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xeloncorp-my.sharepoint.com/personal/e067931_exelonds_com/Documents/Documents/"/>
    </mc:Choice>
  </mc:AlternateContent>
  <xr:revisionPtr revIDLastSave="0" documentId="8_{7E922B28-5505-4CD0-9D0D-19ED7818AF0A}" xr6:coauthVersionLast="47" xr6:coauthVersionMax="47" xr10:uidLastSave="{00000000-0000-0000-0000-000000000000}"/>
  <bookViews>
    <workbookView xWindow="-120" yWindow="-120" windowWidth="29040" windowHeight="15720" activeTab="4" xr2:uid="{259A8FAF-77E1-4EFC-968A-B83233F3DCA2}"/>
  </bookViews>
  <sheets>
    <sheet name="ABP REC Estimate" sheetId="1" r:id="rId1"/>
    <sheet name="Calculations" sheetId="3" r:id="rId2"/>
    <sheet name="Charts" sheetId="4" r:id="rId3"/>
    <sheet name="CS RECS" sheetId="2" r:id="rId4"/>
    <sheet name="8760" sheetId="5" r:id="rId5"/>
    <sheet name="Solar as EE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thinkcellL2FQAAAAAAAAAAAAAAAGQNISJ7RLQRSDUCAHDS6OYMH3Y" localSheetId="2" hidden="1">Charts!$C$29:$Y$31</definedName>
    <definedName name="___thinkcellLSFQAAAAAAAAAAAAAAAEOUYI4MOBZUKHQM76WAPRQ7LJY" localSheetId="2" hidden="1">Charts!$C$12:$F$18</definedName>
    <definedName name="___thinkcellLSFQAAAAAAAAAAAAAAAJUGTYYJEECPKFUTD6MZ62YW5YC" localSheetId="2" hidden="1">Charts!$C$24:$K$27</definedName>
    <definedName name="___thinkcellLSFQAAAAAAAAAAAAAAAK777JFSTRMTSIT5B6CKTTC6HV4" localSheetId="2" hidden="1">Charts!$I$5:$J$8</definedName>
    <definedName name="___thinkcellLSFQAAAAAAAAAAAAAAAKZCESBKQ54DKFSJN7GEWEAUNDO" localSheetId="2" hidden="1">Charts!$C$5:$D$8</definedName>
    <definedName name="___thinkcellLSFQAAAAAAAAAAAAAAAMLL67YN6OO72GTHNHRGSY6GBHW" localSheetId="2" hidden="1">Charts!$F$5:$G$8</definedName>
    <definedName name="___thinkcellMSFQAAAAAAAAAAAAAAAFEFOCBCDHUR2MQ23RCZNZYO5JO" localSheetId="5" hidden="1">'Solar as EE'!$B$28:$G$33</definedName>
    <definedName name="___thinkcellMSFQAAAAAAAAAAAAAAAG4YQM732PWOSIX6DTHIH6E3TAM" localSheetId="4" hidden="1">'8760'!$V$19:$AT$23</definedName>
    <definedName name="_ATC1">OFFSET([1]Power_Nor.IL!$AC$30,1,0,COUNT([1]Power_Nor.IL!$AC$31:$AC$65536),1)</definedName>
    <definedName name="_ATC2">OFFSET([1]Power_Nor.IL!$AD$30,1,0,COUNT([1]Power_Nor.IL!$AD$31:$AD$65536),1)</definedName>
    <definedName name="_ATC3">OFFSET([1]Power_Nor.IL!$AE$30,1,0,COUNT([1]Power_Nor.IL!$AE$31:$AE$65536),1)</definedName>
    <definedName name="_ATC4">OFFSET([1]Power_Nor.IL!$AF$30,1,0,COUNT([1]Power_Nor.IL!$AF$31:$AF$65536),1)</definedName>
    <definedName name="_ATC5">OFFSET([1]Power_Nor.IL!$AG$30,1,0,COUNT([1]Power_Nor.IL!$AG$31:$AG$65536),1)</definedName>
    <definedName name="_ATC6">OFFSET([1]Power_Nor.IL!$AH$30,1,0,COUNT([1]Power_Nor.IL!$AH$31:$AH$65536),1)</definedName>
    <definedName name="_ATC7">OFFSET([1]Power_Nor.IL!$AI$30,1,0,COUNT([1]Power_Nor.IL!$AI$31:$AI$65536),1)</definedName>
    <definedName name="_off1">OFFSET([1]Power_Nor.IL!$O$30,1,1,COUNT([1]Power_Nor.IL!$P$31:$P$65536),1)</definedName>
    <definedName name="_off2">OFFSET([1]Power_Nor.IL!$O$30,1,2,COUNT([1]Power_Nor.IL!$Q$31:$Q$65536),1)</definedName>
    <definedName name="_off3">OFFSET([1]Power_Nor.IL!$O$30,1,3,COUNT([1]Power_Nor.IL!$R$31:$R$65536),1)</definedName>
    <definedName name="_off4">OFFSET([1]Power_Nor.IL!$O$30,1,4,COUNT([1]Power_Nor.IL!$S$31:$S$65536),1)</definedName>
    <definedName name="_off5">OFFSET([1]Power_Nor.IL!$O$30,1,5,COUNT([1]Power_Nor.IL!$T$31:$T$65536),1)</definedName>
    <definedName name="_off6">OFFSET([1]Power_Nor.IL!$O$30,1,6,COUNT([1]Power_Nor.IL!$U$31:$U$65536),1)</definedName>
    <definedName name="_off7">OFFSET([1]Power_Nor.IL!$O$30,1,7,COUNT([1]Power_Nor.IL!$V$31:$V$65536),1)</definedName>
    <definedName name="_On1">OFFSET([1]Power_Nor.IL!$B$30,1,1,COUNT([1]Power_Nor.IL!$C$31:$C$65536),1)</definedName>
    <definedName name="_On2">OFFSET([1]Power_Nor.IL!$B$30,1,2,COUNT([1]Power_Nor.IL!$D$31:$D$65536),1)</definedName>
    <definedName name="_On3">OFFSET([1]Power_Nor.IL!$B$30,1,3,COUNT([1]Power_Nor.IL!$E$31:$E$65536),1)</definedName>
    <definedName name="_On4">OFFSET([1]Power_Nor.IL!$B$30,1,4,COUNT([1]Power_Nor.IL!$F$31:$F$65536),1)</definedName>
    <definedName name="_On5">OFFSET([1]Power_Nor.IL!$B$30,1,5,COUNT([1]Power_Nor.IL!$G$31:$G$65536),1)</definedName>
    <definedName name="_On6">OFFSET([1]Power_Nor.IL!$B$30,1,6,COUNT([1]Power_Nor.IL!$H$31:$H$65536),1)</definedName>
    <definedName name="_On7">OFFSET([1]Power_Nor.IL!$B$30,1,7,COUNT([1]Power_Nor.IL!$I$31:$I$65536),1)</definedName>
    <definedName name="_Onn1">OFFSET([1]Natural_Gas!$B$25,1,1,COUNT([1]Natural_Gas!$C$26:$C$65536),1)</definedName>
    <definedName name="_Onn2">OFFSET([1]Natural_Gas!$B$25,1,2,COUNT([1]Natural_Gas!$D$26:$D$65536),1)</definedName>
    <definedName name="_Onn3">OFFSET([1]Natural_Gas!$B$25,1,3,COUNT([1]Natural_Gas!$E$26:$E$65536),1)</definedName>
    <definedName name="_Onn4">OFFSET([1]Natural_Gas!$B$25,1,4,COUNT([1]Natural_Gas!$F$26:$F$65536),1)</definedName>
    <definedName name="_Onn5">OFFSET([1]Natural_Gas!$B$25,1,5,COUNT([1]Natural_Gas!$G$26:$G$65536),1)</definedName>
    <definedName name="_Onn6">OFFSET([1]Natural_Gas!$B$25,1,6,COUNT([1]Natural_Gas!$H$26:$H$65536),1)</definedName>
    <definedName name="_Onn7">OFFSET([1]Natural_Gas!$B$25,1,7,COUNT([1]Natural_Gas!$I$26:$I$65536),1)</definedName>
    <definedName name="ATC_Formula">#REF!</definedName>
    <definedName name="ATC_FormulaPaste">OFFSET(#REF!,1,0,COUNT(OFFSET(#REF!,0,0,65000,1))-1,14)</definedName>
    <definedName name="ATCDates">OFFSET([1]Power_Nor.IL!$AB$30,1,0,COUNT([1]Power_Nor.IL!$B$31:$B$65536),1)</definedName>
    <definedName name="ATCHRate">[1]ATC_SparkSpread_ImpliedHeatRate!$E$7</definedName>
    <definedName name="ATCImpliedDate">OFFSET([1]ATC_SparkSpread_ImpliedHeatRate!$J$39,1,0,COUNT([1]ATC_SparkSpread_ImpliedHeatRate!$J$40:$J$65536),1)</definedName>
    <definedName name="ATCImpliedHeatRate">OFFSET([1]ATC_SparkSpread_ImpliedHeatRate!$K$39,1,0,COUNT([1]ATC_SparkSpread_ImpliedHeatRate!$K$40:$K$65536),1)</definedName>
    <definedName name="ATCImpliedHeatRate1">OFFSET([1]ATC_SparkSpread_ImpliedHeatRate!$L$39,1,0,COUNT([1]ATC_SparkSpread_ImpliedHeatRate!$L$40:$L$65536),1)</definedName>
    <definedName name="ATCImpliedHeatRate2">OFFSET([1]ATC_SparkSpread_ImpliedHeatRate!$M$39,1,0,COUNT([1]ATC_SparkSpread_ImpliedHeatRate!$M$40:$M$65536),1)</definedName>
    <definedName name="ATCImpliedHeatRate3">OFFSET([1]ATC_SparkSpread_ImpliedHeatRate!$N$39,1,0,COUNT([1]ATC_SparkSpread_ImpliedHeatRate!$N$40:$N$65536),1)</definedName>
    <definedName name="ATCImpliedHeatRate4">OFFSET([1]ATC_SparkSpread_ImpliedHeatRate!$O$39,1,0,COUNT([1]ATC_SparkSpread_ImpliedHeatRate!$O$40:$O$65536),1)</definedName>
    <definedName name="ATCImpliedHeatRate5">OFFSET([1]ATC_SparkSpread_ImpliedHeatRate!$P$39,1,0,COUNT([1]ATC_SparkSpread_ImpliedHeatRate!$P$40:$P$65536),1)</definedName>
    <definedName name="ATCSparkSpread">OFFSET([1]ATC_SparkSpread_ImpliedHeatRate!$C$39,1,0,COUNT([1]ATC_SparkSpread_ImpliedHeatRate!$C$40:$C$65536),1)</definedName>
    <definedName name="ATCSparkSpread1">OFFSET([1]ATC_SparkSpread_ImpliedHeatRate!$D$39,1,0,COUNT([1]ATC_SparkSpread_ImpliedHeatRate!$D$40:$D$65536),1)</definedName>
    <definedName name="ATCSparkSpread2">OFFSET([1]ATC_SparkSpread_ImpliedHeatRate!$E$39,1,0,COUNT([1]ATC_SparkSpread_ImpliedHeatRate!$E$40:$E$65536),1)</definedName>
    <definedName name="ATCSparkSpread3">OFFSET([1]ATC_SparkSpread_ImpliedHeatRate!$F$39,1,0,COUNT([1]ATC_SparkSpread_ImpliedHeatRate!$F$40:$F$65536),1)</definedName>
    <definedName name="ATCSparkSpread4">OFFSET([1]ATC_SparkSpread_ImpliedHeatRate!$G$39,1,0,COUNT([1]ATC_SparkSpread_ImpliedHeatRate!$G$40:$G$65536),1)</definedName>
    <definedName name="ATCSparkSpread5">OFFSET([1]ATC_SparkSpread_ImpliedHeatRate!$H$39,1,0,COUNT([1]ATC_SparkSpread_ImpliedHeatRate!$H$40:$H$65536),1)</definedName>
    <definedName name="ATCSparkSpreadDate">OFFSET([1]ATC_SparkSpread_ImpliedHeatRate!$B$39,1,0,COUNT([1]ATC_SparkSpread_ImpliedHeatRate!$B$40:$B$65536),1)</definedName>
    <definedName name="BasisAdj" localSheetId="4">#REF!</definedName>
    <definedName name="BasisAdj">[2]Toggle!$D$6</definedName>
    <definedName name="BasisAdjToggle" localSheetId="4">#REF!</definedName>
    <definedName name="BasisAdjToggle">[2]Toggle!$C$6</definedName>
    <definedName name="BatteryLoss">#REF!</definedName>
    <definedName name="BillingDemand" localSheetId="4">#REF!</definedName>
    <definedName name="BillingDemand">'[3]D&amp;T'!$S$16</definedName>
    <definedName name="BillToggle" localSheetId="4">#REF!</definedName>
    <definedName name="BillToggle">[2]Toggle!$C$1</definedName>
    <definedName name="BWD" localSheetId="4">#REF!</definedName>
    <definedName name="BWD">[2]Toggle!$E$2</definedName>
    <definedName name="BYR" localSheetId="4">#REF!</definedName>
    <definedName name="BYR">[2]Toggle!$F$2</definedName>
    <definedName name="ChargerDelClass">[3]EV!$AS$2</definedName>
    <definedName name="ChargerPLC">'[3]Realized Energy 20.21'!$AM$7</definedName>
    <definedName name="CICapFactor">[4]Toggle!$F$10</definedName>
    <definedName name="ClassToggle" localSheetId="4">#REF!</definedName>
    <definedName name="ClassToggle">[3]Toggle!$B$2</definedName>
    <definedName name="Clear_Data5">#REF!,#REF!,#REF!,#REF!</definedName>
    <definedName name="Clear_Data6">#REF!,#REF!,#REF!,#REF!,#REF!</definedName>
    <definedName name="Clear_Data7">#REF!,#REF!,#REF!,#REF!,#REF!</definedName>
    <definedName name="CMCCap" localSheetId="4">#REF!</definedName>
    <definedName name="CMCCap">[2]Toggle!$C$9</definedName>
    <definedName name="CMCPrice" localSheetId="4">#REF!</definedName>
    <definedName name="CMCPrice">[2]Toggle!$E$5</definedName>
    <definedName name="CopyG_1">#REF!</definedName>
    <definedName name="CopyG_2">#REF!</definedName>
    <definedName name="CopyG_3">#REF!</definedName>
    <definedName name="CopyG_4">#REF!</definedName>
    <definedName name="CopyG_5">#REF!</definedName>
    <definedName name="CopyG_6">#REF!</definedName>
    <definedName name="CostDebt">#REF!</definedName>
    <definedName name="CSCapFactor">[4]Toggle!$F$11</definedName>
    <definedName name="CurrentYr">#REF!</definedName>
    <definedName name="CustToggle">#REF!</definedName>
    <definedName name="DataYr">#REF!</definedName>
    <definedName name="DebtTerm">#REF!</definedName>
    <definedName name="Degradation">#REF!</definedName>
    <definedName name="DGRebate">#REF!</definedName>
    <definedName name="DGToggle">#REF!</definedName>
    <definedName name="DRE" localSheetId="4">#REF!</definedName>
    <definedName name="DRE">[2]Toggle!$G$2</definedName>
    <definedName name="Eescalation">#REF!</definedName>
    <definedName name="EEToggle">#REF!</definedName>
    <definedName name="EnergyEsc">#REF!</definedName>
    <definedName name="EVScenarioToggle" localSheetId="4">#REF!</definedName>
    <definedName name="EVScenarioToggle">[3]EV!$D$1</definedName>
    <definedName name="FCA" localSheetId="4">#REF!</definedName>
    <definedName name="FCA">[3]Rates!$S$26</definedName>
    <definedName name="FCAToggle">#REF!</definedName>
    <definedName name="FixedCharges">#REF!</definedName>
    <definedName name="Formula_Copy">#REF!</definedName>
    <definedName name="Formula_Copy1">#REF!</definedName>
    <definedName name="Formula_Paste">OFFSET(#REF!,2,0,COUNT(OFFSET(#REF!,1,0,65000,1))-1,1)</definedName>
    <definedName name="Formula_Paste1">OFFSET(#REF!,2,0,COUNT(OFFSET(#REF!,1,0,65000,1))-1,1)</definedName>
    <definedName name="Formula_Paste11">OFFSET(#REF!,2,0,COUNT(OFFSET(#REF!,1,0,65000,1))-1,1)</definedName>
    <definedName name="Formula_Paste11_1">OFFSET(#REF!,2,0,COUNT(OFFSET(#REF!,1,0,65000,1))-1,1)</definedName>
    <definedName name="Formula_Paste11_11">OFFSET(#REF!,2,0,COUNT(OFFSET(#REF!,1,0,65000,1))-1,1)</definedName>
    <definedName name="Formula_Paste12">OFFSET(#REF!,2,0,COUNT(OFFSET(#REF!,1,0,65000,1))-1,1)</definedName>
    <definedName name="Formula_Paste12_2">OFFSET(#REF!,2,0,COUNT(OFFSET(#REF!,1,0,65000,1))-1,1)</definedName>
    <definedName name="Formula_Paste12_22">OFFSET(#REF!,2,0,COUNT(OFFSET(#REF!,1,0,65000,1))-1,1)</definedName>
    <definedName name="Formula_Paste13">OFFSET(#REF!,1,0,COUNT(OFFSET(#REF!,0,0,65000,1))-1,1)</definedName>
    <definedName name="Formula_Paste13_3">OFFSET(#REF!,1,0,COUNT(OFFSET(#REF!,0,0,65000,1))-1,1)</definedName>
    <definedName name="Formula_Paste13_33">OFFSET(#REF!,1,0,COUNT(OFFSET(#REF!,0,0,65000,1))-1,1)</definedName>
    <definedName name="FormulaPaste1">OFFSET([1]Power_Nor.IL!$AB$31,0,0,COUNT([1]Power_Nor.IL!$B$31:$B$65536),8)</definedName>
    <definedName name="GAS">[1]Natural_Gas!$O$26:$V$65536</definedName>
    <definedName name="Gas_Formula">#REF!</definedName>
    <definedName name="Gas_Formula1">#REF!</definedName>
    <definedName name="Gas_Formula1Paste">OFFSET(#REF!,1,0,COUNT(OFFSET(#REF!,0,0,65000,1))-1,1)</definedName>
    <definedName name="Gas_FormulaPaste">OFFSET(#REF!,1,0,COUNT(OFFSET(#REF!,0,0,65000,1))-1,1)</definedName>
    <definedName name="Gas_Location">#REF!</definedName>
    <definedName name="Gas_Location1">#REF!</definedName>
    <definedName name="GasForwardTerm">[1]Natural_Gas!$E$14</definedName>
    <definedName name="glookup">[1]Reference!$I$3:$J$9</definedName>
    <definedName name="Hours">[1]Reference!$K$21:$Q$723</definedName>
    <definedName name="HRATE">[1]OnPeak_SparkSpread_Implied_HR!$D$9</definedName>
    <definedName name="HUBS">[1]Reference!$B$2</definedName>
    <definedName name="IDUF" localSheetId="4">#REF!</definedName>
    <definedName name="IDUF">[3]Rates!$S$14</definedName>
    <definedName name="IEDT" localSheetId="4">#REF!</definedName>
    <definedName name="IEDT">[3]Rates!$S$13</definedName>
    <definedName name="ImpliedHeatRate">OFFSET([1]OnPeak_SparkSpread_Implied_HR!$K$47,1,0,COUNT([1]OnPeak_SparkSpread_Implied_HR!$K$48:$K$65536),1)</definedName>
    <definedName name="ImpliedHeatRate1">OFFSET([1]OnPeak_SparkSpread_Implied_HR!$K$47,1,1,COUNT([1]OnPeak_SparkSpread_Implied_HR!$L$48:$L$65536),1)</definedName>
    <definedName name="ImpliedHeatRate2">OFFSET([1]OnPeak_SparkSpread_Implied_HR!$K$47,1,2,COUNT([1]OnPeak_SparkSpread_Implied_HR!$M$48:$M$65536),1)</definedName>
    <definedName name="ImpliedHeatRate3">OFFSET([1]OnPeak_SparkSpread_Implied_HR!$K$47,1,3,COUNT([1]OnPeak_SparkSpread_Implied_HR!$N$48:$N$65536),1)</definedName>
    <definedName name="ImpliedHeatRate4">OFFSET([1]OnPeak_SparkSpread_Implied_HR!$K$47,1,4,COUNT([1]OnPeak_SparkSpread_Implied_HR!$O$48:$O$65536),1)</definedName>
    <definedName name="ImpliedHeatRate5">OFFSET([1]OnPeak_SparkSpread_Implied_HR!$K$47,1,5,COUNT([1]OnPeak_SparkSpread_Implied_HR!$P$48:$P$65536),1)</definedName>
    <definedName name="ImpliedHeatRate6">OFFSET([1]OnPeak_SparkSpread_Implied_HR!$K$47,1,6,COUNT([1]OnPeak_SparkSpread_Implied_HR!$Q$48:$Q$65536),1)</definedName>
    <definedName name="Inflation">#REF!</definedName>
    <definedName name="InvCapEx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C">#REF!</definedName>
    <definedName name="ITCElig">#REF!</definedName>
    <definedName name="ITCToggle">[4]Toggle!$C$6</definedName>
    <definedName name="LAS" localSheetId="4">#REF!</definedName>
    <definedName name="LAS">[2]Toggle!$H$2</definedName>
    <definedName name="MCC" localSheetId="4">#REF!</definedName>
    <definedName name="MCC">[3]Rates!$S$24</definedName>
    <definedName name="Min_Value">#REF!</definedName>
    <definedName name="Min_Value1">#REF!</definedName>
    <definedName name="Min_Value2">#REF!</definedName>
    <definedName name="Min_Value3">#REF!</definedName>
    <definedName name="Min_Value4">#REF!</definedName>
    <definedName name="Monthly_Average">OFFSET(#REF!,1,0,COUNT(OFFSET(#REF!,1,0,65000,1)),1)</definedName>
    <definedName name="Monthly_Average1">OFFSET(#REF!,1,0,COUNT(OFFSET(#REF!,1,0,65000,1)),1)</definedName>
    <definedName name="Monthly_Average10">OFFSET(#REF!,0,0,COUNT(OFFSET(#REF!,0,0,65000,1)),1)</definedName>
    <definedName name="Monthly_Average11">OFFSET(#REF!,0,0,COUNT(OFFSET(#REF!,0,0,65000,1)),1)</definedName>
    <definedName name="Monthly_Average12">OFFSET(#REF!,0,0,COUNT(OFFSET(#REF!,0,0,65000,1)),1)</definedName>
    <definedName name="Monthly_Average13">OFFSET(#REF!,0,0,COUNT(OFFSET(#REF!,0,0,65000,1)),1)</definedName>
    <definedName name="Monthly_Average15">OFFSET(#REF!,0,0,COUNT(OFFSET(#REF!,0,0,65000,1)),1)</definedName>
    <definedName name="Monthly_Average2">OFFSET(#REF!,1,0,COUNT(OFFSET(#REF!,1,0,65000,1)),1)</definedName>
    <definedName name="Monthly_Average3">OFFSET(#REF!,1,0,COUNT(OFFSET(#REF!,1,0,65000,1)),1)</definedName>
    <definedName name="Monthly_Average4">OFFSET(#REF!,1,0,COUNT(OFFSET(#REF!,1,0,65000,1)),1)</definedName>
    <definedName name="Monthly_Average5">OFFSET(#REF!,1,0,COUNT(OFFSET(#REF!,1,0,65000,1)),1)</definedName>
    <definedName name="Monthly_Average6">OFFSET(#REF!,1,0,COUNT(OFFSET(#REF!,1,0,65000,1)),1)</definedName>
    <definedName name="Monthly_Average7">OFFSET(#REF!,1,0,COUNT(OFFSET(#REF!,1,0,65000,1)),1)</definedName>
    <definedName name="Monthly_Average8">OFFSET(#REF!,1,0,COUNT(OFFSET(#REF!,1,0,65000,1)),1)</definedName>
    <definedName name="Monthly_Average9">OFFSET(#REF!,0,0,COUNT(OFFSET(#REF!,0,0,65000,1)),1)</definedName>
    <definedName name="Monthly_Date">OFFSET(#REF!,1,0,COUNT(OFFSET(#REF!,1,0,65000,1)),1)</definedName>
    <definedName name="Monthly_Date1">OFFSET(#REF!,1,0,COUNT(OFFSET(#REF!,1,0,65000,1)),1)</definedName>
    <definedName name="Monthly_Date2">OFFSET(#REF!,1,0,COUNT(OFFSET(#REF!,1,0,65000,1)),1)</definedName>
    <definedName name="MonthlyG_Date">OFFSET(#REF!,0,0,COUNT(OFFSET(#REF!,0,0,65000,1)),1)</definedName>
    <definedName name="MonthlyG_Date1">OFFSET(#REF!,0,0,COUNT(OFFSET(#REF!,0,0,65000,1)),1)</definedName>
    <definedName name="MPCC">#REF!</definedName>
    <definedName name="NGAS">[1]Reference!$E$2</definedName>
    <definedName name="NGASRegion">[1]Reference!$H$12:$H$15</definedName>
    <definedName name="Offf1">OFFSET([1]Natural_Gas!$O$25,1,1,COUNT([1]Natural_Gas!$P$26:$P$65536),1)</definedName>
    <definedName name="offf2">OFFSET([1]Natural_Gas!$O$25,1,2,COUNT([1]Natural_Gas!$Q$26:$Q$65536),1)</definedName>
    <definedName name="offf3">OFFSET([1]Natural_Gas!$O$25,1,3,COUNT([1]Natural_Gas!$R$26:$R$65536),1)</definedName>
    <definedName name="offf4">OFFSET([1]Natural_Gas!$O$25,1,4,COUNT([1]Natural_Gas!$S$26:$S$65536),1)</definedName>
    <definedName name="offf5">OFFSET([1]Natural_Gas!$O$25,1,5,COUNT([1]Natural_Gas!$T$26:$T$65536),1)</definedName>
    <definedName name="offf6">OFFSET([1]Natural_Gas!$O$25,1,6,COUNT([1]Natural_Gas!$U$26:$U$65536),1)</definedName>
    <definedName name="offf7">OFFSET([1]Natural_Gas!$O$25,1,7,COUNT([1]Natural_Gas!$V$26:$V$65536),1)</definedName>
    <definedName name="Offfpeak">OFFSET([1]Natural_Gas!$O$25,1,0,COUNT([1]Natural_Gas!$B$26:$B$65536),1)</definedName>
    <definedName name="offPeak">OFFSET([1]Power_Nor.IL!$O$30,1,0,COUNT([1]Power_Nor.IL!$O$31:$O$65536),1)</definedName>
    <definedName name="OffPeakHRATE">[1]OffPeak_SparkSpread_Implied_HR!$D$9</definedName>
    <definedName name="OffPeakImpliedHeatRate">OFFSET([1]OffPeak_SparkSpread_Implied_HR!$K$47,1,0,COUNT([1]OffPeak_SparkSpread_Implied_HR!$K$48:$K$65536),1)</definedName>
    <definedName name="OffPeakImpliedHeatRate1">OFFSET([1]OffPeak_SparkSpread_Implied_HR!$K$47,1,1,COUNT([1]OffPeak_SparkSpread_Implied_HR!$L$48:$L$65536),1)</definedName>
    <definedName name="OffPeakImpliedHeatRate2">OFFSET([1]OffPeak_SparkSpread_Implied_HR!$K$47,1,2,COUNT([1]OffPeak_SparkSpread_Implied_HR!$M$48:$M$65536),1)</definedName>
    <definedName name="OffPeakImpliedHeatRate3">OFFSET([1]OffPeak_SparkSpread_Implied_HR!$K$47,1,3,COUNT([1]OffPeak_SparkSpread_Implied_HR!$N$48:$N$65536),1)</definedName>
    <definedName name="OffPeakImpliedHeatRate4">OFFSET([1]OffPeak_SparkSpread_Implied_HR!$K$47,1,4,COUNT([1]OffPeak_SparkSpread_Implied_HR!$O$48:$O$65536),1)</definedName>
    <definedName name="OffPeakImpliedHeatRate5">OFFSET([1]OffPeak_SparkSpread_Implied_HR!$K$47,1,5,COUNT([1]OffPeak_SparkSpread_Implied_HR!$P$48:$P$65536),1)</definedName>
    <definedName name="OffPeakImpliedHeatRate6">OFFSET([1]OffPeak_SparkSpread_Implied_HR!$K$47,1,6,COUNT([1]OffPeak_SparkSpread_Implied_HR!$Q$48:$Q$65536),1)</definedName>
    <definedName name="OFFPEAKPOWER">[1]Power_Nor.IL!$O$31:$V$65536</definedName>
    <definedName name="OffPeakPower1">OFFSET(#REF!,0,0,COUNT(OFFSET(#REF!,0,0,65000,1)),13)</definedName>
    <definedName name="OffPeakSparkSpread">OFFSET([1]OffPeak_SparkSpread_Implied_HR!$B$47,1,0,COUNT([1]OffPeak_SparkSpread_Implied_HR!$B$48:$B$65536),1)</definedName>
    <definedName name="OffPeakSparkSpread1">OFFSET([1]OffPeak_SparkSpread_Implied_HR!$B$47,1,1,COUNT([1]OffPeak_SparkSpread_Implied_HR!$C$48:$C$65536),1)</definedName>
    <definedName name="OffPeakSparkSpread2">OFFSET([1]OffPeak_SparkSpread_Implied_HR!$B$47,1,2,COUNT([1]OffPeak_SparkSpread_Implied_HR!$D$48:$D$65536),1)</definedName>
    <definedName name="OffPeakSparkSpread3">OFFSET([1]OffPeak_SparkSpread_Implied_HR!$B$47,1,3,COUNT([1]OffPeak_SparkSpread_Implied_HR!$E$48:$E$65536),1)</definedName>
    <definedName name="OffPeakSparkSpread4">OFFSET([1]OffPeak_SparkSpread_Implied_HR!$B$47,1,4,COUNT([1]OffPeak_SparkSpread_Implied_HR!$F$48:$F$65536),1)</definedName>
    <definedName name="OffPeakSparkSpread5">OFFSET([1]OffPeak_SparkSpread_Implied_HR!$B$47,1,5,COUNT([1]OffPeak_SparkSpread_Implied_HR!$G$48:$G$65536),1)</definedName>
    <definedName name="OffPeakSparkSpread6">OFFSET([1]OffPeak_SparkSpread_Implied_HR!$B$47,1,6,COUNT([1]OffPeak_SparkSpread_Implied_HR!$H$48:$H$65536),1)</definedName>
    <definedName name="OffPeakTesting">OFFSET([1]OffPeak_SparkSpread_Implied_HR!$B$48,0,0,[1]OffPeak_SparkSpread_Implied_HR!$E$11,16)</definedName>
    <definedName name="Onnpeak">OFFSET([1]Natural_Gas!$B$25,1,0,COUNT([1]Natural_Gas!$B$26:$B$65536),1)</definedName>
    <definedName name="Onpeak">OFFSET([1]Power_Nor.IL!$B$30,1,0,COUNT([1]Power_Nor.IL!$B$31:$B$65536),1)</definedName>
    <definedName name="Paste">OFFSET([1]ATC_SparkSpread_ImpliedHeatRate!$B$40,0,0,COUNT([1]Power_Nor.IL!$B$31:$B$65536),15)</definedName>
    <definedName name="PasteG_1">OFFSET(#REF!,1,0,COUNT(OFFSET(#REF!,1,0,65000,1)),1)</definedName>
    <definedName name="PasteG_2">OFFSET(#REF!,1,0,COUNT(OFFSET(#REF!,1,0,65000,1)),1)</definedName>
    <definedName name="PasteG_3">OFFSET(#REF!,1,0,COUNT(OFFSET(#REF!,1,0,65000,1)),1)</definedName>
    <definedName name="PasteG_4">OFFSET(#REF!,1,0,COUNT(OFFSET(#REF!,1,0,65000,1)),1)</definedName>
    <definedName name="PasteG_5">OFFSET(#REF!,1,0,COUNT(OFFSET(#REF!,1,0,65000,1)),1)</definedName>
    <definedName name="PasteG_6">OFFSET(#REF!,1,0,COUNT(OFFSET(#REF!,1,0,65000,1)),1)</definedName>
    <definedName name="PeakImpact">#REF!</definedName>
    <definedName name="PEAKPOWER">[1]Power_Nor.IL!$B$31:$M$65536</definedName>
    <definedName name="PeakPower1">OFFSET(#REF!,0,0,COUNT(OFFSET(#REF!,0,0,65000,1)),13)</definedName>
    <definedName name="PeakSchedule">[1]Reference!$H$23:$H$25</definedName>
    <definedName name="plookup">[1]Reference!$G$3:$H$9</definedName>
    <definedName name="PowerForwardTerm">[1]Power_Nor.IL!$E$17</definedName>
    <definedName name="PowerRegion">[1]Reference!$G$12:$G$20</definedName>
    <definedName name="PriceToggle" localSheetId="4">#REF!</definedName>
    <definedName name="PriceToggle">[2]Toggle!$C$2</definedName>
    <definedName name="ProfileToggle">#REF!</definedName>
    <definedName name="PSC">#REF!</definedName>
    <definedName name="RCapacityAC">#REF!</definedName>
    <definedName name="RCapacityDC">#REF!</definedName>
    <definedName name="RCapex">#REF!</definedName>
    <definedName name="Region">[1]Reference!$A$3:$A$104</definedName>
    <definedName name="Regions">[1]Reference!$D$3:$D$107</definedName>
    <definedName name="ResiCapFactor">[4]Toggle!$F$9</definedName>
    <definedName name="RSimCons">#REF!</definedName>
    <definedName name="RTaxRate">#REF!</definedName>
    <definedName name="SCCVintage">#REF!</definedName>
    <definedName name="Scenario" localSheetId="4">#REF!</definedName>
    <definedName name="Scenario">'[5]Scenario Manager'!$B$2</definedName>
    <definedName name="SimCons">#REF!</definedName>
    <definedName name="SolarCapacityAC">#REF!</definedName>
    <definedName name="SolarCapacityDC">#REF!</definedName>
    <definedName name="SolarCapEx">#REF!</definedName>
    <definedName name="SolarITC">#REF!</definedName>
    <definedName name="SparkSpread">OFFSET([1]OnPeak_SparkSpread_Implied_HR!$B$47,1,0,COUNT([1]OnPeak_SparkSpread_Implied_HR!$B$48:$B$65536),1)</definedName>
    <definedName name="SparkSpread1">OFFSET([1]OnPeak_SparkSpread_Implied_HR!$B$47,1,1,COUNT([1]OnPeak_SparkSpread_Implied_HR!$C$48:$C$65536),1)</definedName>
    <definedName name="SparkSpread2">OFFSET([1]OnPeak_SparkSpread_Implied_HR!$B$47,1,2,COUNT([1]OnPeak_SparkSpread_Implied_HR!$D$48:$D$65536),1)</definedName>
    <definedName name="SparkSpread3">OFFSET([1]OnPeak_SparkSpread_Implied_HR!$B$47,1,3,COUNT([1]OnPeak_SparkSpread_Implied_HR!$E$48:$E$65536),1)</definedName>
    <definedName name="SparkSpread4">OFFSET([1]OnPeak_SparkSpread_Implied_HR!$B$47,1,4,COUNT([1]OnPeak_SparkSpread_Implied_HR!$F$48:$F$65536),1)</definedName>
    <definedName name="SparkSpread5">OFFSET([1]OnPeak_SparkSpread_Implied_HR!$B$47,1,5,COUNT([1]OnPeak_SparkSpread_Implied_HR!$G$48:$G$65536),1)</definedName>
    <definedName name="SparkSpread6">OFFSET([1]OnPeak_SparkSpread_Implied_HR!$B$47,1,6,COUNT([1]OnPeak_SparkSpread_Implied_HR!$H$48:$H$65536),1)</definedName>
    <definedName name="SREC">#REF!</definedName>
    <definedName name="SSSimCons">#REF!</definedName>
    <definedName name="StorCapEx">#REF!</definedName>
    <definedName name="StorDGRebate">#REF!</definedName>
    <definedName name="StorITC">#REF!</definedName>
    <definedName name="StorkW">#REF!</definedName>
    <definedName name="StorkWh">#REF!</definedName>
    <definedName name="SupplyToggle">#REF!</definedName>
    <definedName name="SVDFC">#REF!</definedName>
    <definedName name="TCToggle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ing">OFFSET([1]OnPeak_SparkSpread_Implied_HR!$B$48,0,0,[1]OnPeak_SparkSpread_Implied_HR!$E$11,16)</definedName>
    <definedName name="TRate">#REF!</definedName>
    <definedName name="USRecPrice">[4]Toggle!$F$35</definedName>
    <definedName name="WACC">#REF!</definedName>
    <definedName name="Year">#REF!</definedName>
    <definedName name="Year1" localSheetId="4">#REF!</definedName>
    <definedName name="Year1">[4]Toggle!$J$5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" l="1"/>
  <c r="H35" i="3" l="1"/>
  <c r="J14" i="3"/>
  <c r="H34" i="3"/>
  <c r="J7" i="3"/>
  <c r="W23" i="5" l="1"/>
  <c r="W22" i="5" s="1"/>
  <c r="X23" i="5"/>
  <c r="X22" i="5" s="1"/>
  <c r="Y23" i="5"/>
  <c r="Y22" i="5" s="1"/>
  <c r="Z23" i="5"/>
  <c r="Z22" i="5" s="1"/>
  <c r="AA23" i="5"/>
  <c r="AA22" i="5" s="1"/>
  <c r="AI22" i="5"/>
  <c r="AJ22" i="5"/>
  <c r="AK22" i="5"/>
  <c r="AL22" i="5"/>
  <c r="AM22" i="5"/>
  <c r="AN22" i="5"/>
  <c r="AC23" i="5"/>
  <c r="AC22" i="5" s="1"/>
  <c r="AD23" i="5"/>
  <c r="AD22" i="5" s="1"/>
  <c r="AE23" i="5"/>
  <c r="AE22" i="5" s="1"/>
  <c r="AF23" i="5"/>
  <c r="AF22" i="5" s="1"/>
  <c r="AG23" i="5"/>
  <c r="AG22" i="5" s="1"/>
  <c r="AH23" i="5"/>
  <c r="AH22" i="5" s="1"/>
  <c r="AI23" i="5"/>
  <c r="AJ23" i="5"/>
  <c r="AK23" i="5"/>
  <c r="AL23" i="5"/>
  <c r="AM23" i="5"/>
  <c r="AN23" i="5"/>
  <c r="AO23" i="5"/>
  <c r="AO22" i="5" s="1"/>
  <c r="AP23" i="5"/>
  <c r="AP22" i="5" s="1"/>
  <c r="AQ23" i="5"/>
  <c r="AQ22" i="5" s="1"/>
  <c r="AR23" i="5"/>
  <c r="AR22" i="5" s="1"/>
  <c r="AS23" i="5"/>
  <c r="AS22" i="5" s="1"/>
  <c r="AT23" i="5"/>
  <c r="AT22" i="5" s="1"/>
  <c r="AB22" i="5"/>
  <c r="AB23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W19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W21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I27" i="5" s="1"/>
  <c r="AJ25" i="5"/>
  <c r="AK25" i="5"/>
  <c r="AL25" i="5"/>
  <c r="AM25" i="5"/>
  <c r="AN25" i="5"/>
  <c r="AO25" i="5"/>
  <c r="AP25" i="5"/>
  <c r="AQ25" i="5"/>
  <c r="AR25" i="5"/>
  <c r="AS25" i="5"/>
  <c r="AT25" i="5"/>
  <c r="W25" i="5"/>
  <c r="I10" i="6"/>
  <c r="H8" i="3"/>
  <c r="H15" i="3"/>
  <c r="H14" i="3"/>
  <c r="I14" i="3" s="1"/>
  <c r="I7" i="3"/>
  <c r="W27" i="5" l="1"/>
  <c r="AA27" i="5"/>
  <c r="Z27" i="5"/>
  <c r="Y27" i="5"/>
  <c r="X27" i="5"/>
  <c r="AH27" i="5"/>
  <c r="AF27" i="5"/>
  <c r="AE27" i="5"/>
  <c r="AO27" i="5"/>
  <c r="AT27" i="5"/>
  <c r="AG27" i="5"/>
  <c r="AC27" i="5"/>
  <c r="AL27" i="5"/>
  <c r="AS27" i="5"/>
  <c r="AQ27" i="5"/>
  <c r="AD27" i="5"/>
  <c r="AK27" i="5"/>
  <c r="AR27" i="5"/>
  <c r="AP27" i="5"/>
  <c r="AN27" i="5"/>
  <c r="AM27" i="5"/>
  <c r="AJ27" i="5"/>
  <c r="AB27" i="5"/>
  <c r="E4" i="6"/>
  <c r="E2" i="6" s="1"/>
  <c r="H7" i="3"/>
  <c r="K20" i="6" l="1"/>
  <c r="E5" i="6"/>
  <c r="E6" i="6" s="1"/>
  <c r="G8" i="6" l="1"/>
  <c r="C25" i="6" s="1"/>
  <c r="E25" i="6" s="1"/>
  <c r="C4" i="6"/>
  <c r="I6" i="6" s="1"/>
  <c r="D7" i="6"/>
  <c r="C7" i="6"/>
  <c r="B9" i="6"/>
  <c r="B8" i="6"/>
  <c r="K4" i="6"/>
  <c r="L4" i="6"/>
  <c r="N4" i="6" s="1"/>
  <c r="W10" i="5"/>
  <c r="Y8" i="5"/>
  <c r="Z8" i="5"/>
  <c r="AA8" i="5" s="1"/>
  <c r="AB8" i="5" s="1"/>
  <c r="AC8" i="5" s="1"/>
  <c r="AD8" i="5" s="1"/>
  <c r="AE8" i="5" s="1"/>
  <c r="AF8" i="5" s="1"/>
  <c r="AG8" i="5" s="1"/>
  <c r="AH8" i="5" s="1"/>
  <c r="AI8" i="5" s="1"/>
  <c r="AJ8" i="5" s="1"/>
  <c r="AK8" i="5" s="1"/>
  <c r="AL8" i="5" s="1"/>
  <c r="AM8" i="5" s="1"/>
  <c r="AN8" i="5" s="1"/>
  <c r="AO8" i="5" s="1"/>
  <c r="AP8" i="5" s="1"/>
  <c r="AQ8" i="5" s="1"/>
  <c r="AR8" i="5" s="1"/>
  <c r="AS8" i="5" s="1"/>
  <c r="AT8" i="5" s="1"/>
  <c r="AU8" i="5" s="1"/>
  <c r="X8" i="5"/>
  <c r="W8" i="5"/>
  <c r="I4" i="6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2011" i="5"/>
  <c r="T2012" i="5"/>
  <c r="T2013" i="5"/>
  <c r="T2014" i="5"/>
  <c r="T2015" i="5"/>
  <c r="T2016" i="5"/>
  <c r="T2017" i="5"/>
  <c r="T2018" i="5"/>
  <c r="T2019" i="5"/>
  <c r="T2020" i="5"/>
  <c r="T2021" i="5"/>
  <c r="T2022" i="5"/>
  <c r="T2023" i="5"/>
  <c r="T2024" i="5"/>
  <c r="T2025" i="5"/>
  <c r="T2026" i="5"/>
  <c r="T2027" i="5"/>
  <c r="T2028" i="5"/>
  <c r="T2029" i="5"/>
  <c r="T2030" i="5"/>
  <c r="T2031" i="5"/>
  <c r="T2032" i="5"/>
  <c r="T2033" i="5"/>
  <c r="T2034" i="5"/>
  <c r="T2035" i="5"/>
  <c r="T2036" i="5"/>
  <c r="T2037" i="5"/>
  <c r="T2038" i="5"/>
  <c r="T2039" i="5"/>
  <c r="T2040" i="5"/>
  <c r="T2041" i="5"/>
  <c r="T2042" i="5"/>
  <c r="T2043" i="5"/>
  <c r="T2044" i="5"/>
  <c r="T2045" i="5"/>
  <c r="T2046" i="5"/>
  <c r="T2047" i="5"/>
  <c r="T2048" i="5"/>
  <c r="T2049" i="5"/>
  <c r="T2050" i="5"/>
  <c r="T2051" i="5"/>
  <c r="T2052" i="5"/>
  <c r="T2053" i="5"/>
  <c r="T2054" i="5"/>
  <c r="T2055" i="5"/>
  <c r="T2056" i="5"/>
  <c r="T2057" i="5"/>
  <c r="T2058" i="5"/>
  <c r="T2179" i="5"/>
  <c r="T2180" i="5"/>
  <c r="T2181" i="5"/>
  <c r="T2182" i="5"/>
  <c r="T2183" i="5"/>
  <c r="T2184" i="5"/>
  <c r="T2185" i="5"/>
  <c r="T2186" i="5"/>
  <c r="T2187" i="5"/>
  <c r="T2188" i="5"/>
  <c r="T2189" i="5"/>
  <c r="T2190" i="5"/>
  <c r="T2191" i="5"/>
  <c r="T2192" i="5"/>
  <c r="T2193" i="5"/>
  <c r="T2194" i="5"/>
  <c r="T2195" i="5"/>
  <c r="T2196" i="5"/>
  <c r="T2197" i="5"/>
  <c r="T2198" i="5"/>
  <c r="T2199" i="5"/>
  <c r="T2200" i="5"/>
  <c r="T2201" i="5"/>
  <c r="T2202" i="5"/>
  <c r="T2203" i="5"/>
  <c r="T2204" i="5"/>
  <c r="T2205" i="5"/>
  <c r="T2206" i="5"/>
  <c r="T2207" i="5"/>
  <c r="T2208" i="5"/>
  <c r="T2209" i="5"/>
  <c r="T2210" i="5"/>
  <c r="T2211" i="5"/>
  <c r="T2212" i="5"/>
  <c r="T2213" i="5"/>
  <c r="T2214" i="5"/>
  <c r="T2215" i="5"/>
  <c r="T2216" i="5"/>
  <c r="T2217" i="5"/>
  <c r="T2218" i="5"/>
  <c r="T2219" i="5"/>
  <c r="T2220" i="5"/>
  <c r="T2221" i="5"/>
  <c r="T2222" i="5"/>
  <c r="T2223" i="5"/>
  <c r="T2224" i="5"/>
  <c r="T2225" i="5"/>
  <c r="T2226" i="5"/>
  <c r="T2347" i="5"/>
  <c r="T2348" i="5"/>
  <c r="T2349" i="5"/>
  <c r="T2350" i="5"/>
  <c r="T2351" i="5"/>
  <c r="T2352" i="5"/>
  <c r="T2353" i="5"/>
  <c r="T2354" i="5"/>
  <c r="T2355" i="5"/>
  <c r="T2356" i="5"/>
  <c r="T2357" i="5"/>
  <c r="T2358" i="5"/>
  <c r="T2359" i="5"/>
  <c r="T2360" i="5"/>
  <c r="T2361" i="5"/>
  <c r="T2362" i="5"/>
  <c r="T2363" i="5"/>
  <c r="T2364" i="5"/>
  <c r="T2365" i="5"/>
  <c r="T2366" i="5"/>
  <c r="T2367" i="5"/>
  <c r="T2368" i="5"/>
  <c r="T2369" i="5"/>
  <c r="T2370" i="5"/>
  <c r="T2371" i="5"/>
  <c r="T2372" i="5"/>
  <c r="T2373" i="5"/>
  <c r="T2374" i="5"/>
  <c r="T2375" i="5"/>
  <c r="T2376" i="5"/>
  <c r="T2377" i="5"/>
  <c r="T2378" i="5"/>
  <c r="T2379" i="5"/>
  <c r="T2380" i="5"/>
  <c r="T2381" i="5"/>
  <c r="T2382" i="5"/>
  <c r="T2383" i="5"/>
  <c r="T2384" i="5"/>
  <c r="T2385" i="5"/>
  <c r="T2386" i="5"/>
  <c r="T2387" i="5"/>
  <c r="T2388" i="5"/>
  <c r="T2389" i="5"/>
  <c r="T2390" i="5"/>
  <c r="T2391" i="5"/>
  <c r="T2392" i="5"/>
  <c r="T2393" i="5"/>
  <c r="T2394" i="5"/>
  <c r="T2515" i="5"/>
  <c r="T2516" i="5"/>
  <c r="T2517" i="5"/>
  <c r="T2518" i="5"/>
  <c r="T2519" i="5"/>
  <c r="T2520" i="5"/>
  <c r="T2521" i="5"/>
  <c r="T2522" i="5"/>
  <c r="T2523" i="5"/>
  <c r="T2524" i="5"/>
  <c r="T2525" i="5"/>
  <c r="T2526" i="5"/>
  <c r="T2527" i="5"/>
  <c r="T2528" i="5"/>
  <c r="T2529" i="5"/>
  <c r="T2530" i="5"/>
  <c r="T2531" i="5"/>
  <c r="T2532" i="5"/>
  <c r="T2533" i="5"/>
  <c r="T2534" i="5"/>
  <c r="T2535" i="5"/>
  <c r="T2536" i="5"/>
  <c r="T2537" i="5"/>
  <c r="T2538" i="5"/>
  <c r="T2539" i="5"/>
  <c r="T2540" i="5"/>
  <c r="T2541" i="5"/>
  <c r="T2542" i="5"/>
  <c r="T2543" i="5"/>
  <c r="T2544" i="5"/>
  <c r="T2545" i="5"/>
  <c r="T2546" i="5"/>
  <c r="T2547" i="5"/>
  <c r="T2548" i="5"/>
  <c r="T2549" i="5"/>
  <c r="T2550" i="5"/>
  <c r="T2551" i="5"/>
  <c r="T2552" i="5"/>
  <c r="T2553" i="5"/>
  <c r="T2554" i="5"/>
  <c r="T2555" i="5"/>
  <c r="T2556" i="5"/>
  <c r="T2557" i="5"/>
  <c r="T2558" i="5"/>
  <c r="T2559" i="5"/>
  <c r="T2560" i="5"/>
  <c r="T2561" i="5"/>
  <c r="T2562" i="5"/>
  <c r="T2683" i="5"/>
  <c r="T2684" i="5"/>
  <c r="T2685" i="5"/>
  <c r="T2686" i="5"/>
  <c r="T2687" i="5"/>
  <c r="T2688" i="5"/>
  <c r="T2689" i="5"/>
  <c r="T2690" i="5"/>
  <c r="T2691" i="5"/>
  <c r="T2692" i="5"/>
  <c r="T2693" i="5"/>
  <c r="T2694" i="5"/>
  <c r="T2695" i="5"/>
  <c r="T2696" i="5"/>
  <c r="T2697" i="5"/>
  <c r="T2698" i="5"/>
  <c r="T2699" i="5"/>
  <c r="T2700" i="5"/>
  <c r="T2701" i="5"/>
  <c r="T2702" i="5"/>
  <c r="T2703" i="5"/>
  <c r="T2704" i="5"/>
  <c r="T2705" i="5"/>
  <c r="T2706" i="5"/>
  <c r="T2707" i="5"/>
  <c r="T2708" i="5"/>
  <c r="T2709" i="5"/>
  <c r="T2710" i="5"/>
  <c r="T2711" i="5"/>
  <c r="T2712" i="5"/>
  <c r="T2713" i="5"/>
  <c r="T2714" i="5"/>
  <c r="T2715" i="5"/>
  <c r="T2716" i="5"/>
  <c r="T2717" i="5"/>
  <c r="T2718" i="5"/>
  <c r="T2719" i="5"/>
  <c r="T2720" i="5"/>
  <c r="T2721" i="5"/>
  <c r="T2722" i="5"/>
  <c r="T2723" i="5"/>
  <c r="T2724" i="5"/>
  <c r="T2725" i="5"/>
  <c r="T2726" i="5"/>
  <c r="T2727" i="5"/>
  <c r="T2728" i="5"/>
  <c r="T2729" i="5"/>
  <c r="T2730" i="5"/>
  <c r="T2851" i="5"/>
  <c r="T2852" i="5"/>
  <c r="T2853" i="5"/>
  <c r="T2854" i="5"/>
  <c r="T2855" i="5"/>
  <c r="T2856" i="5"/>
  <c r="T2857" i="5"/>
  <c r="T2858" i="5"/>
  <c r="T2859" i="5"/>
  <c r="T2860" i="5"/>
  <c r="T2861" i="5"/>
  <c r="T2862" i="5"/>
  <c r="T2863" i="5"/>
  <c r="T2864" i="5"/>
  <c r="T2865" i="5"/>
  <c r="T2866" i="5"/>
  <c r="T2867" i="5"/>
  <c r="T2868" i="5"/>
  <c r="T2869" i="5"/>
  <c r="T2870" i="5"/>
  <c r="T2871" i="5"/>
  <c r="T2872" i="5"/>
  <c r="T2873" i="5"/>
  <c r="T2874" i="5"/>
  <c r="T2875" i="5"/>
  <c r="T2876" i="5"/>
  <c r="T2877" i="5"/>
  <c r="T2878" i="5"/>
  <c r="T2879" i="5"/>
  <c r="T2880" i="5"/>
  <c r="T2881" i="5"/>
  <c r="T2882" i="5"/>
  <c r="T2883" i="5"/>
  <c r="T2884" i="5"/>
  <c r="T2885" i="5"/>
  <c r="T2886" i="5"/>
  <c r="T2887" i="5"/>
  <c r="T2888" i="5"/>
  <c r="T2889" i="5"/>
  <c r="T2890" i="5"/>
  <c r="T2891" i="5"/>
  <c r="T2892" i="5"/>
  <c r="T2893" i="5"/>
  <c r="T2894" i="5"/>
  <c r="T2895" i="5"/>
  <c r="T2896" i="5"/>
  <c r="T2897" i="5"/>
  <c r="T2898" i="5"/>
  <c r="T3019" i="5"/>
  <c r="T3020" i="5"/>
  <c r="T3021" i="5"/>
  <c r="T3022" i="5"/>
  <c r="T3023" i="5"/>
  <c r="T3024" i="5"/>
  <c r="T3025" i="5"/>
  <c r="T3026" i="5"/>
  <c r="T3027" i="5"/>
  <c r="T3028" i="5"/>
  <c r="T3029" i="5"/>
  <c r="T3030" i="5"/>
  <c r="T3031" i="5"/>
  <c r="T3032" i="5"/>
  <c r="T3033" i="5"/>
  <c r="T3034" i="5"/>
  <c r="T3035" i="5"/>
  <c r="T3036" i="5"/>
  <c r="T3037" i="5"/>
  <c r="T3038" i="5"/>
  <c r="T3039" i="5"/>
  <c r="T3040" i="5"/>
  <c r="T3041" i="5"/>
  <c r="T3042" i="5"/>
  <c r="T3043" i="5"/>
  <c r="T3044" i="5"/>
  <c r="T3045" i="5"/>
  <c r="T3046" i="5"/>
  <c r="T3047" i="5"/>
  <c r="T3048" i="5"/>
  <c r="T3049" i="5"/>
  <c r="T3050" i="5"/>
  <c r="T3051" i="5"/>
  <c r="T3052" i="5"/>
  <c r="T3053" i="5"/>
  <c r="T3054" i="5"/>
  <c r="T3055" i="5"/>
  <c r="T3056" i="5"/>
  <c r="T3057" i="5"/>
  <c r="T3058" i="5"/>
  <c r="T3059" i="5"/>
  <c r="T3060" i="5"/>
  <c r="T3061" i="5"/>
  <c r="T3062" i="5"/>
  <c r="T3063" i="5"/>
  <c r="T3064" i="5"/>
  <c r="T3065" i="5"/>
  <c r="T3066" i="5"/>
  <c r="T3187" i="5"/>
  <c r="T3188" i="5"/>
  <c r="T3189" i="5"/>
  <c r="T3190" i="5"/>
  <c r="T3191" i="5"/>
  <c r="T3192" i="5"/>
  <c r="T3193" i="5"/>
  <c r="T3194" i="5"/>
  <c r="T3195" i="5"/>
  <c r="T3196" i="5"/>
  <c r="T3197" i="5"/>
  <c r="T3198" i="5"/>
  <c r="T3199" i="5"/>
  <c r="T3200" i="5"/>
  <c r="T3201" i="5"/>
  <c r="T3202" i="5"/>
  <c r="T3203" i="5"/>
  <c r="T3204" i="5"/>
  <c r="T3205" i="5"/>
  <c r="T3206" i="5"/>
  <c r="T3207" i="5"/>
  <c r="T3208" i="5"/>
  <c r="T3209" i="5"/>
  <c r="T3210" i="5"/>
  <c r="T3211" i="5"/>
  <c r="T3212" i="5"/>
  <c r="T3213" i="5"/>
  <c r="T3214" i="5"/>
  <c r="T3215" i="5"/>
  <c r="T3216" i="5"/>
  <c r="T3217" i="5"/>
  <c r="T3218" i="5"/>
  <c r="T3219" i="5"/>
  <c r="T3220" i="5"/>
  <c r="T3221" i="5"/>
  <c r="T3222" i="5"/>
  <c r="T3223" i="5"/>
  <c r="T3224" i="5"/>
  <c r="T3225" i="5"/>
  <c r="T3226" i="5"/>
  <c r="T3227" i="5"/>
  <c r="T3228" i="5"/>
  <c r="T3229" i="5"/>
  <c r="T3230" i="5"/>
  <c r="T3231" i="5"/>
  <c r="T3232" i="5"/>
  <c r="T3233" i="5"/>
  <c r="T3234" i="5"/>
  <c r="T3355" i="5"/>
  <c r="T3356" i="5"/>
  <c r="T3357" i="5"/>
  <c r="T3358" i="5"/>
  <c r="T3359" i="5"/>
  <c r="T3360" i="5"/>
  <c r="T3361" i="5"/>
  <c r="T3362" i="5"/>
  <c r="T3363" i="5"/>
  <c r="T3364" i="5"/>
  <c r="T3365" i="5"/>
  <c r="T3366" i="5"/>
  <c r="T3367" i="5"/>
  <c r="T3368" i="5"/>
  <c r="T3369" i="5"/>
  <c r="T3370" i="5"/>
  <c r="T3371" i="5"/>
  <c r="T3372" i="5"/>
  <c r="T3373" i="5"/>
  <c r="T3374" i="5"/>
  <c r="T3375" i="5"/>
  <c r="T3376" i="5"/>
  <c r="T3377" i="5"/>
  <c r="T3378" i="5"/>
  <c r="T3379" i="5"/>
  <c r="T3380" i="5"/>
  <c r="T3381" i="5"/>
  <c r="T3382" i="5"/>
  <c r="T3383" i="5"/>
  <c r="T3384" i="5"/>
  <c r="T3385" i="5"/>
  <c r="T3386" i="5"/>
  <c r="T3387" i="5"/>
  <c r="T3388" i="5"/>
  <c r="T3389" i="5"/>
  <c r="T3390" i="5"/>
  <c r="T3391" i="5"/>
  <c r="T3392" i="5"/>
  <c r="T3393" i="5"/>
  <c r="T3394" i="5"/>
  <c r="T3395" i="5"/>
  <c r="T3396" i="5"/>
  <c r="T3397" i="5"/>
  <c r="T3398" i="5"/>
  <c r="T3399" i="5"/>
  <c r="T3400" i="5"/>
  <c r="T3401" i="5"/>
  <c r="T3402" i="5"/>
  <c r="T3523" i="5"/>
  <c r="T3524" i="5"/>
  <c r="T3525" i="5"/>
  <c r="T3526" i="5"/>
  <c r="T3527" i="5"/>
  <c r="T3528" i="5"/>
  <c r="T3529" i="5"/>
  <c r="T3530" i="5"/>
  <c r="T3531" i="5"/>
  <c r="T3532" i="5"/>
  <c r="T3533" i="5"/>
  <c r="T3534" i="5"/>
  <c r="T3535" i="5"/>
  <c r="T3536" i="5"/>
  <c r="T3537" i="5"/>
  <c r="T3538" i="5"/>
  <c r="T3539" i="5"/>
  <c r="T3540" i="5"/>
  <c r="T3541" i="5"/>
  <c r="T3542" i="5"/>
  <c r="T3543" i="5"/>
  <c r="T3544" i="5"/>
  <c r="T3545" i="5"/>
  <c r="T3546" i="5"/>
  <c r="T3547" i="5"/>
  <c r="T3548" i="5"/>
  <c r="T3549" i="5"/>
  <c r="T3550" i="5"/>
  <c r="T3551" i="5"/>
  <c r="T3552" i="5"/>
  <c r="T3553" i="5"/>
  <c r="T3554" i="5"/>
  <c r="T3555" i="5"/>
  <c r="T3556" i="5"/>
  <c r="T3557" i="5"/>
  <c r="T3558" i="5"/>
  <c r="T3559" i="5"/>
  <c r="T3560" i="5"/>
  <c r="T3561" i="5"/>
  <c r="T3562" i="5"/>
  <c r="T3563" i="5"/>
  <c r="T3564" i="5"/>
  <c r="T3565" i="5"/>
  <c r="T3566" i="5"/>
  <c r="T3567" i="5"/>
  <c r="T3568" i="5"/>
  <c r="T3569" i="5"/>
  <c r="T3570" i="5"/>
  <c r="T3691" i="5"/>
  <c r="T3692" i="5"/>
  <c r="T3693" i="5"/>
  <c r="T3694" i="5"/>
  <c r="T3695" i="5"/>
  <c r="T3696" i="5"/>
  <c r="T3697" i="5"/>
  <c r="T3698" i="5"/>
  <c r="T3699" i="5"/>
  <c r="T3700" i="5"/>
  <c r="T3701" i="5"/>
  <c r="T3702" i="5"/>
  <c r="T3703" i="5"/>
  <c r="T3704" i="5"/>
  <c r="T3705" i="5"/>
  <c r="T3706" i="5"/>
  <c r="T3707" i="5"/>
  <c r="T3708" i="5"/>
  <c r="T3709" i="5"/>
  <c r="T3710" i="5"/>
  <c r="T3711" i="5"/>
  <c r="T3712" i="5"/>
  <c r="T3713" i="5"/>
  <c r="T3714" i="5"/>
  <c r="T3715" i="5"/>
  <c r="T3716" i="5"/>
  <c r="T3717" i="5"/>
  <c r="T3718" i="5"/>
  <c r="T3719" i="5"/>
  <c r="T3720" i="5"/>
  <c r="T3721" i="5"/>
  <c r="T3722" i="5"/>
  <c r="T3723" i="5"/>
  <c r="T3724" i="5"/>
  <c r="T3725" i="5"/>
  <c r="T3726" i="5"/>
  <c r="T3727" i="5"/>
  <c r="T3728" i="5"/>
  <c r="T3729" i="5"/>
  <c r="T3730" i="5"/>
  <c r="T3731" i="5"/>
  <c r="T3732" i="5"/>
  <c r="T3733" i="5"/>
  <c r="T3734" i="5"/>
  <c r="T3735" i="5"/>
  <c r="T3736" i="5"/>
  <c r="T3737" i="5"/>
  <c r="T3738" i="5"/>
  <c r="T3859" i="5"/>
  <c r="T3860" i="5"/>
  <c r="T3861" i="5"/>
  <c r="T3862" i="5"/>
  <c r="T3863" i="5"/>
  <c r="T3864" i="5"/>
  <c r="T3865" i="5"/>
  <c r="T3866" i="5"/>
  <c r="T3867" i="5"/>
  <c r="T3868" i="5"/>
  <c r="T3869" i="5"/>
  <c r="T3870" i="5"/>
  <c r="T3871" i="5"/>
  <c r="T3872" i="5"/>
  <c r="T3873" i="5"/>
  <c r="T3874" i="5"/>
  <c r="T3875" i="5"/>
  <c r="T3876" i="5"/>
  <c r="T3877" i="5"/>
  <c r="T3878" i="5"/>
  <c r="T3879" i="5"/>
  <c r="T3880" i="5"/>
  <c r="T3881" i="5"/>
  <c r="T3882" i="5"/>
  <c r="T3883" i="5"/>
  <c r="T3884" i="5"/>
  <c r="T3885" i="5"/>
  <c r="T3886" i="5"/>
  <c r="T3887" i="5"/>
  <c r="T3888" i="5"/>
  <c r="T3889" i="5"/>
  <c r="T3890" i="5"/>
  <c r="T3891" i="5"/>
  <c r="T3892" i="5"/>
  <c r="T3893" i="5"/>
  <c r="T3894" i="5"/>
  <c r="T3895" i="5"/>
  <c r="T3896" i="5"/>
  <c r="T3897" i="5"/>
  <c r="T3898" i="5"/>
  <c r="T3899" i="5"/>
  <c r="T3900" i="5"/>
  <c r="T3901" i="5"/>
  <c r="T3902" i="5"/>
  <c r="T3903" i="5"/>
  <c r="T3904" i="5"/>
  <c r="T3905" i="5"/>
  <c r="T3906" i="5"/>
  <c r="T4027" i="5"/>
  <c r="T4028" i="5"/>
  <c r="T4029" i="5"/>
  <c r="T4030" i="5"/>
  <c r="T4031" i="5"/>
  <c r="T4032" i="5"/>
  <c r="T4033" i="5"/>
  <c r="T4034" i="5"/>
  <c r="T4035" i="5"/>
  <c r="T4036" i="5"/>
  <c r="T4037" i="5"/>
  <c r="T4038" i="5"/>
  <c r="T4039" i="5"/>
  <c r="T4040" i="5"/>
  <c r="T4041" i="5"/>
  <c r="T4042" i="5"/>
  <c r="T4043" i="5"/>
  <c r="T4044" i="5"/>
  <c r="T4045" i="5"/>
  <c r="T4046" i="5"/>
  <c r="T4047" i="5"/>
  <c r="T4048" i="5"/>
  <c r="T4049" i="5"/>
  <c r="T4050" i="5"/>
  <c r="T4051" i="5"/>
  <c r="T4052" i="5"/>
  <c r="T4053" i="5"/>
  <c r="T4054" i="5"/>
  <c r="T4055" i="5"/>
  <c r="T4056" i="5"/>
  <c r="T4057" i="5"/>
  <c r="T4058" i="5"/>
  <c r="T4059" i="5"/>
  <c r="T4060" i="5"/>
  <c r="T4061" i="5"/>
  <c r="T4062" i="5"/>
  <c r="T4063" i="5"/>
  <c r="T4064" i="5"/>
  <c r="T4065" i="5"/>
  <c r="T4066" i="5"/>
  <c r="T4067" i="5"/>
  <c r="T4068" i="5"/>
  <c r="T4069" i="5"/>
  <c r="T4070" i="5"/>
  <c r="T4071" i="5"/>
  <c r="T4072" i="5"/>
  <c r="T4073" i="5"/>
  <c r="T4074" i="5"/>
  <c r="T4195" i="5"/>
  <c r="T4196" i="5"/>
  <c r="T4197" i="5"/>
  <c r="T4198" i="5"/>
  <c r="T4199" i="5"/>
  <c r="T4200" i="5"/>
  <c r="T4201" i="5"/>
  <c r="T4202" i="5"/>
  <c r="T4203" i="5"/>
  <c r="T4204" i="5"/>
  <c r="T4205" i="5"/>
  <c r="T4206" i="5"/>
  <c r="T4207" i="5"/>
  <c r="T4208" i="5"/>
  <c r="T4209" i="5"/>
  <c r="T4210" i="5"/>
  <c r="T4211" i="5"/>
  <c r="T4212" i="5"/>
  <c r="T4213" i="5"/>
  <c r="T4214" i="5"/>
  <c r="T4215" i="5"/>
  <c r="T4216" i="5"/>
  <c r="T4217" i="5"/>
  <c r="T4218" i="5"/>
  <c r="T4219" i="5"/>
  <c r="T4220" i="5"/>
  <c r="T4221" i="5"/>
  <c r="T4222" i="5"/>
  <c r="T4223" i="5"/>
  <c r="T4224" i="5"/>
  <c r="T4225" i="5"/>
  <c r="T4226" i="5"/>
  <c r="T4227" i="5"/>
  <c r="T4228" i="5"/>
  <c r="T4229" i="5"/>
  <c r="T4230" i="5"/>
  <c r="T4231" i="5"/>
  <c r="T4232" i="5"/>
  <c r="T4233" i="5"/>
  <c r="T4234" i="5"/>
  <c r="T4235" i="5"/>
  <c r="T4236" i="5"/>
  <c r="T4237" i="5"/>
  <c r="T4238" i="5"/>
  <c r="T4239" i="5"/>
  <c r="T4240" i="5"/>
  <c r="T4241" i="5"/>
  <c r="T4242" i="5"/>
  <c r="T4363" i="5"/>
  <c r="T4364" i="5"/>
  <c r="T4365" i="5"/>
  <c r="T4366" i="5"/>
  <c r="T4367" i="5"/>
  <c r="T4368" i="5"/>
  <c r="T4369" i="5"/>
  <c r="T4370" i="5"/>
  <c r="T4371" i="5"/>
  <c r="T4372" i="5"/>
  <c r="T4373" i="5"/>
  <c r="T4374" i="5"/>
  <c r="T4375" i="5"/>
  <c r="T4376" i="5"/>
  <c r="T4377" i="5"/>
  <c r="T4378" i="5"/>
  <c r="T4379" i="5"/>
  <c r="T4380" i="5"/>
  <c r="T4381" i="5"/>
  <c r="T4382" i="5"/>
  <c r="T4383" i="5"/>
  <c r="T4384" i="5"/>
  <c r="T4385" i="5"/>
  <c r="T4386" i="5"/>
  <c r="T4387" i="5"/>
  <c r="T4388" i="5"/>
  <c r="T4389" i="5"/>
  <c r="T4390" i="5"/>
  <c r="T4391" i="5"/>
  <c r="T4392" i="5"/>
  <c r="T4393" i="5"/>
  <c r="T4394" i="5"/>
  <c r="T4395" i="5"/>
  <c r="T4396" i="5"/>
  <c r="T4397" i="5"/>
  <c r="T4398" i="5"/>
  <c r="T4399" i="5"/>
  <c r="T4400" i="5"/>
  <c r="T4401" i="5"/>
  <c r="T4402" i="5"/>
  <c r="T4403" i="5"/>
  <c r="T4404" i="5"/>
  <c r="T4405" i="5"/>
  <c r="T4406" i="5"/>
  <c r="T4407" i="5"/>
  <c r="T4408" i="5"/>
  <c r="T4409" i="5"/>
  <c r="T4410" i="5"/>
  <c r="T4531" i="5"/>
  <c r="T4532" i="5"/>
  <c r="T4533" i="5"/>
  <c r="T4534" i="5"/>
  <c r="T4535" i="5"/>
  <c r="T4536" i="5"/>
  <c r="T4537" i="5"/>
  <c r="T4538" i="5"/>
  <c r="T4539" i="5"/>
  <c r="T4540" i="5"/>
  <c r="T4541" i="5"/>
  <c r="T4542" i="5"/>
  <c r="T4543" i="5"/>
  <c r="T4544" i="5"/>
  <c r="T4545" i="5"/>
  <c r="T4546" i="5"/>
  <c r="T4547" i="5"/>
  <c r="T4548" i="5"/>
  <c r="T4549" i="5"/>
  <c r="T4550" i="5"/>
  <c r="T4551" i="5"/>
  <c r="T4552" i="5"/>
  <c r="T4553" i="5"/>
  <c r="T4554" i="5"/>
  <c r="T4555" i="5"/>
  <c r="T4556" i="5"/>
  <c r="T4557" i="5"/>
  <c r="T4558" i="5"/>
  <c r="T4559" i="5"/>
  <c r="T4560" i="5"/>
  <c r="T4561" i="5"/>
  <c r="T4562" i="5"/>
  <c r="T4563" i="5"/>
  <c r="T4564" i="5"/>
  <c r="T4565" i="5"/>
  <c r="T4566" i="5"/>
  <c r="T4567" i="5"/>
  <c r="T4568" i="5"/>
  <c r="T4569" i="5"/>
  <c r="T4570" i="5"/>
  <c r="T4571" i="5"/>
  <c r="T4572" i="5"/>
  <c r="T4573" i="5"/>
  <c r="T4574" i="5"/>
  <c r="T4575" i="5"/>
  <c r="T4576" i="5"/>
  <c r="T4577" i="5"/>
  <c r="T4578" i="5"/>
  <c r="T4699" i="5"/>
  <c r="T4700" i="5"/>
  <c r="T4701" i="5"/>
  <c r="T4702" i="5"/>
  <c r="T4703" i="5"/>
  <c r="T4704" i="5"/>
  <c r="T4705" i="5"/>
  <c r="T4706" i="5"/>
  <c r="T4707" i="5"/>
  <c r="T4708" i="5"/>
  <c r="T4709" i="5"/>
  <c r="T4710" i="5"/>
  <c r="T4711" i="5"/>
  <c r="T4712" i="5"/>
  <c r="T4713" i="5"/>
  <c r="T4714" i="5"/>
  <c r="T4715" i="5"/>
  <c r="T4716" i="5"/>
  <c r="T4717" i="5"/>
  <c r="T4718" i="5"/>
  <c r="T4719" i="5"/>
  <c r="T4720" i="5"/>
  <c r="T4721" i="5"/>
  <c r="T4722" i="5"/>
  <c r="T4723" i="5"/>
  <c r="T4724" i="5"/>
  <c r="T4725" i="5"/>
  <c r="T4726" i="5"/>
  <c r="T4727" i="5"/>
  <c r="T4728" i="5"/>
  <c r="T4729" i="5"/>
  <c r="T4730" i="5"/>
  <c r="T4731" i="5"/>
  <c r="T4732" i="5"/>
  <c r="T4733" i="5"/>
  <c r="T4734" i="5"/>
  <c r="T4735" i="5"/>
  <c r="T4736" i="5"/>
  <c r="T4737" i="5"/>
  <c r="T4738" i="5"/>
  <c r="T4739" i="5"/>
  <c r="T4740" i="5"/>
  <c r="T4741" i="5"/>
  <c r="T4742" i="5"/>
  <c r="T4743" i="5"/>
  <c r="T4744" i="5"/>
  <c r="T4745" i="5"/>
  <c r="T4746" i="5"/>
  <c r="T4867" i="5"/>
  <c r="T4868" i="5"/>
  <c r="T4869" i="5"/>
  <c r="T4870" i="5"/>
  <c r="T4871" i="5"/>
  <c r="T4872" i="5"/>
  <c r="T4873" i="5"/>
  <c r="T4874" i="5"/>
  <c r="T4875" i="5"/>
  <c r="T4876" i="5"/>
  <c r="T4877" i="5"/>
  <c r="T4878" i="5"/>
  <c r="T4879" i="5"/>
  <c r="T4880" i="5"/>
  <c r="T4881" i="5"/>
  <c r="T4882" i="5"/>
  <c r="T4883" i="5"/>
  <c r="T4884" i="5"/>
  <c r="T4885" i="5"/>
  <c r="T4886" i="5"/>
  <c r="T4887" i="5"/>
  <c r="T4888" i="5"/>
  <c r="T4889" i="5"/>
  <c r="T4890" i="5"/>
  <c r="T4891" i="5"/>
  <c r="T4892" i="5"/>
  <c r="T4893" i="5"/>
  <c r="T4894" i="5"/>
  <c r="T4895" i="5"/>
  <c r="T4896" i="5"/>
  <c r="T4897" i="5"/>
  <c r="T4898" i="5"/>
  <c r="T4899" i="5"/>
  <c r="T4900" i="5"/>
  <c r="T4901" i="5"/>
  <c r="T4902" i="5"/>
  <c r="T4903" i="5"/>
  <c r="T4904" i="5"/>
  <c r="T4905" i="5"/>
  <c r="T4906" i="5"/>
  <c r="T4907" i="5"/>
  <c r="T4908" i="5"/>
  <c r="T4909" i="5"/>
  <c r="T4910" i="5"/>
  <c r="T4911" i="5"/>
  <c r="T4912" i="5"/>
  <c r="T4913" i="5"/>
  <c r="T4914" i="5"/>
  <c r="T5035" i="5"/>
  <c r="T5036" i="5"/>
  <c r="T5037" i="5"/>
  <c r="T5038" i="5"/>
  <c r="T5039" i="5"/>
  <c r="T5040" i="5"/>
  <c r="T5041" i="5"/>
  <c r="T5042" i="5"/>
  <c r="T5043" i="5"/>
  <c r="T5044" i="5"/>
  <c r="T5045" i="5"/>
  <c r="T5046" i="5"/>
  <c r="T5047" i="5"/>
  <c r="T5048" i="5"/>
  <c r="T5049" i="5"/>
  <c r="T5050" i="5"/>
  <c r="T5051" i="5"/>
  <c r="T5052" i="5"/>
  <c r="T5053" i="5"/>
  <c r="T5054" i="5"/>
  <c r="T5055" i="5"/>
  <c r="T5056" i="5"/>
  <c r="T5057" i="5"/>
  <c r="T5058" i="5"/>
  <c r="T5059" i="5"/>
  <c r="T5060" i="5"/>
  <c r="T5061" i="5"/>
  <c r="T5062" i="5"/>
  <c r="T5063" i="5"/>
  <c r="T5064" i="5"/>
  <c r="T5065" i="5"/>
  <c r="T5066" i="5"/>
  <c r="T5067" i="5"/>
  <c r="T5068" i="5"/>
  <c r="T5069" i="5"/>
  <c r="T5070" i="5"/>
  <c r="T5071" i="5"/>
  <c r="T5072" i="5"/>
  <c r="T5073" i="5"/>
  <c r="T5074" i="5"/>
  <c r="T5075" i="5"/>
  <c r="T5076" i="5"/>
  <c r="T5077" i="5"/>
  <c r="T5078" i="5"/>
  <c r="T5079" i="5"/>
  <c r="T5080" i="5"/>
  <c r="T5081" i="5"/>
  <c r="T5082" i="5"/>
  <c r="T5203" i="5"/>
  <c r="T5204" i="5"/>
  <c r="T5205" i="5"/>
  <c r="T5206" i="5"/>
  <c r="T5207" i="5"/>
  <c r="T5208" i="5"/>
  <c r="T5209" i="5"/>
  <c r="T5210" i="5"/>
  <c r="T5211" i="5"/>
  <c r="T5212" i="5"/>
  <c r="T5213" i="5"/>
  <c r="T5214" i="5"/>
  <c r="T5215" i="5"/>
  <c r="T5216" i="5"/>
  <c r="T5217" i="5"/>
  <c r="T5218" i="5"/>
  <c r="T5219" i="5"/>
  <c r="T5220" i="5"/>
  <c r="T5221" i="5"/>
  <c r="T5222" i="5"/>
  <c r="T5223" i="5"/>
  <c r="T5224" i="5"/>
  <c r="T5225" i="5"/>
  <c r="T5226" i="5"/>
  <c r="T5227" i="5"/>
  <c r="T5228" i="5"/>
  <c r="T5229" i="5"/>
  <c r="T5230" i="5"/>
  <c r="T5231" i="5"/>
  <c r="T5232" i="5"/>
  <c r="T5233" i="5"/>
  <c r="T5234" i="5"/>
  <c r="T5235" i="5"/>
  <c r="T5236" i="5"/>
  <c r="T5237" i="5"/>
  <c r="T5238" i="5"/>
  <c r="T5239" i="5"/>
  <c r="T5240" i="5"/>
  <c r="T5241" i="5"/>
  <c r="T5242" i="5"/>
  <c r="T5243" i="5"/>
  <c r="T5244" i="5"/>
  <c r="T5245" i="5"/>
  <c r="T5246" i="5"/>
  <c r="T5247" i="5"/>
  <c r="T5248" i="5"/>
  <c r="T5249" i="5"/>
  <c r="T5250" i="5"/>
  <c r="T5328" i="5"/>
  <c r="T5334" i="5"/>
  <c r="T5371" i="5"/>
  <c r="T5372" i="5"/>
  <c r="T5373" i="5"/>
  <c r="T5374" i="5"/>
  <c r="T5375" i="5"/>
  <c r="T5376" i="5"/>
  <c r="T5377" i="5"/>
  <c r="T5378" i="5"/>
  <c r="T5379" i="5"/>
  <c r="T5380" i="5"/>
  <c r="T5381" i="5"/>
  <c r="T5382" i="5"/>
  <c r="T5383" i="5"/>
  <c r="T5384" i="5"/>
  <c r="T5385" i="5"/>
  <c r="T5386" i="5"/>
  <c r="T5387" i="5"/>
  <c r="T5388" i="5"/>
  <c r="T5389" i="5"/>
  <c r="T5390" i="5"/>
  <c r="T5391" i="5"/>
  <c r="T5392" i="5"/>
  <c r="T5393" i="5"/>
  <c r="T5394" i="5"/>
  <c r="T5395" i="5"/>
  <c r="T5396" i="5"/>
  <c r="T5397" i="5"/>
  <c r="T5398" i="5"/>
  <c r="T5399" i="5"/>
  <c r="T5400" i="5"/>
  <c r="T5401" i="5"/>
  <c r="T5402" i="5"/>
  <c r="T5403" i="5"/>
  <c r="T5404" i="5"/>
  <c r="T5405" i="5"/>
  <c r="T5406" i="5"/>
  <c r="T5407" i="5"/>
  <c r="T5408" i="5"/>
  <c r="T5409" i="5"/>
  <c r="T5410" i="5"/>
  <c r="T5411" i="5"/>
  <c r="T5412" i="5"/>
  <c r="T5413" i="5"/>
  <c r="T5414" i="5"/>
  <c r="T5415" i="5"/>
  <c r="T5416" i="5"/>
  <c r="T5417" i="5"/>
  <c r="T5418" i="5"/>
  <c r="T5422" i="5"/>
  <c r="T5539" i="5"/>
  <c r="T5540" i="5"/>
  <c r="T5541" i="5"/>
  <c r="T5542" i="5"/>
  <c r="T5543" i="5"/>
  <c r="T5544" i="5"/>
  <c r="T5545" i="5"/>
  <c r="T5546" i="5"/>
  <c r="T5547" i="5"/>
  <c r="T5548" i="5"/>
  <c r="T5549" i="5"/>
  <c r="T5550" i="5"/>
  <c r="T5551" i="5"/>
  <c r="T5552" i="5"/>
  <c r="T5553" i="5"/>
  <c r="T5554" i="5"/>
  <c r="T5555" i="5"/>
  <c r="T5556" i="5"/>
  <c r="T5557" i="5"/>
  <c r="T5558" i="5"/>
  <c r="T5559" i="5"/>
  <c r="T5560" i="5"/>
  <c r="T5561" i="5"/>
  <c r="T5562" i="5"/>
  <c r="T5563" i="5"/>
  <c r="T5564" i="5"/>
  <c r="T5565" i="5"/>
  <c r="T5566" i="5"/>
  <c r="T5567" i="5"/>
  <c r="T5568" i="5"/>
  <c r="T5569" i="5"/>
  <c r="T5570" i="5"/>
  <c r="T5571" i="5"/>
  <c r="T5572" i="5"/>
  <c r="T5573" i="5"/>
  <c r="T5574" i="5"/>
  <c r="T5575" i="5"/>
  <c r="T5576" i="5"/>
  <c r="T5577" i="5"/>
  <c r="T5578" i="5"/>
  <c r="T5579" i="5"/>
  <c r="T5580" i="5"/>
  <c r="T5581" i="5"/>
  <c r="T5582" i="5"/>
  <c r="T5583" i="5"/>
  <c r="T5584" i="5"/>
  <c r="T5585" i="5"/>
  <c r="T5586" i="5"/>
  <c r="T5643" i="5"/>
  <c r="T5650" i="5"/>
  <c r="T5683" i="5"/>
  <c r="T5707" i="5"/>
  <c r="T5708" i="5"/>
  <c r="T5709" i="5"/>
  <c r="T5710" i="5"/>
  <c r="T5711" i="5"/>
  <c r="T5712" i="5"/>
  <c r="T5713" i="5"/>
  <c r="T5714" i="5"/>
  <c r="T5715" i="5"/>
  <c r="T5716" i="5"/>
  <c r="T5717" i="5"/>
  <c r="T5718" i="5"/>
  <c r="T5719" i="5"/>
  <c r="T5720" i="5"/>
  <c r="T5721" i="5"/>
  <c r="T5722" i="5"/>
  <c r="T5723" i="5"/>
  <c r="T5724" i="5"/>
  <c r="T5725" i="5"/>
  <c r="T5726" i="5"/>
  <c r="T5727" i="5"/>
  <c r="T5728" i="5"/>
  <c r="T5729" i="5"/>
  <c r="T5730" i="5"/>
  <c r="T5731" i="5"/>
  <c r="T5732" i="5"/>
  <c r="T5733" i="5"/>
  <c r="T5734" i="5"/>
  <c r="T5735" i="5"/>
  <c r="T5736" i="5"/>
  <c r="T5737" i="5"/>
  <c r="T5738" i="5"/>
  <c r="T5739" i="5"/>
  <c r="T5740" i="5"/>
  <c r="T5741" i="5"/>
  <c r="T5742" i="5"/>
  <c r="T5743" i="5"/>
  <c r="T5744" i="5"/>
  <c r="T5745" i="5"/>
  <c r="T5746" i="5"/>
  <c r="T5747" i="5"/>
  <c r="T5748" i="5"/>
  <c r="T5749" i="5"/>
  <c r="T5750" i="5"/>
  <c r="T5751" i="5"/>
  <c r="T5752" i="5"/>
  <c r="T5753" i="5"/>
  <c r="T5754" i="5"/>
  <c r="T5875" i="5"/>
  <c r="T5876" i="5"/>
  <c r="T5877" i="5"/>
  <c r="T5878" i="5"/>
  <c r="T5879" i="5"/>
  <c r="T5880" i="5"/>
  <c r="T5881" i="5"/>
  <c r="T5882" i="5"/>
  <c r="T5883" i="5"/>
  <c r="T5884" i="5"/>
  <c r="T5885" i="5"/>
  <c r="T5886" i="5"/>
  <c r="T5887" i="5"/>
  <c r="T5888" i="5"/>
  <c r="T5889" i="5"/>
  <c r="T5890" i="5"/>
  <c r="T5891" i="5"/>
  <c r="T5892" i="5"/>
  <c r="T5893" i="5"/>
  <c r="T5894" i="5"/>
  <c r="T5895" i="5"/>
  <c r="T5896" i="5"/>
  <c r="T5897" i="5"/>
  <c r="T5898" i="5"/>
  <c r="T5899" i="5"/>
  <c r="T5900" i="5"/>
  <c r="T5901" i="5"/>
  <c r="T5902" i="5"/>
  <c r="T5903" i="5"/>
  <c r="T5904" i="5"/>
  <c r="T5905" i="5"/>
  <c r="T5906" i="5"/>
  <c r="T5907" i="5"/>
  <c r="T5908" i="5"/>
  <c r="T5909" i="5"/>
  <c r="T5910" i="5"/>
  <c r="T5911" i="5"/>
  <c r="T5912" i="5"/>
  <c r="T5913" i="5"/>
  <c r="T5914" i="5"/>
  <c r="T5915" i="5"/>
  <c r="T5916" i="5"/>
  <c r="T5917" i="5"/>
  <c r="T5918" i="5"/>
  <c r="T5919" i="5"/>
  <c r="T5920" i="5"/>
  <c r="T5921" i="5"/>
  <c r="T5922" i="5"/>
  <c r="T5927" i="5"/>
  <c r="T5935" i="5"/>
  <c r="T5965" i="5"/>
  <c r="T6043" i="5"/>
  <c r="T6044" i="5"/>
  <c r="T6045" i="5"/>
  <c r="T6046" i="5"/>
  <c r="T6047" i="5"/>
  <c r="T6048" i="5"/>
  <c r="T6049" i="5"/>
  <c r="T6050" i="5"/>
  <c r="T6051" i="5"/>
  <c r="T6052" i="5"/>
  <c r="T6053" i="5"/>
  <c r="T6054" i="5"/>
  <c r="T6055" i="5"/>
  <c r="T6056" i="5"/>
  <c r="T6057" i="5"/>
  <c r="T6058" i="5"/>
  <c r="T6059" i="5"/>
  <c r="T6060" i="5"/>
  <c r="T6061" i="5"/>
  <c r="T6062" i="5"/>
  <c r="T6063" i="5"/>
  <c r="T6064" i="5"/>
  <c r="T6065" i="5"/>
  <c r="T6066" i="5"/>
  <c r="T6067" i="5"/>
  <c r="T6068" i="5"/>
  <c r="T6069" i="5"/>
  <c r="T6070" i="5"/>
  <c r="T6071" i="5"/>
  <c r="T6072" i="5"/>
  <c r="T6073" i="5"/>
  <c r="T6074" i="5"/>
  <c r="T6075" i="5"/>
  <c r="T6076" i="5"/>
  <c r="T6077" i="5"/>
  <c r="T6078" i="5"/>
  <c r="T6079" i="5"/>
  <c r="T6080" i="5"/>
  <c r="T6081" i="5"/>
  <c r="T6082" i="5"/>
  <c r="T6083" i="5"/>
  <c r="T6084" i="5"/>
  <c r="T6085" i="5"/>
  <c r="T6086" i="5"/>
  <c r="T6087" i="5"/>
  <c r="T6088" i="5"/>
  <c r="T6089" i="5"/>
  <c r="T6090" i="5"/>
  <c r="T6162" i="5"/>
  <c r="T6169" i="5"/>
  <c r="T6198" i="5"/>
  <c r="T6211" i="5"/>
  <c r="T6212" i="5"/>
  <c r="T6213" i="5"/>
  <c r="T6214" i="5"/>
  <c r="T6215" i="5"/>
  <c r="T6216" i="5"/>
  <c r="T6217" i="5"/>
  <c r="T6218" i="5"/>
  <c r="T6219" i="5"/>
  <c r="T6220" i="5"/>
  <c r="T6221" i="5"/>
  <c r="T6222" i="5"/>
  <c r="T6223" i="5"/>
  <c r="T6224" i="5"/>
  <c r="T6225" i="5"/>
  <c r="T6226" i="5"/>
  <c r="T6227" i="5"/>
  <c r="T6228" i="5"/>
  <c r="T6229" i="5"/>
  <c r="T6230" i="5"/>
  <c r="T6231" i="5"/>
  <c r="T6232" i="5"/>
  <c r="T6233" i="5"/>
  <c r="T6234" i="5"/>
  <c r="T6235" i="5"/>
  <c r="T6236" i="5"/>
  <c r="T6237" i="5"/>
  <c r="T6238" i="5"/>
  <c r="T6239" i="5"/>
  <c r="T6240" i="5"/>
  <c r="T6241" i="5"/>
  <c r="T6242" i="5"/>
  <c r="T6243" i="5"/>
  <c r="T6244" i="5"/>
  <c r="T6245" i="5"/>
  <c r="T6246" i="5"/>
  <c r="T6247" i="5"/>
  <c r="T6248" i="5"/>
  <c r="T6249" i="5"/>
  <c r="T6250" i="5"/>
  <c r="T6251" i="5"/>
  <c r="T6252" i="5"/>
  <c r="T6253" i="5"/>
  <c r="T6254" i="5"/>
  <c r="T6255" i="5"/>
  <c r="T6256" i="5"/>
  <c r="T6257" i="5"/>
  <c r="T6258" i="5"/>
  <c r="T6355" i="5"/>
  <c r="T6362" i="5"/>
  <c r="T6379" i="5"/>
  <c r="T6380" i="5"/>
  <c r="T6381" i="5"/>
  <c r="T6382" i="5"/>
  <c r="T6383" i="5"/>
  <c r="T6384" i="5"/>
  <c r="T6385" i="5"/>
  <c r="T6386" i="5"/>
  <c r="T6387" i="5"/>
  <c r="T6388" i="5"/>
  <c r="T6389" i="5"/>
  <c r="T6390" i="5"/>
  <c r="T6391" i="5"/>
  <c r="T6392" i="5"/>
  <c r="T6393" i="5"/>
  <c r="T6394" i="5"/>
  <c r="T6395" i="5"/>
  <c r="T6396" i="5"/>
  <c r="T6397" i="5"/>
  <c r="T6398" i="5"/>
  <c r="T6399" i="5"/>
  <c r="T6400" i="5"/>
  <c r="T6401" i="5"/>
  <c r="T6402" i="5"/>
  <c r="T6403" i="5"/>
  <c r="T6404" i="5"/>
  <c r="T6405" i="5"/>
  <c r="T6406" i="5"/>
  <c r="T6407" i="5"/>
  <c r="T6408" i="5"/>
  <c r="T6409" i="5"/>
  <c r="T6410" i="5"/>
  <c r="T6411" i="5"/>
  <c r="T6412" i="5"/>
  <c r="T6413" i="5"/>
  <c r="T6414" i="5"/>
  <c r="T6415" i="5"/>
  <c r="T6416" i="5"/>
  <c r="T6417" i="5"/>
  <c r="T6418" i="5"/>
  <c r="T6419" i="5"/>
  <c r="T6420" i="5"/>
  <c r="T6421" i="5"/>
  <c r="T6422" i="5"/>
  <c r="T6423" i="5"/>
  <c r="T6424" i="5"/>
  <c r="T6425" i="5"/>
  <c r="T6426" i="5"/>
  <c r="T6428" i="5"/>
  <c r="T6504" i="5"/>
  <c r="T6515" i="5"/>
  <c r="T6523" i="5"/>
  <c r="T6547" i="5"/>
  <c r="T6548" i="5"/>
  <c r="T6549" i="5"/>
  <c r="T6550" i="5"/>
  <c r="T6551" i="5"/>
  <c r="T6552" i="5"/>
  <c r="T6553" i="5"/>
  <c r="T6554" i="5"/>
  <c r="T6555" i="5"/>
  <c r="T6556" i="5"/>
  <c r="T6557" i="5"/>
  <c r="T6558" i="5"/>
  <c r="T6559" i="5"/>
  <c r="T6560" i="5"/>
  <c r="T6561" i="5"/>
  <c r="T6562" i="5"/>
  <c r="T6563" i="5"/>
  <c r="T6564" i="5"/>
  <c r="T6565" i="5"/>
  <c r="T6566" i="5"/>
  <c r="T6567" i="5"/>
  <c r="T6568" i="5"/>
  <c r="T6569" i="5"/>
  <c r="T6570" i="5"/>
  <c r="T6571" i="5"/>
  <c r="T6572" i="5"/>
  <c r="T6573" i="5"/>
  <c r="T6574" i="5"/>
  <c r="T6575" i="5"/>
  <c r="T6576" i="5"/>
  <c r="T6577" i="5"/>
  <c r="T6578" i="5"/>
  <c r="T6579" i="5"/>
  <c r="T6580" i="5"/>
  <c r="T6581" i="5"/>
  <c r="T6582" i="5"/>
  <c r="T6583" i="5"/>
  <c r="T6584" i="5"/>
  <c r="T6585" i="5"/>
  <c r="T6586" i="5"/>
  <c r="T6587" i="5"/>
  <c r="T6588" i="5"/>
  <c r="T6589" i="5"/>
  <c r="T6590" i="5"/>
  <c r="T6591" i="5"/>
  <c r="T6592" i="5"/>
  <c r="T6593" i="5"/>
  <c r="T6594" i="5"/>
  <c r="T6651" i="5"/>
  <c r="T6653" i="5"/>
  <c r="T6658" i="5"/>
  <c r="T6715" i="5"/>
  <c r="T6716" i="5"/>
  <c r="T6717" i="5"/>
  <c r="T6718" i="5"/>
  <c r="T6719" i="5"/>
  <c r="T6720" i="5"/>
  <c r="T6721" i="5"/>
  <c r="T6722" i="5"/>
  <c r="T6723" i="5"/>
  <c r="T6724" i="5"/>
  <c r="T6725" i="5"/>
  <c r="T6726" i="5"/>
  <c r="T6727" i="5"/>
  <c r="T6728" i="5"/>
  <c r="T6729" i="5"/>
  <c r="T6730" i="5"/>
  <c r="T6731" i="5"/>
  <c r="T6732" i="5"/>
  <c r="T6733" i="5"/>
  <c r="T6734" i="5"/>
  <c r="T6735" i="5"/>
  <c r="T6736" i="5"/>
  <c r="T6737" i="5"/>
  <c r="T6738" i="5"/>
  <c r="T6739" i="5"/>
  <c r="T6740" i="5"/>
  <c r="T6741" i="5"/>
  <c r="T6742" i="5"/>
  <c r="T6743" i="5"/>
  <c r="T6744" i="5"/>
  <c r="T6745" i="5"/>
  <c r="T6746" i="5"/>
  <c r="T6747" i="5"/>
  <c r="T6748" i="5"/>
  <c r="T6749" i="5"/>
  <c r="T6750" i="5"/>
  <c r="T6751" i="5"/>
  <c r="T6752" i="5"/>
  <c r="T6753" i="5"/>
  <c r="T6754" i="5"/>
  <c r="T6755" i="5"/>
  <c r="T6756" i="5"/>
  <c r="T6757" i="5"/>
  <c r="T6758" i="5"/>
  <c r="T6759" i="5"/>
  <c r="T6760" i="5"/>
  <c r="T6761" i="5"/>
  <c r="T6762" i="5"/>
  <c r="T6769" i="5"/>
  <c r="T6784" i="5"/>
  <c r="T6788" i="5"/>
  <c r="T6846" i="5"/>
  <c r="T6847" i="5"/>
  <c r="T6848" i="5"/>
  <c r="T6883" i="5"/>
  <c r="T6884" i="5"/>
  <c r="T6885" i="5"/>
  <c r="T6886" i="5"/>
  <c r="T6887" i="5"/>
  <c r="T6888" i="5"/>
  <c r="T6889" i="5"/>
  <c r="T6890" i="5"/>
  <c r="T6891" i="5"/>
  <c r="T6892" i="5"/>
  <c r="T6893" i="5"/>
  <c r="T6894" i="5"/>
  <c r="T6895" i="5"/>
  <c r="T6896" i="5"/>
  <c r="T6897" i="5"/>
  <c r="T6898" i="5"/>
  <c r="T6899" i="5"/>
  <c r="T6900" i="5"/>
  <c r="T6901" i="5"/>
  <c r="T6902" i="5"/>
  <c r="T6903" i="5"/>
  <c r="T6904" i="5"/>
  <c r="T6905" i="5"/>
  <c r="T6906" i="5"/>
  <c r="T6907" i="5"/>
  <c r="T6908" i="5"/>
  <c r="T6909" i="5"/>
  <c r="T6910" i="5"/>
  <c r="T6911" i="5"/>
  <c r="T6912" i="5"/>
  <c r="T6913" i="5"/>
  <c r="T6914" i="5"/>
  <c r="T6915" i="5"/>
  <c r="T6916" i="5"/>
  <c r="T6917" i="5"/>
  <c r="T6918" i="5"/>
  <c r="T6919" i="5"/>
  <c r="T6920" i="5"/>
  <c r="T6921" i="5"/>
  <c r="T6922" i="5"/>
  <c r="T6923" i="5"/>
  <c r="T6924" i="5"/>
  <c r="T6925" i="5"/>
  <c r="T6926" i="5"/>
  <c r="T6927" i="5"/>
  <c r="T6928" i="5"/>
  <c r="T6929" i="5"/>
  <c r="T6930" i="5"/>
  <c r="T6947" i="5"/>
  <c r="T6954" i="5"/>
  <c r="T6964" i="5"/>
  <c r="T7014" i="5"/>
  <c r="T7023" i="5"/>
  <c r="T7026" i="5"/>
  <c r="T7051" i="5"/>
  <c r="T7052" i="5"/>
  <c r="T7053" i="5"/>
  <c r="T7054" i="5"/>
  <c r="T7055" i="5"/>
  <c r="T7056" i="5"/>
  <c r="T7057" i="5"/>
  <c r="T7058" i="5"/>
  <c r="T7059" i="5"/>
  <c r="T7060" i="5"/>
  <c r="T7061" i="5"/>
  <c r="T7062" i="5"/>
  <c r="T7063" i="5"/>
  <c r="T7064" i="5"/>
  <c r="T7065" i="5"/>
  <c r="T7066" i="5"/>
  <c r="T7067" i="5"/>
  <c r="T7068" i="5"/>
  <c r="T7069" i="5"/>
  <c r="T7070" i="5"/>
  <c r="T7071" i="5"/>
  <c r="T7072" i="5"/>
  <c r="T7073" i="5"/>
  <c r="T7074" i="5"/>
  <c r="T7075" i="5"/>
  <c r="T7076" i="5"/>
  <c r="T7077" i="5"/>
  <c r="T7078" i="5"/>
  <c r="T7079" i="5"/>
  <c r="T7080" i="5"/>
  <c r="T7081" i="5"/>
  <c r="T7082" i="5"/>
  <c r="T7083" i="5"/>
  <c r="T7084" i="5"/>
  <c r="T7085" i="5"/>
  <c r="T7086" i="5"/>
  <c r="T7087" i="5"/>
  <c r="T7088" i="5"/>
  <c r="T7089" i="5"/>
  <c r="T7090" i="5"/>
  <c r="T7091" i="5"/>
  <c r="T7092" i="5"/>
  <c r="T7093" i="5"/>
  <c r="T7094" i="5"/>
  <c r="T7095" i="5"/>
  <c r="T7096" i="5"/>
  <c r="T7097" i="5"/>
  <c r="T7098" i="5"/>
  <c r="T7125" i="5"/>
  <c r="T7127" i="5"/>
  <c r="T7131" i="5"/>
  <c r="T7182" i="5"/>
  <c r="T7195" i="5"/>
  <c r="T7199" i="5"/>
  <c r="T7219" i="5"/>
  <c r="T7220" i="5"/>
  <c r="T7221" i="5"/>
  <c r="T7222" i="5"/>
  <c r="T7223" i="5"/>
  <c r="T7224" i="5"/>
  <c r="T7225" i="5"/>
  <c r="T7226" i="5"/>
  <c r="T7227" i="5"/>
  <c r="T7228" i="5"/>
  <c r="T7229" i="5"/>
  <c r="T7230" i="5"/>
  <c r="T7231" i="5"/>
  <c r="T7232" i="5"/>
  <c r="T7233" i="5"/>
  <c r="T7234" i="5"/>
  <c r="T7235" i="5"/>
  <c r="T7236" i="5"/>
  <c r="T7237" i="5"/>
  <c r="T7238" i="5"/>
  <c r="T7239" i="5"/>
  <c r="T7240" i="5"/>
  <c r="T7241" i="5"/>
  <c r="T7242" i="5"/>
  <c r="T7243" i="5"/>
  <c r="T7244" i="5"/>
  <c r="T7245" i="5"/>
  <c r="T7246" i="5"/>
  <c r="T7247" i="5"/>
  <c r="T7248" i="5"/>
  <c r="T7249" i="5"/>
  <c r="T7250" i="5"/>
  <c r="T7251" i="5"/>
  <c r="T7252" i="5"/>
  <c r="T7253" i="5"/>
  <c r="T7254" i="5"/>
  <c r="T7255" i="5"/>
  <c r="T7256" i="5"/>
  <c r="T7257" i="5"/>
  <c r="T7258" i="5"/>
  <c r="T7259" i="5"/>
  <c r="T7260" i="5"/>
  <c r="T7261" i="5"/>
  <c r="T7262" i="5"/>
  <c r="T7263" i="5"/>
  <c r="T7264" i="5"/>
  <c r="T7265" i="5"/>
  <c r="T7266" i="5"/>
  <c r="T7297" i="5"/>
  <c r="T7300" i="5"/>
  <c r="T7301" i="5"/>
  <c r="T7349" i="5"/>
  <c r="T7354" i="5"/>
  <c r="T7363" i="5"/>
  <c r="T7387" i="5"/>
  <c r="T7388" i="5"/>
  <c r="T7389" i="5"/>
  <c r="T7390" i="5"/>
  <c r="T7391" i="5"/>
  <c r="T7392" i="5"/>
  <c r="T7393" i="5"/>
  <c r="T7394" i="5"/>
  <c r="T7395" i="5"/>
  <c r="T7396" i="5"/>
  <c r="T7397" i="5"/>
  <c r="T7398" i="5"/>
  <c r="T7399" i="5"/>
  <c r="T7400" i="5"/>
  <c r="T7401" i="5"/>
  <c r="T7402" i="5"/>
  <c r="T7403" i="5"/>
  <c r="T7404" i="5"/>
  <c r="T7405" i="5"/>
  <c r="T7406" i="5"/>
  <c r="T7407" i="5"/>
  <c r="T7408" i="5"/>
  <c r="T7409" i="5"/>
  <c r="T7410" i="5"/>
  <c r="T7411" i="5"/>
  <c r="T7412" i="5"/>
  <c r="T7413" i="5"/>
  <c r="T7414" i="5"/>
  <c r="T7415" i="5"/>
  <c r="T7416" i="5"/>
  <c r="T7417" i="5"/>
  <c r="T7418" i="5"/>
  <c r="T7419" i="5"/>
  <c r="T7420" i="5"/>
  <c r="T7421" i="5"/>
  <c r="T7422" i="5"/>
  <c r="T7423" i="5"/>
  <c r="T7424" i="5"/>
  <c r="T7425" i="5"/>
  <c r="T7426" i="5"/>
  <c r="T7427" i="5"/>
  <c r="T7428" i="5"/>
  <c r="T7429" i="5"/>
  <c r="T7430" i="5"/>
  <c r="T7431" i="5"/>
  <c r="T7432" i="5"/>
  <c r="T7433" i="5"/>
  <c r="T7434" i="5"/>
  <c r="T7459" i="5"/>
  <c r="T7465" i="5"/>
  <c r="T7469" i="5"/>
  <c r="T7516" i="5"/>
  <c r="T7517" i="5"/>
  <c r="T7520" i="5"/>
  <c r="T7555" i="5"/>
  <c r="T7556" i="5"/>
  <c r="T7557" i="5"/>
  <c r="T7558" i="5"/>
  <c r="T7559" i="5"/>
  <c r="T7560" i="5"/>
  <c r="T7561" i="5"/>
  <c r="T7562" i="5"/>
  <c r="T7563" i="5"/>
  <c r="T7564" i="5"/>
  <c r="T7565" i="5"/>
  <c r="T7566" i="5"/>
  <c r="T7567" i="5"/>
  <c r="T7568" i="5"/>
  <c r="T7569" i="5"/>
  <c r="T7570" i="5"/>
  <c r="T7571" i="5"/>
  <c r="T7572" i="5"/>
  <c r="T7573" i="5"/>
  <c r="T7574" i="5"/>
  <c r="T7575" i="5"/>
  <c r="T7576" i="5"/>
  <c r="T7577" i="5"/>
  <c r="T7578" i="5"/>
  <c r="T7579" i="5"/>
  <c r="T7580" i="5"/>
  <c r="T7581" i="5"/>
  <c r="T7582" i="5"/>
  <c r="T7583" i="5"/>
  <c r="T7584" i="5"/>
  <c r="T7585" i="5"/>
  <c r="T7586" i="5"/>
  <c r="T7587" i="5"/>
  <c r="T7588" i="5"/>
  <c r="T7589" i="5"/>
  <c r="T7590" i="5"/>
  <c r="T7591" i="5"/>
  <c r="T7592" i="5"/>
  <c r="T7593" i="5"/>
  <c r="T7594" i="5"/>
  <c r="T7595" i="5"/>
  <c r="T7596" i="5"/>
  <c r="T7597" i="5"/>
  <c r="T7598" i="5"/>
  <c r="T7599" i="5"/>
  <c r="T7600" i="5"/>
  <c r="T7601" i="5"/>
  <c r="T7602" i="5"/>
  <c r="T7615" i="5"/>
  <c r="T7627" i="5"/>
  <c r="T7630" i="5"/>
  <c r="T7678" i="5"/>
  <c r="T7679" i="5"/>
  <c r="T7681" i="5"/>
  <c r="T7723" i="5"/>
  <c r="T7724" i="5"/>
  <c r="T7725" i="5"/>
  <c r="T7726" i="5"/>
  <c r="T7727" i="5"/>
  <c r="T7728" i="5"/>
  <c r="T7729" i="5"/>
  <c r="T7730" i="5"/>
  <c r="T7731" i="5"/>
  <c r="T7732" i="5"/>
  <c r="T7733" i="5"/>
  <c r="T7734" i="5"/>
  <c r="T7735" i="5"/>
  <c r="T7736" i="5"/>
  <c r="T7737" i="5"/>
  <c r="T7738" i="5"/>
  <c r="T7739" i="5"/>
  <c r="T7740" i="5"/>
  <c r="T7741" i="5"/>
  <c r="T7742" i="5"/>
  <c r="T7743" i="5"/>
  <c r="T7744" i="5"/>
  <c r="T7745" i="5"/>
  <c r="T7746" i="5"/>
  <c r="T7747" i="5"/>
  <c r="T7748" i="5"/>
  <c r="T7749" i="5"/>
  <c r="T7750" i="5"/>
  <c r="T7751" i="5"/>
  <c r="T7752" i="5"/>
  <c r="T7753" i="5"/>
  <c r="T7754" i="5"/>
  <c r="T7755" i="5"/>
  <c r="T7756" i="5"/>
  <c r="T7757" i="5"/>
  <c r="T7758" i="5"/>
  <c r="T7759" i="5"/>
  <c r="T7760" i="5"/>
  <c r="T7761" i="5"/>
  <c r="T7762" i="5"/>
  <c r="T7763" i="5"/>
  <c r="T7764" i="5"/>
  <c r="T7765" i="5"/>
  <c r="T7766" i="5"/>
  <c r="T7767" i="5"/>
  <c r="T7768" i="5"/>
  <c r="T7769" i="5"/>
  <c r="T7770" i="5"/>
  <c r="T7773" i="5"/>
  <c r="T7774" i="5"/>
  <c r="T7777" i="5"/>
  <c r="T7817" i="5"/>
  <c r="T7819" i="5"/>
  <c r="T7820" i="5"/>
  <c r="T7852" i="5"/>
  <c r="T7855" i="5"/>
  <c r="T7864" i="5"/>
  <c r="T7891" i="5"/>
  <c r="T7892" i="5"/>
  <c r="T7893" i="5"/>
  <c r="T7894" i="5"/>
  <c r="T7895" i="5"/>
  <c r="T7896" i="5"/>
  <c r="T7897" i="5"/>
  <c r="T7898" i="5"/>
  <c r="T7899" i="5"/>
  <c r="T7900" i="5"/>
  <c r="T7901" i="5"/>
  <c r="T7902" i="5"/>
  <c r="T7903" i="5"/>
  <c r="T7904" i="5"/>
  <c r="T7905" i="5"/>
  <c r="T7906" i="5"/>
  <c r="T7907" i="5"/>
  <c r="T7908" i="5"/>
  <c r="T7909" i="5"/>
  <c r="T7910" i="5"/>
  <c r="T7911" i="5"/>
  <c r="T7912" i="5"/>
  <c r="T7913" i="5"/>
  <c r="T7914" i="5"/>
  <c r="T7915" i="5"/>
  <c r="T7916" i="5"/>
  <c r="T7917" i="5"/>
  <c r="T7918" i="5"/>
  <c r="T7919" i="5"/>
  <c r="T7920" i="5"/>
  <c r="T7921" i="5"/>
  <c r="T7922" i="5"/>
  <c r="T7923" i="5"/>
  <c r="T7924" i="5"/>
  <c r="T7925" i="5"/>
  <c r="T7926" i="5"/>
  <c r="T7927" i="5"/>
  <c r="T7928" i="5"/>
  <c r="T7929" i="5"/>
  <c r="T7930" i="5"/>
  <c r="T7931" i="5"/>
  <c r="T7932" i="5"/>
  <c r="T7933" i="5"/>
  <c r="T7934" i="5"/>
  <c r="T7935" i="5"/>
  <c r="T7936" i="5"/>
  <c r="T7937" i="5"/>
  <c r="T7938" i="5"/>
  <c r="T7943" i="5"/>
  <c r="T7945" i="5"/>
  <c r="T7947" i="5"/>
  <c r="T7983" i="5"/>
  <c r="T7986" i="5"/>
  <c r="T7990" i="5"/>
  <c r="T8023" i="5"/>
  <c r="T8026" i="5"/>
  <c r="T8030" i="5"/>
  <c r="T8059" i="5"/>
  <c r="T8060" i="5"/>
  <c r="T8061" i="5"/>
  <c r="T8062" i="5"/>
  <c r="T8063" i="5"/>
  <c r="T8064" i="5"/>
  <c r="T8065" i="5"/>
  <c r="T8066" i="5"/>
  <c r="T8067" i="5"/>
  <c r="T8068" i="5"/>
  <c r="T8069" i="5"/>
  <c r="T8070" i="5"/>
  <c r="T8071" i="5"/>
  <c r="T8072" i="5"/>
  <c r="T8073" i="5"/>
  <c r="T8074" i="5"/>
  <c r="T8075" i="5"/>
  <c r="T8076" i="5"/>
  <c r="T8077" i="5"/>
  <c r="T8078" i="5"/>
  <c r="T8079" i="5"/>
  <c r="T8080" i="5"/>
  <c r="T8081" i="5"/>
  <c r="T8082" i="5"/>
  <c r="T8083" i="5"/>
  <c r="T8084" i="5"/>
  <c r="T8085" i="5"/>
  <c r="T8086" i="5"/>
  <c r="T8087" i="5"/>
  <c r="T8088" i="5"/>
  <c r="T8089" i="5"/>
  <c r="T8090" i="5"/>
  <c r="T8091" i="5"/>
  <c r="T8092" i="5"/>
  <c r="T8093" i="5"/>
  <c r="T8094" i="5"/>
  <c r="T8095" i="5"/>
  <c r="T8096" i="5"/>
  <c r="T8097" i="5"/>
  <c r="T8098" i="5"/>
  <c r="T8099" i="5"/>
  <c r="T8100" i="5"/>
  <c r="T8101" i="5"/>
  <c r="T8102" i="5"/>
  <c r="T8103" i="5"/>
  <c r="T8104" i="5"/>
  <c r="T8105" i="5"/>
  <c r="T8106" i="5"/>
  <c r="T8108" i="5"/>
  <c r="T8113" i="5"/>
  <c r="T8118" i="5"/>
  <c r="T8152" i="5"/>
  <c r="T8153" i="5"/>
  <c r="T8154" i="5"/>
  <c r="T8180" i="5"/>
  <c r="T8182" i="5"/>
  <c r="T8183" i="5"/>
  <c r="T8206" i="5"/>
  <c r="T8211" i="5"/>
  <c r="T8213" i="5"/>
  <c r="T8227" i="5"/>
  <c r="T8228" i="5"/>
  <c r="T8229" i="5"/>
  <c r="T8230" i="5"/>
  <c r="T8231" i="5"/>
  <c r="T8232" i="5"/>
  <c r="T8233" i="5"/>
  <c r="T8234" i="5"/>
  <c r="T8235" i="5"/>
  <c r="T8236" i="5"/>
  <c r="T8237" i="5"/>
  <c r="T8238" i="5"/>
  <c r="T8239" i="5"/>
  <c r="T8240" i="5"/>
  <c r="T8241" i="5"/>
  <c r="T8242" i="5"/>
  <c r="T8243" i="5"/>
  <c r="T8244" i="5"/>
  <c r="T8245" i="5"/>
  <c r="T8246" i="5"/>
  <c r="T8247" i="5"/>
  <c r="T8248" i="5"/>
  <c r="T8249" i="5"/>
  <c r="T8250" i="5"/>
  <c r="T8251" i="5"/>
  <c r="T8252" i="5"/>
  <c r="T8253" i="5"/>
  <c r="T8254" i="5"/>
  <c r="T8255" i="5"/>
  <c r="T8256" i="5"/>
  <c r="T8257" i="5"/>
  <c r="T8258" i="5"/>
  <c r="T8259" i="5"/>
  <c r="T8260" i="5"/>
  <c r="T8261" i="5"/>
  <c r="T8262" i="5"/>
  <c r="T8263" i="5"/>
  <c r="T8264" i="5"/>
  <c r="T8265" i="5"/>
  <c r="T8266" i="5"/>
  <c r="T8267" i="5"/>
  <c r="T8268" i="5"/>
  <c r="T8269" i="5"/>
  <c r="T8270" i="5"/>
  <c r="T8271" i="5"/>
  <c r="T8272" i="5"/>
  <c r="T8273" i="5"/>
  <c r="T8274" i="5"/>
  <c r="T8279" i="5"/>
  <c r="T8281" i="5"/>
  <c r="T8287" i="5"/>
  <c r="T8307" i="5"/>
  <c r="T8310" i="5"/>
  <c r="T8311" i="5"/>
  <c r="T8333" i="5"/>
  <c r="T8337" i="5"/>
  <c r="T8339" i="5"/>
  <c r="T8358" i="5"/>
  <c r="T8359" i="5"/>
  <c r="T8361" i="5"/>
  <c r="T8384" i="5"/>
  <c r="T8385" i="5"/>
  <c r="T8387" i="5"/>
  <c r="T8395" i="5"/>
  <c r="T8396" i="5"/>
  <c r="T8397" i="5"/>
  <c r="T8398" i="5"/>
  <c r="T8399" i="5"/>
  <c r="T8400" i="5"/>
  <c r="T8401" i="5"/>
  <c r="T8402" i="5"/>
  <c r="T8403" i="5"/>
  <c r="T8404" i="5"/>
  <c r="T8405" i="5"/>
  <c r="T8406" i="5"/>
  <c r="T8407" i="5"/>
  <c r="T8408" i="5"/>
  <c r="T8409" i="5"/>
  <c r="T8410" i="5"/>
  <c r="T8411" i="5"/>
  <c r="T8412" i="5"/>
  <c r="T8413" i="5"/>
  <c r="T8414" i="5"/>
  <c r="T8415" i="5"/>
  <c r="T8416" i="5"/>
  <c r="T8417" i="5"/>
  <c r="T8418" i="5"/>
  <c r="T8419" i="5"/>
  <c r="T8420" i="5"/>
  <c r="T8421" i="5"/>
  <c r="T8422" i="5"/>
  <c r="T8423" i="5"/>
  <c r="T8424" i="5"/>
  <c r="T8425" i="5"/>
  <c r="T8426" i="5"/>
  <c r="T8427" i="5"/>
  <c r="T8428" i="5"/>
  <c r="T8429" i="5"/>
  <c r="T8430" i="5"/>
  <c r="T8431" i="5"/>
  <c r="T8432" i="5"/>
  <c r="T8433" i="5"/>
  <c r="T8434" i="5"/>
  <c r="T8435" i="5"/>
  <c r="T8436" i="5"/>
  <c r="T8437" i="5"/>
  <c r="T8438" i="5"/>
  <c r="T8439" i="5"/>
  <c r="T8440" i="5"/>
  <c r="T8441" i="5"/>
  <c r="T8442" i="5"/>
  <c r="T8453" i="5"/>
  <c r="T8454" i="5"/>
  <c r="T8455" i="5"/>
  <c r="T8476" i="5"/>
  <c r="T8477" i="5"/>
  <c r="T8479" i="5"/>
  <c r="T8494" i="5"/>
  <c r="T8495" i="5"/>
  <c r="T8497" i="5"/>
  <c r="T8516" i="5"/>
  <c r="T8517" i="5"/>
  <c r="T8518" i="5"/>
  <c r="T8534" i="5"/>
  <c r="T8535" i="5"/>
  <c r="T8536" i="5"/>
  <c r="T8555" i="5"/>
  <c r="T8557" i="5"/>
  <c r="T8558" i="5"/>
  <c r="T8563" i="5"/>
  <c r="T8564" i="5"/>
  <c r="T8565" i="5"/>
  <c r="T8566" i="5"/>
  <c r="T8567" i="5"/>
  <c r="T8568" i="5"/>
  <c r="T8569" i="5"/>
  <c r="T8570" i="5"/>
  <c r="T8571" i="5"/>
  <c r="T8572" i="5"/>
  <c r="T8573" i="5"/>
  <c r="T8574" i="5"/>
  <c r="T8575" i="5"/>
  <c r="T8576" i="5"/>
  <c r="T8577" i="5"/>
  <c r="T8578" i="5"/>
  <c r="T8579" i="5"/>
  <c r="T8580" i="5"/>
  <c r="T8581" i="5"/>
  <c r="T8582" i="5"/>
  <c r="T8583" i="5"/>
  <c r="T8584" i="5"/>
  <c r="T8585" i="5"/>
  <c r="T8586" i="5"/>
  <c r="T8587" i="5"/>
  <c r="T8588" i="5"/>
  <c r="T8589" i="5"/>
  <c r="T8590" i="5"/>
  <c r="T8591" i="5"/>
  <c r="T8592" i="5"/>
  <c r="T8593" i="5"/>
  <c r="T8594" i="5"/>
  <c r="T8595" i="5"/>
  <c r="T8596" i="5"/>
  <c r="T8597" i="5"/>
  <c r="T8598" i="5"/>
  <c r="T8599" i="5"/>
  <c r="T8600" i="5"/>
  <c r="T8601" i="5"/>
  <c r="T8602" i="5"/>
  <c r="T8603" i="5"/>
  <c r="T8604" i="5"/>
  <c r="T8605" i="5"/>
  <c r="T8606" i="5"/>
  <c r="T8607" i="5"/>
  <c r="T8608" i="5"/>
  <c r="T8609" i="5"/>
  <c r="T8610" i="5"/>
  <c r="T8621" i="5"/>
  <c r="T8622" i="5"/>
  <c r="T8623" i="5"/>
  <c r="T8643" i="5"/>
  <c r="T8644" i="5"/>
  <c r="T8645" i="5"/>
  <c r="T8660" i="5"/>
  <c r="T8661" i="5"/>
  <c r="T8662" i="5"/>
  <c r="T8682" i="5"/>
  <c r="T8683" i="5"/>
  <c r="T8684" i="5"/>
  <c r="T8699" i="5"/>
  <c r="T8701" i="5"/>
  <c r="T8702" i="5"/>
  <c r="T8721" i="5"/>
  <c r="T8722" i="5"/>
  <c r="T8723" i="5"/>
  <c r="T8731" i="5"/>
  <c r="T8732" i="5"/>
  <c r="T8733" i="5"/>
  <c r="T8734" i="5"/>
  <c r="T8735" i="5"/>
  <c r="T8736" i="5"/>
  <c r="T8737" i="5"/>
  <c r="T8738" i="5"/>
  <c r="T8739" i="5"/>
  <c r="T8740" i="5"/>
  <c r="T8741" i="5"/>
  <c r="T8742" i="5"/>
  <c r="T8743" i="5"/>
  <c r="T8744" i="5"/>
  <c r="T8745" i="5"/>
  <c r="T8746" i="5"/>
  <c r="T8747" i="5"/>
  <c r="T8748" i="5"/>
  <c r="T8749" i="5"/>
  <c r="T8750" i="5"/>
  <c r="T8751" i="5"/>
  <c r="T8752" i="5"/>
  <c r="T8753" i="5"/>
  <c r="T8754" i="5"/>
  <c r="T8755" i="5"/>
  <c r="T8756" i="5"/>
  <c r="T8757" i="5"/>
  <c r="T8758" i="5"/>
  <c r="T8759" i="5"/>
  <c r="T8760" i="5"/>
  <c r="T8761" i="5"/>
  <c r="T8762" i="5"/>
  <c r="T8763" i="5"/>
  <c r="T8764" i="5"/>
  <c r="T8765" i="5"/>
  <c r="T8766" i="5"/>
  <c r="T8767" i="5"/>
  <c r="T8768" i="5"/>
  <c r="T8769" i="5"/>
  <c r="T8770" i="5"/>
  <c r="T8771" i="5"/>
  <c r="T8772" i="5"/>
  <c r="T8773" i="5"/>
  <c r="T8774" i="5"/>
  <c r="T8775" i="5"/>
  <c r="T8776" i="5"/>
  <c r="T8777" i="5"/>
  <c r="T8778" i="5"/>
  <c r="T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1396" i="5"/>
  <c r="S1397" i="5"/>
  <c r="S1398" i="5"/>
  <c r="S1399" i="5"/>
  <c r="S1400" i="5"/>
  <c r="S1401" i="5"/>
  <c r="S1402" i="5"/>
  <c r="S1403" i="5"/>
  <c r="S1404" i="5"/>
  <c r="S1405" i="5"/>
  <c r="S1406" i="5"/>
  <c r="S1407" i="5"/>
  <c r="S1408" i="5"/>
  <c r="S1409" i="5"/>
  <c r="S1410" i="5"/>
  <c r="S1411" i="5"/>
  <c r="S1412" i="5"/>
  <c r="S1413" i="5"/>
  <c r="S1414" i="5"/>
  <c r="S1415" i="5"/>
  <c r="S1416" i="5"/>
  <c r="S1417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S1431" i="5"/>
  <c r="S1432" i="5"/>
  <c r="S1433" i="5"/>
  <c r="S1434" i="5"/>
  <c r="S1435" i="5"/>
  <c r="S1436" i="5"/>
  <c r="S1437" i="5"/>
  <c r="S1438" i="5"/>
  <c r="S1439" i="5"/>
  <c r="S1440" i="5"/>
  <c r="S1441" i="5"/>
  <c r="S1442" i="5"/>
  <c r="S1443" i="5"/>
  <c r="S1444" i="5"/>
  <c r="S1445" i="5"/>
  <c r="S1446" i="5"/>
  <c r="S1447" i="5"/>
  <c r="S1448" i="5"/>
  <c r="S1449" i="5"/>
  <c r="S1450" i="5"/>
  <c r="S1451" i="5"/>
  <c r="S1452" i="5"/>
  <c r="S1453" i="5"/>
  <c r="S1454" i="5"/>
  <c r="S1455" i="5"/>
  <c r="S1456" i="5"/>
  <c r="S1457" i="5"/>
  <c r="S1458" i="5"/>
  <c r="S1459" i="5"/>
  <c r="S1460" i="5"/>
  <c r="S1461" i="5"/>
  <c r="S1462" i="5"/>
  <c r="S1463" i="5"/>
  <c r="S1464" i="5"/>
  <c r="S1465" i="5"/>
  <c r="S1466" i="5"/>
  <c r="S1467" i="5"/>
  <c r="S1468" i="5"/>
  <c r="S1469" i="5"/>
  <c r="S1470" i="5"/>
  <c r="S1471" i="5"/>
  <c r="S1472" i="5"/>
  <c r="S1473" i="5"/>
  <c r="S1474" i="5"/>
  <c r="S1475" i="5"/>
  <c r="S1476" i="5"/>
  <c r="S1477" i="5"/>
  <c r="S1478" i="5"/>
  <c r="S1479" i="5"/>
  <c r="S1480" i="5"/>
  <c r="S1481" i="5"/>
  <c r="S1482" i="5"/>
  <c r="S1483" i="5"/>
  <c r="S1484" i="5"/>
  <c r="S1485" i="5"/>
  <c r="S1486" i="5"/>
  <c r="S1487" i="5"/>
  <c r="S1488" i="5"/>
  <c r="S1489" i="5"/>
  <c r="S1490" i="5"/>
  <c r="S1491" i="5"/>
  <c r="S1492" i="5"/>
  <c r="S1493" i="5"/>
  <c r="S1494" i="5"/>
  <c r="S1495" i="5"/>
  <c r="S1496" i="5"/>
  <c r="S1497" i="5"/>
  <c r="S1498" i="5"/>
  <c r="S1499" i="5"/>
  <c r="S1500" i="5"/>
  <c r="S1501" i="5"/>
  <c r="S1502" i="5"/>
  <c r="S1503" i="5"/>
  <c r="S1504" i="5"/>
  <c r="S1505" i="5"/>
  <c r="S1506" i="5"/>
  <c r="S1507" i="5"/>
  <c r="S1508" i="5"/>
  <c r="S1509" i="5"/>
  <c r="S1510" i="5"/>
  <c r="S1511" i="5"/>
  <c r="S1512" i="5"/>
  <c r="S1513" i="5"/>
  <c r="S1514" i="5"/>
  <c r="S1515" i="5"/>
  <c r="S1516" i="5"/>
  <c r="S1517" i="5"/>
  <c r="S1518" i="5"/>
  <c r="S1519" i="5"/>
  <c r="S1520" i="5"/>
  <c r="S1521" i="5"/>
  <c r="S1522" i="5"/>
  <c r="S1523" i="5"/>
  <c r="S1524" i="5"/>
  <c r="S1525" i="5"/>
  <c r="S1526" i="5"/>
  <c r="S1527" i="5"/>
  <c r="S1528" i="5"/>
  <c r="S1529" i="5"/>
  <c r="S1530" i="5"/>
  <c r="S1531" i="5"/>
  <c r="S1532" i="5"/>
  <c r="S1533" i="5"/>
  <c r="S1534" i="5"/>
  <c r="S1535" i="5"/>
  <c r="S1536" i="5"/>
  <c r="S1537" i="5"/>
  <c r="S1538" i="5"/>
  <c r="S1539" i="5"/>
  <c r="S1540" i="5"/>
  <c r="S1541" i="5"/>
  <c r="S1542" i="5"/>
  <c r="S1543" i="5"/>
  <c r="S1544" i="5"/>
  <c r="S1545" i="5"/>
  <c r="S1546" i="5"/>
  <c r="S1547" i="5"/>
  <c r="S1548" i="5"/>
  <c r="S1549" i="5"/>
  <c r="S1550" i="5"/>
  <c r="S1551" i="5"/>
  <c r="S1552" i="5"/>
  <c r="S1553" i="5"/>
  <c r="S1554" i="5"/>
  <c r="S1555" i="5"/>
  <c r="S1556" i="5"/>
  <c r="S1557" i="5"/>
  <c r="S1558" i="5"/>
  <c r="S1559" i="5"/>
  <c r="S1560" i="5"/>
  <c r="S1561" i="5"/>
  <c r="S1562" i="5"/>
  <c r="S1563" i="5"/>
  <c r="S1564" i="5"/>
  <c r="S1565" i="5"/>
  <c r="S1566" i="5"/>
  <c r="S1567" i="5"/>
  <c r="S1568" i="5"/>
  <c r="S1569" i="5"/>
  <c r="S1570" i="5"/>
  <c r="S1571" i="5"/>
  <c r="S1572" i="5"/>
  <c r="S1573" i="5"/>
  <c r="S1574" i="5"/>
  <c r="S1575" i="5"/>
  <c r="S1576" i="5"/>
  <c r="S1577" i="5"/>
  <c r="S1578" i="5"/>
  <c r="S1579" i="5"/>
  <c r="S1580" i="5"/>
  <c r="S1581" i="5"/>
  <c r="S1582" i="5"/>
  <c r="S1583" i="5"/>
  <c r="S1584" i="5"/>
  <c r="S1585" i="5"/>
  <c r="S1586" i="5"/>
  <c r="S1587" i="5"/>
  <c r="S1588" i="5"/>
  <c r="S1589" i="5"/>
  <c r="S1590" i="5"/>
  <c r="S1591" i="5"/>
  <c r="S1592" i="5"/>
  <c r="S1593" i="5"/>
  <c r="S1594" i="5"/>
  <c r="S1595" i="5"/>
  <c r="S1596" i="5"/>
  <c r="S1597" i="5"/>
  <c r="S1598" i="5"/>
  <c r="S1599" i="5"/>
  <c r="S1600" i="5"/>
  <c r="S1601" i="5"/>
  <c r="S1602" i="5"/>
  <c r="S1603" i="5"/>
  <c r="S1604" i="5"/>
  <c r="S1605" i="5"/>
  <c r="S1606" i="5"/>
  <c r="S1607" i="5"/>
  <c r="S1608" i="5"/>
  <c r="S1609" i="5"/>
  <c r="S1610" i="5"/>
  <c r="S1611" i="5"/>
  <c r="S1612" i="5"/>
  <c r="S1613" i="5"/>
  <c r="S1614" i="5"/>
  <c r="S1615" i="5"/>
  <c r="S1616" i="5"/>
  <c r="S1617" i="5"/>
  <c r="S1618" i="5"/>
  <c r="S1619" i="5"/>
  <c r="S1620" i="5"/>
  <c r="S1621" i="5"/>
  <c r="S1622" i="5"/>
  <c r="S1623" i="5"/>
  <c r="S1624" i="5"/>
  <c r="S1625" i="5"/>
  <c r="S1626" i="5"/>
  <c r="S1627" i="5"/>
  <c r="S1628" i="5"/>
  <c r="S1629" i="5"/>
  <c r="S1630" i="5"/>
  <c r="S1631" i="5"/>
  <c r="S1632" i="5"/>
  <c r="S1633" i="5"/>
  <c r="S1634" i="5"/>
  <c r="S1635" i="5"/>
  <c r="S1636" i="5"/>
  <c r="S1637" i="5"/>
  <c r="S1638" i="5"/>
  <c r="S1639" i="5"/>
  <c r="S1640" i="5"/>
  <c r="S1641" i="5"/>
  <c r="S1642" i="5"/>
  <c r="S1643" i="5"/>
  <c r="S1644" i="5"/>
  <c r="S1645" i="5"/>
  <c r="S1646" i="5"/>
  <c r="S1647" i="5"/>
  <c r="S1648" i="5"/>
  <c r="S1649" i="5"/>
  <c r="S1650" i="5"/>
  <c r="S1651" i="5"/>
  <c r="S1652" i="5"/>
  <c r="S1653" i="5"/>
  <c r="S1654" i="5"/>
  <c r="S1655" i="5"/>
  <c r="S1656" i="5"/>
  <c r="S1657" i="5"/>
  <c r="S1658" i="5"/>
  <c r="S1659" i="5"/>
  <c r="S1660" i="5"/>
  <c r="S1661" i="5"/>
  <c r="S1662" i="5"/>
  <c r="S1663" i="5"/>
  <c r="S1664" i="5"/>
  <c r="S1665" i="5"/>
  <c r="S1666" i="5"/>
  <c r="S1667" i="5"/>
  <c r="S1668" i="5"/>
  <c r="S1669" i="5"/>
  <c r="S1670" i="5"/>
  <c r="S1671" i="5"/>
  <c r="S1672" i="5"/>
  <c r="S1673" i="5"/>
  <c r="S1674" i="5"/>
  <c r="S1675" i="5"/>
  <c r="S1676" i="5"/>
  <c r="S1677" i="5"/>
  <c r="S1678" i="5"/>
  <c r="S1679" i="5"/>
  <c r="S1680" i="5"/>
  <c r="S1681" i="5"/>
  <c r="S1682" i="5"/>
  <c r="S1683" i="5"/>
  <c r="S1684" i="5"/>
  <c r="S1685" i="5"/>
  <c r="S1686" i="5"/>
  <c r="S1687" i="5"/>
  <c r="S1688" i="5"/>
  <c r="S1689" i="5"/>
  <c r="S1690" i="5"/>
  <c r="S1691" i="5"/>
  <c r="S1692" i="5"/>
  <c r="S1693" i="5"/>
  <c r="S1694" i="5"/>
  <c r="S1695" i="5"/>
  <c r="S1696" i="5"/>
  <c r="S1697" i="5"/>
  <c r="S1698" i="5"/>
  <c r="S1699" i="5"/>
  <c r="S1700" i="5"/>
  <c r="S1701" i="5"/>
  <c r="S1702" i="5"/>
  <c r="S1703" i="5"/>
  <c r="S1704" i="5"/>
  <c r="S1705" i="5"/>
  <c r="S1706" i="5"/>
  <c r="S1707" i="5"/>
  <c r="S1708" i="5"/>
  <c r="S1709" i="5"/>
  <c r="S1710" i="5"/>
  <c r="S1711" i="5"/>
  <c r="S1712" i="5"/>
  <c r="S1713" i="5"/>
  <c r="S1714" i="5"/>
  <c r="S1715" i="5"/>
  <c r="S1716" i="5"/>
  <c r="S1717" i="5"/>
  <c r="S1718" i="5"/>
  <c r="S1719" i="5"/>
  <c r="S1720" i="5"/>
  <c r="S1721" i="5"/>
  <c r="S1722" i="5"/>
  <c r="S1723" i="5"/>
  <c r="S1724" i="5"/>
  <c r="S1725" i="5"/>
  <c r="S1726" i="5"/>
  <c r="S1727" i="5"/>
  <c r="S1728" i="5"/>
  <c r="S1729" i="5"/>
  <c r="S1730" i="5"/>
  <c r="S1731" i="5"/>
  <c r="S1732" i="5"/>
  <c r="S1733" i="5"/>
  <c r="S1734" i="5"/>
  <c r="S1735" i="5"/>
  <c r="S1736" i="5"/>
  <c r="S1737" i="5"/>
  <c r="S1738" i="5"/>
  <c r="S1739" i="5"/>
  <c r="S1740" i="5"/>
  <c r="S1741" i="5"/>
  <c r="S1742" i="5"/>
  <c r="S1743" i="5"/>
  <c r="S1744" i="5"/>
  <c r="S1745" i="5"/>
  <c r="S1746" i="5"/>
  <c r="S1747" i="5"/>
  <c r="S1748" i="5"/>
  <c r="S1749" i="5"/>
  <c r="S1750" i="5"/>
  <c r="S1751" i="5"/>
  <c r="S1752" i="5"/>
  <c r="S1753" i="5"/>
  <c r="S1754" i="5"/>
  <c r="S1755" i="5"/>
  <c r="S1756" i="5"/>
  <c r="S1757" i="5"/>
  <c r="S1758" i="5"/>
  <c r="S1759" i="5"/>
  <c r="S1760" i="5"/>
  <c r="S1761" i="5"/>
  <c r="S1762" i="5"/>
  <c r="S1763" i="5"/>
  <c r="S1764" i="5"/>
  <c r="S1765" i="5"/>
  <c r="S1766" i="5"/>
  <c r="S1767" i="5"/>
  <c r="S1768" i="5"/>
  <c r="S1769" i="5"/>
  <c r="S1770" i="5"/>
  <c r="S1771" i="5"/>
  <c r="S1772" i="5"/>
  <c r="S1773" i="5"/>
  <c r="S1774" i="5"/>
  <c r="S1775" i="5"/>
  <c r="S1776" i="5"/>
  <c r="S1777" i="5"/>
  <c r="S1778" i="5"/>
  <c r="S1779" i="5"/>
  <c r="S1780" i="5"/>
  <c r="S1781" i="5"/>
  <c r="S1782" i="5"/>
  <c r="S1783" i="5"/>
  <c r="S1784" i="5"/>
  <c r="S1785" i="5"/>
  <c r="S1786" i="5"/>
  <c r="S1787" i="5"/>
  <c r="S1788" i="5"/>
  <c r="S1789" i="5"/>
  <c r="S1790" i="5"/>
  <c r="S1791" i="5"/>
  <c r="S1792" i="5"/>
  <c r="S1793" i="5"/>
  <c r="S1794" i="5"/>
  <c r="S1795" i="5"/>
  <c r="S1796" i="5"/>
  <c r="S1797" i="5"/>
  <c r="S1798" i="5"/>
  <c r="S1799" i="5"/>
  <c r="S1800" i="5"/>
  <c r="S1801" i="5"/>
  <c r="S1802" i="5"/>
  <c r="S1803" i="5"/>
  <c r="S1804" i="5"/>
  <c r="S1805" i="5"/>
  <c r="S1806" i="5"/>
  <c r="S1807" i="5"/>
  <c r="S1808" i="5"/>
  <c r="S1809" i="5"/>
  <c r="S1810" i="5"/>
  <c r="S1811" i="5"/>
  <c r="S1812" i="5"/>
  <c r="S1813" i="5"/>
  <c r="S1814" i="5"/>
  <c r="S1815" i="5"/>
  <c r="S1816" i="5"/>
  <c r="S1817" i="5"/>
  <c r="S1818" i="5"/>
  <c r="S1819" i="5"/>
  <c r="S1820" i="5"/>
  <c r="S1821" i="5"/>
  <c r="S1822" i="5"/>
  <c r="S1823" i="5"/>
  <c r="S1824" i="5"/>
  <c r="S1825" i="5"/>
  <c r="S1826" i="5"/>
  <c r="S1827" i="5"/>
  <c r="S1828" i="5"/>
  <c r="S1829" i="5"/>
  <c r="S1830" i="5"/>
  <c r="S1831" i="5"/>
  <c r="S1832" i="5"/>
  <c r="S1833" i="5"/>
  <c r="S1834" i="5"/>
  <c r="S1835" i="5"/>
  <c r="S1836" i="5"/>
  <c r="S1837" i="5"/>
  <c r="S1838" i="5"/>
  <c r="S1839" i="5"/>
  <c r="S1840" i="5"/>
  <c r="S1841" i="5"/>
  <c r="S1842" i="5"/>
  <c r="S1843" i="5"/>
  <c r="S1844" i="5"/>
  <c r="S1845" i="5"/>
  <c r="S1846" i="5"/>
  <c r="S1847" i="5"/>
  <c r="S1848" i="5"/>
  <c r="S1849" i="5"/>
  <c r="S1850" i="5"/>
  <c r="S1851" i="5"/>
  <c r="S1852" i="5"/>
  <c r="S1853" i="5"/>
  <c r="S1854" i="5"/>
  <c r="S1855" i="5"/>
  <c r="S1856" i="5"/>
  <c r="S1857" i="5"/>
  <c r="S1858" i="5"/>
  <c r="S1859" i="5"/>
  <c r="S1860" i="5"/>
  <c r="S1861" i="5"/>
  <c r="S1862" i="5"/>
  <c r="S1863" i="5"/>
  <c r="S1864" i="5"/>
  <c r="S1865" i="5"/>
  <c r="S1866" i="5"/>
  <c r="S1867" i="5"/>
  <c r="S1868" i="5"/>
  <c r="S1869" i="5"/>
  <c r="S1870" i="5"/>
  <c r="S1871" i="5"/>
  <c r="S1872" i="5"/>
  <c r="S1873" i="5"/>
  <c r="S1874" i="5"/>
  <c r="S1875" i="5"/>
  <c r="S1876" i="5"/>
  <c r="S1877" i="5"/>
  <c r="S1878" i="5"/>
  <c r="S1879" i="5"/>
  <c r="S1880" i="5"/>
  <c r="S1881" i="5"/>
  <c r="S1882" i="5"/>
  <c r="S1883" i="5"/>
  <c r="S1884" i="5"/>
  <c r="S1885" i="5"/>
  <c r="S1886" i="5"/>
  <c r="S1887" i="5"/>
  <c r="S1888" i="5"/>
  <c r="S1889" i="5"/>
  <c r="S1890" i="5"/>
  <c r="S1891" i="5"/>
  <c r="S1892" i="5"/>
  <c r="S1893" i="5"/>
  <c r="S1894" i="5"/>
  <c r="S1895" i="5"/>
  <c r="S1896" i="5"/>
  <c r="S1897" i="5"/>
  <c r="S1898" i="5"/>
  <c r="S1899" i="5"/>
  <c r="S1900" i="5"/>
  <c r="S1901" i="5"/>
  <c r="S1902" i="5"/>
  <c r="S1903" i="5"/>
  <c r="S1904" i="5"/>
  <c r="S1905" i="5"/>
  <c r="S1906" i="5"/>
  <c r="S1907" i="5"/>
  <c r="S1908" i="5"/>
  <c r="S1909" i="5"/>
  <c r="S1910" i="5"/>
  <c r="S1911" i="5"/>
  <c r="S1912" i="5"/>
  <c r="S1913" i="5"/>
  <c r="S1914" i="5"/>
  <c r="S1915" i="5"/>
  <c r="S1916" i="5"/>
  <c r="S1917" i="5"/>
  <c r="S1918" i="5"/>
  <c r="S1919" i="5"/>
  <c r="S1920" i="5"/>
  <c r="S1921" i="5"/>
  <c r="S1922" i="5"/>
  <c r="S1923" i="5"/>
  <c r="S1924" i="5"/>
  <c r="S1925" i="5"/>
  <c r="S1926" i="5"/>
  <c r="S1927" i="5"/>
  <c r="S1928" i="5"/>
  <c r="S1929" i="5"/>
  <c r="S1930" i="5"/>
  <c r="S1931" i="5"/>
  <c r="S1932" i="5"/>
  <c r="S1933" i="5"/>
  <c r="S1934" i="5"/>
  <c r="S1935" i="5"/>
  <c r="S1936" i="5"/>
  <c r="S1937" i="5"/>
  <c r="S1938" i="5"/>
  <c r="S1939" i="5"/>
  <c r="S1940" i="5"/>
  <c r="S1941" i="5"/>
  <c r="S1942" i="5"/>
  <c r="S1943" i="5"/>
  <c r="S1944" i="5"/>
  <c r="S1945" i="5"/>
  <c r="S1946" i="5"/>
  <c r="S1947" i="5"/>
  <c r="S1948" i="5"/>
  <c r="S1949" i="5"/>
  <c r="S1950" i="5"/>
  <c r="S1951" i="5"/>
  <c r="S1952" i="5"/>
  <c r="S1953" i="5"/>
  <c r="S1954" i="5"/>
  <c r="S1955" i="5"/>
  <c r="S1956" i="5"/>
  <c r="S1957" i="5"/>
  <c r="S1958" i="5"/>
  <c r="S1959" i="5"/>
  <c r="S1960" i="5"/>
  <c r="S1961" i="5"/>
  <c r="S1962" i="5"/>
  <c r="S1963" i="5"/>
  <c r="S1964" i="5"/>
  <c r="S1965" i="5"/>
  <c r="S1966" i="5"/>
  <c r="S1967" i="5"/>
  <c r="S1968" i="5"/>
  <c r="S1969" i="5"/>
  <c r="S1970" i="5"/>
  <c r="S1971" i="5"/>
  <c r="S1972" i="5"/>
  <c r="S1973" i="5"/>
  <c r="S1974" i="5"/>
  <c r="S1975" i="5"/>
  <c r="S1976" i="5"/>
  <c r="S1977" i="5"/>
  <c r="S1978" i="5"/>
  <c r="S1979" i="5"/>
  <c r="S1980" i="5"/>
  <c r="S1981" i="5"/>
  <c r="S1982" i="5"/>
  <c r="S1983" i="5"/>
  <c r="S1984" i="5"/>
  <c r="S1985" i="5"/>
  <c r="S1986" i="5"/>
  <c r="S1987" i="5"/>
  <c r="S1988" i="5"/>
  <c r="S1989" i="5"/>
  <c r="S1990" i="5"/>
  <c r="S1991" i="5"/>
  <c r="S1992" i="5"/>
  <c r="S1993" i="5"/>
  <c r="S1994" i="5"/>
  <c r="S1995" i="5"/>
  <c r="S1996" i="5"/>
  <c r="S1997" i="5"/>
  <c r="S1998" i="5"/>
  <c r="S1999" i="5"/>
  <c r="S2000" i="5"/>
  <c r="S2001" i="5"/>
  <c r="S2002" i="5"/>
  <c r="S2003" i="5"/>
  <c r="S2004" i="5"/>
  <c r="S2005" i="5"/>
  <c r="S2006" i="5"/>
  <c r="S2007" i="5"/>
  <c r="S2008" i="5"/>
  <c r="S2009" i="5"/>
  <c r="S2010" i="5"/>
  <c r="S2011" i="5"/>
  <c r="S2012" i="5"/>
  <c r="S2013" i="5"/>
  <c r="S2014" i="5"/>
  <c r="S2015" i="5"/>
  <c r="S2016" i="5"/>
  <c r="S2017" i="5"/>
  <c r="S2018" i="5"/>
  <c r="S2019" i="5"/>
  <c r="S2020" i="5"/>
  <c r="S2021" i="5"/>
  <c r="S2022" i="5"/>
  <c r="S2023" i="5"/>
  <c r="S2024" i="5"/>
  <c r="S2025" i="5"/>
  <c r="S2026" i="5"/>
  <c r="S2027" i="5"/>
  <c r="S2028" i="5"/>
  <c r="S2029" i="5"/>
  <c r="S2030" i="5"/>
  <c r="S2031" i="5"/>
  <c r="S2032" i="5"/>
  <c r="S2033" i="5"/>
  <c r="S2034" i="5"/>
  <c r="S2035" i="5"/>
  <c r="S2036" i="5"/>
  <c r="S2037" i="5"/>
  <c r="S2038" i="5"/>
  <c r="S2039" i="5"/>
  <c r="S2040" i="5"/>
  <c r="S2041" i="5"/>
  <c r="S2042" i="5"/>
  <c r="S2043" i="5"/>
  <c r="S2044" i="5"/>
  <c r="S2045" i="5"/>
  <c r="S2046" i="5"/>
  <c r="S2047" i="5"/>
  <c r="S2048" i="5"/>
  <c r="S2049" i="5"/>
  <c r="S2050" i="5"/>
  <c r="S2051" i="5"/>
  <c r="S2052" i="5"/>
  <c r="S2053" i="5"/>
  <c r="S2054" i="5"/>
  <c r="S2055" i="5"/>
  <c r="S2056" i="5"/>
  <c r="S2057" i="5"/>
  <c r="S2058" i="5"/>
  <c r="S2059" i="5"/>
  <c r="S2060" i="5"/>
  <c r="S2061" i="5"/>
  <c r="S2062" i="5"/>
  <c r="S2063" i="5"/>
  <c r="S2064" i="5"/>
  <c r="S2065" i="5"/>
  <c r="S2066" i="5"/>
  <c r="S2067" i="5"/>
  <c r="S2068" i="5"/>
  <c r="S2069" i="5"/>
  <c r="S2070" i="5"/>
  <c r="S2071" i="5"/>
  <c r="S2072" i="5"/>
  <c r="S2073" i="5"/>
  <c r="S2074" i="5"/>
  <c r="S2075" i="5"/>
  <c r="S2076" i="5"/>
  <c r="S2077" i="5"/>
  <c r="S2078" i="5"/>
  <c r="S2079" i="5"/>
  <c r="S2080" i="5"/>
  <c r="S2081" i="5"/>
  <c r="S2082" i="5"/>
  <c r="S2083" i="5"/>
  <c r="S2084" i="5"/>
  <c r="S2085" i="5"/>
  <c r="S2086" i="5"/>
  <c r="S2087" i="5"/>
  <c r="S2088" i="5"/>
  <c r="S2089" i="5"/>
  <c r="S2090" i="5"/>
  <c r="S2091" i="5"/>
  <c r="S2092" i="5"/>
  <c r="S2093" i="5"/>
  <c r="S2094" i="5"/>
  <c r="S2095" i="5"/>
  <c r="S2096" i="5"/>
  <c r="S2097" i="5"/>
  <c r="S2098" i="5"/>
  <c r="S2099" i="5"/>
  <c r="S2100" i="5"/>
  <c r="S2101" i="5"/>
  <c r="S2102" i="5"/>
  <c r="S2103" i="5"/>
  <c r="S2104" i="5"/>
  <c r="S2105" i="5"/>
  <c r="S2106" i="5"/>
  <c r="S2107" i="5"/>
  <c r="S2108" i="5"/>
  <c r="S2109" i="5"/>
  <c r="S2110" i="5"/>
  <c r="S2111" i="5"/>
  <c r="S2112" i="5"/>
  <c r="S2113" i="5"/>
  <c r="S2114" i="5"/>
  <c r="S2115" i="5"/>
  <c r="S2116" i="5"/>
  <c r="S2117" i="5"/>
  <c r="S2118" i="5"/>
  <c r="S2119" i="5"/>
  <c r="S2120" i="5"/>
  <c r="S2121" i="5"/>
  <c r="S2122" i="5"/>
  <c r="S2123" i="5"/>
  <c r="S2124" i="5"/>
  <c r="S2125" i="5"/>
  <c r="S2126" i="5"/>
  <c r="S2127" i="5"/>
  <c r="S2128" i="5"/>
  <c r="S2129" i="5"/>
  <c r="S2130" i="5"/>
  <c r="S2131" i="5"/>
  <c r="S2132" i="5"/>
  <c r="S2133" i="5"/>
  <c r="S2134" i="5"/>
  <c r="S2135" i="5"/>
  <c r="S2136" i="5"/>
  <c r="S2137" i="5"/>
  <c r="S2138" i="5"/>
  <c r="S2139" i="5"/>
  <c r="S2140" i="5"/>
  <c r="S2141" i="5"/>
  <c r="S2142" i="5"/>
  <c r="S2143" i="5"/>
  <c r="S2144" i="5"/>
  <c r="S2145" i="5"/>
  <c r="S2146" i="5"/>
  <c r="S2147" i="5"/>
  <c r="S2148" i="5"/>
  <c r="S2149" i="5"/>
  <c r="S2150" i="5"/>
  <c r="S2151" i="5"/>
  <c r="S2152" i="5"/>
  <c r="S2153" i="5"/>
  <c r="S2154" i="5"/>
  <c r="S2155" i="5"/>
  <c r="S2156" i="5"/>
  <c r="S2157" i="5"/>
  <c r="S2158" i="5"/>
  <c r="S2159" i="5"/>
  <c r="S2160" i="5"/>
  <c r="S2161" i="5"/>
  <c r="S2162" i="5"/>
  <c r="S2163" i="5"/>
  <c r="S2164" i="5"/>
  <c r="S2165" i="5"/>
  <c r="S2166" i="5"/>
  <c r="S2167" i="5"/>
  <c r="S2168" i="5"/>
  <c r="S2169" i="5"/>
  <c r="S2170" i="5"/>
  <c r="S2171" i="5"/>
  <c r="S2172" i="5"/>
  <c r="S2173" i="5"/>
  <c r="S2174" i="5"/>
  <c r="S2175" i="5"/>
  <c r="S2176" i="5"/>
  <c r="S2177" i="5"/>
  <c r="S2178" i="5"/>
  <c r="S2179" i="5"/>
  <c r="S2180" i="5"/>
  <c r="S2181" i="5"/>
  <c r="S2182" i="5"/>
  <c r="S2183" i="5"/>
  <c r="S2184" i="5"/>
  <c r="S2185" i="5"/>
  <c r="S2186" i="5"/>
  <c r="S2187" i="5"/>
  <c r="S2188" i="5"/>
  <c r="S2189" i="5"/>
  <c r="S2190" i="5"/>
  <c r="S2191" i="5"/>
  <c r="S2192" i="5"/>
  <c r="S2193" i="5"/>
  <c r="S2194" i="5"/>
  <c r="S2195" i="5"/>
  <c r="S2196" i="5"/>
  <c r="S2197" i="5"/>
  <c r="S2198" i="5"/>
  <c r="S2199" i="5"/>
  <c r="S2200" i="5"/>
  <c r="S2201" i="5"/>
  <c r="S2202" i="5"/>
  <c r="S2203" i="5"/>
  <c r="S2204" i="5"/>
  <c r="S2205" i="5"/>
  <c r="S2206" i="5"/>
  <c r="S2207" i="5"/>
  <c r="S2208" i="5"/>
  <c r="S2209" i="5"/>
  <c r="S2210" i="5"/>
  <c r="S2211" i="5"/>
  <c r="S2212" i="5"/>
  <c r="S2213" i="5"/>
  <c r="S2214" i="5"/>
  <c r="S2215" i="5"/>
  <c r="S2216" i="5"/>
  <c r="S2217" i="5"/>
  <c r="S2218" i="5"/>
  <c r="S2219" i="5"/>
  <c r="S2220" i="5"/>
  <c r="S2221" i="5"/>
  <c r="S2222" i="5"/>
  <c r="S2223" i="5"/>
  <c r="S2224" i="5"/>
  <c r="S2225" i="5"/>
  <c r="S2226" i="5"/>
  <c r="S2227" i="5"/>
  <c r="S2228" i="5"/>
  <c r="S2229" i="5"/>
  <c r="S2230" i="5"/>
  <c r="S2231" i="5"/>
  <c r="S2232" i="5"/>
  <c r="S2233" i="5"/>
  <c r="S2234" i="5"/>
  <c r="S2235" i="5"/>
  <c r="S2236" i="5"/>
  <c r="S2237" i="5"/>
  <c r="S2238" i="5"/>
  <c r="S2239" i="5"/>
  <c r="S2240" i="5"/>
  <c r="S2241" i="5"/>
  <c r="S2242" i="5"/>
  <c r="S2243" i="5"/>
  <c r="S2244" i="5"/>
  <c r="S2245" i="5"/>
  <c r="S2246" i="5"/>
  <c r="S2247" i="5"/>
  <c r="S2248" i="5"/>
  <c r="S2249" i="5"/>
  <c r="S2250" i="5"/>
  <c r="S2251" i="5"/>
  <c r="S2252" i="5"/>
  <c r="S2253" i="5"/>
  <c r="S2254" i="5"/>
  <c r="S2255" i="5"/>
  <c r="S2256" i="5"/>
  <c r="S2257" i="5"/>
  <c r="S2258" i="5"/>
  <c r="S2259" i="5"/>
  <c r="S2260" i="5"/>
  <c r="S2261" i="5"/>
  <c r="S2262" i="5"/>
  <c r="S2263" i="5"/>
  <c r="S2264" i="5"/>
  <c r="S2265" i="5"/>
  <c r="S2266" i="5"/>
  <c r="S2267" i="5"/>
  <c r="S2268" i="5"/>
  <c r="S2269" i="5"/>
  <c r="S2270" i="5"/>
  <c r="S2271" i="5"/>
  <c r="S2272" i="5"/>
  <c r="S2273" i="5"/>
  <c r="S2274" i="5"/>
  <c r="S2275" i="5"/>
  <c r="S2276" i="5"/>
  <c r="S2277" i="5"/>
  <c r="S2278" i="5"/>
  <c r="S2279" i="5"/>
  <c r="S2280" i="5"/>
  <c r="S2281" i="5"/>
  <c r="S2282" i="5"/>
  <c r="S2283" i="5"/>
  <c r="S2284" i="5"/>
  <c r="S2285" i="5"/>
  <c r="S2286" i="5"/>
  <c r="S2287" i="5"/>
  <c r="S2288" i="5"/>
  <c r="S2289" i="5"/>
  <c r="S2290" i="5"/>
  <c r="S2291" i="5"/>
  <c r="S2292" i="5"/>
  <c r="S2293" i="5"/>
  <c r="S2294" i="5"/>
  <c r="S2295" i="5"/>
  <c r="S2296" i="5"/>
  <c r="S2297" i="5"/>
  <c r="S2298" i="5"/>
  <c r="S2299" i="5"/>
  <c r="S2300" i="5"/>
  <c r="S2301" i="5"/>
  <c r="S2302" i="5"/>
  <c r="S2303" i="5"/>
  <c r="S2304" i="5"/>
  <c r="S2305" i="5"/>
  <c r="S2306" i="5"/>
  <c r="S2307" i="5"/>
  <c r="S2308" i="5"/>
  <c r="S2309" i="5"/>
  <c r="S2310" i="5"/>
  <c r="S2311" i="5"/>
  <c r="S2312" i="5"/>
  <c r="S2313" i="5"/>
  <c r="S2314" i="5"/>
  <c r="S2315" i="5"/>
  <c r="S2316" i="5"/>
  <c r="S2317" i="5"/>
  <c r="S2318" i="5"/>
  <c r="S2319" i="5"/>
  <c r="S2320" i="5"/>
  <c r="S2321" i="5"/>
  <c r="S2322" i="5"/>
  <c r="S2323" i="5"/>
  <c r="S2324" i="5"/>
  <c r="S2325" i="5"/>
  <c r="S2326" i="5"/>
  <c r="S2327" i="5"/>
  <c r="S2328" i="5"/>
  <c r="S2329" i="5"/>
  <c r="S2330" i="5"/>
  <c r="S2331" i="5"/>
  <c r="S2332" i="5"/>
  <c r="S2333" i="5"/>
  <c r="S2334" i="5"/>
  <c r="S2335" i="5"/>
  <c r="S2336" i="5"/>
  <c r="S2337" i="5"/>
  <c r="S2338" i="5"/>
  <c r="S2339" i="5"/>
  <c r="S2340" i="5"/>
  <c r="S2341" i="5"/>
  <c r="S2342" i="5"/>
  <c r="S2343" i="5"/>
  <c r="S2344" i="5"/>
  <c r="S2345" i="5"/>
  <c r="S2346" i="5"/>
  <c r="S2347" i="5"/>
  <c r="S2348" i="5"/>
  <c r="S2349" i="5"/>
  <c r="S2350" i="5"/>
  <c r="S2351" i="5"/>
  <c r="S2352" i="5"/>
  <c r="S2353" i="5"/>
  <c r="S2354" i="5"/>
  <c r="S2355" i="5"/>
  <c r="S2356" i="5"/>
  <c r="S2357" i="5"/>
  <c r="S2358" i="5"/>
  <c r="S2359" i="5"/>
  <c r="S2360" i="5"/>
  <c r="S2361" i="5"/>
  <c r="S2362" i="5"/>
  <c r="S2363" i="5"/>
  <c r="S2364" i="5"/>
  <c r="S2365" i="5"/>
  <c r="S2366" i="5"/>
  <c r="S2367" i="5"/>
  <c r="S2368" i="5"/>
  <c r="S2369" i="5"/>
  <c r="S2370" i="5"/>
  <c r="S2371" i="5"/>
  <c r="S2372" i="5"/>
  <c r="S2373" i="5"/>
  <c r="S2374" i="5"/>
  <c r="S2375" i="5"/>
  <c r="S2376" i="5"/>
  <c r="S2377" i="5"/>
  <c r="S2378" i="5"/>
  <c r="S2379" i="5"/>
  <c r="S2380" i="5"/>
  <c r="S2381" i="5"/>
  <c r="S2382" i="5"/>
  <c r="S2383" i="5"/>
  <c r="S2384" i="5"/>
  <c r="S2385" i="5"/>
  <c r="S2386" i="5"/>
  <c r="S2387" i="5"/>
  <c r="S2388" i="5"/>
  <c r="S2389" i="5"/>
  <c r="S2390" i="5"/>
  <c r="S2391" i="5"/>
  <c r="S2392" i="5"/>
  <c r="S2393" i="5"/>
  <c r="S2394" i="5"/>
  <c r="S2395" i="5"/>
  <c r="S2396" i="5"/>
  <c r="S2397" i="5"/>
  <c r="S2398" i="5"/>
  <c r="S2399" i="5"/>
  <c r="S2400" i="5"/>
  <c r="S2401" i="5"/>
  <c r="S2402" i="5"/>
  <c r="S2403" i="5"/>
  <c r="S2404" i="5"/>
  <c r="S2405" i="5"/>
  <c r="S2406" i="5"/>
  <c r="S2407" i="5"/>
  <c r="S2408" i="5"/>
  <c r="S2409" i="5"/>
  <c r="S2410" i="5"/>
  <c r="S2411" i="5"/>
  <c r="S2412" i="5"/>
  <c r="S2413" i="5"/>
  <c r="S2414" i="5"/>
  <c r="S2415" i="5"/>
  <c r="S2416" i="5"/>
  <c r="S2417" i="5"/>
  <c r="S2418" i="5"/>
  <c r="S2419" i="5"/>
  <c r="S2420" i="5"/>
  <c r="S2421" i="5"/>
  <c r="S2422" i="5"/>
  <c r="S2423" i="5"/>
  <c r="S2424" i="5"/>
  <c r="S2425" i="5"/>
  <c r="S2426" i="5"/>
  <c r="S2427" i="5"/>
  <c r="S2428" i="5"/>
  <c r="S2429" i="5"/>
  <c r="S2430" i="5"/>
  <c r="S2431" i="5"/>
  <c r="S2432" i="5"/>
  <c r="S2433" i="5"/>
  <c r="S2434" i="5"/>
  <c r="S2435" i="5"/>
  <c r="S2436" i="5"/>
  <c r="S2437" i="5"/>
  <c r="S2438" i="5"/>
  <c r="S2439" i="5"/>
  <c r="S2440" i="5"/>
  <c r="S2441" i="5"/>
  <c r="S2442" i="5"/>
  <c r="S2443" i="5"/>
  <c r="S2444" i="5"/>
  <c r="S2445" i="5"/>
  <c r="S2446" i="5"/>
  <c r="S2447" i="5"/>
  <c r="S2448" i="5"/>
  <c r="S2449" i="5"/>
  <c r="S2450" i="5"/>
  <c r="S2451" i="5"/>
  <c r="S2452" i="5"/>
  <c r="S2453" i="5"/>
  <c r="S2454" i="5"/>
  <c r="S2455" i="5"/>
  <c r="S2456" i="5"/>
  <c r="S2457" i="5"/>
  <c r="S2458" i="5"/>
  <c r="S2459" i="5"/>
  <c r="S2460" i="5"/>
  <c r="S2461" i="5"/>
  <c r="S2462" i="5"/>
  <c r="S2463" i="5"/>
  <c r="S2464" i="5"/>
  <c r="S2465" i="5"/>
  <c r="S2466" i="5"/>
  <c r="S2467" i="5"/>
  <c r="S2468" i="5"/>
  <c r="S2469" i="5"/>
  <c r="S2470" i="5"/>
  <c r="S2471" i="5"/>
  <c r="S2472" i="5"/>
  <c r="S2473" i="5"/>
  <c r="S2474" i="5"/>
  <c r="S2475" i="5"/>
  <c r="S2476" i="5"/>
  <c r="S2477" i="5"/>
  <c r="S2478" i="5"/>
  <c r="S2479" i="5"/>
  <c r="S2480" i="5"/>
  <c r="S2481" i="5"/>
  <c r="S2482" i="5"/>
  <c r="S2483" i="5"/>
  <c r="S2484" i="5"/>
  <c r="S2485" i="5"/>
  <c r="S2486" i="5"/>
  <c r="S2487" i="5"/>
  <c r="S2488" i="5"/>
  <c r="S2489" i="5"/>
  <c r="S2490" i="5"/>
  <c r="S2491" i="5"/>
  <c r="S2492" i="5"/>
  <c r="S2493" i="5"/>
  <c r="S2494" i="5"/>
  <c r="S2495" i="5"/>
  <c r="S2496" i="5"/>
  <c r="S2497" i="5"/>
  <c r="S2498" i="5"/>
  <c r="S2499" i="5"/>
  <c r="S2500" i="5"/>
  <c r="S2501" i="5"/>
  <c r="S2502" i="5"/>
  <c r="S2503" i="5"/>
  <c r="S2504" i="5"/>
  <c r="S2505" i="5"/>
  <c r="S2506" i="5"/>
  <c r="S2507" i="5"/>
  <c r="S2508" i="5"/>
  <c r="S2509" i="5"/>
  <c r="S2510" i="5"/>
  <c r="S2511" i="5"/>
  <c r="S2512" i="5"/>
  <c r="S2513" i="5"/>
  <c r="S2514" i="5"/>
  <c r="S2515" i="5"/>
  <c r="S2516" i="5"/>
  <c r="S2517" i="5"/>
  <c r="S2518" i="5"/>
  <c r="S2519" i="5"/>
  <c r="S2520" i="5"/>
  <c r="S2521" i="5"/>
  <c r="S2522" i="5"/>
  <c r="S2523" i="5"/>
  <c r="S2524" i="5"/>
  <c r="S2525" i="5"/>
  <c r="S2526" i="5"/>
  <c r="S2527" i="5"/>
  <c r="S2528" i="5"/>
  <c r="S2529" i="5"/>
  <c r="S2530" i="5"/>
  <c r="S2531" i="5"/>
  <c r="S2532" i="5"/>
  <c r="S2533" i="5"/>
  <c r="S2534" i="5"/>
  <c r="S2535" i="5"/>
  <c r="S2536" i="5"/>
  <c r="S2537" i="5"/>
  <c r="S2538" i="5"/>
  <c r="S2539" i="5"/>
  <c r="S2540" i="5"/>
  <c r="S2541" i="5"/>
  <c r="S2542" i="5"/>
  <c r="S2543" i="5"/>
  <c r="S2544" i="5"/>
  <c r="S2545" i="5"/>
  <c r="S2546" i="5"/>
  <c r="S2547" i="5"/>
  <c r="S2548" i="5"/>
  <c r="S2549" i="5"/>
  <c r="S2550" i="5"/>
  <c r="S2551" i="5"/>
  <c r="S2552" i="5"/>
  <c r="S2553" i="5"/>
  <c r="S2554" i="5"/>
  <c r="S2555" i="5"/>
  <c r="S2556" i="5"/>
  <c r="S2557" i="5"/>
  <c r="S2558" i="5"/>
  <c r="S2559" i="5"/>
  <c r="S2560" i="5"/>
  <c r="S2561" i="5"/>
  <c r="S2562" i="5"/>
  <c r="S2563" i="5"/>
  <c r="S2564" i="5"/>
  <c r="S2565" i="5"/>
  <c r="S2566" i="5"/>
  <c r="S2567" i="5"/>
  <c r="S2568" i="5"/>
  <c r="S2569" i="5"/>
  <c r="S2570" i="5"/>
  <c r="S2571" i="5"/>
  <c r="S2572" i="5"/>
  <c r="S2573" i="5"/>
  <c r="S2574" i="5"/>
  <c r="S2575" i="5"/>
  <c r="S2576" i="5"/>
  <c r="S2577" i="5"/>
  <c r="S2578" i="5"/>
  <c r="S2579" i="5"/>
  <c r="S2580" i="5"/>
  <c r="S2581" i="5"/>
  <c r="S2582" i="5"/>
  <c r="S2583" i="5"/>
  <c r="S2584" i="5"/>
  <c r="S2585" i="5"/>
  <c r="S2586" i="5"/>
  <c r="S2587" i="5"/>
  <c r="S2588" i="5"/>
  <c r="S2589" i="5"/>
  <c r="S2590" i="5"/>
  <c r="S2591" i="5"/>
  <c r="S2592" i="5"/>
  <c r="S2593" i="5"/>
  <c r="S2594" i="5"/>
  <c r="S2595" i="5"/>
  <c r="S2596" i="5"/>
  <c r="S2597" i="5"/>
  <c r="S2598" i="5"/>
  <c r="S2599" i="5"/>
  <c r="S2600" i="5"/>
  <c r="S2601" i="5"/>
  <c r="S2602" i="5"/>
  <c r="S2603" i="5"/>
  <c r="S2604" i="5"/>
  <c r="S2605" i="5"/>
  <c r="S2606" i="5"/>
  <c r="S2607" i="5"/>
  <c r="S2608" i="5"/>
  <c r="S2609" i="5"/>
  <c r="S2610" i="5"/>
  <c r="S2611" i="5"/>
  <c r="S2612" i="5"/>
  <c r="S2613" i="5"/>
  <c r="S2614" i="5"/>
  <c r="S2615" i="5"/>
  <c r="S2616" i="5"/>
  <c r="S2617" i="5"/>
  <c r="S2618" i="5"/>
  <c r="S2619" i="5"/>
  <c r="S2620" i="5"/>
  <c r="S2621" i="5"/>
  <c r="S2622" i="5"/>
  <c r="S2623" i="5"/>
  <c r="S2624" i="5"/>
  <c r="S2625" i="5"/>
  <c r="S2626" i="5"/>
  <c r="S2627" i="5"/>
  <c r="S2628" i="5"/>
  <c r="S2629" i="5"/>
  <c r="S2630" i="5"/>
  <c r="S2631" i="5"/>
  <c r="S2632" i="5"/>
  <c r="S2633" i="5"/>
  <c r="S2634" i="5"/>
  <c r="S2635" i="5"/>
  <c r="S2636" i="5"/>
  <c r="S2637" i="5"/>
  <c r="S2638" i="5"/>
  <c r="S2639" i="5"/>
  <c r="S2640" i="5"/>
  <c r="S2641" i="5"/>
  <c r="S2642" i="5"/>
  <c r="S2643" i="5"/>
  <c r="S2644" i="5"/>
  <c r="S2645" i="5"/>
  <c r="S2646" i="5"/>
  <c r="S2647" i="5"/>
  <c r="S2648" i="5"/>
  <c r="S2649" i="5"/>
  <c r="S2650" i="5"/>
  <c r="S2651" i="5"/>
  <c r="S2652" i="5"/>
  <c r="S2653" i="5"/>
  <c r="S2654" i="5"/>
  <c r="S2655" i="5"/>
  <c r="S2656" i="5"/>
  <c r="S2657" i="5"/>
  <c r="S2658" i="5"/>
  <c r="S2659" i="5"/>
  <c r="S2660" i="5"/>
  <c r="S2661" i="5"/>
  <c r="S2662" i="5"/>
  <c r="S2663" i="5"/>
  <c r="S2664" i="5"/>
  <c r="S2665" i="5"/>
  <c r="S2666" i="5"/>
  <c r="S2667" i="5"/>
  <c r="S2668" i="5"/>
  <c r="S2669" i="5"/>
  <c r="S2670" i="5"/>
  <c r="S2671" i="5"/>
  <c r="S2672" i="5"/>
  <c r="S2673" i="5"/>
  <c r="S2674" i="5"/>
  <c r="S2675" i="5"/>
  <c r="S2676" i="5"/>
  <c r="S2677" i="5"/>
  <c r="S2678" i="5"/>
  <c r="S2679" i="5"/>
  <c r="S2680" i="5"/>
  <c r="S2681" i="5"/>
  <c r="S2682" i="5"/>
  <c r="S2683" i="5"/>
  <c r="S2684" i="5"/>
  <c r="S2685" i="5"/>
  <c r="S2686" i="5"/>
  <c r="S2687" i="5"/>
  <c r="S2688" i="5"/>
  <c r="S2689" i="5"/>
  <c r="S2690" i="5"/>
  <c r="S2691" i="5"/>
  <c r="S2692" i="5"/>
  <c r="S2693" i="5"/>
  <c r="S2694" i="5"/>
  <c r="S2695" i="5"/>
  <c r="S2696" i="5"/>
  <c r="S2697" i="5"/>
  <c r="S2698" i="5"/>
  <c r="S2699" i="5"/>
  <c r="S2700" i="5"/>
  <c r="S2701" i="5"/>
  <c r="S2702" i="5"/>
  <c r="S2703" i="5"/>
  <c r="S2704" i="5"/>
  <c r="S2705" i="5"/>
  <c r="S2706" i="5"/>
  <c r="S2707" i="5"/>
  <c r="S2708" i="5"/>
  <c r="S2709" i="5"/>
  <c r="S2710" i="5"/>
  <c r="S2711" i="5"/>
  <c r="S2712" i="5"/>
  <c r="S2713" i="5"/>
  <c r="S2714" i="5"/>
  <c r="S2715" i="5"/>
  <c r="S2716" i="5"/>
  <c r="S2717" i="5"/>
  <c r="S2718" i="5"/>
  <c r="S2719" i="5"/>
  <c r="S2720" i="5"/>
  <c r="S2721" i="5"/>
  <c r="S2722" i="5"/>
  <c r="S2723" i="5"/>
  <c r="S2724" i="5"/>
  <c r="S2725" i="5"/>
  <c r="S2726" i="5"/>
  <c r="S2727" i="5"/>
  <c r="S2728" i="5"/>
  <c r="S2729" i="5"/>
  <c r="S2730" i="5"/>
  <c r="S2731" i="5"/>
  <c r="S2732" i="5"/>
  <c r="S2733" i="5"/>
  <c r="S2734" i="5"/>
  <c r="S2735" i="5"/>
  <c r="S2736" i="5"/>
  <c r="S2737" i="5"/>
  <c r="S2738" i="5"/>
  <c r="S2739" i="5"/>
  <c r="S2740" i="5"/>
  <c r="S2741" i="5"/>
  <c r="S2742" i="5"/>
  <c r="S2743" i="5"/>
  <c r="S2744" i="5"/>
  <c r="S2745" i="5"/>
  <c r="S2746" i="5"/>
  <c r="S2747" i="5"/>
  <c r="S2748" i="5"/>
  <c r="S2749" i="5"/>
  <c r="S2750" i="5"/>
  <c r="S2751" i="5"/>
  <c r="S2752" i="5"/>
  <c r="S2753" i="5"/>
  <c r="S2754" i="5"/>
  <c r="S2755" i="5"/>
  <c r="S2756" i="5"/>
  <c r="S2757" i="5"/>
  <c r="S2758" i="5"/>
  <c r="S2759" i="5"/>
  <c r="S2760" i="5"/>
  <c r="S2761" i="5"/>
  <c r="S2762" i="5"/>
  <c r="S2763" i="5"/>
  <c r="S2764" i="5"/>
  <c r="S2765" i="5"/>
  <c r="S2766" i="5"/>
  <c r="S2767" i="5"/>
  <c r="S2768" i="5"/>
  <c r="S2769" i="5"/>
  <c r="S2770" i="5"/>
  <c r="S2771" i="5"/>
  <c r="S2772" i="5"/>
  <c r="S2773" i="5"/>
  <c r="S2774" i="5"/>
  <c r="S2775" i="5"/>
  <c r="S2776" i="5"/>
  <c r="S2777" i="5"/>
  <c r="S2778" i="5"/>
  <c r="S2779" i="5"/>
  <c r="S2780" i="5"/>
  <c r="S2781" i="5"/>
  <c r="S2782" i="5"/>
  <c r="S2783" i="5"/>
  <c r="S2784" i="5"/>
  <c r="S2785" i="5"/>
  <c r="S2786" i="5"/>
  <c r="S2787" i="5"/>
  <c r="S2788" i="5"/>
  <c r="S2789" i="5"/>
  <c r="S2790" i="5"/>
  <c r="S2791" i="5"/>
  <c r="S2792" i="5"/>
  <c r="S2793" i="5"/>
  <c r="S2794" i="5"/>
  <c r="S2795" i="5"/>
  <c r="S2796" i="5"/>
  <c r="S2797" i="5"/>
  <c r="S2798" i="5"/>
  <c r="S2799" i="5"/>
  <c r="S2800" i="5"/>
  <c r="S2801" i="5"/>
  <c r="S2802" i="5"/>
  <c r="S2803" i="5"/>
  <c r="S2804" i="5"/>
  <c r="S2805" i="5"/>
  <c r="S2806" i="5"/>
  <c r="S2807" i="5"/>
  <c r="S2808" i="5"/>
  <c r="S2809" i="5"/>
  <c r="S2810" i="5"/>
  <c r="S2811" i="5"/>
  <c r="S2812" i="5"/>
  <c r="S2813" i="5"/>
  <c r="S2814" i="5"/>
  <c r="S2815" i="5"/>
  <c r="S2816" i="5"/>
  <c r="S2817" i="5"/>
  <c r="S2818" i="5"/>
  <c r="S2819" i="5"/>
  <c r="S2820" i="5"/>
  <c r="S2821" i="5"/>
  <c r="S2822" i="5"/>
  <c r="S2823" i="5"/>
  <c r="S2824" i="5"/>
  <c r="S2825" i="5"/>
  <c r="S2826" i="5"/>
  <c r="S2827" i="5"/>
  <c r="S2828" i="5"/>
  <c r="S2829" i="5"/>
  <c r="S2830" i="5"/>
  <c r="S2831" i="5"/>
  <c r="S2832" i="5"/>
  <c r="S2833" i="5"/>
  <c r="S2834" i="5"/>
  <c r="S2835" i="5"/>
  <c r="S2836" i="5"/>
  <c r="S2837" i="5"/>
  <c r="S2838" i="5"/>
  <c r="S2839" i="5"/>
  <c r="S2840" i="5"/>
  <c r="S2841" i="5"/>
  <c r="S2842" i="5"/>
  <c r="S2843" i="5"/>
  <c r="S2844" i="5"/>
  <c r="S2845" i="5"/>
  <c r="S2846" i="5"/>
  <c r="S2847" i="5"/>
  <c r="S2848" i="5"/>
  <c r="S2849" i="5"/>
  <c r="S2850" i="5"/>
  <c r="S2851" i="5"/>
  <c r="S2852" i="5"/>
  <c r="S2853" i="5"/>
  <c r="S2854" i="5"/>
  <c r="S2855" i="5"/>
  <c r="S2856" i="5"/>
  <c r="S2857" i="5"/>
  <c r="S2858" i="5"/>
  <c r="S2859" i="5"/>
  <c r="S2860" i="5"/>
  <c r="S2861" i="5"/>
  <c r="S2862" i="5"/>
  <c r="S2863" i="5"/>
  <c r="S2864" i="5"/>
  <c r="S2865" i="5"/>
  <c r="S2866" i="5"/>
  <c r="S2867" i="5"/>
  <c r="S2868" i="5"/>
  <c r="S2869" i="5"/>
  <c r="S2870" i="5"/>
  <c r="S2871" i="5"/>
  <c r="S2872" i="5"/>
  <c r="S2873" i="5"/>
  <c r="S2874" i="5"/>
  <c r="S2875" i="5"/>
  <c r="S2876" i="5"/>
  <c r="S2877" i="5"/>
  <c r="S2878" i="5"/>
  <c r="S2879" i="5"/>
  <c r="S2880" i="5"/>
  <c r="S2881" i="5"/>
  <c r="S2882" i="5"/>
  <c r="S2883" i="5"/>
  <c r="S2884" i="5"/>
  <c r="S2885" i="5"/>
  <c r="S2886" i="5"/>
  <c r="S2887" i="5"/>
  <c r="S2888" i="5"/>
  <c r="S2889" i="5"/>
  <c r="S2890" i="5"/>
  <c r="S2891" i="5"/>
  <c r="S2892" i="5"/>
  <c r="S2893" i="5"/>
  <c r="S2894" i="5"/>
  <c r="S2895" i="5"/>
  <c r="S2896" i="5"/>
  <c r="S2897" i="5"/>
  <c r="S2898" i="5"/>
  <c r="S2899" i="5"/>
  <c r="S2900" i="5"/>
  <c r="S2901" i="5"/>
  <c r="S2902" i="5"/>
  <c r="S2903" i="5"/>
  <c r="S2904" i="5"/>
  <c r="S2905" i="5"/>
  <c r="S2906" i="5"/>
  <c r="S2907" i="5"/>
  <c r="S2908" i="5"/>
  <c r="S2909" i="5"/>
  <c r="S2910" i="5"/>
  <c r="S2911" i="5"/>
  <c r="S2912" i="5"/>
  <c r="S2913" i="5"/>
  <c r="S2914" i="5"/>
  <c r="S2915" i="5"/>
  <c r="S2916" i="5"/>
  <c r="S2917" i="5"/>
  <c r="S2918" i="5"/>
  <c r="S2919" i="5"/>
  <c r="S2920" i="5"/>
  <c r="S2921" i="5"/>
  <c r="S2922" i="5"/>
  <c r="S2923" i="5"/>
  <c r="S2924" i="5"/>
  <c r="S2925" i="5"/>
  <c r="S2926" i="5"/>
  <c r="S2927" i="5"/>
  <c r="S2928" i="5"/>
  <c r="S2929" i="5"/>
  <c r="S2930" i="5"/>
  <c r="S2931" i="5"/>
  <c r="S2932" i="5"/>
  <c r="S2933" i="5"/>
  <c r="S2934" i="5"/>
  <c r="S2935" i="5"/>
  <c r="S2936" i="5"/>
  <c r="S2937" i="5"/>
  <c r="S2938" i="5"/>
  <c r="S2939" i="5"/>
  <c r="S2940" i="5"/>
  <c r="S2941" i="5"/>
  <c r="S2942" i="5"/>
  <c r="S2943" i="5"/>
  <c r="S2944" i="5"/>
  <c r="S2945" i="5"/>
  <c r="S2946" i="5"/>
  <c r="S2947" i="5"/>
  <c r="S2948" i="5"/>
  <c r="S2949" i="5"/>
  <c r="S2950" i="5"/>
  <c r="S2951" i="5"/>
  <c r="S2952" i="5"/>
  <c r="S2953" i="5"/>
  <c r="S2954" i="5"/>
  <c r="S2955" i="5"/>
  <c r="S2956" i="5"/>
  <c r="S2957" i="5"/>
  <c r="S2958" i="5"/>
  <c r="S2959" i="5"/>
  <c r="S2960" i="5"/>
  <c r="S2961" i="5"/>
  <c r="S2962" i="5"/>
  <c r="S2963" i="5"/>
  <c r="S2964" i="5"/>
  <c r="S2965" i="5"/>
  <c r="S2966" i="5"/>
  <c r="S2967" i="5"/>
  <c r="S2968" i="5"/>
  <c r="S2969" i="5"/>
  <c r="S2970" i="5"/>
  <c r="S2971" i="5"/>
  <c r="S2972" i="5"/>
  <c r="S2973" i="5"/>
  <c r="S2974" i="5"/>
  <c r="S2975" i="5"/>
  <c r="S2976" i="5"/>
  <c r="S2977" i="5"/>
  <c r="S2978" i="5"/>
  <c r="S2979" i="5"/>
  <c r="S2980" i="5"/>
  <c r="S2981" i="5"/>
  <c r="S2982" i="5"/>
  <c r="S2983" i="5"/>
  <c r="S2984" i="5"/>
  <c r="S2985" i="5"/>
  <c r="S2986" i="5"/>
  <c r="S2987" i="5"/>
  <c r="S2988" i="5"/>
  <c r="S2989" i="5"/>
  <c r="S2990" i="5"/>
  <c r="S2991" i="5"/>
  <c r="S2992" i="5"/>
  <c r="S2993" i="5"/>
  <c r="S2994" i="5"/>
  <c r="S2995" i="5"/>
  <c r="S2996" i="5"/>
  <c r="S2997" i="5"/>
  <c r="S2998" i="5"/>
  <c r="S2999" i="5"/>
  <c r="S3000" i="5"/>
  <c r="S3001" i="5"/>
  <c r="S3002" i="5"/>
  <c r="S3003" i="5"/>
  <c r="S3004" i="5"/>
  <c r="S3005" i="5"/>
  <c r="S3006" i="5"/>
  <c r="S3007" i="5"/>
  <c r="S3008" i="5"/>
  <c r="S3009" i="5"/>
  <c r="S3010" i="5"/>
  <c r="S3011" i="5"/>
  <c r="S3012" i="5"/>
  <c r="S3013" i="5"/>
  <c r="S3014" i="5"/>
  <c r="S3015" i="5"/>
  <c r="S3016" i="5"/>
  <c r="S3017" i="5"/>
  <c r="S3018" i="5"/>
  <c r="S3019" i="5"/>
  <c r="S3020" i="5"/>
  <c r="S3021" i="5"/>
  <c r="S3022" i="5"/>
  <c r="S3023" i="5"/>
  <c r="S3024" i="5"/>
  <c r="S3025" i="5"/>
  <c r="S3026" i="5"/>
  <c r="S3027" i="5"/>
  <c r="S3028" i="5"/>
  <c r="S3029" i="5"/>
  <c r="S3030" i="5"/>
  <c r="S3031" i="5"/>
  <c r="S3032" i="5"/>
  <c r="S3033" i="5"/>
  <c r="S3034" i="5"/>
  <c r="S3035" i="5"/>
  <c r="S3036" i="5"/>
  <c r="S3037" i="5"/>
  <c r="S3038" i="5"/>
  <c r="S3039" i="5"/>
  <c r="S3040" i="5"/>
  <c r="S3041" i="5"/>
  <c r="S3042" i="5"/>
  <c r="S3043" i="5"/>
  <c r="S3044" i="5"/>
  <c r="S3045" i="5"/>
  <c r="S3046" i="5"/>
  <c r="S3047" i="5"/>
  <c r="S3048" i="5"/>
  <c r="S3049" i="5"/>
  <c r="S3050" i="5"/>
  <c r="S3051" i="5"/>
  <c r="S3052" i="5"/>
  <c r="S3053" i="5"/>
  <c r="S3054" i="5"/>
  <c r="S3055" i="5"/>
  <c r="S3056" i="5"/>
  <c r="S3057" i="5"/>
  <c r="S3058" i="5"/>
  <c r="S3059" i="5"/>
  <c r="S3060" i="5"/>
  <c r="S3061" i="5"/>
  <c r="S3062" i="5"/>
  <c r="S3063" i="5"/>
  <c r="S3064" i="5"/>
  <c r="S3065" i="5"/>
  <c r="S3066" i="5"/>
  <c r="S3067" i="5"/>
  <c r="S3068" i="5"/>
  <c r="S3069" i="5"/>
  <c r="S3070" i="5"/>
  <c r="S3071" i="5"/>
  <c r="S3072" i="5"/>
  <c r="S3073" i="5"/>
  <c r="S3074" i="5"/>
  <c r="S3075" i="5"/>
  <c r="S3076" i="5"/>
  <c r="S3077" i="5"/>
  <c r="S3078" i="5"/>
  <c r="S3079" i="5"/>
  <c r="S3080" i="5"/>
  <c r="S3081" i="5"/>
  <c r="S3082" i="5"/>
  <c r="S3083" i="5"/>
  <c r="S3084" i="5"/>
  <c r="S3085" i="5"/>
  <c r="S3086" i="5"/>
  <c r="S3087" i="5"/>
  <c r="S3088" i="5"/>
  <c r="S3089" i="5"/>
  <c r="S3090" i="5"/>
  <c r="S3091" i="5"/>
  <c r="S3092" i="5"/>
  <c r="S3093" i="5"/>
  <c r="S3094" i="5"/>
  <c r="S3095" i="5"/>
  <c r="S3096" i="5"/>
  <c r="S3097" i="5"/>
  <c r="S3098" i="5"/>
  <c r="S3099" i="5"/>
  <c r="S3100" i="5"/>
  <c r="S3101" i="5"/>
  <c r="S3102" i="5"/>
  <c r="S3103" i="5"/>
  <c r="S3104" i="5"/>
  <c r="S3105" i="5"/>
  <c r="S3106" i="5"/>
  <c r="S3107" i="5"/>
  <c r="S3108" i="5"/>
  <c r="S3109" i="5"/>
  <c r="S3110" i="5"/>
  <c r="S3111" i="5"/>
  <c r="S3112" i="5"/>
  <c r="S3113" i="5"/>
  <c r="S3114" i="5"/>
  <c r="S3115" i="5"/>
  <c r="S3116" i="5"/>
  <c r="S3117" i="5"/>
  <c r="S3118" i="5"/>
  <c r="S3119" i="5"/>
  <c r="S3120" i="5"/>
  <c r="S3121" i="5"/>
  <c r="S3122" i="5"/>
  <c r="S3123" i="5"/>
  <c r="S3124" i="5"/>
  <c r="S3125" i="5"/>
  <c r="S3126" i="5"/>
  <c r="S3127" i="5"/>
  <c r="S3128" i="5"/>
  <c r="S3129" i="5"/>
  <c r="S3130" i="5"/>
  <c r="S3131" i="5"/>
  <c r="S3132" i="5"/>
  <c r="S3133" i="5"/>
  <c r="S3134" i="5"/>
  <c r="S3135" i="5"/>
  <c r="S3136" i="5"/>
  <c r="S3137" i="5"/>
  <c r="S3138" i="5"/>
  <c r="S3139" i="5"/>
  <c r="S3140" i="5"/>
  <c r="S3141" i="5"/>
  <c r="S3142" i="5"/>
  <c r="S3143" i="5"/>
  <c r="S3144" i="5"/>
  <c r="S3145" i="5"/>
  <c r="S3146" i="5"/>
  <c r="S3147" i="5"/>
  <c r="S3148" i="5"/>
  <c r="S3149" i="5"/>
  <c r="S3150" i="5"/>
  <c r="S3151" i="5"/>
  <c r="S3152" i="5"/>
  <c r="S3153" i="5"/>
  <c r="S3154" i="5"/>
  <c r="S3155" i="5"/>
  <c r="S3156" i="5"/>
  <c r="S3157" i="5"/>
  <c r="S3158" i="5"/>
  <c r="S3159" i="5"/>
  <c r="S3160" i="5"/>
  <c r="S3161" i="5"/>
  <c r="S3162" i="5"/>
  <c r="S3163" i="5"/>
  <c r="S3164" i="5"/>
  <c r="S3165" i="5"/>
  <c r="S3166" i="5"/>
  <c r="S3167" i="5"/>
  <c r="S3168" i="5"/>
  <c r="S3169" i="5"/>
  <c r="S3170" i="5"/>
  <c r="S3171" i="5"/>
  <c r="S3172" i="5"/>
  <c r="S3173" i="5"/>
  <c r="S3174" i="5"/>
  <c r="S3175" i="5"/>
  <c r="S3176" i="5"/>
  <c r="S3177" i="5"/>
  <c r="S3178" i="5"/>
  <c r="S3179" i="5"/>
  <c r="S3180" i="5"/>
  <c r="S3181" i="5"/>
  <c r="S3182" i="5"/>
  <c r="S3183" i="5"/>
  <c r="S3184" i="5"/>
  <c r="S3185" i="5"/>
  <c r="S3186" i="5"/>
  <c r="S3187" i="5"/>
  <c r="S3188" i="5"/>
  <c r="S3189" i="5"/>
  <c r="S3190" i="5"/>
  <c r="S3191" i="5"/>
  <c r="S3192" i="5"/>
  <c r="S3193" i="5"/>
  <c r="S3194" i="5"/>
  <c r="S3195" i="5"/>
  <c r="S3196" i="5"/>
  <c r="S3197" i="5"/>
  <c r="S3198" i="5"/>
  <c r="S3199" i="5"/>
  <c r="S3200" i="5"/>
  <c r="S3201" i="5"/>
  <c r="S3202" i="5"/>
  <c r="S3203" i="5"/>
  <c r="S3204" i="5"/>
  <c r="S3205" i="5"/>
  <c r="S3206" i="5"/>
  <c r="S3207" i="5"/>
  <c r="S3208" i="5"/>
  <c r="S3209" i="5"/>
  <c r="S3210" i="5"/>
  <c r="S3211" i="5"/>
  <c r="S3212" i="5"/>
  <c r="S3213" i="5"/>
  <c r="S3214" i="5"/>
  <c r="S3215" i="5"/>
  <c r="S3216" i="5"/>
  <c r="S3217" i="5"/>
  <c r="S3218" i="5"/>
  <c r="S3219" i="5"/>
  <c r="S3220" i="5"/>
  <c r="S3221" i="5"/>
  <c r="S3222" i="5"/>
  <c r="S3223" i="5"/>
  <c r="S3224" i="5"/>
  <c r="S3225" i="5"/>
  <c r="S3226" i="5"/>
  <c r="S3227" i="5"/>
  <c r="S3228" i="5"/>
  <c r="S3229" i="5"/>
  <c r="S3230" i="5"/>
  <c r="S3231" i="5"/>
  <c r="S3232" i="5"/>
  <c r="S3233" i="5"/>
  <c r="S3234" i="5"/>
  <c r="S3235" i="5"/>
  <c r="S3236" i="5"/>
  <c r="S3237" i="5"/>
  <c r="S3238" i="5"/>
  <c r="S3239" i="5"/>
  <c r="S3240" i="5"/>
  <c r="S3241" i="5"/>
  <c r="S3242" i="5"/>
  <c r="S3243" i="5"/>
  <c r="S3244" i="5"/>
  <c r="S3245" i="5"/>
  <c r="S3246" i="5"/>
  <c r="S3247" i="5"/>
  <c r="S3248" i="5"/>
  <c r="S3249" i="5"/>
  <c r="S3250" i="5"/>
  <c r="S3251" i="5"/>
  <c r="S3252" i="5"/>
  <c r="S3253" i="5"/>
  <c r="S3254" i="5"/>
  <c r="S3255" i="5"/>
  <c r="S3256" i="5"/>
  <c r="S3257" i="5"/>
  <c r="S3258" i="5"/>
  <c r="S3259" i="5"/>
  <c r="S3260" i="5"/>
  <c r="S3261" i="5"/>
  <c r="S3262" i="5"/>
  <c r="S3263" i="5"/>
  <c r="S3264" i="5"/>
  <c r="S3265" i="5"/>
  <c r="S3266" i="5"/>
  <c r="S3267" i="5"/>
  <c r="S3268" i="5"/>
  <c r="S3269" i="5"/>
  <c r="S3270" i="5"/>
  <c r="S3271" i="5"/>
  <c r="S3272" i="5"/>
  <c r="S3273" i="5"/>
  <c r="S3274" i="5"/>
  <c r="S3275" i="5"/>
  <c r="S3276" i="5"/>
  <c r="S3277" i="5"/>
  <c r="S3278" i="5"/>
  <c r="S3279" i="5"/>
  <c r="S3280" i="5"/>
  <c r="S3281" i="5"/>
  <c r="S3282" i="5"/>
  <c r="S3283" i="5"/>
  <c r="S3284" i="5"/>
  <c r="S3285" i="5"/>
  <c r="S3286" i="5"/>
  <c r="S3287" i="5"/>
  <c r="S3288" i="5"/>
  <c r="S3289" i="5"/>
  <c r="S3290" i="5"/>
  <c r="S3291" i="5"/>
  <c r="S3292" i="5"/>
  <c r="S3293" i="5"/>
  <c r="S3294" i="5"/>
  <c r="S3295" i="5"/>
  <c r="S3296" i="5"/>
  <c r="S3297" i="5"/>
  <c r="S3298" i="5"/>
  <c r="S3299" i="5"/>
  <c r="S3300" i="5"/>
  <c r="S3301" i="5"/>
  <c r="S3302" i="5"/>
  <c r="S3303" i="5"/>
  <c r="S3304" i="5"/>
  <c r="S3305" i="5"/>
  <c r="S3306" i="5"/>
  <c r="S3307" i="5"/>
  <c r="S3308" i="5"/>
  <c r="S3309" i="5"/>
  <c r="S3310" i="5"/>
  <c r="S3311" i="5"/>
  <c r="S3312" i="5"/>
  <c r="S3313" i="5"/>
  <c r="S3314" i="5"/>
  <c r="S3315" i="5"/>
  <c r="S3316" i="5"/>
  <c r="S3317" i="5"/>
  <c r="S3318" i="5"/>
  <c r="S3319" i="5"/>
  <c r="S3320" i="5"/>
  <c r="S3321" i="5"/>
  <c r="S3322" i="5"/>
  <c r="S3323" i="5"/>
  <c r="S3324" i="5"/>
  <c r="S3325" i="5"/>
  <c r="S3326" i="5"/>
  <c r="S3327" i="5"/>
  <c r="S3328" i="5"/>
  <c r="S3329" i="5"/>
  <c r="S3330" i="5"/>
  <c r="S3331" i="5"/>
  <c r="S3332" i="5"/>
  <c r="S3333" i="5"/>
  <c r="S3334" i="5"/>
  <c r="S3335" i="5"/>
  <c r="S3336" i="5"/>
  <c r="S3337" i="5"/>
  <c r="S3338" i="5"/>
  <c r="S3339" i="5"/>
  <c r="S3340" i="5"/>
  <c r="S3341" i="5"/>
  <c r="S3342" i="5"/>
  <c r="S3343" i="5"/>
  <c r="S3344" i="5"/>
  <c r="S3345" i="5"/>
  <c r="S3346" i="5"/>
  <c r="S3347" i="5"/>
  <c r="S3348" i="5"/>
  <c r="S3349" i="5"/>
  <c r="S3350" i="5"/>
  <c r="S3351" i="5"/>
  <c r="S3352" i="5"/>
  <c r="S3353" i="5"/>
  <c r="S3354" i="5"/>
  <c r="S3355" i="5"/>
  <c r="S3356" i="5"/>
  <c r="S3357" i="5"/>
  <c r="S3358" i="5"/>
  <c r="S3359" i="5"/>
  <c r="S3360" i="5"/>
  <c r="S3361" i="5"/>
  <c r="S3362" i="5"/>
  <c r="S3363" i="5"/>
  <c r="S3364" i="5"/>
  <c r="S3365" i="5"/>
  <c r="S3366" i="5"/>
  <c r="S3367" i="5"/>
  <c r="S3368" i="5"/>
  <c r="S3369" i="5"/>
  <c r="S3370" i="5"/>
  <c r="S3371" i="5"/>
  <c r="S3372" i="5"/>
  <c r="S3373" i="5"/>
  <c r="S3374" i="5"/>
  <c r="S3375" i="5"/>
  <c r="S3376" i="5"/>
  <c r="S3377" i="5"/>
  <c r="S3378" i="5"/>
  <c r="S3379" i="5"/>
  <c r="S3380" i="5"/>
  <c r="S3381" i="5"/>
  <c r="S3382" i="5"/>
  <c r="S3383" i="5"/>
  <c r="S3384" i="5"/>
  <c r="S3385" i="5"/>
  <c r="S3386" i="5"/>
  <c r="S3387" i="5"/>
  <c r="S3388" i="5"/>
  <c r="S3389" i="5"/>
  <c r="S3390" i="5"/>
  <c r="S3391" i="5"/>
  <c r="S3392" i="5"/>
  <c r="S3393" i="5"/>
  <c r="S3394" i="5"/>
  <c r="S3395" i="5"/>
  <c r="S3396" i="5"/>
  <c r="S3397" i="5"/>
  <c r="S3398" i="5"/>
  <c r="S3399" i="5"/>
  <c r="S3400" i="5"/>
  <c r="S3401" i="5"/>
  <c r="S3402" i="5"/>
  <c r="S3403" i="5"/>
  <c r="S3404" i="5"/>
  <c r="S3405" i="5"/>
  <c r="S3406" i="5"/>
  <c r="S3407" i="5"/>
  <c r="S3408" i="5"/>
  <c r="S3409" i="5"/>
  <c r="S3410" i="5"/>
  <c r="S3411" i="5"/>
  <c r="S3412" i="5"/>
  <c r="S3413" i="5"/>
  <c r="S3414" i="5"/>
  <c r="S3415" i="5"/>
  <c r="S3416" i="5"/>
  <c r="S3417" i="5"/>
  <c r="S3418" i="5"/>
  <c r="S3419" i="5"/>
  <c r="S3420" i="5"/>
  <c r="S3421" i="5"/>
  <c r="S3422" i="5"/>
  <c r="S3423" i="5"/>
  <c r="S3424" i="5"/>
  <c r="S3425" i="5"/>
  <c r="S3426" i="5"/>
  <c r="S3427" i="5"/>
  <c r="S3428" i="5"/>
  <c r="S3429" i="5"/>
  <c r="S3430" i="5"/>
  <c r="S3431" i="5"/>
  <c r="S3432" i="5"/>
  <c r="S3433" i="5"/>
  <c r="S3434" i="5"/>
  <c r="S3435" i="5"/>
  <c r="S3436" i="5"/>
  <c r="S3437" i="5"/>
  <c r="S3438" i="5"/>
  <c r="S3439" i="5"/>
  <c r="S3440" i="5"/>
  <c r="S3441" i="5"/>
  <c r="S3442" i="5"/>
  <c r="S3443" i="5"/>
  <c r="S3444" i="5"/>
  <c r="S3445" i="5"/>
  <c r="S3446" i="5"/>
  <c r="S3447" i="5"/>
  <c r="S3448" i="5"/>
  <c r="S3449" i="5"/>
  <c r="S3450" i="5"/>
  <c r="S3451" i="5"/>
  <c r="S3452" i="5"/>
  <c r="S3453" i="5"/>
  <c r="S3454" i="5"/>
  <c r="S3455" i="5"/>
  <c r="S3456" i="5"/>
  <c r="S3457" i="5"/>
  <c r="S3458" i="5"/>
  <c r="S3459" i="5"/>
  <c r="S3460" i="5"/>
  <c r="S3461" i="5"/>
  <c r="S3462" i="5"/>
  <c r="S3463" i="5"/>
  <c r="S3464" i="5"/>
  <c r="S3465" i="5"/>
  <c r="S3466" i="5"/>
  <c r="S3467" i="5"/>
  <c r="S3468" i="5"/>
  <c r="S3469" i="5"/>
  <c r="S3470" i="5"/>
  <c r="S3471" i="5"/>
  <c r="S3472" i="5"/>
  <c r="S3473" i="5"/>
  <c r="S3474" i="5"/>
  <c r="S3475" i="5"/>
  <c r="S3476" i="5"/>
  <c r="S3477" i="5"/>
  <c r="S3478" i="5"/>
  <c r="S3479" i="5"/>
  <c r="S3480" i="5"/>
  <c r="S3481" i="5"/>
  <c r="S3482" i="5"/>
  <c r="S3483" i="5"/>
  <c r="S3484" i="5"/>
  <c r="S3485" i="5"/>
  <c r="S3486" i="5"/>
  <c r="S3487" i="5"/>
  <c r="S3488" i="5"/>
  <c r="S3489" i="5"/>
  <c r="S3490" i="5"/>
  <c r="S3491" i="5"/>
  <c r="S3492" i="5"/>
  <c r="S3493" i="5"/>
  <c r="S3494" i="5"/>
  <c r="S3495" i="5"/>
  <c r="S3496" i="5"/>
  <c r="S3497" i="5"/>
  <c r="S3498" i="5"/>
  <c r="S3499" i="5"/>
  <c r="S3500" i="5"/>
  <c r="S3501" i="5"/>
  <c r="S3502" i="5"/>
  <c r="S3503" i="5"/>
  <c r="S3504" i="5"/>
  <c r="S3505" i="5"/>
  <c r="S3506" i="5"/>
  <c r="S3507" i="5"/>
  <c r="S3508" i="5"/>
  <c r="S3509" i="5"/>
  <c r="S3510" i="5"/>
  <c r="S3511" i="5"/>
  <c r="S3512" i="5"/>
  <c r="S3513" i="5"/>
  <c r="S3514" i="5"/>
  <c r="S3515" i="5"/>
  <c r="S3516" i="5"/>
  <c r="S3517" i="5"/>
  <c r="S3518" i="5"/>
  <c r="S3519" i="5"/>
  <c r="S3520" i="5"/>
  <c r="S3521" i="5"/>
  <c r="S3522" i="5"/>
  <c r="S3523" i="5"/>
  <c r="S3524" i="5"/>
  <c r="S3525" i="5"/>
  <c r="S3526" i="5"/>
  <c r="S3527" i="5"/>
  <c r="S3528" i="5"/>
  <c r="S3529" i="5"/>
  <c r="S3530" i="5"/>
  <c r="S3531" i="5"/>
  <c r="S3532" i="5"/>
  <c r="S3533" i="5"/>
  <c r="S3534" i="5"/>
  <c r="S3535" i="5"/>
  <c r="S3536" i="5"/>
  <c r="S3537" i="5"/>
  <c r="S3538" i="5"/>
  <c r="S3539" i="5"/>
  <c r="S3540" i="5"/>
  <c r="S3541" i="5"/>
  <c r="S3542" i="5"/>
  <c r="S3543" i="5"/>
  <c r="S3544" i="5"/>
  <c r="S3545" i="5"/>
  <c r="S3546" i="5"/>
  <c r="S3547" i="5"/>
  <c r="S3548" i="5"/>
  <c r="S3549" i="5"/>
  <c r="S3550" i="5"/>
  <c r="S3551" i="5"/>
  <c r="S3552" i="5"/>
  <c r="S3553" i="5"/>
  <c r="S3554" i="5"/>
  <c r="S3555" i="5"/>
  <c r="S3556" i="5"/>
  <c r="S3557" i="5"/>
  <c r="S3558" i="5"/>
  <c r="S3559" i="5"/>
  <c r="S3560" i="5"/>
  <c r="S3561" i="5"/>
  <c r="S3562" i="5"/>
  <c r="S3563" i="5"/>
  <c r="S3564" i="5"/>
  <c r="S3565" i="5"/>
  <c r="S3566" i="5"/>
  <c r="S3567" i="5"/>
  <c r="S3568" i="5"/>
  <c r="S3569" i="5"/>
  <c r="S3570" i="5"/>
  <c r="S3571" i="5"/>
  <c r="S3572" i="5"/>
  <c r="S3573" i="5"/>
  <c r="S3574" i="5"/>
  <c r="S3575" i="5"/>
  <c r="S3576" i="5"/>
  <c r="S3577" i="5"/>
  <c r="S3578" i="5"/>
  <c r="S3579" i="5"/>
  <c r="S3580" i="5"/>
  <c r="S3581" i="5"/>
  <c r="S3582" i="5"/>
  <c r="S3583" i="5"/>
  <c r="S3584" i="5"/>
  <c r="S3585" i="5"/>
  <c r="S3586" i="5"/>
  <c r="S3587" i="5"/>
  <c r="S3588" i="5"/>
  <c r="S3589" i="5"/>
  <c r="S3590" i="5"/>
  <c r="S3591" i="5"/>
  <c r="S3592" i="5"/>
  <c r="S3593" i="5"/>
  <c r="S3594" i="5"/>
  <c r="S3595" i="5"/>
  <c r="S3596" i="5"/>
  <c r="S3597" i="5"/>
  <c r="S3598" i="5"/>
  <c r="S3599" i="5"/>
  <c r="S3600" i="5"/>
  <c r="S3601" i="5"/>
  <c r="S3602" i="5"/>
  <c r="S3603" i="5"/>
  <c r="S3604" i="5"/>
  <c r="S3605" i="5"/>
  <c r="S3606" i="5"/>
  <c r="S3607" i="5"/>
  <c r="S3608" i="5"/>
  <c r="S3609" i="5"/>
  <c r="S3610" i="5"/>
  <c r="S3611" i="5"/>
  <c r="S3612" i="5"/>
  <c r="S3613" i="5"/>
  <c r="S3614" i="5"/>
  <c r="S3615" i="5"/>
  <c r="S3616" i="5"/>
  <c r="S3617" i="5"/>
  <c r="S3618" i="5"/>
  <c r="S3619" i="5"/>
  <c r="S3620" i="5"/>
  <c r="S3621" i="5"/>
  <c r="S3622" i="5"/>
  <c r="S3623" i="5"/>
  <c r="S3624" i="5"/>
  <c r="S3625" i="5"/>
  <c r="S3626" i="5"/>
  <c r="S3627" i="5"/>
  <c r="S3628" i="5"/>
  <c r="S3629" i="5"/>
  <c r="S3630" i="5"/>
  <c r="S3631" i="5"/>
  <c r="S3632" i="5"/>
  <c r="S3633" i="5"/>
  <c r="S3634" i="5"/>
  <c r="S3635" i="5"/>
  <c r="S3636" i="5"/>
  <c r="S3637" i="5"/>
  <c r="S3638" i="5"/>
  <c r="S3639" i="5"/>
  <c r="S3640" i="5"/>
  <c r="S3641" i="5"/>
  <c r="S3642" i="5"/>
  <c r="S3643" i="5"/>
  <c r="S3644" i="5"/>
  <c r="S3645" i="5"/>
  <c r="S3646" i="5"/>
  <c r="S3647" i="5"/>
  <c r="S3648" i="5"/>
  <c r="S3649" i="5"/>
  <c r="S3650" i="5"/>
  <c r="S3651" i="5"/>
  <c r="S3652" i="5"/>
  <c r="S3653" i="5"/>
  <c r="S3654" i="5"/>
  <c r="S3655" i="5"/>
  <c r="S3656" i="5"/>
  <c r="S3657" i="5"/>
  <c r="S3658" i="5"/>
  <c r="S3659" i="5"/>
  <c r="S3660" i="5"/>
  <c r="S3661" i="5"/>
  <c r="S3662" i="5"/>
  <c r="S3663" i="5"/>
  <c r="S3664" i="5"/>
  <c r="S3665" i="5"/>
  <c r="S3666" i="5"/>
  <c r="S3667" i="5"/>
  <c r="S3668" i="5"/>
  <c r="S3669" i="5"/>
  <c r="S3670" i="5"/>
  <c r="S3671" i="5"/>
  <c r="S3672" i="5"/>
  <c r="S3673" i="5"/>
  <c r="S3674" i="5"/>
  <c r="S3675" i="5"/>
  <c r="S3676" i="5"/>
  <c r="S3677" i="5"/>
  <c r="S3678" i="5"/>
  <c r="S3679" i="5"/>
  <c r="S3680" i="5"/>
  <c r="S3681" i="5"/>
  <c r="S3682" i="5"/>
  <c r="S3683" i="5"/>
  <c r="S3684" i="5"/>
  <c r="S3685" i="5"/>
  <c r="S3686" i="5"/>
  <c r="S3687" i="5"/>
  <c r="S3688" i="5"/>
  <c r="S3689" i="5"/>
  <c r="S3690" i="5"/>
  <c r="S3691" i="5"/>
  <c r="S3692" i="5"/>
  <c r="S3693" i="5"/>
  <c r="S3694" i="5"/>
  <c r="S3695" i="5"/>
  <c r="S3696" i="5"/>
  <c r="S3697" i="5"/>
  <c r="S3698" i="5"/>
  <c r="S3699" i="5"/>
  <c r="S3700" i="5"/>
  <c r="S3701" i="5"/>
  <c r="S3702" i="5"/>
  <c r="S3703" i="5"/>
  <c r="S3704" i="5"/>
  <c r="S3705" i="5"/>
  <c r="S3706" i="5"/>
  <c r="S3707" i="5"/>
  <c r="S3708" i="5"/>
  <c r="S3709" i="5"/>
  <c r="S3710" i="5"/>
  <c r="S3711" i="5"/>
  <c r="S3712" i="5"/>
  <c r="S3713" i="5"/>
  <c r="S3714" i="5"/>
  <c r="S3715" i="5"/>
  <c r="S3716" i="5"/>
  <c r="S3717" i="5"/>
  <c r="S3718" i="5"/>
  <c r="S3719" i="5"/>
  <c r="S3720" i="5"/>
  <c r="S3721" i="5"/>
  <c r="S3722" i="5"/>
  <c r="S3723" i="5"/>
  <c r="S3724" i="5"/>
  <c r="S3725" i="5"/>
  <c r="S3726" i="5"/>
  <c r="S3727" i="5"/>
  <c r="S3728" i="5"/>
  <c r="S3729" i="5"/>
  <c r="S3730" i="5"/>
  <c r="S3731" i="5"/>
  <c r="S3732" i="5"/>
  <c r="S3733" i="5"/>
  <c r="S3734" i="5"/>
  <c r="S3735" i="5"/>
  <c r="S3736" i="5"/>
  <c r="S3737" i="5"/>
  <c r="S3738" i="5"/>
  <c r="S3739" i="5"/>
  <c r="S3740" i="5"/>
  <c r="S3741" i="5"/>
  <c r="S3742" i="5"/>
  <c r="S3743" i="5"/>
  <c r="S3744" i="5"/>
  <c r="S3745" i="5"/>
  <c r="S3746" i="5"/>
  <c r="S3747" i="5"/>
  <c r="S3748" i="5"/>
  <c r="S3749" i="5"/>
  <c r="S3750" i="5"/>
  <c r="S3751" i="5"/>
  <c r="S3752" i="5"/>
  <c r="S3753" i="5"/>
  <c r="S3754" i="5"/>
  <c r="S3755" i="5"/>
  <c r="S3756" i="5"/>
  <c r="S3757" i="5"/>
  <c r="S3758" i="5"/>
  <c r="S3759" i="5"/>
  <c r="S3760" i="5"/>
  <c r="S3761" i="5"/>
  <c r="S3762" i="5"/>
  <c r="S3763" i="5"/>
  <c r="S3764" i="5"/>
  <c r="S3765" i="5"/>
  <c r="S3766" i="5"/>
  <c r="S3767" i="5"/>
  <c r="S3768" i="5"/>
  <c r="S3769" i="5"/>
  <c r="S3770" i="5"/>
  <c r="S3771" i="5"/>
  <c r="S3772" i="5"/>
  <c r="S3773" i="5"/>
  <c r="S3774" i="5"/>
  <c r="S3775" i="5"/>
  <c r="S3776" i="5"/>
  <c r="S3777" i="5"/>
  <c r="S3778" i="5"/>
  <c r="S3779" i="5"/>
  <c r="S3780" i="5"/>
  <c r="S3781" i="5"/>
  <c r="S3782" i="5"/>
  <c r="S3783" i="5"/>
  <c r="S3784" i="5"/>
  <c r="S3785" i="5"/>
  <c r="S3786" i="5"/>
  <c r="S3787" i="5"/>
  <c r="S3788" i="5"/>
  <c r="S3789" i="5"/>
  <c r="S3790" i="5"/>
  <c r="S3791" i="5"/>
  <c r="S3792" i="5"/>
  <c r="S3793" i="5"/>
  <c r="S3794" i="5"/>
  <c r="S3795" i="5"/>
  <c r="S3796" i="5"/>
  <c r="S3797" i="5"/>
  <c r="S3798" i="5"/>
  <c r="S3799" i="5"/>
  <c r="S3800" i="5"/>
  <c r="S3801" i="5"/>
  <c r="S3802" i="5"/>
  <c r="S3803" i="5"/>
  <c r="S3804" i="5"/>
  <c r="S3805" i="5"/>
  <c r="S3806" i="5"/>
  <c r="S3807" i="5"/>
  <c r="S3808" i="5"/>
  <c r="S3809" i="5"/>
  <c r="S3810" i="5"/>
  <c r="S3811" i="5"/>
  <c r="S3812" i="5"/>
  <c r="S3813" i="5"/>
  <c r="S3814" i="5"/>
  <c r="S3815" i="5"/>
  <c r="S3816" i="5"/>
  <c r="S3817" i="5"/>
  <c r="S3818" i="5"/>
  <c r="S3819" i="5"/>
  <c r="S3820" i="5"/>
  <c r="S3821" i="5"/>
  <c r="S3822" i="5"/>
  <c r="S3823" i="5"/>
  <c r="S3824" i="5"/>
  <c r="S3825" i="5"/>
  <c r="S3826" i="5"/>
  <c r="S3827" i="5"/>
  <c r="S3828" i="5"/>
  <c r="S3829" i="5"/>
  <c r="S3830" i="5"/>
  <c r="S3831" i="5"/>
  <c r="S3832" i="5"/>
  <c r="S3833" i="5"/>
  <c r="S3834" i="5"/>
  <c r="S3835" i="5"/>
  <c r="S3836" i="5"/>
  <c r="S3837" i="5"/>
  <c r="S3838" i="5"/>
  <c r="S3839" i="5"/>
  <c r="S3840" i="5"/>
  <c r="S3841" i="5"/>
  <c r="S3842" i="5"/>
  <c r="S3843" i="5"/>
  <c r="S3844" i="5"/>
  <c r="S3845" i="5"/>
  <c r="S3846" i="5"/>
  <c r="S3847" i="5"/>
  <c r="S3848" i="5"/>
  <c r="S3849" i="5"/>
  <c r="S3850" i="5"/>
  <c r="S3851" i="5"/>
  <c r="S3852" i="5"/>
  <c r="S3853" i="5"/>
  <c r="S3854" i="5"/>
  <c r="S3855" i="5"/>
  <c r="S3856" i="5"/>
  <c r="S3857" i="5"/>
  <c r="S3858" i="5"/>
  <c r="S3859" i="5"/>
  <c r="S3860" i="5"/>
  <c r="S3861" i="5"/>
  <c r="S3862" i="5"/>
  <c r="S3863" i="5"/>
  <c r="S3864" i="5"/>
  <c r="S3865" i="5"/>
  <c r="S3866" i="5"/>
  <c r="S3867" i="5"/>
  <c r="S3868" i="5"/>
  <c r="S3869" i="5"/>
  <c r="S3870" i="5"/>
  <c r="S3871" i="5"/>
  <c r="S3872" i="5"/>
  <c r="S3873" i="5"/>
  <c r="S3874" i="5"/>
  <c r="S3875" i="5"/>
  <c r="S3876" i="5"/>
  <c r="S3877" i="5"/>
  <c r="S3878" i="5"/>
  <c r="S3879" i="5"/>
  <c r="S3880" i="5"/>
  <c r="S3881" i="5"/>
  <c r="S3882" i="5"/>
  <c r="S3883" i="5"/>
  <c r="S3884" i="5"/>
  <c r="S3885" i="5"/>
  <c r="S3886" i="5"/>
  <c r="S3887" i="5"/>
  <c r="S3888" i="5"/>
  <c r="S3889" i="5"/>
  <c r="S3890" i="5"/>
  <c r="S3891" i="5"/>
  <c r="S3892" i="5"/>
  <c r="S3893" i="5"/>
  <c r="S3894" i="5"/>
  <c r="S3895" i="5"/>
  <c r="S3896" i="5"/>
  <c r="S3897" i="5"/>
  <c r="S3898" i="5"/>
  <c r="S3899" i="5"/>
  <c r="S3900" i="5"/>
  <c r="S3901" i="5"/>
  <c r="S3902" i="5"/>
  <c r="S3903" i="5"/>
  <c r="S3904" i="5"/>
  <c r="S3905" i="5"/>
  <c r="S3906" i="5"/>
  <c r="S3907" i="5"/>
  <c r="S3908" i="5"/>
  <c r="S3909" i="5"/>
  <c r="S3910" i="5"/>
  <c r="S3911" i="5"/>
  <c r="S3912" i="5"/>
  <c r="S3913" i="5"/>
  <c r="S3914" i="5"/>
  <c r="S3915" i="5"/>
  <c r="S3916" i="5"/>
  <c r="S3917" i="5"/>
  <c r="S3918" i="5"/>
  <c r="S3919" i="5"/>
  <c r="S3920" i="5"/>
  <c r="S3921" i="5"/>
  <c r="S3922" i="5"/>
  <c r="S3923" i="5"/>
  <c r="S3924" i="5"/>
  <c r="S3925" i="5"/>
  <c r="S3926" i="5"/>
  <c r="S3927" i="5"/>
  <c r="S3928" i="5"/>
  <c r="S3929" i="5"/>
  <c r="S3930" i="5"/>
  <c r="S3931" i="5"/>
  <c r="S3932" i="5"/>
  <c r="S3933" i="5"/>
  <c r="S3934" i="5"/>
  <c r="S3935" i="5"/>
  <c r="S3936" i="5"/>
  <c r="S3937" i="5"/>
  <c r="S3938" i="5"/>
  <c r="S3939" i="5"/>
  <c r="S3940" i="5"/>
  <c r="S3941" i="5"/>
  <c r="S3942" i="5"/>
  <c r="S3943" i="5"/>
  <c r="S3944" i="5"/>
  <c r="S3945" i="5"/>
  <c r="S3946" i="5"/>
  <c r="S3947" i="5"/>
  <c r="S3948" i="5"/>
  <c r="S3949" i="5"/>
  <c r="S3950" i="5"/>
  <c r="S3951" i="5"/>
  <c r="S3952" i="5"/>
  <c r="S3953" i="5"/>
  <c r="S3954" i="5"/>
  <c r="S3955" i="5"/>
  <c r="S3956" i="5"/>
  <c r="S3957" i="5"/>
  <c r="S3958" i="5"/>
  <c r="S3959" i="5"/>
  <c r="S3960" i="5"/>
  <c r="S3961" i="5"/>
  <c r="S3962" i="5"/>
  <c r="S3963" i="5"/>
  <c r="S3964" i="5"/>
  <c r="S3965" i="5"/>
  <c r="S3966" i="5"/>
  <c r="S3967" i="5"/>
  <c r="S3968" i="5"/>
  <c r="S3969" i="5"/>
  <c r="S3970" i="5"/>
  <c r="S3971" i="5"/>
  <c r="S3972" i="5"/>
  <c r="S3973" i="5"/>
  <c r="S3974" i="5"/>
  <c r="S3975" i="5"/>
  <c r="S3976" i="5"/>
  <c r="S3977" i="5"/>
  <c r="S3978" i="5"/>
  <c r="S3979" i="5"/>
  <c r="S3980" i="5"/>
  <c r="S3981" i="5"/>
  <c r="S3982" i="5"/>
  <c r="S3983" i="5"/>
  <c r="S3984" i="5"/>
  <c r="S3985" i="5"/>
  <c r="S3986" i="5"/>
  <c r="S3987" i="5"/>
  <c r="S3988" i="5"/>
  <c r="S3989" i="5"/>
  <c r="S3990" i="5"/>
  <c r="S3991" i="5"/>
  <c r="S3992" i="5"/>
  <c r="S3993" i="5"/>
  <c r="S3994" i="5"/>
  <c r="S3995" i="5"/>
  <c r="S3996" i="5"/>
  <c r="S3997" i="5"/>
  <c r="S3998" i="5"/>
  <c r="S3999" i="5"/>
  <c r="S4000" i="5"/>
  <c r="S4001" i="5"/>
  <c r="S4002" i="5"/>
  <c r="S4003" i="5"/>
  <c r="S4004" i="5"/>
  <c r="S4005" i="5"/>
  <c r="S4006" i="5"/>
  <c r="S4007" i="5"/>
  <c r="S4008" i="5"/>
  <c r="S4009" i="5"/>
  <c r="S4010" i="5"/>
  <c r="S4011" i="5"/>
  <c r="S4012" i="5"/>
  <c r="S4013" i="5"/>
  <c r="S4014" i="5"/>
  <c r="S4015" i="5"/>
  <c r="S4016" i="5"/>
  <c r="S4017" i="5"/>
  <c r="S4018" i="5"/>
  <c r="S4019" i="5"/>
  <c r="S4020" i="5"/>
  <c r="S4021" i="5"/>
  <c r="S4022" i="5"/>
  <c r="S4023" i="5"/>
  <c r="S4024" i="5"/>
  <c r="S4025" i="5"/>
  <c r="S4026" i="5"/>
  <c r="S4027" i="5"/>
  <c r="S4028" i="5"/>
  <c r="S4029" i="5"/>
  <c r="S4030" i="5"/>
  <c r="S4031" i="5"/>
  <c r="S4032" i="5"/>
  <c r="S4033" i="5"/>
  <c r="S4034" i="5"/>
  <c r="S4035" i="5"/>
  <c r="S4036" i="5"/>
  <c r="S4037" i="5"/>
  <c r="S4038" i="5"/>
  <c r="S4039" i="5"/>
  <c r="S4040" i="5"/>
  <c r="S4041" i="5"/>
  <c r="S4042" i="5"/>
  <c r="S4043" i="5"/>
  <c r="S4044" i="5"/>
  <c r="S4045" i="5"/>
  <c r="S4046" i="5"/>
  <c r="S4047" i="5"/>
  <c r="S4048" i="5"/>
  <c r="S4049" i="5"/>
  <c r="S4050" i="5"/>
  <c r="S4051" i="5"/>
  <c r="S4052" i="5"/>
  <c r="S4053" i="5"/>
  <c r="S4054" i="5"/>
  <c r="S4055" i="5"/>
  <c r="S4056" i="5"/>
  <c r="S4057" i="5"/>
  <c r="S4058" i="5"/>
  <c r="S4059" i="5"/>
  <c r="S4060" i="5"/>
  <c r="S4061" i="5"/>
  <c r="S4062" i="5"/>
  <c r="S4063" i="5"/>
  <c r="S4064" i="5"/>
  <c r="S4065" i="5"/>
  <c r="S4066" i="5"/>
  <c r="S4067" i="5"/>
  <c r="S4068" i="5"/>
  <c r="S4069" i="5"/>
  <c r="S4070" i="5"/>
  <c r="S4071" i="5"/>
  <c r="S4072" i="5"/>
  <c r="S4073" i="5"/>
  <c r="S4074" i="5"/>
  <c r="S4075" i="5"/>
  <c r="S4076" i="5"/>
  <c r="S4077" i="5"/>
  <c r="S4078" i="5"/>
  <c r="S4079" i="5"/>
  <c r="S4080" i="5"/>
  <c r="S4081" i="5"/>
  <c r="S4082" i="5"/>
  <c r="S4083" i="5"/>
  <c r="S4084" i="5"/>
  <c r="S4085" i="5"/>
  <c r="S4086" i="5"/>
  <c r="S4087" i="5"/>
  <c r="S4088" i="5"/>
  <c r="S4089" i="5"/>
  <c r="S4090" i="5"/>
  <c r="S4091" i="5"/>
  <c r="S4092" i="5"/>
  <c r="S4093" i="5"/>
  <c r="S4094" i="5"/>
  <c r="S4095" i="5"/>
  <c r="S4096" i="5"/>
  <c r="S4097" i="5"/>
  <c r="S4098" i="5"/>
  <c r="S4099" i="5"/>
  <c r="S4100" i="5"/>
  <c r="S4101" i="5"/>
  <c r="S4102" i="5"/>
  <c r="S4103" i="5"/>
  <c r="S4104" i="5"/>
  <c r="S4105" i="5"/>
  <c r="S4106" i="5"/>
  <c r="S4107" i="5"/>
  <c r="S4108" i="5"/>
  <c r="S4109" i="5"/>
  <c r="S4110" i="5"/>
  <c r="S4111" i="5"/>
  <c r="S4112" i="5"/>
  <c r="S4113" i="5"/>
  <c r="S4114" i="5"/>
  <c r="S4115" i="5"/>
  <c r="S4116" i="5"/>
  <c r="S4117" i="5"/>
  <c r="S4118" i="5"/>
  <c r="S4119" i="5"/>
  <c r="S4120" i="5"/>
  <c r="S4121" i="5"/>
  <c r="S4122" i="5"/>
  <c r="S4123" i="5"/>
  <c r="S4124" i="5"/>
  <c r="S4125" i="5"/>
  <c r="S4126" i="5"/>
  <c r="S4127" i="5"/>
  <c r="S4128" i="5"/>
  <c r="S4129" i="5"/>
  <c r="S4130" i="5"/>
  <c r="S4131" i="5"/>
  <c r="S4132" i="5"/>
  <c r="S4133" i="5"/>
  <c r="S4134" i="5"/>
  <c r="S4135" i="5"/>
  <c r="S4136" i="5"/>
  <c r="S4137" i="5"/>
  <c r="S4138" i="5"/>
  <c r="S4139" i="5"/>
  <c r="S4140" i="5"/>
  <c r="S4141" i="5"/>
  <c r="S4142" i="5"/>
  <c r="S4143" i="5"/>
  <c r="S4144" i="5"/>
  <c r="S4145" i="5"/>
  <c r="S4146" i="5"/>
  <c r="S4147" i="5"/>
  <c r="S4148" i="5"/>
  <c r="S4149" i="5"/>
  <c r="S4150" i="5"/>
  <c r="S4151" i="5"/>
  <c r="S4152" i="5"/>
  <c r="S4153" i="5"/>
  <c r="S4154" i="5"/>
  <c r="S4155" i="5"/>
  <c r="S4156" i="5"/>
  <c r="S4157" i="5"/>
  <c r="S4158" i="5"/>
  <c r="S4159" i="5"/>
  <c r="S4160" i="5"/>
  <c r="S4161" i="5"/>
  <c r="S4162" i="5"/>
  <c r="S4163" i="5"/>
  <c r="S4164" i="5"/>
  <c r="S4165" i="5"/>
  <c r="S4166" i="5"/>
  <c r="S4167" i="5"/>
  <c r="S4168" i="5"/>
  <c r="S4169" i="5"/>
  <c r="S4170" i="5"/>
  <c r="S4171" i="5"/>
  <c r="S4172" i="5"/>
  <c r="S4173" i="5"/>
  <c r="S4174" i="5"/>
  <c r="S4175" i="5"/>
  <c r="S4176" i="5"/>
  <c r="S4177" i="5"/>
  <c r="S4178" i="5"/>
  <c r="S4179" i="5"/>
  <c r="S4180" i="5"/>
  <c r="S4181" i="5"/>
  <c r="S4182" i="5"/>
  <c r="S4183" i="5"/>
  <c r="S4184" i="5"/>
  <c r="S4185" i="5"/>
  <c r="S4186" i="5"/>
  <c r="S4187" i="5"/>
  <c r="S4188" i="5"/>
  <c r="S4189" i="5"/>
  <c r="S4190" i="5"/>
  <c r="S4191" i="5"/>
  <c r="S4192" i="5"/>
  <c r="S4193" i="5"/>
  <c r="S4194" i="5"/>
  <c r="S4195" i="5"/>
  <c r="S4196" i="5"/>
  <c r="S4197" i="5"/>
  <c r="S4198" i="5"/>
  <c r="S4199" i="5"/>
  <c r="S4200" i="5"/>
  <c r="S4201" i="5"/>
  <c r="S4202" i="5"/>
  <c r="S4203" i="5"/>
  <c r="S4204" i="5"/>
  <c r="S4205" i="5"/>
  <c r="S4206" i="5"/>
  <c r="S4207" i="5"/>
  <c r="S4208" i="5"/>
  <c r="S4209" i="5"/>
  <c r="S4210" i="5"/>
  <c r="S4211" i="5"/>
  <c r="S4212" i="5"/>
  <c r="S4213" i="5"/>
  <c r="S4214" i="5"/>
  <c r="S4215" i="5"/>
  <c r="S4216" i="5"/>
  <c r="S4217" i="5"/>
  <c r="S4218" i="5"/>
  <c r="S4219" i="5"/>
  <c r="S4220" i="5"/>
  <c r="S4221" i="5"/>
  <c r="S4222" i="5"/>
  <c r="S4223" i="5"/>
  <c r="S4224" i="5"/>
  <c r="S4225" i="5"/>
  <c r="S4226" i="5"/>
  <c r="S4227" i="5"/>
  <c r="S4228" i="5"/>
  <c r="S4229" i="5"/>
  <c r="S4230" i="5"/>
  <c r="S4231" i="5"/>
  <c r="S4232" i="5"/>
  <c r="S4233" i="5"/>
  <c r="S4234" i="5"/>
  <c r="S4235" i="5"/>
  <c r="S4236" i="5"/>
  <c r="S4237" i="5"/>
  <c r="S4238" i="5"/>
  <c r="S4239" i="5"/>
  <c r="S4240" i="5"/>
  <c r="S4241" i="5"/>
  <c r="S4242" i="5"/>
  <c r="S4243" i="5"/>
  <c r="S4244" i="5"/>
  <c r="S4245" i="5"/>
  <c r="S4246" i="5"/>
  <c r="S4247" i="5"/>
  <c r="S4248" i="5"/>
  <c r="S4249" i="5"/>
  <c r="S4250" i="5"/>
  <c r="S4251" i="5"/>
  <c r="S4252" i="5"/>
  <c r="S4253" i="5"/>
  <c r="S4254" i="5"/>
  <c r="S4255" i="5"/>
  <c r="S4256" i="5"/>
  <c r="S4257" i="5"/>
  <c r="S4258" i="5"/>
  <c r="S4259" i="5"/>
  <c r="S4260" i="5"/>
  <c r="S4261" i="5"/>
  <c r="S4262" i="5"/>
  <c r="S4263" i="5"/>
  <c r="S4264" i="5"/>
  <c r="S4265" i="5"/>
  <c r="S4266" i="5"/>
  <c r="S4267" i="5"/>
  <c r="S4268" i="5"/>
  <c r="S4269" i="5"/>
  <c r="S4270" i="5"/>
  <c r="S4271" i="5"/>
  <c r="S4272" i="5"/>
  <c r="S4273" i="5"/>
  <c r="S4274" i="5"/>
  <c r="S4275" i="5"/>
  <c r="S4276" i="5"/>
  <c r="S4277" i="5"/>
  <c r="S4278" i="5"/>
  <c r="S4279" i="5"/>
  <c r="S4280" i="5"/>
  <c r="S4281" i="5"/>
  <c r="S4282" i="5"/>
  <c r="S4283" i="5"/>
  <c r="S4284" i="5"/>
  <c r="S4285" i="5"/>
  <c r="S4286" i="5"/>
  <c r="S4287" i="5"/>
  <c r="S4288" i="5"/>
  <c r="S4289" i="5"/>
  <c r="S4290" i="5"/>
  <c r="S4291" i="5"/>
  <c r="S4292" i="5"/>
  <c r="S4293" i="5"/>
  <c r="S4294" i="5"/>
  <c r="S4295" i="5"/>
  <c r="S4296" i="5"/>
  <c r="S4297" i="5"/>
  <c r="S4298" i="5"/>
  <c r="S4299" i="5"/>
  <c r="S4300" i="5"/>
  <c r="S4301" i="5"/>
  <c r="S4302" i="5"/>
  <c r="S4303" i="5"/>
  <c r="S4304" i="5"/>
  <c r="S4305" i="5"/>
  <c r="S4306" i="5"/>
  <c r="S4307" i="5"/>
  <c r="S4308" i="5"/>
  <c r="S4309" i="5"/>
  <c r="S4310" i="5"/>
  <c r="S4311" i="5"/>
  <c r="S4312" i="5"/>
  <c r="S4313" i="5"/>
  <c r="S4314" i="5"/>
  <c r="S4315" i="5"/>
  <c r="S4316" i="5"/>
  <c r="S4317" i="5"/>
  <c r="S4318" i="5"/>
  <c r="S4319" i="5"/>
  <c r="S4320" i="5"/>
  <c r="S4321" i="5"/>
  <c r="S4322" i="5"/>
  <c r="S4323" i="5"/>
  <c r="S4324" i="5"/>
  <c r="S4325" i="5"/>
  <c r="S4326" i="5"/>
  <c r="S4327" i="5"/>
  <c r="S4328" i="5"/>
  <c r="S4329" i="5"/>
  <c r="S4330" i="5"/>
  <c r="S4331" i="5"/>
  <c r="S4332" i="5"/>
  <c r="S4333" i="5"/>
  <c r="S4334" i="5"/>
  <c r="S4335" i="5"/>
  <c r="S4336" i="5"/>
  <c r="S4337" i="5"/>
  <c r="S4338" i="5"/>
  <c r="S4339" i="5"/>
  <c r="S4340" i="5"/>
  <c r="S4341" i="5"/>
  <c r="S4342" i="5"/>
  <c r="S4343" i="5"/>
  <c r="S4344" i="5"/>
  <c r="S4345" i="5"/>
  <c r="S4346" i="5"/>
  <c r="S4347" i="5"/>
  <c r="S4348" i="5"/>
  <c r="S4349" i="5"/>
  <c r="S4350" i="5"/>
  <c r="S4351" i="5"/>
  <c r="S4352" i="5"/>
  <c r="S4353" i="5"/>
  <c r="S4354" i="5"/>
  <c r="S4355" i="5"/>
  <c r="S4356" i="5"/>
  <c r="S4357" i="5"/>
  <c r="S4358" i="5"/>
  <c r="S4359" i="5"/>
  <c r="S4360" i="5"/>
  <c r="S4361" i="5"/>
  <c r="S4362" i="5"/>
  <c r="S4363" i="5"/>
  <c r="S4364" i="5"/>
  <c r="S4365" i="5"/>
  <c r="S4366" i="5"/>
  <c r="S4367" i="5"/>
  <c r="S4368" i="5"/>
  <c r="S4369" i="5"/>
  <c r="S4370" i="5"/>
  <c r="S4371" i="5"/>
  <c r="S4372" i="5"/>
  <c r="S4373" i="5"/>
  <c r="S4374" i="5"/>
  <c r="S4375" i="5"/>
  <c r="S4376" i="5"/>
  <c r="S4377" i="5"/>
  <c r="S4378" i="5"/>
  <c r="S4379" i="5"/>
  <c r="S4380" i="5"/>
  <c r="S4381" i="5"/>
  <c r="S4382" i="5"/>
  <c r="S4383" i="5"/>
  <c r="S4384" i="5"/>
  <c r="S4385" i="5"/>
  <c r="S4386" i="5"/>
  <c r="S4387" i="5"/>
  <c r="S4388" i="5"/>
  <c r="S4389" i="5"/>
  <c r="S4390" i="5"/>
  <c r="S4391" i="5"/>
  <c r="S4392" i="5"/>
  <c r="S4393" i="5"/>
  <c r="S4394" i="5"/>
  <c r="S4395" i="5"/>
  <c r="S4396" i="5"/>
  <c r="S4397" i="5"/>
  <c r="S4398" i="5"/>
  <c r="S4399" i="5"/>
  <c r="S4400" i="5"/>
  <c r="S4401" i="5"/>
  <c r="S4402" i="5"/>
  <c r="S4403" i="5"/>
  <c r="S4404" i="5"/>
  <c r="S4405" i="5"/>
  <c r="S4406" i="5"/>
  <c r="S4407" i="5"/>
  <c r="S4408" i="5"/>
  <c r="S4409" i="5"/>
  <c r="S4410" i="5"/>
  <c r="S4411" i="5"/>
  <c r="S4412" i="5"/>
  <c r="S4413" i="5"/>
  <c r="S4414" i="5"/>
  <c r="S4415" i="5"/>
  <c r="S4416" i="5"/>
  <c r="S4417" i="5"/>
  <c r="S4418" i="5"/>
  <c r="S4419" i="5"/>
  <c r="S4420" i="5"/>
  <c r="S4421" i="5"/>
  <c r="S4422" i="5"/>
  <c r="S4423" i="5"/>
  <c r="S4424" i="5"/>
  <c r="S4425" i="5"/>
  <c r="S4426" i="5"/>
  <c r="S4427" i="5"/>
  <c r="S4428" i="5"/>
  <c r="S4429" i="5"/>
  <c r="S4430" i="5"/>
  <c r="S4431" i="5"/>
  <c r="S4432" i="5"/>
  <c r="S4433" i="5"/>
  <c r="S4434" i="5"/>
  <c r="S4435" i="5"/>
  <c r="S4436" i="5"/>
  <c r="S4437" i="5"/>
  <c r="S4438" i="5"/>
  <c r="S4439" i="5"/>
  <c r="S4440" i="5"/>
  <c r="S4441" i="5"/>
  <c r="S4442" i="5"/>
  <c r="S4443" i="5"/>
  <c r="S4444" i="5"/>
  <c r="S4445" i="5"/>
  <c r="S4446" i="5"/>
  <c r="S4447" i="5"/>
  <c r="S4448" i="5"/>
  <c r="S4449" i="5"/>
  <c r="S4450" i="5"/>
  <c r="S4451" i="5"/>
  <c r="S4452" i="5"/>
  <c r="S4453" i="5"/>
  <c r="S4454" i="5"/>
  <c r="S4455" i="5"/>
  <c r="S4456" i="5"/>
  <c r="S4457" i="5"/>
  <c r="S4458" i="5"/>
  <c r="S4459" i="5"/>
  <c r="S4460" i="5"/>
  <c r="S4461" i="5"/>
  <c r="S4462" i="5"/>
  <c r="S4463" i="5"/>
  <c r="S4464" i="5"/>
  <c r="S4465" i="5"/>
  <c r="S4466" i="5"/>
  <c r="S4467" i="5"/>
  <c r="S4468" i="5"/>
  <c r="S4469" i="5"/>
  <c r="S4470" i="5"/>
  <c r="S4471" i="5"/>
  <c r="S4472" i="5"/>
  <c r="S4473" i="5"/>
  <c r="S4474" i="5"/>
  <c r="S4475" i="5"/>
  <c r="S4476" i="5"/>
  <c r="S4477" i="5"/>
  <c r="S4478" i="5"/>
  <c r="S4479" i="5"/>
  <c r="S4480" i="5"/>
  <c r="S4481" i="5"/>
  <c r="S4482" i="5"/>
  <c r="S4483" i="5"/>
  <c r="S4484" i="5"/>
  <c r="S4485" i="5"/>
  <c r="S4486" i="5"/>
  <c r="S4487" i="5"/>
  <c r="S4488" i="5"/>
  <c r="S4489" i="5"/>
  <c r="S4490" i="5"/>
  <c r="S4491" i="5"/>
  <c r="S4492" i="5"/>
  <c r="S4493" i="5"/>
  <c r="S4494" i="5"/>
  <c r="S4495" i="5"/>
  <c r="S4496" i="5"/>
  <c r="S4497" i="5"/>
  <c r="S4498" i="5"/>
  <c r="S4499" i="5"/>
  <c r="S4500" i="5"/>
  <c r="S4501" i="5"/>
  <c r="S4502" i="5"/>
  <c r="S4503" i="5"/>
  <c r="S4504" i="5"/>
  <c r="S4505" i="5"/>
  <c r="S4506" i="5"/>
  <c r="S4507" i="5"/>
  <c r="S4508" i="5"/>
  <c r="S4509" i="5"/>
  <c r="S4510" i="5"/>
  <c r="S4511" i="5"/>
  <c r="S4512" i="5"/>
  <c r="S4513" i="5"/>
  <c r="S4514" i="5"/>
  <c r="S4515" i="5"/>
  <c r="S4516" i="5"/>
  <c r="S4517" i="5"/>
  <c r="S4518" i="5"/>
  <c r="S4519" i="5"/>
  <c r="S4520" i="5"/>
  <c r="S4521" i="5"/>
  <c r="S4522" i="5"/>
  <c r="S4523" i="5"/>
  <c r="S4524" i="5"/>
  <c r="S4525" i="5"/>
  <c r="S4526" i="5"/>
  <c r="S4527" i="5"/>
  <c r="S4528" i="5"/>
  <c r="S4529" i="5"/>
  <c r="S4530" i="5"/>
  <c r="S4531" i="5"/>
  <c r="S4532" i="5"/>
  <c r="S4533" i="5"/>
  <c r="S4534" i="5"/>
  <c r="S4535" i="5"/>
  <c r="S4536" i="5"/>
  <c r="S4537" i="5"/>
  <c r="S4538" i="5"/>
  <c r="S4539" i="5"/>
  <c r="S4540" i="5"/>
  <c r="S4541" i="5"/>
  <c r="S4542" i="5"/>
  <c r="S4543" i="5"/>
  <c r="S4544" i="5"/>
  <c r="S4545" i="5"/>
  <c r="S4546" i="5"/>
  <c r="S4547" i="5"/>
  <c r="S4548" i="5"/>
  <c r="S4549" i="5"/>
  <c r="S4550" i="5"/>
  <c r="S4551" i="5"/>
  <c r="S4552" i="5"/>
  <c r="S4553" i="5"/>
  <c r="S4554" i="5"/>
  <c r="S4555" i="5"/>
  <c r="S4556" i="5"/>
  <c r="S4557" i="5"/>
  <c r="S4558" i="5"/>
  <c r="S4559" i="5"/>
  <c r="S4560" i="5"/>
  <c r="S4561" i="5"/>
  <c r="S4562" i="5"/>
  <c r="S4563" i="5"/>
  <c r="S4564" i="5"/>
  <c r="S4565" i="5"/>
  <c r="S4566" i="5"/>
  <c r="S4567" i="5"/>
  <c r="S4568" i="5"/>
  <c r="S4569" i="5"/>
  <c r="S4570" i="5"/>
  <c r="S4571" i="5"/>
  <c r="S4572" i="5"/>
  <c r="S45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S5144" i="5"/>
  <c r="S5145" i="5"/>
  <c r="S5146" i="5"/>
  <c r="S5147" i="5"/>
  <c r="S5148" i="5"/>
  <c r="S5149" i="5"/>
  <c r="S5150" i="5"/>
  <c r="S5151" i="5"/>
  <c r="S5152" i="5"/>
  <c r="S5153" i="5"/>
  <c r="S5154" i="5"/>
  <c r="S5155" i="5"/>
  <c r="S5156" i="5"/>
  <c r="S5157" i="5"/>
  <c r="S5158" i="5"/>
  <c r="S5159" i="5"/>
  <c r="S5160" i="5"/>
  <c r="S5161" i="5"/>
  <c r="S5162" i="5"/>
  <c r="S5163" i="5"/>
  <c r="S5164" i="5"/>
  <c r="S5165" i="5"/>
  <c r="S5166" i="5"/>
  <c r="S5167" i="5"/>
  <c r="S5168" i="5"/>
  <c r="S5169" i="5"/>
  <c r="S5170" i="5"/>
  <c r="S5171" i="5"/>
  <c r="S5172" i="5"/>
  <c r="S5173" i="5"/>
  <c r="S5174" i="5"/>
  <c r="S5175" i="5"/>
  <c r="S5176" i="5"/>
  <c r="S5177" i="5"/>
  <c r="S5178" i="5"/>
  <c r="S5179" i="5"/>
  <c r="S5180" i="5"/>
  <c r="S5181" i="5"/>
  <c r="S5182" i="5"/>
  <c r="S5183" i="5"/>
  <c r="S5184" i="5"/>
  <c r="S5185" i="5"/>
  <c r="S5186" i="5"/>
  <c r="S5187" i="5"/>
  <c r="S5188" i="5"/>
  <c r="S5189" i="5"/>
  <c r="S5190" i="5"/>
  <c r="S5191" i="5"/>
  <c r="S5192" i="5"/>
  <c r="S5193" i="5"/>
  <c r="S5194" i="5"/>
  <c r="S5195" i="5"/>
  <c r="S5196" i="5"/>
  <c r="S5197" i="5"/>
  <c r="S5198" i="5"/>
  <c r="S5199" i="5"/>
  <c r="S5200" i="5"/>
  <c r="S5201" i="5"/>
  <c r="S5202" i="5"/>
  <c r="S5203" i="5"/>
  <c r="S5204" i="5"/>
  <c r="S5205" i="5"/>
  <c r="S5206" i="5"/>
  <c r="S5207" i="5"/>
  <c r="S5208" i="5"/>
  <c r="S5209" i="5"/>
  <c r="S5210" i="5"/>
  <c r="S5211" i="5"/>
  <c r="S5212" i="5"/>
  <c r="S5213" i="5"/>
  <c r="S5214" i="5"/>
  <c r="S5215" i="5"/>
  <c r="S5216" i="5"/>
  <c r="S5217" i="5"/>
  <c r="S5218" i="5"/>
  <c r="S5219" i="5"/>
  <c r="S5220" i="5"/>
  <c r="S5221" i="5"/>
  <c r="S5222" i="5"/>
  <c r="S5223" i="5"/>
  <c r="S5224" i="5"/>
  <c r="S5225" i="5"/>
  <c r="S5226" i="5"/>
  <c r="S5227" i="5"/>
  <c r="S5228" i="5"/>
  <c r="S5229" i="5"/>
  <c r="S5230" i="5"/>
  <c r="S5231" i="5"/>
  <c r="S5232" i="5"/>
  <c r="S5233" i="5"/>
  <c r="S5234" i="5"/>
  <c r="S5235" i="5"/>
  <c r="S5236" i="5"/>
  <c r="S5237" i="5"/>
  <c r="S5238" i="5"/>
  <c r="S5239" i="5"/>
  <c r="S5240" i="5"/>
  <c r="S5241" i="5"/>
  <c r="S5242" i="5"/>
  <c r="S5243" i="5"/>
  <c r="S5244" i="5"/>
  <c r="S5245" i="5"/>
  <c r="S5246" i="5"/>
  <c r="S5247" i="5"/>
  <c r="S5248" i="5"/>
  <c r="S5249" i="5"/>
  <c r="S5250" i="5"/>
  <c r="S5251" i="5"/>
  <c r="S5252" i="5"/>
  <c r="S5253" i="5"/>
  <c r="S5254" i="5"/>
  <c r="S5255" i="5"/>
  <c r="S5256" i="5"/>
  <c r="S5257" i="5"/>
  <c r="S5258" i="5"/>
  <c r="S5259" i="5"/>
  <c r="S5260" i="5"/>
  <c r="S5261" i="5"/>
  <c r="S5262" i="5"/>
  <c r="S5263" i="5"/>
  <c r="S5264" i="5"/>
  <c r="S5265" i="5"/>
  <c r="S5266" i="5"/>
  <c r="S5267" i="5"/>
  <c r="S5268" i="5"/>
  <c r="S5269" i="5"/>
  <c r="S5270" i="5"/>
  <c r="S5271" i="5"/>
  <c r="S5272" i="5"/>
  <c r="S5273" i="5"/>
  <c r="S5274" i="5"/>
  <c r="S5275" i="5"/>
  <c r="S5276" i="5"/>
  <c r="S5277" i="5"/>
  <c r="S5278" i="5"/>
  <c r="S5279" i="5"/>
  <c r="S5280" i="5"/>
  <c r="S5281" i="5"/>
  <c r="S5282" i="5"/>
  <c r="S5283" i="5"/>
  <c r="S5284" i="5"/>
  <c r="S5285" i="5"/>
  <c r="S5286" i="5"/>
  <c r="S5287" i="5"/>
  <c r="S5288" i="5"/>
  <c r="S5289" i="5"/>
  <c r="S5290" i="5"/>
  <c r="S5291" i="5"/>
  <c r="S5292" i="5"/>
  <c r="S5293" i="5"/>
  <c r="S5294" i="5"/>
  <c r="S5295" i="5"/>
  <c r="S5296" i="5"/>
  <c r="S5297" i="5"/>
  <c r="S5298" i="5"/>
  <c r="S5299" i="5"/>
  <c r="S5300" i="5"/>
  <c r="S5301" i="5"/>
  <c r="S5302" i="5"/>
  <c r="S5303" i="5"/>
  <c r="S5304" i="5"/>
  <c r="S5305" i="5"/>
  <c r="S5306" i="5"/>
  <c r="S5307" i="5"/>
  <c r="S5308" i="5"/>
  <c r="S5309" i="5"/>
  <c r="S5310" i="5"/>
  <c r="S5311" i="5"/>
  <c r="S5312" i="5"/>
  <c r="S5313" i="5"/>
  <c r="S5314" i="5"/>
  <c r="S5315" i="5"/>
  <c r="S5316" i="5"/>
  <c r="S5317" i="5"/>
  <c r="S5318" i="5"/>
  <c r="S5319" i="5"/>
  <c r="S5320" i="5"/>
  <c r="S5321" i="5"/>
  <c r="S5322" i="5"/>
  <c r="S5323" i="5"/>
  <c r="S5324" i="5"/>
  <c r="S5325" i="5"/>
  <c r="S5326" i="5"/>
  <c r="S5327" i="5"/>
  <c r="S5328" i="5"/>
  <c r="S5329" i="5"/>
  <c r="S5330" i="5"/>
  <c r="S5331" i="5"/>
  <c r="S5332" i="5"/>
  <c r="S5333" i="5"/>
  <c r="S5334" i="5"/>
  <c r="S5335" i="5"/>
  <c r="S5336" i="5"/>
  <c r="S5337" i="5"/>
  <c r="S5338" i="5"/>
  <c r="S5339" i="5"/>
  <c r="S5340" i="5"/>
  <c r="S5341" i="5"/>
  <c r="S5342" i="5"/>
  <c r="S5343" i="5"/>
  <c r="S5344" i="5"/>
  <c r="S5345" i="5"/>
  <c r="S5346" i="5"/>
  <c r="S5347" i="5"/>
  <c r="S5348" i="5"/>
  <c r="S5349" i="5"/>
  <c r="S5350" i="5"/>
  <c r="S5351" i="5"/>
  <c r="S5352" i="5"/>
  <c r="S5353" i="5"/>
  <c r="S5354" i="5"/>
  <c r="S5355" i="5"/>
  <c r="S5356" i="5"/>
  <c r="S5357" i="5"/>
  <c r="S5358" i="5"/>
  <c r="S5359" i="5"/>
  <c r="S5360" i="5"/>
  <c r="S5361" i="5"/>
  <c r="S5362" i="5"/>
  <c r="S5363" i="5"/>
  <c r="S5364" i="5"/>
  <c r="S5365" i="5"/>
  <c r="S5366" i="5"/>
  <c r="S5367" i="5"/>
  <c r="S5368" i="5"/>
  <c r="S5369" i="5"/>
  <c r="S5370" i="5"/>
  <c r="S5371" i="5"/>
  <c r="S5372" i="5"/>
  <c r="S5373" i="5"/>
  <c r="S5374" i="5"/>
  <c r="S5375" i="5"/>
  <c r="S5376" i="5"/>
  <c r="S5377" i="5"/>
  <c r="S5378" i="5"/>
  <c r="S5379" i="5"/>
  <c r="S5380" i="5"/>
  <c r="S5381" i="5"/>
  <c r="S5382" i="5"/>
  <c r="S5383" i="5"/>
  <c r="S5384" i="5"/>
  <c r="S5385" i="5"/>
  <c r="S5386" i="5"/>
  <c r="S5387" i="5"/>
  <c r="S5388" i="5"/>
  <c r="S5389" i="5"/>
  <c r="S5390" i="5"/>
  <c r="S5391" i="5"/>
  <c r="S5392" i="5"/>
  <c r="S5393" i="5"/>
  <c r="S5394" i="5"/>
  <c r="S5395" i="5"/>
  <c r="S5396" i="5"/>
  <c r="S5397" i="5"/>
  <c r="S5398" i="5"/>
  <c r="S5399" i="5"/>
  <c r="S5400" i="5"/>
  <c r="S5401" i="5"/>
  <c r="S5402" i="5"/>
  <c r="S5403" i="5"/>
  <c r="S5404" i="5"/>
  <c r="S5405" i="5"/>
  <c r="S5406" i="5"/>
  <c r="S5407" i="5"/>
  <c r="S5408" i="5"/>
  <c r="S5409" i="5"/>
  <c r="S5410" i="5"/>
  <c r="S5411" i="5"/>
  <c r="S5412" i="5"/>
  <c r="S5413" i="5"/>
  <c r="S5414" i="5"/>
  <c r="S5415" i="5"/>
  <c r="S5416" i="5"/>
  <c r="S5417" i="5"/>
  <c r="S5418" i="5"/>
  <c r="S5419" i="5"/>
  <c r="S5420" i="5"/>
  <c r="S5421" i="5"/>
  <c r="S5422" i="5"/>
  <c r="S5423" i="5"/>
  <c r="S5424" i="5"/>
  <c r="S5425" i="5"/>
  <c r="S5426" i="5"/>
  <c r="S5427" i="5"/>
  <c r="S5428" i="5"/>
  <c r="S5429" i="5"/>
  <c r="S5430" i="5"/>
  <c r="S5431" i="5"/>
  <c r="S5432" i="5"/>
  <c r="S5433" i="5"/>
  <c r="S5434" i="5"/>
  <c r="S5435" i="5"/>
  <c r="S5436" i="5"/>
  <c r="S5437" i="5"/>
  <c r="S5438" i="5"/>
  <c r="S5439" i="5"/>
  <c r="S5440" i="5"/>
  <c r="S5441" i="5"/>
  <c r="S5442" i="5"/>
  <c r="S5443" i="5"/>
  <c r="S5444" i="5"/>
  <c r="S5445" i="5"/>
  <c r="S5446" i="5"/>
  <c r="S5447" i="5"/>
  <c r="S5448" i="5"/>
  <c r="S5449" i="5"/>
  <c r="S5450" i="5"/>
  <c r="S5451" i="5"/>
  <c r="S5452" i="5"/>
  <c r="S5453" i="5"/>
  <c r="S5454" i="5"/>
  <c r="S5455" i="5"/>
  <c r="S5456" i="5"/>
  <c r="S5457" i="5"/>
  <c r="S5458" i="5"/>
  <c r="S5459" i="5"/>
  <c r="S5460" i="5"/>
  <c r="S5461" i="5"/>
  <c r="S5462" i="5"/>
  <c r="S5463" i="5"/>
  <c r="S5464" i="5"/>
  <c r="S5465" i="5"/>
  <c r="S5466" i="5"/>
  <c r="S5467" i="5"/>
  <c r="S5468" i="5"/>
  <c r="S5469" i="5"/>
  <c r="S5470" i="5"/>
  <c r="S5471" i="5"/>
  <c r="S5472" i="5"/>
  <c r="S5473" i="5"/>
  <c r="S5474" i="5"/>
  <c r="S5475" i="5"/>
  <c r="S5476" i="5"/>
  <c r="S5477" i="5"/>
  <c r="S5478" i="5"/>
  <c r="S5479" i="5"/>
  <c r="S5480" i="5"/>
  <c r="S5481" i="5"/>
  <c r="S5482" i="5"/>
  <c r="S5483" i="5"/>
  <c r="S5484" i="5"/>
  <c r="S5485" i="5"/>
  <c r="S5486" i="5"/>
  <c r="S5487" i="5"/>
  <c r="S5488" i="5"/>
  <c r="S5489" i="5"/>
  <c r="S5490" i="5"/>
  <c r="S5491" i="5"/>
  <c r="S5492" i="5"/>
  <c r="S5493" i="5"/>
  <c r="S5494" i="5"/>
  <c r="S5495" i="5"/>
  <c r="S5496" i="5"/>
  <c r="S5497" i="5"/>
  <c r="S5498" i="5"/>
  <c r="S5499" i="5"/>
  <c r="S5500" i="5"/>
  <c r="S5501" i="5"/>
  <c r="S5502" i="5"/>
  <c r="S5503" i="5"/>
  <c r="S5504" i="5"/>
  <c r="S5505" i="5"/>
  <c r="S5506" i="5"/>
  <c r="S5507" i="5"/>
  <c r="S5508" i="5"/>
  <c r="S5509" i="5"/>
  <c r="S5510" i="5"/>
  <c r="S5511" i="5"/>
  <c r="S5512" i="5"/>
  <c r="S5513" i="5"/>
  <c r="S5514" i="5"/>
  <c r="S5515" i="5"/>
  <c r="S5516" i="5"/>
  <c r="S5517" i="5"/>
  <c r="S5518" i="5"/>
  <c r="S5519" i="5"/>
  <c r="S5520" i="5"/>
  <c r="S5521" i="5"/>
  <c r="S5522" i="5"/>
  <c r="S5523" i="5"/>
  <c r="S5524" i="5"/>
  <c r="S5525" i="5"/>
  <c r="S5526" i="5"/>
  <c r="S5527" i="5"/>
  <c r="S5528" i="5"/>
  <c r="S5529" i="5"/>
  <c r="S5530" i="5"/>
  <c r="S5531" i="5"/>
  <c r="S5532" i="5"/>
  <c r="S5533" i="5"/>
  <c r="S5534" i="5"/>
  <c r="S5535" i="5"/>
  <c r="S5536" i="5"/>
  <c r="S5537" i="5"/>
  <c r="S5538" i="5"/>
  <c r="S5539" i="5"/>
  <c r="S5540" i="5"/>
  <c r="S5541" i="5"/>
  <c r="S5542" i="5"/>
  <c r="S5543" i="5"/>
  <c r="S5544" i="5"/>
  <c r="S5545" i="5"/>
  <c r="S5546" i="5"/>
  <c r="S5547" i="5"/>
  <c r="S5548" i="5"/>
  <c r="S5549" i="5"/>
  <c r="S5550" i="5"/>
  <c r="S5551" i="5"/>
  <c r="S5552" i="5"/>
  <c r="S5553" i="5"/>
  <c r="S5554" i="5"/>
  <c r="S5555" i="5"/>
  <c r="S5556" i="5"/>
  <c r="S5557" i="5"/>
  <c r="S5558" i="5"/>
  <c r="S5559" i="5"/>
  <c r="S5560" i="5"/>
  <c r="S5561" i="5"/>
  <c r="S5562" i="5"/>
  <c r="S5563" i="5"/>
  <c r="S5564" i="5"/>
  <c r="S5565" i="5"/>
  <c r="S5566" i="5"/>
  <c r="S5567" i="5"/>
  <c r="S5568" i="5"/>
  <c r="S5569" i="5"/>
  <c r="S5570" i="5"/>
  <c r="S5571" i="5"/>
  <c r="S5572" i="5"/>
  <c r="S5573" i="5"/>
  <c r="S5574" i="5"/>
  <c r="S5575" i="5"/>
  <c r="S5576" i="5"/>
  <c r="S5577" i="5"/>
  <c r="S5578" i="5"/>
  <c r="S5579" i="5"/>
  <c r="S5580" i="5"/>
  <c r="S5581" i="5"/>
  <c r="S5582" i="5"/>
  <c r="S5583" i="5"/>
  <c r="S5584" i="5"/>
  <c r="S5585" i="5"/>
  <c r="S5586" i="5"/>
  <c r="S5587" i="5"/>
  <c r="S5588" i="5"/>
  <c r="S5589" i="5"/>
  <c r="S5590" i="5"/>
  <c r="S5591" i="5"/>
  <c r="S5592" i="5"/>
  <c r="S5593" i="5"/>
  <c r="S5594" i="5"/>
  <c r="S5595" i="5"/>
  <c r="S5596" i="5"/>
  <c r="S5597" i="5"/>
  <c r="S5598" i="5"/>
  <c r="S5599" i="5"/>
  <c r="S5600" i="5"/>
  <c r="S5601" i="5"/>
  <c r="S5602" i="5"/>
  <c r="S5603" i="5"/>
  <c r="S5604" i="5"/>
  <c r="S5605" i="5"/>
  <c r="S5606" i="5"/>
  <c r="S5607" i="5"/>
  <c r="S5608" i="5"/>
  <c r="S5609" i="5"/>
  <c r="S5610" i="5"/>
  <c r="S5611" i="5"/>
  <c r="S5612" i="5"/>
  <c r="S5613" i="5"/>
  <c r="S5614" i="5"/>
  <c r="S5615" i="5"/>
  <c r="S5616" i="5"/>
  <c r="S5617" i="5"/>
  <c r="S5618" i="5"/>
  <c r="S5619" i="5"/>
  <c r="S5620" i="5"/>
  <c r="S5621" i="5"/>
  <c r="S5622" i="5"/>
  <c r="S5623" i="5"/>
  <c r="S5624" i="5"/>
  <c r="S5625" i="5"/>
  <c r="S5626" i="5"/>
  <c r="S5627" i="5"/>
  <c r="S5628" i="5"/>
  <c r="S5629" i="5"/>
  <c r="S5630" i="5"/>
  <c r="S5631" i="5"/>
  <c r="S5632" i="5"/>
  <c r="S5633" i="5"/>
  <c r="S5634" i="5"/>
  <c r="S5635" i="5"/>
  <c r="S5636" i="5"/>
  <c r="S5637" i="5"/>
  <c r="S5638" i="5"/>
  <c r="S5639" i="5"/>
  <c r="S5640" i="5"/>
  <c r="S5641" i="5"/>
  <c r="S5642" i="5"/>
  <c r="S5643" i="5"/>
  <c r="S5644" i="5"/>
  <c r="S5645" i="5"/>
  <c r="S5646" i="5"/>
  <c r="S5647" i="5"/>
  <c r="S5648" i="5"/>
  <c r="S5649" i="5"/>
  <c r="S5650" i="5"/>
  <c r="S5651" i="5"/>
  <c r="S5652" i="5"/>
  <c r="S5653" i="5"/>
  <c r="S5654" i="5"/>
  <c r="S5655" i="5"/>
  <c r="S5656" i="5"/>
  <c r="S5657" i="5"/>
  <c r="S5658" i="5"/>
  <c r="S5659" i="5"/>
  <c r="S5660" i="5"/>
  <c r="S5661" i="5"/>
  <c r="S5662" i="5"/>
  <c r="S5663" i="5"/>
  <c r="S5664" i="5"/>
  <c r="S5665" i="5"/>
  <c r="S5666" i="5"/>
  <c r="S5667" i="5"/>
  <c r="S5668" i="5"/>
  <c r="S5669" i="5"/>
  <c r="S5670" i="5"/>
  <c r="S5671" i="5"/>
  <c r="S5672" i="5"/>
  <c r="S5673" i="5"/>
  <c r="S5674" i="5"/>
  <c r="S5675" i="5"/>
  <c r="S5676" i="5"/>
  <c r="S5677" i="5"/>
  <c r="S5678" i="5"/>
  <c r="S5679" i="5"/>
  <c r="S5680" i="5"/>
  <c r="S5681" i="5"/>
  <c r="S5682" i="5"/>
  <c r="S5683" i="5"/>
  <c r="S5684" i="5"/>
  <c r="S5685" i="5"/>
  <c r="S5686" i="5"/>
  <c r="S5687" i="5"/>
  <c r="S5688" i="5"/>
  <c r="S5689" i="5"/>
  <c r="S5690" i="5"/>
  <c r="S5691" i="5"/>
  <c r="S5692" i="5"/>
  <c r="S5693" i="5"/>
  <c r="S5694" i="5"/>
  <c r="S5695" i="5"/>
  <c r="S5696" i="5"/>
  <c r="S5697" i="5"/>
  <c r="S5698" i="5"/>
  <c r="S5699" i="5"/>
  <c r="S5700" i="5"/>
  <c r="S5701" i="5"/>
  <c r="S5702" i="5"/>
  <c r="S5703" i="5"/>
  <c r="S5704" i="5"/>
  <c r="S5705" i="5"/>
  <c r="S5706" i="5"/>
  <c r="S5707" i="5"/>
  <c r="S5708" i="5"/>
  <c r="S5709" i="5"/>
  <c r="S5710" i="5"/>
  <c r="S5711" i="5"/>
  <c r="S5712" i="5"/>
  <c r="S5713" i="5"/>
  <c r="S5714" i="5"/>
  <c r="S5715" i="5"/>
  <c r="S5716" i="5"/>
  <c r="S5717" i="5"/>
  <c r="S5718" i="5"/>
  <c r="S5719" i="5"/>
  <c r="S5720" i="5"/>
  <c r="S5721" i="5"/>
  <c r="S5722" i="5"/>
  <c r="S5723" i="5"/>
  <c r="S5724" i="5"/>
  <c r="S5725" i="5"/>
  <c r="S5726" i="5"/>
  <c r="S5727" i="5"/>
  <c r="S5728" i="5"/>
  <c r="S5729" i="5"/>
  <c r="S5730" i="5"/>
  <c r="S5731" i="5"/>
  <c r="S5732" i="5"/>
  <c r="S5733" i="5"/>
  <c r="S5734" i="5"/>
  <c r="S5735" i="5"/>
  <c r="S5736" i="5"/>
  <c r="S5737" i="5"/>
  <c r="S5738" i="5"/>
  <c r="S5739" i="5"/>
  <c r="S5740" i="5"/>
  <c r="S5741" i="5"/>
  <c r="S5742" i="5"/>
  <c r="S5743" i="5"/>
  <c r="S5744" i="5"/>
  <c r="S5745" i="5"/>
  <c r="S5746" i="5"/>
  <c r="S5747" i="5"/>
  <c r="S5748" i="5"/>
  <c r="S5749" i="5"/>
  <c r="S5750" i="5"/>
  <c r="S5751" i="5"/>
  <c r="S5752" i="5"/>
  <c r="S5753" i="5"/>
  <c r="S5754" i="5"/>
  <c r="S5755" i="5"/>
  <c r="S5756" i="5"/>
  <c r="S5757" i="5"/>
  <c r="S5758" i="5"/>
  <c r="S5759" i="5"/>
  <c r="S5760" i="5"/>
  <c r="S5761" i="5"/>
  <c r="S5762" i="5"/>
  <c r="S5763" i="5"/>
  <c r="S5764" i="5"/>
  <c r="S5765" i="5"/>
  <c r="S5766" i="5"/>
  <c r="S5767" i="5"/>
  <c r="S5768" i="5"/>
  <c r="S5769" i="5"/>
  <c r="S5770" i="5"/>
  <c r="S5771" i="5"/>
  <c r="S5772" i="5"/>
  <c r="S5773" i="5"/>
  <c r="S5774" i="5"/>
  <c r="S5775" i="5"/>
  <c r="S5776" i="5"/>
  <c r="S5777" i="5"/>
  <c r="S5778" i="5"/>
  <c r="S5779" i="5"/>
  <c r="S5780" i="5"/>
  <c r="S5781" i="5"/>
  <c r="S5782" i="5"/>
  <c r="S5783" i="5"/>
  <c r="S5784" i="5"/>
  <c r="S5785" i="5"/>
  <c r="S5786" i="5"/>
  <c r="S5787" i="5"/>
  <c r="S5788" i="5"/>
  <c r="S5789" i="5"/>
  <c r="S5790" i="5"/>
  <c r="S5791" i="5"/>
  <c r="S5792" i="5"/>
  <c r="S5793" i="5"/>
  <c r="S5794" i="5"/>
  <c r="S5795" i="5"/>
  <c r="S5796" i="5"/>
  <c r="S5797" i="5"/>
  <c r="S5798" i="5"/>
  <c r="S5799" i="5"/>
  <c r="S5800" i="5"/>
  <c r="S5801" i="5"/>
  <c r="S5802" i="5"/>
  <c r="S5803" i="5"/>
  <c r="S5804" i="5"/>
  <c r="S5805" i="5"/>
  <c r="S5806" i="5"/>
  <c r="S5807" i="5"/>
  <c r="S5808" i="5"/>
  <c r="S5809" i="5"/>
  <c r="S5810" i="5"/>
  <c r="S5811" i="5"/>
  <c r="S5812" i="5"/>
  <c r="S5813" i="5"/>
  <c r="S5814" i="5"/>
  <c r="S5815" i="5"/>
  <c r="S5816" i="5"/>
  <c r="S5817" i="5"/>
  <c r="S5818" i="5"/>
  <c r="S5819" i="5"/>
  <c r="S5820" i="5"/>
  <c r="S5821" i="5"/>
  <c r="S5822" i="5"/>
  <c r="S5823" i="5"/>
  <c r="S5824" i="5"/>
  <c r="S5825" i="5"/>
  <c r="S5826" i="5"/>
  <c r="S5827" i="5"/>
  <c r="S5828" i="5"/>
  <c r="S5829" i="5"/>
  <c r="S5830" i="5"/>
  <c r="S5831" i="5"/>
  <c r="S5832" i="5"/>
  <c r="S5833" i="5"/>
  <c r="S5834" i="5"/>
  <c r="S5835" i="5"/>
  <c r="S5836" i="5"/>
  <c r="S5837" i="5"/>
  <c r="S5838" i="5"/>
  <c r="S5839" i="5"/>
  <c r="S5840" i="5"/>
  <c r="S5841" i="5"/>
  <c r="S5842" i="5"/>
  <c r="S5843" i="5"/>
  <c r="S5844" i="5"/>
  <c r="S5845" i="5"/>
  <c r="S5846" i="5"/>
  <c r="S5847" i="5"/>
  <c r="S5848" i="5"/>
  <c r="S5849" i="5"/>
  <c r="S5850" i="5"/>
  <c r="S5851" i="5"/>
  <c r="S5852" i="5"/>
  <c r="S5853" i="5"/>
  <c r="S5854" i="5"/>
  <c r="S5855" i="5"/>
  <c r="S5856" i="5"/>
  <c r="S5857" i="5"/>
  <c r="S5858" i="5"/>
  <c r="S5859" i="5"/>
  <c r="S5860" i="5"/>
  <c r="S5861" i="5"/>
  <c r="S5862" i="5"/>
  <c r="S5863" i="5"/>
  <c r="S5864" i="5"/>
  <c r="S5865" i="5"/>
  <c r="S5866" i="5"/>
  <c r="S5867" i="5"/>
  <c r="S5868" i="5"/>
  <c r="S5869" i="5"/>
  <c r="S5870" i="5"/>
  <c r="S5871" i="5"/>
  <c r="S5872" i="5"/>
  <c r="S5873" i="5"/>
  <c r="S5874" i="5"/>
  <c r="S5875" i="5"/>
  <c r="S5876" i="5"/>
  <c r="S5877" i="5"/>
  <c r="S5878" i="5"/>
  <c r="S5879" i="5"/>
  <c r="S5880" i="5"/>
  <c r="S5881" i="5"/>
  <c r="S5882" i="5"/>
  <c r="S5883" i="5"/>
  <c r="S5884" i="5"/>
  <c r="S5885" i="5"/>
  <c r="S5886" i="5"/>
  <c r="S5887" i="5"/>
  <c r="S5888" i="5"/>
  <c r="S5889" i="5"/>
  <c r="S5890" i="5"/>
  <c r="S5891" i="5"/>
  <c r="S5892" i="5"/>
  <c r="S5893" i="5"/>
  <c r="S5894" i="5"/>
  <c r="S5895" i="5"/>
  <c r="S5896" i="5"/>
  <c r="S5897" i="5"/>
  <c r="S5898" i="5"/>
  <c r="S5899" i="5"/>
  <c r="S5900" i="5"/>
  <c r="S5901" i="5"/>
  <c r="S5902" i="5"/>
  <c r="S5903" i="5"/>
  <c r="S5904" i="5"/>
  <c r="S5905" i="5"/>
  <c r="S5906" i="5"/>
  <c r="S5907" i="5"/>
  <c r="S5908" i="5"/>
  <c r="S5909" i="5"/>
  <c r="S5910" i="5"/>
  <c r="S5911" i="5"/>
  <c r="S5912" i="5"/>
  <c r="S5913" i="5"/>
  <c r="S5914" i="5"/>
  <c r="S5915" i="5"/>
  <c r="S5916" i="5"/>
  <c r="S5917" i="5"/>
  <c r="S5918" i="5"/>
  <c r="S5919" i="5"/>
  <c r="S5920" i="5"/>
  <c r="S5921" i="5"/>
  <c r="S5922" i="5"/>
  <c r="S5923" i="5"/>
  <c r="S5924" i="5"/>
  <c r="S5925" i="5"/>
  <c r="S5926" i="5"/>
  <c r="S5927" i="5"/>
  <c r="S5928" i="5"/>
  <c r="S5929" i="5"/>
  <c r="S5930" i="5"/>
  <c r="S5931" i="5"/>
  <c r="S5932" i="5"/>
  <c r="S5933" i="5"/>
  <c r="S5934" i="5"/>
  <c r="S5935" i="5"/>
  <c r="S5936" i="5"/>
  <c r="S5937" i="5"/>
  <c r="S5938" i="5"/>
  <c r="S5939" i="5"/>
  <c r="S5940" i="5"/>
  <c r="S5941" i="5"/>
  <c r="S5942" i="5"/>
  <c r="S5943" i="5"/>
  <c r="S5944" i="5"/>
  <c r="S5945" i="5"/>
  <c r="S5946" i="5"/>
  <c r="S5947" i="5"/>
  <c r="S5948" i="5"/>
  <c r="S5949" i="5"/>
  <c r="S5950" i="5"/>
  <c r="S5951" i="5"/>
  <c r="S5952" i="5"/>
  <c r="S5953" i="5"/>
  <c r="S5954" i="5"/>
  <c r="S5955" i="5"/>
  <c r="S5956" i="5"/>
  <c r="S5957" i="5"/>
  <c r="S5958" i="5"/>
  <c r="S5959" i="5"/>
  <c r="S5960" i="5"/>
  <c r="S5961" i="5"/>
  <c r="S5962" i="5"/>
  <c r="S5963" i="5"/>
  <c r="S5964" i="5"/>
  <c r="S5965" i="5"/>
  <c r="S5966" i="5"/>
  <c r="S5967" i="5"/>
  <c r="S5968" i="5"/>
  <c r="S5969" i="5"/>
  <c r="S5970" i="5"/>
  <c r="S5971" i="5"/>
  <c r="S5972" i="5"/>
  <c r="S5973" i="5"/>
  <c r="S5974" i="5"/>
  <c r="S5975" i="5"/>
  <c r="S5976" i="5"/>
  <c r="S5977" i="5"/>
  <c r="S5978" i="5"/>
  <c r="S5979" i="5"/>
  <c r="S5980" i="5"/>
  <c r="S5981" i="5"/>
  <c r="S5982" i="5"/>
  <c r="S5983" i="5"/>
  <c r="S5984" i="5"/>
  <c r="S5985" i="5"/>
  <c r="S5986" i="5"/>
  <c r="S5987" i="5"/>
  <c r="S5988" i="5"/>
  <c r="S5989" i="5"/>
  <c r="S5990" i="5"/>
  <c r="S5991" i="5"/>
  <c r="S5992" i="5"/>
  <c r="S5993" i="5"/>
  <c r="S5994" i="5"/>
  <c r="S5995" i="5"/>
  <c r="S5996" i="5"/>
  <c r="S5997" i="5"/>
  <c r="S5998" i="5"/>
  <c r="S5999" i="5"/>
  <c r="S6000" i="5"/>
  <c r="S6001" i="5"/>
  <c r="S6002" i="5"/>
  <c r="S6003" i="5"/>
  <c r="S6004" i="5"/>
  <c r="S6005" i="5"/>
  <c r="S6006" i="5"/>
  <c r="S6007" i="5"/>
  <c r="S6008" i="5"/>
  <c r="S6009" i="5"/>
  <c r="S6010" i="5"/>
  <c r="S6011" i="5"/>
  <c r="S6012" i="5"/>
  <c r="S6013" i="5"/>
  <c r="S6014" i="5"/>
  <c r="S6015" i="5"/>
  <c r="S6016" i="5"/>
  <c r="S6017" i="5"/>
  <c r="S6018" i="5"/>
  <c r="S6019" i="5"/>
  <c r="S6020" i="5"/>
  <c r="S6021" i="5"/>
  <c r="S6022" i="5"/>
  <c r="S6023" i="5"/>
  <c r="S6024" i="5"/>
  <c r="S6025" i="5"/>
  <c r="S6026" i="5"/>
  <c r="S6027" i="5"/>
  <c r="S6028" i="5"/>
  <c r="S6029" i="5"/>
  <c r="S6030" i="5"/>
  <c r="S6031" i="5"/>
  <c r="S6032" i="5"/>
  <c r="S6033" i="5"/>
  <c r="S6034" i="5"/>
  <c r="S6035" i="5"/>
  <c r="S6036" i="5"/>
  <c r="S6037" i="5"/>
  <c r="S6038" i="5"/>
  <c r="S6039" i="5"/>
  <c r="S6040" i="5"/>
  <c r="S6041" i="5"/>
  <c r="S6042" i="5"/>
  <c r="S6043" i="5"/>
  <c r="S6044" i="5"/>
  <c r="S6045" i="5"/>
  <c r="S6046" i="5"/>
  <c r="S6047" i="5"/>
  <c r="S6048" i="5"/>
  <c r="S6049" i="5"/>
  <c r="S6050" i="5"/>
  <c r="S6051" i="5"/>
  <c r="S6052" i="5"/>
  <c r="S6053" i="5"/>
  <c r="S6054" i="5"/>
  <c r="S6055" i="5"/>
  <c r="S6056" i="5"/>
  <c r="S6057" i="5"/>
  <c r="S6058" i="5"/>
  <c r="S6059" i="5"/>
  <c r="S6060" i="5"/>
  <c r="S6061" i="5"/>
  <c r="S6062" i="5"/>
  <c r="S6063" i="5"/>
  <c r="S6064" i="5"/>
  <c r="S6065" i="5"/>
  <c r="S6066" i="5"/>
  <c r="S6067" i="5"/>
  <c r="S6068" i="5"/>
  <c r="S6069" i="5"/>
  <c r="S6070" i="5"/>
  <c r="S6071" i="5"/>
  <c r="S6072" i="5"/>
  <c r="S6073" i="5"/>
  <c r="S6074" i="5"/>
  <c r="S6075" i="5"/>
  <c r="S6076" i="5"/>
  <c r="S6077" i="5"/>
  <c r="S6078" i="5"/>
  <c r="S6079" i="5"/>
  <c r="S6080" i="5"/>
  <c r="S6081" i="5"/>
  <c r="S6082" i="5"/>
  <c r="S6083" i="5"/>
  <c r="S6084" i="5"/>
  <c r="S6085" i="5"/>
  <c r="S6086" i="5"/>
  <c r="S6087" i="5"/>
  <c r="S6088" i="5"/>
  <c r="S6089" i="5"/>
  <c r="S6090" i="5"/>
  <c r="S6091" i="5"/>
  <c r="S6092" i="5"/>
  <c r="S6093" i="5"/>
  <c r="S6094" i="5"/>
  <c r="S6095" i="5"/>
  <c r="S6096" i="5"/>
  <c r="S6097" i="5"/>
  <c r="S6098" i="5"/>
  <c r="S6099" i="5"/>
  <c r="S6100" i="5"/>
  <c r="S6101" i="5"/>
  <c r="S6102" i="5"/>
  <c r="S6103" i="5"/>
  <c r="S6104" i="5"/>
  <c r="S6105" i="5"/>
  <c r="S6106" i="5"/>
  <c r="S6107" i="5"/>
  <c r="S6108" i="5"/>
  <c r="S6109" i="5"/>
  <c r="S6110" i="5"/>
  <c r="S6111" i="5"/>
  <c r="S6112" i="5"/>
  <c r="S6113" i="5"/>
  <c r="S6114" i="5"/>
  <c r="S6115" i="5"/>
  <c r="S6116" i="5"/>
  <c r="S6117" i="5"/>
  <c r="S6118" i="5"/>
  <c r="S6119" i="5"/>
  <c r="S6120" i="5"/>
  <c r="S6121" i="5"/>
  <c r="S6122" i="5"/>
  <c r="S6123" i="5"/>
  <c r="S6124" i="5"/>
  <c r="S6125" i="5"/>
  <c r="S6126" i="5"/>
  <c r="S6127" i="5"/>
  <c r="S6128" i="5"/>
  <c r="S6129" i="5"/>
  <c r="S6130" i="5"/>
  <c r="S6131" i="5"/>
  <c r="S6132" i="5"/>
  <c r="S6133" i="5"/>
  <c r="S6134" i="5"/>
  <c r="S6135" i="5"/>
  <c r="S6136" i="5"/>
  <c r="S6137" i="5"/>
  <c r="S6138" i="5"/>
  <c r="S6139" i="5"/>
  <c r="S6140" i="5"/>
  <c r="S6141" i="5"/>
  <c r="S6142" i="5"/>
  <c r="S6143" i="5"/>
  <c r="S6144" i="5"/>
  <c r="S6145" i="5"/>
  <c r="S6146" i="5"/>
  <c r="S6147" i="5"/>
  <c r="S6148" i="5"/>
  <c r="S6149" i="5"/>
  <c r="S6150" i="5"/>
  <c r="S6151" i="5"/>
  <c r="S6152" i="5"/>
  <c r="S6153" i="5"/>
  <c r="S6154" i="5"/>
  <c r="S6155" i="5"/>
  <c r="S6156" i="5"/>
  <c r="S6157" i="5"/>
  <c r="S6158" i="5"/>
  <c r="S6159" i="5"/>
  <c r="S6160" i="5"/>
  <c r="S6161" i="5"/>
  <c r="S6162" i="5"/>
  <c r="S6163" i="5"/>
  <c r="S6164" i="5"/>
  <c r="S6165" i="5"/>
  <c r="S6166" i="5"/>
  <c r="S6167" i="5"/>
  <c r="S6168" i="5"/>
  <c r="S6169" i="5"/>
  <c r="S6170" i="5"/>
  <c r="S6171" i="5"/>
  <c r="S6172" i="5"/>
  <c r="S6173" i="5"/>
  <c r="S6174" i="5"/>
  <c r="S6175" i="5"/>
  <c r="S6176" i="5"/>
  <c r="S6177" i="5"/>
  <c r="S6178" i="5"/>
  <c r="S6179" i="5"/>
  <c r="S6180" i="5"/>
  <c r="S6181" i="5"/>
  <c r="S6182" i="5"/>
  <c r="S6183" i="5"/>
  <c r="S6184" i="5"/>
  <c r="S6185" i="5"/>
  <c r="S6186" i="5"/>
  <c r="S6187" i="5"/>
  <c r="S6188" i="5"/>
  <c r="S6189" i="5"/>
  <c r="S6190" i="5"/>
  <c r="S6191" i="5"/>
  <c r="S6192" i="5"/>
  <c r="S6193" i="5"/>
  <c r="S6194" i="5"/>
  <c r="S6195" i="5"/>
  <c r="S6196" i="5"/>
  <c r="S6197" i="5"/>
  <c r="S6198" i="5"/>
  <c r="S6199" i="5"/>
  <c r="S6200" i="5"/>
  <c r="S6201" i="5"/>
  <c r="S6202" i="5"/>
  <c r="S6203" i="5"/>
  <c r="S6204" i="5"/>
  <c r="S6205" i="5"/>
  <c r="S6206" i="5"/>
  <c r="S6207" i="5"/>
  <c r="S6208" i="5"/>
  <c r="S6209" i="5"/>
  <c r="S6210" i="5"/>
  <c r="S6211" i="5"/>
  <c r="S6212" i="5"/>
  <c r="S6213" i="5"/>
  <c r="S6214" i="5"/>
  <c r="S6215" i="5"/>
  <c r="S6216" i="5"/>
  <c r="S6217" i="5"/>
  <c r="S6218" i="5"/>
  <c r="S6219" i="5"/>
  <c r="S6220" i="5"/>
  <c r="S6221" i="5"/>
  <c r="S6222" i="5"/>
  <c r="S6223" i="5"/>
  <c r="S6224" i="5"/>
  <c r="S6225" i="5"/>
  <c r="S6226" i="5"/>
  <c r="S6227" i="5"/>
  <c r="S6228" i="5"/>
  <c r="S6229" i="5"/>
  <c r="S6230" i="5"/>
  <c r="S6231" i="5"/>
  <c r="S6232" i="5"/>
  <c r="S6233" i="5"/>
  <c r="S6234" i="5"/>
  <c r="S6235" i="5"/>
  <c r="S6236" i="5"/>
  <c r="S6237" i="5"/>
  <c r="S6238" i="5"/>
  <c r="S6239" i="5"/>
  <c r="S6240" i="5"/>
  <c r="S6241" i="5"/>
  <c r="S6242" i="5"/>
  <c r="S6243" i="5"/>
  <c r="S6244" i="5"/>
  <c r="S6245" i="5"/>
  <c r="S6246" i="5"/>
  <c r="S6247" i="5"/>
  <c r="S6248" i="5"/>
  <c r="S6249" i="5"/>
  <c r="S6250" i="5"/>
  <c r="S6251" i="5"/>
  <c r="S6252" i="5"/>
  <c r="S6253" i="5"/>
  <c r="S6254" i="5"/>
  <c r="S6255" i="5"/>
  <c r="S6256" i="5"/>
  <c r="S6257" i="5"/>
  <c r="S6258" i="5"/>
  <c r="S6259" i="5"/>
  <c r="S6260" i="5"/>
  <c r="S6261" i="5"/>
  <c r="S6262" i="5"/>
  <c r="S6263" i="5"/>
  <c r="S6264" i="5"/>
  <c r="S6265" i="5"/>
  <c r="S6266" i="5"/>
  <c r="S6267" i="5"/>
  <c r="S6268" i="5"/>
  <c r="S6269" i="5"/>
  <c r="S6270" i="5"/>
  <c r="S6271" i="5"/>
  <c r="S6272" i="5"/>
  <c r="S6273" i="5"/>
  <c r="S6274" i="5"/>
  <c r="S6275" i="5"/>
  <c r="S6276" i="5"/>
  <c r="S6277" i="5"/>
  <c r="S6278" i="5"/>
  <c r="S6279" i="5"/>
  <c r="S6280" i="5"/>
  <c r="S6281" i="5"/>
  <c r="S6282" i="5"/>
  <c r="S6283" i="5"/>
  <c r="S6284" i="5"/>
  <c r="S6285" i="5"/>
  <c r="S6286" i="5"/>
  <c r="S6287" i="5"/>
  <c r="S6288" i="5"/>
  <c r="S6289" i="5"/>
  <c r="S6290" i="5"/>
  <c r="S6291" i="5"/>
  <c r="S6292" i="5"/>
  <c r="S6293" i="5"/>
  <c r="S6294" i="5"/>
  <c r="S6295" i="5"/>
  <c r="S6296" i="5"/>
  <c r="S6297" i="5"/>
  <c r="S6298" i="5"/>
  <c r="S6299" i="5"/>
  <c r="S6300" i="5"/>
  <c r="S6301" i="5"/>
  <c r="S6302" i="5"/>
  <c r="S6303" i="5"/>
  <c r="S6304" i="5"/>
  <c r="S6305" i="5"/>
  <c r="S6306" i="5"/>
  <c r="S6307" i="5"/>
  <c r="S6308" i="5"/>
  <c r="S6309" i="5"/>
  <c r="S6310" i="5"/>
  <c r="S6311" i="5"/>
  <c r="S6312" i="5"/>
  <c r="S6313" i="5"/>
  <c r="S6314" i="5"/>
  <c r="S6315" i="5"/>
  <c r="S6316" i="5"/>
  <c r="S6317" i="5"/>
  <c r="S6318" i="5"/>
  <c r="S6319" i="5"/>
  <c r="S6320" i="5"/>
  <c r="S6321" i="5"/>
  <c r="S6322" i="5"/>
  <c r="S6323" i="5"/>
  <c r="S6324" i="5"/>
  <c r="S6325" i="5"/>
  <c r="S6326" i="5"/>
  <c r="S6327" i="5"/>
  <c r="S6328" i="5"/>
  <c r="S6329" i="5"/>
  <c r="S6330" i="5"/>
  <c r="S6331" i="5"/>
  <c r="S6332" i="5"/>
  <c r="S6333" i="5"/>
  <c r="S6334" i="5"/>
  <c r="S6335" i="5"/>
  <c r="S6336" i="5"/>
  <c r="S6337" i="5"/>
  <c r="S6338" i="5"/>
  <c r="S6339" i="5"/>
  <c r="S6340" i="5"/>
  <c r="S6341" i="5"/>
  <c r="S6342" i="5"/>
  <c r="S6343" i="5"/>
  <c r="S6344" i="5"/>
  <c r="S6345" i="5"/>
  <c r="S6346" i="5"/>
  <c r="S6347" i="5"/>
  <c r="S6348" i="5"/>
  <c r="S6349" i="5"/>
  <c r="S6350" i="5"/>
  <c r="S6351" i="5"/>
  <c r="S6352" i="5"/>
  <c r="S6353" i="5"/>
  <c r="S6354" i="5"/>
  <c r="S6355" i="5"/>
  <c r="S6356" i="5"/>
  <c r="S6357" i="5"/>
  <c r="S6358" i="5"/>
  <c r="S6359" i="5"/>
  <c r="S6360" i="5"/>
  <c r="S6361" i="5"/>
  <c r="S6362" i="5"/>
  <c r="S6363" i="5"/>
  <c r="S6364" i="5"/>
  <c r="S6365" i="5"/>
  <c r="S6366" i="5"/>
  <c r="S6367" i="5"/>
  <c r="S6368" i="5"/>
  <c r="S6369" i="5"/>
  <c r="S6370" i="5"/>
  <c r="S6371" i="5"/>
  <c r="S6372" i="5"/>
  <c r="S6373" i="5"/>
  <c r="S6374" i="5"/>
  <c r="S6375" i="5"/>
  <c r="S6376" i="5"/>
  <c r="S6377" i="5"/>
  <c r="S6378" i="5"/>
  <c r="S6379" i="5"/>
  <c r="S6380" i="5"/>
  <c r="S6381" i="5"/>
  <c r="S6382" i="5"/>
  <c r="S6383" i="5"/>
  <c r="S6384" i="5"/>
  <c r="S6385" i="5"/>
  <c r="S6386" i="5"/>
  <c r="S6387" i="5"/>
  <c r="S6388" i="5"/>
  <c r="S6389" i="5"/>
  <c r="S6390" i="5"/>
  <c r="S6391" i="5"/>
  <c r="S6392" i="5"/>
  <c r="S6393" i="5"/>
  <c r="S6394" i="5"/>
  <c r="S6395" i="5"/>
  <c r="S6396" i="5"/>
  <c r="S6397" i="5"/>
  <c r="S6398" i="5"/>
  <c r="S6399" i="5"/>
  <c r="S6400" i="5"/>
  <c r="S6401" i="5"/>
  <c r="S6402" i="5"/>
  <c r="S6403" i="5"/>
  <c r="S6404" i="5"/>
  <c r="S6405" i="5"/>
  <c r="S6406" i="5"/>
  <c r="S6407" i="5"/>
  <c r="S6408" i="5"/>
  <c r="S6409" i="5"/>
  <c r="S6410" i="5"/>
  <c r="S6411" i="5"/>
  <c r="S6412" i="5"/>
  <c r="S6413" i="5"/>
  <c r="S6414" i="5"/>
  <c r="S6415" i="5"/>
  <c r="S6416" i="5"/>
  <c r="S6417" i="5"/>
  <c r="S6418" i="5"/>
  <c r="S6419" i="5"/>
  <c r="S6420" i="5"/>
  <c r="S6421" i="5"/>
  <c r="S6422" i="5"/>
  <c r="S6423" i="5"/>
  <c r="S6424" i="5"/>
  <c r="S6425" i="5"/>
  <c r="S6426" i="5"/>
  <c r="S6427" i="5"/>
  <c r="S6428" i="5"/>
  <c r="S6429" i="5"/>
  <c r="S6430" i="5"/>
  <c r="S6431" i="5"/>
  <c r="S6432" i="5"/>
  <c r="S6433" i="5"/>
  <c r="S6434" i="5"/>
  <c r="S6435" i="5"/>
  <c r="S6436" i="5"/>
  <c r="S6437" i="5"/>
  <c r="S6438" i="5"/>
  <c r="S6439" i="5"/>
  <c r="S6440" i="5"/>
  <c r="S6441" i="5"/>
  <c r="S6442" i="5"/>
  <c r="S6443" i="5"/>
  <c r="S6444" i="5"/>
  <c r="S6445" i="5"/>
  <c r="S6446" i="5"/>
  <c r="S6447" i="5"/>
  <c r="S6448" i="5"/>
  <c r="S6449" i="5"/>
  <c r="S6450" i="5"/>
  <c r="S6451" i="5"/>
  <c r="S6452" i="5"/>
  <c r="S6453" i="5"/>
  <c r="S6454" i="5"/>
  <c r="S6455" i="5"/>
  <c r="S6456" i="5"/>
  <c r="S6457" i="5"/>
  <c r="S6458" i="5"/>
  <c r="S6459" i="5"/>
  <c r="S6460" i="5"/>
  <c r="S6461" i="5"/>
  <c r="S6462" i="5"/>
  <c r="S6463" i="5"/>
  <c r="S6464" i="5"/>
  <c r="S6465" i="5"/>
  <c r="S6466" i="5"/>
  <c r="S6467" i="5"/>
  <c r="S6468" i="5"/>
  <c r="S6469" i="5"/>
  <c r="S6470" i="5"/>
  <c r="S6471" i="5"/>
  <c r="S6472" i="5"/>
  <c r="S6473" i="5"/>
  <c r="S6474" i="5"/>
  <c r="S6475" i="5"/>
  <c r="S6476" i="5"/>
  <c r="S6477" i="5"/>
  <c r="S6478" i="5"/>
  <c r="S6479" i="5"/>
  <c r="S6480" i="5"/>
  <c r="S6481" i="5"/>
  <c r="S6482" i="5"/>
  <c r="S6483" i="5"/>
  <c r="S6484" i="5"/>
  <c r="S6485" i="5"/>
  <c r="S6486" i="5"/>
  <c r="S6487" i="5"/>
  <c r="S6488" i="5"/>
  <c r="S6489" i="5"/>
  <c r="S6490" i="5"/>
  <c r="S6491" i="5"/>
  <c r="S6492" i="5"/>
  <c r="S6493" i="5"/>
  <c r="S6494" i="5"/>
  <c r="S6495" i="5"/>
  <c r="S6496" i="5"/>
  <c r="S6497" i="5"/>
  <c r="S6498" i="5"/>
  <c r="S6499" i="5"/>
  <c r="S6500" i="5"/>
  <c r="S6501" i="5"/>
  <c r="S6502" i="5"/>
  <c r="S6503" i="5"/>
  <c r="S6504" i="5"/>
  <c r="S6505" i="5"/>
  <c r="S6506" i="5"/>
  <c r="S6507" i="5"/>
  <c r="S6508" i="5"/>
  <c r="S6509" i="5"/>
  <c r="S6510" i="5"/>
  <c r="S6511" i="5"/>
  <c r="S6512" i="5"/>
  <c r="S6513" i="5"/>
  <c r="S6514" i="5"/>
  <c r="S6515" i="5"/>
  <c r="S6516" i="5"/>
  <c r="S6517" i="5"/>
  <c r="S6518" i="5"/>
  <c r="S6519" i="5"/>
  <c r="S6520" i="5"/>
  <c r="S6521" i="5"/>
  <c r="S6522" i="5"/>
  <c r="S6523" i="5"/>
  <c r="S6524" i="5"/>
  <c r="S6525" i="5"/>
  <c r="S6526" i="5"/>
  <c r="S6527" i="5"/>
  <c r="S6528" i="5"/>
  <c r="S6529" i="5"/>
  <c r="S6530" i="5"/>
  <c r="S6531" i="5"/>
  <c r="S6532" i="5"/>
  <c r="S6533" i="5"/>
  <c r="S6534" i="5"/>
  <c r="S6535" i="5"/>
  <c r="S6536" i="5"/>
  <c r="S6537" i="5"/>
  <c r="S6538" i="5"/>
  <c r="S6539" i="5"/>
  <c r="S6540" i="5"/>
  <c r="S6541" i="5"/>
  <c r="S6542" i="5"/>
  <c r="S6543" i="5"/>
  <c r="S6544" i="5"/>
  <c r="S6545" i="5"/>
  <c r="S6546" i="5"/>
  <c r="S6547" i="5"/>
  <c r="S6548" i="5"/>
  <c r="S6549" i="5"/>
  <c r="S6550" i="5"/>
  <c r="S6551" i="5"/>
  <c r="S6552" i="5"/>
  <c r="S6553" i="5"/>
  <c r="S6554" i="5"/>
  <c r="S6555" i="5"/>
  <c r="S6556" i="5"/>
  <c r="S6557" i="5"/>
  <c r="S6558" i="5"/>
  <c r="S6559" i="5"/>
  <c r="S6560" i="5"/>
  <c r="S6561" i="5"/>
  <c r="S6562" i="5"/>
  <c r="S6563" i="5"/>
  <c r="S6564" i="5"/>
  <c r="S6565" i="5"/>
  <c r="S6566" i="5"/>
  <c r="S6567" i="5"/>
  <c r="S6568" i="5"/>
  <c r="S6569" i="5"/>
  <c r="S6570" i="5"/>
  <c r="S6571" i="5"/>
  <c r="S6572" i="5"/>
  <c r="S6573" i="5"/>
  <c r="S6574" i="5"/>
  <c r="S6575" i="5"/>
  <c r="S6576" i="5"/>
  <c r="S6577" i="5"/>
  <c r="S6578" i="5"/>
  <c r="S6579" i="5"/>
  <c r="S6580" i="5"/>
  <c r="S6581" i="5"/>
  <c r="S6582" i="5"/>
  <c r="S6583" i="5"/>
  <c r="S6584" i="5"/>
  <c r="S6585" i="5"/>
  <c r="S6586" i="5"/>
  <c r="S6587" i="5"/>
  <c r="S6588" i="5"/>
  <c r="S6589" i="5"/>
  <c r="S6590" i="5"/>
  <c r="S6591" i="5"/>
  <c r="S6592" i="5"/>
  <c r="S6593" i="5"/>
  <c r="S6594" i="5"/>
  <c r="S6595" i="5"/>
  <c r="S6596" i="5"/>
  <c r="S6597" i="5"/>
  <c r="S6598" i="5"/>
  <c r="S6599" i="5"/>
  <c r="S6600" i="5"/>
  <c r="S6601" i="5"/>
  <c r="S6602" i="5"/>
  <c r="S6603" i="5"/>
  <c r="S6604" i="5"/>
  <c r="S6605" i="5"/>
  <c r="S6606" i="5"/>
  <c r="S6607" i="5"/>
  <c r="S6608" i="5"/>
  <c r="S6609" i="5"/>
  <c r="S6610" i="5"/>
  <c r="S6611" i="5"/>
  <c r="S6612" i="5"/>
  <c r="S6613" i="5"/>
  <c r="S6614" i="5"/>
  <c r="S6615" i="5"/>
  <c r="S6616" i="5"/>
  <c r="S6617" i="5"/>
  <c r="S6618" i="5"/>
  <c r="S6619" i="5"/>
  <c r="S6620" i="5"/>
  <c r="S6621" i="5"/>
  <c r="S6622" i="5"/>
  <c r="S6623" i="5"/>
  <c r="S6624" i="5"/>
  <c r="S6625" i="5"/>
  <c r="S6626" i="5"/>
  <c r="S6627" i="5"/>
  <c r="S6628" i="5"/>
  <c r="S6629" i="5"/>
  <c r="S6630" i="5"/>
  <c r="S6631" i="5"/>
  <c r="S6632" i="5"/>
  <c r="S6633" i="5"/>
  <c r="S6634" i="5"/>
  <c r="S6635" i="5"/>
  <c r="S6636" i="5"/>
  <c r="S6637" i="5"/>
  <c r="S6638" i="5"/>
  <c r="S6639" i="5"/>
  <c r="S6640" i="5"/>
  <c r="S6641" i="5"/>
  <c r="S6642" i="5"/>
  <c r="S6643" i="5"/>
  <c r="S6644" i="5"/>
  <c r="S6645" i="5"/>
  <c r="S6646" i="5"/>
  <c r="S6647" i="5"/>
  <c r="S6648" i="5"/>
  <c r="S6649" i="5"/>
  <c r="S6650" i="5"/>
  <c r="S6651" i="5"/>
  <c r="S6652" i="5"/>
  <c r="S6653" i="5"/>
  <c r="S6654" i="5"/>
  <c r="S6655" i="5"/>
  <c r="S6656" i="5"/>
  <c r="S6657" i="5"/>
  <c r="S6658" i="5"/>
  <c r="S6659" i="5"/>
  <c r="S6660" i="5"/>
  <c r="S6661" i="5"/>
  <c r="S6662" i="5"/>
  <c r="S6663" i="5"/>
  <c r="S6664" i="5"/>
  <c r="S6665" i="5"/>
  <c r="S6666" i="5"/>
  <c r="S6667" i="5"/>
  <c r="S6668" i="5"/>
  <c r="S6669" i="5"/>
  <c r="S6670" i="5"/>
  <c r="S6671" i="5"/>
  <c r="S6672" i="5"/>
  <c r="S6673" i="5"/>
  <c r="S6674" i="5"/>
  <c r="S6675" i="5"/>
  <c r="S6676" i="5"/>
  <c r="S6677" i="5"/>
  <c r="S6678" i="5"/>
  <c r="S6679" i="5"/>
  <c r="S6680" i="5"/>
  <c r="S6681" i="5"/>
  <c r="S6682" i="5"/>
  <c r="S6683" i="5"/>
  <c r="S6684" i="5"/>
  <c r="S6685" i="5"/>
  <c r="S6686" i="5"/>
  <c r="S6687" i="5"/>
  <c r="S6688" i="5"/>
  <c r="S6689" i="5"/>
  <c r="S6690" i="5"/>
  <c r="S6691" i="5"/>
  <c r="S6692" i="5"/>
  <c r="S6693" i="5"/>
  <c r="S6694" i="5"/>
  <c r="S6695" i="5"/>
  <c r="S6696" i="5"/>
  <c r="S6697" i="5"/>
  <c r="S6698" i="5"/>
  <c r="S6699" i="5"/>
  <c r="S6700" i="5"/>
  <c r="S6701" i="5"/>
  <c r="S6702" i="5"/>
  <c r="S6703" i="5"/>
  <c r="S6704" i="5"/>
  <c r="S6705" i="5"/>
  <c r="S6706" i="5"/>
  <c r="S6707" i="5"/>
  <c r="S6708" i="5"/>
  <c r="S6709" i="5"/>
  <c r="S6710" i="5"/>
  <c r="S6711" i="5"/>
  <c r="S6712" i="5"/>
  <c r="S6713" i="5"/>
  <c r="S6714" i="5"/>
  <c r="S6715" i="5"/>
  <c r="S6716" i="5"/>
  <c r="S6717" i="5"/>
  <c r="S6718" i="5"/>
  <c r="S6719" i="5"/>
  <c r="S6720" i="5"/>
  <c r="S6721" i="5"/>
  <c r="S6722" i="5"/>
  <c r="S6723" i="5"/>
  <c r="S6724" i="5"/>
  <c r="S6725" i="5"/>
  <c r="S6726" i="5"/>
  <c r="S6727" i="5"/>
  <c r="S6728" i="5"/>
  <c r="S6729" i="5"/>
  <c r="S6730" i="5"/>
  <c r="S6731" i="5"/>
  <c r="S6732" i="5"/>
  <c r="S6733" i="5"/>
  <c r="S6734" i="5"/>
  <c r="S6735" i="5"/>
  <c r="S6736" i="5"/>
  <c r="S6737" i="5"/>
  <c r="S6738" i="5"/>
  <c r="S6739" i="5"/>
  <c r="S6740" i="5"/>
  <c r="S6741" i="5"/>
  <c r="S6742" i="5"/>
  <c r="S6743" i="5"/>
  <c r="S6744" i="5"/>
  <c r="S6745" i="5"/>
  <c r="S6746" i="5"/>
  <c r="S6747" i="5"/>
  <c r="S6748" i="5"/>
  <c r="S6749" i="5"/>
  <c r="S6750" i="5"/>
  <c r="S6751" i="5"/>
  <c r="S6752" i="5"/>
  <c r="S6753" i="5"/>
  <c r="S6754" i="5"/>
  <c r="S6755" i="5"/>
  <c r="S6756" i="5"/>
  <c r="S6757" i="5"/>
  <c r="S6758" i="5"/>
  <c r="S6759" i="5"/>
  <c r="S6760" i="5"/>
  <c r="S6761" i="5"/>
  <c r="S6762" i="5"/>
  <c r="S6763" i="5"/>
  <c r="S6764" i="5"/>
  <c r="S6765" i="5"/>
  <c r="S6766" i="5"/>
  <c r="S6767" i="5"/>
  <c r="S6768" i="5"/>
  <c r="S6769" i="5"/>
  <c r="S6770" i="5"/>
  <c r="S6771" i="5"/>
  <c r="S6772" i="5"/>
  <c r="S6773" i="5"/>
  <c r="S6774" i="5"/>
  <c r="S6775" i="5"/>
  <c r="S6776" i="5"/>
  <c r="S6777" i="5"/>
  <c r="S6778" i="5"/>
  <c r="S6779" i="5"/>
  <c r="S6780" i="5"/>
  <c r="S6781" i="5"/>
  <c r="S6782" i="5"/>
  <c r="S6783" i="5"/>
  <c r="S6784" i="5"/>
  <c r="S6785" i="5"/>
  <c r="S6786" i="5"/>
  <c r="S6787" i="5"/>
  <c r="S6788" i="5"/>
  <c r="S6789" i="5"/>
  <c r="S6790" i="5"/>
  <c r="S6791" i="5"/>
  <c r="S6792" i="5"/>
  <c r="S6793" i="5"/>
  <c r="S6794" i="5"/>
  <c r="S6795" i="5"/>
  <c r="S6796" i="5"/>
  <c r="S6797" i="5"/>
  <c r="S6798" i="5"/>
  <c r="S6799" i="5"/>
  <c r="S6800" i="5"/>
  <c r="S6801" i="5"/>
  <c r="S6802" i="5"/>
  <c r="S6803" i="5"/>
  <c r="S6804" i="5"/>
  <c r="S6805" i="5"/>
  <c r="S6806" i="5"/>
  <c r="S6807" i="5"/>
  <c r="S6808" i="5"/>
  <c r="S6809" i="5"/>
  <c r="S6810" i="5"/>
  <c r="S6811" i="5"/>
  <c r="S6812" i="5"/>
  <c r="S6813" i="5"/>
  <c r="S6814" i="5"/>
  <c r="S6815" i="5"/>
  <c r="S6816" i="5"/>
  <c r="S6817" i="5"/>
  <c r="S6818" i="5"/>
  <c r="S6819" i="5"/>
  <c r="S6820" i="5"/>
  <c r="S6821" i="5"/>
  <c r="S6822" i="5"/>
  <c r="S6823" i="5"/>
  <c r="S6824" i="5"/>
  <c r="S6825" i="5"/>
  <c r="S6826" i="5"/>
  <c r="S6827" i="5"/>
  <c r="S6828" i="5"/>
  <c r="S6829" i="5"/>
  <c r="S6830" i="5"/>
  <c r="S6831" i="5"/>
  <c r="S6832" i="5"/>
  <c r="S6833" i="5"/>
  <c r="S6834" i="5"/>
  <c r="S6835" i="5"/>
  <c r="S6836" i="5"/>
  <c r="S6837" i="5"/>
  <c r="S6838" i="5"/>
  <c r="S6839" i="5"/>
  <c r="S6840" i="5"/>
  <c r="S6841" i="5"/>
  <c r="S6842" i="5"/>
  <c r="S6843" i="5"/>
  <c r="S6844" i="5"/>
  <c r="S6845" i="5"/>
  <c r="S6846" i="5"/>
  <c r="S6847" i="5"/>
  <c r="S6848" i="5"/>
  <c r="S6849" i="5"/>
  <c r="S6850" i="5"/>
  <c r="S6851" i="5"/>
  <c r="S6852" i="5"/>
  <c r="S6853" i="5"/>
  <c r="S6854" i="5"/>
  <c r="S6855" i="5"/>
  <c r="S6856" i="5"/>
  <c r="S6857" i="5"/>
  <c r="S6858" i="5"/>
  <c r="S6859" i="5"/>
  <c r="S6860" i="5"/>
  <c r="S6861" i="5"/>
  <c r="S6862" i="5"/>
  <c r="S6863" i="5"/>
  <c r="S6864" i="5"/>
  <c r="S6865" i="5"/>
  <c r="S6866" i="5"/>
  <c r="S6867" i="5"/>
  <c r="S6868" i="5"/>
  <c r="S6869" i="5"/>
  <c r="S6870" i="5"/>
  <c r="S6871" i="5"/>
  <c r="S6872" i="5"/>
  <c r="S6873" i="5"/>
  <c r="S6874" i="5"/>
  <c r="S6875" i="5"/>
  <c r="S6876" i="5"/>
  <c r="S6877" i="5"/>
  <c r="S6878" i="5"/>
  <c r="S6879" i="5"/>
  <c r="S6880" i="5"/>
  <c r="S6881" i="5"/>
  <c r="S6882" i="5"/>
  <c r="S6883" i="5"/>
  <c r="S6884" i="5"/>
  <c r="S6885" i="5"/>
  <c r="S6886" i="5"/>
  <c r="S6887" i="5"/>
  <c r="S6888" i="5"/>
  <c r="S6889" i="5"/>
  <c r="S6890" i="5"/>
  <c r="S6891" i="5"/>
  <c r="S6892" i="5"/>
  <c r="S6893" i="5"/>
  <c r="S6894" i="5"/>
  <c r="S6895" i="5"/>
  <c r="S6896" i="5"/>
  <c r="S6897" i="5"/>
  <c r="S6898" i="5"/>
  <c r="S6899" i="5"/>
  <c r="S6900" i="5"/>
  <c r="S6901" i="5"/>
  <c r="S6902" i="5"/>
  <c r="S6903" i="5"/>
  <c r="S6904" i="5"/>
  <c r="S6905" i="5"/>
  <c r="S6906" i="5"/>
  <c r="S6907" i="5"/>
  <c r="S6908" i="5"/>
  <c r="S6909" i="5"/>
  <c r="S6910" i="5"/>
  <c r="S6911" i="5"/>
  <c r="S6912" i="5"/>
  <c r="S6913" i="5"/>
  <c r="S6914" i="5"/>
  <c r="S6915" i="5"/>
  <c r="S6916" i="5"/>
  <c r="S6917" i="5"/>
  <c r="S6918" i="5"/>
  <c r="S6919" i="5"/>
  <c r="S6920" i="5"/>
  <c r="S6921" i="5"/>
  <c r="S6922" i="5"/>
  <c r="S6923" i="5"/>
  <c r="S6924" i="5"/>
  <c r="S6925" i="5"/>
  <c r="S6926" i="5"/>
  <c r="S6927" i="5"/>
  <c r="S6928" i="5"/>
  <c r="S6929" i="5"/>
  <c r="S6930" i="5"/>
  <c r="S6931" i="5"/>
  <c r="S6932" i="5"/>
  <c r="S6933" i="5"/>
  <c r="S6934" i="5"/>
  <c r="S6935" i="5"/>
  <c r="S6936" i="5"/>
  <c r="S6937" i="5"/>
  <c r="S6938" i="5"/>
  <c r="S6939" i="5"/>
  <c r="S6940" i="5"/>
  <c r="S6941" i="5"/>
  <c r="S6942" i="5"/>
  <c r="S6943" i="5"/>
  <c r="S6944" i="5"/>
  <c r="S6945" i="5"/>
  <c r="S6946" i="5"/>
  <c r="S6947" i="5"/>
  <c r="S6948" i="5"/>
  <c r="S6949" i="5"/>
  <c r="S6950" i="5"/>
  <c r="S6951" i="5"/>
  <c r="S6952" i="5"/>
  <c r="S6953" i="5"/>
  <c r="S6954" i="5"/>
  <c r="S6955" i="5"/>
  <c r="S6956" i="5"/>
  <c r="S6957" i="5"/>
  <c r="S6958" i="5"/>
  <c r="S6959" i="5"/>
  <c r="S6960" i="5"/>
  <c r="S6961" i="5"/>
  <c r="S6962" i="5"/>
  <c r="S6963" i="5"/>
  <c r="S6964" i="5"/>
  <c r="S6965" i="5"/>
  <c r="S6966" i="5"/>
  <c r="S6967" i="5"/>
  <c r="S6968" i="5"/>
  <c r="S6969" i="5"/>
  <c r="S6970" i="5"/>
  <c r="S6971" i="5"/>
  <c r="S6972" i="5"/>
  <c r="S6973" i="5"/>
  <c r="S6974" i="5"/>
  <c r="S6975" i="5"/>
  <c r="S6976" i="5"/>
  <c r="S6977" i="5"/>
  <c r="S6978" i="5"/>
  <c r="S6979" i="5"/>
  <c r="S6980" i="5"/>
  <c r="S6981" i="5"/>
  <c r="S6982" i="5"/>
  <c r="S6983" i="5"/>
  <c r="S6984" i="5"/>
  <c r="S6985" i="5"/>
  <c r="S6986" i="5"/>
  <c r="S6987" i="5"/>
  <c r="S6988" i="5"/>
  <c r="S6989" i="5"/>
  <c r="S6990" i="5"/>
  <c r="S6991" i="5"/>
  <c r="S6992" i="5"/>
  <c r="S6993" i="5"/>
  <c r="S6994" i="5"/>
  <c r="S6995" i="5"/>
  <c r="S6996" i="5"/>
  <c r="S6997" i="5"/>
  <c r="S6998" i="5"/>
  <c r="S6999" i="5"/>
  <c r="S7000" i="5"/>
  <c r="S7001" i="5"/>
  <c r="S7002" i="5"/>
  <c r="S7003" i="5"/>
  <c r="S7004" i="5"/>
  <c r="S7005" i="5"/>
  <c r="S7006" i="5"/>
  <c r="S7007" i="5"/>
  <c r="S7008" i="5"/>
  <c r="S7009" i="5"/>
  <c r="S7010" i="5"/>
  <c r="S7011" i="5"/>
  <c r="S7012" i="5"/>
  <c r="S7013" i="5"/>
  <c r="S7014" i="5"/>
  <c r="S7015" i="5"/>
  <c r="S7016" i="5"/>
  <c r="S7017" i="5"/>
  <c r="S7018" i="5"/>
  <c r="S7019" i="5"/>
  <c r="S7020" i="5"/>
  <c r="S7021" i="5"/>
  <c r="S7022" i="5"/>
  <c r="S7023" i="5"/>
  <c r="S7024" i="5"/>
  <c r="S7025" i="5"/>
  <c r="S7026" i="5"/>
  <c r="S7027" i="5"/>
  <c r="S7028" i="5"/>
  <c r="S7029" i="5"/>
  <c r="S7030" i="5"/>
  <c r="S7031" i="5"/>
  <c r="S7032" i="5"/>
  <c r="S7033" i="5"/>
  <c r="S7034" i="5"/>
  <c r="S7035" i="5"/>
  <c r="S7036" i="5"/>
  <c r="S7037" i="5"/>
  <c r="S7038" i="5"/>
  <c r="S7039" i="5"/>
  <c r="S7040" i="5"/>
  <c r="S7041" i="5"/>
  <c r="S7042" i="5"/>
  <c r="S7043" i="5"/>
  <c r="S7044" i="5"/>
  <c r="S7045" i="5"/>
  <c r="S7046" i="5"/>
  <c r="S7047" i="5"/>
  <c r="S7048" i="5"/>
  <c r="S7049" i="5"/>
  <c r="S7050" i="5"/>
  <c r="S7051" i="5"/>
  <c r="S7052" i="5"/>
  <c r="S7053" i="5"/>
  <c r="S7054" i="5"/>
  <c r="S7055" i="5"/>
  <c r="S7056" i="5"/>
  <c r="S7057" i="5"/>
  <c r="S7058" i="5"/>
  <c r="S7059" i="5"/>
  <c r="S7060" i="5"/>
  <c r="S7061" i="5"/>
  <c r="S7062" i="5"/>
  <c r="S7063" i="5"/>
  <c r="S7064" i="5"/>
  <c r="S7065" i="5"/>
  <c r="S7066" i="5"/>
  <c r="S7067" i="5"/>
  <c r="S7068" i="5"/>
  <c r="S7069" i="5"/>
  <c r="S7070" i="5"/>
  <c r="S7071" i="5"/>
  <c r="S7072" i="5"/>
  <c r="S7073" i="5"/>
  <c r="S7074" i="5"/>
  <c r="S7075" i="5"/>
  <c r="S7076" i="5"/>
  <c r="S7077" i="5"/>
  <c r="S7078" i="5"/>
  <c r="S7079" i="5"/>
  <c r="S7080" i="5"/>
  <c r="S7081" i="5"/>
  <c r="S7082" i="5"/>
  <c r="S7083" i="5"/>
  <c r="S7084" i="5"/>
  <c r="S7085" i="5"/>
  <c r="S7086" i="5"/>
  <c r="S7087" i="5"/>
  <c r="S7088" i="5"/>
  <c r="S7089" i="5"/>
  <c r="S7090" i="5"/>
  <c r="S7091" i="5"/>
  <c r="S7092" i="5"/>
  <c r="S7093" i="5"/>
  <c r="S7094" i="5"/>
  <c r="S7095" i="5"/>
  <c r="S7096" i="5"/>
  <c r="S7097" i="5"/>
  <c r="S7098" i="5"/>
  <c r="S7099" i="5"/>
  <c r="S7100" i="5"/>
  <c r="S7101" i="5"/>
  <c r="S7102" i="5"/>
  <c r="S7103" i="5"/>
  <c r="S7104" i="5"/>
  <c r="S7105" i="5"/>
  <c r="S7106" i="5"/>
  <c r="S7107" i="5"/>
  <c r="S7108" i="5"/>
  <c r="S7109" i="5"/>
  <c r="S7110" i="5"/>
  <c r="S7111" i="5"/>
  <c r="S7112" i="5"/>
  <c r="S7113" i="5"/>
  <c r="S7114" i="5"/>
  <c r="S7115" i="5"/>
  <c r="S7116" i="5"/>
  <c r="S7117" i="5"/>
  <c r="S7118" i="5"/>
  <c r="S7119" i="5"/>
  <c r="S7120" i="5"/>
  <c r="S7121" i="5"/>
  <c r="S7122" i="5"/>
  <c r="S7123" i="5"/>
  <c r="S7124" i="5"/>
  <c r="S7125" i="5"/>
  <c r="S7126" i="5"/>
  <c r="S7127" i="5"/>
  <c r="S7128" i="5"/>
  <c r="S7129" i="5"/>
  <c r="S7130" i="5"/>
  <c r="S7131" i="5"/>
  <c r="S7132" i="5"/>
  <c r="S7133" i="5"/>
  <c r="S7134" i="5"/>
  <c r="S7135" i="5"/>
  <c r="S7136" i="5"/>
  <c r="S7137" i="5"/>
  <c r="S7138" i="5"/>
  <c r="S7139" i="5"/>
  <c r="S7140" i="5"/>
  <c r="S7141" i="5"/>
  <c r="S7142" i="5"/>
  <c r="S7143" i="5"/>
  <c r="S7144" i="5"/>
  <c r="S7145" i="5"/>
  <c r="S7146" i="5"/>
  <c r="S7147" i="5"/>
  <c r="S7148" i="5"/>
  <c r="S7149" i="5"/>
  <c r="S7150" i="5"/>
  <c r="S7151" i="5"/>
  <c r="S7152" i="5"/>
  <c r="S7153" i="5"/>
  <c r="S7154" i="5"/>
  <c r="S7155" i="5"/>
  <c r="S7156" i="5"/>
  <c r="S7157" i="5"/>
  <c r="S7158" i="5"/>
  <c r="S7159" i="5"/>
  <c r="S7160" i="5"/>
  <c r="S7161" i="5"/>
  <c r="S7162" i="5"/>
  <c r="S7163" i="5"/>
  <c r="S7164" i="5"/>
  <c r="S7165" i="5"/>
  <c r="S7166" i="5"/>
  <c r="S7167" i="5"/>
  <c r="S7168" i="5"/>
  <c r="S7169" i="5"/>
  <c r="S7170" i="5"/>
  <c r="S7171" i="5"/>
  <c r="S7172" i="5"/>
  <c r="S7173" i="5"/>
  <c r="S7174" i="5"/>
  <c r="S7175" i="5"/>
  <c r="S7176" i="5"/>
  <c r="S7177" i="5"/>
  <c r="S7178" i="5"/>
  <c r="S7179" i="5"/>
  <c r="S7180" i="5"/>
  <c r="S7181" i="5"/>
  <c r="S7182" i="5"/>
  <c r="S7183" i="5"/>
  <c r="S7184" i="5"/>
  <c r="S7185" i="5"/>
  <c r="S7186" i="5"/>
  <c r="S7187" i="5"/>
  <c r="S7188" i="5"/>
  <c r="S7189" i="5"/>
  <c r="S7190" i="5"/>
  <c r="S7191" i="5"/>
  <c r="S7192" i="5"/>
  <c r="S7193" i="5"/>
  <c r="S7194" i="5"/>
  <c r="S7195" i="5"/>
  <c r="S7196" i="5"/>
  <c r="S7197" i="5"/>
  <c r="S7198" i="5"/>
  <c r="S7199" i="5"/>
  <c r="S7200" i="5"/>
  <c r="S7201" i="5"/>
  <c r="S7202" i="5"/>
  <c r="S7203" i="5"/>
  <c r="S7204" i="5"/>
  <c r="S7205" i="5"/>
  <c r="S7206" i="5"/>
  <c r="S7207" i="5"/>
  <c r="S7208" i="5"/>
  <c r="S7209" i="5"/>
  <c r="S7210" i="5"/>
  <c r="S7211" i="5"/>
  <c r="S7212" i="5"/>
  <c r="S7213" i="5"/>
  <c r="S7214" i="5"/>
  <c r="S7215" i="5"/>
  <c r="S7216" i="5"/>
  <c r="S7217" i="5"/>
  <c r="S7218" i="5"/>
  <c r="S7219" i="5"/>
  <c r="S7220" i="5"/>
  <c r="S7221" i="5"/>
  <c r="S7222" i="5"/>
  <c r="S7223" i="5"/>
  <c r="S7224" i="5"/>
  <c r="S7225" i="5"/>
  <c r="S7226" i="5"/>
  <c r="S7227" i="5"/>
  <c r="S7228" i="5"/>
  <c r="S7229" i="5"/>
  <c r="S7230" i="5"/>
  <c r="S7231" i="5"/>
  <c r="S7232" i="5"/>
  <c r="S7233" i="5"/>
  <c r="S7234" i="5"/>
  <c r="S7235" i="5"/>
  <c r="S7236" i="5"/>
  <c r="S7237" i="5"/>
  <c r="S7238" i="5"/>
  <c r="S7239" i="5"/>
  <c r="S7240" i="5"/>
  <c r="S7241" i="5"/>
  <c r="S7242" i="5"/>
  <c r="S7243" i="5"/>
  <c r="S7244" i="5"/>
  <c r="S7245" i="5"/>
  <c r="S7246" i="5"/>
  <c r="S7247" i="5"/>
  <c r="S7248" i="5"/>
  <c r="S7249" i="5"/>
  <c r="S7250" i="5"/>
  <c r="S7251" i="5"/>
  <c r="S7252" i="5"/>
  <c r="S7253" i="5"/>
  <c r="S7254" i="5"/>
  <c r="S7255" i="5"/>
  <c r="S7256" i="5"/>
  <c r="S7257" i="5"/>
  <c r="S7258" i="5"/>
  <c r="S7259" i="5"/>
  <c r="S7260" i="5"/>
  <c r="S7261" i="5"/>
  <c r="S7262" i="5"/>
  <c r="S7263" i="5"/>
  <c r="S7264" i="5"/>
  <c r="S7265" i="5"/>
  <c r="S7266" i="5"/>
  <c r="S7267" i="5"/>
  <c r="S7268" i="5"/>
  <c r="S7269" i="5"/>
  <c r="S7270" i="5"/>
  <c r="S7271" i="5"/>
  <c r="S7272" i="5"/>
  <c r="S7273" i="5"/>
  <c r="S7274" i="5"/>
  <c r="S7275" i="5"/>
  <c r="S7276" i="5"/>
  <c r="S7277" i="5"/>
  <c r="S7278" i="5"/>
  <c r="S7279" i="5"/>
  <c r="S7280" i="5"/>
  <c r="S7281" i="5"/>
  <c r="S7282" i="5"/>
  <c r="S7283" i="5"/>
  <c r="S7284" i="5"/>
  <c r="S7285" i="5"/>
  <c r="S7286" i="5"/>
  <c r="S7287" i="5"/>
  <c r="S7288" i="5"/>
  <c r="S7289" i="5"/>
  <c r="S7290" i="5"/>
  <c r="S7291" i="5"/>
  <c r="S7292" i="5"/>
  <c r="S7293" i="5"/>
  <c r="S7294" i="5"/>
  <c r="S7295" i="5"/>
  <c r="S7296" i="5"/>
  <c r="S7297" i="5"/>
  <c r="S7298" i="5"/>
  <c r="S7299" i="5"/>
  <c r="S7300" i="5"/>
  <c r="S7301" i="5"/>
  <c r="S7302" i="5"/>
  <c r="S7303" i="5"/>
  <c r="S7304" i="5"/>
  <c r="S7305" i="5"/>
  <c r="S7306" i="5"/>
  <c r="S7307" i="5"/>
  <c r="S7308" i="5"/>
  <c r="S7309" i="5"/>
  <c r="S7310" i="5"/>
  <c r="S7311" i="5"/>
  <c r="S7312" i="5"/>
  <c r="S7313" i="5"/>
  <c r="S7314" i="5"/>
  <c r="S7315" i="5"/>
  <c r="S7316" i="5"/>
  <c r="S7317" i="5"/>
  <c r="S7318" i="5"/>
  <c r="S7319" i="5"/>
  <c r="S7320" i="5"/>
  <c r="S7321" i="5"/>
  <c r="S7322" i="5"/>
  <c r="S7323" i="5"/>
  <c r="S7324" i="5"/>
  <c r="S7325" i="5"/>
  <c r="S7326" i="5"/>
  <c r="S7327" i="5"/>
  <c r="S7328" i="5"/>
  <c r="S7329" i="5"/>
  <c r="S7330" i="5"/>
  <c r="S7331" i="5"/>
  <c r="S7332" i="5"/>
  <c r="S7333" i="5"/>
  <c r="S7334" i="5"/>
  <c r="S7335" i="5"/>
  <c r="S7336" i="5"/>
  <c r="S7337" i="5"/>
  <c r="S7338" i="5"/>
  <c r="S7339" i="5"/>
  <c r="S7340" i="5"/>
  <c r="S7341" i="5"/>
  <c r="S7342" i="5"/>
  <c r="S7343" i="5"/>
  <c r="S7344" i="5"/>
  <c r="S7345" i="5"/>
  <c r="S7346" i="5"/>
  <c r="S7347" i="5"/>
  <c r="S7348" i="5"/>
  <c r="S7349" i="5"/>
  <c r="S7350" i="5"/>
  <c r="S7351" i="5"/>
  <c r="S7352" i="5"/>
  <c r="S7353" i="5"/>
  <c r="S7354" i="5"/>
  <c r="S7355" i="5"/>
  <c r="S7356" i="5"/>
  <c r="S7357" i="5"/>
  <c r="S7358" i="5"/>
  <c r="S7359" i="5"/>
  <c r="S7360" i="5"/>
  <c r="S7361" i="5"/>
  <c r="S7362" i="5"/>
  <c r="S7363" i="5"/>
  <c r="S7364" i="5"/>
  <c r="S7365" i="5"/>
  <c r="S7366" i="5"/>
  <c r="S7367" i="5"/>
  <c r="S7368" i="5"/>
  <c r="S7369" i="5"/>
  <c r="S7370" i="5"/>
  <c r="S7371" i="5"/>
  <c r="S7372" i="5"/>
  <c r="S7373" i="5"/>
  <c r="S7374" i="5"/>
  <c r="S7375" i="5"/>
  <c r="S7376" i="5"/>
  <c r="S7377" i="5"/>
  <c r="S7378" i="5"/>
  <c r="S7379" i="5"/>
  <c r="S7380" i="5"/>
  <c r="S7381" i="5"/>
  <c r="S7382" i="5"/>
  <c r="S7383" i="5"/>
  <c r="S7384" i="5"/>
  <c r="S7385" i="5"/>
  <c r="S7386" i="5"/>
  <c r="S7387" i="5"/>
  <c r="S7388" i="5"/>
  <c r="S7389" i="5"/>
  <c r="S7390" i="5"/>
  <c r="S7391" i="5"/>
  <c r="S7392" i="5"/>
  <c r="S7393" i="5"/>
  <c r="S7394" i="5"/>
  <c r="S7395" i="5"/>
  <c r="S7396" i="5"/>
  <c r="S7397" i="5"/>
  <c r="S7398" i="5"/>
  <c r="S7399" i="5"/>
  <c r="S7400" i="5"/>
  <c r="S7401" i="5"/>
  <c r="S7402" i="5"/>
  <c r="S7403" i="5"/>
  <c r="S7404" i="5"/>
  <c r="S7405" i="5"/>
  <c r="S7406" i="5"/>
  <c r="S7407" i="5"/>
  <c r="S7408" i="5"/>
  <c r="S7409" i="5"/>
  <c r="S7410" i="5"/>
  <c r="S7411" i="5"/>
  <c r="S7412" i="5"/>
  <c r="S7413" i="5"/>
  <c r="S7414" i="5"/>
  <c r="S7415" i="5"/>
  <c r="S7416" i="5"/>
  <c r="S7417" i="5"/>
  <c r="S7418" i="5"/>
  <c r="S7419" i="5"/>
  <c r="S7420" i="5"/>
  <c r="S7421" i="5"/>
  <c r="S7422" i="5"/>
  <c r="S7423" i="5"/>
  <c r="S7424" i="5"/>
  <c r="S7425" i="5"/>
  <c r="S7426" i="5"/>
  <c r="S7427" i="5"/>
  <c r="S7428" i="5"/>
  <c r="S7429" i="5"/>
  <c r="S7430" i="5"/>
  <c r="S7431" i="5"/>
  <c r="S7432" i="5"/>
  <c r="S7433" i="5"/>
  <c r="S7434" i="5"/>
  <c r="S7435" i="5"/>
  <c r="S7436" i="5"/>
  <c r="S7437" i="5"/>
  <c r="S7438" i="5"/>
  <c r="S7439" i="5"/>
  <c r="S7440" i="5"/>
  <c r="S7441" i="5"/>
  <c r="S7442" i="5"/>
  <c r="S7443" i="5"/>
  <c r="S7444" i="5"/>
  <c r="S7445" i="5"/>
  <c r="S7446" i="5"/>
  <c r="S7447" i="5"/>
  <c r="S7448" i="5"/>
  <c r="S7449" i="5"/>
  <c r="S7450" i="5"/>
  <c r="S7451" i="5"/>
  <c r="S7452" i="5"/>
  <c r="S7453" i="5"/>
  <c r="S7454" i="5"/>
  <c r="S7455" i="5"/>
  <c r="S7456" i="5"/>
  <c r="S7457" i="5"/>
  <c r="S7458" i="5"/>
  <c r="S7459" i="5"/>
  <c r="S7460" i="5"/>
  <c r="S7461" i="5"/>
  <c r="S7462" i="5"/>
  <c r="S7463" i="5"/>
  <c r="S7464" i="5"/>
  <c r="S7465" i="5"/>
  <c r="S7466" i="5"/>
  <c r="S7467" i="5"/>
  <c r="S7468" i="5"/>
  <c r="S7469" i="5"/>
  <c r="S7470" i="5"/>
  <c r="S7471" i="5"/>
  <c r="S7472" i="5"/>
  <c r="S7473" i="5"/>
  <c r="S7474" i="5"/>
  <c r="S7475" i="5"/>
  <c r="S7476" i="5"/>
  <c r="S7477" i="5"/>
  <c r="S7478" i="5"/>
  <c r="S7479" i="5"/>
  <c r="S7480" i="5"/>
  <c r="S7481" i="5"/>
  <c r="S7482" i="5"/>
  <c r="S7483" i="5"/>
  <c r="S7484" i="5"/>
  <c r="S7485" i="5"/>
  <c r="S7486" i="5"/>
  <c r="S7487" i="5"/>
  <c r="S7488" i="5"/>
  <c r="S7489" i="5"/>
  <c r="S7490" i="5"/>
  <c r="S7491" i="5"/>
  <c r="S7492" i="5"/>
  <c r="S7493" i="5"/>
  <c r="S7494" i="5"/>
  <c r="S7495" i="5"/>
  <c r="S7496" i="5"/>
  <c r="S7497" i="5"/>
  <c r="S7498" i="5"/>
  <c r="S7499" i="5"/>
  <c r="S7500" i="5"/>
  <c r="S7501" i="5"/>
  <c r="S7502" i="5"/>
  <c r="S7503" i="5"/>
  <c r="S7504" i="5"/>
  <c r="S7505" i="5"/>
  <c r="S7506" i="5"/>
  <c r="S7507" i="5"/>
  <c r="S7508" i="5"/>
  <c r="S7509" i="5"/>
  <c r="S7510" i="5"/>
  <c r="S7511" i="5"/>
  <c r="S7512" i="5"/>
  <c r="S7513" i="5"/>
  <c r="S7514" i="5"/>
  <c r="S7515" i="5"/>
  <c r="S7516" i="5"/>
  <c r="S7517" i="5"/>
  <c r="S7518" i="5"/>
  <c r="S7519" i="5"/>
  <c r="S7520" i="5"/>
  <c r="S7521" i="5"/>
  <c r="S7522" i="5"/>
  <c r="S7523" i="5"/>
  <c r="S7524" i="5"/>
  <c r="S7525" i="5"/>
  <c r="S7526" i="5"/>
  <c r="S7527" i="5"/>
  <c r="S7528" i="5"/>
  <c r="S7529" i="5"/>
  <c r="S7530" i="5"/>
  <c r="S7531" i="5"/>
  <c r="S7532" i="5"/>
  <c r="S7533" i="5"/>
  <c r="S7534" i="5"/>
  <c r="S7535" i="5"/>
  <c r="S7536" i="5"/>
  <c r="S7537" i="5"/>
  <c r="S7538" i="5"/>
  <c r="S7539" i="5"/>
  <c r="S7540" i="5"/>
  <c r="S7541" i="5"/>
  <c r="S7542" i="5"/>
  <c r="S7543" i="5"/>
  <c r="S7544" i="5"/>
  <c r="S7545" i="5"/>
  <c r="S7546" i="5"/>
  <c r="S7547" i="5"/>
  <c r="S7548" i="5"/>
  <c r="S7549" i="5"/>
  <c r="S7550" i="5"/>
  <c r="S7551" i="5"/>
  <c r="S7552" i="5"/>
  <c r="S7553" i="5"/>
  <c r="S7554" i="5"/>
  <c r="S7555" i="5"/>
  <c r="S7556" i="5"/>
  <c r="S7557" i="5"/>
  <c r="S7558" i="5"/>
  <c r="S7559" i="5"/>
  <c r="S7560" i="5"/>
  <c r="S7561" i="5"/>
  <c r="S7562" i="5"/>
  <c r="S7563" i="5"/>
  <c r="S7564" i="5"/>
  <c r="S7565" i="5"/>
  <c r="S7566" i="5"/>
  <c r="S7567" i="5"/>
  <c r="S7568" i="5"/>
  <c r="S7569" i="5"/>
  <c r="S7570" i="5"/>
  <c r="S7571" i="5"/>
  <c r="S7572" i="5"/>
  <c r="S7573" i="5"/>
  <c r="S7574" i="5"/>
  <c r="S7575" i="5"/>
  <c r="S7576" i="5"/>
  <c r="S7577" i="5"/>
  <c r="S7578" i="5"/>
  <c r="S7579" i="5"/>
  <c r="S7580" i="5"/>
  <c r="S7581" i="5"/>
  <c r="S7582" i="5"/>
  <c r="S7583" i="5"/>
  <c r="S7584" i="5"/>
  <c r="S7585" i="5"/>
  <c r="S7586" i="5"/>
  <c r="S7587" i="5"/>
  <c r="S7588" i="5"/>
  <c r="S7589" i="5"/>
  <c r="S7590" i="5"/>
  <c r="S7591" i="5"/>
  <c r="S7592" i="5"/>
  <c r="S7593" i="5"/>
  <c r="S7594" i="5"/>
  <c r="S7595" i="5"/>
  <c r="S7596" i="5"/>
  <c r="S7597" i="5"/>
  <c r="S7598" i="5"/>
  <c r="S7599" i="5"/>
  <c r="S7600" i="5"/>
  <c r="S7601" i="5"/>
  <c r="S7602" i="5"/>
  <c r="S7603" i="5"/>
  <c r="S7604" i="5"/>
  <c r="S7605" i="5"/>
  <c r="S7606" i="5"/>
  <c r="S7607" i="5"/>
  <c r="S7608" i="5"/>
  <c r="S7609" i="5"/>
  <c r="S7610" i="5"/>
  <c r="S7611" i="5"/>
  <c r="S7612" i="5"/>
  <c r="S7613" i="5"/>
  <c r="S7614" i="5"/>
  <c r="S7615" i="5"/>
  <c r="S7616" i="5"/>
  <c r="S7617" i="5"/>
  <c r="S7618" i="5"/>
  <c r="S7619" i="5"/>
  <c r="S7620" i="5"/>
  <c r="S7621" i="5"/>
  <c r="S7622" i="5"/>
  <c r="S7623" i="5"/>
  <c r="S7624" i="5"/>
  <c r="S7625" i="5"/>
  <c r="S7626" i="5"/>
  <c r="S7627" i="5"/>
  <c r="S7628" i="5"/>
  <c r="S7629" i="5"/>
  <c r="S7630" i="5"/>
  <c r="S7631" i="5"/>
  <c r="S7632" i="5"/>
  <c r="S7633" i="5"/>
  <c r="S7634" i="5"/>
  <c r="S7635" i="5"/>
  <c r="S7636" i="5"/>
  <c r="S7637" i="5"/>
  <c r="S7638" i="5"/>
  <c r="S7639" i="5"/>
  <c r="S7640" i="5"/>
  <c r="S7641" i="5"/>
  <c r="S7642" i="5"/>
  <c r="S7643" i="5"/>
  <c r="S7644" i="5"/>
  <c r="S7645" i="5"/>
  <c r="S7646" i="5"/>
  <c r="S7647" i="5"/>
  <c r="S7648" i="5"/>
  <c r="S7649" i="5"/>
  <c r="S7650" i="5"/>
  <c r="S7651" i="5"/>
  <c r="S7652" i="5"/>
  <c r="S7653" i="5"/>
  <c r="S7654" i="5"/>
  <c r="S7655" i="5"/>
  <c r="S7656" i="5"/>
  <c r="S7657" i="5"/>
  <c r="S7658" i="5"/>
  <c r="S7659" i="5"/>
  <c r="S7660" i="5"/>
  <c r="S7661" i="5"/>
  <c r="S7662" i="5"/>
  <c r="S7663" i="5"/>
  <c r="S7664" i="5"/>
  <c r="S7665" i="5"/>
  <c r="S7666" i="5"/>
  <c r="S7667" i="5"/>
  <c r="S7668" i="5"/>
  <c r="S7669" i="5"/>
  <c r="S7670" i="5"/>
  <c r="S7671" i="5"/>
  <c r="S7672" i="5"/>
  <c r="S7673" i="5"/>
  <c r="S7674" i="5"/>
  <c r="S7675" i="5"/>
  <c r="S7676" i="5"/>
  <c r="S7677" i="5"/>
  <c r="S7678" i="5"/>
  <c r="S7679" i="5"/>
  <c r="S7680" i="5"/>
  <c r="S7681" i="5"/>
  <c r="S7682" i="5"/>
  <c r="S7683" i="5"/>
  <c r="S7684" i="5"/>
  <c r="S7685" i="5"/>
  <c r="S7686" i="5"/>
  <c r="S7687" i="5"/>
  <c r="S7688" i="5"/>
  <c r="S7689" i="5"/>
  <c r="S7690" i="5"/>
  <c r="S7691" i="5"/>
  <c r="S7692" i="5"/>
  <c r="S7693" i="5"/>
  <c r="S7694" i="5"/>
  <c r="S7695" i="5"/>
  <c r="S7696" i="5"/>
  <c r="S7697" i="5"/>
  <c r="S7698" i="5"/>
  <c r="S7699" i="5"/>
  <c r="S7700" i="5"/>
  <c r="S7701" i="5"/>
  <c r="S7702" i="5"/>
  <c r="S7703" i="5"/>
  <c r="S7704" i="5"/>
  <c r="S7705" i="5"/>
  <c r="S7706" i="5"/>
  <c r="S7707" i="5"/>
  <c r="S7708" i="5"/>
  <c r="S7709" i="5"/>
  <c r="S7710" i="5"/>
  <c r="S7711" i="5"/>
  <c r="S7712" i="5"/>
  <c r="S7713" i="5"/>
  <c r="S7714" i="5"/>
  <c r="S7715" i="5"/>
  <c r="S7716" i="5"/>
  <c r="S7717" i="5"/>
  <c r="S7718" i="5"/>
  <c r="S7719" i="5"/>
  <c r="S7720" i="5"/>
  <c r="S7721" i="5"/>
  <c r="S7722" i="5"/>
  <c r="S7723" i="5"/>
  <c r="S7724" i="5"/>
  <c r="S7725" i="5"/>
  <c r="S7726" i="5"/>
  <c r="S7727" i="5"/>
  <c r="S7728" i="5"/>
  <c r="S7729" i="5"/>
  <c r="S7730" i="5"/>
  <c r="S7731" i="5"/>
  <c r="S7732" i="5"/>
  <c r="S7733" i="5"/>
  <c r="S7734" i="5"/>
  <c r="S7735" i="5"/>
  <c r="S7736" i="5"/>
  <c r="S7737" i="5"/>
  <c r="S7738" i="5"/>
  <c r="S7739" i="5"/>
  <c r="S7740" i="5"/>
  <c r="S7741" i="5"/>
  <c r="S7742" i="5"/>
  <c r="S7743" i="5"/>
  <c r="S7744" i="5"/>
  <c r="S7745" i="5"/>
  <c r="S7746" i="5"/>
  <c r="S7747" i="5"/>
  <c r="S7748" i="5"/>
  <c r="S7749" i="5"/>
  <c r="S7750" i="5"/>
  <c r="S7751" i="5"/>
  <c r="S7752" i="5"/>
  <c r="S7753" i="5"/>
  <c r="S7754" i="5"/>
  <c r="S7755" i="5"/>
  <c r="S7756" i="5"/>
  <c r="S7757" i="5"/>
  <c r="S7758" i="5"/>
  <c r="S7759" i="5"/>
  <c r="S7760" i="5"/>
  <c r="S7761" i="5"/>
  <c r="S7762" i="5"/>
  <c r="S7763" i="5"/>
  <c r="S7764" i="5"/>
  <c r="S7765" i="5"/>
  <c r="S7766" i="5"/>
  <c r="S7767" i="5"/>
  <c r="S7768" i="5"/>
  <c r="S7769" i="5"/>
  <c r="S7770" i="5"/>
  <c r="S7771" i="5"/>
  <c r="S7772" i="5"/>
  <c r="S7773" i="5"/>
  <c r="S7774" i="5"/>
  <c r="S7775" i="5"/>
  <c r="S7776" i="5"/>
  <c r="S7777" i="5"/>
  <c r="S7778" i="5"/>
  <c r="S7779" i="5"/>
  <c r="S7780" i="5"/>
  <c r="S7781" i="5"/>
  <c r="S7782" i="5"/>
  <c r="S7783" i="5"/>
  <c r="S7784" i="5"/>
  <c r="S7785" i="5"/>
  <c r="S7786" i="5"/>
  <c r="S7787" i="5"/>
  <c r="S7788" i="5"/>
  <c r="S7789" i="5"/>
  <c r="S7790" i="5"/>
  <c r="S7791" i="5"/>
  <c r="S7792" i="5"/>
  <c r="S7793" i="5"/>
  <c r="S7794" i="5"/>
  <c r="S7795" i="5"/>
  <c r="S7796" i="5"/>
  <c r="S7797" i="5"/>
  <c r="S7798" i="5"/>
  <c r="S7799" i="5"/>
  <c r="S7800" i="5"/>
  <c r="S7801" i="5"/>
  <c r="S7802" i="5"/>
  <c r="S7803" i="5"/>
  <c r="S7804" i="5"/>
  <c r="S7805" i="5"/>
  <c r="S7806" i="5"/>
  <c r="S7807" i="5"/>
  <c r="S7808" i="5"/>
  <c r="S7809" i="5"/>
  <c r="S7810" i="5"/>
  <c r="S7811" i="5"/>
  <c r="S7812" i="5"/>
  <c r="S7813" i="5"/>
  <c r="S7814" i="5"/>
  <c r="S7815" i="5"/>
  <c r="S7816" i="5"/>
  <c r="S7817" i="5"/>
  <c r="S7818" i="5"/>
  <c r="S7819" i="5"/>
  <c r="S7820" i="5"/>
  <c r="S7821" i="5"/>
  <c r="S7822" i="5"/>
  <c r="S7823" i="5"/>
  <c r="S7824" i="5"/>
  <c r="S7825" i="5"/>
  <c r="S7826" i="5"/>
  <c r="S7827" i="5"/>
  <c r="S7828" i="5"/>
  <c r="S7829" i="5"/>
  <c r="S7830" i="5"/>
  <c r="S7831" i="5"/>
  <c r="S7832" i="5"/>
  <c r="S7833" i="5"/>
  <c r="S7834" i="5"/>
  <c r="S7835" i="5"/>
  <c r="S7836" i="5"/>
  <c r="S7837" i="5"/>
  <c r="S7838" i="5"/>
  <c r="S7839" i="5"/>
  <c r="S7840" i="5"/>
  <c r="S7841" i="5"/>
  <c r="S7842" i="5"/>
  <c r="S7843" i="5"/>
  <c r="S7844" i="5"/>
  <c r="S7845" i="5"/>
  <c r="S7846" i="5"/>
  <c r="S7847" i="5"/>
  <c r="S7848" i="5"/>
  <c r="S7849" i="5"/>
  <c r="S7850" i="5"/>
  <c r="S7851" i="5"/>
  <c r="S7852" i="5"/>
  <c r="S7853" i="5"/>
  <c r="S7854" i="5"/>
  <c r="S7855" i="5"/>
  <c r="S7856" i="5"/>
  <c r="S7857" i="5"/>
  <c r="S7858" i="5"/>
  <c r="S7859" i="5"/>
  <c r="S7860" i="5"/>
  <c r="S7861" i="5"/>
  <c r="S7862" i="5"/>
  <c r="S7863" i="5"/>
  <c r="S7864" i="5"/>
  <c r="S7865" i="5"/>
  <c r="S7866" i="5"/>
  <c r="S7867" i="5"/>
  <c r="S7868" i="5"/>
  <c r="S7869" i="5"/>
  <c r="S7870" i="5"/>
  <c r="S7871" i="5"/>
  <c r="S7872" i="5"/>
  <c r="S7873" i="5"/>
  <c r="S7874" i="5"/>
  <c r="S7875" i="5"/>
  <c r="S7876" i="5"/>
  <c r="S7877" i="5"/>
  <c r="S7878" i="5"/>
  <c r="S7879" i="5"/>
  <c r="S7880" i="5"/>
  <c r="S7881" i="5"/>
  <c r="S7882" i="5"/>
  <c r="S7883" i="5"/>
  <c r="S7884" i="5"/>
  <c r="S7885" i="5"/>
  <c r="S7886" i="5"/>
  <c r="S7887" i="5"/>
  <c r="S7888" i="5"/>
  <c r="S7889" i="5"/>
  <c r="S7890" i="5"/>
  <c r="S7891" i="5"/>
  <c r="S7892" i="5"/>
  <c r="S7893" i="5"/>
  <c r="S7894" i="5"/>
  <c r="S7895" i="5"/>
  <c r="S7896" i="5"/>
  <c r="S7897" i="5"/>
  <c r="S7898" i="5"/>
  <c r="S7899" i="5"/>
  <c r="S7900" i="5"/>
  <c r="S7901" i="5"/>
  <c r="S7902" i="5"/>
  <c r="S7903" i="5"/>
  <c r="S7904" i="5"/>
  <c r="S7905" i="5"/>
  <c r="S7906" i="5"/>
  <c r="S7907" i="5"/>
  <c r="S7908" i="5"/>
  <c r="S7909" i="5"/>
  <c r="S7910" i="5"/>
  <c r="S7911" i="5"/>
  <c r="S7912" i="5"/>
  <c r="S7913" i="5"/>
  <c r="S7914" i="5"/>
  <c r="S7915" i="5"/>
  <c r="S7916" i="5"/>
  <c r="S7917" i="5"/>
  <c r="S7918" i="5"/>
  <c r="S7919" i="5"/>
  <c r="S7920" i="5"/>
  <c r="S7921" i="5"/>
  <c r="S7922" i="5"/>
  <c r="S7923" i="5"/>
  <c r="S7924" i="5"/>
  <c r="S7925" i="5"/>
  <c r="S7926" i="5"/>
  <c r="S7927" i="5"/>
  <c r="S7928" i="5"/>
  <c r="S7929" i="5"/>
  <c r="S7930" i="5"/>
  <c r="S7931" i="5"/>
  <c r="S7932" i="5"/>
  <c r="S7933" i="5"/>
  <c r="S7934" i="5"/>
  <c r="S7935" i="5"/>
  <c r="S7936" i="5"/>
  <c r="S7937" i="5"/>
  <c r="S7938" i="5"/>
  <c r="S7939" i="5"/>
  <c r="S7940" i="5"/>
  <c r="S7941" i="5"/>
  <c r="S7942" i="5"/>
  <c r="S7943" i="5"/>
  <c r="S7944" i="5"/>
  <c r="S7945" i="5"/>
  <c r="S7946" i="5"/>
  <c r="S7947" i="5"/>
  <c r="S7948" i="5"/>
  <c r="S7949" i="5"/>
  <c r="S7950" i="5"/>
  <c r="S7951" i="5"/>
  <c r="S7952" i="5"/>
  <c r="S7953" i="5"/>
  <c r="S7954" i="5"/>
  <c r="S7955" i="5"/>
  <c r="S7956" i="5"/>
  <c r="S7957" i="5"/>
  <c r="S7958" i="5"/>
  <c r="S7959" i="5"/>
  <c r="S7960" i="5"/>
  <c r="S7961" i="5"/>
  <c r="S7962" i="5"/>
  <c r="S7963" i="5"/>
  <c r="S7964" i="5"/>
  <c r="S7965" i="5"/>
  <c r="S7966" i="5"/>
  <c r="S7967" i="5"/>
  <c r="S7968" i="5"/>
  <c r="S7969" i="5"/>
  <c r="S7970" i="5"/>
  <c r="S7971" i="5"/>
  <c r="S7972" i="5"/>
  <c r="S7973" i="5"/>
  <c r="S7974" i="5"/>
  <c r="S7975" i="5"/>
  <c r="S7976" i="5"/>
  <c r="S7977" i="5"/>
  <c r="S7978" i="5"/>
  <c r="S7979" i="5"/>
  <c r="S7980" i="5"/>
  <c r="S7981" i="5"/>
  <c r="S7982" i="5"/>
  <c r="S7983" i="5"/>
  <c r="S7984" i="5"/>
  <c r="S7985" i="5"/>
  <c r="S7986" i="5"/>
  <c r="S7987" i="5"/>
  <c r="S7988" i="5"/>
  <c r="S7989" i="5"/>
  <c r="S7990" i="5"/>
  <c r="S7991" i="5"/>
  <c r="S7992" i="5"/>
  <c r="S7993" i="5"/>
  <c r="S7994" i="5"/>
  <c r="S7995" i="5"/>
  <c r="S7996" i="5"/>
  <c r="S7997" i="5"/>
  <c r="S7998" i="5"/>
  <c r="S7999" i="5"/>
  <c r="S8000" i="5"/>
  <c r="S8001" i="5"/>
  <c r="S8002" i="5"/>
  <c r="S8003" i="5"/>
  <c r="S8004" i="5"/>
  <c r="S8005" i="5"/>
  <c r="S8006" i="5"/>
  <c r="S8007" i="5"/>
  <c r="S8008" i="5"/>
  <c r="S8009" i="5"/>
  <c r="S8010" i="5"/>
  <c r="S8011" i="5"/>
  <c r="S8012" i="5"/>
  <c r="S8013" i="5"/>
  <c r="S8014" i="5"/>
  <c r="S8015" i="5"/>
  <c r="S8016" i="5"/>
  <c r="S8017" i="5"/>
  <c r="S8018" i="5"/>
  <c r="S8019" i="5"/>
  <c r="S8020" i="5"/>
  <c r="S8021" i="5"/>
  <c r="S8022" i="5"/>
  <c r="S8023" i="5"/>
  <c r="S8024" i="5"/>
  <c r="S8025" i="5"/>
  <c r="S8026" i="5"/>
  <c r="S8027" i="5"/>
  <c r="S8028" i="5"/>
  <c r="S8029" i="5"/>
  <c r="S8030" i="5"/>
  <c r="S8031" i="5"/>
  <c r="S8032" i="5"/>
  <c r="S8033" i="5"/>
  <c r="S8034" i="5"/>
  <c r="S8035" i="5"/>
  <c r="S8036" i="5"/>
  <c r="S8037" i="5"/>
  <c r="S8038" i="5"/>
  <c r="S8039" i="5"/>
  <c r="S8040" i="5"/>
  <c r="S8041" i="5"/>
  <c r="S8042" i="5"/>
  <c r="S8043" i="5"/>
  <c r="S8044" i="5"/>
  <c r="S8045" i="5"/>
  <c r="S8046" i="5"/>
  <c r="S8047" i="5"/>
  <c r="S8048" i="5"/>
  <c r="S8049" i="5"/>
  <c r="S8050" i="5"/>
  <c r="S8051" i="5"/>
  <c r="S8052" i="5"/>
  <c r="S8053" i="5"/>
  <c r="S8054" i="5"/>
  <c r="S8055" i="5"/>
  <c r="S8056" i="5"/>
  <c r="S8057" i="5"/>
  <c r="S8058" i="5"/>
  <c r="S8059" i="5"/>
  <c r="S8060" i="5"/>
  <c r="S8061" i="5"/>
  <c r="S8062" i="5"/>
  <c r="S8063" i="5"/>
  <c r="S8064" i="5"/>
  <c r="S8065" i="5"/>
  <c r="S8066" i="5"/>
  <c r="S8067" i="5"/>
  <c r="S8068" i="5"/>
  <c r="S8069" i="5"/>
  <c r="S8070" i="5"/>
  <c r="S8071" i="5"/>
  <c r="S8072" i="5"/>
  <c r="S8073" i="5"/>
  <c r="S8074" i="5"/>
  <c r="S8075" i="5"/>
  <c r="S8076" i="5"/>
  <c r="S8077" i="5"/>
  <c r="S8078" i="5"/>
  <c r="S8079" i="5"/>
  <c r="S8080" i="5"/>
  <c r="S8081" i="5"/>
  <c r="S8082" i="5"/>
  <c r="S8083" i="5"/>
  <c r="S8084" i="5"/>
  <c r="S8085" i="5"/>
  <c r="S8086" i="5"/>
  <c r="S8087" i="5"/>
  <c r="S8088" i="5"/>
  <c r="S8089" i="5"/>
  <c r="S8090" i="5"/>
  <c r="S8091" i="5"/>
  <c r="S8092" i="5"/>
  <c r="S8093" i="5"/>
  <c r="S8094" i="5"/>
  <c r="S8095" i="5"/>
  <c r="S8096" i="5"/>
  <c r="S8097" i="5"/>
  <c r="S8098" i="5"/>
  <c r="S8099" i="5"/>
  <c r="S8100" i="5"/>
  <c r="S8101" i="5"/>
  <c r="S8102" i="5"/>
  <c r="S8103" i="5"/>
  <c r="S8104" i="5"/>
  <c r="S8105" i="5"/>
  <c r="S8106" i="5"/>
  <c r="S8107" i="5"/>
  <c r="S8108" i="5"/>
  <c r="S8109" i="5"/>
  <c r="S8110" i="5"/>
  <c r="S8111" i="5"/>
  <c r="S8112" i="5"/>
  <c r="S8113" i="5"/>
  <c r="S8114" i="5"/>
  <c r="S8115" i="5"/>
  <c r="S8116" i="5"/>
  <c r="S8117" i="5"/>
  <c r="S8118" i="5"/>
  <c r="S8119" i="5"/>
  <c r="S8120" i="5"/>
  <c r="S8121" i="5"/>
  <c r="S8122" i="5"/>
  <c r="S8123" i="5"/>
  <c r="S8124" i="5"/>
  <c r="S8125" i="5"/>
  <c r="S8126" i="5"/>
  <c r="S8127" i="5"/>
  <c r="S8128" i="5"/>
  <c r="S8129" i="5"/>
  <c r="S8130" i="5"/>
  <c r="S8131" i="5"/>
  <c r="S8132" i="5"/>
  <c r="S8133" i="5"/>
  <c r="S8134" i="5"/>
  <c r="S8135" i="5"/>
  <c r="S8136" i="5"/>
  <c r="S8137" i="5"/>
  <c r="S8138" i="5"/>
  <c r="S8139" i="5"/>
  <c r="S8140" i="5"/>
  <c r="S8141" i="5"/>
  <c r="S8142" i="5"/>
  <c r="S8143" i="5"/>
  <c r="S8144" i="5"/>
  <c r="S8145" i="5"/>
  <c r="S8146" i="5"/>
  <c r="S8147" i="5"/>
  <c r="S8148" i="5"/>
  <c r="S8149" i="5"/>
  <c r="S8150" i="5"/>
  <c r="S8151" i="5"/>
  <c r="S8152" i="5"/>
  <c r="S8153" i="5"/>
  <c r="S8154" i="5"/>
  <c r="S8155" i="5"/>
  <c r="S8156" i="5"/>
  <c r="S8157" i="5"/>
  <c r="S8158" i="5"/>
  <c r="S8159" i="5"/>
  <c r="S8160" i="5"/>
  <c r="S8161" i="5"/>
  <c r="S8162" i="5"/>
  <c r="S8163" i="5"/>
  <c r="S8164" i="5"/>
  <c r="S8165" i="5"/>
  <c r="S8166" i="5"/>
  <c r="S8167" i="5"/>
  <c r="S8168" i="5"/>
  <c r="S8169" i="5"/>
  <c r="S8170" i="5"/>
  <c r="S8171" i="5"/>
  <c r="S8172" i="5"/>
  <c r="S8173" i="5"/>
  <c r="S8174" i="5"/>
  <c r="S8175" i="5"/>
  <c r="S8176" i="5"/>
  <c r="S8177" i="5"/>
  <c r="S8178" i="5"/>
  <c r="S8179" i="5"/>
  <c r="S8180" i="5"/>
  <c r="S8181" i="5"/>
  <c r="S8182" i="5"/>
  <c r="S8183" i="5"/>
  <c r="S8184" i="5"/>
  <c r="S8185" i="5"/>
  <c r="S8186" i="5"/>
  <c r="S8187" i="5"/>
  <c r="S8188" i="5"/>
  <c r="S8189" i="5"/>
  <c r="S8190" i="5"/>
  <c r="S8191" i="5"/>
  <c r="S8192" i="5"/>
  <c r="S8193" i="5"/>
  <c r="S8194" i="5"/>
  <c r="S8195" i="5"/>
  <c r="S8196" i="5"/>
  <c r="S8197" i="5"/>
  <c r="S8198" i="5"/>
  <c r="S8199" i="5"/>
  <c r="S8200" i="5"/>
  <c r="S8201" i="5"/>
  <c r="S8202" i="5"/>
  <c r="S8203" i="5"/>
  <c r="S8204" i="5"/>
  <c r="S8205" i="5"/>
  <c r="S8206" i="5"/>
  <c r="S8207" i="5"/>
  <c r="S8208" i="5"/>
  <c r="S8209" i="5"/>
  <c r="S8210" i="5"/>
  <c r="S8211" i="5"/>
  <c r="S8212" i="5"/>
  <c r="S8213" i="5"/>
  <c r="S8214" i="5"/>
  <c r="S8215" i="5"/>
  <c r="S8216" i="5"/>
  <c r="S8217" i="5"/>
  <c r="S8218" i="5"/>
  <c r="S8219" i="5"/>
  <c r="S8220" i="5"/>
  <c r="S8221" i="5"/>
  <c r="S8222" i="5"/>
  <c r="S8223" i="5"/>
  <c r="S8224" i="5"/>
  <c r="S8225" i="5"/>
  <c r="S8226" i="5"/>
  <c r="S8227" i="5"/>
  <c r="S8228" i="5"/>
  <c r="S8229" i="5"/>
  <c r="S8230" i="5"/>
  <c r="S8231" i="5"/>
  <c r="S8232" i="5"/>
  <c r="S8233" i="5"/>
  <c r="S8234" i="5"/>
  <c r="S8235" i="5"/>
  <c r="S8236" i="5"/>
  <c r="S8237" i="5"/>
  <c r="S8238" i="5"/>
  <c r="S8239" i="5"/>
  <c r="S8240" i="5"/>
  <c r="S8241" i="5"/>
  <c r="S8242" i="5"/>
  <c r="S8243" i="5"/>
  <c r="S8244" i="5"/>
  <c r="S8245" i="5"/>
  <c r="S8246" i="5"/>
  <c r="S8247" i="5"/>
  <c r="S8248" i="5"/>
  <c r="S8249" i="5"/>
  <c r="S8250" i="5"/>
  <c r="S8251" i="5"/>
  <c r="S8252" i="5"/>
  <c r="S8253" i="5"/>
  <c r="S8254" i="5"/>
  <c r="S8255" i="5"/>
  <c r="S8256" i="5"/>
  <c r="S8257" i="5"/>
  <c r="S8258" i="5"/>
  <c r="S8259" i="5"/>
  <c r="S8260" i="5"/>
  <c r="S8261" i="5"/>
  <c r="S8262" i="5"/>
  <c r="S8263" i="5"/>
  <c r="S8264" i="5"/>
  <c r="S8265" i="5"/>
  <c r="S8266" i="5"/>
  <c r="S8267" i="5"/>
  <c r="S8268" i="5"/>
  <c r="S8269" i="5"/>
  <c r="S8270" i="5"/>
  <c r="S8271" i="5"/>
  <c r="S8272" i="5"/>
  <c r="S8273" i="5"/>
  <c r="S8274" i="5"/>
  <c r="S8275" i="5"/>
  <c r="S8276" i="5"/>
  <c r="S8277" i="5"/>
  <c r="S8278" i="5"/>
  <c r="S8279" i="5"/>
  <c r="S8280" i="5"/>
  <c r="S8281" i="5"/>
  <c r="S8282" i="5"/>
  <c r="S8283" i="5"/>
  <c r="S8284" i="5"/>
  <c r="S8285" i="5"/>
  <c r="S8286" i="5"/>
  <c r="S8287" i="5"/>
  <c r="S8288" i="5"/>
  <c r="S8289" i="5"/>
  <c r="S8290" i="5"/>
  <c r="S8291" i="5"/>
  <c r="S8292" i="5"/>
  <c r="S8293" i="5"/>
  <c r="S8294" i="5"/>
  <c r="S8295" i="5"/>
  <c r="S8296" i="5"/>
  <c r="S8297" i="5"/>
  <c r="S8298" i="5"/>
  <c r="S8299" i="5"/>
  <c r="S8300" i="5"/>
  <c r="S8301" i="5"/>
  <c r="S8302" i="5"/>
  <c r="S8303" i="5"/>
  <c r="S8304" i="5"/>
  <c r="S8305" i="5"/>
  <c r="S8306" i="5"/>
  <c r="S8307" i="5"/>
  <c r="S8308" i="5"/>
  <c r="S8309" i="5"/>
  <c r="S8310" i="5"/>
  <c r="S8311" i="5"/>
  <c r="S8312" i="5"/>
  <c r="S8313" i="5"/>
  <c r="S8314" i="5"/>
  <c r="S8315" i="5"/>
  <c r="S8316" i="5"/>
  <c r="S8317" i="5"/>
  <c r="S8318" i="5"/>
  <c r="S8319" i="5"/>
  <c r="S8320" i="5"/>
  <c r="S8321" i="5"/>
  <c r="S8322" i="5"/>
  <c r="S8323" i="5"/>
  <c r="S8324" i="5"/>
  <c r="S8325" i="5"/>
  <c r="S8326" i="5"/>
  <c r="S8327" i="5"/>
  <c r="S8328" i="5"/>
  <c r="S8329" i="5"/>
  <c r="S8330" i="5"/>
  <c r="S8331" i="5"/>
  <c r="S8332" i="5"/>
  <c r="S8333" i="5"/>
  <c r="S8334" i="5"/>
  <c r="S8335" i="5"/>
  <c r="S8336" i="5"/>
  <c r="S8337" i="5"/>
  <c r="S8338" i="5"/>
  <c r="S8339" i="5"/>
  <c r="S8340" i="5"/>
  <c r="S8341" i="5"/>
  <c r="S8342" i="5"/>
  <c r="S8343" i="5"/>
  <c r="S8344" i="5"/>
  <c r="S8345" i="5"/>
  <c r="S8346" i="5"/>
  <c r="S8347" i="5"/>
  <c r="S8348" i="5"/>
  <c r="S8349" i="5"/>
  <c r="S8350" i="5"/>
  <c r="S8351" i="5"/>
  <c r="S8352" i="5"/>
  <c r="S8353" i="5"/>
  <c r="S8354" i="5"/>
  <c r="S8355" i="5"/>
  <c r="S8356" i="5"/>
  <c r="S8357" i="5"/>
  <c r="S8358" i="5"/>
  <c r="S8359" i="5"/>
  <c r="S8360" i="5"/>
  <c r="S8361" i="5"/>
  <c r="S8362" i="5"/>
  <c r="S8363" i="5"/>
  <c r="S8364" i="5"/>
  <c r="S8365" i="5"/>
  <c r="S8366" i="5"/>
  <c r="S8367" i="5"/>
  <c r="S8368" i="5"/>
  <c r="S8369" i="5"/>
  <c r="S8370" i="5"/>
  <c r="S8371" i="5"/>
  <c r="S8372" i="5"/>
  <c r="S8373" i="5"/>
  <c r="S8374" i="5"/>
  <c r="S8375" i="5"/>
  <c r="S8376" i="5"/>
  <c r="S8377" i="5"/>
  <c r="S8378" i="5"/>
  <c r="S8379" i="5"/>
  <c r="S8380" i="5"/>
  <c r="S8381" i="5"/>
  <c r="S8382" i="5"/>
  <c r="S8383" i="5"/>
  <c r="S8384" i="5"/>
  <c r="S8385" i="5"/>
  <c r="S8386" i="5"/>
  <c r="S8387" i="5"/>
  <c r="S8388" i="5"/>
  <c r="S8389" i="5"/>
  <c r="S8390" i="5"/>
  <c r="S8391" i="5"/>
  <c r="S8392" i="5"/>
  <c r="S8393" i="5"/>
  <c r="S8394" i="5"/>
  <c r="S8395" i="5"/>
  <c r="S8396" i="5"/>
  <c r="S8397" i="5"/>
  <c r="S8398" i="5"/>
  <c r="S8399" i="5"/>
  <c r="S8400" i="5"/>
  <c r="S8401" i="5"/>
  <c r="S8402" i="5"/>
  <c r="S8403" i="5"/>
  <c r="S8404" i="5"/>
  <c r="S8405" i="5"/>
  <c r="S8406" i="5"/>
  <c r="S8407" i="5"/>
  <c r="S8408" i="5"/>
  <c r="S8409" i="5"/>
  <c r="S8410" i="5"/>
  <c r="S8411" i="5"/>
  <c r="S8412" i="5"/>
  <c r="S8413" i="5"/>
  <c r="S8414" i="5"/>
  <c r="S8415" i="5"/>
  <c r="S8416" i="5"/>
  <c r="S8417" i="5"/>
  <c r="S8418" i="5"/>
  <c r="S8419" i="5"/>
  <c r="S8420" i="5"/>
  <c r="S8421" i="5"/>
  <c r="S8422" i="5"/>
  <c r="S8423" i="5"/>
  <c r="S8424" i="5"/>
  <c r="S8425" i="5"/>
  <c r="S8426" i="5"/>
  <c r="S8427" i="5"/>
  <c r="S8428" i="5"/>
  <c r="S8429" i="5"/>
  <c r="S8430" i="5"/>
  <c r="S8431" i="5"/>
  <c r="S8432" i="5"/>
  <c r="S8433" i="5"/>
  <c r="S8434" i="5"/>
  <c r="S8435" i="5"/>
  <c r="S8436" i="5"/>
  <c r="S8437" i="5"/>
  <c r="S8438" i="5"/>
  <c r="S8439" i="5"/>
  <c r="S8440" i="5"/>
  <c r="S8441" i="5"/>
  <c r="S8442" i="5"/>
  <c r="S8443" i="5"/>
  <c r="S8444" i="5"/>
  <c r="S8445" i="5"/>
  <c r="S8446" i="5"/>
  <c r="S8447" i="5"/>
  <c r="S8448" i="5"/>
  <c r="S8449" i="5"/>
  <c r="S8450" i="5"/>
  <c r="S8451" i="5"/>
  <c r="S8452" i="5"/>
  <c r="S8453" i="5"/>
  <c r="S8454" i="5"/>
  <c r="S8455" i="5"/>
  <c r="S8456" i="5"/>
  <c r="S8457" i="5"/>
  <c r="S8458" i="5"/>
  <c r="S8459" i="5"/>
  <c r="S8460" i="5"/>
  <c r="S8461" i="5"/>
  <c r="S8462" i="5"/>
  <c r="S8463" i="5"/>
  <c r="S8464" i="5"/>
  <c r="S8465" i="5"/>
  <c r="S8466" i="5"/>
  <c r="S8467" i="5"/>
  <c r="S8468" i="5"/>
  <c r="S8469" i="5"/>
  <c r="S8470" i="5"/>
  <c r="S8471" i="5"/>
  <c r="S8472" i="5"/>
  <c r="S8473" i="5"/>
  <c r="S8474" i="5"/>
  <c r="S8475" i="5"/>
  <c r="S8476" i="5"/>
  <c r="S8477" i="5"/>
  <c r="S8478" i="5"/>
  <c r="S8479" i="5"/>
  <c r="S8480" i="5"/>
  <c r="S8481" i="5"/>
  <c r="S8482" i="5"/>
  <c r="S8483" i="5"/>
  <c r="S8484" i="5"/>
  <c r="S8485" i="5"/>
  <c r="S8486" i="5"/>
  <c r="S8487" i="5"/>
  <c r="S8488" i="5"/>
  <c r="S8489" i="5"/>
  <c r="S8490" i="5"/>
  <c r="S8491" i="5"/>
  <c r="S8492" i="5"/>
  <c r="S8493" i="5"/>
  <c r="S8494" i="5"/>
  <c r="S8495" i="5"/>
  <c r="S8496" i="5"/>
  <c r="S8497" i="5"/>
  <c r="S8498" i="5"/>
  <c r="S8499" i="5"/>
  <c r="S8500" i="5"/>
  <c r="S8501" i="5"/>
  <c r="S8502" i="5"/>
  <c r="S8503" i="5"/>
  <c r="S8504" i="5"/>
  <c r="S8505" i="5"/>
  <c r="S8506" i="5"/>
  <c r="S8507" i="5"/>
  <c r="S8508" i="5"/>
  <c r="S8509" i="5"/>
  <c r="S8510" i="5"/>
  <c r="S8511" i="5"/>
  <c r="S8512" i="5"/>
  <c r="S8513" i="5"/>
  <c r="S8514" i="5"/>
  <c r="S8515" i="5"/>
  <c r="S8516" i="5"/>
  <c r="S8517" i="5"/>
  <c r="S8518" i="5"/>
  <c r="S8519" i="5"/>
  <c r="S8520" i="5"/>
  <c r="S8521" i="5"/>
  <c r="S8522" i="5"/>
  <c r="S8523" i="5"/>
  <c r="S8524" i="5"/>
  <c r="S8525" i="5"/>
  <c r="S8526" i="5"/>
  <c r="S8527" i="5"/>
  <c r="S8528" i="5"/>
  <c r="S8529" i="5"/>
  <c r="S8530" i="5"/>
  <c r="S8531" i="5"/>
  <c r="S8532" i="5"/>
  <c r="S8533" i="5"/>
  <c r="S8534" i="5"/>
  <c r="S8535" i="5"/>
  <c r="S8536" i="5"/>
  <c r="S8537" i="5"/>
  <c r="S8538" i="5"/>
  <c r="S8539" i="5"/>
  <c r="S8540" i="5"/>
  <c r="S8541" i="5"/>
  <c r="S8542" i="5"/>
  <c r="S8543" i="5"/>
  <c r="S8544" i="5"/>
  <c r="S8545" i="5"/>
  <c r="S8546" i="5"/>
  <c r="S8547" i="5"/>
  <c r="S8548" i="5"/>
  <c r="S8549" i="5"/>
  <c r="S8550" i="5"/>
  <c r="S8551" i="5"/>
  <c r="S8552" i="5"/>
  <c r="S8553" i="5"/>
  <c r="S8554" i="5"/>
  <c r="S8555" i="5"/>
  <c r="S8556" i="5"/>
  <c r="S8557" i="5"/>
  <c r="S8558" i="5"/>
  <c r="S8559" i="5"/>
  <c r="S8560" i="5"/>
  <c r="S8561" i="5"/>
  <c r="S8562" i="5"/>
  <c r="S8563" i="5"/>
  <c r="S8564" i="5"/>
  <c r="S8565" i="5"/>
  <c r="S8566" i="5"/>
  <c r="S8567" i="5"/>
  <c r="S8568" i="5"/>
  <c r="S8569" i="5"/>
  <c r="S8570" i="5"/>
  <c r="S8571" i="5"/>
  <c r="S8572" i="5"/>
  <c r="S8573" i="5"/>
  <c r="S8574" i="5"/>
  <c r="S8575" i="5"/>
  <c r="S8576" i="5"/>
  <c r="S8577" i="5"/>
  <c r="S8578" i="5"/>
  <c r="S8579" i="5"/>
  <c r="S8580" i="5"/>
  <c r="S8581" i="5"/>
  <c r="S8582" i="5"/>
  <c r="S8583" i="5"/>
  <c r="S8584" i="5"/>
  <c r="S8585" i="5"/>
  <c r="S8586" i="5"/>
  <c r="S8587" i="5"/>
  <c r="S8588" i="5"/>
  <c r="S8589" i="5"/>
  <c r="S8590" i="5"/>
  <c r="S8591" i="5"/>
  <c r="S8592" i="5"/>
  <c r="S8593" i="5"/>
  <c r="S8594" i="5"/>
  <c r="S8595" i="5"/>
  <c r="S8596" i="5"/>
  <c r="S8597" i="5"/>
  <c r="S8598" i="5"/>
  <c r="S8599" i="5"/>
  <c r="S8600" i="5"/>
  <c r="S8601" i="5"/>
  <c r="S8602" i="5"/>
  <c r="S8603" i="5"/>
  <c r="S8604" i="5"/>
  <c r="S8605" i="5"/>
  <c r="S8606" i="5"/>
  <c r="S8607" i="5"/>
  <c r="S8608" i="5"/>
  <c r="S8609" i="5"/>
  <c r="S8610" i="5"/>
  <c r="S8611" i="5"/>
  <c r="S8612" i="5"/>
  <c r="S8613" i="5"/>
  <c r="S8614" i="5"/>
  <c r="S8615" i="5"/>
  <c r="S8616" i="5"/>
  <c r="S8617" i="5"/>
  <c r="S8618" i="5"/>
  <c r="S8619" i="5"/>
  <c r="S8620" i="5"/>
  <c r="S8621" i="5"/>
  <c r="S8622" i="5"/>
  <c r="S8623" i="5"/>
  <c r="S8624" i="5"/>
  <c r="S8625" i="5"/>
  <c r="S8626" i="5"/>
  <c r="S8627" i="5"/>
  <c r="S8628" i="5"/>
  <c r="S8629" i="5"/>
  <c r="S8630" i="5"/>
  <c r="S8631" i="5"/>
  <c r="S8632" i="5"/>
  <c r="S8633" i="5"/>
  <c r="S8634" i="5"/>
  <c r="S8635" i="5"/>
  <c r="S8636" i="5"/>
  <c r="S8637" i="5"/>
  <c r="S8638" i="5"/>
  <c r="S8639" i="5"/>
  <c r="S8640" i="5"/>
  <c r="S8641" i="5"/>
  <c r="S8642" i="5"/>
  <c r="S8643" i="5"/>
  <c r="S8644" i="5"/>
  <c r="S8645" i="5"/>
  <c r="S8646" i="5"/>
  <c r="S8647" i="5"/>
  <c r="S8648" i="5"/>
  <c r="S8649" i="5"/>
  <c r="S8650" i="5"/>
  <c r="S8651" i="5"/>
  <c r="S8652" i="5"/>
  <c r="S8653" i="5"/>
  <c r="S8654" i="5"/>
  <c r="S8655" i="5"/>
  <c r="S8656" i="5"/>
  <c r="S8657" i="5"/>
  <c r="S8658" i="5"/>
  <c r="S8659" i="5"/>
  <c r="S8660" i="5"/>
  <c r="S8661" i="5"/>
  <c r="S8662" i="5"/>
  <c r="S8663" i="5"/>
  <c r="S8664" i="5"/>
  <c r="S8665" i="5"/>
  <c r="S8666" i="5"/>
  <c r="S8667" i="5"/>
  <c r="S8668" i="5"/>
  <c r="S8669" i="5"/>
  <c r="S8670" i="5"/>
  <c r="S8671" i="5"/>
  <c r="S8672" i="5"/>
  <c r="S8673" i="5"/>
  <c r="S8674" i="5"/>
  <c r="S8675" i="5"/>
  <c r="S8676" i="5"/>
  <c r="S8677" i="5"/>
  <c r="S8678" i="5"/>
  <c r="S8679" i="5"/>
  <c r="S8680" i="5"/>
  <c r="S8681" i="5"/>
  <c r="S8682" i="5"/>
  <c r="S8683" i="5"/>
  <c r="S8684" i="5"/>
  <c r="S8685" i="5"/>
  <c r="S8686" i="5"/>
  <c r="S8687" i="5"/>
  <c r="S8688" i="5"/>
  <c r="S8689" i="5"/>
  <c r="S8690" i="5"/>
  <c r="S8691" i="5"/>
  <c r="S8692" i="5"/>
  <c r="S8693" i="5"/>
  <c r="S8694" i="5"/>
  <c r="S8695" i="5"/>
  <c r="S8696" i="5"/>
  <c r="S8697" i="5"/>
  <c r="S8698" i="5"/>
  <c r="S8699" i="5"/>
  <c r="S8700" i="5"/>
  <c r="S8701" i="5"/>
  <c r="S8702" i="5"/>
  <c r="S8703" i="5"/>
  <c r="S8704" i="5"/>
  <c r="S8705" i="5"/>
  <c r="S8706" i="5"/>
  <c r="S8707" i="5"/>
  <c r="S8708" i="5"/>
  <c r="S8709" i="5"/>
  <c r="S8710" i="5"/>
  <c r="S8711" i="5"/>
  <c r="S8712" i="5"/>
  <c r="S8713" i="5"/>
  <c r="S8714" i="5"/>
  <c r="S8715" i="5"/>
  <c r="S8716" i="5"/>
  <c r="S8717" i="5"/>
  <c r="S8718" i="5"/>
  <c r="S8719" i="5"/>
  <c r="S8720" i="5"/>
  <c r="S8721" i="5"/>
  <c r="S8722" i="5"/>
  <c r="S8723" i="5"/>
  <c r="S8724" i="5"/>
  <c r="S8725" i="5"/>
  <c r="S8726" i="5"/>
  <c r="S8727" i="5"/>
  <c r="S8728" i="5"/>
  <c r="S8729" i="5"/>
  <c r="S8730" i="5"/>
  <c r="S8731" i="5"/>
  <c r="S8732" i="5"/>
  <c r="S8733" i="5"/>
  <c r="S8734" i="5"/>
  <c r="S8735" i="5"/>
  <c r="S8736" i="5"/>
  <c r="S8737" i="5"/>
  <c r="S8738" i="5"/>
  <c r="S8739" i="5"/>
  <c r="S8740" i="5"/>
  <c r="S8741" i="5"/>
  <c r="S8742" i="5"/>
  <c r="S8743" i="5"/>
  <c r="S8744" i="5"/>
  <c r="S8745" i="5"/>
  <c r="S8746" i="5"/>
  <c r="S8747" i="5"/>
  <c r="S8748" i="5"/>
  <c r="S8749" i="5"/>
  <c r="S8750" i="5"/>
  <c r="S8751" i="5"/>
  <c r="S8752" i="5"/>
  <c r="S8753" i="5"/>
  <c r="S8754" i="5"/>
  <c r="S8755" i="5"/>
  <c r="S8756" i="5"/>
  <c r="S8757" i="5"/>
  <c r="S8758" i="5"/>
  <c r="S8759" i="5"/>
  <c r="S8760" i="5"/>
  <c r="S8761" i="5"/>
  <c r="S8762" i="5"/>
  <c r="S8763" i="5"/>
  <c r="S8764" i="5"/>
  <c r="S8765" i="5"/>
  <c r="S8766" i="5"/>
  <c r="S8767" i="5"/>
  <c r="S8768" i="5"/>
  <c r="S8769" i="5"/>
  <c r="S8770" i="5"/>
  <c r="S8771" i="5"/>
  <c r="S8772" i="5"/>
  <c r="S8773" i="5"/>
  <c r="S8774" i="5"/>
  <c r="S8775" i="5"/>
  <c r="S8776" i="5"/>
  <c r="S8777" i="5"/>
  <c r="S8778" i="5"/>
  <c r="S19" i="5"/>
  <c r="C8" i="5"/>
  <c r="T5258" i="5" s="1"/>
  <c r="G8778" i="5"/>
  <c r="E8778" i="5"/>
  <c r="L8778" i="5" s="1"/>
  <c r="G8777" i="5"/>
  <c r="E8777" i="5"/>
  <c r="L8777" i="5" s="1"/>
  <c r="G8776" i="5"/>
  <c r="E8776" i="5"/>
  <c r="L8776" i="5" s="1"/>
  <c r="G8775" i="5"/>
  <c r="E8775" i="5"/>
  <c r="L8775" i="5" s="1"/>
  <c r="G8774" i="5"/>
  <c r="E8774" i="5"/>
  <c r="L8774" i="5" s="1"/>
  <c r="L8773" i="5"/>
  <c r="G8773" i="5"/>
  <c r="E8773" i="5"/>
  <c r="G8772" i="5"/>
  <c r="E8772" i="5"/>
  <c r="L8772" i="5" s="1"/>
  <c r="G8771" i="5"/>
  <c r="E8771" i="5"/>
  <c r="L8771" i="5" s="1"/>
  <c r="L8770" i="5"/>
  <c r="G8770" i="5"/>
  <c r="E8770" i="5"/>
  <c r="L8769" i="5"/>
  <c r="G8769" i="5"/>
  <c r="E8769" i="5"/>
  <c r="G8768" i="5"/>
  <c r="E8768" i="5"/>
  <c r="L8768" i="5" s="1"/>
  <c r="G8767" i="5"/>
  <c r="E8767" i="5"/>
  <c r="L8767" i="5" s="1"/>
  <c r="G8766" i="5"/>
  <c r="E8766" i="5"/>
  <c r="L8766" i="5" s="1"/>
  <c r="G8765" i="5"/>
  <c r="E8765" i="5"/>
  <c r="L8765" i="5" s="1"/>
  <c r="L8764" i="5"/>
  <c r="G8764" i="5"/>
  <c r="E8764" i="5"/>
  <c r="L8763" i="5"/>
  <c r="G8763" i="5"/>
  <c r="E8763" i="5"/>
  <c r="G8762" i="5"/>
  <c r="E8762" i="5"/>
  <c r="L8762" i="5" s="1"/>
  <c r="G8761" i="5"/>
  <c r="E8761" i="5"/>
  <c r="L8761" i="5" s="1"/>
  <c r="G8760" i="5"/>
  <c r="E8760" i="5"/>
  <c r="L8760" i="5" s="1"/>
  <c r="G8759" i="5"/>
  <c r="E8759" i="5"/>
  <c r="L8759" i="5" s="1"/>
  <c r="G8758" i="5"/>
  <c r="E8758" i="5"/>
  <c r="L8758" i="5" s="1"/>
  <c r="G8757" i="5"/>
  <c r="E8757" i="5"/>
  <c r="L8757" i="5" s="1"/>
  <c r="G8756" i="5"/>
  <c r="E8756" i="5"/>
  <c r="L8756" i="5" s="1"/>
  <c r="L8755" i="5"/>
  <c r="G8755" i="5"/>
  <c r="E8755" i="5"/>
  <c r="G8754" i="5"/>
  <c r="E8754" i="5"/>
  <c r="L8754" i="5" s="1"/>
  <c r="G8753" i="5"/>
  <c r="E8753" i="5"/>
  <c r="L8753" i="5" s="1"/>
  <c r="G8752" i="5"/>
  <c r="E8752" i="5"/>
  <c r="L8752" i="5" s="1"/>
  <c r="G8751" i="5"/>
  <c r="E8751" i="5"/>
  <c r="L8751" i="5" s="1"/>
  <c r="G8750" i="5"/>
  <c r="E8750" i="5"/>
  <c r="L8750" i="5" s="1"/>
  <c r="L8749" i="5"/>
  <c r="G8749" i="5"/>
  <c r="E8749" i="5"/>
  <c r="G8748" i="5"/>
  <c r="E8748" i="5"/>
  <c r="L8748" i="5" s="1"/>
  <c r="G8747" i="5"/>
  <c r="E8747" i="5"/>
  <c r="L8747" i="5" s="1"/>
  <c r="L8746" i="5"/>
  <c r="G8746" i="5"/>
  <c r="E8746" i="5"/>
  <c r="G8745" i="5"/>
  <c r="E8745" i="5"/>
  <c r="L8745" i="5" s="1"/>
  <c r="G8744" i="5"/>
  <c r="E8744" i="5"/>
  <c r="L8744" i="5" s="1"/>
  <c r="G8743" i="5"/>
  <c r="E8743" i="5"/>
  <c r="L8743" i="5" s="1"/>
  <c r="G8742" i="5"/>
  <c r="E8742" i="5"/>
  <c r="L8742" i="5" s="1"/>
  <c r="G8741" i="5"/>
  <c r="E8741" i="5"/>
  <c r="L8741" i="5" s="1"/>
  <c r="L8740" i="5"/>
  <c r="G8740" i="5"/>
  <c r="E8740" i="5"/>
  <c r="L8739" i="5"/>
  <c r="G8739" i="5"/>
  <c r="E8739" i="5"/>
  <c r="G8738" i="5"/>
  <c r="E8738" i="5"/>
  <c r="L8738" i="5" s="1"/>
  <c r="G8737" i="5"/>
  <c r="E8737" i="5"/>
  <c r="L8737" i="5" s="1"/>
  <c r="G8736" i="5"/>
  <c r="E8736" i="5"/>
  <c r="L8736" i="5" s="1"/>
  <c r="G8735" i="5"/>
  <c r="E8735" i="5"/>
  <c r="L8735" i="5" s="1"/>
  <c r="G8734" i="5"/>
  <c r="E8734" i="5"/>
  <c r="L8734" i="5" s="1"/>
  <c r="L8733" i="5"/>
  <c r="G8733" i="5"/>
  <c r="E8733" i="5"/>
  <c r="G8732" i="5"/>
  <c r="E8732" i="5"/>
  <c r="L8732" i="5" s="1"/>
  <c r="G8731" i="5"/>
  <c r="E8731" i="5"/>
  <c r="L8731" i="5" s="1"/>
  <c r="L8730" i="5"/>
  <c r="G8730" i="5"/>
  <c r="E8730" i="5"/>
  <c r="G8729" i="5"/>
  <c r="E8729" i="5"/>
  <c r="L8729" i="5" s="1"/>
  <c r="G8728" i="5"/>
  <c r="E8728" i="5"/>
  <c r="L8728" i="5" s="1"/>
  <c r="L8727" i="5"/>
  <c r="G8727" i="5"/>
  <c r="E8727" i="5"/>
  <c r="G8726" i="5"/>
  <c r="E8726" i="5"/>
  <c r="L8726" i="5" s="1"/>
  <c r="G8725" i="5"/>
  <c r="E8725" i="5"/>
  <c r="L8725" i="5" s="1"/>
  <c r="L8724" i="5"/>
  <c r="G8724" i="5"/>
  <c r="E8724" i="5"/>
  <c r="G8723" i="5"/>
  <c r="E8723" i="5"/>
  <c r="L8723" i="5" s="1"/>
  <c r="G8722" i="5"/>
  <c r="E8722" i="5"/>
  <c r="L8722" i="5" s="1"/>
  <c r="L8721" i="5"/>
  <c r="G8721" i="5"/>
  <c r="E8721" i="5"/>
  <c r="G8720" i="5"/>
  <c r="E8720" i="5"/>
  <c r="L8720" i="5" s="1"/>
  <c r="G8719" i="5"/>
  <c r="E8719" i="5"/>
  <c r="L8719" i="5" s="1"/>
  <c r="L8718" i="5"/>
  <c r="G8718" i="5"/>
  <c r="E8718" i="5"/>
  <c r="G8717" i="5"/>
  <c r="E8717" i="5"/>
  <c r="L8717" i="5" s="1"/>
  <c r="G8716" i="5"/>
  <c r="E8716" i="5"/>
  <c r="L8716" i="5" s="1"/>
  <c r="L8715" i="5"/>
  <c r="G8715" i="5"/>
  <c r="E8715" i="5"/>
  <c r="G8714" i="5"/>
  <c r="E8714" i="5"/>
  <c r="L8714" i="5" s="1"/>
  <c r="G8713" i="5"/>
  <c r="E8713" i="5"/>
  <c r="L8713" i="5" s="1"/>
  <c r="L8712" i="5"/>
  <c r="G8712" i="5"/>
  <c r="E8712" i="5"/>
  <c r="G8711" i="5"/>
  <c r="E8711" i="5"/>
  <c r="L8711" i="5" s="1"/>
  <c r="G8710" i="5"/>
  <c r="E8710" i="5"/>
  <c r="L8710" i="5" s="1"/>
  <c r="L8709" i="5"/>
  <c r="G8709" i="5"/>
  <c r="E8709" i="5"/>
  <c r="G8708" i="5"/>
  <c r="E8708" i="5"/>
  <c r="L8708" i="5" s="1"/>
  <c r="G8707" i="5"/>
  <c r="E8707" i="5"/>
  <c r="L8707" i="5" s="1"/>
  <c r="G8706" i="5"/>
  <c r="E8706" i="5"/>
  <c r="L8706" i="5" s="1"/>
  <c r="G8705" i="5"/>
  <c r="E8705" i="5"/>
  <c r="L8705" i="5" s="1"/>
  <c r="G8704" i="5"/>
  <c r="E8704" i="5"/>
  <c r="L8704" i="5" s="1"/>
  <c r="L8703" i="5"/>
  <c r="G8703" i="5"/>
  <c r="E8703" i="5"/>
  <c r="G8702" i="5"/>
  <c r="E8702" i="5"/>
  <c r="L8702" i="5" s="1"/>
  <c r="G8701" i="5"/>
  <c r="E8701" i="5"/>
  <c r="L8701" i="5" s="1"/>
  <c r="L8700" i="5"/>
  <c r="G8700" i="5"/>
  <c r="E8700" i="5"/>
  <c r="G8699" i="5"/>
  <c r="E8699" i="5"/>
  <c r="L8699" i="5" s="1"/>
  <c r="G8698" i="5"/>
  <c r="E8698" i="5"/>
  <c r="L8698" i="5" s="1"/>
  <c r="L8697" i="5"/>
  <c r="G8697" i="5"/>
  <c r="E8697" i="5"/>
  <c r="G8696" i="5"/>
  <c r="E8696" i="5"/>
  <c r="L8696" i="5" s="1"/>
  <c r="L8695" i="5"/>
  <c r="G8695" i="5"/>
  <c r="E8695" i="5"/>
  <c r="L8694" i="5"/>
  <c r="G8694" i="5"/>
  <c r="E8694" i="5"/>
  <c r="G8693" i="5"/>
  <c r="E8693" i="5"/>
  <c r="L8693" i="5" s="1"/>
  <c r="L8692" i="5"/>
  <c r="G8692" i="5"/>
  <c r="E8692" i="5"/>
  <c r="L8691" i="5"/>
  <c r="G8691" i="5"/>
  <c r="E8691" i="5"/>
  <c r="G8690" i="5"/>
  <c r="E8690" i="5"/>
  <c r="L8690" i="5" s="1"/>
  <c r="L8689" i="5"/>
  <c r="G8689" i="5"/>
  <c r="E8689" i="5"/>
  <c r="L8688" i="5"/>
  <c r="G8688" i="5"/>
  <c r="E8688" i="5"/>
  <c r="L8687" i="5"/>
  <c r="G8687" i="5"/>
  <c r="E8687" i="5"/>
  <c r="G8686" i="5"/>
  <c r="E8686" i="5"/>
  <c r="L8686" i="5" s="1"/>
  <c r="G8685" i="5"/>
  <c r="E8685" i="5"/>
  <c r="L8685" i="5" s="1"/>
  <c r="G8684" i="5"/>
  <c r="E8684" i="5"/>
  <c r="L8684" i="5" s="1"/>
  <c r="L8683" i="5"/>
  <c r="G8683" i="5"/>
  <c r="E8683" i="5"/>
  <c r="L8682" i="5"/>
  <c r="G8682" i="5"/>
  <c r="E8682" i="5"/>
  <c r="G8681" i="5"/>
  <c r="E8681" i="5"/>
  <c r="L8681" i="5" s="1"/>
  <c r="G8680" i="5"/>
  <c r="E8680" i="5"/>
  <c r="L8680" i="5" s="1"/>
  <c r="L8679" i="5"/>
  <c r="G8679" i="5"/>
  <c r="E8679" i="5"/>
  <c r="L8678" i="5"/>
  <c r="G8678" i="5"/>
  <c r="E8678" i="5"/>
  <c r="L8677" i="5"/>
  <c r="G8677" i="5"/>
  <c r="E8677" i="5"/>
  <c r="L8676" i="5"/>
  <c r="G8676" i="5"/>
  <c r="E8676" i="5"/>
  <c r="G8675" i="5"/>
  <c r="E8675" i="5"/>
  <c r="L8675" i="5" s="1"/>
  <c r="G8674" i="5"/>
  <c r="E8674" i="5"/>
  <c r="L8674" i="5" s="1"/>
  <c r="L8673" i="5"/>
  <c r="G8673" i="5"/>
  <c r="E8673" i="5"/>
  <c r="G8672" i="5"/>
  <c r="E8672" i="5"/>
  <c r="L8672" i="5" s="1"/>
  <c r="G8671" i="5"/>
  <c r="E8671" i="5"/>
  <c r="L8671" i="5" s="1"/>
  <c r="L8670" i="5"/>
  <c r="G8670" i="5"/>
  <c r="E8670" i="5"/>
  <c r="L8669" i="5"/>
  <c r="G8669" i="5"/>
  <c r="E8669" i="5"/>
  <c r="G8668" i="5"/>
  <c r="E8668" i="5"/>
  <c r="L8668" i="5" s="1"/>
  <c r="G8667" i="5"/>
  <c r="E8667" i="5"/>
  <c r="L8667" i="5" s="1"/>
  <c r="G8666" i="5"/>
  <c r="E8666" i="5"/>
  <c r="L8666" i="5" s="1"/>
  <c r="L8665" i="5"/>
  <c r="G8665" i="5"/>
  <c r="E8665" i="5"/>
  <c r="L8664" i="5"/>
  <c r="G8664" i="5"/>
  <c r="E8664" i="5"/>
  <c r="G8663" i="5"/>
  <c r="E8663" i="5"/>
  <c r="L8663" i="5" s="1"/>
  <c r="L8662" i="5"/>
  <c r="G8662" i="5"/>
  <c r="E8662" i="5"/>
  <c r="L8661" i="5"/>
  <c r="G8661" i="5"/>
  <c r="E8661" i="5"/>
  <c r="L8660" i="5"/>
  <c r="G8660" i="5"/>
  <c r="E8660" i="5"/>
  <c r="L8659" i="5"/>
  <c r="G8659" i="5"/>
  <c r="E8659" i="5"/>
  <c r="L8658" i="5"/>
  <c r="G8658" i="5"/>
  <c r="E8658" i="5"/>
  <c r="G8657" i="5"/>
  <c r="E8657" i="5"/>
  <c r="L8657" i="5" s="1"/>
  <c r="L8656" i="5"/>
  <c r="G8656" i="5"/>
  <c r="E8656" i="5"/>
  <c r="L8655" i="5"/>
  <c r="G8655" i="5"/>
  <c r="E8655" i="5"/>
  <c r="L8654" i="5"/>
  <c r="G8654" i="5"/>
  <c r="E8654" i="5"/>
  <c r="G8653" i="5"/>
  <c r="E8653" i="5"/>
  <c r="L8653" i="5" s="1"/>
  <c r="G8652" i="5"/>
  <c r="E8652" i="5"/>
  <c r="L8652" i="5" s="1"/>
  <c r="L8651" i="5"/>
  <c r="G8651" i="5"/>
  <c r="E8651" i="5"/>
  <c r="L8650" i="5"/>
  <c r="G8650" i="5"/>
  <c r="E8650" i="5"/>
  <c r="G8649" i="5"/>
  <c r="E8649" i="5"/>
  <c r="L8649" i="5" s="1"/>
  <c r="L8648" i="5"/>
  <c r="G8648" i="5"/>
  <c r="E8648" i="5"/>
  <c r="G8647" i="5"/>
  <c r="E8647" i="5"/>
  <c r="L8647" i="5" s="1"/>
  <c r="L8646" i="5"/>
  <c r="G8646" i="5"/>
  <c r="E8646" i="5"/>
  <c r="L8645" i="5"/>
  <c r="G8645" i="5"/>
  <c r="E8645" i="5"/>
  <c r="L8644" i="5"/>
  <c r="G8644" i="5"/>
  <c r="E8644" i="5"/>
  <c r="G8643" i="5"/>
  <c r="E8643" i="5"/>
  <c r="L8643" i="5" s="1"/>
  <c r="L8642" i="5"/>
  <c r="G8642" i="5"/>
  <c r="E8642" i="5"/>
  <c r="G8641" i="5"/>
  <c r="E8641" i="5"/>
  <c r="L8641" i="5" s="1"/>
  <c r="G8640" i="5"/>
  <c r="E8640" i="5"/>
  <c r="L8640" i="5" s="1"/>
  <c r="L8639" i="5"/>
  <c r="G8639" i="5"/>
  <c r="E8639" i="5"/>
  <c r="G8638" i="5"/>
  <c r="E8638" i="5"/>
  <c r="L8638" i="5" s="1"/>
  <c r="G8637" i="5"/>
  <c r="E8637" i="5"/>
  <c r="L8637" i="5" s="1"/>
  <c r="L8636" i="5"/>
  <c r="G8636" i="5"/>
  <c r="E8636" i="5"/>
  <c r="L8635" i="5"/>
  <c r="G8635" i="5"/>
  <c r="E8635" i="5"/>
  <c r="L8634" i="5"/>
  <c r="G8634" i="5"/>
  <c r="E8634" i="5"/>
  <c r="L8633" i="5"/>
  <c r="G8633" i="5"/>
  <c r="E8633" i="5"/>
  <c r="L8632" i="5"/>
  <c r="G8632" i="5"/>
  <c r="E8632" i="5"/>
  <c r="L8631" i="5"/>
  <c r="G8631" i="5"/>
  <c r="E8631" i="5"/>
  <c r="L8630" i="5"/>
  <c r="G8630" i="5"/>
  <c r="E8630" i="5"/>
  <c r="L8629" i="5"/>
  <c r="G8629" i="5"/>
  <c r="E8629" i="5"/>
  <c r="L8628" i="5"/>
  <c r="G8628" i="5"/>
  <c r="E8628" i="5"/>
  <c r="L8627" i="5"/>
  <c r="G8627" i="5"/>
  <c r="E8627" i="5"/>
  <c r="L8626" i="5"/>
  <c r="G8626" i="5"/>
  <c r="E8626" i="5"/>
  <c r="L8625" i="5"/>
  <c r="G8625" i="5"/>
  <c r="E8625" i="5"/>
  <c r="L8624" i="5"/>
  <c r="G8624" i="5"/>
  <c r="E8624" i="5"/>
  <c r="G8623" i="5"/>
  <c r="E8623" i="5"/>
  <c r="L8623" i="5" s="1"/>
  <c r="G8622" i="5"/>
  <c r="E8622" i="5"/>
  <c r="L8622" i="5" s="1"/>
  <c r="L8621" i="5"/>
  <c r="G8621" i="5"/>
  <c r="E8621" i="5"/>
  <c r="L8620" i="5"/>
  <c r="G8620" i="5"/>
  <c r="E8620" i="5"/>
  <c r="G8619" i="5"/>
  <c r="E8619" i="5"/>
  <c r="L8619" i="5" s="1"/>
  <c r="L8618" i="5"/>
  <c r="G8618" i="5"/>
  <c r="E8618" i="5"/>
  <c r="L8617" i="5"/>
  <c r="G8617" i="5"/>
  <c r="E8617" i="5"/>
  <c r="L8616" i="5"/>
  <c r="G8616" i="5"/>
  <c r="E8616" i="5"/>
  <c r="L8615" i="5"/>
  <c r="G8615" i="5"/>
  <c r="E8615" i="5"/>
  <c r="L8614" i="5"/>
  <c r="G8614" i="5"/>
  <c r="E8614" i="5"/>
  <c r="L8613" i="5"/>
  <c r="G8613" i="5"/>
  <c r="E8613" i="5"/>
  <c r="L8612" i="5"/>
  <c r="G8612" i="5"/>
  <c r="E8612" i="5"/>
  <c r="L8611" i="5"/>
  <c r="G8611" i="5"/>
  <c r="E8611" i="5"/>
  <c r="L8610" i="5"/>
  <c r="G8610" i="5"/>
  <c r="E8610" i="5"/>
  <c r="L8609" i="5"/>
  <c r="G8609" i="5"/>
  <c r="E8609" i="5"/>
  <c r="G8608" i="5"/>
  <c r="E8608" i="5"/>
  <c r="L8608" i="5" s="1"/>
  <c r="G8607" i="5"/>
  <c r="E8607" i="5"/>
  <c r="L8607" i="5" s="1"/>
  <c r="L8606" i="5"/>
  <c r="G8606" i="5"/>
  <c r="E8606" i="5"/>
  <c r="L8605" i="5"/>
  <c r="G8605" i="5"/>
  <c r="E8605" i="5"/>
  <c r="L8604" i="5"/>
  <c r="G8604" i="5"/>
  <c r="E8604" i="5"/>
  <c r="L8603" i="5"/>
  <c r="G8603" i="5"/>
  <c r="E8603" i="5"/>
  <c r="G8602" i="5"/>
  <c r="E8602" i="5"/>
  <c r="L8602" i="5" s="1"/>
  <c r="G8601" i="5"/>
  <c r="E8601" i="5"/>
  <c r="L8601" i="5" s="1"/>
  <c r="L8600" i="5"/>
  <c r="G8600" i="5"/>
  <c r="E8600" i="5"/>
  <c r="L8599" i="5"/>
  <c r="G8599" i="5"/>
  <c r="E8599" i="5"/>
  <c r="G8598" i="5"/>
  <c r="E8598" i="5"/>
  <c r="L8598" i="5" s="1"/>
  <c r="L8597" i="5"/>
  <c r="G8597" i="5"/>
  <c r="E8597" i="5"/>
  <c r="L8596" i="5"/>
  <c r="G8596" i="5"/>
  <c r="E8596" i="5"/>
  <c r="L8595" i="5"/>
  <c r="G8595" i="5"/>
  <c r="E8595" i="5"/>
  <c r="L8594" i="5"/>
  <c r="G8594" i="5"/>
  <c r="E8594" i="5"/>
  <c r="G8593" i="5"/>
  <c r="E8593" i="5"/>
  <c r="L8593" i="5" s="1"/>
  <c r="L8592" i="5"/>
  <c r="G8592" i="5"/>
  <c r="E8592" i="5"/>
  <c r="L8591" i="5"/>
  <c r="G8591" i="5"/>
  <c r="E8591" i="5"/>
  <c r="L8590" i="5"/>
  <c r="G8590" i="5"/>
  <c r="E8590" i="5"/>
  <c r="L8589" i="5"/>
  <c r="G8589" i="5"/>
  <c r="E8589" i="5"/>
  <c r="L8588" i="5"/>
  <c r="G8588" i="5"/>
  <c r="E8588" i="5"/>
  <c r="G8587" i="5"/>
  <c r="E8587" i="5"/>
  <c r="L8587" i="5" s="1"/>
  <c r="L8586" i="5"/>
  <c r="G8586" i="5"/>
  <c r="E8586" i="5"/>
  <c r="L8585" i="5"/>
  <c r="G8585" i="5"/>
  <c r="E8585" i="5"/>
  <c r="L8584" i="5"/>
  <c r="G8584" i="5"/>
  <c r="E8584" i="5"/>
  <c r="G8583" i="5"/>
  <c r="E8583" i="5"/>
  <c r="L8583" i="5" s="1"/>
  <c r="L8582" i="5"/>
  <c r="G8582" i="5"/>
  <c r="E8582" i="5"/>
  <c r="G8581" i="5"/>
  <c r="E8581" i="5"/>
  <c r="L8581" i="5" s="1"/>
  <c r="L8580" i="5"/>
  <c r="G8580" i="5"/>
  <c r="E8580" i="5"/>
  <c r="L8579" i="5"/>
  <c r="G8579" i="5"/>
  <c r="E8579" i="5"/>
  <c r="L8578" i="5"/>
  <c r="G8578" i="5"/>
  <c r="E8578" i="5"/>
  <c r="G8577" i="5"/>
  <c r="E8577" i="5"/>
  <c r="L8577" i="5" s="1"/>
  <c r="G8576" i="5"/>
  <c r="E8576" i="5"/>
  <c r="L8576" i="5" s="1"/>
  <c r="G8575" i="5"/>
  <c r="E8575" i="5"/>
  <c r="L8575" i="5" s="1"/>
  <c r="L8574" i="5"/>
  <c r="G8574" i="5"/>
  <c r="E8574" i="5"/>
  <c r="G8573" i="5"/>
  <c r="E8573" i="5"/>
  <c r="L8573" i="5" s="1"/>
  <c r="G8572" i="5"/>
  <c r="E8572" i="5"/>
  <c r="L8572" i="5" s="1"/>
  <c r="G8571" i="5"/>
  <c r="E8571" i="5"/>
  <c r="L8571" i="5" s="1"/>
  <c r="G8570" i="5"/>
  <c r="E8570" i="5"/>
  <c r="L8570" i="5" s="1"/>
  <c r="G8569" i="5"/>
  <c r="E8569" i="5"/>
  <c r="L8569" i="5" s="1"/>
  <c r="G8568" i="5"/>
  <c r="E8568" i="5"/>
  <c r="L8568" i="5" s="1"/>
  <c r="G8567" i="5"/>
  <c r="E8567" i="5"/>
  <c r="L8567" i="5" s="1"/>
  <c r="L8566" i="5"/>
  <c r="G8566" i="5"/>
  <c r="E8566" i="5"/>
  <c r="L8565" i="5"/>
  <c r="G8565" i="5"/>
  <c r="E8565" i="5"/>
  <c r="G8564" i="5"/>
  <c r="E8564" i="5"/>
  <c r="L8564" i="5" s="1"/>
  <c r="G8563" i="5"/>
  <c r="E8563" i="5"/>
  <c r="L8563" i="5" s="1"/>
  <c r="L8562" i="5"/>
  <c r="G8562" i="5"/>
  <c r="E8562" i="5"/>
  <c r="L8561" i="5"/>
  <c r="G8561" i="5"/>
  <c r="E8561" i="5"/>
  <c r="L8560" i="5"/>
  <c r="G8560" i="5"/>
  <c r="E8560" i="5"/>
  <c r="L8559" i="5"/>
  <c r="G8559" i="5"/>
  <c r="E8559" i="5"/>
  <c r="L8558" i="5"/>
  <c r="G8558" i="5"/>
  <c r="E8558" i="5"/>
  <c r="L8557" i="5"/>
  <c r="G8557" i="5"/>
  <c r="E8557" i="5"/>
  <c r="L8556" i="5"/>
  <c r="G8556" i="5"/>
  <c r="E8556" i="5"/>
  <c r="L8555" i="5"/>
  <c r="G8555" i="5"/>
  <c r="E8555" i="5"/>
  <c r="L8554" i="5"/>
  <c r="G8554" i="5"/>
  <c r="E8554" i="5"/>
  <c r="L8553" i="5"/>
  <c r="G8553" i="5"/>
  <c r="E8553" i="5"/>
  <c r="G8552" i="5"/>
  <c r="E8552" i="5"/>
  <c r="L8552" i="5" s="1"/>
  <c r="L8551" i="5"/>
  <c r="G8551" i="5"/>
  <c r="E8551" i="5"/>
  <c r="L8550" i="5"/>
  <c r="G8550" i="5"/>
  <c r="E8550" i="5"/>
  <c r="L8549" i="5"/>
  <c r="G8549" i="5"/>
  <c r="E8549" i="5"/>
  <c r="G8548" i="5"/>
  <c r="E8548" i="5"/>
  <c r="L8548" i="5" s="1"/>
  <c r="L8547" i="5"/>
  <c r="G8547" i="5"/>
  <c r="E8547" i="5"/>
  <c r="G8546" i="5"/>
  <c r="E8546" i="5"/>
  <c r="L8546" i="5" s="1"/>
  <c r="L8545" i="5"/>
  <c r="G8545" i="5"/>
  <c r="E8545" i="5"/>
  <c r="L8544" i="5"/>
  <c r="G8544" i="5"/>
  <c r="E8544" i="5"/>
  <c r="L8543" i="5"/>
  <c r="G8543" i="5"/>
  <c r="E8543" i="5"/>
  <c r="G8542" i="5"/>
  <c r="E8542" i="5"/>
  <c r="L8542" i="5" s="1"/>
  <c r="L8541" i="5"/>
  <c r="G8541" i="5"/>
  <c r="E8541" i="5"/>
  <c r="G8540" i="5"/>
  <c r="E8540" i="5"/>
  <c r="L8540" i="5" s="1"/>
  <c r="G8539" i="5"/>
  <c r="E8539" i="5"/>
  <c r="L8539" i="5" s="1"/>
  <c r="L8538" i="5"/>
  <c r="G8538" i="5"/>
  <c r="E8538" i="5"/>
  <c r="L8537" i="5"/>
  <c r="G8537" i="5"/>
  <c r="E8537" i="5"/>
  <c r="G8536" i="5"/>
  <c r="E8536" i="5"/>
  <c r="L8536" i="5" s="1"/>
  <c r="L8535" i="5"/>
  <c r="G8535" i="5"/>
  <c r="E8535" i="5"/>
  <c r="G8534" i="5"/>
  <c r="E8534" i="5"/>
  <c r="L8534" i="5" s="1"/>
  <c r="L8533" i="5"/>
  <c r="G8533" i="5"/>
  <c r="E8533" i="5"/>
  <c r="L8532" i="5"/>
  <c r="G8532" i="5"/>
  <c r="E8532" i="5"/>
  <c r="L8531" i="5"/>
  <c r="G8531" i="5"/>
  <c r="E8531" i="5"/>
  <c r="G8530" i="5"/>
  <c r="E8530" i="5"/>
  <c r="L8530" i="5" s="1"/>
  <c r="L8529" i="5"/>
  <c r="G8529" i="5"/>
  <c r="E8529" i="5"/>
  <c r="G8528" i="5"/>
  <c r="E8528" i="5"/>
  <c r="L8528" i="5" s="1"/>
  <c r="G8527" i="5"/>
  <c r="E8527" i="5"/>
  <c r="L8527" i="5" s="1"/>
  <c r="L8526" i="5"/>
  <c r="G8526" i="5"/>
  <c r="E8526" i="5"/>
  <c r="L8525" i="5"/>
  <c r="G8525" i="5"/>
  <c r="E8525" i="5"/>
  <c r="G8524" i="5"/>
  <c r="E8524" i="5"/>
  <c r="L8524" i="5" s="1"/>
  <c r="L8523" i="5"/>
  <c r="G8523" i="5"/>
  <c r="E8523" i="5"/>
  <c r="G8522" i="5"/>
  <c r="E8522" i="5"/>
  <c r="L8522" i="5" s="1"/>
  <c r="G8521" i="5"/>
  <c r="E8521" i="5"/>
  <c r="L8521" i="5" s="1"/>
  <c r="L8520" i="5"/>
  <c r="G8520" i="5"/>
  <c r="E8520" i="5"/>
  <c r="L8519" i="5"/>
  <c r="G8519" i="5"/>
  <c r="E8519" i="5"/>
  <c r="G8518" i="5"/>
  <c r="E8518" i="5"/>
  <c r="L8518" i="5" s="1"/>
  <c r="L8517" i="5"/>
  <c r="G8517" i="5"/>
  <c r="E8517" i="5"/>
  <c r="L8516" i="5"/>
  <c r="G8516" i="5"/>
  <c r="E8516" i="5"/>
  <c r="G8515" i="5"/>
  <c r="E8515" i="5"/>
  <c r="L8515" i="5" s="1"/>
  <c r="L8514" i="5"/>
  <c r="G8514" i="5"/>
  <c r="E8514" i="5"/>
  <c r="L8513" i="5"/>
  <c r="G8513" i="5"/>
  <c r="E8513" i="5"/>
  <c r="G8512" i="5"/>
  <c r="E8512" i="5"/>
  <c r="L8512" i="5" s="1"/>
  <c r="L8511" i="5"/>
  <c r="G8511" i="5"/>
  <c r="E8511" i="5"/>
  <c r="L8510" i="5"/>
  <c r="G8510" i="5"/>
  <c r="E8510" i="5"/>
  <c r="L8509" i="5"/>
  <c r="G8509" i="5"/>
  <c r="E8509" i="5"/>
  <c r="L8508" i="5"/>
  <c r="G8508" i="5"/>
  <c r="E8508" i="5"/>
  <c r="L8507" i="5"/>
  <c r="G8507" i="5"/>
  <c r="E8507" i="5"/>
  <c r="G8506" i="5"/>
  <c r="E8506" i="5"/>
  <c r="L8506" i="5" s="1"/>
  <c r="L8505" i="5"/>
  <c r="G8505" i="5"/>
  <c r="E8505" i="5"/>
  <c r="G8504" i="5"/>
  <c r="E8504" i="5"/>
  <c r="L8504" i="5" s="1"/>
  <c r="G8503" i="5"/>
  <c r="E8503" i="5"/>
  <c r="L8503" i="5" s="1"/>
  <c r="L8502" i="5"/>
  <c r="G8502" i="5"/>
  <c r="E8502" i="5"/>
  <c r="L8501" i="5"/>
  <c r="G8501" i="5"/>
  <c r="E8501" i="5"/>
  <c r="L8500" i="5"/>
  <c r="G8500" i="5"/>
  <c r="E8500" i="5"/>
  <c r="L8499" i="5"/>
  <c r="G8499" i="5"/>
  <c r="E8499" i="5"/>
  <c r="L8498" i="5"/>
  <c r="G8498" i="5"/>
  <c r="E8498" i="5"/>
  <c r="G8497" i="5"/>
  <c r="E8497" i="5"/>
  <c r="L8497" i="5" s="1"/>
  <c r="L8496" i="5"/>
  <c r="G8496" i="5"/>
  <c r="E8496" i="5"/>
  <c r="G8495" i="5"/>
  <c r="E8495" i="5"/>
  <c r="L8495" i="5" s="1"/>
  <c r="L8494" i="5"/>
  <c r="G8494" i="5"/>
  <c r="E8494" i="5"/>
  <c r="L8493" i="5"/>
  <c r="G8493" i="5"/>
  <c r="E8493" i="5"/>
  <c r="L8492" i="5"/>
  <c r="G8492" i="5"/>
  <c r="E8492" i="5"/>
  <c r="L8491" i="5"/>
  <c r="G8491" i="5"/>
  <c r="E8491" i="5"/>
  <c r="L8490" i="5"/>
  <c r="G8490" i="5"/>
  <c r="E8490" i="5"/>
  <c r="G8489" i="5"/>
  <c r="E8489" i="5"/>
  <c r="L8489" i="5" s="1"/>
  <c r="L8488" i="5"/>
  <c r="G8488" i="5"/>
  <c r="E8488" i="5"/>
  <c r="L8487" i="5"/>
  <c r="G8487" i="5"/>
  <c r="E8487" i="5"/>
  <c r="L8486" i="5"/>
  <c r="G8486" i="5"/>
  <c r="E8486" i="5"/>
  <c r="L8485" i="5"/>
  <c r="G8485" i="5"/>
  <c r="E8485" i="5"/>
  <c r="L8484" i="5"/>
  <c r="G8484" i="5"/>
  <c r="E8484" i="5"/>
  <c r="L8483" i="5"/>
  <c r="G8483" i="5"/>
  <c r="E8483" i="5"/>
  <c r="G8482" i="5"/>
  <c r="E8482" i="5"/>
  <c r="L8482" i="5" s="1"/>
  <c r="L8481" i="5"/>
  <c r="G8481" i="5"/>
  <c r="E8481" i="5"/>
  <c r="L8480" i="5"/>
  <c r="G8480" i="5"/>
  <c r="E8480" i="5"/>
  <c r="G8479" i="5"/>
  <c r="E8479" i="5"/>
  <c r="L8479" i="5" s="1"/>
  <c r="L8478" i="5"/>
  <c r="G8478" i="5"/>
  <c r="E8478" i="5"/>
  <c r="G8477" i="5"/>
  <c r="E8477" i="5"/>
  <c r="L8477" i="5" s="1"/>
  <c r="G8476" i="5"/>
  <c r="E8476" i="5"/>
  <c r="L8476" i="5" s="1"/>
  <c r="L8475" i="5"/>
  <c r="G8475" i="5"/>
  <c r="E8475" i="5"/>
  <c r="G8474" i="5"/>
  <c r="E8474" i="5"/>
  <c r="L8474" i="5" s="1"/>
  <c r="G8473" i="5"/>
  <c r="E8473" i="5"/>
  <c r="L8473" i="5" s="1"/>
  <c r="L8472" i="5"/>
  <c r="G8472" i="5"/>
  <c r="E8472" i="5"/>
  <c r="L8471" i="5"/>
  <c r="G8471" i="5"/>
  <c r="E8471" i="5"/>
  <c r="G8470" i="5"/>
  <c r="E8470" i="5"/>
  <c r="L8470" i="5" s="1"/>
  <c r="L8469" i="5"/>
  <c r="G8469" i="5"/>
  <c r="E8469" i="5"/>
  <c r="L8468" i="5"/>
  <c r="G8468" i="5"/>
  <c r="E8468" i="5"/>
  <c r="G8467" i="5"/>
  <c r="E8467" i="5"/>
  <c r="L8467" i="5" s="1"/>
  <c r="L8466" i="5"/>
  <c r="G8466" i="5"/>
  <c r="E8466" i="5"/>
  <c r="G8465" i="5"/>
  <c r="E8465" i="5"/>
  <c r="L8465" i="5" s="1"/>
  <c r="G8464" i="5"/>
  <c r="E8464" i="5"/>
  <c r="L8464" i="5" s="1"/>
  <c r="L8463" i="5"/>
  <c r="G8463" i="5"/>
  <c r="E8463" i="5"/>
  <c r="L8462" i="5"/>
  <c r="G8462" i="5"/>
  <c r="E8462" i="5"/>
  <c r="G8461" i="5"/>
  <c r="E8461" i="5"/>
  <c r="L8461" i="5" s="1"/>
  <c r="L8460" i="5"/>
  <c r="G8460" i="5"/>
  <c r="E8460" i="5"/>
  <c r="G8459" i="5"/>
  <c r="E8459" i="5"/>
  <c r="L8459" i="5" s="1"/>
  <c r="L8458" i="5"/>
  <c r="G8458" i="5"/>
  <c r="E8458" i="5"/>
  <c r="L8457" i="5"/>
  <c r="G8457" i="5"/>
  <c r="E8457" i="5"/>
  <c r="L8456" i="5"/>
  <c r="G8456" i="5"/>
  <c r="E8456" i="5"/>
  <c r="G8455" i="5"/>
  <c r="E8455" i="5"/>
  <c r="L8455" i="5" s="1"/>
  <c r="L8454" i="5"/>
  <c r="G8454" i="5"/>
  <c r="E8454" i="5"/>
  <c r="G8453" i="5"/>
  <c r="E8453" i="5"/>
  <c r="L8453" i="5" s="1"/>
  <c r="L8452" i="5"/>
  <c r="G8452" i="5"/>
  <c r="E8452" i="5"/>
  <c r="L8451" i="5"/>
  <c r="G8451" i="5"/>
  <c r="E8451" i="5"/>
  <c r="G8450" i="5"/>
  <c r="E8450" i="5"/>
  <c r="L8450" i="5" s="1"/>
  <c r="L8449" i="5"/>
  <c r="G8449" i="5"/>
  <c r="E8449" i="5"/>
  <c r="L8448" i="5"/>
  <c r="G8448" i="5"/>
  <c r="E8448" i="5"/>
  <c r="L8447" i="5"/>
  <c r="G8447" i="5"/>
  <c r="E8447" i="5"/>
  <c r="G8446" i="5"/>
  <c r="E8446" i="5"/>
  <c r="L8446" i="5" s="1"/>
  <c r="L8445" i="5"/>
  <c r="G8445" i="5"/>
  <c r="E8445" i="5"/>
  <c r="L8444" i="5"/>
  <c r="G8444" i="5"/>
  <c r="E8444" i="5"/>
  <c r="G8443" i="5"/>
  <c r="E8443" i="5"/>
  <c r="L8443" i="5" s="1"/>
  <c r="L8442" i="5"/>
  <c r="G8442" i="5"/>
  <c r="E8442" i="5"/>
  <c r="G8441" i="5"/>
  <c r="E8441" i="5"/>
  <c r="L8441" i="5" s="1"/>
  <c r="G8440" i="5"/>
  <c r="E8440" i="5"/>
  <c r="L8440" i="5" s="1"/>
  <c r="L8439" i="5"/>
  <c r="G8439" i="5"/>
  <c r="E8439" i="5"/>
  <c r="L8438" i="5"/>
  <c r="G8438" i="5"/>
  <c r="E8438" i="5"/>
  <c r="L8437" i="5"/>
  <c r="G8437" i="5"/>
  <c r="E8437" i="5"/>
  <c r="L8436" i="5"/>
  <c r="G8436" i="5"/>
  <c r="E8436" i="5"/>
  <c r="L8435" i="5"/>
  <c r="G8435" i="5"/>
  <c r="E8435" i="5"/>
  <c r="G8434" i="5"/>
  <c r="E8434" i="5"/>
  <c r="L8434" i="5" s="1"/>
  <c r="L8433" i="5"/>
  <c r="G8433" i="5"/>
  <c r="E8433" i="5"/>
  <c r="G8432" i="5"/>
  <c r="E8432" i="5"/>
  <c r="L8432" i="5" s="1"/>
  <c r="G8431" i="5"/>
  <c r="E8431" i="5"/>
  <c r="L8431" i="5" s="1"/>
  <c r="L8430" i="5"/>
  <c r="G8430" i="5"/>
  <c r="E8430" i="5"/>
  <c r="G8429" i="5"/>
  <c r="E8429" i="5"/>
  <c r="L8429" i="5" s="1"/>
  <c r="G8428" i="5"/>
  <c r="E8428" i="5"/>
  <c r="L8428" i="5" s="1"/>
  <c r="L8427" i="5"/>
  <c r="G8427" i="5"/>
  <c r="E8427" i="5"/>
  <c r="L8426" i="5"/>
  <c r="G8426" i="5"/>
  <c r="E8426" i="5"/>
  <c r="G8425" i="5"/>
  <c r="E8425" i="5"/>
  <c r="L8425" i="5" s="1"/>
  <c r="L8424" i="5"/>
  <c r="G8424" i="5"/>
  <c r="E8424" i="5"/>
  <c r="L8423" i="5"/>
  <c r="G8423" i="5"/>
  <c r="E8423" i="5"/>
  <c r="L8422" i="5"/>
  <c r="G8422" i="5"/>
  <c r="E8422" i="5"/>
  <c r="L8421" i="5"/>
  <c r="G8421" i="5"/>
  <c r="E8421" i="5"/>
  <c r="G8420" i="5"/>
  <c r="E8420" i="5"/>
  <c r="L8420" i="5" s="1"/>
  <c r="L8419" i="5"/>
  <c r="G8419" i="5"/>
  <c r="E8419" i="5"/>
  <c r="L8418" i="5"/>
  <c r="G8418" i="5"/>
  <c r="E8418" i="5"/>
  <c r="G8417" i="5"/>
  <c r="E8417" i="5"/>
  <c r="L8417" i="5" s="1"/>
  <c r="L8416" i="5"/>
  <c r="G8416" i="5"/>
  <c r="E8416" i="5"/>
  <c r="L8415" i="5"/>
  <c r="G8415" i="5"/>
  <c r="E8415" i="5"/>
  <c r="G8414" i="5"/>
  <c r="E8414" i="5"/>
  <c r="L8414" i="5" s="1"/>
  <c r="G8413" i="5"/>
  <c r="E8413" i="5"/>
  <c r="L8413" i="5" s="1"/>
  <c r="L8412" i="5"/>
  <c r="G8412" i="5"/>
  <c r="E8412" i="5"/>
  <c r="L8411" i="5"/>
  <c r="G8411" i="5"/>
  <c r="E8411" i="5"/>
  <c r="G8410" i="5"/>
  <c r="E8410" i="5"/>
  <c r="L8410" i="5" s="1"/>
  <c r="L8409" i="5"/>
  <c r="G8409" i="5"/>
  <c r="E8409" i="5"/>
  <c r="L8408" i="5"/>
  <c r="G8408" i="5"/>
  <c r="E8408" i="5"/>
  <c r="G8407" i="5"/>
  <c r="E8407" i="5"/>
  <c r="L8407" i="5" s="1"/>
  <c r="L8406" i="5"/>
  <c r="G8406" i="5"/>
  <c r="E8406" i="5"/>
  <c r="G8405" i="5"/>
  <c r="E8405" i="5"/>
  <c r="L8405" i="5" s="1"/>
  <c r="L8404" i="5"/>
  <c r="G8404" i="5"/>
  <c r="E8404" i="5"/>
  <c r="L8403" i="5"/>
  <c r="G8403" i="5"/>
  <c r="E8403" i="5"/>
  <c r="G8402" i="5"/>
  <c r="E8402" i="5"/>
  <c r="L8402" i="5" s="1"/>
  <c r="L8401" i="5"/>
  <c r="G8401" i="5"/>
  <c r="E8401" i="5"/>
  <c r="L8400" i="5"/>
  <c r="G8400" i="5"/>
  <c r="E8400" i="5"/>
  <c r="L8399" i="5"/>
  <c r="G8399" i="5"/>
  <c r="E8399" i="5"/>
  <c r="G8398" i="5"/>
  <c r="E8398" i="5"/>
  <c r="L8398" i="5" s="1"/>
  <c r="L8397" i="5"/>
  <c r="G8397" i="5"/>
  <c r="E8397" i="5"/>
  <c r="L8396" i="5"/>
  <c r="G8396" i="5"/>
  <c r="E8396" i="5"/>
  <c r="G8395" i="5"/>
  <c r="E8395" i="5"/>
  <c r="L8395" i="5" s="1"/>
  <c r="L8394" i="5"/>
  <c r="G8394" i="5"/>
  <c r="E8394" i="5"/>
  <c r="G8393" i="5"/>
  <c r="E8393" i="5"/>
  <c r="L8393" i="5" s="1"/>
  <c r="G8392" i="5"/>
  <c r="E8392" i="5"/>
  <c r="L8392" i="5" s="1"/>
  <c r="L8391" i="5"/>
  <c r="G8391" i="5"/>
  <c r="E8391" i="5"/>
  <c r="G8390" i="5"/>
  <c r="E8390" i="5"/>
  <c r="L8390" i="5" s="1"/>
  <c r="L8389" i="5"/>
  <c r="G8389" i="5"/>
  <c r="E8389" i="5"/>
  <c r="L8388" i="5"/>
  <c r="G8388" i="5"/>
  <c r="E8388" i="5"/>
  <c r="L8387" i="5"/>
  <c r="G8387" i="5"/>
  <c r="E8387" i="5"/>
  <c r="L8386" i="5"/>
  <c r="G8386" i="5"/>
  <c r="E8386" i="5"/>
  <c r="L8385" i="5"/>
  <c r="G8385" i="5"/>
  <c r="E8385" i="5"/>
  <c r="L8384" i="5"/>
  <c r="G8384" i="5"/>
  <c r="E8384" i="5"/>
  <c r="G8383" i="5"/>
  <c r="E8383" i="5"/>
  <c r="L8383" i="5" s="1"/>
  <c r="L8382" i="5"/>
  <c r="G8382" i="5"/>
  <c r="E8382" i="5"/>
  <c r="G8381" i="5"/>
  <c r="E8381" i="5"/>
  <c r="L8381" i="5" s="1"/>
  <c r="G8380" i="5"/>
  <c r="E8380" i="5"/>
  <c r="L8380" i="5" s="1"/>
  <c r="L8379" i="5"/>
  <c r="G8379" i="5"/>
  <c r="E8379" i="5"/>
  <c r="L8378" i="5"/>
  <c r="G8378" i="5"/>
  <c r="E8378" i="5"/>
  <c r="G8377" i="5"/>
  <c r="E8377" i="5"/>
  <c r="L8377" i="5" s="1"/>
  <c r="L8376" i="5"/>
  <c r="G8376" i="5"/>
  <c r="E8376" i="5"/>
  <c r="G8375" i="5"/>
  <c r="E8375" i="5"/>
  <c r="L8375" i="5" s="1"/>
  <c r="G8374" i="5"/>
  <c r="E8374" i="5"/>
  <c r="L8374" i="5" s="1"/>
  <c r="L8373" i="5"/>
  <c r="G8373" i="5"/>
  <c r="E8373" i="5"/>
  <c r="L8372" i="5"/>
  <c r="G8372" i="5"/>
  <c r="E8372" i="5"/>
  <c r="L8371" i="5"/>
  <c r="G8371" i="5"/>
  <c r="E8371" i="5"/>
  <c r="L8370" i="5"/>
  <c r="G8370" i="5"/>
  <c r="E8370" i="5"/>
  <c r="G8369" i="5"/>
  <c r="E8369" i="5"/>
  <c r="L8369" i="5" s="1"/>
  <c r="G8368" i="5"/>
  <c r="E8368" i="5"/>
  <c r="L8368" i="5" s="1"/>
  <c r="L8367" i="5"/>
  <c r="G8367" i="5"/>
  <c r="E8367" i="5"/>
  <c r="L8366" i="5"/>
  <c r="G8366" i="5"/>
  <c r="E8366" i="5"/>
  <c r="L8365" i="5"/>
  <c r="G8365" i="5"/>
  <c r="E8365" i="5"/>
  <c r="L8364" i="5"/>
  <c r="G8364" i="5"/>
  <c r="E8364" i="5"/>
  <c r="L8363" i="5"/>
  <c r="G8363" i="5"/>
  <c r="E8363" i="5"/>
  <c r="G8362" i="5"/>
  <c r="E8362" i="5"/>
  <c r="L8362" i="5" s="1"/>
  <c r="L8361" i="5"/>
  <c r="G8361" i="5"/>
  <c r="E8361" i="5"/>
  <c r="L8360" i="5"/>
  <c r="G8360" i="5"/>
  <c r="E8360" i="5"/>
  <c r="L8359" i="5"/>
  <c r="G8359" i="5"/>
  <c r="E8359" i="5"/>
  <c r="G8358" i="5"/>
  <c r="E8358" i="5"/>
  <c r="L8358" i="5" s="1"/>
  <c r="G8357" i="5"/>
  <c r="E8357" i="5"/>
  <c r="L8357" i="5" s="1"/>
  <c r="L8356" i="5"/>
  <c r="G8356" i="5"/>
  <c r="E8356" i="5"/>
  <c r="G8355" i="5"/>
  <c r="E8355" i="5"/>
  <c r="L8355" i="5" s="1"/>
  <c r="L8354" i="5"/>
  <c r="G8354" i="5"/>
  <c r="E8354" i="5"/>
  <c r="L8353" i="5"/>
  <c r="G8353" i="5"/>
  <c r="E8353" i="5"/>
  <c r="L8352" i="5"/>
  <c r="G8352" i="5"/>
  <c r="E8352" i="5"/>
  <c r="L8351" i="5"/>
  <c r="G8351" i="5"/>
  <c r="E8351" i="5"/>
  <c r="L8350" i="5"/>
  <c r="G8350" i="5"/>
  <c r="E8350" i="5"/>
  <c r="G8349" i="5"/>
  <c r="E8349" i="5"/>
  <c r="L8349" i="5" s="1"/>
  <c r="G8348" i="5"/>
  <c r="E8348" i="5"/>
  <c r="L8348" i="5" s="1"/>
  <c r="L8347" i="5"/>
  <c r="G8347" i="5"/>
  <c r="E8347" i="5"/>
  <c r="L8346" i="5"/>
  <c r="G8346" i="5"/>
  <c r="E8346" i="5"/>
  <c r="L8345" i="5"/>
  <c r="G8345" i="5"/>
  <c r="E8345" i="5"/>
  <c r="G8344" i="5"/>
  <c r="E8344" i="5"/>
  <c r="L8344" i="5" s="1"/>
  <c r="G8343" i="5"/>
  <c r="E8343" i="5"/>
  <c r="L8343" i="5" s="1"/>
  <c r="L8342" i="5"/>
  <c r="G8342" i="5"/>
  <c r="E8342" i="5"/>
  <c r="G8341" i="5"/>
  <c r="E8341" i="5"/>
  <c r="L8341" i="5" s="1"/>
  <c r="L8340" i="5"/>
  <c r="G8340" i="5"/>
  <c r="E8340" i="5"/>
  <c r="L8339" i="5"/>
  <c r="G8339" i="5"/>
  <c r="E8339" i="5"/>
  <c r="L8338" i="5"/>
  <c r="G8338" i="5"/>
  <c r="E8338" i="5"/>
  <c r="G8337" i="5"/>
  <c r="E8337" i="5"/>
  <c r="L8337" i="5" s="1"/>
  <c r="G8336" i="5"/>
  <c r="E8336" i="5"/>
  <c r="L8336" i="5" s="1"/>
  <c r="L8335" i="5"/>
  <c r="G8335" i="5"/>
  <c r="E8335" i="5"/>
  <c r="G8334" i="5"/>
  <c r="E8334" i="5"/>
  <c r="L8334" i="5" s="1"/>
  <c r="L8333" i="5"/>
  <c r="G8333" i="5"/>
  <c r="E8333" i="5"/>
  <c r="L8332" i="5"/>
  <c r="G8332" i="5"/>
  <c r="E8332" i="5"/>
  <c r="G8331" i="5"/>
  <c r="E8331" i="5"/>
  <c r="L8331" i="5" s="1"/>
  <c r="G8330" i="5"/>
  <c r="E8330" i="5"/>
  <c r="L8330" i="5" s="1"/>
  <c r="L8329" i="5"/>
  <c r="G8329" i="5"/>
  <c r="E8329" i="5"/>
  <c r="L8328" i="5"/>
  <c r="G8328" i="5"/>
  <c r="E8328" i="5"/>
  <c r="L8327" i="5"/>
  <c r="G8327" i="5"/>
  <c r="E8327" i="5"/>
  <c r="G8326" i="5"/>
  <c r="E8326" i="5"/>
  <c r="L8326" i="5" s="1"/>
  <c r="G8325" i="5"/>
  <c r="E8325" i="5"/>
  <c r="L8325" i="5" s="1"/>
  <c r="L8324" i="5"/>
  <c r="G8324" i="5"/>
  <c r="E8324" i="5"/>
  <c r="G8323" i="5"/>
  <c r="E8323" i="5"/>
  <c r="L8323" i="5" s="1"/>
  <c r="G8322" i="5"/>
  <c r="E8322" i="5"/>
  <c r="L8322" i="5" s="1"/>
  <c r="L8321" i="5"/>
  <c r="G8321" i="5"/>
  <c r="E8321" i="5"/>
  <c r="L8320" i="5"/>
  <c r="G8320" i="5"/>
  <c r="E8320" i="5"/>
  <c r="G8319" i="5"/>
  <c r="E8319" i="5"/>
  <c r="L8319" i="5" s="1"/>
  <c r="L8318" i="5"/>
  <c r="G8318" i="5"/>
  <c r="E8318" i="5"/>
  <c r="L8317" i="5"/>
  <c r="G8317" i="5"/>
  <c r="E8317" i="5"/>
  <c r="G8316" i="5"/>
  <c r="E8316" i="5"/>
  <c r="L8316" i="5" s="1"/>
  <c r="L8315" i="5"/>
  <c r="G8315" i="5"/>
  <c r="E8315" i="5"/>
  <c r="G8314" i="5"/>
  <c r="E8314" i="5"/>
  <c r="L8314" i="5" s="1"/>
  <c r="G8313" i="5"/>
  <c r="E8313" i="5"/>
  <c r="L8313" i="5" s="1"/>
  <c r="G8312" i="5"/>
  <c r="E8312" i="5"/>
  <c r="L8312" i="5" s="1"/>
  <c r="G8311" i="5"/>
  <c r="E8311" i="5"/>
  <c r="L8311" i="5" s="1"/>
  <c r="G8310" i="5"/>
  <c r="E8310" i="5"/>
  <c r="L8310" i="5" s="1"/>
  <c r="L8309" i="5"/>
  <c r="G8309" i="5"/>
  <c r="E8309" i="5"/>
  <c r="L8308" i="5"/>
  <c r="G8308" i="5"/>
  <c r="E8308" i="5"/>
  <c r="G8307" i="5"/>
  <c r="E8307" i="5"/>
  <c r="L8307" i="5" s="1"/>
  <c r="L8306" i="5"/>
  <c r="G8306" i="5"/>
  <c r="E8306" i="5"/>
  <c r="L8305" i="5"/>
  <c r="G8305" i="5"/>
  <c r="E8305" i="5"/>
  <c r="L8304" i="5"/>
  <c r="G8304" i="5"/>
  <c r="E8304" i="5"/>
  <c r="G8303" i="5"/>
  <c r="E8303" i="5"/>
  <c r="L8303" i="5" s="1"/>
  <c r="L8302" i="5"/>
  <c r="G8302" i="5"/>
  <c r="E8302" i="5"/>
  <c r="G8301" i="5"/>
  <c r="E8301" i="5"/>
  <c r="L8301" i="5" s="1"/>
  <c r="G8300" i="5"/>
  <c r="E8300" i="5"/>
  <c r="L8300" i="5" s="1"/>
  <c r="G8299" i="5"/>
  <c r="E8299" i="5"/>
  <c r="L8299" i="5" s="1"/>
  <c r="G8298" i="5"/>
  <c r="E8298" i="5"/>
  <c r="L8298" i="5" s="1"/>
  <c r="G8297" i="5"/>
  <c r="E8297" i="5"/>
  <c r="L8297" i="5" s="1"/>
  <c r="L8296" i="5"/>
  <c r="G8296" i="5"/>
  <c r="E8296" i="5"/>
  <c r="L8295" i="5"/>
  <c r="G8295" i="5"/>
  <c r="E8295" i="5"/>
  <c r="L8294" i="5"/>
  <c r="G8294" i="5"/>
  <c r="E8294" i="5"/>
  <c r="G8293" i="5"/>
  <c r="E8293" i="5"/>
  <c r="L8293" i="5" s="1"/>
  <c r="G8292" i="5"/>
  <c r="E8292" i="5"/>
  <c r="L8292" i="5" s="1"/>
  <c r="L8291" i="5"/>
  <c r="G8291" i="5"/>
  <c r="E8291" i="5"/>
  <c r="G8290" i="5"/>
  <c r="E8290" i="5"/>
  <c r="L8290" i="5" s="1"/>
  <c r="L8289" i="5"/>
  <c r="G8289" i="5"/>
  <c r="E8289" i="5"/>
  <c r="G8288" i="5"/>
  <c r="E8288" i="5"/>
  <c r="L8288" i="5" s="1"/>
  <c r="L8287" i="5"/>
  <c r="G8287" i="5"/>
  <c r="E8287" i="5"/>
  <c r="G8286" i="5"/>
  <c r="E8286" i="5"/>
  <c r="L8286" i="5" s="1"/>
  <c r="G8285" i="5"/>
  <c r="E8285" i="5"/>
  <c r="L8285" i="5" s="1"/>
  <c r="G8284" i="5"/>
  <c r="E8284" i="5"/>
  <c r="L8284" i="5" s="1"/>
  <c r="L8283" i="5"/>
  <c r="G8283" i="5"/>
  <c r="E8283" i="5"/>
  <c r="G8282" i="5"/>
  <c r="E8282" i="5"/>
  <c r="L8282" i="5" s="1"/>
  <c r="G8281" i="5"/>
  <c r="E8281" i="5"/>
  <c r="L8281" i="5" s="1"/>
  <c r="L8280" i="5"/>
  <c r="G8280" i="5"/>
  <c r="E8280" i="5"/>
  <c r="L8279" i="5"/>
  <c r="G8279" i="5"/>
  <c r="E8279" i="5"/>
  <c r="G8278" i="5"/>
  <c r="E8278" i="5"/>
  <c r="L8278" i="5" s="1"/>
  <c r="L8277" i="5"/>
  <c r="G8277" i="5"/>
  <c r="E8277" i="5"/>
  <c r="G8276" i="5"/>
  <c r="E8276" i="5"/>
  <c r="L8276" i="5" s="1"/>
  <c r="L8275" i="5"/>
  <c r="G8275" i="5"/>
  <c r="E8275" i="5"/>
  <c r="L8274" i="5"/>
  <c r="G8274" i="5"/>
  <c r="E8274" i="5"/>
  <c r="L8273" i="5"/>
  <c r="G8273" i="5"/>
  <c r="E8273" i="5"/>
  <c r="L8272" i="5"/>
  <c r="G8272" i="5"/>
  <c r="E8272" i="5"/>
  <c r="G8271" i="5"/>
  <c r="E8271" i="5"/>
  <c r="L8271" i="5" s="1"/>
  <c r="L8270" i="5"/>
  <c r="G8270" i="5"/>
  <c r="E8270" i="5"/>
  <c r="L8269" i="5"/>
  <c r="G8269" i="5"/>
  <c r="E8269" i="5"/>
  <c r="L8268" i="5"/>
  <c r="G8268" i="5"/>
  <c r="E8268" i="5"/>
  <c r="G8267" i="5"/>
  <c r="E8267" i="5"/>
  <c r="L8267" i="5" s="1"/>
  <c r="L8266" i="5"/>
  <c r="G8266" i="5"/>
  <c r="E8266" i="5"/>
  <c r="L8265" i="5"/>
  <c r="G8265" i="5"/>
  <c r="E8265" i="5"/>
  <c r="L8264" i="5"/>
  <c r="G8264" i="5"/>
  <c r="E8264" i="5"/>
  <c r="L8263" i="5"/>
  <c r="G8263" i="5"/>
  <c r="E8263" i="5"/>
  <c r="L8262" i="5"/>
  <c r="G8262" i="5"/>
  <c r="E8262" i="5"/>
  <c r="G8261" i="5"/>
  <c r="E8261" i="5"/>
  <c r="L8261" i="5" s="1"/>
  <c r="G8260" i="5"/>
  <c r="E8260" i="5"/>
  <c r="L8260" i="5" s="1"/>
  <c r="L8259" i="5"/>
  <c r="G8259" i="5"/>
  <c r="E8259" i="5"/>
  <c r="L8258" i="5"/>
  <c r="G8258" i="5"/>
  <c r="E8258" i="5"/>
  <c r="L8257" i="5"/>
  <c r="G8257" i="5"/>
  <c r="E8257" i="5"/>
  <c r="G8256" i="5"/>
  <c r="E8256" i="5"/>
  <c r="L8256" i="5" s="1"/>
  <c r="L8255" i="5"/>
  <c r="G8255" i="5"/>
  <c r="E8255" i="5"/>
  <c r="G8254" i="5"/>
  <c r="E8254" i="5"/>
  <c r="L8254" i="5" s="1"/>
  <c r="G8253" i="5"/>
  <c r="E8253" i="5"/>
  <c r="L8253" i="5" s="1"/>
  <c r="L8252" i="5"/>
  <c r="G8252" i="5"/>
  <c r="E8252" i="5"/>
  <c r="G8251" i="5"/>
  <c r="E8251" i="5"/>
  <c r="L8251" i="5" s="1"/>
  <c r="G8250" i="5"/>
  <c r="E8250" i="5"/>
  <c r="L8250" i="5" s="1"/>
  <c r="L8249" i="5"/>
  <c r="G8249" i="5"/>
  <c r="E8249" i="5"/>
  <c r="L8248" i="5"/>
  <c r="G8248" i="5"/>
  <c r="E8248" i="5"/>
  <c r="L8247" i="5"/>
  <c r="G8247" i="5"/>
  <c r="E8247" i="5"/>
  <c r="G8246" i="5"/>
  <c r="E8246" i="5"/>
  <c r="L8246" i="5" s="1"/>
  <c r="G8245" i="5"/>
  <c r="E8245" i="5"/>
  <c r="L8245" i="5" s="1"/>
  <c r="L8244" i="5"/>
  <c r="G8244" i="5"/>
  <c r="E8244" i="5"/>
  <c r="L8243" i="5"/>
  <c r="G8243" i="5"/>
  <c r="E8243" i="5"/>
  <c r="G8242" i="5"/>
  <c r="E8242" i="5"/>
  <c r="L8242" i="5" s="1"/>
  <c r="L8241" i="5"/>
  <c r="G8241" i="5"/>
  <c r="E8241" i="5"/>
  <c r="G8240" i="5"/>
  <c r="E8240" i="5"/>
  <c r="L8240" i="5" s="1"/>
  <c r="G8239" i="5"/>
  <c r="E8239" i="5"/>
  <c r="L8239" i="5" s="1"/>
  <c r="G8238" i="5"/>
  <c r="E8238" i="5"/>
  <c r="L8238" i="5" s="1"/>
  <c r="G8237" i="5"/>
  <c r="E8237" i="5"/>
  <c r="L8237" i="5" s="1"/>
  <c r="L8236" i="5"/>
  <c r="G8236" i="5"/>
  <c r="E8236" i="5"/>
  <c r="L8235" i="5"/>
  <c r="G8235" i="5"/>
  <c r="E8235" i="5"/>
  <c r="L8234" i="5"/>
  <c r="G8234" i="5"/>
  <c r="E8234" i="5"/>
  <c r="L8233" i="5"/>
  <c r="G8233" i="5"/>
  <c r="E8233" i="5"/>
  <c r="L8232" i="5"/>
  <c r="G8232" i="5"/>
  <c r="E8232" i="5"/>
  <c r="G8231" i="5"/>
  <c r="E8231" i="5"/>
  <c r="L8231" i="5" s="1"/>
  <c r="G8230" i="5"/>
  <c r="E8230" i="5"/>
  <c r="L8230" i="5" s="1"/>
  <c r="L8229" i="5"/>
  <c r="G8229" i="5"/>
  <c r="E8229" i="5"/>
  <c r="G8228" i="5"/>
  <c r="E8228" i="5"/>
  <c r="L8228" i="5" s="1"/>
  <c r="L8227" i="5"/>
  <c r="G8227" i="5"/>
  <c r="E8227" i="5"/>
  <c r="L8226" i="5"/>
  <c r="G8226" i="5"/>
  <c r="E8226" i="5"/>
  <c r="L8225" i="5"/>
  <c r="G8225" i="5"/>
  <c r="E8225" i="5"/>
  <c r="L8224" i="5"/>
  <c r="G8224" i="5"/>
  <c r="E8224" i="5"/>
  <c r="L8223" i="5"/>
  <c r="G8223" i="5"/>
  <c r="E8223" i="5"/>
  <c r="L8222" i="5"/>
  <c r="G8222" i="5"/>
  <c r="E8222" i="5"/>
  <c r="G8221" i="5"/>
  <c r="E8221" i="5"/>
  <c r="L8221" i="5" s="1"/>
  <c r="G8220" i="5"/>
  <c r="E8220" i="5"/>
  <c r="L8220" i="5" s="1"/>
  <c r="L8219" i="5"/>
  <c r="G8219" i="5"/>
  <c r="E8219" i="5"/>
  <c r="L8218" i="5"/>
  <c r="G8218" i="5"/>
  <c r="E8218" i="5"/>
  <c r="G8217" i="5"/>
  <c r="E8217" i="5"/>
  <c r="L8217" i="5" s="1"/>
  <c r="G8216" i="5"/>
  <c r="E8216" i="5"/>
  <c r="L8216" i="5" s="1"/>
  <c r="G8215" i="5"/>
  <c r="E8215" i="5"/>
  <c r="L8215" i="5" s="1"/>
  <c r="G8214" i="5"/>
  <c r="E8214" i="5"/>
  <c r="L8214" i="5" s="1"/>
  <c r="L8213" i="5"/>
  <c r="G8213" i="5"/>
  <c r="E8213" i="5"/>
  <c r="G8212" i="5"/>
  <c r="E8212" i="5"/>
  <c r="L8212" i="5" s="1"/>
  <c r="L8211" i="5"/>
  <c r="G8211" i="5"/>
  <c r="E8211" i="5"/>
  <c r="L8210" i="5"/>
  <c r="G8210" i="5"/>
  <c r="E8210" i="5"/>
  <c r="G8209" i="5"/>
  <c r="E8209" i="5"/>
  <c r="L8209" i="5" s="1"/>
  <c r="G8208" i="5"/>
  <c r="E8208" i="5"/>
  <c r="L8208" i="5" s="1"/>
  <c r="G8207" i="5"/>
  <c r="E8207" i="5"/>
  <c r="L8207" i="5" s="1"/>
  <c r="G8206" i="5"/>
  <c r="E8206" i="5"/>
  <c r="L8206" i="5" s="1"/>
  <c r="G8205" i="5"/>
  <c r="E8205" i="5"/>
  <c r="L8205" i="5" s="1"/>
  <c r="G8204" i="5"/>
  <c r="E8204" i="5"/>
  <c r="L8204" i="5" s="1"/>
  <c r="L8203" i="5"/>
  <c r="G8203" i="5"/>
  <c r="E8203" i="5"/>
  <c r="G8202" i="5"/>
  <c r="E8202" i="5"/>
  <c r="L8202" i="5" s="1"/>
  <c r="L8201" i="5"/>
  <c r="G8201" i="5"/>
  <c r="E8201" i="5"/>
  <c r="L8200" i="5"/>
  <c r="G8200" i="5"/>
  <c r="E8200" i="5"/>
  <c r="L8199" i="5"/>
  <c r="G8199" i="5"/>
  <c r="E8199" i="5"/>
  <c r="G8198" i="5"/>
  <c r="E8198" i="5"/>
  <c r="L8198" i="5" s="1"/>
  <c r="G8197" i="5"/>
  <c r="E8197" i="5"/>
  <c r="L8197" i="5" s="1"/>
  <c r="G8196" i="5"/>
  <c r="E8196" i="5"/>
  <c r="L8196" i="5" s="1"/>
  <c r="G8195" i="5"/>
  <c r="E8195" i="5"/>
  <c r="L8195" i="5" s="1"/>
  <c r="G8194" i="5"/>
  <c r="E8194" i="5"/>
  <c r="L8194" i="5" s="1"/>
  <c r="G8193" i="5"/>
  <c r="E8193" i="5"/>
  <c r="L8193" i="5" s="1"/>
  <c r="G8192" i="5"/>
  <c r="E8192" i="5"/>
  <c r="L8192" i="5" s="1"/>
  <c r="L8191" i="5"/>
  <c r="G8191" i="5"/>
  <c r="E8191" i="5"/>
  <c r="G8190" i="5"/>
  <c r="E8190" i="5"/>
  <c r="L8190" i="5" s="1"/>
  <c r="G8189" i="5"/>
  <c r="E8189" i="5"/>
  <c r="L8189" i="5" s="1"/>
  <c r="G8188" i="5"/>
  <c r="E8188" i="5"/>
  <c r="L8188" i="5" s="1"/>
  <c r="L8187" i="5"/>
  <c r="G8187" i="5"/>
  <c r="E8187" i="5"/>
  <c r="L8186" i="5"/>
  <c r="G8186" i="5"/>
  <c r="E8186" i="5"/>
  <c r="G8185" i="5"/>
  <c r="E8185" i="5"/>
  <c r="L8185" i="5" s="1"/>
  <c r="G8184" i="5"/>
  <c r="E8184" i="5"/>
  <c r="L8184" i="5" s="1"/>
  <c r="G8183" i="5"/>
  <c r="E8183" i="5"/>
  <c r="L8183" i="5" s="1"/>
  <c r="L8182" i="5"/>
  <c r="G8182" i="5"/>
  <c r="E8182" i="5"/>
  <c r="L8181" i="5"/>
  <c r="G8181" i="5"/>
  <c r="E8181" i="5"/>
  <c r="G8180" i="5"/>
  <c r="E8180" i="5"/>
  <c r="L8180" i="5" s="1"/>
  <c r="G8179" i="5"/>
  <c r="E8179" i="5"/>
  <c r="L8179" i="5" s="1"/>
  <c r="L8178" i="5"/>
  <c r="G8178" i="5"/>
  <c r="E8178" i="5"/>
  <c r="L8177" i="5"/>
  <c r="G8177" i="5"/>
  <c r="E8177" i="5"/>
  <c r="L8176" i="5"/>
  <c r="G8176" i="5"/>
  <c r="E8176" i="5"/>
  <c r="L8175" i="5"/>
  <c r="G8175" i="5"/>
  <c r="E8175" i="5"/>
  <c r="L8174" i="5"/>
  <c r="G8174" i="5"/>
  <c r="E8174" i="5"/>
  <c r="G8173" i="5"/>
  <c r="E8173" i="5"/>
  <c r="L8173" i="5" s="1"/>
  <c r="G8172" i="5"/>
  <c r="E8172" i="5"/>
  <c r="L8172" i="5" s="1"/>
  <c r="L8171" i="5"/>
  <c r="G8171" i="5"/>
  <c r="E8171" i="5"/>
  <c r="G8170" i="5"/>
  <c r="E8170" i="5"/>
  <c r="L8170" i="5" s="1"/>
  <c r="L8169" i="5"/>
  <c r="G8169" i="5"/>
  <c r="E8169" i="5"/>
  <c r="L8168" i="5"/>
  <c r="G8168" i="5"/>
  <c r="E8168" i="5"/>
  <c r="L8167" i="5"/>
  <c r="G8167" i="5"/>
  <c r="E8167" i="5"/>
  <c r="G8166" i="5"/>
  <c r="E8166" i="5"/>
  <c r="L8166" i="5" s="1"/>
  <c r="L8165" i="5"/>
  <c r="G8165" i="5"/>
  <c r="E8165" i="5"/>
  <c r="L8164" i="5"/>
  <c r="G8164" i="5"/>
  <c r="E8164" i="5"/>
  <c r="L8163" i="5"/>
  <c r="G8163" i="5"/>
  <c r="E8163" i="5"/>
  <c r="G8162" i="5"/>
  <c r="E8162" i="5"/>
  <c r="L8162" i="5" s="1"/>
  <c r="L8161" i="5"/>
  <c r="G8161" i="5"/>
  <c r="E8161" i="5"/>
  <c r="L8160" i="5"/>
  <c r="G8160" i="5"/>
  <c r="E8160" i="5"/>
  <c r="G8159" i="5"/>
  <c r="E8159" i="5"/>
  <c r="L8159" i="5" s="1"/>
  <c r="L8158" i="5"/>
  <c r="G8158" i="5"/>
  <c r="E8158" i="5"/>
  <c r="L8157" i="5"/>
  <c r="G8157" i="5"/>
  <c r="E8157" i="5"/>
  <c r="G8156" i="5"/>
  <c r="E8156" i="5"/>
  <c r="L8156" i="5" s="1"/>
  <c r="G8155" i="5"/>
  <c r="E8155" i="5"/>
  <c r="L8155" i="5" s="1"/>
  <c r="L8154" i="5"/>
  <c r="G8154" i="5"/>
  <c r="E8154" i="5"/>
  <c r="L8153" i="5"/>
  <c r="G8153" i="5"/>
  <c r="E8153" i="5"/>
  <c r="L8152" i="5"/>
  <c r="G8152" i="5"/>
  <c r="E8152" i="5"/>
  <c r="G8151" i="5"/>
  <c r="E8151" i="5"/>
  <c r="L8151" i="5" s="1"/>
  <c r="L8150" i="5"/>
  <c r="G8150" i="5"/>
  <c r="E8150" i="5"/>
  <c r="G8149" i="5"/>
  <c r="E8149" i="5"/>
  <c r="L8149" i="5" s="1"/>
  <c r="G8148" i="5"/>
  <c r="E8148" i="5"/>
  <c r="L8148" i="5" s="1"/>
  <c r="G8147" i="5"/>
  <c r="E8147" i="5"/>
  <c r="L8147" i="5" s="1"/>
  <c r="L8146" i="5"/>
  <c r="G8146" i="5"/>
  <c r="E8146" i="5"/>
  <c r="G8145" i="5"/>
  <c r="E8145" i="5"/>
  <c r="L8145" i="5" s="1"/>
  <c r="L8144" i="5"/>
  <c r="G8144" i="5"/>
  <c r="E8144" i="5"/>
  <c r="G8143" i="5"/>
  <c r="E8143" i="5"/>
  <c r="L8143" i="5" s="1"/>
  <c r="G8142" i="5"/>
  <c r="E8142" i="5"/>
  <c r="L8142" i="5" s="1"/>
  <c r="L8141" i="5"/>
  <c r="G8141" i="5"/>
  <c r="E8141" i="5"/>
  <c r="L8140" i="5"/>
  <c r="G8140" i="5"/>
  <c r="E8140" i="5"/>
  <c r="G8139" i="5"/>
  <c r="E8139" i="5"/>
  <c r="L8139" i="5" s="1"/>
  <c r="G8138" i="5"/>
  <c r="E8138" i="5"/>
  <c r="L8138" i="5" s="1"/>
  <c r="G8137" i="5"/>
  <c r="E8137" i="5"/>
  <c r="L8137" i="5" s="1"/>
  <c r="G8136" i="5"/>
  <c r="E8136" i="5"/>
  <c r="L8136" i="5" s="1"/>
  <c r="G8135" i="5"/>
  <c r="E8135" i="5"/>
  <c r="L8135" i="5" s="1"/>
  <c r="G8134" i="5"/>
  <c r="E8134" i="5"/>
  <c r="L8134" i="5" s="1"/>
  <c r="G8133" i="5"/>
  <c r="E8133" i="5"/>
  <c r="L8133" i="5" s="1"/>
  <c r="G8132" i="5"/>
  <c r="E8132" i="5"/>
  <c r="L8132" i="5" s="1"/>
  <c r="L8131" i="5"/>
  <c r="G8131" i="5"/>
  <c r="E8131" i="5"/>
  <c r="G8130" i="5"/>
  <c r="E8130" i="5"/>
  <c r="L8130" i="5" s="1"/>
  <c r="G8129" i="5"/>
  <c r="E8129" i="5"/>
  <c r="L8129" i="5" s="1"/>
  <c r="L8128" i="5"/>
  <c r="G8128" i="5"/>
  <c r="E8128" i="5"/>
  <c r="G8127" i="5"/>
  <c r="E8127" i="5"/>
  <c r="L8127" i="5" s="1"/>
  <c r="L8126" i="5"/>
  <c r="G8126" i="5"/>
  <c r="E8126" i="5"/>
  <c r="L8125" i="5"/>
  <c r="G8125" i="5"/>
  <c r="E8125" i="5"/>
  <c r="G8124" i="5"/>
  <c r="E8124" i="5"/>
  <c r="L8124" i="5" s="1"/>
  <c r="G8123" i="5"/>
  <c r="E8123" i="5"/>
  <c r="L8123" i="5" s="1"/>
  <c r="L8122" i="5"/>
  <c r="G8122" i="5"/>
  <c r="E8122" i="5"/>
  <c r="G8121" i="5"/>
  <c r="E8121" i="5"/>
  <c r="L8121" i="5" s="1"/>
  <c r="L8120" i="5"/>
  <c r="G8120" i="5"/>
  <c r="E8120" i="5"/>
  <c r="G8119" i="5"/>
  <c r="E8119" i="5"/>
  <c r="L8119" i="5" s="1"/>
  <c r="G8118" i="5"/>
  <c r="E8118" i="5"/>
  <c r="L8118" i="5" s="1"/>
  <c r="G8117" i="5"/>
  <c r="E8117" i="5"/>
  <c r="L8117" i="5" s="1"/>
  <c r="L8116" i="5"/>
  <c r="G8116" i="5"/>
  <c r="E8116" i="5"/>
  <c r="G8115" i="5"/>
  <c r="E8115" i="5"/>
  <c r="L8115" i="5" s="1"/>
  <c r="L8114" i="5"/>
  <c r="G8114" i="5"/>
  <c r="E8114" i="5"/>
  <c r="G8113" i="5"/>
  <c r="E8113" i="5"/>
  <c r="L8113" i="5" s="1"/>
  <c r="G8112" i="5"/>
  <c r="E8112" i="5"/>
  <c r="L8112" i="5" s="1"/>
  <c r="G8111" i="5"/>
  <c r="E8111" i="5"/>
  <c r="L8111" i="5" s="1"/>
  <c r="G8110" i="5"/>
  <c r="E8110" i="5"/>
  <c r="L8110" i="5" s="1"/>
  <c r="G8109" i="5"/>
  <c r="E8109" i="5"/>
  <c r="L8109" i="5" s="1"/>
  <c r="L8108" i="5"/>
  <c r="G8108" i="5"/>
  <c r="E8108" i="5"/>
  <c r="L8107" i="5"/>
  <c r="G8107" i="5"/>
  <c r="E8107" i="5"/>
  <c r="G8106" i="5"/>
  <c r="E8106" i="5"/>
  <c r="L8106" i="5" s="1"/>
  <c r="L8105" i="5"/>
  <c r="G8105" i="5"/>
  <c r="E8105" i="5"/>
  <c r="L8104" i="5"/>
  <c r="G8104" i="5"/>
  <c r="E8104" i="5"/>
  <c r="G8103" i="5"/>
  <c r="E8103" i="5"/>
  <c r="L8103" i="5" s="1"/>
  <c r="L8102" i="5"/>
  <c r="G8102" i="5"/>
  <c r="E8102" i="5"/>
  <c r="G8101" i="5"/>
  <c r="E8101" i="5"/>
  <c r="L8101" i="5" s="1"/>
  <c r="G8100" i="5"/>
  <c r="E8100" i="5"/>
  <c r="L8100" i="5" s="1"/>
  <c r="G8099" i="5"/>
  <c r="E8099" i="5"/>
  <c r="L8099" i="5" s="1"/>
  <c r="L8098" i="5"/>
  <c r="G8098" i="5"/>
  <c r="E8098" i="5"/>
  <c r="G8097" i="5"/>
  <c r="E8097" i="5"/>
  <c r="L8097" i="5" s="1"/>
  <c r="L8096" i="5"/>
  <c r="G8096" i="5"/>
  <c r="E8096" i="5"/>
  <c r="L8095" i="5"/>
  <c r="G8095" i="5"/>
  <c r="E8095" i="5"/>
  <c r="G8094" i="5"/>
  <c r="E8094" i="5"/>
  <c r="L8094" i="5" s="1"/>
  <c r="L8093" i="5"/>
  <c r="G8093" i="5"/>
  <c r="E8093" i="5"/>
  <c r="G8092" i="5"/>
  <c r="E8092" i="5"/>
  <c r="L8092" i="5" s="1"/>
  <c r="G8091" i="5"/>
  <c r="E8091" i="5"/>
  <c r="L8091" i="5" s="1"/>
  <c r="G8090" i="5"/>
  <c r="E8090" i="5"/>
  <c r="L8090" i="5" s="1"/>
  <c r="L8089" i="5"/>
  <c r="G8089" i="5"/>
  <c r="E8089" i="5"/>
  <c r="G8088" i="5"/>
  <c r="E8088" i="5"/>
  <c r="L8088" i="5" s="1"/>
  <c r="L8087" i="5"/>
  <c r="G8087" i="5"/>
  <c r="E8087" i="5"/>
  <c r="G8086" i="5"/>
  <c r="E8086" i="5"/>
  <c r="L8086" i="5" s="1"/>
  <c r="G8085" i="5"/>
  <c r="E8085" i="5"/>
  <c r="L8085" i="5" s="1"/>
  <c r="G8084" i="5"/>
  <c r="E8084" i="5"/>
  <c r="L8084" i="5" s="1"/>
  <c r="L8083" i="5"/>
  <c r="G8083" i="5"/>
  <c r="E8083" i="5"/>
  <c r="G8082" i="5"/>
  <c r="E8082" i="5"/>
  <c r="L8082" i="5" s="1"/>
  <c r="G8081" i="5"/>
  <c r="E8081" i="5"/>
  <c r="L8081" i="5" s="1"/>
  <c r="L8080" i="5"/>
  <c r="G8080" i="5"/>
  <c r="E8080" i="5"/>
  <c r="G8079" i="5"/>
  <c r="E8079" i="5"/>
  <c r="L8079" i="5" s="1"/>
  <c r="G8078" i="5"/>
  <c r="E8078" i="5"/>
  <c r="L8078" i="5" s="1"/>
  <c r="L8077" i="5"/>
  <c r="G8077" i="5"/>
  <c r="E8077" i="5"/>
  <c r="G8076" i="5"/>
  <c r="E8076" i="5"/>
  <c r="L8076" i="5" s="1"/>
  <c r="L8075" i="5"/>
  <c r="G8075" i="5"/>
  <c r="E8075" i="5"/>
  <c r="L8074" i="5"/>
  <c r="G8074" i="5"/>
  <c r="E8074" i="5"/>
  <c r="G8073" i="5"/>
  <c r="E8073" i="5"/>
  <c r="L8073" i="5" s="1"/>
  <c r="L8072" i="5"/>
  <c r="G8072" i="5"/>
  <c r="E8072" i="5"/>
  <c r="G8071" i="5"/>
  <c r="E8071" i="5"/>
  <c r="L8071" i="5" s="1"/>
  <c r="G8070" i="5"/>
  <c r="E8070" i="5"/>
  <c r="L8070" i="5" s="1"/>
  <c r="G8069" i="5"/>
  <c r="E8069" i="5"/>
  <c r="L8069" i="5" s="1"/>
  <c r="L8068" i="5"/>
  <c r="G8068" i="5"/>
  <c r="E8068" i="5"/>
  <c r="G8067" i="5"/>
  <c r="E8067" i="5"/>
  <c r="L8067" i="5" s="1"/>
  <c r="L8066" i="5"/>
  <c r="G8066" i="5"/>
  <c r="E8066" i="5"/>
  <c r="L8065" i="5"/>
  <c r="G8065" i="5"/>
  <c r="E8065" i="5"/>
  <c r="G8064" i="5"/>
  <c r="E8064" i="5"/>
  <c r="L8064" i="5" s="1"/>
  <c r="G8063" i="5"/>
  <c r="E8063" i="5"/>
  <c r="L8063" i="5" s="1"/>
  <c r="L8062" i="5"/>
  <c r="G8062" i="5"/>
  <c r="E8062" i="5"/>
  <c r="G8061" i="5"/>
  <c r="E8061" i="5"/>
  <c r="L8061" i="5" s="1"/>
  <c r="L8060" i="5"/>
  <c r="G8060" i="5"/>
  <c r="E8060" i="5"/>
  <c r="G8059" i="5"/>
  <c r="E8059" i="5"/>
  <c r="L8059" i="5" s="1"/>
  <c r="G8058" i="5"/>
  <c r="E8058" i="5"/>
  <c r="L8058" i="5" s="1"/>
  <c r="L8057" i="5"/>
  <c r="G8057" i="5"/>
  <c r="E8057" i="5"/>
  <c r="G8056" i="5"/>
  <c r="E8056" i="5"/>
  <c r="L8056" i="5" s="1"/>
  <c r="G8055" i="5"/>
  <c r="E8055" i="5"/>
  <c r="L8055" i="5" s="1"/>
  <c r="G8054" i="5"/>
  <c r="E8054" i="5"/>
  <c r="L8054" i="5" s="1"/>
  <c r="L8053" i="5"/>
  <c r="G8053" i="5"/>
  <c r="E8053" i="5"/>
  <c r="G8052" i="5"/>
  <c r="E8052" i="5"/>
  <c r="L8052" i="5" s="1"/>
  <c r="L8051" i="5"/>
  <c r="G8051" i="5"/>
  <c r="E8051" i="5"/>
  <c r="G8050" i="5"/>
  <c r="E8050" i="5"/>
  <c r="L8050" i="5" s="1"/>
  <c r="G8049" i="5"/>
  <c r="E8049" i="5"/>
  <c r="L8049" i="5" s="1"/>
  <c r="L8048" i="5"/>
  <c r="G8048" i="5"/>
  <c r="E8048" i="5"/>
  <c r="L8047" i="5"/>
  <c r="G8047" i="5"/>
  <c r="E8047" i="5"/>
  <c r="G8046" i="5"/>
  <c r="E8046" i="5"/>
  <c r="L8046" i="5" s="1"/>
  <c r="G8045" i="5"/>
  <c r="E8045" i="5"/>
  <c r="L8045" i="5" s="1"/>
  <c r="L8044" i="5"/>
  <c r="G8044" i="5"/>
  <c r="E8044" i="5"/>
  <c r="G8043" i="5"/>
  <c r="E8043" i="5"/>
  <c r="L8043" i="5" s="1"/>
  <c r="L8042" i="5"/>
  <c r="G8042" i="5"/>
  <c r="E8042" i="5"/>
  <c r="G8041" i="5"/>
  <c r="E8041" i="5"/>
  <c r="L8041" i="5" s="1"/>
  <c r="G8040" i="5"/>
  <c r="E8040" i="5"/>
  <c r="L8040" i="5" s="1"/>
  <c r="G8039" i="5"/>
  <c r="E8039" i="5"/>
  <c r="L8039" i="5" s="1"/>
  <c r="G8038" i="5"/>
  <c r="E8038" i="5"/>
  <c r="L8038" i="5" s="1"/>
  <c r="G8037" i="5"/>
  <c r="E8037" i="5"/>
  <c r="L8037" i="5" s="1"/>
  <c r="L8036" i="5"/>
  <c r="G8036" i="5"/>
  <c r="E8036" i="5"/>
  <c r="L8035" i="5"/>
  <c r="G8035" i="5"/>
  <c r="E8035" i="5"/>
  <c r="G8034" i="5"/>
  <c r="E8034" i="5"/>
  <c r="L8034" i="5" s="1"/>
  <c r="L8033" i="5"/>
  <c r="G8033" i="5"/>
  <c r="E8033" i="5"/>
  <c r="G8032" i="5"/>
  <c r="E8032" i="5"/>
  <c r="L8032" i="5" s="1"/>
  <c r="G8031" i="5"/>
  <c r="E8031" i="5"/>
  <c r="L8031" i="5" s="1"/>
  <c r="G8030" i="5"/>
  <c r="E8030" i="5"/>
  <c r="L8030" i="5" s="1"/>
  <c r="L8029" i="5"/>
  <c r="G8029" i="5"/>
  <c r="E8029" i="5"/>
  <c r="G8028" i="5"/>
  <c r="E8028" i="5"/>
  <c r="L8028" i="5" s="1"/>
  <c r="G8027" i="5"/>
  <c r="E8027" i="5"/>
  <c r="L8027" i="5" s="1"/>
  <c r="G8026" i="5"/>
  <c r="E8026" i="5"/>
  <c r="L8026" i="5" s="1"/>
  <c r="G8025" i="5"/>
  <c r="E8025" i="5"/>
  <c r="L8025" i="5" s="1"/>
  <c r="G8024" i="5"/>
  <c r="E8024" i="5"/>
  <c r="L8024" i="5" s="1"/>
  <c r="L8023" i="5"/>
  <c r="G8023" i="5"/>
  <c r="E8023" i="5"/>
  <c r="G8022" i="5"/>
  <c r="E8022" i="5"/>
  <c r="L8022" i="5" s="1"/>
  <c r="L8021" i="5"/>
  <c r="G8021" i="5"/>
  <c r="E8021" i="5"/>
  <c r="L8020" i="5"/>
  <c r="G8020" i="5"/>
  <c r="E8020" i="5"/>
  <c r="G8019" i="5"/>
  <c r="E8019" i="5"/>
  <c r="L8019" i="5" s="1"/>
  <c r="L8018" i="5"/>
  <c r="G8018" i="5"/>
  <c r="E8018" i="5"/>
  <c r="G8017" i="5"/>
  <c r="E8017" i="5"/>
  <c r="L8017" i="5" s="1"/>
  <c r="G8016" i="5"/>
  <c r="E8016" i="5"/>
  <c r="L8016" i="5" s="1"/>
  <c r="L8015" i="5"/>
  <c r="G8015" i="5"/>
  <c r="E8015" i="5"/>
  <c r="G8014" i="5"/>
  <c r="E8014" i="5"/>
  <c r="L8014" i="5" s="1"/>
  <c r="G8013" i="5"/>
  <c r="E8013" i="5"/>
  <c r="L8013" i="5" s="1"/>
  <c r="L8012" i="5"/>
  <c r="G8012" i="5"/>
  <c r="E8012" i="5"/>
  <c r="L8011" i="5"/>
  <c r="G8011" i="5"/>
  <c r="E8011" i="5"/>
  <c r="G8010" i="5"/>
  <c r="E8010" i="5"/>
  <c r="L8010" i="5" s="1"/>
  <c r="G8009" i="5"/>
  <c r="E8009" i="5"/>
  <c r="L8009" i="5" s="1"/>
  <c r="G8008" i="5"/>
  <c r="E8008" i="5"/>
  <c r="L8008" i="5" s="1"/>
  <c r="G8007" i="5"/>
  <c r="E8007" i="5"/>
  <c r="L8007" i="5" s="1"/>
  <c r="G8006" i="5"/>
  <c r="E8006" i="5"/>
  <c r="L8006" i="5" s="1"/>
  <c r="G8005" i="5"/>
  <c r="E8005" i="5"/>
  <c r="L8005" i="5" s="1"/>
  <c r="G8004" i="5"/>
  <c r="E8004" i="5"/>
  <c r="L8004" i="5" s="1"/>
  <c r="L8003" i="5"/>
  <c r="G8003" i="5"/>
  <c r="E8003" i="5"/>
  <c r="G8002" i="5"/>
  <c r="E8002" i="5"/>
  <c r="L8002" i="5" s="1"/>
  <c r="G8001" i="5"/>
  <c r="E8001" i="5"/>
  <c r="L8001" i="5" s="1"/>
  <c r="L8000" i="5"/>
  <c r="G8000" i="5"/>
  <c r="E8000" i="5"/>
  <c r="L7999" i="5"/>
  <c r="G7999" i="5"/>
  <c r="E7999" i="5"/>
  <c r="G7998" i="5"/>
  <c r="E7998" i="5"/>
  <c r="L7998" i="5" s="1"/>
  <c r="L7997" i="5"/>
  <c r="G7997" i="5"/>
  <c r="E7997" i="5"/>
  <c r="L7996" i="5"/>
  <c r="G7996" i="5"/>
  <c r="E7996" i="5"/>
  <c r="G7995" i="5"/>
  <c r="E7995" i="5"/>
  <c r="L7995" i="5" s="1"/>
  <c r="L7994" i="5"/>
  <c r="G7994" i="5"/>
  <c r="E7994" i="5"/>
  <c r="L7993" i="5"/>
  <c r="G7993" i="5"/>
  <c r="E7993" i="5"/>
  <c r="G7992" i="5"/>
  <c r="E7992" i="5"/>
  <c r="L7992" i="5" s="1"/>
  <c r="G7991" i="5"/>
  <c r="E7991" i="5"/>
  <c r="L7991" i="5" s="1"/>
  <c r="L7990" i="5"/>
  <c r="G7990" i="5"/>
  <c r="E7990" i="5"/>
  <c r="G7989" i="5"/>
  <c r="E7989" i="5"/>
  <c r="L7989" i="5" s="1"/>
  <c r="L7988" i="5"/>
  <c r="G7988" i="5"/>
  <c r="E7988" i="5"/>
  <c r="L7987" i="5"/>
  <c r="G7987" i="5"/>
  <c r="E7987" i="5"/>
  <c r="G7986" i="5"/>
  <c r="E7986" i="5"/>
  <c r="L7986" i="5" s="1"/>
  <c r="G7985" i="5"/>
  <c r="E7985" i="5"/>
  <c r="L7985" i="5" s="1"/>
  <c r="L7984" i="5"/>
  <c r="G7984" i="5"/>
  <c r="E7984" i="5"/>
  <c r="G7983" i="5"/>
  <c r="E7983" i="5"/>
  <c r="L7983" i="5" s="1"/>
  <c r="L7982" i="5"/>
  <c r="G7982" i="5"/>
  <c r="E7982" i="5"/>
  <c r="G7981" i="5"/>
  <c r="E7981" i="5"/>
  <c r="L7981" i="5" s="1"/>
  <c r="G7980" i="5"/>
  <c r="E7980" i="5"/>
  <c r="L7980" i="5" s="1"/>
  <c r="G7979" i="5"/>
  <c r="E7979" i="5"/>
  <c r="L7979" i="5" s="1"/>
  <c r="G7978" i="5"/>
  <c r="E7978" i="5"/>
  <c r="L7978" i="5" s="1"/>
  <c r="G7977" i="5"/>
  <c r="E7977" i="5"/>
  <c r="L7977" i="5" s="1"/>
  <c r="G7976" i="5"/>
  <c r="E7976" i="5"/>
  <c r="L7976" i="5" s="1"/>
  <c r="L7975" i="5"/>
  <c r="G7975" i="5"/>
  <c r="E7975" i="5"/>
  <c r="G7974" i="5"/>
  <c r="E7974" i="5"/>
  <c r="L7974" i="5" s="1"/>
  <c r="G7973" i="5"/>
  <c r="E7973" i="5"/>
  <c r="L7973" i="5" s="1"/>
  <c r="G7972" i="5"/>
  <c r="E7972" i="5"/>
  <c r="L7972" i="5" s="1"/>
  <c r="G7971" i="5"/>
  <c r="E7971" i="5"/>
  <c r="L7971" i="5" s="1"/>
  <c r="G7970" i="5"/>
  <c r="E7970" i="5"/>
  <c r="L7970" i="5" s="1"/>
  <c r="G7969" i="5"/>
  <c r="E7969" i="5"/>
  <c r="L7969" i="5" s="1"/>
  <c r="G7968" i="5"/>
  <c r="E7968" i="5"/>
  <c r="L7968" i="5" s="1"/>
  <c r="L7967" i="5"/>
  <c r="G7967" i="5"/>
  <c r="E7967" i="5"/>
  <c r="L7966" i="5"/>
  <c r="G7966" i="5"/>
  <c r="E7966" i="5"/>
  <c r="G7965" i="5"/>
  <c r="E7965" i="5"/>
  <c r="L7965" i="5" s="1"/>
  <c r="L7964" i="5"/>
  <c r="G7964" i="5"/>
  <c r="E7964" i="5"/>
  <c r="G7963" i="5"/>
  <c r="E7963" i="5"/>
  <c r="L7963" i="5" s="1"/>
  <c r="G7962" i="5"/>
  <c r="E7962" i="5"/>
  <c r="L7962" i="5" s="1"/>
  <c r="L7961" i="5"/>
  <c r="G7961" i="5"/>
  <c r="E7961" i="5"/>
  <c r="L7960" i="5"/>
  <c r="G7960" i="5"/>
  <c r="E7960" i="5"/>
  <c r="G7959" i="5"/>
  <c r="E7959" i="5"/>
  <c r="L7959" i="5" s="1"/>
  <c r="G7958" i="5"/>
  <c r="E7958" i="5"/>
  <c r="L7958" i="5" s="1"/>
  <c r="L7957" i="5"/>
  <c r="G7957" i="5"/>
  <c r="E7957" i="5"/>
  <c r="G7956" i="5"/>
  <c r="E7956" i="5"/>
  <c r="L7956" i="5" s="1"/>
  <c r="G7955" i="5"/>
  <c r="E7955" i="5"/>
  <c r="L7955" i="5" s="1"/>
  <c r="G7954" i="5"/>
  <c r="E7954" i="5"/>
  <c r="L7954" i="5" s="1"/>
  <c r="G7953" i="5"/>
  <c r="E7953" i="5"/>
  <c r="L7953" i="5" s="1"/>
  <c r="G7952" i="5"/>
  <c r="E7952" i="5"/>
  <c r="L7952" i="5" s="1"/>
  <c r="L7951" i="5"/>
  <c r="G7951" i="5"/>
  <c r="E7951" i="5"/>
  <c r="G7950" i="5"/>
  <c r="E7950" i="5"/>
  <c r="L7950" i="5" s="1"/>
  <c r="L7949" i="5"/>
  <c r="G7949" i="5"/>
  <c r="E7949" i="5"/>
  <c r="L7948" i="5"/>
  <c r="G7948" i="5"/>
  <c r="E7948" i="5"/>
  <c r="G7947" i="5"/>
  <c r="E7947" i="5"/>
  <c r="L7947" i="5" s="1"/>
  <c r="L7946" i="5"/>
  <c r="G7946" i="5"/>
  <c r="E7946" i="5"/>
  <c r="L7945" i="5"/>
  <c r="G7945" i="5"/>
  <c r="E7945" i="5"/>
  <c r="G7944" i="5"/>
  <c r="E7944" i="5"/>
  <c r="L7944" i="5" s="1"/>
  <c r="L7943" i="5"/>
  <c r="G7943" i="5"/>
  <c r="E7943" i="5"/>
  <c r="G7942" i="5"/>
  <c r="E7942" i="5"/>
  <c r="L7942" i="5" s="1"/>
  <c r="G7941" i="5"/>
  <c r="E7941" i="5"/>
  <c r="L7941" i="5" s="1"/>
  <c r="L7940" i="5"/>
  <c r="G7940" i="5"/>
  <c r="E7940" i="5"/>
  <c r="L7939" i="5"/>
  <c r="G7939" i="5"/>
  <c r="E7939" i="5"/>
  <c r="G7938" i="5"/>
  <c r="E7938" i="5"/>
  <c r="L7938" i="5" s="1"/>
  <c r="G7937" i="5"/>
  <c r="E7937" i="5"/>
  <c r="L7937" i="5" s="1"/>
  <c r="L7936" i="5"/>
  <c r="G7936" i="5"/>
  <c r="E7936" i="5"/>
  <c r="G7935" i="5"/>
  <c r="E7935" i="5"/>
  <c r="L7935" i="5" s="1"/>
  <c r="L7934" i="5"/>
  <c r="G7934" i="5"/>
  <c r="E7934" i="5"/>
  <c r="G7933" i="5"/>
  <c r="E7933" i="5"/>
  <c r="L7933" i="5" s="1"/>
  <c r="G7932" i="5"/>
  <c r="E7932" i="5"/>
  <c r="L7932" i="5" s="1"/>
  <c r="G7931" i="5"/>
  <c r="E7931" i="5"/>
  <c r="L7931" i="5" s="1"/>
  <c r="G7930" i="5"/>
  <c r="E7930" i="5"/>
  <c r="L7930" i="5" s="1"/>
  <c r="G7929" i="5"/>
  <c r="E7929" i="5"/>
  <c r="L7929" i="5" s="1"/>
  <c r="G7928" i="5"/>
  <c r="E7928" i="5"/>
  <c r="L7928" i="5" s="1"/>
  <c r="L7927" i="5"/>
  <c r="G7927" i="5"/>
  <c r="E7927" i="5"/>
  <c r="G7926" i="5"/>
  <c r="E7926" i="5"/>
  <c r="L7926" i="5" s="1"/>
  <c r="L7925" i="5"/>
  <c r="G7925" i="5"/>
  <c r="E7925" i="5"/>
  <c r="G7924" i="5"/>
  <c r="E7924" i="5"/>
  <c r="L7924" i="5" s="1"/>
  <c r="G7923" i="5"/>
  <c r="E7923" i="5"/>
  <c r="L7923" i="5" s="1"/>
  <c r="L7922" i="5"/>
  <c r="G7922" i="5"/>
  <c r="E7922" i="5"/>
  <c r="L7921" i="5"/>
  <c r="G7921" i="5"/>
  <c r="E7921" i="5"/>
  <c r="G7920" i="5"/>
  <c r="E7920" i="5"/>
  <c r="L7920" i="5" s="1"/>
  <c r="G7919" i="5"/>
  <c r="E7919" i="5"/>
  <c r="L7919" i="5" s="1"/>
  <c r="G7918" i="5"/>
  <c r="E7918" i="5"/>
  <c r="L7918" i="5" s="1"/>
  <c r="G7917" i="5"/>
  <c r="E7917" i="5"/>
  <c r="L7917" i="5" s="1"/>
  <c r="G7916" i="5"/>
  <c r="E7916" i="5"/>
  <c r="L7916" i="5" s="1"/>
  <c r="G7915" i="5"/>
  <c r="E7915" i="5"/>
  <c r="L7915" i="5" s="1"/>
  <c r="L7914" i="5"/>
  <c r="G7914" i="5"/>
  <c r="E7914" i="5"/>
  <c r="L7913" i="5"/>
  <c r="G7913" i="5"/>
  <c r="E7913" i="5"/>
  <c r="G7912" i="5"/>
  <c r="E7912" i="5"/>
  <c r="L7912" i="5" s="1"/>
  <c r="L7911" i="5"/>
  <c r="G7911" i="5"/>
  <c r="E7911" i="5"/>
  <c r="G7910" i="5"/>
  <c r="E7910" i="5"/>
  <c r="L7910" i="5" s="1"/>
  <c r="G7909" i="5"/>
  <c r="E7909" i="5"/>
  <c r="L7909" i="5" s="1"/>
  <c r="G7908" i="5"/>
  <c r="E7908" i="5"/>
  <c r="L7908" i="5" s="1"/>
  <c r="L7907" i="5"/>
  <c r="G7907" i="5"/>
  <c r="E7907" i="5"/>
  <c r="L7906" i="5"/>
  <c r="G7906" i="5"/>
  <c r="E7906" i="5"/>
  <c r="G7905" i="5"/>
  <c r="E7905" i="5"/>
  <c r="L7905" i="5" s="1"/>
  <c r="G7904" i="5"/>
  <c r="E7904" i="5"/>
  <c r="L7904" i="5" s="1"/>
  <c r="L7903" i="5"/>
  <c r="G7903" i="5"/>
  <c r="E7903" i="5"/>
  <c r="L7902" i="5"/>
  <c r="G7902" i="5"/>
  <c r="E7902" i="5"/>
  <c r="G7901" i="5"/>
  <c r="E7901" i="5"/>
  <c r="L7901" i="5" s="1"/>
  <c r="G7900" i="5"/>
  <c r="E7900" i="5"/>
  <c r="L7900" i="5" s="1"/>
  <c r="G7899" i="5"/>
  <c r="E7899" i="5"/>
  <c r="L7899" i="5" s="1"/>
  <c r="L7898" i="5"/>
  <c r="G7898" i="5"/>
  <c r="E7898" i="5"/>
  <c r="L7897" i="5"/>
  <c r="G7897" i="5"/>
  <c r="E7897" i="5"/>
  <c r="L7896" i="5"/>
  <c r="G7896" i="5"/>
  <c r="E7896" i="5"/>
  <c r="G7895" i="5"/>
  <c r="E7895" i="5"/>
  <c r="L7895" i="5" s="1"/>
  <c r="L7894" i="5"/>
  <c r="G7894" i="5"/>
  <c r="E7894" i="5"/>
  <c r="G7893" i="5"/>
  <c r="E7893" i="5"/>
  <c r="L7893" i="5" s="1"/>
  <c r="L7892" i="5"/>
  <c r="G7892" i="5"/>
  <c r="E7892" i="5"/>
  <c r="G7891" i="5"/>
  <c r="E7891" i="5"/>
  <c r="L7891" i="5" s="1"/>
  <c r="G7890" i="5"/>
  <c r="E7890" i="5"/>
  <c r="L7890" i="5" s="1"/>
  <c r="G7889" i="5"/>
  <c r="E7889" i="5"/>
  <c r="L7889" i="5" s="1"/>
  <c r="L7888" i="5"/>
  <c r="G7888" i="5"/>
  <c r="E7888" i="5"/>
  <c r="L7887" i="5"/>
  <c r="G7887" i="5"/>
  <c r="E7887" i="5"/>
  <c r="G7886" i="5"/>
  <c r="E7886" i="5"/>
  <c r="L7886" i="5" s="1"/>
  <c r="G7885" i="5"/>
  <c r="E7885" i="5"/>
  <c r="L7885" i="5" s="1"/>
  <c r="G7884" i="5"/>
  <c r="E7884" i="5"/>
  <c r="L7884" i="5" s="1"/>
  <c r="G7883" i="5"/>
  <c r="E7883" i="5"/>
  <c r="L7883" i="5" s="1"/>
  <c r="L7882" i="5"/>
  <c r="G7882" i="5"/>
  <c r="E7882" i="5"/>
  <c r="G7881" i="5"/>
  <c r="E7881" i="5"/>
  <c r="L7881" i="5" s="1"/>
  <c r="G7880" i="5"/>
  <c r="E7880" i="5"/>
  <c r="L7880" i="5" s="1"/>
  <c r="G7879" i="5"/>
  <c r="E7879" i="5"/>
  <c r="L7879" i="5" s="1"/>
  <c r="L7878" i="5"/>
  <c r="G7878" i="5"/>
  <c r="E7878" i="5"/>
  <c r="L7877" i="5"/>
  <c r="G7877" i="5"/>
  <c r="E7877" i="5"/>
  <c r="G7876" i="5"/>
  <c r="E7876" i="5"/>
  <c r="L7876" i="5" s="1"/>
  <c r="G7875" i="5"/>
  <c r="E7875" i="5"/>
  <c r="L7875" i="5" s="1"/>
  <c r="L7874" i="5"/>
  <c r="G7874" i="5"/>
  <c r="E7874" i="5"/>
  <c r="L7873" i="5"/>
  <c r="G7873" i="5"/>
  <c r="E7873" i="5"/>
  <c r="L7872" i="5"/>
  <c r="G7872" i="5"/>
  <c r="E7872" i="5"/>
  <c r="L7871" i="5"/>
  <c r="G7871" i="5"/>
  <c r="E7871" i="5"/>
  <c r="G7870" i="5"/>
  <c r="E7870" i="5"/>
  <c r="L7870" i="5" s="1"/>
  <c r="G7869" i="5"/>
  <c r="E7869" i="5"/>
  <c r="L7869" i="5" s="1"/>
  <c r="G7868" i="5"/>
  <c r="E7868" i="5"/>
  <c r="L7868" i="5" s="1"/>
  <c r="L7867" i="5"/>
  <c r="G7867" i="5"/>
  <c r="E7867" i="5"/>
  <c r="L7866" i="5"/>
  <c r="G7866" i="5"/>
  <c r="E7866" i="5"/>
  <c r="G7865" i="5"/>
  <c r="E7865" i="5"/>
  <c r="L7865" i="5" s="1"/>
  <c r="L7864" i="5"/>
  <c r="G7864" i="5"/>
  <c r="E7864" i="5"/>
  <c r="G7863" i="5"/>
  <c r="E7863" i="5"/>
  <c r="L7863" i="5" s="1"/>
  <c r="L7862" i="5"/>
  <c r="G7862" i="5"/>
  <c r="E7862" i="5"/>
  <c r="G7861" i="5"/>
  <c r="E7861" i="5"/>
  <c r="L7861" i="5" s="1"/>
  <c r="L7860" i="5"/>
  <c r="G7860" i="5"/>
  <c r="E7860" i="5"/>
  <c r="L7859" i="5"/>
  <c r="G7859" i="5"/>
  <c r="E7859" i="5"/>
  <c r="L7858" i="5"/>
  <c r="G7858" i="5"/>
  <c r="E7858" i="5"/>
  <c r="G7857" i="5"/>
  <c r="E7857" i="5"/>
  <c r="L7857" i="5" s="1"/>
  <c r="L7856" i="5"/>
  <c r="G7856" i="5"/>
  <c r="E7856" i="5"/>
  <c r="G7855" i="5"/>
  <c r="E7855" i="5"/>
  <c r="L7855" i="5" s="1"/>
  <c r="L7854" i="5"/>
  <c r="G7854" i="5"/>
  <c r="E7854" i="5"/>
  <c r="L7853" i="5"/>
  <c r="G7853" i="5"/>
  <c r="E7853" i="5"/>
  <c r="L7852" i="5"/>
  <c r="G7852" i="5"/>
  <c r="E7852" i="5"/>
  <c r="L7851" i="5"/>
  <c r="G7851" i="5"/>
  <c r="E7851" i="5"/>
  <c r="G7850" i="5"/>
  <c r="E7850" i="5"/>
  <c r="L7850" i="5" s="1"/>
  <c r="G7849" i="5"/>
  <c r="E7849" i="5"/>
  <c r="L7849" i="5" s="1"/>
  <c r="G7848" i="5"/>
  <c r="E7848" i="5"/>
  <c r="L7848" i="5" s="1"/>
  <c r="L7847" i="5"/>
  <c r="G7847" i="5"/>
  <c r="E7847" i="5"/>
  <c r="L7846" i="5"/>
  <c r="G7846" i="5"/>
  <c r="E7846" i="5"/>
  <c r="G7845" i="5"/>
  <c r="E7845" i="5"/>
  <c r="L7845" i="5" s="1"/>
  <c r="G7844" i="5"/>
  <c r="E7844" i="5"/>
  <c r="L7844" i="5" s="1"/>
  <c r="L7843" i="5"/>
  <c r="G7843" i="5"/>
  <c r="E7843" i="5"/>
  <c r="L7842" i="5"/>
  <c r="G7842" i="5"/>
  <c r="E7842" i="5"/>
  <c r="G7841" i="5"/>
  <c r="E7841" i="5"/>
  <c r="L7841" i="5" s="1"/>
  <c r="G7840" i="5"/>
  <c r="E7840" i="5"/>
  <c r="L7840" i="5" s="1"/>
  <c r="L7839" i="5"/>
  <c r="G7839" i="5"/>
  <c r="E7839" i="5"/>
  <c r="L7838" i="5"/>
  <c r="G7838" i="5"/>
  <c r="E7838" i="5"/>
  <c r="G7837" i="5"/>
  <c r="E7837" i="5"/>
  <c r="L7837" i="5" s="1"/>
  <c r="L7836" i="5"/>
  <c r="G7836" i="5"/>
  <c r="E7836" i="5"/>
  <c r="L7835" i="5"/>
  <c r="G7835" i="5"/>
  <c r="E7835" i="5"/>
  <c r="L7834" i="5"/>
  <c r="G7834" i="5"/>
  <c r="E7834" i="5"/>
  <c r="G7833" i="5"/>
  <c r="E7833" i="5"/>
  <c r="L7833" i="5" s="1"/>
  <c r="L7832" i="5"/>
  <c r="G7832" i="5"/>
  <c r="E7832" i="5"/>
  <c r="L7831" i="5"/>
  <c r="G7831" i="5"/>
  <c r="E7831" i="5"/>
  <c r="G7830" i="5"/>
  <c r="E7830" i="5"/>
  <c r="L7830" i="5" s="1"/>
  <c r="L7829" i="5"/>
  <c r="G7829" i="5"/>
  <c r="E7829" i="5"/>
  <c r="G7828" i="5"/>
  <c r="E7828" i="5"/>
  <c r="L7828" i="5" s="1"/>
  <c r="L7827" i="5"/>
  <c r="G7827" i="5"/>
  <c r="E7827" i="5"/>
  <c r="G7826" i="5"/>
  <c r="E7826" i="5"/>
  <c r="L7826" i="5" s="1"/>
  <c r="G7825" i="5"/>
  <c r="E7825" i="5"/>
  <c r="L7825" i="5" s="1"/>
  <c r="L7824" i="5"/>
  <c r="G7824" i="5"/>
  <c r="E7824" i="5"/>
  <c r="G7823" i="5"/>
  <c r="E7823" i="5"/>
  <c r="L7823" i="5" s="1"/>
  <c r="G7822" i="5"/>
  <c r="E7822" i="5"/>
  <c r="L7822" i="5" s="1"/>
  <c r="G7821" i="5"/>
  <c r="E7821" i="5"/>
  <c r="L7821" i="5" s="1"/>
  <c r="G7820" i="5"/>
  <c r="E7820" i="5"/>
  <c r="L7820" i="5" s="1"/>
  <c r="G7819" i="5"/>
  <c r="E7819" i="5"/>
  <c r="L7819" i="5" s="1"/>
  <c r="L7818" i="5"/>
  <c r="G7818" i="5"/>
  <c r="E7818" i="5"/>
  <c r="L7817" i="5"/>
  <c r="G7817" i="5"/>
  <c r="E7817" i="5"/>
  <c r="L7816" i="5"/>
  <c r="G7816" i="5"/>
  <c r="E7816" i="5"/>
  <c r="G7815" i="5"/>
  <c r="E7815" i="5"/>
  <c r="L7815" i="5" s="1"/>
  <c r="L7814" i="5"/>
  <c r="G7814" i="5"/>
  <c r="E7814" i="5"/>
  <c r="G7813" i="5"/>
  <c r="E7813" i="5"/>
  <c r="L7813" i="5" s="1"/>
  <c r="L7812" i="5"/>
  <c r="G7812" i="5"/>
  <c r="E7812" i="5"/>
  <c r="L7811" i="5"/>
  <c r="G7811" i="5"/>
  <c r="E7811" i="5"/>
  <c r="L7810" i="5"/>
  <c r="G7810" i="5"/>
  <c r="E7810" i="5"/>
  <c r="L7809" i="5"/>
  <c r="G7809" i="5"/>
  <c r="E7809" i="5"/>
  <c r="G7808" i="5"/>
  <c r="E7808" i="5"/>
  <c r="L7808" i="5" s="1"/>
  <c r="G7807" i="5"/>
  <c r="E7807" i="5"/>
  <c r="L7807" i="5" s="1"/>
  <c r="G7806" i="5"/>
  <c r="E7806" i="5"/>
  <c r="L7806" i="5" s="1"/>
  <c r="G7805" i="5"/>
  <c r="E7805" i="5"/>
  <c r="L7805" i="5" s="1"/>
  <c r="G7804" i="5"/>
  <c r="E7804" i="5"/>
  <c r="L7804" i="5" s="1"/>
  <c r="L7803" i="5"/>
  <c r="G7803" i="5"/>
  <c r="E7803" i="5"/>
  <c r="L7802" i="5"/>
  <c r="G7802" i="5"/>
  <c r="E7802" i="5"/>
  <c r="G7801" i="5"/>
  <c r="E7801" i="5"/>
  <c r="L7801" i="5" s="1"/>
  <c r="G7800" i="5"/>
  <c r="E7800" i="5"/>
  <c r="L7800" i="5" s="1"/>
  <c r="L7799" i="5"/>
  <c r="G7799" i="5"/>
  <c r="E7799" i="5"/>
  <c r="L7798" i="5"/>
  <c r="G7798" i="5"/>
  <c r="E7798" i="5"/>
  <c r="G7797" i="5"/>
  <c r="E7797" i="5"/>
  <c r="L7797" i="5" s="1"/>
  <c r="L7796" i="5"/>
  <c r="G7796" i="5"/>
  <c r="E7796" i="5"/>
  <c r="G7795" i="5"/>
  <c r="E7795" i="5"/>
  <c r="L7795" i="5" s="1"/>
  <c r="G7794" i="5"/>
  <c r="E7794" i="5"/>
  <c r="L7794" i="5" s="1"/>
  <c r="G7793" i="5"/>
  <c r="E7793" i="5"/>
  <c r="L7793" i="5" s="1"/>
  <c r="L7792" i="5"/>
  <c r="G7792" i="5"/>
  <c r="E7792" i="5"/>
  <c r="G7791" i="5"/>
  <c r="E7791" i="5"/>
  <c r="L7791" i="5" s="1"/>
  <c r="G7790" i="5"/>
  <c r="E7790" i="5"/>
  <c r="L7790" i="5" s="1"/>
  <c r="G7789" i="5"/>
  <c r="E7789" i="5"/>
  <c r="L7789" i="5" s="1"/>
  <c r="L7788" i="5"/>
  <c r="G7788" i="5"/>
  <c r="E7788" i="5"/>
  <c r="G7787" i="5"/>
  <c r="E7787" i="5"/>
  <c r="L7787" i="5" s="1"/>
  <c r="G7786" i="5"/>
  <c r="E7786" i="5"/>
  <c r="L7786" i="5" s="1"/>
  <c r="G7785" i="5"/>
  <c r="E7785" i="5"/>
  <c r="L7785" i="5" s="1"/>
  <c r="G7784" i="5"/>
  <c r="E7784" i="5"/>
  <c r="L7784" i="5" s="1"/>
  <c r="G7783" i="5"/>
  <c r="E7783" i="5"/>
  <c r="L7783" i="5" s="1"/>
  <c r="L7782" i="5"/>
  <c r="G7782" i="5"/>
  <c r="E7782" i="5"/>
  <c r="G7781" i="5"/>
  <c r="E7781" i="5"/>
  <c r="L7781" i="5" s="1"/>
  <c r="G7780" i="5"/>
  <c r="E7780" i="5"/>
  <c r="L7780" i="5" s="1"/>
  <c r="L7779" i="5"/>
  <c r="G7779" i="5"/>
  <c r="E7779" i="5"/>
  <c r="G7778" i="5"/>
  <c r="E7778" i="5"/>
  <c r="L7778" i="5" s="1"/>
  <c r="L7777" i="5"/>
  <c r="G7777" i="5"/>
  <c r="E7777" i="5"/>
  <c r="G7776" i="5"/>
  <c r="E7776" i="5"/>
  <c r="L7776" i="5" s="1"/>
  <c r="G7775" i="5"/>
  <c r="E7775" i="5"/>
  <c r="L7775" i="5" s="1"/>
  <c r="L7774" i="5"/>
  <c r="G7774" i="5"/>
  <c r="E7774" i="5"/>
  <c r="L7773" i="5"/>
  <c r="G7773" i="5"/>
  <c r="E7773" i="5"/>
  <c r="G7772" i="5"/>
  <c r="E7772" i="5"/>
  <c r="L7772" i="5" s="1"/>
  <c r="G7771" i="5"/>
  <c r="E7771" i="5"/>
  <c r="L7771" i="5" s="1"/>
  <c r="L7770" i="5"/>
  <c r="G7770" i="5"/>
  <c r="E7770" i="5"/>
  <c r="G7769" i="5"/>
  <c r="E7769" i="5"/>
  <c r="L7769" i="5" s="1"/>
  <c r="G7768" i="5"/>
  <c r="E7768" i="5"/>
  <c r="L7768" i="5" s="1"/>
  <c r="G7767" i="5"/>
  <c r="E7767" i="5"/>
  <c r="L7767" i="5" s="1"/>
  <c r="G7766" i="5"/>
  <c r="E7766" i="5"/>
  <c r="L7766" i="5" s="1"/>
  <c r="G7765" i="5"/>
  <c r="E7765" i="5"/>
  <c r="L7765" i="5" s="1"/>
  <c r="G7764" i="5"/>
  <c r="E7764" i="5"/>
  <c r="L7764" i="5" s="1"/>
  <c r="L7763" i="5"/>
  <c r="G7763" i="5"/>
  <c r="E7763" i="5"/>
  <c r="L7762" i="5"/>
  <c r="G7762" i="5"/>
  <c r="E7762" i="5"/>
  <c r="G7761" i="5"/>
  <c r="E7761" i="5"/>
  <c r="L7761" i="5" s="1"/>
  <c r="G7760" i="5"/>
  <c r="E7760" i="5"/>
  <c r="L7760" i="5" s="1"/>
  <c r="G7759" i="5"/>
  <c r="E7759" i="5"/>
  <c r="L7759" i="5" s="1"/>
  <c r="G7758" i="5"/>
  <c r="E7758" i="5"/>
  <c r="L7758" i="5" s="1"/>
  <c r="L7757" i="5"/>
  <c r="G7757" i="5"/>
  <c r="E7757" i="5"/>
  <c r="L7756" i="5"/>
  <c r="G7756" i="5"/>
  <c r="E7756" i="5"/>
  <c r="G7755" i="5"/>
  <c r="E7755" i="5"/>
  <c r="L7755" i="5" s="1"/>
  <c r="G7754" i="5"/>
  <c r="E7754" i="5"/>
  <c r="L7754" i="5" s="1"/>
  <c r="G7753" i="5"/>
  <c r="E7753" i="5"/>
  <c r="L7753" i="5" s="1"/>
  <c r="L7752" i="5"/>
  <c r="G7752" i="5"/>
  <c r="E7752" i="5"/>
  <c r="L7751" i="5"/>
  <c r="G7751" i="5"/>
  <c r="E7751" i="5"/>
  <c r="G7750" i="5"/>
  <c r="E7750" i="5"/>
  <c r="L7750" i="5" s="1"/>
  <c r="L7749" i="5"/>
  <c r="G7749" i="5"/>
  <c r="E7749" i="5"/>
  <c r="L7748" i="5"/>
  <c r="G7748" i="5"/>
  <c r="E7748" i="5"/>
  <c r="G7747" i="5"/>
  <c r="E7747" i="5"/>
  <c r="L7747" i="5" s="1"/>
  <c r="G7746" i="5"/>
  <c r="E7746" i="5"/>
  <c r="L7746" i="5" s="1"/>
  <c r="G7745" i="5"/>
  <c r="E7745" i="5"/>
  <c r="L7745" i="5" s="1"/>
  <c r="G7744" i="5"/>
  <c r="E7744" i="5"/>
  <c r="L7744" i="5" s="1"/>
  <c r="G7743" i="5"/>
  <c r="E7743" i="5"/>
  <c r="L7743" i="5" s="1"/>
  <c r="G7742" i="5"/>
  <c r="E7742" i="5"/>
  <c r="L7742" i="5" s="1"/>
  <c r="L7741" i="5"/>
  <c r="G7741" i="5"/>
  <c r="E7741" i="5"/>
  <c r="G7740" i="5"/>
  <c r="E7740" i="5"/>
  <c r="L7740" i="5" s="1"/>
  <c r="L7739" i="5"/>
  <c r="G7739" i="5"/>
  <c r="E7739" i="5"/>
  <c r="L7738" i="5"/>
  <c r="G7738" i="5"/>
  <c r="E7738" i="5"/>
  <c r="L7737" i="5"/>
  <c r="G7737" i="5"/>
  <c r="E7737" i="5"/>
  <c r="G7736" i="5"/>
  <c r="E7736" i="5"/>
  <c r="L7736" i="5" s="1"/>
  <c r="G7735" i="5"/>
  <c r="E7735" i="5"/>
  <c r="L7735" i="5" s="1"/>
  <c r="L7734" i="5"/>
  <c r="G7734" i="5"/>
  <c r="E7734" i="5"/>
  <c r="G7733" i="5"/>
  <c r="E7733" i="5"/>
  <c r="L7733" i="5" s="1"/>
  <c r="L7732" i="5"/>
  <c r="G7732" i="5"/>
  <c r="E7732" i="5"/>
  <c r="L7731" i="5"/>
  <c r="G7731" i="5"/>
  <c r="E7731" i="5"/>
  <c r="L7730" i="5"/>
  <c r="G7730" i="5"/>
  <c r="E7730" i="5"/>
  <c r="G7729" i="5"/>
  <c r="E7729" i="5"/>
  <c r="L7729" i="5" s="1"/>
  <c r="L7728" i="5"/>
  <c r="G7728" i="5"/>
  <c r="E7728" i="5"/>
  <c r="L7727" i="5"/>
  <c r="G7727" i="5"/>
  <c r="E7727" i="5"/>
  <c r="L7726" i="5"/>
  <c r="G7726" i="5"/>
  <c r="E7726" i="5"/>
  <c r="G7725" i="5"/>
  <c r="E7725" i="5"/>
  <c r="L7725" i="5" s="1"/>
  <c r="G7724" i="5"/>
  <c r="E7724" i="5"/>
  <c r="L7724" i="5" s="1"/>
  <c r="L7723" i="5"/>
  <c r="G7723" i="5"/>
  <c r="E7723" i="5"/>
  <c r="G7722" i="5"/>
  <c r="E7722" i="5"/>
  <c r="L7722" i="5" s="1"/>
  <c r="G7721" i="5"/>
  <c r="E7721" i="5"/>
  <c r="L7721" i="5" s="1"/>
  <c r="G7720" i="5"/>
  <c r="E7720" i="5"/>
  <c r="L7720" i="5" s="1"/>
  <c r="L7719" i="5"/>
  <c r="G7719" i="5"/>
  <c r="E7719" i="5"/>
  <c r="G7718" i="5"/>
  <c r="E7718" i="5"/>
  <c r="L7718" i="5" s="1"/>
  <c r="L7717" i="5"/>
  <c r="G7717" i="5"/>
  <c r="E7717" i="5"/>
  <c r="L7716" i="5"/>
  <c r="G7716" i="5"/>
  <c r="E7716" i="5"/>
  <c r="G7715" i="5"/>
  <c r="E7715" i="5"/>
  <c r="L7715" i="5" s="1"/>
  <c r="G7714" i="5"/>
  <c r="E7714" i="5"/>
  <c r="L7714" i="5" s="1"/>
  <c r="L7713" i="5"/>
  <c r="G7713" i="5"/>
  <c r="E7713" i="5"/>
  <c r="L7712" i="5"/>
  <c r="G7712" i="5"/>
  <c r="E7712" i="5"/>
  <c r="G7711" i="5"/>
  <c r="E7711" i="5"/>
  <c r="L7711" i="5" s="1"/>
  <c r="L7710" i="5"/>
  <c r="G7710" i="5"/>
  <c r="E7710" i="5"/>
  <c r="L7709" i="5"/>
  <c r="G7709" i="5"/>
  <c r="E7709" i="5"/>
  <c r="L7708" i="5"/>
  <c r="G7708" i="5"/>
  <c r="E7708" i="5"/>
  <c r="L7707" i="5"/>
  <c r="G7707" i="5"/>
  <c r="E7707" i="5"/>
  <c r="L7706" i="5"/>
  <c r="G7706" i="5"/>
  <c r="E7706" i="5"/>
  <c r="G7705" i="5"/>
  <c r="E7705" i="5"/>
  <c r="L7705" i="5" s="1"/>
  <c r="G7704" i="5"/>
  <c r="E7704" i="5"/>
  <c r="L7704" i="5" s="1"/>
  <c r="G7703" i="5"/>
  <c r="E7703" i="5"/>
  <c r="L7703" i="5" s="1"/>
  <c r="L7702" i="5"/>
  <c r="G7702" i="5"/>
  <c r="E7702" i="5"/>
  <c r="G7701" i="5"/>
  <c r="E7701" i="5"/>
  <c r="L7701" i="5" s="1"/>
  <c r="G7700" i="5"/>
  <c r="E7700" i="5"/>
  <c r="L7700" i="5" s="1"/>
  <c r="L7699" i="5"/>
  <c r="G7699" i="5"/>
  <c r="E7699" i="5"/>
  <c r="L7698" i="5"/>
  <c r="G7698" i="5"/>
  <c r="E7698" i="5"/>
  <c r="G7697" i="5"/>
  <c r="E7697" i="5"/>
  <c r="L7697" i="5" s="1"/>
  <c r="L7696" i="5"/>
  <c r="G7696" i="5"/>
  <c r="E7696" i="5"/>
  <c r="G7695" i="5"/>
  <c r="E7695" i="5"/>
  <c r="L7695" i="5" s="1"/>
  <c r="L7694" i="5"/>
  <c r="G7694" i="5"/>
  <c r="E7694" i="5"/>
  <c r="G7693" i="5"/>
  <c r="E7693" i="5"/>
  <c r="L7693" i="5" s="1"/>
  <c r="L7692" i="5"/>
  <c r="G7692" i="5"/>
  <c r="E7692" i="5"/>
  <c r="L7691" i="5"/>
  <c r="G7691" i="5"/>
  <c r="E7691" i="5"/>
  <c r="G7690" i="5"/>
  <c r="E7690" i="5"/>
  <c r="L7690" i="5" s="1"/>
  <c r="G7689" i="5"/>
  <c r="E7689" i="5"/>
  <c r="L7689" i="5" s="1"/>
  <c r="G7688" i="5"/>
  <c r="E7688" i="5"/>
  <c r="L7688" i="5" s="1"/>
  <c r="L7687" i="5"/>
  <c r="G7687" i="5"/>
  <c r="E7687" i="5"/>
  <c r="G7686" i="5"/>
  <c r="E7686" i="5"/>
  <c r="L7686" i="5" s="1"/>
  <c r="G7685" i="5"/>
  <c r="E7685" i="5"/>
  <c r="L7685" i="5" s="1"/>
  <c r="G7684" i="5"/>
  <c r="E7684" i="5"/>
  <c r="L7684" i="5" s="1"/>
  <c r="L7683" i="5"/>
  <c r="G7683" i="5"/>
  <c r="E7683" i="5"/>
  <c r="L7682" i="5"/>
  <c r="G7682" i="5"/>
  <c r="E7682" i="5"/>
  <c r="L7681" i="5"/>
  <c r="G7681" i="5"/>
  <c r="E7681" i="5"/>
  <c r="G7680" i="5"/>
  <c r="E7680" i="5"/>
  <c r="L7680" i="5" s="1"/>
  <c r="L7679" i="5"/>
  <c r="G7679" i="5"/>
  <c r="E7679" i="5"/>
  <c r="G7678" i="5"/>
  <c r="E7678" i="5"/>
  <c r="L7678" i="5" s="1"/>
  <c r="L7677" i="5"/>
  <c r="G7677" i="5"/>
  <c r="E7677" i="5"/>
  <c r="L7676" i="5"/>
  <c r="G7676" i="5"/>
  <c r="E7676" i="5"/>
  <c r="G7675" i="5"/>
  <c r="E7675" i="5"/>
  <c r="L7675" i="5" s="1"/>
  <c r="G7674" i="5"/>
  <c r="E7674" i="5"/>
  <c r="L7674" i="5" s="1"/>
  <c r="G7673" i="5"/>
  <c r="E7673" i="5"/>
  <c r="L7673" i="5" s="1"/>
  <c r="L7672" i="5"/>
  <c r="G7672" i="5"/>
  <c r="E7672" i="5"/>
  <c r="G7671" i="5"/>
  <c r="E7671" i="5"/>
  <c r="L7671" i="5" s="1"/>
  <c r="L7670" i="5"/>
  <c r="G7670" i="5"/>
  <c r="E7670" i="5"/>
  <c r="G7669" i="5"/>
  <c r="E7669" i="5"/>
  <c r="L7669" i="5" s="1"/>
  <c r="G7668" i="5"/>
  <c r="E7668" i="5"/>
  <c r="L7668" i="5" s="1"/>
  <c r="G7667" i="5"/>
  <c r="E7667" i="5"/>
  <c r="L7667" i="5" s="1"/>
  <c r="L7666" i="5"/>
  <c r="G7666" i="5"/>
  <c r="E7666" i="5"/>
  <c r="L7665" i="5"/>
  <c r="G7665" i="5"/>
  <c r="E7665" i="5"/>
  <c r="L7664" i="5"/>
  <c r="G7664" i="5"/>
  <c r="E7664" i="5"/>
  <c r="L7663" i="5"/>
  <c r="G7663" i="5"/>
  <c r="E7663" i="5"/>
  <c r="G7662" i="5"/>
  <c r="E7662" i="5"/>
  <c r="L7662" i="5" s="1"/>
  <c r="L7661" i="5"/>
  <c r="G7661" i="5"/>
  <c r="E7661" i="5"/>
  <c r="G7660" i="5"/>
  <c r="E7660" i="5"/>
  <c r="L7660" i="5" s="1"/>
  <c r="L7659" i="5"/>
  <c r="G7659" i="5"/>
  <c r="E7659" i="5"/>
  <c r="L7658" i="5"/>
  <c r="G7658" i="5"/>
  <c r="E7658" i="5"/>
  <c r="G7657" i="5"/>
  <c r="E7657" i="5"/>
  <c r="L7657" i="5" s="1"/>
  <c r="G7656" i="5"/>
  <c r="E7656" i="5"/>
  <c r="L7656" i="5" s="1"/>
  <c r="L7655" i="5"/>
  <c r="G7655" i="5"/>
  <c r="E7655" i="5"/>
  <c r="L7654" i="5"/>
  <c r="G7654" i="5"/>
  <c r="E7654" i="5"/>
  <c r="G7653" i="5"/>
  <c r="E7653" i="5"/>
  <c r="L7653" i="5" s="1"/>
  <c r="L7652" i="5"/>
  <c r="G7652" i="5"/>
  <c r="E7652" i="5"/>
  <c r="G7651" i="5"/>
  <c r="E7651" i="5"/>
  <c r="L7651" i="5" s="1"/>
  <c r="L7650" i="5"/>
  <c r="G7650" i="5"/>
  <c r="E7650" i="5"/>
  <c r="G7649" i="5"/>
  <c r="E7649" i="5"/>
  <c r="L7649" i="5" s="1"/>
  <c r="L7648" i="5"/>
  <c r="G7648" i="5"/>
  <c r="E7648" i="5"/>
  <c r="G7647" i="5"/>
  <c r="E7647" i="5"/>
  <c r="L7647" i="5" s="1"/>
  <c r="L7646" i="5"/>
  <c r="G7646" i="5"/>
  <c r="E7646" i="5"/>
  <c r="G7645" i="5"/>
  <c r="E7645" i="5"/>
  <c r="L7645" i="5" s="1"/>
  <c r="G7644" i="5"/>
  <c r="E7644" i="5"/>
  <c r="L7644" i="5" s="1"/>
  <c r="L7643" i="5"/>
  <c r="G7643" i="5"/>
  <c r="E7643" i="5"/>
  <c r="G7642" i="5"/>
  <c r="E7642" i="5"/>
  <c r="L7642" i="5" s="1"/>
  <c r="L7641" i="5"/>
  <c r="G7641" i="5"/>
  <c r="E7641" i="5"/>
  <c r="G7640" i="5"/>
  <c r="E7640" i="5"/>
  <c r="L7640" i="5" s="1"/>
  <c r="G7639" i="5"/>
  <c r="E7639" i="5"/>
  <c r="L7639" i="5" s="1"/>
  <c r="G7638" i="5"/>
  <c r="E7638" i="5"/>
  <c r="L7638" i="5" s="1"/>
  <c r="L7637" i="5"/>
  <c r="G7637" i="5"/>
  <c r="E7637" i="5"/>
  <c r="G7636" i="5"/>
  <c r="E7636" i="5"/>
  <c r="L7636" i="5" s="1"/>
  <c r="G7635" i="5"/>
  <c r="E7635" i="5"/>
  <c r="L7635" i="5" s="1"/>
  <c r="L7634" i="5"/>
  <c r="G7634" i="5"/>
  <c r="E7634" i="5"/>
  <c r="G7633" i="5"/>
  <c r="E7633" i="5"/>
  <c r="L7633" i="5" s="1"/>
  <c r="G7632" i="5"/>
  <c r="E7632" i="5"/>
  <c r="L7632" i="5" s="1"/>
  <c r="L7631" i="5"/>
  <c r="G7631" i="5"/>
  <c r="E7631" i="5"/>
  <c r="G7630" i="5"/>
  <c r="E7630" i="5"/>
  <c r="L7630" i="5" s="1"/>
  <c r="L7629" i="5"/>
  <c r="G7629" i="5"/>
  <c r="E7629" i="5"/>
  <c r="L7628" i="5"/>
  <c r="G7628" i="5"/>
  <c r="E7628" i="5"/>
  <c r="G7627" i="5"/>
  <c r="E7627" i="5"/>
  <c r="L7627" i="5" s="1"/>
  <c r="G7626" i="5"/>
  <c r="E7626" i="5"/>
  <c r="L7626" i="5" s="1"/>
  <c r="G7625" i="5"/>
  <c r="E7625" i="5"/>
  <c r="L7625" i="5" s="1"/>
  <c r="L7624" i="5"/>
  <c r="G7624" i="5"/>
  <c r="E7624" i="5"/>
  <c r="L7623" i="5"/>
  <c r="G7623" i="5"/>
  <c r="E7623" i="5"/>
  <c r="L7622" i="5"/>
  <c r="G7622" i="5"/>
  <c r="E7622" i="5"/>
  <c r="G7621" i="5"/>
  <c r="E7621" i="5"/>
  <c r="L7621" i="5" s="1"/>
  <c r="L7620" i="5"/>
  <c r="G7620" i="5"/>
  <c r="E7620" i="5"/>
  <c r="L7619" i="5"/>
  <c r="G7619" i="5"/>
  <c r="E7619" i="5"/>
  <c r="G7618" i="5"/>
  <c r="E7618" i="5"/>
  <c r="L7618" i="5" s="1"/>
  <c r="L7617" i="5"/>
  <c r="G7617" i="5"/>
  <c r="E7617" i="5"/>
  <c r="L7616" i="5"/>
  <c r="G7616" i="5"/>
  <c r="E7616" i="5"/>
  <c r="L7615" i="5"/>
  <c r="G7615" i="5"/>
  <c r="E7615" i="5"/>
  <c r="L7614" i="5"/>
  <c r="G7614" i="5"/>
  <c r="E7614" i="5"/>
  <c r="G7613" i="5"/>
  <c r="E7613" i="5"/>
  <c r="L7613" i="5" s="1"/>
  <c r="G7612" i="5"/>
  <c r="E7612" i="5"/>
  <c r="L7612" i="5" s="1"/>
  <c r="L7611" i="5"/>
  <c r="G7611" i="5"/>
  <c r="E7611" i="5"/>
  <c r="G7610" i="5"/>
  <c r="E7610" i="5"/>
  <c r="L7610" i="5" s="1"/>
  <c r="G7609" i="5"/>
  <c r="E7609" i="5"/>
  <c r="L7609" i="5" s="1"/>
  <c r="L7608" i="5"/>
  <c r="G7608" i="5"/>
  <c r="E7608" i="5"/>
  <c r="G7607" i="5"/>
  <c r="E7607" i="5"/>
  <c r="L7607" i="5" s="1"/>
  <c r="G7606" i="5"/>
  <c r="E7606" i="5"/>
  <c r="L7606" i="5" s="1"/>
  <c r="L7605" i="5"/>
  <c r="G7605" i="5"/>
  <c r="E7605" i="5"/>
  <c r="L7604" i="5"/>
  <c r="G7604" i="5"/>
  <c r="E7604" i="5"/>
  <c r="G7603" i="5"/>
  <c r="E7603" i="5"/>
  <c r="L7603" i="5" s="1"/>
  <c r="L7602" i="5"/>
  <c r="G7602" i="5"/>
  <c r="E7602" i="5"/>
  <c r="L7601" i="5"/>
  <c r="G7601" i="5"/>
  <c r="E7601" i="5"/>
  <c r="L7600" i="5"/>
  <c r="G7600" i="5"/>
  <c r="E7600" i="5"/>
  <c r="L7599" i="5"/>
  <c r="G7599" i="5"/>
  <c r="E7599" i="5"/>
  <c r="G7598" i="5"/>
  <c r="E7598" i="5"/>
  <c r="L7598" i="5" s="1"/>
  <c r="G7597" i="5"/>
  <c r="E7597" i="5"/>
  <c r="L7597" i="5" s="1"/>
  <c r="L7596" i="5"/>
  <c r="G7596" i="5"/>
  <c r="E7596" i="5"/>
  <c r="G7595" i="5"/>
  <c r="E7595" i="5"/>
  <c r="L7595" i="5" s="1"/>
  <c r="L7594" i="5"/>
  <c r="G7594" i="5"/>
  <c r="E7594" i="5"/>
  <c r="L7593" i="5"/>
  <c r="G7593" i="5"/>
  <c r="E7593" i="5"/>
  <c r="G7592" i="5"/>
  <c r="E7592" i="5"/>
  <c r="L7592" i="5" s="1"/>
  <c r="L7591" i="5"/>
  <c r="G7591" i="5"/>
  <c r="E7591" i="5"/>
  <c r="L7590" i="5"/>
  <c r="G7590" i="5"/>
  <c r="E7590" i="5"/>
  <c r="L7589" i="5"/>
  <c r="G7589" i="5"/>
  <c r="E7589" i="5"/>
  <c r="G7588" i="5"/>
  <c r="E7588" i="5"/>
  <c r="L7588" i="5" s="1"/>
  <c r="L7587" i="5"/>
  <c r="G7587" i="5"/>
  <c r="E7587" i="5"/>
  <c r="L7586" i="5"/>
  <c r="G7586" i="5"/>
  <c r="E7586" i="5"/>
  <c r="G7585" i="5"/>
  <c r="E7585" i="5"/>
  <c r="L7585" i="5" s="1"/>
  <c r="L7584" i="5"/>
  <c r="G7584" i="5"/>
  <c r="E7584" i="5"/>
  <c r="G7583" i="5"/>
  <c r="E7583" i="5"/>
  <c r="L7583" i="5" s="1"/>
  <c r="G7582" i="5"/>
  <c r="E7582" i="5"/>
  <c r="L7582" i="5" s="1"/>
  <c r="L7581" i="5"/>
  <c r="G7581" i="5"/>
  <c r="E7581" i="5"/>
  <c r="G7580" i="5"/>
  <c r="E7580" i="5"/>
  <c r="L7580" i="5" s="1"/>
  <c r="L7579" i="5"/>
  <c r="G7579" i="5"/>
  <c r="E7579" i="5"/>
  <c r="L7578" i="5"/>
  <c r="G7578" i="5"/>
  <c r="E7578" i="5"/>
  <c r="L7577" i="5"/>
  <c r="G7577" i="5"/>
  <c r="E7577" i="5"/>
  <c r="L7576" i="5"/>
  <c r="G7576" i="5"/>
  <c r="E7576" i="5"/>
  <c r="L7575" i="5"/>
  <c r="G7575" i="5"/>
  <c r="E7575" i="5"/>
  <c r="G7574" i="5"/>
  <c r="E7574" i="5"/>
  <c r="L7574" i="5" s="1"/>
  <c r="G7573" i="5"/>
  <c r="E7573" i="5"/>
  <c r="L7573" i="5" s="1"/>
  <c r="L7572" i="5"/>
  <c r="G7572" i="5"/>
  <c r="E7572" i="5"/>
  <c r="L7571" i="5"/>
  <c r="G7571" i="5"/>
  <c r="E7571" i="5"/>
  <c r="G7570" i="5"/>
  <c r="E7570" i="5"/>
  <c r="L7570" i="5" s="1"/>
  <c r="L7569" i="5"/>
  <c r="G7569" i="5"/>
  <c r="E7569" i="5"/>
  <c r="L7568" i="5"/>
  <c r="G7568" i="5"/>
  <c r="E7568" i="5"/>
  <c r="G7567" i="5"/>
  <c r="E7567" i="5"/>
  <c r="L7567" i="5" s="1"/>
  <c r="L7566" i="5"/>
  <c r="G7566" i="5"/>
  <c r="E7566" i="5"/>
  <c r="G7565" i="5"/>
  <c r="E7565" i="5"/>
  <c r="L7565" i="5" s="1"/>
  <c r="L7564" i="5"/>
  <c r="G7564" i="5"/>
  <c r="E7564" i="5"/>
  <c r="L7563" i="5"/>
  <c r="G7563" i="5"/>
  <c r="E7563" i="5"/>
  <c r="L7562" i="5"/>
  <c r="G7562" i="5"/>
  <c r="E7562" i="5"/>
  <c r="L7561" i="5"/>
  <c r="G7561" i="5"/>
  <c r="E7561" i="5"/>
  <c r="L7560" i="5"/>
  <c r="G7560" i="5"/>
  <c r="E7560" i="5"/>
  <c r="G7559" i="5"/>
  <c r="E7559" i="5"/>
  <c r="L7559" i="5" s="1"/>
  <c r="L7558" i="5"/>
  <c r="G7558" i="5"/>
  <c r="E7558" i="5"/>
  <c r="L7557" i="5"/>
  <c r="G7557" i="5"/>
  <c r="E7557" i="5"/>
  <c r="L7556" i="5"/>
  <c r="G7556" i="5"/>
  <c r="E7556" i="5"/>
  <c r="G7555" i="5"/>
  <c r="E7555" i="5"/>
  <c r="L7555" i="5" s="1"/>
  <c r="L7554" i="5"/>
  <c r="G7554" i="5"/>
  <c r="E7554" i="5"/>
  <c r="G7553" i="5"/>
  <c r="E7553" i="5"/>
  <c r="L7553" i="5" s="1"/>
  <c r="G7552" i="5"/>
  <c r="E7552" i="5"/>
  <c r="L7552" i="5" s="1"/>
  <c r="G7551" i="5"/>
  <c r="E7551" i="5"/>
  <c r="L7551" i="5" s="1"/>
  <c r="L7550" i="5"/>
  <c r="G7550" i="5"/>
  <c r="E7550" i="5"/>
  <c r="L7549" i="5"/>
  <c r="G7549" i="5"/>
  <c r="E7549" i="5"/>
  <c r="G7548" i="5"/>
  <c r="E7548" i="5"/>
  <c r="L7548" i="5" s="1"/>
  <c r="L7547" i="5"/>
  <c r="G7547" i="5"/>
  <c r="E7547" i="5"/>
  <c r="G7546" i="5"/>
  <c r="E7546" i="5"/>
  <c r="L7546" i="5" s="1"/>
  <c r="L7545" i="5"/>
  <c r="G7545" i="5"/>
  <c r="E7545" i="5"/>
  <c r="L7544" i="5"/>
  <c r="G7544" i="5"/>
  <c r="E7544" i="5"/>
  <c r="L7543" i="5"/>
  <c r="G7543" i="5"/>
  <c r="E7543" i="5"/>
  <c r="G7542" i="5"/>
  <c r="E7542" i="5"/>
  <c r="L7542" i="5" s="1"/>
  <c r="L7541" i="5"/>
  <c r="G7541" i="5"/>
  <c r="E7541" i="5"/>
  <c r="L7540" i="5"/>
  <c r="G7540" i="5"/>
  <c r="E7540" i="5"/>
  <c r="G7539" i="5"/>
  <c r="E7539" i="5"/>
  <c r="L7539" i="5" s="1"/>
  <c r="L7538" i="5"/>
  <c r="G7538" i="5"/>
  <c r="E7538" i="5"/>
  <c r="L7537" i="5"/>
  <c r="G7537" i="5"/>
  <c r="E7537" i="5"/>
  <c r="G7536" i="5"/>
  <c r="E7536" i="5"/>
  <c r="L7536" i="5" s="1"/>
  <c r="L7535" i="5"/>
  <c r="G7535" i="5"/>
  <c r="E7535" i="5"/>
  <c r="G7534" i="5"/>
  <c r="E7534" i="5"/>
  <c r="L7534" i="5" s="1"/>
  <c r="L7533" i="5"/>
  <c r="G7533" i="5"/>
  <c r="E7533" i="5"/>
  <c r="L7532" i="5"/>
  <c r="G7532" i="5"/>
  <c r="E7532" i="5"/>
  <c r="L7531" i="5"/>
  <c r="G7531" i="5"/>
  <c r="E7531" i="5"/>
  <c r="G7530" i="5"/>
  <c r="E7530" i="5"/>
  <c r="L7530" i="5" s="1"/>
  <c r="L7529" i="5"/>
  <c r="G7529" i="5"/>
  <c r="E7529" i="5"/>
  <c r="G7528" i="5"/>
  <c r="E7528" i="5"/>
  <c r="L7528" i="5" s="1"/>
  <c r="L7527" i="5"/>
  <c r="G7527" i="5"/>
  <c r="E7527" i="5"/>
  <c r="L7526" i="5"/>
  <c r="G7526" i="5"/>
  <c r="E7526" i="5"/>
  <c r="G7525" i="5"/>
  <c r="E7525" i="5"/>
  <c r="L7525" i="5" s="1"/>
  <c r="G7524" i="5"/>
  <c r="E7524" i="5"/>
  <c r="L7524" i="5" s="1"/>
  <c r="L7523" i="5"/>
  <c r="G7523" i="5"/>
  <c r="E7523" i="5"/>
  <c r="G7522" i="5"/>
  <c r="E7522" i="5"/>
  <c r="L7522" i="5" s="1"/>
  <c r="L7521" i="5"/>
  <c r="G7521" i="5"/>
  <c r="E7521" i="5"/>
  <c r="L7520" i="5"/>
  <c r="G7520" i="5"/>
  <c r="E7520" i="5"/>
  <c r="L7519" i="5"/>
  <c r="G7519" i="5"/>
  <c r="E7519" i="5"/>
  <c r="G7518" i="5"/>
  <c r="E7518" i="5"/>
  <c r="L7518" i="5" s="1"/>
  <c r="L7517" i="5"/>
  <c r="G7517" i="5"/>
  <c r="E7517" i="5"/>
  <c r="G7516" i="5"/>
  <c r="E7516" i="5"/>
  <c r="L7516" i="5" s="1"/>
  <c r="L7515" i="5"/>
  <c r="G7515" i="5"/>
  <c r="E7515" i="5"/>
  <c r="L7514" i="5"/>
  <c r="G7514" i="5"/>
  <c r="E7514" i="5"/>
  <c r="L7513" i="5"/>
  <c r="G7513" i="5"/>
  <c r="E7513" i="5"/>
  <c r="G7512" i="5"/>
  <c r="E7512" i="5"/>
  <c r="L7512" i="5" s="1"/>
  <c r="L7511" i="5"/>
  <c r="G7511" i="5"/>
  <c r="E7511" i="5"/>
  <c r="G7510" i="5"/>
  <c r="E7510" i="5"/>
  <c r="L7510" i="5" s="1"/>
  <c r="G7509" i="5"/>
  <c r="E7509" i="5"/>
  <c r="L7509" i="5" s="1"/>
  <c r="L7508" i="5"/>
  <c r="G7508" i="5"/>
  <c r="E7508" i="5"/>
  <c r="L7507" i="5"/>
  <c r="G7507" i="5"/>
  <c r="E7507" i="5"/>
  <c r="G7506" i="5"/>
  <c r="E7506" i="5"/>
  <c r="L7506" i="5" s="1"/>
  <c r="L7505" i="5"/>
  <c r="G7505" i="5"/>
  <c r="E7505" i="5"/>
  <c r="L7504" i="5"/>
  <c r="G7504" i="5"/>
  <c r="E7504" i="5"/>
  <c r="G7503" i="5"/>
  <c r="E7503" i="5"/>
  <c r="L7503" i="5" s="1"/>
  <c r="L7502" i="5"/>
  <c r="G7502" i="5"/>
  <c r="E7502" i="5"/>
  <c r="L7501" i="5"/>
  <c r="G7501" i="5"/>
  <c r="E7501" i="5"/>
  <c r="G7500" i="5"/>
  <c r="E7500" i="5"/>
  <c r="L7500" i="5" s="1"/>
  <c r="L7499" i="5"/>
  <c r="G7499" i="5"/>
  <c r="E7499" i="5"/>
  <c r="G7498" i="5"/>
  <c r="E7498" i="5"/>
  <c r="L7498" i="5" s="1"/>
  <c r="L7497" i="5"/>
  <c r="G7497" i="5"/>
  <c r="E7497" i="5"/>
  <c r="L7496" i="5"/>
  <c r="G7496" i="5"/>
  <c r="E7496" i="5"/>
  <c r="G7495" i="5"/>
  <c r="E7495" i="5"/>
  <c r="L7495" i="5" s="1"/>
  <c r="G7494" i="5"/>
  <c r="E7494" i="5"/>
  <c r="L7494" i="5" s="1"/>
  <c r="L7493" i="5"/>
  <c r="G7493" i="5"/>
  <c r="E7493" i="5"/>
  <c r="G7492" i="5"/>
  <c r="E7492" i="5"/>
  <c r="L7492" i="5" s="1"/>
  <c r="L7491" i="5"/>
  <c r="G7491" i="5"/>
  <c r="E7491" i="5"/>
  <c r="L7490" i="5"/>
  <c r="G7490" i="5"/>
  <c r="E7490" i="5"/>
  <c r="L7489" i="5"/>
  <c r="G7489" i="5"/>
  <c r="E7489" i="5"/>
  <c r="G7488" i="5"/>
  <c r="E7488" i="5"/>
  <c r="L7488" i="5" s="1"/>
  <c r="L7487" i="5"/>
  <c r="G7487" i="5"/>
  <c r="E7487" i="5"/>
  <c r="G7486" i="5"/>
  <c r="E7486" i="5"/>
  <c r="L7486" i="5" s="1"/>
  <c r="L7485" i="5"/>
  <c r="G7485" i="5"/>
  <c r="E7485" i="5"/>
  <c r="L7484" i="5"/>
  <c r="G7484" i="5"/>
  <c r="E7484" i="5"/>
  <c r="L7483" i="5"/>
  <c r="G7483" i="5"/>
  <c r="E7483" i="5"/>
  <c r="G7482" i="5"/>
  <c r="E7482" i="5"/>
  <c r="L7482" i="5" s="1"/>
  <c r="L7481" i="5"/>
  <c r="G7481" i="5"/>
  <c r="E7481" i="5"/>
  <c r="G7480" i="5"/>
  <c r="E7480" i="5"/>
  <c r="L7480" i="5" s="1"/>
  <c r="G7479" i="5"/>
  <c r="E7479" i="5"/>
  <c r="L7479" i="5" s="1"/>
  <c r="L7478" i="5"/>
  <c r="G7478" i="5"/>
  <c r="E7478" i="5"/>
  <c r="G7477" i="5"/>
  <c r="E7477" i="5"/>
  <c r="L7477" i="5" s="1"/>
  <c r="L7476" i="5"/>
  <c r="G7476" i="5"/>
  <c r="E7476" i="5"/>
  <c r="L7475" i="5"/>
  <c r="G7475" i="5"/>
  <c r="E7475" i="5"/>
  <c r="G7474" i="5"/>
  <c r="E7474" i="5"/>
  <c r="L7474" i="5" s="1"/>
  <c r="G7473" i="5"/>
  <c r="E7473" i="5"/>
  <c r="L7473" i="5" s="1"/>
  <c r="L7472" i="5"/>
  <c r="G7472" i="5"/>
  <c r="E7472" i="5"/>
  <c r="L7471" i="5"/>
  <c r="G7471" i="5"/>
  <c r="E7471" i="5"/>
  <c r="L7470" i="5"/>
  <c r="G7470" i="5"/>
  <c r="E7470" i="5"/>
  <c r="L7469" i="5"/>
  <c r="G7469" i="5"/>
  <c r="E7469" i="5"/>
  <c r="L7468" i="5"/>
  <c r="G7468" i="5"/>
  <c r="E7468" i="5"/>
  <c r="G7467" i="5"/>
  <c r="E7467" i="5"/>
  <c r="L7467" i="5" s="1"/>
  <c r="L7466" i="5"/>
  <c r="G7466" i="5"/>
  <c r="E7466" i="5"/>
  <c r="L7465" i="5"/>
  <c r="G7465" i="5"/>
  <c r="E7465" i="5"/>
  <c r="G7464" i="5"/>
  <c r="E7464" i="5"/>
  <c r="L7464" i="5" s="1"/>
  <c r="L7463" i="5"/>
  <c r="G7463" i="5"/>
  <c r="E7463" i="5"/>
  <c r="G7462" i="5"/>
  <c r="E7462" i="5"/>
  <c r="L7462" i="5" s="1"/>
  <c r="L7461" i="5"/>
  <c r="G7461" i="5"/>
  <c r="E7461" i="5"/>
  <c r="L7460" i="5"/>
  <c r="G7460" i="5"/>
  <c r="E7460" i="5"/>
  <c r="L7459" i="5"/>
  <c r="G7459" i="5"/>
  <c r="E7459" i="5"/>
  <c r="G7458" i="5"/>
  <c r="E7458" i="5"/>
  <c r="L7458" i="5" s="1"/>
  <c r="L7457" i="5"/>
  <c r="G7457" i="5"/>
  <c r="E7457" i="5"/>
  <c r="G7456" i="5"/>
  <c r="E7456" i="5"/>
  <c r="L7456" i="5" s="1"/>
  <c r="L7455" i="5"/>
  <c r="G7455" i="5"/>
  <c r="E7455" i="5"/>
  <c r="L7454" i="5"/>
  <c r="G7454" i="5"/>
  <c r="E7454" i="5"/>
  <c r="L7453" i="5"/>
  <c r="G7453" i="5"/>
  <c r="E7453" i="5"/>
  <c r="G7452" i="5"/>
  <c r="E7452" i="5"/>
  <c r="L7452" i="5" s="1"/>
  <c r="L7451" i="5"/>
  <c r="G7451" i="5"/>
  <c r="E7451" i="5"/>
  <c r="G7450" i="5"/>
  <c r="E7450" i="5"/>
  <c r="L7450" i="5" s="1"/>
  <c r="L7449" i="5"/>
  <c r="G7449" i="5"/>
  <c r="E7449" i="5"/>
  <c r="L7448" i="5"/>
  <c r="G7448" i="5"/>
  <c r="E7448" i="5"/>
  <c r="G7447" i="5"/>
  <c r="E7447" i="5"/>
  <c r="L7447" i="5" s="1"/>
  <c r="G7446" i="5"/>
  <c r="E7446" i="5"/>
  <c r="L7446" i="5" s="1"/>
  <c r="L7445" i="5"/>
  <c r="G7445" i="5"/>
  <c r="E7445" i="5"/>
  <c r="G7444" i="5"/>
  <c r="E7444" i="5"/>
  <c r="L7444" i="5" s="1"/>
  <c r="L7443" i="5"/>
  <c r="G7443" i="5"/>
  <c r="E7443" i="5"/>
  <c r="L7442" i="5"/>
  <c r="G7442" i="5"/>
  <c r="E7442" i="5"/>
  <c r="L7441" i="5"/>
  <c r="G7441" i="5"/>
  <c r="E7441" i="5"/>
  <c r="G7440" i="5"/>
  <c r="E7440" i="5"/>
  <c r="L7440" i="5" s="1"/>
  <c r="L7439" i="5"/>
  <c r="G7439" i="5"/>
  <c r="E7439" i="5"/>
  <c r="G7438" i="5"/>
  <c r="E7438" i="5"/>
  <c r="L7438" i="5" s="1"/>
  <c r="L7437" i="5"/>
  <c r="G7437" i="5"/>
  <c r="E7437" i="5"/>
  <c r="L7436" i="5"/>
  <c r="G7436" i="5"/>
  <c r="E7436" i="5"/>
  <c r="L7435" i="5"/>
  <c r="G7435" i="5"/>
  <c r="E7435" i="5"/>
  <c r="G7434" i="5"/>
  <c r="E7434" i="5"/>
  <c r="L7434" i="5" s="1"/>
  <c r="L7433" i="5"/>
  <c r="G7433" i="5"/>
  <c r="E7433" i="5"/>
  <c r="L7432" i="5"/>
  <c r="G7432" i="5"/>
  <c r="E7432" i="5"/>
  <c r="G7431" i="5"/>
  <c r="E7431" i="5"/>
  <c r="L7431" i="5" s="1"/>
  <c r="L7430" i="5"/>
  <c r="G7430" i="5"/>
  <c r="E7430" i="5"/>
  <c r="L7429" i="5"/>
  <c r="G7429" i="5"/>
  <c r="E7429" i="5"/>
  <c r="L7428" i="5"/>
  <c r="G7428" i="5"/>
  <c r="E7428" i="5"/>
  <c r="L7427" i="5"/>
  <c r="G7427" i="5"/>
  <c r="E7427" i="5"/>
  <c r="G7426" i="5"/>
  <c r="E7426" i="5"/>
  <c r="L7426" i="5" s="1"/>
  <c r="L7425" i="5"/>
  <c r="G7425" i="5"/>
  <c r="E7425" i="5"/>
  <c r="L7424" i="5"/>
  <c r="G7424" i="5"/>
  <c r="E7424" i="5"/>
  <c r="L7423" i="5"/>
  <c r="G7423" i="5"/>
  <c r="E7423" i="5"/>
  <c r="G7422" i="5"/>
  <c r="E7422" i="5"/>
  <c r="L7422" i="5" s="1"/>
  <c r="L7421" i="5"/>
  <c r="G7421" i="5"/>
  <c r="E7421" i="5"/>
  <c r="G7420" i="5"/>
  <c r="E7420" i="5"/>
  <c r="L7420" i="5" s="1"/>
  <c r="G7419" i="5"/>
  <c r="E7419" i="5"/>
  <c r="L7419" i="5" s="1"/>
  <c r="L7418" i="5"/>
  <c r="G7418" i="5"/>
  <c r="E7418" i="5"/>
  <c r="L7417" i="5"/>
  <c r="G7417" i="5"/>
  <c r="E7417" i="5"/>
  <c r="G7416" i="5"/>
  <c r="E7416" i="5"/>
  <c r="L7416" i="5" s="1"/>
  <c r="L7415" i="5"/>
  <c r="G7415" i="5"/>
  <c r="E7415" i="5"/>
  <c r="G7414" i="5"/>
  <c r="E7414" i="5"/>
  <c r="L7414" i="5" s="1"/>
  <c r="L7413" i="5"/>
  <c r="G7413" i="5"/>
  <c r="E7413" i="5"/>
  <c r="L7412" i="5"/>
  <c r="G7412" i="5"/>
  <c r="E7412" i="5"/>
  <c r="G7411" i="5"/>
  <c r="E7411" i="5"/>
  <c r="L7411" i="5" s="1"/>
  <c r="G7410" i="5"/>
  <c r="E7410" i="5"/>
  <c r="L7410" i="5" s="1"/>
  <c r="L7409" i="5"/>
  <c r="G7409" i="5"/>
  <c r="E7409" i="5"/>
  <c r="G7408" i="5"/>
  <c r="E7408" i="5"/>
  <c r="L7408" i="5" s="1"/>
  <c r="L7407" i="5"/>
  <c r="G7407" i="5"/>
  <c r="E7407" i="5"/>
  <c r="L7406" i="5"/>
  <c r="G7406" i="5"/>
  <c r="E7406" i="5"/>
  <c r="G7405" i="5"/>
  <c r="E7405" i="5"/>
  <c r="L7405" i="5" s="1"/>
  <c r="G7404" i="5"/>
  <c r="E7404" i="5"/>
  <c r="L7404" i="5" s="1"/>
  <c r="L7403" i="5"/>
  <c r="G7403" i="5"/>
  <c r="E7403" i="5"/>
  <c r="G7402" i="5"/>
  <c r="E7402" i="5"/>
  <c r="L7402" i="5" s="1"/>
  <c r="G7401" i="5"/>
  <c r="E7401" i="5"/>
  <c r="L7401" i="5" s="1"/>
  <c r="L7400" i="5"/>
  <c r="G7400" i="5"/>
  <c r="E7400" i="5"/>
  <c r="L7399" i="5"/>
  <c r="G7399" i="5"/>
  <c r="E7399" i="5"/>
  <c r="L7398" i="5"/>
  <c r="G7398" i="5"/>
  <c r="E7398" i="5"/>
  <c r="L7397" i="5"/>
  <c r="G7397" i="5"/>
  <c r="E7397" i="5"/>
  <c r="G7396" i="5"/>
  <c r="E7396" i="5"/>
  <c r="L7396" i="5" s="1"/>
  <c r="G7395" i="5"/>
  <c r="E7395" i="5"/>
  <c r="L7395" i="5" s="1"/>
  <c r="L7394" i="5"/>
  <c r="G7394" i="5"/>
  <c r="E7394" i="5"/>
  <c r="L7393" i="5"/>
  <c r="G7393" i="5"/>
  <c r="E7393" i="5"/>
  <c r="L7392" i="5"/>
  <c r="G7392" i="5"/>
  <c r="E7392" i="5"/>
  <c r="L7391" i="5"/>
  <c r="G7391" i="5"/>
  <c r="E7391" i="5"/>
  <c r="G7390" i="5"/>
  <c r="E7390" i="5"/>
  <c r="L7390" i="5" s="1"/>
  <c r="G7389" i="5"/>
  <c r="E7389" i="5"/>
  <c r="L7389" i="5" s="1"/>
  <c r="L7388" i="5"/>
  <c r="G7388" i="5"/>
  <c r="E7388" i="5"/>
  <c r="L7387" i="5"/>
  <c r="G7387" i="5"/>
  <c r="E7387" i="5"/>
  <c r="G7386" i="5"/>
  <c r="E7386" i="5"/>
  <c r="L7386" i="5" s="1"/>
  <c r="L7385" i="5"/>
  <c r="G7385" i="5"/>
  <c r="E7385" i="5"/>
  <c r="G7384" i="5"/>
  <c r="E7384" i="5"/>
  <c r="L7384" i="5" s="1"/>
  <c r="L7383" i="5"/>
  <c r="G7383" i="5"/>
  <c r="E7383" i="5"/>
  <c r="L7382" i="5"/>
  <c r="G7382" i="5"/>
  <c r="E7382" i="5"/>
  <c r="G7381" i="5"/>
  <c r="E7381" i="5"/>
  <c r="L7381" i="5" s="1"/>
  <c r="G7380" i="5"/>
  <c r="E7380" i="5"/>
  <c r="L7380" i="5" s="1"/>
  <c r="L7379" i="5"/>
  <c r="G7379" i="5"/>
  <c r="E7379" i="5"/>
  <c r="L7378" i="5"/>
  <c r="G7378" i="5"/>
  <c r="E7378" i="5"/>
  <c r="L7377" i="5"/>
  <c r="G7377" i="5"/>
  <c r="E7377" i="5"/>
  <c r="L7376" i="5"/>
  <c r="G7376" i="5"/>
  <c r="E7376" i="5"/>
  <c r="G7375" i="5"/>
  <c r="E7375" i="5"/>
  <c r="L7375" i="5" s="1"/>
  <c r="L7374" i="5"/>
  <c r="G7374" i="5"/>
  <c r="E7374" i="5"/>
  <c r="L7373" i="5"/>
  <c r="G7373" i="5"/>
  <c r="E7373" i="5"/>
  <c r="G7372" i="5"/>
  <c r="E7372" i="5"/>
  <c r="L7372" i="5" s="1"/>
  <c r="G7371" i="5"/>
  <c r="E7371" i="5"/>
  <c r="L7371" i="5" s="1"/>
  <c r="L7370" i="5"/>
  <c r="G7370" i="5"/>
  <c r="E7370" i="5"/>
  <c r="G7369" i="5"/>
  <c r="E7369" i="5"/>
  <c r="L7369" i="5" s="1"/>
  <c r="L7368" i="5"/>
  <c r="G7368" i="5"/>
  <c r="E7368" i="5"/>
  <c r="L7367" i="5"/>
  <c r="G7367" i="5"/>
  <c r="E7367" i="5"/>
  <c r="G7366" i="5"/>
  <c r="E7366" i="5"/>
  <c r="L7366" i="5" s="1"/>
  <c r="G7365" i="5"/>
  <c r="E7365" i="5"/>
  <c r="L7365" i="5" s="1"/>
  <c r="L7364" i="5"/>
  <c r="G7364" i="5"/>
  <c r="E7364" i="5"/>
  <c r="L7363" i="5"/>
  <c r="G7363" i="5"/>
  <c r="E7363" i="5"/>
  <c r="L7362" i="5"/>
  <c r="G7362" i="5"/>
  <c r="E7362" i="5"/>
  <c r="L7361" i="5"/>
  <c r="G7361" i="5"/>
  <c r="E7361" i="5"/>
  <c r="L7360" i="5"/>
  <c r="G7360" i="5"/>
  <c r="E7360" i="5"/>
  <c r="L7359" i="5"/>
  <c r="G7359" i="5"/>
  <c r="E7359" i="5"/>
  <c r="L7358" i="5"/>
  <c r="G7358" i="5"/>
  <c r="E7358" i="5"/>
  <c r="L7357" i="5"/>
  <c r="G7357" i="5"/>
  <c r="E7357" i="5"/>
  <c r="G7356" i="5"/>
  <c r="E7356" i="5"/>
  <c r="L7356" i="5" s="1"/>
  <c r="L7355" i="5"/>
  <c r="G7355" i="5"/>
  <c r="E7355" i="5"/>
  <c r="G7354" i="5"/>
  <c r="E7354" i="5"/>
  <c r="L7354" i="5" s="1"/>
  <c r="L7353" i="5"/>
  <c r="G7353" i="5"/>
  <c r="E7353" i="5"/>
  <c r="L7352" i="5"/>
  <c r="G7352" i="5"/>
  <c r="E7352" i="5"/>
  <c r="L7351" i="5"/>
  <c r="G7351" i="5"/>
  <c r="E7351" i="5"/>
  <c r="G7350" i="5"/>
  <c r="E7350" i="5"/>
  <c r="L7350" i="5" s="1"/>
  <c r="L7349" i="5"/>
  <c r="G7349" i="5"/>
  <c r="E7349" i="5"/>
  <c r="L7348" i="5"/>
  <c r="G7348" i="5"/>
  <c r="E7348" i="5"/>
  <c r="G7347" i="5"/>
  <c r="E7347" i="5"/>
  <c r="L7347" i="5" s="1"/>
  <c r="L7346" i="5"/>
  <c r="G7346" i="5"/>
  <c r="E7346" i="5"/>
  <c r="G7345" i="5"/>
  <c r="E7345" i="5"/>
  <c r="L7345" i="5" s="1"/>
  <c r="L7344" i="5"/>
  <c r="G7344" i="5"/>
  <c r="E7344" i="5"/>
  <c r="L7343" i="5"/>
  <c r="G7343" i="5"/>
  <c r="E7343" i="5"/>
  <c r="L7342" i="5"/>
  <c r="G7342" i="5"/>
  <c r="E7342" i="5"/>
  <c r="L7341" i="5"/>
  <c r="G7341" i="5"/>
  <c r="E7341" i="5"/>
  <c r="L7340" i="5"/>
  <c r="G7340" i="5"/>
  <c r="E7340" i="5"/>
  <c r="L7339" i="5"/>
  <c r="G7339" i="5"/>
  <c r="E7339" i="5"/>
  <c r="L7338" i="5"/>
  <c r="G7338" i="5"/>
  <c r="E7338" i="5"/>
  <c r="L7337" i="5"/>
  <c r="G7337" i="5"/>
  <c r="E7337" i="5"/>
  <c r="G7336" i="5"/>
  <c r="E7336" i="5"/>
  <c r="L7336" i="5" s="1"/>
  <c r="G7335" i="5"/>
  <c r="E7335" i="5"/>
  <c r="L7335" i="5" s="1"/>
  <c r="L7334" i="5"/>
  <c r="G7334" i="5"/>
  <c r="E7334" i="5"/>
  <c r="L7333" i="5"/>
  <c r="G7333" i="5"/>
  <c r="E7333" i="5"/>
  <c r="G7332" i="5"/>
  <c r="E7332" i="5"/>
  <c r="L7332" i="5" s="1"/>
  <c r="L7331" i="5"/>
  <c r="G7331" i="5"/>
  <c r="E7331" i="5"/>
  <c r="G7330" i="5"/>
  <c r="E7330" i="5"/>
  <c r="L7330" i="5" s="1"/>
  <c r="L7329" i="5"/>
  <c r="G7329" i="5"/>
  <c r="E7329" i="5"/>
  <c r="L7328" i="5"/>
  <c r="G7328" i="5"/>
  <c r="E7328" i="5"/>
  <c r="L7327" i="5"/>
  <c r="G7327" i="5"/>
  <c r="E7327" i="5"/>
  <c r="G7326" i="5"/>
  <c r="E7326" i="5"/>
  <c r="L7326" i="5" s="1"/>
  <c r="L7325" i="5"/>
  <c r="G7325" i="5"/>
  <c r="E7325" i="5"/>
  <c r="L7324" i="5"/>
  <c r="G7324" i="5"/>
  <c r="E7324" i="5"/>
  <c r="G7323" i="5"/>
  <c r="E7323" i="5"/>
  <c r="L7323" i="5" s="1"/>
  <c r="L7322" i="5"/>
  <c r="G7322" i="5"/>
  <c r="E7322" i="5"/>
  <c r="G7321" i="5"/>
  <c r="E7321" i="5"/>
  <c r="L7321" i="5" s="1"/>
  <c r="L7320" i="5"/>
  <c r="G7320" i="5"/>
  <c r="E7320" i="5"/>
  <c r="L7319" i="5"/>
  <c r="G7319" i="5"/>
  <c r="E7319" i="5"/>
  <c r="G7318" i="5"/>
  <c r="E7318" i="5"/>
  <c r="L7318" i="5" s="1"/>
  <c r="G7317" i="5"/>
  <c r="E7317" i="5"/>
  <c r="L7317" i="5" s="1"/>
  <c r="L7316" i="5"/>
  <c r="G7316" i="5"/>
  <c r="E7316" i="5"/>
  <c r="L7315" i="5"/>
  <c r="G7315" i="5"/>
  <c r="E7315" i="5"/>
  <c r="G7314" i="5"/>
  <c r="E7314" i="5"/>
  <c r="L7314" i="5" s="1"/>
  <c r="L7313" i="5"/>
  <c r="G7313" i="5"/>
  <c r="E7313" i="5"/>
  <c r="L7312" i="5"/>
  <c r="G7312" i="5"/>
  <c r="E7312" i="5"/>
  <c r="G7311" i="5"/>
  <c r="E7311" i="5"/>
  <c r="L7311" i="5" s="1"/>
  <c r="L7310" i="5"/>
  <c r="G7310" i="5"/>
  <c r="E7310" i="5"/>
  <c r="G7309" i="5"/>
  <c r="E7309" i="5"/>
  <c r="L7309" i="5" s="1"/>
  <c r="L7308" i="5"/>
  <c r="G7308" i="5"/>
  <c r="E7308" i="5"/>
  <c r="L7307" i="5"/>
  <c r="G7307" i="5"/>
  <c r="E7307" i="5"/>
  <c r="L7306" i="5"/>
  <c r="G7306" i="5"/>
  <c r="E7306" i="5"/>
  <c r="L7305" i="5"/>
  <c r="G7305" i="5"/>
  <c r="E7305" i="5"/>
  <c r="L7304" i="5"/>
  <c r="G7304" i="5"/>
  <c r="E7304" i="5"/>
  <c r="G7303" i="5"/>
  <c r="E7303" i="5"/>
  <c r="L7303" i="5" s="1"/>
  <c r="G7302" i="5"/>
  <c r="E7302" i="5"/>
  <c r="L7302" i="5" s="1"/>
  <c r="L7301" i="5"/>
  <c r="G7301" i="5"/>
  <c r="E7301" i="5"/>
  <c r="G7300" i="5"/>
  <c r="E7300" i="5"/>
  <c r="L7300" i="5" s="1"/>
  <c r="L7299" i="5"/>
  <c r="G7299" i="5"/>
  <c r="E7299" i="5"/>
  <c r="L7298" i="5"/>
  <c r="G7298" i="5"/>
  <c r="E7298" i="5"/>
  <c r="L7297" i="5"/>
  <c r="G7297" i="5"/>
  <c r="E7297" i="5"/>
  <c r="G7296" i="5"/>
  <c r="E7296" i="5"/>
  <c r="L7296" i="5" s="1"/>
  <c r="L7295" i="5"/>
  <c r="G7295" i="5"/>
  <c r="E7295" i="5"/>
  <c r="G7294" i="5"/>
  <c r="E7294" i="5"/>
  <c r="L7294" i="5" s="1"/>
  <c r="L7293" i="5"/>
  <c r="G7293" i="5"/>
  <c r="E7293" i="5"/>
  <c r="L7292" i="5"/>
  <c r="G7292" i="5"/>
  <c r="E7292" i="5"/>
  <c r="L7291" i="5"/>
  <c r="G7291" i="5"/>
  <c r="E7291" i="5"/>
  <c r="L7290" i="5"/>
  <c r="G7290" i="5"/>
  <c r="E7290" i="5"/>
  <c r="L7289" i="5"/>
  <c r="G7289" i="5"/>
  <c r="E7289" i="5"/>
  <c r="G7288" i="5"/>
  <c r="E7288" i="5"/>
  <c r="L7288" i="5" s="1"/>
  <c r="L7287" i="5"/>
  <c r="G7287" i="5"/>
  <c r="E7287" i="5"/>
  <c r="L7286" i="5"/>
  <c r="G7286" i="5"/>
  <c r="E7286" i="5"/>
  <c r="L7285" i="5"/>
  <c r="G7285" i="5"/>
  <c r="E7285" i="5"/>
  <c r="L7284" i="5"/>
  <c r="G7284" i="5"/>
  <c r="E7284" i="5"/>
  <c r="L7283" i="5"/>
  <c r="G7283" i="5"/>
  <c r="E7283" i="5"/>
  <c r="L7282" i="5"/>
  <c r="G7282" i="5"/>
  <c r="E7282" i="5"/>
  <c r="G7281" i="5"/>
  <c r="E7281" i="5"/>
  <c r="L7281" i="5" s="1"/>
  <c r="L7280" i="5"/>
  <c r="G7280" i="5"/>
  <c r="E7280" i="5"/>
  <c r="L7279" i="5"/>
  <c r="G7279" i="5"/>
  <c r="E7279" i="5"/>
  <c r="G7278" i="5"/>
  <c r="E7278" i="5"/>
  <c r="L7278" i="5" s="1"/>
  <c r="L7277" i="5"/>
  <c r="G7277" i="5"/>
  <c r="E7277" i="5"/>
  <c r="G7276" i="5"/>
  <c r="E7276" i="5"/>
  <c r="L7276" i="5" s="1"/>
  <c r="L7275" i="5"/>
  <c r="G7275" i="5"/>
  <c r="E7275" i="5"/>
  <c r="L7274" i="5"/>
  <c r="G7274" i="5"/>
  <c r="E7274" i="5"/>
  <c r="G7273" i="5"/>
  <c r="E7273" i="5"/>
  <c r="L7273" i="5" s="1"/>
  <c r="G7272" i="5"/>
  <c r="E7272" i="5"/>
  <c r="L7272" i="5" s="1"/>
  <c r="L7271" i="5"/>
  <c r="G7271" i="5"/>
  <c r="E7271" i="5"/>
  <c r="G7270" i="5"/>
  <c r="E7270" i="5"/>
  <c r="L7270" i="5" s="1"/>
  <c r="L7269" i="5"/>
  <c r="G7269" i="5"/>
  <c r="E7269" i="5"/>
  <c r="L7268" i="5"/>
  <c r="G7268" i="5"/>
  <c r="E7268" i="5"/>
  <c r="G7267" i="5"/>
  <c r="E7267" i="5"/>
  <c r="L7267" i="5" s="1"/>
  <c r="L7266" i="5"/>
  <c r="G7266" i="5"/>
  <c r="E7266" i="5"/>
  <c r="L7265" i="5"/>
  <c r="G7265" i="5"/>
  <c r="E7265" i="5"/>
  <c r="G7264" i="5"/>
  <c r="E7264" i="5"/>
  <c r="L7264" i="5" s="1"/>
  <c r="G7263" i="5"/>
  <c r="E7263" i="5"/>
  <c r="L7263" i="5" s="1"/>
  <c r="L7262" i="5"/>
  <c r="G7262" i="5"/>
  <c r="E7262" i="5"/>
  <c r="G7261" i="5"/>
  <c r="E7261" i="5"/>
  <c r="L7261" i="5" s="1"/>
  <c r="L7260" i="5"/>
  <c r="G7260" i="5"/>
  <c r="E7260" i="5"/>
  <c r="L7259" i="5"/>
  <c r="G7259" i="5"/>
  <c r="E7259" i="5"/>
  <c r="G7258" i="5"/>
  <c r="E7258" i="5"/>
  <c r="L7258" i="5" s="1"/>
  <c r="L7257" i="5"/>
  <c r="G7257" i="5"/>
  <c r="E7257" i="5"/>
  <c r="L7256" i="5"/>
  <c r="G7256" i="5"/>
  <c r="E7256" i="5"/>
  <c r="L7255" i="5"/>
  <c r="G7255" i="5"/>
  <c r="E7255" i="5"/>
  <c r="L7254" i="5"/>
  <c r="G7254" i="5"/>
  <c r="E7254" i="5"/>
  <c r="L7253" i="5"/>
  <c r="G7253" i="5"/>
  <c r="E7253" i="5"/>
  <c r="L7252" i="5"/>
  <c r="G7252" i="5"/>
  <c r="E7252" i="5"/>
  <c r="L7251" i="5"/>
  <c r="G7251" i="5"/>
  <c r="E7251" i="5"/>
  <c r="L7250" i="5"/>
  <c r="G7250" i="5"/>
  <c r="E7250" i="5"/>
  <c r="L7249" i="5"/>
  <c r="G7249" i="5"/>
  <c r="E7249" i="5"/>
  <c r="G7248" i="5"/>
  <c r="E7248" i="5"/>
  <c r="L7248" i="5" s="1"/>
  <c r="L7247" i="5"/>
  <c r="G7247" i="5"/>
  <c r="E7247" i="5"/>
  <c r="G7246" i="5"/>
  <c r="E7246" i="5"/>
  <c r="L7246" i="5" s="1"/>
  <c r="L7245" i="5"/>
  <c r="G7245" i="5"/>
  <c r="E7245" i="5"/>
  <c r="L7244" i="5"/>
  <c r="G7244" i="5"/>
  <c r="E7244" i="5"/>
  <c r="L7243" i="5"/>
  <c r="G7243" i="5"/>
  <c r="E7243" i="5"/>
  <c r="G7242" i="5"/>
  <c r="E7242" i="5"/>
  <c r="L7242" i="5" s="1"/>
  <c r="L7241" i="5"/>
  <c r="G7241" i="5"/>
  <c r="E7241" i="5"/>
  <c r="L7240" i="5"/>
  <c r="G7240" i="5"/>
  <c r="E7240" i="5"/>
  <c r="G7239" i="5"/>
  <c r="E7239" i="5"/>
  <c r="L7239" i="5" s="1"/>
  <c r="L7238" i="5"/>
  <c r="G7238" i="5"/>
  <c r="E7238" i="5"/>
  <c r="G7237" i="5"/>
  <c r="E7237" i="5"/>
  <c r="L7237" i="5" s="1"/>
  <c r="L7236" i="5"/>
  <c r="G7236" i="5"/>
  <c r="E7236" i="5"/>
  <c r="L7235" i="5"/>
  <c r="G7235" i="5"/>
  <c r="E7235" i="5"/>
  <c r="L7234" i="5"/>
  <c r="G7234" i="5"/>
  <c r="E7234" i="5"/>
  <c r="L7233" i="5"/>
  <c r="G7233" i="5"/>
  <c r="E7233" i="5"/>
  <c r="L7232" i="5"/>
  <c r="G7232" i="5"/>
  <c r="E7232" i="5"/>
  <c r="L7231" i="5"/>
  <c r="G7231" i="5"/>
  <c r="E7231" i="5"/>
  <c r="G7230" i="5"/>
  <c r="E7230" i="5"/>
  <c r="L7230" i="5" s="1"/>
  <c r="L7229" i="5"/>
  <c r="G7229" i="5"/>
  <c r="E7229" i="5"/>
  <c r="G7228" i="5"/>
  <c r="E7228" i="5"/>
  <c r="L7228" i="5" s="1"/>
  <c r="L7227" i="5"/>
  <c r="G7227" i="5"/>
  <c r="E7227" i="5"/>
  <c r="L7226" i="5"/>
  <c r="G7226" i="5"/>
  <c r="E7226" i="5"/>
  <c r="L7225" i="5"/>
  <c r="G7225" i="5"/>
  <c r="E7225" i="5"/>
  <c r="G7224" i="5"/>
  <c r="E7224" i="5"/>
  <c r="L7224" i="5" s="1"/>
  <c r="L7223" i="5"/>
  <c r="G7223" i="5"/>
  <c r="E7223" i="5"/>
  <c r="L7222" i="5"/>
  <c r="G7222" i="5"/>
  <c r="E7222" i="5"/>
  <c r="G7221" i="5"/>
  <c r="E7221" i="5"/>
  <c r="L7221" i="5" s="1"/>
  <c r="L7220" i="5"/>
  <c r="G7220" i="5"/>
  <c r="E7220" i="5"/>
  <c r="L7219" i="5"/>
  <c r="G7219" i="5"/>
  <c r="E7219" i="5"/>
  <c r="L7218" i="5"/>
  <c r="G7218" i="5"/>
  <c r="E7218" i="5"/>
  <c r="L7217" i="5"/>
  <c r="G7217" i="5"/>
  <c r="E7217" i="5"/>
  <c r="G7216" i="5"/>
  <c r="E7216" i="5"/>
  <c r="L7216" i="5" s="1"/>
  <c r="L7215" i="5"/>
  <c r="G7215" i="5"/>
  <c r="E7215" i="5"/>
  <c r="L7214" i="5"/>
  <c r="G7214" i="5"/>
  <c r="E7214" i="5"/>
  <c r="L7213" i="5"/>
  <c r="G7213" i="5"/>
  <c r="E7213" i="5"/>
  <c r="L7212" i="5"/>
  <c r="G7212" i="5"/>
  <c r="E7212" i="5"/>
  <c r="L7211" i="5"/>
  <c r="G7211" i="5"/>
  <c r="E7211" i="5"/>
  <c r="G7210" i="5"/>
  <c r="E7210" i="5"/>
  <c r="L7210" i="5" s="1"/>
  <c r="G7209" i="5"/>
  <c r="E7209" i="5"/>
  <c r="L7209" i="5" s="1"/>
  <c r="L7208" i="5"/>
  <c r="G7208" i="5"/>
  <c r="E7208" i="5"/>
  <c r="L7207" i="5"/>
  <c r="G7207" i="5"/>
  <c r="E7207" i="5"/>
  <c r="G7206" i="5"/>
  <c r="E7206" i="5"/>
  <c r="L7206" i="5" s="1"/>
  <c r="L7205" i="5"/>
  <c r="G7205" i="5"/>
  <c r="E7205" i="5"/>
  <c r="G7204" i="5"/>
  <c r="E7204" i="5"/>
  <c r="L7204" i="5" s="1"/>
  <c r="L7203" i="5"/>
  <c r="G7203" i="5"/>
  <c r="E7203" i="5"/>
  <c r="L7202" i="5"/>
  <c r="G7202" i="5"/>
  <c r="E7202" i="5"/>
  <c r="L7201" i="5"/>
  <c r="G7201" i="5"/>
  <c r="E7201" i="5"/>
  <c r="L7200" i="5"/>
  <c r="G7200" i="5"/>
  <c r="E7200" i="5"/>
  <c r="L7199" i="5"/>
  <c r="G7199" i="5"/>
  <c r="E7199" i="5"/>
  <c r="L7198" i="5"/>
  <c r="G7198" i="5"/>
  <c r="E7198" i="5"/>
  <c r="L7197" i="5"/>
  <c r="G7197" i="5"/>
  <c r="E7197" i="5"/>
  <c r="L7196" i="5"/>
  <c r="G7196" i="5"/>
  <c r="E7196" i="5"/>
  <c r="G7195" i="5"/>
  <c r="E7195" i="5"/>
  <c r="L7195" i="5" s="1"/>
  <c r="L7194" i="5"/>
  <c r="G7194" i="5"/>
  <c r="E7194" i="5"/>
  <c r="L7193" i="5"/>
  <c r="G7193" i="5"/>
  <c r="E7193" i="5"/>
  <c r="G7192" i="5"/>
  <c r="E7192" i="5"/>
  <c r="L7192" i="5" s="1"/>
  <c r="G7191" i="5"/>
  <c r="E7191" i="5"/>
  <c r="L7191" i="5" s="1"/>
  <c r="L7190" i="5"/>
  <c r="G7190" i="5"/>
  <c r="E7190" i="5"/>
  <c r="G7189" i="5"/>
  <c r="E7189" i="5"/>
  <c r="L7189" i="5" s="1"/>
  <c r="L7188" i="5"/>
  <c r="G7188" i="5"/>
  <c r="E7188" i="5"/>
  <c r="L7187" i="5"/>
  <c r="G7187" i="5"/>
  <c r="E7187" i="5"/>
  <c r="G7186" i="5"/>
  <c r="E7186" i="5"/>
  <c r="L7186" i="5" s="1"/>
  <c r="G7185" i="5"/>
  <c r="E7185" i="5"/>
  <c r="L7185" i="5" s="1"/>
  <c r="L7184" i="5"/>
  <c r="G7184" i="5"/>
  <c r="E7184" i="5"/>
  <c r="L7183" i="5"/>
  <c r="G7183" i="5"/>
  <c r="E7183" i="5"/>
  <c r="L7182" i="5"/>
  <c r="G7182" i="5"/>
  <c r="E7182" i="5"/>
  <c r="L7181" i="5"/>
  <c r="G7181" i="5"/>
  <c r="E7181" i="5"/>
  <c r="L7180" i="5"/>
  <c r="G7180" i="5"/>
  <c r="E7180" i="5"/>
  <c r="G7179" i="5"/>
  <c r="E7179" i="5"/>
  <c r="L7179" i="5" s="1"/>
  <c r="L7178" i="5"/>
  <c r="G7178" i="5"/>
  <c r="E7178" i="5"/>
  <c r="L7177" i="5"/>
  <c r="G7177" i="5"/>
  <c r="E7177" i="5"/>
  <c r="L7176" i="5"/>
  <c r="G7176" i="5"/>
  <c r="E7176" i="5"/>
  <c r="L7175" i="5"/>
  <c r="G7175" i="5"/>
  <c r="E7175" i="5"/>
  <c r="G7174" i="5"/>
  <c r="E7174" i="5"/>
  <c r="L7174" i="5" s="1"/>
  <c r="L7173" i="5"/>
  <c r="G7173" i="5"/>
  <c r="E7173" i="5"/>
  <c r="L7172" i="5"/>
  <c r="G7172" i="5"/>
  <c r="E7172" i="5"/>
  <c r="L7171" i="5"/>
  <c r="G7171" i="5"/>
  <c r="E7171" i="5"/>
  <c r="G7170" i="5"/>
  <c r="E7170" i="5"/>
  <c r="L7170" i="5" s="1"/>
  <c r="L7169" i="5"/>
  <c r="G7169" i="5"/>
  <c r="E7169" i="5"/>
  <c r="L7168" i="5"/>
  <c r="G7168" i="5"/>
  <c r="E7168" i="5"/>
  <c r="L7167" i="5"/>
  <c r="G7167" i="5"/>
  <c r="E7167" i="5"/>
  <c r="L7166" i="5"/>
  <c r="G7166" i="5"/>
  <c r="E7166" i="5"/>
  <c r="G7165" i="5"/>
  <c r="E7165" i="5"/>
  <c r="L7165" i="5" s="1"/>
  <c r="L7164" i="5"/>
  <c r="G7164" i="5"/>
  <c r="E7164" i="5"/>
  <c r="L7163" i="5"/>
  <c r="G7163" i="5"/>
  <c r="E7163" i="5"/>
  <c r="L7162" i="5"/>
  <c r="G7162" i="5"/>
  <c r="E7162" i="5"/>
  <c r="L7161" i="5"/>
  <c r="G7161" i="5"/>
  <c r="E7161" i="5"/>
  <c r="L7160" i="5"/>
  <c r="G7160" i="5"/>
  <c r="E7160" i="5"/>
  <c r="L7159" i="5"/>
  <c r="G7159" i="5"/>
  <c r="E7159" i="5"/>
  <c r="G7158" i="5"/>
  <c r="E7158" i="5"/>
  <c r="L7158" i="5" s="1"/>
  <c r="L7157" i="5"/>
  <c r="G7157" i="5"/>
  <c r="E7157" i="5"/>
  <c r="G7156" i="5"/>
  <c r="E7156" i="5"/>
  <c r="L7156" i="5" s="1"/>
  <c r="L7155" i="5"/>
  <c r="G7155" i="5"/>
  <c r="E7155" i="5"/>
  <c r="G7154" i="5"/>
  <c r="E7154" i="5"/>
  <c r="L7154" i="5" s="1"/>
  <c r="G7153" i="5"/>
  <c r="E7153" i="5"/>
  <c r="L7153" i="5" s="1"/>
  <c r="G7152" i="5"/>
  <c r="E7152" i="5"/>
  <c r="L7152" i="5" s="1"/>
  <c r="G7151" i="5"/>
  <c r="E7151" i="5"/>
  <c r="L7151" i="5" s="1"/>
  <c r="G7150" i="5"/>
  <c r="E7150" i="5"/>
  <c r="L7150" i="5" s="1"/>
  <c r="L7149" i="5"/>
  <c r="G7149" i="5"/>
  <c r="E7149" i="5"/>
  <c r="L7148" i="5"/>
  <c r="G7148" i="5"/>
  <c r="E7148" i="5"/>
  <c r="G7147" i="5"/>
  <c r="E7147" i="5"/>
  <c r="L7147" i="5" s="1"/>
  <c r="G7146" i="5"/>
  <c r="E7146" i="5"/>
  <c r="L7146" i="5" s="1"/>
  <c r="G7145" i="5"/>
  <c r="E7145" i="5"/>
  <c r="L7145" i="5" s="1"/>
  <c r="G7144" i="5"/>
  <c r="E7144" i="5"/>
  <c r="L7144" i="5" s="1"/>
  <c r="L7143" i="5"/>
  <c r="G7143" i="5"/>
  <c r="E7143" i="5"/>
  <c r="G7142" i="5"/>
  <c r="E7142" i="5"/>
  <c r="L7142" i="5" s="1"/>
  <c r="G7141" i="5"/>
  <c r="E7141" i="5"/>
  <c r="L7141" i="5" s="1"/>
  <c r="L7140" i="5"/>
  <c r="G7140" i="5"/>
  <c r="E7140" i="5"/>
  <c r="G7139" i="5"/>
  <c r="E7139" i="5"/>
  <c r="L7139" i="5" s="1"/>
  <c r="G7138" i="5"/>
  <c r="E7138" i="5"/>
  <c r="L7138" i="5" s="1"/>
  <c r="G7137" i="5"/>
  <c r="E7137" i="5"/>
  <c r="L7137" i="5" s="1"/>
  <c r="L7136" i="5"/>
  <c r="G7136" i="5"/>
  <c r="E7136" i="5"/>
  <c r="G7135" i="5"/>
  <c r="E7135" i="5"/>
  <c r="L7135" i="5" s="1"/>
  <c r="L7134" i="5"/>
  <c r="G7134" i="5"/>
  <c r="E7134" i="5"/>
  <c r="G7133" i="5"/>
  <c r="E7133" i="5"/>
  <c r="L7133" i="5" s="1"/>
  <c r="G7132" i="5"/>
  <c r="E7132" i="5"/>
  <c r="L7132" i="5" s="1"/>
  <c r="L7131" i="5"/>
  <c r="G7131" i="5"/>
  <c r="E7131" i="5"/>
  <c r="G7130" i="5"/>
  <c r="E7130" i="5"/>
  <c r="L7130" i="5" s="1"/>
  <c r="G7129" i="5"/>
  <c r="E7129" i="5"/>
  <c r="L7129" i="5" s="1"/>
  <c r="G7128" i="5"/>
  <c r="E7128" i="5"/>
  <c r="L7128" i="5" s="1"/>
  <c r="L7127" i="5"/>
  <c r="G7127" i="5"/>
  <c r="E7127" i="5"/>
  <c r="G7126" i="5"/>
  <c r="E7126" i="5"/>
  <c r="L7126" i="5" s="1"/>
  <c r="G7125" i="5"/>
  <c r="E7125" i="5"/>
  <c r="L7125" i="5" s="1"/>
  <c r="G7124" i="5"/>
  <c r="E7124" i="5"/>
  <c r="L7124" i="5" s="1"/>
  <c r="G7123" i="5"/>
  <c r="E7123" i="5"/>
  <c r="L7123" i="5" s="1"/>
  <c r="L7122" i="5"/>
  <c r="G7122" i="5"/>
  <c r="E7122" i="5"/>
  <c r="L7121" i="5"/>
  <c r="G7121" i="5"/>
  <c r="E7121" i="5"/>
  <c r="G7120" i="5"/>
  <c r="E7120" i="5"/>
  <c r="L7120" i="5" s="1"/>
  <c r="L7119" i="5"/>
  <c r="G7119" i="5"/>
  <c r="E7119" i="5"/>
  <c r="G7118" i="5"/>
  <c r="E7118" i="5"/>
  <c r="L7118" i="5" s="1"/>
  <c r="G7117" i="5"/>
  <c r="E7117" i="5"/>
  <c r="L7117" i="5" s="1"/>
  <c r="G7116" i="5"/>
  <c r="E7116" i="5"/>
  <c r="L7116" i="5" s="1"/>
  <c r="L7115" i="5"/>
  <c r="G7115" i="5"/>
  <c r="E7115" i="5"/>
  <c r="G7114" i="5"/>
  <c r="E7114" i="5"/>
  <c r="L7114" i="5" s="1"/>
  <c r="L7113" i="5"/>
  <c r="G7113" i="5"/>
  <c r="E7113" i="5"/>
  <c r="L7112" i="5"/>
  <c r="G7112" i="5"/>
  <c r="E7112" i="5"/>
  <c r="G7111" i="5"/>
  <c r="E7111" i="5"/>
  <c r="L7111" i="5" s="1"/>
  <c r="L7110" i="5"/>
  <c r="G7110" i="5"/>
  <c r="E7110" i="5"/>
  <c r="L7109" i="5"/>
  <c r="G7109" i="5"/>
  <c r="E7109" i="5"/>
  <c r="G7108" i="5"/>
  <c r="E7108" i="5"/>
  <c r="L7108" i="5" s="1"/>
  <c r="G7107" i="5"/>
  <c r="E7107" i="5"/>
  <c r="L7107" i="5" s="1"/>
  <c r="G7106" i="5"/>
  <c r="E7106" i="5"/>
  <c r="L7106" i="5" s="1"/>
  <c r="G7105" i="5"/>
  <c r="E7105" i="5"/>
  <c r="L7105" i="5" s="1"/>
  <c r="L7104" i="5"/>
  <c r="G7104" i="5"/>
  <c r="E7104" i="5"/>
  <c r="G7103" i="5"/>
  <c r="E7103" i="5"/>
  <c r="L7103" i="5" s="1"/>
  <c r="G7102" i="5"/>
  <c r="E7102" i="5"/>
  <c r="L7102" i="5" s="1"/>
  <c r="G7101" i="5"/>
  <c r="E7101" i="5"/>
  <c r="L7101" i="5" s="1"/>
  <c r="L7100" i="5"/>
  <c r="G7100" i="5"/>
  <c r="E7100" i="5"/>
  <c r="G7099" i="5"/>
  <c r="E7099" i="5"/>
  <c r="L7099" i="5" s="1"/>
  <c r="G7098" i="5"/>
  <c r="E7098" i="5"/>
  <c r="L7098" i="5" s="1"/>
  <c r="G7097" i="5"/>
  <c r="E7097" i="5"/>
  <c r="L7097" i="5" s="1"/>
  <c r="G7096" i="5"/>
  <c r="E7096" i="5"/>
  <c r="L7096" i="5" s="1"/>
  <c r="L7095" i="5"/>
  <c r="G7095" i="5"/>
  <c r="E7095" i="5"/>
  <c r="G7094" i="5"/>
  <c r="E7094" i="5"/>
  <c r="L7094" i="5" s="1"/>
  <c r="G7093" i="5"/>
  <c r="E7093" i="5"/>
  <c r="L7093" i="5" s="1"/>
  <c r="G7092" i="5"/>
  <c r="E7092" i="5"/>
  <c r="L7092" i="5" s="1"/>
  <c r="L7091" i="5"/>
  <c r="G7091" i="5"/>
  <c r="E7091" i="5"/>
  <c r="G7090" i="5"/>
  <c r="E7090" i="5"/>
  <c r="L7090" i="5" s="1"/>
  <c r="L7089" i="5"/>
  <c r="G7089" i="5"/>
  <c r="E7089" i="5"/>
  <c r="G7088" i="5"/>
  <c r="E7088" i="5"/>
  <c r="L7088" i="5" s="1"/>
  <c r="G7087" i="5"/>
  <c r="E7087" i="5"/>
  <c r="L7087" i="5" s="1"/>
  <c r="G7086" i="5"/>
  <c r="E7086" i="5"/>
  <c r="L7086" i="5" s="1"/>
  <c r="G7085" i="5"/>
  <c r="E7085" i="5"/>
  <c r="L7085" i="5" s="1"/>
  <c r="G7084" i="5"/>
  <c r="E7084" i="5"/>
  <c r="L7084" i="5" s="1"/>
  <c r="G7083" i="5"/>
  <c r="E7083" i="5"/>
  <c r="L7083" i="5" s="1"/>
  <c r="L7082" i="5"/>
  <c r="G7082" i="5"/>
  <c r="E7082" i="5"/>
  <c r="G7081" i="5"/>
  <c r="E7081" i="5"/>
  <c r="L7081" i="5" s="1"/>
  <c r="L7080" i="5"/>
  <c r="G7080" i="5"/>
  <c r="E7080" i="5"/>
  <c r="G7079" i="5"/>
  <c r="E7079" i="5"/>
  <c r="L7079" i="5" s="1"/>
  <c r="G7078" i="5"/>
  <c r="E7078" i="5"/>
  <c r="L7078" i="5" s="1"/>
  <c r="L7077" i="5"/>
  <c r="G7077" i="5"/>
  <c r="E7077" i="5"/>
  <c r="L7076" i="5"/>
  <c r="G7076" i="5"/>
  <c r="E7076" i="5"/>
  <c r="G7075" i="5"/>
  <c r="E7075" i="5"/>
  <c r="L7075" i="5" s="1"/>
  <c r="G7074" i="5"/>
  <c r="E7074" i="5"/>
  <c r="L7074" i="5" s="1"/>
  <c r="L7073" i="5"/>
  <c r="G7073" i="5"/>
  <c r="E7073" i="5"/>
  <c r="G7072" i="5"/>
  <c r="E7072" i="5"/>
  <c r="L7072" i="5" s="1"/>
  <c r="L7071" i="5"/>
  <c r="G7071" i="5"/>
  <c r="E7071" i="5"/>
  <c r="G7070" i="5"/>
  <c r="E7070" i="5"/>
  <c r="L7070" i="5" s="1"/>
  <c r="G7069" i="5"/>
  <c r="E7069" i="5"/>
  <c r="L7069" i="5" s="1"/>
  <c r="L7068" i="5"/>
  <c r="G7068" i="5"/>
  <c r="E7068" i="5"/>
  <c r="G7067" i="5"/>
  <c r="E7067" i="5"/>
  <c r="L7067" i="5" s="1"/>
  <c r="G7066" i="5"/>
  <c r="E7066" i="5"/>
  <c r="L7066" i="5" s="1"/>
  <c r="L7065" i="5"/>
  <c r="G7065" i="5"/>
  <c r="E7065" i="5"/>
  <c r="L7064" i="5"/>
  <c r="G7064" i="5"/>
  <c r="E7064" i="5"/>
  <c r="G7063" i="5"/>
  <c r="E7063" i="5"/>
  <c r="L7063" i="5" s="1"/>
  <c r="L7062" i="5"/>
  <c r="G7062" i="5"/>
  <c r="E7062" i="5"/>
  <c r="L7061" i="5"/>
  <c r="G7061" i="5"/>
  <c r="E7061" i="5"/>
  <c r="G7060" i="5"/>
  <c r="E7060" i="5"/>
  <c r="L7060" i="5" s="1"/>
  <c r="L7059" i="5"/>
  <c r="G7059" i="5"/>
  <c r="E7059" i="5"/>
  <c r="L7058" i="5"/>
  <c r="G7058" i="5"/>
  <c r="E7058" i="5"/>
  <c r="G7057" i="5"/>
  <c r="E7057" i="5"/>
  <c r="L7057" i="5" s="1"/>
  <c r="L7056" i="5"/>
  <c r="G7056" i="5"/>
  <c r="E7056" i="5"/>
  <c r="G7055" i="5"/>
  <c r="E7055" i="5"/>
  <c r="L7055" i="5" s="1"/>
  <c r="G7054" i="5"/>
  <c r="E7054" i="5"/>
  <c r="L7054" i="5" s="1"/>
  <c r="G7053" i="5"/>
  <c r="E7053" i="5"/>
  <c r="L7053" i="5" s="1"/>
  <c r="G7052" i="5"/>
  <c r="E7052" i="5"/>
  <c r="L7052" i="5" s="1"/>
  <c r="G7051" i="5"/>
  <c r="E7051" i="5"/>
  <c r="L7051" i="5" s="1"/>
  <c r="L7050" i="5"/>
  <c r="G7050" i="5"/>
  <c r="E7050" i="5"/>
  <c r="L7049" i="5"/>
  <c r="G7049" i="5"/>
  <c r="E7049" i="5"/>
  <c r="G7048" i="5"/>
  <c r="E7048" i="5"/>
  <c r="L7048" i="5" s="1"/>
  <c r="L7047" i="5"/>
  <c r="G7047" i="5"/>
  <c r="E7047" i="5"/>
  <c r="G7046" i="5"/>
  <c r="E7046" i="5"/>
  <c r="L7046" i="5" s="1"/>
  <c r="G7045" i="5"/>
  <c r="E7045" i="5"/>
  <c r="L7045" i="5" s="1"/>
  <c r="G7044" i="5"/>
  <c r="E7044" i="5"/>
  <c r="L7044" i="5" s="1"/>
  <c r="G7043" i="5"/>
  <c r="E7043" i="5"/>
  <c r="L7043" i="5" s="1"/>
  <c r="G7042" i="5"/>
  <c r="E7042" i="5"/>
  <c r="L7042" i="5" s="1"/>
  <c r="L7041" i="5"/>
  <c r="G7041" i="5"/>
  <c r="E7041" i="5"/>
  <c r="L7040" i="5"/>
  <c r="G7040" i="5"/>
  <c r="E7040" i="5"/>
  <c r="G7039" i="5"/>
  <c r="E7039" i="5"/>
  <c r="L7039" i="5" s="1"/>
  <c r="G7038" i="5"/>
  <c r="E7038" i="5"/>
  <c r="L7038" i="5" s="1"/>
  <c r="L7037" i="5"/>
  <c r="G7037" i="5"/>
  <c r="E7037" i="5"/>
  <c r="G7036" i="5"/>
  <c r="E7036" i="5"/>
  <c r="L7036" i="5" s="1"/>
  <c r="L7035" i="5"/>
  <c r="G7035" i="5"/>
  <c r="E7035" i="5"/>
  <c r="L7034" i="5"/>
  <c r="G7034" i="5"/>
  <c r="E7034" i="5"/>
  <c r="G7033" i="5"/>
  <c r="E7033" i="5"/>
  <c r="L7033" i="5" s="1"/>
  <c r="L7032" i="5"/>
  <c r="G7032" i="5"/>
  <c r="E7032" i="5"/>
  <c r="G7031" i="5"/>
  <c r="E7031" i="5"/>
  <c r="L7031" i="5" s="1"/>
  <c r="G7030" i="5"/>
  <c r="E7030" i="5"/>
  <c r="L7030" i="5" s="1"/>
  <c r="G7029" i="5"/>
  <c r="E7029" i="5"/>
  <c r="L7029" i="5" s="1"/>
  <c r="G7028" i="5"/>
  <c r="E7028" i="5"/>
  <c r="L7028" i="5" s="1"/>
  <c r="G7027" i="5"/>
  <c r="E7027" i="5"/>
  <c r="L7027" i="5" s="1"/>
  <c r="G7026" i="5"/>
  <c r="E7026" i="5"/>
  <c r="L7026" i="5" s="1"/>
  <c r="L7025" i="5"/>
  <c r="G7025" i="5"/>
  <c r="E7025" i="5"/>
  <c r="G7024" i="5"/>
  <c r="E7024" i="5"/>
  <c r="L7024" i="5" s="1"/>
  <c r="G7023" i="5"/>
  <c r="E7023" i="5"/>
  <c r="L7023" i="5" s="1"/>
  <c r="G7022" i="5"/>
  <c r="E7022" i="5"/>
  <c r="L7022" i="5" s="1"/>
  <c r="G7021" i="5"/>
  <c r="E7021" i="5"/>
  <c r="L7021" i="5" s="1"/>
  <c r="G7020" i="5"/>
  <c r="E7020" i="5"/>
  <c r="L7020" i="5" s="1"/>
  <c r="L7019" i="5"/>
  <c r="G7019" i="5"/>
  <c r="E7019" i="5"/>
  <c r="G7018" i="5"/>
  <c r="E7018" i="5"/>
  <c r="L7018" i="5" s="1"/>
  <c r="L7017" i="5"/>
  <c r="G7017" i="5"/>
  <c r="E7017" i="5"/>
  <c r="G7016" i="5"/>
  <c r="E7016" i="5"/>
  <c r="L7016" i="5" s="1"/>
  <c r="G7015" i="5"/>
  <c r="E7015" i="5"/>
  <c r="L7015" i="5" s="1"/>
  <c r="G7014" i="5"/>
  <c r="E7014" i="5"/>
  <c r="L7014" i="5" s="1"/>
  <c r="G7013" i="5"/>
  <c r="E7013" i="5"/>
  <c r="L7013" i="5" s="1"/>
  <c r="G7012" i="5"/>
  <c r="E7012" i="5"/>
  <c r="L7012" i="5" s="1"/>
  <c r="L7011" i="5"/>
  <c r="G7011" i="5"/>
  <c r="E7011" i="5"/>
  <c r="G7010" i="5"/>
  <c r="E7010" i="5"/>
  <c r="L7010" i="5" s="1"/>
  <c r="G7009" i="5"/>
  <c r="E7009" i="5"/>
  <c r="L7009" i="5" s="1"/>
  <c r="L7008" i="5"/>
  <c r="G7008" i="5"/>
  <c r="E7008" i="5"/>
  <c r="L7007" i="5"/>
  <c r="G7007" i="5"/>
  <c r="E7007" i="5"/>
  <c r="G7006" i="5"/>
  <c r="E7006" i="5"/>
  <c r="L7006" i="5" s="1"/>
  <c r="G7005" i="5"/>
  <c r="E7005" i="5"/>
  <c r="L7005" i="5" s="1"/>
  <c r="L7004" i="5"/>
  <c r="G7004" i="5"/>
  <c r="E7004" i="5"/>
  <c r="G7003" i="5"/>
  <c r="E7003" i="5"/>
  <c r="L7003" i="5" s="1"/>
  <c r="L7002" i="5"/>
  <c r="G7002" i="5"/>
  <c r="E7002" i="5"/>
  <c r="G7001" i="5"/>
  <c r="E7001" i="5"/>
  <c r="L7001" i="5" s="1"/>
  <c r="G7000" i="5"/>
  <c r="E7000" i="5"/>
  <c r="L7000" i="5" s="1"/>
  <c r="L6999" i="5"/>
  <c r="G6999" i="5"/>
  <c r="E6999" i="5"/>
  <c r="G6998" i="5"/>
  <c r="E6998" i="5"/>
  <c r="L6998" i="5" s="1"/>
  <c r="G6997" i="5"/>
  <c r="E6997" i="5"/>
  <c r="L6997" i="5" s="1"/>
  <c r="G6996" i="5"/>
  <c r="E6996" i="5"/>
  <c r="L6996" i="5" s="1"/>
  <c r="G6995" i="5"/>
  <c r="E6995" i="5"/>
  <c r="L6995" i="5" s="1"/>
  <c r="G6994" i="5"/>
  <c r="E6994" i="5"/>
  <c r="L6994" i="5" s="1"/>
  <c r="L6993" i="5"/>
  <c r="G6993" i="5"/>
  <c r="E6993" i="5"/>
  <c r="G6992" i="5"/>
  <c r="E6992" i="5"/>
  <c r="L6992" i="5" s="1"/>
  <c r="G6991" i="5"/>
  <c r="E6991" i="5"/>
  <c r="L6991" i="5" s="1"/>
  <c r="L6990" i="5"/>
  <c r="G6990" i="5"/>
  <c r="E6990" i="5"/>
  <c r="G6989" i="5"/>
  <c r="E6989" i="5"/>
  <c r="L6989" i="5" s="1"/>
  <c r="G6988" i="5"/>
  <c r="E6988" i="5"/>
  <c r="L6988" i="5" s="1"/>
  <c r="G6987" i="5"/>
  <c r="E6987" i="5"/>
  <c r="L6987" i="5" s="1"/>
  <c r="L6986" i="5"/>
  <c r="G6986" i="5"/>
  <c r="E6986" i="5"/>
  <c r="G6985" i="5"/>
  <c r="E6985" i="5"/>
  <c r="L6985" i="5" s="1"/>
  <c r="L6984" i="5"/>
  <c r="G6984" i="5"/>
  <c r="E6984" i="5"/>
  <c r="G6983" i="5"/>
  <c r="E6983" i="5"/>
  <c r="L6983" i="5" s="1"/>
  <c r="G6982" i="5"/>
  <c r="E6982" i="5"/>
  <c r="L6982" i="5" s="1"/>
  <c r="L6981" i="5"/>
  <c r="G6981" i="5"/>
  <c r="E6981" i="5"/>
  <c r="L6980" i="5"/>
  <c r="G6980" i="5"/>
  <c r="E6980" i="5"/>
  <c r="G6979" i="5"/>
  <c r="E6979" i="5"/>
  <c r="L6979" i="5" s="1"/>
  <c r="G6978" i="5"/>
  <c r="E6978" i="5"/>
  <c r="L6978" i="5" s="1"/>
  <c r="L6977" i="5"/>
  <c r="G6977" i="5"/>
  <c r="E6977" i="5"/>
  <c r="G6976" i="5"/>
  <c r="E6976" i="5"/>
  <c r="L6976" i="5" s="1"/>
  <c r="G6975" i="5"/>
  <c r="E6975" i="5"/>
  <c r="L6975" i="5" s="1"/>
  <c r="G6974" i="5"/>
  <c r="E6974" i="5"/>
  <c r="L6974" i="5" s="1"/>
  <c r="G6973" i="5"/>
  <c r="E6973" i="5"/>
  <c r="L6973" i="5" s="1"/>
  <c r="G6972" i="5"/>
  <c r="E6972" i="5"/>
  <c r="L6972" i="5" s="1"/>
  <c r="L6971" i="5"/>
  <c r="G6971" i="5"/>
  <c r="E6971" i="5"/>
  <c r="G6970" i="5"/>
  <c r="E6970" i="5"/>
  <c r="L6970" i="5" s="1"/>
  <c r="G6969" i="5"/>
  <c r="E6969" i="5"/>
  <c r="L6969" i="5" s="1"/>
  <c r="G6968" i="5"/>
  <c r="E6968" i="5"/>
  <c r="L6968" i="5" s="1"/>
  <c r="G6967" i="5"/>
  <c r="E6967" i="5"/>
  <c r="L6967" i="5" s="1"/>
  <c r="L6966" i="5"/>
  <c r="G6966" i="5"/>
  <c r="E6966" i="5"/>
  <c r="L6965" i="5"/>
  <c r="G6965" i="5"/>
  <c r="E6965" i="5"/>
  <c r="G6964" i="5"/>
  <c r="E6964" i="5"/>
  <c r="L6964" i="5" s="1"/>
  <c r="L6963" i="5"/>
  <c r="G6963" i="5"/>
  <c r="E6963" i="5"/>
  <c r="G6962" i="5"/>
  <c r="E6962" i="5"/>
  <c r="L6962" i="5" s="1"/>
  <c r="G6961" i="5"/>
  <c r="E6961" i="5"/>
  <c r="L6961" i="5" s="1"/>
  <c r="G6960" i="5"/>
  <c r="E6960" i="5"/>
  <c r="L6960" i="5" s="1"/>
  <c r="G6959" i="5"/>
  <c r="E6959" i="5"/>
  <c r="L6959" i="5" s="1"/>
  <c r="G6958" i="5"/>
  <c r="E6958" i="5"/>
  <c r="L6958" i="5" s="1"/>
  <c r="G6957" i="5"/>
  <c r="E6957" i="5"/>
  <c r="L6957" i="5" s="1"/>
  <c r="G6956" i="5"/>
  <c r="E6956" i="5"/>
  <c r="L6956" i="5" s="1"/>
  <c r="G6955" i="5"/>
  <c r="E6955" i="5"/>
  <c r="L6955" i="5" s="1"/>
  <c r="L6954" i="5"/>
  <c r="G6954" i="5"/>
  <c r="E6954" i="5"/>
  <c r="G6953" i="5"/>
  <c r="E6953" i="5"/>
  <c r="L6953" i="5" s="1"/>
  <c r="G6952" i="5"/>
  <c r="E6952" i="5"/>
  <c r="L6952" i="5" s="1"/>
  <c r="L6951" i="5"/>
  <c r="G6951" i="5"/>
  <c r="E6951" i="5"/>
  <c r="G6950" i="5"/>
  <c r="E6950" i="5"/>
  <c r="L6950" i="5" s="1"/>
  <c r="G6949" i="5"/>
  <c r="E6949" i="5"/>
  <c r="L6949" i="5" s="1"/>
  <c r="G6948" i="5"/>
  <c r="E6948" i="5"/>
  <c r="L6948" i="5" s="1"/>
  <c r="L6947" i="5"/>
  <c r="G6947" i="5"/>
  <c r="E6947" i="5"/>
  <c r="G6946" i="5"/>
  <c r="E6946" i="5"/>
  <c r="L6946" i="5" s="1"/>
  <c r="L6945" i="5"/>
  <c r="G6945" i="5"/>
  <c r="E6945" i="5"/>
  <c r="G6944" i="5"/>
  <c r="E6944" i="5"/>
  <c r="L6944" i="5" s="1"/>
  <c r="G6943" i="5"/>
  <c r="E6943" i="5"/>
  <c r="L6943" i="5" s="1"/>
  <c r="G6942" i="5"/>
  <c r="E6942" i="5"/>
  <c r="L6942" i="5" s="1"/>
  <c r="G6941" i="5"/>
  <c r="E6941" i="5"/>
  <c r="L6941" i="5" s="1"/>
  <c r="G6940" i="5"/>
  <c r="E6940" i="5"/>
  <c r="L6940" i="5" s="1"/>
  <c r="G6939" i="5"/>
  <c r="E6939" i="5"/>
  <c r="L6939" i="5" s="1"/>
  <c r="G6938" i="5"/>
  <c r="E6938" i="5"/>
  <c r="L6938" i="5" s="1"/>
  <c r="G6937" i="5"/>
  <c r="E6937" i="5"/>
  <c r="L6937" i="5" s="1"/>
  <c r="L6936" i="5"/>
  <c r="G6936" i="5"/>
  <c r="E6936" i="5"/>
  <c r="G6935" i="5"/>
  <c r="E6935" i="5"/>
  <c r="L6935" i="5" s="1"/>
  <c r="G6934" i="5"/>
  <c r="E6934" i="5"/>
  <c r="L6934" i="5" s="1"/>
  <c r="G6933" i="5"/>
  <c r="E6933" i="5"/>
  <c r="L6933" i="5" s="1"/>
  <c r="L6932" i="5"/>
  <c r="G6932" i="5"/>
  <c r="E6932" i="5"/>
  <c r="G6931" i="5"/>
  <c r="E6931" i="5"/>
  <c r="L6931" i="5" s="1"/>
  <c r="L6930" i="5"/>
  <c r="G6930" i="5"/>
  <c r="E6930" i="5"/>
  <c r="G6929" i="5"/>
  <c r="E6929" i="5"/>
  <c r="L6929" i="5" s="1"/>
  <c r="G6928" i="5"/>
  <c r="E6928" i="5"/>
  <c r="L6928" i="5" s="1"/>
  <c r="L6927" i="5"/>
  <c r="G6927" i="5"/>
  <c r="E6927" i="5"/>
  <c r="G6926" i="5"/>
  <c r="E6926" i="5"/>
  <c r="L6926" i="5" s="1"/>
  <c r="G6925" i="5"/>
  <c r="E6925" i="5"/>
  <c r="L6925" i="5" s="1"/>
  <c r="G6924" i="5"/>
  <c r="E6924" i="5"/>
  <c r="L6924" i="5" s="1"/>
  <c r="L6923" i="5"/>
  <c r="G6923" i="5"/>
  <c r="E6923" i="5"/>
  <c r="G6922" i="5"/>
  <c r="E6922" i="5"/>
  <c r="L6922" i="5" s="1"/>
  <c r="L6921" i="5"/>
  <c r="G6921" i="5"/>
  <c r="E6921" i="5"/>
  <c r="G6920" i="5"/>
  <c r="E6920" i="5"/>
  <c r="L6920" i="5" s="1"/>
  <c r="G6919" i="5"/>
  <c r="E6919" i="5"/>
  <c r="L6919" i="5" s="1"/>
  <c r="L6918" i="5"/>
  <c r="G6918" i="5"/>
  <c r="E6918" i="5"/>
  <c r="L6917" i="5"/>
  <c r="G6917" i="5"/>
  <c r="E6917" i="5"/>
  <c r="G6916" i="5"/>
  <c r="E6916" i="5"/>
  <c r="L6916" i="5" s="1"/>
  <c r="G6915" i="5"/>
  <c r="E6915" i="5"/>
  <c r="L6915" i="5" s="1"/>
  <c r="L6914" i="5"/>
  <c r="G6914" i="5"/>
  <c r="E6914" i="5"/>
  <c r="G6913" i="5"/>
  <c r="E6913" i="5"/>
  <c r="L6913" i="5" s="1"/>
  <c r="L6912" i="5"/>
  <c r="G6912" i="5"/>
  <c r="E6912" i="5"/>
  <c r="G6911" i="5"/>
  <c r="E6911" i="5"/>
  <c r="L6911" i="5" s="1"/>
  <c r="G6910" i="5"/>
  <c r="E6910" i="5"/>
  <c r="L6910" i="5" s="1"/>
  <c r="L6909" i="5"/>
  <c r="G6909" i="5"/>
  <c r="E6909" i="5"/>
  <c r="G6908" i="5"/>
  <c r="E6908" i="5"/>
  <c r="L6908" i="5" s="1"/>
  <c r="G6907" i="5"/>
  <c r="E6907" i="5"/>
  <c r="L6907" i="5" s="1"/>
  <c r="L6906" i="5"/>
  <c r="G6906" i="5"/>
  <c r="E6906" i="5"/>
  <c r="G6905" i="5"/>
  <c r="E6905" i="5"/>
  <c r="L6905" i="5" s="1"/>
  <c r="G6904" i="5"/>
  <c r="E6904" i="5"/>
  <c r="L6904" i="5" s="1"/>
  <c r="G6903" i="5"/>
  <c r="E6903" i="5"/>
  <c r="L6903" i="5" s="1"/>
  <c r="G6902" i="5"/>
  <c r="E6902" i="5"/>
  <c r="L6902" i="5" s="1"/>
  <c r="G6901" i="5"/>
  <c r="E6901" i="5"/>
  <c r="L6901" i="5" s="1"/>
  <c r="L6900" i="5"/>
  <c r="G6900" i="5"/>
  <c r="E6900" i="5"/>
  <c r="G6899" i="5"/>
  <c r="E6899" i="5"/>
  <c r="L6899" i="5" s="1"/>
  <c r="G6898" i="5"/>
  <c r="E6898" i="5"/>
  <c r="L6898" i="5" s="1"/>
  <c r="G6897" i="5"/>
  <c r="E6897" i="5"/>
  <c r="L6897" i="5" s="1"/>
  <c r="G6896" i="5"/>
  <c r="E6896" i="5"/>
  <c r="L6896" i="5" s="1"/>
  <c r="G6895" i="5"/>
  <c r="E6895" i="5"/>
  <c r="L6895" i="5" s="1"/>
  <c r="G6894" i="5"/>
  <c r="E6894" i="5"/>
  <c r="L6894" i="5" s="1"/>
  <c r="G6893" i="5"/>
  <c r="E6893" i="5"/>
  <c r="L6893" i="5" s="1"/>
  <c r="G6892" i="5"/>
  <c r="E6892" i="5"/>
  <c r="L6892" i="5" s="1"/>
  <c r="L6891" i="5"/>
  <c r="G6891" i="5"/>
  <c r="E6891" i="5"/>
  <c r="G6890" i="5"/>
  <c r="E6890" i="5"/>
  <c r="L6890" i="5" s="1"/>
  <c r="G6889" i="5"/>
  <c r="E6889" i="5"/>
  <c r="L6889" i="5" s="1"/>
  <c r="L6888" i="5"/>
  <c r="G6888" i="5"/>
  <c r="E6888" i="5"/>
  <c r="G6887" i="5"/>
  <c r="E6887" i="5"/>
  <c r="L6887" i="5" s="1"/>
  <c r="G6886" i="5"/>
  <c r="E6886" i="5"/>
  <c r="L6886" i="5" s="1"/>
  <c r="G6885" i="5"/>
  <c r="E6885" i="5"/>
  <c r="L6885" i="5" s="1"/>
  <c r="G6884" i="5"/>
  <c r="E6884" i="5"/>
  <c r="L6884" i="5" s="1"/>
  <c r="G6883" i="5"/>
  <c r="E6883" i="5"/>
  <c r="L6883" i="5" s="1"/>
  <c r="G6882" i="5"/>
  <c r="E6882" i="5"/>
  <c r="L6882" i="5" s="1"/>
  <c r="L6881" i="5"/>
  <c r="G6881" i="5"/>
  <c r="E6881" i="5"/>
  <c r="G6880" i="5"/>
  <c r="E6880" i="5"/>
  <c r="L6880" i="5" s="1"/>
  <c r="G6879" i="5"/>
  <c r="E6879" i="5"/>
  <c r="L6879" i="5" s="1"/>
  <c r="L6878" i="5"/>
  <c r="G6878" i="5"/>
  <c r="E6878" i="5"/>
  <c r="G6877" i="5"/>
  <c r="E6877" i="5"/>
  <c r="L6877" i="5" s="1"/>
  <c r="L6876" i="5"/>
  <c r="G6876" i="5"/>
  <c r="E6876" i="5"/>
  <c r="L6875" i="5"/>
  <c r="G6875" i="5"/>
  <c r="E6875" i="5"/>
  <c r="G6874" i="5"/>
  <c r="E6874" i="5"/>
  <c r="L6874" i="5" s="1"/>
  <c r="L6873" i="5"/>
  <c r="G6873" i="5"/>
  <c r="E6873" i="5"/>
  <c r="G6872" i="5"/>
  <c r="E6872" i="5"/>
  <c r="L6872" i="5" s="1"/>
  <c r="G6871" i="5"/>
  <c r="E6871" i="5"/>
  <c r="L6871" i="5" s="1"/>
  <c r="G6870" i="5"/>
  <c r="E6870" i="5"/>
  <c r="L6870" i="5" s="1"/>
  <c r="G6869" i="5"/>
  <c r="E6869" i="5"/>
  <c r="L6869" i="5" s="1"/>
  <c r="G6868" i="5"/>
  <c r="E6868" i="5"/>
  <c r="L6868" i="5" s="1"/>
  <c r="L6867" i="5"/>
  <c r="G6867" i="5"/>
  <c r="E6867" i="5"/>
  <c r="G6866" i="5"/>
  <c r="E6866" i="5"/>
  <c r="L6866" i="5" s="1"/>
  <c r="G6865" i="5"/>
  <c r="E6865" i="5"/>
  <c r="L6865" i="5" s="1"/>
  <c r="G6864" i="5"/>
  <c r="E6864" i="5"/>
  <c r="L6864" i="5" s="1"/>
  <c r="L6863" i="5"/>
  <c r="G6863" i="5"/>
  <c r="E6863" i="5"/>
  <c r="G6862" i="5"/>
  <c r="E6862" i="5"/>
  <c r="L6862" i="5" s="1"/>
  <c r="G6861" i="5"/>
  <c r="E6861" i="5"/>
  <c r="L6861" i="5" s="1"/>
  <c r="G6860" i="5"/>
  <c r="E6860" i="5"/>
  <c r="L6860" i="5" s="1"/>
  <c r="G6859" i="5"/>
  <c r="E6859" i="5"/>
  <c r="L6859" i="5" s="1"/>
  <c r="L6858" i="5"/>
  <c r="G6858" i="5"/>
  <c r="E6858" i="5"/>
  <c r="G6857" i="5"/>
  <c r="E6857" i="5"/>
  <c r="L6857" i="5" s="1"/>
  <c r="G6856" i="5"/>
  <c r="E6856" i="5"/>
  <c r="L6856" i="5" s="1"/>
  <c r="L6855" i="5"/>
  <c r="G6855" i="5"/>
  <c r="E6855" i="5"/>
  <c r="G6854" i="5"/>
  <c r="E6854" i="5"/>
  <c r="L6854" i="5" s="1"/>
  <c r="G6853" i="5"/>
  <c r="E6853" i="5"/>
  <c r="L6853" i="5" s="1"/>
  <c r="G6852" i="5"/>
  <c r="E6852" i="5"/>
  <c r="L6852" i="5" s="1"/>
  <c r="L6851" i="5"/>
  <c r="G6851" i="5"/>
  <c r="E6851" i="5"/>
  <c r="G6850" i="5"/>
  <c r="E6850" i="5"/>
  <c r="L6850" i="5" s="1"/>
  <c r="L6849" i="5"/>
  <c r="G6849" i="5"/>
  <c r="E6849" i="5"/>
  <c r="G6848" i="5"/>
  <c r="E6848" i="5"/>
  <c r="L6848" i="5" s="1"/>
  <c r="G6847" i="5"/>
  <c r="E6847" i="5"/>
  <c r="L6847" i="5" s="1"/>
  <c r="G6846" i="5"/>
  <c r="E6846" i="5"/>
  <c r="L6846" i="5" s="1"/>
  <c r="G6845" i="5"/>
  <c r="E6845" i="5"/>
  <c r="L6845" i="5" s="1"/>
  <c r="G6844" i="5"/>
  <c r="E6844" i="5"/>
  <c r="L6844" i="5" s="1"/>
  <c r="L6843" i="5"/>
  <c r="G6843" i="5"/>
  <c r="E6843" i="5"/>
  <c r="L6842" i="5"/>
  <c r="G6842" i="5"/>
  <c r="E6842" i="5"/>
  <c r="G6841" i="5"/>
  <c r="E6841" i="5"/>
  <c r="L6841" i="5" s="1"/>
  <c r="G6840" i="5"/>
  <c r="E6840" i="5"/>
  <c r="L6840" i="5" s="1"/>
  <c r="G6839" i="5"/>
  <c r="E6839" i="5"/>
  <c r="L6839" i="5" s="1"/>
  <c r="G6838" i="5"/>
  <c r="E6838" i="5"/>
  <c r="L6838" i="5" s="1"/>
  <c r="L6837" i="5"/>
  <c r="G6837" i="5"/>
  <c r="E6837" i="5"/>
  <c r="G6836" i="5"/>
  <c r="E6836" i="5"/>
  <c r="L6836" i="5" s="1"/>
  <c r="G6835" i="5"/>
  <c r="E6835" i="5"/>
  <c r="L6835" i="5" s="1"/>
  <c r="G6834" i="5"/>
  <c r="E6834" i="5"/>
  <c r="L6834" i="5" s="1"/>
  <c r="G6833" i="5"/>
  <c r="E6833" i="5"/>
  <c r="L6833" i="5" s="1"/>
  <c r="G6832" i="5"/>
  <c r="E6832" i="5"/>
  <c r="L6832" i="5" s="1"/>
  <c r="G6831" i="5"/>
  <c r="E6831" i="5"/>
  <c r="L6831" i="5" s="1"/>
  <c r="G6830" i="5"/>
  <c r="E6830" i="5"/>
  <c r="L6830" i="5" s="1"/>
  <c r="G6829" i="5"/>
  <c r="E6829" i="5"/>
  <c r="L6829" i="5" s="1"/>
  <c r="G6828" i="5"/>
  <c r="E6828" i="5"/>
  <c r="L6828" i="5" s="1"/>
  <c r="G6827" i="5"/>
  <c r="E6827" i="5"/>
  <c r="L6827" i="5" s="1"/>
  <c r="G6826" i="5"/>
  <c r="E6826" i="5"/>
  <c r="L6826" i="5" s="1"/>
  <c r="G6825" i="5"/>
  <c r="E6825" i="5"/>
  <c r="L6825" i="5" s="1"/>
  <c r="L6824" i="5"/>
  <c r="G6824" i="5"/>
  <c r="E6824" i="5"/>
  <c r="G6823" i="5"/>
  <c r="E6823" i="5"/>
  <c r="L6823" i="5" s="1"/>
  <c r="L6822" i="5"/>
  <c r="G6822" i="5"/>
  <c r="E6822" i="5"/>
  <c r="G6821" i="5"/>
  <c r="E6821" i="5"/>
  <c r="L6821" i="5" s="1"/>
  <c r="G6820" i="5"/>
  <c r="E6820" i="5"/>
  <c r="L6820" i="5" s="1"/>
  <c r="L6819" i="5"/>
  <c r="G6819" i="5"/>
  <c r="E6819" i="5"/>
  <c r="G6818" i="5"/>
  <c r="E6818" i="5"/>
  <c r="L6818" i="5" s="1"/>
  <c r="G6817" i="5"/>
  <c r="E6817" i="5"/>
  <c r="L6817" i="5" s="1"/>
  <c r="L6816" i="5"/>
  <c r="G6816" i="5"/>
  <c r="E6816" i="5"/>
  <c r="G6815" i="5"/>
  <c r="E6815" i="5"/>
  <c r="L6815" i="5" s="1"/>
  <c r="G6814" i="5"/>
  <c r="E6814" i="5"/>
  <c r="L6814" i="5" s="1"/>
  <c r="L6813" i="5"/>
  <c r="G6813" i="5"/>
  <c r="E6813" i="5"/>
  <c r="G6812" i="5"/>
  <c r="E6812" i="5"/>
  <c r="L6812" i="5" s="1"/>
  <c r="G6811" i="5"/>
  <c r="E6811" i="5"/>
  <c r="L6811" i="5" s="1"/>
  <c r="L6810" i="5"/>
  <c r="G6810" i="5"/>
  <c r="E6810" i="5"/>
  <c r="G6809" i="5"/>
  <c r="E6809" i="5"/>
  <c r="L6809" i="5" s="1"/>
  <c r="G6808" i="5"/>
  <c r="E6808" i="5"/>
  <c r="L6808" i="5" s="1"/>
  <c r="G6807" i="5"/>
  <c r="E6807" i="5"/>
  <c r="L6807" i="5" s="1"/>
  <c r="L6806" i="5"/>
  <c r="G6806" i="5"/>
  <c r="E6806" i="5"/>
  <c r="G6805" i="5"/>
  <c r="E6805" i="5"/>
  <c r="L6805" i="5" s="1"/>
  <c r="G6804" i="5"/>
  <c r="E6804" i="5"/>
  <c r="L6804" i="5" s="1"/>
  <c r="G6803" i="5"/>
  <c r="E6803" i="5"/>
  <c r="L6803" i="5" s="1"/>
  <c r="G6802" i="5"/>
  <c r="E6802" i="5"/>
  <c r="L6802" i="5" s="1"/>
  <c r="L6801" i="5"/>
  <c r="G6801" i="5"/>
  <c r="E6801" i="5"/>
  <c r="G6800" i="5"/>
  <c r="E6800" i="5"/>
  <c r="L6800" i="5" s="1"/>
  <c r="G6799" i="5"/>
  <c r="E6799" i="5"/>
  <c r="L6799" i="5" s="1"/>
  <c r="L6798" i="5"/>
  <c r="G6798" i="5"/>
  <c r="E6798" i="5"/>
  <c r="G6797" i="5"/>
  <c r="E6797" i="5"/>
  <c r="L6797" i="5" s="1"/>
  <c r="G6796" i="5"/>
  <c r="E6796" i="5"/>
  <c r="L6796" i="5" s="1"/>
  <c r="G6795" i="5"/>
  <c r="E6795" i="5"/>
  <c r="L6795" i="5" s="1"/>
  <c r="G6794" i="5"/>
  <c r="E6794" i="5"/>
  <c r="L6794" i="5" s="1"/>
  <c r="G6793" i="5"/>
  <c r="E6793" i="5"/>
  <c r="L6793" i="5" s="1"/>
  <c r="G6792" i="5"/>
  <c r="E6792" i="5"/>
  <c r="L6792" i="5" s="1"/>
  <c r="G6791" i="5"/>
  <c r="E6791" i="5"/>
  <c r="L6791" i="5" s="1"/>
  <c r="G6790" i="5"/>
  <c r="E6790" i="5"/>
  <c r="L6790" i="5" s="1"/>
  <c r="L6789" i="5"/>
  <c r="G6789" i="5"/>
  <c r="E6789" i="5"/>
  <c r="G6788" i="5"/>
  <c r="E6788" i="5"/>
  <c r="L6788" i="5" s="1"/>
  <c r="G6787" i="5"/>
  <c r="E6787" i="5"/>
  <c r="L6787" i="5" s="1"/>
  <c r="G6786" i="5"/>
  <c r="E6786" i="5"/>
  <c r="L6786" i="5" s="1"/>
  <c r="L6785" i="5"/>
  <c r="G6785" i="5"/>
  <c r="E6785" i="5"/>
  <c r="G6784" i="5"/>
  <c r="E6784" i="5"/>
  <c r="L6784" i="5" s="1"/>
  <c r="L6783" i="5"/>
  <c r="G6783" i="5"/>
  <c r="E6783" i="5"/>
  <c r="G6782" i="5"/>
  <c r="E6782" i="5"/>
  <c r="L6782" i="5" s="1"/>
  <c r="G6781" i="5"/>
  <c r="E6781" i="5"/>
  <c r="L6781" i="5" s="1"/>
  <c r="G6780" i="5"/>
  <c r="E6780" i="5"/>
  <c r="L6780" i="5" s="1"/>
  <c r="G6779" i="5"/>
  <c r="E6779" i="5"/>
  <c r="L6779" i="5" s="1"/>
  <c r="G6778" i="5"/>
  <c r="E6778" i="5"/>
  <c r="L6778" i="5" s="1"/>
  <c r="L6777" i="5"/>
  <c r="G6777" i="5"/>
  <c r="E6777" i="5"/>
  <c r="G6776" i="5"/>
  <c r="E6776" i="5"/>
  <c r="L6776" i="5" s="1"/>
  <c r="G6775" i="5"/>
  <c r="E6775" i="5"/>
  <c r="L6775" i="5" s="1"/>
  <c r="G6774" i="5"/>
  <c r="E6774" i="5"/>
  <c r="L6774" i="5" s="1"/>
  <c r="L6773" i="5"/>
  <c r="G6773" i="5"/>
  <c r="E6773" i="5"/>
  <c r="G6772" i="5"/>
  <c r="E6772" i="5"/>
  <c r="L6772" i="5" s="1"/>
  <c r="G6771" i="5"/>
  <c r="E6771" i="5"/>
  <c r="L6771" i="5" s="1"/>
  <c r="G6770" i="5"/>
  <c r="E6770" i="5"/>
  <c r="L6770" i="5" s="1"/>
  <c r="G6769" i="5"/>
  <c r="E6769" i="5"/>
  <c r="L6769" i="5" s="1"/>
  <c r="G6768" i="5"/>
  <c r="E6768" i="5"/>
  <c r="L6768" i="5" s="1"/>
  <c r="L6767" i="5"/>
  <c r="G6767" i="5"/>
  <c r="E6767" i="5"/>
  <c r="G6766" i="5"/>
  <c r="E6766" i="5"/>
  <c r="L6766" i="5" s="1"/>
  <c r="L6765" i="5"/>
  <c r="G6765" i="5"/>
  <c r="E6765" i="5"/>
  <c r="G6764" i="5"/>
  <c r="E6764" i="5"/>
  <c r="L6764" i="5" s="1"/>
  <c r="G6763" i="5"/>
  <c r="E6763" i="5"/>
  <c r="L6763" i="5" s="1"/>
  <c r="G6762" i="5"/>
  <c r="E6762" i="5"/>
  <c r="L6762" i="5" s="1"/>
  <c r="L6761" i="5"/>
  <c r="G6761" i="5"/>
  <c r="E6761" i="5"/>
  <c r="G6760" i="5"/>
  <c r="E6760" i="5"/>
  <c r="L6760" i="5" s="1"/>
  <c r="L6759" i="5"/>
  <c r="G6759" i="5"/>
  <c r="E6759" i="5"/>
  <c r="G6758" i="5"/>
  <c r="E6758" i="5"/>
  <c r="L6758" i="5" s="1"/>
  <c r="G6757" i="5"/>
  <c r="E6757" i="5"/>
  <c r="L6757" i="5" s="1"/>
  <c r="G6756" i="5"/>
  <c r="E6756" i="5"/>
  <c r="L6756" i="5" s="1"/>
  <c r="L6755" i="5"/>
  <c r="G6755" i="5"/>
  <c r="E6755" i="5"/>
  <c r="G6754" i="5"/>
  <c r="E6754" i="5"/>
  <c r="L6754" i="5" s="1"/>
  <c r="G6753" i="5"/>
  <c r="E6753" i="5"/>
  <c r="L6753" i="5" s="1"/>
  <c r="G6752" i="5"/>
  <c r="E6752" i="5"/>
  <c r="L6752" i="5" s="1"/>
  <c r="G6751" i="5"/>
  <c r="E6751" i="5"/>
  <c r="L6751" i="5" s="1"/>
  <c r="G6750" i="5"/>
  <c r="E6750" i="5"/>
  <c r="L6750" i="5" s="1"/>
  <c r="G6749" i="5"/>
  <c r="E6749" i="5"/>
  <c r="L6749" i="5" s="1"/>
  <c r="G6748" i="5"/>
  <c r="E6748" i="5"/>
  <c r="L6748" i="5" s="1"/>
  <c r="L6747" i="5"/>
  <c r="G6747" i="5"/>
  <c r="E6747" i="5"/>
  <c r="G6746" i="5"/>
  <c r="E6746" i="5"/>
  <c r="L6746" i="5" s="1"/>
  <c r="G6745" i="5"/>
  <c r="E6745" i="5"/>
  <c r="L6745" i="5" s="1"/>
  <c r="G6744" i="5"/>
  <c r="E6744" i="5"/>
  <c r="L6744" i="5" s="1"/>
  <c r="G6743" i="5"/>
  <c r="E6743" i="5"/>
  <c r="L6743" i="5" s="1"/>
  <c r="G6742" i="5"/>
  <c r="E6742" i="5"/>
  <c r="L6742" i="5" s="1"/>
  <c r="G6741" i="5"/>
  <c r="E6741" i="5"/>
  <c r="L6741" i="5" s="1"/>
  <c r="G6740" i="5"/>
  <c r="E6740" i="5"/>
  <c r="L6740" i="5" s="1"/>
  <c r="G6739" i="5"/>
  <c r="E6739" i="5"/>
  <c r="L6739" i="5" s="1"/>
  <c r="G6738" i="5"/>
  <c r="E6738" i="5"/>
  <c r="L6738" i="5" s="1"/>
  <c r="G6737" i="5"/>
  <c r="E6737" i="5"/>
  <c r="L6737" i="5" s="1"/>
  <c r="G6736" i="5"/>
  <c r="E6736" i="5"/>
  <c r="L6736" i="5" s="1"/>
  <c r="L6735" i="5"/>
  <c r="G6735" i="5"/>
  <c r="E6735" i="5"/>
  <c r="L6734" i="5"/>
  <c r="G6734" i="5"/>
  <c r="E6734" i="5"/>
  <c r="G6733" i="5"/>
  <c r="E6733" i="5"/>
  <c r="L6733" i="5" s="1"/>
  <c r="G6732" i="5"/>
  <c r="E6732" i="5"/>
  <c r="L6732" i="5" s="1"/>
  <c r="L6731" i="5"/>
  <c r="G6731" i="5"/>
  <c r="E6731" i="5"/>
  <c r="G6730" i="5"/>
  <c r="E6730" i="5"/>
  <c r="L6730" i="5" s="1"/>
  <c r="L6729" i="5"/>
  <c r="G6729" i="5"/>
  <c r="E6729" i="5"/>
  <c r="G6728" i="5"/>
  <c r="E6728" i="5"/>
  <c r="L6728" i="5" s="1"/>
  <c r="G6727" i="5"/>
  <c r="E6727" i="5"/>
  <c r="L6727" i="5" s="1"/>
  <c r="L6726" i="5"/>
  <c r="G6726" i="5"/>
  <c r="E6726" i="5"/>
  <c r="G6725" i="5"/>
  <c r="E6725" i="5"/>
  <c r="L6725" i="5" s="1"/>
  <c r="G6724" i="5"/>
  <c r="E6724" i="5"/>
  <c r="L6724" i="5" s="1"/>
  <c r="G6723" i="5"/>
  <c r="E6723" i="5"/>
  <c r="L6723" i="5" s="1"/>
  <c r="G6722" i="5"/>
  <c r="E6722" i="5"/>
  <c r="L6722" i="5" s="1"/>
  <c r="G6721" i="5"/>
  <c r="E6721" i="5"/>
  <c r="L6721" i="5" s="1"/>
  <c r="L6720" i="5"/>
  <c r="G6720" i="5"/>
  <c r="E6720" i="5"/>
  <c r="L6719" i="5"/>
  <c r="G6719" i="5"/>
  <c r="E6719" i="5"/>
  <c r="G6718" i="5"/>
  <c r="E6718" i="5"/>
  <c r="L6718" i="5" s="1"/>
  <c r="G6717" i="5"/>
  <c r="E6717" i="5"/>
  <c r="L6717" i="5" s="1"/>
  <c r="L6716" i="5"/>
  <c r="G6716" i="5"/>
  <c r="E6716" i="5"/>
  <c r="G6715" i="5"/>
  <c r="E6715" i="5"/>
  <c r="L6715" i="5" s="1"/>
  <c r="L6714" i="5"/>
  <c r="G6714" i="5"/>
  <c r="E6714" i="5"/>
  <c r="G6713" i="5"/>
  <c r="E6713" i="5"/>
  <c r="L6713" i="5" s="1"/>
  <c r="G6712" i="5"/>
  <c r="E6712" i="5"/>
  <c r="L6712" i="5" s="1"/>
  <c r="L6711" i="5"/>
  <c r="G6711" i="5"/>
  <c r="E6711" i="5"/>
  <c r="L6710" i="5"/>
  <c r="G6710" i="5"/>
  <c r="E6710" i="5"/>
  <c r="G6709" i="5"/>
  <c r="E6709" i="5"/>
  <c r="L6709" i="5" s="1"/>
  <c r="L6708" i="5"/>
  <c r="G6708" i="5"/>
  <c r="E6708" i="5"/>
  <c r="L6707" i="5"/>
  <c r="G6707" i="5"/>
  <c r="E6707" i="5"/>
  <c r="G6706" i="5"/>
  <c r="E6706" i="5"/>
  <c r="L6706" i="5" s="1"/>
  <c r="G6705" i="5"/>
  <c r="E6705" i="5"/>
  <c r="L6705" i="5" s="1"/>
  <c r="G6704" i="5"/>
  <c r="E6704" i="5"/>
  <c r="L6704" i="5" s="1"/>
  <c r="G6703" i="5"/>
  <c r="E6703" i="5"/>
  <c r="L6703" i="5" s="1"/>
  <c r="L6702" i="5"/>
  <c r="G6702" i="5"/>
  <c r="E6702" i="5"/>
  <c r="G6701" i="5"/>
  <c r="E6701" i="5"/>
  <c r="L6701" i="5" s="1"/>
  <c r="G6700" i="5"/>
  <c r="E6700" i="5"/>
  <c r="L6700" i="5" s="1"/>
  <c r="G6699" i="5"/>
  <c r="E6699" i="5"/>
  <c r="L6699" i="5" s="1"/>
  <c r="G6698" i="5"/>
  <c r="E6698" i="5"/>
  <c r="L6698" i="5" s="1"/>
  <c r="G6697" i="5"/>
  <c r="E6697" i="5"/>
  <c r="L6697" i="5" s="1"/>
  <c r="L6696" i="5"/>
  <c r="G6696" i="5"/>
  <c r="E6696" i="5"/>
  <c r="G6695" i="5"/>
  <c r="E6695" i="5"/>
  <c r="L6695" i="5" s="1"/>
  <c r="G6694" i="5"/>
  <c r="E6694" i="5"/>
  <c r="L6694" i="5" s="1"/>
  <c r="L6693" i="5"/>
  <c r="G6693" i="5"/>
  <c r="E6693" i="5"/>
  <c r="G6692" i="5"/>
  <c r="E6692" i="5"/>
  <c r="L6692" i="5" s="1"/>
  <c r="G6691" i="5"/>
  <c r="E6691" i="5"/>
  <c r="L6691" i="5" s="1"/>
  <c r="L6690" i="5"/>
  <c r="G6690" i="5"/>
  <c r="E6690" i="5"/>
  <c r="L6689" i="5"/>
  <c r="G6689" i="5"/>
  <c r="E6689" i="5"/>
  <c r="G6688" i="5"/>
  <c r="E6688" i="5"/>
  <c r="L6688" i="5" s="1"/>
  <c r="G6687" i="5"/>
  <c r="E6687" i="5"/>
  <c r="L6687" i="5" s="1"/>
  <c r="G6686" i="5"/>
  <c r="E6686" i="5"/>
  <c r="L6686" i="5" s="1"/>
  <c r="G6685" i="5"/>
  <c r="E6685" i="5"/>
  <c r="L6685" i="5" s="1"/>
  <c r="L6684" i="5"/>
  <c r="G6684" i="5"/>
  <c r="E6684" i="5"/>
  <c r="G6683" i="5"/>
  <c r="E6683" i="5"/>
  <c r="L6683" i="5" s="1"/>
  <c r="G6682" i="5"/>
  <c r="E6682" i="5"/>
  <c r="L6682" i="5" s="1"/>
  <c r="L6681" i="5"/>
  <c r="G6681" i="5"/>
  <c r="E6681" i="5"/>
  <c r="L6680" i="5"/>
  <c r="G6680" i="5"/>
  <c r="E6680" i="5"/>
  <c r="G6679" i="5"/>
  <c r="E6679" i="5"/>
  <c r="L6679" i="5" s="1"/>
  <c r="L6678" i="5"/>
  <c r="G6678" i="5"/>
  <c r="E6678" i="5"/>
  <c r="G6677" i="5"/>
  <c r="E6677" i="5"/>
  <c r="L6677" i="5" s="1"/>
  <c r="G6676" i="5"/>
  <c r="E6676" i="5"/>
  <c r="L6676" i="5" s="1"/>
  <c r="L6675" i="5"/>
  <c r="G6675" i="5"/>
  <c r="E6675" i="5"/>
  <c r="L6674" i="5"/>
  <c r="G6674" i="5"/>
  <c r="E6674" i="5"/>
  <c r="G6673" i="5"/>
  <c r="E6673" i="5"/>
  <c r="L6673" i="5" s="1"/>
  <c r="G6672" i="5"/>
  <c r="E6672" i="5"/>
  <c r="L6672" i="5" s="1"/>
  <c r="G6671" i="5"/>
  <c r="E6671" i="5"/>
  <c r="L6671" i="5" s="1"/>
  <c r="G6670" i="5"/>
  <c r="E6670" i="5"/>
  <c r="L6670" i="5" s="1"/>
  <c r="G6669" i="5"/>
  <c r="E6669" i="5"/>
  <c r="L6669" i="5" s="1"/>
  <c r="G6668" i="5"/>
  <c r="E6668" i="5"/>
  <c r="L6668" i="5" s="1"/>
  <c r="G6667" i="5"/>
  <c r="E6667" i="5"/>
  <c r="L6667" i="5" s="1"/>
  <c r="L6666" i="5"/>
  <c r="G6666" i="5"/>
  <c r="E6666" i="5"/>
  <c r="G6665" i="5"/>
  <c r="E6665" i="5"/>
  <c r="L6665" i="5" s="1"/>
  <c r="G6664" i="5"/>
  <c r="E6664" i="5"/>
  <c r="L6664" i="5" s="1"/>
  <c r="G6663" i="5"/>
  <c r="E6663" i="5"/>
  <c r="L6663" i="5" s="1"/>
  <c r="G6662" i="5"/>
  <c r="E6662" i="5"/>
  <c r="L6662" i="5" s="1"/>
  <c r="G6661" i="5"/>
  <c r="E6661" i="5"/>
  <c r="L6661" i="5" s="1"/>
  <c r="G6660" i="5"/>
  <c r="E6660" i="5"/>
  <c r="L6660" i="5" s="1"/>
  <c r="G6659" i="5"/>
  <c r="E6659" i="5"/>
  <c r="L6659" i="5" s="1"/>
  <c r="G6658" i="5"/>
  <c r="E6658" i="5"/>
  <c r="L6658" i="5" s="1"/>
  <c r="L6657" i="5"/>
  <c r="G6657" i="5"/>
  <c r="E6657" i="5"/>
  <c r="G6656" i="5"/>
  <c r="E6656" i="5"/>
  <c r="L6656" i="5" s="1"/>
  <c r="G6655" i="5"/>
  <c r="E6655" i="5"/>
  <c r="L6655" i="5" s="1"/>
  <c r="G6654" i="5"/>
  <c r="E6654" i="5"/>
  <c r="L6654" i="5" s="1"/>
  <c r="G6653" i="5"/>
  <c r="E6653" i="5"/>
  <c r="L6653" i="5" s="1"/>
  <c r="G6652" i="5"/>
  <c r="E6652" i="5"/>
  <c r="L6652" i="5" s="1"/>
  <c r="G6651" i="5"/>
  <c r="E6651" i="5"/>
  <c r="L6651" i="5" s="1"/>
  <c r="G6650" i="5"/>
  <c r="E6650" i="5"/>
  <c r="L6650" i="5" s="1"/>
  <c r="G6649" i="5"/>
  <c r="E6649" i="5"/>
  <c r="L6649" i="5" s="1"/>
  <c r="G6648" i="5"/>
  <c r="E6648" i="5"/>
  <c r="L6648" i="5" s="1"/>
  <c r="L6647" i="5"/>
  <c r="G6647" i="5"/>
  <c r="E6647" i="5"/>
  <c r="L6646" i="5"/>
  <c r="G6646" i="5"/>
  <c r="E6646" i="5"/>
  <c r="G6645" i="5"/>
  <c r="E6645" i="5"/>
  <c r="L6645" i="5" s="1"/>
  <c r="G6644" i="5"/>
  <c r="E6644" i="5"/>
  <c r="L6644" i="5" s="1"/>
  <c r="G6643" i="5"/>
  <c r="E6643" i="5"/>
  <c r="L6643" i="5" s="1"/>
  <c r="G6642" i="5"/>
  <c r="E6642" i="5"/>
  <c r="L6642" i="5" s="1"/>
  <c r="L6641" i="5"/>
  <c r="G6641" i="5"/>
  <c r="E6641" i="5"/>
  <c r="G6640" i="5"/>
  <c r="E6640" i="5"/>
  <c r="L6640" i="5" s="1"/>
  <c r="L6639" i="5"/>
  <c r="G6639" i="5"/>
  <c r="E6639" i="5"/>
  <c r="G6638" i="5"/>
  <c r="E6638" i="5"/>
  <c r="L6638" i="5" s="1"/>
  <c r="G6637" i="5"/>
  <c r="E6637" i="5"/>
  <c r="L6637" i="5" s="1"/>
  <c r="L6636" i="5"/>
  <c r="G6636" i="5"/>
  <c r="E6636" i="5"/>
  <c r="G6635" i="5"/>
  <c r="E6635" i="5"/>
  <c r="L6635" i="5" s="1"/>
  <c r="G6634" i="5"/>
  <c r="E6634" i="5"/>
  <c r="L6634" i="5" s="1"/>
  <c r="G6633" i="5"/>
  <c r="E6633" i="5"/>
  <c r="L6633" i="5" s="1"/>
  <c r="G6632" i="5"/>
  <c r="E6632" i="5"/>
  <c r="L6632" i="5" s="1"/>
  <c r="L6631" i="5"/>
  <c r="G6631" i="5"/>
  <c r="E6631" i="5"/>
  <c r="L6630" i="5"/>
  <c r="G6630" i="5"/>
  <c r="E6630" i="5"/>
  <c r="G6629" i="5"/>
  <c r="E6629" i="5"/>
  <c r="L6629" i="5" s="1"/>
  <c r="L6628" i="5"/>
  <c r="G6628" i="5"/>
  <c r="E6628" i="5"/>
  <c r="G6627" i="5"/>
  <c r="E6627" i="5"/>
  <c r="L6627" i="5" s="1"/>
  <c r="L6626" i="5"/>
  <c r="G6626" i="5"/>
  <c r="E6626" i="5"/>
  <c r="L6625" i="5"/>
  <c r="G6625" i="5"/>
  <c r="E6625" i="5"/>
  <c r="L6624" i="5"/>
  <c r="G6624" i="5"/>
  <c r="E6624" i="5"/>
  <c r="G6623" i="5"/>
  <c r="E6623" i="5"/>
  <c r="L6623" i="5" s="1"/>
  <c r="G6622" i="5"/>
  <c r="E6622" i="5"/>
  <c r="L6622" i="5" s="1"/>
  <c r="L6621" i="5"/>
  <c r="G6621" i="5"/>
  <c r="E6621" i="5"/>
  <c r="G6620" i="5"/>
  <c r="E6620" i="5"/>
  <c r="L6620" i="5" s="1"/>
  <c r="G6619" i="5"/>
  <c r="E6619" i="5"/>
  <c r="L6619" i="5" s="1"/>
  <c r="L6618" i="5"/>
  <c r="G6618" i="5"/>
  <c r="E6618" i="5"/>
  <c r="L6617" i="5"/>
  <c r="G6617" i="5"/>
  <c r="E6617" i="5"/>
  <c r="L6616" i="5"/>
  <c r="G6616" i="5"/>
  <c r="E6616" i="5"/>
  <c r="G6615" i="5"/>
  <c r="E6615" i="5"/>
  <c r="L6615" i="5" s="1"/>
  <c r="L6614" i="5"/>
  <c r="G6614" i="5"/>
  <c r="E6614" i="5"/>
  <c r="G6613" i="5"/>
  <c r="E6613" i="5"/>
  <c r="L6613" i="5" s="1"/>
  <c r="L6612" i="5"/>
  <c r="G6612" i="5"/>
  <c r="E6612" i="5"/>
  <c r="G6611" i="5"/>
  <c r="E6611" i="5"/>
  <c r="L6611" i="5" s="1"/>
  <c r="L6610" i="5"/>
  <c r="G6610" i="5"/>
  <c r="E6610" i="5"/>
  <c r="G6609" i="5"/>
  <c r="E6609" i="5"/>
  <c r="L6609" i="5" s="1"/>
  <c r="G6608" i="5"/>
  <c r="E6608" i="5"/>
  <c r="L6608" i="5" s="1"/>
  <c r="L6607" i="5"/>
  <c r="G6607" i="5"/>
  <c r="E6607" i="5"/>
  <c r="L6606" i="5"/>
  <c r="G6606" i="5"/>
  <c r="E6606" i="5"/>
  <c r="G6605" i="5"/>
  <c r="E6605" i="5"/>
  <c r="L6605" i="5" s="1"/>
  <c r="G6604" i="5"/>
  <c r="E6604" i="5"/>
  <c r="L6604" i="5" s="1"/>
  <c r="G6603" i="5"/>
  <c r="E6603" i="5"/>
  <c r="L6603" i="5" s="1"/>
  <c r="L6602" i="5"/>
  <c r="G6602" i="5"/>
  <c r="E6602" i="5"/>
  <c r="G6601" i="5"/>
  <c r="E6601" i="5"/>
  <c r="L6601" i="5" s="1"/>
  <c r="G6600" i="5"/>
  <c r="E6600" i="5"/>
  <c r="L6600" i="5" s="1"/>
  <c r="L6599" i="5"/>
  <c r="G6599" i="5"/>
  <c r="E6599" i="5"/>
  <c r="G6598" i="5"/>
  <c r="E6598" i="5"/>
  <c r="L6598" i="5" s="1"/>
  <c r="G6597" i="5"/>
  <c r="E6597" i="5"/>
  <c r="L6597" i="5" s="1"/>
  <c r="L6596" i="5"/>
  <c r="G6596" i="5"/>
  <c r="E6596" i="5"/>
  <c r="G6595" i="5"/>
  <c r="E6595" i="5"/>
  <c r="L6595" i="5" s="1"/>
  <c r="G6594" i="5"/>
  <c r="E6594" i="5"/>
  <c r="L6594" i="5" s="1"/>
  <c r="G6593" i="5"/>
  <c r="E6593" i="5"/>
  <c r="L6593" i="5" s="1"/>
  <c r="L6592" i="5"/>
  <c r="G6592" i="5"/>
  <c r="E6592" i="5"/>
  <c r="L6591" i="5"/>
  <c r="G6591" i="5"/>
  <c r="E6591" i="5"/>
  <c r="L6590" i="5"/>
  <c r="G6590" i="5"/>
  <c r="E6590" i="5"/>
  <c r="G6589" i="5"/>
  <c r="E6589" i="5"/>
  <c r="L6589" i="5" s="1"/>
  <c r="G6588" i="5"/>
  <c r="E6588" i="5"/>
  <c r="L6588" i="5" s="1"/>
  <c r="L6587" i="5"/>
  <c r="G6587" i="5"/>
  <c r="E6587" i="5"/>
  <c r="G6586" i="5"/>
  <c r="E6586" i="5"/>
  <c r="L6586" i="5" s="1"/>
  <c r="L6585" i="5"/>
  <c r="G6585" i="5"/>
  <c r="E6585" i="5"/>
  <c r="G6584" i="5"/>
  <c r="E6584" i="5"/>
  <c r="L6584" i="5" s="1"/>
  <c r="G6583" i="5"/>
  <c r="E6583" i="5"/>
  <c r="L6583" i="5" s="1"/>
  <c r="G6582" i="5"/>
  <c r="E6582" i="5"/>
  <c r="L6582" i="5" s="1"/>
  <c r="L6581" i="5"/>
  <c r="G6581" i="5"/>
  <c r="E6581" i="5"/>
  <c r="G6580" i="5"/>
  <c r="E6580" i="5"/>
  <c r="L6580" i="5" s="1"/>
  <c r="L6579" i="5"/>
  <c r="G6579" i="5"/>
  <c r="E6579" i="5"/>
  <c r="L6578" i="5"/>
  <c r="G6578" i="5"/>
  <c r="E6578" i="5"/>
  <c r="L6577" i="5"/>
  <c r="G6577" i="5"/>
  <c r="E6577" i="5"/>
  <c r="G6576" i="5"/>
  <c r="E6576" i="5"/>
  <c r="L6576" i="5" s="1"/>
  <c r="L6575" i="5"/>
  <c r="G6575" i="5"/>
  <c r="E6575" i="5"/>
  <c r="L6574" i="5"/>
  <c r="G6574" i="5"/>
  <c r="E6574" i="5"/>
  <c r="G6573" i="5"/>
  <c r="E6573" i="5"/>
  <c r="L6573" i="5" s="1"/>
  <c r="G6572" i="5"/>
  <c r="E6572" i="5"/>
  <c r="L6572" i="5" s="1"/>
  <c r="G6571" i="5"/>
  <c r="E6571" i="5"/>
  <c r="L6571" i="5" s="1"/>
  <c r="G6570" i="5"/>
  <c r="E6570" i="5"/>
  <c r="L6570" i="5" s="1"/>
  <c r="G6569" i="5"/>
  <c r="E6569" i="5"/>
  <c r="L6569" i="5" s="1"/>
  <c r="G6568" i="5"/>
  <c r="E6568" i="5"/>
  <c r="L6568" i="5" s="1"/>
  <c r="L6567" i="5"/>
  <c r="G6567" i="5"/>
  <c r="E6567" i="5"/>
  <c r="G6566" i="5"/>
  <c r="E6566" i="5"/>
  <c r="L6566" i="5" s="1"/>
  <c r="G6565" i="5"/>
  <c r="E6565" i="5"/>
  <c r="L6565" i="5" s="1"/>
  <c r="G6564" i="5"/>
  <c r="E6564" i="5"/>
  <c r="L6564" i="5" s="1"/>
  <c r="L6563" i="5"/>
  <c r="G6563" i="5"/>
  <c r="E6563" i="5"/>
  <c r="G6562" i="5"/>
  <c r="E6562" i="5"/>
  <c r="L6562" i="5" s="1"/>
  <c r="L6561" i="5"/>
  <c r="G6561" i="5"/>
  <c r="E6561" i="5"/>
  <c r="G6560" i="5"/>
  <c r="E6560" i="5"/>
  <c r="L6560" i="5" s="1"/>
  <c r="L6559" i="5"/>
  <c r="G6559" i="5"/>
  <c r="E6559" i="5"/>
  <c r="G6558" i="5"/>
  <c r="E6558" i="5"/>
  <c r="L6558" i="5" s="1"/>
  <c r="L6557" i="5"/>
  <c r="G6557" i="5"/>
  <c r="E6557" i="5"/>
  <c r="L6556" i="5"/>
  <c r="G6556" i="5"/>
  <c r="E6556" i="5"/>
  <c r="G6555" i="5"/>
  <c r="E6555" i="5"/>
  <c r="L6555" i="5" s="1"/>
  <c r="G6554" i="5"/>
  <c r="E6554" i="5"/>
  <c r="L6554" i="5" s="1"/>
  <c r="L6553" i="5"/>
  <c r="G6553" i="5"/>
  <c r="E6553" i="5"/>
  <c r="L6552" i="5"/>
  <c r="G6552" i="5"/>
  <c r="E6552" i="5"/>
  <c r="G6551" i="5"/>
  <c r="E6551" i="5"/>
  <c r="L6551" i="5" s="1"/>
  <c r="L6550" i="5"/>
  <c r="G6550" i="5"/>
  <c r="E6550" i="5"/>
  <c r="L6549" i="5"/>
  <c r="G6549" i="5"/>
  <c r="E6549" i="5"/>
  <c r="L6548" i="5"/>
  <c r="G6548" i="5"/>
  <c r="E6548" i="5"/>
  <c r="G6547" i="5"/>
  <c r="E6547" i="5"/>
  <c r="L6547" i="5" s="1"/>
  <c r="L6546" i="5"/>
  <c r="G6546" i="5"/>
  <c r="E6546" i="5"/>
  <c r="L6545" i="5"/>
  <c r="G6545" i="5"/>
  <c r="E6545" i="5"/>
  <c r="L6544" i="5"/>
  <c r="G6544" i="5"/>
  <c r="E6544" i="5"/>
  <c r="G6543" i="5"/>
  <c r="E6543" i="5"/>
  <c r="L6543" i="5" s="1"/>
  <c r="L6542" i="5"/>
  <c r="G6542" i="5"/>
  <c r="E6542" i="5"/>
  <c r="L6541" i="5"/>
  <c r="G6541" i="5"/>
  <c r="E6541" i="5"/>
  <c r="G6540" i="5"/>
  <c r="E6540" i="5"/>
  <c r="L6540" i="5" s="1"/>
  <c r="G6539" i="5"/>
  <c r="E6539" i="5"/>
  <c r="L6539" i="5" s="1"/>
  <c r="L6538" i="5"/>
  <c r="G6538" i="5"/>
  <c r="E6538" i="5"/>
  <c r="G6537" i="5"/>
  <c r="E6537" i="5"/>
  <c r="L6537" i="5" s="1"/>
  <c r="G6536" i="5"/>
  <c r="E6536" i="5"/>
  <c r="L6536" i="5" s="1"/>
  <c r="G6535" i="5"/>
  <c r="E6535" i="5"/>
  <c r="L6535" i="5" s="1"/>
  <c r="L6534" i="5"/>
  <c r="G6534" i="5"/>
  <c r="E6534" i="5"/>
  <c r="L6533" i="5"/>
  <c r="G6533" i="5"/>
  <c r="E6533" i="5"/>
  <c r="L6532" i="5"/>
  <c r="G6532" i="5"/>
  <c r="E6532" i="5"/>
  <c r="L6531" i="5"/>
  <c r="G6531" i="5"/>
  <c r="E6531" i="5"/>
  <c r="G6530" i="5"/>
  <c r="E6530" i="5"/>
  <c r="L6530" i="5" s="1"/>
  <c r="L6529" i="5"/>
  <c r="G6529" i="5"/>
  <c r="E6529" i="5"/>
  <c r="L6528" i="5"/>
  <c r="G6528" i="5"/>
  <c r="E6528" i="5"/>
  <c r="L6527" i="5"/>
  <c r="G6527" i="5"/>
  <c r="E6527" i="5"/>
  <c r="L6526" i="5"/>
  <c r="G6526" i="5"/>
  <c r="E6526" i="5"/>
  <c r="G6525" i="5"/>
  <c r="E6525" i="5"/>
  <c r="L6525" i="5" s="1"/>
  <c r="L6524" i="5"/>
  <c r="G6524" i="5"/>
  <c r="E6524" i="5"/>
  <c r="G6523" i="5"/>
  <c r="E6523" i="5"/>
  <c r="L6523" i="5" s="1"/>
  <c r="L6522" i="5"/>
  <c r="G6522" i="5"/>
  <c r="E6522" i="5"/>
  <c r="L6521" i="5"/>
  <c r="G6521" i="5"/>
  <c r="E6521" i="5"/>
  <c r="L6520" i="5"/>
  <c r="G6520" i="5"/>
  <c r="E6520" i="5"/>
  <c r="G6519" i="5"/>
  <c r="E6519" i="5"/>
  <c r="L6519" i="5" s="1"/>
  <c r="L6518" i="5"/>
  <c r="G6518" i="5"/>
  <c r="E6518" i="5"/>
  <c r="G6517" i="5"/>
  <c r="E6517" i="5"/>
  <c r="L6517" i="5" s="1"/>
  <c r="L6516" i="5"/>
  <c r="G6516" i="5"/>
  <c r="E6516" i="5"/>
  <c r="L6515" i="5"/>
  <c r="G6515" i="5"/>
  <c r="E6515" i="5"/>
  <c r="L6514" i="5"/>
  <c r="G6514" i="5"/>
  <c r="E6514" i="5"/>
  <c r="G6513" i="5"/>
  <c r="E6513" i="5"/>
  <c r="L6513" i="5" s="1"/>
  <c r="L6512" i="5"/>
  <c r="G6512" i="5"/>
  <c r="E6512" i="5"/>
  <c r="G6511" i="5"/>
  <c r="E6511" i="5"/>
  <c r="L6511" i="5" s="1"/>
  <c r="G6510" i="5"/>
  <c r="E6510" i="5"/>
  <c r="L6510" i="5" s="1"/>
  <c r="L6509" i="5"/>
  <c r="G6509" i="5"/>
  <c r="E6509" i="5"/>
  <c r="L6508" i="5"/>
  <c r="G6508" i="5"/>
  <c r="E6508" i="5"/>
  <c r="G6507" i="5"/>
  <c r="E6507" i="5"/>
  <c r="L6507" i="5" s="1"/>
  <c r="L6506" i="5"/>
  <c r="G6506" i="5"/>
  <c r="E6506" i="5"/>
  <c r="L6505" i="5"/>
  <c r="G6505" i="5"/>
  <c r="E6505" i="5"/>
  <c r="L6504" i="5"/>
  <c r="G6504" i="5"/>
  <c r="E6504" i="5"/>
  <c r="L6503" i="5"/>
  <c r="G6503" i="5"/>
  <c r="E6503" i="5"/>
  <c r="L6502" i="5"/>
  <c r="G6502" i="5"/>
  <c r="E6502" i="5"/>
  <c r="G6501" i="5"/>
  <c r="E6501" i="5"/>
  <c r="L6501" i="5" s="1"/>
  <c r="L6500" i="5"/>
  <c r="G6500" i="5"/>
  <c r="E6500" i="5"/>
  <c r="L6499" i="5"/>
  <c r="G6499" i="5"/>
  <c r="E6499" i="5"/>
  <c r="G6498" i="5"/>
  <c r="E6498" i="5"/>
  <c r="L6498" i="5" s="1"/>
  <c r="L6497" i="5"/>
  <c r="G6497" i="5"/>
  <c r="E6497" i="5"/>
  <c r="L6496" i="5"/>
  <c r="G6496" i="5"/>
  <c r="E6496" i="5"/>
  <c r="L6495" i="5"/>
  <c r="G6495" i="5"/>
  <c r="E6495" i="5"/>
  <c r="L6494" i="5"/>
  <c r="G6494" i="5"/>
  <c r="E6494" i="5"/>
  <c r="G6493" i="5"/>
  <c r="E6493" i="5"/>
  <c r="L6493" i="5" s="1"/>
  <c r="L6492" i="5"/>
  <c r="G6492" i="5"/>
  <c r="E6492" i="5"/>
  <c r="L6491" i="5"/>
  <c r="G6491" i="5"/>
  <c r="E6491" i="5"/>
  <c r="G6490" i="5"/>
  <c r="E6490" i="5"/>
  <c r="L6490" i="5" s="1"/>
  <c r="G6489" i="5"/>
  <c r="E6489" i="5"/>
  <c r="L6489" i="5" s="1"/>
  <c r="L6488" i="5"/>
  <c r="G6488" i="5"/>
  <c r="E6488" i="5"/>
  <c r="L6487" i="5"/>
  <c r="G6487" i="5"/>
  <c r="E6487" i="5"/>
  <c r="G6486" i="5"/>
  <c r="E6486" i="5"/>
  <c r="L6486" i="5" s="1"/>
  <c r="L6485" i="5"/>
  <c r="G6485" i="5"/>
  <c r="E6485" i="5"/>
  <c r="G6484" i="5"/>
  <c r="E6484" i="5"/>
  <c r="L6484" i="5" s="1"/>
  <c r="G6483" i="5"/>
  <c r="E6483" i="5"/>
  <c r="L6483" i="5" s="1"/>
  <c r="L6482" i="5"/>
  <c r="G6482" i="5"/>
  <c r="E6482" i="5"/>
  <c r="L6481" i="5"/>
  <c r="G6481" i="5"/>
  <c r="E6481" i="5"/>
  <c r="L6480" i="5"/>
  <c r="G6480" i="5"/>
  <c r="E6480" i="5"/>
  <c r="L6479" i="5"/>
  <c r="G6479" i="5"/>
  <c r="E6479" i="5"/>
  <c r="G6478" i="5"/>
  <c r="E6478" i="5"/>
  <c r="L6478" i="5" s="1"/>
  <c r="L6477" i="5"/>
  <c r="G6477" i="5"/>
  <c r="E6477" i="5"/>
  <c r="L6476" i="5"/>
  <c r="G6476" i="5"/>
  <c r="E6476" i="5"/>
  <c r="G6475" i="5"/>
  <c r="E6475" i="5"/>
  <c r="L6475" i="5" s="1"/>
  <c r="L6474" i="5"/>
  <c r="G6474" i="5"/>
  <c r="E6474" i="5"/>
  <c r="L6473" i="5"/>
  <c r="G6473" i="5"/>
  <c r="E6473" i="5"/>
  <c r="L6472" i="5"/>
  <c r="G6472" i="5"/>
  <c r="E6472" i="5"/>
  <c r="G6471" i="5"/>
  <c r="E6471" i="5"/>
  <c r="L6471" i="5" s="1"/>
  <c r="L6470" i="5"/>
  <c r="G6470" i="5"/>
  <c r="E6470" i="5"/>
  <c r="G6469" i="5"/>
  <c r="E6469" i="5"/>
  <c r="L6469" i="5" s="1"/>
  <c r="G6468" i="5"/>
  <c r="E6468" i="5"/>
  <c r="L6468" i="5" s="1"/>
  <c r="L6467" i="5"/>
  <c r="G6467" i="5"/>
  <c r="E6467" i="5"/>
  <c r="L6466" i="5"/>
  <c r="G6466" i="5"/>
  <c r="E6466" i="5"/>
  <c r="L6465" i="5"/>
  <c r="G6465" i="5"/>
  <c r="E6465" i="5"/>
  <c r="L6464" i="5"/>
  <c r="G6464" i="5"/>
  <c r="E6464" i="5"/>
  <c r="G6463" i="5"/>
  <c r="E6463" i="5"/>
  <c r="L6463" i="5" s="1"/>
  <c r="L6462" i="5"/>
  <c r="G6462" i="5"/>
  <c r="E6462" i="5"/>
  <c r="L6461" i="5"/>
  <c r="G6461" i="5"/>
  <c r="E6461" i="5"/>
  <c r="G6460" i="5"/>
  <c r="E6460" i="5"/>
  <c r="L6460" i="5" s="1"/>
  <c r="G6459" i="5"/>
  <c r="E6459" i="5"/>
  <c r="L6459" i="5" s="1"/>
  <c r="L6458" i="5"/>
  <c r="G6458" i="5"/>
  <c r="E6458" i="5"/>
  <c r="G6457" i="5"/>
  <c r="E6457" i="5"/>
  <c r="L6457" i="5" s="1"/>
  <c r="G6456" i="5"/>
  <c r="E6456" i="5"/>
  <c r="L6456" i="5" s="1"/>
  <c r="L6455" i="5"/>
  <c r="G6455" i="5"/>
  <c r="E6455" i="5"/>
  <c r="L6454" i="5"/>
  <c r="G6454" i="5"/>
  <c r="E6454" i="5"/>
  <c r="G6453" i="5"/>
  <c r="E6453" i="5"/>
  <c r="L6453" i="5" s="1"/>
  <c r="L6452" i="5"/>
  <c r="G6452" i="5"/>
  <c r="E6452" i="5"/>
  <c r="L6451" i="5"/>
  <c r="G6451" i="5"/>
  <c r="E6451" i="5"/>
  <c r="G6450" i="5"/>
  <c r="E6450" i="5"/>
  <c r="L6450" i="5" s="1"/>
  <c r="L6449" i="5"/>
  <c r="G6449" i="5"/>
  <c r="E6449" i="5"/>
  <c r="G6448" i="5"/>
  <c r="E6448" i="5"/>
  <c r="L6448" i="5" s="1"/>
  <c r="L6447" i="5"/>
  <c r="G6447" i="5"/>
  <c r="E6447" i="5"/>
  <c r="L6446" i="5"/>
  <c r="G6446" i="5"/>
  <c r="E6446" i="5"/>
  <c r="G6445" i="5"/>
  <c r="E6445" i="5"/>
  <c r="L6445" i="5" s="1"/>
  <c r="L6444" i="5"/>
  <c r="G6444" i="5"/>
  <c r="E6444" i="5"/>
  <c r="L6443" i="5"/>
  <c r="G6443" i="5"/>
  <c r="E6443" i="5"/>
  <c r="G6442" i="5"/>
  <c r="E6442" i="5"/>
  <c r="L6442" i="5" s="1"/>
  <c r="L6441" i="5"/>
  <c r="G6441" i="5"/>
  <c r="E6441" i="5"/>
  <c r="L6440" i="5"/>
  <c r="G6440" i="5"/>
  <c r="E6440" i="5"/>
  <c r="G6439" i="5"/>
  <c r="E6439" i="5"/>
  <c r="L6439" i="5" s="1"/>
  <c r="L6438" i="5"/>
  <c r="G6438" i="5"/>
  <c r="E6438" i="5"/>
  <c r="L6437" i="5"/>
  <c r="G6437" i="5"/>
  <c r="E6437" i="5"/>
  <c r="G6436" i="5"/>
  <c r="E6436" i="5"/>
  <c r="L6436" i="5" s="1"/>
  <c r="G6435" i="5"/>
  <c r="E6435" i="5"/>
  <c r="L6435" i="5" s="1"/>
  <c r="L6434" i="5"/>
  <c r="G6434" i="5"/>
  <c r="E6434" i="5"/>
  <c r="G6433" i="5"/>
  <c r="E6433" i="5"/>
  <c r="L6433" i="5" s="1"/>
  <c r="L6432" i="5"/>
  <c r="G6432" i="5"/>
  <c r="E6432" i="5"/>
  <c r="L6431" i="5"/>
  <c r="G6431" i="5"/>
  <c r="E6431" i="5"/>
  <c r="L6430" i="5"/>
  <c r="G6430" i="5"/>
  <c r="E6430" i="5"/>
  <c r="G6429" i="5"/>
  <c r="E6429" i="5"/>
  <c r="L6429" i="5" s="1"/>
  <c r="L6428" i="5"/>
  <c r="G6428" i="5"/>
  <c r="E6428" i="5"/>
  <c r="L6427" i="5"/>
  <c r="G6427" i="5"/>
  <c r="E6427" i="5"/>
  <c r="G6426" i="5"/>
  <c r="E6426" i="5"/>
  <c r="L6426" i="5" s="1"/>
  <c r="L6425" i="5"/>
  <c r="G6425" i="5"/>
  <c r="E6425" i="5"/>
  <c r="G6424" i="5"/>
  <c r="E6424" i="5"/>
  <c r="L6424" i="5" s="1"/>
  <c r="L6423" i="5"/>
  <c r="G6423" i="5"/>
  <c r="E6423" i="5"/>
  <c r="L6422" i="5"/>
  <c r="G6422" i="5"/>
  <c r="E6422" i="5"/>
  <c r="G6421" i="5"/>
  <c r="E6421" i="5"/>
  <c r="L6421" i="5" s="1"/>
  <c r="G6420" i="5"/>
  <c r="E6420" i="5"/>
  <c r="L6420" i="5" s="1"/>
  <c r="L6419" i="5"/>
  <c r="G6419" i="5"/>
  <c r="E6419" i="5"/>
  <c r="L6418" i="5"/>
  <c r="G6418" i="5"/>
  <c r="E6418" i="5"/>
  <c r="G6417" i="5"/>
  <c r="E6417" i="5"/>
  <c r="L6417" i="5" s="1"/>
  <c r="L6416" i="5"/>
  <c r="G6416" i="5"/>
  <c r="E6416" i="5"/>
  <c r="G6415" i="5"/>
  <c r="E6415" i="5"/>
  <c r="L6415" i="5" s="1"/>
  <c r="G6414" i="5"/>
  <c r="E6414" i="5"/>
  <c r="L6414" i="5" s="1"/>
  <c r="L6413" i="5"/>
  <c r="G6413" i="5"/>
  <c r="E6413" i="5"/>
  <c r="G6412" i="5"/>
  <c r="E6412" i="5"/>
  <c r="L6412" i="5" s="1"/>
  <c r="L6411" i="5"/>
  <c r="G6411" i="5"/>
  <c r="E6411" i="5"/>
  <c r="L6410" i="5"/>
  <c r="G6410" i="5"/>
  <c r="E6410" i="5"/>
  <c r="G6409" i="5"/>
  <c r="E6409" i="5"/>
  <c r="L6409" i="5" s="1"/>
  <c r="L6408" i="5"/>
  <c r="G6408" i="5"/>
  <c r="E6408" i="5"/>
  <c r="L6407" i="5"/>
  <c r="G6407" i="5"/>
  <c r="E6407" i="5"/>
  <c r="G6406" i="5"/>
  <c r="E6406" i="5"/>
  <c r="L6406" i="5" s="1"/>
  <c r="L6405" i="5"/>
  <c r="G6405" i="5"/>
  <c r="E6405" i="5"/>
  <c r="L6404" i="5"/>
  <c r="G6404" i="5"/>
  <c r="E6404" i="5"/>
  <c r="G6403" i="5"/>
  <c r="E6403" i="5"/>
  <c r="L6403" i="5" s="1"/>
  <c r="L6402" i="5"/>
  <c r="G6402" i="5"/>
  <c r="E6402" i="5"/>
  <c r="L6401" i="5"/>
  <c r="G6401" i="5"/>
  <c r="E6401" i="5"/>
  <c r="G6400" i="5"/>
  <c r="E6400" i="5"/>
  <c r="L6400" i="5" s="1"/>
  <c r="G6399" i="5"/>
  <c r="E6399" i="5"/>
  <c r="L6399" i="5" s="1"/>
  <c r="L6398" i="5"/>
  <c r="G6398" i="5"/>
  <c r="E6398" i="5"/>
  <c r="G6397" i="5"/>
  <c r="E6397" i="5"/>
  <c r="L6397" i="5" s="1"/>
  <c r="L6396" i="5"/>
  <c r="G6396" i="5"/>
  <c r="E6396" i="5"/>
  <c r="L6395" i="5"/>
  <c r="G6395" i="5"/>
  <c r="E6395" i="5"/>
  <c r="L6394" i="5"/>
  <c r="G6394" i="5"/>
  <c r="E6394" i="5"/>
  <c r="L6393" i="5"/>
  <c r="G6393" i="5"/>
  <c r="E6393" i="5"/>
  <c r="L6392" i="5"/>
  <c r="G6392" i="5"/>
  <c r="E6392" i="5"/>
  <c r="G6391" i="5"/>
  <c r="E6391" i="5"/>
  <c r="L6391" i="5" s="1"/>
  <c r="L6390" i="5"/>
  <c r="G6390" i="5"/>
  <c r="E6390" i="5"/>
  <c r="L6389" i="5"/>
  <c r="G6389" i="5"/>
  <c r="E6389" i="5"/>
  <c r="L6388" i="5"/>
  <c r="G6388" i="5"/>
  <c r="E6388" i="5"/>
  <c r="G6387" i="5"/>
  <c r="E6387" i="5"/>
  <c r="L6387" i="5" s="1"/>
  <c r="L6386" i="5"/>
  <c r="G6386" i="5"/>
  <c r="E6386" i="5"/>
  <c r="G6385" i="5"/>
  <c r="E6385" i="5"/>
  <c r="L6385" i="5" s="1"/>
  <c r="G6384" i="5"/>
  <c r="E6384" i="5"/>
  <c r="L6384" i="5" s="1"/>
  <c r="L6383" i="5"/>
  <c r="G6383" i="5"/>
  <c r="E6383" i="5"/>
  <c r="L6382" i="5"/>
  <c r="G6382" i="5"/>
  <c r="E6382" i="5"/>
  <c r="G6381" i="5"/>
  <c r="E6381" i="5"/>
  <c r="L6381" i="5" s="1"/>
  <c r="L6380" i="5"/>
  <c r="G6380" i="5"/>
  <c r="E6380" i="5"/>
  <c r="G6379" i="5"/>
  <c r="E6379" i="5"/>
  <c r="L6379" i="5" s="1"/>
  <c r="L6378" i="5"/>
  <c r="G6378" i="5"/>
  <c r="E6378" i="5"/>
  <c r="L6377" i="5"/>
  <c r="G6377" i="5"/>
  <c r="E6377" i="5"/>
  <c r="G6376" i="5"/>
  <c r="E6376" i="5"/>
  <c r="L6376" i="5" s="1"/>
  <c r="L6375" i="5"/>
  <c r="G6375" i="5"/>
  <c r="E6375" i="5"/>
  <c r="L6374" i="5"/>
  <c r="G6374" i="5"/>
  <c r="E6374" i="5"/>
  <c r="L6373" i="5"/>
  <c r="G6373" i="5"/>
  <c r="E6373" i="5"/>
  <c r="L6372" i="5"/>
  <c r="G6372" i="5"/>
  <c r="E6372" i="5"/>
  <c r="L6371" i="5"/>
  <c r="G6371" i="5"/>
  <c r="E6371" i="5"/>
  <c r="L6370" i="5"/>
  <c r="G6370" i="5"/>
  <c r="E6370" i="5"/>
  <c r="G6369" i="5"/>
  <c r="E6369" i="5"/>
  <c r="L6369" i="5" s="1"/>
  <c r="L6368" i="5"/>
  <c r="G6368" i="5"/>
  <c r="E6368" i="5"/>
  <c r="G6367" i="5"/>
  <c r="E6367" i="5"/>
  <c r="L6367" i="5" s="1"/>
  <c r="G6366" i="5"/>
  <c r="E6366" i="5"/>
  <c r="L6366" i="5" s="1"/>
  <c r="L6365" i="5"/>
  <c r="G6365" i="5"/>
  <c r="E6365" i="5"/>
  <c r="G6364" i="5"/>
  <c r="E6364" i="5"/>
  <c r="L6364" i="5" s="1"/>
  <c r="G6363" i="5"/>
  <c r="E6363" i="5"/>
  <c r="L6363" i="5" s="1"/>
  <c r="L6362" i="5"/>
  <c r="G6362" i="5"/>
  <c r="E6362" i="5"/>
  <c r="L6361" i="5"/>
  <c r="G6361" i="5"/>
  <c r="E6361" i="5"/>
  <c r="G6360" i="5"/>
  <c r="E6360" i="5"/>
  <c r="L6360" i="5" s="1"/>
  <c r="L6359" i="5"/>
  <c r="G6359" i="5"/>
  <c r="E6359" i="5"/>
  <c r="L6358" i="5"/>
  <c r="G6358" i="5"/>
  <c r="E6358" i="5"/>
  <c r="L6357" i="5"/>
  <c r="G6357" i="5"/>
  <c r="E6357" i="5"/>
  <c r="L6356" i="5"/>
  <c r="G6356" i="5"/>
  <c r="E6356" i="5"/>
  <c r="L6355" i="5"/>
  <c r="G6355" i="5"/>
  <c r="E6355" i="5"/>
  <c r="L6354" i="5"/>
  <c r="G6354" i="5"/>
  <c r="E6354" i="5"/>
  <c r="L6353" i="5"/>
  <c r="G6353" i="5"/>
  <c r="E6353" i="5"/>
  <c r="G6352" i="5"/>
  <c r="E6352" i="5"/>
  <c r="L6352" i="5" s="1"/>
  <c r="G6351" i="5"/>
  <c r="E6351" i="5"/>
  <c r="L6351" i="5" s="1"/>
  <c r="L6350" i="5"/>
  <c r="G6350" i="5"/>
  <c r="E6350" i="5"/>
  <c r="G6349" i="5"/>
  <c r="E6349" i="5"/>
  <c r="L6349" i="5" s="1"/>
  <c r="L6348" i="5"/>
  <c r="G6348" i="5"/>
  <c r="E6348" i="5"/>
  <c r="L6347" i="5"/>
  <c r="G6347" i="5"/>
  <c r="E6347" i="5"/>
  <c r="G6346" i="5"/>
  <c r="E6346" i="5"/>
  <c r="L6346" i="5" s="1"/>
  <c r="G6345" i="5"/>
  <c r="E6345" i="5"/>
  <c r="L6345" i="5" s="1"/>
  <c r="L6344" i="5"/>
  <c r="G6344" i="5"/>
  <c r="E6344" i="5"/>
  <c r="L6343" i="5"/>
  <c r="G6343" i="5"/>
  <c r="E6343" i="5"/>
  <c r="L6342" i="5"/>
  <c r="G6342" i="5"/>
  <c r="E6342" i="5"/>
  <c r="L6341" i="5"/>
  <c r="G6341" i="5"/>
  <c r="E6341" i="5"/>
  <c r="L6340" i="5"/>
  <c r="G6340" i="5"/>
  <c r="E6340" i="5"/>
  <c r="G6339" i="5"/>
  <c r="E6339" i="5"/>
  <c r="L6339" i="5" s="1"/>
  <c r="L6338" i="5"/>
  <c r="G6338" i="5"/>
  <c r="E6338" i="5"/>
  <c r="L6337" i="5"/>
  <c r="G6337" i="5"/>
  <c r="E6337" i="5"/>
  <c r="L6336" i="5"/>
  <c r="G6336" i="5"/>
  <c r="E6336" i="5"/>
  <c r="L6335" i="5"/>
  <c r="G6335" i="5"/>
  <c r="E6335" i="5"/>
  <c r="L6334" i="5"/>
  <c r="G6334" i="5"/>
  <c r="E6334" i="5"/>
  <c r="L6333" i="5"/>
  <c r="G6333" i="5"/>
  <c r="E6333" i="5"/>
  <c r="L6332" i="5"/>
  <c r="G6332" i="5"/>
  <c r="E6332" i="5"/>
  <c r="G6331" i="5"/>
  <c r="E6331" i="5"/>
  <c r="L6331" i="5" s="1"/>
  <c r="G6330" i="5"/>
  <c r="E6330" i="5"/>
  <c r="L6330" i="5" s="1"/>
  <c r="L6329" i="5"/>
  <c r="K6329" i="5"/>
  <c r="G6329" i="5"/>
  <c r="E6329" i="5"/>
  <c r="L6328" i="5"/>
  <c r="G6328" i="5"/>
  <c r="E6328" i="5"/>
  <c r="L6327" i="5"/>
  <c r="G6327" i="5"/>
  <c r="E6327" i="5"/>
  <c r="L6326" i="5"/>
  <c r="G6326" i="5"/>
  <c r="E6326" i="5"/>
  <c r="L6325" i="5"/>
  <c r="G6325" i="5"/>
  <c r="E6325" i="5"/>
  <c r="G6324" i="5"/>
  <c r="E6324" i="5"/>
  <c r="L6324" i="5" s="1"/>
  <c r="L6323" i="5"/>
  <c r="G6323" i="5"/>
  <c r="E6323" i="5"/>
  <c r="L6322" i="5"/>
  <c r="G6322" i="5"/>
  <c r="E6322" i="5"/>
  <c r="G6321" i="5"/>
  <c r="E6321" i="5"/>
  <c r="L6321" i="5" s="1"/>
  <c r="L6320" i="5"/>
  <c r="G6320" i="5"/>
  <c r="E6320" i="5"/>
  <c r="L6319" i="5"/>
  <c r="G6319" i="5"/>
  <c r="E6319" i="5"/>
  <c r="L6318" i="5"/>
  <c r="G6318" i="5"/>
  <c r="E6318" i="5"/>
  <c r="L6317" i="5"/>
  <c r="G6317" i="5"/>
  <c r="E6317" i="5"/>
  <c r="G6316" i="5"/>
  <c r="E6316" i="5"/>
  <c r="L6316" i="5" s="1"/>
  <c r="L6315" i="5"/>
  <c r="G6315" i="5"/>
  <c r="E6315" i="5"/>
  <c r="L6314" i="5"/>
  <c r="G6314" i="5"/>
  <c r="E6314" i="5"/>
  <c r="G6313" i="5"/>
  <c r="E6313" i="5"/>
  <c r="L6313" i="5" s="1"/>
  <c r="L6312" i="5"/>
  <c r="G6312" i="5"/>
  <c r="E6312" i="5"/>
  <c r="L6311" i="5"/>
  <c r="G6311" i="5"/>
  <c r="E6311" i="5"/>
  <c r="L6310" i="5"/>
  <c r="G6310" i="5"/>
  <c r="E6310" i="5"/>
  <c r="G6309" i="5"/>
  <c r="E6309" i="5"/>
  <c r="L6309" i="5" s="1"/>
  <c r="L6308" i="5"/>
  <c r="G6308" i="5"/>
  <c r="E6308" i="5"/>
  <c r="L6307" i="5"/>
  <c r="G6307" i="5"/>
  <c r="E6307" i="5"/>
  <c r="G6306" i="5"/>
  <c r="E6306" i="5"/>
  <c r="L6306" i="5" s="1"/>
  <c r="L6305" i="5"/>
  <c r="G6305" i="5"/>
  <c r="E6305" i="5"/>
  <c r="L6304" i="5"/>
  <c r="G6304" i="5"/>
  <c r="E6304" i="5"/>
  <c r="L6303" i="5"/>
  <c r="G6303" i="5"/>
  <c r="E6303" i="5"/>
  <c r="L6302" i="5"/>
  <c r="G6302" i="5"/>
  <c r="E6302" i="5"/>
  <c r="G6301" i="5"/>
  <c r="E6301" i="5"/>
  <c r="L6301" i="5" s="1"/>
  <c r="L6300" i="5"/>
  <c r="G6300" i="5"/>
  <c r="E6300" i="5"/>
  <c r="L6299" i="5"/>
  <c r="G6299" i="5"/>
  <c r="E6299" i="5"/>
  <c r="G6298" i="5"/>
  <c r="E6298" i="5"/>
  <c r="L6298" i="5" s="1"/>
  <c r="G6297" i="5"/>
  <c r="E6297" i="5"/>
  <c r="L6297" i="5" s="1"/>
  <c r="L6296" i="5"/>
  <c r="G6296" i="5"/>
  <c r="E6296" i="5"/>
  <c r="G6295" i="5"/>
  <c r="E6295" i="5"/>
  <c r="L6295" i="5" s="1"/>
  <c r="G6294" i="5"/>
  <c r="E6294" i="5"/>
  <c r="L6294" i="5" s="1"/>
  <c r="L6293" i="5"/>
  <c r="G6293" i="5"/>
  <c r="E6293" i="5"/>
  <c r="L6292" i="5"/>
  <c r="G6292" i="5"/>
  <c r="E6292" i="5"/>
  <c r="G6291" i="5"/>
  <c r="E6291" i="5"/>
  <c r="L6291" i="5" s="1"/>
  <c r="L6290" i="5"/>
  <c r="G6290" i="5"/>
  <c r="E6290" i="5"/>
  <c r="L6289" i="5"/>
  <c r="G6289" i="5"/>
  <c r="E6289" i="5"/>
  <c r="L6288" i="5"/>
  <c r="G6288" i="5"/>
  <c r="E6288" i="5"/>
  <c r="L6287" i="5"/>
  <c r="G6287" i="5"/>
  <c r="E6287" i="5"/>
  <c r="L6286" i="5"/>
  <c r="G6286" i="5"/>
  <c r="E6286" i="5"/>
  <c r="G6285" i="5"/>
  <c r="E6285" i="5"/>
  <c r="L6285" i="5" s="1"/>
  <c r="L6284" i="5"/>
  <c r="G6284" i="5"/>
  <c r="E6284" i="5"/>
  <c r="G6283" i="5"/>
  <c r="E6283" i="5"/>
  <c r="L6283" i="5" s="1"/>
  <c r="L6282" i="5"/>
  <c r="G6282" i="5"/>
  <c r="E6282" i="5"/>
  <c r="L6281" i="5"/>
  <c r="G6281" i="5"/>
  <c r="E6281" i="5"/>
  <c r="L6280" i="5"/>
  <c r="G6280" i="5"/>
  <c r="E6280" i="5"/>
  <c r="G6279" i="5"/>
  <c r="E6279" i="5"/>
  <c r="L6279" i="5" s="1"/>
  <c r="L6278" i="5"/>
  <c r="G6278" i="5"/>
  <c r="E6278" i="5"/>
  <c r="L6277" i="5"/>
  <c r="G6277" i="5"/>
  <c r="E6277" i="5"/>
  <c r="G6276" i="5"/>
  <c r="E6276" i="5"/>
  <c r="L6276" i="5" s="1"/>
  <c r="L6275" i="5"/>
  <c r="G6275" i="5"/>
  <c r="E6275" i="5"/>
  <c r="L6274" i="5"/>
  <c r="G6274" i="5"/>
  <c r="E6274" i="5"/>
  <c r="G6273" i="5"/>
  <c r="E6273" i="5"/>
  <c r="L6273" i="5" s="1"/>
  <c r="L6272" i="5"/>
  <c r="G6272" i="5"/>
  <c r="E6272" i="5"/>
  <c r="G6271" i="5"/>
  <c r="E6271" i="5"/>
  <c r="L6271" i="5" s="1"/>
  <c r="L6270" i="5"/>
  <c r="G6270" i="5"/>
  <c r="E6270" i="5"/>
  <c r="L6269" i="5"/>
  <c r="G6269" i="5"/>
  <c r="E6269" i="5"/>
  <c r="L6268" i="5"/>
  <c r="G6268" i="5"/>
  <c r="E6268" i="5"/>
  <c r="L6267" i="5"/>
  <c r="G6267" i="5"/>
  <c r="E6267" i="5"/>
  <c r="L6266" i="5"/>
  <c r="G6266" i="5"/>
  <c r="E6266" i="5"/>
  <c r="L6265" i="5"/>
  <c r="G6265" i="5"/>
  <c r="E6265" i="5"/>
  <c r="L6264" i="5"/>
  <c r="G6264" i="5"/>
  <c r="E6264" i="5"/>
  <c r="G6263" i="5"/>
  <c r="E6263" i="5"/>
  <c r="L6263" i="5" s="1"/>
  <c r="G6262" i="5"/>
  <c r="E6262" i="5"/>
  <c r="L6262" i="5" s="1"/>
  <c r="L6261" i="5"/>
  <c r="G6261" i="5"/>
  <c r="E6261" i="5"/>
  <c r="L6260" i="5"/>
  <c r="G6260" i="5"/>
  <c r="E6260" i="5"/>
  <c r="L6259" i="5"/>
  <c r="G6259" i="5"/>
  <c r="E6259" i="5"/>
  <c r="L6258" i="5"/>
  <c r="G6258" i="5"/>
  <c r="E6258" i="5"/>
  <c r="L6257" i="5"/>
  <c r="G6257" i="5"/>
  <c r="E6257" i="5"/>
  <c r="L6256" i="5"/>
  <c r="G6256" i="5"/>
  <c r="E6256" i="5"/>
  <c r="L6255" i="5"/>
  <c r="G6255" i="5"/>
  <c r="E6255" i="5"/>
  <c r="L6254" i="5"/>
  <c r="G6254" i="5"/>
  <c r="E6254" i="5"/>
  <c r="G6253" i="5"/>
  <c r="E6253" i="5"/>
  <c r="L6253" i="5" s="1"/>
  <c r="L6252" i="5"/>
  <c r="G6252" i="5"/>
  <c r="E6252" i="5"/>
  <c r="L6251" i="5"/>
  <c r="G6251" i="5"/>
  <c r="E6251" i="5"/>
  <c r="L6250" i="5"/>
  <c r="G6250" i="5"/>
  <c r="E6250" i="5"/>
  <c r="L6249" i="5"/>
  <c r="G6249" i="5"/>
  <c r="E6249" i="5"/>
  <c r="L6248" i="5"/>
  <c r="G6248" i="5"/>
  <c r="E6248" i="5"/>
  <c r="L6247" i="5"/>
  <c r="G6247" i="5"/>
  <c r="E6247" i="5"/>
  <c r="L6246" i="5"/>
  <c r="G6246" i="5"/>
  <c r="E6246" i="5"/>
  <c r="G6245" i="5"/>
  <c r="E6245" i="5"/>
  <c r="L6245" i="5" s="1"/>
  <c r="G6244" i="5"/>
  <c r="E6244" i="5"/>
  <c r="L6244" i="5" s="1"/>
  <c r="L6243" i="5"/>
  <c r="G6243" i="5"/>
  <c r="E6243" i="5"/>
  <c r="G6242" i="5"/>
  <c r="E6242" i="5"/>
  <c r="L6242" i="5" s="1"/>
  <c r="G6241" i="5"/>
  <c r="E6241" i="5"/>
  <c r="L6241" i="5" s="1"/>
  <c r="L6240" i="5"/>
  <c r="G6240" i="5"/>
  <c r="E6240" i="5"/>
  <c r="G6239" i="5"/>
  <c r="E6239" i="5"/>
  <c r="L6239" i="5" s="1"/>
  <c r="L6238" i="5"/>
  <c r="G6238" i="5"/>
  <c r="E6238" i="5"/>
  <c r="L6237" i="5"/>
  <c r="G6237" i="5"/>
  <c r="E6237" i="5"/>
  <c r="L6236" i="5"/>
  <c r="G6236" i="5"/>
  <c r="E6236" i="5"/>
  <c r="L6235" i="5"/>
  <c r="G6235" i="5"/>
  <c r="E6235" i="5"/>
  <c r="L6234" i="5"/>
  <c r="G6234" i="5"/>
  <c r="E6234" i="5"/>
  <c r="L6233" i="5"/>
  <c r="G6233" i="5"/>
  <c r="E6233" i="5"/>
  <c r="L6232" i="5"/>
  <c r="G6232" i="5"/>
  <c r="E6232" i="5"/>
  <c r="L6231" i="5"/>
  <c r="G6231" i="5"/>
  <c r="E6231" i="5"/>
  <c r="K6230" i="5"/>
  <c r="G6230" i="5"/>
  <c r="E6230" i="5"/>
  <c r="L6230" i="5" s="1"/>
  <c r="L6229" i="5"/>
  <c r="G6229" i="5"/>
  <c r="E6229" i="5"/>
  <c r="L6228" i="5"/>
  <c r="G6228" i="5"/>
  <c r="E6228" i="5"/>
  <c r="G6227" i="5"/>
  <c r="E6227" i="5"/>
  <c r="L6227" i="5" s="1"/>
  <c r="G6226" i="5"/>
  <c r="E6226" i="5"/>
  <c r="L6226" i="5" s="1"/>
  <c r="L6225" i="5"/>
  <c r="G6225" i="5"/>
  <c r="E6225" i="5"/>
  <c r="G6224" i="5"/>
  <c r="E6224" i="5"/>
  <c r="L6224" i="5" s="1"/>
  <c r="G6223" i="5"/>
  <c r="E6223" i="5"/>
  <c r="L6223" i="5" s="1"/>
  <c r="L6222" i="5"/>
  <c r="G6222" i="5"/>
  <c r="E6222" i="5"/>
  <c r="L6221" i="5"/>
  <c r="G6221" i="5"/>
  <c r="E6221" i="5"/>
  <c r="L6220" i="5"/>
  <c r="G6220" i="5"/>
  <c r="E6220" i="5"/>
  <c r="L6219" i="5"/>
  <c r="G6219" i="5"/>
  <c r="E6219" i="5"/>
  <c r="L6218" i="5"/>
  <c r="G6218" i="5"/>
  <c r="E6218" i="5"/>
  <c r="G6217" i="5"/>
  <c r="E6217" i="5"/>
  <c r="L6217" i="5" s="1"/>
  <c r="L6216" i="5"/>
  <c r="G6216" i="5"/>
  <c r="E6216" i="5"/>
  <c r="L6215" i="5"/>
  <c r="G6215" i="5"/>
  <c r="E6215" i="5"/>
  <c r="L6214" i="5"/>
  <c r="G6214" i="5"/>
  <c r="E6214" i="5"/>
  <c r="G6213" i="5"/>
  <c r="E6213" i="5"/>
  <c r="L6213" i="5" s="1"/>
  <c r="G6212" i="5"/>
  <c r="E6212" i="5"/>
  <c r="L6212" i="5" s="1"/>
  <c r="G6211" i="5"/>
  <c r="E6211" i="5"/>
  <c r="L6211" i="5" s="1"/>
  <c r="G6210" i="5"/>
  <c r="E6210" i="5"/>
  <c r="L6210" i="5" s="1"/>
  <c r="L6209" i="5"/>
  <c r="G6209" i="5"/>
  <c r="E6209" i="5"/>
  <c r="G6208" i="5"/>
  <c r="E6208" i="5"/>
  <c r="L6208" i="5" s="1"/>
  <c r="G6207" i="5"/>
  <c r="E6207" i="5"/>
  <c r="L6207" i="5" s="1"/>
  <c r="L6206" i="5"/>
  <c r="G6206" i="5"/>
  <c r="E6206" i="5"/>
  <c r="L6205" i="5"/>
  <c r="G6205" i="5"/>
  <c r="E6205" i="5"/>
  <c r="G6204" i="5"/>
  <c r="E6204" i="5"/>
  <c r="L6204" i="5" s="1"/>
  <c r="L6203" i="5"/>
  <c r="G6203" i="5"/>
  <c r="E6203" i="5"/>
  <c r="G6202" i="5"/>
  <c r="E6202" i="5"/>
  <c r="L6202" i="5" s="1"/>
  <c r="G6201" i="5"/>
  <c r="E6201" i="5"/>
  <c r="L6201" i="5" s="1"/>
  <c r="L6200" i="5"/>
  <c r="G6200" i="5"/>
  <c r="E6200" i="5"/>
  <c r="L6199" i="5"/>
  <c r="G6199" i="5"/>
  <c r="E6199" i="5"/>
  <c r="G6198" i="5"/>
  <c r="E6198" i="5"/>
  <c r="L6198" i="5" s="1"/>
  <c r="L6197" i="5"/>
  <c r="G6197" i="5"/>
  <c r="E6197" i="5"/>
  <c r="G6196" i="5"/>
  <c r="E6196" i="5"/>
  <c r="L6196" i="5" s="1"/>
  <c r="G6195" i="5"/>
  <c r="E6195" i="5"/>
  <c r="L6195" i="5" s="1"/>
  <c r="G6194" i="5"/>
  <c r="E6194" i="5"/>
  <c r="L6194" i="5" s="1"/>
  <c r="G6193" i="5"/>
  <c r="E6193" i="5"/>
  <c r="L6193" i="5" s="1"/>
  <c r="G6192" i="5"/>
  <c r="E6192" i="5"/>
  <c r="L6192" i="5" s="1"/>
  <c r="L6191" i="5"/>
  <c r="G6191" i="5"/>
  <c r="E6191" i="5"/>
  <c r="L6190" i="5"/>
  <c r="G6190" i="5"/>
  <c r="E6190" i="5"/>
  <c r="G6189" i="5"/>
  <c r="E6189" i="5"/>
  <c r="L6189" i="5" s="1"/>
  <c r="L6188" i="5"/>
  <c r="G6188" i="5"/>
  <c r="E6188" i="5"/>
  <c r="L6187" i="5"/>
  <c r="G6187" i="5"/>
  <c r="E6187" i="5"/>
  <c r="G6186" i="5"/>
  <c r="E6186" i="5"/>
  <c r="L6186" i="5" s="1"/>
  <c r="L6185" i="5"/>
  <c r="G6185" i="5"/>
  <c r="E6185" i="5"/>
  <c r="G6184" i="5"/>
  <c r="E6184" i="5"/>
  <c r="L6184" i="5" s="1"/>
  <c r="G6183" i="5"/>
  <c r="E6183" i="5"/>
  <c r="L6183" i="5" s="1"/>
  <c r="G6182" i="5"/>
  <c r="E6182" i="5"/>
  <c r="L6182" i="5" s="1"/>
  <c r="L6181" i="5"/>
  <c r="G6181" i="5"/>
  <c r="E6181" i="5"/>
  <c r="G6180" i="5"/>
  <c r="E6180" i="5"/>
  <c r="L6180" i="5" s="1"/>
  <c r="L6179" i="5"/>
  <c r="G6179" i="5"/>
  <c r="E6179" i="5"/>
  <c r="L6178" i="5"/>
  <c r="G6178" i="5"/>
  <c r="E6178" i="5"/>
  <c r="G6177" i="5"/>
  <c r="E6177" i="5"/>
  <c r="L6177" i="5" s="1"/>
  <c r="G6176" i="5"/>
  <c r="E6176" i="5"/>
  <c r="L6176" i="5" s="1"/>
  <c r="G6175" i="5"/>
  <c r="E6175" i="5"/>
  <c r="L6175" i="5" s="1"/>
  <c r="G6174" i="5"/>
  <c r="E6174" i="5"/>
  <c r="L6174" i="5" s="1"/>
  <c r="L6173" i="5"/>
  <c r="G6173" i="5"/>
  <c r="E6173" i="5"/>
  <c r="G6172" i="5"/>
  <c r="E6172" i="5"/>
  <c r="L6172" i="5" s="1"/>
  <c r="G6171" i="5"/>
  <c r="E6171" i="5"/>
  <c r="L6171" i="5" s="1"/>
  <c r="L6170" i="5"/>
  <c r="G6170" i="5"/>
  <c r="E6170" i="5"/>
  <c r="L6169" i="5"/>
  <c r="G6169" i="5"/>
  <c r="E6169" i="5"/>
  <c r="G6168" i="5"/>
  <c r="E6168" i="5"/>
  <c r="L6168" i="5" s="1"/>
  <c r="L6167" i="5"/>
  <c r="G6167" i="5"/>
  <c r="E6167" i="5"/>
  <c r="G6166" i="5"/>
  <c r="E6166" i="5"/>
  <c r="L6166" i="5" s="1"/>
  <c r="G6165" i="5"/>
  <c r="E6165" i="5"/>
  <c r="L6165" i="5" s="1"/>
  <c r="G6164" i="5"/>
  <c r="E6164" i="5"/>
  <c r="L6164" i="5" s="1"/>
  <c r="G6163" i="5"/>
  <c r="E6163" i="5"/>
  <c r="L6163" i="5" s="1"/>
  <c r="G6162" i="5"/>
  <c r="E6162" i="5"/>
  <c r="L6162" i="5" s="1"/>
  <c r="L6161" i="5"/>
  <c r="G6161" i="5"/>
  <c r="E6161" i="5"/>
  <c r="G6160" i="5"/>
  <c r="E6160" i="5"/>
  <c r="L6160" i="5" s="1"/>
  <c r="G6159" i="5"/>
  <c r="E6159" i="5"/>
  <c r="L6159" i="5" s="1"/>
  <c r="G6158" i="5"/>
  <c r="E6158" i="5"/>
  <c r="L6158" i="5" s="1"/>
  <c r="G6157" i="5"/>
  <c r="E6157" i="5"/>
  <c r="L6157" i="5" s="1"/>
  <c r="G6156" i="5"/>
  <c r="E6156" i="5"/>
  <c r="L6156" i="5" s="1"/>
  <c r="G6155" i="5"/>
  <c r="E6155" i="5"/>
  <c r="L6155" i="5" s="1"/>
  <c r="G6154" i="5"/>
  <c r="E6154" i="5"/>
  <c r="L6154" i="5" s="1"/>
  <c r="G6153" i="5"/>
  <c r="E6153" i="5"/>
  <c r="L6153" i="5" s="1"/>
  <c r="L6152" i="5"/>
  <c r="G6152" i="5"/>
  <c r="E6152" i="5"/>
  <c r="L6151" i="5"/>
  <c r="G6151" i="5"/>
  <c r="E6151" i="5"/>
  <c r="G6150" i="5"/>
  <c r="E6150" i="5"/>
  <c r="L6150" i="5" s="1"/>
  <c r="L6149" i="5"/>
  <c r="G6149" i="5"/>
  <c r="E6149" i="5"/>
  <c r="G6148" i="5"/>
  <c r="E6148" i="5"/>
  <c r="L6148" i="5" s="1"/>
  <c r="G6147" i="5"/>
  <c r="E6147" i="5"/>
  <c r="L6147" i="5" s="1"/>
  <c r="L6146" i="5"/>
  <c r="G6146" i="5"/>
  <c r="E6146" i="5"/>
  <c r="L6145" i="5"/>
  <c r="G6145" i="5"/>
  <c r="E6145" i="5"/>
  <c r="G6144" i="5"/>
  <c r="E6144" i="5"/>
  <c r="L6144" i="5" s="1"/>
  <c r="L6143" i="5"/>
  <c r="G6143" i="5"/>
  <c r="E6143" i="5"/>
  <c r="G6142" i="5"/>
  <c r="E6142" i="5"/>
  <c r="L6142" i="5" s="1"/>
  <c r="G6141" i="5"/>
  <c r="E6141" i="5"/>
  <c r="L6141" i="5" s="1"/>
  <c r="G6140" i="5"/>
  <c r="E6140" i="5"/>
  <c r="L6140" i="5" s="1"/>
  <c r="G6139" i="5"/>
  <c r="E6139" i="5"/>
  <c r="L6139" i="5" s="1"/>
  <c r="G6138" i="5"/>
  <c r="E6138" i="5"/>
  <c r="L6138" i="5" s="1"/>
  <c r="G6137" i="5"/>
  <c r="E6137" i="5"/>
  <c r="L6137" i="5" s="1"/>
  <c r="L6136" i="5"/>
  <c r="G6136" i="5"/>
  <c r="E6136" i="5"/>
  <c r="G6135" i="5"/>
  <c r="E6135" i="5"/>
  <c r="L6135" i="5" s="1"/>
  <c r="L6134" i="5"/>
  <c r="G6134" i="5"/>
  <c r="E6134" i="5"/>
  <c r="L6133" i="5"/>
  <c r="G6133" i="5"/>
  <c r="E6133" i="5"/>
  <c r="G6132" i="5"/>
  <c r="E6132" i="5"/>
  <c r="L6132" i="5" s="1"/>
  <c r="L6131" i="5"/>
  <c r="G6131" i="5"/>
  <c r="E6131" i="5"/>
  <c r="G6130" i="5"/>
  <c r="E6130" i="5"/>
  <c r="L6130" i="5" s="1"/>
  <c r="G6129" i="5"/>
  <c r="E6129" i="5"/>
  <c r="L6129" i="5" s="1"/>
  <c r="G6128" i="5"/>
  <c r="E6128" i="5"/>
  <c r="L6128" i="5" s="1"/>
  <c r="L6127" i="5"/>
  <c r="G6127" i="5"/>
  <c r="E6127" i="5"/>
  <c r="G6126" i="5"/>
  <c r="E6126" i="5"/>
  <c r="L6126" i="5" s="1"/>
  <c r="L6125" i="5"/>
  <c r="G6125" i="5"/>
  <c r="E6125" i="5"/>
  <c r="G6124" i="5"/>
  <c r="E6124" i="5"/>
  <c r="L6124" i="5" s="1"/>
  <c r="G6123" i="5"/>
  <c r="E6123" i="5"/>
  <c r="L6123" i="5" s="1"/>
  <c r="G6122" i="5"/>
  <c r="E6122" i="5"/>
  <c r="L6122" i="5" s="1"/>
  <c r="G6121" i="5"/>
  <c r="E6121" i="5"/>
  <c r="L6121" i="5" s="1"/>
  <c r="G6120" i="5"/>
  <c r="E6120" i="5"/>
  <c r="L6120" i="5" s="1"/>
  <c r="L6119" i="5"/>
  <c r="G6119" i="5"/>
  <c r="E6119" i="5"/>
  <c r="G6118" i="5"/>
  <c r="E6118" i="5"/>
  <c r="L6118" i="5" s="1"/>
  <c r="G6117" i="5"/>
  <c r="E6117" i="5"/>
  <c r="L6117" i="5" s="1"/>
  <c r="L6116" i="5"/>
  <c r="G6116" i="5"/>
  <c r="E6116" i="5"/>
  <c r="L6115" i="5"/>
  <c r="G6115" i="5"/>
  <c r="E6115" i="5"/>
  <c r="G6114" i="5"/>
  <c r="E6114" i="5"/>
  <c r="L6114" i="5" s="1"/>
  <c r="L6113" i="5"/>
  <c r="G6113" i="5"/>
  <c r="E6113" i="5"/>
  <c r="G6112" i="5"/>
  <c r="E6112" i="5"/>
  <c r="L6112" i="5" s="1"/>
  <c r="G6111" i="5"/>
  <c r="E6111" i="5"/>
  <c r="L6111" i="5" s="1"/>
  <c r="L6110" i="5"/>
  <c r="G6110" i="5"/>
  <c r="E6110" i="5"/>
  <c r="L6109" i="5"/>
  <c r="G6109" i="5"/>
  <c r="E6109" i="5"/>
  <c r="G6108" i="5"/>
  <c r="E6108" i="5"/>
  <c r="L6108" i="5" s="1"/>
  <c r="L6107" i="5"/>
  <c r="G6107" i="5"/>
  <c r="E6107" i="5"/>
  <c r="L6106" i="5"/>
  <c r="G6106" i="5"/>
  <c r="E6106" i="5"/>
  <c r="G6105" i="5"/>
  <c r="E6105" i="5"/>
  <c r="L6105" i="5" s="1"/>
  <c r="G6104" i="5"/>
  <c r="E6104" i="5"/>
  <c r="L6104" i="5" s="1"/>
  <c r="G6103" i="5"/>
  <c r="E6103" i="5"/>
  <c r="L6103" i="5" s="1"/>
  <c r="G6102" i="5"/>
  <c r="E6102" i="5"/>
  <c r="L6102" i="5" s="1"/>
  <c r="L6101" i="5"/>
  <c r="G6101" i="5"/>
  <c r="E6101" i="5"/>
  <c r="L6100" i="5"/>
  <c r="G6100" i="5"/>
  <c r="E6100" i="5"/>
  <c r="G6099" i="5"/>
  <c r="E6099" i="5"/>
  <c r="L6099" i="5" s="1"/>
  <c r="L6098" i="5"/>
  <c r="G6098" i="5"/>
  <c r="E6098" i="5"/>
  <c r="G6097" i="5"/>
  <c r="E6097" i="5"/>
  <c r="L6097" i="5" s="1"/>
  <c r="G6096" i="5"/>
  <c r="E6096" i="5"/>
  <c r="L6096" i="5" s="1"/>
  <c r="L6095" i="5"/>
  <c r="G6095" i="5"/>
  <c r="E6095" i="5"/>
  <c r="G6094" i="5"/>
  <c r="E6094" i="5"/>
  <c r="L6094" i="5" s="1"/>
  <c r="G6093" i="5"/>
  <c r="E6093" i="5"/>
  <c r="L6093" i="5" s="1"/>
  <c r="L6092" i="5"/>
  <c r="G6092" i="5"/>
  <c r="E6092" i="5"/>
  <c r="L6091" i="5"/>
  <c r="G6091" i="5"/>
  <c r="E6091" i="5"/>
  <c r="G6090" i="5"/>
  <c r="E6090" i="5"/>
  <c r="L6090" i="5" s="1"/>
  <c r="L6089" i="5"/>
  <c r="G6089" i="5"/>
  <c r="E6089" i="5"/>
  <c r="G6088" i="5"/>
  <c r="E6088" i="5"/>
  <c r="L6088" i="5" s="1"/>
  <c r="G6087" i="5"/>
  <c r="E6087" i="5"/>
  <c r="L6087" i="5" s="1"/>
  <c r="L6086" i="5"/>
  <c r="G6086" i="5"/>
  <c r="E6086" i="5"/>
  <c r="G6085" i="5"/>
  <c r="E6085" i="5"/>
  <c r="L6085" i="5" s="1"/>
  <c r="G6084" i="5"/>
  <c r="E6084" i="5"/>
  <c r="L6084" i="5" s="1"/>
  <c r="L6083" i="5"/>
  <c r="G6083" i="5"/>
  <c r="E6083" i="5"/>
  <c r="L6082" i="5"/>
  <c r="G6082" i="5"/>
  <c r="E6082" i="5"/>
  <c r="G6081" i="5"/>
  <c r="E6081" i="5"/>
  <c r="L6081" i="5" s="1"/>
  <c r="L6080" i="5"/>
  <c r="G6080" i="5"/>
  <c r="E6080" i="5"/>
  <c r="L6079" i="5"/>
  <c r="G6079" i="5"/>
  <c r="E6079" i="5"/>
  <c r="G6078" i="5"/>
  <c r="E6078" i="5"/>
  <c r="L6078" i="5" s="1"/>
  <c r="L6077" i="5"/>
  <c r="G6077" i="5"/>
  <c r="E6077" i="5"/>
  <c r="G6076" i="5"/>
  <c r="E6076" i="5"/>
  <c r="L6076" i="5" s="1"/>
  <c r="G6075" i="5"/>
  <c r="E6075" i="5"/>
  <c r="L6075" i="5" s="1"/>
  <c r="G6074" i="5"/>
  <c r="E6074" i="5"/>
  <c r="L6074" i="5" s="1"/>
  <c r="L6073" i="5"/>
  <c r="G6073" i="5"/>
  <c r="E6073" i="5"/>
  <c r="G6072" i="5"/>
  <c r="E6072" i="5"/>
  <c r="L6072" i="5" s="1"/>
  <c r="L6071" i="5"/>
  <c r="G6071" i="5"/>
  <c r="E6071" i="5"/>
  <c r="L6070" i="5"/>
  <c r="G6070" i="5"/>
  <c r="E6070" i="5"/>
  <c r="G6069" i="5"/>
  <c r="E6069" i="5"/>
  <c r="L6069" i="5" s="1"/>
  <c r="G6068" i="5"/>
  <c r="E6068" i="5"/>
  <c r="L6068" i="5" s="1"/>
  <c r="G6067" i="5"/>
  <c r="E6067" i="5"/>
  <c r="L6067" i="5" s="1"/>
  <c r="G6066" i="5"/>
  <c r="E6066" i="5"/>
  <c r="L6066" i="5" s="1"/>
  <c r="L6065" i="5"/>
  <c r="G6065" i="5"/>
  <c r="E6065" i="5"/>
  <c r="L6064" i="5"/>
  <c r="G6064" i="5"/>
  <c r="E6064" i="5"/>
  <c r="G6063" i="5"/>
  <c r="E6063" i="5"/>
  <c r="L6063" i="5" s="1"/>
  <c r="G6062" i="5"/>
  <c r="E6062" i="5"/>
  <c r="L6062" i="5" s="1"/>
  <c r="L6061" i="5"/>
  <c r="G6061" i="5"/>
  <c r="E6061" i="5"/>
  <c r="L6060" i="5"/>
  <c r="G6060" i="5"/>
  <c r="E6060" i="5"/>
  <c r="G6059" i="5"/>
  <c r="E6059" i="5"/>
  <c r="L6059" i="5" s="1"/>
  <c r="L6058" i="5"/>
  <c r="G6058" i="5"/>
  <c r="E6058" i="5"/>
  <c r="L6057" i="5"/>
  <c r="K6057" i="5"/>
  <c r="G6057" i="5"/>
  <c r="E6057" i="5"/>
  <c r="L6056" i="5"/>
  <c r="G6056" i="5"/>
  <c r="E6056" i="5"/>
  <c r="L6055" i="5"/>
  <c r="G6055" i="5"/>
  <c r="E6055" i="5"/>
  <c r="G6054" i="5"/>
  <c r="E6054" i="5"/>
  <c r="L6054" i="5" s="1"/>
  <c r="G6053" i="5"/>
  <c r="E6053" i="5"/>
  <c r="L6053" i="5" s="1"/>
  <c r="L6052" i="5"/>
  <c r="G6052" i="5"/>
  <c r="E6052" i="5"/>
  <c r="L6051" i="5"/>
  <c r="G6051" i="5"/>
  <c r="E6051" i="5"/>
  <c r="L6050" i="5"/>
  <c r="G6050" i="5"/>
  <c r="E6050" i="5"/>
  <c r="L6049" i="5"/>
  <c r="G6049" i="5"/>
  <c r="E6049" i="5"/>
  <c r="L6048" i="5"/>
  <c r="G6048" i="5"/>
  <c r="E6048" i="5"/>
  <c r="G6047" i="5"/>
  <c r="E6047" i="5"/>
  <c r="L6047" i="5" s="1"/>
  <c r="L6046" i="5"/>
  <c r="G6046" i="5"/>
  <c r="E6046" i="5"/>
  <c r="G6045" i="5"/>
  <c r="E6045" i="5"/>
  <c r="L6045" i="5" s="1"/>
  <c r="L6044" i="5"/>
  <c r="G6044" i="5"/>
  <c r="E6044" i="5"/>
  <c r="L6043" i="5"/>
  <c r="G6043" i="5"/>
  <c r="E6043" i="5"/>
  <c r="L6042" i="5"/>
  <c r="G6042" i="5"/>
  <c r="E6042" i="5"/>
  <c r="L6041" i="5"/>
  <c r="G6041" i="5"/>
  <c r="E6041" i="5"/>
  <c r="L6040" i="5"/>
  <c r="G6040" i="5"/>
  <c r="E6040" i="5"/>
  <c r="G6039" i="5"/>
  <c r="E6039" i="5"/>
  <c r="L6039" i="5" s="1"/>
  <c r="L6038" i="5"/>
  <c r="G6038" i="5"/>
  <c r="E6038" i="5"/>
  <c r="L6037" i="5"/>
  <c r="G6037" i="5"/>
  <c r="E6037" i="5"/>
  <c r="G6036" i="5"/>
  <c r="E6036" i="5"/>
  <c r="L6036" i="5" s="1"/>
  <c r="G6035" i="5"/>
  <c r="E6035" i="5"/>
  <c r="L6035" i="5" s="1"/>
  <c r="L6034" i="5"/>
  <c r="G6034" i="5"/>
  <c r="E6034" i="5"/>
  <c r="L6033" i="5"/>
  <c r="G6033" i="5"/>
  <c r="E6033" i="5"/>
  <c r="L6032" i="5"/>
  <c r="G6032" i="5"/>
  <c r="E6032" i="5"/>
  <c r="L6031" i="5"/>
  <c r="G6031" i="5"/>
  <c r="E6031" i="5"/>
  <c r="L6030" i="5"/>
  <c r="G6030" i="5"/>
  <c r="E6030" i="5"/>
  <c r="L6029" i="5"/>
  <c r="G6029" i="5"/>
  <c r="E6029" i="5"/>
  <c r="L6028" i="5"/>
  <c r="G6028" i="5"/>
  <c r="E6028" i="5"/>
  <c r="G6027" i="5"/>
  <c r="E6027" i="5"/>
  <c r="L6027" i="5" s="1"/>
  <c r="G6026" i="5"/>
  <c r="E6026" i="5"/>
  <c r="L6026" i="5" s="1"/>
  <c r="L6025" i="5"/>
  <c r="G6025" i="5"/>
  <c r="E6025" i="5"/>
  <c r="L6024" i="5"/>
  <c r="G6024" i="5"/>
  <c r="E6024" i="5"/>
  <c r="L6023" i="5"/>
  <c r="G6023" i="5"/>
  <c r="E6023" i="5"/>
  <c r="L6022" i="5"/>
  <c r="G6022" i="5"/>
  <c r="E6022" i="5"/>
  <c r="L6021" i="5"/>
  <c r="G6021" i="5"/>
  <c r="E6021" i="5"/>
  <c r="G6020" i="5"/>
  <c r="E6020" i="5"/>
  <c r="L6020" i="5" s="1"/>
  <c r="L6019" i="5"/>
  <c r="G6019" i="5"/>
  <c r="E6019" i="5"/>
  <c r="L6018" i="5"/>
  <c r="G6018" i="5"/>
  <c r="E6018" i="5"/>
  <c r="G6017" i="5"/>
  <c r="E6017" i="5"/>
  <c r="L6017" i="5" s="1"/>
  <c r="L6016" i="5"/>
  <c r="G6016" i="5"/>
  <c r="E6016" i="5"/>
  <c r="G6015" i="5"/>
  <c r="E6015" i="5"/>
  <c r="L6015" i="5" s="1"/>
  <c r="L6014" i="5"/>
  <c r="G6014" i="5"/>
  <c r="E6014" i="5"/>
  <c r="L6013" i="5"/>
  <c r="G6013" i="5"/>
  <c r="E6013" i="5"/>
  <c r="L6012" i="5"/>
  <c r="G6012" i="5"/>
  <c r="E6012" i="5"/>
  <c r="L6011" i="5"/>
  <c r="G6011" i="5"/>
  <c r="E6011" i="5"/>
  <c r="L6010" i="5"/>
  <c r="G6010" i="5"/>
  <c r="E6010" i="5"/>
  <c r="G6009" i="5"/>
  <c r="E6009" i="5"/>
  <c r="L6009" i="5" s="1"/>
  <c r="L6008" i="5"/>
  <c r="G6008" i="5"/>
  <c r="E6008" i="5"/>
  <c r="L6007" i="5"/>
  <c r="G6007" i="5"/>
  <c r="E6007" i="5"/>
  <c r="L6006" i="5"/>
  <c r="G6006" i="5"/>
  <c r="E6006" i="5"/>
  <c r="L6005" i="5"/>
  <c r="G6005" i="5"/>
  <c r="E6005" i="5"/>
  <c r="L6004" i="5"/>
  <c r="G6004" i="5"/>
  <c r="E6004" i="5"/>
  <c r="L6003" i="5"/>
  <c r="G6003" i="5"/>
  <c r="E6003" i="5"/>
  <c r="L6002" i="5"/>
  <c r="G6002" i="5"/>
  <c r="E6002" i="5"/>
  <c r="L6001" i="5"/>
  <c r="G6001" i="5"/>
  <c r="E6001" i="5"/>
  <c r="G6000" i="5"/>
  <c r="E6000" i="5"/>
  <c r="L6000" i="5" s="1"/>
  <c r="G5999" i="5"/>
  <c r="E5999" i="5"/>
  <c r="L5999" i="5" s="1"/>
  <c r="L5998" i="5"/>
  <c r="G5998" i="5"/>
  <c r="E5998" i="5"/>
  <c r="G5997" i="5"/>
  <c r="E5997" i="5"/>
  <c r="L5997" i="5" s="1"/>
  <c r="L5996" i="5"/>
  <c r="G5996" i="5"/>
  <c r="E5996" i="5"/>
  <c r="L5995" i="5"/>
  <c r="G5995" i="5"/>
  <c r="E5995" i="5"/>
  <c r="G5994" i="5"/>
  <c r="E5994" i="5"/>
  <c r="L5994" i="5" s="1"/>
  <c r="G5993" i="5"/>
  <c r="E5993" i="5"/>
  <c r="L5993" i="5" s="1"/>
  <c r="L5992" i="5"/>
  <c r="G5992" i="5"/>
  <c r="E5992" i="5"/>
  <c r="G5991" i="5"/>
  <c r="E5991" i="5"/>
  <c r="L5991" i="5" s="1"/>
  <c r="G5990" i="5"/>
  <c r="E5990" i="5"/>
  <c r="L5990" i="5" s="1"/>
  <c r="L5989" i="5"/>
  <c r="G5989" i="5"/>
  <c r="E5989" i="5"/>
  <c r="L5988" i="5"/>
  <c r="G5988" i="5"/>
  <c r="E5988" i="5"/>
  <c r="G5987" i="5"/>
  <c r="E5987" i="5"/>
  <c r="L5987" i="5" s="1"/>
  <c r="L5986" i="5"/>
  <c r="G5986" i="5"/>
  <c r="E5986" i="5"/>
  <c r="G5985" i="5"/>
  <c r="E5985" i="5"/>
  <c r="L5985" i="5" s="1"/>
  <c r="G5984" i="5"/>
  <c r="E5984" i="5"/>
  <c r="L5984" i="5" s="1"/>
  <c r="L5983" i="5"/>
  <c r="G5983" i="5"/>
  <c r="E5983" i="5"/>
  <c r="L5982" i="5"/>
  <c r="G5982" i="5"/>
  <c r="E5982" i="5"/>
  <c r="G5981" i="5"/>
  <c r="E5981" i="5"/>
  <c r="L5981" i="5" s="1"/>
  <c r="L5980" i="5"/>
  <c r="G5980" i="5"/>
  <c r="E5980" i="5"/>
  <c r="L5979" i="5"/>
  <c r="G5979" i="5"/>
  <c r="E5979" i="5"/>
  <c r="L5978" i="5"/>
  <c r="G5978" i="5"/>
  <c r="E5978" i="5"/>
  <c r="L5977" i="5"/>
  <c r="G5977" i="5"/>
  <c r="E5977" i="5"/>
  <c r="L5976" i="5"/>
  <c r="G5976" i="5"/>
  <c r="E5976" i="5"/>
  <c r="G5975" i="5"/>
  <c r="E5975" i="5"/>
  <c r="L5975" i="5" s="1"/>
  <c r="L5974" i="5"/>
  <c r="G5974" i="5"/>
  <c r="E5974" i="5"/>
  <c r="G5973" i="5"/>
  <c r="E5973" i="5"/>
  <c r="L5973" i="5" s="1"/>
  <c r="L5972" i="5"/>
  <c r="G5972" i="5"/>
  <c r="E5972" i="5"/>
  <c r="L5971" i="5"/>
  <c r="G5971" i="5"/>
  <c r="E5971" i="5"/>
  <c r="L5970" i="5"/>
  <c r="G5970" i="5"/>
  <c r="E5970" i="5"/>
  <c r="L5969" i="5"/>
  <c r="G5969" i="5"/>
  <c r="E5969" i="5"/>
  <c r="L5968" i="5"/>
  <c r="G5968" i="5"/>
  <c r="E5968" i="5"/>
  <c r="G5967" i="5"/>
  <c r="E5967" i="5"/>
  <c r="L5967" i="5" s="1"/>
  <c r="G5966" i="5"/>
  <c r="E5966" i="5"/>
  <c r="L5966" i="5" s="1"/>
  <c r="L5965" i="5"/>
  <c r="G5965" i="5"/>
  <c r="E5965" i="5"/>
  <c r="G5964" i="5"/>
  <c r="E5964" i="5"/>
  <c r="L5964" i="5" s="1"/>
  <c r="G5963" i="5"/>
  <c r="E5963" i="5"/>
  <c r="L5963" i="5" s="1"/>
  <c r="L5962" i="5"/>
  <c r="G5962" i="5"/>
  <c r="E5962" i="5"/>
  <c r="L5961" i="5"/>
  <c r="G5961" i="5"/>
  <c r="E5961" i="5"/>
  <c r="L5960" i="5"/>
  <c r="G5960" i="5"/>
  <c r="E5960" i="5"/>
  <c r="L5959" i="5"/>
  <c r="G5959" i="5"/>
  <c r="E5959" i="5"/>
  <c r="G5958" i="5"/>
  <c r="E5958" i="5"/>
  <c r="L5958" i="5" s="1"/>
  <c r="L5957" i="5"/>
  <c r="G5957" i="5"/>
  <c r="E5957" i="5"/>
  <c r="L5956" i="5"/>
  <c r="G5956" i="5"/>
  <c r="E5956" i="5"/>
  <c r="G5955" i="5"/>
  <c r="E5955" i="5"/>
  <c r="L5955" i="5" s="1"/>
  <c r="L5954" i="5"/>
  <c r="G5954" i="5"/>
  <c r="E5954" i="5"/>
  <c r="L5953" i="5"/>
  <c r="G5953" i="5"/>
  <c r="E5953" i="5"/>
  <c r="L5952" i="5"/>
  <c r="G5952" i="5"/>
  <c r="E5952" i="5"/>
  <c r="G5951" i="5"/>
  <c r="E5951" i="5"/>
  <c r="L5951" i="5" s="1"/>
  <c r="L5950" i="5"/>
  <c r="G5950" i="5"/>
  <c r="E5950" i="5"/>
  <c r="L5949" i="5"/>
  <c r="G5949" i="5"/>
  <c r="E5949" i="5"/>
  <c r="L5948" i="5"/>
  <c r="G5948" i="5"/>
  <c r="E5948" i="5"/>
  <c r="L5947" i="5"/>
  <c r="G5947" i="5"/>
  <c r="E5947" i="5"/>
  <c r="L5946" i="5"/>
  <c r="G5946" i="5"/>
  <c r="E5946" i="5"/>
  <c r="G5945" i="5"/>
  <c r="E5945" i="5"/>
  <c r="L5945" i="5" s="1"/>
  <c r="L5944" i="5"/>
  <c r="G5944" i="5"/>
  <c r="E5944" i="5"/>
  <c r="L5943" i="5"/>
  <c r="G5943" i="5"/>
  <c r="E5943" i="5"/>
  <c r="L5942" i="5"/>
  <c r="G5942" i="5"/>
  <c r="E5942" i="5"/>
  <c r="L5941" i="5"/>
  <c r="G5941" i="5"/>
  <c r="E5941" i="5"/>
  <c r="G5940" i="5"/>
  <c r="E5940" i="5"/>
  <c r="L5940" i="5" s="1"/>
  <c r="G5939" i="5"/>
  <c r="E5939" i="5"/>
  <c r="L5939" i="5" s="1"/>
  <c r="L5938" i="5"/>
  <c r="G5938" i="5"/>
  <c r="E5938" i="5"/>
  <c r="G5937" i="5"/>
  <c r="E5937" i="5"/>
  <c r="L5937" i="5" s="1"/>
  <c r="G5936" i="5"/>
  <c r="E5936" i="5"/>
  <c r="L5936" i="5" s="1"/>
  <c r="L5935" i="5"/>
  <c r="G5935" i="5"/>
  <c r="E5935" i="5"/>
  <c r="L5934" i="5"/>
  <c r="G5934" i="5"/>
  <c r="E5934" i="5"/>
  <c r="L5933" i="5"/>
  <c r="G5933" i="5"/>
  <c r="E5933" i="5"/>
  <c r="L5932" i="5"/>
  <c r="G5932" i="5"/>
  <c r="E5932" i="5"/>
  <c r="L5931" i="5"/>
  <c r="G5931" i="5"/>
  <c r="E5931" i="5"/>
  <c r="L5930" i="5"/>
  <c r="G5930" i="5"/>
  <c r="E5930" i="5"/>
  <c r="L5929" i="5"/>
  <c r="G5929" i="5"/>
  <c r="E5929" i="5"/>
  <c r="G5928" i="5"/>
  <c r="E5928" i="5"/>
  <c r="L5928" i="5" s="1"/>
  <c r="G5927" i="5"/>
  <c r="E5927" i="5"/>
  <c r="L5927" i="5" s="1"/>
  <c r="L5926" i="5"/>
  <c r="G5926" i="5"/>
  <c r="E5926" i="5"/>
  <c r="G5925" i="5"/>
  <c r="E5925" i="5"/>
  <c r="L5925" i="5" s="1"/>
  <c r="L5924" i="5"/>
  <c r="G5924" i="5"/>
  <c r="E5924" i="5"/>
  <c r="L5923" i="5"/>
  <c r="G5923" i="5"/>
  <c r="E5923" i="5"/>
  <c r="G5922" i="5"/>
  <c r="E5922" i="5"/>
  <c r="L5922" i="5" s="1"/>
  <c r="L5921" i="5"/>
  <c r="G5921" i="5"/>
  <c r="E5921" i="5"/>
  <c r="L5920" i="5"/>
  <c r="G5920" i="5"/>
  <c r="E5920" i="5"/>
  <c r="G5919" i="5"/>
  <c r="E5919" i="5"/>
  <c r="L5919" i="5" s="1"/>
  <c r="L5918" i="5"/>
  <c r="G5918" i="5"/>
  <c r="E5918" i="5"/>
  <c r="L5917" i="5"/>
  <c r="G5917" i="5"/>
  <c r="E5917" i="5"/>
  <c r="L5916" i="5"/>
  <c r="G5916" i="5"/>
  <c r="E5916" i="5"/>
  <c r="G5915" i="5"/>
  <c r="E5915" i="5"/>
  <c r="L5915" i="5" s="1"/>
  <c r="L5914" i="5"/>
  <c r="G5914" i="5"/>
  <c r="E5914" i="5"/>
  <c r="L5913" i="5"/>
  <c r="G5913" i="5"/>
  <c r="E5913" i="5"/>
  <c r="L5912" i="5"/>
  <c r="G5912" i="5"/>
  <c r="E5912" i="5"/>
  <c r="L5911" i="5"/>
  <c r="G5911" i="5"/>
  <c r="E5911" i="5"/>
  <c r="L5910" i="5"/>
  <c r="G5910" i="5"/>
  <c r="E5910" i="5"/>
  <c r="G5909" i="5"/>
  <c r="E5909" i="5"/>
  <c r="L5909" i="5" s="1"/>
  <c r="L5908" i="5"/>
  <c r="G5908" i="5"/>
  <c r="E5908" i="5"/>
  <c r="L5907" i="5"/>
  <c r="G5907" i="5"/>
  <c r="E5907" i="5"/>
  <c r="L5906" i="5"/>
  <c r="G5906" i="5"/>
  <c r="E5906" i="5"/>
  <c r="L5905" i="5"/>
  <c r="G5905" i="5"/>
  <c r="E5905" i="5"/>
  <c r="G5904" i="5"/>
  <c r="E5904" i="5"/>
  <c r="L5904" i="5" s="1"/>
  <c r="L5903" i="5"/>
  <c r="G5903" i="5"/>
  <c r="E5903" i="5"/>
  <c r="L5902" i="5"/>
  <c r="G5902" i="5"/>
  <c r="E5902" i="5"/>
  <c r="G5901" i="5"/>
  <c r="E5901" i="5"/>
  <c r="L5901" i="5" s="1"/>
  <c r="G5900" i="5"/>
  <c r="E5900" i="5"/>
  <c r="L5900" i="5" s="1"/>
  <c r="L5899" i="5"/>
  <c r="G5899" i="5"/>
  <c r="E5899" i="5"/>
  <c r="L5898" i="5"/>
  <c r="G5898" i="5"/>
  <c r="E5898" i="5"/>
  <c r="L5897" i="5"/>
  <c r="G5897" i="5"/>
  <c r="E5897" i="5"/>
  <c r="L5896" i="5"/>
  <c r="G5896" i="5"/>
  <c r="E5896" i="5"/>
  <c r="G5895" i="5"/>
  <c r="E5895" i="5"/>
  <c r="L5895" i="5" s="1"/>
  <c r="L5894" i="5"/>
  <c r="G5894" i="5"/>
  <c r="E5894" i="5"/>
  <c r="L5893" i="5"/>
  <c r="G5893" i="5"/>
  <c r="E5893" i="5"/>
  <c r="G5892" i="5"/>
  <c r="E5892" i="5"/>
  <c r="L5892" i="5" s="1"/>
  <c r="G5891" i="5"/>
  <c r="E5891" i="5"/>
  <c r="L5891" i="5" s="1"/>
  <c r="L5890" i="5"/>
  <c r="G5890" i="5"/>
  <c r="E5890" i="5"/>
  <c r="L5889" i="5"/>
  <c r="G5889" i="5"/>
  <c r="E5889" i="5"/>
  <c r="L5888" i="5"/>
  <c r="G5888" i="5"/>
  <c r="E5888" i="5"/>
  <c r="L5887" i="5"/>
  <c r="G5887" i="5"/>
  <c r="E5887" i="5"/>
  <c r="L5886" i="5"/>
  <c r="G5886" i="5"/>
  <c r="E5886" i="5"/>
  <c r="G5885" i="5"/>
  <c r="E5885" i="5"/>
  <c r="L5885" i="5" s="1"/>
  <c r="L5884" i="5"/>
  <c r="G5884" i="5"/>
  <c r="E5884" i="5"/>
  <c r="G5883" i="5"/>
  <c r="E5883" i="5"/>
  <c r="L5883" i="5" s="1"/>
  <c r="L5882" i="5"/>
  <c r="G5882" i="5"/>
  <c r="E5882" i="5"/>
  <c r="L5881" i="5"/>
  <c r="G5881" i="5"/>
  <c r="E5881" i="5"/>
  <c r="L5880" i="5"/>
  <c r="G5880" i="5"/>
  <c r="E5880" i="5"/>
  <c r="G5879" i="5"/>
  <c r="E5879" i="5"/>
  <c r="L5879" i="5" s="1"/>
  <c r="L5878" i="5"/>
  <c r="G5878" i="5"/>
  <c r="E5878" i="5"/>
  <c r="L5877" i="5"/>
  <c r="G5877" i="5"/>
  <c r="E5877" i="5"/>
  <c r="L5876" i="5"/>
  <c r="G5876" i="5"/>
  <c r="E5876" i="5"/>
  <c r="L5875" i="5"/>
  <c r="G5875" i="5"/>
  <c r="E5875" i="5"/>
  <c r="L5874" i="5"/>
  <c r="G5874" i="5"/>
  <c r="E5874" i="5"/>
  <c r="G5873" i="5"/>
  <c r="E5873" i="5"/>
  <c r="L5873" i="5" s="1"/>
  <c r="L5872" i="5"/>
  <c r="G5872" i="5"/>
  <c r="E5872" i="5"/>
  <c r="G5871" i="5"/>
  <c r="E5871" i="5"/>
  <c r="L5871" i="5" s="1"/>
  <c r="L5870" i="5"/>
  <c r="G5870" i="5"/>
  <c r="E5870" i="5"/>
  <c r="L5869" i="5"/>
  <c r="G5869" i="5"/>
  <c r="E5869" i="5"/>
  <c r="L5868" i="5"/>
  <c r="G5868" i="5"/>
  <c r="E5868" i="5"/>
  <c r="L5867" i="5"/>
  <c r="G5867" i="5"/>
  <c r="E5867" i="5"/>
  <c r="L5866" i="5"/>
  <c r="G5866" i="5"/>
  <c r="E5866" i="5"/>
  <c r="G5865" i="5"/>
  <c r="E5865" i="5"/>
  <c r="L5865" i="5" s="1"/>
  <c r="L5864" i="5"/>
  <c r="G5864" i="5"/>
  <c r="E5864" i="5"/>
  <c r="L5863" i="5"/>
  <c r="G5863" i="5"/>
  <c r="E5863" i="5"/>
  <c r="L5862" i="5"/>
  <c r="G5862" i="5"/>
  <c r="E5862" i="5"/>
  <c r="G5861" i="5"/>
  <c r="E5861" i="5"/>
  <c r="L5861" i="5" s="1"/>
  <c r="L5860" i="5"/>
  <c r="G5860" i="5"/>
  <c r="E5860" i="5"/>
  <c r="L5859" i="5"/>
  <c r="G5859" i="5"/>
  <c r="E5859" i="5"/>
  <c r="L5858" i="5"/>
  <c r="G5858" i="5"/>
  <c r="E5858" i="5"/>
  <c r="L5857" i="5"/>
  <c r="G5857" i="5"/>
  <c r="E5857" i="5"/>
  <c r="G5856" i="5"/>
  <c r="E5856" i="5"/>
  <c r="L5856" i="5" s="1"/>
  <c r="G5855" i="5"/>
  <c r="E5855" i="5"/>
  <c r="L5855" i="5" s="1"/>
  <c r="L5854" i="5"/>
  <c r="G5854" i="5"/>
  <c r="E5854" i="5"/>
  <c r="G5853" i="5"/>
  <c r="E5853" i="5"/>
  <c r="L5853" i="5" s="1"/>
  <c r="L5852" i="5"/>
  <c r="G5852" i="5"/>
  <c r="E5852" i="5"/>
  <c r="L5851" i="5"/>
  <c r="G5851" i="5"/>
  <c r="E5851" i="5"/>
  <c r="L5850" i="5"/>
  <c r="K5850" i="5"/>
  <c r="G5850" i="5"/>
  <c r="E5850" i="5"/>
  <c r="G5849" i="5"/>
  <c r="E5849" i="5"/>
  <c r="L5849" i="5" s="1"/>
  <c r="L5848" i="5"/>
  <c r="G5848" i="5"/>
  <c r="E5848" i="5"/>
  <c r="G5847" i="5"/>
  <c r="E5847" i="5"/>
  <c r="L5847" i="5" s="1"/>
  <c r="G5846" i="5"/>
  <c r="E5846" i="5"/>
  <c r="L5846" i="5" s="1"/>
  <c r="L5845" i="5"/>
  <c r="G5845" i="5"/>
  <c r="E5845" i="5"/>
  <c r="L5844" i="5"/>
  <c r="G5844" i="5"/>
  <c r="E5844" i="5"/>
  <c r="G5843" i="5"/>
  <c r="E5843" i="5"/>
  <c r="L5843" i="5" s="1"/>
  <c r="L5842" i="5"/>
  <c r="G5842" i="5"/>
  <c r="E5842" i="5"/>
  <c r="G5841" i="5"/>
  <c r="E5841" i="5"/>
  <c r="L5841" i="5" s="1"/>
  <c r="G5840" i="5"/>
  <c r="E5840" i="5"/>
  <c r="L5840" i="5" s="1"/>
  <c r="L5839" i="5"/>
  <c r="G5839" i="5"/>
  <c r="E5839" i="5"/>
  <c r="L5838" i="5"/>
  <c r="G5838" i="5"/>
  <c r="E5838" i="5"/>
  <c r="G5837" i="5"/>
  <c r="E5837" i="5"/>
  <c r="L5837" i="5" s="1"/>
  <c r="L5836" i="5"/>
  <c r="G5836" i="5"/>
  <c r="E5836" i="5"/>
  <c r="L5835" i="5"/>
  <c r="G5835" i="5"/>
  <c r="E5835" i="5"/>
  <c r="L5834" i="5"/>
  <c r="G5834" i="5"/>
  <c r="E5834" i="5"/>
  <c r="L5833" i="5"/>
  <c r="G5833" i="5"/>
  <c r="E5833" i="5"/>
  <c r="L5832" i="5"/>
  <c r="G5832" i="5"/>
  <c r="E5832" i="5"/>
  <c r="L5831" i="5"/>
  <c r="G5831" i="5"/>
  <c r="E5831" i="5"/>
  <c r="L5830" i="5"/>
  <c r="G5830" i="5"/>
  <c r="E5830" i="5"/>
  <c r="G5829" i="5"/>
  <c r="E5829" i="5"/>
  <c r="L5829" i="5" s="1"/>
  <c r="L5828" i="5"/>
  <c r="G5828" i="5"/>
  <c r="E5828" i="5"/>
  <c r="L5827" i="5"/>
  <c r="G5827" i="5"/>
  <c r="E5827" i="5"/>
  <c r="L5826" i="5"/>
  <c r="G5826" i="5"/>
  <c r="E5826" i="5"/>
  <c r="L5825" i="5"/>
  <c r="G5825" i="5"/>
  <c r="E5825" i="5"/>
  <c r="L5824" i="5"/>
  <c r="G5824" i="5"/>
  <c r="E5824" i="5"/>
  <c r="G5823" i="5"/>
  <c r="E5823" i="5"/>
  <c r="L5823" i="5" s="1"/>
  <c r="L5822" i="5"/>
  <c r="G5822" i="5"/>
  <c r="E5822" i="5"/>
  <c r="L5821" i="5"/>
  <c r="G5821" i="5"/>
  <c r="E5821" i="5"/>
  <c r="G5820" i="5"/>
  <c r="E5820" i="5"/>
  <c r="L5820" i="5" s="1"/>
  <c r="G5819" i="5"/>
  <c r="E5819" i="5"/>
  <c r="L5819" i="5" s="1"/>
  <c r="L5818" i="5"/>
  <c r="G5818" i="5"/>
  <c r="E5818" i="5"/>
  <c r="L5817" i="5"/>
  <c r="G5817" i="5"/>
  <c r="E5817" i="5"/>
  <c r="L5816" i="5"/>
  <c r="G5816" i="5"/>
  <c r="E5816" i="5"/>
  <c r="L5815" i="5"/>
  <c r="G5815" i="5"/>
  <c r="E5815" i="5"/>
  <c r="L5814" i="5"/>
  <c r="G5814" i="5"/>
  <c r="E5814" i="5"/>
  <c r="L5813" i="5"/>
  <c r="G5813" i="5"/>
  <c r="E5813" i="5"/>
  <c r="L5812" i="5"/>
  <c r="G5812" i="5"/>
  <c r="E5812" i="5"/>
  <c r="G5811" i="5"/>
  <c r="E5811" i="5"/>
  <c r="L5811" i="5" s="1"/>
  <c r="L5810" i="5"/>
  <c r="G5810" i="5"/>
  <c r="E5810" i="5"/>
  <c r="L5809" i="5"/>
  <c r="G5809" i="5"/>
  <c r="E5809" i="5"/>
  <c r="L5808" i="5"/>
  <c r="G5808" i="5"/>
  <c r="E5808" i="5"/>
  <c r="G5807" i="5"/>
  <c r="E5807" i="5"/>
  <c r="L5807" i="5" s="1"/>
  <c r="L5806" i="5"/>
  <c r="G5806" i="5"/>
  <c r="E5806" i="5"/>
  <c r="L5805" i="5"/>
  <c r="G5805" i="5"/>
  <c r="E5805" i="5"/>
  <c r="L5804" i="5"/>
  <c r="K5804" i="5"/>
  <c r="G5804" i="5"/>
  <c r="E5804" i="5"/>
  <c r="L5803" i="5"/>
  <c r="G5803" i="5"/>
  <c r="E5803" i="5"/>
  <c r="L5802" i="5"/>
  <c r="G5802" i="5"/>
  <c r="E5802" i="5"/>
  <c r="G5801" i="5"/>
  <c r="E5801" i="5"/>
  <c r="L5801" i="5" s="1"/>
  <c r="L5800" i="5"/>
  <c r="G5800" i="5"/>
  <c r="E5800" i="5"/>
  <c r="L5799" i="5"/>
  <c r="G5799" i="5"/>
  <c r="E5799" i="5"/>
  <c r="L5798" i="5"/>
  <c r="G5798" i="5"/>
  <c r="E5798" i="5"/>
  <c r="L5797" i="5"/>
  <c r="G5797" i="5"/>
  <c r="E5797" i="5"/>
  <c r="G5796" i="5"/>
  <c r="E5796" i="5"/>
  <c r="L5796" i="5" s="1"/>
  <c r="G5795" i="5"/>
  <c r="E5795" i="5"/>
  <c r="L5795" i="5" s="1"/>
  <c r="L5794" i="5"/>
  <c r="G5794" i="5"/>
  <c r="E5794" i="5"/>
  <c r="G5793" i="5"/>
  <c r="E5793" i="5"/>
  <c r="L5793" i="5" s="1"/>
  <c r="G5792" i="5"/>
  <c r="E5792" i="5"/>
  <c r="L5792" i="5" s="1"/>
  <c r="L5791" i="5"/>
  <c r="G5791" i="5"/>
  <c r="E5791" i="5"/>
  <c r="L5790" i="5"/>
  <c r="G5790" i="5"/>
  <c r="E5790" i="5"/>
  <c r="L5789" i="5"/>
  <c r="G5789" i="5"/>
  <c r="E5789" i="5"/>
  <c r="L5788" i="5"/>
  <c r="G5788" i="5"/>
  <c r="E5788" i="5"/>
  <c r="G5787" i="5"/>
  <c r="E5787" i="5"/>
  <c r="L5787" i="5" s="1"/>
  <c r="L5786" i="5"/>
  <c r="G5786" i="5"/>
  <c r="E5786" i="5"/>
  <c r="L5785" i="5"/>
  <c r="G5785" i="5"/>
  <c r="E5785" i="5"/>
  <c r="L5784" i="5"/>
  <c r="G5784" i="5"/>
  <c r="E5784" i="5"/>
  <c r="G5783" i="5"/>
  <c r="E5783" i="5"/>
  <c r="L5783" i="5" s="1"/>
  <c r="L5782" i="5"/>
  <c r="G5782" i="5"/>
  <c r="E5782" i="5"/>
  <c r="G5781" i="5"/>
  <c r="E5781" i="5"/>
  <c r="L5781" i="5" s="1"/>
  <c r="L5780" i="5"/>
  <c r="G5780" i="5"/>
  <c r="E5780" i="5"/>
  <c r="L5779" i="5"/>
  <c r="G5779" i="5"/>
  <c r="E5779" i="5"/>
  <c r="K5778" i="5"/>
  <c r="G5778" i="5"/>
  <c r="E5778" i="5"/>
  <c r="L5778" i="5" s="1"/>
  <c r="L5777" i="5"/>
  <c r="G5777" i="5"/>
  <c r="E5777" i="5"/>
  <c r="L5776" i="5"/>
  <c r="G5776" i="5"/>
  <c r="E5776" i="5"/>
  <c r="G5775" i="5"/>
  <c r="E5775" i="5"/>
  <c r="L5775" i="5" s="1"/>
  <c r="L5774" i="5"/>
  <c r="K5774" i="5"/>
  <c r="G5774" i="5"/>
  <c r="E5774" i="5"/>
  <c r="L5773" i="5"/>
  <c r="G5773" i="5"/>
  <c r="E5773" i="5"/>
  <c r="L5772" i="5"/>
  <c r="G5772" i="5"/>
  <c r="E5772" i="5"/>
  <c r="G5771" i="5"/>
  <c r="E5771" i="5"/>
  <c r="L5771" i="5" s="1"/>
  <c r="L5770" i="5"/>
  <c r="G5770" i="5"/>
  <c r="E5770" i="5"/>
  <c r="G5769" i="5"/>
  <c r="E5769" i="5"/>
  <c r="L5769" i="5" s="1"/>
  <c r="L5768" i="5"/>
  <c r="G5768" i="5"/>
  <c r="E5768" i="5"/>
  <c r="L5767" i="5"/>
  <c r="G5767" i="5"/>
  <c r="E5767" i="5"/>
  <c r="G5766" i="5"/>
  <c r="E5766" i="5"/>
  <c r="L5766" i="5" s="1"/>
  <c r="G5765" i="5"/>
  <c r="E5765" i="5"/>
  <c r="L5765" i="5" s="1"/>
  <c r="L5764" i="5"/>
  <c r="G5764" i="5"/>
  <c r="E5764" i="5"/>
  <c r="L5763" i="5"/>
  <c r="G5763" i="5"/>
  <c r="E5763" i="5"/>
  <c r="L5762" i="5"/>
  <c r="G5762" i="5"/>
  <c r="E5762" i="5"/>
  <c r="L5761" i="5"/>
  <c r="G5761" i="5"/>
  <c r="E5761" i="5"/>
  <c r="G5760" i="5"/>
  <c r="E5760" i="5"/>
  <c r="L5760" i="5" s="1"/>
  <c r="G5759" i="5"/>
  <c r="E5759" i="5"/>
  <c r="L5759" i="5" s="1"/>
  <c r="L5758" i="5"/>
  <c r="G5758" i="5"/>
  <c r="E5758" i="5"/>
  <c r="G5757" i="5"/>
  <c r="E5757" i="5"/>
  <c r="L5757" i="5" s="1"/>
  <c r="L5756" i="5"/>
  <c r="G5756" i="5"/>
  <c r="E5756" i="5"/>
  <c r="L5755" i="5"/>
  <c r="G5755" i="5"/>
  <c r="E5755" i="5"/>
  <c r="L5754" i="5"/>
  <c r="G5754" i="5"/>
  <c r="E5754" i="5"/>
  <c r="L5753" i="5"/>
  <c r="G5753" i="5"/>
  <c r="E5753" i="5"/>
  <c r="L5752" i="5"/>
  <c r="G5752" i="5"/>
  <c r="E5752" i="5"/>
  <c r="G5751" i="5"/>
  <c r="E5751" i="5"/>
  <c r="L5751" i="5" s="1"/>
  <c r="L5750" i="5"/>
  <c r="G5750" i="5"/>
  <c r="E5750" i="5"/>
  <c r="L5749" i="5"/>
  <c r="G5749" i="5"/>
  <c r="E5749" i="5"/>
  <c r="G5748" i="5"/>
  <c r="E5748" i="5"/>
  <c r="L5748" i="5" s="1"/>
  <c r="G5747" i="5"/>
  <c r="E5747" i="5"/>
  <c r="L5747" i="5" s="1"/>
  <c r="L5746" i="5"/>
  <c r="G5746" i="5"/>
  <c r="E5746" i="5"/>
  <c r="G5745" i="5"/>
  <c r="E5745" i="5"/>
  <c r="L5745" i="5" s="1"/>
  <c r="L5744" i="5"/>
  <c r="G5744" i="5"/>
  <c r="E5744" i="5"/>
  <c r="L5743" i="5"/>
  <c r="G5743" i="5"/>
  <c r="E5743" i="5"/>
  <c r="L5742" i="5"/>
  <c r="G5742" i="5"/>
  <c r="E5742" i="5"/>
  <c r="G5741" i="5"/>
  <c r="E5741" i="5"/>
  <c r="L5741" i="5" s="1"/>
  <c r="L5740" i="5"/>
  <c r="G5740" i="5"/>
  <c r="E5740" i="5"/>
  <c r="G5739" i="5"/>
  <c r="E5739" i="5"/>
  <c r="L5739" i="5" s="1"/>
  <c r="L5738" i="5"/>
  <c r="G5738" i="5"/>
  <c r="E5738" i="5"/>
  <c r="L5737" i="5"/>
  <c r="G5737" i="5"/>
  <c r="E5737" i="5"/>
  <c r="L5736" i="5"/>
  <c r="G5736" i="5"/>
  <c r="E5736" i="5"/>
  <c r="G5735" i="5"/>
  <c r="E5735" i="5"/>
  <c r="L5735" i="5" s="1"/>
  <c r="L5734" i="5"/>
  <c r="G5734" i="5"/>
  <c r="E5734" i="5"/>
  <c r="L5733" i="5"/>
  <c r="G5733" i="5"/>
  <c r="E5733" i="5"/>
  <c r="L5732" i="5"/>
  <c r="G5732" i="5"/>
  <c r="E5732" i="5"/>
  <c r="L5731" i="5"/>
  <c r="G5731" i="5"/>
  <c r="E5731" i="5"/>
  <c r="L5730" i="5"/>
  <c r="G5730" i="5"/>
  <c r="E5730" i="5"/>
  <c r="G5729" i="5"/>
  <c r="E5729" i="5"/>
  <c r="L5729" i="5" s="1"/>
  <c r="L5728" i="5"/>
  <c r="G5728" i="5"/>
  <c r="E5728" i="5"/>
  <c r="G5727" i="5"/>
  <c r="E5727" i="5"/>
  <c r="L5727" i="5" s="1"/>
  <c r="L5726" i="5"/>
  <c r="G5726" i="5"/>
  <c r="E5726" i="5"/>
  <c r="L5725" i="5"/>
  <c r="G5725" i="5"/>
  <c r="E5725" i="5"/>
  <c r="L5724" i="5"/>
  <c r="G5724" i="5"/>
  <c r="E5724" i="5"/>
  <c r="G5723" i="5"/>
  <c r="E5723" i="5"/>
  <c r="L5723" i="5" s="1"/>
  <c r="L5722" i="5"/>
  <c r="G5722" i="5"/>
  <c r="E5722" i="5"/>
  <c r="G5721" i="5"/>
  <c r="E5721" i="5"/>
  <c r="L5721" i="5" s="1"/>
  <c r="L5720" i="5"/>
  <c r="G5720" i="5"/>
  <c r="E5720" i="5"/>
  <c r="L5719" i="5"/>
  <c r="G5719" i="5"/>
  <c r="E5719" i="5"/>
  <c r="L5718" i="5"/>
  <c r="G5718" i="5"/>
  <c r="E5718" i="5"/>
  <c r="L5717" i="5"/>
  <c r="G5717" i="5"/>
  <c r="E5717" i="5"/>
  <c r="L5716" i="5"/>
  <c r="G5716" i="5"/>
  <c r="E5716" i="5"/>
  <c r="L5715" i="5"/>
  <c r="G5715" i="5"/>
  <c r="E5715" i="5"/>
  <c r="L5714" i="5"/>
  <c r="G5714" i="5"/>
  <c r="E5714" i="5"/>
  <c r="L5713" i="5"/>
  <c r="G5713" i="5"/>
  <c r="E5713" i="5"/>
  <c r="G5712" i="5"/>
  <c r="E5712" i="5"/>
  <c r="L5712" i="5" s="1"/>
  <c r="G5711" i="5"/>
  <c r="E5711" i="5"/>
  <c r="L5711" i="5" s="1"/>
  <c r="L5710" i="5"/>
  <c r="G5710" i="5"/>
  <c r="E5710" i="5"/>
  <c r="G5709" i="5"/>
  <c r="E5709" i="5"/>
  <c r="L5709" i="5" s="1"/>
  <c r="L5708" i="5"/>
  <c r="G5708" i="5"/>
  <c r="E5708" i="5"/>
  <c r="L5707" i="5"/>
  <c r="G5707" i="5"/>
  <c r="E5707" i="5"/>
  <c r="G5706" i="5"/>
  <c r="E5706" i="5"/>
  <c r="L5706" i="5" s="1"/>
  <c r="L5705" i="5"/>
  <c r="G5705" i="5"/>
  <c r="E5705" i="5"/>
  <c r="L5704" i="5"/>
  <c r="G5704" i="5"/>
  <c r="E5704" i="5"/>
  <c r="G5703" i="5"/>
  <c r="E5703" i="5"/>
  <c r="L5703" i="5" s="1"/>
  <c r="G5702" i="5"/>
  <c r="E5702" i="5"/>
  <c r="L5702" i="5" s="1"/>
  <c r="L5701" i="5"/>
  <c r="G5701" i="5"/>
  <c r="E5701" i="5"/>
  <c r="L5700" i="5"/>
  <c r="G5700" i="5"/>
  <c r="E5700" i="5"/>
  <c r="G5699" i="5"/>
  <c r="E5699" i="5"/>
  <c r="L5699" i="5" s="1"/>
  <c r="L5698" i="5"/>
  <c r="G5698" i="5"/>
  <c r="E5698" i="5"/>
  <c r="G5697" i="5"/>
  <c r="E5697" i="5"/>
  <c r="L5697" i="5" s="1"/>
  <c r="G5696" i="5"/>
  <c r="E5696" i="5"/>
  <c r="L5696" i="5" s="1"/>
  <c r="L5695" i="5"/>
  <c r="G5695" i="5"/>
  <c r="E5695" i="5"/>
  <c r="G5694" i="5"/>
  <c r="E5694" i="5"/>
  <c r="L5694" i="5" s="1"/>
  <c r="G5693" i="5"/>
  <c r="E5693" i="5"/>
  <c r="L5693" i="5" s="1"/>
  <c r="L5692" i="5"/>
  <c r="G5692" i="5"/>
  <c r="E5692" i="5"/>
  <c r="L5691" i="5"/>
  <c r="G5691" i="5"/>
  <c r="E5691" i="5"/>
  <c r="L5690" i="5"/>
  <c r="G5690" i="5"/>
  <c r="E5690" i="5"/>
  <c r="L5689" i="5"/>
  <c r="G5689" i="5"/>
  <c r="E5689" i="5"/>
  <c r="L5688" i="5"/>
  <c r="G5688" i="5"/>
  <c r="E5688" i="5"/>
  <c r="G5687" i="5"/>
  <c r="E5687" i="5"/>
  <c r="L5687" i="5" s="1"/>
  <c r="L5686" i="5"/>
  <c r="G5686" i="5"/>
  <c r="E5686" i="5"/>
  <c r="G5685" i="5"/>
  <c r="E5685" i="5"/>
  <c r="L5685" i="5" s="1"/>
  <c r="L5684" i="5"/>
  <c r="G5684" i="5"/>
  <c r="E5684" i="5"/>
  <c r="L5683" i="5"/>
  <c r="G5683" i="5"/>
  <c r="E5683" i="5"/>
  <c r="L5682" i="5"/>
  <c r="G5682" i="5"/>
  <c r="E5682" i="5"/>
  <c r="L5681" i="5"/>
  <c r="G5681" i="5"/>
  <c r="E5681" i="5"/>
  <c r="L5680" i="5"/>
  <c r="G5680" i="5"/>
  <c r="E5680" i="5"/>
  <c r="G5679" i="5"/>
  <c r="E5679" i="5"/>
  <c r="L5679" i="5" s="1"/>
  <c r="G5678" i="5"/>
  <c r="E5678" i="5"/>
  <c r="L5678" i="5" s="1"/>
  <c r="L5677" i="5"/>
  <c r="G5677" i="5"/>
  <c r="E5677" i="5"/>
  <c r="G5676" i="5"/>
  <c r="E5676" i="5"/>
  <c r="L5676" i="5" s="1"/>
  <c r="G5675" i="5"/>
  <c r="E5675" i="5"/>
  <c r="L5675" i="5" s="1"/>
  <c r="L5674" i="5"/>
  <c r="G5674" i="5"/>
  <c r="E5674" i="5"/>
  <c r="L5673" i="5"/>
  <c r="G5673" i="5"/>
  <c r="E5673" i="5"/>
  <c r="L5672" i="5"/>
  <c r="G5672" i="5"/>
  <c r="E5672" i="5"/>
  <c r="L5671" i="5"/>
  <c r="G5671" i="5"/>
  <c r="E5671" i="5"/>
  <c r="L5670" i="5"/>
  <c r="G5670" i="5"/>
  <c r="E5670" i="5"/>
  <c r="L5669" i="5"/>
  <c r="G5669" i="5"/>
  <c r="E5669" i="5"/>
  <c r="L5668" i="5"/>
  <c r="G5668" i="5"/>
  <c r="E5668" i="5"/>
  <c r="G5667" i="5"/>
  <c r="E5667" i="5"/>
  <c r="L5667" i="5" s="1"/>
  <c r="L5666" i="5"/>
  <c r="G5666" i="5"/>
  <c r="E5666" i="5"/>
  <c r="L5665" i="5"/>
  <c r="G5665" i="5"/>
  <c r="E5665" i="5"/>
  <c r="L5664" i="5"/>
  <c r="G5664" i="5"/>
  <c r="E5664" i="5"/>
  <c r="G5663" i="5"/>
  <c r="E5663" i="5"/>
  <c r="L5663" i="5" s="1"/>
  <c r="L5662" i="5"/>
  <c r="G5662" i="5"/>
  <c r="E5662" i="5"/>
  <c r="L5661" i="5"/>
  <c r="G5661" i="5"/>
  <c r="E5661" i="5"/>
  <c r="L5660" i="5"/>
  <c r="G5660" i="5"/>
  <c r="E5660" i="5"/>
  <c r="L5659" i="5"/>
  <c r="G5659" i="5"/>
  <c r="E5659" i="5"/>
  <c r="L5658" i="5"/>
  <c r="G5658" i="5"/>
  <c r="E5658" i="5"/>
  <c r="G5657" i="5"/>
  <c r="E5657" i="5"/>
  <c r="L5657" i="5" s="1"/>
  <c r="L5656" i="5"/>
  <c r="G5656" i="5"/>
  <c r="E5656" i="5"/>
  <c r="L5655" i="5"/>
  <c r="G5655" i="5"/>
  <c r="E5655" i="5"/>
  <c r="L5654" i="5"/>
  <c r="G5654" i="5"/>
  <c r="E5654" i="5"/>
  <c r="G5653" i="5"/>
  <c r="E5653" i="5"/>
  <c r="L5653" i="5" s="1"/>
  <c r="G5652" i="5"/>
  <c r="E5652" i="5"/>
  <c r="L5652" i="5" s="1"/>
  <c r="L5651" i="5"/>
  <c r="G5651" i="5"/>
  <c r="E5651" i="5"/>
  <c r="G5650" i="5"/>
  <c r="E5650" i="5"/>
  <c r="L5650" i="5" s="1"/>
  <c r="G5649" i="5"/>
  <c r="E5649" i="5"/>
  <c r="L5649" i="5" s="1"/>
  <c r="L5648" i="5"/>
  <c r="G5648" i="5"/>
  <c r="E5648" i="5"/>
  <c r="G5647" i="5"/>
  <c r="E5647" i="5"/>
  <c r="L5647" i="5" s="1"/>
  <c r="G5646" i="5"/>
  <c r="E5646" i="5"/>
  <c r="L5646" i="5" s="1"/>
  <c r="L5645" i="5"/>
  <c r="G5645" i="5"/>
  <c r="E5645" i="5"/>
  <c r="L5644" i="5"/>
  <c r="G5644" i="5"/>
  <c r="E5644" i="5"/>
  <c r="G5643" i="5"/>
  <c r="E5643" i="5"/>
  <c r="L5643" i="5" s="1"/>
  <c r="L5642" i="5"/>
  <c r="G5642" i="5"/>
  <c r="E5642" i="5"/>
  <c r="G5641" i="5"/>
  <c r="E5641" i="5"/>
  <c r="L5641" i="5" s="1"/>
  <c r="G5640" i="5"/>
  <c r="E5640" i="5"/>
  <c r="L5640" i="5" s="1"/>
  <c r="L5639" i="5"/>
  <c r="G5639" i="5"/>
  <c r="E5639" i="5"/>
  <c r="G5638" i="5"/>
  <c r="E5638" i="5"/>
  <c r="L5638" i="5" s="1"/>
  <c r="L5637" i="5"/>
  <c r="G5637" i="5"/>
  <c r="E5637" i="5"/>
  <c r="L5636" i="5"/>
  <c r="G5636" i="5"/>
  <c r="E5636" i="5"/>
  <c r="G5635" i="5"/>
  <c r="E5635" i="5"/>
  <c r="L5635" i="5" s="1"/>
  <c r="L5634" i="5"/>
  <c r="G5634" i="5"/>
  <c r="E5634" i="5"/>
  <c r="L5633" i="5"/>
  <c r="G5633" i="5"/>
  <c r="E5633" i="5"/>
  <c r="G5632" i="5"/>
  <c r="E5632" i="5"/>
  <c r="L5632" i="5" s="1"/>
  <c r="L5631" i="5"/>
  <c r="G5631" i="5"/>
  <c r="E5631" i="5"/>
  <c r="L5630" i="5"/>
  <c r="G5630" i="5"/>
  <c r="E5630" i="5"/>
  <c r="L5629" i="5"/>
  <c r="G5629" i="5"/>
  <c r="E5629" i="5"/>
  <c r="G5628" i="5"/>
  <c r="E5628" i="5"/>
  <c r="L5628" i="5" s="1"/>
  <c r="G5627" i="5"/>
  <c r="E5627" i="5"/>
  <c r="L5627" i="5" s="1"/>
  <c r="L5626" i="5"/>
  <c r="G5626" i="5"/>
  <c r="E5626" i="5"/>
  <c r="G5625" i="5"/>
  <c r="E5625" i="5"/>
  <c r="L5625" i="5" s="1"/>
  <c r="G5624" i="5"/>
  <c r="E5624" i="5"/>
  <c r="L5624" i="5" s="1"/>
  <c r="L5623" i="5"/>
  <c r="G5623" i="5"/>
  <c r="E5623" i="5"/>
  <c r="G5622" i="5"/>
  <c r="E5622" i="5"/>
  <c r="L5622" i="5" s="1"/>
  <c r="G5621" i="5"/>
  <c r="E5621" i="5"/>
  <c r="L5621" i="5" s="1"/>
  <c r="G5620" i="5"/>
  <c r="E5620" i="5"/>
  <c r="L5620" i="5" s="1"/>
  <c r="G5619" i="5"/>
  <c r="E5619" i="5"/>
  <c r="L5619" i="5" s="1"/>
  <c r="G5618" i="5"/>
  <c r="E5618" i="5"/>
  <c r="L5618" i="5" s="1"/>
  <c r="G5617" i="5"/>
  <c r="E5617" i="5"/>
  <c r="L5617" i="5" s="1"/>
  <c r="L5616" i="5"/>
  <c r="G5616" i="5"/>
  <c r="E5616" i="5"/>
  <c r="L5615" i="5"/>
  <c r="G5615" i="5"/>
  <c r="E5615" i="5"/>
  <c r="G5614" i="5"/>
  <c r="E5614" i="5"/>
  <c r="L5614" i="5" s="1"/>
  <c r="G5613" i="5"/>
  <c r="E5613" i="5"/>
  <c r="L5613" i="5" s="1"/>
  <c r="L5612" i="5"/>
  <c r="G5612" i="5"/>
  <c r="E5612" i="5"/>
  <c r="G5611" i="5"/>
  <c r="E5611" i="5"/>
  <c r="L5611" i="5" s="1"/>
  <c r="G5610" i="5"/>
  <c r="E5610" i="5"/>
  <c r="L5610" i="5" s="1"/>
  <c r="L5609" i="5"/>
  <c r="G5609" i="5"/>
  <c r="E5609" i="5"/>
  <c r="L5608" i="5"/>
  <c r="G5608" i="5"/>
  <c r="E5608" i="5"/>
  <c r="G5607" i="5"/>
  <c r="E5607" i="5"/>
  <c r="L5607" i="5" s="1"/>
  <c r="L5606" i="5"/>
  <c r="G5606" i="5"/>
  <c r="E5606" i="5"/>
  <c r="L5605" i="5"/>
  <c r="G5605" i="5"/>
  <c r="E5605" i="5"/>
  <c r="L5604" i="5"/>
  <c r="G5604" i="5"/>
  <c r="E5604" i="5"/>
  <c r="G5603" i="5"/>
  <c r="E5603" i="5"/>
  <c r="L5603" i="5" s="1"/>
  <c r="L5602" i="5"/>
  <c r="G5602" i="5"/>
  <c r="E5602" i="5"/>
  <c r="L5601" i="5"/>
  <c r="G5601" i="5"/>
  <c r="E5601" i="5"/>
  <c r="L5600" i="5"/>
  <c r="G5600" i="5"/>
  <c r="E5600" i="5"/>
  <c r="G5599" i="5"/>
  <c r="E5599" i="5"/>
  <c r="L5599" i="5" s="1"/>
  <c r="L5598" i="5"/>
  <c r="G5598" i="5"/>
  <c r="E5598" i="5"/>
  <c r="L5597" i="5"/>
  <c r="G5597" i="5"/>
  <c r="E5597" i="5"/>
  <c r="G5596" i="5"/>
  <c r="E5596" i="5"/>
  <c r="L5596" i="5" s="1"/>
  <c r="L5595" i="5"/>
  <c r="G5595" i="5"/>
  <c r="E5595" i="5"/>
  <c r="G5594" i="5"/>
  <c r="E5594" i="5"/>
  <c r="L5594" i="5" s="1"/>
  <c r="G5593" i="5"/>
  <c r="E5593" i="5"/>
  <c r="L5593" i="5" s="1"/>
  <c r="L5592" i="5"/>
  <c r="G5592" i="5"/>
  <c r="E5592" i="5"/>
  <c r="G5591" i="5"/>
  <c r="E5591" i="5"/>
  <c r="L5591" i="5" s="1"/>
  <c r="L5590" i="5"/>
  <c r="G5590" i="5"/>
  <c r="E5590" i="5"/>
  <c r="G5589" i="5"/>
  <c r="E5589" i="5"/>
  <c r="L5589" i="5" s="1"/>
  <c r="G5588" i="5"/>
  <c r="E5588" i="5"/>
  <c r="L5588" i="5" s="1"/>
  <c r="L5587" i="5"/>
  <c r="G5587" i="5"/>
  <c r="E5587" i="5"/>
  <c r="G5586" i="5"/>
  <c r="E5586" i="5"/>
  <c r="L5586" i="5" s="1"/>
  <c r="G5585" i="5"/>
  <c r="E5585" i="5"/>
  <c r="L5585" i="5" s="1"/>
  <c r="L5584" i="5"/>
  <c r="G5584" i="5"/>
  <c r="E5584" i="5"/>
  <c r="L5583" i="5"/>
  <c r="K5583" i="5"/>
  <c r="G5583" i="5"/>
  <c r="E5583" i="5"/>
  <c r="L5582" i="5"/>
  <c r="G5582" i="5"/>
  <c r="E5582" i="5"/>
  <c r="L5581" i="5"/>
  <c r="G5581" i="5"/>
  <c r="E5581" i="5"/>
  <c r="G5580" i="5"/>
  <c r="E5580" i="5"/>
  <c r="L5580" i="5" s="1"/>
  <c r="L5579" i="5"/>
  <c r="G5579" i="5"/>
  <c r="E5579" i="5"/>
  <c r="L5578" i="5"/>
  <c r="G5578" i="5"/>
  <c r="E5578" i="5"/>
  <c r="G5577" i="5"/>
  <c r="E5577" i="5"/>
  <c r="L5577" i="5" s="1"/>
  <c r="L5576" i="5"/>
  <c r="G5576" i="5"/>
  <c r="E5576" i="5"/>
  <c r="G5575" i="5"/>
  <c r="E5575" i="5"/>
  <c r="L5575" i="5" s="1"/>
  <c r="G5574" i="5"/>
  <c r="E5574" i="5"/>
  <c r="L5574" i="5" s="1"/>
  <c r="L5573" i="5"/>
  <c r="G5573" i="5"/>
  <c r="E5573" i="5"/>
  <c r="L5572" i="5"/>
  <c r="G5572" i="5"/>
  <c r="E5572" i="5"/>
  <c r="G5571" i="5"/>
  <c r="E5571" i="5"/>
  <c r="L5571" i="5" s="1"/>
  <c r="L5570" i="5"/>
  <c r="G5570" i="5"/>
  <c r="E5570" i="5"/>
  <c r="G5569" i="5"/>
  <c r="E5569" i="5"/>
  <c r="L5569" i="5" s="1"/>
  <c r="G5568" i="5"/>
  <c r="E5568" i="5"/>
  <c r="L5568" i="5" s="1"/>
  <c r="G5567" i="5"/>
  <c r="E5567" i="5"/>
  <c r="L5567" i="5" s="1"/>
  <c r="G5566" i="5"/>
  <c r="E5566" i="5"/>
  <c r="L5566" i="5" s="1"/>
  <c r="L5565" i="5"/>
  <c r="G5565" i="5"/>
  <c r="E5565" i="5"/>
  <c r="L5564" i="5"/>
  <c r="G5564" i="5"/>
  <c r="E5564" i="5"/>
  <c r="G5563" i="5"/>
  <c r="E5563" i="5"/>
  <c r="L5563" i="5" s="1"/>
  <c r="L5562" i="5"/>
  <c r="G5562" i="5"/>
  <c r="E5562" i="5"/>
  <c r="G5561" i="5"/>
  <c r="E5561" i="5"/>
  <c r="L5561" i="5" s="1"/>
  <c r="G5560" i="5"/>
  <c r="E5560" i="5"/>
  <c r="L5560" i="5" s="1"/>
  <c r="L5559" i="5"/>
  <c r="G5559" i="5"/>
  <c r="E5559" i="5"/>
  <c r="G5558" i="5"/>
  <c r="E5558" i="5"/>
  <c r="L5558" i="5" s="1"/>
  <c r="L5557" i="5"/>
  <c r="G5557" i="5"/>
  <c r="E5557" i="5"/>
  <c r="L5556" i="5"/>
  <c r="G5556" i="5"/>
  <c r="E5556" i="5"/>
  <c r="L5555" i="5"/>
  <c r="G5555" i="5"/>
  <c r="E5555" i="5"/>
  <c r="L5554" i="5"/>
  <c r="G5554" i="5"/>
  <c r="E5554" i="5"/>
  <c r="G5553" i="5"/>
  <c r="E5553" i="5"/>
  <c r="L5553" i="5" s="1"/>
  <c r="G5552" i="5"/>
  <c r="E5552" i="5"/>
  <c r="L5552" i="5" s="1"/>
  <c r="L5551" i="5"/>
  <c r="G5551" i="5"/>
  <c r="E5551" i="5"/>
  <c r="G5550" i="5"/>
  <c r="E5550" i="5"/>
  <c r="L5550" i="5" s="1"/>
  <c r="G5549" i="5"/>
  <c r="E5549" i="5"/>
  <c r="L5549" i="5" s="1"/>
  <c r="G5548" i="5"/>
  <c r="E5548" i="5"/>
  <c r="L5548" i="5" s="1"/>
  <c r="L5547" i="5"/>
  <c r="G5547" i="5"/>
  <c r="E5547" i="5"/>
  <c r="G5546" i="5"/>
  <c r="E5546" i="5"/>
  <c r="L5546" i="5" s="1"/>
  <c r="L5545" i="5"/>
  <c r="G5545" i="5"/>
  <c r="E5545" i="5"/>
  <c r="L5544" i="5"/>
  <c r="G5544" i="5"/>
  <c r="E5544" i="5"/>
  <c r="L5543" i="5"/>
  <c r="G5543" i="5"/>
  <c r="E5543" i="5"/>
  <c r="L5542" i="5"/>
  <c r="G5542" i="5"/>
  <c r="E5542" i="5"/>
  <c r="G5541" i="5"/>
  <c r="E5541" i="5"/>
  <c r="L5541" i="5" s="1"/>
  <c r="L5540" i="5"/>
  <c r="G5540" i="5"/>
  <c r="E5540" i="5"/>
  <c r="G5539" i="5"/>
  <c r="E5539" i="5"/>
  <c r="L5539" i="5" s="1"/>
  <c r="G5538" i="5"/>
  <c r="E5538" i="5"/>
  <c r="L5538" i="5" s="1"/>
  <c r="L5537" i="5"/>
  <c r="G5537" i="5"/>
  <c r="E5537" i="5"/>
  <c r="L5536" i="5"/>
  <c r="G5536" i="5"/>
  <c r="E5536" i="5"/>
  <c r="G5535" i="5"/>
  <c r="E5535" i="5"/>
  <c r="L5535" i="5" s="1"/>
  <c r="G5534" i="5"/>
  <c r="E5534" i="5"/>
  <c r="L5534" i="5" s="1"/>
  <c r="G5533" i="5"/>
  <c r="E5533" i="5"/>
  <c r="L5533" i="5" s="1"/>
  <c r="L5532" i="5"/>
  <c r="G5532" i="5"/>
  <c r="E5532" i="5"/>
  <c r="L5531" i="5"/>
  <c r="G5531" i="5"/>
  <c r="E5531" i="5"/>
  <c r="G5530" i="5"/>
  <c r="E5530" i="5"/>
  <c r="L5530" i="5" s="1"/>
  <c r="L5529" i="5"/>
  <c r="G5529" i="5"/>
  <c r="E5529" i="5"/>
  <c r="G5528" i="5"/>
  <c r="E5528" i="5"/>
  <c r="L5528" i="5" s="1"/>
  <c r="G5527" i="5"/>
  <c r="E5527" i="5"/>
  <c r="L5527" i="5" s="1"/>
  <c r="L5526" i="5"/>
  <c r="G5526" i="5"/>
  <c r="E5526" i="5"/>
  <c r="L5525" i="5"/>
  <c r="G5525" i="5"/>
  <c r="E5525" i="5"/>
  <c r="G5524" i="5"/>
  <c r="E5524" i="5"/>
  <c r="L5524" i="5" s="1"/>
  <c r="G5523" i="5"/>
  <c r="E5523" i="5"/>
  <c r="L5523" i="5" s="1"/>
  <c r="G5522" i="5"/>
  <c r="E5522" i="5"/>
  <c r="L5522" i="5" s="1"/>
  <c r="G5521" i="5"/>
  <c r="E5521" i="5"/>
  <c r="L5521" i="5" s="1"/>
  <c r="G5520" i="5"/>
  <c r="E5520" i="5"/>
  <c r="L5520" i="5" s="1"/>
  <c r="G5519" i="5"/>
  <c r="E5519" i="5"/>
  <c r="L5519" i="5" s="1"/>
  <c r="L5518" i="5"/>
  <c r="G5518" i="5"/>
  <c r="E5518" i="5"/>
  <c r="L5517" i="5"/>
  <c r="G5517" i="5"/>
  <c r="E5517" i="5"/>
  <c r="G5516" i="5"/>
  <c r="E5516" i="5"/>
  <c r="L5516" i="5" s="1"/>
  <c r="L5515" i="5"/>
  <c r="G5515" i="5"/>
  <c r="E5515" i="5"/>
  <c r="G5514" i="5"/>
  <c r="E5514" i="5"/>
  <c r="L5514" i="5" s="1"/>
  <c r="G5513" i="5"/>
  <c r="E5513" i="5"/>
  <c r="L5513" i="5" s="1"/>
  <c r="L5512" i="5"/>
  <c r="G5512" i="5"/>
  <c r="E5512" i="5"/>
  <c r="G5511" i="5"/>
  <c r="E5511" i="5"/>
  <c r="L5511" i="5" s="1"/>
  <c r="G5510" i="5"/>
  <c r="E5510" i="5"/>
  <c r="L5510" i="5" s="1"/>
  <c r="L5509" i="5"/>
  <c r="G5509" i="5"/>
  <c r="E5509" i="5"/>
  <c r="G5508" i="5"/>
  <c r="E5508" i="5"/>
  <c r="L5508" i="5" s="1"/>
  <c r="L5507" i="5"/>
  <c r="G5507" i="5"/>
  <c r="E5507" i="5"/>
  <c r="G5506" i="5"/>
  <c r="E5506" i="5"/>
  <c r="L5506" i="5" s="1"/>
  <c r="G5505" i="5"/>
  <c r="E5505" i="5"/>
  <c r="L5505" i="5" s="1"/>
  <c r="L5504" i="5"/>
  <c r="G5504" i="5"/>
  <c r="E5504" i="5"/>
  <c r="L5503" i="5"/>
  <c r="G5503" i="5"/>
  <c r="E5503" i="5"/>
  <c r="G5502" i="5"/>
  <c r="E5502" i="5"/>
  <c r="L5502" i="5" s="1"/>
  <c r="G5501" i="5"/>
  <c r="E5501" i="5"/>
  <c r="L5501" i="5" s="1"/>
  <c r="L5500" i="5"/>
  <c r="G5500" i="5"/>
  <c r="E5500" i="5"/>
  <c r="G5499" i="5"/>
  <c r="E5499" i="5"/>
  <c r="L5499" i="5" s="1"/>
  <c r="L5498" i="5"/>
  <c r="G5498" i="5"/>
  <c r="E5498" i="5"/>
  <c r="L5497" i="5"/>
  <c r="G5497" i="5"/>
  <c r="E5497" i="5"/>
  <c r="G5496" i="5"/>
  <c r="E5496" i="5"/>
  <c r="L5496" i="5" s="1"/>
  <c r="L5495" i="5"/>
  <c r="G5495" i="5"/>
  <c r="E5495" i="5"/>
  <c r="G5494" i="5"/>
  <c r="E5494" i="5"/>
  <c r="L5494" i="5" s="1"/>
  <c r="L5493" i="5"/>
  <c r="G5493" i="5"/>
  <c r="E5493" i="5"/>
  <c r="G5492" i="5"/>
  <c r="E5492" i="5"/>
  <c r="L5492" i="5" s="1"/>
  <c r="G5491" i="5"/>
  <c r="E5491" i="5"/>
  <c r="L5491" i="5" s="1"/>
  <c r="L5490" i="5"/>
  <c r="G5490" i="5"/>
  <c r="E5490" i="5"/>
  <c r="G5489" i="5"/>
  <c r="E5489" i="5"/>
  <c r="L5489" i="5" s="1"/>
  <c r="G5488" i="5"/>
  <c r="E5488" i="5"/>
  <c r="L5488" i="5" s="1"/>
  <c r="L5487" i="5"/>
  <c r="G5487" i="5"/>
  <c r="E5487" i="5"/>
  <c r="G5486" i="5"/>
  <c r="E5486" i="5"/>
  <c r="L5486" i="5" s="1"/>
  <c r="L5485" i="5"/>
  <c r="G5485" i="5"/>
  <c r="E5485" i="5"/>
  <c r="L5484" i="5"/>
  <c r="G5484" i="5"/>
  <c r="E5484" i="5"/>
  <c r="L5483" i="5"/>
  <c r="G5483" i="5"/>
  <c r="E5483" i="5"/>
  <c r="G5482" i="5"/>
  <c r="E5482" i="5"/>
  <c r="L5482" i="5" s="1"/>
  <c r="L5481" i="5"/>
  <c r="G5481" i="5"/>
  <c r="E5481" i="5"/>
  <c r="G5480" i="5"/>
  <c r="E5480" i="5"/>
  <c r="L5480" i="5" s="1"/>
  <c r="G5479" i="5"/>
  <c r="E5479" i="5"/>
  <c r="L5479" i="5" s="1"/>
  <c r="G5478" i="5"/>
  <c r="E5478" i="5"/>
  <c r="L5478" i="5" s="1"/>
  <c r="L5477" i="5"/>
  <c r="G5477" i="5"/>
  <c r="E5477" i="5"/>
  <c r="L5476" i="5"/>
  <c r="G5476" i="5"/>
  <c r="E5476" i="5"/>
  <c r="G5475" i="5"/>
  <c r="E5475" i="5"/>
  <c r="L5475" i="5" s="1"/>
  <c r="L5474" i="5"/>
  <c r="G5474" i="5"/>
  <c r="E5474" i="5"/>
  <c r="L5473" i="5"/>
  <c r="G5473" i="5"/>
  <c r="E5473" i="5"/>
  <c r="L5472" i="5"/>
  <c r="G5472" i="5"/>
  <c r="E5472" i="5"/>
  <c r="L5471" i="5"/>
  <c r="G5471" i="5"/>
  <c r="E5471" i="5"/>
  <c r="L5470" i="5"/>
  <c r="G5470" i="5"/>
  <c r="E5470" i="5"/>
  <c r="G5469" i="5"/>
  <c r="E5469" i="5"/>
  <c r="L5469" i="5" s="1"/>
  <c r="G5468" i="5"/>
  <c r="E5468" i="5"/>
  <c r="L5468" i="5" s="1"/>
  <c r="G5467" i="5"/>
  <c r="E5467" i="5"/>
  <c r="L5467" i="5" s="1"/>
  <c r="L5466" i="5"/>
  <c r="G5466" i="5"/>
  <c r="E5466" i="5"/>
  <c r="L5465" i="5"/>
  <c r="G5465" i="5"/>
  <c r="E5465" i="5"/>
  <c r="G5464" i="5"/>
  <c r="E5464" i="5"/>
  <c r="L5464" i="5" s="1"/>
  <c r="G5463" i="5"/>
  <c r="E5463" i="5"/>
  <c r="L5463" i="5" s="1"/>
  <c r="G5462" i="5"/>
  <c r="E5462" i="5"/>
  <c r="L5462" i="5" s="1"/>
  <c r="L5461" i="5"/>
  <c r="G5461" i="5"/>
  <c r="E5461" i="5"/>
  <c r="L5460" i="5"/>
  <c r="G5460" i="5"/>
  <c r="E5460" i="5"/>
  <c r="L5459" i="5"/>
  <c r="G5459" i="5"/>
  <c r="E5459" i="5"/>
  <c r="G5458" i="5"/>
  <c r="E5458" i="5"/>
  <c r="L5458" i="5" s="1"/>
  <c r="L5457" i="5"/>
  <c r="G5457" i="5"/>
  <c r="E5457" i="5"/>
  <c r="K5456" i="5"/>
  <c r="G5456" i="5"/>
  <c r="E5456" i="5"/>
  <c r="L5456" i="5" s="1"/>
  <c r="G5455" i="5"/>
  <c r="E5455" i="5"/>
  <c r="L5455" i="5" s="1"/>
  <c r="L5454" i="5"/>
  <c r="G5454" i="5"/>
  <c r="E5454" i="5"/>
  <c r="L5453" i="5"/>
  <c r="G5453" i="5"/>
  <c r="E5453" i="5"/>
  <c r="L5452" i="5"/>
  <c r="G5452" i="5"/>
  <c r="E5452" i="5"/>
  <c r="G5451" i="5"/>
  <c r="E5451" i="5"/>
  <c r="L5451" i="5" s="1"/>
  <c r="L5450" i="5"/>
  <c r="G5450" i="5"/>
  <c r="E5450" i="5"/>
  <c r="G5449" i="5"/>
  <c r="E5449" i="5"/>
  <c r="L5449" i="5" s="1"/>
  <c r="L5448" i="5"/>
  <c r="G5448" i="5"/>
  <c r="E5448" i="5"/>
  <c r="G5447" i="5"/>
  <c r="E5447" i="5"/>
  <c r="L5447" i="5" s="1"/>
  <c r="L5446" i="5"/>
  <c r="G5446" i="5"/>
  <c r="E5446" i="5"/>
  <c r="G5445" i="5"/>
  <c r="E5445" i="5"/>
  <c r="L5445" i="5" s="1"/>
  <c r="G5444" i="5"/>
  <c r="E5444" i="5"/>
  <c r="L5444" i="5" s="1"/>
  <c r="G5443" i="5"/>
  <c r="E5443" i="5"/>
  <c r="L5443" i="5" s="1"/>
  <c r="G5442" i="5"/>
  <c r="E5442" i="5"/>
  <c r="L5442" i="5" s="1"/>
  <c r="L5441" i="5"/>
  <c r="G5441" i="5"/>
  <c r="E5441" i="5"/>
  <c r="L5440" i="5"/>
  <c r="G5440" i="5"/>
  <c r="E5440" i="5"/>
  <c r="G5439" i="5"/>
  <c r="E5439" i="5"/>
  <c r="L5439" i="5" s="1"/>
  <c r="G5438" i="5"/>
  <c r="E5438" i="5"/>
  <c r="L5438" i="5" s="1"/>
  <c r="L5437" i="5"/>
  <c r="G5437" i="5"/>
  <c r="E5437" i="5"/>
  <c r="L5436" i="5"/>
  <c r="G5436" i="5"/>
  <c r="E5436" i="5"/>
  <c r="G5435" i="5"/>
  <c r="E5435" i="5"/>
  <c r="L5435" i="5" s="1"/>
  <c r="L5434" i="5"/>
  <c r="G5434" i="5"/>
  <c r="E5434" i="5"/>
  <c r="L5433" i="5"/>
  <c r="G5433" i="5"/>
  <c r="E5433" i="5"/>
  <c r="G5432" i="5"/>
  <c r="E5432" i="5"/>
  <c r="L5432" i="5" s="1"/>
  <c r="G5431" i="5"/>
  <c r="E5431" i="5"/>
  <c r="L5431" i="5" s="1"/>
  <c r="G5430" i="5"/>
  <c r="E5430" i="5"/>
  <c r="L5430" i="5" s="1"/>
  <c r="L5429" i="5"/>
  <c r="G5429" i="5"/>
  <c r="E5429" i="5"/>
  <c r="G5428" i="5"/>
  <c r="E5428" i="5"/>
  <c r="L5428" i="5" s="1"/>
  <c r="G5427" i="5"/>
  <c r="E5427" i="5"/>
  <c r="L5427" i="5" s="1"/>
  <c r="L5426" i="5"/>
  <c r="G5426" i="5"/>
  <c r="E5426" i="5"/>
  <c r="L5425" i="5"/>
  <c r="G5425" i="5"/>
  <c r="E5425" i="5"/>
  <c r="L5424" i="5"/>
  <c r="G5424" i="5"/>
  <c r="E5424" i="5"/>
  <c r="L5423" i="5"/>
  <c r="G5423" i="5"/>
  <c r="E5423" i="5"/>
  <c r="L5422" i="5"/>
  <c r="G5422" i="5"/>
  <c r="E5422" i="5"/>
  <c r="G5421" i="5"/>
  <c r="E5421" i="5"/>
  <c r="L5421" i="5" s="1"/>
  <c r="G5420" i="5"/>
  <c r="E5420" i="5"/>
  <c r="L5420" i="5" s="1"/>
  <c r="G5419" i="5"/>
  <c r="E5419" i="5"/>
  <c r="L5419" i="5" s="1"/>
  <c r="L5418" i="5"/>
  <c r="G5418" i="5"/>
  <c r="E5418" i="5"/>
  <c r="L5417" i="5"/>
  <c r="G5417" i="5"/>
  <c r="E5417" i="5"/>
  <c r="G5416" i="5"/>
  <c r="E5416" i="5"/>
  <c r="L5416" i="5" s="1"/>
  <c r="G5415" i="5"/>
  <c r="E5415" i="5"/>
  <c r="L5415" i="5" s="1"/>
  <c r="L5414" i="5"/>
  <c r="G5414" i="5"/>
  <c r="E5414" i="5"/>
  <c r="G5413" i="5"/>
  <c r="E5413" i="5"/>
  <c r="L5413" i="5" s="1"/>
  <c r="L5412" i="5"/>
  <c r="G5412" i="5"/>
  <c r="E5412" i="5"/>
  <c r="L5411" i="5"/>
  <c r="G5411" i="5"/>
  <c r="E5411" i="5"/>
  <c r="L5410" i="5"/>
  <c r="G5410" i="5"/>
  <c r="E5410" i="5"/>
  <c r="G5409" i="5"/>
  <c r="E5409" i="5"/>
  <c r="L5409" i="5" s="1"/>
  <c r="G5408" i="5"/>
  <c r="E5408" i="5"/>
  <c r="L5408" i="5" s="1"/>
  <c r="G5407" i="5"/>
  <c r="E5407" i="5"/>
  <c r="L5407" i="5" s="1"/>
  <c r="G5406" i="5"/>
  <c r="E5406" i="5"/>
  <c r="L5406" i="5" s="1"/>
  <c r="L5405" i="5"/>
  <c r="G5405" i="5"/>
  <c r="E5405" i="5"/>
  <c r="G5404" i="5"/>
  <c r="E5404" i="5"/>
  <c r="L5404" i="5" s="1"/>
  <c r="G5403" i="5"/>
  <c r="E5403" i="5"/>
  <c r="L5403" i="5" s="1"/>
  <c r="G5402" i="5"/>
  <c r="E5402" i="5"/>
  <c r="L5402" i="5" s="1"/>
  <c r="G5401" i="5"/>
  <c r="E5401" i="5"/>
  <c r="L5401" i="5" s="1"/>
  <c r="L5400" i="5"/>
  <c r="G5400" i="5"/>
  <c r="E5400" i="5"/>
  <c r="L5399" i="5"/>
  <c r="G5399" i="5"/>
  <c r="E5399" i="5"/>
  <c r="L5398" i="5"/>
  <c r="G5398" i="5"/>
  <c r="E5398" i="5"/>
  <c r="G5397" i="5"/>
  <c r="E5397" i="5"/>
  <c r="L5397" i="5" s="1"/>
  <c r="G5396" i="5"/>
  <c r="E5396" i="5"/>
  <c r="L5396" i="5" s="1"/>
  <c r="G5395" i="5"/>
  <c r="E5395" i="5"/>
  <c r="L5395" i="5" s="1"/>
  <c r="G5394" i="5"/>
  <c r="E5394" i="5"/>
  <c r="L5394" i="5" s="1"/>
  <c r="L5393" i="5"/>
  <c r="G5393" i="5"/>
  <c r="E5393" i="5"/>
  <c r="G5392" i="5"/>
  <c r="E5392" i="5"/>
  <c r="L5392" i="5" s="1"/>
  <c r="G5391" i="5"/>
  <c r="E5391" i="5"/>
  <c r="L5391" i="5" s="1"/>
  <c r="L5390" i="5"/>
  <c r="G5390" i="5"/>
  <c r="E5390" i="5"/>
  <c r="L5389" i="5"/>
  <c r="G5389" i="5"/>
  <c r="E5389" i="5"/>
  <c r="L5388" i="5"/>
  <c r="G5388" i="5"/>
  <c r="E5388" i="5"/>
  <c r="L5387" i="5"/>
  <c r="G5387" i="5"/>
  <c r="E5387" i="5"/>
  <c r="G5386" i="5"/>
  <c r="E5386" i="5"/>
  <c r="L5386" i="5" s="1"/>
  <c r="G5385" i="5"/>
  <c r="E5385" i="5"/>
  <c r="L5385" i="5" s="1"/>
  <c r="G5384" i="5"/>
  <c r="E5384" i="5"/>
  <c r="L5384" i="5" s="1"/>
  <c r="L5383" i="5"/>
  <c r="G5383" i="5"/>
  <c r="E5383" i="5"/>
  <c r="L5382" i="5"/>
  <c r="G5382" i="5"/>
  <c r="E5382" i="5"/>
  <c r="L5381" i="5"/>
  <c r="G5381" i="5"/>
  <c r="E5381" i="5"/>
  <c r="G5380" i="5"/>
  <c r="E5380" i="5"/>
  <c r="L5380" i="5" s="1"/>
  <c r="G5379" i="5"/>
  <c r="E5379" i="5"/>
  <c r="L5379" i="5" s="1"/>
  <c r="L5378" i="5"/>
  <c r="G5378" i="5"/>
  <c r="E5378" i="5"/>
  <c r="G5377" i="5"/>
  <c r="E5377" i="5"/>
  <c r="L5377" i="5" s="1"/>
  <c r="L5376" i="5"/>
  <c r="G5376" i="5"/>
  <c r="E5376" i="5"/>
  <c r="G5375" i="5"/>
  <c r="E5375" i="5"/>
  <c r="L5375" i="5" s="1"/>
  <c r="G5374" i="5"/>
  <c r="E5374" i="5"/>
  <c r="L5374" i="5" s="1"/>
  <c r="G5373" i="5"/>
  <c r="E5373" i="5"/>
  <c r="L5373" i="5" s="1"/>
  <c r="G5372" i="5"/>
  <c r="E5372" i="5"/>
  <c r="L5372" i="5" s="1"/>
  <c r="G5371" i="5"/>
  <c r="E5371" i="5"/>
  <c r="L5371" i="5" s="1"/>
  <c r="G5370" i="5"/>
  <c r="E5370" i="5"/>
  <c r="L5370" i="5" s="1"/>
  <c r="L5369" i="5"/>
  <c r="G5369" i="5"/>
  <c r="E5369" i="5"/>
  <c r="G5368" i="5"/>
  <c r="E5368" i="5"/>
  <c r="L5368" i="5" s="1"/>
  <c r="G5367" i="5"/>
  <c r="E5367" i="5"/>
  <c r="L5367" i="5" s="1"/>
  <c r="L5366" i="5"/>
  <c r="G5366" i="5"/>
  <c r="E5366" i="5"/>
  <c r="G5365" i="5"/>
  <c r="E5365" i="5"/>
  <c r="L5365" i="5" s="1"/>
  <c r="L5364" i="5"/>
  <c r="G5364" i="5"/>
  <c r="E5364" i="5"/>
  <c r="L5363" i="5"/>
  <c r="G5363" i="5"/>
  <c r="E5363" i="5"/>
  <c r="L5362" i="5"/>
  <c r="G5362" i="5"/>
  <c r="E5362" i="5"/>
  <c r="G5361" i="5"/>
  <c r="E5361" i="5"/>
  <c r="L5361" i="5" s="1"/>
  <c r="G5360" i="5"/>
  <c r="E5360" i="5"/>
  <c r="L5360" i="5" s="1"/>
  <c r="G5359" i="5"/>
  <c r="E5359" i="5"/>
  <c r="L5359" i="5" s="1"/>
  <c r="G5358" i="5"/>
  <c r="E5358" i="5"/>
  <c r="L5358" i="5" s="1"/>
  <c r="G5357" i="5"/>
  <c r="E5357" i="5"/>
  <c r="L5357" i="5" s="1"/>
  <c r="L5356" i="5"/>
  <c r="G5356" i="5"/>
  <c r="E5356" i="5"/>
  <c r="L5355" i="5"/>
  <c r="G5355" i="5"/>
  <c r="E5355" i="5"/>
  <c r="L5354" i="5"/>
  <c r="G5354" i="5"/>
  <c r="E5354" i="5"/>
  <c r="G5353" i="5"/>
  <c r="E5353" i="5"/>
  <c r="L5353" i="5" s="1"/>
  <c r="L5352" i="5"/>
  <c r="G5352" i="5"/>
  <c r="E5352" i="5"/>
  <c r="G5351" i="5"/>
  <c r="E5351" i="5"/>
  <c r="L5351" i="5" s="1"/>
  <c r="G5350" i="5"/>
  <c r="E5350" i="5"/>
  <c r="L5350" i="5" s="1"/>
  <c r="G5349" i="5"/>
  <c r="E5349" i="5"/>
  <c r="L5349" i="5" s="1"/>
  <c r="L5348" i="5"/>
  <c r="G5348" i="5"/>
  <c r="E5348" i="5"/>
  <c r="L5347" i="5"/>
  <c r="G5347" i="5"/>
  <c r="E5347" i="5"/>
  <c r="G5346" i="5"/>
  <c r="E5346" i="5"/>
  <c r="L5346" i="5" s="1"/>
  <c r="L5345" i="5"/>
  <c r="G5345" i="5"/>
  <c r="E5345" i="5"/>
  <c r="L5344" i="5"/>
  <c r="G5344" i="5"/>
  <c r="E5344" i="5"/>
  <c r="L5343" i="5"/>
  <c r="G5343" i="5"/>
  <c r="E5343" i="5"/>
  <c r="G5342" i="5"/>
  <c r="E5342" i="5"/>
  <c r="L5342" i="5" s="1"/>
  <c r="G5341" i="5"/>
  <c r="E5341" i="5"/>
  <c r="L5341" i="5" s="1"/>
  <c r="G5340" i="5"/>
  <c r="E5340" i="5"/>
  <c r="L5340" i="5" s="1"/>
  <c r="G5339" i="5"/>
  <c r="E5339" i="5"/>
  <c r="L5339" i="5" s="1"/>
  <c r="L5338" i="5"/>
  <c r="G5338" i="5"/>
  <c r="E5338" i="5"/>
  <c r="G5337" i="5"/>
  <c r="E5337" i="5"/>
  <c r="L5337" i="5" s="1"/>
  <c r="L5336" i="5"/>
  <c r="G5336" i="5"/>
  <c r="E5336" i="5"/>
  <c r="G5335" i="5"/>
  <c r="E5335" i="5"/>
  <c r="L5335" i="5" s="1"/>
  <c r="G5334" i="5"/>
  <c r="E5334" i="5"/>
  <c r="L5334" i="5" s="1"/>
  <c r="G5333" i="5"/>
  <c r="E5333" i="5"/>
  <c r="L5333" i="5" s="1"/>
  <c r="L5332" i="5"/>
  <c r="G5332" i="5"/>
  <c r="E5332" i="5"/>
  <c r="L5331" i="5"/>
  <c r="G5331" i="5"/>
  <c r="E5331" i="5"/>
  <c r="G5330" i="5"/>
  <c r="E5330" i="5"/>
  <c r="L5330" i="5" s="1"/>
  <c r="L5329" i="5"/>
  <c r="G5329" i="5"/>
  <c r="E5329" i="5"/>
  <c r="G5328" i="5"/>
  <c r="E5328" i="5"/>
  <c r="L5328" i="5" s="1"/>
  <c r="G5327" i="5"/>
  <c r="E5327" i="5"/>
  <c r="L5327" i="5" s="1"/>
  <c r="G5326" i="5"/>
  <c r="E5326" i="5"/>
  <c r="L5326" i="5" s="1"/>
  <c r="G5325" i="5"/>
  <c r="E5325" i="5"/>
  <c r="L5325" i="5" s="1"/>
  <c r="L5324" i="5"/>
  <c r="G5324" i="5"/>
  <c r="E5324" i="5"/>
  <c r="G5323" i="5"/>
  <c r="E5323" i="5"/>
  <c r="L5323" i="5" s="1"/>
  <c r="K5322" i="5"/>
  <c r="G5322" i="5"/>
  <c r="E5322" i="5"/>
  <c r="L5322" i="5" s="1"/>
  <c r="L5321" i="5"/>
  <c r="K5321" i="5"/>
  <c r="G5321" i="5"/>
  <c r="E5321" i="5"/>
  <c r="L5320" i="5"/>
  <c r="G5320" i="5"/>
  <c r="E5320" i="5"/>
  <c r="L5319" i="5"/>
  <c r="G5319" i="5"/>
  <c r="E5319" i="5"/>
  <c r="G5318" i="5"/>
  <c r="E5318" i="5"/>
  <c r="L5318" i="5" s="1"/>
  <c r="L5317" i="5"/>
  <c r="G5317" i="5"/>
  <c r="E5317" i="5"/>
  <c r="G5316" i="5"/>
  <c r="E5316" i="5"/>
  <c r="L5316" i="5" s="1"/>
  <c r="G5315" i="5"/>
  <c r="E5315" i="5"/>
  <c r="L5315" i="5" s="1"/>
  <c r="L5314" i="5"/>
  <c r="G5314" i="5"/>
  <c r="E5314" i="5"/>
  <c r="G5313" i="5"/>
  <c r="E5313" i="5"/>
  <c r="L5313" i="5" s="1"/>
  <c r="L5312" i="5"/>
  <c r="G5312" i="5"/>
  <c r="E5312" i="5"/>
  <c r="L5311" i="5"/>
  <c r="G5311" i="5"/>
  <c r="E5311" i="5"/>
  <c r="G5310" i="5"/>
  <c r="E5310" i="5"/>
  <c r="L5310" i="5" s="1"/>
  <c r="G5309" i="5"/>
  <c r="E5309" i="5"/>
  <c r="L5309" i="5" s="1"/>
  <c r="L5308" i="5"/>
  <c r="G5308" i="5"/>
  <c r="E5308" i="5"/>
  <c r="L5307" i="5"/>
  <c r="G5307" i="5"/>
  <c r="E5307" i="5"/>
  <c r="G5306" i="5"/>
  <c r="E5306" i="5"/>
  <c r="L5306" i="5" s="1"/>
  <c r="G5305" i="5"/>
  <c r="E5305" i="5"/>
  <c r="L5305" i="5" s="1"/>
  <c r="L5304" i="5"/>
  <c r="G5304" i="5"/>
  <c r="E5304" i="5"/>
  <c r="G5303" i="5"/>
  <c r="E5303" i="5"/>
  <c r="L5303" i="5" s="1"/>
  <c r="L5302" i="5"/>
  <c r="G5302" i="5"/>
  <c r="E5302" i="5"/>
  <c r="G5301" i="5"/>
  <c r="E5301" i="5"/>
  <c r="L5301" i="5" s="1"/>
  <c r="L5300" i="5"/>
  <c r="G5300" i="5"/>
  <c r="E5300" i="5"/>
  <c r="L5299" i="5"/>
  <c r="G5299" i="5"/>
  <c r="E5299" i="5"/>
  <c r="G5298" i="5"/>
  <c r="E5298" i="5"/>
  <c r="L5298" i="5" s="1"/>
  <c r="G5297" i="5"/>
  <c r="E5297" i="5"/>
  <c r="L5297" i="5" s="1"/>
  <c r="L5296" i="5"/>
  <c r="G5296" i="5"/>
  <c r="E5296" i="5"/>
  <c r="L5295" i="5"/>
  <c r="G5295" i="5"/>
  <c r="E5295" i="5"/>
  <c r="G5294" i="5"/>
  <c r="E5294" i="5"/>
  <c r="L5294" i="5" s="1"/>
  <c r="L5293" i="5"/>
  <c r="G5293" i="5"/>
  <c r="E5293" i="5"/>
  <c r="L5292" i="5"/>
  <c r="G5292" i="5"/>
  <c r="E5292" i="5"/>
  <c r="G5291" i="5"/>
  <c r="E5291" i="5"/>
  <c r="L5291" i="5" s="1"/>
  <c r="L5290" i="5"/>
  <c r="G5290" i="5"/>
  <c r="E5290" i="5"/>
  <c r="G5289" i="5"/>
  <c r="E5289" i="5"/>
  <c r="L5289" i="5" s="1"/>
  <c r="L5288" i="5"/>
  <c r="G5288" i="5"/>
  <c r="E5288" i="5"/>
  <c r="G5287" i="5"/>
  <c r="E5287" i="5"/>
  <c r="L5287" i="5" s="1"/>
  <c r="G5286" i="5"/>
  <c r="E5286" i="5"/>
  <c r="L5286" i="5" s="1"/>
  <c r="G5285" i="5"/>
  <c r="E5285" i="5"/>
  <c r="L5285" i="5" s="1"/>
  <c r="L5284" i="5"/>
  <c r="G5284" i="5"/>
  <c r="E5284" i="5"/>
  <c r="L5283" i="5"/>
  <c r="G5283" i="5"/>
  <c r="E5283" i="5"/>
  <c r="L5282" i="5"/>
  <c r="G5282" i="5"/>
  <c r="E5282" i="5"/>
  <c r="G5281" i="5"/>
  <c r="E5281" i="5"/>
  <c r="L5281" i="5" s="1"/>
  <c r="G5280" i="5"/>
  <c r="E5280" i="5"/>
  <c r="L5280" i="5" s="1"/>
  <c r="G5279" i="5"/>
  <c r="E5279" i="5"/>
  <c r="L5279" i="5" s="1"/>
  <c r="L5278" i="5"/>
  <c r="G5278" i="5"/>
  <c r="E5278" i="5"/>
  <c r="G5277" i="5"/>
  <c r="E5277" i="5"/>
  <c r="L5277" i="5" s="1"/>
  <c r="L5276" i="5"/>
  <c r="G5276" i="5"/>
  <c r="E5276" i="5"/>
  <c r="G5275" i="5"/>
  <c r="E5275" i="5"/>
  <c r="L5275" i="5" s="1"/>
  <c r="G5274" i="5"/>
  <c r="E5274" i="5"/>
  <c r="L5274" i="5" s="1"/>
  <c r="L5273" i="5"/>
  <c r="G5273" i="5"/>
  <c r="E5273" i="5"/>
  <c r="L5272" i="5"/>
  <c r="G5272" i="5"/>
  <c r="E5272" i="5"/>
  <c r="L5271" i="5"/>
  <c r="G5271" i="5"/>
  <c r="E5271" i="5"/>
  <c r="G5270" i="5"/>
  <c r="E5270" i="5"/>
  <c r="L5270" i="5" s="1"/>
  <c r="G5269" i="5"/>
  <c r="E5269" i="5"/>
  <c r="L5269" i="5" s="1"/>
  <c r="G5268" i="5"/>
  <c r="E5268" i="5"/>
  <c r="L5268" i="5" s="1"/>
  <c r="G5267" i="5"/>
  <c r="E5267" i="5"/>
  <c r="L5267" i="5" s="1"/>
  <c r="L5266" i="5"/>
  <c r="G5266" i="5"/>
  <c r="E5266" i="5"/>
  <c r="L5265" i="5"/>
  <c r="G5265" i="5"/>
  <c r="E5265" i="5"/>
  <c r="L5264" i="5"/>
  <c r="K5264" i="5"/>
  <c r="G5264" i="5"/>
  <c r="E5264" i="5"/>
  <c r="L5263" i="5"/>
  <c r="G5263" i="5"/>
  <c r="E5263" i="5"/>
  <c r="G5262" i="5"/>
  <c r="E5262" i="5"/>
  <c r="L5262" i="5" s="1"/>
  <c r="L5261" i="5"/>
  <c r="G5261" i="5"/>
  <c r="E5261" i="5"/>
  <c r="L5260" i="5"/>
  <c r="G5260" i="5"/>
  <c r="E5260" i="5"/>
  <c r="L5259" i="5"/>
  <c r="G5259" i="5"/>
  <c r="E5259" i="5"/>
  <c r="G5258" i="5"/>
  <c r="E5258" i="5"/>
  <c r="L5258" i="5" s="1"/>
  <c r="L5257" i="5"/>
  <c r="G5257" i="5"/>
  <c r="E5257" i="5"/>
  <c r="G5256" i="5"/>
  <c r="E5256" i="5"/>
  <c r="L5256" i="5" s="1"/>
  <c r="G5255" i="5"/>
  <c r="E5255" i="5"/>
  <c r="L5255" i="5" s="1"/>
  <c r="G5254" i="5"/>
  <c r="E5254" i="5"/>
  <c r="L5254" i="5" s="1"/>
  <c r="L5253" i="5"/>
  <c r="G5253" i="5"/>
  <c r="E5253" i="5"/>
  <c r="L5252" i="5"/>
  <c r="G5252" i="5"/>
  <c r="E5252" i="5"/>
  <c r="G5251" i="5"/>
  <c r="E5251" i="5"/>
  <c r="L5251" i="5" s="1"/>
  <c r="G5250" i="5"/>
  <c r="E5250" i="5"/>
  <c r="L5250" i="5" s="1"/>
  <c r="G5249" i="5"/>
  <c r="E5249" i="5"/>
  <c r="L5249" i="5" s="1"/>
  <c r="L5248" i="5"/>
  <c r="G5248" i="5"/>
  <c r="E5248" i="5"/>
  <c r="L5247" i="5"/>
  <c r="G5247" i="5"/>
  <c r="E5247" i="5"/>
  <c r="G5246" i="5"/>
  <c r="E5246" i="5"/>
  <c r="L5246" i="5" s="1"/>
  <c r="G5245" i="5"/>
  <c r="E5245" i="5"/>
  <c r="L5245" i="5" s="1"/>
  <c r="G5244" i="5"/>
  <c r="E5244" i="5"/>
  <c r="L5244" i="5" s="1"/>
  <c r="G5243" i="5"/>
  <c r="E5243" i="5"/>
  <c r="L5243" i="5" s="1"/>
  <c r="G5242" i="5"/>
  <c r="E5242" i="5"/>
  <c r="L5242" i="5" s="1"/>
  <c r="G5241" i="5"/>
  <c r="E5241" i="5"/>
  <c r="L5241" i="5" s="1"/>
  <c r="L5240" i="5"/>
  <c r="G5240" i="5"/>
  <c r="E5240" i="5"/>
  <c r="G5239" i="5"/>
  <c r="E5239" i="5"/>
  <c r="L5239" i="5" s="1"/>
  <c r="G5238" i="5"/>
  <c r="E5238" i="5"/>
  <c r="L5238" i="5" s="1"/>
  <c r="L5237" i="5"/>
  <c r="G5237" i="5"/>
  <c r="E5237" i="5"/>
  <c r="L5236" i="5"/>
  <c r="G5236" i="5"/>
  <c r="E5236" i="5"/>
  <c r="L5235" i="5"/>
  <c r="G5235" i="5"/>
  <c r="E5235" i="5"/>
  <c r="G5234" i="5"/>
  <c r="E5234" i="5"/>
  <c r="L5234" i="5" s="1"/>
  <c r="G5233" i="5"/>
  <c r="E5233" i="5"/>
  <c r="L5233" i="5" s="1"/>
  <c r="G5232" i="5"/>
  <c r="E5232" i="5"/>
  <c r="L5232" i="5" s="1"/>
  <c r="G5231" i="5"/>
  <c r="E5231" i="5"/>
  <c r="L5231" i="5" s="1"/>
  <c r="G5230" i="5"/>
  <c r="E5230" i="5"/>
  <c r="L5230" i="5" s="1"/>
  <c r="G5229" i="5"/>
  <c r="E5229" i="5"/>
  <c r="L5229" i="5" s="1"/>
  <c r="L5228" i="5"/>
  <c r="G5228" i="5"/>
  <c r="E5228" i="5"/>
  <c r="G5227" i="5"/>
  <c r="E5227" i="5"/>
  <c r="L5227" i="5" s="1"/>
  <c r="G5226" i="5"/>
  <c r="E5226" i="5"/>
  <c r="L5226" i="5" s="1"/>
  <c r="G5225" i="5"/>
  <c r="E5225" i="5"/>
  <c r="L5225" i="5" s="1"/>
  <c r="L5224" i="5"/>
  <c r="G5224" i="5"/>
  <c r="E5224" i="5"/>
  <c r="L5223" i="5"/>
  <c r="G5223" i="5"/>
  <c r="E5223" i="5"/>
  <c r="L5222" i="5"/>
  <c r="G5222" i="5"/>
  <c r="E5222" i="5"/>
  <c r="G5221" i="5"/>
  <c r="E5221" i="5"/>
  <c r="L5221" i="5" s="1"/>
  <c r="L5220" i="5"/>
  <c r="G5220" i="5"/>
  <c r="E5220" i="5"/>
  <c r="G5219" i="5"/>
  <c r="E5219" i="5"/>
  <c r="L5219" i="5" s="1"/>
  <c r="L5218" i="5"/>
  <c r="G5218" i="5"/>
  <c r="E5218" i="5"/>
  <c r="L5217" i="5"/>
  <c r="G5217" i="5"/>
  <c r="E5217" i="5"/>
  <c r="L5216" i="5"/>
  <c r="G5216" i="5"/>
  <c r="E5216" i="5"/>
  <c r="G5215" i="5"/>
  <c r="E5215" i="5"/>
  <c r="L5215" i="5" s="1"/>
  <c r="K5214" i="5"/>
  <c r="G5214" i="5"/>
  <c r="E5214" i="5"/>
  <c r="L5214" i="5" s="1"/>
  <c r="G5213" i="5"/>
  <c r="E5213" i="5"/>
  <c r="L5213" i="5" s="1"/>
  <c r="L5212" i="5"/>
  <c r="G5212" i="5"/>
  <c r="E5212" i="5"/>
  <c r="L5211" i="5"/>
  <c r="G5211" i="5"/>
  <c r="E5211" i="5"/>
  <c r="L5210" i="5"/>
  <c r="G5210" i="5"/>
  <c r="E5210" i="5"/>
  <c r="L5209" i="5"/>
  <c r="G5209" i="5"/>
  <c r="E5209" i="5"/>
  <c r="L5208" i="5"/>
  <c r="G5208" i="5"/>
  <c r="E5208" i="5"/>
  <c r="K5207" i="5"/>
  <c r="G5207" i="5"/>
  <c r="E5207" i="5"/>
  <c r="L5207" i="5" s="1"/>
  <c r="G5206" i="5"/>
  <c r="E5206" i="5"/>
  <c r="L5206" i="5" s="1"/>
  <c r="G5205" i="5"/>
  <c r="E5205" i="5"/>
  <c r="L5205" i="5" s="1"/>
  <c r="L5204" i="5"/>
  <c r="G5204" i="5"/>
  <c r="E5204" i="5"/>
  <c r="G5203" i="5"/>
  <c r="E5203" i="5"/>
  <c r="L5203" i="5" s="1"/>
  <c r="G5202" i="5"/>
  <c r="E5202" i="5"/>
  <c r="L5202" i="5" s="1"/>
  <c r="G5201" i="5"/>
  <c r="E5201" i="5"/>
  <c r="L5201" i="5" s="1"/>
  <c r="L5200" i="5"/>
  <c r="G5200" i="5"/>
  <c r="E5200" i="5"/>
  <c r="L5199" i="5"/>
  <c r="G5199" i="5"/>
  <c r="E5199" i="5"/>
  <c r="G5198" i="5"/>
  <c r="E5198" i="5"/>
  <c r="L5198" i="5" s="1"/>
  <c r="L5197" i="5"/>
  <c r="G5197" i="5"/>
  <c r="E5197" i="5"/>
  <c r="G5196" i="5"/>
  <c r="E5196" i="5"/>
  <c r="L5196" i="5" s="1"/>
  <c r="G5195" i="5"/>
  <c r="E5195" i="5"/>
  <c r="L5195" i="5" s="1"/>
  <c r="L5194" i="5"/>
  <c r="G5194" i="5"/>
  <c r="E5194" i="5"/>
  <c r="G5193" i="5"/>
  <c r="E5193" i="5"/>
  <c r="L5193" i="5" s="1"/>
  <c r="L5192" i="5"/>
  <c r="G5192" i="5"/>
  <c r="E5192" i="5"/>
  <c r="G5191" i="5"/>
  <c r="E5191" i="5"/>
  <c r="L5191" i="5" s="1"/>
  <c r="G5190" i="5"/>
  <c r="E5190" i="5"/>
  <c r="L5190" i="5" s="1"/>
  <c r="L5189" i="5"/>
  <c r="G5189" i="5"/>
  <c r="E5189" i="5"/>
  <c r="L5188" i="5"/>
  <c r="G5188" i="5"/>
  <c r="E5188" i="5"/>
  <c r="L5187" i="5"/>
  <c r="G5187" i="5"/>
  <c r="E5187" i="5"/>
  <c r="L5186" i="5"/>
  <c r="G5186" i="5"/>
  <c r="E5186" i="5"/>
  <c r="L5185" i="5"/>
  <c r="G5185" i="5"/>
  <c r="E5185" i="5"/>
  <c r="G5184" i="5"/>
  <c r="E5184" i="5"/>
  <c r="L5184" i="5" s="1"/>
  <c r="G5183" i="5"/>
  <c r="E5183" i="5"/>
  <c r="L5183" i="5" s="1"/>
  <c r="G5182" i="5"/>
  <c r="E5182" i="5"/>
  <c r="L5182" i="5" s="1"/>
  <c r="L5181" i="5"/>
  <c r="G5181" i="5"/>
  <c r="E5181" i="5"/>
  <c r="L5180" i="5"/>
  <c r="G5180" i="5"/>
  <c r="E5180" i="5"/>
  <c r="G5179" i="5"/>
  <c r="E5179" i="5"/>
  <c r="L5179" i="5" s="1"/>
  <c r="G5178" i="5"/>
  <c r="E5178" i="5"/>
  <c r="L5178" i="5" s="1"/>
  <c r="L5177" i="5"/>
  <c r="G5177" i="5"/>
  <c r="E5177" i="5"/>
  <c r="L5176" i="5"/>
  <c r="G5176" i="5"/>
  <c r="E5176" i="5"/>
  <c r="L5175" i="5"/>
  <c r="G5175" i="5"/>
  <c r="E5175" i="5"/>
  <c r="G5174" i="5"/>
  <c r="E5174" i="5"/>
  <c r="L5174" i="5" s="1"/>
  <c r="L5173" i="5"/>
  <c r="G5173" i="5"/>
  <c r="E5173" i="5"/>
  <c r="G5172" i="5"/>
  <c r="E5172" i="5"/>
  <c r="L5172" i="5" s="1"/>
  <c r="G5171" i="5"/>
  <c r="E5171" i="5"/>
  <c r="L5171" i="5" s="1"/>
  <c r="L5170" i="5"/>
  <c r="G5170" i="5"/>
  <c r="E5170" i="5"/>
  <c r="G5169" i="5"/>
  <c r="E5169" i="5"/>
  <c r="L5169" i="5" s="1"/>
  <c r="L5168" i="5"/>
  <c r="K5168" i="5"/>
  <c r="G5168" i="5"/>
  <c r="E5168" i="5"/>
  <c r="L5167" i="5"/>
  <c r="G5167" i="5"/>
  <c r="E5167" i="5"/>
  <c r="G5166" i="5"/>
  <c r="E5166" i="5"/>
  <c r="L5166" i="5" s="1"/>
  <c r="G5165" i="5"/>
  <c r="E5165" i="5"/>
  <c r="L5165" i="5" s="1"/>
  <c r="L5164" i="5"/>
  <c r="G5164" i="5"/>
  <c r="E5164" i="5"/>
  <c r="L5163" i="5"/>
  <c r="G5163" i="5"/>
  <c r="E5163" i="5"/>
  <c r="G5162" i="5"/>
  <c r="E5162" i="5"/>
  <c r="L5162" i="5" s="1"/>
  <c r="L5161" i="5"/>
  <c r="G5161" i="5"/>
  <c r="E5161" i="5"/>
  <c r="L5160" i="5"/>
  <c r="G5160" i="5"/>
  <c r="E5160" i="5"/>
  <c r="G5159" i="5"/>
  <c r="E5159" i="5"/>
  <c r="L5159" i="5" s="1"/>
  <c r="G5158" i="5"/>
  <c r="E5158" i="5"/>
  <c r="L5158" i="5" s="1"/>
  <c r="G5157" i="5"/>
  <c r="E5157" i="5"/>
  <c r="L5157" i="5" s="1"/>
  <c r="L5156" i="5"/>
  <c r="G5156" i="5"/>
  <c r="E5156" i="5"/>
  <c r="L5155" i="5"/>
  <c r="G5155" i="5"/>
  <c r="E5155" i="5"/>
  <c r="G5154" i="5"/>
  <c r="E5154" i="5"/>
  <c r="L5154" i="5" s="1"/>
  <c r="G5153" i="5"/>
  <c r="E5153" i="5"/>
  <c r="L5153" i="5" s="1"/>
  <c r="L5152" i="5"/>
  <c r="G5152" i="5"/>
  <c r="E5152" i="5"/>
  <c r="L5151" i="5"/>
  <c r="G5151" i="5"/>
  <c r="E5151" i="5"/>
  <c r="L5150" i="5"/>
  <c r="G5150" i="5"/>
  <c r="E5150" i="5"/>
  <c r="G5149" i="5"/>
  <c r="E5149" i="5"/>
  <c r="L5149" i="5" s="1"/>
  <c r="L5148" i="5"/>
  <c r="G5148" i="5"/>
  <c r="E5148" i="5"/>
  <c r="G5147" i="5"/>
  <c r="E5147" i="5"/>
  <c r="L5147" i="5" s="1"/>
  <c r="L5146" i="5"/>
  <c r="G5146" i="5"/>
  <c r="E5146" i="5"/>
  <c r="L5145" i="5"/>
  <c r="G5145" i="5"/>
  <c r="E5145" i="5"/>
  <c r="L5144" i="5"/>
  <c r="G5144" i="5"/>
  <c r="E5144" i="5"/>
  <c r="G5143" i="5"/>
  <c r="E5143" i="5"/>
  <c r="L5143" i="5" s="1"/>
  <c r="G5142" i="5"/>
  <c r="E5142" i="5"/>
  <c r="L5142" i="5" s="1"/>
  <c r="G5141" i="5"/>
  <c r="E5141" i="5"/>
  <c r="L5141" i="5" s="1"/>
  <c r="L5140" i="5"/>
  <c r="G5140" i="5"/>
  <c r="E5140" i="5"/>
  <c r="L5139" i="5"/>
  <c r="G5139" i="5"/>
  <c r="E5139" i="5"/>
  <c r="L5138" i="5"/>
  <c r="G5138" i="5"/>
  <c r="E5138" i="5"/>
  <c r="G5137" i="5"/>
  <c r="E5137" i="5"/>
  <c r="L5137" i="5" s="1"/>
  <c r="L5136" i="5"/>
  <c r="G5136" i="5"/>
  <c r="E5136" i="5"/>
  <c r="G5135" i="5"/>
  <c r="E5135" i="5"/>
  <c r="L5135" i="5" s="1"/>
  <c r="L5134" i="5"/>
  <c r="G5134" i="5"/>
  <c r="E5134" i="5"/>
  <c r="G5133" i="5"/>
  <c r="E5133" i="5"/>
  <c r="L5133" i="5" s="1"/>
  <c r="L5132" i="5"/>
  <c r="G5132" i="5"/>
  <c r="E5132" i="5"/>
  <c r="L5131" i="5"/>
  <c r="G5131" i="5"/>
  <c r="E5131" i="5"/>
  <c r="G5130" i="5"/>
  <c r="E5130" i="5"/>
  <c r="L5130" i="5" s="1"/>
  <c r="G5129" i="5"/>
  <c r="E5129" i="5"/>
  <c r="L5129" i="5" s="1"/>
  <c r="L5128" i="5"/>
  <c r="G5128" i="5"/>
  <c r="E5128" i="5"/>
  <c r="L5127" i="5"/>
  <c r="G5127" i="5"/>
  <c r="E5127" i="5"/>
  <c r="G5126" i="5"/>
  <c r="E5126" i="5"/>
  <c r="L5126" i="5" s="1"/>
  <c r="G5125" i="5"/>
  <c r="E5125" i="5"/>
  <c r="L5125" i="5" s="1"/>
  <c r="L5124" i="5"/>
  <c r="G5124" i="5"/>
  <c r="E5124" i="5"/>
  <c r="G5123" i="5"/>
  <c r="E5123" i="5"/>
  <c r="L5123" i="5" s="1"/>
  <c r="L5122" i="5"/>
  <c r="G5122" i="5"/>
  <c r="E5122" i="5"/>
  <c r="G5121" i="5"/>
  <c r="E5121" i="5"/>
  <c r="L5121" i="5" s="1"/>
  <c r="L5120" i="5"/>
  <c r="G5120" i="5"/>
  <c r="E5120" i="5"/>
  <c r="G5119" i="5"/>
  <c r="E5119" i="5"/>
  <c r="L5119" i="5" s="1"/>
  <c r="G5118" i="5"/>
  <c r="E5118" i="5"/>
  <c r="L5118" i="5" s="1"/>
  <c r="L5117" i="5"/>
  <c r="G5117" i="5"/>
  <c r="E5117" i="5"/>
  <c r="L5116" i="5"/>
  <c r="G5116" i="5"/>
  <c r="E5116" i="5"/>
  <c r="L5115" i="5"/>
  <c r="G5115" i="5"/>
  <c r="E5115" i="5"/>
  <c r="L5114" i="5"/>
  <c r="G5114" i="5"/>
  <c r="E5114" i="5"/>
  <c r="G5113" i="5"/>
  <c r="E5113" i="5"/>
  <c r="L5113" i="5" s="1"/>
  <c r="L5112" i="5"/>
  <c r="G5112" i="5"/>
  <c r="E5112" i="5"/>
  <c r="G5111" i="5"/>
  <c r="E5111" i="5"/>
  <c r="L5111" i="5" s="1"/>
  <c r="G5110" i="5"/>
  <c r="E5110" i="5"/>
  <c r="L5110" i="5" s="1"/>
  <c r="L5109" i="5"/>
  <c r="G5109" i="5"/>
  <c r="E5109" i="5"/>
  <c r="L5108" i="5"/>
  <c r="G5108" i="5"/>
  <c r="E5108" i="5"/>
  <c r="G5107" i="5"/>
  <c r="E5107" i="5"/>
  <c r="L5107" i="5" s="1"/>
  <c r="G5106" i="5"/>
  <c r="E5106" i="5"/>
  <c r="L5106" i="5" s="1"/>
  <c r="G5105" i="5"/>
  <c r="E5105" i="5"/>
  <c r="L5105" i="5" s="1"/>
  <c r="L5104" i="5"/>
  <c r="G5104" i="5"/>
  <c r="E5104" i="5"/>
  <c r="L5103" i="5"/>
  <c r="G5103" i="5"/>
  <c r="E5103" i="5"/>
  <c r="G5102" i="5"/>
  <c r="E5102" i="5"/>
  <c r="L5102" i="5" s="1"/>
  <c r="L5101" i="5"/>
  <c r="G5101" i="5"/>
  <c r="E5101" i="5"/>
  <c r="L5100" i="5"/>
  <c r="G5100" i="5"/>
  <c r="E5100" i="5"/>
  <c r="G5099" i="5"/>
  <c r="E5099" i="5"/>
  <c r="L5099" i="5" s="1"/>
  <c r="L5098" i="5"/>
  <c r="G5098" i="5"/>
  <c r="E5098" i="5"/>
  <c r="L5097" i="5"/>
  <c r="G5097" i="5"/>
  <c r="E5097" i="5"/>
  <c r="L5096" i="5"/>
  <c r="G5096" i="5"/>
  <c r="E5096" i="5"/>
  <c r="G5095" i="5"/>
  <c r="E5095" i="5"/>
  <c r="L5095" i="5" s="1"/>
  <c r="G5094" i="5"/>
  <c r="E5094" i="5"/>
  <c r="L5094" i="5" s="1"/>
  <c r="G5093" i="5"/>
  <c r="E5093" i="5"/>
  <c r="L5093" i="5" s="1"/>
  <c r="L5092" i="5"/>
  <c r="G5092" i="5"/>
  <c r="E5092" i="5"/>
  <c r="L5091" i="5"/>
  <c r="G5091" i="5"/>
  <c r="E5091" i="5"/>
  <c r="G5090" i="5"/>
  <c r="E5090" i="5"/>
  <c r="L5090" i="5" s="1"/>
  <c r="L5089" i="5"/>
  <c r="G5089" i="5"/>
  <c r="E5089" i="5"/>
  <c r="G5088" i="5"/>
  <c r="E5088" i="5"/>
  <c r="L5088" i="5" s="1"/>
  <c r="G5087" i="5"/>
  <c r="E5087" i="5"/>
  <c r="L5087" i="5" s="1"/>
  <c r="G5086" i="5"/>
  <c r="E5086" i="5"/>
  <c r="L5086" i="5" s="1"/>
  <c r="L5085" i="5"/>
  <c r="G5085" i="5"/>
  <c r="E5085" i="5"/>
  <c r="L5084" i="5"/>
  <c r="G5084" i="5"/>
  <c r="E5084" i="5"/>
  <c r="G5083" i="5"/>
  <c r="E5083" i="5"/>
  <c r="L5083" i="5" s="1"/>
  <c r="G5082" i="5"/>
  <c r="E5082" i="5"/>
  <c r="L5082" i="5" s="1"/>
  <c r="G5081" i="5"/>
  <c r="E5081" i="5"/>
  <c r="L5081" i="5" s="1"/>
  <c r="L5080" i="5"/>
  <c r="G5080" i="5"/>
  <c r="E5080" i="5"/>
  <c r="L5079" i="5"/>
  <c r="G5079" i="5"/>
  <c r="E5079" i="5"/>
  <c r="G5078" i="5"/>
  <c r="E5078" i="5"/>
  <c r="L5078" i="5" s="1"/>
  <c r="L5077" i="5"/>
  <c r="G5077" i="5"/>
  <c r="E5077" i="5"/>
  <c r="L5076" i="5"/>
  <c r="G5076" i="5"/>
  <c r="E5076" i="5"/>
  <c r="L5075" i="5"/>
  <c r="G5075" i="5"/>
  <c r="E5075" i="5"/>
  <c r="L5074" i="5"/>
  <c r="G5074" i="5"/>
  <c r="E5074" i="5"/>
  <c r="G5073" i="5"/>
  <c r="E5073" i="5"/>
  <c r="L5073" i="5" s="1"/>
  <c r="L5072" i="5"/>
  <c r="G5072" i="5"/>
  <c r="E5072" i="5"/>
  <c r="L5071" i="5"/>
  <c r="K5071" i="5"/>
  <c r="G5071" i="5"/>
  <c r="N5071" i="5" s="1"/>
  <c r="O5071" i="5" s="1"/>
  <c r="P5071" i="5" s="1"/>
  <c r="E5071" i="5"/>
  <c r="L5070" i="5"/>
  <c r="G5070" i="5"/>
  <c r="E5070" i="5"/>
  <c r="L5069" i="5"/>
  <c r="G5069" i="5"/>
  <c r="E5069" i="5"/>
  <c r="L5068" i="5"/>
  <c r="G5068" i="5"/>
  <c r="E5068" i="5"/>
  <c r="G5067" i="5"/>
  <c r="E5067" i="5"/>
  <c r="L5067" i="5" s="1"/>
  <c r="L5066" i="5"/>
  <c r="G5066" i="5"/>
  <c r="E5066" i="5"/>
  <c r="L5065" i="5"/>
  <c r="G5065" i="5"/>
  <c r="E5065" i="5"/>
  <c r="K5064" i="5"/>
  <c r="G5064" i="5"/>
  <c r="E5064" i="5"/>
  <c r="L5064" i="5" s="1"/>
  <c r="L5063" i="5"/>
  <c r="G5063" i="5"/>
  <c r="E5063" i="5"/>
  <c r="L5062" i="5"/>
  <c r="G5062" i="5"/>
  <c r="E5062" i="5"/>
  <c r="L5061" i="5"/>
  <c r="G5061" i="5"/>
  <c r="E5061" i="5"/>
  <c r="L5060" i="5"/>
  <c r="G5060" i="5"/>
  <c r="E5060" i="5"/>
  <c r="L5059" i="5"/>
  <c r="G5059" i="5"/>
  <c r="E5059" i="5"/>
  <c r="L5058" i="5"/>
  <c r="G5058" i="5"/>
  <c r="E5058" i="5"/>
  <c r="L5057" i="5"/>
  <c r="G5057" i="5"/>
  <c r="E5057" i="5"/>
  <c r="L5056" i="5"/>
  <c r="G5056" i="5"/>
  <c r="E5056" i="5"/>
  <c r="G5055" i="5"/>
  <c r="E5055" i="5"/>
  <c r="L5055" i="5" s="1"/>
  <c r="L5054" i="5"/>
  <c r="G5054" i="5"/>
  <c r="E5054" i="5"/>
  <c r="L5053" i="5"/>
  <c r="K5053" i="5"/>
  <c r="G5053" i="5"/>
  <c r="E5053" i="5"/>
  <c r="L5052" i="5"/>
  <c r="G5052" i="5"/>
  <c r="E5052" i="5"/>
  <c r="L5051" i="5"/>
  <c r="G5051" i="5"/>
  <c r="E5051" i="5"/>
  <c r="L5050" i="5"/>
  <c r="G5050" i="5"/>
  <c r="E5050" i="5"/>
  <c r="L5049" i="5"/>
  <c r="K5049" i="5"/>
  <c r="G5049" i="5"/>
  <c r="E5049" i="5"/>
  <c r="L5048" i="5"/>
  <c r="G5048" i="5"/>
  <c r="E5048" i="5"/>
  <c r="L5047" i="5"/>
  <c r="G5047" i="5"/>
  <c r="E5047" i="5"/>
  <c r="K5046" i="5"/>
  <c r="G5046" i="5"/>
  <c r="E5046" i="5"/>
  <c r="L5046" i="5" s="1"/>
  <c r="L5045" i="5"/>
  <c r="G5045" i="5"/>
  <c r="E5045" i="5"/>
  <c r="L5044" i="5"/>
  <c r="K5044" i="5"/>
  <c r="G5044" i="5"/>
  <c r="E5044" i="5"/>
  <c r="L5043" i="5"/>
  <c r="G5043" i="5"/>
  <c r="E5043" i="5"/>
  <c r="L5042" i="5"/>
  <c r="G5042" i="5"/>
  <c r="E5042" i="5"/>
  <c r="L5041" i="5"/>
  <c r="G5041" i="5"/>
  <c r="E5041" i="5"/>
  <c r="L5040" i="5"/>
  <c r="G5040" i="5"/>
  <c r="E5040" i="5"/>
  <c r="L5039" i="5"/>
  <c r="G5039" i="5"/>
  <c r="E5039" i="5"/>
  <c r="L5038" i="5"/>
  <c r="G5038" i="5"/>
  <c r="E5038" i="5"/>
  <c r="G5037" i="5"/>
  <c r="E5037" i="5"/>
  <c r="L5037" i="5" s="1"/>
  <c r="L5036" i="5"/>
  <c r="G5036" i="5"/>
  <c r="E5036" i="5"/>
  <c r="L5035" i="5"/>
  <c r="G5035" i="5"/>
  <c r="E5035" i="5"/>
  <c r="G5034" i="5"/>
  <c r="E5034" i="5"/>
  <c r="L5034" i="5" s="1"/>
  <c r="L5033" i="5"/>
  <c r="G5033" i="5"/>
  <c r="E5033" i="5"/>
  <c r="L5032" i="5"/>
  <c r="G5032" i="5"/>
  <c r="E5032" i="5"/>
  <c r="L5031" i="5"/>
  <c r="G5031" i="5"/>
  <c r="E5031" i="5"/>
  <c r="L5030" i="5"/>
  <c r="G5030" i="5"/>
  <c r="E5030" i="5"/>
  <c r="L5029" i="5"/>
  <c r="G5029" i="5"/>
  <c r="E5029" i="5"/>
  <c r="K5028" i="5"/>
  <c r="G5028" i="5"/>
  <c r="E5028" i="5"/>
  <c r="L5028" i="5" s="1"/>
  <c r="L5027" i="5"/>
  <c r="G5027" i="5"/>
  <c r="E5027" i="5"/>
  <c r="L5026" i="5"/>
  <c r="G5026" i="5"/>
  <c r="E5026" i="5"/>
  <c r="L5025" i="5"/>
  <c r="G5025" i="5"/>
  <c r="E5025" i="5"/>
  <c r="L5024" i="5"/>
  <c r="G5024" i="5"/>
  <c r="E5024" i="5"/>
  <c r="L5023" i="5"/>
  <c r="G5023" i="5"/>
  <c r="E5023" i="5"/>
  <c r="G5022" i="5"/>
  <c r="E5022" i="5"/>
  <c r="L5022" i="5" s="1"/>
  <c r="L5021" i="5"/>
  <c r="G5021" i="5"/>
  <c r="E5021" i="5"/>
  <c r="L5020" i="5"/>
  <c r="G5020" i="5"/>
  <c r="E5020" i="5"/>
  <c r="L5019" i="5"/>
  <c r="K5019" i="5"/>
  <c r="G5019" i="5"/>
  <c r="E5019" i="5"/>
  <c r="L5018" i="5"/>
  <c r="G5018" i="5"/>
  <c r="E5018" i="5"/>
  <c r="L5017" i="5"/>
  <c r="G5017" i="5"/>
  <c r="E5017" i="5"/>
  <c r="K5016" i="5"/>
  <c r="G5016" i="5"/>
  <c r="Q5016" i="5" s="1"/>
  <c r="E5016" i="5"/>
  <c r="L5016" i="5" s="1"/>
  <c r="L5015" i="5"/>
  <c r="G5015" i="5"/>
  <c r="E5015" i="5"/>
  <c r="L5014" i="5"/>
  <c r="G5014" i="5"/>
  <c r="E5014" i="5"/>
  <c r="K5013" i="5"/>
  <c r="G5013" i="5"/>
  <c r="E5013" i="5"/>
  <c r="L5013" i="5" s="1"/>
  <c r="L5012" i="5"/>
  <c r="G5012" i="5"/>
  <c r="E5012" i="5"/>
  <c r="L5011" i="5"/>
  <c r="G5011" i="5"/>
  <c r="E5011" i="5"/>
  <c r="G5010" i="5"/>
  <c r="E5010" i="5"/>
  <c r="L5010" i="5" s="1"/>
  <c r="L5009" i="5"/>
  <c r="G5009" i="5"/>
  <c r="E5009" i="5"/>
  <c r="L5008" i="5"/>
  <c r="G5008" i="5"/>
  <c r="E5008" i="5"/>
  <c r="L5007" i="5"/>
  <c r="G5007" i="5"/>
  <c r="E5007" i="5"/>
  <c r="L5006" i="5"/>
  <c r="K5006" i="5"/>
  <c r="N5006" i="5" s="1"/>
  <c r="O5006" i="5" s="1"/>
  <c r="G5006" i="5"/>
  <c r="E5006" i="5"/>
  <c r="L5005" i="5"/>
  <c r="G5005" i="5"/>
  <c r="E5005" i="5"/>
  <c r="G5004" i="5"/>
  <c r="E5004" i="5"/>
  <c r="L5004" i="5" s="1"/>
  <c r="L5003" i="5"/>
  <c r="G5003" i="5"/>
  <c r="E5003" i="5"/>
  <c r="L5002" i="5"/>
  <c r="G5002" i="5"/>
  <c r="E5002" i="5"/>
  <c r="L5001" i="5"/>
  <c r="G5001" i="5"/>
  <c r="E5001" i="5"/>
  <c r="L5000" i="5"/>
  <c r="G5000" i="5"/>
  <c r="E5000" i="5"/>
  <c r="L4999" i="5"/>
  <c r="K4999" i="5"/>
  <c r="G4999" i="5"/>
  <c r="E4999" i="5"/>
  <c r="G4998" i="5"/>
  <c r="E4998" i="5"/>
  <c r="L4998" i="5" s="1"/>
  <c r="L4997" i="5"/>
  <c r="G4997" i="5"/>
  <c r="E4997" i="5"/>
  <c r="L4996" i="5"/>
  <c r="G4996" i="5"/>
  <c r="E4996" i="5"/>
  <c r="L4995" i="5"/>
  <c r="G4995" i="5"/>
  <c r="E4995" i="5"/>
  <c r="L4994" i="5"/>
  <c r="G4994" i="5"/>
  <c r="E4994" i="5"/>
  <c r="L4993" i="5"/>
  <c r="G4993" i="5"/>
  <c r="E4993" i="5"/>
  <c r="G4992" i="5"/>
  <c r="E4992" i="5"/>
  <c r="L4992" i="5" s="1"/>
  <c r="L4991" i="5"/>
  <c r="G4991" i="5"/>
  <c r="E4991" i="5"/>
  <c r="L4990" i="5"/>
  <c r="G4990" i="5"/>
  <c r="E4990" i="5"/>
  <c r="L4989" i="5"/>
  <c r="G4989" i="5"/>
  <c r="E4989" i="5"/>
  <c r="L4988" i="5"/>
  <c r="G4988" i="5"/>
  <c r="E4988" i="5"/>
  <c r="L4987" i="5"/>
  <c r="G4987" i="5"/>
  <c r="E4987" i="5"/>
  <c r="G4986" i="5"/>
  <c r="E4986" i="5"/>
  <c r="L4986" i="5" s="1"/>
  <c r="L4985" i="5"/>
  <c r="G4985" i="5"/>
  <c r="E4985" i="5"/>
  <c r="L4984" i="5"/>
  <c r="G4984" i="5"/>
  <c r="E4984" i="5"/>
  <c r="G4983" i="5"/>
  <c r="E4983" i="5"/>
  <c r="L4983" i="5" s="1"/>
  <c r="L4982" i="5"/>
  <c r="G4982" i="5"/>
  <c r="E4982" i="5"/>
  <c r="L4981" i="5"/>
  <c r="K4981" i="5"/>
  <c r="G4981" i="5"/>
  <c r="E4981" i="5"/>
  <c r="G4980" i="5"/>
  <c r="E4980" i="5"/>
  <c r="L4980" i="5" s="1"/>
  <c r="L4979" i="5"/>
  <c r="G4979" i="5"/>
  <c r="E4979" i="5"/>
  <c r="L4978" i="5"/>
  <c r="G4978" i="5"/>
  <c r="E4978" i="5"/>
  <c r="L4977" i="5"/>
  <c r="G4977" i="5"/>
  <c r="E4977" i="5"/>
  <c r="L4976" i="5"/>
  <c r="G4976" i="5"/>
  <c r="E4976" i="5"/>
  <c r="L4975" i="5"/>
  <c r="G4975" i="5"/>
  <c r="E4975" i="5"/>
  <c r="G4974" i="5"/>
  <c r="E4974" i="5"/>
  <c r="L4974" i="5" s="1"/>
  <c r="L4973" i="5"/>
  <c r="G4973" i="5"/>
  <c r="E4973" i="5"/>
  <c r="L4972" i="5"/>
  <c r="G4972" i="5"/>
  <c r="E4972" i="5"/>
  <c r="L4971" i="5"/>
  <c r="G4971" i="5"/>
  <c r="E4971" i="5"/>
  <c r="L4970" i="5"/>
  <c r="G4970" i="5"/>
  <c r="E4970" i="5"/>
  <c r="L4969" i="5"/>
  <c r="K4969" i="5"/>
  <c r="G4969" i="5"/>
  <c r="E4969" i="5"/>
  <c r="G4968" i="5"/>
  <c r="E4968" i="5"/>
  <c r="L4968" i="5" s="1"/>
  <c r="L4967" i="5"/>
  <c r="G4967" i="5"/>
  <c r="E4967" i="5"/>
  <c r="L4966" i="5"/>
  <c r="G4966" i="5"/>
  <c r="E4966" i="5"/>
  <c r="L4965" i="5"/>
  <c r="G4965" i="5"/>
  <c r="E4965" i="5"/>
  <c r="L4964" i="5"/>
  <c r="K4964" i="5"/>
  <c r="G4964" i="5"/>
  <c r="E4964" i="5"/>
  <c r="L4963" i="5"/>
  <c r="K4963" i="5"/>
  <c r="G4963" i="5"/>
  <c r="E4963" i="5"/>
  <c r="G4962" i="5"/>
  <c r="E4962" i="5"/>
  <c r="L4962" i="5" s="1"/>
  <c r="L4961" i="5"/>
  <c r="G4961" i="5"/>
  <c r="E4961" i="5"/>
  <c r="L4960" i="5"/>
  <c r="G4960" i="5"/>
  <c r="E4960" i="5"/>
  <c r="L4959" i="5"/>
  <c r="G4959" i="5"/>
  <c r="E4959" i="5"/>
  <c r="L4958" i="5"/>
  <c r="G4958" i="5"/>
  <c r="E4958" i="5"/>
  <c r="L4957" i="5"/>
  <c r="G4957" i="5"/>
  <c r="E4957" i="5"/>
  <c r="G4956" i="5"/>
  <c r="E4956" i="5"/>
  <c r="L4956" i="5" s="1"/>
  <c r="L4955" i="5"/>
  <c r="G4955" i="5"/>
  <c r="E4955" i="5"/>
  <c r="L4954" i="5"/>
  <c r="K4954" i="5"/>
  <c r="G4954" i="5"/>
  <c r="E4954" i="5"/>
  <c r="L4953" i="5"/>
  <c r="G4953" i="5"/>
  <c r="E4953" i="5"/>
  <c r="L4952" i="5"/>
  <c r="G4952" i="5"/>
  <c r="E4952" i="5"/>
  <c r="L4951" i="5"/>
  <c r="G4951" i="5"/>
  <c r="E4951" i="5"/>
  <c r="L4950" i="5"/>
  <c r="G4950" i="5"/>
  <c r="E4950" i="5"/>
  <c r="L4949" i="5"/>
  <c r="G4949" i="5"/>
  <c r="E4949" i="5"/>
  <c r="L4948" i="5"/>
  <c r="G4948" i="5"/>
  <c r="E4948" i="5"/>
  <c r="G4947" i="5"/>
  <c r="E4947" i="5"/>
  <c r="L4947" i="5" s="1"/>
  <c r="L4946" i="5"/>
  <c r="K4946" i="5"/>
  <c r="G4946" i="5"/>
  <c r="E4946" i="5"/>
  <c r="L4945" i="5"/>
  <c r="G4945" i="5"/>
  <c r="E4945" i="5"/>
  <c r="L4944" i="5"/>
  <c r="G4944" i="5"/>
  <c r="E4944" i="5"/>
  <c r="L4943" i="5"/>
  <c r="G4943" i="5"/>
  <c r="E4943" i="5"/>
  <c r="L4942" i="5"/>
  <c r="G4942" i="5"/>
  <c r="E4942" i="5"/>
  <c r="L4941" i="5"/>
  <c r="G4941" i="5"/>
  <c r="E4941" i="5"/>
  <c r="L4940" i="5"/>
  <c r="G4940" i="5"/>
  <c r="E4940" i="5"/>
  <c r="L4939" i="5"/>
  <c r="G4939" i="5"/>
  <c r="E4939" i="5"/>
  <c r="G4938" i="5"/>
  <c r="E4938" i="5"/>
  <c r="L4938" i="5" s="1"/>
  <c r="L4937" i="5"/>
  <c r="G4937" i="5"/>
  <c r="E4937" i="5"/>
  <c r="L4936" i="5"/>
  <c r="G4936" i="5"/>
  <c r="E4936" i="5"/>
  <c r="L4935" i="5"/>
  <c r="G4935" i="5"/>
  <c r="E4935" i="5"/>
  <c r="L4934" i="5"/>
  <c r="G4934" i="5"/>
  <c r="E4934" i="5"/>
  <c r="L4933" i="5"/>
  <c r="G4933" i="5"/>
  <c r="E4933" i="5"/>
  <c r="L4932" i="5"/>
  <c r="G4932" i="5"/>
  <c r="E4932" i="5"/>
  <c r="L4931" i="5"/>
  <c r="G4931" i="5"/>
  <c r="E4931" i="5"/>
  <c r="L4930" i="5"/>
  <c r="G4930" i="5"/>
  <c r="E4930" i="5"/>
  <c r="G4929" i="5"/>
  <c r="E4929" i="5"/>
  <c r="L4929" i="5" s="1"/>
  <c r="L4928" i="5"/>
  <c r="G4928" i="5"/>
  <c r="E4928" i="5"/>
  <c r="L4927" i="5"/>
  <c r="K4927" i="5"/>
  <c r="G4927" i="5"/>
  <c r="E4927" i="5"/>
  <c r="G4926" i="5"/>
  <c r="E4926" i="5"/>
  <c r="L4926" i="5" s="1"/>
  <c r="L4925" i="5"/>
  <c r="G4925" i="5"/>
  <c r="E4925" i="5"/>
  <c r="L4924" i="5"/>
  <c r="G4924" i="5"/>
  <c r="E4924" i="5"/>
  <c r="L4923" i="5"/>
  <c r="G4923" i="5"/>
  <c r="E4923" i="5"/>
  <c r="L4922" i="5"/>
  <c r="G4922" i="5"/>
  <c r="E4922" i="5"/>
  <c r="L4921" i="5"/>
  <c r="G4921" i="5"/>
  <c r="E4921" i="5"/>
  <c r="G4920" i="5"/>
  <c r="E4920" i="5"/>
  <c r="L4920" i="5" s="1"/>
  <c r="L4919" i="5"/>
  <c r="G4919" i="5"/>
  <c r="E4919" i="5"/>
  <c r="L4918" i="5"/>
  <c r="G4918" i="5"/>
  <c r="E4918" i="5"/>
  <c r="L4917" i="5"/>
  <c r="G4917" i="5"/>
  <c r="E4917" i="5"/>
  <c r="L4916" i="5"/>
  <c r="G4916" i="5"/>
  <c r="E4916" i="5"/>
  <c r="L4915" i="5"/>
  <c r="G4915" i="5"/>
  <c r="E4915" i="5"/>
  <c r="L4914" i="5"/>
  <c r="G4914" i="5"/>
  <c r="E4914" i="5"/>
  <c r="L4913" i="5"/>
  <c r="G4913" i="5"/>
  <c r="E4913" i="5"/>
  <c r="L4912" i="5"/>
  <c r="G4912" i="5"/>
  <c r="E4912" i="5"/>
  <c r="L4911" i="5"/>
  <c r="G4911" i="5"/>
  <c r="E4911" i="5"/>
  <c r="L4910" i="5"/>
  <c r="G4910" i="5"/>
  <c r="E4910" i="5"/>
  <c r="L4909" i="5"/>
  <c r="G4909" i="5"/>
  <c r="E4909" i="5"/>
  <c r="G4908" i="5"/>
  <c r="E4908" i="5"/>
  <c r="L4908" i="5" s="1"/>
  <c r="L4907" i="5"/>
  <c r="G4907" i="5"/>
  <c r="E4907" i="5"/>
  <c r="L4906" i="5"/>
  <c r="G4906" i="5"/>
  <c r="E4906" i="5"/>
  <c r="L4905" i="5"/>
  <c r="G4905" i="5"/>
  <c r="E4905" i="5"/>
  <c r="L4904" i="5"/>
  <c r="G4904" i="5"/>
  <c r="E4904" i="5"/>
  <c r="L4903" i="5"/>
  <c r="G4903" i="5"/>
  <c r="E4903" i="5"/>
  <c r="G4902" i="5"/>
  <c r="E4902" i="5"/>
  <c r="L4902" i="5" s="1"/>
  <c r="L4901" i="5"/>
  <c r="G4901" i="5"/>
  <c r="E4901" i="5"/>
  <c r="L4900" i="5"/>
  <c r="G4900" i="5"/>
  <c r="E4900" i="5"/>
  <c r="L4899" i="5"/>
  <c r="G4899" i="5"/>
  <c r="E4899" i="5"/>
  <c r="L4898" i="5"/>
  <c r="G4898" i="5"/>
  <c r="E4898" i="5"/>
  <c r="L4897" i="5"/>
  <c r="G4897" i="5"/>
  <c r="E4897" i="5"/>
  <c r="L4896" i="5"/>
  <c r="G4896" i="5"/>
  <c r="E4896" i="5"/>
  <c r="L4895" i="5"/>
  <c r="G4895" i="5"/>
  <c r="E4895" i="5"/>
  <c r="L4894" i="5"/>
  <c r="G4894" i="5"/>
  <c r="E4894" i="5"/>
  <c r="G4893" i="5"/>
  <c r="E4893" i="5"/>
  <c r="L4893" i="5" s="1"/>
  <c r="L4892" i="5"/>
  <c r="K4892" i="5"/>
  <c r="G4892" i="5"/>
  <c r="E4892" i="5"/>
  <c r="L4891" i="5"/>
  <c r="G4891" i="5"/>
  <c r="E4891" i="5"/>
  <c r="L4890" i="5"/>
  <c r="G4890" i="5"/>
  <c r="E4890" i="5"/>
  <c r="L4889" i="5"/>
  <c r="G4889" i="5"/>
  <c r="E4889" i="5"/>
  <c r="L4888" i="5"/>
  <c r="G4888" i="5"/>
  <c r="E4888" i="5"/>
  <c r="L4887" i="5"/>
  <c r="G4887" i="5"/>
  <c r="E4887" i="5"/>
  <c r="L4886" i="5"/>
  <c r="G4886" i="5"/>
  <c r="E4886" i="5"/>
  <c r="L4885" i="5"/>
  <c r="G4885" i="5"/>
  <c r="E4885" i="5"/>
  <c r="G4884" i="5"/>
  <c r="E4884" i="5"/>
  <c r="L4884" i="5" s="1"/>
  <c r="L4883" i="5"/>
  <c r="G4883" i="5"/>
  <c r="E4883" i="5"/>
  <c r="L4882" i="5"/>
  <c r="G4882" i="5"/>
  <c r="E4882" i="5"/>
  <c r="L4881" i="5"/>
  <c r="G4881" i="5"/>
  <c r="E4881" i="5"/>
  <c r="L4880" i="5"/>
  <c r="G4880" i="5"/>
  <c r="E4880" i="5"/>
  <c r="L4879" i="5"/>
  <c r="G4879" i="5"/>
  <c r="E4879" i="5"/>
  <c r="G4878" i="5"/>
  <c r="E4878" i="5"/>
  <c r="L4878" i="5" s="1"/>
  <c r="L4877" i="5"/>
  <c r="G4877" i="5"/>
  <c r="E4877" i="5"/>
  <c r="L4876" i="5"/>
  <c r="G4876" i="5"/>
  <c r="E4876" i="5"/>
  <c r="K4875" i="5"/>
  <c r="G4875" i="5"/>
  <c r="E4875" i="5"/>
  <c r="L4875" i="5" s="1"/>
  <c r="L4874" i="5"/>
  <c r="G4874" i="5"/>
  <c r="E4874" i="5"/>
  <c r="L4873" i="5"/>
  <c r="G4873" i="5"/>
  <c r="E4873" i="5"/>
  <c r="G4872" i="5"/>
  <c r="E4872" i="5"/>
  <c r="L4872" i="5" s="1"/>
  <c r="L4871" i="5"/>
  <c r="G4871" i="5"/>
  <c r="E4871" i="5"/>
  <c r="L4870" i="5"/>
  <c r="G4870" i="5"/>
  <c r="E4870" i="5"/>
  <c r="G4869" i="5"/>
  <c r="E4869" i="5"/>
  <c r="L4869" i="5" s="1"/>
  <c r="L4868" i="5"/>
  <c r="G4868" i="5"/>
  <c r="E4868" i="5"/>
  <c r="L4867" i="5"/>
  <c r="G4867" i="5"/>
  <c r="E4867" i="5"/>
  <c r="G4866" i="5"/>
  <c r="E4866" i="5"/>
  <c r="L4866" i="5" s="1"/>
  <c r="L4865" i="5"/>
  <c r="G4865" i="5"/>
  <c r="E4865" i="5"/>
  <c r="L4864" i="5"/>
  <c r="G4864" i="5"/>
  <c r="E4864" i="5"/>
  <c r="G4863" i="5"/>
  <c r="E4863" i="5"/>
  <c r="L4863" i="5" s="1"/>
  <c r="L4862" i="5"/>
  <c r="K4862" i="5"/>
  <c r="G4862" i="5"/>
  <c r="E4862" i="5"/>
  <c r="L4861" i="5"/>
  <c r="G4861" i="5"/>
  <c r="E4861" i="5"/>
  <c r="G4860" i="5"/>
  <c r="E4860" i="5"/>
  <c r="L4860" i="5" s="1"/>
  <c r="L4859" i="5"/>
  <c r="K4859" i="5"/>
  <c r="G4859" i="5"/>
  <c r="E4859" i="5"/>
  <c r="L4858" i="5"/>
  <c r="G4858" i="5"/>
  <c r="E4858" i="5"/>
  <c r="G4857" i="5"/>
  <c r="E4857" i="5"/>
  <c r="L4857" i="5" s="1"/>
  <c r="L4856" i="5"/>
  <c r="G4856" i="5"/>
  <c r="E4856" i="5"/>
  <c r="L4855" i="5"/>
  <c r="G4855" i="5"/>
  <c r="E4855" i="5"/>
  <c r="L4854" i="5"/>
  <c r="G4854" i="5"/>
  <c r="E4854" i="5"/>
  <c r="L4853" i="5"/>
  <c r="G4853" i="5"/>
  <c r="E4853" i="5"/>
  <c r="L4852" i="5"/>
  <c r="G4852" i="5"/>
  <c r="E4852" i="5"/>
  <c r="G4851" i="5"/>
  <c r="E4851" i="5"/>
  <c r="L4851" i="5" s="1"/>
  <c r="L4850" i="5"/>
  <c r="G4850" i="5"/>
  <c r="E4850" i="5"/>
  <c r="L4849" i="5"/>
  <c r="G4849" i="5"/>
  <c r="E4849" i="5"/>
  <c r="G4848" i="5"/>
  <c r="E4848" i="5"/>
  <c r="L4848" i="5" s="1"/>
  <c r="L4847" i="5"/>
  <c r="G4847" i="5"/>
  <c r="E4847" i="5"/>
  <c r="L4846" i="5"/>
  <c r="G4846" i="5"/>
  <c r="E4846" i="5"/>
  <c r="L4845" i="5"/>
  <c r="G4845" i="5"/>
  <c r="E4845" i="5"/>
  <c r="L4844" i="5"/>
  <c r="G4844" i="5"/>
  <c r="E4844" i="5"/>
  <c r="L4843" i="5"/>
  <c r="G4843" i="5"/>
  <c r="E4843" i="5"/>
  <c r="L4842" i="5"/>
  <c r="G4842" i="5"/>
  <c r="E4842" i="5"/>
  <c r="L4841" i="5"/>
  <c r="G4841" i="5"/>
  <c r="E4841" i="5"/>
  <c r="L4840" i="5"/>
  <c r="G4840" i="5"/>
  <c r="E4840" i="5"/>
  <c r="L4839" i="5"/>
  <c r="G4839" i="5"/>
  <c r="E4839" i="5"/>
  <c r="L4838" i="5"/>
  <c r="G4838" i="5"/>
  <c r="E4838" i="5"/>
  <c r="L4837" i="5"/>
  <c r="G4837" i="5"/>
  <c r="E4837" i="5"/>
  <c r="G4836" i="5"/>
  <c r="E4836" i="5"/>
  <c r="L4836" i="5" s="1"/>
  <c r="L4835" i="5"/>
  <c r="G4835" i="5"/>
  <c r="E4835" i="5"/>
  <c r="L4834" i="5"/>
  <c r="G4834" i="5"/>
  <c r="E4834" i="5"/>
  <c r="L4833" i="5"/>
  <c r="K4833" i="5"/>
  <c r="G4833" i="5"/>
  <c r="E4833" i="5"/>
  <c r="L4832" i="5"/>
  <c r="G4832" i="5"/>
  <c r="E4832" i="5"/>
  <c r="L4831" i="5"/>
  <c r="G4831" i="5"/>
  <c r="E4831" i="5"/>
  <c r="G4830" i="5"/>
  <c r="E4830" i="5"/>
  <c r="L4830" i="5" s="1"/>
  <c r="L4829" i="5"/>
  <c r="G4829" i="5"/>
  <c r="E4829" i="5"/>
  <c r="L4828" i="5"/>
  <c r="G4828" i="5"/>
  <c r="E4828" i="5"/>
  <c r="L4827" i="5"/>
  <c r="G4827" i="5"/>
  <c r="E4827" i="5"/>
  <c r="L4826" i="5"/>
  <c r="G4826" i="5"/>
  <c r="E4826" i="5"/>
  <c r="L4825" i="5"/>
  <c r="G4825" i="5"/>
  <c r="E4825" i="5"/>
  <c r="G4824" i="5"/>
  <c r="E4824" i="5"/>
  <c r="L4824" i="5" s="1"/>
  <c r="L4823" i="5"/>
  <c r="G4823" i="5"/>
  <c r="E4823" i="5"/>
  <c r="L4822" i="5"/>
  <c r="G4822" i="5"/>
  <c r="E4822" i="5"/>
  <c r="K4821" i="5"/>
  <c r="G4821" i="5"/>
  <c r="E4821" i="5"/>
  <c r="L4821" i="5" s="1"/>
  <c r="L4820" i="5"/>
  <c r="G4820" i="5"/>
  <c r="E4820" i="5"/>
  <c r="L4819" i="5"/>
  <c r="K4819" i="5"/>
  <c r="G4819" i="5"/>
  <c r="E4819" i="5"/>
  <c r="G4818" i="5"/>
  <c r="E4818" i="5"/>
  <c r="L4818" i="5" s="1"/>
  <c r="L4817" i="5"/>
  <c r="G4817" i="5"/>
  <c r="E4817" i="5"/>
  <c r="L4816" i="5"/>
  <c r="G4816" i="5"/>
  <c r="E4816" i="5"/>
  <c r="G4815" i="5"/>
  <c r="E4815" i="5"/>
  <c r="L4815" i="5" s="1"/>
  <c r="L4814" i="5"/>
  <c r="G4814" i="5"/>
  <c r="E4814" i="5"/>
  <c r="L4813" i="5"/>
  <c r="G4813" i="5"/>
  <c r="E4813" i="5"/>
  <c r="K4812" i="5"/>
  <c r="G4812" i="5"/>
  <c r="E4812" i="5"/>
  <c r="L4812" i="5" s="1"/>
  <c r="L4811" i="5"/>
  <c r="G4811" i="5"/>
  <c r="E4811" i="5"/>
  <c r="L4810" i="5"/>
  <c r="G4810" i="5"/>
  <c r="E4810" i="5"/>
  <c r="G4809" i="5"/>
  <c r="E4809" i="5"/>
  <c r="L4809" i="5" s="1"/>
  <c r="L4808" i="5"/>
  <c r="G4808" i="5"/>
  <c r="E4808" i="5"/>
  <c r="L4807" i="5"/>
  <c r="G4807" i="5"/>
  <c r="E4807" i="5"/>
  <c r="G4806" i="5"/>
  <c r="E4806" i="5"/>
  <c r="L4806" i="5" s="1"/>
  <c r="L4805" i="5"/>
  <c r="K4805" i="5"/>
  <c r="G4805" i="5"/>
  <c r="E4805" i="5"/>
  <c r="L4804" i="5"/>
  <c r="G4804" i="5"/>
  <c r="E4804" i="5"/>
  <c r="K4803" i="5"/>
  <c r="G4803" i="5"/>
  <c r="E4803" i="5"/>
  <c r="L4803" i="5" s="1"/>
  <c r="L4802" i="5"/>
  <c r="K4802" i="5"/>
  <c r="G4802" i="5"/>
  <c r="E4802" i="5"/>
  <c r="L4801" i="5"/>
  <c r="G4801" i="5"/>
  <c r="E4801" i="5"/>
  <c r="L4800" i="5"/>
  <c r="G4800" i="5"/>
  <c r="E4800" i="5"/>
  <c r="L4799" i="5"/>
  <c r="G4799" i="5"/>
  <c r="E4799" i="5"/>
  <c r="L4798" i="5"/>
  <c r="G4798" i="5"/>
  <c r="E4798" i="5"/>
  <c r="L4797" i="5"/>
  <c r="G4797" i="5"/>
  <c r="E4797" i="5"/>
  <c r="L4796" i="5"/>
  <c r="G4796" i="5"/>
  <c r="E4796" i="5"/>
  <c r="L4795" i="5"/>
  <c r="K4795" i="5"/>
  <c r="G4795" i="5"/>
  <c r="E4795" i="5"/>
  <c r="G4794" i="5"/>
  <c r="E4794" i="5"/>
  <c r="L4794" i="5" s="1"/>
  <c r="L4793" i="5"/>
  <c r="G4793" i="5"/>
  <c r="E4793" i="5"/>
  <c r="L4792" i="5"/>
  <c r="K4792" i="5"/>
  <c r="G4792" i="5"/>
  <c r="E4792" i="5"/>
  <c r="L4791" i="5"/>
  <c r="G4791" i="5"/>
  <c r="E4791" i="5"/>
  <c r="L4790" i="5"/>
  <c r="G4790" i="5"/>
  <c r="E4790" i="5"/>
  <c r="L4789" i="5"/>
  <c r="G4789" i="5"/>
  <c r="E4789" i="5"/>
  <c r="G4788" i="5"/>
  <c r="E4788" i="5"/>
  <c r="L4788" i="5" s="1"/>
  <c r="L4787" i="5"/>
  <c r="K4787" i="5"/>
  <c r="G4787" i="5"/>
  <c r="E4787" i="5"/>
  <c r="L4786" i="5"/>
  <c r="G4786" i="5"/>
  <c r="E4786" i="5"/>
  <c r="G4785" i="5"/>
  <c r="E4785" i="5"/>
  <c r="L4785" i="5" s="1"/>
  <c r="L4784" i="5"/>
  <c r="G4784" i="5"/>
  <c r="E4784" i="5"/>
  <c r="L4783" i="5"/>
  <c r="G4783" i="5"/>
  <c r="E4783" i="5"/>
  <c r="G4782" i="5"/>
  <c r="E4782" i="5"/>
  <c r="L4782" i="5" s="1"/>
  <c r="L4781" i="5"/>
  <c r="G4781" i="5"/>
  <c r="E4781" i="5"/>
  <c r="L4780" i="5"/>
  <c r="K4780" i="5"/>
  <c r="G4780" i="5"/>
  <c r="E4780" i="5"/>
  <c r="L4779" i="5"/>
  <c r="G4779" i="5"/>
  <c r="E4779" i="5"/>
  <c r="L4778" i="5"/>
  <c r="K4778" i="5"/>
  <c r="G4778" i="5"/>
  <c r="E4778" i="5"/>
  <c r="L4777" i="5"/>
  <c r="G4777" i="5"/>
  <c r="E4777" i="5"/>
  <c r="G4776" i="5"/>
  <c r="E4776" i="5"/>
  <c r="L4776" i="5" s="1"/>
  <c r="L4775" i="5"/>
  <c r="G4775" i="5"/>
  <c r="E4775" i="5"/>
  <c r="L4774" i="5"/>
  <c r="G4774" i="5"/>
  <c r="E4774" i="5"/>
  <c r="L4773" i="5"/>
  <c r="G4773" i="5"/>
  <c r="E4773" i="5"/>
  <c r="L4772" i="5"/>
  <c r="K4772" i="5"/>
  <c r="G4772" i="5"/>
  <c r="E4772" i="5"/>
  <c r="L4771" i="5"/>
  <c r="G4771" i="5"/>
  <c r="E4771" i="5"/>
  <c r="L4770" i="5"/>
  <c r="G4770" i="5"/>
  <c r="E4770" i="5"/>
  <c r="L4769" i="5"/>
  <c r="G4769" i="5"/>
  <c r="E4769" i="5"/>
  <c r="L4768" i="5"/>
  <c r="G4768" i="5"/>
  <c r="E4768" i="5"/>
  <c r="K4767" i="5"/>
  <c r="G4767" i="5"/>
  <c r="E4767" i="5"/>
  <c r="L4767" i="5" s="1"/>
  <c r="L4766" i="5"/>
  <c r="G4766" i="5"/>
  <c r="E4766" i="5"/>
  <c r="L4765" i="5"/>
  <c r="K4765" i="5"/>
  <c r="G4765" i="5"/>
  <c r="E4765" i="5"/>
  <c r="G4764" i="5"/>
  <c r="E4764" i="5"/>
  <c r="L4764" i="5" s="1"/>
  <c r="L4763" i="5"/>
  <c r="G4763" i="5"/>
  <c r="E4763" i="5"/>
  <c r="L4762" i="5"/>
  <c r="G4762" i="5"/>
  <c r="E4762" i="5"/>
  <c r="L4761" i="5"/>
  <c r="G4761" i="5"/>
  <c r="E4761" i="5"/>
  <c r="L4760" i="5"/>
  <c r="G4760" i="5"/>
  <c r="E4760" i="5"/>
  <c r="L4759" i="5"/>
  <c r="G4759" i="5"/>
  <c r="E4759" i="5"/>
  <c r="G4758" i="5"/>
  <c r="E4758" i="5"/>
  <c r="L4758" i="5" s="1"/>
  <c r="L4757" i="5"/>
  <c r="G4757" i="5"/>
  <c r="E4757" i="5"/>
  <c r="L4756" i="5"/>
  <c r="K4756" i="5"/>
  <c r="G4756" i="5"/>
  <c r="N4756" i="5" s="1"/>
  <c r="O4756" i="5" s="1"/>
  <c r="E4756" i="5"/>
  <c r="G4755" i="5"/>
  <c r="E4755" i="5"/>
  <c r="L4755" i="5" s="1"/>
  <c r="L4754" i="5"/>
  <c r="G4754" i="5"/>
  <c r="E4754" i="5"/>
  <c r="L4753" i="5"/>
  <c r="G4753" i="5"/>
  <c r="E4753" i="5"/>
  <c r="L4752" i="5"/>
  <c r="G4752" i="5"/>
  <c r="E4752" i="5"/>
  <c r="L4751" i="5"/>
  <c r="G4751" i="5"/>
  <c r="E4751" i="5"/>
  <c r="L4750" i="5"/>
  <c r="G4750" i="5"/>
  <c r="E4750" i="5"/>
  <c r="L4749" i="5"/>
  <c r="G4749" i="5"/>
  <c r="E4749" i="5"/>
  <c r="L4748" i="5"/>
  <c r="G4748" i="5"/>
  <c r="E4748" i="5"/>
  <c r="L4747" i="5"/>
  <c r="G4747" i="5"/>
  <c r="E4747" i="5"/>
  <c r="G4746" i="5"/>
  <c r="E4746" i="5"/>
  <c r="L4746" i="5" s="1"/>
  <c r="L4745" i="5"/>
  <c r="G4745" i="5"/>
  <c r="E4745" i="5"/>
  <c r="L4744" i="5"/>
  <c r="G4744" i="5"/>
  <c r="E4744" i="5"/>
  <c r="L4743" i="5"/>
  <c r="G4743" i="5"/>
  <c r="E4743" i="5"/>
  <c r="L4742" i="5"/>
  <c r="G4742" i="5"/>
  <c r="E4742" i="5"/>
  <c r="L4741" i="5"/>
  <c r="G4741" i="5"/>
  <c r="E4741" i="5"/>
  <c r="G4740" i="5"/>
  <c r="E4740" i="5"/>
  <c r="L4740" i="5" s="1"/>
  <c r="L4739" i="5"/>
  <c r="G4739" i="5"/>
  <c r="E4739" i="5"/>
  <c r="L4738" i="5"/>
  <c r="G4738" i="5"/>
  <c r="E4738" i="5"/>
  <c r="L4737" i="5"/>
  <c r="G4737" i="5"/>
  <c r="E4737" i="5"/>
  <c r="L4736" i="5"/>
  <c r="G4736" i="5"/>
  <c r="E4736" i="5"/>
  <c r="L4735" i="5"/>
  <c r="G4735" i="5"/>
  <c r="E4735" i="5"/>
  <c r="G4734" i="5"/>
  <c r="E4734" i="5"/>
  <c r="L4734" i="5" s="1"/>
  <c r="L4733" i="5"/>
  <c r="K4733" i="5"/>
  <c r="G4733" i="5"/>
  <c r="E4733" i="5"/>
  <c r="L4732" i="5"/>
  <c r="G4732" i="5"/>
  <c r="E4732" i="5"/>
  <c r="G4731" i="5"/>
  <c r="E4731" i="5"/>
  <c r="L4731" i="5" s="1"/>
  <c r="L4730" i="5"/>
  <c r="G4730" i="5"/>
  <c r="E4730" i="5"/>
  <c r="L4729" i="5"/>
  <c r="G4729" i="5"/>
  <c r="E4729" i="5"/>
  <c r="L4728" i="5"/>
  <c r="G4728" i="5"/>
  <c r="E4728" i="5"/>
  <c r="L4727" i="5"/>
  <c r="G4727" i="5"/>
  <c r="E4727" i="5"/>
  <c r="L4726" i="5"/>
  <c r="G4726" i="5"/>
  <c r="E4726" i="5"/>
  <c r="L4725" i="5"/>
  <c r="G4725" i="5"/>
  <c r="E4725" i="5"/>
  <c r="L4724" i="5"/>
  <c r="G4724" i="5"/>
  <c r="E4724" i="5"/>
  <c r="L4723" i="5"/>
  <c r="G4723" i="5"/>
  <c r="E4723" i="5"/>
  <c r="G4722" i="5"/>
  <c r="E4722" i="5"/>
  <c r="L4722" i="5" s="1"/>
  <c r="L4721" i="5"/>
  <c r="G4721" i="5"/>
  <c r="E4721" i="5"/>
  <c r="L4720" i="5"/>
  <c r="K4720" i="5"/>
  <c r="G4720" i="5"/>
  <c r="E4720" i="5"/>
  <c r="L4719" i="5"/>
  <c r="G4719" i="5"/>
  <c r="E4719" i="5"/>
  <c r="L4718" i="5"/>
  <c r="G4718" i="5"/>
  <c r="E4718" i="5"/>
  <c r="L4717" i="5"/>
  <c r="G4717" i="5"/>
  <c r="E4717" i="5"/>
  <c r="G4716" i="5"/>
  <c r="E4716" i="5"/>
  <c r="L4716" i="5" s="1"/>
  <c r="L4715" i="5"/>
  <c r="G4715" i="5"/>
  <c r="E4715" i="5"/>
  <c r="L4714" i="5"/>
  <c r="G4714" i="5"/>
  <c r="E4714" i="5"/>
  <c r="G4713" i="5"/>
  <c r="E4713" i="5"/>
  <c r="L4713" i="5" s="1"/>
  <c r="L4712" i="5"/>
  <c r="G4712" i="5"/>
  <c r="E4712" i="5"/>
  <c r="L4711" i="5"/>
  <c r="G4711" i="5"/>
  <c r="E4711" i="5"/>
  <c r="G4710" i="5"/>
  <c r="E4710" i="5"/>
  <c r="L4710" i="5" s="1"/>
  <c r="L4709" i="5"/>
  <c r="G4709" i="5"/>
  <c r="E4709" i="5"/>
  <c r="L4708" i="5"/>
  <c r="G4708" i="5"/>
  <c r="E4708" i="5"/>
  <c r="L4707" i="5"/>
  <c r="G4707" i="5"/>
  <c r="E4707" i="5"/>
  <c r="L4706" i="5"/>
  <c r="G4706" i="5"/>
  <c r="E4706" i="5"/>
  <c r="L4705" i="5"/>
  <c r="G4705" i="5"/>
  <c r="E4705" i="5"/>
  <c r="G4704" i="5"/>
  <c r="E4704" i="5"/>
  <c r="L4704" i="5" s="1"/>
  <c r="L4703" i="5"/>
  <c r="G4703" i="5"/>
  <c r="E4703" i="5"/>
  <c r="L4702" i="5"/>
  <c r="K4702" i="5"/>
  <c r="G4702" i="5"/>
  <c r="E4702" i="5"/>
  <c r="L4701" i="5"/>
  <c r="G4701" i="5"/>
  <c r="E4701" i="5"/>
  <c r="L4700" i="5"/>
  <c r="G4700" i="5"/>
  <c r="E4700" i="5"/>
  <c r="L4699" i="5"/>
  <c r="K4699" i="5"/>
  <c r="G4699" i="5"/>
  <c r="E4699" i="5"/>
  <c r="L4698" i="5"/>
  <c r="K4698" i="5"/>
  <c r="G4698" i="5"/>
  <c r="E4698" i="5"/>
  <c r="L4697" i="5"/>
  <c r="G4697" i="5"/>
  <c r="E4697" i="5"/>
  <c r="L4696" i="5"/>
  <c r="G4696" i="5"/>
  <c r="E4696" i="5"/>
  <c r="L4695" i="5"/>
  <c r="K4695" i="5"/>
  <c r="G4695" i="5"/>
  <c r="E4695" i="5"/>
  <c r="L4694" i="5"/>
  <c r="G4694" i="5"/>
  <c r="E4694" i="5"/>
  <c r="L4693" i="5"/>
  <c r="G4693" i="5"/>
  <c r="E4693" i="5"/>
  <c r="G4692" i="5"/>
  <c r="E4692" i="5"/>
  <c r="L4692" i="5" s="1"/>
  <c r="L4691" i="5"/>
  <c r="G4691" i="5"/>
  <c r="E4691" i="5"/>
  <c r="L4690" i="5"/>
  <c r="G4690" i="5"/>
  <c r="E4690" i="5"/>
  <c r="L4689" i="5"/>
  <c r="G4689" i="5"/>
  <c r="E4689" i="5"/>
  <c r="L4688" i="5"/>
  <c r="K4688" i="5"/>
  <c r="G4688" i="5"/>
  <c r="E4688" i="5"/>
  <c r="L4687" i="5"/>
  <c r="G4687" i="5"/>
  <c r="E4687" i="5"/>
  <c r="G4686" i="5"/>
  <c r="E4686" i="5"/>
  <c r="L4686" i="5" s="1"/>
  <c r="L4685" i="5"/>
  <c r="G4685" i="5"/>
  <c r="E4685" i="5"/>
  <c r="L4684" i="5"/>
  <c r="G4684" i="5"/>
  <c r="E4684" i="5"/>
  <c r="L4683" i="5"/>
  <c r="G4683" i="5"/>
  <c r="E4683" i="5"/>
  <c r="L4682" i="5"/>
  <c r="G4682" i="5"/>
  <c r="E4682" i="5"/>
  <c r="L4681" i="5"/>
  <c r="G4681" i="5"/>
  <c r="E4681" i="5"/>
  <c r="L4680" i="5"/>
  <c r="G4680" i="5"/>
  <c r="E4680" i="5"/>
  <c r="L4679" i="5"/>
  <c r="G4679" i="5"/>
  <c r="E4679" i="5"/>
  <c r="L4678" i="5"/>
  <c r="G4678" i="5"/>
  <c r="E4678" i="5"/>
  <c r="L4677" i="5"/>
  <c r="G4677" i="5"/>
  <c r="E4677" i="5"/>
  <c r="L4676" i="5"/>
  <c r="G4676" i="5"/>
  <c r="E4676" i="5"/>
  <c r="L4675" i="5"/>
  <c r="G4675" i="5"/>
  <c r="E4675" i="5"/>
  <c r="L4674" i="5"/>
  <c r="G4674" i="5"/>
  <c r="E4674" i="5"/>
  <c r="L4673" i="5"/>
  <c r="G4673" i="5"/>
  <c r="E4673" i="5"/>
  <c r="L4672" i="5"/>
  <c r="G4672" i="5"/>
  <c r="E4672" i="5"/>
  <c r="L4671" i="5"/>
  <c r="K4671" i="5"/>
  <c r="G4671" i="5"/>
  <c r="E4671" i="5"/>
  <c r="L4670" i="5"/>
  <c r="G4670" i="5"/>
  <c r="E4670" i="5"/>
  <c r="L4669" i="5"/>
  <c r="G4669" i="5"/>
  <c r="E4669" i="5"/>
  <c r="K4668" i="5"/>
  <c r="G4668" i="5"/>
  <c r="E4668" i="5"/>
  <c r="L4668" i="5" s="1"/>
  <c r="L4667" i="5"/>
  <c r="G4667" i="5"/>
  <c r="E4667" i="5"/>
  <c r="L4666" i="5"/>
  <c r="G4666" i="5"/>
  <c r="E4666" i="5"/>
  <c r="L4665" i="5"/>
  <c r="G4665" i="5"/>
  <c r="E4665" i="5"/>
  <c r="L4664" i="5"/>
  <c r="G4664" i="5"/>
  <c r="E4664" i="5"/>
  <c r="L4663" i="5"/>
  <c r="G4663" i="5"/>
  <c r="E4663" i="5"/>
  <c r="G4662" i="5"/>
  <c r="E4662" i="5"/>
  <c r="L4662" i="5" s="1"/>
  <c r="L4661" i="5"/>
  <c r="G4661" i="5"/>
  <c r="E4661" i="5"/>
  <c r="L4660" i="5"/>
  <c r="G4660" i="5"/>
  <c r="E4660" i="5"/>
  <c r="G4659" i="5"/>
  <c r="E4659" i="5"/>
  <c r="L4659" i="5" s="1"/>
  <c r="L4658" i="5"/>
  <c r="G4658" i="5"/>
  <c r="E4658" i="5"/>
  <c r="L4657" i="5"/>
  <c r="G4657" i="5"/>
  <c r="E4657" i="5"/>
  <c r="G4656" i="5"/>
  <c r="E4656" i="5"/>
  <c r="L4656" i="5" s="1"/>
  <c r="L4655" i="5"/>
  <c r="G4655" i="5"/>
  <c r="E4655" i="5"/>
  <c r="L4654" i="5"/>
  <c r="K4654" i="5"/>
  <c r="G4654" i="5"/>
  <c r="E4654" i="5"/>
  <c r="G4653" i="5"/>
  <c r="E4653" i="5"/>
  <c r="L4653" i="5" s="1"/>
  <c r="L4652" i="5"/>
  <c r="G4652" i="5"/>
  <c r="E4652" i="5"/>
  <c r="L4651" i="5"/>
  <c r="K4651" i="5"/>
  <c r="G4651" i="5"/>
  <c r="E4651" i="5"/>
  <c r="G4650" i="5"/>
  <c r="E4650" i="5"/>
  <c r="L4650" i="5" s="1"/>
  <c r="L4649" i="5"/>
  <c r="G4649" i="5"/>
  <c r="E4649" i="5"/>
  <c r="L4648" i="5"/>
  <c r="K4648" i="5"/>
  <c r="G4648" i="5"/>
  <c r="E4648" i="5"/>
  <c r="K4647" i="5"/>
  <c r="G4647" i="5"/>
  <c r="E4647" i="5"/>
  <c r="L4647" i="5" s="1"/>
  <c r="L4646" i="5"/>
  <c r="G4646" i="5"/>
  <c r="E4646" i="5"/>
  <c r="L4645" i="5"/>
  <c r="G4645" i="5"/>
  <c r="E4645" i="5"/>
  <c r="L4644" i="5"/>
  <c r="G4644" i="5"/>
  <c r="E4644" i="5"/>
  <c r="L4643" i="5"/>
  <c r="G4643" i="5"/>
  <c r="E4643" i="5"/>
  <c r="L4642" i="5"/>
  <c r="G4642" i="5"/>
  <c r="E4642" i="5"/>
  <c r="G4641" i="5"/>
  <c r="E4641" i="5"/>
  <c r="L4641" i="5" s="1"/>
  <c r="L4640" i="5"/>
  <c r="G4640" i="5"/>
  <c r="E4640" i="5"/>
  <c r="L4639" i="5"/>
  <c r="G4639" i="5"/>
  <c r="E4639" i="5"/>
  <c r="L4638" i="5"/>
  <c r="G4638" i="5"/>
  <c r="E4638" i="5"/>
  <c r="L4637" i="5"/>
  <c r="G4637" i="5"/>
  <c r="E4637" i="5"/>
  <c r="L4636" i="5"/>
  <c r="G4636" i="5"/>
  <c r="E4636" i="5"/>
  <c r="G4635" i="5"/>
  <c r="E4635" i="5"/>
  <c r="L4635" i="5" s="1"/>
  <c r="L4634" i="5"/>
  <c r="K4634" i="5"/>
  <c r="G4634" i="5"/>
  <c r="E4634" i="5"/>
  <c r="L4633" i="5"/>
  <c r="G4633" i="5"/>
  <c r="E4633" i="5"/>
  <c r="K4632" i="5"/>
  <c r="G4632" i="5"/>
  <c r="E4632" i="5"/>
  <c r="L4632" i="5" s="1"/>
  <c r="L4631" i="5"/>
  <c r="G4631" i="5"/>
  <c r="E4631" i="5"/>
  <c r="L4630" i="5"/>
  <c r="G4630" i="5"/>
  <c r="E4630" i="5"/>
  <c r="L4629" i="5"/>
  <c r="G4629" i="5"/>
  <c r="E4629" i="5"/>
  <c r="L4628" i="5"/>
  <c r="G4628" i="5"/>
  <c r="E4628" i="5"/>
  <c r="L4627" i="5"/>
  <c r="G4627" i="5"/>
  <c r="E4627" i="5"/>
  <c r="K4626" i="5"/>
  <c r="G4626" i="5"/>
  <c r="E4626" i="5"/>
  <c r="L4626" i="5" s="1"/>
  <c r="L4625" i="5"/>
  <c r="G4625" i="5"/>
  <c r="E4625" i="5"/>
  <c r="L4624" i="5"/>
  <c r="G4624" i="5"/>
  <c r="E4624" i="5"/>
  <c r="L4623" i="5"/>
  <c r="K4623" i="5"/>
  <c r="G4623" i="5"/>
  <c r="E4623" i="5"/>
  <c r="L4622" i="5"/>
  <c r="G4622" i="5"/>
  <c r="E4622" i="5"/>
  <c r="L4621" i="5"/>
  <c r="K4621" i="5"/>
  <c r="G4621" i="5"/>
  <c r="E4621" i="5"/>
  <c r="G4620" i="5"/>
  <c r="E4620" i="5"/>
  <c r="L4620" i="5" s="1"/>
  <c r="L4619" i="5"/>
  <c r="G4619" i="5"/>
  <c r="E4619" i="5"/>
  <c r="L4618" i="5"/>
  <c r="G4618" i="5"/>
  <c r="E4618" i="5"/>
  <c r="L4617" i="5"/>
  <c r="G4617" i="5"/>
  <c r="E4617" i="5"/>
  <c r="L4616" i="5"/>
  <c r="G4616" i="5"/>
  <c r="E4616" i="5"/>
  <c r="L4615" i="5"/>
  <c r="G4615" i="5"/>
  <c r="E4615" i="5"/>
  <c r="G4614" i="5"/>
  <c r="E4614" i="5"/>
  <c r="L4614" i="5" s="1"/>
  <c r="L4613" i="5"/>
  <c r="G4613" i="5"/>
  <c r="E4613" i="5"/>
  <c r="L4612" i="5"/>
  <c r="G4612" i="5"/>
  <c r="E4612" i="5"/>
  <c r="L4611" i="5"/>
  <c r="G4611" i="5"/>
  <c r="E4611" i="5"/>
  <c r="L4610" i="5"/>
  <c r="G4610" i="5"/>
  <c r="E4610" i="5"/>
  <c r="L4609" i="5"/>
  <c r="G4609" i="5"/>
  <c r="E4609" i="5"/>
  <c r="G4608" i="5"/>
  <c r="E4608" i="5"/>
  <c r="L4608" i="5" s="1"/>
  <c r="L4607" i="5"/>
  <c r="G4607" i="5"/>
  <c r="E4607" i="5"/>
  <c r="L4606" i="5"/>
  <c r="G4606" i="5"/>
  <c r="E4606" i="5"/>
  <c r="G4605" i="5"/>
  <c r="E4605" i="5"/>
  <c r="L4605" i="5" s="1"/>
  <c r="L4604" i="5"/>
  <c r="G4604" i="5"/>
  <c r="E4604" i="5"/>
  <c r="L4603" i="5"/>
  <c r="G4603" i="5"/>
  <c r="E4603" i="5"/>
  <c r="G4602" i="5"/>
  <c r="E4602" i="5"/>
  <c r="L4602" i="5" s="1"/>
  <c r="L4601" i="5"/>
  <c r="G4601" i="5"/>
  <c r="E4601" i="5"/>
  <c r="L4600" i="5"/>
  <c r="G4600" i="5"/>
  <c r="E4600" i="5"/>
  <c r="L4599" i="5"/>
  <c r="G4599" i="5"/>
  <c r="E4599" i="5"/>
  <c r="L4598" i="5"/>
  <c r="G4598" i="5"/>
  <c r="E4598" i="5"/>
  <c r="L4597" i="5"/>
  <c r="G4597" i="5"/>
  <c r="E4597" i="5"/>
  <c r="G4596" i="5"/>
  <c r="E4596" i="5"/>
  <c r="L4596" i="5" s="1"/>
  <c r="L4595" i="5"/>
  <c r="G4595" i="5"/>
  <c r="E4595" i="5"/>
  <c r="L4594" i="5"/>
  <c r="G4594" i="5"/>
  <c r="E4594" i="5"/>
  <c r="G4593" i="5"/>
  <c r="E4593" i="5"/>
  <c r="L4593" i="5" s="1"/>
  <c r="L4592" i="5"/>
  <c r="G4592" i="5"/>
  <c r="E4592" i="5"/>
  <c r="L4591" i="5"/>
  <c r="K4591" i="5"/>
  <c r="G4591" i="5"/>
  <c r="E4591" i="5"/>
  <c r="G4590" i="5"/>
  <c r="E4590" i="5"/>
  <c r="L4590" i="5" s="1"/>
  <c r="L4589" i="5"/>
  <c r="K4589" i="5"/>
  <c r="G4589" i="5"/>
  <c r="E4589" i="5"/>
  <c r="L4588" i="5"/>
  <c r="G4588" i="5"/>
  <c r="E4588" i="5"/>
  <c r="G4587" i="5"/>
  <c r="E4587" i="5"/>
  <c r="L4587" i="5" s="1"/>
  <c r="L4586" i="5"/>
  <c r="K4586" i="5"/>
  <c r="G4586" i="5"/>
  <c r="E4586" i="5"/>
  <c r="L4585" i="5"/>
  <c r="G4585" i="5"/>
  <c r="E4585" i="5"/>
  <c r="L4584" i="5"/>
  <c r="G4584" i="5"/>
  <c r="E4584" i="5"/>
  <c r="L4583" i="5"/>
  <c r="G4583" i="5"/>
  <c r="E4583" i="5"/>
  <c r="L4582" i="5"/>
  <c r="G4582" i="5"/>
  <c r="E4582" i="5"/>
  <c r="G4581" i="5"/>
  <c r="E4581" i="5"/>
  <c r="L4581" i="5" s="1"/>
  <c r="L4580" i="5"/>
  <c r="G4580" i="5"/>
  <c r="E4580" i="5"/>
  <c r="L4579" i="5"/>
  <c r="G4579" i="5"/>
  <c r="E4579" i="5"/>
  <c r="G4578" i="5"/>
  <c r="E4578" i="5"/>
  <c r="L4578" i="5" s="1"/>
  <c r="L4577" i="5"/>
  <c r="G4577" i="5"/>
  <c r="E4577" i="5"/>
  <c r="L4576" i="5"/>
  <c r="K4576" i="5"/>
  <c r="G4576" i="5"/>
  <c r="E4576" i="5"/>
  <c r="L4575" i="5"/>
  <c r="G4575" i="5"/>
  <c r="E4575" i="5"/>
  <c r="L4574" i="5"/>
  <c r="G4574" i="5"/>
  <c r="E4574" i="5"/>
  <c r="L4573" i="5"/>
  <c r="G4573" i="5"/>
  <c r="E4573" i="5"/>
  <c r="L4572" i="5"/>
  <c r="G4572" i="5"/>
  <c r="E4572" i="5"/>
  <c r="L4571" i="5"/>
  <c r="G4571" i="5"/>
  <c r="E4571" i="5"/>
  <c r="L4570" i="5"/>
  <c r="G4570" i="5"/>
  <c r="E4570" i="5"/>
  <c r="L4569" i="5"/>
  <c r="G4569" i="5"/>
  <c r="E4569" i="5"/>
  <c r="L4568" i="5"/>
  <c r="G4568" i="5"/>
  <c r="E4568" i="5"/>
  <c r="L4567" i="5"/>
  <c r="K4567" i="5"/>
  <c r="G4567" i="5"/>
  <c r="E4567" i="5"/>
  <c r="G4566" i="5"/>
  <c r="E4566" i="5"/>
  <c r="L4566" i="5" s="1"/>
  <c r="L4565" i="5"/>
  <c r="G4565" i="5"/>
  <c r="E4565" i="5"/>
  <c r="L4564" i="5"/>
  <c r="K4564" i="5"/>
  <c r="G4564" i="5"/>
  <c r="E4564" i="5"/>
  <c r="L4563" i="5"/>
  <c r="G4563" i="5"/>
  <c r="E4563" i="5"/>
  <c r="L4562" i="5"/>
  <c r="K4562" i="5"/>
  <c r="G4562" i="5"/>
  <c r="Q4562" i="5" s="1"/>
  <c r="E4562" i="5"/>
  <c r="L4561" i="5"/>
  <c r="G4561" i="5"/>
  <c r="E4561" i="5"/>
  <c r="K4560" i="5"/>
  <c r="G4560" i="5"/>
  <c r="E4560" i="5"/>
  <c r="L4560" i="5" s="1"/>
  <c r="L4559" i="5"/>
  <c r="G4559" i="5"/>
  <c r="E4559" i="5"/>
  <c r="L4558" i="5"/>
  <c r="G4558" i="5"/>
  <c r="E4558" i="5"/>
  <c r="L4557" i="5"/>
  <c r="G4557" i="5"/>
  <c r="E4557" i="5"/>
  <c r="L4556" i="5"/>
  <c r="G4556" i="5"/>
  <c r="E4556" i="5"/>
  <c r="L4555" i="5"/>
  <c r="G4555" i="5"/>
  <c r="E4555" i="5"/>
  <c r="L4554" i="5"/>
  <c r="G4554" i="5"/>
  <c r="E4554" i="5"/>
  <c r="L4553" i="5"/>
  <c r="G4553" i="5"/>
  <c r="E4553" i="5"/>
  <c r="L4552" i="5"/>
  <c r="G4552" i="5"/>
  <c r="E4552" i="5"/>
  <c r="G4551" i="5"/>
  <c r="E4551" i="5"/>
  <c r="L4551" i="5" s="1"/>
  <c r="L4550" i="5"/>
  <c r="G4550" i="5"/>
  <c r="E4550" i="5"/>
  <c r="L4549" i="5"/>
  <c r="G4549" i="5"/>
  <c r="E4549" i="5"/>
  <c r="G4548" i="5"/>
  <c r="E4548" i="5"/>
  <c r="L4548" i="5" s="1"/>
  <c r="L4547" i="5"/>
  <c r="G4547" i="5"/>
  <c r="E4547" i="5"/>
  <c r="L4546" i="5"/>
  <c r="G4546" i="5"/>
  <c r="E4546" i="5"/>
  <c r="L4545" i="5"/>
  <c r="G4545" i="5"/>
  <c r="E4545" i="5"/>
  <c r="L4544" i="5"/>
  <c r="G4544" i="5"/>
  <c r="E4544" i="5"/>
  <c r="L4543" i="5"/>
  <c r="G4543" i="5"/>
  <c r="E4543" i="5"/>
  <c r="G4542" i="5"/>
  <c r="E4542" i="5"/>
  <c r="L4542" i="5" s="1"/>
  <c r="L4541" i="5"/>
  <c r="G4541" i="5"/>
  <c r="E4541" i="5"/>
  <c r="L4540" i="5"/>
  <c r="G4540" i="5"/>
  <c r="E4540" i="5"/>
  <c r="L4539" i="5"/>
  <c r="K4539" i="5"/>
  <c r="G4539" i="5"/>
  <c r="E4539" i="5"/>
  <c r="L4538" i="5"/>
  <c r="G4538" i="5"/>
  <c r="E4538" i="5"/>
  <c r="L4537" i="5"/>
  <c r="K4537" i="5"/>
  <c r="G4537" i="5"/>
  <c r="E4537" i="5"/>
  <c r="L4536" i="5"/>
  <c r="G4536" i="5"/>
  <c r="E4536" i="5"/>
  <c r="L4535" i="5"/>
  <c r="G4535" i="5"/>
  <c r="E4535" i="5"/>
  <c r="L4534" i="5"/>
  <c r="G4534" i="5"/>
  <c r="E4534" i="5"/>
  <c r="L4533" i="5"/>
  <c r="G4533" i="5"/>
  <c r="E4533" i="5"/>
  <c r="L4532" i="5"/>
  <c r="G4532" i="5"/>
  <c r="E4532" i="5"/>
  <c r="L4531" i="5"/>
  <c r="G4531" i="5"/>
  <c r="E4531" i="5"/>
  <c r="G4530" i="5"/>
  <c r="E4530" i="5"/>
  <c r="L4530" i="5" s="1"/>
  <c r="L4529" i="5"/>
  <c r="G4529" i="5"/>
  <c r="E4529" i="5"/>
  <c r="L4528" i="5"/>
  <c r="K4528" i="5"/>
  <c r="G4528" i="5"/>
  <c r="E4528" i="5"/>
  <c r="L4527" i="5"/>
  <c r="G4527" i="5"/>
  <c r="E4527" i="5"/>
  <c r="L4526" i="5"/>
  <c r="K4526" i="5"/>
  <c r="G4526" i="5"/>
  <c r="E4526" i="5"/>
  <c r="L4525" i="5"/>
  <c r="G4525" i="5"/>
  <c r="E4525" i="5"/>
  <c r="G4524" i="5"/>
  <c r="E4524" i="5"/>
  <c r="L4524" i="5" s="1"/>
  <c r="L4523" i="5"/>
  <c r="G4523" i="5"/>
  <c r="E4523" i="5"/>
  <c r="L4522" i="5"/>
  <c r="G4522" i="5"/>
  <c r="E4522" i="5"/>
  <c r="L4521" i="5"/>
  <c r="K4521" i="5"/>
  <c r="G4521" i="5"/>
  <c r="E4521" i="5"/>
  <c r="L4520" i="5"/>
  <c r="G4520" i="5"/>
  <c r="E4520" i="5"/>
  <c r="L4519" i="5"/>
  <c r="G4519" i="5"/>
  <c r="E4519" i="5"/>
  <c r="L4518" i="5"/>
  <c r="K4518" i="5"/>
  <c r="G4518" i="5"/>
  <c r="E4518" i="5"/>
  <c r="L4517" i="5"/>
  <c r="G4517" i="5"/>
  <c r="E4517" i="5"/>
  <c r="L4516" i="5"/>
  <c r="G4516" i="5"/>
  <c r="E4516" i="5"/>
  <c r="K4515" i="5"/>
  <c r="G4515" i="5"/>
  <c r="Q4515" i="5" s="1"/>
  <c r="E4515" i="5"/>
  <c r="L4515" i="5" s="1"/>
  <c r="L4514" i="5"/>
  <c r="G4514" i="5"/>
  <c r="E4514" i="5"/>
  <c r="L4513" i="5"/>
  <c r="G4513" i="5"/>
  <c r="E4513" i="5"/>
  <c r="L4512" i="5"/>
  <c r="G4512" i="5"/>
  <c r="E4512" i="5"/>
  <c r="L4511" i="5"/>
  <c r="G4511" i="5"/>
  <c r="E4511" i="5"/>
  <c r="L4510" i="5"/>
  <c r="G4510" i="5"/>
  <c r="E4510" i="5"/>
  <c r="L4509" i="5"/>
  <c r="G4509" i="5"/>
  <c r="E4509" i="5"/>
  <c r="L4508" i="5"/>
  <c r="G4508" i="5"/>
  <c r="E4508" i="5"/>
  <c r="L4507" i="5"/>
  <c r="G4507" i="5"/>
  <c r="E4507" i="5"/>
  <c r="K4506" i="5"/>
  <c r="G4506" i="5"/>
  <c r="E4506" i="5"/>
  <c r="L4506" i="5" s="1"/>
  <c r="L4505" i="5"/>
  <c r="G4505" i="5"/>
  <c r="E4505" i="5"/>
  <c r="L4504" i="5"/>
  <c r="G4504" i="5"/>
  <c r="E4504" i="5"/>
  <c r="L4503" i="5"/>
  <c r="K4503" i="5"/>
  <c r="G4503" i="5"/>
  <c r="E4503" i="5"/>
  <c r="L4502" i="5"/>
  <c r="G4502" i="5"/>
  <c r="E4502" i="5"/>
  <c r="L4501" i="5"/>
  <c r="G4501" i="5"/>
  <c r="E4501" i="5"/>
  <c r="G4500" i="5"/>
  <c r="E4500" i="5"/>
  <c r="L4500" i="5" s="1"/>
  <c r="L4499" i="5"/>
  <c r="G4499" i="5"/>
  <c r="E4499" i="5"/>
  <c r="L4498" i="5"/>
  <c r="G4498" i="5"/>
  <c r="E4498" i="5"/>
  <c r="G4497" i="5"/>
  <c r="E4497" i="5"/>
  <c r="L4497" i="5" s="1"/>
  <c r="L4496" i="5"/>
  <c r="G4496" i="5"/>
  <c r="E4496" i="5"/>
  <c r="L4495" i="5"/>
  <c r="G4495" i="5"/>
  <c r="E4495" i="5"/>
  <c r="G4494" i="5"/>
  <c r="E4494" i="5"/>
  <c r="L4494" i="5" s="1"/>
  <c r="L4493" i="5"/>
  <c r="G4493" i="5"/>
  <c r="E4493" i="5"/>
  <c r="L4492" i="5"/>
  <c r="K4492" i="5"/>
  <c r="G4492" i="5"/>
  <c r="E4492" i="5"/>
  <c r="L4491" i="5"/>
  <c r="G4491" i="5"/>
  <c r="E4491" i="5"/>
  <c r="L4490" i="5"/>
  <c r="G4490" i="5"/>
  <c r="E4490" i="5"/>
  <c r="L4489" i="5"/>
  <c r="K4489" i="5"/>
  <c r="G4489" i="5"/>
  <c r="E4489" i="5"/>
  <c r="G4488" i="5"/>
  <c r="E4488" i="5"/>
  <c r="L4488" i="5" s="1"/>
  <c r="L4487" i="5"/>
  <c r="G4487" i="5"/>
  <c r="E4487" i="5"/>
  <c r="L4486" i="5"/>
  <c r="G4486" i="5"/>
  <c r="E4486" i="5"/>
  <c r="L4485" i="5"/>
  <c r="K4485" i="5"/>
  <c r="G4485" i="5"/>
  <c r="E4485" i="5"/>
  <c r="L4484" i="5"/>
  <c r="G4484" i="5"/>
  <c r="E4484" i="5"/>
  <c r="L4483" i="5"/>
  <c r="K4483" i="5"/>
  <c r="G4483" i="5"/>
  <c r="E4483" i="5"/>
  <c r="L4482" i="5"/>
  <c r="K4482" i="5"/>
  <c r="G4482" i="5"/>
  <c r="E4482" i="5"/>
  <c r="L4481" i="5"/>
  <c r="G4481" i="5"/>
  <c r="E4481" i="5"/>
  <c r="L4480" i="5"/>
  <c r="G4480" i="5"/>
  <c r="E4480" i="5"/>
  <c r="G4479" i="5"/>
  <c r="E4479" i="5"/>
  <c r="L4479" i="5" s="1"/>
  <c r="L4478" i="5"/>
  <c r="G4478" i="5"/>
  <c r="E4478" i="5"/>
  <c r="L4477" i="5"/>
  <c r="G4477" i="5"/>
  <c r="E4477" i="5"/>
  <c r="G4476" i="5"/>
  <c r="E4476" i="5"/>
  <c r="L4476" i="5" s="1"/>
  <c r="L4475" i="5"/>
  <c r="G4475" i="5"/>
  <c r="E4475" i="5"/>
  <c r="L4474" i="5"/>
  <c r="G4474" i="5"/>
  <c r="E4474" i="5"/>
  <c r="G4473" i="5"/>
  <c r="E4473" i="5"/>
  <c r="L4473" i="5" s="1"/>
  <c r="L4472" i="5"/>
  <c r="G4472" i="5"/>
  <c r="E4472" i="5"/>
  <c r="L4471" i="5"/>
  <c r="K4471" i="5"/>
  <c r="G4471" i="5"/>
  <c r="E4471" i="5"/>
  <c r="G4470" i="5"/>
  <c r="E4470" i="5"/>
  <c r="L4470" i="5" s="1"/>
  <c r="L4469" i="5"/>
  <c r="G4469" i="5"/>
  <c r="E4469" i="5"/>
  <c r="L4468" i="5"/>
  <c r="G4468" i="5"/>
  <c r="E4468" i="5"/>
  <c r="L4467" i="5"/>
  <c r="G4467" i="5"/>
  <c r="E4467" i="5"/>
  <c r="L4466" i="5"/>
  <c r="K4466" i="5"/>
  <c r="G4466" i="5"/>
  <c r="Q4466" i="5" s="1"/>
  <c r="E4466" i="5"/>
  <c r="L4465" i="5"/>
  <c r="G4465" i="5"/>
  <c r="E4465" i="5"/>
  <c r="L4464" i="5"/>
  <c r="K4464" i="5"/>
  <c r="G4464" i="5"/>
  <c r="E4464" i="5"/>
  <c r="L4463" i="5"/>
  <c r="G4463" i="5"/>
  <c r="E4463" i="5"/>
  <c r="L4462" i="5"/>
  <c r="G4462" i="5"/>
  <c r="E4462" i="5"/>
  <c r="L4461" i="5"/>
  <c r="K4461" i="5"/>
  <c r="G4461" i="5"/>
  <c r="E4461" i="5"/>
  <c r="L4460" i="5"/>
  <c r="G4460" i="5"/>
  <c r="E4460" i="5"/>
  <c r="L4459" i="5"/>
  <c r="K4459" i="5"/>
  <c r="G4459" i="5"/>
  <c r="E4459" i="5"/>
  <c r="L4458" i="5"/>
  <c r="G4458" i="5"/>
  <c r="E4458" i="5"/>
  <c r="L4457" i="5"/>
  <c r="G4457" i="5"/>
  <c r="E4457" i="5"/>
  <c r="L4456" i="5"/>
  <c r="K4456" i="5"/>
  <c r="G4456" i="5"/>
  <c r="Q4456" i="5" s="1"/>
  <c r="E4456" i="5"/>
  <c r="L4455" i="5"/>
  <c r="G4455" i="5"/>
  <c r="E4455" i="5"/>
  <c r="L4454" i="5"/>
  <c r="G4454" i="5"/>
  <c r="E4454" i="5"/>
  <c r="L4453" i="5"/>
  <c r="G4453" i="5"/>
  <c r="E4453" i="5"/>
  <c r="K4452" i="5"/>
  <c r="G4452" i="5"/>
  <c r="E4452" i="5"/>
  <c r="L4452" i="5" s="1"/>
  <c r="L4451" i="5"/>
  <c r="G4451" i="5"/>
  <c r="E4451" i="5"/>
  <c r="L4450" i="5"/>
  <c r="G4450" i="5"/>
  <c r="E4450" i="5"/>
  <c r="L4449" i="5"/>
  <c r="K4449" i="5"/>
  <c r="G4449" i="5"/>
  <c r="E4449" i="5"/>
  <c r="L4448" i="5"/>
  <c r="G4448" i="5"/>
  <c r="E4448" i="5"/>
  <c r="L4447" i="5"/>
  <c r="G4447" i="5"/>
  <c r="E4447" i="5"/>
  <c r="L4446" i="5"/>
  <c r="G4446" i="5"/>
  <c r="E4446" i="5"/>
  <c r="L4445" i="5"/>
  <c r="G4445" i="5"/>
  <c r="E4445" i="5"/>
  <c r="L4444" i="5"/>
  <c r="G4444" i="5"/>
  <c r="E4444" i="5"/>
  <c r="K4443" i="5"/>
  <c r="G4443" i="5"/>
  <c r="E4443" i="5"/>
  <c r="L4443" i="5" s="1"/>
  <c r="L4442" i="5"/>
  <c r="G4442" i="5"/>
  <c r="E4442" i="5"/>
  <c r="L4441" i="5"/>
  <c r="G4441" i="5"/>
  <c r="E4441" i="5"/>
  <c r="G4440" i="5"/>
  <c r="E4440" i="5"/>
  <c r="L4440" i="5" s="1"/>
  <c r="L4439" i="5"/>
  <c r="G4439" i="5"/>
  <c r="E4439" i="5"/>
  <c r="L4438" i="5"/>
  <c r="G4438" i="5"/>
  <c r="E4438" i="5"/>
  <c r="G4437" i="5"/>
  <c r="E4437" i="5"/>
  <c r="L4437" i="5" s="1"/>
  <c r="L4436" i="5"/>
  <c r="G4436" i="5"/>
  <c r="E4436" i="5"/>
  <c r="L4435" i="5"/>
  <c r="K4435" i="5"/>
  <c r="G4435" i="5"/>
  <c r="E4435" i="5"/>
  <c r="K4434" i="5"/>
  <c r="G4434" i="5"/>
  <c r="E4434" i="5"/>
  <c r="L4434" i="5" s="1"/>
  <c r="L4433" i="5"/>
  <c r="G4433" i="5"/>
  <c r="E4433" i="5"/>
  <c r="L4432" i="5"/>
  <c r="K4432" i="5"/>
  <c r="G4432" i="5"/>
  <c r="Q4432" i="5" s="1"/>
  <c r="E4432" i="5"/>
  <c r="L4431" i="5"/>
  <c r="G4431" i="5"/>
  <c r="E4431" i="5"/>
  <c r="L4430" i="5"/>
  <c r="K4430" i="5"/>
  <c r="G4430" i="5"/>
  <c r="E4430" i="5"/>
  <c r="L4429" i="5"/>
  <c r="K4429" i="5"/>
  <c r="G4429" i="5"/>
  <c r="E4429" i="5"/>
  <c r="L4428" i="5"/>
  <c r="G4428" i="5"/>
  <c r="E4428" i="5"/>
  <c r="L4427" i="5"/>
  <c r="G4427" i="5"/>
  <c r="E4427" i="5"/>
  <c r="L4426" i="5"/>
  <c r="G4426" i="5"/>
  <c r="E4426" i="5"/>
  <c r="L4425" i="5"/>
  <c r="K4425" i="5"/>
  <c r="G4425" i="5"/>
  <c r="E4425" i="5"/>
  <c r="L4424" i="5"/>
  <c r="K4424" i="5"/>
  <c r="G4424" i="5"/>
  <c r="E4424" i="5"/>
  <c r="L4423" i="5"/>
  <c r="K4423" i="5"/>
  <c r="G4423" i="5"/>
  <c r="E4423" i="5"/>
  <c r="L4422" i="5"/>
  <c r="G4422" i="5"/>
  <c r="E4422" i="5"/>
  <c r="L4421" i="5"/>
  <c r="G4421" i="5"/>
  <c r="E4421" i="5"/>
  <c r="L4420" i="5"/>
  <c r="K4420" i="5"/>
  <c r="G4420" i="5"/>
  <c r="E4420" i="5"/>
  <c r="L4419" i="5"/>
  <c r="G4419" i="5"/>
  <c r="E4419" i="5"/>
  <c r="L4418" i="5"/>
  <c r="K4418" i="5"/>
  <c r="G4418" i="5"/>
  <c r="Q4418" i="5" s="1"/>
  <c r="E4418" i="5"/>
  <c r="L4417" i="5"/>
  <c r="G4417" i="5"/>
  <c r="E4417" i="5"/>
  <c r="G4416" i="5"/>
  <c r="E4416" i="5"/>
  <c r="L4416" i="5" s="1"/>
  <c r="L4415" i="5"/>
  <c r="G4415" i="5"/>
  <c r="E4415" i="5"/>
  <c r="L4414" i="5"/>
  <c r="K4414" i="5"/>
  <c r="G4414" i="5"/>
  <c r="E4414" i="5"/>
  <c r="L4413" i="5"/>
  <c r="G4413" i="5"/>
  <c r="E4413" i="5"/>
  <c r="L4412" i="5"/>
  <c r="K4412" i="5"/>
  <c r="G4412" i="5"/>
  <c r="E4412" i="5"/>
  <c r="L4411" i="5"/>
  <c r="G4411" i="5"/>
  <c r="E4411" i="5"/>
  <c r="L4410" i="5"/>
  <c r="G4410" i="5"/>
  <c r="E4410" i="5"/>
  <c r="L4409" i="5"/>
  <c r="G4409" i="5"/>
  <c r="E4409" i="5"/>
  <c r="L4408" i="5"/>
  <c r="G4408" i="5"/>
  <c r="E4408" i="5"/>
  <c r="L4407" i="5"/>
  <c r="K4407" i="5"/>
  <c r="G4407" i="5"/>
  <c r="E4407" i="5"/>
  <c r="L4406" i="5"/>
  <c r="K4406" i="5"/>
  <c r="G4406" i="5"/>
  <c r="E4406" i="5"/>
  <c r="L4405" i="5"/>
  <c r="G4405" i="5"/>
  <c r="E4405" i="5"/>
  <c r="L4404" i="5"/>
  <c r="G4404" i="5"/>
  <c r="E4404" i="5"/>
  <c r="L4403" i="5"/>
  <c r="G4403" i="5"/>
  <c r="E4403" i="5"/>
  <c r="L4402" i="5"/>
  <c r="K4402" i="5"/>
  <c r="G4402" i="5"/>
  <c r="E4402" i="5"/>
  <c r="L4401" i="5"/>
  <c r="G4401" i="5"/>
  <c r="E4401" i="5"/>
  <c r="L4400" i="5"/>
  <c r="K4400" i="5"/>
  <c r="G4400" i="5"/>
  <c r="E4400" i="5"/>
  <c r="L4399" i="5"/>
  <c r="G4399" i="5"/>
  <c r="E4399" i="5"/>
  <c r="G4398" i="5"/>
  <c r="E4398" i="5"/>
  <c r="L4398" i="5" s="1"/>
  <c r="L4397" i="5"/>
  <c r="G4397" i="5"/>
  <c r="E4397" i="5"/>
  <c r="L4396" i="5"/>
  <c r="G4396" i="5"/>
  <c r="E4396" i="5"/>
  <c r="L4395" i="5"/>
  <c r="K4395" i="5"/>
  <c r="G4395" i="5"/>
  <c r="Q4395" i="5" s="1"/>
  <c r="E4395" i="5"/>
  <c r="L4394" i="5"/>
  <c r="G4394" i="5"/>
  <c r="E4394" i="5"/>
  <c r="L4393" i="5"/>
  <c r="G4393" i="5"/>
  <c r="E4393" i="5"/>
  <c r="G4392" i="5"/>
  <c r="E4392" i="5"/>
  <c r="L4392" i="5" s="1"/>
  <c r="L4391" i="5"/>
  <c r="G4391" i="5"/>
  <c r="E4391" i="5"/>
  <c r="L4390" i="5"/>
  <c r="G4390" i="5"/>
  <c r="E4390" i="5"/>
  <c r="K4389" i="5"/>
  <c r="G4389" i="5"/>
  <c r="E4389" i="5"/>
  <c r="L4389" i="5" s="1"/>
  <c r="L4388" i="5"/>
  <c r="G4388" i="5"/>
  <c r="E4388" i="5"/>
  <c r="L4387" i="5"/>
  <c r="K4387" i="5"/>
  <c r="G4387" i="5"/>
  <c r="E4387" i="5"/>
  <c r="G4386" i="5"/>
  <c r="E4386" i="5"/>
  <c r="L4386" i="5" s="1"/>
  <c r="L4385" i="5"/>
  <c r="G4385" i="5"/>
  <c r="E4385" i="5"/>
  <c r="L4384" i="5"/>
  <c r="G4384" i="5"/>
  <c r="E4384" i="5"/>
  <c r="L4383" i="5"/>
  <c r="G4383" i="5"/>
  <c r="E4383" i="5"/>
  <c r="L4382" i="5"/>
  <c r="G4382" i="5"/>
  <c r="E4382" i="5"/>
  <c r="L4381" i="5"/>
  <c r="G4381" i="5"/>
  <c r="E4381" i="5"/>
  <c r="G4380" i="5"/>
  <c r="E4380" i="5"/>
  <c r="L4380" i="5" s="1"/>
  <c r="L4379" i="5"/>
  <c r="G4379" i="5"/>
  <c r="E4379" i="5"/>
  <c r="L4378" i="5"/>
  <c r="K4378" i="5"/>
  <c r="G4378" i="5"/>
  <c r="E4378" i="5"/>
  <c r="G4377" i="5"/>
  <c r="E4377" i="5"/>
  <c r="L4377" i="5" s="1"/>
  <c r="L4376" i="5"/>
  <c r="G4376" i="5"/>
  <c r="E4376" i="5"/>
  <c r="L4375" i="5"/>
  <c r="G4375" i="5"/>
  <c r="E4375" i="5"/>
  <c r="G4374" i="5"/>
  <c r="E4374" i="5"/>
  <c r="L4374" i="5" s="1"/>
  <c r="L4373" i="5"/>
  <c r="K4373" i="5"/>
  <c r="G4373" i="5"/>
  <c r="E4373" i="5"/>
  <c r="L4372" i="5"/>
  <c r="G4372" i="5"/>
  <c r="E4372" i="5"/>
  <c r="L4371" i="5"/>
  <c r="G4371" i="5"/>
  <c r="E4371" i="5"/>
  <c r="L4370" i="5"/>
  <c r="G4370" i="5"/>
  <c r="E4370" i="5"/>
  <c r="L4369" i="5"/>
  <c r="G4369" i="5"/>
  <c r="E4369" i="5"/>
  <c r="L4368" i="5"/>
  <c r="G4368" i="5"/>
  <c r="E4368" i="5"/>
  <c r="L4367" i="5"/>
  <c r="G4367" i="5"/>
  <c r="E4367" i="5"/>
  <c r="L4366" i="5"/>
  <c r="G4366" i="5"/>
  <c r="E4366" i="5"/>
  <c r="G4365" i="5"/>
  <c r="E4365" i="5"/>
  <c r="L4365" i="5" s="1"/>
  <c r="L4364" i="5"/>
  <c r="G4364" i="5"/>
  <c r="E4364" i="5"/>
  <c r="L4363" i="5"/>
  <c r="G4363" i="5"/>
  <c r="E4363" i="5"/>
  <c r="K4362" i="5"/>
  <c r="G4362" i="5"/>
  <c r="E4362" i="5"/>
  <c r="L4362" i="5" s="1"/>
  <c r="L4361" i="5"/>
  <c r="G4361" i="5"/>
  <c r="E4361" i="5"/>
  <c r="L4360" i="5"/>
  <c r="K4360" i="5"/>
  <c r="G4360" i="5"/>
  <c r="E4360" i="5"/>
  <c r="L4359" i="5"/>
  <c r="G4359" i="5"/>
  <c r="E4359" i="5"/>
  <c r="L4358" i="5"/>
  <c r="K4358" i="5"/>
  <c r="G4358" i="5"/>
  <c r="E4358" i="5"/>
  <c r="L4357" i="5"/>
  <c r="G4357" i="5"/>
  <c r="E4357" i="5"/>
  <c r="G4356" i="5"/>
  <c r="E4356" i="5"/>
  <c r="L4356" i="5" s="1"/>
  <c r="L4355" i="5"/>
  <c r="G4355" i="5"/>
  <c r="E4355" i="5"/>
  <c r="L4354" i="5"/>
  <c r="G4354" i="5"/>
  <c r="E4354" i="5"/>
  <c r="G4353" i="5"/>
  <c r="E4353" i="5"/>
  <c r="L4353" i="5" s="1"/>
  <c r="L4352" i="5"/>
  <c r="K4352" i="5"/>
  <c r="G4352" i="5"/>
  <c r="E4352" i="5"/>
  <c r="L4351" i="5"/>
  <c r="G4351" i="5"/>
  <c r="E4351" i="5"/>
  <c r="G4350" i="5"/>
  <c r="E4350" i="5"/>
  <c r="L4350" i="5" s="1"/>
  <c r="L4349" i="5"/>
  <c r="G4349" i="5"/>
  <c r="E4349" i="5"/>
  <c r="L4348" i="5"/>
  <c r="G4348" i="5"/>
  <c r="E4348" i="5"/>
  <c r="L4347" i="5"/>
  <c r="G4347" i="5"/>
  <c r="E4347" i="5"/>
  <c r="L4346" i="5"/>
  <c r="G4346" i="5"/>
  <c r="E4346" i="5"/>
  <c r="L4345" i="5"/>
  <c r="G4345" i="5"/>
  <c r="E4345" i="5"/>
  <c r="G4344" i="5"/>
  <c r="E4344" i="5"/>
  <c r="L4344" i="5" s="1"/>
  <c r="L4343" i="5"/>
  <c r="G4343" i="5"/>
  <c r="E4343" i="5"/>
  <c r="L4342" i="5"/>
  <c r="G4342" i="5"/>
  <c r="E4342" i="5"/>
  <c r="L4341" i="5"/>
  <c r="K4341" i="5"/>
  <c r="G4341" i="5"/>
  <c r="E4341" i="5"/>
  <c r="L4340" i="5"/>
  <c r="G4340" i="5"/>
  <c r="E4340" i="5"/>
  <c r="L4339" i="5"/>
  <c r="G4339" i="5"/>
  <c r="E4339" i="5"/>
  <c r="L4338" i="5"/>
  <c r="K4338" i="5"/>
  <c r="G4338" i="5"/>
  <c r="E4338" i="5"/>
  <c r="L4337" i="5"/>
  <c r="G4337" i="5"/>
  <c r="E4337" i="5"/>
  <c r="L4336" i="5"/>
  <c r="G4336" i="5"/>
  <c r="E4336" i="5"/>
  <c r="G4335" i="5"/>
  <c r="E4335" i="5"/>
  <c r="L4335" i="5" s="1"/>
  <c r="L4334" i="5"/>
  <c r="G4334" i="5"/>
  <c r="E4334" i="5"/>
  <c r="L4333" i="5"/>
  <c r="G4333" i="5"/>
  <c r="E4333" i="5"/>
  <c r="G4332" i="5"/>
  <c r="E4332" i="5"/>
  <c r="L4332" i="5" s="1"/>
  <c r="L4331" i="5"/>
  <c r="G4331" i="5"/>
  <c r="E4331" i="5"/>
  <c r="L4330" i="5"/>
  <c r="G4330" i="5"/>
  <c r="E4330" i="5"/>
  <c r="G4329" i="5"/>
  <c r="E4329" i="5"/>
  <c r="L4329" i="5" s="1"/>
  <c r="L4328" i="5"/>
  <c r="G4328" i="5"/>
  <c r="E4328" i="5"/>
  <c r="K4327" i="5"/>
  <c r="G4327" i="5"/>
  <c r="E4327" i="5"/>
  <c r="L4327" i="5" s="1"/>
  <c r="L4326" i="5"/>
  <c r="G4326" i="5"/>
  <c r="E4326" i="5"/>
  <c r="L4325" i="5"/>
  <c r="K4325" i="5"/>
  <c r="G4325" i="5"/>
  <c r="E4325" i="5"/>
  <c r="L4324" i="5"/>
  <c r="G4324" i="5"/>
  <c r="E4324" i="5"/>
  <c r="L4323" i="5"/>
  <c r="K4323" i="5"/>
  <c r="G4323" i="5"/>
  <c r="E4323" i="5"/>
  <c r="L4322" i="5"/>
  <c r="G4322" i="5"/>
  <c r="E4322" i="5"/>
  <c r="K4321" i="5"/>
  <c r="G4321" i="5"/>
  <c r="E4321" i="5"/>
  <c r="L4321" i="5" s="1"/>
  <c r="L4320" i="5"/>
  <c r="G4320" i="5"/>
  <c r="E4320" i="5"/>
  <c r="L4319" i="5"/>
  <c r="G4319" i="5"/>
  <c r="E4319" i="5"/>
  <c r="G4318" i="5"/>
  <c r="E4318" i="5"/>
  <c r="L4318" i="5" s="1"/>
  <c r="L4317" i="5"/>
  <c r="G4317" i="5"/>
  <c r="E4317" i="5"/>
  <c r="L4316" i="5"/>
  <c r="K4316" i="5"/>
  <c r="G4316" i="5"/>
  <c r="E4316" i="5"/>
  <c r="G4315" i="5"/>
  <c r="E4315" i="5"/>
  <c r="L4315" i="5" s="1"/>
  <c r="L4314" i="5"/>
  <c r="K4314" i="5"/>
  <c r="G4314" i="5"/>
  <c r="E4314" i="5"/>
  <c r="L4313" i="5"/>
  <c r="G4313" i="5"/>
  <c r="E4313" i="5"/>
  <c r="L4312" i="5"/>
  <c r="G4312" i="5"/>
  <c r="E4312" i="5"/>
  <c r="K4311" i="5"/>
  <c r="G4311" i="5"/>
  <c r="E4311" i="5"/>
  <c r="L4311" i="5" s="1"/>
  <c r="L4310" i="5"/>
  <c r="G4310" i="5"/>
  <c r="E4310" i="5"/>
  <c r="L4309" i="5"/>
  <c r="K4309" i="5"/>
  <c r="G4309" i="5"/>
  <c r="E4309" i="5"/>
  <c r="G4308" i="5"/>
  <c r="E4308" i="5"/>
  <c r="L4308" i="5" s="1"/>
  <c r="L4307" i="5"/>
  <c r="G4307" i="5"/>
  <c r="E4307" i="5"/>
  <c r="G4306" i="5"/>
  <c r="E4306" i="5"/>
  <c r="L4306" i="5" s="1"/>
  <c r="L4305" i="5"/>
  <c r="G4305" i="5"/>
  <c r="E4305" i="5"/>
  <c r="L4304" i="5"/>
  <c r="G4304" i="5"/>
  <c r="E4304" i="5"/>
  <c r="L4303" i="5"/>
  <c r="K4303" i="5"/>
  <c r="G4303" i="5"/>
  <c r="E4303" i="5"/>
  <c r="L4302" i="5"/>
  <c r="G4302" i="5"/>
  <c r="E4302" i="5"/>
  <c r="L4301" i="5"/>
  <c r="G4301" i="5"/>
  <c r="E4301" i="5"/>
  <c r="L4300" i="5"/>
  <c r="G4300" i="5"/>
  <c r="E4300" i="5"/>
  <c r="G4299" i="5"/>
  <c r="E4299" i="5"/>
  <c r="L4299" i="5" s="1"/>
  <c r="L4298" i="5"/>
  <c r="K4298" i="5"/>
  <c r="G4298" i="5"/>
  <c r="E4298" i="5"/>
  <c r="G4297" i="5"/>
  <c r="E4297" i="5"/>
  <c r="L4297" i="5" s="1"/>
  <c r="L4296" i="5"/>
  <c r="G4296" i="5"/>
  <c r="E4296" i="5"/>
  <c r="L4295" i="5"/>
  <c r="G4295" i="5"/>
  <c r="E4295" i="5"/>
  <c r="L4294" i="5"/>
  <c r="G4294" i="5"/>
  <c r="E4294" i="5"/>
  <c r="L4293" i="5"/>
  <c r="G4293" i="5"/>
  <c r="E4293" i="5"/>
  <c r="L4292" i="5"/>
  <c r="G4292" i="5"/>
  <c r="E4292" i="5"/>
  <c r="K4291" i="5"/>
  <c r="G4291" i="5"/>
  <c r="E4291" i="5"/>
  <c r="L4291" i="5" s="1"/>
  <c r="L4290" i="5"/>
  <c r="G4290" i="5"/>
  <c r="E4290" i="5"/>
  <c r="L4289" i="5"/>
  <c r="K4289" i="5"/>
  <c r="G4289" i="5"/>
  <c r="E4289" i="5"/>
  <c r="L4288" i="5"/>
  <c r="G4288" i="5"/>
  <c r="E4288" i="5"/>
  <c r="L4287" i="5"/>
  <c r="K4287" i="5"/>
  <c r="G4287" i="5"/>
  <c r="E4287" i="5"/>
  <c r="L4286" i="5"/>
  <c r="G4286" i="5"/>
  <c r="E4286" i="5"/>
  <c r="G4285" i="5"/>
  <c r="E4285" i="5"/>
  <c r="L4285" i="5" s="1"/>
  <c r="L4284" i="5"/>
  <c r="G4284" i="5"/>
  <c r="E4284" i="5"/>
  <c r="L4283" i="5"/>
  <c r="G4283" i="5"/>
  <c r="E4283" i="5"/>
  <c r="G4282" i="5"/>
  <c r="E4282" i="5"/>
  <c r="L4282" i="5" s="1"/>
  <c r="K4281" i="5"/>
  <c r="G4281" i="5"/>
  <c r="E4281" i="5"/>
  <c r="L4281" i="5" s="1"/>
  <c r="L4280" i="5"/>
  <c r="G4280" i="5"/>
  <c r="E4280" i="5"/>
  <c r="L4279" i="5"/>
  <c r="K4279" i="5"/>
  <c r="G4279" i="5"/>
  <c r="E4279" i="5"/>
  <c r="L4278" i="5"/>
  <c r="K4278" i="5"/>
  <c r="G4278" i="5"/>
  <c r="E4278" i="5"/>
  <c r="L4277" i="5"/>
  <c r="K4277" i="5"/>
  <c r="G4277" i="5"/>
  <c r="E4277" i="5"/>
  <c r="L4276" i="5"/>
  <c r="G4276" i="5"/>
  <c r="E4276" i="5"/>
  <c r="G4275" i="5"/>
  <c r="E4275" i="5"/>
  <c r="L4275" i="5" s="1"/>
  <c r="L4274" i="5"/>
  <c r="G4274" i="5"/>
  <c r="E4274" i="5"/>
  <c r="L4273" i="5"/>
  <c r="K4273" i="5"/>
  <c r="G4273" i="5"/>
  <c r="E4273" i="5"/>
  <c r="G4272" i="5"/>
  <c r="E4272" i="5"/>
  <c r="L4272" i="5" s="1"/>
  <c r="L4271" i="5"/>
  <c r="G4271" i="5"/>
  <c r="E4271" i="5"/>
  <c r="L4270" i="5"/>
  <c r="G4270" i="5"/>
  <c r="E4270" i="5"/>
  <c r="L4269" i="5"/>
  <c r="K4269" i="5"/>
  <c r="G4269" i="5"/>
  <c r="E4269" i="5"/>
  <c r="L4268" i="5"/>
  <c r="G4268" i="5"/>
  <c r="E4268" i="5"/>
  <c r="G4267" i="5"/>
  <c r="E4267" i="5"/>
  <c r="L4267" i="5" s="1"/>
  <c r="L4266" i="5"/>
  <c r="K4266" i="5"/>
  <c r="G4266" i="5"/>
  <c r="E4266" i="5"/>
  <c r="L4265" i="5"/>
  <c r="G4265" i="5"/>
  <c r="E4265" i="5"/>
  <c r="L4264" i="5"/>
  <c r="K4264" i="5"/>
  <c r="G4264" i="5"/>
  <c r="Q4264" i="5" s="1"/>
  <c r="E4264" i="5"/>
  <c r="G4263" i="5"/>
  <c r="E4263" i="5"/>
  <c r="L4263" i="5" s="1"/>
  <c r="L4262" i="5"/>
  <c r="G4262" i="5"/>
  <c r="E4262" i="5"/>
  <c r="G4261" i="5"/>
  <c r="E4261" i="5"/>
  <c r="L4261" i="5" s="1"/>
  <c r="G4260" i="5"/>
  <c r="E4260" i="5"/>
  <c r="L4260" i="5" s="1"/>
  <c r="L4259" i="5"/>
  <c r="G4259" i="5"/>
  <c r="E4259" i="5"/>
  <c r="G4258" i="5"/>
  <c r="E4258" i="5"/>
  <c r="L4258" i="5" s="1"/>
  <c r="K4257" i="5"/>
  <c r="G4257" i="5"/>
  <c r="Q4257" i="5" s="1"/>
  <c r="E4257" i="5"/>
  <c r="L4257" i="5" s="1"/>
  <c r="L4256" i="5"/>
  <c r="G4256" i="5"/>
  <c r="E4256" i="5"/>
  <c r="L4255" i="5"/>
  <c r="K4255" i="5"/>
  <c r="G4255" i="5"/>
  <c r="E4255" i="5"/>
  <c r="L4254" i="5"/>
  <c r="G4254" i="5"/>
  <c r="E4254" i="5"/>
  <c r="L4253" i="5"/>
  <c r="G4253" i="5"/>
  <c r="E4253" i="5"/>
  <c r="L4252" i="5"/>
  <c r="G4252" i="5"/>
  <c r="E4252" i="5"/>
  <c r="L4251" i="5"/>
  <c r="G4251" i="5"/>
  <c r="E4251" i="5"/>
  <c r="L4250" i="5"/>
  <c r="G4250" i="5"/>
  <c r="E4250" i="5"/>
  <c r="G4249" i="5"/>
  <c r="E4249" i="5"/>
  <c r="L4249" i="5" s="1"/>
  <c r="L4248" i="5"/>
  <c r="K4248" i="5"/>
  <c r="G4248" i="5"/>
  <c r="E4248" i="5"/>
  <c r="L4247" i="5"/>
  <c r="G4247" i="5"/>
  <c r="E4247" i="5"/>
  <c r="G4246" i="5"/>
  <c r="E4246" i="5"/>
  <c r="L4246" i="5" s="1"/>
  <c r="L4245" i="5"/>
  <c r="G4245" i="5"/>
  <c r="E4245" i="5"/>
  <c r="L4244" i="5"/>
  <c r="G4244" i="5"/>
  <c r="E4244" i="5"/>
  <c r="G4243" i="5"/>
  <c r="E4243" i="5"/>
  <c r="L4243" i="5" s="1"/>
  <c r="K4242" i="5"/>
  <c r="G4242" i="5"/>
  <c r="E4242" i="5"/>
  <c r="L4242" i="5" s="1"/>
  <c r="L4241" i="5"/>
  <c r="G4241" i="5"/>
  <c r="E4241" i="5"/>
  <c r="L4240" i="5"/>
  <c r="K4240" i="5"/>
  <c r="G4240" i="5"/>
  <c r="E4240" i="5"/>
  <c r="G4239" i="5"/>
  <c r="E4239" i="5"/>
  <c r="L4239" i="5" s="1"/>
  <c r="L4238" i="5"/>
  <c r="G4238" i="5"/>
  <c r="E4238" i="5"/>
  <c r="K4237" i="5"/>
  <c r="G4237" i="5"/>
  <c r="E4237" i="5"/>
  <c r="L4237" i="5" s="1"/>
  <c r="G4236" i="5"/>
  <c r="E4236" i="5"/>
  <c r="L4236" i="5" s="1"/>
  <c r="L4235" i="5"/>
  <c r="G4235" i="5"/>
  <c r="E4235" i="5"/>
  <c r="G4234" i="5"/>
  <c r="E4234" i="5"/>
  <c r="L4234" i="5" s="1"/>
  <c r="L4233" i="5"/>
  <c r="G4233" i="5"/>
  <c r="E4233" i="5"/>
  <c r="L4232" i="5"/>
  <c r="G4232" i="5"/>
  <c r="E4232" i="5"/>
  <c r="L4231" i="5"/>
  <c r="G4231" i="5"/>
  <c r="E4231" i="5"/>
  <c r="L4230" i="5"/>
  <c r="G4230" i="5"/>
  <c r="E4230" i="5"/>
  <c r="L4229" i="5"/>
  <c r="K4229" i="5"/>
  <c r="G4229" i="5"/>
  <c r="E4229" i="5"/>
  <c r="L4228" i="5"/>
  <c r="K4228" i="5"/>
  <c r="G4228" i="5"/>
  <c r="E4228" i="5"/>
  <c r="G4227" i="5"/>
  <c r="E4227" i="5"/>
  <c r="L4227" i="5" s="1"/>
  <c r="L4226" i="5"/>
  <c r="G4226" i="5"/>
  <c r="E4226" i="5"/>
  <c r="G4225" i="5"/>
  <c r="E4225" i="5"/>
  <c r="L4225" i="5" s="1"/>
  <c r="L4224" i="5"/>
  <c r="G4224" i="5"/>
  <c r="E4224" i="5"/>
  <c r="L4223" i="5"/>
  <c r="G4223" i="5"/>
  <c r="E4223" i="5"/>
  <c r="L4222" i="5"/>
  <c r="G4222" i="5"/>
  <c r="E4222" i="5"/>
  <c r="L4221" i="5"/>
  <c r="G4221" i="5"/>
  <c r="E4221" i="5"/>
  <c r="L4220" i="5"/>
  <c r="G4220" i="5"/>
  <c r="E4220" i="5"/>
  <c r="L4219" i="5"/>
  <c r="K4219" i="5"/>
  <c r="G4219" i="5"/>
  <c r="Q4219" i="5" s="1"/>
  <c r="E4219" i="5"/>
  <c r="L4218" i="5"/>
  <c r="G4218" i="5"/>
  <c r="E4218" i="5"/>
  <c r="L4217" i="5"/>
  <c r="K4217" i="5"/>
  <c r="G4217" i="5"/>
  <c r="E4217" i="5"/>
  <c r="L4216" i="5"/>
  <c r="G4216" i="5"/>
  <c r="E4216" i="5"/>
  <c r="L4215" i="5"/>
  <c r="G4215" i="5"/>
  <c r="E4215" i="5"/>
  <c r="L4214" i="5"/>
  <c r="G4214" i="5"/>
  <c r="E4214" i="5"/>
  <c r="K4213" i="5"/>
  <c r="G4213" i="5"/>
  <c r="Q4213" i="5" s="1"/>
  <c r="E4213" i="5"/>
  <c r="L4213" i="5" s="1"/>
  <c r="G4212" i="5"/>
  <c r="E4212" i="5"/>
  <c r="L4212" i="5" s="1"/>
  <c r="L4211" i="5"/>
  <c r="G4211" i="5"/>
  <c r="E4211" i="5"/>
  <c r="L4210" i="5"/>
  <c r="G4210" i="5"/>
  <c r="E4210" i="5"/>
  <c r="L4209" i="5"/>
  <c r="G4209" i="5"/>
  <c r="E4209" i="5"/>
  <c r="L4208" i="5"/>
  <c r="G4208" i="5"/>
  <c r="E4208" i="5"/>
  <c r="L4207" i="5"/>
  <c r="G4207" i="5"/>
  <c r="E4207" i="5"/>
  <c r="G4206" i="5"/>
  <c r="E4206" i="5"/>
  <c r="L4206" i="5" s="1"/>
  <c r="L4205" i="5"/>
  <c r="G4205" i="5"/>
  <c r="E4205" i="5"/>
  <c r="L4204" i="5"/>
  <c r="K4204" i="5"/>
  <c r="G4204" i="5"/>
  <c r="Q4204" i="5" s="1"/>
  <c r="E4204" i="5"/>
  <c r="G4203" i="5"/>
  <c r="E4203" i="5"/>
  <c r="L4203" i="5" s="1"/>
  <c r="L4202" i="5"/>
  <c r="G4202" i="5"/>
  <c r="E4202" i="5"/>
  <c r="G4201" i="5"/>
  <c r="E4201" i="5"/>
  <c r="L4201" i="5" s="1"/>
  <c r="L4200" i="5"/>
  <c r="G4200" i="5"/>
  <c r="E4200" i="5"/>
  <c r="L4199" i="5"/>
  <c r="G4199" i="5"/>
  <c r="E4199" i="5"/>
  <c r="G4198" i="5"/>
  <c r="E4198" i="5"/>
  <c r="L4198" i="5" s="1"/>
  <c r="G4197" i="5"/>
  <c r="E4197" i="5"/>
  <c r="L4197" i="5" s="1"/>
  <c r="L4196" i="5"/>
  <c r="G4196" i="5"/>
  <c r="E4196" i="5"/>
  <c r="L4195" i="5"/>
  <c r="K4195" i="5"/>
  <c r="G4195" i="5"/>
  <c r="Q4195" i="5" s="1"/>
  <c r="E4195" i="5"/>
  <c r="L4194" i="5"/>
  <c r="G4194" i="5"/>
  <c r="E4194" i="5"/>
  <c r="L4193" i="5"/>
  <c r="G4193" i="5"/>
  <c r="E4193" i="5"/>
  <c r="G4192" i="5"/>
  <c r="E4192" i="5"/>
  <c r="L4192" i="5" s="1"/>
  <c r="G4191" i="5"/>
  <c r="E4191" i="5"/>
  <c r="L4191" i="5" s="1"/>
  <c r="L4190" i="5"/>
  <c r="K4190" i="5"/>
  <c r="G4190" i="5"/>
  <c r="E4190" i="5"/>
  <c r="G4189" i="5"/>
  <c r="E4189" i="5"/>
  <c r="L4189" i="5" s="1"/>
  <c r="L4188" i="5"/>
  <c r="G4188" i="5"/>
  <c r="E4188" i="5"/>
  <c r="L4187" i="5"/>
  <c r="G4187" i="5"/>
  <c r="E4187" i="5"/>
  <c r="G4186" i="5"/>
  <c r="E4186" i="5"/>
  <c r="L4186" i="5" s="1"/>
  <c r="L4185" i="5"/>
  <c r="K4185" i="5"/>
  <c r="G4185" i="5"/>
  <c r="E4185" i="5"/>
  <c r="L4184" i="5"/>
  <c r="G4184" i="5"/>
  <c r="E4184" i="5"/>
  <c r="L4183" i="5"/>
  <c r="K4183" i="5"/>
  <c r="G4183" i="5"/>
  <c r="Q4183" i="5" s="1"/>
  <c r="E4183" i="5"/>
  <c r="L4182" i="5"/>
  <c r="G4182" i="5"/>
  <c r="E4182" i="5"/>
  <c r="L4181" i="5"/>
  <c r="K4181" i="5"/>
  <c r="G4181" i="5"/>
  <c r="Q4181" i="5" s="1"/>
  <c r="E4181" i="5"/>
  <c r="L4180" i="5"/>
  <c r="G4180" i="5"/>
  <c r="E4180" i="5"/>
  <c r="L4179" i="5"/>
  <c r="K4179" i="5"/>
  <c r="G4179" i="5"/>
  <c r="E4179" i="5"/>
  <c r="L4178" i="5"/>
  <c r="G4178" i="5"/>
  <c r="E4178" i="5"/>
  <c r="G4177" i="5"/>
  <c r="E4177" i="5"/>
  <c r="L4177" i="5" s="1"/>
  <c r="L4176" i="5"/>
  <c r="G4176" i="5"/>
  <c r="E4176" i="5"/>
  <c r="L4175" i="5"/>
  <c r="G4175" i="5"/>
  <c r="E4175" i="5"/>
  <c r="G4174" i="5"/>
  <c r="E4174" i="5"/>
  <c r="L4174" i="5" s="1"/>
  <c r="K4173" i="5"/>
  <c r="G4173" i="5"/>
  <c r="E4173" i="5"/>
  <c r="L4173" i="5" s="1"/>
  <c r="L4172" i="5"/>
  <c r="G4172" i="5"/>
  <c r="E4172" i="5"/>
  <c r="L4171" i="5"/>
  <c r="K4171" i="5"/>
  <c r="G4171" i="5"/>
  <c r="E4171" i="5"/>
  <c r="L4170" i="5"/>
  <c r="K4170" i="5"/>
  <c r="G4170" i="5"/>
  <c r="E4170" i="5"/>
  <c r="L4169" i="5"/>
  <c r="G4169" i="5"/>
  <c r="E4169" i="5"/>
  <c r="L4168" i="5"/>
  <c r="G4168" i="5"/>
  <c r="E4168" i="5"/>
  <c r="G4167" i="5"/>
  <c r="E4167" i="5"/>
  <c r="L4167" i="5" s="1"/>
  <c r="L4166" i="5"/>
  <c r="G4166" i="5"/>
  <c r="E4166" i="5"/>
  <c r="L4165" i="5"/>
  <c r="K4165" i="5"/>
  <c r="G4165" i="5"/>
  <c r="E4165" i="5"/>
  <c r="L4164" i="5"/>
  <c r="G4164" i="5"/>
  <c r="E4164" i="5"/>
  <c r="L4163" i="5"/>
  <c r="G4163" i="5"/>
  <c r="E4163" i="5"/>
  <c r="L4162" i="5"/>
  <c r="G4162" i="5"/>
  <c r="E4162" i="5"/>
  <c r="G4161" i="5"/>
  <c r="E4161" i="5"/>
  <c r="L4161" i="5" s="1"/>
  <c r="L4160" i="5"/>
  <c r="G4160" i="5"/>
  <c r="E4160" i="5"/>
  <c r="G4159" i="5"/>
  <c r="E4159" i="5"/>
  <c r="L4159" i="5" s="1"/>
  <c r="L4158" i="5"/>
  <c r="G4158" i="5"/>
  <c r="E4158" i="5"/>
  <c r="L4157" i="5"/>
  <c r="G4157" i="5"/>
  <c r="E4157" i="5"/>
  <c r="K4156" i="5"/>
  <c r="G4156" i="5"/>
  <c r="Q4156" i="5" s="1"/>
  <c r="E4156" i="5"/>
  <c r="L4156" i="5" s="1"/>
  <c r="G4155" i="5"/>
  <c r="E4155" i="5"/>
  <c r="L4155" i="5" s="1"/>
  <c r="L4154" i="5"/>
  <c r="G4154" i="5"/>
  <c r="E4154" i="5"/>
  <c r="G4153" i="5"/>
  <c r="E4153" i="5"/>
  <c r="L4153" i="5" s="1"/>
  <c r="G4152" i="5"/>
  <c r="E4152" i="5"/>
  <c r="L4152" i="5" s="1"/>
  <c r="L4151" i="5"/>
  <c r="G4151" i="5"/>
  <c r="E4151" i="5"/>
  <c r="G4150" i="5"/>
  <c r="E4150" i="5"/>
  <c r="L4150" i="5" s="1"/>
  <c r="K4149" i="5"/>
  <c r="G4149" i="5"/>
  <c r="E4149" i="5"/>
  <c r="L4149" i="5" s="1"/>
  <c r="L4148" i="5"/>
  <c r="G4148" i="5"/>
  <c r="E4148" i="5"/>
  <c r="L4147" i="5"/>
  <c r="K4147" i="5"/>
  <c r="G4147" i="5"/>
  <c r="E4147" i="5"/>
  <c r="L4146" i="5"/>
  <c r="G4146" i="5"/>
  <c r="E4146" i="5"/>
  <c r="L4145" i="5"/>
  <c r="G4145" i="5"/>
  <c r="E4145" i="5"/>
  <c r="L4144" i="5"/>
  <c r="G4144" i="5"/>
  <c r="E4144" i="5"/>
  <c r="G4143" i="5"/>
  <c r="E4143" i="5"/>
  <c r="L4143" i="5" s="1"/>
  <c r="L4142" i="5"/>
  <c r="G4142" i="5"/>
  <c r="E4142" i="5"/>
  <c r="G4141" i="5"/>
  <c r="E4141" i="5"/>
  <c r="L4141" i="5" s="1"/>
  <c r="L4140" i="5"/>
  <c r="G4140" i="5"/>
  <c r="E4140" i="5"/>
  <c r="L4139" i="5"/>
  <c r="G4139" i="5"/>
  <c r="E4139" i="5"/>
  <c r="L4138" i="5"/>
  <c r="G4138" i="5"/>
  <c r="E4138" i="5"/>
  <c r="L4137" i="5"/>
  <c r="G4137" i="5"/>
  <c r="E4137" i="5"/>
  <c r="L4136" i="5"/>
  <c r="G4136" i="5"/>
  <c r="E4136" i="5"/>
  <c r="G4135" i="5"/>
  <c r="E4135" i="5"/>
  <c r="L4135" i="5" s="1"/>
  <c r="L4134" i="5"/>
  <c r="K4134" i="5"/>
  <c r="G4134" i="5"/>
  <c r="E4134" i="5"/>
  <c r="L4133" i="5"/>
  <c r="G4133" i="5"/>
  <c r="E4133" i="5"/>
  <c r="L4132" i="5"/>
  <c r="G4132" i="5"/>
  <c r="E4132" i="5"/>
  <c r="K4131" i="5"/>
  <c r="G4131" i="5"/>
  <c r="E4131" i="5"/>
  <c r="L4131" i="5" s="1"/>
  <c r="L4130" i="5"/>
  <c r="G4130" i="5"/>
  <c r="E4130" i="5"/>
  <c r="L4129" i="5"/>
  <c r="K4129" i="5"/>
  <c r="G4129" i="5"/>
  <c r="E4129" i="5"/>
  <c r="G4128" i="5"/>
  <c r="E4128" i="5"/>
  <c r="L4128" i="5" s="1"/>
  <c r="L4127" i="5"/>
  <c r="G4127" i="5"/>
  <c r="E4127" i="5"/>
  <c r="G4126" i="5"/>
  <c r="E4126" i="5"/>
  <c r="L4126" i="5" s="1"/>
  <c r="G4125" i="5"/>
  <c r="E4125" i="5"/>
  <c r="L4125" i="5" s="1"/>
  <c r="L4124" i="5"/>
  <c r="G4124" i="5"/>
  <c r="E4124" i="5"/>
  <c r="L4123" i="5"/>
  <c r="K4123" i="5"/>
  <c r="G4123" i="5"/>
  <c r="E4123" i="5"/>
  <c r="L4122" i="5"/>
  <c r="G4122" i="5"/>
  <c r="E4122" i="5"/>
  <c r="L4121" i="5"/>
  <c r="K4121" i="5"/>
  <c r="G4121" i="5"/>
  <c r="E4121" i="5"/>
  <c r="K4120" i="5"/>
  <c r="G4120" i="5"/>
  <c r="E4120" i="5"/>
  <c r="L4120" i="5" s="1"/>
  <c r="G4119" i="5"/>
  <c r="E4119" i="5"/>
  <c r="L4119" i="5" s="1"/>
  <c r="L4118" i="5"/>
  <c r="G4118" i="5"/>
  <c r="E4118" i="5"/>
  <c r="G4117" i="5"/>
  <c r="E4117" i="5"/>
  <c r="L4117" i="5" s="1"/>
  <c r="L4116" i="5"/>
  <c r="G4116" i="5"/>
  <c r="E4116" i="5"/>
  <c r="L4115" i="5"/>
  <c r="G4115" i="5"/>
  <c r="E4115" i="5"/>
  <c r="L4114" i="5"/>
  <c r="G4114" i="5"/>
  <c r="E4114" i="5"/>
  <c r="L4113" i="5"/>
  <c r="G4113" i="5"/>
  <c r="E4113" i="5"/>
  <c r="L4112" i="5"/>
  <c r="G4112" i="5"/>
  <c r="E4112" i="5"/>
  <c r="K4111" i="5"/>
  <c r="G4111" i="5"/>
  <c r="E4111" i="5"/>
  <c r="L4111" i="5" s="1"/>
  <c r="L4110" i="5"/>
  <c r="G4110" i="5"/>
  <c r="E4110" i="5"/>
  <c r="L4109" i="5"/>
  <c r="K4109" i="5"/>
  <c r="G4109" i="5"/>
  <c r="E4109" i="5"/>
  <c r="L4108" i="5"/>
  <c r="G4108" i="5"/>
  <c r="E4108" i="5"/>
  <c r="L4107" i="5"/>
  <c r="K4107" i="5"/>
  <c r="G4107" i="5"/>
  <c r="Q4107" i="5" s="1"/>
  <c r="E4107" i="5"/>
  <c r="L4106" i="5"/>
  <c r="G4106" i="5"/>
  <c r="E4106" i="5"/>
  <c r="K4105" i="5"/>
  <c r="G4105" i="5"/>
  <c r="E4105" i="5"/>
  <c r="L4105" i="5" s="1"/>
  <c r="G4104" i="5"/>
  <c r="E4104" i="5"/>
  <c r="L4104" i="5" s="1"/>
  <c r="L4103" i="5"/>
  <c r="G4103" i="5"/>
  <c r="E4103" i="5"/>
  <c r="G4102" i="5"/>
  <c r="E4102" i="5"/>
  <c r="L4102" i="5" s="1"/>
  <c r="G4101" i="5"/>
  <c r="E4101" i="5"/>
  <c r="L4101" i="5" s="1"/>
  <c r="L4100" i="5"/>
  <c r="K4100" i="5"/>
  <c r="G4100" i="5"/>
  <c r="E4100" i="5"/>
  <c r="G4099" i="5"/>
  <c r="E4099" i="5"/>
  <c r="L4099" i="5" s="1"/>
  <c r="L4098" i="5"/>
  <c r="K4098" i="5"/>
  <c r="G4098" i="5"/>
  <c r="Q4098" i="5" s="1"/>
  <c r="E4098" i="5"/>
  <c r="L4097" i="5"/>
  <c r="G4097" i="5"/>
  <c r="E4097" i="5"/>
  <c r="L4096" i="5"/>
  <c r="G4096" i="5"/>
  <c r="E4096" i="5"/>
  <c r="G4095" i="5"/>
  <c r="E4095" i="5"/>
  <c r="L4095" i="5" s="1"/>
  <c r="L4094" i="5"/>
  <c r="G4094" i="5"/>
  <c r="E4094" i="5"/>
  <c r="L4093" i="5"/>
  <c r="G4093" i="5"/>
  <c r="E4093" i="5"/>
  <c r="G4092" i="5"/>
  <c r="E4092" i="5"/>
  <c r="L4092" i="5" s="1"/>
  <c r="L4091" i="5"/>
  <c r="G4091" i="5"/>
  <c r="E4091" i="5"/>
  <c r="G4090" i="5"/>
  <c r="E4090" i="5"/>
  <c r="L4090" i="5" s="1"/>
  <c r="G4089" i="5"/>
  <c r="E4089" i="5"/>
  <c r="L4089" i="5" s="1"/>
  <c r="L4088" i="5"/>
  <c r="G4088" i="5"/>
  <c r="E4088" i="5"/>
  <c r="L4087" i="5"/>
  <c r="K4087" i="5"/>
  <c r="G4087" i="5"/>
  <c r="N4087" i="5" s="1"/>
  <c r="E4087" i="5"/>
  <c r="L4086" i="5"/>
  <c r="G4086" i="5"/>
  <c r="E4086" i="5"/>
  <c r="L4085" i="5"/>
  <c r="G4085" i="5"/>
  <c r="E4085" i="5"/>
  <c r="L4084" i="5"/>
  <c r="G4084" i="5"/>
  <c r="E4084" i="5"/>
  <c r="G4083" i="5"/>
  <c r="E4083" i="5"/>
  <c r="L4083" i="5" s="1"/>
  <c r="L4082" i="5"/>
  <c r="G4082" i="5"/>
  <c r="E4082" i="5"/>
  <c r="G4081" i="5"/>
  <c r="E4081" i="5"/>
  <c r="L4081" i="5" s="1"/>
  <c r="G4080" i="5"/>
  <c r="E4080" i="5"/>
  <c r="L4080" i="5" s="1"/>
  <c r="L4079" i="5"/>
  <c r="G4079" i="5"/>
  <c r="E4079" i="5"/>
  <c r="L4078" i="5"/>
  <c r="G4078" i="5"/>
  <c r="E4078" i="5"/>
  <c r="L4077" i="5"/>
  <c r="G4077" i="5"/>
  <c r="E4077" i="5"/>
  <c r="L4076" i="5"/>
  <c r="K4076" i="5"/>
  <c r="G4076" i="5"/>
  <c r="E4076" i="5"/>
  <c r="G4075" i="5"/>
  <c r="E4075" i="5"/>
  <c r="L4075" i="5" s="1"/>
  <c r="L4074" i="5"/>
  <c r="G4074" i="5"/>
  <c r="E4074" i="5"/>
  <c r="L4073" i="5"/>
  <c r="G4073" i="5"/>
  <c r="E4073" i="5"/>
  <c r="L4072" i="5"/>
  <c r="K4072" i="5"/>
  <c r="G4072" i="5"/>
  <c r="E4072" i="5"/>
  <c r="L4071" i="5"/>
  <c r="G4071" i="5"/>
  <c r="E4071" i="5"/>
  <c r="L4070" i="5"/>
  <c r="K4070" i="5"/>
  <c r="G4070" i="5"/>
  <c r="E4070" i="5"/>
  <c r="G4069" i="5"/>
  <c r="E4069" i="5"/>
  <c r="L4069" i="5" s="1"/>
  <c r="L4068" i="5"/>
  <c r="G4068" i="5"/>
  <c r="E4068" i="5"/>
  <c r="L4067" i="5"/>
  <c r="G4067" i="5"/>
  <c r="E4067" i="5"/>
  <c r="G4066" i="5"/>
  <c r="E4066" i="5"/>
  <c r="L4066" i="5" s="1"/>
  <c r="K4065" i="5"/>
  <c r="G4065" i="5"/>
  <c r="E4065" i="5"/>
  <c r="L4065" i="5" s="1"/>
  <c r="L4064" i="5"/>
  <c r="G4064" i="5"/>
  <c r="E4064" i="5"/>
  <c r="L4063" i="5"/>
  <c r="K4063" i="5"/>
  <c r="G4063" i="5"/>
  <c r="E4063" i="5"/>
  <c r="L4062" i="5"/>
  <c r="G4062" i="5"/>
  <c r="E4062" i="5"/>
  <c r="L4061" i="5"/>
  <c r="K4061" i="5"/>
  <c r="G4061" i="5"/>
  <c r="Q4061" i="5" s="1"/>
  <c r="E4061" i="5"/>
  <c r="L4060" i="5"/>
  <c r="G4060" i="5"/>
  <c r="E4060" i="5"/>
  <c r="G4059" i="5"/>
  <c r="E4059" i="5"/>
  <c r="L4059" i="5" s="1"/>
  <c r="L4058" i="5"/>
  <c r="G4058" i="5"/>
  <c r="E4058" i="5"/>
  <c r="L4057" i="5"/>
  <c r="K4057" i="5"/>
  <c r="G4057" i="5"/>
  <c r="E4057" i="5"/>
  <c r="G4056" i="5"/>
  <c r="E4056" i="5"/>
  <c r="L4056" i="5" s="1"/>
  <c r="L4055" i="5"/>
  <c r="G4055" i="5"/>
  <c r="E4055" i="5"/>
  <c r="L4054" i="5"/>
  <c r="G4054" i="5"/>
  <c r="E4054" i="5"/>
  <c r="K4053" i="5"/>
  <c r="G4053" i="5"/>
  <c r="Q4053" i="5" s="1"/>
  <c r="E4053" i="5"/>
  <c r="L4053" i="5" s="1"/>
  <c r="L4052" i="5"/>
  <c r="G4052" i="5"/>
  <c r="E4052" i="5"/>
  <c r="G4051" i="5"/>
  <c r="E4051" i="5"/>
  <c r="L4051" i="5" s="1"/>
  <c r="L4050" i="5"/>
  <c r="G4050" i="5"/>
  <c r="E4050" i="5"/>
  <c r="L4049" i="5"/>
  <c r="G4049" i="5"/>
  <c r="E4049" i="5"/>
  <c r="G4048" i="5"/>
  <c r="E4048" i="5"/>
  <c r="L4048" i="5" s="1"/>
  <c r="K4047" i="5"/>
  <c r="G4047" i="5"/>
  <c r="E4047" i="5"/>
  <c r="L4047" i="5" s="1"/>
  <c r="L4046" i="5"/>
  <c r="G4046" i="5"/>
  <c r="E4046" i="5"/>
  <c r="G4045" i="5"/>
  <c r="E4045" i="5"/>
  <c r="L4045" i="5" s="1"/>
  <c r="G4044" i="5"/>
  <c r="E4044" i="5"/>
  <c r="L4044" i="5" s="1"/>
  <c r="L4043" i="5"/>
  <c r="G4043" i="5"/>
  <c r="E4043" i="5"/>
  <c r="L4042" i="5"/>
  <c r="G4042" i="5"/>
  <c r="E4042" i="5"/>
  <c r="G4041" i="5"/>
  <c r="E4041" i="5"/>
  <c r="L4041" i="5" s="1"/>
  <c r="L4040" i="5"/>
  <c r="K4040" i="5"/>
  <c r="G4040" i="5"/>
  <c r="E4040" i="5"/>
  <c r="L4039" i="5"/>
  <c r="G4039" i="5"/>
  <c r="E4039" i="5"/>
  <c r="L4038" i="5"/>
  <c r="K4038" i="5"/>
  <c r="G4038" i="5"/>
  <c r="E4038" i="5"/>
  <c r="L4037" i="5"/>
  <c r="G4037" i="5"/>
  <c r="E4037" i="5"/>
  <c r="L4036" i="5"/>
  <c r="G4036" i="5"/>
  <c r="E4036" i="5"/>
  <c r="L4035" i="5"/>
  <c r="G4035" i="5"/>
  <c r="E4035" i="5"/>
  <c r="L4034" i="5"/>
  <c r="G4034" i="5"/>
  <c r="E4034" i="5"/>
  <c r="G4033" i="5"/>
  <c r="E4033" i="5"/>
  <c r="L4033" i="5" s="1"/>
  <c r="L4032" i="5"/>
  <c r="G4032" i="5"/>
  <c r="E4032" i="5"/>
  <c r="L4031" i="5"/>
  <c r="G4031" i="5"/>
  <c r="E4031" i="5"/>
  <c r="G4030" i="5"/>
  <c r="E4030" i="5"/>
  <c r="L4030" i="5" s="1"/>
  <c r="L4029" i="5"/>
  <c r="K4029" i="5"/>
  <c r="G4029" i="5"/>
  <c r="E4029" i="5"/>
  <c r="L4028" i="5"/>
  <c r="G4028" i="5"/>
  <c r="E4028" i="5"/>
  <c r="G4027" i="5"/>
  <c r="E4027" i="5"/>
  <c r="L4027" i="5" s="1"/>
  <c r="L4026" i="5"/>
  <c r="K4026" i="5"/>
  <c r="G4026" i="5"/>
  <c r="E4026" i="5"/>
  <c r="L4025" i="5"/>
  <c r="G4025" i="5"/>
  <c r="E4025" i="5"/>
  <c r="L4024" i="5"/>
  <c r="K4024" i="5"/>
  <c r="G4024" i="5"/>
  <c r="Q4024" i="5" s="1"/>
  <c r="E4024" i="5"/>
  <c r="G4023" i="5"/>
  <c r="E4023" i="5"/>
  <c r="L4023" i="5" s="1"/>
  <c r="K4022" i="5"/>
  <c r="G4022" i="5"/>
  <c r="Q4022" i="5" s="1"/>
  <c r="E4022" i="5"/>
  <c r="L4022" i="5" s="1"/>
  <c r="L4021" i="5"/>
  <c r="G4021" i="5"/>
  <c r="E4021" i="5"/>
  <c r="K4020" i="5"/>
  <c r="G4020" i="5"/>
  <c r="E4020" i="5"/>
  <c r="L4020" i="5" s="1"/>
  <c r="G4019" i="5"/>
  <c r="E4019" i="5"/>
  <c r="L4019" i="5" s="1"/>
  <c r="K4018" i="5"/>
  <c r="G4018" i="5"/>
  <c r="E4018" i="5"/>
  <c r="L4018" i="5" s="1"/>
  <c r="G4017" i="5"/>
  <c r="E4017" i="5"/>
  <c r="L4017" i="5" s="1"/>
  <c r="G4016" i="5"/>
  <c r="E4016" i="5"/>
  <c r="L4016" i="5" s="1"/>
  <c r="L4015" i="5"/>
  <c r="G4015" i="5"/>
  <c r="E4015" i="5"/>
  <c r="L4014" i="5"/>
  <c r="G4014" i="5"/>
  <c r="E4014" i="5"/>
  <c r="G4013" i="5"/>
  <c r="E4013" i="5"/>
  <c r="L4013" i="5" s="1"/>
  <c r="L4012" i="5"/>
  <c r="G4012" i="5"/>
  <c r="E4012" i="5"/>
  <c r="L4011" i="5"/>
  <c r="G4011" i="5"/>
  <c r="E4011" i="5"/>
  <c r="G4010" i="5"/>
  <c r="E4010" i="5"/>
  <c r="L4010" i="5" s="1"/>
  <c r="K4009" i="5"/>
  <c r="G4009" i="5"/>
  <c r="E4009" i="5"/>
  <c r="L4009" i="5" s="1"/>
  <c r="L4008" i="5"/>
  <c r="G4008" i="5"/>
  <c r="E4008" i="5"/>
  <c r="L4007" i="5"/>
  <c r="K4007" i="5"/>
  <c r="G4007" i="5"/>
  <c r="Q4007" i="5" s="1"/>
  <c r="E4007" i="5"/>
  <c r="G4006" i="5"/>
  <c r="E4006" i="5"/>
  <c r="L4006" i="5" s="1"/>
  <c r="K4005" i="5"/>
  <c r="G4005" i="5"/>
  <c r="E4005" i="5"/>
  <c r="L4005" i="5" s="1"/>
  <c r="G4004" i="5"/>
  <c r="E4004" i="5"/>
  <c r="L4004" i="5" s="1"/>
  <c r="L4003" i="5"/>
  <c r="K4003" i="5"/>
  <c r="G4003" i="5"/>
  <c r="E4003" i="5"/>
  <c r="G4002" i="5"/>
  <c r="E4002" i="5"/>
  <c r="L4002" i="5" s="1"/>
  <c r="G4001" i="5"/>
  <c r="E4001" i="5"/>
  <c r="L4001" i="5" s="1"/>
  <c r="L4000" i="5"/>
  <c r="G4000" i="5"/>
  <c r="E4000" i="5"/>
  <c r="G3999" i="5"/>
  <c r="E3999" i="5"/>
  <c r="L3999" i="5" s="1"/>
  <c r="G3998" i="5"/>
  <c r="E3998" i="5"/>
  <c r="L3998" i="5" s="1"/>
  <c r="L3997" i="5"/>
  <c r="G3997" i="5"/>
  <c r="E3997" i="5"/>
  <c r="L3996" i="5"/>
  <c r="G3996" i="5"/>
  <c r="E3996" i="5"/>
  <c r="G3995" i="5"/>
  <c r="E3995" i="5"/>
  <c r="L3995" i="5" s="1"/>
  <c r="L3994" i="5"/>
  <c r="K3994" i="5"/>
  <c r="G3994" i="5"/>
  <c r="E3994" i="5"/>
  <c r="L3993" i="5"/>
  <c r="G3993" i="5"/>
  <c r="E3993" i="5"/>
  <c r="L3992" i="5"/>
  <c r="G3992" i="5"/>
  <c r="E3992" i="5"/>
  <c r="G3991" i="5"/>
  <c r="E3991" i="5"/>
  <c r="L3991" i="5" s="1"/>
  <c r="L3990" i="5"/>
  <c r="K3990" i="5"/>
  <c r="G3990" i="5"/>
  <c r="Q3990" i="5" s="1"/>
  <c r="E3990" i="5"/>
  <c r="L3989" i="5"/>
  <c r="G3989" i="5"/>
  <c r="E3989" i="5"/>
  <c r="G3988" i="5"/>
  <c r="E3988" i="5"/>
  <c r="L3988" i="5" s="1"/>
  <c r="G3987" i="5"/>
  <c r="E3987" i="5"/>
  <c r="L3987" i="5" s="1"/>
  <c r="G3986" i="5"/>
  <c r="E3986" i="5"/>
  <c r="L3986" i="5" s="1"/>
  <c r="G3985" i="5"/>
  <c r="E3985" i="5"/>
  <c r="L3985" i="5" s="1"/>
  <c r="K3984" i="5"/>
  <c r="G3984" i="5"/>
  <c r="Q3984" i="5" s="1"/>
  <c r="E3984" i="5"/>
  <c r="L3984" i="5" s="1"/>
  <c r="L3983" i="5"/>
  <c r="G3983" i="5"/>
  <c r="E3983" i="5"/>
  <c r="L3982" i="5"/>
  <c r="K3982" i="5"/>
  <c r="G3982" i="5"/>
  <c r="E3982" i="5"/>
  <c r="L3981" i="5"/>
  <c r="G3981" i="5"/>
  <c r="E3981" i="5"/>
  <c r="G3980" i="5"/>
  <c r="E3980" i="5"/>
  <c r="L3980" i="5" s="1"/>
  <c r="L3979" i="5"/>
  <c r="G3979" i="5"/>
  <c r="E3979" i="5"/>
  <c r="G3978" i="5"/>
  <c r="E3978" i="5"/>
  <c r="L3978" i="5" s="1"/>
  <c r="Q3977" i="5"/>
  <c r="L3977" i="5"/>
  <c r="K3977" i="5"/>
  <c r="G3977" i="5"/>
  <c r="E3977" i="5"/>
  <c r="L3976" i="5"/>
  <c r="G3976" i="5"/>
  <c r="E3976" i="5"/>
  <c r="L3975" i="5"/>
  <c r="K3975" i="5"/>
  <c r="G3975" i="5"/>
  <c r="E3975" i="5"/>
  <c r="L3974" i="5"/>
  <c r="G3974" i="5"/>
  <c r="E3974" i="5"/>
  <c r="G3973" i="5"/>
  <c r="E3973" i="5"/>
  <c r="L3973" i="5" s="1"/>
  <c r="L3972" i="5"/>
  <c r="G3972" i="5"/>
  <c r="E3972" i="5"/>
  <c r="L3971" i="5"/>
  <c r="G3971" i="5"/>
  <c r="E3971" i="5"/>
  <c r="L3970" i="5"/>
  <c r="G3970" i="5"/>
  <c r="E3970" i="5"/>
  <c r="K3969" i="5"/>
  <c r="G3969" i="5"/>
  <c r="E3969" i="5"/>
  <c r="L3969" i="5" s="1"/>
  <c r="K3968" i="5"/>
  <c r="G3968" i="5"/>
  <c r="Q3968" i="5" s="1"/>
  <c r="E3968" i="5"/>
  <c r="L3968" i="5" s="1"/>
  <c r="L3967" i="5"/>
  <c r="K3967" i="5"/>
  <c r="G3967" i="5"/>
  <c r="E3967" i="5"/>
  <c r="K3966" i="5"/>
  <c r="G3966" i="5"/>
  <c r="N3966" i="5" s="1"/>
  <c r="E3966" i="5"/>
  <c r="L3966" i="5" s="1"/>
  <c r="L3965" i="5"/>
  <c r="G3965" i="5"/>
  <c r="E3965" i="5"/>
  <c r="K3964" i="5"/>
  <c r="G3964" i="5"/>
  <c r="Q3964" i="5" s="1"/>
  <c r="E3964" i="5"/>
  <c r="L3964" i="5" s="1"/>
  <c r="K3963" i="5"/>
  <c r="G3963" i="5"/>
  <c r="E3963" i="5"/>
  <c r="L3963" i="5" s="1"/>
  <c r="L3962" i="5"/>
  <c r="G3962" i="5"/>
  <c r="E3962" i="5"/>
  <c r="G3961" i="5"/>
  <c r="E3961" i="5"/>
  <c r="L3961" i="5" s="1"/>
  <c r="L3960" i="5"/>
  <c r="G3960" i="5"/>
  <c r="E3960" i="5"/>
  <c r="K3959" i="5"/>
  <c r="G3959" i="5"/>
  <c r="E3959" i="5"/>
  <c r="L3959" i="5" s="1"/>
  <c r="L3958" i="5"/>
  <c r="G3958" i="5"/>
  <c r="E3958" i="5"/>
  <c r="L3957" i="5"/>
  <c r="K3957" i="5"/>
  <c r="G3957" i="5"/>
  <c r="Q3957" i="5" s="1"/>
  <c r="E3957" i="5"/>
  <c r="G3956" i="5"/>
  <c r="E3956" i="5"/>
  <c r="L3956" i="5" s="1"/>
  <c r="G3955" i="5"/>
  <c r="E3955" i="5"/>
  <c r="L3955" i="5" s="1"/>
  <c r="L3954" i="5"/>
  <c r="G3954" i="5"/>
  <c r="E3954" i="5"/>
  <c r="L3953" i="5"/>
  <c r="G3953" i="5"/>
  <c r="E3953" i="5"/>
  <c r="G3952" i="5"/>
  <c r="E3952" i="5"/>
  <c r="L3952" i="5" s="1"/>
  <c r="G3951" i="5"/>
  <c r="E3951" i="5"/>
  <c r="L3951" i="5" s="1"/>
  <c r="G3950" i="5"/>
  <c r="E3950" i="5"/>
  <c r="L3950" i="5" s="1"/>
  <c r="L3949" i="5"/>
  <c r="G3949" i="5"/>
  <c r="E3949" i="5"/>
  <c r="K3948" i="5"/>
  <c r="G3948" i="5"/>
  <c r="E3948" i="5"/>
  <c r="L3948" i="5" s="1"/>
  <c r="L3947" i="5"/>
  <c r="G3947" i="5"/>
  <c r="E3947" i="5"/>
  <c r="L3946" i="5"/>
  <c r="K3946" i="5"/>
  <c r="G3946" i="5"/>
  <c r="E3946" i="5"/>
  <c r="G3945" i="5"/>
  <c r="E3945" i="5"/>
  <c r="L3945" i="5" s="1"/>
  <c r="G3944" i="5"/>
  <c r="E3944" i="5"/>
  <c r="L3944" i="5" s="1"/>
  <c r="L3943" i="5"/>
  <c r="G3943" i="5"/>
  <c r="E3943" i="5"/>
  <c r="L3942" i="5"/>
  <c r="G3942" i="5"/>
  <c r="E3942" i="5"/>
  <c r="G3941" i="5"/>
  <c r="E3941" i="5"/>
  <c r="L3941" i="5" s="1"/>
  <c r="L3940" i="5"/>
  <c r="G3940" i="5"/>
  <c r="E3940" i="5"/>
  <c r="L3939" i="5"/>
  <c r="G3939" i="5"/>
  <c r="E3939" i="5"/>
  <c r="G3938" i="5"/>
  <c r="E3938" i="5"/>
  <c r="L3938" i="5" s="1"/>
  <c r="G3937" i="5"/>
  <c r="E3937" i="5"/>
  <c r="L3937" i="5" s="1"/>
  <c r="L3936" i="5"/>
  <c r="K3936" i="5"/>
  <c r="G3936" i="5"/>
  <c r="N3936" i="5" s="1"/>
  <c r="E3936" i="5"/>
  <c r="L3935" i="5"/>
  <c r="G3935" i="5"/>
  <c r="E3935" i="5"/>
  <c r="L3934" i="5"/>
  <c r="G3934" i="5"/>
  <c r="E3934" i="5"/>
  <c r="K3933" i="5"/>
  <c r="G3933" i="5"/>
  <c r="E3933" i="5"/>
  <c r="L3933" i="5" s="1"/>
  <c r="G3932" i="5"/>
  <c r="E3932" i="5"/>
  <c r="L3932" i="5" s="1"/>
  <c r="G3931" i="5"/>
  <c r="E3931" i="5"/>
  <c r="L3931" i="5" s="1"/>
  <c r="K3930" i="5"/>
  <c r="G3930" i="5"/>
  <c r="Q3930" i="5" s="1"/>
  <c r="E3930" i="5"/>
  <c r="L3930" i="5" s="1"/>
  <c r="K3929" i="5"/>
  <c r="G3929" i="5"/>
  <c r="E3929" i="5"/>
  <c r="L3929" i="5" s="1"/>
  <c r="L3928" i="5"/>
  <c r="K3928" i="5"/>
  <c r="G3928" i="5"/>
  <c r="Q3928" i="5" s="1"/>
  <c r="E3928" i="5"/>
  <c r="K3927" i="5"/>
  <c r="G3927" i="5"/>
  <c r="Q3927" i="5" s="1"/>
  <c r="E3927" i="5"/>
  <c r="L3927" i="5" s="1"/>
  <c r="K3926" i="5"/>
  <c r="G3926" i="5"/>
  <c r="N3926" i="5" s="1"/>
  <c r="E3926" i="5"/>
  <c r="L3926" i="5" s="1"/>
  <c r="L3925" i="5"/>
  <c r="G3925" i="5"/>
  <c r="E3925" i="5"/>
  <c r="G3924" i="5"/>
  <c r="E3924" i="5"/>
  <c r="L3924" i="5" s="1"/>
  <c r="L3923" i="5"/>
  <c r="G3923" i="5"/>
  <c r="E3923" i="5"/>
  <c r="L3922" i="5"/>
  <c r="G3922" i="5"/>
  <c r="E3922" i="5"/>
  <c r="L3921" i="5"/>
  <c r="G3921" i="5"/>
  <c r="E3921" i="5"/>
  <c r="L3920" i="5"/>
  <c r="G3920" i="5"/>
  <c r="E3920" i="5"/>
  <c r="G3919" i="5"/>
  <c r="E3919" i="5"/>
  <c r="L3919" i="5" s="1"/>
  <c r="L3918" i="5"/>
  <c r="K3918" i="5"/>
  <c r="G3918" i="5"/>
  <c r="E3918" i="5"/>
  <c r="L3917" i="5"/>
  <c r="G3917" i="5"/>
  <c r="E3917" i="5"/>
  <c r="L3916" i="5"/>
  <c r="K3916" i="5"/>
  <c r="G3916" i="5"/>
  <c r="E3916" i="5"/>
  <c r="K3915" i="5"/>
  <c r="G3915" i="5"/>
  <c r="N3915" i="5" s="1"/>
  <c r="E3915" i="5"/>
  <c r="L3915" i="5" s="1"/>
  <c r="G3914" i="5"/>
  <c r="E3914" i="5"/>
  <c r="L3914" i="5" s="1"/>
  <c r="L3913" i="5"/>
  <c r="K3913" i="5"/>
  <c r="G3913" i="5"/>
  <c r="E3913" i="5"/>
  <c r="G3912" i="5"/>
  <c r="E3912" i="5"/>
  <c r="L3912" i="5" s="1"/>
  <c r="L3911" i="5"/>
  <c r="G3911" i="5"/>
  <c r="E3911" i="5"/>
  <c r="G3910" i="5"/>
  <c r="E3910" i="5"/>
  <c r="L3910" i="5" s="1"/>
  <c r="K3909" i="5"/>
  <c r="G3909" i="5"/>
  <c r="E3909" i="5"/>
  <c r="L3909" i="5" s="1"/>
  <c r="K3908" i="5"/>
  <c r="G3908" i="5"/>
  <c r="E3908" i="5"/>
  <c r="L3908" i="5" s="1"/>
  <c r="G3907" i="5"/>
  <c r="E3907" i="5"/>
  <c r="L3907" i="5" s="1"/>
  <c r="L3906" i="5"/>
  <c r="G3906" i="5"/>
  <c r="E3906" i="5"/>
  <c r="G3905" i="5"/>
  <c r="E3905" i="5"/>
  <c r="L3905" i="5" s="1"/>
  <c r="L3904" i="5"/>
  <c r="G3904" i="5"/>
  <c r="E3904" i="5"/>
  <c r="L3903" i="5"/>
  <c r="G3903" i="5"/>
  <c r="E3903" i="5"/>
  <c r="L3902" i="5"/>
  <c r="G3902" i="5"/>
  <c r="E3902" i="5"/>
  <c r="K3901" i="5"/>
  <c r="G3901" i="5"/>
  <c r="E3901" i="5"/>
  <c r="L3901" i="5" s="1"/>
  <c r="L3900" i="5"/>
  <c r="G3900" i="5"/>
  <c r="E3900" i="5"/>
  <c r="L3899" i="5"/>
  <c r="K3899" i="5"/>
  <c r="G3899" i="5"/>
  <c r="E3899" i="5"/>
  <c r="G3898" i="5"/>
  <c r="E3898" i="5"/>
  <c r="L3898" i="5" s="1"/>
  <c r="K3897" i="5"/>
  <c r="G3897" i="5"/>
  <c r="E3897" i="5"/>
  <c r="L3897" i="5" s="1"/>
  <c r="G3896" i="5"/>
  <c r="E3896" i="5"/>
  <c r="L3896" i="5" s="1"/>
  <c r="L3895" i="5"/>
  <c r="K3895" i="5"/>
  <c r="G3895" i="5"/>
  <c r="E3895" i="5"/>
  <c r="K3894" i="5"/>
  <c r="G3894" i="5"/>
  <c r="N3894" i="5" s="1"/>
  <c r="E3894" i="5"/>
  <c r="L3894" i="5" s="1"/>
  <c r="G3893" i="5"/>
  <c r="E3893" i="5"/>
  <c r="L3893" i="5" s="1"/>
  <c r="L3892" i="5"/>
  <c r="K3892" i="5"/>
  <c r="G3892" i="5"/>
  <c r="E3892" i="5"/>
  <c r="K3891" i="5"/>
  <c r="G3891" i="5"/>
  <c r="E3891" i="5"/>
  <c r="L3891" i="5" s="1"/>
  <c r="K3890" i="5"/>
  <c r="G3890" i="5"/>
  <c r="N3890" i="5" s="1"/>
  <c r="E3890" i="5"/>
  <c r="L3890" i="5" s="1"/>
  <c r="G3889" i="5"/>
  <c r="E3889" i="5"/>
  <c r="L3889" i="5" s="1"/>
  <c r="L3888" i="5"/>
  <c r="G3888" i="5"/>
  <c r="E3888" i="5"/>
  <c r="G3887" i="5"/>
  <c r="E3887" i="5"/>
  <c r="L3887" i="5" s="1"/>
  <c r="L3886" i="5"/>
  <c r="K3886" i="5"/>
  <c r="G3886" i="5"/>
  <c r="E3886" i="5"/>
  <c r="L3885" i="5"/>
  <c r="G3885" i="5"/>
  <c r="E3885" i="5"/>
  <c r="L3884" i="5"/>
  <c r="G3884" i="5"/>
  <c r="E3884" i="5"/>
  <c r="G3883" i="5"/>
  <c r="E3883" i="5"/>
  <c r="L3883" i="5" s="1"/>
  <c r="L3882" i="5"/>
  <c r="G3882" i="5"/>
  <c r="E3882" i="5"/>
  <c r="L3881" i="5"/>
  <c r="G3881" i="5"/>
  <c r="E3881" i="5"/>
  <c r="G3880" i="5"/>
  <c r="E3880" i="5"/>
  <c r="L3880" i="5" s="1"/>
  <c r="K3879" i="5"/>
  <c r="G3879" i="5"/>
  <c r="E3879" i="5"/>
  <c r="L3879" i="5" s="1"/>
  <c r="G3878" i="5"/>
  <c r="E3878" i="5"/>
  <c r="L3878" i="5" s="1"/>
  <c r="K3877" i="5"/>
  <c r="G3877" i="5"/>
  <c r="E3877" i="5"/>
  <c r="L3877" i="5" s="1"/>
  <c r="K3876" i="5"/>
  <c r="G3876" i="5"/>
  <c r="N3876" i="5" s="1"/>
  <c r="E3876" i="5"/>
  <c r="L3876" i="5" s="1"/>
  <c r="G3875" i="5"/>
  <c r="E3875" i="5"/>
  <c r="L3875" i="5" s="1"/>
  <c r="L3874" i="5"/>
  <c r="K3874" i="5"/>
  <c r="G3874" i="5"/>
  <c r="Q3874" i="5" s="1"/>
  <c r="E3874" i="5"/>
  <c r="L3873" i="5"/>
  <c r="G3873" i="5"/>
  <c r="E3873" i="5"/>
  <c r="K3872" i="5"/>
  <c r="G3872" i="5"/>
  <c r="N3872" i="5" s="1"/>
  <c r="E3872" i="5"/>
  <c r="L3872" i="5" s="1"/>
  <c r="L3871" i="5"/>
  <c r="G3871" i="5"/>
  <c r="E3871" i="5"/>
  <c r="G3870" i="5"/>
  <c r="E3870" i="5"/>
  <c r="L3870" i="5" s="1"/>
  <c r="L3869" i="5"/>
  <c r="K3869" i="5"/>
  <c r="G3869" i="5"/>
  <c r="E3869" i="5"/>
  <c r="L3868" i="5"/>
  <c r="G3868" i="5"/>
  <c r="E3868" i="5"/>
  <c r="L3867" i="5"/>
  <c r="K3867" i="5"/>
  <c r="G3867" i="5"/>
  <c r="E3867" i="5"/>
  <c r="L3866" i="5"/>
  <c r="G3866" i="5"/>
  <c r="E3866" i="5"/>
  <c r="G3865" i="5"/>
  <c r="E3865" i="5"/>
  <c r="L3865" i="5" s="1"/>
  <c r="L3864" i="5"/>
  <c r="K3864" i="5"/>
  <c r="G3864" i="5"/>
  <c r="E3864" i="5"/>
  <c r="L3863" i="5"/>
  <c r="G3863" i="5"/>
  <c r="E3863" i="5"/>
  <c r="L3862" i="5"/>
  <c r="K3862" i="5"/>
  <c r="G3862" i="5"/>
  <c r="Q3862" i="5" s="1"/>
  <c r="E3862" i="5"/>
  <c r="K3861" i="5"/>
  <c r="G3861" i="5"/>
  <c r="Q3861" i="5" s="1"/>
  <c r="E3861" i="5"/>
  <c r="L3861" i="5" s="1"/>
  <c r="K3860" i="5"/>
  <c r="G3860" i="5"/>
  <c r="Q3860" i="5" s="1"/>
  <c r="E3860" i="5"/>
  <c r="L3860" i="5" s="1"/>
  <c r="L3859" i="5"/>
  <c r="K3859" i="5"/>
  <c r="G3859" i="5"/>
  <c r="N3859" i="5" s="1"/>
  <c r="E3859" i="5"/>
  <c r="K3858" i="5"/>
  <c r="G3858" i="5"/>
  <c r="Q3858" i="5" s="1"/>
  <c r="E3858" i="5"/>
  <c r="L3858" i="5" s="1"/>
  <c r="G3857" i="5"/>
  <c r="E3857" i="5"/>
  <c r="L3857" i="5" s="1"/>
  <c r="K3856" i="5"/>
  <c r="G3856" i="5"/>
  <c r="E3856" i="5"/>
  <c r="L3856" i="5" s="1"/>
  <c r="K3855" i="5"/>
  <c r="G3855" i="5"/>
  <c r="Q3855" i="5" s="1"/>
  <c r="E3855" i="5"/>
  <c r="L3855" i="5" s="1"/>
  <c r="G3854" i="5"/>
  <c r="E3854" i="5"/>
  <c r="L3854" i="5" s="1"/>
  <c r="L3853" i="5"/>
  <c r="G3853" i="5"/>
  <c r="E3853" i="5"/>
  <c r="L3852" i="5"/>
  <c r="G3852" i="5"/>
  <c r="E3852" i="5"/>
  <c r="G3851" i="5"/>
  <c r="E3851" i="5"/>
  <c r="L3851" i="5" s="1"/>
  <c r="L3850" i="5"/>
  <c r="G3850" i="5"/>
  <c r="E3850" i="5"/>
  <c r="L3849" i="5"/>
  <c r="G3849" i="5"/>
  <c r="E3849" i="5"/>
  <c r="G3848" i="5"/>
  <c r="E3848" i="5"/>
  <c r="L3848" i="5" s="1"/>
  <c r="K3847" i="5"/>
  <c r="G3847" i="5"/>
  <c r="E3847" i="5"/>
  <c r="L3847" i="5" s="1"/>
  <c r="L3846" i="5"/>
  <c r="K3846" i="5"/>
  <c r="G3846" i="5"/>
  <c r="E3846" i="5"/>
  <c r="L3845" i="5"/>
  <c r="K3845" i="5"/>
  <c r="G3845" i="5"/>
  <c r="Q3845" i="5" s="1"/>
  <c r="E3845" i="5"/>
  <c r="G3844" i="5"/>
  <c r="E3844" i="5"/>
  <c r="L3844" i="5" s="1"/>
  <c r="K3843" i="5"/>
  <c r="G3843" i="5"/>
  <c r="E3843" i="5"/>
  <c r="L3843" i="5" s="1"/>
  <c r="G3842" i="5"/>
  <c r="E3842" i="5"/>
  <c r="L3842" i="5" s="1"/>
  <c r="L3841" i="5"/>
  <c r="K3841" i="5"/>
  <c r="G3841" i="5"/>
  <c r="E3841" i="5"/>
  <c r="K3840" i="5"/>
  <c r="G3840" i="5"/>
  <c r="Q3840" i="5" s="1"/>
  <c r="E3840" i="5"/>
  <c r="L3840" i="5" s="1"/>
  <c r="G3839" i="5"/>
  <c r="E3839" i="5"/>
  <c r="L3839" i="5" s="1"/>
  <c r="L3838" i="5"/>
  <c r="K3838" i="5"/>
  <c r="G3838" i="5"/>
  <c r="E3838" i="5"/>
  <c r="G3837" i="5"/>
  <c r="E3837" i="5"/>
  <c r="L3837" i="5" s="1"/>
  <c r="K3836" i="5"/>
  <c r="G3836" i="5"/>
  <c r="N3836" i="5" s="1"/>
  <c r="E3836" i="5"/>
  <c r="L3836" i="5" s="1"/>
  <c r="L3835" i="5"/>
  <c r="G3835" i="5"/>
  <c r="E3835" i="5"/>
  <c r="L3834" i="5"/>
  <c r="G3834" i="5"/>
  <c r="E3834" i="5"/>
  <c r="K3833" i="5"/>
  <c r="G3833" i="5"/>
  <c r="E3833" i="5"/>
  <c r="L3833" i="5" s="1"/>
  <c r="L3832" i="5"/>
  <c r="K3832" i="5"/>
  <c r="G3832" i="5"/>
  <c r="E3832" i="5"/>
  <c r="L3831" i="5"/>
  <c r="K3831" i="5"/>
  <c r="G3831" i="5"/>
  <c r="Q3831" i="5" s="1"/>
  <c r="E3831" i="5"/>
  <c r="L3830" i="5"/>
  <c r="G3830" i="5"/>
  <c r="E3830" i="5"/>
  <c r="G3829" i="5"/>
  <c r="E3829" i="5"/>
  <c r="L3829" i="5" s="1"/>
  <c r="L3828" i="5"/>
  <c r="K3828" i="5"/>
  <c r="G3828" i="5"/>
  <c r="Q3828" i="5" s="1"/>
  <c r="E3828" i="5"/>
  <c r="L3827" i="5"/>
  <c r="G3827" i="5"/>
  <c r="E3827" i="5"/>
  <c r="G3826" i="5"/>
  <c r="E3826" i="5"/>
  <c r="L3826" i="5" s="1"/>
  <c r="K3825" i="5"/>
  <c r="G3825" i="5"/>
  <c r="N3825" i="5" s="1"/>
  <c r="E3825" i="5"/>
  <c r="L3825" i="5" s="1"/>
  <c r="G3824" i="5"/>
  <c r="E3824" i="5"/>
  <c r="L3824" i="5" s="1"/>
  <c r="K3823" i="5"/>
  <c r="G3823" i="5"/>
  <c r="E3823" i="5"/>
  <c r="L3823" i="5" s="1"/>
  <c r="K3822" i="5"/>
  <c r="G3822" i="5"/>
  <c r="Q3822" i="5" s="1"/>
  <c r="E3822" i="5"/>
  <c r="L3822" i="5" s="1"/>
  <c r="L3821" i="5"/>
  <c r="G3821" i="5"/>
  <c r="E3821" i="5"/>
  <c r="L3820" i="5"/>
  <c r="K3820" i="5"/>
  <c r="G3820" i="5"/>
  <c r="E3820" i="5"/>
  <c r="L3819" i="5"/>
  <c r="G3819" i="5"/>
  <c r="E3819" i="5"/>
  <c r="K3818" i="5"/>
  <c r="G3818" i="5"/>
  <c r="N3818" i="5" s="1"/>
  <c r="E3818" i="5"/>
  <c r="L3818" i="5" s="1"/>
  <c r="L3817" i="5"/>
  <c r="G3817" i="5"/>
  <c r="E3817" i="5"/>
  <c r="G3816" i="5"/>
  <c r="E3816" i="5"/>
  <c r="L3816" i="5" s="1"/>
  <c r="L3815" i="5"/>
  <c r="K3815" i="5"/>
  <c r="G3815" i="5"/>
  <c r="Q3815" i="5" s="1"/>
  <c r="E3815" i="5"/>
  <c r="L3814" i="5"/>
  <c r="G3814" i="5"/>
  <c r="E3814" i="5"/>
  <c r="L3813" i="5"/>
  <c r="K3813" i="5"/>
  <c r="G3813" i="5"/>
  <c r="Q3813" i="5" s="1"/>
  <c r="E3813" i="5"/>
  <c r="L3812" i="5"/>
  <c r="G3812" i="5"/>
  <c r="E3812" i="5"/>
  <c r="G3811" i="5"/>
  <c r="E3811" i="5"/>
  <c r="L3811" i="5" s="1"/>
  <c r="L3810" i="5"/>
  <c r="K3810" i="5"/>
  <c r="G3810" i="5"/>
  <c r="E3810" i="5"/>
  <c r="L3809" i="5"/>
  <c r="G3809" i="5"/>
  <c r="E3809" i="5"/>
  <c r="L3808" i="5"/>
  <c r="K3808" i="5"/>
  <c r="G3808" i="5"/>
  <c r="Q3808" i="5" s="1"/>
  <c r="E3808" i="5"/>
  <c r="K3807" i="5"/>
  <c r="G3807" i="5"/>
  <c r="E3807" i="5"/>
  <c r="L3807" i="5" s="1"/>
  <c r="K3806" i="5"/>
  <c r="G3806" i="5"/>
  <c r="Q3806" i="5" s="1"/>
  <c r="E3806" i="5"/>
  <c r="L3806" i="5" s="1"/>
  <c r="L3805" i="5"/>
  <c r="K3805" i="5"/>
  <c r="G3805" i="5"/>
  <c r="E3805" i="5"/>
  <c r="K3804" i="5"/>
  <c r="G3804" i="5"/>
  <c r="N3804" i="5" s="1"/>
  <c r="E3804" i="5"/>
  <c r="L3804" i="5" s="1"/>
  <c r="L3803" i="5"/>
  <c r="G3803" i="5"/>
  <c r="E3803" i="5"/>
  <c r="K3802" i="5"/>
  <c r="G3802" i="5"/>
  <c r="Q3802" i="5" s="1"/>
  <c r="E3802" i="5"/>
  <c r="L3802" i="5" s="1"/>
  <c r="K3801" i="5"/>
  <c r="G3801" i="5"/>
  <c r="E3801" i="5"/>
  <c r="L3801" i="5" s="1"/>
  <c r="L3800" i="5"/>
  <c r="G3800" i="5"/>
  <c r="E3800" i="5"/>
  <c r="G3799" i="5"/>
  <c r="E3799" i="5"/>
  <c r="L3799" i="5" s="1"/>
  <c r="L3798" i="5"/>
  <c r="G3798" i="5"/>
  <c r="E3798" i="5"/>
  <c r="K3797" i="5"/>
  <c r="G3797" i="5"/>
  <c r="E3797" i="5"/>
  <c r="L3797" i="5" s="1"/>
  <c r="L3796" i="5"/>
  <c r="G3796" i="5"/>
  <c r="E3796" i="5"/>
  <c r="Q3795" i="5"/>
  <c r="L3795" i="5"/>
  <c r="K3795" i="5"/>
  <c r="G3795" i="5"/>
  <c r="E3795" i="5"/>
  <c r="G3794" i="5"/>
  <c r="E3794" i="5"/>
  <c r="L3794" i="5" s="1"/>
  <c r="K3793" i="5"/>
  <c r="G3793" i="5"/>
  <c r="N3793" i="5" s="1"/>
  <c r="O3793" i="5" s="1"/>
  <c r="P3793" i="5" s="1"/>
  <c r="E3793" i="5"/>
  <c r="L3793" i="5" s="1"/>
  <c r="L3792" i="5"/>
  <c r="G3792" i="5"/>
  <c r="E3792" i="5"/>
  <c r="L3791" i="5"/>
  <c r="K3791" i="5"/>
  <c r="G3791" i="5"/>
  <c r="Q3791" i="5" s="1"/>
  <c r="E3791" i="5"/>
  <c r="G3790" i="5"/>
  <c r="E3790" i="5"/>
  <c r="L3790" i="5" s="1"/>
  <c r="K3789" i="5"/>
  <c r="G3789" i="5"/>
  <c r="Q3789" i="5" s="1"/>
  <c r="E3789" i="5"/>
  <c r="L3789" i="5" s="1"/>
  <c r="G3788" i="5"/>
  <c r="E3788" i="5"/>
  <c r="L3788" i="5" s="1"/>
  <c r="L3787" i="5"/>
  <c r="K3787" i="5"/>
  <c r="G3787" i="5"/>
  <c r="Q3787" i="5" s="1"/>
  <c r="E3787" i="5"/>
  <c r="K3786" i="5"/>
  <c r="G3786" i="5"/>
  <c r="N3786" i="5" s="1"/>
  <c r="E3786" i="5"/>
  <c r="L3786" i="5" s="1"/>
  <c r="L3785" i="5"/>
  <c r="G3785" i="5"/>
  <c r="E3785" i="5"/>
  <c r="L3784" i="5"/>
  <c r="K3784" i="5"/>
  <c r="G3784" i="5"/>
  <c r="E3784" i="5"/>
  <c r="G3783" i="5"/>
  <c r="E3783" i="5"/>
  <c r="L3783" i="5" s="1"/>
  <c r="K3782" i="5"/>
  <c r="G3782" i="5"/>
  <c r="N3782" i="5" s="1"/>
  <c r="E3782" i="5"/>
  <c r="L3782" i="5" s="1"/>
  <c r="L3781" i="5"/>
  <c r="G3781" i="5"/>
  <c r="E3781" i="5"/>
  <c r="L3780" i="5"/>
  <c r="G3780" i="5"/>
  <c r="E3780" i="5"/>
  <c r="G3779" i="5"/>
  <c r="E3779" i="5"/>
  <c r="L3779" i="5" s="1"/>
  <c r="L3778" i="5"/>
  <c r="K3778" i="5"/>
  <c r="G3778" i="5"/>
  <c r="E3778" i="5"/>
  <c r="L3777" i="5"/>
  <c r="G3777" i="5"/>
  <c r="E3777" i="5"/>
  <c r="G3776" i="5"/>
  <c r="E3776" i="5"/>
  <c r="L3776" i="5" s="1"/>
  <c r="G3775" i="5"/>
  <c r="E3775" i="5"/>
  <c r="L3775" i="5" s="1"/>
  <c r="L3774" i="5"/>
  <c r="K3774" i="5"/>
  <c r="G3774" i="5"/>
  <c r="N3774" i="5" s="1"/>
  <c r="E3774" i="5"/>
  <c r="L3773" i="5"/>
  <c r="G3773" i="5"/>
  <c r="E3773" i="5"/>
  <c r="L3772" i="5"/>
  <c r="G3772" i="5"/>
  <c r="E3772" i="5"/>
  <c r="K3771" i="5"/>
  <c r="G3771" i="5"/>
  <c r="E3771" i="5"/>
  <c r="L3771" i="5" s="1"/>
  <c r="G3770" i="5"/>
  <c r="E3770" i="5"/>
  <c r="L3770" i="5" s="1"/>
  <c r="K3769" i="5"/>
  <c r="G3769" i="5"/>
  <c r="N3769" i="5" s="1"/>
  <c r="E3769" i="5"/>
  <c r="L3769" i="5" s="1"/>
  <c r="K3768" i="5"/>
  <c r="G3768" i="5"/>
  <c r="Q3768" i="5" s="1"/>
  <c r="E3768" i="5"/>
  <c r="L3768" i="5" s="1"/>
  <c r="K3767" i="5"/>
  <c r="G3767" i="5"/>
  <c r="E3767" i="5"/>
  <c r="L3767" i="5" s="1"/>
  <c r="L3766" i="5"/>
  <c r="K3766" i="5"/>
  <c r="G3766" i="5"/>
  <c r="E3766" i="5"/>
  <c r="K3765" i="5"/>
  <c r="G3765" i="5"/>
  <c r="Q3765" i="5" s="1"/>
  <c r="E3765" i="5"/>
  <c r="L3765" i="5" s="1"/>
  <c r="K3764" i="5"/>
  <c r="G3764" i="5"/>
  <c r="N3764" i="5" s="1"/>
  <c r="E3764" i="5"/>
  <c r="L3764" i="5" s="1"/>
  <c r="L3763" i="5"/>
  <c r="G3763" i="5"/>
  <c r="E3763" i="5"/>
  <c r="G3762" i="5"/>
  <c r="E3762" i="5"/>
  <c r="L3762" i="5" s="1"/>
  <c r="L3761" i="5"/>
  <c r="K3761" i="5"/>
  <c r="G3761" i="5"/>
  <c r="Q3761" i="5" s="1"/>
  <c r="E3761" i="5"/>
  <c r="L3760" i="5"/>
  <c r="G3760" i="5"/>
  <c r="E3760" i="5"/>
  <c r="L3759" i="5"/>
  <c r="K3759" i="5"/>
  <c r="G3759" i="5"/>
  <c r="Q3759" i="5" s="1"/>
  <c r="E3759" i="5"/>
  <c r="L3758" i="5"/>
  <c r="G3758" i="5"/>
  <c r="E3758" i="5"/>
  <c r="G3757" i="5"/>
  <c r="E3757" i="5"/>
  <c r="L3757" i="5" s="1"/>
  <c r="L3756" i="5"/>
  <c r="K3756" i="5"/>
  <c r="G3756" i="5"/>
  <c r="E3756" i="5"/>
  <c r="L3755" i="5"/>
  <c r="G3755" i="5"/>
  <c r="E3755" i="5"/>
  <c r="L3754" i="5"/>
  <c r="K3754" i="5"/>
  <c r="G3754" i="5"/>
  <c r="E3754" i="5"/>
  <c r="K3753" i="5"/>
  <c r="G3753" i="5"/>
  <c r="E3753" i="5"/>
  <c r="L3753" i="5" s="1"/>
  <c r="K3752" i="5"/>
  <c r="G3752" i="5"/>
  <c r="E3752" i="5"/>
  <c r="L3752" i="5" s="1"/>
  <c r="L3751" i="5"/>
  <c r="K3751" i="5"/>
  <c r="G3751" i="5"/>
  <c r="E3751" i="5"/>
  <c r="K3750" i="5"/>
  <c r="G3750" i="5"/>
  <c r="Q3750" i="5" s="1"/>
  <c r="E3750" i="5"/>
  <c r="L3750" i="5" s="1"/>
  <c r="L3749" i="5"/>
  <c r="G3749" i="5"/>
  <c r="E3749" i="5"/>
  <c r="K3748" i="5"/>
  <c r="G3748" i="5"/>
  <c r="Q3748" i="5" s="1"/>
  <c r="E3748" i="5"/>
  <c r="L3748" i="5" s="1"/>
  <c r="K3747" i="5"/>
  <c r="G3747" i="5"/>
  <c r="E3747" i="5"/>
  <c r="L3747" i="5" s="1"/>
  <c r="K3746" i="5"/>
  <c r="G3746" i="5"/>
  <c r="E3746" i="5"/>
  <c r="L3746" i="5" s="1"/>
  <c r="G3745" i="5"/>
  <c r="E3745" i="5"/>
  <c r="L3745" i="5" s="1"/>
  <c r="L3744" i="5"/>
  <c r="G3744" i="5"/>
  <c r="E3744" i="5"/>
  <c r="G3743" i="5"/>
  <c r="E3743" i="5"/>
  <c r="L3743" i="5" s="1"/>
  <c r="L3742" i="5"/>
  <c r="G3742" i="5"/>
  <c r="E3742" i="5"/>
  <c r="L3741" i="5"/>
  <c r="G3741" i="5"/>
  <c r="E3741" i="5"/>
  <c r="L3740" i="5"/>
  <c r="G3740" i="5"/>
  <c r="E3740" i="5"/>
  <c r="K3739" i="5"/>
  <c r="G3739" i="5"/>
  <c r="E3739" i="5"/>
  <c r="L3739" i="5" s="1"/>
  <c r="L3738" i="5"/>
  <c r="G3738" i="5"/>
  <c r="E3738" i="5"/>
  <c r="L3737" i="5"/>
  <c r="K3737" i="5"/>
  <c r="G3737" i="5"/>
  <c r="E3737" i="5"/>
  <c r="G3736" i="5"/>
  <c r="E3736" i="5"/>
  <c r="L3736" i="5" s="1"/>
  <c r="K3735" i="5"/>
  <c r="G3735" i="5"/>
  <c r="E3735" i="5"/>
  <c r="L3735" i="5" s="1"/>
  <c r="G3734" i="5"/>
  <c r="E3734" i="5"/>
  <c r="L3734" i="5" s="1"/>
  <c r="L3733" i="5"/>
  <c r="K3733" i="5"/>
  <c r="G3733" i="5"/>
  <c r="E3733" i="5"/>
  <c r="K3732" i="5"/>
  <c r="G3732" i="5"/>
  <c r="N3732" i="5" s="1"/>
  <c r="E3732" i="5"/>
  <c r="L3732" i="5" s="1"/>
  <c r="G3731" i="5"/>
  <c r="E3731" i="5"/>
  <c r="L3731" i="5" s="1"/>
  <c r="L3730" i="5"/>
  <c r="K3730" i="5"/>
  <c r="G3730" i="5"/>
  <c r="E3730" i="5"/>
  <c r="K3729" i="5"/>
  <c r="G3729" i="5"/>
  <c r="E3729" i="5"/>
  <c r="L3729" i="5" s="1"/>
  <c r="K3728" i="5"/>
  <c r="G3728" i="5"/>
  <c r="N3728" i="5" s="1"/>
  <c r="E3728" i="5"/>
  <c r="L3728" i="5" s="1"/>
  <c r="G3727" i="5"/>
  <c r="E3727" i="5"/>
  <c r="L3727" i="5" s="1"/>
  <c r="L3726" i="5"/>
  <c r="G3726" i="5"/>
  <c r="E3726" i="5"/>
  <c r="G3725" i="5"/>
  <c r="E3725" i="5"/>
  <c r="L3725" i="5" s="1"/>
  <c r="L3724" i="5"/>
  <c r="K3724" i="5"/>
  <c r="G3724" i="5"/>
  <c r="E3724" i="5"/>
  <c r="L3723" i="5"/>
  <c r="G3723" i="5"/>
  <c r="E3723" i="5"/>
  <c r="L3722" i="5"/>
  <c r="G3722" i="5"/>
  <c r="E3722" i="5"/>
  <c r="G3721" i="5"/>
  <c r="E3721" i="5"/>
  <c r="L3721" i="5" s="1"/>
  <c r="L3720" i="5"/>
  <c r="K3720" i="5"/>
  <c r="G3720" i="5"/>
  <c r="E3720" i="5"/>
  <c r="L3719" i="5"/>
  <c r="G3719" i="5"/>
  <c r="E3719" i="5"/>
  <c r="G3718" i="5"/>
  <c r="E3718" i="5"/>
  <c r="L3718" i="5" s="1"/>
  <c r="K3717" i="5"/>
  <c r="G3717" i="5"/>
  <c r="E3717" i="5"/>
  <c r="L3717" i="5" s="1"/>
  <c r="G3716" i="5"/>
  <c r="E3716" i="5"/>
  <c r="L3716" i="5" s="1"/>
  <c r="N3715" i="5"/>
  <c r="K3715" i="5"/>
  <c r="G3715" i="5"/>
  <c r="Q3715" i="5" s="1"/>
  <c r="E3715" i="5"/>
  <c r="L3715" i="5" s="1"/>
  <c r="K3714" i="5"/>
  <c r="G3714" i="5"/>
  <c r="N3714" i="5" s="1"/>
  <c r="E3714" i="5"/>
  <c r="L3714" i="5" s="1"/>
  <c r="G3713" i="5"/>
  <c r="E3713" i="5"/>
  <c r="L3713" i="5" s="1"/>
  <c r="L3712" i="5"/>
  <c r="K3712" i="5"/>
  <c r="G3712" i="5"/>
  <c r="Q3712" i="5" s="1"/>
  <c r="E3712" i="5"/>
  <c r="G3711" i="5"/>
  <c r="E3711" i="5"/>
  <c r="L3711" i="5" s="1"/>
  <c r="K3710" i="5"/>
  <c r="G3710" i="5"/>
  <c r="N3710" i="5" s="1"/>
  <c r="E3710" i="5"/>
  <c r="L3710" i="5" s="1"/>
  <c r="L3709" i="5"/>
  <c r="G3709" i="5"/>
  <c r="E3709" i="5"/>
  <c r="G3708" i="5"/>
  <c r="E3708" i="5"/>
  <c r="L3708" i="5" s="1"/>
  <c r="L3707" i="5"/>
  <c r="K3707" i="5"/>
  <c r="G3707" i="5"/>
  <c r="E3707" i="5"/>
  <c r="L3706" i="5"/>
  <c r="G3706" i="5"/>
  <c r="E3706" i="5"/>
  <c r="L3705" i="5"/>
  <c r="K3705" i="5"/>
  <c r="G3705" i="5"/>
  <c r="E3705" i="5"/>
  <c r="L3704" i="5"/>
  <c r="G3704" i="5"/>
  <c r="E3704" i="5"/>
  <c r="G3703" i="5"/>
  <c r="E3703" i="5"/>
  <c r="L3703" i="5" s="1"/>
  <c r="L3702" i="5"/>
  <c r="K3702" i="5"/>
  <c r="G3702" i="5"/>
  <c r="E3702" i="5"/>
  <c r="L3701" i="5"/>
  <c r="G3701" i="5"/>
  <c r="E3701" i="5"/>
  <c r="L3700" i="5"/>
  <c r="K3700" i="5"/>
  <c r="G3700" i="5"/>
  <c r="Q3700" i="5" s="1"/>
  <c r="E3700" i="5"/>
  <c r="K3699" i="5"/>
  <c r="G3699" i="5"/>
  <c r="Q3699" i="5" s="1"/>
  <c r="E3699" i="5"/>
  <c r="L3699" i="5" s="1"/>
  <c r="K3698" i="5"/>
  <c r="G3698" i="5"/>
  <c r="Q3698" i="5" s="1"/>
  <c r="E3698" i="5"/>
  <c r="L3698" i="5" s="1"/>
  <c r="L3697" i="5"/>
  <c r="K3697" i="5"/>
  <c r="G3697" i="5"/>
  <c r="N3697" i="5" s="1"/>
  <c r="E3697" i="5"/>
  <c r="N3696" i="5"/>
  <c r="K3696" i="5"/>
  <c r="G3696" i="5"/>
  <c r="Q3696" i="5" s="1"/>
  <c r="E3696" i="5"/>
  <c r="L3696" i="5" s="1"/>
  <c r="G3695" i="5"/>
  <c r="E3695" i="5"/>
  <c r="L3695" i="5" s="1"/>
  <c r="K3694" i="5"/>
  <c r="G3694" i="5"/>
  <c r="E3694" i="5"/>
  <c r="L3694" i="5" s="1"/>
  <c r="K3693" i="5"/>
  <c r="G3693" i="5"/>
  <c r="Q3693" i="5" s="1"/>
  <c r="E3693" i="5"/>
  <c r="L3693" i="5" s="1"/>
  <c r="L3692" i="5"/>
  <c r="G3692" i="5"/>
  <c r="E3692" i="5"/>
  <c r="L3691" i="5"/>
  <c r="G3691" i="5"/>
  <c r="E3691" i="5"/>
  <c r="L3690" i="5"/>
  <c r="G3690" i="5"/>
  <c r="E3690" i="5"/>
  <c r="G3689" i="5"/>
  <c r="E3689" i="5"/>
  <c r="L3689" i="5" s="1"/>
  <c r="L3688" i="5"/>
  <c r="G3688" i="5"/>
  <c r="E3688" i="5"/>
  <c r="L3687" i="5"/>
  <c r="G3687" i="5"/>
  <c r="E3687" i="5"/>
  <c r="G3686" i="5"/>
  <c r="E3686" i="5"/>
  <c r="L3686" i="5" s="1"/>
  <c r="K3685" i="5"/>
  <c r="G3685" i="5"/>
  <c r="N3685" i="5" s="1"/>
  <c r="E3685" i="5"/>
  <c r="L3685" i="5" s="1"/>
  <c r="L3684" i="5"/>
  <c r="K3684" i="5"/>
  <c r="G3684" i="5"/>
  <c r="E3684" i="5"/>
  <c r="L3683" i="5"/>
  <c r="K3683" i="5"/>
  <c r="G3683" i="5"/>
  <c r="E3683" i="5"/>
  <c r="G3682" i="5"/>
  <c r="E3682" i="5"/>
  <c r="L3682" i="5" s="1"/>
  <c r="K3681" i="5"/>
  <c r="G3681" i="5"/>
  <c r="E3681" i="5"/>
  <c r="L3681" i="5" s="1"/>
  <c r="G3680" i="5"/>
  <c r="E3680" i="5"/>
  <c r="L3680" i="5" s="1"/>
  <c r="L3679" i="5"/>
  <c r="K3679" i="5"/>
  <c r="G3679" i="5"/>
  <c r="E3679" i="5"/>
  <c r="K3678" i="5"/>
  <c r="G3678" i="5"/>
  <c r="Q3678" i="5" s="1"/>
  <c r="E3678" i="5"/>
  <c r="L3678" i="5" s="1"/>
  <c r="G3677" i="5"/>
  <c r="E3677" i="5"/>
  <c r="L3677" i="5" s="1"/>
  <c r="L3676" i="5"/>
  <c r="K3676" i="5"/>
  <c r="G3676" i="5"/>
  <c r="E3676" i="5"/>
  <c r="G3675" i="5"/>
  <c r="E3675" i="5"/>
  <c r="L3675" i="5" s="1"/>
  <c r="K3674" i="5"/>
  <c r="G3674" i="5"/>
  <c r="N3674" i="5" s="1"/>
  <c r="E3674" i="5"/>
  <c r="L3674" i="5" s="1"/>
  <c r="L3673" i="5"/>
  <c r="G3673" i="5"/>
  <c r="E3673" i="5"/>
  <c r="L3672" i="5"/>
  <c r="G3672" i="5"/>
  <c r="E3672" i="5"/>
  <c r="K3671" i="5"/>
  <c r="G3671" i="5"/>
  <c r="E3671" i="5"/>
  <c r="L3671" i="5" s="1"/>
  <c r="L3670" i="5"/>
  <c r="K3670" i="5"/>
  <c r="G3670" i="5"/>
  <c r="E3670" i="5"/>
  <c r="L3669" i="5"/>
  <c r="K3669" i="5"/>
  <c r="G3669" i="5"/>
  <c r="Q3669" i="5" s="1"/>
  <c r="E3669" i="5"/>
  <c r="L3668" i="5"/>
  <c r="G3668" i="5"/>
  <c r="E3668" i="5"/>
  <c r="G3667" i="5"/>
  <c r="E3667" i="5"/>
  <c r="L3667" i="5" s="1"/>
  <c r="L3666" i="5"/>
  <c r="K3666" i="5"/>
  <c r="G3666" i="5"/>
  <c r="Q3666" i="5" s="1"/>
  <c r="E3666" i="5"/>
  <c r="L3665" i="5"/>
  <c r="G3665" i="5"/>
  <c r="E3665" i="5"/>
  <c r="G3664" i="5"/>
  <c r="E3664" i="5"/>
  <c r="L3664" i="5" s="1"/>
  <c r="K3663" i="5"/>
  <c r="G3663" i="5"/>
  <c r="N3663" i="5" s="1"/>
  <c r="E3663" i="5"/>
  <c r="L3663" i="5" s="1"/>
  <c r="G3662" i="5"/>
  <c r="E3662" i="5"/>
  <c r="L3662" i="5" s="1"/>
  <c r="K3661" i="5"/>
  <c r="G3661" i="5"/>
  <c r="Q3661" i="5" s="1"/>
  <c r="E3661" i="5"/>
  <c r="L3661" i="5" s="1"/>
  <c r="K3660" i="5"/>
  <c r="G3660" i="5"/>
  <c r="E3660" i="5"/>
  <c r="L3660" i="5" s="1"/>
  <c r="L3659" i="5"/>
  <c r="G3659" i="5"/>
  <c r="E3659" i="5"/>
  <c r="L3658" i="5"/>
  <c r="K3658" i="5"/>
  <c r="G3658" i="5"/>
  <c r="E3658" i="5"/>
  <c r="L3657" i="5"/>
  <c r="G3657" i="5"/>
  <c r="E3657" i="5"/>
  <c r="K3656" i="5"/>
  <c r="G3656" i="5"/>
  <c r="N3656" i="5" s="1"/>
  <c r="E3656" i="5"/>
  <c r="L3656" i="5" s="1"/>
  <c r="L3655" i="5"/>
  <c r="G3655" i="5"/>
  <c r="E3655" i="5"/>
  <c r="G3654" i="5"/>
  <c r="E3654" i="5"/>
  <c r="L3654" i="5" s="1"/>
  <c r="L3653" i="5"/>
  <c r="K3653" i="5"/>
  <c r="G3653" i="5"/>
  <c r="Q3653" i="5" s="1"/>
  <c r="E3653" i="5"/>
  <c r="L3652" i="5"/>
  <c r="G3652" i="5"/>
  <c r="E3652" i="5"/>
  <c r="L3651" i="5"/>
  <c r="K3651" i="5"/>
  <c r="G3651" i="5"/>
  <c r="E3651" i="5"/>
  <c r="L3650" i="5"/>
  <c r="G3650" i="5"/>
  <c r="E3650" i="5"/>
  <c r="G3649" i="5"/>
  <c r="E3649" i="5"/>
  <c r="L3649" i="5" s="1"/>
  <c r="L3648" i="5"/>
  <c r="K3648" i="5"/>
  <c r="G3648" i="5"/>
  <c r="E3648" i="5"/>
  <c r="L3647" i="5"/>
  <c r="G3647" i="5"/>
  <c r="E3647" i="5"/>
  <c r="L3646" i="5"/>
  <c r="K3646" i="5"/>
  <c r="G3646" i="5"/>
  <c r="Q3646" i="5" s="1"/>
  <c r="E3646" i="5"/>
  <c r="K3645" i="5"/>
  <c r="G3645" i="5"/>
  <c r="E3645" i="5"/>
  <c r="L3645" i="5" s="1"/>
  <c r="K3644" i="5"/>
  <c r="G3644" i="5"/>
  <c r="Q3644" i="5" s="1"/>
  <c r="E3644" i="5"/>
  <c r="L3644" i="5" s="1"/>
  <c r="L3643" i="5"/>
  <c r="K3643" i="5"/>
  <c r="G3643" i="5"/>
  <c r="E3643" i="5"/>
  <c r="K3642" i="5"/>
  <c r="G3642" i="5"/>
  <c r="N3642" i="5" s="1"/>
  <c r="E3642" i="5"/>
  <c r="L3642" i="5" s="1"/>
  <c r="L3641" i="5"/>
  <c r="G3641" i="5"/>
  <c r="E3641" i="5"/>
  <c r="K3640" i="5"/>
  <c r="G3640" i="5"/>
  <c r="Q3640" i="5" s="1"/>
  <c r="E3640" i="5"/>
  <c r="L3640" i="5" s="1"/>
  <c r="K3639" i="5"/>
  <c r="G3639" i="5"/>
  <c r="E3639" i="5"/>
  <c r="L3639" i="5" s="1"/>
  <c r="L3638" i="5"/>
  <c r="G3638" i="5"/>
  <c r="E3638" i="5"/>
  <c r="G3637" i="5"/>
  <c r="E3637" i="5"/>
  <c r="L3637" i="5" s="1"/>
  <c r="L3636" i="5"/>
  <c r="G3636" i="5"/>
  <c r="E3636" i="5"/>
  <c r="K3635" i="5"/>
  <c r="G3635" i="5"/>
  <c r="E3635" i="5"/>
  <c r="L3635" i="5" s="1"/>
  <c r="L3634" i="5"/>
  <c r="G3634" i="5"/>
  <c r="E3634" i="5"/>
  <c r="L3633" i="5"/>
  <c r="K3633" i="5"/>
  <c r="G3633" i="5"/>
  <c r="Q3633" i="5" s="1"/>
  <c r="E3633" i="5"/>
  <c r="G3632" i="5"/>
  <c r="E3632" i="5"/>
  <c r="L3632" i="5" s="1"/>
  <c r="K3631" i="5"/>
  <c r="G3631" i="5"/>
  <c r="E3631" i="5"/>
  <c r="L3631" i="5" s="1"/>
  <c r="L3630" i="5"/>
  <c r="G3630" i="5"/>
  <c r="E3630" i="5"/>
  <c r="L3629" i="5"/>
  <c r="K3629" i="5"/>
  <c r="G3629" i="5"/>
  <c r="Q3629" i="5" s="1"/>
  <c r="E3629" i="5"/>
  <c r="G3628" i="5"/>
  <c r="E3628" i="5"/>
  <c r="L3628" i="5" s="1"/>
  <c r="K3627" i="5"/>
  <c r="G3627" i="5"/>
  <c r="Q3627" i="5" s="1"/>
  <c r="E3627" i="5"/>
  <c r="L3627" i="5" s="1"/>
  <c r="G3626" i="5"/>
  <c r="E3626" i="5"/>
  <c r="L3626" i="5" s="1"/>
  <c r="L3625" i="5"/>
  <c r="K3625" i="5"/>
  <c r="G3625" i="5"/>
  <c r="Q3625" i="5" s="1"/>
  <c r="E3625" i="5"/>
  <c r="K3624" i="5"/>
  <c r="G3624" i="5"/>
  <c r="E3624" i="5"/>
  <c r="L3624" i="5" s="1"/>
  <c r="L3623" i="5"/>
  <c r="G3623" i="5"/>
  <c r="E3623" i="5"/>
  <c r="L3622" i="5"/>
  <c r="K3622" i="5"/>
  <c r="G3622" i="5"/>
  <c r="E3622" i="5"/>
  <c r="G3621" i="5"/>
  <c r="E3621" i="5"/>
  <c r="L3621" i="5" s="1"/>
  <c r="K3620" i="5"/>
  <c r="G3620" i="5"/>
  <c r="N3620" i="5" s="1"/>
  <c r="E3620" i="5"/>
  <c r="L3620" i="5" s="1"/>
  <c r="L3619" i="5"/>
  <c r="G3619" i="5"/>
  <c r="E3619" i="5"/>
  <c r="L3618" i="5"/>
  <c r="G3618" i="5"/>
  <c r="E3618" i="5"/>
  <c r="G3617" i="5"/>
  <c r="E3617" i="5"/>
  <c r="L3617" i="5" s="1"/>
  <c r="L3616" i="5"/>
  <c r="K3616" i="5"/>
  <c r="G3616" i="5"/>
  <c r="E3616" i="5"/>
  <c r="L3615" i="5"/>
  <c r="G3615" i="5"/>
  <c r="E3615" i="5"/>
  <c r="G3614" i="5"/>
  <c r="E3614" i="5"/>
  <c r="L3614" i="5" s="1"/>
  <c r="G3613" i="5"/>
  <c r="E3613" i="5"/>
  <c r="L3613" i="5" s="1"/>
  <c r="L3612" i="5"/>
  <c r="K3612" i="5"/>
  <c r="G3612" i="5"/>
  <c r="Q3612" i="5" s="1"/>
  <c r="E3612" i="5"/>
  <c r="L3611" i="5"/>
  <c r="G3611" i="5"/>
  <c r="E3611" i="5"/>
  <c r="L3610" i="5"/>
  <c r="G3610" i="5"/>
  <c r="E3610" i="5"/>
  <c r="K3609" i="5"/>
  <c r="G3609" i="5"/>
  <c r="E3609" i="5"/>
  <c r="L3609" i="5" s="1"/>
  <c r="G3608" i="5"/>
  <c r="E3608" i="5"/>
  <c r="L3608" i="5" s="1"/>
  <c r="K3607" i="5"/>
  <c r="G3607" i="5"/>
  <c r="Q3607" i="5" s="1"/>
  <c r="E3607" i="5"/>
  <c r="L3607" i="5" s="1"/>
  <c r="K3606" i="5"/>
  <c r="G3606" i="5"/>
  <c r="E3606" i="5"/>
  <c r="L3606" i="5" s="1"/>
  <c r="K3605" i="5"/>
  <c r="G3605" i="5"/>
  <c r="E3605" i="5"/>
  <c r="L3605" i="5" s="1"/>
  <c r="L3604" i="5"/>
  <c r="K3604" i="5"/>
  <c r="G3604" i="5"/>
  <c r="Q3604" i="5" s="1"/>
  <c r="E3604" i="5"/>
  <c r="K3603" i="5"/>
  <c r="G3603" i="5"/>
  <c r="Q3603" i="5" s="1"/>
  <c r="E3603" i="5"/>
  <c r="L3603" i="5" s="1"/>
  <c r="K3602" i="5"/>
  <c r="G3602" i="5"/>
  <c r="N3602" i="5" s="1"/>
  <c r="E3602" i="5"/>
  <c r="L3602" i="5" s="1"/>
  <c r="L3601" i="5"/>
  <c r="G3601" i="5"/>
  <c r="E3601" i="5"/>
  <c r="G3600" i="5"/>
  <c r="E3600" i="5"/>
  <c r="L3600" i="5" s="1"/>
  <c r="L3599" i="5"/>
  <c r="K3599" i="5"/>
  <c r="G3599" i="5"/>
  <c r="Q3599" i="5" s="1"/>
  <c r="E3599" i="5"/>
  <c r="L3598" i="5"/>
  <c r="G3598" i="5"/>
  <c r="E3598" i="5"/>
  <c r="L3597" i="5"/>
  <c r="K3597" i="5"/>
  <c r="G3597" i="5"/>
  <c r="Q3597" i="5" s="1"/>
  <c r="E3597" i="5"/>
  <c r="L3596" i="5"/>
  <c r="G3596" i="5"/>
  <c r="E3596" i="5"/>
  <c r="G3595" i="5"/>
  <c r="E3595" i="5"/>
  <c r="L3595" i="5" s="1"/>
  <c r="L3594" i="5"/>
  <c r="K3594" i="5"/>
  <c r="G3594" i="5"/>
  <c r="E3594" i="5"/>
  <c r="L3593" i="5"/>
  <c r="G3593" i="5"/>
  <c r="E3593" i="5"/>
  <c r="L3592" i="5"/>
  <c r="K3592" i="5"/>
  <c r="G3592" i="5"/>
  <c r="E3592" i="5"/>
  <c r="K3591" i="5"/>
  <c r="G3591" i="5"/>
  <c r="E3591" i="5"/>
  <c r="L3591" i="5" s="1"/>
  <c r="K3590" i="5"/>
  <c r="G3590" i="5"/>
  <c r="Q3590" i="5" s="1"/>
  <c r="E3590" i="5"/>
  <c r="L3590" i="5" s="1"/>
  <c r="L3589" i="5"/>
  <c r="K3589" i="5"/>
  <c r="G3589" i="5"/>
  <c r="E3589" i="5"/>
  <c r="K3588" i="5"/>
  <c r="G3588" i="5"/>
  <c r="E3588" i="5"/>
  <c r="L3588" i="5" s="1"/>
  <c r="L3587" i="5"/>
  <c r="G3587" i="5"/>
  <c r="E3587" i="5"/>
  <c r="K3586" i="5"/>
  <c r="G3586" i="5"/>
  <c r="Q3586" i="5" s="1"/>
  <c r="E3586" i="5"/>
  <c r="L3586" i="5" s="1"/>
  <c r="K3585" i="5"/>
  <c r="G3585" i="5"/>
  <c r="E3585" i="5"/>
  <c r="L3585" i="5" s="1"/>
  <c r="K3584" i="5"/>
  <c r="G3584" i="5"/>
  <c r="E3584" i="5"/>
  <c r="L3584" i="5" s="1"/>
  <c r="G3583" i="5"/>
  <c r="E3583" i="5"/>
  <c r="L3583" i="5" s="1"/>
  <c r="L3582" i="5"/>
  <c r="G3582" i="5"/>
  <c r="E3582" i="5"/>
  <c r="G3581" i="5"/>
  <c r="E3581" i="5"/>
  <c r="L3581" i="5" s="1"/>
  <c r="L3580" i="5"/>
  <c r="G3580" i="5"/>
  <c r="E3580" i="5"/>
  <c r="L3579" i="5"/>
  <c r="G3579" i="5"/>
  <c r="E3579" i="5"/>
  <c r="L3578" i="5"/>
  <c r="G3578" i="5"/>
  <c r="E3578" i="5"/>
  <c r="K3577" i="5"/>
  <c r="G3577" i="5"/>
  <c r="N3577" i="5" s="1"/>
  <c r="E3577" i="5"/>
  <c r="L3577" i="5" s="1"/>
  <c r="L3576" i="5"/>
  <c r="G3576" i="5"/>
  <c r="E3576" i="5"/>
  <c r="L3575" i="5"/>
  <c r="K3575" i="5"/>
  <c r="G3575" i="5"/>
  <c r="E3575" i="5"/>
  <c r="G3574" i="5"/>
  <c r="E3574" i="5"/>
  <c r="L3574" i="5" s="1"/>
  <c r="K3573" i="5"/>
  <c r="G3573" i="5"/>
  <c r="E3573" i="5"/>
  <c r="L3573" i="5" s="1"/>
  <c r="G3572" i="5"/>
  <c r="E3572" i="5"/>
  <c r="L3572" i="5" s="1"/>
  <c r="L3571" i="5"/>
  <c r="K3571" i="5"/>
  <c r="G3571" i="5"/>
  <c r="E3571" i="5"/>
  <c r="K3570" i="5"/>
  <c r="G3570" i="5"/>
  <c r="E3570" i="5"/>
  <c r="L3570" i="5" s="1"/>
  <c r="G3569" i="5"/>
  <c r="E3569" i="5"/>
  <c r="L3569" i="5" s="1"/>
  <c r="L3568" i="5"/>
  <c r="K3568" i="5"/>
  <c r="G3568" i="5"/>
  <c r="E3568" i="5"/>
  <c r="K3567" i="5"/>
  <c r="G3567" i="5"/>
  <c r="E3567" i="5"/>
  <c r="L3567" i="5" s="1"/>
  <c r="K3566" i="5"/>
  <c r="G3566" i="5"/>
  <c r="N3566" i="5" s="1"/>
  <c r="E3566" i="5"/>
  <c r="L3566" i="5" s="1"/>
  <c r="G3565" i="5"/>
  <c r="E3565" i="5"/>
  <c r="L3565" i="5" s="1"/>
  <c r="L3564" i="5"/>
  <c r="G3564" i="5"/>
  <c r="E3564" i="5"/>
  <c r="G3563" i="5"/>
  <c r="E3563" i="5"/>
  <c r="L3563" i="5" s="1"/>
  <c r="L3562" i="5"/>
  <c r="K3562" i="5"/>
  <c r="G3562" i="5"/>
  <c r="E3562" i="5"/>
  <c r="L3561" i="5"/>
  <c r="G3561" i="5"/>
  <c r="E3561" i="5"/>
  <c r="L3560" i="5"/>
  <c r="G3560" i="5"/>
  <c r="E3560" i="5"/>
  <c r="G3559" i="5"/>
  <c r="E3559" i="5"/>
  <c r="L3559" i="5" s="1"/>
  <c r="L3558" i="5"/>
  <c r="K3558" i="5"/>
  <c r="G3558" i="5"/>
  <c r="E3558" i="5"/>
  <c r="L3557" i="5"/>
  <c r="G3557" i="5"/>
  <c r="E3557" i="5"/>
  <c r="G3556" i="5"/>
  <c r="E3556" i="5"/>
  <c r="L3556" i="5" s="1"/>
  <c r="K3555" i="5"/>
  <c r="G3555" i="5"/>
  <c r="E3555" i="5"/>
  <c r="L3555" i="5" s="1"/>
  <c r="G3554" i="5"/>
  <c r="E3554" i="5"/>
  <c r="L3554" i="5" s="1"/>
  <c r="N3553" i="5"/>
  <c r="K3553" i="5"/>
  <c r="G3553" i="5"/>
  <c r="Q3553" i="5" s="1"/>
  <c r="E3553" i="5"/>
  <c r="L3553" i="5" s="1"/>
  <c r="K3552" i="5"/>
  <c r="G3552" i="5"/>
  <c r="Q3552" i="5" s="1"/>
  <c r="E3552" i="5"/>
  <c r="L3552" i="5" s="1"/>
  <c r="G3551" i="5"/>
  <c r="E3551" i="5"/>
  <c r="L3551" i="5" s="1"/>
  <c r="L3550" i="5"/>
  <c r="K3550" i="5"/>
  <c r="G3550" i="5"/>
  <c r="Q3550" i="5" s="1"/>
  <c r="E3550" i="5"/>
  <c r="L3549" i="5"/>
  <c r="G3549" i="5"/>
  <c r="E3549" i="5"/>
  <c r="K3548" i="5"/>
  <c r="G3548" i="5"/>
  <c r="N3548" i="5" s="1"/>
  <c r="E3548" i="5"/>
  <c r="L3548" i="5" s="1"/>
  <c r="L3547" i="5"/>
  <c r="G3547" i="5"/>
  <c r="E3547" i="5"/>
  <c r="G3546" i="5"/>
  <c r="E3546" i="5"/>
  <c r="L3546" i="5" s="1"/>
  <c r="L3545" i="5"/>
  <c r="K3545" i="5"/>
  <c r="G3545" i="5"/>
  <c r="E3545" i="5"/>
  <c r="L3544" i="5"/>
  <c r="G3544" i="5"/>
  <c r="E3544" i="5"/>
  <c r="L3543" i="5"/>
  <c r="K3543" i="5"/>
  <c r="G3543" i="5"/>
  <c r="E3543" i="5"/>
  <c r="L3542" i="5"/>
  <c r="G3542" i="5"/>
  <c r="E3542" i="5"/>
  <c r="G3541" i="5"/>
  <c r="E3541" i="5"/>
  <c r="L3541" i="5" s="1"/>
  <c r="L3540" i="5"/>
  <c r="K3540" i="5"/>
  <c r="G3540" i="5"/>
  <c r="E3540" i="5"/>
  <c r="L3539" i="5"/>
  <c r="G3539" i="5"/>
  <c r="E3539" i="5"/>
  <c r="L3538" i="5"/>
  <c r="K3538" i="5"/>
  <c r="G3538" i="5"/>
  <c r="Q3538" i="5" s="1"/>
  <c r="E3538" i="5"/>
  <c r="K3537" i="5"/>
  <c r="G3537" i="5"/>
  <c r="Q3537" i="5" s="1"/>
  <c r="E3537" i="5"/>
  <c r="L3537" i="5" s="1"/>
  <c r="L3536" i="5"/>
  <c r="K3536" i="5"/>
  <c r="G3536" i="5"/>
  <c r="E3536" i="5"/>
  <c r="L3535" i="5"/>
  <c r="G3535" i="5"/>
  <c r="E3535" i="5"/>
  <c r="K3534" i="5"/>
  <c r="G3534" i="5"/>
  <c r="Q3534" i="5" s="1"/>
  <c r="E3534" i="5"/>
  <c r="L3534" i="5" s="1"/>
  <c r="K3533" i="5"/>
  <c r="G3533" i="5"/>
  <c r="Q3533" i="5" s="1"/>
  <c r="E3533" i="5"/>
  <c r="L3533" i="5" s="1"/>
  <c r="L3532" i="5"/>
  <c r="K3532" i="5"/>
  <c r="G3532" i="5"/>
  <c r="E3532" i="5"/>
  <c r="K3531" i="5"/>
  <c r="G3531" i="5"/>
  <c r="E3531" i="5"/>
  <c r="L3531" i="5" s="1"/>
  <c r="L3530" i="5"/>
  <c r="K3530" i="5"/>
  <c r="G3530" i="5"/>
  <c r="E3530" i="5"/>
  <c r="L3529" i="5"/>
  <c r="K3529" i="5"/>
  <c r="G3529" i="5"/>
  <c r="E3529" i="5"/>
  <c r="G3528" i="5"/>
  <c r="E3528" i="5"/>
  <c r="L3528" i="5" s="1"/>
  <c r="L3527" i="5"/>
  <c r="G3527" i="5"/>
  <c r="E3527" i="5"/>
  <c r="L3526" i="5"/>
  <c r="G3526" i="5"/>
  <c r="E3526" i="5"/>
  <c r="K3525" i="5"/>
  <c r="G3525" i="5"/>
  <c r="E3525" i="5"/>
  <c r="L3525" i="5" s="1"/>
  <c r="K3524" i="5"/>
  <c r="G3524" i="5"/>
  <c r="Q3524" i="5" s="1"/>
  <c r="E3524" i="5"/>
  <c r="L3524" i="5" s="1"/>
  <c r="L3523" i="5"/>
  <c r="G3523" i="5"/>
  <c r="E3523" i="5"/>
  <c r="K3522" i="5"/>
  <c r="G3522" i="5"/>
  <c r="Q3522" i="5" s="1"/>
  <c r="E3522" i="5"/>
  <c r="L3522" i="5" s="1"/>
  <c r="L3521" i="5"/>
  <c r="K3521" i="5"/>
  <c r="G3521" i="5"/>
  <c r="E3521" i="5"/>
  <c r="L3520" i="5"/>
  <c r="K3520" i="5"/>
  <c r="G3520" i="5"/>
  <c r="Q3520" i="5" s="1"/>
  <c r="E3520" i="5"/>
  <c r="G3519" i="5"/>
  <c r="E3519" i="5"/>
  <c r="L3519" i="5" s="1"/>
  <c r="L3518" i="5"/>
  <c r="K3518" i="5"/>
  <c r="N3518" i="5" s="1"/>
  <c r="G3518" i="5"/>
  <c r="Q3518" i="5" s="1"/>
  <c r="E3518" i="5"/>
  <c r="L3517" i="5"/>
  <c r="K3517" i="5"/>
  <c r="G3517" i="5"/>
  <c r="E3517" i="5"/>
  <c r="K3516" i="5"/>
  <c r="G3516" i="5"/>
  <c r="Q3516" i="5" s="1"/>
  <c r="E3516" i="5"/>
  <c r="L3516" i="5" s="1"/>
  <c r="G3515" i="5"/>
  <c r="E3515" i="5"/>
  <c r="L3515" i="5" s="1"/>
  <c r="L3514" i="5"/>
  <c r="K3514" i="5"/>
  <c r="G3514" i="5"/>
  <c r="E3514" i="5"/>
  <c r="K3513" i="5"/>
  <c r="G3513" i="5"/>
  <c r="Q3513" i="5" s="1"/>
  <c r="E3513" i="5"/>
  <c r="L3513" i="5" s="1"/>
  <c r="K3512" i="5"/>
  <c r="G3512" i="5"/>
  <c r="Q3512" i="5" s="1"/>
  <c r="E3512" i="5"/>
  <c r="L3512" i="5" s="1"/>
  <c r="L3511" i="5"/>
  <c r="G3511" i="5"/>
  <c r="E3511" i="5"/>
  <c r="K3510" i="5"/>
  <c r="G3510" i="5"/>
  <c r="N3510" i="5" s="1"/>
  <c r="E3510" i="5"/>
  <c r="L3510" i="5" s="1"/>
  <c r="L3509" i="5"/>
  <c r="K3509" i="5"/>
  <c r="G3509" i="5"/>
  <c r="E3509" i="5"/>
  <c r="L3508" i="5"/>
  <c r="K3508" i="5"/>
  <c r="G3508" i="5"/>
  <c r="E3508" i="5"/>
  <c r="K3507" i="5"/>
  <c r="G3507" i="5"/>
  <c r="N3507" i="5" s="1"/>
  <c r="E3507" i="5"/>
  <c r="L3507" i="5" s="1"/>
  <c r="K3506" i="5"/>
  <c r="G3506" i="5"/>
  <c r="E3506" i="5"/>
  <c r="L3506" i="5" s="1"/>
  <c r="L3505" i="5"/>
  <c r="G3505" i="5"/>
  <c r="E3505" i="5"/>
  <c r="K3504" i="5"/>
  <c r="G3504" i="5"/>
  <c r="E3504" i="5"/>
  <c r="L3504" i="5" s="1"/>
  <c r="G3503" i="5"/>
  <c r="E3503" i="5"/>
  <c r="L3503" i="5" s="1"/>
  <c r="L3502" i="5"/>
  <c r="K3502" i="5"/>
  <c r="G3502" i="5"/>
  <c r="E3502" i="5"/>
  <c r="G3501" i="5"/>
  <c r="E3501" i="5"/>
  <c r="L3501" i="5" s="1"/>
  <c r="L3500" i="5"/>
  <c r="K3500" i="5"/>
  <c r="G3500" i="5"/>
  <c r="E3500" i="5"/>
  <c r="L3499" i="5"/>
  <c r="G3499" i="5"/>
  <c r="E3499" i="5"/>
  <c r="K3498" i="5"/>
  <c r="G3498" i="5"/>
  <c r="E3498" i="5"/>
  <c r="L3498" i="5" s="1"/>
  <c r="K3497" i="5"/>
  <c r="G3497" i="5"/>
  <c r="Q3497" i="5" s="1"/>
  <c r="E3497" i="5"/>
  <c r="L3497" i="5" s="1"/>
  <c r="L3496" i="5"/>
  <c r="G3496" i="5"/>
  <c r="E3496" i="5"/>
  <c r="K3495" i="5"/>
  <c r="G3495" i="5"/>
  <c r="Q3495" i="5" s="1"/>
  <c r="E3495" i="5"/>
  <c r="L3495" i="5" s="1"/>
  <c r="G3494" i="5"/>
  <c r="E3494" i="5"/>
  <c r="L3494" i="5" s="1"/>
  <c r="L3493" i="5"/>
  <c r="K3493" i="5"/>
  <c r="G3493" i="5"/>
  <c r="E3493" i="5"/>
  <c r="K3492" i="5"/>
  <c r="G3492" i="5"/>
  <c r="E3492" i="5"/>
  <c r="L3492" i="5" s="1"/>
  <c r="L3491" i="5"/>
  <c r="G3491" i="5"/>
  <c r="E3491" i="5"/>
  <c r="L3490" i="5"/>
  <c r="K3490" i="5"/>
  <c r="G3490" i="5"/>
  <c r="E3490" i="5"/>
  <c r="K3489" i="5"/>
  <c r="G3489" i="5"/>
  <c r="Q3489" i="5" s="1"/>
  <c r="E3489" i="5"/>
  <c r="L3489" i="5" s="1"/>
  <c r="L3488" i="5"/>
  <c r="K3488" i="5"/>
  <c r="G3488" i="5"/>
  <c r="E3488" i="5"/>
  <c r="L3487" i="5"/>
  <c r="G3487" i="5"/>
  <c r="E3487" i="5"/>
  <c r="K3486" i="5"/>
  <c r="G3486" i="5"/>
  <c r="Q3486" i="5" s="1"/>
  <c r="E3486" i="5"/>
  <c r="L3486" i="5" s="1"/>
  <c r="K3485" i="5"/>
  <c r="G3485" i="5"/>
  <c r="E3485" i="5"/>
  <c r="L3485" i="5" s="1"/>
  <c r="L3484" i="5"/>
  <c r="K3484" i="5"/>
  <c r="G3484" i="5"/>
  <c r="E3484" i="5"/>
  <c r="K3483" i="5"/>
  <c r="G3483" i="5"/>
  <c r="E3483" i="5"/>
  <c r="L3483" i="5" s="1"/>
  <c r="L3482" i="5"/>
  <c r="K3482" i="5"/>
  <c r="G3482" i="5"/>
  <c r="E3482" i="5"/>
  <c r="L3481" i="5"/>
  <c r="K3481" i="5"/>
  <c r="G3481" i="5"/>
  <c r="E3481" i="5"/>
  <c r="G3480" i="5"/>
  <c r="E3480" i="5"/>
  <c r="L3480" i="5" s="1"/>
  <c r="L3479" i="5"/>
  <c r="G3479" i="5"/>
  <c r="E3479" i="5"/>
  <c r="L3478" i="5"/>
  <c r="G3478" i="5"/>
  <c r="E3478" i="5"/>
  <c r="K3477" i="5"/>
  <c r="G3477" i="5"/>
  <c r="E3477" i="5"/>
  <c r="L3477" i="5" s="1"/>
  <c r="K3476" i="5"/>
  <c r="G3476" i="5"/>
  <c r="Q3476" i="5" s="1"/>
  <c r="E3476" i="5"/>
  <c r="L3476" i="5" s="1"/>
  <c r="L3475" i="5"/>
  <c r="G3475" i="5"/>
  <c r="E3475" i="5"/>
  <c r="Q3474" i="5"/>
  <c r="K3474" i="5"/>
  <c r="G3474" i="5"/>
  <c r="E3474" i="5"/>
  <c r="L3474" i="5" s="1"/>
  <c r="L3473" i="5"/>
  <c r="K3473" i="5"/>
  <c r="G3473" i="5"/>
  <c r="E3473" i="5"/>
  <c r="L3472" i="5"/>
  <c r="K3472" i="5"/>
  <c r="G3472" i="5"/>
  <c r="Q3472" i="5" s="1"/>
  <c r="E3472" i="5"/>
  <c r="G3471" i="5"/>
  <c r="E3471" i="5"/>
  <c r="L3471" i="5" s="1"/>
  <c r="K3470" i="5"/>
  <c r="G3470" i="5"/>
  <c r="Q3470" i="5" s="1"/>
  <c r="E3470" i="5"/>
  <c r="L3470" i="5" s="1"/>
  <c r="L3469" i="5"/>
  <c r="K3469" i="5"/>
  <c r="G3469" i="5"/>
  <c r="N3469" i="5" s="1"/>
  <c r="O3469" i="5" s="1"/>
  <c r="E3469" i="5"/>
  <c r="K3468" i="5"/>
  <c r="G3468" i="5"/>
  <c r="Q3468" i="5" s="1"/>
  <c r="E3468" i="5"/>
  <c r="L3468" i="5" s="1"/>
  <c r="G3467" i="5"/>
  <c r="E3467" i="5"/>
  <c r="L3467" i="5" s="1"/>
  <c r="L3466" i="5"/>
  <c r="K3466" i="5"/>
  <c r="G3466" i="5"/>
  <c r="E3466" i="5"/>
  <c r="K3465" i="5"/>
  <c r="G3465" i="5"/>
  <c r="Q3465" i="5" s="1"/>
  <c r="E3465" i="5"/>
  <c r="L3465" i="5" s="1"/>
  <c r="K3464" i="5"/>
  <c r="G3464" i="5"/>
  <c r="Q3464" i="5" s="1"/>
  <c r="E3464" i="5"/>
  <c r="L3464" i="5" s="1"/>
  <c r="L3463" i="5"/>
  <c r="G3463" i="5"/>
  <c r="E3463" i="5"/>
  <c r="K3462" i="5"/>
  <c r="G3462" i="5"/>
  <c r="N3462" i="5" s="1"/>
  <c r="E3462" i="5"/>
  <c r="L3462" i="5" s="1"/>
  <c r="L3461" i="5"/>
  <c r="K3461" i="5"/>
  <c r="G3461" i="5"/>
  <c r="Q3461" i="5" s="1"/>
  <c r="E3461" i="5"/>
  <c r="L3460" i="5"/>
  <c r="K3460" i="5"/>
  <c r="G3460" i="5"/>
  <c r="E3460" i="5"/>
  <c r="K3459" i="5"/>
  <c r="G3459" i="5"/>
  <c r="E3459" i="5"/>
  <c r="L3459" i="5" s="1"/>
  <c r="K3458" i="5"/>
  <c r="G3458" i="5"/>
  <c r="E3458" i="5"/>
  <c r="L3458" i="5" s="1"/>
  <c r="L3457" i="5"/>
  <c r="G3457" i="5"/>
  <c r="E3457" i="5"/>
  <c r="K3456" i="5"/>
  <c r="G3456" i="5"/>
  <c r="E3456" i="5"/>
  <c r="L3456" i="5" s="1"/>
  <c r="G3455" i="5"/>
  <c r="E3455" i="5"/>
  <c r="L3455" i="5" s="1"/>
  <c r="L3454" i="5"/>
  <c r="K3454" i="5"/>
  <c r="G3454" i="5"/>
  <c r="E3454" i="5"/>
  <c r="G3453" i="5"/>
  <c r="E3453" i="5"/>
  <c r="L3453" i="5" s="1"/>
  <c r="L3452" i="5"/>
  <c r="K3452" i="5"/>
  <c r="G3452" i="5"/>
  <c r="E3452" i="5"/>
  <c r="L3451" i="5"/>
  <c r="G3451" i="5"/>
  <c r="E3451" i="5"/>
  <c r="K3450" i="5"/>
  <c r="G3450" i="5"/>
  <c r="E3450" i="5"/>
  <c r="L3450" i="5" s="1"/>
  <c r="K3449" i="5"/>
  <c r="G3449" i="5"/>
  <c r="Q3449" i="5" s="1"/>
  <c r="E3449" i="5"/>
  <c r="L3449" i="5" s="1"/>
  <c r="L3448" i="5"/>
  <c r="G3448" i="5"/>
  <c r="E3448" i="5"/>
  <c r="K3447" i="5"/>
  <c r="G3447" i="5"/>
  <c r="Q3447" i="5" s="1"/>
  <c r="E3447" i="5"/>
  <c r="L3447" i="5" s="1"/>
  <c r="G3446" i="5"/>
  <c r="E3446" i="5"/>
  <c r="L3446" i="5" s="1"/>
  <c r="L3445" i="5"/>
  <c r="K3445" i="5"/>
  <c r="G3445" i="5"/>
  <c r="E3445" i="5"/>
  <c r="K3444" i="5"/>
  <c r="G3444" i="5"/>
  <c r="Q3444" i="5" s="1"/>
  <c r="E3444" i="5"/>
  <c r="L3444" i="5" s="1"/>
  <c r="L3443" i="5"/>
  <c r="G3443" i="5"/>
  <c r="E3443" i="5"/>
  <c r="L3442" i="5"/>
  <c r="K3442" i="5"/>
  <c r="G3442" i="5"/>
  <c r="Q3442" i="5" s="1"/>
  <c r="E3442" i="5"/>
  <c r="K3441" i="5"/>
  <c r="G3441" i="5"/>
  <c r="Q3441" i="5" s="1"/>
  <c r="E3441" i="5"/>
  <c r="L3441" i="5" s="1"/>
  <c r="L3440" i="5"/>
  <c r="K3440" i="5"/>
  <c r="G3440" i="5"/>
  <c r="Q3440" i="5" s="1"/>
  <c r="E3440" i="5"/>
  <c r="L3439" i="5"/>
  <c r="G3439" i="5"/>
  <c r="E3439" i="5"/>
  <c r="K3438" i="5"/>
  <c r="G3438" i="5"/>
  <c r="Q3438" i="5" s="1"/>
  <c r="E3438" i="5"/>
  <c r="L3438" i="5" s="1"/>
  <c r="K3437" i="5"/>
  <c r="G3437" i="5"/>
  <c r="Q3437" i="5" s="1"/>
  <c r="E3437" i="5"/>
  <c r="L3437" i="5" s="1"/>
  <c r="L3436" i="5"/>
  <c r="K3436" i="5"/>
  <c r="G3436" i="5"/>
  <c r="E3436" i="5"/>
  <c r="K3435" i="5"/>
  <c r="G3435" i="5"/>
  <c r="E3435" i="5"/>
  <c r="L3435" i="5" s="1"/>
  <c r="L3434" i="5"/>
  <c r="K3434" i="5"/>
  <c r="G3434" i="5"/>
  <c r="E3434" i="5"/>
  <c r="L3433" i="5"/>
  <c r="K3433" i="5"/>
  <c r="G3433" i="5"/>
  <c r="E3433" i="5"/>
  <c r="G3432" i="5"/>
  <c r="E3432" i="5"/>
  <c r="L3432" i="5" s="1"/>
  <c r="L3431" i="5"/>
  <c r="G3431" i="5"/>
  <c r="E3431" i="5"/>
  <c r="L3430" i="5"/>
  <c r="G3430" i="5"/>
  <c r="E3430" i="5"/>
  <c r="K3429" i="5"/>
  <c r="G3429" i="5"/>
  <c r="E3429" i="5"/>
  <c r="L3429" i="5" s="1"/>
  <c r="K3428" i="5"/>
  <c r="G3428" i="5"/>
  <c r="Q3428" i="5" s="1"/>
  <c r="E3428" i="5"/>
  <c r="L3428" i="5" s="1"/>
  <c r="L3427" i="5"/>
  <c r="G3427" i="5"/>
  <c r="E3427" i="5"/>
  <c r="K3426" i="5"/>
  <c r="G3426" i="5"/>
  <c r="E3426" i="5"/>
  <c r="L3426" i="5" s="1"/>
  <c r="L3425" i="5"/>
  <c r="K3425" i="5"/>
  <c r="G3425" i="5"/>
  <c r="E3425" i="5"/>
  <c r="L3424" i="5"/>
  <c r="K3424" i="5"/>
  <c r="G3424" i="5"/>
  <c r="Q3424" i="5" s="1"/>
  <c r="E3424" i="5"/>
  <c r="G3423" i="5"/>
  <c r="E3423" i="5"/>
  <c r="L3423" i="5" s="1"/>
  <c r="K3422" i="5"/>
  <c r="G3422" i="5"/>
  <c r="Q3422" i="5" s="1"/>
  <c r="E3422" i="5"/>
  <c r="L3422" i="5" s="1"/>
  <c r="L3421" i="5"/>
  <c r="K3421" i="5"/>
  <c r="G3421" i="5"/>
  <c r="N3421" i="5" s="1"/>
  <c r="O3421" i="5" s="1"/>
  <c r="E3421" i="5"/>
  <c r="K3420" i="5"/>
  <c r="G3420" i="5"/>
  <c r="Q3420" i="5" s="1"/>
  <c r="E3420" i="5"/>
  <c r="L3420" i="5" s="1"/>
  <c r="G3419" i="5"/>
  <c r="E3419" i="5"/>
  <c r="L3419" i="5" s="1"/>
  <c r="L3418" i="5"/>
  <c r="K3418" i="5"/>
  <c r="G3418" i="5"/>
  <c r="E3418" i="5"/>
  <c r="K3417" i="5"/>
  <c r="G3417" i="5"/>
  <c r="Q3417" i="5" s="1"/>
  <c r="E3417" i="5"/>
  <c r="L3417" i="5" s="1"/>
  <c r="K3416" i="5"/>
  <c r="G3416" i="5"/>
  <c r="Q3416" i="5" s="1"/>
  <c r="E3416" i="5"/>
  <c r="L3416" i="5" s="1"/>
  <c r="L3415" i="5"/>
  <c r="G3415" i="5"/>
  <c r="E3415" i="5"/>
  <c r="K3414" i="5"/>
  <c r="G3414" i="5"/>
  <c r="N3414" i="5" s="1"/>
  <c r="E3414" i="5"/>
  <c r="L3414" i="5" s="1"/>
  <c r="L3413" i="5"/>
  <c r="K3413" i="5"/>
  <c r="G3413" i="5"/>
  <c r="E3413" i="5"/>
  <c r="L3412" i="5"/>
  <c r="K3412" i="5"/>
  <c r="G3412" i="5"/>
  <c r="E3412" i="5"/>
  <c r="K3411" i="5"/>
  <c r="G3411" i="5"/>
  <c r="E3411" i="5"/>
  <c r="L3411" i="5" s="1"/>
  <c r="K3410" i="5"/>
  <c r="G3410" i="5"/>
  <c r="E3410" i="5"/>
  <c r="L3410" i="5" s="1"/>
  <c r="L3409" i="5"/>
  <c r="G3409" i="5"/>
  <c r="E3409" i="5"/>
  <c r="K3408" i="5"/>
  <c r="G3408" i="5"/>
  <c r="E3408" i="5"/>
  <c r="L3408" i="5" s="1"/>
  <c r="G3407" i="5"/>
  <c r="E3407" i="5"/>
  <c r="L3407" i="5" s="1"/>
  <c r="L3406" i="5"/>
  <c r="K3406" i="5"/>
  <c r="G3406" i="5"/>
  <c r="E3406" i="5"/>
  <c r="G3405" i="5"/>
  <c r="E3405" i="5"/>
  <c r="L3405" i="5" s="1"/>
  <c r="L3404" i="5"/>
  <c r="K3404" i="5"/>
  <c r="G3404" i="5"/>
  <c r="E3404" i="5"/>
  <c r="G3403" i="5"/>
  <c r="E3403" i="5"/>
  <c r="L3403" i="5" s="1"/>
  <c r="K3402" i="5"/>
  <c r="G3402" i="5"/>
  <c r="N3402" i="5" s="1"/>
  <c r="E3402" i="5"/>
  <c r="L3402" i="5" s="1"/>
  <c r="K3401" i="5"/>
  <c r="G3401" i="5"/>
  <c r="Q3401" i="5" s="1"/>
  <c r="E3401" i="5"/>
  <c r="L3401" i="5" s="1"/>
  <c r="L3400" i="5"/>
  <c r="G3400" i="5"/>
  <c r="E3400" i="5"/>
  <c r="K3399" i="5"/>
  <c r="G3399" i="5"/>
  <c r="Q3399" i="5" s="1"/>
  <c r="E3399" i="5"/>
  <c r="L3399" i="5" s="1"/>
  <c r="K3398" i="5"/>
  <c r="G3398" i="5"/>
  <c r="E3398" i="5"/>
  <c r="L3398" i="5" s="1"/>
  <c r="K3397" i="5"/>
  <c r="G3397" i="5"/>
  <c r="Q3397" i="5" s="1"/>
  <c r="E3397" i="5"/>
  <c r="L3397" i="5" s="1"/>
  <c r="L3396" i="5"/>
  <c r="K3396" i="5"/>
  <c r="G3396" i="5"/>
  <c r="E3396" i="5"/>
  <c r="K3395" i="5"/>
  <c r="G3395" i="5"/>
  <c r="E3395" i="5"/>
  <c r="L3395" i="5" s="1"/>
  <c r="G3394" i="5"/>
  <c r="E3394" i="5"/>
  <c r="L3394" i="5" s="1"/>
  <c r="L3393" i="5"/>
  <c r="K3393" i="5"/>
  <c r="G3393" i="5"/>
  <c r="E3393" i="5"/>
  <c r="K3392" i="5"/>
  <c r="G3392" i="5"/>
  <c r="Q3392" i="5" s="1"/>
  <c r="E3392" i="5"/>
  <c r="L3392" i="5" s="1"/>
  <c r="G3391" i="5"/>
  <c r="E3391" i="5"/>
  <c r="L3391" i="5" s="1"/>
  <c r="K3390" i="5"/>
  <c r="G3390" i="5"/>
  <c r="E3390" i="5"/>
  <c r="L3390" i="5" s="1"/>
  <c r="K3389" i="5"/>
  <c r="G3389" i="5"/>
  <c r="Q3389" i="5" s="1"/>
  <c r="E3389" i="5"/>
  <c r="L3389" i="5" s="1"/>
  <c r="K3388" i="5"/>
  <c r="G3388" i="5"/>
  <c r="Q3388" i="5" s="1"/>
  <c r="E3388" i="5"/>
  <c r="L3388" i="5" s="1"/>
  <c r="L3387" i="5"/>
  <c r="K3387" i="5"/>
  <c r="G3387" i="5"/>
  <c r="E3387" i="5"/>
  <c r="K3386" i="5"/>
  <c r="G3386" i="5"/>
  <c r="E3386" i="5"/>
  <c r="L3386" i="5" s="1"/>
  <c r="G3385" i="5"/>
  <c r="E3385" i="5"/>
  <c r="L3385" i="5" s="1"/>
  <c r="L3384" i="5"/>
  <c r="K3384" i="5"/>
  <c r="G3384" i="5"/>
  <c r="E3384" i="5"/>
  <c r="K3383" i="5"/>
  <c r="G3383" i="5"/>
  <c r="Q3383" i="5" s="1"/>
  <c r="E3383" i="5"/>
  <c r="L3383" i="5" s="1"/>
  <c r="G3382" i="5"/>
  <c r="E3382" i="5"/>
  <c r="L3382" i="5" s="1"/>
  <c r="L3381" i="5"/>
  <c r="K3381" i="5"/>
  <c r="G3381" i="5"/>
  <c r="E3381" i="5"/>
  <c r="K3380" i="5"/>
  <c r="G3380" i="5"/>
  <c r="Q3380" i="5" s="1"/>
  <c r="E3380" i="5"/>
  <c r="L3380" i="5" s="1"/>
  <c r="K3379" i="5"/>
  <c r="G3379" i="5"/>
  <c r="Q3379" i="5" s="1"/>
  <c r="E3379" i="5"/>
  <c r="L3379" i="5" s="1"/>
  <c r="L3378" i="5"/>
  <c r="K3378" i="5"/>
  <c r="G3378" i="5"/>
  <c r="E3378" i="5"/>
  <c r="K3377" i="5"/>
  <c r="G3377" i="5"/>
  <c r="E3377" i="5"/>
  <c r="L3377" i="5" s="1"/>
  <c r="G3376" i="5"/>
  <c r="E3376" i="5"/>
  <c r="L3376" i="5" s="1"/>
  <c r="L3375" i="5"/>
  <c r="K3375" i="5"/>
  <c r="G3375" i="5"/>
  <c r="E3375" i="5"/>
  <c r="K3374" i="5"/>
  <c r="G3374" i="5"/>
  <c r="Q3374" i="5" s="1"/>
  <c r="E3374" i="5"/>
  <c r="L3374" i="5" s="1"/>
  <c r="G3373" i="5"/>
  <c r="E3373" i="5"/>
  <c r="L3373" i="5" s="1"/>
  <c r="L3372" i="5"/>
  <c r="K3372" i="5"/>
  <c r="G3372" i="5"/>
  <c r="E3372" i="5"/>
  <c r="K3371" i="5"/>
  <c r="G3371" i="5"/>
  <c r="Q3371" i="5" s="1"/>
  <c r="E3371" i="5"/>
  <c r="L3371" i="5" s="1"/>
  <c r="K3370" i="5"/>
  <c r="G3370" i="5"/>
  <c r="Q3370" i="5" s="1"/>
  <c r="E3370" i="5"/>
  <c r="L3370" i="5" s="1"/>
  <c r="L3369" i="5"/>
  <c r="K3369" i="5"/>
  <c r="G3369" i="5"/>
  <c r="E3369" i="5"/>
  <c r="K3368" i="5"/>
  <c r="G3368" i="5"/>
  <c r="E3368" i="5"/>
  <c r="L3368" i="5" s="1"/>
  <c r="G3367" i="5"/>
  <c r="E3367" i="5"/>
  <c r="L3367" i="5" s="1"/>
  <c r="L3366" i="5"/>
  <c r="K3366" i="5"/>
  <c r="G3366" i="5"/>
  <c r="E3366" i="5"/>
  <c r="K3365" i="5"/>
  <c r="G3365" i="5"/>
  <c r="Q3365" i="5" s="1"/>
  <c r="E3365" i="5"/>
  <c r="L3365" i="5" s="1"/>
  <c r="G3364" i="5"/>
  <c r="E3364" i="5"/>
  <c r="L3364" i="5" s="1"/>
  <c r="L3363" i="5"/>
  <c r="K3363" i="5"/>
  <c r="G3363" i="5"/>
  <c r="E3363" i="5"/>
  <c r="K3362" i="5"/>
  <c r="G3362" i="5"/>
  <c r="E3362" i="5"/>
  <c r="L3362" i="5" s="1"/>
  <c r="K3361" i="5"/>
  <c r="G3361" i="5"/>
  <c r="E3361" i="5"/>
  <c r="L3361" i="5" s="1"/>
  <c r="L3360" i="5"/>
  <c r="K3360" i="5"/>
  <c r="G3360" i="5"/>
  <c r="E3360" i="5"/>
  <c r="K3359" i="5"/>
  <c r="G3359" i="5"/>
  <c r="E3359" i="5"/>
  <c r="L3359" i="5" s="1"/>
  <c r="G3358" i="5"/>
  <c r="E3358" i="5"/>
  <c r="L3358" i="5" s="1"/>
  <c r="L3357" i="5"/>
  <c r="K3357" i="5"/>
  <c r="G3357" i="5"/>
  <c r="E3357" i="5"/>
  <c r="K3356" i="5"/>
  <c r="G3356" i="5"/>
  <c r="Q3356" i="5" s="1"/>
  <c r="E3356" i="5"/>
  <c r="L3356" i="5" s="1"/>
  <c r="G3355" i="5"/>
  <c r="E3355" i="5"/>
  <c r="L3355" i="5" s="1"/>
  <c r="L3354" i="5"/>
  <c r="K3354" i="5"/>
  <c r="G3354" i="5"/>
  <c r="E3354" i="5"/>
  <c r="K3353" i="5"/>
  <c r="G3353" i="5"/>
  <c r="Q3353" i="5" s="1"/>
  <c r="E3353" i="5"/>
  <c r="L3353" i="5" s="1"/>
  <c r="K3352" i="5"/>
  <c r="G3352" i="5"/>
  <c r="Q3352" i="5" s="1"/>
  <c r="E3352" i="5"/>
  <c r="L3352" i="5" s="1"/>
  <c r="L3351" i="5"/>
  <c r="K3351" i="5"/>
  <c r="G3351" i="5"/>
  <c r="E3351" i="5"/>
  <c r="K3350" i="5"/>
  <c r="G3350" i="5"/>
  <c r="E3350" i="5"/>
  <c r="L3350" i="5" s="1"/>
  <c r="G3349" i="5"/>
  <c r="E3349" i="5"/>
  <c r="L3349" i="5" s="1"/>
  <c r="L3348" i="5"/>
  <c r="K3348" i="5"/>
  <c r="G3348" i="5"/>
  <c r="E3348" i="5"/>
  <c r="K3347" i="5"/>
  <c r="G3347" i="5"/>
  <c r="Q3347" i="5" s="1"/>
  <c r="E3347" i="5"/>
  <c r="L3347" i="5" s="1"/>
  <c r="G3346" i="5"/>
  <c r="E3346" i="5"/>
  <c r="L3346" i="5" s="1"/>
  <c r="L3345" i="5"/>
  <c r="K3345" i="5"/>
  <c r="G3345" i="5"/>
  <c r="E3345" i="5"/>
  <c r="K3344" i="5"/>
  <c r="G3344" i="5"/>
  <c r="Q3344" i="5" s="1"/>
  <c r="E3344" i="5"/>
  <c r="L3344" i="5" s="1"/>
  <c r="K3343" i="5"/>
  <c r="G3343" i="5"/>
  <c r="E3343" i="5"/>
  <c r="L3343" i="5" s="1"/>
  <c r="L3342" i="5"/>
  <c r="K3342" i="5"/>
  <c r="G3342" i="5"/>
  <c r="E3342" i="5"/>
  <c r="K3341" i="5"/>
  <c r="G3341" i="5"/>
  <c r="E3341" i="5"/>
  <c r="L3341" i="5" s="1"/>
  <c r="G3340" i="5"/>
  <c r="E3340" i="5"/>
  <c r="L3340" i="5" s="1"/>
  <c r="L3339" i="5"/>
  <c r="K3339" i="5"/>
  <c r="G3339" i="5"/>
  <c r="E3339" i="5"/>
  <c r="K3338" i="5"/>
  <c r="G3338" i="5"/>
  <c r="E3338" i="5"/>
  <c r="L3338" i="5" s="1"/>
  <c r="G3337" i="5"/>
  <c r="E3337" i="5"/>
  <c r="L3337" i="5" s="1"/>
  <c r="L3336" i="5"/>
  <c r="K3336" i="5"/>
  <c r="G3336" i="5"/>
  <c r="E3336" i="5"/>
  <c r="K3335" i="5"/>
  <c r="G3335" i="5"/>
  <c r="Q3335" i="5" s="1"/>
  <c r="E3335" i="5"/>
  <c r="L3335" i="5" s="1"/>
  <c r="K3334" i="5"/>
  <c r="G3334" i="5"/>
  <c r="Q3334" i="5" s="1"/>
  <c r="E3334" i="5"/>
  <c r="L3334" i="5" s="1"/>
  <c r="L3333" i="5"/>
  <c r="K3333" i="5"/>
  <c r="G3333" i="5"/>
  <c r="E3333" i="5"/>
  <c r="K3332" i="5"/>
  <c r="G3332" i="5"/>
  <c r="E3332" i="5"/>
  <c r="L3332" i="5" s="1"/>
  <c r="G3331" i="5"/>
  <c r="E3331" i="5"/>
  <c r="L3331" i="5" s="1"/>
  <c r="L3330" i="5"/>
  <c r="K3330" i="5"/>
  <c r="G3330" i="5"/>
  <c r="E3330" i="5"/>
  <c r="K3329" i="5"/>
  <c r="G3329" i="5"/>
  <c r="Q3329" i="5" s="1"/>
  <c r="E3329" i="5"/>
  <c r="L3329" i="5" s="1"/>
  <c r="G3328" i="5"/>
  <c r="E3328" i="5"/>
  <c r="L3328" i="5" s="1"/>
  <c r="L3327" i="5"/>
  <c r="K3327" i="5"/>
  <c r="G3327" i="5"/>
  <c r="E3327" i="5"/>
  <c r="K3326" i="5"/>
  <c r="G3326" i="5"/>
  <c r="E3326" i="5"/>
  <c r="L3326" i="5" s="1"/>
  <c r="K3325" i="5"/>
  <c r="G3325" i="5"/>
  <c r="Q3325" i="5" s="1"/>
  <c r="E3325" i="5"/>
  <c r="L3325" i="5" s="1"/>
  <c r="L3324" i="5"/>
  <c r="K3324" i="5"/>
  <c r="G3324" i="5"/>
  <c r="E3324" i="5"/>
  <c r="K3323" i="5"/>
  <c r="G3323" i="5"/>
  <c r="E3323" i="5"/>
  <c r="L3323" i="5" s="1"/>
  <c r="G3322" i="5"/>
  <c r="E3322" i="5"/>
  <c r="L3322" i="5" s="1"/>
  <c r="L3321" i="5"/>
  <c r="K3321" i="5"/>
  <c r="G3321" i="5"/>
  <c r="E3321" i="5"/>
  <c r="K3320" i="5"/>
  <c r="G3320" i="5"/>
  <c r="Q3320" i="5" s="1"/>
  <c r="E3320" i="5"/>
  <c r="L3320" i="5" s="1"/>
  <c r="G3319" i="5"/>
  <c r="E3319" i="5"/>
  <c r="L3319" i="5" s="1"/>
  <c r="L3318" i="5"/>
  <c r="K3318" i="5"/>
  <c r="G3318" i="5"/>
  <c r="E3318" i="5"/>
  <c r="K3317" i="5"/>
  <c r="G3317" i="5"/>
  <c r="Q3317" i="5" s="1"/>
  <c r="E3317" i="5"/>
  <c r="L3317" i="5" s="1"/>
  <c r="K3316" i="5"/>
  <c r="G3316" i="5"/>
  <c r="E3316" i="5"/>
  <c r="L3316" i="5" s="1"/>
  <c r="L3315" i="5"/>
  <c r="K3315" i="5"/>
  <c r="G3315" i="5"/>
  <c r="E3315" i="5"/>
  <c r="K3314" i="5"/>
  <c r="G3314" i="5"/>
  <c r="E3314" i="5"/>
  <c r="L3314" i="5" s="1"/>
  <c r="G3313" i="5"/>
  <c r="E3313" i="5"/>
  <c r="L3313" i="5" s="1"/>
  <c r="L3312" i="5"/>
  <c r="K3312" i="5"/>
  <c r="G3312" i="5"/>
  <c r="E3312" i="5"/>
  <c r="K3311" i="5"/>
  <c r="G3311" i="5"/>
  <c r="Q3311" i="5" s="1"/>
  <c r="E3311" i="5"/>
  <c r="L3311" i="5" s="1"/>
  <c r="G3310" i="5"/>
  <c r="E3310" i="5"/>
  <c r="L3310" i="5" s="1"/>
  <c r="L3309" i="5"/>
  <c r="K3309" i="5"/>
  <c r="G3309" i="5"/>
  <c r="E3309" i="5"/>
  <c r="K3308" i="5"/>
  <c r="G3308" i="5"/>
  <c r="Q3308" i="5" s="1"/>
  <c r="E3308" i="5"/>
  <c r="L3308" i="5" s="1"/>
  <c r="K3307" i="5"/>
  <c r="G3307" i="5"/>
  <c r="E3307" i="5"/>
  <c r="L3307" i="5" s="1"/>
  <c r="L3306" i="5"/>
  <c r="K3306" i="5"/>
  <c r="G3306" i="5"/>
  <c r="E3306" i="5"/>
  <c r="K3305" i="5"/>
  <c r="G3305" i="5"/>
  <c r="E3305" i="5"/>
  <c r="L3305" i="5" s="1"/>
  <c r="G3304" i="5"/>
  <c r="E3304" i="5"/>
  <c r="L3304" i="5" s="1"/>
  <c r="L3303" i="5"/>
  <c r="K3303" i="5"/>
  <c r="G3303" i="5"/>
  <c r="E3303" i="5"/>
  <c r="K3302" i="5"/>
  <c r="G3302" i="5"/>
  <c r="E3302" i="5"/>
  <c r="L3302" i="5" s="1"/>
  <c r="G3301" i="5"/>
  <c r="E3301" i="5"/>
  <c r="L3301" i="5" s="1"/>
  <c r="L3300" i="5"/>
  <c r="K3300" i="5"/>
  <c r="G3300" i="5"/>
  <c r="E3300" i="5"/>
  <c r="K3299" i="5"/>
  <c r="G3299" i="5"/>
  <c r="Q3299" i="5" s="1"/>
  <c r="E3299" i="5"/>
  <c r="L3299" i="5" s="1"/>
  <c r="K3298" i="5"/>
  <c r="G3298" i="5"/>
  <c r="E3298" i="5"/>
  <c r="L3298" i="5" s="1"/>
  <c r="L3297" i="5"/>
  <c r="K3297" i="5"/>
  <c r="G3297" i="5"/>
  <c r="E3297" i="5"/>
  <c r="K3296" i="5"/>
  <c r="G3296" i="5"/>
  <c r="E3296" i="5"/>
  <c r="L3296" i="5" s="1"/>
  <c r="G3295" i="5"/>
  <c r="E3295" i="5"/>
  <c r="L3295" i="5" s="1"/>
  <c r="L3294" i="5"/>
  <c r="K3294" i="5"/>
  <c r="G3294" i="5"/>
  <c r="E3294" i="5"/>
  <c r="K3293" i="5"/>
  <c r="G3293" i="5"/>
  <c r="Q3293" i="5" s="1"/>
  <c r="E3293" i="5"/>
  <c r="L3293" i="5" s="1"/>
  <c r="G3292" i="5"/>
  <c r="E3292" i="5"/>
  <c r="L3292" i="5" s="1"/>
  <c r="L3291" i="5"/>
  <c r="K3291" i="5"/>
  <c r="G3291" i="5"/>
  <c r="E3291" i="5"/>
  <c r="K3290" i="5"/>
  <c r="G3290" i="5"/>
  <c r="E3290" i="5"/>
  <c r="L3290" i="5" s="1"/>
  <c r="K3289" i="5"/>
  <c r="G3289" i="5"/>
  <c r="E3289" i="5"/>
  <c r="L3289" i="5" s="1"/>
  <c r="L3288" i="5"/>
  <c r="K3288" i="5"/>
  <c r="G3288" i="5"/>
  <c r="E3288" i="5"/>
  <c r="K3287" i="5"/>
  <c r="G3287" i="5"/>
  <c r="E3287" i="5"/>
  <c r="L3287" i="5" s="1"/>
  <c r="G3286" i="5"/>
  <c r="E3286" i="5"/>
  <c r="L3286" i="5" s="1"/>
  <c r="L3285" i="5"/>
  <c r="K3285" i="5"/>
  <c r="G3285" i="5"/>
  <c r="E3285" i="5"/>
  <c r="K3284" i="5"/>
  <c r="G3284" i="5"/>
  <c r="Q3284" i="5" s="1"/>
  <c r="E3284" i="5"/>
  <c r="L3284" i="5" s="1"/>
  <c r="G3283" i="5"/>
  <c r="E3283" i="5"/>
  <c r="L3283" i="5" s="1"/>
  <c r="L3282" i="5"/>
  <c r="K3282" i="5"/>
  <c r="G3282" i="5"/>
  <c r="E3282" i="5"/>
  <c r="K3281" i="5"/>
  <c r="G3281" i="5"/>
  <c r="Q3281" i="5" s="1"/>
  <c r="E3281" i="5"/>
  <c r="L3281" i="5" s="1"/>
  <c r="K3280" i="5"/>
  <c r="G3280" i="5"/>
  <c r="E3280" i="5"/>
  <c r="L3280" i="5" s="1"/>
  <c r="L3279" i="5"/>
  <c r="K3279" i="5"/>
  <c r="G3279" i="5"/>
  <c r="E3279" i="5"/>
  <c r="K3278" i="5"/>
  <c r="G3278" i="5"/>
  <c r="E3278" i="5"/>
  <c r="L3278" i="5" s="1"/>
  <c r="G3277" i="5"/>
  <c r="E3277" i="5"/>
  <c r="L3277" i="5" s="1"/>
  <c r="L3276" i="5"/>
  <c r="K3276" i="5"/>
  <c r="G3276" i="5"/>
  <c r="E3276" i="5"/>
  <c r="K3275" i="5"/>
  <c r="G3275" i="5"/>
  <c r="Q3275" i="5" s="1"/>
  <c r="E3275" i="5"/>
  <c r="L3275" i="5" s="1"/>
  <c r="G3274" i="5"/>
  <c r="E3274" i="5"/>
  <c r="L3274" i="5" s="1"/>
  <c r="L3273" i="5"/>
  <c r="K3273" i="5"/>
  <c r="G3273" i="5"/>
  <c r="E3273" i="5"/>
  <c r="K3272" i="5"/>
  <c r="G3272" i="5"/>
  <c r="Q3272" i="5" s="1"/>
  <c r="E3272" i="5"/>
  <c r="L3272" i="5" s="1"/>
  <c r="K3271" i="5"/>
  <c r="G3271" i="5"/>
  <c r="Q3271" i="5" s="1"/>
  <c r="E3271" i="5"/>
  <c r="L3271" i="5" s="1"/>
  <c r="L3270" i="5"/>
  <c r="K3270" i="5"/>
  <c r="G3270" i="5"/>
  <c r="E3270" i="5"/>
  <c r="K3269" i="5"/>
  <c r="G3269" i="5"/>
  <c r="E3269" i="5"/>
  <c r="L3269" i="5" s="1"/>
  <c r="G3268" i="5"/>
  <c r="E3268" i="5"/>
  <c r="L3268" i="5" s="1"/>
  <c r="L3267" i="5"/>
  <c r="K3267" i="5"/>
  <c r="G3267" i="5"/>
  <c r="E3267" i="5"/>
  <c r="K3266" i="5"/>
  <c r="G3266" i="5"/>
  <c r="E3266" i="5"/>
  <c r="L3266" i="5" s="1"/>
  <c r="G3265" i="5"/>
  <c r="E3265" i="5"/>
  <c r="L3265" i="5" s="1"/>
  <c r="L3264" i="5"/>
  <c r="K3264" i="5"/>
  <c r="G3264" i="5"/>
  <c r="E3264" i="5"/>
  <c r="K3263" i="5"/>
  <c r="G3263" i="5"/>
  <c r="Q3263" i="5" s="1"/>
  <c r="E3263" i="5"/>
  <c r="L3263" i="5" s="1"/>
  <c r="K3262" i="5"/>
  <c r="G3262" i="5"/>
  <c r="E3262" i="5"/>
  <c r="L3262" i="5" s="1"/>
  <c r="L3261" i="5"/>
  <c r="K3261" i="5"/>
  <c r="G3261" i="5"/>
  <c r="E3261" i="5"/>
  <c r="K3260" i="5"/>
  <c r="G3260" i="5"/>
  <c r="E3260" i="5"/>
  <c r="L3260" i="5" s="1"/>
  <c r="G3259" i="5"/>
  <c r="E3259" i="5"/>
  <c r="L3259" i="5" s="1"/>
  <c r="L3258" i="5"/>
  <c r="K3258" i="5"/>
  <c r="G3258" i="5"/>
  <c r="E3258" i="5"/>
  <c r="K3257" i="5"/>
  <c r="G3257" i="5"/>
  <c r="Q3257" i="5" s="1"/>
  <c r="E3257" i="5"/>
  <c r="L3257" i="5" s="1"/>
  <c r="G3256" i="5"/>
  <c r="E3256" i="5"/>
  <c r="L3256" i="5" s="1"/>
  <c r="L3255" i="5"/>
  <c r="K3255" i="5"/>
  <c r="G3255" i="5"/>
  <c r="E3255" i="5"/>
  <c r="K3254" i="5"/>
  <c r="G3254" i="5"/>
  <c r="E3254" i="5"/>
  <c r="L3254" i="5" s="1"/>
  <c r="K3253" i="5"/>
  <c r="G3253" i="5"/>
  <c r="E3253" i="5"/>
  <c r="L3253" i="5" s="1"/>
  <c r="L3252" i="5"/>
  <c r="K3252" i="5"/>
  <c r="G3252" i="5"/>
  <c r="E3252" i="5"/>
  <c r="K3251" i="5"/>
  <c r="G3251" i="5"/>
  <c r="E3251" i="5"/>
  <c r="L3251" i="5" s="1"/>
  <c r="G3250" i="5"/>
  <c r="E3250" i="5"/>
  <c r="L3250" i="5" s="1"/>
  <c r="L3249" i="5"/>
  <c r="K3249" i="5"/>
  <c r="G3249" i="5"/>
  <c r="E3249" i="5"/>
  <c r="K3248" i="5"/>
  <c r="G3248" i="5"/>
  <c r="Q3248" i="5" s="1"/>
  <c r="E3248" i="5"/>
  <c r="L3248" i="5" s="1"/>
  <c r="G3247" i="5"/>
  <c r="E3247" i="5"/>
  <c r="L3247" i="5" s="1"/>
  <c r="L3246" i="5"/>
  <c r="K3246" i="5"/>
  <c r="G3246" i="5"/>
  <c r="E3246" i="5"/>
  <c r="K3245" i="5"/>
  <c r="G3245" i="5"/>
  <c r="Q3245" i="5" s="1"/>
  <c r="E3245" i="5"/>
  <c r="L3245" i="5" s="1"/>
  <c r="K3244" i="5"/>
  <c r="G3244" i="5"/>
  <c r="E3244" i="5"/>
  <c r="L3244" i="5" s="1"/>
  <c r="L3243" i="5"/>
  <c r="K3243" i="5"/>
  <c r="G3243" i="5"/>
  <c r="E3243" i="5"/>
  <c r="K3242" i="5"/>
  <c r="G3242" i="5"/>
  <c r="E3242" i="5"/>
  <c r="L3242" i="5" s="1"/>
  <c r="G3241" i="5"/>
  <c r="E3241" i="5"/>
  <c r="L3241" i="5" s="1"/>
  <c r="L3240" i="5"/>
  <c r="K3240" i="5"/>
  <c r="G3240" i="5"/>
  <c r="E3240" i="5"/>
  <c r="K3239" i="5"/>
  <c r="G3239" i="5"/>
  <c r="Q3239" i="5" s="1"/>
  <c r="E3239" i="5"/>
  <c r="L3239" i="5" s="1"/>
  <c r="G3238" i="5"/>
  <c r="E3238" i="5"/>
  <c r="L3238" i="5" s="1"/>
  <c r="L3237" i="5"/>
  <c r="K3237" i="5"/>
  <c r="G3237" i="5"/>
  <c r="E3237" i="5"/>
  <c r="K3236" i="5"/>
  <c r="G3236" i="5"/>
  <c r="Q3236" i="5" s="1"/>
  <c r="E3236" i="5"/>
  <c r="L3236" i="5" s="1"/>
  <c r="K3235" i="5"/>
  <c r="G3235" i="5"/>
  <c r="Q3235" i="5" s="1"/>
  <c r="E3235" i="5"/>
  <c r="L3235" i="5" s="1"/>
  <c r="L3234" i="5"/>
  <c r="K3234" i="5"/>
  <c r="G3234" i="5"/>
  <c r="E3234" i="5"/>
  <c r="K3233" i="5"/>
  <c r="G3233" i="5"/>
  <c r="E3233" i="5"/>
  <c r="L3233" i="5" s="1"/>
  <c r="G3232" i="5"/>
  <c r="E3232" i="5"/>
  <c r="L3232" i="5" s="1"/>
  <c r="L3231" i="5"/>
  <c r="K3231" i="5"/>
  <c r="G3231" i="5"/>
  <c r="E3231" i="5"/>
  <c r="K3230" i="5"/>
  <c r="G3230" i="5"/>
  <c r="E3230" i="5"/>
  <c r="L3230" i="5" s="1"/>
  <c r="G3229" i="5"/>
  <c r="E3229" i="5"/>
  <c r="L3229" i="5" s="1"/>
  <c r="L3228" i="5"/>
  <c r="K3228" i="5"/>
  <c r="G3228" i="5"/>
  <c r="E3228" i="5"/>
  <c r="K3227" i="5"/>
  <c r="G3227" i="5"/>
  <c r="Q3227" i="5" s="1"/>
  <c r="E3227" i="5"/>
  <c r="L3227" i="5" s="1"/>
  <c r="K3226" i="5"/>
  <c r="G3226" i="5"/>
  <c r="E3226" i="5"/>
  <c r="L3226" i="5" s="1"/>
  <c r="L3225" i="5"/>
  <c r="K3225" i="5"/>
  <c r="G3225" i="5"/>
  <c r="E3225" i="5"/>
  <c r="K3224" i="5"/>
  <c r="G3224" i="5"/>
  <c r="E3224" i="5"/>
  <c r="L3224" i="5" s="1"/>
  <c r="G3223" i="5"/>
  <c r="E3223" i="5"/>
  <c r="L3223" i="5" s="1"/>
  <c r="L3222" i="5"/>
  <c r="K3222" i="5"/>
  <c r="G3222" i="5"/>
  <c r="E3222" i="5"/>
  <c r="K3221" i="5"/>
  <c r="G3221" i="5"/>
  <c r="Q3221" i="5" s="1"/>
  <c r="E3221" i="5"/>
  <c r="L3221" i="5" s="1"/>
  <c r="G3220" i="5"/>
  <c r="E3220" i="5"/>
  <c r="L3220" i="5" s="1"/>
  <c r="L3219" i="5"/>
  <c r="K3219" i="5"/>
  <c r="G3219" i="5"/>
  <c r="E3219" i="5"/>
  <c r="K3218" i="5"/>
  <c r="G3218" i="5"/>
  <c r="E3218" i="5"/>
  <c r="L3218" i="5" s="1"/>
  <c r="K3217" i="5"/>
  <c r="G3217" i="5"/>
  <c r="E3217" i="5"/>
  <c r="L3217" i="5" s="1"/>
  <c r="L3216" i="5"/>
  <c r="K3216" i="5"/>
  <c r="G3216" i="5"/>
  <c r="E3216" i="5"/>
  <c r="K3215" i="5"/>
  <c r="G3215" i="5"/>
  <c r="E3215" i="5"/>
  <c r="L3215" i="5" s="1"/>
  <c r="G3214" i="5"/>
  <c r="E3214" i="5"/>
  <c r="L3214" i="5" s="1"/>
  <c r="L3213" i="5"/>
  <c r="K3213" i="5"/>
  <c r="G3213" i="5"/>
  <c r="E3213" i="5"/>
  <c r="K3212" i="5"/>
  <c r="G3212" i="5"/>
  <c r="Q3212" i="5" s="1"/>
  <c r="E3212" i="5"/>
  <c r="L3212" i="5" s="1"/>
  <c r="G3211" i="5"/>
  <c r="E3211" i="5"/>
  <c r="L3211" i="5" s="1"/>
  <c r="L3210" i="5"/>
  <c r="K3210" i="5"/>
  <c r="G3210" i="5"/>
  <c r="E3210" i="5"/>
  <c r="K3209" i="5"/>
  <c r="G3209" i="5"/>
  <c r="Q3209" i="5" s="1"/>
  <c r="E3209" i="5"/>
  <c r="L3209" i="5" s="1"/>
  <c r="K3208" i="5"/>
  <c r="G3208" i="5"/>
  <c r="E3208" i="5"/>
  <c r="L3208" i="5" s="1"/>
  <c r="L3207" i="5"/>
  <c r="K3207" i="5"/>
  <c r="G3207" i="5"/>
  <c r="E3207" i="5"/>
  <c r="K3206" i="5"/>
  <c r="G3206" i="5"/>
  <c r="E3206" i="5"/>
  <c r="L3206" i="5" s="1"/>
  <c r="G3205" i="5"/>
  <c r="E3205" i="5"/>
  <c r="L3205" i="5" s="1"/>
  <c r="L3204" i="5"/>
  <c r="K3204" i="5"/>
  <c r="G3204" i="5"/>
  <c r="E3204" i="5"/>
  <c r="K3203" i="5"/>
  <c r="G3203" i="5"/>
  <c r="Q3203" i="5" s="1"/>
  <c r="E3203" i="5"/>
  <c r="L3203" i="5" s="1"/>
  <c r="G3202" i="5"/>
  <c r="E3202" i="5"/>
  <c r="L3202" i="5" s="1"/>
  <c r="L3201" i="5"/>
  <c r="K3201" i="5"/>
  <c r="G3201" i="5"/>
  <c r="E3201" i="5"/>
  <c r="K3200" i="5"/>
  <c r="G3200" i="5"/>
  <c r="Q3200" i="5" s="1"/>
  <c r="E3200" i="5"/>
  <c r="L3200" i="5" s="1"/>
  <c r="K3199" i="5"/>
  <c r="G3199" i="5"/>
  <c r="E3199" i="5"/>
  <c r="L3199" i="5" s="1"/>
  <c r="L3198" i="5"/>
  <c r="K3198" i="5"/>
  <c r="G3198" i="5"/>
  <c r="E3198" i="5"/>
  <c r="K3197" i="5"/>
  <c r="G3197" i="5"/>
  <c r="E3197" i="5"/>
  <c r="L3197" i="5" s="1"/>
  <c r="G3196" i="5"/>
  <c r="E3196" i="5"/>
  <c r="L3196" i="5" s="1"/>
  <c r="L3195" i="5"/>
  <c r="K3195" i="5"/>
  <c r="G3195" i="5"/>
  <c r="E3195" i="5"/>
  <c r="K3194" i="5"/>
  <c r="G3194" i="5"/>
  <c r="Q3194" i="5" s="1"/>
  <c r="E3194" i="5"/>
  <c r="L3194" i="5" s="1"/>
  <c r="G3193" i="5"/>
  <c r="E3193" i="5"/>
  <c r="L3193" i="5" s="1"/>
  <c r="L3192" i="5"/>
  <c r="K3192" i="5"/>
  <c r="G3192" i="5"/>
  <c r="E3192" i="5"/>
  <c r="K3191" i="5"/>
  <c r="G3191" i="5"/>
  <c r="Q3191" i="5" s="1"/>
  <c r="E3191" i="5"/>
  <c r="L3191" i="5" s="1"/>
  <c r="K3190" i="5"/>
  <c r="G3190" i="5"/>
  <c r="E3190" i="5"/>
  <c r="L3190" i="5" s="1"/>
  <c r="L3189" i="5"/>
  <c r="K3189" i="5"/>
  <c r="G3189" i="5"/>
  <c r="E3189" i="5"/>
  <c r="K3188" i="5"/>
  <c r="G3188" i="5"/>
  <c r="E3188" i="5"/>
  <c r="L3188" i="5" s="1"/>
  <c r="G3187" i="5"/>
  <c r="E3187" i="5"/>
  <c r="L3187" i="5" s="1"/>
  <c r="L3186" i="5"/>
  <c r="K3186" i="5"/>
  <c r="G3186" i="5"/>
  <c r="E3186" i="5"/>
  <c r="K3185" i="5"/>
  <c r="G3185" i="5"/>
  <c r="Q3185" i="5" s="1"/>
  <c r="E3185" i="5"/>
  <c r="L3185" i="5" s="1"/>
  <c r="G3184" i="5"/>
  <c r="E3184" i="5"/>
  <c r="L3184" i="5" s="1"/>
  <c r="L3183" i="5"/>
  <c r="K3183" i="5"/>
  <c r="G3183" i="5"/>
  <c r="E3183" i="5"/>
  <c r="K3182" i="5"/>
  <c r="G3182" i="5"/>
  <c r="E3182" i="5"/>
  <c r="L3182" i="5" s="1"/>
  <c r="K3181" i="5"/>
  <c r="G3181" i="5"/>
  <c r="E3181" i="5"/>
  <c r="L3181" i="5" s="1"/>
  <c r="L3180" i="5"/>
  <c r="K3180" i="5"/>
  <c r="G3180" i="5"/>
  <c r="E3180" i="5"/>
  <c r="K3179" i="5"/>
  <c r="G3179" i="5"/>
  <c r="E3179" i="5"/>
  <c r="L3179" i="5" s="1"/>
  <c r="G3178" i="5"/>
  <c r="E3178" i="5"/>
  <c r="L3178" i="5" s="1"/>
  <c r="L3177" i="5"/>
  <c r="K3177" i="5"/>
  <c r="G3177" i="5"/>
  <c r="E3177" i="5"/>
  <c r="K3176" i="5"/>
  <c r="G3176" i="5"/>
  <c r="Q3176" i="5" s="1"/>
  <c r="E3176" i="5"/>
  <c r="L3176" i="5" s="1"/>
  <c r="G3175" i="5"/>
  <c r="E3175" i="5"/>
  <c r="L3175" i="5" s="1"/>
  <c r="L3174" i="5"/>
  <c r="K3174" i="5"/>
  <c r="G3174" i="5"/>
  <c r="E3174" i="5"/>
  <c r="K3173" i="5"/>
  <c r="G3173" i="5"/>
  <c r="Q3173" i="5" s="1"/>
  <c r="E3173" i="5"/>
  <c r="L3173" i="5" s="1"/>
  <c r="K3172" i="5"/>
  <c r="G3172" i="5"/>
  <c r="E3172" i="5"/>
  <c r="L3172" i="5" s="1"/>
  <c r="L3171" i="5"/>
  <c r="K3171" i="5"/>
  <c r="G3171" i="5"/>
  <c r="E3171" i="5"/>
  <c r="K3170" i="5"/>
  <c r="G3170" i="5"/>
  <c r="E3170" i="5"/>
  <c r="L3170" i="5" s="1"/>
  <c r="G3169" i="5"/>
  <c r="E3169" i="5"/>
  <c r="L3169" i="5" s="1"/>
  <c r="L3168" i="5"/>
  <c r="K3168" i="5"/>
  <c r="G3168" i="5"/>
  <c r="E3168" i="5"/>
  <c r="K3167" i="5"/>
  <c r="G3167" i="5"/>
  <c r="Q3167" i="5" s="1"/>
  <c r="E3167" i="5"/>
  <c r="L3167" i="5" s="1"/>
  <c r="G3166" i="5"/>
  <c r="E3166" i="5"/>
  <c r="L3166" i="5" s="1"/>
  <c r="L3165" i="5"/>
  <c r="K3165" i="5"/>
  <c r="G3165" i="5"/>
  <c r="E3165" i="5"/>
  <c r="K3164" i="5"/>
  <c r="G3164" i="5"/>
  <c r="Q3164" i="5" s="1"/>
  <c r="E3164" i="5"/>
  <c r="L3164" i="5" s="1"/>
  <c r="K3163" i="5"/>
  <c r="G3163" i="5"/>
  <c r="Q3163" i="5" s="1"/>
  <c r="E3163" i="5"/>
  <c r="L3163" i="5" s="1"/>
  <c r="L3162" i="5"/>
  <c r="K3162" i="5"/>
  <c r="G3162" i="5"/>
  <c r="E3162" i="5"/>
  <c r="K3161" i="5"/>
  <c r="G3161" i="5"/>
  <c r="E3161" i="5"/>
  <c r="L3161" i="5" s="1"/>
  <c r="G3160" i="5"/>
  <c r="E3160" i="5"/>
  <c r="L3160" i="5" s="1"/>
  <c r="L3159" i="5"/>
  <c r="K3159" i="5"/>
  <c r="G3159" i="5"/>
  <c r="E3159" i="5"/>
  <c r="K3158" i="5"/>
  <c r="G3158" i="5"/>
  <c r="Q3158" i="5" s="1"/>
  <c r="E3158" i="5"/>
  <c r="L3158" i="5" s="1"/>
  <c r="G3157" i="5"/>
  <c r="E3157" i="5"/>
  <c r="L3157" i="5" s="1"/>
  <c r="L3156" i="5"/>
  <c r="K3156" i="5"/>
  <c r="G3156" i="5"/>
  <c r="E3156" i="5"/>
  <c r="K3155" i="5"/>
  <c r="G3155" i="5"/>
  <c r="Q3155" i="5" s="1"/>
  <c r="E3155" i="5"/>
  <c r="L3155" i="5" s="1"/>
  <c r="K3154" i="5"/>
  <c r="G3154" i="5"/>
  <c r="E3154" i="5"/>
  <c r="L3154" i="5" s="1"/>
  <c r="L3153" i="5"/>
  <c r="K3153" i="5"/>
  <c r="G3153" i="5"/>
  <c r="E3153" i="5"/>
  <c r="K3152" i="5"/>
  <c r="G3152" i="5"/>
  <c r="E3152" i="5"/>
  <c r="L3152" i="5" s="1"/>
  <c r="G3151" i="5"/>
  <c r="E3151" i="5"/>
  <c r="L3151" i="5" s="1"/>
  <c r="L3150" i="5"/>
  <c r="K3150" i="5"/>
  <c r="G3150" i="5"/>
  <c r="E3150" i="5"/>
  <c r="K3149" i="5"/>
  <c r="G3149" i="5"/>
  <c r="Q3149" i="5" s="1"/>
  <c r="E3149" i="5"/>
  <c r="L3149" i="5" s="1"/>
  <c r="G3148" i="5"/>
  <c r="E3148" i="5"/>
  <c r="L3148" i="5" s="1"/>
  <c r="L3147" i="5"/>
  <c r="K3147" i="5"/>
  <c r="G3147" i="5"/>
  <c r="E3147" i="5"/>
  <c r="K3146" i="5"/>
  <c r="G3146" i="5"/>
  <c r="E3146" i="5"/>
  <c r="L3146" i="5" s="1"/>
  <c r="K3145" i="5"/>
  <c r="G3145" i="5"/>
  <c r="Q3145" i="5" s="1"/>
  <c r="E3145" i="5"/>
  <c r="L3145" i="5" s="1"/>
  <c r="L3144" i="5"/>
  <c r="K3144" i="5"/>
  <c r="G3144" i="5"/>
  <c r="E3144" i="5"/>
  <c r="K3143" i="5"/>
  <c r="G3143" i="5"/>
  <c r="E3143" i="5"/>
  <c r="L3143" i="5" s="1"/>
  <c r="G3142" i="5"/>
  <c r="E3142" i="5"/>
  <c r="L3142" i="5" s="1"/>
  <c r="L3141" i="5"/>
  <c r="K3141" i="5"/>
  <c r="G3141" i="5"/>
  <c r="E3141" i="5"/>
  <c r="K3140" i="5"/>
  <c r="G3140" i="5"/>
  <c r="Q3140" i="5" s="1"/>
  <c r="E3140" i="5"/>
  <c r="L3140" i="5" s="1"/>
  <c r="G3139" i="5"/>
  <c r="E3139" i="5"/>
  <c r="L3139" i="5" s="1"/>
  <c r="L3138" i="5"/>
  <c r="K3138" i="5"/>
  <c r="G3138" i="5"/>
  <c r="E3138" i="5"/>
  <c r="K3137" i="5"/>
  <c r="G3137" i="5"/>
  <c r="Q3137" i="5" s="1"/>
  <c r="E3137" i="5"/>
  <c r="L3137" i="5" s="1"/>
  <c r="K3136" i="5"/>
  <c r="G3136" i="5"/>
  <c r="Q3136" i="5" s="1"/>
  <c r="E3136" i="5"/>
  <c r="L3136" i="5" s="1"/>
  <c r="L3135" i="5"/>
  <c r="K3135" i="5"/>
  <c r="G3135" i="5"/>
  <c r="E3135" i="5"/>
  <c r="K3134" i="5"/>
  <c r="G3134" i="5"/>
  <c r="E3134" i="5"/>
  <c r="L3134" i="5" s="1"/>
  <c r="G3133" i="5"/>
  <c r="E3133" i="5"/>
  <c r="L3133" i="5" s="1"/>
  <c r="L3132" i="5"/>
  <c r="K3132" i="5"/>
  <c r="G3132" i="5"/>
  <c r="E3132" i="5"/>
  <c r="K3131" i="5"/>
  <c r="G3131" i="5"/>
  <c r="Q3131" i="5" s="1"/>
  <c r="E3131" i="5"/>
  <c r="L3131" i="5" s="1"/>
  <c r="G3130" i="5"/>
  <c r="E3130" i="5"/>
  <c r="L3130" i="5" s="1"/>
  <c r="L3129" i="5"/>
  <c r="K3129" i="5"/>
  <c r="G3129" i="5"/>
  <c r="E3129" i="5"/>
  <c r="K3128" i="5"/>
  <c r="G3128" i="5"/>
  <c r="Q3128" i="5" s="1"/>
  <c r="E3128" i="5"/>
  <c r="L3128" i="5" s="1"/>
  <c r="K3127" i="5"/>
  <c r="G3127" i="5"/>
  <c r="Q3127" i="5" s="1"/>
  <c r="E3127" i="5"/>
  <c r="L3127" i="5" s="1"/>
  <c r="L3126" i="5"/>
  <c r="K3126" i="5"/>
  <c r="G3126" i="5"/>
  <c r="E3126" i="5"/>
  <c r="K3125" i="5"/>
  <c r="G3125" i="5"/>
  <c r="E3125" i="5"/>
  <c r="L3125" i="5" s="1"/>
  <c r="G3124" i="5"/>
  <c r="E3124" i="5"/>
  <c r="L3124" i="5" s="1"/>
  <c r="L3123" i="5"/>
  <c r="K3123" i="5"/>
  <c r="G3123" i="5"/>
  <c r="E3123" i="5"/>
  <c r="K3122" i="5"/>
  <c r="G3122" i="5"/>
  <c r="Q3122" i="5" s="1"/>
  <c r="E3122" i="5"/>
  <c r="L3122" i="5" s="1"/>
  <c r="G3121" i="5"/>
  <c r="E3121" i="5"/>
  <c r="L3121" i="5" s="1"/>
  <c r="L3120" i="5"/>
  <c r="K3120" i="5"/>
  <c r="G3120" i="5"/>
  <c r="E3120" i="5"/>
  <c r="K3119" i="5"/>
  <c r="G3119" i="5"/>
  <c r="Q3119" i="5" s="1"/>
  <c r="E3119" i="5"/>
  <c r="L3119" i="5" s="1"/>
  <c r="K3118" i="5"/>
  <c r="G3118" i="5"/>
  <c r="Q3118" i="5" s="1"/>
  <c r="E3118" i="5"/>
  <c r="L3118" i="5" s="1"/>
  <c r="L3117" i="5"/>
  <c r="K3117" i="5"/>
  <c r="G3117" i="5"/>
  <c r="E3117" i="5"/>
  <c r="K3116" i="5"/>
  <c r="G3116" i="5"/>
  <c r="E3116" i="5"/>
  <c r="L3116" i="5" s="1"/>
  <c r="G3115" i="5"/>
  <c r="E3115" i="5"/>
  <c r="L3115" i="5" s="1"/>
  <c r="L3114" i="5"/>
  <c r="K3114" i="5"/>
  <c r="G3114" i="5"/>
  <c r="E3114" i="5"/>
  <c r="K3113" i="5"/>
  <c r="G3113" i="5"/>
  <c r="Q3113" i="5" s="1"/>
  <c r="E3113" i="5"/>
  <c r="L3113" i="5" s="1"/>
  <c r="G3112" i="5"/>
  <c r="E3112" i="5"/>
  <c r="L3112" i="5" s="1"/>
  <c r="L3111" i="5"/>
  <c r="K3111" i="5"/>
  <c r="G3111" i="5"/>
  <c r="E3111" i="5"/>
  <c r="K3110" i="5"/>
  <c r="G3110" i="5"/>
  <c r="E3110" i="5"/>
  <c r="L3110" i="5" s="1"/>
  <c r="K3109" i="5"/>
  <c r="G3109" i="5"/>
  <c r="Q3109" i="5" s="1"/>
  <c r="E3109" i="5"/>
  <c r="L3109" i="5" s="1"/>
  <c r="L3108" i="5"/>
  <c r="K3108" i="5"/>
  <c r="G3108" i="5"/>
  <c r="E3108" i="5"/>
  <c r="K3107" i="5"/>
  <c r="G3107" i="5"/>
  <c r="E3107" i="5"/>
  <c r="L3107" i="5" s="1"/>
  <c r="G3106" i="5"/>
  <c r="E3106" i="5"/>
  <c r="L3106" i="5" s="1"/>
  <c r="L3105" i="5"/>
  <c r="K3105" i="5"/>
  <c r="G3105" i="5"/>
  <c r="E3105" i="5"/>
  <c r="K3104" i="5"/>
  <c r="G3104" i="5"/>
  <c r="Q3104" i="5" s="1"/>
  <c r="E3104" i="5"/>
  <c r="L3104" i="5" s="1"/>
  <c r="G3103" i="5"/>
  <c r="E3103" i="5"/>
  <c r="L3103" i="5" s="1"/>
  <c r="L3102" i="5"/>
  <c r="K3102" i="5"/>
  <c r="G3102" i="5"/>
  <c r="E3102" i="5"/>
  <c r="K3101" i="5"/>
  <c r="G3101" i="5"/>
  <c r="Q3101" i="5" s="1"/>
  <c r="E3101" i="5"/>
  <c r="L3101" i="5" s="1"/>
  <c r="K3100" i="5"/>
  <c r="G3100" i="5"/>
  <c r="E3100" i="5"/>
  <c r="L3100" i="5" s="1"/>
  <c r="L3099" i="5"/>
  <c r="K3099" i="5"/>
  <c r="G3099" i="5"/>
  <c r="E3099" i="5"/>
  <c r="K3098" i="5"/>
  <c r="G3098" i="5"/>
  <c r="E3098" i="5"/>
  <c r="L3098" i="5" s="1"/>
  <c r="G3097" i="5"/>
  <c r="E3097" i="5"/>
  <c r="L3097" i="5" s="1"/>
  <c r="L3096" i="5"/>
  <c r="K3096" i="5"/>
  <c r="G3096" i="5"/>
  <c r="E3096" i="5"/>
  <c r="K3095" i="5"/>
  <c r="G3095" i="5"/>
  <c r="Q3095" i="5" s="1"/>
  <c r="E3095" i="5"/>
  <c r="L3095" i="5" s="1"/>
  <c r="G3094" i="5"/>
  <c r="E3094" i="5"/>
  <c r="L3094" i="5" s="1"/>
  <c r="L3093" i="5"/>
  <c r="K3093" i="5"/>
  <c r="G3093" i="5"/>
  <c r="E3093" i="5"/>
  <c r="K3092" i="5"/>
  <c r="G3092" i="5"/>
  <c r="Q3092" i="5" s="1"/>
  <c r="E3092" i="5"/>
  <c r="L3092" i="5" s="1"/>
  <c r="K3091" i="5"/>
  <c r="G3091" i="5"/>
  <c r="Q3091" i="5" s="1"/>
  <c r="E3091" i="5"/>
  <c r="L3091" i="5" s="1"/>
  <c r="L3090" i="5"/>
  <c r="K3090" i="5"/>
  <c r="G3090" i="5"/>
  <c r="E3090" i="5"/>
  <c r="K3089" i="5"/>
  <c r="G3089" i="5"/>
  <c r="E3089" i="5"/>
  <c r="L3089" i="5" s="1"/>
  <c r="G3088" i="5"/>
  <c r="E3088" i="5"/>
  <c r="L3088" i="5" s="1"/>
  <c r="L3087" i="5"/>
  <c r="K3087" i="5"/>
  <c r="G3087" i="5"/>
  <c r="E3087" i="5"/>
  <c r="K3086" i="5"/>
  <c r="G3086" i="5"/>
  <c r="Q3086" i="5" s="1"/>
  <c r="E3086" i="5"/>
  <c r="L3086" i="5" s="1"/>
  <c r="G3085" i="5"/>
  <c r="E3085" i="5"/>
  <c r="L3085" i="5" s="1"/>
  <c r="L3084" i="5"/>
  <c r="K3084" i="5"/>
  <c r="G3084" i="5"/>
  <c r="E3084" i="5"/>
  <c r="K3083" i="5"/>
  <c r="G3083" i="5"/>
  <c r="Q3083" i="5" s="1"/>
  <c r="E3083" i="5"/>
  <c r="L3083" i="5" s="1"/>
  <c r="K3082" i="5"/>
  <c r="G3082" i="5"/>
  <c r="E3082" i="5"/>
  <c r="L3082" i="5" s="1"/>
  <c r="L3081" i="5"/>
  <c r="K3081" i="5"/>
  <c r="G3081" i="5"/>
  <c r="E3081" i="5"/>
  <c r="K3080" i="5"/>
  <c r="G3080" i="5"/>
  <c r="E3080" i="5"/>
  <c r="L3080" i="5" s="1"/>
  <c r="G3079" i="5"/>
  <c r="E3079" i="5"/>
  <c r="L3079" i="5" s="1"/>
  <c r="L3078" i="5"/>
  <c r="K3078" i="5"/>
  <c r="G3078" i="5"/>
  <c r="E3078" i="5"/>
  <c r="K3077" i="5"/>
  <c r="G3077" i="5"/>
  <c r="Q3077" i="5" s="1"/>
  <c r="E3077" i="5"/>
  <c r="L3077" i="5" s="1"/>
  <c r="G3076" i="5"/>
  <c r="E3076" i="5"/>
  <c r="L3076" i="5" s="1"/>
  <c r="L3075" i="5"/>
  <c r="K3075" i="5"/>
  <c r="G3075" i="5"/>
  <c r="E3075" i="5"/>
  <c r="K3074" i="5"/>
  <c r="G3074" i="5"/>
  <c r="Q3074" i="5" s="1"/>
  <c r="E3074" i="5"/>
  <c r="L3074" i="5" s="1"/>
  <c r="K3073" i="5"/>
  <c r="G3073" i="5"/>
  <c r="Q3073" i="5" s="1"/>
  <c r="E3073" i="5"/>
  <c r="L3073" i="5" s="1"/>
  <c r="L3072" i="5"/>
  <c r="K3072" i="5"/>
  <c r="G3072" i="5"/>
  <c r="E3072" i="5"/>
  <c r="K3071" i="5"/>
  <c r="G3071" i="5"/>
  <c r="E3071" i="5"/>
  <c r="L3071" i="5" s="1"/>
  <c r="G3070" i="5"/>
  <c r="E3070" i="5"/>
  <c r="L3070" i="5" s="1"/>
  <c r="L3069" i="5"/>
  <c r="K3069" i="5"/>
  <c r="G3069" i="5"/>
  <c r="E3069" i="5"/>
  <c r="K3068" i="5"/>
  <c r="G3068" i="5"/>
  <c r="Q3068" i="5" s="1"/>
  <c r="E3068" i="5"/>
  <c r="L3068" i="5" s="1"/>
  <c r="G3067" i="5"/>
  <c r="E3067" i="5"/>
  <c r="L3067" i="5" s="1"/>
  <c r="L3066" i="5"/>
  <c r="K3066" i="5"/>
  <c r="G3066" i="5"/>
  <c r="E3066" i="5"/>
  <c r="K3065" i="5"/>
  <c r="G3065" i="5"/>
  <c r="Q3065" i="5" s="1"/>
  <c r="E3065" i="5"/>
  <c r="L3065" i="5" s="1"/>
  <c r="K3064" i="5"/>
  <c r="G3064" i="5"/>
  <c r="E3064" i="5"/>
  <c r="L3064" i="5" s="1"/>
  <c r="L3063" i="5"/>
  <c r="K3063" i="5"/>
  <c r="G3063" i="5"/>
  <c r="E3063" i="5"/>
  <c r="K3062" i="5"/>
  <c r="G3062" i="5"/>
  <c r="E3062" i="5"/>
  <c r="L3062" i="5" s="1"/>
  <c r="G3061" i="5"/>
  <c r="E3061" i="5"/>
  <c r="L3061" i="5" s="1"/>
  <c r="L3060" i="5"/>
  <c r="K3060" i="5"/>
  <c r="G3060" i="5"/>
  <c r="E3060" i="5"/>
  <c r="K3059" i="5"/>
  <c r="G3059" i="5"/>
  <c r="Q3059" i="5" s="1"/>
  <c r="E3059" i="5"/>
  <c r="L3059" i="5" s="1"/>
  <c r="G3058" i="5"/>
  <c r="E3058" i="5"/>
  <c r="L3058" i="5" s="1"/>
  <c r="L3057" i="5"/>
  <c r="K3057" i="5"/>
  <c r="G3057" i="5"/>
  <c r="E3057" i="5"/>
  <c r="K3056" i="5"/>
  <c r="G3056" i="5"/>
  <c r="Q3056" i="5" s="1"/>
  <c r="E3056" i="5"/>
  <c r="L3056" i="5" s="1"/>
  <c r="K3055" i="5"/>
  <c r="G3055" i="5"/>
  <c r="Q3055" i="5" s="1"/>
  <c r="E3055" i="5"/>
  <c r="L3055" i="5" s="1"/>
  <c r="L3054" i="5"/>
  <c r="K3054" i="5"/>
  <c r="G3054" i="5"/>
  <c r="E3054" i="5"/>
  <c r="K3053" i="5"/>
  <c r="G3053" i="5"/>
  <c r="E3053" i="5"/>
  <c r="L3053" i="5" s="1"/>
  <c r="G3052" i="5"/>
  <c r="E3052" i="5"/>
  <c r="L3052" i="5" s="1"/>
  <c r="L3051" i="5"/>
  <c r="K3051" i="5"/>
  <c r="G3051" i="5"/>
  <c r="E3051" i="5"/>
  <c r="K3050" i="5"/>
  <c r="G3050" i="5"/>
  <c r="Q3050" i="5" s="1"/>
  <c r="E3050" i="5"/>
  <c r="L3050" i="5" s="1"/>
  <c r="G3049" i="5"/>
  <c r="E3049" i="5"/>
  <c r="L3049" i="5" s="1"/>
  <c r="L3048" i="5"/>
  <c r="K3048" i="5"/>
  <c r="G3048" i="5"/>
  <c r="E3048" i="5"/>
  <c r="K3047" i="5"/>
  <c r="G3047" i="5"/>
  <c r="Q3047" i="5" s="1"/>
  <c r="E3047" i="5"/>
  <c r="L3047" i="5" s="1"/>
  <c r="K3046" i="5"/>
  <c r="G3046" i="5"/>
  <c r="E3046" i="5"/>
  <c r="L3046" i="5" s="1"/>
  <c r="L3045" i="5"/>
  <c r="K3045" i="5"/>
  <c r="G3045" i="5"/>
  <c r="E3045" i="5"/>
  <c r="K3044" i="5"/>
  <c r="G3044" i="5"/>
  <c r="E3044" i="5"/>
  <c r="L3044" i="5" s="1"/>
  <c r="G3043" i="5"/>
  <c r="E3043" i="5"/>
  <c r="L3043" i="5" s="1"/>
  <c r="L3042" i="5"/>
  <c r="K3042" i="5"/>
  <c r="G3042" i="5"/>
  <c r="E3042" i="5"/>
  <c r="K3041" i="5"/>
  <c r="G3041" i="5"/>
  <c r="Q3041" i="5" s="1"/>
  <c r="E3041" i="5"/>
  <c r="L3041" i="5" s="1"/>
  <c r="G3040" i="5"/>
  <c r="E3040" i="5"/>
  <c r="L3040" i="5" s="1"/>
  <c r="L3039" i="5"/>
  <c r="K3039" i="5"/>
  <c r="G3039" i="5"/>
  <c r="E3039" i="5"/>
  <c r="K3038" i="5"/>
  <c r="G3038" i="5"/>
  <c r="Q3038" i="5" s="1"/>
  <c r="E3038" i="5"/>
  <c r="L3038" i="5" s="1"/>
  <c r="N3037" i="5"/>
  <c r="O3037" i="5" s="1"/>
  <c r="K3037" i="5"/>
  <c r="G3037" i="5"/>
  <c r="Q3037" i="5" s="1"/>
  <c r="E3037" i="5"/>
  <c r="L3037" i="5" s="1"/>
  <c r="L3036" i="5"/>
  <c r="K3036" i="5"/>
  <c r="G3036" i="5"/>
  <c r="E3036" i="5"/>
  <c r="K3035" i="5"/>
  <c r="G3035" i="5"/>
  <c r="E3035" i="5"/>
  <c r="L3035" i="5" s="1"/>
  <c r="G3034" i="5"/>
  <c r="E3034" i="5"/>
  <c r="L3034" i="5" s="1"/>
  <c r="L3033" i="5"/>
  <c r="K3033" i="5"/>
  <c r="G3033" i="5"/>
  <c r="E3033" i="5"/>
  <c r="K3032" i="5"/>
  <c r="G3032" i="5"/>
  <c r="Q3032" i="5" s="1"/>
  <c r="E3032" i="5"/>
  <c r="L3032" i="5" s="1"/>
  <c r="G3031" i="5"/>
  <c r="E3031" i="5"/>
  <c r="L3031" i="5" s="1"/>
  <c r="L3030" i="5"/>
  <c r="K3030" i="5"/>
  <c r="G3030" i="5"/>
  <c r="E3030" i="5"/>
  <c r="K3029" i="5"/>
  <c r="G3029" i="5"/>
  <c r="Q3029" i="5" s="1"/>
  <c r="E3029" i="5"/>
  <c r="L3029" i="5" s="1"/>
  <c r="K3028" i="5"/>
  <c r="G3028" i="5"/>
  <c r="E3028" i="5"/>
  <c r="L3028" i="5" s="1"/>
  <c r="L3027" i="5"/>
  <c r="K3027" i="5"/>
  <c r="G3027" i="5"/>
  <c r="E3027" i="5"/>
  <c r="K3026" i="5"/>
  <c r="G3026" i="5"/>
  <c r="E3026" i="5"/>
  <c r="L3026" i="5" s="1"/>
  <c r="G3025" i="5"/>
  <c r="E3025" i="5"/>
  <c r="L3025" i="5" s="1"/>
  <c r="L3024" i="5"/>
  <c r="K3024" i="5"/>
  <c r="G3024" i="5"/>
  <c r="E3024" i="5"/>
  <c r="K3023" i="5"/>
  <c r="G3023" i="5"/>
  <c r="Q3023" i="5" s="1"/>
  <c r="E3023" i="5"/>
  <c r="L3023" i="5" s="1"/>
  <c r="G3022" i="5"/>
  <c r="E3022" i="5"/>
  <c r="L3022" i="5" s="1"/>
  <c r="L3021" i="5"/>
  <c r="K3021" i="5"/>
  <c r="G3021" i="5"/>
  <c r="E3021" i="5"/>
  <c r="K3020" i="5"/>
  <c r="G3020" i="5"/>
  <c r="Q3020" i="5" s="1"/>
  <c r="E3020" i="5"/>
  <c r="L3020" i="5" s="1"/>
  <c r="K3019" i="5"/>
  <c r="G3019" i="5"/>
  <c r="E3019" i="5"/>
  <c r="L3019" i="5" s="1"/>
  <c r="L3018" i="5"/>
  <c r="K3018" i="5"/>
  <c r="G3018" i="5"/>
  <c r="E3018" i="5"/>
  <c r="K3017" i="5"/>
  <c r="G3017" i="5"/>
  <c r="E3017" i="5"/>
  <c r="L3017" i="5" s="1"/>
  <c r="G3016" i="5"/>
  <c r="E3016" i="5"/>
  <c r="L3016" i="5" s="1"/>
  <c r="L3015" i="5"/>
  <c r="K3015" i="5"/>
  <c r="G3015" i="5"/>
  <c r="E3015" i="5"/>
  <c r="K3014" i="5"/>
  <c r="N3014" i="5" s="1"/>
  <c r="O3014" i="5" s="1"/>
  <c r="P3014" i="5" s="1"/>
  <c r="G3014" i="5"/>
  <c r="Q3014" i="5" s="1"/>
  <c r="E3014" i="5"/>
  <c r="L3014" i="5" s="1"/>
  <c r="G3013" i="5"/>
  <c r="E3013" i="5"/>
  <c r="L3013" i="5" s="1"/>
  <c r="L3012" i="5"/>
  <c r="K3012" i="5"/>
  <c r="G3012" i="5"/>
  <c r="E3012" i="5"/>
  <c r="K3011" i="5"/>
  <c r="G3011" i="5"/>
  <c r="Q3011" i="5" s="1"/>
  <c r="E3011" i="5"/>
  <c r="L3011" i="5" s="1"/>
  <c r="K3010" i="5"/>
  <c r="G3010" i="5"/>
  <c r="E3010" i="5"/>
  <c r="L3010" i="5" s="1"/>
  <c r="L3009" i="5"/>
  <c r="K3009" i="5"/>
  <c r="G3009" i="5"/>
  <c r="E3009" i="5"/>
  <c r="K3008" i="5"/>
  <c r="G3008" i="5"/>
  <c r="E3008" i="5"/>
  <c r="L3008" i="5" s="1"/>
  <c r="G3007" i="5"/>
  <c r="E3007" i="5"/>
  <c r="L3007" i="5" s="1"/>
  <c r="L3006" i="5"/>
  <c r="K3006" i="5"/>
  <c r="G3006" i="5"/>
  <c r="E3006" i="5"/>
  <c r="K3005" i="5"/>
  <c r="G3005" i="5"/>
  <c r="Q3005" i="5" s="1"/>
  <c r="E3005" i="5"/>
  <c r="L3005" i="5" s="1"/>
  <c r="G3004" i="5"/>
  <c r="E3004" i="5"/>
  <c r="L3004" i="5" s="1"/>
  <c r="L3003" i="5"/>
  <c r="K3003" i="5"/>
  <c r="G3003" i="5"/>
  <c r="E3003" i="5"/>
  <c r="K3002" i="5"/>
  <c r="G3002" i="5"/>
  <c r="Q3002" i="5" s="1"/>
  <c r="E3002" i="5"/>
  <c r="L3002" i="5" s="1"/>
  <c r="K3001" i="5"/>
  <c r="G3001" i="5"/>
  <c r="Q3001" i="5" s="1"/>
  <c r="E3001" i="5"/>
  <c r="L3001" i="5" s="1"/>
  <c r="L3000" i="5"/>
  <c r="K3000" i="5"/>
  <c r="G3000" i="5"/>
  <c r="E3000" i="5"/>
  <c r="K2999" i="5"/>
  <c r="G2999" i="5"/>
  <c r="E2999" i="5"/>
  <c r="L2999" i="5" s="1"/>
  <c r="G2998" i="5"/>
  <c r="E2998" i="5"/>
  <c r="L2998" i="5" s="1"/>
  <c r="L2997" i="5"/>
  <c r="K2997" i="5"/>
  <c r="G2997" i="5"/>
  <c r="E2997" i="5"/>
  <c r="K2996" i="5"/>
  <c r="G2996" i="5"/>
  <c r="Q2996" i="5" s="1"/>
  <c r="E2996" i="5"/>
  <c r="L2996" i="5" s="1"/>
  <c r="G2995" i="5"/>
  <c r="E2995" i="5"/>
  <c r="L2995" i="5" s="1"/>
  <c r="L2994" i="5"/>
  <c r="K2994" i="5"/>
  <c r="G2994" i="5"/>
  <c r="E2994" i="5"/>
  <c r="K2993" i="5"/>
  <c r="G2993" i="5"/>
  <c r="Q2993" i="5" s="1"/>
  <c r="E2993" i="5"/>
  <c r="L2993" i="5" s="1"/>
  <c r="K2992" i="5"/>
  <c r="G2992" i="5"/>
  <c r="Q2992" i="5" s="1"/>
  <c r="E2992" i="5"/>
  <c r="L2992" i="5" s="1"/>
  <c r="L2991" i="5"/>
  <c r="K2991" i="5"/>
  <c r="G2991" i="5"/>
  <c r="E2991" i="5"/>
  <c r="K2990" i="5"/>
  <c r="G2990" i="5"/>
  <c r="E2990" i="5"/>
  <c r="L2990" i="5" s="1"/>
  <c r="G2989" i="5"/>
  <c r="E2989" i="5"/>
  <c r="L2989" i="5" s="1"/>
  <c r="L2988" i="5"/>
  <c r="K2988" i="5"/>
  <c r="G2988" i="5"/>
  <c r="E2988" i="5"/>
  <c r="K2987" i="5"/>
  <c r="G2987" i="5"/>
  <c r="Q2987" i="5" s="1"/>
  <c r="E2987" i="5"/>
  <c r="L2987" i="5" s="1"/>
  <c r="G2986" i="5"/>
  <c r="E2986" i="5"/>
  <c r="L2986" i="5" s="1"/>
  <c r="L2985" i="5"/>
  <c r="K2985" i="5"/>
  <c r="G2985" i="5"/>
  <c r="E2985" i="5"/>
  <c r="K2984" i="5"/>
  <c r="G2984" i="5"/>
  <c r="Q2984" i="5" s="1"/>
  <c r="E2984" i="5"/>
  <c r="L2984" i="5" s="1"/>
  <c r="K2983" i="5"/>
  <c r="G2983" i="5"/>
  <c r="Q2983" i="5" s="1"/>
  <c r="E2983" i="5"/>
  <c r="L2983" i="5" s="1"/>
  <c r="L2982" i="5"/>
  <c r="K2982" i="5"/>
  <c r="G2982" i="5"/>
  <c r="E2982" i="5"/>
  <c r="K2981" i="5"/>
  <c r="G2981" i="5"/>
  <c r="E2981" i="5"/>
  <c r="L2981" i="5" s="1"/>
  <c r="G2980" i="5"/>
  <c r="E2980" i="5"/>
  <c r="L2980" i="5" s="1"/>
  <c r="L2979" i="5"/>
  <c r="K2979" i="5"/>
  <c r="G2979" i="5"/>
  <c r="E2979" i="5"/>
  <c r="K2978" i="5"/>
  <c r="G2978" i="5"/>
  <c r="Q2978" i="5" s="1"/>
  <c r="E2978" i="5"/>
  <c r="L2978" i="5" s="1"/>
  <c r="G2977" i="5"/>
  <c r="E2977" i="5"/>
  <c r="L2977" i="5" s="1"/>
  <c r="L2976" i="5"/>
  <c r="K2976" i="5"/>
  <c r="G2976" i="5"/>
  <c r="E2976" i="5"/>
  <c r="K2975" i="5"/>
  <c r="G2975" i="5"/>
  <c r="Q2975" i="5" s="1"/>
  <c r="E2975" i="5"/>
  <c r="L2975" i="5" s="1"/>
  <c r="K2974" i="5"/>
  <c r="G2974" i="5"/>
  <c r="Q2974" i="5" s="1"/>
  <c r="E2974" i="5"/>
  <c r="L2974" i="5" s="1"/>
  <c r="L2973" i="5"/>
  <c r="K2973" i="5"/>
  <c r="G2973" i="5"/>
  <c r="E2973" i="5"/>
  <c r="K2972" i="5"/>
  <c r="G2972" i="5"/>
  <c r="E2972" i="5"/>
  <c r="L2972" i="5" s="1"/>
  <c r="G2971" i="5"/>
  <c r="E2971" i="5"/>
  <c r="L2971" i="5" s="1"/>
  <c r="L2970" i="5"/>
  <c r="K2970" i="5"/>
  <c r="G2970" i="5"/>
  <c r="E2970" i="5"/>
  <c r="K2969" i="5"/>
  <c r="G2969" i="5"/>
  <c r="Q2969" i="5" s="1"/>
  <c r="E2969" i="5"/>
  <c r="L2969" i="5" s="1"/>
  <c r="G2968" i="5"/>
  <c r="E2968" i="5"/>
  <c r="L2968" i="5" s="1"/>
  <c r="L2967" i="5"/>
  <c r="K2967" i="5"/>
  <c r="G2967" i="5"/>
  <c r="E2967" i="5"/>
  <c r="K2966" i="5"/>
  <c r="G2966" i="5"/>
  <c r="Q2966" i="5" s="1"/>
  <c r="E2966" i="5"/>
  <c r="L2966" i="5" s="1"/>
  <c r="K2965" i="5"/>
  <c r="G2965" i="5"/>
  <c r="Q2965" i="5" s="1"/>
  <c r="E2965" i="5"/>
  <c r="L2965" i="5" s="1"/>
  <c r="L2964" i="5"/>
  <c r="K2964" i="5"/>
  <c r="G2964" i="5"/>
  <c r="E2964" i="5"/>
  <c r="K2963" i="5"/>
  <c r="G2963" i="5"/>
  <c r="E2963" i="5"/>
  <c r="L2963" i="5" s="1"/>
  <c r="G2962" i="5"/>
  <c r="E2962" i="5"/>
  <c r="L2962" i="5" s="1"/>
  <c r="L2961" i="5"/>
  <c r="K2961" i="5"/>
  <c r="G2961" i="5"/>
  <c r="E2961" i="5"/>
  <c r="K2960" i="5"/>
  <c r="G2960" i="5"/>
  <c r="Q2960" i="5" s="1"/>
  <c r="E2960" i="5"/>
  <c r="L2960" i="5" s="1"/>
  <c r="G2959" i="5"/>
  <c r="E2959" i="5"/>
  <c r="L2959" i="5" s="1"/>
  <c r="L2958" i="5"/>
  <c r="K2958" i="5"/>
  <c r="G2958" i="5"/>
  <c r="E2958" i="5"/>
  <c r="K2957" i="5"/>
  <c r="G2957" i="5"/>
  <c r="Q2957" i="5" s="1"/>
  <c r="E2957" i="5"/>
  <c r="L2957" i="5" s="1"/>
  <c r="K2956" i="5"/>
  <c r="G2956" i="5"/>
  <c r="E2956" i="5"/>
  <c r="L2956" i="5" s="1"/>
  <c r="L2955" i="5"/>
  <c r="K2955" i="5"/>
  <c r="G2955" i="5"/>
  <c r="E2955" i="5"/>
  <c r="K2954" i="5"/>
  <c r="G2954" i="5"/>
  <c r="E2954" i="5"/>
  <c r="L2954" i="5" s="1"/>
  <c r="G2953" i="5"/>
  <c r="E2953" i="5"/>
  <c r="L2953" i="5" s="1"/>
  <c r="L2952" i="5"/>
  <c r="K2952" i="5"/>
  <c r="G2952" i="5"/>
  <c r="E2952" i="5"/>
  <c r="K2951" i="5"/>
  <c r="G2951" i="5"/>
  <c r="Q2951" i="5" s="1"/>
  <c r="E2951" i="5"/>
  <c r="L2951" i="5" s="1"/>
  <c r="G2950" i="5"/>
  <c r="E2950" i="5"/>
  <c r="L2950" i="5" s="1"/>
  <c r="L2949" i="5"/>
  <c r="K2949" i="5"/>
  <c r="G2949" i="5"/>
  <c r="E2949" i="5"/>
  <c r="K2948" i="5"/>
  <c r="G2948" i="5"/>
  <c r="Q2948" i="5" s="1"/>
  <c r="E2948" i="5"/>
  <c r="L2948" i="5" s="1"/>
  <c r="K2947" i="5"/>
  <c r="G2947" i="5"/>
  <c r="Q2947" i="5" s="1"/>
  <c r="E2947" i="5"/>
  <c r="L2947" i="5" s="1"/>
  <c r="L2946" i="5"/>
  <c r="K2946" i="5"/>
  <c r="G2946" i="5"/>
  <c r="E2946" i="5"/>
  <c r="K2945" i="5"/>
  <c r="G2945" i="5"/>
  <c r="E2945" i="5"/>
  <c r="L2945" i="5" s="1"/>
  <c r="G2944" i="5"/>
  <c r="E2944" i="5"/>
  <c r="L2944" i="5" s="1"/>
  <c r="L2943" i="5"/>
  <c r="K2943" i="5"/>
  <c r="G2943" i="5"/>
  <c r="E2943" i="5"/>
  <c r="K2942" i="5"/>
  <c r="G2942" i="5"/>
  <c r="Q2942" i="5" s="1"/>
  <c r="E2942" i="5"/>
  <c r="L2942" i="5" s="1"/>
  <c r="G2941" i="5"/>
  <c r="E2941" i="5"/>
  <c r="L2941" i="5" s="1"/>
  <c r="L2940" i="5"/>
  <c r="K2940" i="5"/>
  <c r="G2940" i="5"/>
  <c r="E2940" i="5"/>
  <c r="K2939" i="5"/>
  <c r="G2939" i="5"/>
  <c r="Q2939" i="5" s="1"/>
  <c r="E2939" i="5"/>
  <c r="L2939" i="5" s="1"/>
  <c r="K2938" i="5"/>
  <c r="G2938" i="5"/>
  <c r="E2938" i="5"/>
  <c r="L2938" i="5" s="1"/>
  <c r="L2937" i="5"/>
  <c r="K2937" i="5"/>
  <c r="G2937" i="5"/>
  <c r="E2937" i="5"/>
  <c r="K2936" i="5"/>
  <c r="G2936" i="5"/>
  <c r="E2936" i="5"/>
  <c r="L2936" i="5" s="1"/>
  <c r="G2935" i="5"/>
  <c r="E2935" i="5"/>
  <c r="L2935" i="5" s="1"/>
  <c r="L2934" i="5"/>
  <c r="K2934" i="5"/>
  <c r="G2934" i="5"/>
  <c r="E2934" i="5"/>
  <c r="K2933" i="5"/>
  <c r="G2933" i="5"/>
  <c r="Q2933" i="5" s="1"/>
  <c r="E2933" i="5"/>
  <c r="L2933" i="5" s="1"/>
  <c r="G2932" i="5"/>
  <c r="E2932" i="5"/>
  <c r="L2932" i="5" s="1"/>
  <c r="L2931" i="5"/>
  <c r="K2931" i="5"/>
  <c r="G2931" i="5"/>
  <c r="E2931" i="5"/>
  <c r="K2930" i="5"/>
  <c r="G2930" i="5"/>
  <c r="Q2930" i="5" s="1"/>
  <c r="E2930" i="5"/>
  <c r="L2930" i="5" s="1"/>
  <c r="K2929" i="5"/>
  <c r="G2929" i="5"/>
  <c r="Q2929" i="5" s="1"/>
  <c r="E2929" i="5"/>
  <c r="L2929" i="5" s="1"/>
  <c r="L2928" i="5"/>
  <c r="K2928" i="5"/>
  <c r="G2928" i="5"/>
  <c r="E2928" i="5"/>
  <c r="K2927" i="5"/>
  <c r="G2927" i="5"/>
  <c r="E2927" i="5"/>
  <c r="L2927" i="5" s="1"/>
  <c r="G2926" i="5"/>
  <c r="E2926" i="5"/>
  <c r="L2926" i="5" s="1"/>
  <c r="L2925" i="5"/>
  <c r="K2925" i="5"/>
  <c r="G2925" i="5"/>
  <c r="E2925" i="5"/>
  <c r="K2924" i="5"/>
  <c r="G2924" i="5"/>
  <c r="Q2924" i="5" s="1"/>
  <c r="E2924" i="5"/>
  <c r="L2924" i="5" s="1"/>
  <c r="G2923" i="5"/>
  <c r="E2923" i="5"/>
  <c r="L2923" i="5" s="1"/>
  <c r="L2922" i="5"/>
  <c r="K2922" i="5"/>
  <c r="G2922" i="5"/>
  <c r="E2922" i="5"/>
  <c r="K2921" i="5"/>
  <c r="G2921" i="5"/>
  <c r="Q2921" i="5" s="1"/>
  <c r="E2921" i="5"/>
  <c r="L2921" i="5" s="1"/>
  <c r="K2920" i="5"/>
  <c r="G2920" i="5"/>
  <c r="Q2920" i="5" s="1"/>
  <c r="E2920" i="5"/>
  <c r="L2920" i="5" s="1"/>
  <c r="L2919" i="5"/>
  <c r="K2919" i="5"/>
  <c r="G2919" i="5"/>
  <c r="E2919" i="5"/>
  <c r="K2918" i="5"/>
  <c r="G2918" i="5"/>
  <c r="E2918" i="5"/>
  <c r="L2918" i="5" s="1"/>
  <c r="G2917" i="5"/>
  <c r="E2917" i="5"/>
  <c r="L2917" i="5" s="1"/>
  <c r="L2916" i="5"/>
  <c r="K2916" i="5"/>
  <c r="G2916" i="5"/>
  <c r="E2916" i="5"/>
  <c r="K2915" i="5"/>
  <c r="G2915" i="5"/>
  <c r="Q2915" i="5" s="1"/>
  <c r="E2915" i="5"/>
  <c r="L2915" i="5" s="1"/>
  <c r="G2914" i="5"/>
  <c r="E2914" i="5"/>
  <c r="L2914" i="5" s="1"/>
  <c r="L2913" i="5"/>
  <c r="K2913" i="5"/>
  <c r="G2913" i="5"/>
  <c r="E2913" i="5"/>
  <c r="K2912" i="5"/>
  <c r="G2912" i="5"/>
  <c r="Q2912" i="5" s="1"/>
  <c r="E2912" i="5"/>
  <c r="L2912" i="5" s="1"/>
  <c r="K2911" i="5"/>
  <c r="G2911" i="5"/>
  <c r="Q2911" i="5" s="1"/>
  <c r="E2911" i="5"/>
  <c r="L2911" i="5" s="1"/>
  <c r="L2910" i="5"/>
  <c r="K2910" i="5"/>
  <c r="G2910" i="5"/>
  <c r="E2910" i="5"/>
  <c r="K2909" i="5"/>
  <c r="G2909" i="5"/>
  <c r="E2909" i="5"/>
  <c r="L2909" i="5" s="1"/>
  <c r="G2908" i="5"/>
  <c r="E2908" i="5"/>
  <c r="L2908" i="5" s="1"/>
  <c r="L2907" i="5"/>
  <c r="K2907" i="5"/>
  <c r="G2907" i="5"/>
  <c r="E2907" i="5"/>
  <c r="K2906" i="5"/>
  <c r="G2906" i="5"/>
  <c r="Q2906" i="5" s="1"/>
  <c r="E2906" i="5"/>
  <c r="L2906" i="5" s="1"/>
  <c r="G2905" i="5"/>
  <c r="E2905" i="5"/>
  <c r="L2905" i="5" s="1"/>
  <c r="L2904" i="5"/>
  <c r="K2904" i="5"/>
  <c r="G2904" i="5"/>
  <c r="E2904" i="5"/>
  <c r="K2903" i="5"/>
  <c r="G2903" i="5"/>
  <c r="Q2903" i="5" s="1"/>
  <c r="E2903" i="5"/>
  <c r="L2903" i="5" s="1"/>
  <c r="K2902" i="5"/>
  <c r="G2902" i="5"/>
  <c r="Q2902" i="5" s="1"/>
  <c r="E2902" i="5"/>
  <c r="L2902" i="5" s="1"/>
  <c r="L2901" i="5"/>
  <c r="K2901" i="5"/>
  <c r="G2901" i="5"/>
  <c r="E2901" i="5"/>
  <c r="K2900" i="5"/>
  <c r="G2900" i="5"/>
  <c r="E2900" i="5"/>
  <c r="L2900" i="5" s="1"/>
  <c r="G2899" i="5"/>
  <c r="E2899" i="5"/>
  <c r="L2899" i="5" s="1"/>
  <c r="L2898" i="5"/>
  <c r="K2898" i="5"/>
  <c r="G2898" i="5"/>
  <c r="E2898" i="5"/>
  <c r="K2897" i="5"/>
  <c r="G2897" i="5"/>
  <c r="Q2897" i="5" s="1"/>
  <c r="E2897" i="5"/>
  <c r="L2897" i="5" s="1"/>
  <c r="G2896" i="5"/>
  <c r="E2896" i="5"/>
  <c r="L2896" i="5" s="1"/>
  <c r="L2895" i="5"/>
  <c r="K2895" i="5"/>
  <c r="G2895" i="5"/>
  <c r="E2895" i="5"/>
  <c r="K2894" i="5"/>
  <c r="G2894" i="5"/>
  <c r="Q2894" i="5" s="1"/>
  <c r="E2894" i="5"/>
  <c r="L2894" i="5" s="1"/>
  <c r="K2893" i="5"/>
  <c r="G2893" i="5"/>
  <c r="E2893" i="5"/>
  <c r="L2893" i="5" s="1"/>
  <c r="L2892" i="5"/>
  <c r="K2892" i="5"/>
  <c r="G2892" i="5"/>
  <c r="E2892" i="5"/>
  <c r="K2891" i="5"/>
  <c r="G2891" i="5"/>
  <c r="E2891" i="5"/>
  <c r="L2891" i="5" s="1"/>
  <c r="G2890" i="5"/>
  <c r="E2890" i="5"/>
  <c r="L2890" i="5" s="1"/>
  <c r="L2889" i="5"/>
  <c r="K2889" i="5"/>
  <c r="G2889" i="5"/>
  <c r="E2889" i="5"/>
  <c r="K2888" i="5"/>
  <c r="G2888" i="5"/>
  <c r="Q2888" i="5" s="1"/>
  <c r="E2888" i="5"/>
  <c r="L2888" i="5" s="1"/>
  <c r="G2887" i="5"/>
  <c r="E2887" i="5"/>
  <c r="L2887" i="5" s="1"/>
  <c r="L2886" i="5"/>
  <c r="K2886" i="5"/>
  <c r="G2886" i="5"/>
  <c r="E2886" i="5"/>
  <c r="K2885" i="5"/>
  <c r="G2885" i="5"/>
  <c r="Q2885" i="5" s="1"/>
  <c r="E2885" i="5"/>
  <c r="L2885" i="5" s="1"/>
  <c r="K2884" i="5"/>
  <c r="G2884" i="5"/>
  <c r="E2884" i="5"/>
  <c r="L2884" i="5" s="1"/>
  <c r="L2883" i="5"/>
  <c r="K2883" i="5"/>
  <c r="G2883" i="5"/>
  <c r="E2883" i="5"/>
  <c r="K2882" i="5"/>
  <c r="G2882" i="5"/>
  <c r="E2882" i="5"/>
  <c r="L2882" i="5" s="1"/>
  <c r="G2881" i="5"/>
  <c r="E2881" i="5"/>
  <c r="L2881" i="5" s="1"/>
  <c r="L2880" i="5"/>
  <c r="K2880" i="5"/>
  <c r="G2880" i="5"/>
  <c r="E2880" i="5"/>
  <c r="K2879" i="5"/>
  <c r="G2879" i="5"/>
  <c r="Q2879" i="5" s="1"/>
  <c r="E2879" i="5"/>
  <c r="L2879" i="5" s="1"/>
  <c r="G2878" i="5"/>
  <c r="E2878" i="5"/>
  <c r="L2878" i="5" s="1"/>
  <c r="L2877" i="5"/>
  <c r="K2877" i="5"/>
  <c r="G2877" i="5"/>
  <c r="E2877" i="5"/>
  <c r="K2876" i="5"/>
  <c r="G2876" i="5"/>
  <c r="Q2876" i="5" s="1"/>
  <c r="E2876" i="5"/>
  <c r="L2876" i="5" s="1"/>
  <c r="K2875" i="5"/>
  <c r="G2875" i="5"/>
  <c r="E2875" i="5"/>
  <c r="L2875" i="5" s="1"/>
  <c r="L2874" i="5"/>
  <c r="K2874" i="5"/>
  <c r="G2874" i="5"/>
  <c r="E2874" i="5"/>
  <c r="K2873" i="5"/>
  <c r="G2873" i="5"/>
  <c r="E2873" i="5"/>
  <c r="L2873" i="5" s="1"/>
  <c r="G2872" i="5"/>
  <c r="E2872" i="5"/>
  <c r="L2872" i="5" s="1"/>
  <c r="L2871" i="5"/>
  <c r="K2871" i="5"/>
  <c r="G2871" i="5"/>
  <c r="E2871" i="5"/>
  <c r="K2870" i="5"/>
  <c r="G2870" i="5"/>
  <c r="Q2870" i="5" s="1"/>
  <c r="E2870" i="5"/>
  <c r="L2870" i="5" s="1"/>
  <c r="G2869" i="5"/>
  <c r="E2869" i="5"/>
  <c r="L2869" i="5" s="1"/>
  <c r="L2868" i="5"/>
  <c r="K2868" i="5"/>
  <c r="G2868" i="5"/>
  <c r="E2868" i="5"/>
  <c r="K2867" i="5"/>
  <c r="G2867" i="5"/>
  <c r="Q2867" i="5" s="1"/>
  <c r="E2867" i="5"/>
  <c r="L2867" i="5" s="1"/>
  <c r="K2866" i="5"/>
  <c r="G2866" i="5"/>
  <c r="E2866" i="5"/>
  <c r="L2866" i="5" s="1"/>
  <c r="L2865" i="5"/>
  <c r="K2865" i="5"/>
  <c r="G2865" i="5"/>
  <c r="E2865" i="5"/>
  <c r="K2864" i="5"/>
  <c r="G2864" i="5"/>
  <c r="E2864" i="5"/>
  <c r="L2864" i="5" s="1"/>
  <c r="G2863" i="5"/>
  <c r="E2863" i="5"/>
  <c r="L2863" i="5" s="1"/>
  <c r="L2862" i="5"/>
  <c r="K2862" i="5"/>
  <c r="G2862" i="5"/>
  <c r="E2862" i="5"/>
  <c r="K2861" i="5"/>
  <c r="G2861" i="5"/>
  <c r="Q2861" i="5" s="1"/>
  <c r="E2861" i="5"/>
  <c r="L2861" i="5" s="1"/>
  <c r="G2860" i="5"/>
  <c r="E2860" i="5"/>
  <c r="L2860" i="5" s="1"/>
  <c r="L2859" i="5"/>
  <c r="K2859" i="5"/>
  <c r="G2859" i="5"/>
  <c r="E2859" i="5"/>
  <c r="K2858" i="5"/>
  <c r="G2858" i="5"/>
  <c r="Q2858" i="5" s="1"/>
  <c r="E2858" i="5"/>
  <c r="L2858" i="5" s="1"/>
  <c r="K2857" i="5"/>
  <c r="G2857" i="5"/>
  <c r="E2857" i="5"/>
  <c r="L2857" i="5" s="1"/>
  <c r="L2856" i="5"/>
  <c r="K2856" i="5"/>
  <c r="G2856" i="5"/>
  <c r="E2856" i="5"/>
  <c r="K2855" i="5"/>
  <c r="G2855" i="5"/>
  <c r="E2855" i="5"/>
  <c r="L2855" i="5" s="1"/>
  <c r="G2854" i="5"/>
  <c r="E2854" i="5"/>
  <c r="L2854" i="5" s="1"/>
  <c r="L2853" i="5"/>
  <c r="K2853" i="5"/>
  <c r="G2853" i="5"/>
  <c r="E2853" i="5"/>
  <c r="K2852" i="5"/>
  <c r="G2852" i="5"/>
  <c r="Q2852" i="5" s="1"/>
  <c r="E2852" i="5"/>
  <c r="L2852" i="5" s="1"/>
  <c r="G2851" i="5"/>
  <c r="E2851" i="5"/>
  <c r="L2851" i="5" s="1"/>
  <c r="L2850" i="5"/>
  <c r="K2850" i="5"/>
  <c r="G2850" i="5"/>
  <c r="E2850" i="5"/>
  <c r="K2849" i="5"/>
  <c r="G2849" i="5"/>
  <c r="Q2849" i="5" s="1"/>
  <c r="E2849" i="5"/>
  <c r="L2849" i="5" s="1"/>
  <c r="K2848" i="5"/>
  <c r="G2848" i="5"/>
  <c r="Q2848" i="5" s="1"/>
  <c r="E2848" i="5"/>
  <c r="L2848" i="5" s="1"/>
  <c r="L2847" i="5"/>
  <c r="K2847" i="5"/>
  <c r="G2847" i="5"/>
  <c r="E2847" i="5"/>
  <c r="K2846" i="5"/>
  <c r="G2846" i="5"/>
  <c r="E2846" i="5"/>
  <c r="L2846" i="5" s="1"/>
  <c r="G2845" i="5"/>
  <c r="E2845" i="5"/>
  <c r="L2845" i="5" s="1"/>
  <c r="L2844" i="5"/>
  <c r="K2844" i="5"/>
  <c r="G2844" i="5"/>
  <c r="E2844" i="5"/>
  <c r="K2843" i="5"/>
  <c r="G2843" i="5"/>
  <c r="Q2843" i="5" s="1"/>
  <c r="E2843" i="5"/>
  <c r="L2843" i="5" s="1"/>
  <c r="G2842" i="5"/>
  <c r="E2842" i="5"/>
  <c r="L2842" i="5" s="1"/>
  <c r="L2841" i="5"/>
  <c r="K2841" i="5"/>
  <c r="G2841" i="5"/>
  <c r="E2841" i="5"/>
  <c r="K2840" i="5"/>
  <c r="G2840" i="5"/>
  <c r="Q2840" i="5" s="1"/>
  <c r="E2840" i="5"/>
  <c r="L2840" i="5" s="1"/>
  <c r="K2839" i="5"/>
  <c r="G2839" i="5"/>
  <c r="Q2839" i="5" s="1"/>
  <c r="E2839" i="5"/>
  <c r="L2839" i="5" s="1"/>
  <c r="L2838" i="5"/>
  <c r="K2838" i="5"/>
  <c r="G2838" i="5"/>
  <c r="E2838" i="5"/>
  <c r="K2837" i="5"/>
  <c r="G2837" i="5"/>
  <c r="E2837" i="5"/>
  <c r="L2837" i="5" s="1"/>
  <c r="G2836" i="5"/>
  <c r="E2836" i="5"/>
  <c r="L2836" i="5" s="1"/>
  <c r="L2835" i="5"/>
  <c r="K2835" i="5"/>
  <c r="G2835" i="5"/>
  <c r="E2835" i="5"/>
  <c r="K2834" i="5"/>
  <c r="G2834" i="5"/>
  <c r="Q2834" i="5" s="1"/>
  <c r="E2834" i="5"/>
  <c r="L2834" i="5" s="1"/>
  <c r="G2833" i="5"/>
  <c r="E2833" i="5"/>
  <c r="L2833" i="5" s="1"/>
  <c r="L2832" i="5"/>
  <c r="K2832" i="5"/>
  <c r="G2832" i="5"/>
  <c r="E2832" i="5"/>
  <c r="K2831" i="5"/>
  <c r="G2831" i="5"/>
  <c r="Q2831" i="5" s="1"/>
  <c r="E2831" i="5"/>
  <c r="L2831" i="5" s="1"/>
  <c r="K2830" i="5"/>
  <c r="G2830" i="5"/>
  <c r="Q2830" i="5" s="1"/>
  <c r="E2830" i="5"/>
  <c r="L2830" i="5" s="1"/>
  <c r="L2829" i="5"/>
  <c r="K2829" i="5"/>
  <c r="G2829" i="5"/>
  <c r="E2829" i="5"/>
  <c r="K2828" i="5"/>
  <c r="G2828" i="5"/>
  <c r="E2828" i="5"/>
  <c r="L2828" i="5" s="1"/>
  <c r="G2827" i="5"/>
  <c r="E2827" i="5"/>
  <c r="L2827" i="5" s="1"/>
  <c r="L2826" i="5"/>
  <c r="K2826" i="5"/>
  <c r="G2826" i="5"/>
  <c r="E2826" i="5"/>
  <c r="K2825" i="5"/>
  <c r="G2825" i="5"/>
  <c r="Q2825" i="5" s="1"/>
  <c r="E2825" i="5"/>
  <c r="L2825" i="5" s="1"/>
  <c r="G2824" i="5"/>
  <c r="E2824" i="5"/>
  <c r="L2824" i="5" s="1"/>
  <c r="L2823" i="5"/>
  <c r="K2823" i="5"/>
  <c r="G2823" i="5"/>
  <c r="E2823" i="5"/>
  <c r="K2822" i="5"/>
  <c r="G2822" i="5"/>
  <c r="Q2822" i="5" s="1"/>
  <c r="E2822" i="5"/>
  <c r="L2822" i="5" s="1"/>
  <c r="K2821" i="5"/>
  <c r="G2821" i="5"/>
  <c r="Q2821" i="5" s="1"/>
  <c r="E2821" i="5"/>
  <c r="L2821" i="5" s="1"/>
  <c r="L2820" i="5"/>
  <c r="K2820" i="5"/>
  <c r="G2820" i="5"/>
  <c r="E2820" i="5"/>
  <c r="K2819" i="5"/>
  <c r="G2819" i="5"/>
  <c r="E2819" i="5"/>
  <c r="L2819" i="5" s="1"/>
  <c r="G2818" i="5"/>
  <c r="E2818" i="5"/>
  <c r="L2818" i="5" s="1"/>
  <c r="L2817" i="5"/>
  <c r="K2817" i="5"/>
  <c r="G2817" i="5"/>
  <c r="E2817" i="5"/>
  <c r="K2816" i="5"/>
  <c r="G2816" i="5"/>
  <c r="Q2816" i="5" s="1"/>
  <c r="E2816" i="5"/>
  <c r="L2816" i="5" s="1"/>
  <c r="G2815" i="5"/>
  <c r="E2815" i="5"/>
  <c r="L2815" i="5" s="1"/>
  <c r="L2814" i="5"/>
  <c r="K2814" i="5"/>
  <c r="G2814" i="5"/>
  <c r="E2814" i="5"/>
  <c r="K2813" i="5"/>
  <c r="G2813" i="5"/>
  <c r="Q2813" i="5" s="1"/>
  <c r="E2813" i="5"/>
  <c r="L2813" i="5" s="1"/>
  <c r="K2812" i="5"/>
  <c r="G2812" i="5"/>
  <c r="Q2812" i="5" s="1"/>
  <c r="E2812" i="5"/>
  <c r="L2812" i="5" s="1"/>
  <c r="L2811" i="5"/>
  <c r="K2811" i="5"/>
  <c r="G2811" i="5"/>
  <c r="E2811" i="5"/>
  <c r="K2810" i="5"/>
  <c r="G2810" i="5"/>
  <c r="E2810" i="5"/>
  <c r="L2810" i="5" s="1"/>
  <c r="G2809" i="5"/>
  <c r="E2809" i="5"/>
  <c r="L2809" i="5" s="1"/>
  <c r="L2808" i="5"/>
  <c r="K2808" i="5"/>
  <c r="G2808" i="5"/>
  <c r="E2808" i="5"/>
  <c r="K2807" i="5"/>
  <c r="G2807" i="5"/>
  <c r="Q2807" i="5" s="1"/>
  <c r="E2807" i="5"/>
  <c r="L2807" i="5" s="1"/>
  <c r="G2806" i="5"/>
  <c r="E2806" i="5"/>
  <c r="L2806" i="5" s="1"/>
  <c r="L2805" i="5"/>
  <c r="K2805" i="5"/>
  <c r="G2805" i="5"/>
  <c r="E2805" i="5"/>
  <c r="K2804" i="5"/>
  <c r="G2804" i="5"/>
  <c r="Q2804" i="5" s="1"/>
  <c r="E2804" i="5"/>
  <c r="L2804" i="5" s="1"/>
  <c r="K2803" i="5"/>
  <c r="G2803" i="5"/>
  <c r="Q2803" i="5" s="1"/>
  <c r="E2803" i="5"/>
  <c r="L2803" i="5" s="1"/>
  <c r="L2802" i="5"/>
  <c r="K2802" i="5"/>
  <c r="G2802" i="5"/>
  <c r="E2802" i="5"/>
  <c r="K2801" i="5"/>
  <c r="G2801" i="5"/>
  <c r="E2801" i="5"/>
  <c r="L2801" i="5" s="1"/>
  <c r="G2800" i="5"/>
  <c r="E2800" i="5"/>
  <c r="L2800" i="5" s="1"/>
  <c r="L2799" i="5"/>
  <c r="K2799" i="5"/>
  <c r="G2799" i="5"/>
  <c r="E2799" i="5"/>
  <c r="K2798" i="5"/>
  <c r="G2798" i="5"/>
  <c r="Q2798" i="5" s="1"/>
  <c r="E2798" i="5"/>
  <c r="L2798" i="5" s="1"/>
  <c r="G2797" i="5"/>
  <c r="E2797" i="5"/>
  <c r="L2797" i="5" s="1"/>
  <c r="L2796" i="5"/>
  <c r="K2796" i="5"/>
  <c r="G2796" i="5"/>
  <c r="E2796" i="5"/>
  <c r="K2795" i="5"/>
  <c r="G2795" i="5"/>
  <c r="Q2795" i="5" s="1"/>
  <c r="E2795" i="5"/>
  <c r="L2795" i="5" s="1"/>
  <c r="K2794" i="5"/>
  <c r="G2794" i="5"/>
  <c r="Q2794" i="5" s="1"/>
  <c r="E2794" i="5"/>
  <c r="L2794" i="5" s="1"/>
  <c r="L2793" i="5"/>
  <c r="K2793" i="5"/>
  <c r="G2793" i="5"/>
  <c r="E2793" i="5"/>
  <c r="K2792" i="5"/>
  <c r="G2792" i="5"/>
  <c r="E2792" i="5"/>
  <c r="L2792" i="5" s="1"/>
  <c r="G2791" i="5"/>
  <c r="E2791" i="5"/>
  <c r="L2791" i="5" s="1"/>
  <c r="L2790" i="5"/>
  <c r="K2790" i="5"/>
  <c r="G2790" i="5"/>
  <c r="E2790" i="5"/>
  <c r="K2789" i="5"/>
  <c r="G2789" i="5"/>
  <c r="Q2789" i="5" s="1"/>
  <c r="E2789" i="5"/>
  <c r="L2789" i="5" s="1"/>
  <c r="G2788" i="5"/>
  <c r="E2788" i="5"/>
  <c r="L2788" i="5" s="1"/>
  <c r="L2787" i="5"/>
  <c r="K2787" i="5"/>
  <c r="G2787" i="5"/>
  <c r="E2787" i="5"/>
  <c r="K2786" i="5"/>
  <c r="G2786" i="5"/>
  <c r="Q2786" i="5" s="1"/>
  <c r="E2786" i="5"/>
  <c r="L2786" i="5" s="1"/>
  <c r="K2785" i="5"/>
  <c r="G2785" i="5"/>
  <c r="Q2785" i="5" s="1"/>
  <c r="E2785" i="5"/>
  <c r="L2785" i="5" s="1"/>
  <c r="L2784" i="5"/>
  <c r="K2784" i="5"/>
  <c r="G2784" i="5"/>
  <c r="E2784" i="5"/>
  <c r="K2783" i="5"/>
  <c r="G2783" i="5"/>
  <c r="E2783" i="5"/>
  <c r="L2783" i="5" s="1"/>
  <c r="G2782" i="5"/>
  <c r="E2782" i="5"/>
  <c r="L2782" i="5" s="1"/>
  <c r="L2781" i="5"/>
  <c r="K2781" i="5"/>
  <c r="G2781" i="5"/>
  <c r="E2781" i="5"/>
  <c r="K2780" i="5"/>
  <c r="G2780" i="5"/>
  <c r="Q2780" i="5" s="1"/>
  <c r="E2780" i="5"/>
  <c r="L2780" i="5" s="1"/>
  <c r="G2779" i="5"/>
  <c r="E2779" i="5"/>
  <c r="L2779" i="5" s="1"/>
  <c r="L2778" i="5"/>
  <c r="K2778" i="5"/>
  <c r="G2778" i="5"/>
  <c r="E2778" i="5"/>
  <c r="K2777" i="5"/>
  <c r="G2777" i="5"/>
  <c r="Q2777" i="5" s="1"/>
  <c r="E2777" i="5"/>
  <c r="L2777" i="5" s="1"/>
  <c r="K2776" i="5"/>
  <c r="G2776" i="5"/>
  <c r="Q2776" i="5" s="1"/>
  <c r="E2776" i="5"/>
  <c r="L2776" i="5" s="1"/>
  <c r="L2775" i="5"/>
  <c r="K2775" i="5"/>
  <c r="G2775" i="5"/>
  <c r="E2775" i="5"/>
  <c r="K2774" i="5"/>
  <c r="G2774" i="5"/>
  <c r="E2774" i="5"/>
  <c r="L2774" i="5" s="1"/>
  <c r="G2773" i="5"/>
  <c r="E2773" i="5"/>
  <c r="L2773" i="5" s="1"/>
  <c r="L2772" i="5"/>
  <c r="K2772" i="5"/>
  <c r="G2772" i="5"/>
  <c r="E2772" i="5"/>
  <c r="K2771" i="5"/>
  <c r="G2771" i="5"/>
  <c r="Q2771" i="5" s="1"/>
  <c r="E2771" i="5"/>
  <c r="L2771" i="5" s="1"/>
  <c r="G2770" i="5"/>
  <c r="E2770" i="5"/>
  <c r="L2770" i="5" s="1"/>
  <c r="L2769" i="5"/>
  <c r="K2769" i="5"/>
  <c r="G2769" i="5"/>
  <c r="E2769" i="5"/>
  <c r="K2768" i="5"/>
  <c r="G2768" i="5"/>
  <c r="Q2768" i="5" s="1"/>
  <c r="E2768" i="5"/>
  <c r="L2768" i="5" s="1"/>
  <c r="K2767" i="5"/>
  <c r="G2767" i="5"/>
  <c r="Q2767" i="5" s="1"/>
  <c r="E2767" i="5"/>
  <c r="L2767" i="5" s="1"/>
  <c r="L2766" i="5"/>
  <c r="K2766" i="5"/>
  <c r="G2766" i="5"/>
  <c r="E2766" i="5"/>
  <c r="K2765" i="5"/>
  <c r="G2765" i="5"/>
  <c r="E2765" i="5"/>
  <c r="L2765" i="5" s="1"/>
  <c r="G2764" i="5"/>
  <c r="E2764" i="5"/>
  <c r="L2764" i="5" s="1"/>
  <c r="L2763" i="5"/>
  <c r="K2763" i="5"/>
  <c r="G2763" i="5"/>
  <c r="E2763" i="5"/>
  <c r="K2762" i="5"/>
  <c r="G2762" i="5"/>
  <c r="Q2762" i="5" s="1"/>
  <c r="E2762" i="5"/>
  <c r="L2762" i="5" s="1"/>
  <c r="G2761" i="5"/>
  <c r="E2761" i="5"/>
  <c r="L2761" i="5" s="1"/>
  <c r="L2760" i="5"/>
  <c r="K2760" i="5"/>
  <c r="G2760" i="5"/>
  <c r="E2760" i="5"/>
  <c r="K2759" i="5"/>
  <c r="G2759" i="5"/>
  <c r="Q2759" i="5" s="1"/>
  <c r="E2759" i="5"/>
  <c r="L2759" i="5" s="1"/>
  <c r="K2758" i="5"/>
  <c r="G2758" i="5"/>
  <c r="Q2758" i="5" s="1"/>
  <c r="E2758" i="5"/>
  <c r="L2758" i="5" s="1"/>
  <c r="L2757" i="5"/>
  <c r="K2757" i="5"/>
  <c r="G2757" i="5"/>
  <c r="E2757" i="5"/>
  <c r="K2756" i="5"/>
  <c r="G2756" i="5"/>
  <c r="E2756" i="5"/>
  <c r="L2756" i="5" s="1"/>
  <c r="G2755" i="5"/>
  <c r="E2755" i="5"/>
  <c r="L2755" i="5" s="1"/>
  <c r="L2754" i="5"/>
  <c r="K2754" i="5"/>
  <c r="G2754" i="5"/>
  <c r="E2754" i="5"/>
  <c r="K2753" i="5"/>
  <c r="G2753" i="5"/>
  <c r="Q2753" i="5" s="1"/>
  <c r="E2753" i="5"/>
  <c r="L2753" i="5" s="1"/>
  <c r="G2752" i="5"/>
  <c r="E2752" i="5"/>
  <c r="L2752" i="5" s="1"/>
  <c r="L2751" i="5"/>
  <c r="K2751" i="5"/>
  <c r="G2751" i="5"/>
  <c r="E2751" i="5"/>
  <c r="K2750" i="5"/>
  <c r="G2750" i="5"/>
  <c r="Q2750" i="5" s="1"/>
  <c r="E2750" i="5"/>
  <c r="L2750" i="5" s="1"/>
  <c r="K2749" i="5"/>
  <c r="G2749" i="5"/>
  <c r="Q2749" i="5" s="1"/>
  <c r="E2749" i="5"/>
  <c r="L2749" i="5" s="1"/>
  <c r="L2748" i="5"/>
  <c r="K2748" i="5"/>
  <c r="G2748" i="5"/>
  <c r="E2748" i="5"/>
  <c r="K2747" i="5"/>
  <c r="G2747" i="5"/>
  <c r="E2747" i="5"/>
  <c r="L2747" i="5" s="1"/>
  <c r="G2746" i="5"/>
  <c r="E2746" i="5"/>
  <c r="L2746" i="5" s="1"/>
  <c r="L2745" i="5"/>
  <c r="K2745" i="5"/>
  <c r="G2745" i="5"/>
  <c r="E2745" i="5"/>
  <c r="K2744" i="5"/>
  <c r="G2744" i="5"/>
  <c r="Q2744" i="5" s="1"/>
  <c r="E2744" i="5"/>
  <c r="L2744" i="5" s="1"/>
  <c r="G2743" i="5"/>
  <c r="E2743" i="5"/>
  <c r="L2743" i="5" s="1"/>
  <c r="L2742" i="5"/>
  <c r="K2742" i="5"/>
  <c r="G2742" i="5"/>
  <c r="E2742" i="5"/>
  <c r="K2741" i="5"/>
  <c r="G2741" i="5"/>
  <c r="Q2741" i="5" s="1"/>
  <c r="E2741" i="5"/>
  <c r="L2741" i="5" s="1"/>
  <c r="K2740" i="5"/>
  <c r="G2740" i="5"/>
  <c r="E2740" i="5"/>
  <c r="L2740" i="5" s="1"/>
  <c r="L2739" i="5"/>
  <c r="K2739" i="5"/>
  <c r="G2739" i="5"/>
  <c r="E2739" i="5"/>
  <c r="K2738" i="5"/>
  <c r="G2738" i="5"/>
  <c r="Q2738" i="5" s="1"/>
  <c r="E2738" i="5"/>
  <c r="L2738" i="5" s="1"/>
  <c r="G2737" i="5"/>
  <c r="E2737" i="5"/>
  <c r="L2737" i="5" s="1"/>
  <c r="L2736" i="5"/>
  <c r="K2736" i="5"/>
  <c r="G2736" i="5"/>
  <c r="E2736" i="5"/>
  <c r="K2735" i="5"/>
  <c r="G2735" i="5"/>
  <c r="Q2735" i="5" s="1"/>
  <c r="E2735" i="5"/>
  <c r="L2735" i="5" s="1"/>
  <c r="G2734" i="5"/>
  <c r="E2734" i="5"/>
  <c r="L2734" i="5" s="1"/>
  <c r="L2733" i="5"/>
  <c r="K2733" i="5"/>
  <c r="G2733" i="5"/>
  <c r="E2733" i="5"/>
  <c r="K2732" i="5"/>
  <c r="G2732" i="5"/>
  <c r="E2732" i="5"/>
  <c r="L2732" i="5" s="1"/>
  <c r="K2731" i="5"/>
  <c r="G2731" i="5"/>
  <c r="E2731" i="5"/>
  <c r="L2731" i="5" s="1"/>
  <c r="L2730" i="5"/>
  <c r="K2730" i="5"/>
  <c r="G2730" i="5"/>
  <c r="E2730" i="5"/>
  <c r="K2729" i="5"/>
  <c r="G2729" i="5"/>
  <c r="Q2729" i="5" s="1"/>
  <c r="E2729" i="5"/>
  <c r="L2729" i="5" s="1"/>
  <c r="G2728" i="5"/>
  <c r="E2728" i="5"/>
  <c r="L2728" i="5" s="1"/>
  <c r="L2727" i="5"/>
  <c r="K2727" i="5"/>
  <c r="G2727" i="5"/>
  <c r="E2727" i="5"/>
  <c r="K2726" i="5"/>
  <c r="G2726" i="5"/>
  <c r="Q2726" i="5" s="1"/>
  <c r="E2726" i="5"/>
  <c r="L2726" i="5" s="1"/>
  <c r="G2725" i="5"/>
  <c r="E2725" i="5"/>
  <c r="L2725" i="5" s="1"/>
  <c r="L2724" i="5"/>
  <c r="K2724" i="5"/>
  <c r="G2724" i="5"/>
  <c r="E2724" i="5"/>
  <c r="K2723" i="5"/>
  <c r="G2723" i="5"/>
  <c r="Q2723" i="5" s="1"/>
  <c r="E2723" i="5"/>
  <c r="L2723" i="5" s="1"/>
  <c r="K2722" i="5"/>
  <c r="G2722" i="5"/>
  <c r="Q2722" i="5" s="1"/>
  <c r="E2722" i="5"/>
  <c r="L2722" i="5" s="1"/>
  <c r="L2721" i="5"/>
  <c r="K2721" i="5"/>
  <c r="G2721" i="5"/>
  <c r="E2721" i="5"/>
  <c r="K2720" i="5"/>
  <c r="G2720" i="5"/>
  <c r="Q2720" i="5" s="1"/>
  <c r="E2720" i="5"/>
  <c r="L2720" i="5" s="1"/>
  <c r="G2719" i="5"/>
  <c r="E2719" i="5"/>
  <c r="L2719" i="5" s="1"/>
  <c r="L2718" i="5"/>
  <c r="K2718" i="5"/>
  <c r="G2718" i="5"/>
  <c r="E2718" i="5"/>
  <c r="K2717" i="5"/>
  <c r="G2717" i="5"/>
  <c r="Q2717" i="5" s="1"/>
  <c r="E2717" i="5"/>
  <c r="L2717" i="5" s="1"/>
  <c r="G2716" i="5"/>
  <c r="E2716" i="5"/>
  <c r="L2716" i="5" s="1"/>
  <c r="L2715" i="5"/>
  <c r="K2715" i="5"/>
  <c r="G2715" i="5"/>
  <c r="E2715" i="5"/>
  <c r="K2714" i="5"/>
  <c r="G2714" i="5"/>
  <c r="Q2714" i="5" s="1"/>
  <c r="E2714" i="5"/>
  <c r="L2714" i="5" s="1"/>
  <c r="K2713" i="5"/>
  <c r="G2713" i="5"/>
  <c r="Q2713" i="5" s="1"/>
  <c r="E2713" i="5"/>
  <c r="L2713" i="5" s="1"/>
  <c r="L2712" i="5"/>
  <c r="K2712" i="5"/>
  <c r="G2712" i="5"/>
  <c r="E2712" i="5"/>
  <c r="K2711" i="5"/>
  <c r="G2711" i="5"/>
  <c r="E2711" i="5"/>
  <c r="L2711" i="5" s="1"/>
  <c r="G2710" i="5"/>
  <c r="E2710" i="5"/>
  <c r="L2710" i="5" s="1"/>
  <c r="L2709" i="5"/>
  <c r="K2709" i="5"/>
  <c r="G2709" i="5"/>
  <c r="E2709" i="5"/>
  <c r="K2708" i="5"/>
  <c r="G2708" i="5"/>
  <c r="Q2708" i="5" s="1"/>
  <c r="E2708" i="5"/>
  <c r="L2708" i="5" s="1"/>
  <c r="G2707" i="5"/>
  <c r="E2707" i="5"/>
  <c r="L2707" i="5" s="1"/>
  <c r="L2706" i="5"/>
  <c r="K2706" i="5"/>
  <c r="G2706" i="5"/>
  <c r="E2706" i="5"/>
  <c r="K2705" i="5"/>
  <c r="G2705" i="5"/>
  <c r="Q2705" i="5" s="1"/>
  <c r="E2705" i="5"/>
  <c r="L2705" i="5" s="1"/>
  <c r="K2704" i="5"/>
  <c r="G2704" i="5"/>
  <c r="Q2704" i="5" s="1"/>
  <c r="E2704" i="5"/>
  <c r="L2704" i="5" s="1"/>
  <c r="L2703" i="5"/>
  <c r="K2703" i="5"/>
  <c r="G2703" i="5"/>
  <c r="E2703" i="5"/>
  <c r="K2702" i="5"/>
  <c r="G2702" i="5"/>
  <c r="E2702" i="5"/>
  <c r="L2702" i="5" s="1"/>
  <c r="G2701" i="5"/>
  <c r="E2701" i="5"/>
  <c r="L2701" i="5" s="1"/>
  <c r="L2700" i="5"/>
  <c r="K2700" i="5"/>
  <c r="G2700" i="5"/>
  <c r="E2700" i="5"/>
  <c r="K2699" i="5"/>
  <c r="G2699" i="5"/>
  <c r="Q2699" i="5" s="1"/>
  <c r="E2699" i="5"/>
  <c r="L2699" i="5" s="1"/>
  <c r="G2698" i="5"/>
  <c r="E2698" i="5"/>
  <c r="L2698" i="5" s="1"/>
  <c r="L2697" i="5"/>
  <c r="K2697" i="5"/>
  <c r="G2697" i="5"/>
  <c r="E2697" i="5"/>
  <c r="K2696" i="5"/>
  <c r="G2696" i="5"/>
  <c r="Q2696" i="5" s="1"/>
  <c r="E2696" i="5"/>
  <c r="L2696" i="5" s="1"/>
  <c r="K2695" i="5"/>
  <c r="G2695" i="5"/>
  <c r="E2695" i="5"/>
  <c r="L2695" i="5" s="1"/>
  <c r="L2694" i="5"/>
  <c r="K2694" i="5"/>
  <c r="G2694" i="5"/>
  <c r="E2694" i="5"/>
  <c r="K2693" i="5"/>
  <c r="G2693" i="5"/>
  <c r="Q2693" i="5" s="1"/>
  <c r="E2693" i="5"/>
  <c r="L2693" i="5" s="1"/>
  <c r="G2692" i="5"/>
  <c r="E2692" i="5"/>
  <c r="L2692" i="5" s="1"/>
  <c r="L2691" i="5"/>
  <c r="K2691" i="5"/>
  <c r="G2691" i="5"/>
  <c r="E2691" i="5"/>
  <c r="K2690" i="5"/>
  <c r="G2690" i="5"/>
  <c r="E2690" i="5"/>
  <c r="L2690" i="5" s="1"/>
  <c r="G2689" i="5"/>
  <c r="E2689" i="5"/>
  <c r="L2689" i="5" s="1"/>
  <c r="L2688" i="5"/>
  <c r="K2688" i="5"/>
  <c r="G2688" i="5"/>
  <c r="E2688" i="5"/>
  <c r="K2687" i="5"/>
  <c r="G2687" i="5"/>
  <c r="Q2687" i="5" s="1"/>
  <c r="E2687" i="5"/>
  <c r="L2687" i="5" s="1"/>
  <c r="K2686" i="5"/>
  <c r="G2686" i="5"/>
  <c r="E2686" i="5"/>
  <c r="L2686" i="5" s="1"/>
  <c r="L2685" i="5"/>
  <c r="K2685" i="5"/>
  <c r="G2685" i="5"/>
  <c r="E2685" i="5"/>
  <c r="K2684" i="5"/>
  <c r="G2684" i="5"/>
  <c r="E2684" i="5"/>
  <c r="L2684" i="5" s="1"/>
  <c r="G2683" i="5"/>
  <c r="E2683" i="5"/>
  <c r="L2683" i="5" s="1"/>
  <c r="L2682" i="5"/>
  <c r="K2682" i="5"/>
  <c r="G2682" i="5"/>
  <c r="E2682" i="5"/>
  <c r="K2681" i="5"/>
  <c r="G2681" i="5"/>
  <c r="E2681" i="5"/>
  <c r="L2681" i="5" s="1"/>
  <c r="G2680" i="5"/>
  <c r="E2680" i="5"/>
  <c r="L2680" i="5" s="1"/>
  <c r="L2679" i="5"/>
  <c r="K2679" i="5"/>
  <c r="G2679" i="5"/>
  <c r="E2679" i="5"/>
  <c r="K2678" i="5"/>
  <c r="G2678" i="5"/>
  <c r="Q2678" i="5" s="1"/>
  <c r="E2678" i="5"/>
  <c r="L2678" i="5" s="1"/>
  <c r="K2677" i="5"/>
  <c r="G2677" i="5"/>
  <c r="Q2677" i="5" s="1"/>
  <c r="E2677" i="5"/>
  <c r="L2677" i="5" s="1"/>
  <c r="L2676" i="5"/>
  <c r="K2676" i="5"/>
  <c r="G2676" i="5"/>
  <c r="E2676" i="5"/>
  <c r="K2675" i="5"/>
  <c r="G2675" i="5"/>
  <c r="Q2675" i="5" s="1"/>
  <c r="E2675" i="5"/>
  <c r="L2675" i="5" s="1"/>
  <c r="G2674" i="5"/>
  <c r="E2674" i="5"/>
  <c r="L2674" i="5" s="1"/>
  <c r="L2673" i="5"/>
  <c r="K2673" i="5"/>
  <c r="G2673" i="5"/>
  <c r="E2673" i="5"/>
  <c r="K2672" i="5"/>
  <c r="G2672" i="5"/>
  <c r="E2672" i="5"/>
  <c r="L2672" i="5" s="1"/>
  <c r="G2671" i="5"/>
  <c r="E2671" i="5"/>
  <c r="L2671" i="5" s="1"/>
  <c r="L2670" i="5"/>
  <c r="K2670" i="5"/>
  <c r="G2670" i="5"/>
  <c r="E2670" i="5"/>
  <c r="K2669" i="5"/>
  <c r="G2669" i="5"/>
  <c r="Q2669" i="5" s="1"/>
  <c r="E2669" i="5"/>
  <c r="L2669" i="5" s="1"/>
  <c r="K2668" i="5"/>
  <c r="G2668" i="5"/>
  <c r="Q2668" i="5" s="1"/>
  <c r="E2668" i="5"/>
  <c r="L2668" i="5" s="1"/>
  <c r="L2667" i="5"/>
  <c r="K2667" i="5"/>
  <c r="G2667" i="5"/>
  <c r="E2667" i="5"/>
  <c r="K2666" i="5"/>
  <c r="G2666" i="5"/>
  <c r="E2666" i="5"/>
  <c r="L2666" i="5" s="1"/>
  <c r="G2665" i="5"/>
  <c r="E2665" i="5"/>
  <c r="L2665" i="5" s="1"/>
  <c r="L2664" i="5"/>
  <c r="K2664" i="5"/>
  <c r="G2664" i="5"/>
  <c r="E2664" i="5"/>
  <c r="K2663" i="5"/>
  <c r="G2663" i="5"/>
  <c r="Q2663" i="5" s="1"/>
  <c r="E2663" i="5"/>
  <c r="L2663" i="5" s="1"/>
  <c r="G2662" i="5"/>
  <c r="E2662" i="5"/>
  <c r="L2662" i="5" s="1"/>
  <c r="L2661" i="5"/>
  <c r="K2661" i="5"/>
  <c r="G2661" i="5"/>
  <c r="E2661" i="5"/>
  <c r="K2660" i="5"/>
  <c r="G2660" i="5"/>
  <c r="Q2660" i="5" s="1"/>
  <c r="E2660" i="5"/>
  <c r="L2660" i="5" s="1"/>
  <c r="K2659" i="5"/>
  <c r="G2659" i="5"/>
  <c r="Q2659" i="5" s="1"/>
  <c r="E2659" i="5"/>
  <c r="L2659" i="5" s="1"/>
  <c r="L2658" i="5"/>
  <c r="K2658" i="5"/>
  <c r="G2658" i="5"/>
  <c r="E2658" i="5"/>
  <c r="K2657" i="5"/>
  <c r="G2657" i="5"/>
  <c r="E2657" i="5"/>
  <c r="L2657" i="5" s="1"/>
  <c r="G2656" i="5"/>
  <c r="E2656" i="5"/>
  <c r="L2656" i="5" s="1"/>
  <c r="L2655" i="5"/>
  <c r="K2655" i="5"/>
  <c r="G2655" i="5"/>
  <c r="E2655" i="5"/>
  <c r="K2654" i="5"/>
  <c r="G2654" i="5"/>
  <c r="Q2654" i="5" s="1"/>
  <c r="E2654" i="5"/>
  <c r="L2654" i="5" s="1"/>
  <c r="G2653" i="5"/>
  <c r="E2653" i="5"/>
  <c r="L2653" i="5" s="1"/>
  <c r="L2652" i="5"/>
  <c r="K2652" i="5"/>
  <c r="G2652" i="5"/>
  <c r="E2652" i="5"/>
  <c r="K2651" i="5"/>
  <c r="G2651" i="5"/>
  <c r="Q2651" i="5" s="1"/>
  <c r="E2651" i="5"/>
  <c r="L2651" i="5" s="1"/>
  <c r="K2650" i="5"/>
  <c r="G2650" i="5"/>
  <c r="E2650" i="5"/>
  <c r="L2650" i="5" s="1"/>
  <c r="L2649" i="5"/>
  <c r="K2649" i="5"/>
  <c r="G2649" i="5"/>
  <c r="E2649" i="5"/>
  <c r="K2648" i="5"/>
  <c r="G2648" i="5"/>
  <c r="Q2648" i="5" s="1"/>
  <c r="E2648" i="5"/>
  <c r="L2648" i="5" s="1"/>
  <c r="G2647" i="5"/>
  <c r="E2647" i="5"/>
  <c r="L2647" i="5" s="1"/>
  <c r="L2646" i="5"/>
  <c r="K2646" i="5"/>
  <c r="G2646" i="5"/>
  <c r="E2646" i="5"/>
  <c r="K2645" i="5"/>
  <c r="G2645" i="5"/>
  <c r="Q2645" i="5" s="1"/>
  <c r="E2645" i="5"/>
  <c r="L2645" i="5" s="1"/>
  <c r="G2644" i="5"/>
  <c r="E2644" i="5"/>
  <c r="L2644" i="5" s="1"/>
  <c r="L2643" i="5"/>
  <c r="K2643" i="5"/>
  <c r="G2643" i="5"/>
  <c r="E2643" i="5"/>
  <c r="K2642" i="5"/>
  <c r="G2642" i="5"/>
  <c r="Q2642" i="5" s="1"/>
  <c r="E2642" i="5"/>
  <c r="L2642" i="5" s="1"/>
  <c r="K2641" i="5"/>
  <c r="G2641" i="5"/>
  <c r="Q2641" i="5" s="1"/>
  <c r="E2641" i="5"/>
  <c r="L2641" i="5" s="1"/>
  <c r="L2640" i="5"/>
  <c r="K2640" i="5"/>
  <c r="G2640" i="5"/>
  <c r="E2640" i="5"/>
  <c r="K2639" i="5"/>
  <c r="G2639" i="5"/>
  <c r="Q2639" i="5" s="1"/>
  <c r="E2639" i="5"/>
  <c r="L2639" i="5" s="1"/>
  <c r="G2638" i="5"/>
  <c r="E2638" i="5"/>
  <c r="L2638" i="5" s="1"/>
  <c r="L2637" i="5"/>
  <c r="K2637" i="5"/>
  <c r="G2637" i="5"/>
  <c r="E2637" i="5"/>
  <c r="K2636" i="5"/>
  <c r="G2636" i="5"/>
  <c r="Q2636" i="5" s="1"/>
  <c r="E2636" i="5"/>
  <c r="L2636" i="5" s="1"/>
  <c r="G2635" i="5"/>
  <c r="E2635" i="5"/>
  <c r="L2635" i="5" s="1"/>
  <c r="L2634" i="5"/>
  <c r="K2634" i="5"/>
  <c r="G2634" i="5"/>
  <c r="E2634" i="5"/>
  <c r="K2633" i="5"/>
  <c r="N2633" i="5" s="1"/>
  <c r="O2633" i="5" s="1"/>
  <c r="P2633" i="5" s="1"/>
  <c r="G2633" i="5"/>
  <c r="Q2633" i="5" s="1"/>
  <c r="E2633" i="5"/>
  <c r="L2633" i="5" s="1"/>
  <c r="K2632" i="5"/>
  <c r="G2632" i="5"/>
  <c r="Q2632" i="5" s="1"/>
  <c r="E2632" i="5"/>
  <c r="L2632" i="5" s="1"/>
  <c r="L2631" i="5"/>
  <c r="K2631" i="5"/>
  <c r="G2631" i="5"/>
  <c r="E2631" i="5"/>
  <c r="K2630" i="5"/>
  <c r="G2630" i="5"/>
  <c r="Q2630" i="5" s="1"/>
  <c r="E2630" i="5"/>
  <c r="L2630" i="5" s="1"/>
  <c r="G2629" i="5"/>
  <c r="E2629" i="5"/>
  <c r="L2629" i="5" s="1"/>
  <c r="L2628" i="5"/>
  <c r="K2628" i="5"/>
  <c r="G2628" i="5"/>
  <c r="E2628" i="5"/>
  <c r="K2627" i="5"/>
  <c r="G2627" i="5"/>
  <c r="Q2627" i="5" s="1"/>
  <c r="E2627" i="5"/>
  <c r="L2627" i="5" s="1"/>
  <c r="G2626" i="5"/>
  <c r="E2626" i="5"/>
  <c r="L2626" i="5" s="1"/>
  <c r="L2625" i="5"/>
  <c r="K2625" i="5"/>
  <c r="G2625" i="5"/>
  <c r="E2625" i="5"/>
  <c r="K2624" i="5"/>
  <c r="G2624" i="5"/>
  <c r="E2624" i="5"/>
  <c r="L2624" i="5" s="1"/>
  <c r="K2623" i="5"/>
  <c r="G2623" i="5"/>
  <c r="Q2623" i="5" s="1"/>
  <c r="E2623" i="5"/>
  <c r="L2623" i="5" s="1"/>
  <c r="L2622" i="5"/>
  <c r="K2622" i="5"/>
  <c r="G2622" i="5"/>
  <c r="E2622" i="5"/>
  <c r="K2621" i="5"/>
  <c r="G2621" i="5"/>
  <c r="Q2621" i="5" s="1"/>
  <c r="E2621" i="5"/>
  <c r="L2621" i="5" s="1"/>
  <c r="G2620" i="5"/>
  <c r="E2620" i="5"/>
  <c r="L2620" i="5" s="1"/>
  <c r="L2619" i="5"/>
  <c r="K2619" i="5"/>
  <c r="G2619" i="5"/>
  <c r="E2619" i="5"/>
  <c r="K2618" i="5"/>
  <c r="G2618" i="5"/>
  <c r="Q2618" i="5" s="1"/>
  <c r="E2618" i="5"/>
  <c r="L2618" i="5" s="1"/>
  <c r="G2617" i="5"/>
  <c r="E2617" i="5"/>
  <c r="L2617" i="5" s="1"/>
  <c r="L2616" i="5"/>
  <c r="K2616" i="5"/>
  <c r="G2616" i="5"/>
  <c r="E2616" i="5"/>
  <c r="K2615" i="5"/>
  <c r="G2615" i="5"/>
  <c r="Q2615" i="5" s="1"/>
  <c r="E2615" i="5"/>
  <c r="L2615" i="5" s="1"/>
  <c r="N2614" i="5"/>
  <c r="O2614" i="5" s="1"/>
  <c r="K2614" i="5"/>
  <c r="G2614" i="5"/>
  <c r="Q2614" i="5" s="1"/>
  <c r="E2614" i="5"/>
  <c r="L2614" i="5" s="1"/>
  <c r="L2613" i="5"/>
  <c r="K2613" i="5"/>
  <c r="G2613" i="5"/>
  <c r="E2613" i="5"/>
  <c r="K2612" i="5"/>
  <c r="G2612" i="5"/>
  <c r="Q2612" i="5" s="1"/>
  <c r="E2612" i="5"/>
  <c r="L2612" i="5" s="1"/>
  <c r="G2611" i="5"/>
  <c r="E2611" i="5"/>
  <c r="L2611" i="5" s="1"/>
  <c r="L2610" i="5"/>
  <c r="K2610" i="5"/>
  <c r="G2610" i="5"/>
  <c r="E2610" i="5"/>
  <c r="K2609" i="5"/>
  <c r="G2609" i="5"/>
  <c r="E2609" i="5"/>
  <c r="L2609" i="5" s="1"/>
  <c r="G2608" i="5"/>
  <c r="E2608" i="5"/>
  <c r="L2608" i="5" s="1"/>
  <c r="L2607" i="5"/>
  <c r="K2607" i="5"/>
  <c r="G2607" i="5"/>
  <c r="E2607" i="5"/>
  <c r="K2606" i="5"/>
  <c r="G2606" i="5"/>
  <c r="Q2606" i="5" s="1"/>
  <c r="E2606" i="5"/>
  <c r="L2606" i="5" s="1"/>
  <c r="K2605" i="5"/>
  <c r="G2605" i="5"/>
  <c r="E2605" i="5"/>
  <c r="L2605" i="5" s="1"/>
  <c r="L2604" i="5"/>
  <c r="K2604" i="5"/>
  <c r="G2604" i="5"/>
  <c r="E2604" i="5"/>
  <c r="K2603" i="5"/>
  <c r="G2603" i="5"/>
  <c r="Q2603" i="5" s="1"/>
  <c r="E2603" i="5"/>
  <c r="L2603" i="5" s="1"/>
  <c r="G2602" i="5"/>
  <c r="E2602" i="5"/>
  <c r="L2602" i="5" s="1"/>
  <c r="L2601" i="5"/>
  <c r="K2601" i="5"/>
  <c r="G2601" i="5"/>
  <c r="E2601" i="5"/>
  <c r="K2600" i="5"/>
  <c r="G2600" i="5"/>
  <c r="Q2600" i="5" s="1"/>
  <c r="E2600" i="5"/>
  <c r="L2600" i="5" s="1"/>
  <c r="G2599" i="5"/>
  <c r="E2599" i="5"/>
  <c r="L2599" i="5" s="1"/>
  <c r="L2598" i="5"/>
  <c r="K2598" i="5"/>
  <c r="G2598" i="5"/>
  <c r="E2598" i="5"/>
  <c r="K2597" i="5"/>
  <c r="G2597" i="5"/>
  <c r="Q2597" i="5" s="1"/>
  <c r="E2597" i="5"/>
  <c r="L2597" i="5" s="1"/>
  <c r="N2596" i="5"/>
  <c r="O2596" i="5" s="1"/>
  <c r="K2596" i="5"/>
  <c r="G2596" i="5"/>
  <c r="Q2596" i="5" s="1"/>
  <c r="E2596" i="5"/>
  <c r="L2596" i="5" s="1"/>
  <c r="L2595" i="5"/>
  <c r="K2595" i="5"/>
  <c r="G2595" i="5"/>
  <c r="E2595" i="5"/>
  <c r="K2594" i="5"/>
  <c r="G2594" i="5"/>
  <c r="E2594" i="5"/>
  <c r="L2594" i="5" s="1"/>
  <c r="G2593" i="5"/>
  <c r="E2593" i="5"/>
  <c r="L2593" i="5" s="1"/>
  <c r="L2592" i="5"/>
  <c r="K2592" i="5"/>
  <c r="G2592" i="5"/>
  <c r="E2592" i="5"/>
  <c r="K2591" i="5"/>
  <c r="G2591" i="5"/>
  <c r="Q2591" i="5" s="1"/>
  <c r="E2591" i="5"/>
  <c r="L2591" i="5" s="1"/>
  <c r="G2590" i="5"/>
  <c r="E2590" i="5"/>
  <c r="L2590" i="5" s="1"/>
  <c r="L2589" i="5"/>
  <c r="K2589" i="5"/>
  <c r="G2589" i="5"/>
  <c r="E2589" i="5"/>
  <c r="K2588" i="5"/>
  <c r="G2588" i="5"/>
  <c r="E2588" i="5"/>
  <c r="L2588" i="5" s="1"/>
  <c r="K2587" i="5"/>
  <c r="G2587" i="5"/>
  <c r="Q2587" i="5" s="1"/>
  <c r="E2587" i="5"/>
  <c r="L2587" i="5" s="1"/>
  <c r="L2586" i="5"/>
  <c r="K2586" i="5"/>
  <c r="G2586" i="5"/>
  <c r="E2586" i="5"/>
  <c r="K2585" i="5"/>
  <c r="G2585" i="5"/>
  <c r="Q2585" i="5" s="1"/>
  <c r="E2585" i="5"/>
  <c r="L2585" i="5" s="1"/>
  <c r="G2584" i="5"/>
  <c r="E2584" i="5"/>
  <c r="L2584" i="5" s="1"/>
  <c r="L2583" i="5"/>
  <c r="K2583" i="5"/>
  <c r="G2583" i="5"/>
  <c r="E2583" i="5"/>
  <c r="K2582" i="5"/>
  <c r="G2582" i="5"/>
  <c r="Q2582" i="5" s="1"/>
  <c r="E2582" i="5"/>
  <c r="L2582" i="5" s="1"/>
  <c r="G2581" i="5"/>
  <c r="E2581" i="5"/>
  <c r="L2581" i="5" s="1"/>
  <c r="L2580" i="5"/>
  <c r="K2580" i="5"/>
  <c r="G2580" i="5"/>
  <c r="E2580" i="5"/>
  <c r="K2579" i="5"/>
  <c r="G2579" i="5"/>
  <c r="E2579" i="5"/>
  <c r="L2579" i="5" s="1"/>
  <c r="K2578" i="5"/>
  <c r="G2578" i="5"/>
  <c r="Q2578" i="5" s="1"/>
  <c r="E2578" i="5"/>
  <c r="L2578" i="5" s="1"/>
  <c r="L2577" i="5"/>
  <c r="K2577" i="5"/>
  <c r="G2577" i="5"/>
  <c r="E2577" i="5"/>
  <c r="K2576" i="5"/>
  <c r="G2576" i="5"/>
  <c r="Q2576" i="5" s="1"/>
  <c r="E2576" i="5"/>
  <c r="L2576" i="5" s="1"/>
  <c r="G2575" i="5"/>
  <c r="E2575" i="5"/>
  <c r="L2575" i="5" s="1"/>
  <c r="L2574" i="5"/>
  <c r="K2574" i="5"/>
  <c r="G2574" i="5"/>
  <c r="E2574" i="5"/>
  <c r="K2573" i="5"/>
  <c r="G2573" i="5"/>
  <c r="E2573" i="5"/>
  <c r="L2573" i="5" s="1"/>
  <c r="G2572" i="5"/>
  <c r="E2572" i="5"/>
  <c r="L2572" i="5" s="1"/>
  <c r="L2571" i="5"/>
  <c r="K2571" i="5"/>
  <c r="G2571" i="5"/>
  <c r="E2571" i="5"/>
  <c r="K2570" i="5"/>
  <c r="G2570" i="5"/>
  <c r="Q2570" i="5" s="1"/>
  <c r="E2570" i="5"/>
  <c r="L2570" i="5" s="1"/>
  <c r="K2569" i="5"/>
  <c r="G2569" i="5"/>
  <c r="E2569" i="5"/>
  <c r="L2569" i="5" s="1"/>
  <c r="L2568" i="5"/>
  <c r="K2568" i="5"/>
  <c r="G2568" i="5"/>
  <c r="E2568" i="5"/>
  <c r="K2567" i="5"/>
  <c r="G2567" i="5"/>
  <c r="Q2567" i="5" s="1"/>
  <c r="E2567" i="5"/>
  <c r="L2567" i="5" s="1"/>
  <c r="G2566" i="5"/>
  <c r="E2566" i="5"/>
  <c r="L2566" i="5" s="1"/>
  <c r="L2565" i="5"/>
  <c r="K2565" i="5"/>
  <c r="G2565" i="5"/>
  <c r="E2565" i="5"/>
  <c r="K2564" i="5"/>
  <c r="G2564" i="5"/>
  <c r="E2564" i="5"/>
  <c r="L2564" i="5" s="1"/>
  <c r="G2563" i="5"/>
  <c r="E2563" i="5"/>
  <c r="L2563" i="5" s="1"/>
  <c r="L2562" i="5"/>
  <c r="K2562" i="5"/>
  <c r="G2562" i="5"/>
  <c r="E2562" i="5"/>
  <c r="K2561" i="5"/>
  <c r="G2561" i="5"/>
  <c r="Q2561" i="5" s="1"/>
  <c r="E2561" i="5"/>
  <c r="L2561" i="5" s="1"/>
  <c r="K2560" i="5"/>
  <c r="G2560" i="5"/>
  <c r="E2560" i="5"/>
  <c r="L2560" i="5" s="1"/>
  <c r="L2559" i="5"/>
  <c r="K2559" i="5"/>
  <c r="G2559" i="5"/>
  <c r="E2559" i="5"/>
  <c r="K2558" i="5"/>
  <c r="G2558" i="5"/>
  <c r="E2558" i="5"/>
  <c r="L2558" i="5" s="1"/>
  <c r="G2557" i="5"/>
  <c r="E2557" i="5"/>
  <c r="L2557" i="5" s="1"/>
  <c r="L2556" i="5"/>
  <c r="K2556" i="5"/>
  <c r="G2556" i="5"/>
  <c r="E2556" i="5"/>
  <c r="K2555" i="5"/>
  <c r="G2555" i="5"/>
  <c r="Q2555" i="5" s="1"/>
  <c r="E2555" i="5"/>
  <c r="L2555" i="5" s="1"/>
  <c r="G2554" i="5"/>
  <c r="E2554" i="5"/>
  <c r="L2554" i="5" s="1"/>
  <c r="L2553" i="5"/>
  <c r="K2553" i="5"/>
  <c r="G2553" i="5"/>
  <c r="E2553" i="5"/>
  <c r="K2552" i="5"/>
  <c r="G2552" i="5"/>
  <c r="Q2552" i="5" s="1"/>
  <c r="E2552" i="5"/>
  <c r="L2552" i="5" s="1"/>
  <c r="K2551" i="5"/>
  <c r="G2551" i="5"/>
  <c r="Q2551" i="5" s="1"/>
  <c r="E2551" i="5"/>
  <c r="L2551" i="5" s="1"/>
  <c r="L2550" i="5"/>
  <c r="K2550" i="5"/>
  <c r="G2550" i="5"/>
  <c r="E2550" i="5"/>
  <c r="K2549" i="5"/>
  <c r="G2549" i="5"/>
  <c r="E2549" i="5"/>
  <c r="L2549" i="5" s="1"/>
  <c r="G2548" i="5"/>
  <c r="E2548" i="5"/>
  <c r="L2548" i="5" s="1"/>
  <c r="L2547" i="5"/>
  <c r="K2547" i="5"/>
  <c r="G2547" i="5"/>
  <c r="E2547" i="5"/>
  <c r="K2546" i="5"/>
  <c r="N2546" i="5" s="1"/>
  <c r="O2546" i="5" s="1"/>
  <c r="P2546" i="5" s="1"/>
  <c r="G2546" i="5"/>
  <c r="Q2546" i="5" s="1"/>
  <c r="E2546" i="5"/>
  <c r="L2546" i="5" s="1"/>
  <c r="G2545" i="5"/>
  <c r="E2545" i="5"/>
  <c r="L2545" i="5" s="1"/>
  <c r="L2544" i="5"/>
  <c r="K2544" i="5"/>
  <c r="G2544" i="5"/>
  <c r="E2544" i="5"/>
  <c r="K2543" i="5"/>
  <c r="G2543" i="5"/>
  <c r="E2543" i="5"/>
  <c r="L2543" i="5" s="1"/>
  <c r="K2542" i="5"/>
  <c r="G2542" i="5"/>
  <c r="Q2542" i="5" s="1"/>
  <c r="E2542" i="5"/>
  <c r="L2542" i="5" s="1"/>
  <c r="L2541" i="5"/>
  <c r="K2541" i="5"/>
  <c r="G2541" i="5"/>
  <c r="E2541" i="5"/>
  <c r="K2540" i="5"/>
  <c r="G2540" i="5"/>
  <c r="Q2540" i="5" s="1"/>
  <c r="E2540" i="5"/>
  <c r="L2540" i="5" s="1"/>
  <c r="G2539" i="5"/>
  <c r="E2539" i="5"/>
  <c r="L2539" i="5" s="1"/>
  <c r="L2538" i="5"/>
  <c r="K2538" i="5"/>
  <c r="G2538" i="5"/>
  <c r="E2538" i="5"/>
  <c r="K2537" i="5"/>
  <c r="G2537" i="5"/>
  <c r="Q2537" i="5" s="1"/>
  <c r="E2537" i="5"/>
  <c r="L2537" i="5" s="1"/>
  <c r="G2536" i="5"/>
  <c r="E2536" i="5"/>
  <c r="L2536" i="5" s="1"/>
  <c r="L2535" i="5"/>
  <c r="K2535" i="5"/>
  <c r="G2535" i="5"/>
  <c r="E2535" i="5"/>
  <c r="K2534" i="5"/>
  <c r="G2534" i="5"/>
  <c r="Q2534" i="5" s="1"/>
  <c r="E2534" i="5"/>
  <c r="L2534" i="5" s="1"/>
  <c r="K2533" i="5"/>
  <c r="G2533" i="5"/>
  <c r="Q2533" i="5" s="1"/>
  <c r="E2533" i="5"/>
  <c r="L2533" i="5" s="1"/>
  <c r="L2532" i="5"/>
  <c r="K2532" i="5"/>
  <c r="G2532" i="5"/>
  <c r="E2532" i="5"/>
  <c r="K2531" i="5"/>
  <c r="G2531" i="5"/>
  <c r="Q2531" i="5" s="1"/>
  <c r="E2531" i="5"/>
  <c r="L2531" i="5" s="1"/>
  <c r="G2530" i="5"/>
  <c r="E2530" i="5"/>
  <c r="L2530" i="5" s="1"/>
  <c r="L2529" i="5"/>
  <c r="K2529" i="5"/>
  <c r="G2529" i="5"/>
  <c r="E2529" i="5"/>
  <c r="K2528" i="5"/>
  <c r="G2528" i="5"/>
  <c r="Q2528" i="5" s="1"/>
  <c r="E2528" i="5"/>
  <c r="L2528" i="5" s="1"/>
  <c r="G2527" i="5"/>
  <c r="E2527" i="5"/>
  <c r="L2527" i="5" s="1"/>
  <c r="L2526" i="5"/>
  <c r="K2526" i="5"/>
  <c r="G2526" i="5"/>
  <c r="E2526" i="5"/>
  <c r="K2525" i="5"/>
  <c r="G2525" i="5"/>
  <c r="Q2525" i="5" s="1"/>
  <c r="E2525" i="5"/>
  <c r="L2525" i="5" s="1"/>
  <c r="K2524" i="5"/>
  <c r="G2524" i="5"/>
  <c r="E2524" i="5"/>
  <c r="L2524" i="5" s="1"/>
  <c r="L2523" i="5"/>
  <c r="K2523" i="5"/>
  <c r="G2523" i="5"/>
  <c r="E2523" i="5"/>
  <c r="K2522" i="5"/>
  <c r="G2522" i="5"/>
  <c r="Q2522" i="5" s="1"/>
  <c r="E2522" i="5"/>
  <c r="L2522" i="5" s="1"/>
  <c r="G2521" i="5"/>
  <c r="E2521" i="5"/>
  <c r="L2521" i="5" s="1"/>
  <c r="L2520" i="5"/>
  <c r="K2520" i="5"/>
  <c r="G2520" i="5"/>
  <c r="E2520" i="5"/>
  <c r="K2519" i="5"/>
  <c r="G2519" i="5"/>
  <c r="Q2519" i="5" s="1"/>
  <c r="E2519" i="5"/>
  <c r="L2519" i="5" s="1"/>
  <c r="G2518" i="5"/>
  <c r="E2518" i="5"/>
  <c r="L2518" i="5" s="1"/>
  <c r="L2517" i="5"/>
  <c r="K2517" i="5"/>
  <c r="G2517" i="5"/>
  <c r="E2517" i="5"/>
  <c r="K2516" i="5"/>
  <c r="G2516" i="5"/>
  <c r="E2516" i="5"/>
  <c r="L2516" i="5" s="1"/>
  <c r="K2515" i="5"/>
  <c r="G2515" i="5"/>
  <c r="Q2515" i="5" s="1"/>
  <c r="E2515" i="5"/>
  <c r="L2515" i="5" s="1"/>
  <c r="L2514" i="5"/>
  <c r="K2514" i="5"/>
  <c r="G2514" i="5"/>
  <c r="E2514" i="5"/>
  <c r="K2513" i="5"/>
  <c r="G2513" i="5"/>
  <c r="Q2513" i="5" s="1"/>
  <c r="E2513" i="5"/>
  <c r="L2513" i="5" s="1"/>
  <c r="G2512" i="5"/>
  <c r="E2512" i="5"/>
  <c r="L2512" i="5" s="1"/>
  <c r="L2511" i="5"/>
  <c r="K2511" i="5"/>
  <c r="G2511" i="5"/>
  <c r="E2511" i="5"/>
  <c r="K2510" i="5"/>
  <c r="G2510" i="5"/>
  <c r="Q2510" i="5" s="1"/>
  <c r="E2510" i="5"/>
  <c r="L2510" i="5" s="1"/>
  <c r="G2509" i="5"/>
  <c r="E2509" i="5"/>
  <c r="L2509" i="5" s="1"/>
  <c r="L2508" i="5"/>
  <c r="K2508" i="5"/>
  <c r="G2508" i="5"/>
  <c r="E2508" i="5"/>
  <c r="K2507" i="5"/>
  <c r="G2507" i="5"/>
  <c r="Q2507" i="5" s="1"/>
  <c r="E2507" i="5"/>
  <c r="L2507" i="5" s="1"/>
  <c r="K2506" i="5"/>
  <c r="G2506" i="5"/>
  <c r="Q2506" i="5" s="1"/>
  <c r="E2506" i="5"/>
  <c r="L2506" i="5" s="1"/>
  <c r="L2505" i="5"/>
  <c r="K2505" i="5"/>
  <c r="G2505" i="5"/>
  <c r="E2505" i="5"/>
  <c r="K2504" i="5"/>
  <c r="G2504" i="5"/>
  <c r="Q2504" i="5" s="1"/>
  <c r="E2504" i="5"/>
  <c r="L2504" i="5" s="1"/>
  <c r="G2503" i="5"/>
  <c r="E2503" i="5"/>
  <c r="L2503" i="5" s="1"/>
  <c r="L2502" i="5"/>
  <c r="K2502" i="5"/>
  <c r="G2502" i="5"/>
  <c r="E2502" i="5"/>
  <c r="K2501" i="5"/>
  <c r="G2501" i="5"/>
  <c r="E2501" i="5"/>
  <c r="L2501" i="5" s="1"/>
  <c r="G2500" i="5"/>
  <c r="E2500" i="5"/>
  <c r="L2500" i="5" s="1"/>
  <c r="L2499" i="5"/>
  <c r="K2499" i="5"/>
  <c r="G2499" i="5"/>
  <c r="E2499" i="5"/>
  <c r="K2498" i="5"/>
  <c r="G2498" i="5"/>
  <c r="Q2498" i="5" s="1"/>
  <c r="E2498" i="5"/>
  <c r="L2498" i="5" s="1"/>
  <c r="K2497" i="5"/>
  <c r="G2497" i="5"/>
  <c r="E2497" i="5"/>
  <c r="L2497" i="5" s="1"/>
  <c r="L2496" i="5"/>
  <c r="K2496" i="5"/>
  <c r="G2496" i="5"/>
  <c r="E2496" i="5"/>
  <c r="K2495" i="5"/>
  <c r="G2495" i="5"/>
  <c r="Q2495" i="5" s="1"/>
  <c r="E2495" i="5"/>
  <c r="L2495" i="5" s="1"/>
  <c r="G2494" i="5"/>
  <c r="E2494" i="5"/>
  <c r="L2494" i="5" s="1"/>
  <c r="L2493" i="5"/>
  <c r="K2493" i="5"/>
  <c r="G2493" i="5"/>
  <c r="E2493" i="5"/>
  <c r="K2492" i="5"/>
  <c r="G2492" i="5"/>
  <c r="Q2492" i="5" s="1"/>
  <c r="E2492" i="5"/>
  <c r="L2492" i="5" s="1"/>
  <c r="G2491" i="5"/>
  <c r="E2491" i="5"/>
  <c r="L2491" i="5" s="1"/>
  <c r="L2490" i="5"/>
  <c r="K2490" i="5"/>
  <c r="G2490" i="5"/>
  <c r="E2490" i="5"/>
  <c r="K2489" i="5"/>
  <c r="G2489" i="5"/>
  <c r="Q2489" i="5" s="1"/>
  <c r="E2489" i="5"/>
  <c r="L2489" i="5" s="1"/>
  <c r="K2488" i="5"/>
  <c r="G2488" i="5"/>
  <c r="Q2488" i="5" s="1"/>
  <c r="E2488" i="5"/>
  <c r="L2488" i="5" s="1"/>
  <c r="L2487" i="5"/>
  <c r="K2487" i="5"/>
  <c r="G2487" i="5"/>
  <c r="E2487" i="5"/>
  <c r="K2486" i="5"/>
  <c r="G2486" i="5"/>
  <c r="E2486" i="5"/>
  <c r="L2486" i="5" s="1"/>
  <c r="G2485" i="5"/>
  <c r="E2485" i="5"/>
  <c r="L2485" i="5" s="1"/>
  <c r="L2484" i="5"/>
  <c r="K2484" i="5"/>
  <c r="G2484" i="5"/>
  <c r="E2484" i="5"/>
  <c r="K2483" i="5"/>
  <c r="G2483" i="5"/>
  <c r="Q2483" i="5" s="1"/>
  <c r="E2483" i="5"/>
  <c r="L2483" i="5" s="1"/>
  <c r="G2482" i="5"/>
  <c r="E2482" i="5"/>
  <c r="L2482" i="5" s="1"/>
  <c r="L2481" i="5"/>
  <c r="K2481" i="5"/>
  <c r="G2481" i="5"/>
  <c r="E2481" i="5"/>
  <c r="K2480" i="5"/>
  <c r="G2480" i="5"/>
  <c r="E2480" i="5"/>
  <c r="L2480" i="5" s="1"/>
  <c r="K2479" i="5"/>
  <c r="G2479" i="5"/>
  <c r="E2479" i="5"/>
  <c r="L2479" i="5" s="1"/>
  <c r="L2478" i="5"/>
  <c r="K2478" i="5"/>
  <c r="G2478" i="5"/>
  <c r="E2478" i="5"/>
  <c r="K2477" i="5"/>
  <c r="G2477" i="5"/>
  <c r="Q2477" i="5" s="1"/>
  <c r="E2477" i="5"/>
  <c r="L2477" i="5" s="1"/>
  <c r="G2476" i="5"/>
  <c r="E2476" i="5"/>
  <c r="L2476" i="5" s="1"/>
  <c r="L2475" i="5"/>
  <c r="K2475" i="5"/>
  <c r="G2475" i="5"/>
  <c r="E2475" i="5"/>
  <c r="K2474" i="5"/>
  <c r="G2474" i="5"/>
  <c r="Q2474" i="5" s="1"/>
  <c r="E2474" i="5"/>
  <c r="L2474" i="5" s="1"/>
  <c r="G2473" i="5"/>
  <c r="E2473" i="5"/>
  <c r="L2473" i="5" s="1"/>
  <c r="L2472" i="5"/>
  <c r="K2472" i="5"/>
  <c r="G2472" i="5"/>
  <c r="E2472" i="5"/>
  <c r="K2471" i="5"/>
  <c r="G2471" i="5"/>
  <c r="E2471" i="5"/>
  <c r="L2471" i="5" s="1"/>
  <c r="N2470" i="5"/>
  <c r="O2470" i="5" s="1"/>
  <c r="K2470" i="5"/>
  <c r="G2470" i="5"/>
  <c r="Q2470" i="5" s="1"/>
  <c r="E2470" i="5"/>
  <c r="L2470" i="5" s="1"/>
  <c r="L2469" i="5"/>
  <c r="K2469" i="5"/>
  <c r="G2469" i="5"/>
  <c r="E2469" i="5"/>
  <c r="K2468" i="5"/>
  <c r="G2468" i="5"/>
  <c r="Q2468" i="5" s="1"/>
  <c r="E2468" i="5"/>
  <c r="L2468" i="5" s="1"/>
  <c r="G2467" i="5"/>
  <c r="E2467" i="5"/>
  <c r="L2467" i="5" s="1"/>
  <c r="L2466" i="5"/>
  <c r="K2466" i="5"/>
  <c r="G2466" i="5"/>
  <c r="E2466" i="5"/>
  <c r="K2465" i="5"/>
  <c r="G2465" i="5"/>
  <c r="E2465" i="5"/>
  <c r="L2465" i="5" s="1"/>
  <c r="G2464" i="5"/>
  <c r="E2464" i="5"/>
  <c r="L2464" i="5" s="1"/>
  <c r="L2463" i="5"/>
  <c r="K2463" i="5"/>
  <c r="G2463" i="5"/>
  <c r="E2463" i="5"/>
  <c r="K2462" i="5"/>
  <c r="G2462" i="5"/>
  <c r="Q2462" i="5" s="1"/>
  <c r="E2462" i="5"/>
  <c r="L2462" i="5" s="1"/>
  <c r="K2461" i="5"/>
  <c r="G2461" i="5"/>
  <c r="E2461" i="5"/>
  <c r="L2461" i="5" s="1"/>
  <c r="L2460" i="5"/>
  <c r="K2460" i="5"/>
  <c r="G2460" i="5"/>
  <c r="E2460" i="5"/>
  <c r="K2459" i="5"/>
  <c r="G2459" i="5"/>
  <c r="Q2459" i="5" s="1"/>
  <c r="E2459" i="5"/>
  <c r="L2459" i="5" s="1"/>
  <c r="G2458" i="5"/>
  <c r="E2458" i="5"/>
  <c r="L2458" i="5" s="1"/>
  <c r="L2457" i="5"/>
  <c r="K2457" i="5"/>
  <c r="G2457" i="5"/>
  <c r="E2457" i="5"/>
  <c r="K2456" i="5"/>
  <c r="G2456" i="5"/>
  <c r="E2456" i="5"/>
  <c r="L2456" i="5" s="1"/>
  <c r="G2455" i="5"/>
  <c r="E2455" i="5"/>
  <c r="L2455" i="5" s="1"/>
  <c r="L2454" i="5"/>
  <c r="K2454" i="5"/>
  <c r="G2454" i="5"/>
  <c r="E2454" i="5"/>
  <c r="K2453" i="5"/>
  <c r="G2453" i="5"/>
  <c r="Q2453" i="5" s="1"/>
  <c r="E2453" i="5"/>
  <c r="L2453" i="5" s="1"/>
  <c r="K2452" i="5"/>
  <c r="G2452" i="5"/>
  <c r="Q2452" i="5" s="1"/>
  <c r="E2452" i="5"/>
  <c r="L2452" i="5" s="1"/>
  <c r="L2451" i="5"/>
  <c r="K2451" i="5"/>
  <c r="G2451" i="5"/>
  <c r="E2451" i="5"/>
  <c r="K2450" i="5"/>
  <c r="G2450" i="5"/>
  <c r="E2450" i="5"/>
  <c r="L2450" i="5" s="1"/>
  <c r="G2449" i="5"/>
  <c r="E2449" i="5"/>
  <c r="L2449" i="5" s="1"/>
  <c r="L2448" i="5"/>
  <c r="K2448" i="5"/>
  <c r="G2448" i="5"/>
  <c r="E2448" i="5"/>
  <c r="K2447" i="5"/>
  <c r="G2447" i="5"/>
  <c r="Q2447" i="5" s="1"/>
  <c r="E2447" i="5"/>
  <c r="L2447" i="5" s="1"/>
  <c r="G2446" i="5"/>
  <c r="E2446" i="5"/>
  <c r="L2446" i="5" s="1"/>
  <c r="L2445" i="5"/>
  <c r="K2445" i="5"/>
  <c r="G2445" i="5"/>
  <c r="E2445" i="5"/>
  <c r="K2444" i="5"/>
  <c r="G2444" i="5"/>
  <c r="Q2444" i="5" s="1"/>
  <c r="E2444" i="5"/>
  <c r="L2444" i="5" s="1"/>
  <c r="K2443" i="5"/>
  <c r="G2443" i="5"/>
  <c r="E2443" i="5"/>
  <c r="L2443" i="5" s="1"/>
  <c r="L2442" i="5"/>
  <c r="K2442" i="5"/>
  <c r="G2442" i="5"/>
  <c r="E2442" i="5"/>
  <c r="K2441" i="5"/>
  <c r="G2441" i="5"/>
  <c r="E2441" i="5"/>
  <c r="L2441" i="5" s="1"/>
  <c r="G2440" i="5"/>
  <c r="E2440" i="5"/>
  <c r="L2440" i="5" s="1"/>
  <c r="L2439" i="5"/>
  <c r="K2439" i="5"/>
  <c r="G2439" i="5"/>
  <c r="E2439" i="5"/>
  <c r="K2438" i="5"/>
  <c r="G2438" i="5"/>
  <c r="Q2438" i="5" s="1"/>
  <c r="E2438" i="5"/>
  <c r="L2438" i="5" s="1"/>
  <c r="G2437" i="5"/>
  <c r="E2437" i="5"/>
  <c r="L2437" i="5" s="1"/>
  <c r="L2436" i="5"/>
  <c r="K2436" i="5"/>
  <c r="G2436" i="5"/>
  <c r="E2436" i="5"/>
  <c r="K2435" i="5"/>
  <c r="G2435" i="5"/>
  <c r="E2435" i="5"/>
  <c r="L2435" i="5" s="1"/>
  <c r="K2434" i="5"/>
  <c r="G2434" i="5"/>
  <c r="E2434" i="5"/>
  <c r="L2434" i="5" s="1"/>
  <c r="L2433" i="5"/>
  <c r="K2433" i="5"/>
  <c r="G2433" i="5"/>
  <c r="E2433" i="5"/>
  <c r="K2432" i="5"/>
  <c r="G2432" i="5"/>
  <c r="Q2432" i="5" s="1"/>
  <c r="E2432" i="5"/>
  <c r="L2432" i="5" s="1"/>
  <c r="G2431" i="5"/>
  <c r="E2431" i="5"/>
  <c r="L2431" i="5" s="1"/>
  <c r="L2430" i="5"/>
  <c r="K2430" i="5"/>
  <c r="G2430" i="5"/>
  <c r="E2430" i="5"/>
  <c r="K2429" i="5"/>
  <c r="G2429" i="5"/>
  <c r="Q2429" i="5" s="1"/>
  <c r="E2429" i="5"/>
  <c r="L2429" i="5" s="1"/>
  <c r="G2428" i="5"/>
  <c r="E2428" i="5"/>
  <c r="L2428" i="5" s="1"/>
  <c r="L2427" i="5"/>
  <c r="K2427" i="5"/>
  <c r="G2427" i="5"/>
  <c r="E2427" i="5"/>
  <c r="K2426" i="5"/>
  <c r="G2426" i="5"/>
  <c r="Q2426" i="5" s="1"/>
  <c r="E2426" i="5"/>
  <c r="L2426" i="5" s="1"/>
  <c r="K2425" i="5"/>
  <c r="G2425" i="5"/>
  <c r="E2425" i="5"/>
  <c r="L2425" i="5" s="1"/>
  <c r="L2424" i="5"/>
  <c r="K2424" i="5"/>
  <c r="G2424" i="5"/>
  <c r="E2424" i="5"/>
  <c r="K2423" i="5"/>
  <c r="G2423" i="5"/>
  <c r="Q2423" i="5" s="1"/>
  <c r="E2423" i="5"/>
  <c r="L2423" i="5" s="1"/>
  <c r="G2422" i="5"/>
  <c r="E2422" i="5"/>
  <c r="L2422" i="5" s="1"/>
  <c r="L2421" i="5"/>
  <c r="K2421" i="5"/>
  <c r="G2421" i="5"/>
  <c r="E2421" i="5"/>
  <c r="K2420" i="5"/>
  <c r="G2420" i="5"/>
  <c r="Q2420" i="5" s="1"/>
  <c r="E2420" i="5"/>
  <c r="L2420" i="5" s="1"/>
  <c r="G2419" i="5"/>
  <c r="E2419" i="5"/>
  <c r="L2419" i="5" s="1"/>
  <c r="L2418" i="5"/>
  <c r="K2418" i="5"/>
  <c r="G2418" i="5"/>
  <c r="E2418" i="5"/>
  <c r="K2417" i="5"/>
  <c r="G2417" i="5"/>
  <c r="Q2417" i="5" s="1"/>
  <c r="E2417" i="5"/>
  <c r="L2417" i="5" s="1"/>
  <c r="K2416" i="5"/>
  <c r="G2416" i="5"/>
  <c r="Q2416" i="5" s="1"/>
  <c r="E2416" i="5"/>
  <c r="L2416" i="5" s="1"/>
  <c r="L2415" i="5"/>
  <c r="K2415" i="5"/>
  <c r="G2415" i="5"/>
  <c r="E2415" i="5"/>
  <c r="K2414" i="5"/>
  <c r="G2414" i="5"/>
  <c r="Q2414" i="5" s="1"/>
  <c r="E2414" i="5"/>
  <c r="L2414" i="5" s="1"/>
  <c r="G2413" i="5"/>
  <c r="E2413" i="5"/>
  <c r="L2413" i="5" s="1"/>
  <c r="L2412" i="5"/>
  <c r="K2412" i="5"/>
  <c r="G2412" i="5"/>
  <c r="E2412" i="5"/>
  <c r="K2411" i="5"/>
  <c r="G2411" i="5"/>
  <c r="Q2411" i="5" s="1"/>
  <c r="E2411" i="5"/>
  <c r="L2411" i="5" s="1"/>
  <c r="G2410" i="5"/>
  <c r="E2410" i="5"/>
  <c r="L2410" i="5" s="1"/>
  <c r="L2409" i="5"/>
  <c r="K2409" i="5"/>
  <c r="G2409" i="5"/>
  <c r="E2409" i="5"/>
  <c r="K2408" i="5"/>
  <c r="G2408" i="5"/>
  <c r="E2408" i="5"/>
  <c r="L2408" i="5" s="1"/>
  <c r="K2407" i="5"/>
  <c r="G2407" i="5"/>
  <c r="Q2407" i="5" s="1"/>
  <c r="E2407" i="5"/>
  <c r="L2407" i="5" s="1"/>
  <c r="L2406" i="5"/>
  <c r="K2406" i="5"/>
  <c r="G2406" i="5"/>
  <c r="E2406" i="5"/>
  <c r="K2405" i="5"/>
  <c r="G2405" i="5"/>
  <c r="Q2405" i="5" s="1"/>
  <c r="E2405" i="5"/>
  <c r="L2405" i="5" s="1"/>
  <c r="G2404" i="5"/>
  <c r="E2404" i="5"/>
  <c r="L2404" i="5" s="1"/>
  <c r="L2403" i="5"/>
  <c r="K2403" i="5"/>
  <c r="G2403" i="5"/>
  <c r="E2403" i="5"/>
  <c r="K2402" i="5"/>
  <c r="G2402" i="5"/>
  <c r="Q2402" i="5" s="1"/>
  <c r="E2402" i="5"/>
  <c r="L2402" i="5" s="1"/>
  <c r="G2401" i="5"/>
  <c r="E2401" i="5"/>
  <c r="L2401" i="5" s="1"/>
  <c r="L2400" i="5"/>
  <c r="K2400" i="5"/>
  <c r="G2400" i="5"/>
  <c r="E2400" i="5"/>
  <c r="K2399" i="5"/>
  <c r="G2399" i="5"/>
  <c r="Q2399" i="5" s="1"/>
  <c r="E2399" i="5"/>
  <c r="L2399" i="5" s="1"/>
  <c r="K2398" i="5"/>
  <c r="G2398" i="5"/>
  <c r="Q2398" i="5" s="1"/>
  <c r="E2398" i="5"/>
  <c r="L2398" i="5" s="1"/>
  <c r="L2397" i="5"/>
  <c r="K2397" i="5"/>
  <c r="G2397" i="5"/>
  <c r="E2397" i="5"/>
  <c r="K2396" i="5"/>
  <c r="G2396" i="5"/>
  <c r="Q2396" i="5" s="1"/>
  <c r="E2396" i="5"/>
  <c r="L2396" i="5" s="1"/>
  <c r="G2395" i="5"/>
  <c r="E2395" i="5"/>
  <c r="L2395" i="5" s="1"/>
  <c r="L2394" i="5"/>
  <c r="K2394" i="5"/>
  <c r="G2394" i="5"/>
  <c r="E2394" i="5"/>
  <c r="K2393" i="5"/>
  <c r="G2393" i="5"/>
  <c r="E2393" i="5"/>
  <c r="L2393" i="5" s="1"/>
  <c r="G2392" i="5"/>
  <c r="E2392" i="5"/>
  <c r="L2392" i="5" s="1"/>
  <c r="L2391" i="5"/>
  <c r="K2391" i="5"/>
  <c r="G2391" i="5"/>
  <c r="E2391" i="5"/>
  <c r="K2390" i="5"/>
  <c r="G2390" i="5"/>
  <c r="Q2390" i="5" s="1"/>
  <c r="E2390" i="5"/>
  <c r="L2390" i="5" s="1"/>
  <c r="K2389" i="5"/>
  <c r="G2389" i="5"/>
  <c r="Q2389" i="5" s="1"/>
  <c r="E2389" i="5"/>
  <c r="L2389" i="5" s="1"/>
  <c r="L2388" i="5"/>
  <c r="K2388" i="5"/>
  <c r="G2388" i="5"/>
  <c r="E2388" i="5"/>
  <c r="K2387" i="5"/>
  <c r="G2387" i="5"/>
  <c r="Q2387" i="5" s="1"/>
  <c r="E2387" i="5"/>
  <c r="L2387" i="5" s="1"/>
  <c r="G2386" i="5"/>
  <c r="E2386" i="5"/>
  <c r="L2386" i="5" s="1"/>
  <c r="L2385" i="5"/>
  <c r="K2385" i="5"/>
  <c r="G2385" i="5"/>
  <c r="E2385" i="5"/>
  <c r="K2384" i="5"/>
  <c r="G2384" i="5"/>
  <c r="Q2384" i="5" s="1"/>
  <c r="E2384" i="5"/>
  <c r="L2384" i="5" s="1"/>
  <c r="G2383" i="5"/>
  <c r="E2383" i="5"/>
  <c r="L2383" i="5" s="1"/>
  <c r="L2382" i="5"/>
  <c r="K2382" i="5"/>
  <c r="G2382" i="5"/>
  <c r="E2382" i="5"/>
  <c r="K2381" i="5"/>
  <c r="G2381" i="5"/>
  <c r="Q2381" i="5" s="1"/>
  <c r="E2381" i="5"/>
  <c r="L2381" i="5" s="1"/>
  <c r="K2380" i="5"/>
  <c r="G2380" i="5"/>
  <c r="E2380" i="5"/>
  <c r="L2380" i="5" s="1"/>
  <c r="L2379" i="5"/>
  <c r="K2379" i="5"/>
  <c r="G2379" i="5"/>
  <c r="E2379" i="5"/>
  <c r="K2378" i="5"/>
  <c r="G2378" i="5"/>
  <c r="E2378" i="5"/>
  <c r="L2378" i="5" s="1"/>
  <c r="G2377" i="5"/>
  <c r="E2377" i="5"/>
  <c r="L2377" i="5" s="1"/>
  <c r="L2376" i="5"/>
  <c r="K2376" i="5"/>
  <c r="G2376" i="5"/>
  <c r="E2376" i="5"/>
  <c r="K2375" i="5"/>
  <c r="G2375" i="5"/>
  <c r="Q2375" i="5" s="1"/>
  <c r="E2375" i="5"/>
  <c r="L2375" i="5" s="1"/>
  <c r="G2374" i="5"/>
  <c r="E2374" i="5"/>
  <c r="L2374" i="5" s="1"/>
  <c r="L2373" i="5"/>
  <c r="K2373" i="5"/>
  <c r="G2373" i="5"/>
  <c r="E2373" i="5"/>
  <c r="K2372" i="5"/>
  <c r="G2372" i="5"/>
  <c r="E2372" i="5"/>
  <c r="L2372" i="5" s="1"/>
  <c r="K2371" i="5"/>
  <c r="G2371" i="5"/>
  <c r="E2371" i="5"/>
  <c r="L2371" i="5" s="1"/>
  <c r="L2370" i="5"/>
  <c r="K2370" i="5"/>
  <c r="G2370" i="5"/>
  <c r="E2370" i="5"/>
  <c r="K2369" i="5"/>
  <c r="G2369" i="5"/>
  <c r="Q2369" i="5" s="1"/>
  <c r="E2369" i="5"/>
  <c r="L2369" i="5" s="1"/>
  <c r="G2368" i="5"/>
  <c r="E2368" i="5"/>
  <c r="L2368" i="5" s="1"/>
  <c r="L2367" i="5"/>
  <c r="K2367" i="5"/>
  <c r="G2367" i="5"/>
  <c r="E2367" i="5"/>
  <c r="K2366" i="5"/>
  <c r="G2366" i="5"/>
  <c r="Q2366" i="5" s="1"/>
  <c r="E2366" i="5"/>
  <c r="L2366" i="5" s="1"/>
  <c r="G2365" i="5"/>
  <c r="E2365" i="5"/>
  <c r="L2365" i="5" s="1"/>
  <c r="L2364" i="5"/>
  <c r="K2364" i="5"/>
  <c r="G2364" i="5"/>
  <c r="E2364" i="5"/>
  <c r="K2363" i="5"/>
  <c r="G2363" i="5"/>
  <c r="E2363" i="5"/>
  <c r="L2363" i="5" s="1"/>
  <c r="K2362" i="5"/>
  <c r="G2362" i="5"/>
  <c r="Q2362" i="5" s="1"/>
  <c r="E2362" i="5"/>
  <c r="L2362" i="5" s="1"/>
  <c r="L2361" i="5"/>
  <c r="K2361" i="5"/>
  <c r="G2361" i="5"/>
  <c r="E2361" i="5"/>
  <c r="K2360" i="5"/>
  <c r="G2360" i="5"/>
  <c r="Q2360" i="5" s="1"/>
  <c r="E2360" i="5"/>
  <c r="L2360" i="5" s="1"/>
  <c r="G2359" i="5"/>
  <c r="E2359" i="5"/>
  <c r="L2359" i="5" s="1"/>
  <c r="L2358" i="5"/>
  <c r="K2358" i="5"/>
  <c r="G2358" i="5"/>
  <c r="E2358" i="5"/>
  <c r="K2357" i="5"/>
  <c r="G2357" i="5"/>
  <c r="E2357" i="5"/>
  <c r="L2357" i="5" s="1"/>
  <c r="G2356" i="5"/>
  <c r="E2356" i="5"/>
  <c r="L2356" i="5" s="1"/>
  <c r="L2355" i="5"/>
  <c r="K2355" i="5"/>
  <c r="G2355" i="5"/>
  <c r="E2355" i="5"/>
  <c r="K2354" i="5"/>
  <c r="G2354" i="5"/>
  <c r="Q2354" i="5" s="1"/>
  <c r="E2354" i="5"/>
  <c r="L2354" i="5" s="1"/>
  <c r="K2353" i="5"/>
  <c r="G2353" i="5"/>
  <c r="Q2353" i="5" s="1"/>
  <c r="E2353" i="5"/>
  <c r="L2353" i="5" s="1"/>
  <c r="L2352" i="5"/>
  <c r="K2352" i="5"/>
  <c r="G2352" i="5"/>
  <c r="E2352" i="5"/>
  <c r="K2351" i="5"/>
  <c r="G2351" i="5"/>
  <c r="Q2351" i="5" s="1"/>
  <c r="E2351" i="5"/>
  <c r="L2351" i="5" s="1"/>
  <c r="G2350" i="5"/>
  <c r="E2350" i="5"/>
  <c r="L2350" i="5" s="1"/>
  <c r="L2349" i="5"/>
  <c r="K2349" i="5"/>
  <c r="G2349" i="5"/>
  <c r="E2349" i="5"/>
  <c r="K2348" i="5"/>
  <c r="G2348" i="5"/>
  <c r="E2348" i="5"/>
  <c r="L2348" i="5" s="1"/>
  <c r="G2347" i="5"/>
  <c r="E2347" i="5"/>
  <c r="L2347" i="5" s="1"/>
  <c r="L2346" i="5"/>
  <c r="K2346" i="5"/>
  <c r="G2346" i="5"/>
  <c r="E2346" i="5"/>
  <c r="K2345" i="5"/>
  <c r="G2345" i="5"/>
  <c r="Q2345" i="5" s="1"/>
  <c r="E2345" i="5"/>
  <c r="L2345" i="5" s="1"/>
  <c r="K2344" i="5"/>
  <c r="G2344" i="5"/>
  <c r="E2344" i="5"/>
  <c r="L2344" i="5" s="1"/>
  <c r="L2343" i="5"/>
  <c r="K2343" i="5"/>
  <c r="G2343" i="5"/>
  <c r="E2343" i="5"/>
  <c r="K2342" i="5"/>
  <c r="G2342" i="5"/>
  <c r="E2342" i="5"/>
  <c r="L2342" i="5" s="1"/>
  <c r="G2341" i="5"/>
  <c r="E2341" i="5"/>
  <c r="L2341" i="5" s="1"/>
  <c r="L2340" i="5"/>
  <c r="K2340" i="5"/>
  <c r="G2340" i="5"/>
  <c r="E2340" i="5"/>
  <c r="K2339" i="5"/>
  <c r="G2339" i="5"/>
  <c r="Q2339" i="5" s="1"/>
  <c r="E2339" i="5"/>
  <c r="L2339" i="5" s="1"/>
  <c r="G2338" i="5"/>
  <c r="E2338" i="5"/>
  <c r="L2338" i="5" s="1"/>
  <c r="L2337" i="5"/>
  <c r="K2337" i="5"/>
  <c r="G2337" i="5"/>
  <c r="E2337" i="5"/>
  <c r="K2336" i="5"/>
  <c r="G2336" i="5"/>
  <c r="Q2336" i="5" s="1"/>
  <c r="E2336" i="5"/>
  <c r="L2336" i="5" s="1"/>
  <c r="K2335" i="5"/>
  <c r="G2335" i="5"/>
  <c r="E2335" i="5"/>
  <c r="L2335" i="5" s="1"/>
  <c r="L2334" i="5"/>
  <c r="K2334" i="5"/>
  <c r="G2334" i="5"/>
  <c r="E2334" i="5"/>
  <c r="K2333" i="5"/>
  <c r="G2333" i="5"/>
  <c r="E2333" i="5"/>
  <c r="L2333" i="5" s="1"/>
  <c r="G2332" i="5"/>
  <c r="E2332" i="5"/>
  <c r="L2332" i="5" s="1"/>
  <c r="L2331" i="5"/>
  <c r="K2331" i="5"/>
  <c r="G2331" i="5"/>
  <c r="E2331" i="5"/>
  <c r="K2330" i="5"/>
  <c r="G2330" i="5"/>
  <c r="Q2330" i="5" s="1"/>
  <c r="E2330" i="5"/>
  <c r="L2330" i="5" s="1"/>
  <c r="G2329" i="5"/>
  <c r="E2329" i="5"/>
  <c r="L2329" i="5" s="1"/>
  <c r="L2328" i="5"/>
  <c r="K2328" i="5"/>
  <c r="G2328" i="5"/>
  <c r="E2328" i="5"/>
  <c r="K2327" i="5"/>
  <c r="G2327" i="5"/>
  <c r="Q2327" i="5" s="1"/>
  <c r="E2327" i="5"/>
  <c r="L2327" i="5" s="1"/>
  <c r="K2326" i="5"/>
  <c r="G2326" i="5"/>
  <c r="Q2326" i="5" s="1"/>
  <c r="E2326" i="5"/>
  <c r="L2326" i="5" s="1"/>
  <c r="L2325" i="5"/>
  <c r="K2325" i="5"/>
  <c r="G2325" i="5"/>
  <c r="E2325" i="5"/>
  <c r="K2324" i="5"/>
  <c r="G2324" i="5"/>
  <c r="Q2324" i="5" s="1"/>
  <c r="E2324" i="5"/>
  <c r="L2324" i="5" s="1"/>
  <c r="G2323" i="5"/>
  <c r="E2323" i="5"/>
  <c r="L2323" i="5" s="1"/>
  <c r="L2322" i="5"/>
  <c r="K2322" i="5"/>
  <c r="G2322" i="5"/>
  <c r="E2322" i="5"/>
  <c r="K2321" i="5"/>
  <c r="G2321" i="5"/>
  <c r="Q2321" i="5" s="1"/>
  <c r="E2321" i="5"/>
  <c r="L2321" i="5" s="1"/>
  <c r="G2320" i="5"/>
  <c r="E2320" i="5"/>
  <c r="L2320" i="5" s="1"/>
  <c r="L2319" i="5"/>
  <c r="K2319" i="5"/>
  <c r="G2319" i="5"/>
  <c r="E2319" i="5"/>
  <c r="K2318" i="5"/>
  <c r="G2318" i="5"/>
  <c r="Q2318" i="5" s="1"/>
  <c r="E2318" i="5"/>
  <c r="L2318" i="5" s="1"/>
  <c r="K2317" i="5"/>
  <c r="G2317" i="5"/>
  <c r="E2317" i="5"/>
  <c r="L2317" i="5" s="1"/>
  <c r="L2316" i="5"/>
  <c r="K2316" i="5"/>
  <c r="G2316" i="5"/>
  <c r="E2316" i="5"/>
  <c r="K2315" i="5"/>
  <c r="G2315" i="5"/>
  <c r="Q2315" i="5" s="1"/>
  <c r="E2315" i="5"/>
  <c r="L2315" i="5" s="1"/>
  <c r="G2314" i="5"/>
  <c r="E2314" i="5"/>
  <c r="L2314" i="5" s="1"/>
  <c r="L2313" i="5"/>
  <c r="K2313" i="5"/>
  <c r="G2313" i="5"/>
  <c r="E2313" i="5"/>
  <c r="K2312" i="5"/>
  <c r="G2312" i="5"/>
  <c r="Q2312" i="5" s="1"/>
  <c r="E2312" i="5"/>
  <c r="L2312" i="5" s="1"/>
  <c r="G2311" i="5"/>
  <c r="E2311" i="5"/>
  <c r="L2311" i="5" s="1"/>
  <c r="L2310" i="5"/>
  <c r="K2310" i="5"/>
  <c r="G2310" i="5"/>
  <c r="E2310" i="5"/>
  <c r="K2309" i="5"/>
  <c r="G2309" i="5"/>
  <c r="Q2309" i="5" s="1"/>
  <c r="E2309" i="5"/>
  <c r="L2309" i="5" s="1"/>
  <c r="K2308" i="5"/>
  <c r="G2308" i="5"/>
  <c r="E2308" i="5"/>
  <c r="L2308" i="5" s="1"/>
  <c r="L2307" i="5"/>
  <c r="K2307" i="5"/>
  <c r="G2307" i="5"/>
  <c r="E2307" i="5"/>
  <c r="K2306" i="5"/>
  <c r="G2306" i="5"/>
  <c r="Q2306" i="5" s="1"/>
  <c r="E2306" i="5"/>
  <c r="L2306" i="5" s="1"/>
  <c r="G2305" i="5"/>
  <c r="E2305" i="5"/>
  <c r="L2305" i="5" s="1"/>
  <c r="L2304" i="5"/>
  <c r="K2304" i="5"/>
  <c r="G2304" i="5"/>
  <c r="E2304" i="5"/>
  <c r="K2303" i="5"/>
  <c r="G2303" i="5"/>
  <c r="Q2303" i="5" s="1"/>
  <c r="E2303" i="5"/>
  <c r="L2303" i="5" s="1"/>
  <c r="G2302" i="5"/>
  <c r="E2302" i="5"/>
  <c r="L2302" i="5" s="1"/>
  <c r="L2301" i="5"/>
  <c r="K2301" i="5"/>
  <c r="G2301" i="5"/>
  <c r="E2301" i="5"/>
  <c r="K2300" i="5"/>
  <c r="G2300" i="5"/>
  <c r="E2300" i="5"/>
  <c r="L2300" i="5" s="1"/>
  <c r="K2299" i="5"/>
  <c r="G2299" i="5"/>
  <c r="E2299" i="5"/>
  <c r="L2299" i="5" s="1"/>
  <c r="L2298" i="5"/>
  <c r="K2298" i="5"/>
  <c r="G2298" i="5"/>
  <c r="E2298" i="5"/>
  <c r="K2297" i="5"/>
  <c r="G2297" i="5"/>
  <c r="Q2297" i="5" s="1"/>
  <c r="E2297" i="5"/>
  <c r="L2297" i="5" s="1"/>
  <c r="G2296" i="5"/>
  <c r="E2296" i="5"/>
  <c r="L2296" i="5" s="1"/>
  <c r="L2295" i="5"/>
  <c r="K2295" i="5"/>
  <c r="G2295" i="5"/>
  <c r="E2295" i="5"/>
  <c r="K2294" i="5"/>
  <c r="G2294" i="5"/>
  <c r="Q2294" i="5" s="1"/>
  <c r="E2294" i="5"/>
  <c r="L2294" i="5" s="1"/>
  <c r="G2293" i="5"/>
  <c r="E2293" i="5"/>
  <c r="L2293" i="5" s="1"/>
  <c r="L2292" i="5"/>
  <c r="K2292" i="5"/>
  <c r="G2292" i="5"/>
  <c r="E2292" i="5"/>
  <c r="K2291" i="5"/>
  <c r="G2291" i="5"/>
  <c r="Q2291" i="5" s="1"/>
  <c r="E2291" i="5"/>
  <c r="L2291" i="5" s="1"/>
  <c r="K2290" i="5"/>
  <c r="G2290" i="5"/>
  <c r="Q2290" i="5" s="1"/>
  <c r="E2290" i="5"/>
  <c r="L2290" i="5" s="1"/>
  <c r="L2289" i="5"/>
  <c r="K2289" i="5"/>
  <c r="G2289" i="5"/>
  <c r="E2289" i="5"/>
  <c r="K2288" i="5"/>
  <c r="G2288" i="5"/>
  <c r="Q2288" i="5" s="1"/>
  <c r="E2288" i="5"/>
  <c r="L2288" i="5" s="1"/>
  <c r="G2287" i="5"/>
  <c r="E2287" i="5"/>
  <c r="L2287" i="5" s="1"/>
  <c r="L2286" i="5"/>
  <c r="K2286" i="5"/>
  <c r="G2286" i="5"/>
  <c r="E2286" i="5"/>
  <c r="K2285" i="5"/>
  <c r="G2285" i="5"/>
  <c r="E2285" i="5"/>
  <c r="L2285" i="5" s="1"/>
  <c r="G2284" i="5"/>
  <c r="E2284" i="5"/>
  <c r="L2284" i="5" s="1"/>
  <c r="L2283" i="5"/>
  <c r="K2283" i="5"/>
  <c r="G2283" i="5"/>
  <c r="E2283" i="5"/>
  <c r="K2282" i="5"/>
  <c r="G2282" i="5"/>
  <c r="Q2282" i="5" s="1"/>
  <c r="E2282" i="5"/>
  <c r="L2282" i="5" s="1"/>
  <c r="K2281" i="5"/>
  <c r="G2281" i="5"/>
  <c r="Q2281" i="5" s="1"/>
  <c r="E2281" i="5"/>
  <c r="L2281" i="5" s="1"/>
  <c r="L2280" i="5"/>
  <c r="K2280" i="5"/>
  <c r="G2280" i="5"/>
  <c r="E2280" i="5"/>
  <c r="K2279" i="5"/>
  <c r="G2279" i="5"/>
  <c r="Q2279" i="5" s="1"/>
  <c r="E2279" i="5"/>
  <c r="L2279" i="5" s="1"/>
  <c r="G2278" i="5"/>
  <c r="E2278" i="5"/>
  <c r="L2278" i="5" s="1"/>
  <c r="L2277" i="5"/>
  <c r="K2277" i="5"/>
  <c r="G2277" i="5"/>
  <c r="E2277" i="5"/>
  <c r="K2276" i="5"/>
  <c r="G2276" i="5"/>
  <c r="Q2276" i="5" s="1"/>
  <c r="E2276" i="5"/>
  <c r="L2276" i="5" s="1"/>
  <c r="G2275" i="5"/>
  <c r="E2275" i="5"/>
  <c r="L2275" i="5" s="1"/>
  <c r="L2274" i="5"/>
  <c r="K2274" i="5"/>
  <c r="G2274" i="5"/>
  <c r="E2274" i="5"/>
  <c r="K2273" i="5"/>
  <c r="G2273" i="5"/>
  <c r="Q2273" i="5" s="1"/>
  <c r="E2273" i="5"/>
  <c r="L2273" i="5" s="1"/>
  <c r="K2272" i="5"/>
  <c r="G2272" i="5"/>
  <c r="E2272" i="5"/>
  <c r="L2272" i="5" s="1"/>
  <c r="L2271" i="5"/>
  <c r="K2271" i="5"/>
  <c r="G2271" i="5"/>
  <c r="E2271" i="5"/>
  <c r="K2270" i="5"/>
  <c r="G2270" i="5"/>
  <c r="E2270" i="5"/>
  <c r="L2270" i="5" s="1"/>
  <c r="G2269" i="5"/>
  <c r="E2269" i="5"/>
  <c r="L2269" i="5" s="1"/>
  <c r="L2268" i="5"/>
  <c r="K2268" i="5"/>
  <c r="G2268" i="5"/>
  <c r="E2268" i="5"/>
  <c r="K2267" i="5"/>
  <c r="G2267" i="5"/>
  <c r="Q2267" i="5" s="1"/>
  <c r="E2267" i="5"/>
  <c r="L2267" i="5" s="1"/>
  <c r="G2266" i="5"/>
  <c r="E2266" i="5"/>
  <c r="L2266" i="5" s="1"/>
  <c r="L2265" i="5"/>
  <c r="K2265" i="5"/>
  <c r="G2265" i="5"/>
  <c r="E2265" i="5"/>
  <c r="K2264" i="5"/>
  <c r="G2264" i="5"/>
  <c r="E2264" i="5"/>
  <c r="L2264" i="5" s="1"/>
  <c r="K2263" i="5"/>
  <c r="G2263" i="5"/>
  <c r="Q2263" i="5" s="1"/>
  <c r="E2263" i="5"/>
  <c r="L2263" i="5" s="1"/>
  <c r="L2262" i="5"/>
  <c r="K2262" i="5"/>
  <c r="G2262" i="5"/>
  <c r="E2262" i="5"/>
  <c r="K2261" i="5"/>
  <c r="G2261" i="5"/>
  <c r="Q2261" i="5" s="1"/>
  <c r="E2261" i="5"/>
  <c r="L2261" i="5" s="1"/>
  <c r="G2260" i="5"/>
  <c r="E2260" i="5"/>
  <c r="L2260" i="5" s="1"/>
  <c r="L2259" i="5"/>
  <c r="K2259" i="5"/>
  <c r="G2259" i="5"/>
  <c r="E2259" i="5"/>
  <c r="K2258" i="5"/>
  <c r="G2258" i="5"/>
  <c r="Q2258" i="5" s="1"/>
  <c r="E2258" i="5"/>
  <c r="L2258" i="5" s="1"/>
  <c r="G2257" i="5"/>
  <c r="E2257" i="5"/>
  <c r="L2257" i="5" s="1"/>
  <c r="K2256" i="5"/>
  <c r="G2256" i="5"/>
  <c r="E2256" i="5"/>
  <c r="L2256" i="5" s="1"/>
  <c r="K2255" i="5"/>
  <c r="G2255" i="5"/>
  <c r="E2255" i="5"/>
  <c r="L2255" i="5" s="1"/>
  <c r="K2254" i="5"/>
  <c r="G2254" i="5"/>
  <c r="N2254" i="5" s="1"/>
  <c r="O2254" i="5" s="1"/>
  <c r="E2254" i="5"/>
  <c r="L2254" i="5" s="1"/>
  <c r="G2253" i="5"/>
  <c r="E2253" i="5"/>
  <c r="L2253" i="5" s="1"/>
  <c r="L2252" i="5"/>
  <c r="K2252" i="5"/>
  <c r="G2252" i="5"/>
  <c r="E2252" i="5"/>
  <c r="K2251" i="5"/>
  <c r="G2251" i="5"/>
  <c r="Q2251" i="5" s="1"/>
  <c r="E2251" i="5"/>
  <c r="L2251" i="5" s="1"/>
  <c r="L2250" i="5"/>
  <c r="K2250" i="5"/>
  <c r="G2250" i="5"/>
  <c r="E2250" i="5"/>
  <c r="K2249" i="5"/>
  <c r="G2249" i="5"/>
  <c r="E2249" i="5"/>
  <c r="L2249" i="5" s="1"/>
  <c r="G2248" i="5"/>
  <c r="E2248" i="5"/>
  <c r="L2248" i="5" s="1"/>
  <c r="G2247" i="5"/>
  <c r="E2247" i="5"/>
  <c r="L2247" i="5" s="1"/>
  <c r="L2246" i="5"/>
  <c r="K2246" i="5"/>
  <c r="G2246" i="5"/>
  <c r="E2246" i="5"/>
  <c r="K2245" i="5"/>
  <c r="G2245" i="5"/>
  <c r="E2245" i="5"/>
  <c r="L2245" i="5" s="1"/>
  <c r="L2244" i="5"/>
  <c r="K2244" i="5"/>
  <c r="G2244" i="5"/>
  <c r="E2244" i="5"/>
  <c r="K2243" i="5"/>
  <c r="G2243" i="5"/>
  <c r="E2243" i="5"/>
  <c r="L2243" i="5" s="1"/>
  <c r="G2242" i="5"/>
  <c r="E2242" i="5"/>
  <c r="L2242" i="5" s="1"/>
  <c r="K2241" i="5"/>
  <c r="G2241" i="5"/>
  <c r="Q2241" i="5" s="1"/>
  <c r="E2241" i="5"/>
  <c r="L2241" i="5" s="1"/>
  <c r="L2240" i="5"/>
  <c r="K2240" i="5"/>
  <c r="G2240" i="5"/>
  <c r="E2240" i="5"/>
  <c r="K2239" i="5"/>
  <c r="G2239" i="5"/>
  <c r="Q2239" i="5" s="1"/>
  <c r="E2239" i="5"/>
  <c r="L2239" i="5" s="1"/>
  <c r="K2238" i="5"/>
  <c r="G2238" i="5"/>
  <c r="Q2238" i="5" s="1"/>
  <c r="E2238" i="5"/>
  <c r="L2238" i="5" s="1"/>
  <c r="K2237" i="5"/>
  <c r="G2237" i="5"/>
  <c r="E2237" i="5"/>
  <c r="L2237" i="5" s="1"/>
  <c r="K2236" i="5"/>
  <c r="G2236" i="5"/>
  <c r="N2236" i="5" s="1"/>
  <c r="O2236" i="5" s="1"/>
  <c r="E2236" i="5"/>
  <c r="L2236" i="5" s="1"/>
  <c r="G2235" i="5"/>
  <c r="E2235" i="5"/>
  <c r="L2235" i="5" s="1"/>
  <c r="L2234" i="5"/>
  <c r="K2234" i="5"/>
  <c r="G2234" i="5"/>
  <c r="E2234" i="5"/>
  <c r="K2233" i="5"/>
  <c r="G2233" i="5"/>
  <c r="E2233" i="5"/>
  <c r="L2233" i="5" s="1"/>
  <c r="L2232" i="5"/>
  <c r="K2232" i="5"/>
  <c r="G2232" i="5"/>
  <c r="Q2232" i="5" s="1"/>
  <c r="E2232" i="5"/>
  <c r="K2231" i="5"/>
  <c r="G2231" i="5"/>
  <c r="E2231" i="5"/>
  <c r="L2231" i="5" s="1"/>
  <c r="G2230" i="5"/>
  <c r="E2230" i="5"/>
  <c r="L2230" i="5" s="1"/>
  <c r="G2229" i="5"/>
  <c r="E2229" i="5"/>
  <c r="L2229" i="5" s="1"/>
  <c r="L2228" i="5"/>
  <c r="K2228" i="5"/>
  <c r="G2228" i="5"/>
  <c r="E2228" i="5"/>
  <c r="K2227" i="5"/>
  <c r="G2227" i="5"/>
  <c r="Q2227" i="5" s="1"/>
  <c r="E2227" i="5"/>
  <c r="L2227" i="5" s="1"/>
  <c r="L2226" i="5"/>
  <c r="K2226" i="5"/>
  <c r="G2226" i="5"/>
  <c r="E2226" i="5"/>
  <c r="K2225" i="5"/>
  <c r="G2225" i="5"/>
  <c r="N2225" i="5" s="1"/>
  <c r="O2225" i="5" s="1"/>
  <c r="E2225" i="5"/>
  <c r="L2225" i="5" s="1"/>
  <c r="G2224" i="5"/>
  <c r="E2224" i="5"/>
  <c r="L2224" i="5" s="1"/>
  <c r="L2223" i="5"/>
  <c r="K2223" i="5"/>
  <c r="G2223" i="5"/>
  <c r="Q2223" i="5" s="1"/>
  <c r="E2223" i="5"/>
  <c r="L2222" i="5"/>
  <c r="K2222" i="5"/>
  <c r="G2222" i="5"/>
  <c r="E2222" i="5"/>
  <c r="K2221" i="5"/>
  <c r="G2221" i="5"/>
  <c r="Q2221" i="5" s="1"/>
  <c r="E2221" i="5"/>
  <c r="L2221" i="5" s="1"/>
  <c r="K2220" i="5"/>
  <c r="G2220" i="5"/>
  <c r="Q2220" i="5" s="1"/>
  <c r="E2220" i="5"/>
  <c r="L2220" i="5" s="1"/>
  <c r="K2219" i="5"/>
  <c r="G2219" i="5"/>
  <c r="E2219" i="5"/>
  <c r="L2219" i="5" s="1"/>
  <c r="K2218" i="5"/>
  <c r="G2218" i="5"/>
  <c r="E2218" i="5"/>
  <c r="L2218" i="5" s="1"/>
  <c r="L2217" i="5"/>
  <c r="G2217" i="5"/>
  <c r="E2217" i="5"/>
  <c r="L2216" i="5"/>
  <c r="K2216" i="5"/>
  <c r="G2216" i="5"/>
  <c r="N2216" i="5" s="1"/>
  <c r="E2216" i="5"/>
  <c r="K2215" i="5"/>
  <c r="G2215" i="5"/>
  <c r="E2215" i="5"/>
  <c r="L2215" i="5" s="1"/>
  <c r="L2214" i="5"/>
  <c r="K2214" i="5"/>
  <c r="G2214" i="5"/>
  <c r="Q2214" i="5" s="1"/>
  <c r="E2214" i="5"/>
  <c r="K2213" i="5"/>
  <c r="G2213" i="5"/>
  <c r="E2213" i="5"/>
  <c r="L2213" i="5" s="1"/>
  <c r="G2212" i="5"/>
  <c r="E2212" i="5"/>
  <c r="L2212" i="5" s="1"/>
  <c r="L2211" i="5"/>
  <c r="G2211" i="5"/>
  <c r="E2211" i="5"/>
  <c r="L2210" i="5"/>
  <c r="K2210" i="5"/>
  <c r="G2210" i="5"/>
  <c r="E2210" i="5"/>
  <c r="L2209" i="5"/>
  <c r="K2209" i="5"/>
  <c r="G2209" i="5"/>
  <c r="Q2209" i="5" s="1"/>
  <c r="E2209" i="5"/>
  <c r="L2208" i="5"/>
  <c r="K2208" i="5"/>
  <c r="G2208" i="5"/>
  <c r="N2208" i="5" s="1"/>
  <c r="E2208" i="5"/>
  <c r="K2207" i="5"/>
  <c r="G2207" i="5"/>
  <c r="E2207" i="5"/>
  <c r="L2207" i="5" s="1"/>
  <c r="L2206" i="5"/>
  <c r="K2206" i="5"/>
  <c r="G2206" i="5"/>
  <c r="Q2206" i="5" s="1"/>
  <c r="E2206" i="5"/>
  <c r="L2205" i="5"/>
  <c r="K2205" i="5"/>
  <c r="G2205" i="5"/>
  <c r="E2205" i="5"/>
  <c r="L2204" i="5"/>
  <c r="K2204" i="5"/>
  <c r="G2204" i="5"/>
  <c r="E2204" i="5"/>
  <c r="L2203" i="5"/>
  <c r="K2203" i="5"/>
  <c r="G2203" i="5"/>
  <c r="E2203" i="5"/>
  <c r="L2202" i="5"/>
  <c r="K2202" i="5"/>
  <c r="G2202" i="5"/>
  <c r="E2202" i="5"/>
  <c r="K2201" i="5"/>
  <c r="G2201" i="5"/>
  <c r="E2201" i="5"/>
  <c r="L2201" i="5" s="1"/>
  <c r="L2200" i="5"/>
  <c r="K2200" i="5"/>
  <c r="G2200" i="5"/>
  <c r="E2200" i="5"/>
  <c r="L2199" i="5"/>
  <c r="K2199" i="5"/>
  <c r="G2199" i="5"/>
  <c r="E2199" i="5"/>
  <c r="L2198" i="5"/>
  <c r="K2198" i="5"/>
  <c r="G2198" i="5"/>
  <c r="Q2198" i="5" s="1"/>
  <c r="E2198" i="5"/>
  <c r="L2197" i="5"/>
  <c r="K2197" i="5"/>
  <c r="G2197" i="5"/>
  <c r="E2197" i="5"/>
  <c r="L2196" i="5"/>
  <c r="K2196" i="5"/>
  <c r="G2196" i="5"/>
  <c r="E2196" i="5"/>
  <c r="L2195" i="5"/>
  <c r="K2195" i="5"/>
  <c r="G2195" i="5"/>
  <c r="E2195" i="5"/>
  <c r="L2194" i="5"/>
  <c r="K2194" i="5"/>
  <c r="G2194" i="5"/>
  <c r="Q2194" i="5" s="1"/>
  <c r="E2194" i="5"/>
  <c r="L2193" i="5"/>
  <c r="K2193" i="5"/>
  <c r="G2193" i="5"/>
  <c r="E2193" i="5"/>
  <c r="K2192" i="5"/>
  <c r="G2192" i="5"/>
  <c r="Q2192" i="5" s="1"/>
  <c r="E2192" i="5"/>
  <c r="L2192" i="5" s="1"/>
  <c r="L2191" i="5"/>
  <c r="K2191" i="5"/>
  <c r="G2191" i="5"/>
  <c r="Q2191" i="5" s="1"/>
  <c r="E2191" i="5"/>
  <c r="L2190" i="5"/>
  <c r="K2190" i="5"/>
  <c r="G2190" i="5"/>
  <c r="Q2190" i="5" s="1"/>
  <c r="E2190" i="5"/>
  <c r="K2189" i="5"/>
  <c r="G2189" i="5"/>
  <c r="Q2189" i="5" s="1"/>
  <c r="E2189" i="5"/>
  <c r="L2189" i="5" s="1"/>
  <c r="L2188" i="5"/>
  <c r="K2188" i="5"/>
  <c r="G2188" i="5"/>
  <c r="E2188" i="5"/>
  <c r="L2187" i="5"/>
  <c r="K2187" i="5"/>
  <c r="G2187" i="5"/>
  <c r="E2187" i="5"/>
  <c r="K2186" i="5"/>
  <c r="G2186" i="5"/>
  <c r="E2186" i="5"/>
  <c r="L2186" i="5" s="1"/>
  <c r="L2185" i="5"/>
  <c r="K2185" i="5"/>
  <c r="G2185" i="5"/>
  <c r="Q2185" i="5" s="1"/>
  <c r="E2185" i="5"/>
  <c r="L2184" i="5"/>
  <c r="K2184" i="5"/>
  <c r="G2184" i="5"/>
  <c r="N2184" i="5" s="1"/>
  <c r="E2184" i="5"/>
  <c r="L2183" i="5"/>
  <c r="K2183" i="5"/>
  <c r="G2183" i="5"/>
  <c r="E2183" i="5"/>
  <c r="L2182" i="5"/>
  <c r="K2182" i="5"/>
  <c r="G2182" i="5"/>
  <c r="Q2182" i="5" s="1"/>
  <c r="E2182" i="5"/>
  <c r="L2181" i="5"/>
  <c r="K2181" i="5"/>
  <c r="G2181" i="5"/>
  <c r="N2181" i="5" s="1"/>
  <c r="E2181" i="5"/>
  <c r="L2180" i="5"/>
  <c r="K2180" i="5"/>
  <c r="G2180" i="5"/>
  <c r="E2180" i="5"/>
  <c r="L2179" i="5"/>
  <c r="K2179" i="5"/>
  <c r="G2179" i="5"/>
  <c r="Q2179" i="5" s="1"/>
  <c r="E2179" i="5"/>
  <c r="L2178" i="5"/>
  <c r="K2178" i="5"/>
  <c r="G2178" i="5"/>
  <c r="E2178" i="5"/>
  <c r="K2177" i="5"/>
  <c r="G2177" i="5"/>
  <c r="Q2177" i="5" s="1"/>
  <c r="E2177" i="5"/>
  <c r="L2177" i="5" s="1"/>
  <c r="L2176" i="5"/>
  <c r="K2176" i="5"/>
  <c r="G2176" i="5"/>
  <c r="E2176" i="5"/>
  <c r="L2175" i="5"/>
  <c r="K2175" i="5"/>
  <c r="G2175" i="5"/>
  <c r="Q2175" i="5" s="1"/>
  <c r="E2175" i="5"/>
  <c r="L2174" i="5"/>
  <c r="K2174" i="5"/>
  <c r="G2174" i="5"/>
  <c r="Q2174" i="5" s="1"/>
  <c r="E2174" i="5"/>
  <c r="L2173" i="5"/>
  <c r="K2173" i="5"/>
  <c r="G2173" i="5"/>
  <c r="Q2173" i="5" s="1"/>
  <c r="E2173" i="5"/>
  <c r="L2172" i="5"/>
  <c r="K2172" i="5"/>
  <c r="G2172" i="5"/>
  <c r="N2172" i="5" s="1"/>
  <c r="E2172" i="5"/>
  <c r="K2171" i="5"/>
  <c r="G2171" i="5"/>
  <c r="E2171" i="5"/>
  <c r="L2171" i="5" s="1"/>
  <c r="L2170" i="5"/>
  <c r="K2170" i="5"/>
  <c r="G2170" i="5"/>
  <c r="Q2170" i="5" s="1"/>
  <c r="E2170" i="5"/>
  <c r="L2169" i="5"/>
  <c r="K2169" i="5"/>
  <c r="G2169" i="5"/>
  <c r="E2169" i="5"/>
  <c r="L2168" i="5"/>
  <c r="K2168" i="5"/>
  <c r="G2168" i="5"/>
  <c r="Q2168" i="5" s="1"/>
  <c r="E2168" i="5"/>
  <c r="L2167" i="5"/>
  <c r="K2167" i="5"/>
  <c r="G2167" i="5"/>
  <c r="E2167" i="5"/>
  <c r="L2166" i="5"/>
  <c r="K2166" i="5"/>
  <c r="G2166" i="5"/>
  <c r="Q2166" i="5" s="1"/>
  <c r="E2166" i="5"/>
  <c r="K2165" i="5"/>
  <c r="G2165" i="5"/>
  <c r="E2165" i="5"/>
  <c r="L2165" i="5" s="1"/>
  <c r="L2164" i="5"/>
  <c r="K2164" i="5"/>
  <c r="G2164" i="5"/>
  <c r="E2164" i="5"/>
  <c r="L2163" i="5"/>
  <c r="K2163" i="5"/>
  <c r="G2163" i="5"/>
  <c r="E2163" i="5"/>
  <c r="L2162" i="5"/>
  <c r="K2162" i="5"/>
  <c r="G2162" i="5"/>
  <c r="Q2162" i="5" s="1"/>
  <c r="E2162" i="5"/>
  <c r="L2161" i="5"/>
  <c r="K2161" i="5"/>
  <c r="G2161" i="5"/>
  <c r="E2161" i="5"/>
  <c r="L2160" i="5"/>
  <c r="K2160" i="5"/>
  <c r="G2160" i="5"/>
  <c r="Q2160" i="5" s="1"/>
  <c r="E2160" i="5"/>
  <c r="L2159" i="5"/>
  <c r="K2159" i="5"/>
  <c r="G2159" i="5"/>
  <c r="E2159" i="5"/>
  <c r="L2158" i="5"/>
  <c r="K2158" i="5"/>
  <c r="G2158" i="5"/>
  <c r="Q2158" i="5" s="1"/>
  <c r="E2158" i="5"/>
  <c r="L2157" i="5"/>
  <c r="K2157" i="5"/>
  <c r="G2157" i="5"/>
  <c r="E2157" i="5"/>
  <c r="K2156" i="5"/>
  <c r="G2156" i="5"/>
  <c r="Q2156" i="5" s="1"/>
  <c r="E2156" i="5"/>
  <c r="L2156" i="5" s="1"/>
  <c r="L2155" i="5"/>
  <c r="K2155" i="5"/>
  <c r="G2155" i="5"/>
  <c r="Q2155" i="5" s="1"/>
  <c r="E2155" i="5"/>
  <c r="L2154" i="5"/>
  <c r="K2154" i="5"/>
  <c r="G2154" i="5"/>
  <c r="Q2154" i="5" s="1"/>
  <c r="E2154" i="5"/>
  <c r="K2153" i="5"/>
  <c r="G2153" i="5"/>
  <c r="Q2153" i="5" s="1"/>
  <c r="E2153" i="5"/>
  <c r="L2153" i="5" s="1"/>
  <c r="L2152" i="5"/>
  <c r="K2152" i="5"/>
  <c r="G2152" i="5"/>
  <c r="E2152" i="5"/>
  <c r="L2151" i="5"/>
  <c r="K2151" i="5"/>
  <c r="G2151" i="5"/>
  <c r="E2151" i="5"/>
  <c r="K2150" i="5"/>
  <c r="G2150" i="5"/>
  <c r="E2150" i="5"/>
  <c r="L2150" i="5" s="1"/>
  <c r="L2149" i="5"/>
  <c r="K2149" i="5"/>
  <c r="G2149" i="5"/>
  <c r="E2149" i="5"/>
  <c r="L2148" i="5"/>
  <c r="K2148" i="5"/>
  <c r="G2148" i="5"/>
  <c r="N2148" i="5" s="1"/>
  <c r="E2148" i="5"/>
  <c r="L2147" i="5"/>
  <c r="K2147" i="5"/>
  <c r="G2147" i="5"/>
  <c r="E2147" i="5"/>
  <c r="L2146" i="5"/>
  <c r="K2146" i="5"/>
  <c r="G2146" i="5"/>
  <c r="E2146" i="5"/>
  <c r="L2145" i="5"/>
  <c r="K2145" i="5"/>
  <c r="G2145" i="5"/>
  <c r="N2145" i="5" s="1"/>
  <c r="E2145" i="5"/>
  <c r="L2144" i="5"/>
  <c r="K2144" i="5"/>
  <c r="G2144" i="5"/>
  <c r="E2144" i="5"/>
  <c r="L2143" i="5"/>
  <c r="K2143" i="5"/>
  <c r="G2143" i="5"/>
  <c r="Q2143" i="5" s="1"/>
  <c r="E2143" i="5"/>
  <c r="L2142" i="5"/>
  <c r="K2142" i="5"/>
  <c r="G2142" i="5"/>
  <c r="E2142" i="5"/>
  <c r="K2141" i="5"/>
  <c r="G2141" i="5"/>
  <c r="Q2141" i="5" s="1"/>
  <c r="E2141" i="5"/>
  <c r="L2141" i="5" s="1"/>
  <c r="L2140" i="5"/>
  <c r="K2140" i="5"/>
  <c r="G2140" i="5"/>
  <c r="E2140" i="5"/>
  <c r="L2139" i="5"/>
  <c r="K2139" i="5"/>
  <c r="G2139" i="5"/>
  <c r="Q2139" i="5" s="1"/>
  <c r="E2139" i="5"/>
  <c r="L2138" i="5"/>
  <c r="K2138" i="5"/>
  <c r="G2138" i="5"/>
  <c r="Q2138" i="5" s="1"/>
  <c r="E2138" i="5"/>
  <c r="L2137" i="5"/>
  <c r="K2137" i="5"/>
  <c r="G2137" i="5"/>
  <c r="Q2137" i="5" s="1"/>
  <c r="E2137" i="5"/>
  <c r="L2136" i="5"/>
  <c r="K2136" i="5"/>
  <c r="G2136" i="5"/>
  <c r="N2136" i="5" s="1"/>
  <c r="E2136" i="5"/>
  <c r="K2135" i="5"/>
  <c r="G2135" i="5"/>
  <c r="E2135" i="5"/>
  <c r="L2135" i="5" s="1"/>
  <c r="L2134" i="5"/>
  <c r="K2134" i="5"/>
  <c r="G2134" i="5"/>
  <c r="Q2134" i="5" s="1"/>
  <c r="E2134" i="5"/>
  <c r="L2133" i="5"/>
  <c r="K2133" i="5"/>
  <c r="G2133" i="5"/>
  <c r="E2133" i="5"/>
  <c r="L2132" i="5"/>
  <c r="K2132" i="5"/>
  <c r="G2132" i="5"/>
  <c r="Q2132" i="5" s="1"/>
  <c r="E2132" i="5"/>
  <c r="L2131" i="5"/>
  <c r="K2131" i="5"/>
  <c r="G2131" i="5"/>
  <c r="E2131" i="5"/>
  <c r="L2130" i="5"/>
  <c r="K2130" i="5"/>
  <c r="G2130" i="5"/>
  <c r="Q2130" i="5" s="1"/>
  <c r="E2130" i="5"/>
  <c r="K2129" i="5"/>
  <c r="G2129" i="5"/>
  <c r="E2129" i="5"/>
  <c r="L2129" i="5" s="1"/>
  <c r="L2128" i="5"/>
  <c r="K2128" i="5"/>
  <c r="G2128" i="5"/>
  <c r="E2128" i="5"/>
  <c r="L2127" i="5"/>
  <c r="K2127" i="5"/>
  <c r="G2127" i="5"/>
  <c r="E2127" i="5"/>
  <c r="L2126" i="5"/>
  <c r="K2126" i="5"/>
  <c r="G2126" i="5"/>
  <c r="Q2126" i="5" s="1"/>
  <c r="E2126" i="5"/>
  <c r="L2125" i="5"/>
  <c r="K2125" i="5"/>
  <c r="G2125" i="5"/>
  <c r="E2125" i="5"/>
  <c r="L2124" i="5"/>
  <c r="K2124" i="5"/>
  <c r="G2124" i="5"/>
  <c r="N2124" i="5" s="1"/>
  <c r="E2124" i="5"/>
  <c r="L2123" i="5"/>
  <c r="K2123" i="5"/>
  <c r="G2123" i="5"/>
  <c r="E2123" i="5"/>
  <c r="L2122" i="5"/>
  <c r="K2122" i="5"/>
  <c r="G2122" i="5"/>
  <c r="Q2122" i="5" s="1"/>
  <c r="E2122" i="5"/>
  <c r="L2121" i="5"/>
  <c r="K2121" i="5"/>
  <c r="G2121" i="5"/>
  <c r="N2121" i="5" s="1"/>
  <c r="E2121" i="5"/>
  <c r="K2120" i="5"/>
  <c r="G2120" i="5"/>
  <c r="Q2120" i="5" s="1"/>
  <c r="E2120" i="5"/>
  <c r="L2120" i="5" s="1"/>
  <c r="L2119" i="5"/>
  <c r="K2119" i="5"/>
  <c r="G2119" i="5"/>
  <c r="Q2119" i="5" s="1"/>
  <c r="E2119" i="5"/>
  <c r="L2118" i="5"/>
  <c r="K2118" i="5"/>
  <c r="G2118" i="5"/>
  <c r="Q2118" i="5" s="1"/>
  <c r="E2118" i="5"/>
  <c r="K2117" i="5"/>
  <c r="G2117" i="5"/>
  <c r="Q2117" i="5" s="1"/>
  <c r="E2117" i="5"/>
  <c r="L2117" i="5" s="1"/>
  <c r="L2116" i="5"/>
  <c r="K2116" i="5"/>
  <c r="G2116" i="5"/>
  <c r="E2116" i="5"/>
  <c r="L2115" i="5"/>
  <c r="K2115" i="5"/>
  <c r="G2115" i="5"/>
  <c r="Q2115" i="5" s="1"/>
  <c r="E2115" i="5"/>
  <c r="K2114" i="5"/>
  <c r="G2114" i="5"/>
  <c r="E2114" i="5"/>
  <c r="L2114" i="5" s="1"/>
  <c r="L2113" i="5"/>
  <c r="K2113" i="5"/>
  <c r="G2113" i="5"/>
  <c r="Q2113" i="5" s="1"/>
  <c r="E2113" i="5"/>
  <c r="L2112" i="5"/>
  <c r="K2112" i="5"/>
  <c r="G2112" i="5"/>
  <c r="N2112" i="5" s="1"/>
  <c r="E2112" i="5"/>
  <c r="L2111" i="5"/>
  <c r="K2111" i="5"/>
  <c r="G2111" i="5"/>
  <c r="E2111" i="5"/>
  <c r="L2110" i="5"/>
  <c r="K2110" i="5"/>
  <c r="G2110" i="5"/>
  <c r="E2110" i="5"/>
  <c r="L2109" i="5"/>
  <c r="K2109" i="5"/>
  <c r="G2109" i="5"/>
  <c r="N2109" i="5" s="1"/>
  <c r="E2109" i="5"/>
  <c r="L2108" i="5"/>
  <c r="K2108" i="5"/>
  <c r="G2108" i="5"/>
  <c r="E2108" i="5"/>
  <c r="Q2107" i="5"/>
  <c r="L2107" i="5"/>
  <c r="K2107" i="5"/>
  <c r="G2107" i="5"/>
  <c r="E2107" i="5"/>
  <c r="L2106" i="5"/>
  <c r="K2106" i="5"/>
  <c r="G2106" i="5"/>
  <c r="E2106" i="5"/>
  <c r="K2105" i="5"/>
  <c r="G2105" i="5"/>
  <c r="Q2105" i="5" s="1"/>
  <c r="E2105" i="5"/>
  <c r="L2105" i="5" s="1"/>
  <c r="L2104" i="5"/>
  <c r="K2104" i="5"/>
  <c r="G2104" i="5"/>
  <c r="E2104" i="5"/>
  <c r="L2103" i="5"/>
  <c r="K2103" i="5"/>
  <c r="G2103" i="5"/>
  <c r="Q2103" i="5" s="1"/>
  <c r="E2103" i="5"/>
  <c r="K2102" i="5"/>
  <c r="G2102" i="5"/>
  <c r="Q2102" i="5" s="1"/>
  <c r="E2102" i="5"/>
  <c r="L2102" i="5" s="1"/>
  <c r="L2101" i="5"/>
  <c r="K2101" i="5"/>
  <c r="G2101" i="5"/>
  <c r="Q2101" i="5" s="1"/>
  <c r="E2101" i="5"/>
  <c r="L2100" i="5"/>
  <c r="K2100" i="5"/>
  <c r="G2100" i="5"/>
  <c r="N2100" i="5" s="1"/>
  <c r="E2100" i="5"/>
  <c r="K2099" i="5"/>
  <c r="G2099" i="5"/>
  <c r="E2099" i="5"/>
  <c r="L2099" i="5" s="1"/>
  <c r="L2098" i="5"/>
  <c r="K2098" i="5"/>
  <c r="G2098" i="5"/>
  <c r="Q2098" i="5" s="1"/>
  <c r="E2098" i="5"/>
  <c r="L2097" i="5"/>
  <c r="K2097" i="5"/>
  <c r="G2097" i="5"/>
  <c r="E2097" i="5"/>
  <c r="L2096" i="5"/>
  <c r="K2096" i="5"/>
  <c r="G2096" i="5"/>
  <c r="E2096" i="5"/>
  <c r="L2095" i="5"/>
  <c r="K2095" i="5"/>
  <c r="G2095" i="5"/>
  <c r="E2095" i="5"/>
  <c r="L2094" i="5"/>
  <c r="K2094" i="5"/>
  <c r="G2094" i="5"/>
  <c r="E2094" i="5"/>
  <c r="K2093" i="5"/>
  <c r="G2093" i="5"/>
  <c r="E2093" i="5"/>
  <c r="L2093" i="5" s="1"/>
  <c r="L2092" i="5"/>
  <c r="K2092" i="5"/>
  <c r="G2092" i="5"/>
  <c r="E2092" i="5"/>
  <c r="L2091" i="5"/>
  <c r="K2091" i="5"/>
  <c r="G2091" i="5"/>
  <c r="E2091" i="5"/>
  <c r="L2090" i="5"/>
  <c r="K2090" i="5"/>
  <c r="G2090" i="5"/>
  <c r="Q2090" i="5" s="1"/>
  <c r="E2090" i="5"/>
  <c r="L2089" i="5"/>
  <c r="K2089" i="5"/>
  <c r="G2089" i="5"/>
  <c r="E2089" i="5"/>
  <c r="L2088" i="5"/>
  <c r="K2088" i="5"/>
  <c r="G2088" i="5"/>
  <c r="Q2088" i="5" s="1"/>
  <c r="E2088" i="5"/>
  <c r="L2087" i="5"/>
  <c r="K2087" i="5"/>
  <c r="G2087" i="5"/>
  <c r="E2087" i="5"/>
  <c r="L2086" i="5"/>
  <c r="K2086" i="5"/>
  <c r="G2086" i="5"/>
  <c r="Q2086" i="5" s="1"/>
  <c r="E2086" i="5"/>
  <c r="L2085" i="5"/>
  <c r="K2085" i="5"/>
  <c r="G2085" i="5"/>
  <c r="E2085" i="5"/>
  <c r="K2084" i="5"/>
  <c r="G2084" i="5"/>
  <c r="Q2084" i="5" s="1"/>
  <c r="E2084" i="5"/>
  <c r="L2084" i="5" s="1"/>
  <c r="L2083" i="5"/>
  <c r="K2083" i="5"/>
  <c r="G2083" i="5"/>
  <c r="Q2083" i="5" s="1"/>
  <c r="E2083" i="5"/>
  <c r="L2082" i="5"/>
  <c r="K2082" i="5"/>
  <c r="G2082" i="5"/>
  <c r="Q2082" i="5" s="1"/>
  <c r="E2082" i="5"/>
  <c r="K2081" i="5"/>
  <c r="G2081" i="5"/>
  <c r="Q2081" i="5" s="1"/>
  <c r="E2081" i="5"/>
  <c r="L2081" i="5" s="1"/>
  <c r="L2080" i="5"/>
  <c r="K2080" i="5"/>
  <c r="G2080" i="5"/>
  <c r="E2080" i="5"/>
  <c r="L2079" i="5"/>
  <c r="K2079" i="5"/>
  <c r="G2079" i="5"/>
  <c r="Q2079" i="5" s="1"/>
  <c r="E2079" i="5"/>
  <c r="K2078" i="5"/>
  <c r="G2078" i="5"/>
  <c r="E2078" i="5"/>
  <c r="L2078" i="5" s="1"/>
  <c r="L2077" i="5"/>
  <c r="K2077" i="5"/>
  <c r="G2077" i="5"/>
  <c r="Q2077" i="5" s="1"/>
  <c r="E2077" i="5"/>
  <c r="L2076" i="5"/>
  <c r="K2076" i="5"/>
  <c r="G2076" i="5"/>
  <c r="N2076" i="5" s="1"/>
  <c r="E2076" i="5"/>
  <c r="L2075" i="5"/>
  <c r="K2075" i="5"/>
  <c r="G2075" i="5"/>
  <c r="E2075" i="5"/>
  <c r="L2074" i="5"/>
  <c r="K2074" i="5"/>
  <c r="G2074" i="5"/>
  <c r="E2074" i="5"/>
  <c r="L2073" i="5"/>
  <c r="K2073" i="5"/>
  <c r="G2073" i="5"/>
  <c r="N2073" i="5" s="1"/>
  <c r="E2073" i="5"/>
  <c r="L2072" i="5"/>
  <c r="K2072" i="5"/>
  <c r="G2072" i="5"/>
  <c r="E2072" i="5"/>
  <c r="L2071" i="5"/>
  <c r="K2071" i="5"/>
  <c r="G2071" i="5"/>
  <c r="Q2071" i="5" s="1"/>
  <c r="E2071" i="5"/>
  <c r="L2070" i="5"/>
  <c r="K2070" i="5"/>
  <c r="G2070" i="5"/>
  <c r="E2070" i="5"/>
  <c r="K2069" i="5"/>
  <c r="G2069" i="5"/>
  <c r="Q2069" i="5" s="1"/>
  <c r="E2069" i="5"/>
  <c r="L2069" i="5" s="1"/>
  <c r="L2068" i="5"/>
  <c r="K2068" i="5"/>
  <c r="G2068" i="5"/>
  <c r="E2068" i="5"/>
  <c r="L2067" i="5"/>
  <c r="K2067" i="5"/>
  <c r="G2067" i="5"/>
  <c r="Q2067" i="5" s="1"/>
  <c r="E2067" i="5"/>
  <c r="L2066" i="5"/>
  <c r="K2066" i="5"/>
  <c r="G2066" i="5"/>
  <c r="Q2066" i="5" s="1"/>
  <c r="E2066" i="5"/>
  <c r="L2065" i="5"/>
  <c r="K2065" i="5"/>
  <c r="G2065" i="5"/>
  <c r="Q2065" i="5" s="1"/>
  <c r="E2065" i="5"/>
  <c r="L2064" i="5"/>
  <c r="K2064" i="5"/>
  <c r="G2064" i="5"/>
  <c r="N2064" i="5" s="1"/>
  <c r="E2064" i="5"/>
  <c r="K2063" i="5"/>
  <c r="G2063" i="5"/>
  <c r="E2063" i="5"/>
  <c r="L2063" i="5" s="1"/>
  <c r="L2062" i="5"/>
  <c r="K2062" i="5"/>
  <c r="G2062" i="5"/>
  <c r="Q2062" i="5" s="1"/>
  <c r="E2062" i="5"/>
  <c r="L2061" i="5"/>
  <c r="K2061" i="5"/>
  <c r="G2061" i="5"/>
  <c r="E2061" i="5"/>
  <c r="L2060" i="5"/>
  <c r="K2060" i="5"/>
  <c r="G2060" i="5"/>
  <c r="E2060" i="5"/>
  <c r="L2059" i="5"/>
  <c r="K2059" i="5"/>
  <c r="G2059" i="5"/>
  <c r="E2059" i="5"/>
  <c r="L2058" i="5"/>
  <c r="K2058" i="5"/>
  <c r="G2058" i="5"/>
  <c r="Q2058" i="5" s="1"/>
  <c r="E2058" i="5"/>
  <c r="K2057" i="5"/>
  <c r="G2057" i="5"/>
  <c r="E2057" i="5"/>
  <c r="L2057" i="5" s="1"/>
  <c r="L2056" i="5"/>
  <c r="K2056" i="5"/>
  <c r="G2056" i="5"/>
  <c r="E2056" i="5"/>
  <c r="L2055" i="5"/>
  <c r="K2055" i="5"/>
  <c r="G2055" i="5"/>
  <c r="E2055" i="5"/>
  <c r="Q2054" i="5"/>
  <c r="L2054" i="5"/>
  <c r="K2054" i="5"/>
  <c r="G2054" i="5"/>
  <c r="E2054" i="5"/>
  <c r="L2053" i="5"/>
  <c r="K2053" i="5"/>
  <c r="G2053" i="5"/>
  <c r="E2053" i="5"/>
  <c r="L2052" i="5"/>
  <c r="K2052" i="5"/>
  <c r="G2052" i="5"/>
  <c r="N2052" i="5" s="1"/>
  <c r="E2052" i="5"/>
  <c r="L2051" i="5"/>
  <c r="K2051" i="5"/>
  <c r="G2051" i="5"/>
  <c r="E2051" i="5"/>
  <c r="L2050" i="5"/>
  <c r="K2050" i="5"/>
  <c r="G2050" i="5"/>
  <c r="Q2050" i="5" s="1"/>
  <c r="E2050" i="5"/>
  <c r="Q2049" i="5"/>
  <c r="L2049" i="5"/>
  <c r="K2049" i="5"/>
  <c r="G2049" i="5"/>
  <c r="N2049" i="5" s="1"/>
  <c r="E2049" i="5"/>
  <c r="K2048" i="5"/>
  <c r="G2048" i="5"/>
  <c r="Q2048" i="5" s="1"/>
  <c r="E2048" i="5"/>
  <c r="L2048" i="5" s="1"/>
  <c r="L2047" i="5"/>
  <c r="K2047" i="5"/>
  <c r="G2047" i="5"/>
  <c r="Q2047" i="5" s="1"/>
  <c r="E2047" i="5"/>
  <c r="L2046" i="5"/>
  <c r="K2046" i="5"/>
  <c r="G2046" i="5"/>
  <c r="Q2046" i="5" s="1"/>
  <c r="E2046" i="5"/>
  <c r="K2045" i="5"/>
  <c r="G2045" i="5"/>
  <c r="Q2045" i="5" s="1"/>
  <c r="E2045" i="5"/>
  <c r="L2045" i="5" s="1"/>
  <c r="L2044" i="5"/>
  <c r="K2044" i="5"/>
  <c r="G2044" i="5"/>
  <c r="E2044" i="5"/>
  <c r="L2043" i="5"/>
  <c r="K2043" i="5"/>
  <c r="G2043" i="5"/>
  <c r="Q2043" i="5" s="1"/>
  <c r="E2043" i="5"/>
  <c r="K2042" i="5"/>
  <c r="G2042" i="5"/>
  <c r="E2042" i="5"/>
  <c r="L2042" i="5" s="1"/>
  <c r="L2041" i="5"/>
  <c r="K2041" i="5"/>
  <c r="G2041" i="5"/>
  <c r="E2041" i="5"/>
  <c r="L2040" i="5"/>
  <c r="K2040" i="5"/>
  <c r="G2040" i="5"/>
  <c r="E2040" i="5"/>
  <c r="K2039" i="5"/>
  <c r="G2039" i="5"/>
  <c r="Q2039" i="5" s="1"/>
  <c r="E2039" i="5"/>
  <c r="L2039" i="5" s="1"/>
  <c r="L2038" i="5"/>
  <c r="K2038" i="5"/>
  <c r="G2038" i="5"/>
  <c r="E2038" i="5"/>
  <c r="L2037" i="5"/>
  <c r="K2037" i="5"/>
  <c r="G2037" i="5"/>
  <c r="Q2037" i="5" s="1"/>
  <c r="E2037" i="5"/>
  <c r="K2036" i="5"/>
  <c r="G2036" i="5"/>
  <c r="Q2036" i="5" s="1"/>
  <c r="E2036" i="5"/>
  <c r="L2036" i="5" s="1"/>
  <c r="L2035" i="5"/>
  <c r="K2035" i="5"/>
  <c r="G2035" i="5"/>
  <c r="E2035" i="5"/>
  <c r="L2034" i="5"/>
  <c r="K2034" i="5"/>
  <c r="G2034" i="5"/>
  <c r="E2034" i="5"/>
  <c r="K2033" i="5"/>
  <c r="G2033" i="5"/>
  <c r="E2033" i="5"/>
  <c r="L2033" i="5" s="1"/>
  <c r="L2032" i="5"/>
  <c r="K2032" i="5"/>
  <c r="G2032" i="5"/>
  <c r="E2032" i="5"/>
  <c r="L2031" i="5"/>
  <c r="K2031" i="5"/>
  <c r="G2031" i="5"/>
  <c r="E2031" i="5"/>
  <c r="K2030" i="5"/>
  <c r="G2030" i="5"/>
  <c r="Q2030" i="5" s="1"/>
  <c r="E2030" i="5"/>
  <c r="L2030" i="5" s="1"/>
  <c r="L2029" i="5"/>
  <c r="K2029" i="5"/>
  <c r="G2029" i="5"/>
  <c r="E2029" i="5"/>
  <c r="L2028" i="5"/>
  <c r="K2028" i="5"/>
  <c r="G2028" i="5"/>
  <c r="Q2028" i="5" s="1"/>
  <c r="E2028" i="5"/>
  <c r="K2027" i="5"/>
  <c r="G2027" i="5"/>
  <c r="Q2027" i="5" s="1"/>
  <c r="E2027" i="5"/>
  <c r="L2027" i="5" s="1"/>
  <c r="L2026" i="5"/>
  <c r="K2026" i="5"/>
  <c r="G2026" i="5"/>
  <c r="E2026" i="5"/>
  <c r="L2025" i="5"/>
  <c r="K2025" i="5"/>
  <c r="G2025" i="5"/>
  <c r="Q2025" i="5" s="1"/>
  <c r="E2025" i="5"/>
  <c r="K2024" i="5"/>
  <c r="G2024" i="5"/>
  <c r="E2024" i="5"/>
  <c r="L2024" i="5" s="1"/>
  <c r="L2023" i="5"/>
  <c r="K2023" i="5"/>
  <c r="G2023" i="5"/>
  <c r="E2023" i="5"/>
  <c r="L2022" i="5"/>
  <c r="K2022" i="5"/>
  <c r="G2022" i="5"/>
  <c r="E2022" i="5"/>
  <c r="K2021" i="5"/>
  <c r="G2021" i="5"/>
  <c r="Q2021" i="5" s="1"/>
  <c r="E2021" i="5"/>
  <c r="L2021" i="5" s="1"/>
  <c r="L2020" i="5"/>
  <c r="K2020" i="5"/>
  <c r="G2020" i="5"/>
  <c r="E2020" i="5"/>
  <c r="L2019" i="5"/>
  <c r="K2019" i="5"/>
  <c r="G2019" i="5"/>
  <c r="Q2019" i="5" s="1"/>
  <c r="E2019" i="5"/>
  <c r="K2018" i="5"/>
  <c r="G2018" i="5"/>
  <c r="Q2018" i="5" s="1"/>
  <c r="E2018" i="5"/>
  <c r="L2018" i="5" s="1"/>
  <c r="L2017" i="5"/>
  <c r="K2017" i="5"/>
  <c r="G2017" i="5"/>
  <c r="E2017" i="5"/>
  <c r="L2016" i="5"/>
  <c r="K2016" i="5"/>
  <c r="G2016" i="5"/>
  <c r="E2016" i="5"/>
  <c r="K2015" i="5"/>
  <c r="G2015" i="5"/>
  <c r="E2015" i="5"/>
  <c r="L2015" i="5" s="1"/>
  <c r="L2014" i="5"/>
  <c r="K2014" i="5"/>
  <c r="G2014" i="5"/>
  <c r="E2014" i="5"/>
  <c r="L2013" i="5"/>
  <c r="K2013" i="5"/>
  <c r="G2013" i="5"/>
  <c r="E2013" i="5"/>
  <c r="K2012" i="5"/>
  <c r="G2012" i="5"/>
  <c r="Q2012" i="5" s="1"/>
  <c r="E2012" i="5"/>
  <c r="L2012" i="5" s="1"/>
  <c r="L2011" i="5"/>
  <c r="K2011" i="5"/>
  <c r="G2011" i="5"/>
  <c r="E2011" i="5"/>
  <c r="L2010" i="5"/>
  <c r="K2010" i="5"/>
  <c r="G2010" i="5"/>
  <c r="Q2010" i="5" s="1"/>
  <c r="E2010" i="5"/>
  <c r="K2009" i="5"/>
  <c r="G2009" i="5"/>
  <c r="Q2009" i="5" s="1"/>
  <c r="E2009" i="5"/>
  <c r="L2009" i="5" s="1"/>
  <c r="L2008" i="5"/>
  <c r="K2008" i="5"/>
  <c r="G2008" i="5"/>
  <c r="E2008" i="5"/>
  <c r="L2007" i="5"/>
  <c r="K2007" i="5"/>
  <c r="G2007" i="5"/>
  <c r="Q2007" i="5" s="1"/>
  <c r="E2007" i="5"/>
  <c r="K2006" i="5"/>
  <c r="G2006" i="5"/>
  <c r="E2006" i="5"/>
  <c r="L2006" i="5" s="1"/>
  <c r="L2005" i="5"/>
  <c r="K2005" i="5"/>
  <c r="G2005" i="5"/>
  <c r="E2005" i="5"/>
  <c r="L2004" i="5"/>
  <c r="K2004" i="5"/>
  <c r="G2004" i="5"/>
  <c r="E2004" i="5"/>
  <c r="K2003" i="5"/>
  <c r="G2003" i="5"/>
  <c r="Q2003" i="5" s="1"/>
  <c r="E2003" i="5"/>
  <c r="L2003" i="5" s="1"/>
  <c r="L2002" i="5"/>
  <c r="K2002" i="5"/>
  <c r="G2002" i="5"/>
  <c r="E2002" i="5"/>
  <c r="L2001" i="5"/>
  <c r="K2001" i="5"/>
  <c r="G2001" i="5"/>
  <c r="Q2001" i="5" s="1"/>
  <c r="E2001" i="5"/>
  <c r="K2000" i="5"/>
  <c r="G2000" i="5"/>
  <c r="E2000" i="5"/>
  <c r="L2000" i="5" s="1"/>
  <c r="L1999" i="5"/>
  <c r="K1999" i="5"/>
  <c r="G1999" i="5"/>
  <c r="E1999" i="5"/>
  <c r="L1998" i="5"/>
  <c r="K1998" i="5"/>
  <c r="G1998" i="5"/>
  <c r="Q1998" i="5" s="1"/>
  <c r="E1998" i="5"/>
  <c r="K1997" i="5"/>
  <c r="G1997" i="5"/>
  <c r="E1997" i="5"/>
  <c r="L1997" i="5" s="1"/>
  <c r="L1996" i="5"/>
  <c r="K1996" i="5"/>
  <c r="G1996" i="5"/>
  <c r="E1996" i="5"/>
  <c r="L1995" i="5"/>
  <c r="K1995" i="5"/>
  <c r="G1995" i="5"/>
  <c r="E1995" i="5"/>
  <c r="K1994" i="5"/>
  <c r="G1994" i="5"/>
  <c r="Q1994" i="5" s="1"/>
  <c r="E1994" i="5"/>
  <c r="L1994" i="5" s="1"/>
  <c r="L1993" i="5"/>
  <c r="K1993" i="5"/>
  <c r="G1993" i="5"/>
  <c r="E1993" i="5"/>
  <c r="L1992" i="5"/>
  <c r="K1992" i="5"/>
  <c r="G1992" i="5"/>
  <c r="Q1992" i="5" s="1"/>
  <c r="E1992" i="5"/>
  <c r="K1991" i="5"/>
  <c r="G1991" i="5"/>
  <c r="Q1991" i="5" s="1"/>
  <c r="E1991" i="5"/>
  <c r="L1991" i="5" s="1"/>
  <c r="L1990" i="5"/>
  <c r="K1990" i="5"/>
  <c r="G1990" i="5"/>
  <c r="E1990" i="5"/>
  <c r="L1989" i="5"/>
  <c r="K1989" i="5"/>
  <c r="G1989" i="5"/>
  <c r="Q1989" i="5" s="1"/>
  <c r="E1989" i="5"/>
  <c r="K1988" i="5"/>
  <c r="G1988" i="5"/>
  <c r="E1988" i="5"/>
  <c r="L1988" i="5" s="1"/>
  <c r="L1987" i="5"/>
  <c r="K1987" i="5"/>
  <c r="G1987" i="5"/>
  <c r="E1987" i="5"/>
  <c r="L1986" i="5"/>
  <c r="K1986" i="5"/>
  <c r="G1986" i="5"/>
  <c r="E1986" i="5"/>
  <c r="K1985" i="5"/>
  <c r="G1985" i="5"/>
  <c r="Q1985" i="5" s="1"/>
  <c r="E1985" i="5"/>
  <c r="L1985" i="5" s="1"/>
  <c r="L1984" i="5"/>
  <c r="K1984" i="5"/>
  <c r="G1984" i="5"/>
  <c r="E1984" i="5"/>
  <c r="L1983" i="5"/>
  <c r="K1983" i="5"/>
  <c r="G1983" i="5"/>
  <c r="Q1983" i="5" s="1"/>
  <c r="E1983" i="5"/>
  <c r="K1982" i="5"/>
  <c r="G1982" i="5"/>
  <c r="Q1982" i="5" s="1"/>
  <c r="E1982" i="5"/>
  <c r="L1982" i="5" s="1"/>
  <c r="L1981" i="5"/>
  <c r="K1981" i="5"/>
  <c r="G1981" i="5"/>
  <c r="E1981" i="5"/>
  <c r="L1980" i="5"/>
  <c r="K1980" i="5"/>
  <c r="G1980" i="5"/>
  <c r="Q1980" i="5" s="1"/>
  <c r="E1980" i="5"/>
  <c r="K1979" i="5"/>
  <c r="G1979" i="5"/>
  <c r="E1979" i="5"/>
  <c r="L1979" i="5" s="1"/>
  <c r="L1978" i="5"/>
  <c r="K1978" i="5"/>
  <c r="G1978" i="5"/>
  <c r="E1978" i="5"/>
  <c r="L1977" i="5"/>
  <c r="K1977" i="5"/>
  <c r="G1977" i="5"/>
  <c r="E1977" i="5"/>
  <c r="K1976" i="5"/>
  <c r="G1976" i="5"/>
  <c r="Q1976" i="5" s="1"/>
  <c r="E1976" i="5"/>
  <c r="L1976" i="5" s="1"/>
  <c r="L1975" i="5"/>
  <c r="K1975" i="5"/>
  <c r="G1975" i="5"/>
  <c r="E1975" i="5"/>
  <c r="L1974" i="5"/>
  <c r="K1974" i="5"/>
  <c r="G1974" i="5"/>
  <c r="Q1974" i="5" s="1"/>
  <c r="E1974" i="5"/>
  <c r="K1973" i="5"/>
  <c r="G1973" i="5"/>
  <c r="Q1973" i="5" s="1"/>
  <c r="E1973" i="5"/>
  <c r="L1973" i="5" s="1"/>
  <c r="L1972" i="5"/>
  <c r="K1972" i="5"/>
  <c r="G1972" i="5"/>
  <c r="E1972" i="5"/>
  <c r="L1971" i="5"/>
  <c r="K1971" i="5"/>
  <c r="G1971" i="5"/>
  <c r="E1971" i="5"/>
  <c r="K1970" i="5"/>
  <c r="G1970" i="5"/>
  <c r="E1970" i="5"/>
  <c r="L1970" i="5" s="1"/>
  <c r="L1969" i="5"/>
  <c r="K1969" i="5"/>
  <c r="G1969" i="5"/>
  <c r="E1969" i="5"/>
  <c r="L1968" i="5"/>
  <c r="K1968" i="5"/>
  <c r="G1968" i="5"/>
  <c r="E1968" i="5"/>
  <c r="K1967" i="5"/>
  <c r="G1967" i="5"/>
  <c r="Q1967" i="5" s="1"/>
  <c r="E1967" i="5"/>
  <c r="L1967" i="5" s="1"/>
  <c r="L1966" i="5"/>
  <c r="K1966" i="5"/>
  <c r="G1966" i="5"/>
  <c r="E1966" i="5"/>
  <c r="L1965" i="5"/>
  <c r="K1965" i="5"/>
  <c r="G1965" i="5"/>
  <c r="Q1965" i="5" s="1"/>
  <c r="E1965" i="5"/>
  <c r="K1964" i="5"/>
  <c r="G1964" i="5"/>
  <c r="Q1964" i="5" s="1"/>
  <c r="E1964" i="5"/>
  <c r="L1964" i="5" s="1"/>
  <c r="L1963" i="5"/>
  <c r="K1963" i="5"/>
  <c r="G1963" i="5"/>
  <c r="E1963" i="5"/>
  <c r="L1962" i="5"/>
  <c r="K1962" i="5"/>
  <c r="G1962" i="5"/>
  <c r="E1962" i="5"/>
  <c r="K1961" i="5"/>
  <c r="G1961" i="5"/>
  <c r="E1961" i="5"/>
  <c r="L1961" i="5" s="1"/>
  <c r="L1960" i="5"/>
  <c r="K1960" i="5"/>
  <c r="G1960" i="5"/>
  <c r="E1960" i="5"/>
  <c r="L1959" i="5"/>
  <c r="K1959" i="5"/>
  <c r="G1959" i="5"/>
  <c r="E1959" i="5"/>
  <c r="K1958" i="5"/>
  <c r="G1958" i="5"/>
  <c r="Q1958" i="5" s="1"/>
  <c r="E1958" i="5"/>
  <c r="L1958" i="5" s="1"/>
  <c r="L1957" i="5"/>
  <c r="K1957" i="5"/>
  <c r="G1957" i="5"/>
  <c r="E1957" i="5"/>
  <c r="L1956" i="5"/>
  <c r="K1956" i="5"/>
  <c r="G1956" i="5"/>
  <c r="Q1956" i="5" s="1"/>
  <c r="E1956" i="5"/>
  <c r="K1955" i="5"/>
  <c r="G1955" i="5"/>
  <c r="E1955" i="5"/>
  <c r="L1955" i="5" s="1"/>
  <c r="L1954" i="5"/>
  <c r="K1954" i="5"/>
  <c r="G1954" i="5"/>
  <c r="E1954" i="5"/>
  <c r="L1953" i="5"/>
  <c r="K1953" i="5"/>
  <c r="G1953" i="5"/>
  <c r="Q1953" i="5" s="1"/>
  <c r="E1953" i="5"/>
  <c r="K1952" i="5"/>
  <c r="G1952" i="5"/>
  <c r="E1952" i="5"/>
  <c r="L1952" i="5" s="1"/>
  <c r="L1951" i="5"/>
  <c r="K1951" i="5"/>
  <c r="G1951" i="5"/>
  <c r="E1951" i="5"/>
  <c r="L1950" i="5"/>
  <c r="K1950" i="5"/>
  <c r="G1950" i="5"/>
  <c r="E1950" i="5"/>
  <c r="K1949" i="5"/>
  <c r="G1949" i="5"/>
  <c r="Q1949" i="5" s="1"/>
  <c r="E1949" i="5"/>
  <c r="L1949" i="5" s="1"/>
  <c r="L1948" i="5"/>
  <c r="K1948" i="5"/>
  <c r="G1948" i="5"/>
  <c r="E1948" i="5"/>
  <c r="L1947" i="5"/>
  <c r="K1947" i="5"/>
  <c r="G1947" i="5"/>
  <c r="Q1947" i="5" s="1"/>
  <c r="E1947" i="5"/>
  <c r="K1946" i="5"/>
  <c r="G1946" i="5"/>
  <c r="Q1946" i="5" s="1"/>
  <c r="E1946" i="5"/>
  <c r="L1946" i="5" s="1"/>
  <c r="L1945" i="5"/>
  <c r="K1945" i="5"/>
  <c r="G1945" i="5"/>
  <c r="E1945" i="5"/>
  <c r="L1944" i="5"/>
  <c r="K1944" i="5"/>
  <c r="G1944" i="5"/>
  <c r="Q1944" i="5" s="1"/>
  <c r="E1944" i="5"/>
  <c r="K1943" i="5"/>
  <c r="G1943" i="5"/>
  <c r="E1943" i="5"/>
  <c r="L1943" i="5" s="1"/>
  <c r="L1942" i="5"/>
  <c r="K1942" i="5"/>
  <c r="G1942" i="5"/>
  <c r="E1942" i="5"/>
  <c r="L1941" i="5"/>
  <c r="K1941" i="5"/>
  <c r="G1941" i="5"/>
  <c r="E1941" i="5"/>
  <c r="K1940" i="5"/>
  <c r="G1940" i="5"/>
  <c r="Q1940" i="5" s="1"/>
  <c r="E1940" i="5"/>
  <c r="L1940" i="5" s="1"/>
  <c r="L1939" i="5"/>
  <c r="K1939" i="5"/>
  <c r="G1939" i="5"/>
  <c r="E1939" i="5"/>
  <c r="L1938" i="5"/>
  <c r="K1938" i="5"/>
  <c r="G1938" i="5"/>
  <c r="Q1938" i="5" s="1"/>
  <c r="E1938" i="5"/>
  <c r="K1937" i="5"/>
  <c r="G1937" i="5"/>
  <c r="Q1937" i="5" s="1"/>
  <c r="E1937" i="5"/>
  <c r="L1937" i="5" s="1"/>
  <c r="L1936" i="5"/>
  <c r="K1936" i="5"/>
  <c r="G1936" i="5"/>
  <c r="E1936" i="5"/>
  <c r="L1935" i="5"/>
  <c r="K1935" i="5"/>
  <c r="G1935" i="5"/>
  <c r="Q1935" i="5" s="1"/>
  <c r="E1935" i="5"/>
  <c r="K1934" i="5"/>
  <c r="G1934" i="5"/>
  <c r="E1934" i="5"/>
  <c r="L1934" i="5" s="1"/>
  <c r="L1933" i="5"/>
  <c r="K1933" i="5"/>
  <c r="G1933" i="5"/>
  <c r="E1933" i="5"/>
  <c r="L1932" i="5"/>
  <c r="K1932" i="5"/>
  <c r="G1932" i="5"/>
  <c r="E1932" i="5"/>
  <c r="K1931" i="5"/>
  <c r="G1931" i="5"/>
  <c r="Q1931" i="5" s="1"/>
  <c r="E1931" i="5"/>
  <c r="L1931" i="5" s="1"/>
  <c r="L1930" i="5"/>
  <c r="K1930" i="5"/>
  <c r="G1930" i="5"/>
  <c r="E1930" i="5"/>
  <c r="L1929" i="5"/>
  <c r="K1929" i="5"/>
  <c r="G1929" i="5"/>
  <c r="Q1929" i="5" s="1"/>
  <c r="E1929" i="5"/>
  <c r="K1928" i="5"/>
  <c r="G1928" i="5"/>
  <c r="Q1928" i="5" s="1"/>
  <c r="E1928" i="5"/>
  <c r="L1928" i="5" s="1"/>
  <c r="L1927" i="5"/>
  <c r="K1927" i="5"/>
  <c r="G1927" i="5"/>
  <c r="E1927" i="5"/>
  <c r="L1926" i="5"/>
  <c r="K1926" i="5"/>
  <c r="G1926" i="5"/>
  <c r="E1926" i="5"/>
  <c r="K1925" i="5"/>
  <c r="G1925" i="5"/>
  <c r="E1925" i="5"/>
  <c r="L1925" i="5" s="1"/>
  <c r="L1924" i="5"/>
  <c r="K1924" i="5"/>
  <c r="G1924" i="5"/>
  <c r="E1924" i="5"/>
  <c r="L1923" i="5"/>
  <c r="K1923" i="5"/>
  <c r="G1923" i="5"/>
  <c r="E1923" i="5"/>
  <c r="K1922" i="5"/>
  <c r="G1922" i="5"/>
  <c r="Q1922" i="5" s="1"/>
  <c r="E1922" i="5"/>
  <c r="L1922" i="5" s="1"/>
  <c r="L1921" i="5"/>
  <c r="K1921" i="5"/>
  <c r="G1921" i="5"/>
  <c r="E1921" i="5"/>
  <c r="L1920" i="5"/>
  <c r="K1920" i="5"/>
  <c r="G1920" i="5"/>
  <c r="Q1920" i="5" s="1"/>
  <c r="E1920" i="5"/>
  <c r="K1919" i="5"/>
  <c r="G1919" i="5"/>
  <c r="Q1919" i="5" s="1"/>
  <c r="E1919" i="5"/>
  <c r="L1919" i="5" s="1"/>
  <c r="L1918" i="5"/>
  <c r="K1918" i="5"/>
  <c r="G1918" i="5"/>
  <c r="E1918" i="5"/>
  <c r="L1917" i="5"/>
  <c r="K1917" i="5"/>
  <c r="G1917" i="5"/>
  <c r="Q1917" i="5" s="1"/>
  <c r="E1917" i="5"/>
  <c r="K1916" i="5"/>
  <c r="G1916" i="5"/>
  <c r="E1916" i="5"/>
  <c r="L1916" i="5" s="1"/>
  <c r="L1915" i="5"/>
  <c r="K1915" i="5"/>
  <c r="G1915" i="5"/>
  <c r="E1915" i="5"/>
  <c r="L1914" i="5"/>
  <c r="K1914" i="5"/>
  <c r="G1914" i="5"/>
  <c r="E1914" i="5"/>
  <c r="K1913" i="5"/>
  <c r="G1913" i="5"/>
  <c r="Q1913" i="5" s="1"/>
  <c r="E1913" i="5"/>
  <c r="L1913" i="5" s="1"/>
  <c r="L1912" i="5"/>
  <c r="K1912" i="5"/>
  <c r="G1912" i="5"/>
  <c r="E1912" i="5"/>
  <c r="L1911" i="5"/>
  <c r="K1911" i="5"/>
  <c r="G1911" i="5"/>
  <c r="Q1911" i="5" s="1"/>
  <c r="E1911" i="5"/>
  <c r="K1910" i="5"/>
  <c r="G1910" i="5"/>
  <c r="Q1910" i="5" s="1"/>
  <c r="E1910" i="5"/>
  <c r="L1910" i="5" s="1"/>
  <c r="L1909" i="5"/>
  <c r="K1909" i="5"/>
  <c r="G1909" i="5"/>
  <c r="E1909" i="5"/>
  <c r="L1908" i="5"/>
  <c r="K1908" i="5"/>
  <c r="G1908" i="5"/>
  <c r="E1908" i="5"/>
  <c r="K1907" i="5"/>
  <c r="G1907" i="5"/>
  <c r="E1907" i="5"/>
  <c r="L1907" i="5" s="1"/>
  <c r="L1906" i="5"/>
  <c r="K1906" i="5"/>
  <c r="G1906" i="5"/>
  <c r="E1906" i="5"/>
  <c r="L1905" i="5"/>
  <c r="K1905" i="5"/>
  <c r="G1905" i="5"/>
  <c r="E1905" i="5"/>
  <c r="K1904" i="5"/>
  <c r="G1904" i="5"/>
  <c r="Q1904" i="5" s="1"/>
  <c r="E1904" i="5"/>
  <c r="L1904" i="5" s="1"/>
  <c r="L1903" i="5"/>
  <c r="K1903" i="5"/>
  <c r="G1903" i="5"/>
  <c r="E1903" i="5"/>
  <c r="L1902" i="5"/>
  <c r="K1902" i="5"/>
  <c r="G1902" i="5"/>
  <c r="Q1902" i="5" s="1"/>
  <c r="E1902" i="5"/>
  <c r="K1901" i="5"/>
  <c r="G1901" i="5"/>
  <c r="Q1901" i="5" s="1"/>
  <c r="E1901" i="5"/>
  <c r="L1901" i="5" s="1"/>
  <c r="L1900" i="5"/>
  <c r="K1900" i="5"/>
  <c r="G1900" i="5"/>
  <c r="E1900" i="5"/>
  <c r="L1899" i="5"/>
  <c r="K1899" i="5"/>
  <c r="G1899" i="5"/>
  <c r="Q1899" i="5" s="1"/>
  <c r="E1899" i="5"/>
  <c r="K1898" i="5"/>
  <c r="G1898" i="5"/>
  <c r="E1898" i="5"/>
  <c r="L1898" i="5" s="1"/>
  <c r="L1897" i="5"/>
  <c r="K1897" i="5"/>
  <c r="G1897" i="5"/>
  <c r="E1897" i="5"/>
  <c r="L1896" i="5"/>
  <c r="K1896" i="5"/>
  <c r="G1896" i="5"/>
  <c r="E1896" i="5"/>
  <c r="K1895" i="5"/>
  <c r="G1895" i="5"/>
  <c r="Q1895" i="5" s="1"/>
  <c r="E1895" i="5"/>
  <c r="L1895" i="5" s="1"/>
  <c r="L1894" i="5"/>
  <c r="K1894" i="5"/>
  <c r="G1894" i="5"/>
  <c r="E1894" i="5"/>
  <c r="L1893" i="5"/>
  <c r="K1893" i="5"/>
  <c r="G1893" i="5"/>
  <c r="Q1893" i="5" s="1"/>
  <c r="E1893" i="5"/>
  <c r="K1892" i="5"/>
  <c r="G1892" i="5"/>
  <c r="E1892" i="5"/>
  <c r="L1892" i="5" s="1"/>
  <c r="L1891" i="5"/>
  <c r="K1891" i="5"/>
  <c r="G1891" i="5"/>
  <c r="E1891" i="5"/>
  <c r="L1890" i="5"/>
  <c r="K1890" i="5"/>
  <c r="G1890" i="5"/>
  <c r="Q1890" i="5" s="1"/>
  <c r="E1890" i="5"/>
  <c r="K1889" i="5"/>
  <c r="G1889" i="5"/>
  <c r="E1889" i="5"/>
  <c r="L1889" i="5" s="1"/>
  <c r="L1888" i="5"/>
  <c r="K1888" i="5"/>
  <c r="G1888" i="5"/>
  <c r="E1888" i="5"/>
  <c r="L1887" i="5"/>
  <c r="K1887" i="5"/>
  <c r="G1887" i="5"/>
  <c r="E1887" i="5"/>
  <c r="K1886" i="5"/>
  <c r="G1886" i="5"/>
  <c r="Q1886" i="5" s="1"/>
  <c r="E1886" i="5"/>
  <c r="L1886" i="5" s="1"/>
  <c r="L1885" i="5"/>
  <c r="K1885" i="5"/>
  <c r="G1885" i="5"/>
  <c r="E1885" i="5"/>
  <c r="L1884" i="5"/>
  <c r="K1884" i="5"/>
  <c r="G1884" i="5"/>
  <c r="Q1884" i="5" s="1"/>
  <c r="E1884" i="5"/>
  <c r="K1883" i="5"/>
  <c r="G1883" i="5"/>
  <c r="Q1883" i="5" s="1"/>
  <c r="E1883" i="5"/>
  <c r="L1883" i="5" s="1"/>
  <c r="L1882" i="5"/>
  <c r="K1882" i="5"/>
  <c r="G1882" i="5"/>
  <c r="E1882" i="5"/>
  <c r="L1881" i="5"/>
  <c r="K1881" i="5"/>
  <c r="G1881" i="5"/>
  <c r="Q1881" i="5" s="1"/>
  <c r="E1881" i="5"/>
  <c r="K1880" i="5"/>
  <c r="G1880" i="5"/>
  <c r="E1880" i="5"/>
  <c r="L1880" i="5" s="1"/>
  <c r="L1879" i="5"/>
  <c r="K1879" i="5"/>
  <c r="G1879" i="5"/>
  <c r="E1879" i="5"/>
  <c r="L1878" i="5"/>
  <c r="K1878" i="5"/>
  <c r="G1878" i="5"/>
  <c r="E1878" i="5"/>
  <c r="K1877" i="5"/>
  <c r="G1877" i="5"/>
  <c r="Q1877" i="5" s="1"/>
  <c r="E1877" i="5"/>
  <c r="L1877" i="5" s="1"/>
  <c r="L1876" i="5"/>
  <c r="K1876" i="5"/>
  <c r="G1876" i="5"/>
  <c r="E1876" i="5"/>
  <c r="L1875" i="5"/>
  <c r="K1875" i="5"/>
  <c r="G1875" i="5"/>
  <c r="Q1875" i="5" s="1"/>
  <c r="E1875" i="5"/>
  <c r="K1874" i="5"/>
  <c r="G1874" i="5"/>
  <c r="Q1874" i="5" s="1"/>
  <c r="E1874" i="5"/>
  <c r="L1874" i="5" s="1"/>
  <c r="L1873" i="5"/>
  <c r="K1873" i="5"/>
  <c r="G1873" i="5"/>
  <c r="E1873" i="5"/>
  <c r="L1872" i="5"/>
  <c r="K1872" i="5"/>
  <c r="G1872" i="5"/>
  <c r="Q1872" i="5" s="1"/>
  <c r="E1872" i="5"/>
  <c r="K1871" i="5"/>
  <c r="G1871" i="5"/>
  <c r="E1871" i="5"/>
  <c r="L1871" i="5" s="1"/>
  <c r="L1870" i="5"/>
  <c r="K1870" i="5"/>
  <c r="G1870" i="5"/>
  <c r="E1870" i="5"/>
  <c r="L1869" i="5"/>
  <c r="K1869" i="5"/>
  <c r="G1869" i="5"/>
  <c r="E1869" i="5"/>
  <c r="K1868" i="5"/>
  <c r="G1868" i="5"/>
  <c r="Q1868" i="5" s="1"/>
  <c r="E1868" i="5"/>
  <c r="L1868" i="5" s="1"/>
  <c r="L1867" i="5"/>
  <c r="K1867" i="5"/>
  <c r="G1867" i="5"/>
  <c r="E1867" i="5"/>
  <c r="L1866" i="5"/>
  <c r="K1866" i="5"/>
  <c r="G1866" i="5"/>
  <c r="Q1866" i="5" s="1"/>
  <c r="E1866" i="5"/>
  <c r="K1865" i="5"/>
  <c r="G1865" i="5"/>
  <c r="Q1865" i="5" s="1"/>
  <c r="E1865" i="5"/>
  <c r="L1865" i="5" s="1"/>
  <c r="L1864" i="5"/>
  <c r="K1864" i="5"/>
  <c r="G1864" i="5"/>
  <c r="E1864" i="5"/>
  <c r="L1863" i="5"/>
  <c r="K1863" i="5"/>
  <c r="G1863" i="5"/>
  <c r="E1863" i="5"/>
  <c r="K1862" i="5"/>
  <c r="G1862" i="5"/>
  <c r="E1862" i="5"/>
  <c r="L1862" i="5" s="1"/>
  <c r="L1861" i="5"/>
  <c r="K1861" i="5"/>
  <c r="G1861" i="5"/>
  <c r="E1861" i="5"/>
  <c r="L1860" i="5"/>
  <c r="K1860" i="5"/>
  <c r="G1860" i="5"/>
  <c r="E1860" i="5"/>
  <c r="K1859" i="5"/>
  <c r="G1859" i="5"/>
  <c r="Q1859" i="5" s="1"/>
  <c r="E1859" i="5"/>
  <c r="L1859" i="5" s="1"/>
  <c r="L1858" i="5"/>
  <c r="K1858" i="5"/>
  <c r="G1858" i="5"/>
  <c r="E1858" i="5"/>
  <c r="L1857" i="5"/>
  <c r="K1857" i="5"/>
  <c r="G1857" i="5"/>
  <c r="Q1857" i="5" s="1"/>
  <c r="E1857" i="5"/>
  <c r="K1856" i="5"/>
  <c r="G1856" i="5"/>
  <c r="Q1856" i="5" s="1"/>
  <c r="E1856" i="5"/>
  <c r="L1856" i="5" s="1"/>
  <c r="L1855" i="5"/>
  <c r="K1855" i="5"/>
  <c r="G1855" i="5"/>
  <c r="E1855" i="5"/>
  <c r="L1854" i="5"/>
  <c r="K1854" i="5"/>
  <c r="G1854" i="5"/>
  <c r="E1854" i="5"/>
  <c r="K1853" i="5"/>
  <c r="G1853" i="5"/>
  <c r="E1853" i="5"/>
  <c r="L1853" i="5" s="1"/>
  <c r="L1852" i="5"/>
  <c r="K1852" i="5"/>
  <c r="G1852" i="5"/>
  <c r="E1852" i="5"/>
  <c r="L1851" i="5"/>
  <c r="K1851" i="5"/>
  <c r="G1851" i="5"/>
  <c r="E1851" i="5"/>
  <c r="K1850" i="5"/>
  <c r="G1850" i="5"/>
  <c r="Q1850" i="5" s="1"/>
  <c r="E1850" i="5"/>
  <c r="L1850" i="5" s="1"/>
  <c r="L1849" i="5"/>
  <c r="K1849" i="5"/>
  <c r="G1849" i="5"/>
  <c r="E1849" i="5"/>
  <c r="L1848" i="5"/>
  <c r="K1848" i="5"/>
  <c r="G1848" i="5"/>
  <c r="Q1848" i="5" s="1"/>
  <c r="E1848" i="5"/>
  <c r="K1847" i="5"/>
  <c r="G1847" i="5"/>
  <c r="E1847" i="5"/>
  <c r="L1847" i="5" s="1"/>
  <c r="L1846" i="5"/>
  <c r="K1846" i="5"/>
  <c r="G1846" i="5"/>
  <c r="E1846" i="5"/>
  <c r="L1845" i="5"/>
  <c r="K1845" i="5"/>
  <c r="G1845" i="5"/>
  <c r="Q1845" i="5" s="1"/>
  <c r="E1845" i="5"/>
  <c r="K1844" i="5"/>
  <c r="G1844" i="5"/>
  <c r="E1844" i="5"/>
  <c r="L1844" i="5" s="1"/>
  <c r="L1843" i="5"/>
  <c r="K1843" i="5"/>
  <c r="G1843" i="5"/>
  <c r="E1843" i="5"/>
  <c r="L1842" i="5"/>
  <c r="K1842" i="5"/>
  <c r="G1842" i="5"/>
  <c r="E1842" i="5"/>
  <c r="K1841" i="5"/>
  <c r="G1841" i="5"/>
  <c r="Q1841" i="5" s="1"/>
  <c r="E1841" i="5"/>
  <c r="L1841" i="5" s="1"/>
  <c r="L1840" i="5"/>
  <c r="K1840" i="5"/>
  <c r="G1840" i="5"/>
  <c r="E1840" i="5"/>
  <c r="L1839" i="5"/>
  <c r="K1839" i="5"/>
  <c r="G1839" i="5"/>
  <c r="Q1839" i="5" s="1"/>
  <c r="E1839" i="5"/>
  <c r="K1838" i="5"/>
  <c r="G1838" i="5"/>
  <c r="Q1838" i="5" s="1"/>
  <c r="E1838" i="5"/>
  <c r="L1838" i="5" s="1"/>
  <c r="L1837" i="5"/>
  <c r="K1837" i="5"/>
  <c r="G1837" i="5"/>
  <c r="E1837" i="5"/>
  <c r="L1836" i="5"/>
  <c r="K1836" i="5"/>
  <c r="G1836" i="5"/>
  <c r="Q1836" i="5" s="1"/>
  <c r="E1836" i="5"/>
  <c r="K1835" i="5"/>
  <c r="G1835" i="5"/>
  <c r="E1835" i="5"/>
  <c r="L1835" i="5" s="1"/>
  <c r="L1834" i="5"/>
  <c r="K1834" i="5"/>
  <c r="G1834" i="5"/>
  <c r="E1834" i="5"/>
  <c r="L1833" i="5"/>
  <c r="K1833" i="5"/>
  <c r="G1833" i="5"/>
  <c r="E1833" i="5"/>
  <c r="K1832" i="5"/>
  <c r="G1832" i="5"/>
  <c r="Q1832" i="5" s="1"/>
  <c r="E1832" i="5"/>
  <c r="L1832" i="5" s="1"/>
  <c r="L1831" i="5"/>
  <c r="K1831" i="5"/>
  <c r="G1831" i="5"/>
  <c r="E1831" i="5"/>
  <c r="L1830" i="5"/>
  <c r="K1830" i="5"/>
  <c r="G1830" i="5"/>
  <c r="Q1830" i="5" s="1"/>
  <c r="E1830" i="5"/>
  <c r="K1829" i="5"/>
  <c r="G1829" i="5"/>
  <c r="Q1829" i="5" s="1"/>
  <c r="E1829" i="5"/>
  <c r="L1829" i="5" s="1"/>
  <c r="L1828" i="5"/>
  <c r="K1828" i="5"/>
  <c r="G1828" i="5"/>
  <c r="E1828" i="5"/>
  <c r="L1827" i="5"/>
  <c r="K1827" i="5"/>
  <c r="G1827" i="5"/>
  <c r="Q1827" i="5" s="1"/>
  <c r="E1827" i="5"/>
  <c r="K1826" i="5"/>
  <c r="G1826" i="5"/>
  <c r="E1826" i="5"/>
  <c r="L1826" i="5" s="1"/>
  <c r="L1825" i="5"/>
  <c r="K1825" i="5"/>
  <c r="G1825" i="5"/>
  <c r="E1825" i="5"/>
  <c r="L1824" i="5"/>
  <c r="K1824" i="5"/>
  <c r="G1824" i="5"/>
  <c r="E1824" i="5"/>
  <c r="K1823" i="5"/>
  <c r="G1823" i="5"/>
  <c r="Q1823" i="5" s="1"/>
  <c r="E1823" i="5"/>
  <c r="L1823" i="5" s="1"/>
  <c r="L1822" i="5"/>
  <c r="K1822" i="5"/>
  <c r="G1822" i="5"/>
  <c r="E1822" i="5"/>
  <c r="L1821" i="5"/>
  <c r="K1821" i="5"/>
  <c r="G1821" i="5"/>
  <c r="Q1821" i="5" s="1"/>
  <c r="E1821" i="5"/>
  <c r="K1820" i="5"/>
  <c r="G1820" i="5"/>
  <c r="Q1820" i="5" s="1"/>
  <c r="E1820" i="5"/>
  <c r="L1820" i="5" s="1"/>
  <c r="L1819" i="5"/>
  <c r="K1819" i="5"/>
  <c r="G1819" i="5"/>
  <c r="E1819" i="5"/>
  <c r="L1818" i="5"/>
  <c r="K1818" i="5"/>
  <c r="G1818" i="5"/>
  <c r="E1818" i="5"/>
  <c r="K1817" i="5"/>
  <c r="G1817" i="5"/>
  <c r="E1817" i="5"/>
  <c r="L1817" i="5" s="1"/>
  <c r="L1816" i="5"/>
  <c r="K1816" i="5"/>
  <c r="G1816" i="5"/>
  <c r="E1816" i="5"/>
  <c r="L1815" i="5"/>
  <c r="K1815" i="5"/>
  <c r="G1815" i="5"/>
  <c r="E1815" i="5"/>
  <c r="K1814" i="5"/>
  <c r="G1814" i="5"/>
  <c r="Q1814" i="5" s="1"/>
  <c r="E1814" i="5"/>
  <c r="L1814" i="5" s="1"/>
  <c r="L1813" i="5"/>
  <c r="K1813" i="5"/>
  <c r="G1813" i="5"/>
  <c r="E1813" i="5"/>
  <c r="L1812" i="5"/>
  <c r="K1812" i="5"/>
  <c r="G1812" i="5"/>
  <c r="Q1812" i="5" s="1"/>
  <c r="E1812" i="5"/>
  <c r="K1811" i="5"/>
  <c r="G1811" i="5"/>
  <c r="Q1811" i="5" s="1"/>
  <c r="E1811" i="5"/>
  <c r="L1811" i="5" s="1"/>
  <c r="L1810" i="5"/>
  <c r="K1810" i="5"/>
  <c r="G1810" i="5"/>
  <c r="E1810" i="5"/>
  <c r="Q1809" i="5"/>
  <c r="L1809" i="5"/>
  <c r="K1809" i="5"/>
  <c r="G1809" i="5"/>
  <c r="E1809" i="5"/>
  <c r="K1808" i="5"/>
  <c r="G1808" i="5"/>
  <c r="E1808" i="5"/>
  <c r="L1808" i="5" s="1"/>
  <c r="L1807" i="5"/>
  <c r="K1807" i="5"/>
  <c r="G1807" i="5"/>
  <c r="E1807" i="5"/>
  <c r="L1806" i="5"/>
  <c r="K1806" i="5"/>
  <c r="G1806" i="5"/>
  <c r="E1806" i="5"/>
  <c r="K1805" i="5"/>
  <c r="G1805" i="5"/>
  <c r="Q1805" i="5" s="1"/>
  <c r="E1805" i="5"/>
  <c r="L1805" i="5" s="1"/>
  <c r="L1804" i="5"/>
  <c r="K1804" i="5"/>
  <c r="G1804" i="5"/>
  <c r="E1804" i="5"/>
  <c r="L1803" i="5"/>
  <c r="K1803" i="5"/>
  <c r="G1803" i="5"/>
  <c r="Q1803" i="5" s="1"/>
  <c r="E1803" i="5"/>
  <c r="K1802" i="5"/>
  <c r="G1802" i="5"/>
  <c r="Q1802" i="5" s="1"/>
  <c r="E1802" i="5"/>
  <c r="L1802" i="5" s="1"/>
  <c r="L1801" i="5"/>
  <c r="K1801" i="5"/>
  <c r="G1801" i="5"/>
  <c r="E1801" i="5"/>
  <c r="L1800" i="5"/>
  <c r="K1800" i="5"/>
  <c r="G1800" i="5"/>
  <c r="E1800" i="5"/>
  <c r="K1799" i="5"/>
  <c r="G1799" i="5"/>
  <c r="E1799" i="5"/>
  <c r="L1799" i="5" s="1"/>
  <c r="L1798" i="5"/>
  <c r="K1798" i="5"/>
  <c r="G1798" i="5"/>
  <c r="E1798" i="5"/>
  <c r="L1797" i="5"/>
  <c r="K1797" i="5"/>
  <c r="G1797" i="5"/>
  <c r="E1797" i="5"/>
  <c r="K1796" i="5"/>
  <c r="G1796" i="5"/>
  <c r="Q1796" i="5" s="1"/>
  <c r="E1796" i="5"/>
  <c r="L1796" i="5" s="1"/>
  <c r="L1795" i="5"/>
  <c r="K1795" i="5"/>
  <c r="G1795" i="5"/>
  <c r="E1795" i="5"/>
  <c r="L1794" i="5"/>
  <c r="K1794" i="5"/>
  <c r="G1794" i="5"/>
  <c r="Q1794" i="5" s="1"/>
  <c r="E1794" i="5"/>
  <c r="K1793" i="5"/>
  <c r="G1793" i="5"/>
  <c r="Q1793" i="5" s="1"/>
  <c r="E1793" i="5"/>
  <c r="L1793" i="5" s="1"/>
  <c r="L1792" i="5"/>
  <c r="K1792" i="5"/>
  <c r="G1792" i="5"/>
  <c r="E1792" i="5"/>
  <c r="L1791" i="5"/>
  <c r="K1791" i="5"/>
  <c r="G1791" i="5"/>
  <c r="Q1791" i="5" s="1"/>
  <c r="E1791" i="5"/>
  <c r="K1790" i="5"/>
  <c r="G1790" i="5"/>
  <c r="E1790" i="5"/>
  <c r="L1790" i="5" s="1"/>
  <c r="L1789" i="5"/>
  <c r="K1789" i="5"/>
  <c r="G1789" i="5"/>
  <c r="E1789" i="5"/>
  <c r="L1788" i="5"/>
  <c r="K1788" i="5"/>
  <c r="G1788" i="5"/>
  <c r="E1788" i="5"/>
  <c r="K1787" i="5"/>
  <c r="G1787" i="5"/>
  <c r="Q1787" i="5" s="1"/>
  <c r="E1787" i="5"/>
  <c r="L1787" i="5" s="1"/>
  <c r="L1786" i="5"/>
  <c r="K1786" i="5"/>
  <c r="G1786" i="5"/>
  <c r="E1786" i="5"/>
  <c r="L1785" i="5"/>
  <c r="K1785" i="5"/>
  <c r="G1785" i="5"/>
  <c r="Q1785" i="5" s="1"/>
  <c r="E1785" i="5"/>
  <c r="K1784" i="5"/>
  <c r="G1784" i="5"/>
  <c r="E1784" i="5"/>
  <c r="L1784" i="5" s="1"/>
  <c r="L1783" i="5"/>
  <c r="K1783" i="5"/>
  <c r="G1783" i="5"/>
  <c r="E1783" i="5"/>
  <c r="L1782" i="5"/>
  <c r="K1782" i="5"/>
  <c r="G1782" i="5"/>
  <c r="Q1782" i="5" s="1"/>
  <c r="E1782" i="5"/>
  <c r="K1781" i="5"/>
  <c r="G1781" i="5"/>
  <c r="E1781" i="5"/>
  <c r="L1781" i="5" s="1"/>
  <c r="L1780" i="5"/>
  <c r="K1780" i="5"/>
  <c r="G1780" i="5"/>
  <c r="E1780" i="5"/>
  <c r="L1779" i="5"/>
  <c r="K1779" i="5"/>
  <c r="G1779" i="5"/>
  <c r="E1779" i="5"/>
  <c r="K1778" i="5"/>
  <c r="G1778" i="5"/>
  <c r="Q1778" i="5" s="1"/>
  <c r="E1778" i="5"/>
  <c r="L1778" i="5" s="1"/>
  <c r="L1777" i="5"/>
  <c r="K1777" i="5"/>
  <c r="G1777" i="5"/>
  <c r="E1777" i="5"/>
  <c r="L1776" i="5"/>
  <c r="K1776" i="5"/>
  <c r="G1776" i="5"/>
  <c r="Q1776" i="5" s="1"/>
  <c r="E1776" i="5"/>
  <c r="K1775" i="5"/>
  <c r="G1775" i="5"/>
  <c r="Q1775" i="5" s="1"/>
  <c r="E1775" i="5"/>
  <c r="L1775" i="5" s="1"/>
  <c r="L1774" i="5"/>
  <c r="K1774" i="5"/>
  <c r="G1774" i="5"/>
  <c r="E1774" i="5"/>
  <c r="L1773" i="5"/>
  <c r="K1773" i="5"/>
  <c r="G1773" i="5"/>
  <c r="Q1773" i="5" s="1"/>
  <c r="E1773" i="5"/>
  <c r="K1772" i="5"/>
  <c r="G1772" i="5"/>
  <c r="E1772" i="5"/>
  <c r="L1772" i="5" s="1"/>
  <c r="L1771" i="5"/>
  <c r="K1771" i="5"/>
  <c r="G1771" i="5"/>
  <c r="E1771" i="5"/>
  <c r="L1770" i="5"/>
  <c r="K1770" i="5"/>
  <c r="G1770" i="5"/>
  <c r="E1770" i="5"/>
  <c r="K1769" i="5"/>
  <c r="G1769" i="5"/>
  <c r="Q1769" i="5" s="1"/>
  <c r="E1769" i="5"/>
  <c r="L1769" i="5" s="1"/>
  <c r="L1768" i="5"/>
  <c r="K1768" i="5"/>
  <c r="G1768" i="5"/>
  <c r="E1768" i="5"/>
  <c r="L1767" i="5"/>
  <c r="K1767" i="5"/>
  <c r="G1767" i="5"/>
  <c r="Q1767" i="5" s="1"/>
  <c r="E1767" i="5"/>
  <c r="K1766" i="5"/>
  <c r="G1766" i="5"/>
  <c r="Q1766" i="5" s="1"/>
  <c r="E1766" i="5"/>
  <c r="L1766" i="5" s="1"/>
  <c r="L1765" i="5"/>
  <c r="K1765" i="5"/>
  <c r="G1765" i="5"/>
  <c r="E1765" i="5"/>
  <c r="L1764" i="5"/>
  <c r="K1764" i="5"/>
  <c r="G1764" i="5"/>
  <c r="Q1764" i="5" s="1"/>
  <c r="E1764" i="5"/>
  <c r="K1763" i="5"/>
  <c r="G1763" i="5"/>
  <c r="E1763" i="5"/>
  <c r="L1763" i="5" s="1"/>
  <c r="L1762" i="5"/>
  <c r="K1762" i="5"/>
  <c r="G1762" i="5"/>
  <c r="E1762" i="5"/>
  <c r="L1761" i="5"/>
  <c r="K1761" i="5"/>
  <c r="G1761" i="5"/>
  <c r="E1761" i="5"/>
  <c r="K1760" i="5"/>
  <c r="G1760" i="5"/>
  <c r="Q1760" i="5" s="1"/>
  <c r="E1760" i="5"/>
  <c r="L1760" i="5" s="1"/>
  <c r="L1759" i="5"/>
  <c r="K1759" i="5"/>
  <c r="G1759" i="5"/>
  <c r="E1759" i="5"/>
  <c r="L1758" i="5"/>
  <c r="K1758" i="5"/>
  <c r="G1758" i="5"/>
  <c r="Q1758" i="5" s="1"/>
  <c r="E1758" i="5"/>
  <c r="K1757" i="5"/>
  <c r="G1757" i="5"/>
  <c r="Q1757" i="5" s="1"/>
  <c r="E1757" i="5"/>
  <c r="L1757" i="5" s="1"/>
  <c r="L1756" i="5"/>
  <c r="K1756" i="5"/>
  <c r="G1756" i="5"/>
  <c r="E1756" i="5"/>
  <c r="L1755" i="5"/>
  <c r="K1755" i="5"/>
  <c r="G1755" i="5"/>
  <c r="E1755" i="5"/>
  <c r="K1754" i="5"/>
  <c r="G1754" i="5"/>
  <c r="E1754" i="5"/>
  <c r="L1754" i="5" s="1"/>
  <c r="L1753" i="5"/>
  <c r="K1753" i="5"/>
  <c r="G1753" i="5"/>
  <c r="E1753" i="5"/>
  <c r="L1752" i="5"/>
  <c r="K1752" i="5"/>
  <c r="G1752" i="5"/>
  <c r="E1752" i="5"/>
  <c r="K1751" i="5"/>
  <c r="G1751" i="5"/>
  <c r="Q1751" i="5" s="1"/>
  <c r="E1751" i="5"/>
  <c r="L1751" i="5" s="1"/>
  <c r="L1750" i="5"/>
  <c r="K1750" i="5"/>
  <c r="G1750" i="5"/>
  <c r="E1750" i="5"/>
  <c r="L1749" i="5"/>
  <c r="K1749" i="5"/>
  <c r="G1749" i="5"/>
  <c r="Q1749" i="5" s="1"/>
  <c r="E1749" i="5"/>
  <c r="K1748" i="5"/>
  <c r="G1748" i="5"/>
  <c r="Q1748" i="5" s="1"/>
  <c r="E1748" i="5"/>
  <c r="L1748" i="5" s="1"/>
  <c r="L1747" i="5"/>
  <c r="K1747" i="5"/>
  <c r="G1747" i="5"/>
  <c r="E1747" i="5"/>
  <c r="L1746" i="5"/>
  <c r="K1746" i="5"/>
  <c r="G1746" i="5"/>
  <c r="E1746" i="5"/>
  <c r="K1745" i="5"/>
  <c r="G1745" i="5"/>
  <c r="E1745" i="5"/>
  <c r="L1745" i="5" s="1"/>
  <c r="L1744" i="5"/>
  <c r="K1744" i="5"/>
  <c r="G1744" i="5"/>
  <c r="E1744" i="5"/>
  <c r="L1743" i="5"/>
  <c r="K1743" i="5"/>
  <c r="G1743" i="5"/>
  <c r="E1743" i="5"/>
  <c r="K1742" i="5"/>
  <c r="G1742" i="5"/>
  <c r="Q1742" i="5" s="1"/>
  <c r="E1742" i="5"/>
  <c r="L1742" i="5" s="1"/>
  <c r="L1741" i="5"/>
  <c r="K1741" i="5"/>
  <c r="G1741" i="5"/>
  <c r="E1741" i="5"/>
  <c r="L1740" i="5"/>
  <c r="K1740" i="5"/>
  <c r="G1740" i="5"/>
  <c r="Q1740" i="5" s="1"/>
  <c r="E1740" i="5"/>
  <c r="K1739" i="5"/>
  <c r="G1739" i="5"/>
  <c r="E1739" i="5"/>
  <c r="L1739" i="5" s="1"/>
  <c r="L1738" i="5"/>
  <c r="K1738" i="5"/>
  <c r="G1738" i="5"/>
  <c r="E1738" i="5"/>
  <c r="L1737" i="5"/>
  <c r="K1737" i="5"/>
  <c r="G1737" i="5"/>
  <c r="Q1737" i="5" s="1"/>
  <c r="E1737" i="5"/>
  <c r="K1736" i="5"/>
  <c r="G1736" i="5"/>
  <c r="E1736" i="5"/>
  <c r="L1736" i="5" s="1"/>
  <c r="L1735" i="5"/>
  <c r="K1735" i="5"/>
  <c r="G1735" i="5"/>
  <c r="E1735" i="5"/>
  <c r="L1734" i="5"/>
  <c r="K1734" i="5"/>
  <c r="G1734" i="5"/>
  <c r="E1734" i="5"/>
  <c r="K1733" i="5"/>
  <c r="G1733" i="5"/>
  <c r="Q1733" i="5" s="1"/>
  <c r="E1733" i="5"/>
  <c r="L1733" i="5" s="1"/>
  <c r="L1732" i="5"/>
  <c r="K1732" i="5"/>
  <c r="G1732" i="5"/>
  <c r="E1732" i="5"/>
  <c r="L1731" i="5"/>
  <c r="K1731" i="5"/>
  <c r="G1731" i="5"/>
  <c r="Q1731" i="5" s="1"/>
  <c r="E1731" i="5"/>
  <c r="K1730" i="5"/>
  <c r="G1730" i="5"/>
  <c r="Q1730" i="5" s="1"/>
  <c r="E1730" i="5"/>
  <c r="L1730" i="5" s="1"/>
  <c r="L1729" i="5"/>
  <c r="K1729" i="5"/>
  <c r="G1729" i="5"/>
  <c r="E1729" i="5"/>
  <c r="L1728" i="5"/>
  <c r="K1728" i="5"/>
  <c r="G1728" i="5"/>
  <c r="Q1728" i="5" s="1"/>
  <c r="E1728" i="5"/>
  <c r="K1727" i="5"/>
  <c r="G1727" i="5"/>
  <c r="E1727" i="5"/>
  <c r="L1727" i="5" s="1"/>
  <c r="L1726" i="5"/>
  <c r="K1726" i="5"/>
  <c r="G1726" i="5"/>
  <c r="E1726" i="5"/>
  <c r="L1725" i="5"/>
  <c r="K1725" i="5"/>
  <c r="G1725" i="5"/>
  <c r="E1725" i="5"/>
  <c r="K1724" i="5"/>
  <c r="G1724" i="5"/>
  <c r="Q1724" i="5" s="1"/>
  <c r="E1724" i="5"/>
  <c r="L1724" i="5" s="1"/>
  <c r="L1723" i="5"/>
  <c r="K1723" i="5"/>
  <c r="G1723" i="5"/>
  <c r="E1723" i="5"/>
  <c r="L1722" i="5"/>
  <c r="K1722" i="5"/>
  <c r="G1722" i="5"/>
  <c r="Q1722" i="5" s="1"/>
  <c r="E1722" i="5"/>
  <c r="K1721" i="5"/>
  <c r="G1721" i="5"/>
  <c r="Q1721" i="5" s="1"/>
  <c r="E1721" i="5"/>
  <c r="L1721" i="5" s="1"/>
  <c r="L1720" i="5"/>
  <c r="K1720" i="5"/>
  <c r="G1720" i="5"/>
  <c r="E1720" i="5"/>
  <c r="L1719" i="5"/>
  <c r="K1719" i="5"/>
  <c r="G1719" i="5"/>
  <c r="Q1719" i="5" s="1"/>
  <c r="E1719" i="5"/>
  <c r="K1718" i="5"/>
  <c r="G1718" i="5"/>
  <c r="E1718" i="5"/>
  <c r="L1718" i="5" s="1"/>
  <c r="L1717" i="5"/>
  <c r="K1717" i="5"/>
  <c r="G1717" i="5"/>
  <c r="E1717" i="5"/>
  <c r="L1716" i="5"/>
  <c r="K1716" i="5"/>
  <c r="G1716" i="5"/>
  <c r="E1716" i="5"/>
  <c r="K1715" i="5"/>
  <c r="G1715" i="5"/>
  <c r="Q1715" i="5" s="1"/>
  <c r="E1715" i="5"/>
  <c r="L1715" i="5" s="1"/>
  <c r="L1714" i="5"/>
  <c r="K1714" i="5"/>
  <c r="G1714" i="5"/>
  <c r="E1714" i="5"/>
  <c r="L1713" i="5"/>
  <c r="K1713" i="5"/>
  <c r="G1713" i="5"/>
  <c r="Q1713" i="5" s="1"/>
  <c r="E1713" i="5"/>
  <c r="K1712" i="5"/>
  <c r="G1712" i="5"/>
  <c r="Q1712" i="5" s="1"/>
  <c r="E1712" i="5"/>
  <c r="L1712" i="5" s="1"/>
  <c r="L1711" i="5"/>
  <c r="K1711" i="5"/>
  <c r="G1711" i="5"/>
  <c r="E1711" i="5"/>
  <c r="L1710" i="5"/>
  <c r="K1710" i="5"/>
  <c r="G1710" i="5"/>
  <c r="E1710" i="5"/>
  <c r="K1709" i="5"/>
  <c r="G1709" i="5"/>
  <c r="E1709" i="5"/>
  <c r="L1709" i="5" s="1"/>
  <c r="L1708" i="5"/>
  <c r="K1708" i="5"/>
  <c r="G1708" i="5"/>
  <c r="E1708" i="5"/>
  <c r="L1707" i="5"/>
  <c r="K1707" i="5"/>
  <c r="G1707" i="5"/>
  <c r="E1707" i="5"/>
  <c r="K1706" i="5"/>
  <c r="G1706" i="5"/>
  <c r="Q1706" i="5" s="1"/>
  <c r="E1706" i="5"/>
  <c r="L1706" i="5" s="1"/>
  <c r="L1705" i="5"/>
  <c r="K1705" i="5"/>
  <c r="G1705" i="5"/>
  <c r="E1705" i="5"/>
  <c r="L1704" i="5"/>
  <c r="K1704" i="5"/>
  <c r="G1704" i="5"/>
  <c r="Q1704" i="5" s="1"/>
  <c r="E1704" i="5"/>
  <c r="K1703" i="5"/>
  <c r="G1703" i="5"/>
  <c r="Q1703" i="5" s="1"/>
  <c r="E1703" i="5"/>
  <c r="L1703" i="5" s="1"/>
  <c r="L1702" i="5"/>
  <c r="K1702" i="5"/>
  <c r="G1702" i="5"/>
  <c r="E1702" i="5"/>
  <c r="L1701" i="5"/>
  <c r="K1701" i="5"/>
  <c r="G1701" i="5"/>
  <c r="Q1701" i="5" s="1"/>
  <c r="E1701" i="5"/>
  <c r="K1700" i="5"/>
  <c r="G1700" i="5"/>
  <c r="E1700" i="5"/>
  <c r="L1700" i="5" s="1"/>
  <c r="L1699" i="5"/>
  <c r="K1699" i="5"/>
  <c r="G1699" i="5"/>
  <c r="E1699" i="5"/>
  <c r="L1698" i="5"/>
  <c r="K1698" i="5"/>
  <c r="G1698" i="5"/>
  <c r="E1698" i="5"/>
  <c r="K1697" i="5"/>
  <c r="G1697" i="5"/>
  <c r="Q1697" i="5" s="1"/>
  <c r="E1697" i="5"/>
  <c r="L1697" i="5" s="1"/>
  <c r="L1696" i="5"/>
  <c r="K1696" i="5"/>
  <c r="G1696" i="5"/>
  <c r="E1696" i="5"/>
  <c r="L1695" i="5"/>
  <c r="K1695" i="5"/>
  <c r="G1695" i="5"/>
  <c r="Q1695" i="5" s="1"/>
  <c r="E1695" i="5"/>
  <c r="K1694" i="5"/>
  <c r="G1694" i="5"/>
  <c r="Q1694" i="5" s="1"/>
  <c r="E1694" i="5"/>
  <c r="L1694" i="5" s="1"/>
  <c r="L1693" i="5"/>
  <c r="K1693" i="5"/>
  <c r="G1693" i="5"/>
  <c r="E1693" i="5"/>
  <c r="L1692" i="5"/>
  <c r="K1692" i="5"/>
  <c r="G1692" i="5"/>
  <c r="E1692" i="5"/>
  <c r="K1691" i="5"/>
  <c r="G1691" i="5"/>
  <c r="E1691" i="5"/>
  <c r="L1691" i="5" s="1"/>
  <c r="L1690" i="5"/>
  <c r="K1690" i="5"/>
  <c r="G1690" i="5"/>
  <c r="E1690" i="5"/>
  <c r="L1689" i="5"/>
  <c r="K1689" i="5"/>
  <c r="G1689" i="5"/>
  <c r="E1689" i="5"/>
  <c r="K1688" i="5"/>
  <c r="G1688" i="5"/>
  <c r="Q1688" i="5" s="1"/>
  <c r="E1688" i="5"/>
  <c r="L1688" i="5" s="1"/>
  <c r="L1687" i="5"/>
  <c r="K1687" i="5"/>
  <c r="G1687" i="5"/>
  <c r="E1687" i="5"/>
  <c r="L1686" i="5"/>
  <c r="K1686" i="5"/>
  <c r="G1686" i="5"/>
  <c r="Q1686" i="5" s="1"/>
  <c r="E1686" i="5"/>
  <c r="K1685" i="5"/>
  <c r="G1685" i="5"/>
  <c r="Q1685" i="5" s="1"/>
  <c r="E1685" i="5"/>
  <c r="L1685" i="5" s="1"/>
  <c r="L1684" i="5"/>
  <c r="K1684" i="5"/>
  <c r="G1684" i="5"/>
  <c r="E1684" i="5"/>
  <c r="L1683" i="5"/>
  <c r="K1683" i="5"/>
  <c r="G1683" i="5"/>
  <c r="E1683" i="5"/>
  <c r="K1682" i="5"/>
  <c r="G1682" i="5"/>
  <c r="E1682" i="5"/>
  <c r="L1682" i="5" s="1"/>
  <c r="L1681" i="5"/>
  <c r="K1681" i="5"/>
  <c r="G1681" i="5"/>
  <c r="E1681" i="5"/>
  <c r="L1680" i="5"/>
  <c r="K1680" i="5"/>
  <c r="G1680" i="5"/>
  <c r="E1680" i="5"/>
  <c r="K1679" i="5"/>
  <c r="G1679" i="5"/>
  <c r="Q1679" i="5" s="1"/>
  <c r="E1679" i="5"/>
  <c r="L1679" i="5" s="1"/>
  <c r="L1678" i="5"/>
  <c r="K1678" i="5"/>
  <c r="G1678" i="5"/>
  <c r="E1678" i="5"/>
  <c r="L1677" i="5"/>
  <c r="K1677" i="5"/>
  <c r="G1677" i="5"/>
  <c r="Q1677" i="5" s="1"/>
  <c r="E1677" i="5"/>
  <c r="K1676" i="5"/>
  <c r="G1676" i="5"/>
  <c r="E1676" i="5"/>
  <c r="L1676" i="5" s="1"/>
  <c r="L1675" i="5"/>
  <c r="K1675" i="5"/>
  <c r="G1675" i="5"/>
  <c r="E1675" i="5"/>
  <c r="L1674" i="5"/>
  <c r="K1674" i="5"/>
  <c r="G1674" i="5"/>
  <c r="E1674" i="5"/>
  <c r="K1673" i="5"/>
  <c r="G1673" i="5"/>
  <c r="E1673" i="5"/>
  <c r="L1673" i="5" s="1"/>
  <c r="L1672" i="5"/>
  <c r="K1672" i="5"/>
  <c r="G1672" i="5"/>
  <c r="E1672" i="5"/>
  <c r="L1671" i="5"/>
  <c r="K1671" i="5"/>
  <c r="G1671" i="5"/>
  <c r="E1671" i="5"/>
  <c r="K1670" i="5"/>
  <c r="G1670" i="5"/>
  <c r="Q1670" i="5" s="1"/>
  <c r="E1670" i="5"/>
  <c r="L1670" i="5" s="1"/>
  <c r="L1669" i="5"/>
  <c r="K1669" i="5"/>
  <c r="G1669" i="5"/>
  <c r="E1669" i="5"/>
  <c r="L1668" i="5"/>
  <c r="K1668" i="5"/>
  <c r="G1668" i="5"/>
  <c r="Q1668" i="5" s="1"/>
  <c r="E1668" i="5"/>
  <c r="K1667" i="5"/>
  <c r="G1667" i="5"/>
  <c r="Q1667" i="5" s="1"/>
  <c r="E1667" i="5"/>
  <c r="L1667" i="5" s="1"/>
  <c r="L1666" i="5"/>
  <c r="K1666" i="5"/>
  <c r="G1666" i="5"/>
  <c r="E1666" i="5"/>
  <c r="L1665" i="5"/>
  <c r="K1665" i="5"/>
  <c r="G1665" i="5"/>
  <c r="E1665" i="5"/>
  <c r="K1664" i="5"/>
  <c r="G1664" i="5"/>
  <c r="E1664" i="5"/>
  <c r="L1664" i="5" s="1"/>
  <c r="L1663" i="5"/>
  <c r="K1663" i="5"/>
  <c r="G1663" i="5"/>
  <c r="E1663" i="5"/>
  <c r="L1662" i="5"/>
  <c r="K1662" i="5"/>
  <c r="G1662" i="5"/>
  <c r="E1662" i="5"/>
  <c r="K1661" i="5"/>
  <c r="G1661" i="5"/>
  <c r="Q1661" i="5" s="1"/>
  <c r="E1661" i="5"/>
  <c r="L1661" i="5" s="1"/>
  <c r="L1660" i="5"/>
  <c r="K1660" i="5"/>
  <c r="G1660" i="5"/>
  <c r="E1660" i="5"/>
  <c r="L1659" i="5"/>
  <c r="K1659" i="5"/>
  <c r="G1659" i="5"/>
  <c r="Q1659" i="5" s="1"/>
  <c r="E1659" i="5"/>
  <c r="K1658" i="5"/>
  <c r="G1658" i="5"/>
  <c r="Q1658" i="5" s="1"/>
  <c r="E1658" i="5"/>
  <c r="L1658" i="5" s="1"/>
  <c r="L1657" i="5"/>
  <c r="K1657" i="5"/>
  <c r="G1657" i="5"/>
  <c r="E1657" i="5"/>
  <c r="L1656" i="5"/>
  <c r="K1656" i="5"/>
  <c r="G1656" i="5"/>
  <c r="Q1656" i="5" s="1"/>
  <c r="E1656" i="5"/>
  <c r="K1655" i="5"/>
  <c r="G1655" i="5"/>
  <c r="E1655" i="5"/>
  <c r="L1655" i="5" s="1"/>
  <c r="L1654" i="5"/>
  <c r="K1654" i="5"/>
  <c r="G1654" i="5"/>
  <c r="E1654" i="5"/>
  <c r="L1653" i="5"/>
  <c r="K1653" i="5"/>
  <c r="G1653" i="5"/>
  <c r="E1653" i="5"/>
  <c r="K1652" i="5"/>
  <c r="G1652" i="5"/>
  <c r="Q1652" i="5" s="1"/>
  <c r="E1652" i="5"/>
  <c r="L1652" i="5" s="1"/>
  <c r="L1651" i="5"/>
  <c r="K1651" i="5"/>
  <c r="G1651" i="5"/>
  <c r="E1651" i="5"/>
  <c r="L1650" i="5"/>
  <c r="K1650" i="5"/>
  <c r="G1650" i="5"/>
  <c r="Q1650" i="5" s="1"/>
  <c r="E1650" i="5"/>
  <c r="K1649" i="5"/>
  <c r="G1649" i="5"/>
  <c r="Q1649" i="5" s="1"/>
  <c r="E1649" i="5"/>
  <c r="L1649" i="5" s="1"/>
  <c r="L1648" i="5"/>
  <c r="K1648" i="5"/>
  <c r="G1648" i="5"/>
  <c r="E1648" i="5"/>
  <c r="L1647" i="5"/>
  <c r="K1647" i="5"/>
  <c r="G1647" i="5"/>
  <c r="Q1647" i="5" s="1"/>
  <c r="E1647" i="5"/>
  <c r="K1646" i="5"/>
  <c r="G1646" i="5"/>
  <c r="E1646" i="5"/>
  <c r="L1646" i="5" s="1"/>
  <c r="L1645" i="5"/>
  <c r="K1645" i="5"/>
  <c r="G1645" i="5"/>
  <c r="E1645" i="5"/>
  <c r="L1644" i="5"/>
  <c r="K1644" i="5"/>
  <c r="G1644" i="5"/>
  <c r="E1644" i="5"/>
  <c r="K1643" i="5"/>
  <c r="G1643" i="5"/>
  <c r="Q1643" i="5" s="1"/>
  <c r="E1643" i="5"/>
  <c r="L1643" i="5" s="1"/>
  <c r="L1642" i="5"/>
  <c r="K1642" i="5"/>
  <c r="G1642" i="5"/>
  <c r="E1642" i="5"/>
  <c r="L1641" i="5"/>
  <c r="K1641" i="5"/>
  <c r="G1641" i="5"/>
  <c r="Q1641" i="5" s="1"/>
  <c r="E1641" i="5"/>
  <c r="K1640" i="5"/>
  <c r="G1640" i="5"/>
  <c r="Q1640" i="5" s="1"/>
  <c r="E1640" i="5"/>
  <c r="L1640" i="5" s="1"/>
  <c r="L1639" i="5"/>
  <c r="K1639" i="5"/>
  <c r="G1639" i="5"/>
  <c r="E1639" i="5"/>
  <c r="L1638" i="5"/>
  <c r="K1638" i="5"/>
  <c r="G1638" i="5"/>
  <c r="Q1638" i="5" s="1"/>
  <c r="E1638" i="5"/>
  <c r="K1637" i="5"/>
  <c r="G1637" i="5"/>
  <c r="E1637" i="5"/>
  <c r="L1637" i="5" s="1"/>
  <c r="L1636" i="5"/>
  <c r="K1636" i="5"/>
  <c r="G1636" i="5"/>
  <c r="E1636" i="5"/>
  <c r="L1635" i="5"/>
  <c r="K1635" i="5"/>
  <c r="G1635" i="5"/>
  <c r="E1635" i="5"/>
  <c r="K1634" i="5"/>
  <c r="G1634" i="5"/>
  <c r="Q1634" i="5" s="1"/>
  <c r="E1634" i="5"/>
  <c r="L1634" i="5" s="1"/>
  <c r="L1633" i="5"/>
  <c r="K1633" i="5"/>
  <c r="G1633" i="5"/>
  <c r="E1633" i="5"/>
  <c r="L1632" i="5"/>
  <c r="K1632" i="5"/>
  <c r="G1632" i="5"/>
  <c r="Q1632" i="5" s="1"/>
  <c r="E1632" i="5"/>
  <c r="K1631" i="5"/>
  <c r="G1631" i="5"/>
  <c r="E1631" i="5"/>
  <c r="L1631" i="5" s="1"/>
  <c r="L1630" i="5"/>
  <c r="K1630" i="5"/>
  <c r="G1630" i="5"/>
  <c r="E1630" i="5"/>
  <c r="L1629" i="5"/>
  <c r="K1629" i="5"/>
  <c r="G1629" i="5"/>
  <c r="Q1629" i="5" s="1"/>
  <c r="E1629" i="5"/>
  <c r="K1628" i="5"/>
  <c r="G1628" i="5"/>
  <c r="E1628" i="5"/>
  <c r="L1628" i="5" s="1"/>
  <c r="L1627" i="5"/>
  <c r="K1627" i="5"/>
  <c r="G1627" i="5"/>
  <c r="E1627" i="5"/>
  <c r="L1626" i="5"/>
  <c r="K1626" i="5"/>
  <c r="G1626" i="5"/>
  <c r="E1626" i="5"/>
  <c r="K1625" i="5"/>
  <c r="G1625" i="5"/>
  <c r="Q1625" i="5" s="1"/>
  <c r="E1625" i="5"/>
  <c r="L1625" i="5" s="1"/>
  <c r="L1624" i="5"/>
  <c r="K1624" i="5"/>
  <c r="G1624" i="5"/>
  <c r="E1624" i="5"/>
  <c r="L1623" i="5"/>
  <c r="K1623" i="5"/>
  <c r="G1623" i="5"/>
  <c r="Q1623" i="5" s="1"/>
  <c r="E1623" i="5"/>
  <c r="K1622" i="5"/>
  <c r="G1622" i="5"/>
  <c r="Q1622" i="5" s="1"/>
  <c r="E1622" i="5"/>
  <c r="L1622" i="5" s="1"/>
  <c r="L1621" i="5"/>
  <c r="K1621" i="5"/>
  <c r="G1621" i="5"/>
  <c r="E1621" i="5"/>
  <c r="L1620" i="5"/>
  <c r="K1620" i="5"/>
  <c r="G1620" i="5"/>
  <c r="N1620" i="5" s="1"/>
  <c r="E1620" i="5"/>
  <c r="K1619" i="5"/>
  <c r="G1619" i="5"/>
  <c r="E1619" i="5"/>
  <c r="L1619" i="5" s="1"/>
  <c r="L1618" i="5"/>
  <c r="K1618" i="5"/>
  <c r="G1618" i="5"/>
  <c r="E1618" i="5"/>
  <c r="L1617" i="5"/>
  <c r="K1617" i="5"/>
  <c r="G1617" i="5"/>
  <c r="E1617" i="5"/>
  <c r="K1616" i="5"/>
  <c r="G1616" i="5"/>
  <c r="Q1616" i="5" s="1"/>
  <c r="E1616" i="5"/>
  <c r="L1616" i="5" s="1"/>
  <c r="L1615" i="5"/>
  <c r="K1615" i="5"/>
  <c r="G1615" i="5"/>
  <c r="E1615" i="5"/>
  <c r="L1614" i="5"/>
  <c r="K1614" i="5"/>
  <c r="G1614" i="5"/>
  <c r="Q1614" i="5" s="1"/>
  <c r="E1614" i="5"/>
  <c r="K1613" i="5"/>
  <c r="G1613" i="5"/>
  <c r="Q1613" i="5" s="1"/>
  <c r="E1613" i="5"/>
  <c r="L1613" i="5" s="1"/>
  <c r="L1612" i="5"/>
  <c r="K1612" i="5"/>
  <c r="G1612" i="5"/>
  <c r="E1612" i="5"/>
  <c r="L1611" i="5"/>
  <c r="K1611" i="5"/>
  <c r="G1611" i="5"/>
  <c r="E1611" i="5"/>
  <c r="K1610" i="5"/>
  <c r="G1610" i="5"/>
  <c r="E1610" i="5"/>
  <c r="L1610" i="5" s="1"/>
  <c r="L1609" i="5"/>
  <c r="K1609" i="5"/>
  <c r="G1609" i="5"/>
  <c r="E1609" i="5"/>
  <c r="L1608" i="5"/>
  <c r="K1608" i="5"/>
  <c r="G1608" i="5"/>
  <c r="E1608" i="5"/>
  <c r="K1607" i="5"/>
  <c r="G1607" i="5"/>
  <c r="Q1607" i="5" s="1"/>
  <c r="E1607" i="5"/>
  <c r="L1607" i="5" s="1"/>
  <c r="L1606" i="5"/>
  <c r="K1606" i="5"/>
  <c r="G1606" i="5"/>
  <c r="E1606" i="5"/>
  <c r="L1605" i="5"/>
  <c r="K1605" i="5"/>
  <c r="G1605" i="5"/>
  <c r="Q1605" i="5" s="1"/>
  <c r="E1605" i="5"/>
  <c r="K1604" i="5"/>
  <c r="G1604" i="5"/>
  <c r="Q1604" i="5" s="1"/>
  <c r="E1604" i="5"/>
  <c r="L1604" i="5" s="1"/>
  <c r="L1603" i="5"/>
  <c r="K1603" i="5"/>
  <c r="G1603" i="5"/>
  <c r="E1603" i="5"/>
  <c r="L1602" i="5"/>
  <c r="K1602" i="5"/>
  <c r="G1602" i="5"/>
  <c r="N1602" i="5" s="1"/>
  <c r="E1602" i="5"/>
  <c r="K1601" i="5"/>
  <c r="G1601" i="5"/>
  <c r="E1601" i="5"/>
  <c r="L1601" i="5" s="1"/>
  <c r="L1600" i="5"/>
  <c r="K1600" i="5"/>
  <c r="G1600" i="5"/>
  <c r="E1600" i="5"/>
  <c r="L1599" i="5"/>
  <c r="K1599" i="5"/>
  <c r="G1599" i="5"/>
  <c r="E1599" i="5"/>
  <c r="K1598" i="5"/>
  <c r="G1598" i="5"/>
  <c r="Q1598" i="5" s="1"/>
  <c r="E1598" i="5"/>
  <c r="L1598" i="5" s="1"/>
  <c r="L1597" i="5"/>
  <c r="K1597" i="5"/>
  <c r="G1597" i="5"/>
  <c r="E1597" i="5"/>
  <c r="L1596" i="5"/>
  <c r="K1596" i="5"/>
  <c r="G1596" i="5"/>
  <c r="Q1596" i="5" s="1"/>
  <c r="E1596" i="5"/>
  <c r="K1595" i="5"/>
  <c r="G1595" i="5"/>
  <c r="Q1595" i="5" s="1"/>
  <c r="E1595" i="5"/>
  <c r="L1595" i="5" s="1"/>
  <c r="L1594" i="5"/>
  <c r="K1594" i="5"/>
  <c r="G1594" i="5"/>
  <c r="E1594" i="5"/>
  <c r="L1593" i="5"/>
  <c r="K1593" i="5"/>
  <c r="G1593" i="5"/>
  <c r="N1593" i="5" s="1"/>
  <c r="E1593" i="5"/>
  <c r="K1592" i="5"/>
  <c r="G1592" i="5"/>
  <c r="E1592" i="5"/>
  <c r="L1592" i="5" s="1"/>
  <c r="L1591" i="5"/>
  <c r="K1591" i="5"/>
  <c r="G1591" i="5"/>
  <c r="E1591" i="5"/>
  <c r="L1590" i="5"/>
  <c r="K1590" i="5"/>
  <c r="G1590" i="5"/>
  <c r="E1590" i="5"/>
  <c r="K1589" i="5"/>
  <c r="G1589" i="5"/>
  <c r="Q1589" i="5" s="1"/>
  <c r="E1589" i="5"/>
  <c r="L1589" i="5" s="1"/>
  <c r="L1588" i="5"/>
  <c r="K1588" i="5"/>
  <c r="G1588" i="5"/>
  <c r="E1588" i="5"/>
  <c r="L1587" i="5"/>
  <c r="K1587" i="5"/>
  <c r="G1587" i="5"/>
  <c r="Q1587" i="5" s="1"/>
  <c r="E1587" i="5"/>
  <c r="K1586" i="5"/>
  <c r="G1586" i="5"/>
  <c r="E1586" i="5"/>
  <c r="L1586" i="5" s="1"/>
  <c r="L1585" i="5"/>
  <c r="K1585" i="5"/>
  <c r="G1585" i="5"/>
  <c r="E1585" i="5"/>
  <c r="L1584" i="5"/>
  <c r="K1584" i="5"/>
  <c r="G1584" i="5"/>
  <c r="Q1584" i="5" s="1"/>
  <c r="E1584" i="5"/>
  <c r="K1583" i="5"/>
  <c r="G1583" i="5"/>
  <c r="E1583" i="5"/>
  <c r="L1583" i="5" s="1"/>
  <c r="L1582" i="5"/>
  <c r="K1582" i="5"/>
  <c r="G1582" i="5"/>
  <c r="E1582" i="5"/>
  <c r="L1581" i="5"/>
  <c r="K1581" i="5"/>
  <c r="G1581" i="5"/>
  <c r="E1581" i="5"/>
  <c r="K1580" i="5"/>
  <c r="G1580" i="5"/>
  <c r="Q1580" i="5" s="1"/>
  <c r="E1580" i="5"/>
  <c r="L1580" i="5" s="1"/>
  <c r="L1579" i="5"/>
  <c r="K1579" i="5"/>
  <c r="G1579" i="5"/>
  <c r="E1579" i="5"/>
  <c r="L1578" i="5"/>
  <c r="K1578" i="5"/>
  <c r="G1578" i="5"/>
  <c r="Q1578" i="5" s="1"/>
  <c r="E1578" i="5"/>
  <c r="K1577" i="5"/>
  <c r="G1577" i="5"/>
  <c r="Q1577" i="5" s="1"/>
  <c r="E1577" i="5"/>
  <c r="L1577" i="5" s="1"/>
  <c r="L1576" i="5"/>
  <c r="K1576" i="5"/>
  <c r="G1576" i="5"/>
  <c r="E1576" i="5"/>
  <c r="L1575" i="5"/>
  <c r="K1575" i="5"/>
  <c r="G1575" i="5"/>
  <c r="E1575" i="5"/>
  <c r="K1574" i="5"/>
  <c r="G1574" i="5"/>
  <c r="E1574" i="5"/>
  <c r="L1574" i="5" s="1"/>
  <c r="L1573" i="5"/>
  <c r="K1573" i="5"/>
  <c r="G1573" i="5"/>
  <c r="E1573" i="5"/>
  <c r="L1572" i="5"/>
  <c r="K1572" i="5"/>
  <c r="G1572" i="5"/>
  <c r="E1572" i="5"/>
  <c r="K1571" i="5"/>
  <c r="G1571" i="5"/>
  <c r="Q1571" i="5" s="1"/>
  <c r="E1571" i="5"/>
  <c r="L1571" i="5" s="1"/>
  <c r="L1570" i="5"/>
  <c r="K1570" i="5"/>
  <c r="G1570" i="5"/>
  <c r="E1570" i="5"/>
  <c r="L1569" i="5"/>
  <c r="K1569" i="5"/>
  <c r="G1569" i="5"/>
  <c r="Q1569" i="5" s="1"/>
  <c r="E1569" i="5"/>
  <c r="K1568" i="5"/>
  <c r="G1568" i="5"/>
  <c r="E1568" i="5"/>
  <c r="L1568" i="5" s="1"/>
  <c r="L1567" i="5"/>
  <c r="K1567" i="5"/>
  <c r="G1567" i="5"/>
  <c r="E1567" i="5"/>
  <c r="L1566" i="5"/>
  <c r="K1566" i="5"/>
  <c r="G1566" i="5"/>
  <c r="E1566" i="5"/>
  <c r="K1565" i="5"/>
  <c r="G1565" i="5"/>
  <c r="E1565" i="5"/>
  <c r="L1565" i="5" s="1"/>
  <c r="L1564" i="5"/>
  <c r="K1564" i="5"/>
  <c r="G1564" i="5"/>
  <c r="E1564" i="5"/>
  <c r="L1563" i="5"/>
  <c r="K1563" i="5"/>
  <c r="G1563" i="5"/>
  <c r="E1563" i="5"/>
  <c r="K1562" i="5"/>
  <c r="G1562" i="5"/>
  <c r="Q1562" i="5" s="1"/>
  <c r="E1562" i="5"/>
  <c r="L1562" i="5" s="1"/>
  <c r="L1561" i="5"/>
  <c r="K1561" i="5"/>
  <c r="G1561" i="5"/>
  <c r="E1561" i="5"/>
  <c r="L1560" i="5"/>
  <c r="K1560" i="5"/>
  <c r="G1560" i="5"/>
  <c r="Q1560" i="5" s="1"/>
  <c r="E1560" i="5"/>
  <c r="K1559" i="5"/>
  <c r="G1559" i="5"/>
  <c r="Q1559" i="5" s="1"/>
  <c r="E1559" i="5"/>
  <c r="L1559" i="5" s="1"/>
  <c r="L1558" i="5"/>
  <c r="K1558" i="5"/>
  <c r="G1558" i="5"/>
  <c r="E1558" i="5"/>
  <c r="L1557" i="5"/>
  <c r="K1557" i="5"/>
  <c r="G1557" i="5"/>
  <c r="N1557" i="5" s="1"/>
  <c r="E1557" i="5"/>
  <c r="K1556" i="5"/>
  <c r="G1556" i="5"/>
  <c r="E1556" i="5"/>
  <c r="L1556" i="5" s="1"/>
  <c r="L1555" i="5"/>
  <c r="K1555" i="5"/>
  <c r="G1555" i="5"/>
  <c r="E1555" i="5"/>
  <c r="L1554" i="5"/>
  <c r="K1554" i="5"/>
  <c r="G1554" i="5"/>
  <c r="E1554" i="5"/>
  <c r="K1553" i="5"/>
  <c r="G1553" i="5"/>
  <c r="Q1553" i="5" s="1"/>
  <c r="E1553" i="5"/>
  <c r="L1553" i="5" s="1"/>
  <c r="L1552" i="5"/>
  <c r="K1552" i="5"/>
  <c r="G1552" i="5"/>
  <c r="E1552" i="5"/>
  <c r="L1551" i="5"/>
  <c r="K1551" i="5"/>
  <c r="G1551" i="5"/>
  <c r="Q1551" i="5" s="1"/>
  <c r="E1551" i="5"/>
  <c r="K1550" i="5"/>
  <c r="G1550" i="5"/>
  <c r="Q1550" i="5" s="1"/>
  <c r="E1550" i="5"/>
  <c r="L1550" i="5" s="1"/>
  <c r="L1549" i="5"/>
  <c r="K1549" i="5"/>
  <c r="G1549" i="5"/>
  <c r="E1549" i="5"/>
  <c r="L1548" i="5"/>
  <c r="K1548" i="5"/>
  <c r="G1548" i="5"/>
  <c r="E1548" i="5"/>
  <c r="K1547" i="5"/>
  <c r="G1547" i="5"/>
  <c r="E1547" i="5"/>
  <c r="L1547" i="5" s="1"/>
  <c r="L1546" i="5"/>
  <c r="K1546" i="5"/>
  <c r="G1546" i="5"/>
  <c r="E1546" i="5"/>
  <c r="L1545" i="5"/>
  <c r="K1545" i="5"/>
  <c r="G1545" i="5"/>
  <c r="E1545" i="5"/>
  <c r="K1544" i="5"/>
  <c r="G1544" i="5"/>
  <c r="Q1544" i="5" s="1"/>
  <c r="E1544" i="5"/>
  <c r="L1544" i="5" s="1"/>
  <c r="L1543" i="5"/>
  <c r="K1543" i="5"/>
  <c r="G1543" i="5"/>
  <c r="E1543" i="5"/>
  <c r="L1542" i="5"/>
  <c r="K1542" i="5"/>
  <c r="G1542" i="5"/>
  <c r="Q1542" i="5" s="1"/>
  <c r="E1542" i="5"/>
  <c r="K1541" i="5"/>
  <c r="G1541" i="5"/>
  <c r="Q1541" i="5" s="1"/>
  <c r="E1541" i="5"/>
  <c r="L1541" i="5" s="1"/>
  <c r="L1540" i="5"/>
  <c r="K1540" i="5"/>
  <c r="G1540" i="5"/>
  <c r="E1540" i="5"/>
  <c r="L1539" i="5"/>
  <c r="K1539" i="5"/>
  <c r="G1539" i="5"/>
  <c r="E1539" i="5"/>
  <c r="K1538" i="5"/>
  <c r="G1538" i="5"/>
  <c r="E1538" i="5"/>
  <c r="L1538" i="5" s="1"/>
  <c r="L1537" i="5"/>
  <c r="K1537" i="5"/>
  <c r="G1537" i="5"/>
  <c r="E1537" i="5"/>
  <c r="L1536" i="5"/>
  <c r="K1536" i="5"/>
  <c r="G1536" i="5"/>
  <c r="E1536" i="5"/>
  <c r="K1535" i="5"/>
  <c r="G1535" i="5"/>
  <c r="Q1535" i="5" s="1"/>
  <c r="E1535" i="5"/>
  <c r="L1535" i="5" s="1"/>
  <c r="L1534" i="5"/>
  <c r="K1534" i="5"/>
  <c r="G1534" i="5"/>
  <c r="E1534" i="5"/>
  <c r="L1533" i="5"/>
  <c r="K1533" i="5"/>
  <c r="G1533" i="5"/>
  <c r="Q1533" i="5" s="1"/>
  <c r="E1533" i="5"/>
  <c r="K1532" i="5"/>
  <c r="G1532" i="5"/>
  <c r="Q1532" i="5" s="1"/>
  <c r="E1532" i="5"/>
  <c r="L1532" i="5" s="1"/>
  <c r="L1531" i="5"/>
  <c r="K1531" i="5"/>
  <c r="G1531" i="5"/>
  <c r="E1531" i="5"/>
  <c r="L1530" i="5"/>
  <c r="K1530" i="5"/>
  <c r="G1530" i="5"/>
  <c r="Q1530" i="5" s="1"/>
  <c r="E1530" i="5"/>
  <c r="K1529" i="5"/>
  <c r="G1529" i="5"/>
  <c r="E1529" i="5"/>
  <c r="L1529" i="5" s="1"/>
  <c r="L1528" i="5"/>
  <c r="K1528" i="5"/>
  <c r="G1528" i="5"/>
  <c r="E1528" i="5"/>
  <c r="L1527" i="5"/>
  <c r="K1527" i="5"/>
  <c r="G1527" i="5"/>
  <c r="E1527" i="5"/>
  <c r="K1526" i="5"/>
  <c r="G1526" i="5"/>
  <c r="Q1526" i="5" s="1"/>
  <c r="E1526" i="5"/>
  <c r="L1526" i="5" s="1"/>
  <c r="L1525" i="5"/>
  <c r="K1525" i="5"/>
  <c r="G1525" i="5"/>
  <c r="E1525" i="5"/>
  <c r="L1524" i="5"/>
  <c r="K1524" i="5"/>
  <c r="G1524" i="5"/>
  <c r="Q1524" i="5" s="1"/>
  <c r="E1524" i="5"/>
  <c r="K1523" i="5"/>
  <c r="G1523" i="5"/>
  <c r="E1523" i="5"/>
  <c r="L1523" i="5" s="1"/>
  <c r="L1522" i="5"/>
  <c r="K1522" i="5"/>
  <c r="G1522" i="5"/>
  <c r="E1522" i="5"/>
  <c r="L1521" i="5"/>
  <c r="K1521" i="5"/>
  <c r="G1521" i="5"/>
  <c r="Q1521" i="5" s="1"/>
  <c r="E1521" i="5"/>
  <c r="K1520" i="5"/>
  <c r="G1520" i="5"/>
  <c r="E1520" i="5"/>
  <c r="L1520" i="5" s="1"/>
  <c r="L1519" i="5"/>
  <c r="K1519" i="5"/>
  <c r="G1519" i="5"/>
  <c r="E1519" i="5"/>
  <c r="L1518" i="5"/>
  <c r="K1518" i="5"/>
  <c r="G1518" i="5"/>
  <c r="E1518" i="5"/>
  <c r="K1517" i="5"/>
  <c r="G1517" i="5"/>
  <c r="Q1517" i="5" s="1"/>
  <c r="E1517" i="5"/>
  <c r="L1517" i="5" s="1"/>
  <c r="L1516" i="5"/>
  <c r="K1516" i="5"/>
  <c r="G1516" i="5"/>
  <c r="E1516" i="5"/>
  <c r="L1515" i="5"/>
  <c r="K1515" i="5"/>
  <c r="G1515" i="5"/>
  <c r="Q1515" i="5" s="1"/>
  <c r="E1515" i="5"/>
  <c r="K1514" i="5"/>
  <c r="G1514" i="5"/>
  <c r="Q1514" i="5" s="1"/>
  <c r="E1514" i="5"/>
  <c r="L1514" i="5" s="1"/>
  <c r="L1513" i="5"/>
  <c r="K1513" i="5"/>
  <c r="G1513" i="5"/>
  <c r="E1513" i="5"/>
  <c r="L1512" i="5"/>
  <c r="K1512" i="5"/>
  <c r="G1512" i="5"/>
  <c r="N1512" i="5" s="1"/>
  <c r="E1512" i="5"/>
  <c r="K1511" i="5"/>
  <c r="G1511" i="5"/>
  <c r="E1511" i="5"/>
  <c r="L1511" i="5" s="1"/>
  <c r="L1510" i="5"/>
  <c r="K1510" i="5"/>
  <c r="G1510" i="5"/>
  <c r="E1510" i="5"/>
  <c r="L1509" i="5"/>
  <c r="K1509" i="5"/>
  <c r="G1509" i="5"/>
  <c r="E1509" i="5"/>
  <c r="K1508" i="5"/>
  <c r="G1508" i="5"/>
  <c r="Q1508" i="5" s="1"/>
  <c r="E1508" i="5"/>
  <c r="L1508" i="5" s="1"/>
  <c r="L1507" i="5"/>
  <c r="K1507" i="5"/>
  <c r="G1507" i="5"/>
  <c r="E1507" i="5"/>
  <c r="L1506" i="5"/>
  <c r="K1506" i="5"/>
  <c r="G1506" i="5"/>
  <c r="Q1506" i="5" s="1"/>
  <c r="E1506" i="5"/>
  <c r="K1505" i="5"/>
  <c r="G1505" i="5"/>
  <c r="Q1505" i="5" s="1"/>
  <c r="E1505" i="5"/>
  <c r="L1505" i="5" s="1"/>
  <c r="L1504" i="5"/>
  <c r="K1504" i="5"/>
  <c r="G1504" i="5"/>
  <c r="E1504" i="5"/>
  <c r="L1503" i="5"/>
  <c r="K1503" i="5"/>
  <c r="G1503" i="5"/>
  <c r="E1503" i="5"/>
  <c r="K1502" i="5"/>
  <c r="G1502" i="5"/>
  <c r="E1502" i="5"/>
  <c r="L1502" i="5" s="1"/>
  <c r="L1501" i="5"/>
  <c r="K1501" i="5"/>
  <c r="G1501" i="5"/>
  <c r="E1501" i="5"/>
  <c r="L1500" i="5"/>
  <c r="K1500" i="5"/>
  <c r="G1500" i="5"/>
  <c r="E1500" i="5"/>
  <c r="K1499" i="5"/>
  <c r="G1499" i="5"/>
  <c r="Q1499" i="5" s="1"/>
  <c r="E1499" i="5"/>
  <c r="L1499" i="5" s="1"/>
  <c r="L1498" i="5"/>
  <c r="K1498" i="5"/>
  <c r="G1498" i="5"/>
  <c r="E1498" i="5"/>
  <c r="L1497" i="5"/>
  <c r="K1497" i="5"/>
  <c r="G1497" i="5"/>
  <c r="Q1497" i="5" s="1"/>
  <c r="E1497" i="5"/>
  <c r="K1496" i="5"/>
  <c r="G1496" i="5"/>
  <c r="Q1496" i="5" s="1"/>
  <c r="E1496" i="5"/>
  <c r="L1496" i="5" s="1"/>
  <c r="L1495" i="5"/>
  <c r="K1495" i="5"/>
  <c r="G1495" i="5"/>
  <c r="E1495" i="5"/>
  <c r="L1494" i="5"/>
  <c r="K1494" i="5"/>
  <c r="G1494" i="5"/>
  <c r="E1494" i="5"/>
  <c r="K1493" i="5"/>
  <c r="G1493" i="5"/>
  <c r="E1493" i="5"/>
  <c r="L1493" i="5" s="1"/>
  <c r="L1492" i="5"/>
  <c r="K1492" i="5"/>
  <c r="G1492" i="5"/>
  <c r="E1492" i="5"/>
  <c r="L1491" i="5"/>
  <c r="K1491" i="5"/>
  <c r="G1491" i="5"/>
  <c r="E1491" i="5"/>
  <c r="K1490" i="5"/>
  <c r="G1490" i="5"/>
  <c r="Q1490" i="5" s="1"/>
  <c r="E1490" i="5"/>
  <c r="L1490" i="5" s="1"/>
  <c r="L1489" i="5"/>
  <c r="K1489" i="5"/>
  <c r="G1489" i="5"/>
  <c r="E1489" i="5"/>
  <c r="L1488" i="5"/>
  <c r="K1488" i="5"/>
  <c r="G1488" i="5"/>
  <c r="Q1488" i="5" s="1"/>
  <c r="E1488" i="5"/>
  <c r="K1487" i="5"/>
  <c r="G1487" i="5"/>
  <c r="Q1487" i="5" s="1"/>
  <c r="E1487" i="5"/>
  <c r="L1487" i="5" s="1"/>
  <c r="L1486" i="5"/>
  <c r="K1486" i="5"/>
  <c r="G1486" i="5"/>
  <c r="E1486" i="5"/>
  <c r="L1485" i="5"/>
  <c r="K1485" i="5"/>
  <c r="G1485" i="5"/>
  <c r="N1485" i="5" s="1"/>
  <c r="E1485" i="5"/>
  <c r="K1484" i="5"/>
  <c r="G1484" i="5"/>
  <c r="E1484" i="5"/>
  <c r="L1484" i="5" s="1"/>
  <c r="L1483" i="5"/>
  <c r="K1483" i="5"/>
  <c r="G1483" i="5"/>
  <c r="E1483" i="5"/>
  <c r="L1482" i="5"/>
  <c r="K1482" i="5"/>
  <c r="G1482" i="5"/>
  <c r="E1482" i="5"/>
  <c r="K1481" i="5"/>
  <c r="G1481" i="5"/>
  <c r="Q1481" i="5" s="1"/>
  <c r="E1481" i="5"/>
  <c r="L1481" i="5" s="1"/>
  <c r="L1480" i="5"/>
  <c r="K1480" i="5"/>
  <c r="G1480" i="5"/>
  <c r="E1480" i="5"/>
  <c r="L1479" i="5"/>
  <c r="K1479" i="5"/>
  <c r="G1479" i="5"/>
  <c r="Q1479" i="5" s="1"/>
  <c r="E1479" i="5"/>
  <c r="K1478" i="5"/>
  <c r="G1478" i="5"/>
  <c r="E1478" i="5"/>
  <c r="L1478" i="5" s="1"/>
  <c r="L1477" i="5"/>
  <c r="K1477" i="5"/>
  <c r="G1477" i="5"/>
  <c r="E1477" i="5"/>
  <c r="L1476" i="5"/>
  <c r="K1476" i="5"/>
  <c r="G1476" i="5"/>
  <c r="Q1476" i="5" s="1"/>
  <c r="E1476" i="5"/>
  <c r="K1475" i="5"/>
  <c r="G1475" i="5"/>
  <c r="E1475" i="5"/>
  <c r="L1475" i="5" s="1"/>
  <c r="L1474" i="5"/>
  <c r="K1474" i="5"/>
  <c r="G1474" i="5"/>
  <c r="E1474" i="5"/>
  <c r="L1473" i="5"/>
  <c r="K1473" i="5"/>
  <c r="G1473" i="5"/>
  <c r="E1473" i="5"/>
  <c r="K1472" i="5"/>
  <c r="G1472" i="5"/>
  <c r="Q1472" i="5" s="1"/>
  <c r="E1472" i="5"/>
  <c r="L1472" i="5" s="1"/>
  <c r="L1471" i="5"/>
  <c r="K1471" i="5"/>
  <c r="G1471" i="5"/>
  <c r="E1471" i="5"/>
  <c r="L1470" i="5"/>
  <c r="K1470" i="5"/>
  <c r="G1470" i="5"/>
  <c r="Q1470" i="5" s="1"/>
  <c r="E1470" i="5"/>
  <c r="K1469" i="5"/>
  <c r="G1469" i="5"/>
  <c r="Q1469" i="5" s="1"/>
  <c r="E1469" i="5"/>
  <c r="L1469" i="5" s="1"/>
  <c r="L1468" i="5"/>
  <c r="K1468" i="5"/>
  <c r="G1468" i="5"/>
  <c r="E1468" i="5"/>
  <c r="L1467" i="5"/>
  <c r="K1467" i="5"/>
  <c r="G1467" i="5"/>
  <c r="E1467" i="5"/>
  <c r="K1466" i="5"/>
  <c r="G1466" i="5"/>
  <c r="E1466" i="5"/>
  <c r="L1466" i="5" s="1"/>
  <c r="L1465" i="5"/>
  <c r="K1465" i="5"/>
  <c r="G1465" i="5"/>
  <c r="E1465" i="5"/>
  <c r="L1464" i="5"/>
  <c r="K1464" i="5"/>
  <c r="G1464" i="5"/>
  <c r="E1464" i="5"/>
  <c r="K1463" i="5"/>
  <c r="G1463" i="5"/>
  <c r="Q1463" i="5" s="1"/>
  <c r="E1463" i="5"/>
  <c r="L1463" i="5" s="1"/>
  <c r="L1462" i="5"/>
  <c r="K1462" i="5"/>
  <c r="G1462" i="5"/>
  <c r="E1462" i="5"/>
  <c r="L1461" i="5"/>
  <c r="K1461" i="5"/>
  <c r="G1461" i="5"/>
  <c r="Q1461" i="5" s="1"/>
  <c r="E1461" i="5"/>
  <c r="K1460" i="5"/>
  <c r="G1460" i="5"/>
  <c r="E1460" i="5"/>
  <c r="L1460" i="5" s="1"/>
  <c r="L1459" i="5"/>
  <c r="K1459" i="5"/>
  <c r="G1459" i="5"/>
  <c r="E1459" i="5"/>
  <c r="L1458" i="5"/>
  <c r="K1458" i="5"/>
  <c r="G1458" i="5"/>
  <c r="E1458" i="5"/>
  <c r="K1457" i="5"/>
  <c r="G1457" i="5"/>
  <c r="E1457" i="5"/>
  <c r="L1457" i="5" s="1"/>
  <c r="L1456" i="5"/>
  <c r="K1456" i="5"/>
  <c r="G1456" i="5"/>
  <c r="E1456" i="5"/>
  <c r="L1455" i="5"/>
  <c r="K1455" i="5"/>
  <c r="G1455" i="5"/>
  <c r="E1455" i="5"/>
  <c r="K1454" i="5"/>
  <c r="G1454" i="5"/>
  <c r="Q1454" i="5" s="1"/>
  <c r="E1454" i="5"/>
  <c r="L1454" i="5" s="1"/>
  <c r="L1453" i="5"/>
  <c r="K1453" i="5"/>
  <c r="G1453" i="5"/>
  <c r="E1453" i="5"/>
  <c r="L1452" i="5"/>
  <c r="K1452" i="5"/>
  <c r="G1452" i="5"/>
  <c r="Q1452" i="5" s="1"/>
  <c r="E1452" i="5"/>
  <c r="K1451" i="5"/>
  <c r="G1451" i="5"/>
  <c r="Q1451" i="5" s="1"/>
  <c r="E1451" i="5"/>
  <c r="L1451" i="5" s="1"/>
  <c r="L1450" i="5"/>
  <c r="K1450" i="5"/>
  <c r="G1450" i="5"/>
  <c r="E1450" i="5"/>
  <c r="L1449" i="5"/>
  <c r="K1449" i="5"/>
  <c r="G1449" i="5"/>
  <c r="Q1449" i="5" s="1"/>
  <c r="E1449" i="5"/>
  <c r="K1448" i="5"/>
  <c r="G1448" i="5"/>
  <c r="E1448" i="5"/>
  <c r="L1448" i="5" s="1"/>
  <c r="L1447" i="5"/>
  <c r="K1447" i="5"/>
  <c r="G1447" i="5"/>
  <c r="E1447" i="5"/>
  <c r="L1446" i="5"/>
  <c r="K1446" i="5"/>
  <c r="G1446" i="5"/>
  <c r="E1446" i="5"/>
  <c r="K1445" i="5"/>
  <c r="G1445" i="5"/>
  <c r="Q1445" i="5" s="1"/>
  <c r="E1445" i="5"/>
  <c r="L1445" i="5" s="1"/>
  <c r="L1444" i="5"/>
  <c r="K1444" i="5"/>
  <c r="G1444" i="5"/>
  <c r="E1444" i="5"/>
  <c r="L1443" i="5"/>
  <c r="K1443" i="5"/>
  <c r="G1443" i="5"/>
  <c r="Q1443" i="5" s="1"/>
  <c r="E1443" i="5"/>
  <c r="K1442" i="5"/>
  <c r="G1442" i="5"/>
  <c r="Q1442" i="5" s="1"/>
  <c r="E1442" i="5"/>
  <c r="L1442" i="5" s="1"/>
  <c r="L1441" i="5"/>
  <c r="K1441" i="5"/>
  <c r="G1441" i="5"/>
  <c r="E1441" i="5"/>
  <c r="L1440" i="5"/>
  <c r="K1440" i="5"/>
  <c r="G1440" i="5"/>
  <c r="E1440" i="5"/>
  <c r="K1439" i="5"/>
  <c r="G1439" i="5"/>
  <c r="E1439" i="5"/>
  <c r="L1439" i="5" s="1"/>
  <c r="L1438" i="5"/>
  <c r="K1438" i="5"/>
  <c r="G1438" i="5"/>
  <c r="E1438" i="5"/>
  <c r="L1437" i="5"/>
  <c r="K1437" i="5"/>
  <c r="G1437" i="5"/>
  <c r="E1437" i="5"/>
  <c r="K1436" i="5"/>
  <c r="G1436" i="5"/>
  <c r="Q1436" i="5" s="1"/>
  <c r="E1436" i="5"/>
  <c r="L1436" i="5" s="1"/>
  <c r="L1435" i="5"/>
  <c r="K1435" i="5"/>
  <c r="G1435" i="5"/>
  <c r="E1435" i="5"/>
  <c r="L1434" i="5"/>
  <c r="K1434" i="5"/>
  <c r="G1434" i="5"/>
  <c r="Q1434" i="5" s="1"/>
  <c r="E1434" i="5"/>
  <c r="K1433" i="5"/>
  <c r="G1433" i="5"/>
  <c r="Q1433" i="5" s="1"/>
  <c r="E1433" i="5"/>
  <c r="L1433" i="5" s="1"/>
  <c r="L1432" i="5"/>
  <c r="K1432" i="5"/>
  <c r="G1432" i="5"/>
  <c r="E1432" i="5"/>
  <c r="L1431" i="5"/>
  <c r="K1431" i="5"/>
  <c r="G1431" i="5"/>
  <c r="E1431" i="5"/>
  <c r="K1430" i="5"/>
  <c r="G1430" i="5"/>
  <c r="E1430" i="5"/>
  <c r="L1430" i="5" s="1"/>
  <c r="L1429" i="5"/>
  <c r="K1429" i="5"/>
  <c r="G1429" i="5"/>
  <c r="E1429" i="5"/>
  <c r="L1428" i="5"/>
  <c r="K1428" i="5"/>
  <c r="G1428" i="5"/>
  <c r="E1428" i="5"/>
  <c r="K1427" i="5"/>
  <c r="G1427" i="5"/>
  <c r="Q1427" i="5" s="1"/>
  <c r="E1427" i="5"/>
  <c r="L1427" i="5" s="1"/>
  <c r="L1426" i="5"/>
  <c r="K1426" i="5"/>
  <c r="G1426" i="5"/>
  <c r="E1426" i="5"/>
  <c r="L1425" i="5"/>
  <c r="K1425" i="5"/>
  <c r="G1425" i="5"/>
  <c r="Q1425" i="5" s="1"/>
  <c r="E1425" i="5"/>
  <c r="K1424" i="5"/>
  <c r="G1424" i="5"/>
  <c r="Q1424" i="5" s="1"/>
  <c r="E1424" i="5"/>
  <c r="L1424" i="5" s="1"/>
  <c r="L1423" i="5"/>
  <c r="K1423" i="5"/>
  <c r="G1423" i="5"/>
  <c r="E1423" i="5"/>
  <c r="L1422" i="5"/>
  <c r="K1422" i="5"/>
  <c r="G1422" i="5"/>
  <c r="Q1422" i="5" s="1"/>
  <c r="E1422" i="5"/>
  <c r="K1421" i="5"/>
  <c r="G1421" i="5"/>
  <c r="E1421" i="5"/>
  <c r="L1421" i="5" s="1"/>
  <c r="L1420" i="5"/>
  <c r="K1420" i="5"/>
  <c r="G1420" i="5"/>
  <c r="E1420" i="5"/>
  <c r="L1419" i="5"/>
  <c r="K1419" i="5"/>
  <c r="G1419" i="5"/>
  <c r="E1419" i="5"/>
  <c r="K1418" i="5"/>
  <c r="G1418" i="5"/>
  <c r="Q1418" i="5" s="1"/>
  <c r="E1418" i="5"/>
  <c r="L1418" i="5" s="1"/>
  <c r="L1417" i="5"/>
  <c r="K1417" i="5"/>
  <c r="G1417" i="5"/>
  <c r="E1417" i="5"/>
  <c r="L1416" i="5"/>
  <c r="K1416" i="5"/>
  <c r="G1416" i="5"/>
  <c r="Q1416" i="5" s="1"/>
  <c r="E1416" i="5"/>
  <c r="K1415" i="5"/>
  <c r="G1415" i="5"/>
  <c r="E1415" i="5"/>
  <c r="L1415" i="5" s="1"/>
  <c r="L1414" i="5"/>
  <c r="K1414" i="5"/>
  <c r="G1414" i="5"/>
  <c r="E1414" i="5"/>
  <c r="L1413" i="5"/>
  <c r="K1413" i="5"/>
  <c r="G1413" i="5"/>
  <c r="Q1413" i="5" s="1"/>
  <c r="E1413" i="5"/>
  <c r="K1412" i="5"/>
  <c r="G1412" i="5"/>
  <c r="E1412" i="5"/>
  <c r="L1412" i="5" s="1"/>
  <c r="L1411" i="5"/>
  <c r="K1411" i="5"/>
  <c r="G1411" i="5"/>
  <c r="E1411" i="5"/>
  <c r="L1410" i="5"/>
  <c r="K1410" i="5"/>
  <c r="G1410" i="5"/>
  <c r="E1410" i="5"/>
  <c r="K1409" i="5"/>
  <c r="G1409" i="5"/>
  <c r="Q1409" i="5" s="1"/>
  <c r="E1409" i="5"/>
  <c r="L1409" i="5" s="1"/>
  <c r="L1408" i="5"/>
  <c r="K1408" i="5"/>
  <c r="G1408" i="5"/>
  <c r="E1408" i="5"/>
  <c r="L1407" i="5"/>
  <c r="K1407" i="5"/>
  <c r="G1407" i="5"/>
  <c r="Q1407" i="5" s="1"/>
  <c r="E1407" i="5"/>
  <c r="K1406" i="5"/>
  <c r="G1406" i="5"/>
  <c r="Q1406" i="5" s="1"/>
  <c r="E1406" i="5"/>
  <c r="L1406" i="5" s="1"/>
  <c r="L1405" i="5"/>
  <c r="K1405" i="5"/>
  <c r="G1405" i="5"/>
  <c r="E1405" i="5"/>
  <c r="L1404" i="5"/>
  <c r="K1404" i="5"/>
  <c r="G1404" i="5"/>
  <c r="N1404" i="5" s="1"/>
  <c r="E1404" i="5"/>
  <c r="K1403" i="5"/>
  <c r="G1403" i="5"/>
  <c r="E1403" i="5"/>
  <c r="L1403" i="5" s="1"/>
  <c r="L1402" i="5"/>
  <c r="K1402" i="5"/>
  <c r="G1402" i="5"/>
  <c r="E1402" i="5"/>
  <c r="L1401" i="5"/>
  <c r="K1401" i="5"/>
  <c r="G1401" i="5"/>
  <c r="E1401" i="5"/>
  <c r="K1400" i="5"/>
  <c r="G1400" i="5"/>
  <c r="Q1400" i="5" s="1"/>
  <c r="E1400" i="5"/>
  <c r="L1400" i="5" s="1"/>
  <c r="L1399" i="5"/>
  <c r="K1399" i="5"/>
  <c r="G1399" i="5"/>
  <c r="E1399" i="5"/>
  <c r="L1398" i="5"/>
  <c r="K1398" i="5"/>
  <c r="G1398" i="5"/>
  <c r="Q1398" i="5" s="1"/>
  <c r="E1398" i="5"/>
  <c r="K1397" i="5"/>
  <c r="G1397" i="5"/>
  <c r="Q1397" i="5" s="1"/>
  <c r="E1397" i="5"/>
  <c r="L1397" i="5" s="1"/>
  <c r="L1396" i="5"/>
  <c r="K1396" i="5"/>
  <c r="G1396" i="5"/>
  <c r="E1396" i="5"/>
  <c r="L1395" i="5"/>
  <c r="K1395" i="5"/>
  <c r="G1395" i="5"/>
  <c r="E1395" i="5"/>
  <c r="K1394" i="5"/>
  <c r="G1394" i="5"/>
  <c r="E1394" i="5"/>
  <c r="L1394" i="5" s="1"/>
  <c r="L1393" i="5"/>
  <c r="K1393" i="5"/>
  <c r="G1393" i="5"/>
  <c r="E1393" i="5"/>
  <c r="L1392" i="5"/>
  <c r="K1392" i="5"/>
  <c r="G1392" i="5"/>
  <c r="E1392" i="5"/>
  <c r="K1391" i="5"/>
  <c r="G1391" i="5"/>
  <c r="Q1391" i="5" s="1"/>
  <c r="E1391" i="5"/>
  <c r="L1391" i="5" s="1"/>
  <c r="L1390" i="5"/>
  <c r="K1390" i="5"/>
  <c r="G1390" i="5"/>
  <c r="E1390" i="5"/>
  <c r="L1389" i="5"/>
  <c r="K1389" i="5"/>
  <c r="G1389" i="5"/>
  <c r="Q1389" i="5" s="1"/>
  <c r="E1389" i="5"/>
  <c r="K1388" i="5"/>
  <c r="G1388" i="5"/>
  <c r="Q1388" i="5" s="1"/>
  <c r="E1388" i="5"/>
  <c r="L1388" i="5" s="1"/>
  <c r="L1387" i="5"/>
  <c r="K1387" i="5"/>
  <c r="G1387" i="5"/>
  <c r="E1387" i="5"/>
  <c r="L1386" i="5"/>
  <c r="K1386" i="5"/>
  <c r="G1386" i="5"/>
  <c r="Q1386" i="5" s="1"/>
  <c r="E1386" i="5"/>
  <c r="K1385" i="5"/>
  <c r="G1385" i="5"/>
  <c r="E1385" i="5"/>
  <c r="L1385" i="5" s="1"/>
  <c r="L1384" i="5"/>
  <c r="K1384" i="5"/>
  <c r="G1384" i="5"/>
  <c r="E1384" i="5"/>
  <c r="L1383" i="5"/>
  <c r="K1383" i="5"/>
  <c r="G1383" i="5"/>
  <c r="E1383" i="5"/>
  <c r="K1382" i="5"/>
  <c r="G1382" i="5"/>
  <c r="Q1382" i="5" s="1"/>
  <c r="E1382" i="5"/>
  <c r="L1382" i="5" s="1"/>
  <c r="L1381" i="5"/>
  <c r="K1381" i="5"/>
  <c r="G1381" i="5"/>
  <c r="E1381" i="5"/>
  <c r="L1380" i="5"/>
  <c r="K1380" i="5"/>
  <c r="G1380" i="5"/>
  <c r="Q1380" i="5" s="1"/>
  <c r="E1380" i="5"/>
  <c r="K1379" i="5"/>
  <c r="G1379" i="5"/>
  <c r="Q1379" i="5" s="1"/>
  <c r="E1379" i="5"/>
  <c r="L1379" i="5" s="1"/>
  <c r="L1378" i="5"/>
  <c r="K1378" i="5"/>
  <c r="G1378" i="5"/>
  <c r="E1378" i="5"/>
  <c r="L1377" i="5"/>
  <c r="K1377" i="5"/>
  <c r="G1377" i="5"/>
  <c r="N1377" i="5" s="1"/>
  <c r="E1377" i="5"/>
  <c r="K1376" i="5"/>
  <c r="G1376" i="5"/>
  <c r="E1376" i="5"/>
  <c r="L1376" i="5" s="1"/>
  <c r="L1375" i="5"/>
  <c r="K1375" i="5"/>
  <c r="G1375" i="5"/>
  <c r="E1375" i="5"/>
  <c r="L1374" i="5"/>
  <c r="K1374" i="5"/>
  <c r="G1374" i="5"/>
  <c r="E1374" i="5"/>
  <c r="Q1373" i="5"/>
  <c r="K1373" i="5"/>
  <c r="G1373" i="5"/>
  <c r="E1373" i="5"/>
  <c r="L1373" i="5" s="1"/>
  <c r="L1372" i="5"/>
  <c r="K1372" i="5"/>
  <c r="G1372" i="5"/>
  <c r="E1372" i="5"/>
  <c r="L1371" i="5"/>
  <c r="K1371" i="5"/>
  <c r="G1371" i="5"/>
  <c r="Q1371" i="5" s="1"/>
  <c r="E1371" i="5"/>
  <c r="K1370" i="5"/>
  <c r="G1370" i="5"/>
  <c r="E1370" i="5"/>
  <c r="L1370" i="5" s="1"/>
  <c r="L1369" i="5"/>
  <c r="K1369" i="5"/>
  <c r="G1369" i="5"/>
  <c r="E1369" i="5"/>
  <c r="L1368" i="5"/>
  <c r="K1368" i="5"/>
  <c r="G1368" i="5"/>
  <c r="Q1368" i="5" s="1"/>
  <c r="E1368" i="5"/>
  <c r="K1367" i="5"/>
  <c r="G1367" i="5"/>
  <c r="E1367" i="5"/>
  <c r="L1367" i="5" s="1"/>
  <c r="L1366" i="5"/>
  <c r="K1366" i="5"/>
  <c r="G1366" i="5"/>
  <c r="E1366" i="5"/>
  <c r="L1365" i="5"/>
  <c r="K1365" i="5"/>
  <c r="G1365" i="5"/>
  <c r="E1365" i="5"/>
  <c r="K1364" i="5"/>
  <c r="G1364" i="5"/>
  <c r="Q1364" i="5" s="1"/>
  <c r="E1364" i="5"/>
  <c r="L1364" i="5" s="1"/>
  <c r="L1363" i="5"/>
  <c r="K1363" i="5"/>
  <c r="G1363" i="5"/>
  <c r="E1363" i="5"/>
  <c r="L1362" i="5"/>
  <c r="K1362" i="5"/>
  <c r="G1362" i="5"/>
  <c r="Q1362" i="5" s="1"/>
  <c r="E1362" i="5"/>
  <c r="K1361" i="5"/>
  <c r="G1361" i="5"/>
  <c r="Q1361" i="5" s="1"/>
  <c r="E1361" i="5"/>
  <c r="L1361" i="5" s="1"/>
  <c r="L1360" i="5"/>
  <c r="K1360" i="5"/>
  <c r="G1360" i="5"/>
  <c r="E1360" i="5"/>
  <c r="L1359" i="5"/>
  <c r="K1359" i="5"/>
  <c r="G1359" i="5"/>
  <c r="E1359" i="5"/>
  <c r="K1358" i="5"/>
  <c r="G1358" i="5"/>
  <c r="E1358" i="5"/>
  <c r="L1358" i="5" s="1"/>
  <c r="L1357" i="5"/>
  <c r="K1357" i="5"/>
  <c r="G1357" i="5"/>
  <c r="E1357" i="5"/>
  <c r="L1356" i="5"/>
  <c r="K1356" i="5"/>
  <c r="G1356" i="5"/>
  <c r="E1356" i="5"/>
  <c r="K1355" i="5"/>
  <c r="G1355" i="5"/>
  <c r="Q1355" i="5" s="1"/>
  <c r="E1355" i="5"/>
  <c r="L1355" i="5" s="1"/>
  <c r="L1354" i="5"/>
  <c r="K1354" i="5"/>
  <c r="G1354" i="5"/>
  <c r="E1354" i="5"/>
  <c r="L1353" i="5"/>
  <c r="K1353" i="5"/>
  <c r="G1353" i="5"/>
  <c r="Q1353" i="5" s="1"/>
  <c r="E1353" i="5"/>
  <c r="K1352" i="5"/>
  <c r="G1352" i="5"/>
  <c r="E1352" i="5"/>
  <c r="L1352" i="5" s="1"/>
  <c r="L1351" i="5"/>
  <c r="K1351" i="5"/>
  <c r="G1351" i="5"/>
  <c r="E1351" i="5"/>
  <c r="L1350" i="5"/>
  <c r="K1350" i="5"/>
  <c r="G1350" i="5"/>
  <c r="E1350" i="5"/>
  <c r="K1349" i="5"/>
  <c r="G1349" i="5"/>
  <c r="E1349" i="5"/>
  <c r="L1349" i="5" s="1"/>
  <c r="L1348" i="5"/>
  <c r="K1348" i="5"/>
  <c r="G1348" i="5"/>
  <c r="E1348" i="5"/>
  <c r="L1347" i="5"/>
  <c r="K1347" i="5"/>
  <c r="G1347" i="5"/>
  <c r="E1347" i="5"/>
  <c r="K1346" i="5"/>
  <c r="G1346" i="5"/>
  <c r="Q1346" i="5" s="1"/>
  <c r="E1346" i="5"/>
  <c r="L1346" i="5" s="1"/>
  <c r="L1345" i="5"/>
  <c r="K1345" i="5"/>
  <c r="G1345" i="5"/>
  <c r="E1345" i="5"/>
  <c r="L1344" i="5"/>
  <c r="K1344" i="5"/>
  <c r="G1344" i="5"/>
  <c r="Q1344" i="5" s="1"/>
  <c r="E1344" i="5"/>
  <c r="K1343" i="5"/>
  <c r="G1343" i="5"/>
  <c r="Q1343" i="5" s="1"/>
  <c r="E1343" i="5"/>
  <c r="L1343" i="5" s="1"/>
  <c r="L1342" i="5"/>
  <c r="K1342" i="5"/>
  <c r="G1342" i="5"/>
  <c r="E1342" i="5"/>
  <c r="L1341" i="5"/>
  <c r="K1341" i="5"/>
  <c r="G1341" i="5"/>
  <c r="Q1341" i="5" s="1"/>
  <c r="E1341" i="5"/>
  <c r="K1340" i="5"/>
  <c r="G1340" i="5"/>
  <c r="E1340" i="5"/>
  <c r="L1340" i="5" s="1"/>
  <c r="L1339" i="5"/>
  <c r="K1339" i="5"/>
  <c r="G1339" i="5"/>
  <c r="E1339" i="5"/>
  <c r="L1338" i="5"/>
  <c r="K1338" i="5"/>
  <c r="G1338" i="5"/>
  <c r="E1338" i="5"/>
  <c r="K1337" i="5"/>
  <c r="G1337" i="5"/>
  <c r="Q1337" i="5" s="1"/>
  <c r="E1337" i="5"/>
  <c r="L1337" i="5" s="1"/>
  <c r="L1336" i="5"/>
  <c r="K1336" i="5"/>
  <c r="G1336" i="5"/>
  <c r="E1336" i="5"/>
  <c r="L1335" i="5"/>
  <c r="K1335" i="5"/>
  <c r="G1335" i="5"/>
  <c r="Q1335" i="5" s="1"/>
  <c r="E1335" i="5"/>
  <c r="K1334" i="5"/>
  <c r="G1334" i="5"/>
  <c r="Q1334" i="5" s="1"/>
  <c r="E1334" i="5"/>
  <c r="L1334" i="5" s="1"/>
  <c r="L1333" i="5"/>
  <c r="K1333" i="5"/>
  <c r="G1333" i="5"/>
  <c r="E1333" i="5"/>
  <c r="L1332" i="5"/>
  <c r="K1332" i="5"/>
  <c r="G1332" i="5"/>
  <c r="Q1332" i="5" s="1"/>
  <c r="E1332" i="5"/>
  <c r="K1331" i="5"/>
  <c r="G1331" i="5"/>
  <c r="E1331" i="5"/>
  <c r="L1331" i="5" s="1"/>
  <c r="L1330" i="5"/>
  <c r="K1330" i="5"/>
  <c r="G1330" i="5"/>
  <c r="E1330" i="5"/>
  <c r="L1329" i="5"/>
  <c r="K1329" i="5"/>
  <c r="G1329" i="5"/>
  <c r="E1329" i="5"/>
  <c r="K1328" i="5"/>
  <c r="G1328" i="5"/>
  <c r="Q1328" i="5" s="1"/>
  <c r="E1328" i="5"/>
  <c r="L1328" i="5" s="1"/>
  <c r="L1327" i="5"/>
  <c r="K1327" i="5"/>
  <c r="G1327" i="5"/>
  <c r="E1327" i="5"/>
  <c r="L1326" i="5"/>
  <c r="K1326" i="5"/>
  <c r="G1326" i="5"/>
  <c r="Q1326" i="5" s="1"/>
  <c r="E1326" i="5"/>
  <c r="K1325" i="5"/>
  <c r="G1325" i="5"/>
  <c r="Q1325" i="5" s="1"/>
  <c r="E1325" i="5"/>
  <c r="L1325" i="5" s="1"/>
  <c r="L1324" i="5"/>
  <c r="K1324" i="5"/>
  <c r="G1324" i="5"/>
  <c r="E1324" i="5"/>
  <c r="L1323" i="5"/>
  <c r="K1323" i="5"/>
  <c r="G1323" i="5"/>
  <c r="N1323" i="5" s="1"/>
  <c r="E1323" i="5"/>
  <c r="K1322" i="5"/>
  <c r="G1322" i="5"/>
  <c r="E1322" i="5"/>
  <c r="L1322" i="5" s="1"/>
  <c r="L1321" i="5"/>
  <c r="K1321" i="5"/>
  <c r="G1321" i="5"/>
  <c r="E1321" i="5"/>
  <c r="L1320" i="5"/>
  <c r="K1320" i="5"/>
  <c r="G1320" i="5"/>
  <c r="E1320" i="5"/>
  <c r="K1319" i="5"/>
  <c r="G1319" i="5"/>
  <c r="Q1319" i="5" s="1"/>
  <c r="E1319" i="5"/>
  <c r="L1319" i="5" s="1"/>
  <c r="L1318" i="5"/>
  <c r="K1318" i="5"/>
  <c r="G1318" i="5"/>
  <c r="E1318" i="5"/>
  <c r="Q1317" i="5"/>
  <c r="L1317" i="5"/>
  <c r="K1317" i="5"/>
  <c r="G1317" i="5"/>
  <c r="E1317" i="5"/>
  <c r="K1316" i="5"/>
  <c r="G1316" i="5"/>
  <c r="Q1316" i="5" s="1"/>
  <c r="E1316" i="5"/>
  <c r="L1316" i="5" s="1"/>
  <c r="L1315" i="5"/>
  <c r="K1315" i="5"/>
  <c r="G1315" i="5"/>
  <c r="E1315" i="5"/>
  <c r="L1314" i="5"/>
  <c r="K1314" i="5"/>
  <c r="G1314" i="5"/>
  <c r="N1314" i="5" s="1"/>
  <c r="O1314" i="5" s="1"/>
  <c r="P1314" i="5" s="1"/>
  <c r="E1314" i="5"/>
  <c r="L1313" i="5"/>
  <c r="K1313" i="5"/>
  <c r="G1313" i="5"/>
  <c r="E1313" i="5"/>
  <c r="L1312" i="5"/>
  <c r="K1312" i="5"/>
  <c r="G1312" i="5"/>
  <c r="E1312" i="5"/>
  <c r="K1311" i="5"/>
  <c r="G1311" i="5"/>
  <c r="N1311" i="5" s="1"/>
  <c r="O1311" i="5" s="1"/>
  <c r="P1311" i="5" s="1"/>
  <c r="E1311" i="5"/>
  <c r="L1311" i="5" s="1"/>
  <c r="L1310" i="5"/>
  <c r="K1310" i="5"/>
  <c r="G1310" i="5"/>
  <c r="Q1310" i="5" s="1"/>
  <c r="E1310" i="5"/>
  <c r="L1309" i="5"/>
  <c r="K1309" i="5"/>
  <c r="G1309" i="5"/>
  <c r="Q1309" i="5" s="1"/>
  <c r="E1309" i="5"/>
  <c r="L1308" i="5"/>
  <c r="K1308" i="5"/>
  <c r="G1308" i="5"/>
  <c r="E1308" i="5"/>
  <c r="L1307" i="5"/>
  <c r="K1307" i="5"/>
  <c r="G1307" i="5"/>
  <c r="Q1307" i="5" s="1"/>
  <c r="E1307" i="5"/>
  <c r="L1306" i="5"/>
  <c r="K1306" i="5"/>
  <c r="G1306" i="5"/>
  <c r="E1306" i="5"/>
  <c r="L1305" i="5"/>
  <c r="K1305" i="5"/>
  <c r="G1305" i="5"/>
  <c r="Q1305" i="5" s="1"/>
  <c r="E1305" i="5"/>
  <c r="K1304" i="5"/>
  <c r="G1304" i="5"/>
  <c r="Q1304" i="5" s="1"/>
  <c r="E1304" i="5"/>
  <c r="L1304" i="5" s="1"/>
  <c r="L1303" i="5"/>
  <c r="K1303" i="5"/>
  <c r="G1303" i="5"/>
  <c r="E1303" i="5"/>
  <c r="L1302" i="5"/>
  <c r="K1302" i="5"/>
  <c r="G1302" i="5"/>
  <c r="N1302" i="5" s="1"/>
  <c r="O1302" i="5" s="1"/>
  <c r="P1302" i="5" s="1"/>
  <c r="E1302" i="5"/>
  <c r="L1301" i="5"/>
  <c r="K1301" i="5"/>
  <c r="G1301" i="5"/>
  <c r="E1301" i="5"/>
  <c r="L1300" i="5"/>
  <c r="K1300" i="5"/>
  <c r="G1300" i="5"/>
  <c r="Q1300" i="5" s="1"/>
  <c r="E1300" i="5"/>
  <c r="K1299" i="5"/>
  <c r="G1299" i="5"/>
  <c r="E1299" i="5"/>
  <c r="L1299" i="5" s="1"/>
  <c r="L1298" i="5"/>
  <c r="K1298" i="5"/>
  <c r="G1298" i="5"/>
  <c r="Q1298" i="5" s="1"/>
  <c r="E1298" i="5"/>
  <c r="L1297" i="5"/>
  <c r="K1297" i="5"/>
  <c r="G1297" i="5"/>
  <c r="Q1297" i="5" s="1"/>
  <c r="E1297" i="5"/>
  <c r="L1296" i="5"/>
  <c r="K1296" i="5"/>
  <c r="G1296" i="5"/>
  <c r="E1296" i="5"/>
  <c r="L1295" i="5"/>
  <c r="K1295" i="5"/>
  <c r="G1295" i="5"/>
  <c r="Q1295" i="5" s="1"/>
  <c r="E1295" i="5"/>
  <c r="L1294" i="5"/>
  <c r="K1294" i="5"/>
  <c r="G1294" i="5"/>
  <c r="E1294" i="5"/>
  <c r="L1293" i="5"/>
  <c r="K1293" i="5"/>
  <c r="G1293" i="5"/>
  <c r="Q1293" i="5" s="1"/>
  <c r="E1293" i="5"/>
  <c r="K1292" i="5"/>
  <c r="G1292" i="5"/>
  <c r="Q1292" i="5" s="1"/>
  <c r="E1292" i="5"/>
  <c r="L1292" i="5" s="1"/>
  <c r="L1291" i="5"/>
  <c r="K1291" i="5"/>
  <c r="G1291" i="5"/>
  <c r="E1291" i="5"/>
  <c r="L1290" i="5"/>
  <c r="K1290" i="5"/>
  <c r="G1290" i="5"/>
  <c r="E1290" i="5"/>
  <c r="L1289" i="5"/>
  <c r="K1289" i="5"/>
  <c r="G1289" i="5"/>
  <c r="E1289" i="5"/>
  <c r="L1288" i="5"/>
  <c r="K1288" i="5"/>
  <c r="G1288" i="5"/>
  <c r="N1288" i="5" s="1"/>
  <c r="E1288" i="5"/>
  <c r="K1287" i="5"/>
  <c r="G1287" i="5"/>
  <c r="E1287" i="5"/>
  <c r="L1287" i="5" s="1"/>
  <c r="L1286" i="5"/>
  <c r="K1286" i="5"/>
  <c r="G1286" i="5"/>
  <c r="Q1286" i="5" s="1"/>
  <c r="E1286" i="5"/>
  <c r="L1285" i="5"/>
  <c r="K1285" i="5"/>
  <c r="G1285" i="5"/>
  <c r="Q1285" i="5" s="1"/>
  <c r="E1285" i="5"/>
  <c r="L1284" i="5"/>
  <c r="K1284" i="5"/>
  <c r="G1284" i="5"/>
  <c r="E1284" i="5"/>
  <c r="L1283" i="5"/>
  <c r="K1283" i="5"/>
  <c r="G1283" i="5"/>
  <c r="Q1283" i="5" s="1"/>
  <c r="E1283" i="5"/>
  <c r="L1282" i="5"/>
  <c r="K1282" i="5"/>
  <c r="G1282" i="5"/>
  <c r="E1282" i="5"/>
  <c r="L1281" i="5"/>
  <c r="K1281" i="5"/>
  <c r="G1281" i="5"/>
  <c r="Q1281" i="5" s="1"/>
  <c r="E1281" i="5"/>
  <c r="K1280" i="5"/>
  <c r="G1280" i="5"/>
  <c r="E1280" i="5"/>
  <c r="L1280" i="5" s="1"/>
  <c r="L1279" i="5"/>
  <c r="K1279" i="5"/>
  <c r="G1279" i="5"/>
  <c r="E1279" i="5"/>
  <c r="L1278" i="5"/>
  <c r="K1278" i="5"/>
  <c r="G1278" i="5"/>
  <c r="Q1278" i="5" s="1"/>
  <c r="E1278" i="5"/>
  <c r="L1277" i="5"/>
  <c r="K1277" i="5"/>
  <c r="G1277" i="5"/>
  <c r="E1277" i="5"/>
  <c r="L1276" i="5"/>
  <c r="K1276" i="5"/>
  <c r="G1276" i="5"/>
  <c r="Q1276" i="5" s="1"/>
  <c r="E1276" i="5"/>
  <c r="K1275" i="5"/>
  <c r="G1275" i="5"/>
  <c r="N1275" i="5" s="1"/>
  <c r="O1275" i="5" s="1"/>
  <c r="P1275" i="5" s="1"/>
  <c r="E1275" i="5"/>
  <c r="L1275" i="5" s="1"/>
  <c r="L1274" i="5"/>
  <c r="K1274" i="5"/>
  <c r="G1274" i="5"/>
  <c r="Q1274" i="5" s="1"/>
  <c r="E1274" i="5"/>
  <c r="L1273" i="5"/>
  <c r="K1273" i="5"/>
  <c r="G1273" i="5"/>
  <c r="E1273" i="5"/>
  <c r="L1272" i="5"/>
  <c r="K1272" i="5"/>
  <c r="G1272" i="5"/>
  <c r="E1272" i="5"/>
  <c r="L1271" i="5"/>
  <c r="K1271" i="5"/>
  <c r="G1271" i="5"/>
  <c r="Q1271" i="5" s="1"/>
  <c r="E1271" i="5"/>
  <c r="L1270" i="5"/>
  <c r="K1270" i="5"/>
  <c r="G1270" i="5"/>
  <c r="E1270" i="5"/>
  <c r="L1269" i="5"/>
  <c r="K1269" i="5"/>
  <c r="G1269" i="5"/>
  <c r="Q1269" i="5" s="1"/>
  <c r="E1269" i="5"/>
  <c r="K1268" i="5"/>
  <c r="G1268" i="5"/>
  <c r="E1268" i="5"/>
  <c r="L1268" i="5" s="1"/>
  <c r="L1267" i="5"/>
  <c r="K1267" i="5"/>
  <c r="G1267" i="5"/>
  <c r="E1267" i="5"/>
  <c r="L1266" i="5"/>
  <c r="K1266" i="5"/>
  <c r="G1266" i="5"/>
  <c r="Q1266" i="5" s="1"/>
  <c r="E1266" i="5"/>
  <c r="L1265" i="5"/>
  <c r="K1265" i="5"/>
  <c r="G1265" i="5"/>
  <c r="E1265" i="5"/>
  <c r="L1264" i="5"/>
  <c r="K1264" i="5"/>
  <c r="G1264" i="5"/>
  <c r="Q1264" i="5" s="1"/>
  <c r="E1264" i="5"/>
  <c r="K1263" i="5"/>
  <c r="G1263" i="5"/>
  <c r="E1263" i="5"/>
  <c r="L1263" i="5" s="1"/>
  <c r="L1262" i="5"/>
  <c r="K1262" i="5"/>
  <c r="G1262" i="5"/>
  <c r="Q1262" i="5" s="1"/>
  <c r="E1262" i="5"/>
  <c r="L1261" i="5"/>
  <c r="K1261" i="5"/>
  <c r="G1261" i="5"/>
  <c r="Q1261" i="5" s="1"/>
  <c r="E1261" i="5"/>
  <c r="L1260" i="5"/>
  <c r="K1260" i="5"/>
  <c r="G1260" i="5"/>
  <c r="E1260" i="5"/>
  <c r="L1259" i="5"/>
  <c r="K1259" i="5"/>
  <c r="G1259" i="5"/>
  <c r="Q1259" i="5" s="1"/>
  <c r="E1259" i="5"/>
  <c r="L1258" i="5"/>
  <c r="K1258" i="5"/>
  <c r="G1258" i="5"/>
  <c r="E1258" i="5"/>
  <c r="L1257" i="5"/>
  <c r="K1257" i="5"/>
  <c r="G1257" i="5"/>
  <c r="Q1257" i="5" s="1"/>
  <c r="E1257" i="5"/>
  <c r="K1256" i="5"/>
  <c r="G1256" i="5"/>
  <c r="Q1256" i="5" s="1"/>
  <c r="E1256" i="5"/>
  <c r="L1256" i="5" s="1"/>
  <c r="L1255" i="5"/>
  <c r="K1255" i="5"/>
  <c r="G1255" i="5"/>
  <c r="E1255" i="5"/>
  <c r="L1254" i="5"/>
  <c r="K1254" i="5"/>
  <c r="G1254" i="5"/>
  <c r="N1254" i="5" s="1"/>
  <c r="O1254" i="5" s="1"/>
  <c r="P1254" i="5" s="1"/>
  <c r="E1254" i="5"/>
  <c r="L1253" i="5"/>
  <c r="K1253" i="5"/>
  <c r="G1253" i="5"/>
  <c r="E1253" i="5"/>
  <c r="L1252" i="5"/>
  <c r="K1252" i="5"/>
  <c r="G1252" i="5"/>
  <c r="N1252" i="5" s="1"/>
  <c r="E1252" i="5"/>
  <c r="K1251" i="5"/>
  <c r="G1251" i="5"/>
  <c r="N1251" i="5" s="1"/>
  <c r="O1251" i="5" s="1"/>
  <c r="P1251" i="5" s="1"/>
  <c r="E1251" i="5"/>
  <c r="L1251" i="5" s="1"/>
  <c r="L1250" i="5"/>
  <c r="K1250" i="5"/>
  <c r="G1250" i="5"/>
  <c r="Q1250" i="5" s="1"/>
  <c r="E1250" i="5"/>
  <c r="L1249" i="5"/>
  <c r="K1249" i="5"/>
  <c r="G1249" i="5"/>
  <c r="E1249" i="5"/>
  <c r="L1248" i="5"/>
  <c r="K1248" i="5"/>
  <c r="G1248" i="5"/>
  <c r="E1248" i="5"/>
  <c r="L1247" i="5"/>
  <c r="K1247" i="5"/>
  <c r="G1247" i="5"/>
  <c r="Q1247" i="5" s="1"/>
  <c r="E1247" i="5"/>
  <c r="L1246" i="5"/>
  <c r="K1246" i="5"/>
  <c r="G1246" i="5"/>
  <c r="E1246" i="5"/>
  <c r="L1245" i="5"/>
  <c r="K1245" i="5"/>
  <c r="G1245" i="5"/>
  <c r="Q1245" i="5" s="1"/>
  <c r="E1245" i="5"/>
  <c r="K1244" i="5"/>
  <c r="G1244" i="5"/>
  <c r="Q1244" i="5" s="1"/>
  <c r="E1244" i="5"/>
  <c r="L1244" i="5" s="1"/>
  <c r="L1243" i="5"/>
  <c r="K1243" i="5"/>
  <c r="G1243" i="5"/>
  <c r="E1243" i="5"/>
  <c r="L1242" i="5"/>
  <c r="K1242" i="5"/>
  <c r="G1242" i="5"/>
  <c r="Q1242" i="5" s="1"/>
  <c r="E1242" i="5"/>
  <c r="L1241" i="5"/>
  <c r="K1241" i="5"/>
  <c r="G1241" i="5"/>
  <c r="E1241" i="5"/>
  <c r="L1240" i="5"/>
  <c r="K1240" i="5"/>
  <c r="G1240" i="5"/>
  <c r="E1240" i="5"/>
  <c r="K1239" i="5"/>
  <c r="G1239" i="5"/>
  <c r="N1239" i="5" s="1"/>
  <c r="O1239" i="5" s="1"/>
  <c r="P1239" i="5" s="1"/>
  <c r="E1239" i="5"/>
  <c r="L1239" i="5" s="1"/>
  <c r="L1238" i="5"/>
  <c r="K1238" i="5"/>
  <c r="G1238" i="5"/>
  <c r="Q1238" i="5" s="1"/>
  <c r="E1238" i="5"/>
  <c r="L1237" i="5"/>
  <c r="K1237" i="5"/>
  <c r="G1237" i="5"/>
  <c r="Q1237" i="5" s="1"/>
  <c r="E1237" i="5"/>
  <c r="L1236" i="5"/>
  <c r="K1236" i="5"/>
  <c r="G1236" i="5"/>
  <c r="E1236" i="5"/>
  <c r="L1235" i="5"/>
  <c r="K1235" i="5"/>
  <c r="G1235" i="5"/>
  <c r="Q1235" i="5" s="1"/>
  <c r="E1235" i="5"/>
  <c r="L1234" i="5"/>
  <c r="K1234" i="5"/>
  <c r="G1234" i="5"/>
  <c r="E1234" i="5"/>
  <c r="L1233" i="5"/>
  <c r="K1233" i="5"/>
  <c r="G1233" i="5"/>
  <c r="Q1233" i="5" s="1"/>
  <c r="E1233" i="5"/>
  <c r="K1232" i="5"/>
  <c r="G1232" i="5"/>
  <c r="Q1232" i="5" s="1"/>
  <c r="E1232" i="5"/>
  <c r="L1232" i="5" s="1"/>
  <c r="L1231" i="5"/>
  <c r="K1231" i="5"/>
  <c r="G1231" i="5"/>
  <c r="E1231" i="5"/>
  <c r="L1230" i="5"/>
  <c r="K1230" i="5"/>
  <c r="G1230" i="5"/>
  <c r="E1230" i="5"/>
  <c r="L1229" i="5"/>
  <c r="K1229" i="5"/>
  <c r="G1229" i="5"/>
  <c r="E1229" i="5"/>
  <c r="Q1228" i="5"/>
  <c r="N1228" i="5"/>
  <c r="L1228" i="5"/>
  <c r="K1228" i="5"/>
  <c r="G1228" i="5"/>
  <c r="E1228" i="5"/>
  <c r="K1227" i="5"/>
  <c r="G1227" i="5"/>
  <c r="E1227" i="5"/>
  <c r="L1227" i="5" s="1"/>
  <c r="L1226" i="5"/>
  <c r="K1226" i="5"/>
  <c r="G1226" i="5"/>
  <c r="Q1226" i="5" s="1"/>
  <c r="E1226" i="5"/>
  <c r="Q1225" i="5"/>
  <c r="L1225" i="5"/>
  <c r="K1225" i="5"/>
  <c r="G1225" i="5"/>
  <c r="E1225" i="5"/>
  <c r="L1224" i="5"/>
  <c r="K1224" i="5"/>
  <c r="G1224" i="5"/>
  <c r="E1224" i="5"/>
  <c r="L1223" i="5"/>
  <c r="K1223" i="5"/>
  <c r="G1223" i="5"/>
  <c r="Q1223" i="5" s="1"/>
  <c r="E1223" i="5"/>
  <c r="L1222" i="5"/>
  <c r="K1222" i="5"/>
  <c r="G1222" i="5"/>
  <c r="E1222" i="5"/>
  <c r="L1221" i="5"/>
  <c r="K1221" i="5"/>
  <c r="G1221" i="5"/>
  <c r="Q1221" i="5" s="1"/>
  <c r="E1221" i="5"/>
  <c r="K1220" i="5"/>
  <c r="G1220" i="5"/>
  <c r="Q1220" i="5" s="1"/>
  <c r="E1220" i="5"/>
  <c r="L1220" i="5" s="1"/>
  <c r="L1219" i="5"/>
  <c r="K1219" i="5"/>
  <c r="G1219" i="5"/>
  <c r="E1219" i="5"/>
  <c r="L1218" i="5"/>
  <c r="K1218" i="5"/>
  <c r="G1218" i="5"/>
  <c r="E1218" i="5"/>
  <c r="L1217" i="5"/>
  <c r="K1217" i="5"/>
  <c r="G1217" i="5"/>
  <c r="E1217" i="5"/>
  <c r="L1216" i="5"/>
  <c r="K1216" i="5"/>
  <c r="G1216" i="5"/>
  <c r="Q1216" i="5" s="1"/>
  <c r="E1216" i="5"/>
  <c r="K1215" i="5"/>
  <c r="G1215" i="5"/>
  <c r="E1215" i="5"/>
  <c r="L1215" i="5" s="1"/>
  <c r="L1214" i="5"/>
  <c r="K1214" i="5"/>
  <c r="G1214" i="5"/>
  <c r="Q1214" i="5" s="1"/>
  <c r="E1214" i="5"/>
  <c r="L1213" i="5"/>
  <c r="K1213" i="5"/>
  <c r="G1213" i="5"/>
  <c r="Q1213" i="5" s="1"/>
  <c r="E1213" i="5"/>
  <c r="L1212" i="5"/>
  <c r="K1212" i="5"/>
  <c r="G1212" i="5"/>
  <c r="E1212" i="5"/>
  <c r="L1211" i="5"/>
  <c r="K1211" i="5"/>
  <c r="G1211" i="5"/>
  <c r="Q1211" i="5" s="1"/>
  <c r="E1211" i="5"/>
  <c r="L1210" i="5"/>
  <c r="K1210" i="5"/>
  <c r="G1210" i="5"/>
  <c r="E1210" i="5"/>
  <c r="L1209" i="5"/>
  <c r="K1209" i="5"/>
  <c r="G1209" i="5"/>
  <c r="Q1209" i="5" s="1"/>
  <c r="E1209" i="5"/>
  <c r="K1208" i="5"/>
  <c r="G1208" i="5"/>
  <c r="E1208" i="5"/>
  <c r="L1208" i="5" s="1"/>
  <c r="L1207" i="5"/>
  <c r="K1207" i="5"/>
  <c r="G1207" i="5"/>
  <c r="E1207" i="5"/>
  <c r="L1206" i="5"/>
  <c r="K1206" i="5"/>
  <c r="G1206" i="5"/>
  <c r="N1206" i="5" s="1"/>
  <c r="O1206" i="5" s="1"/>
  <c r="P1206" i="5" s="1"/>
  <c r="E1206" i="5"/>
  <c r="L1205" i="5"/>
  <c r="K1205" i="5"/>
  <c r="G1205" i="5"/>
  <c r="E1205" i="5"/>
  <c r="L1204" i="5"/>
  <c r="K1204" i="5"/>
  <c r="G1204" i="5"/>
  <c r="Q1204" i="5" s="1"/>
  <c r="E1204" i="5"/>
  <c r="K1203" i="5"/>
  <c r="G1203" i="5"/>
  <c r="N1203" i="5" s="1"/>
  <c r="O1203" i="5" s="1"/>
  <c r="P1203" i="5" s="1"/>
  <c r="E1203" i="5"/>
  <c r="L1203" i="5" s="1"/>
  <c r="L1202" i="5"/>
  <c r="K1202" i="5"/>
  <c r="G1202" i="5"/>
  <c r="Q1202" i="5" s="1"/>
  <c r="E1202" i="5"/>
  <c r="L1201" i="5"/>
  <c r="K1201" i="5"/>
  <c r="G1201" i="5"/>
  <c r="E1201" i="5"/>
  <c r="L1200" i="5"/>
  <c r="K1200" i="5"/>
  <c r="G1200" i="5"/>
  <c r="E1200" i="5"/>
  <c r="L1199" i="5"/>
  <c r="K1199" i="5"/>
  <c r="G1199" i="5"/>
  <c r="Q1199" i="5" s="1"/>
  <c r="E1199" i="5"/>
  <c r="L1198" i="5"/>
  <c r="K1198" i="5"/>
  <c r="G1198" i="5"/>
  <c r="E1198" i="5"/>
  <c r="L1197" i="5"/>
  <c r="K1197" i="5"/>
  <c r="G1197" i="5"/>
  <c r="Q1197" i="5" s="1"/>
  <c r="E1197" i="5"/>
  <c r="K1196" i="5"/>
  <c r="G1196" i="5"/>
  <c r="E1196" i="5"/>
  <c r="L1196" i="5" s="1"/>
  <c r="L1195" i="5"/>
  <c r="K1195" i="5"/>
  <c r="G1195" i="5"/>
  <c r="E1195" i="5"/>
  <c r="L1194" i="5"/>
  <c r="K1194" i="5"/>
  <c r="G1194" i="5"/>
  <c r="E1194" i="5"/>
  <c r="L1193" i="5"/>
  <c r="K1193" i="5"/>
  <c r="G1193" i="5"/>
  <c r="E1193" i="5"/>
  <c r="L1192" i="5"/>
  <c r="K1192" i="5"/>
  <c r="G1192" i="5"/>
  <c r="Q1192" i="5" s="1"/>
  <c r="E1192" i="5"/>
  <c r="K1191" i="5"/>
  <c r="G1191" i="5"/>
  <c r="E1191" i="5"/>
  <c r="L1191" i="5" s="1"/>
  <c r="L1190" i="5"/>
  <c r="K1190" i="5"/>
  <c r="G1190" i="5"/>
  <c r="Q1190" i="5" s="1"/>
  <c r="E1190" i="5"/>
  <c r="L1189" i="5"/>
  <c r="K1189" i="5"/>
  <c r="G1189" i="5"/>
  <c r="Q1189" i="5" s="1"/>
  <c r="E1189" i="5"/>
  <c r="L1188" i="5"/>
  <c r="K1188" i="5"/>
  <c r="G1188" i="5"/>
  <c r="E1188" i="5"/>
  <c r="L1187" i="5"/>
  <c r="K1187" i="5"/>
  <c r="G1187" i="5"/>
  <c r="Q1187" i="5" s="1"/>
  <c r="E1187" i="5"/>
  <c r="L1186" i="5"/>
  <c r="K1186" i="5"/>
  <c r="G1186" i="5"/>
  <c r="E1186" i="5"/>
  <c r="Q1185" i="5"/>
  <c r="L1185" i="5"/>
  <c r="K1185" i="5"/>
  <c r="G1185" i="5"/>
  <c r="E1185" i="5"/>
  <c r="K1184" i="5"/>
  <c r="G1184" i="5"/>
  <c r="E1184" i="5"/>
  <c r="L1184" i="5" s="1"/>
  <c r="L1183" i="5"/>
  <c r="K1183" i="5"/>
  <c r="G1183" i="5"/>
  <c r="E1183" i="5"/>
  <c r="Q1182" i="5"/>
  <c r="L1182" i="5"/>
  <c r="K1182" i="5"/>
  <c r="G1182" i="5"/>
  <c r="N1182" i="5" s="1"/>
  <c r="O1182" i="5" s="1"/>
  <c r="P1182" i="5" s="1"/>
  <c r="E1182" i="5"/>
  <c r="L1181" i="5"/>
  <c r="K1181" i="5"/>
  <c r="G1181" i="5"/>
  <c r="E1181" i="5"/>
  <c r="L1180" i="5"/>
  <c r="K1180" i="5"/>
  <c r="G1180" i="5"/>
  <c r="E1180" i="5"/>
  <c r="K1179" i="5"/>
  <c r="G1179" i="5"/>
  <c r="N1179" i="5" s="1"/>
  <c r="O1179" i="5" s="1"/>
  <c r="P1179" i="5" s="1"/>
  <c r="E1179" i="5"/>
  <c r="L1179" i="5" s="1"/>
  <c r="L1178" i="5"/>
  <c r="K1178" i="5"/>
  <c r="G1178" i="5"/>
  <c r="Q1178" i="5" s="1"/>
  <c r="E1178" i="5"/>
  <c r="L1177" i="5"/>
  <c r="K1177" i="5"/>
  <c r="G1177" i="5"/>
  <c r="Q1177" i="5" s="1"/>
  <c r="E1177" i="5"/>
  <c r="L1176" i="5"/>
  <c r="K1176" i="5"/>
  <c r="G1176" i="5"/>
  <c r="E1176" i="5"/>
  <c r="L1175" i="5"/>
  <c r="K1175" i="5"/>
  <c r="G1175" i="5"/>
  <c r="Q1175" i="5" s="1"/>
  <c r="E1175" i="5"/>
  <c r="L1174" i="5"/>
  <c r="K1174" i="5"/>
  <c r="G1174" i="5"/>
  <c r="E1174" i="5"/>
  <c r="Q1173" i="5"/>
  <c r="L1173" i="5"/>
  <c r="K1173" i="5"/>
  <c r="G1173" i="5"/>
  <c r="E1173" i="5"/>
  <c r="K1172" i="5"/>
  <c r="G1172" i="5"/>
  <c r="Q1172" i="5" s="1"/>
  <c r="E1172" i="5"/>
  <c r="L1172" i="5" s="1"/>
  <c r="L1171" i="5"/>
  <c r="K1171" i="5"/>
  <c r="G1171" i="5"/>
  <c r="E1171" i="5"/>
  <c r="L1170" i="5"/>
  <c r="K1170" i="5"/>
  <c r="G1170" i="5"/>
  <c r="N1170" i="5" s="1"/>
  <c r="O1170" i="5" s="1"/>
  <c r="P1170" i="5" s="1"/>
  <c r="E1170" i="5"/>
  <c r="L1169" i="5"/>
  <c r="K1169" i="5"/>
  <c r="G1169" i="5"/>
  <c r="E1169" i="5"/>
  <c r="L1168" i="5"/>
  <c r="K1168" i="5"/>
  <c r="G1168" i="5"/>
  <c r="Q1168" i="5" s="1"/>
  <c r="E1168" i="5"/>
  <c r="K1167" i="5"/>
  <c r="G1167" i="5"/>
  <c r="N1167" i="5" s="1"/>
  <c r="O1167" i="5" s="1"/>
  <c r="P1167" i="5" s="1"/>
  <c r="E1167" i="5"/>
  <c r="L1167" i="5" s="1"/>
  <c r="L1166" i="5"/>
  <c r="K1166" i="5"/>
  <c r="G1166" i="5"/>
  <c r="Q1166" i="5" s="1"/>
  <c r="E1166" i="5"/>
  <c r="L1165" i="5"/>
  <c r="K1165" i="5"/>
  <c r="G1165" i="5"/>
  <c r="Q1165" i="5" s="1"/>
  <c r="E1165" i="5"/>
  <c r="L1164" i="5"/>
  <c r="K1164" i="5"/>
  <c r="G1164" i="5"/>
  <c r="E1164" i="5"/>
  <c r="L1163" i="5"/>
  <c r="K1163" i="5"/>
  <c r="G1163" i="5"/>
  <c r="Q1163" i="5" s="1"/>
  <c r="E1163" i="5"/>
  <c r="L1162" i="5"/>
  <c r="K1162" i="5"/>
  <c r="G1162" i="5"/>
  <c r="E1162" i="5"/>
  <c r="K1161" i="5"/>
  <c r="G1161" i="5"/>
  <c r="Q1161" i="5" s="1"/>
  <c r="E1161" i="5"/>
  <c r="L1161" i="5" s="1"/>
  <c r="K1160" i="5"/>
  <c r="G1160" i="5"/>
  <c r="Q1160" i="5" s="1"/>
  <c r="E1160" i="5"/>
  <c r="L1160" i="5" s="1"/>
  <c r="L1159" i="5"/>
  <c r="K1159" i="5"/>
  <c r="G1159" i="5"/>
  <c r="E1159" i="5"/>
  <c r="L1158" i="5"/>
  <c r="K1158" i="5"/>
  <c r="G1158" i="5"/>
  <c r="N1158" i="5" s="1"/>
  <c r="O1158" i="5" s="1"/>
  <c r="P1158" i="5" s="1"/>
  <c r="E1158" i="5"/>
  <c r="L1157" i="5"/>
  <c r="K1157" i="5"/>
  <c r="G1157" i="5"/>
  <c r="E1157" i="5"/>
  <c r="L1156" i="5"/>
  <c r="K1156" i="5"/>
  <c r="G1156" i="5"/>
  <c r="E1156" i="5"/>
  <c r="K1155" i="5"/>
  <c r="G1155" i="5"/>
  <c r="E1155" i="5"/>
  <c r="L1155" i="5" s="1"/>
  <c r="K1154" i="5"/>
  <c r="G1154" i="5"/>
  <c r="Q1154" i="5" s="1"/>
  <c r="E1154" i="5"/>
  <c r="L1154" i="5" s="1"/>
  <c r="L1153" i="5"/>
  <c r="K1153" i="5"/>
  <c r="G1153" i="5"/>
  <c r="Q1153" i="5" s="1"/>
  <c r="E1153" i="5"/>
  <c r="L1152" i="5"/>
  <c r="K1152" i="5"/>
  <c r="G1152" i="5"/>
  <c r="E1152" i="5"/>
  <c r="L1151" i="5"/>
  <c r="K1151" i="5"/>
  <c r="G1151" i="5"/>
  <c r="Q1151" i="5" s="1"/>
  <c r="E1151" i="5"/>
  <c r="L1150" i="5"/>
  <c r="K1150" i="5"/>
  <c r="G1150" i="5"/>
  <c r="E1150" i="5"/>
  <c r="K1149" i="5"/>
  <c r="G1149" i="5"/>
  <c r="Q1149" i="5" s="1"/>
  <c r="E1149" i="5"/>
  <c r="L1149" i="5" s="1"/>
  <c r="K1148" i="5"/>
  <c r="G1148" i="5"/>
  <c r="Q1148" i="5" s="1"/>
  <c r="E1148" i="5"/>
  <c r="L1148" i="5" s="1"/>
  <c r="L1147" i="5"/>
  <c r="K1147" i="5"/>
  <c r="G1147" i="5"/>
  <c r="E1147" i="5"/>
  <c r="L1146" i="5"/>
  <c r="K1146" i="5"/>
  <c r="G1146" i="5"/>
  <c r="E1146" i="5"/>
  <c r="L1145" i="5"/>
  <c r="K1145" i="5"/>
  <c r="G1145" i="5"/>
  <c r="E1145" i="5"/>
  <c r="L1144" i="5"/>
  <c r="K1144" i="5"/>
  <c r="G1144" i="5"/>
  <c r="E1144" i="5"/>
  <c r="K1143" i="5"/>
  <c r="G1143" i="5"/>
  <c r="E1143" i="5"/>
  <c r="L1143" i="5" s="1"/>
  <c r="K1142" i="5"/>
  <c r="G1142" i="5"/>
  <c r="Q1142" i="5" s="1"/>
  <c r="E1142" i="5"/>
  <c r="L1142" i="5" s="1"/>
  <c r="L1141" i="5"/>
  <c r="K1141" i="5"/>
  <c r="G1141" i="5"/>
  <c r="Q1141" i="5" s="1"/>
  <c r="E1141" i="5"/>
  <c r="L1140" i="5"/>
  <c r="K1140" i="5"/>
  <c r="G1140" i="5"/>
  <c r="E1140" i="5"/>
  <c r="L1139" i="5"/>
  <c r="K1139" i="5"/>
  <c r="G1139" i="5"/>
  <c r="Q1139" i="5" s="1"/>
  <c r="E1139" i="5"/>
  <c r="L1138" i="5"/>
  <c r="K1138" i="5"/>
  <c r="G1138" i="5"/>
  <c r="E1138" i="5"/>
  <c r="K1137" i="5"/>
  <c r="G1137" i="5"/>
  <c r="Q1137" i="5" s="1"/>
  <c r="E1137" i="5"/>
  <c r="L1137" i="5" s="1"/>
  <c r="K1136" i="5"/>
  <c r="G1136" i="5"/>
  <c r="Q1136" i="5" s="1"/>
  <c r="E1136" i="5"/>
  <c r="L1136" i="5" s="1"/>
  <c r="L1135" i="5"/>
  <c r="K1135" i="5"/>
  <c r="G1135" i="5"/>
  <c r="E1135" i="5"/>
  <c r="L1134" i="5"/>
  <c r="K1134" i="5"/>
  <c r="G1134" i="5"/>
  <c r="Q1134" i="5" s="1"/>
  <c r="E1134" i="5"/>
  <c r="L1133" i="5"/>
  <c r="K1133" i="5"/>
  <c r="G1133" i="5"/>
  <c r="E1133" i="5"/>
  <c r="L1132" i="5"/>
  <c r="K1132" i="5"/>
  <c r="G1132" i="5"/>
  <c r="E1132" i="5"/>
  <c r="K1131" i="5"/>
  <c r="G1131" i="5"/>
  <c r="E1131" i="5"/>
  <c r="L1131" i="5" s="1"/>
  <c r="K1130" i="5"/>
  <c r="G1130" i="5"/>
  <c r="Q1130" i="5" s="1"/>
  <c r="E1130" i="5"/>
  <c r="L1130" i="5" s="1"/>
  <c r="L1129" i="5"/>
  <c r="K1129" i="5"/>
  <c r="G1129" i="5"/>
  <c r="Q1129" i="5" s="1"/>
  <c r="E1129" i="5"/>
  <c r="L1128" i="5"/>
  <c r="K1128" i="5"/>
  <c r="G1128" i="5"/>
  <c r="E1128" i="5"/>
  <c r="L1127" i="5"/>
  <c r="K1127" i="5"/>
  <c r="G1127" i="5"/>
  <c r="Q1127" i="5" s="1"/>
  <c r="E1127" i="5"/>
  <c r="L1126" i="5"/>
  <c r="K1126" i="5"/>
  <c r="G1126" i="5"/>
  <c r="E1126" i="5"/>
  <c r="K1125" i="5"/>
  <c r="G1125" i="5"/>
  <c r="Q1125" i="5" s="1"/>
  <c r="E1125" i="5"/>
  <c r="L1125" i="5" s="1"/>
  <c r="K1124" i="5"/>
  <c r="G1124" i="5"/>
  <c r="Q1124" i="5" s="1"/>
  <c r="E1124" i="5"/>
  <c r="L1124" i="5" s="1"/>
  <c r="L1123" i="5"/>
  <c r="K1123" i="5"/>
  <c r="G1123" i="5"/>
  <c r="E1123" i="5"/>
  <c r="L1122" i="5"/>
  <c r="K1122" i="5"/>
  <c r="G1122" i="5"/>
  <c r="N1122" i="5" s="1"/>
  <c r="O1122" i="5" s="1"/>
  <c r="P1122" i="5" s="1"/>
  <c r="E1122" i="5"/>
  <c r="L1121" i="5"/>
  <c r="K1121" i="5"/>
  <c r="G1121" i="5"/>
  <c r="E1121" i="5"/>
  <c r="L1120" i="5"/>
  <c r="K1120" i="5"/>
  <c r="G1120" i="5"/>
  <c r="E1120" i="5"/>
  <c r="K1119" i="5"/>
  <c r="G1119" i="5"/>
  <c r="E1119" i="5"/>
  <c r="L1119" i="5" s="1"/>
  <c r="K1118" i="5"/>
  <c r="G1118" i="5"/>
  <c r="Q1118" i="5" s="1"/>
  <c r="E1118" i="5"/>
  <c r="L1118" i="5" s="1"/>
  <c r="L1117" i="5"/>
  <c r="K1117" i="5"/>
  <c r="G1117" i="5"/>
  <c r="Q1117" i="5" s="1"/>
  <c r="E1117" i="5"/>
  <c r="L1116" i="5"/>
  <c r="K1116" i="5"/>
  <c r="G1116" i="5"/>
  <c r="E1116" i="5"/>
  <c r="L1115" i="5"/>
  <c r="K1115" i="5"/>
  <c r="G1115" i="5"/>
  <c r="Q1115" i="5" s="1"/>
  <c r="E1115" i="5"/>
  <c r="L1114" i="5"/>
  <c r="K1114" i="5"/>
  <c r="G1114" i="5"/>
  <c r="E1114" i="5"/>
  <c r="K1113" i="5"/>
  <c r="G1113" i="5"/>
  <c r="Q1113" i="5" s="1"/>
  <c r="E1113" i="5"/>
  <c r="L1113" i="5" s="1"/>
  <c r="K1112" i="5"/>
  <c r="G1112" i="5"/>
  <c r="Q1112" i="5" s="1"/>
  <c r="E1112" i="5"/>
  <c r="L1112" i="5" s="1"/>
  <c r="L1111" i="5"/>
  <c r="K1111" i="5"/>
  <c r="G1111" i="5"/>
  <c r="E1111" i="5"/>
  <c r="L1110" i="5"/>
  <c r="K1110" i="5"/>
  <c r="G1110" i="5"/>
  <c r="Q1110" i="5" s="1"/>
  <c r="E1110" i="5"/>
  <c r="L1109" i="5"/>
  <c r="K1109" i="5"/>
  <c r="G1109" i="5"/>
  <c r="E1109" i="5"/>
  <c r="L1108" i="5"/>
  <c r="K1108" i="5"/>
  <c r="G1108" i="5"/>
  <c r="E1108" i="5"/>
  <c r="K1107" i="5"/>
  <c r="G1107" i="5"/>
  <c r="E1107" i="5"/>
  <c r="L1107" i="5" s="1"/>
  <c r="K1106" i="5"/>
  <c r="G1106" i="5"/>
  <c r="Q1106" i="5" s="1"/>
  <c r="E1106" i="5"/>
  <c r="L1106" i="5" s="1"/>
  <c r="L1105" i="5"/>
  <c r="K1105" i="5"/>
  <c r="G1105" i="5"/>
  <c r="Q1105" i="5" s="1"/>
  <c r="E1105" i="5"/>
  <c r="L1104" i="5"/>
  <c r="K1104" i="5"/>
  <c r="G1104" i="5"/>
  <c r="E1104" i="5"/>
  <c r="L1103" i="5"/>
  <c r="K1103" i="5"/>
  <c r="G1103" i="5"/>
  <c r="Q1103" i="5" s="1"/>
  <c r="E1103" i="5"/>
  <c r="L1102" i="5"/>
  <c r="K1102" i="5"/>
  <c r="G1102" i="5"/>
  <c r="E1102" i="5"/>
  <c r="K1101" i="5"/>
  <c r="G1101" i="5"/>
  <c r="Q1101" i="5" s="1"/>
  <c r="E1101" i="5"/>
  <c r="L1101" i="5" s="1"/>
  <c r="K1100" i="5"/>
  <c r="G1100" i="5"/>
  <c r="Q1100" i="5" s="1"/>
  <c r="E1100" i="5"/>
  <c r="L1100" i="5" s="1"/>
  <c r="L1099" i="5"/>
  <c r="K1099" i="5"/>
  <c r="G1099" i="5"/>
  <c r="E1099" i="5"/>
  <c r="L1098" i="5"/>
  <c r="K1098" i="5"/>
  <c r="G1098" i="5"/>
  <c r="E1098" i="5"/>
  <c r="L1097" i="5"/>
  <c r="K1097" i="5"/>
  <c r="G1097" i="5"/>
  <c r="E1097" i="5"/>
  <c r="L1096" i="5"/>
  <c r="K1096" i="5"/>
  <c r="G1096" i="5"/>
  <c r="N1096" i="5" s="1"/>
  <c r="E1096" i="5"/>
  <c r="K1095" i="5"/>
  <c r="G1095" i="5"/>
  <c r="E1095" i="5"/>
  <c r="L1095" i="5" s="1"/>
  <c r="K1094" i="5"/>
  <c r="G1094" i="5"/>
  <c r="Q1094" i="5" s="1"/>
  <c r="E1094" i="5"/>
  <c r="L1094" i="5" s="1"/>
  <c r="L1093" i="5"/>
  <c r="K1093" i="5"/>
  <c r="G1093" i="5"/>
  <c r="Q1093" i="5" s="1"/>
  <c r="E1093" i="5"/>
  <c r="L1092" i="5"/>
  <c r="K1092" i="5"/>
  <c r="G1092" i="5"/>
  <c r="E1092" i="5"/>
  <c r="L1091" i="5"/>
  <c r="K1091" i="5"/>
  <c r="G1091" i="5"/>
  <c r="Q1091" i="5" s="1"/>
  <c r="E1091" i="5"/>
  <c r="L1090" i="5"/>
  <c r="K1090" i="5"/>
  <c r="G1090" i="5"/>
  <c r="E1090" i="5"/>
  <c r="K1089" i="5"/>
  <c r="G1089" i="5"/>
  <c r="Q1089" i="5" s="1"/>
  <c r="E1089" i="5"/>
  <c r="L1089" i="5" s="1"/>
  <c r="K1088" i="5"/>
  <c r="G1088" i="5"/>
  <c r="Q1088" i="5" s="1"/>
  <c r="E1088" i="5"/>
  <c r="L1088" i="5" s="1"/>
  <c r="L1087" i="5"/>
  <c r="K1087" i="5"/>
  <c r="G1087" i="5"/>
  <c r="E1087" i="5"/>
  <c r="L1086" i="5"/>
  <c r="K1086" i="5"/>
  <c r="G1086" i="5"/>
  <c r="N1086" i="5" s="1"/>
  <c r="O1086" i="5" s="1"/>
  <c r="P1086" i="5" s="1"/>
  <c r="E1086" i="5"/>
  <c r="L1085" i="5"/>
  <c r="K1085" i="5"/>
  <c r="G1085" i="5"/>
  <c r="E1085" i="5"/>
  <c r="L1084" i="5"/>
  <c r="K1084" i="5"/>
  <c r="G1084" i="5"/>
  <c r="E1084" i="5"/>
  <c r="K1083" i="5"/>
  <c r="G1083" i="5"/>
  <c r="E1083" i="5"/>
  <c r="L1083" i="5" s="1"/>
  <c r="K1082" i="5"/>
  <c r="G1082" i="5"/>
  <c r="Q1082" i="5" s="1"/>
  <c r="E1082" i="5"/>
  <c r="L1082" i="5" s="1"/>
  <c r="L1081" i="5"/>
  <c r="K1081" i="5"/>
  <c r="G1081" i="5"/>
  <c r="Q1081" i="5" s="1"/>
  <c r="E1081" i="5"/>
  <c r="L1080" i="5"/>
  <c r="K1080" i="5"/>
  <c r="G1080" i="5"/>
  <c r="E1080" i="5"/>
  <c r="L1079" i="5"/>
  <c r="K1079" i="5"/>
  <c r="G1079" i="5"/>
  <c r="Q1079" i="5" s="1"/>
  <c r="E1079" i="5"/>
  <c r="L1078" i="5"/>
  <c r="K1078" i="5"/>
  <c r="G1078" i="5"/>
  <c r="E1078" i="5"/>
  <c r="K1077" i="5"/>
  <c r="G1077" i="5"/>
  <c r="Q1077" i="5" s="1"/>
  <c r="E1077" i="5"/>
  <c r="L1077" i="5" s="1"/>
  <c r="K1076" i="5"/>
  <c r="G1076" i="5"/>
  <c r="Q1076" i="5" s="1"/>
  <c r="E1076" i="5"/>
  <c r="L1076" i="5" s="1"/>
  <c r="L1075" i="5"/>
  <c r="K1075" i="5"/>
  <c r="G1075" i="5"/>
  <c r="E1075" i="5"/>
  <c r="L1074" i="5"/>
  <c r="K1074" i="5"/>
  <c r="G1074" i="5"/>
  <c r="N1074" i="5" s="1"/>
  <c r="O1074" i="5" s="1"/>
  <c r="P1074" i="5" s="1"/>
  <c r="E1074" i="5"/>
  <c r="L1073" i="5"/>
  <c r="K1073" i="5"/>
  <c r="G1073" i="5"/>
  <c r="E1073" i="5"/>
  <c r="L1072" i="5"/>
  <c r="K1072" i="5"/>
  <c r="G1072" i="5"/>
  <c r="Q1072" i="5" s="1"/>
  <c r="E1072" i="5"/>
  <c r="K1071" i="5"/>
  <c r="G1071" i="5"/>
  <c r="E1071" i="5"/>
  <c r="L1071" i="5" s="1"/>
  <c r="K1070" i="5"/>
  <c r="G1070" i="5"/>
  <c r="Q1070" i="5" s="1"/>
  <c r="E1070" i="5"/>
  <c r="L1070" i="5" s="1"/>
  <c r="L1069" i="5"/>
  <c r="K1069" i="5"/>
  <c r="G1069" i="5"/>
  <c r="Q1069" i="5" s="1"/>
  <c r="E1069" i="5"/>
  <c r="L1068" i="5"/>
  <c r="K1068" i="5"/>
  <c r="G1068" i="5"/>
  <c r="E1068" i="5"/>
  <c r="L1067" i="5"/>
  <c r="K1067" i="5"/>
  <c r="G1067" i="5"/>
  <c r="Q1067" i="5" s="1"/>
  <c r="E1067" i="5"/>
  <c r="L1066" i="5"/>
  <c r="K1066" i="5"/>
  <c r="G1066" i="5"/>
  <c r="E1066" i="5"/>
  <c r="K1065" i="5"/>
  <c r="G1065" i="5"/>
  <c r="Q1065" i="5" s="1"/>
  <c r="E1065" i="5"/>
  <c r="L1065" i="5" s="1"/>
  <c r="K1064" i="5"/>
  <c r="G1064" i="5"/>
  <c r="Q1064" i="5" s="1"/>
  <c r="E1064" i="5"/>
  <c r="L1064" i="5" s="1"/>
  <c r="L1063" i="5"/>
  <c r="K1063" i="5"/>
  <c r="G1063" i="5"/>
  <c r="E1063" i="5"/>
  <c r="L1062" i="5"/>
  <c r="K1062" i="5"/>
  <c r="G1062" i="5"/>
  <c r="E1062" i="5"/>
  <c r="L1061" i="5"/>
  <c r="K1061" i="5"/>
  <c r="G1061" i="5"/>
  <c r="E1061" i="5"/>
  <c r="L1060" i="5"/>
  <c r="K1060" i="5"/>
  <c r="G1060" i="5"/>
  <c r="Q1060" i="5" s="1"/>
  <c r="E1060" i="5"/>
  <c r="K1059" i="5"/>
  <c r="G1059" i="5"/>
  <c r="E1059" i="5"/>
  <c r="L1059" i="5" s="1"/>
  <c r="K1058" i="5"/>
  <c r="G1058" i="5"/>
  <c r="Q1058" i="5" s="1"/>
  <c r="E1058" i="5"/>
  <c r="L1058" i="5" s="1"/>
  <c r="L1057" i="5"/>
  <c r="K1057" i="5"/>
  <c r="G1057" i="5"/>
  <c r="Q1057" i="5" s="1"/>
  <c r="E1057" i="5"/>
  <c r="L1056" i="5"/>
  <c r="K1056" i="5"/>
  <c r="G1056" i="5"/>
  <c r="E1056" i="5"/>
  <c r="L1055" i="5"/>
  <c r="K1055" i="5"/>
  <c r="G1055" i="5"/>
  <c r="Q1055" i="5" s="1"/>
  <c r="E1055" i="5"/>
  <c r="L1054" i="5"/>
  <c r="K1054" i="5"/>
  <c r="G1054" i="5"/>
  <c r="E1054" i="5"/>
  <c r="K1053" i="5"/>
  <c r="G1053" i="5"/>
  <c r="Q1053" i="5" s="1"/>
  <c r="E1053" i="5"/>
  <c r="L1053" i="5" s="1"/>
  <c r="K1052" i="5"/>
  <c r="G1052" i="5"/>
  <c r="Q1052" i="5" s="1"/>
  <c r="E1052" i="5"/>
  <c r="L1052" i="5" s="1"/>
  <c r="L1051" i="5"/>
  <c r="K1051" i="5"/>
  <c r="G1051" i="5"/>
  <c r="E1051" i="5"/>
  <c r="L1050" i="5"/>
  <c r="K1050" i="5"/>
  <c r="G1050" i="5"/>
  <c r="E1050" i="5"/>
  <c r="L1049" i="5"/>
  <c r="K1049" i="5"/>
  <c r="G1049" i="5"/>
  <c r="E1049" i="5"/>
  <c r="L1048" i="5"/>
  <c r="K1048" i="5"/>
  <c r="G1048" i="5"/>
  <c r="N1048" i="5" s="1"/>
  <c r="E1048" i="5"/>
  <c r="K1047" i="5"/>
  <c r="G1047" i="5"/>
  <c r="E1047" i="5"/>
  <c r="L1047" i="5" s="1"/>
  <c r="K1046" i="5"/>
  <c r="G1046" i="5"/>
  <c r="Q1046" i="5" s="1"/>
  <c r="E1046" i="5"/>
  <c r="L1046" i="5" s="1"/>
  <c r="L1045" i="5"/>
  <c r="K1045" i="5"/>
  <c r="G1045" i="5"/>
  <c r="Q1045" i="5" s="1"/>
  <c r="E1045" i="5"/>
  <c r="L1044" i="5"/>
  <c r="K1044" i="5"/>
  <c r="G1044" i="5"/>
  <c r="E1044" i="5"/>
  <c r="L1043" i="5"/>
  <c r="K1043" i="5"/>
  <c r="G1043" i="5"/>
  <c r="Q1043" i="5" s="1"/>
  <c r="E1043" i="5"/>
  <c r="L1042" i="5"/>
  <c r="K1042" i="5"/>
  <c r="G1042" i="5"/>
  <c r="E1042" i="5"/>
  <c r="K1041" i="5"/>
  <c r="G1041" i="5"/>
  <c r="Q1041" i="5" s="1"/>
  <c r="E1041" i="5"/>
  <c r="L1041" i="5" s="1"/>
  <c r="K1040" i="5"/>
  <c r="G1040" i="5"/>
  <c r="Q1040" i="5" s="1"/>
  <c r="E1040" i="5"/>
  <c r="L1040" i="5" s="1"/>
  <c r="L1039" i="5"/>
  <c r="K1039" i="5"/>
  <c r="G1039" i="5"/>
  <c r="E1039" i="5"/>
  <c r="L1038" i="5"/>
  <c r="K1038" i="5"/>
  <c r="G1038" i="5"/>
  <c r="Q1038" i="5" s="1"/>
  <c r="E1038" i="5"/>
  <c r="L1037" i="5"/>
  <c r="K1037" i="5"/>
  <c r="G1037" i="5"/>
  <c r="E1037" i="5"/>
  <c r="L1036" i="5"/>
  <c r="K1036" i="5"/>
  <c r="G1036" i="5"/>
  <c r="E1036" i="5"/>
  <c r="K1035" i="5"/>
  <c r="G1035" i="5"/>
  <c r="E1035" i="5"/>
  <c r="L1035" i="5" s="1"/>
  <c r="K1034" i="5"/>
  <c r="G1034" i="5"/>
  <c r="Q1034" i="5" s="1"/>
  <c r="E1034" i="5"/>
  <c r="L1034" i="5" s="1"/>
  <c r="L1033" i="5"/>
  <c r="K1033" i="5"/>
  <c r="G1033" i="5"/>
  <c r="Q1033" i="5" s="1"/>
  <c r="E1033" i="5"/>
  <c r="L1032" i="5"/>
  <c r="K1032" i="5"/>
  <c r="G1032" i="5"/>
  <c r="E1032" i="5"/>
  <c r="L1031" i="5"/>
  <c r="K1031" i="5"/>
  <c r="G1031" i="5"/>
  <c r="Q1031" i="5" s="1"/>
  <c r="E1031" i="5"/>
  <c r="L1030" i="5"/>
  <c r="K1030" i="5"/>
  <c r="G1030" i="5"/>
  <c r="E1030" i="5"/>
  <c r="K1029" i="5"/>
  <c r="G1029" i="5"/>
  <c r="Q1029" i="5" s="1"/>
  <c r="E1029" i="5"/>
  <c r="L1029" i="5" s="1"/>
  <c r="K1028" i="5"/>
  <c r="G1028" i="5"/>
  <c r="Q1028" i="5" s="1"/>
  <c r="E1028" i="5"/>
  <c r="L1028" i="5" s="1"/>
  <c r="L1027" i="5"/>
  <c r="K1027" i="5"/>
  <c r="G1027" i="5"/>
  <c r="E1027" i="5"/>
  <c r="L1026" i="5"/>
  <c r="K1026" i="5"/>
  <c r="G1026" i="5"/>
  <c r="Q1026" i="5" s="1"/>
  <c r="E1026" i="5"/>
  <c r="L1025" i="5"/>
  <c r="K1025" i="5"/>
  <c r="G1025" i="5"/>
  <c r="E1025" i="5"/>
  <c r="L1024" i="5"/>
  <c r="K1024" i="5"/>
  <c r="G1024" i="5"/>
  <c r="E1024" i="5"/>
  <c r="K1023" i="5"/>
  <c r="G1023" i="5"/>
  <c r="E1023" i="5"/>
  <c r="L1023" i="5" s="1"/>
  <c r="K1022" i="5"/>
  <c r="G1022" i="5"/>
  <c r="Q1022" i="5" s="1"/>
  <c r="E1022" i="5"/>
  <c r="L1022" i="5" s="1"/>
  <c r="L1021" i="5"/>
  <c r="K1021" i="5"/>
  <c r="G1021" i="5"/>
  <c r="Q1021" i="5" s="1"/>
  <c r="E1021" i="5"/>
  <c r="L1020" i="5"/>
  <c r="K1020" i="5"/>
  <c r="G1020" i="5"/>
  <c r="E1020" i="5"/>
  <c r="L1019" i="5"/>
  <c r="K1019" i="5"/>
  <c r="G1019" i="5"/>
  <c r="Q1019" i="5" s="1"/>
  <c r="E1019" i="5"/>
  <c r="L1018" i="5"/>
  <c r="K1018" i="5"/>
  <c r="G1018" i="5"/>
  <c r="E1018" i="5"/>
  <c r="K1017" i="5"/>
  <c r="G1017" i="5"/>
  <c r="Q1017" i="5" s="1"/>
  <c r="E1017" i="5"/>
  <c r="L1017" i="5" s="1"/>
  <c r="K1016" i="5"/>
  <c r="G1016" i="5"/>
  <c r="Q1016" i="5" s="1"/>
  <c r="E1016" i="5"/>
  <c r="L1016" i="5" s="1"/>
  <c r="L1015" i="5"/>
  <c r="K1015" i="5"/>
  <c r="G1015" i="5"/>
  <c r="E1015" i="5"/>
  <c r="L1014" i="5"/>
  <c r="K1014" i="5"/>
  <c r="G1014" i="5"/>
  <c r="N1014" i="5" s="1"/>
  <c r="O1014" i="5" s="1"/>
  <c r="P1014" i="5" s="1"/>
  <c r="E1014" i="5"/>
  <c r="L1013" i="5"/>
  <c r="K1013" i="5"/>
  <c r="G1013" i="5"/>
  <c r="E1013" i="5"/>
  <c r="L1012" i="5"/>
  <c r="K1012" i="5"/>
  <c r="G1012" i="5"/>
  <c r="E1012" i="5"/>
  <c r="K1011" i="5"/>
  <c r="G1011" i="5"/>
  <c r="E1011" i="5"/>
  <c r="L1011" i="5" s="1"/>
  <c r="K1010" i="5"/>
  <c r="G1010" i="5"/>
  <c r="Q1010" i="5" s="1"/>
  <c r="E1010" i="5"/>
  <c r="L1010" i="5" s="1"/>
  <c r="L1009" i="5"/>
  <c r="K1009" i="5"/>
  <c r="G1009" i="5"/>
  <c r="Q1009" i="5" s="1"/>
  <c r="E1009" i="5"/>
  <c r="L1008" i="5"/>
  <c r="K1008" i="5"/>
  <c r="G1008" i="5"/>
  <c r="E1008" i="5"/>
  <c r="L1007" i="5"/>
  <c r="K1007" i="5"/>
  <c r="G1007" i="5"/>
  <c r="Q1007" i="5" s="1"/>
  <c r="E1007" i="5"/>
  <c r="L1006" i="5"/>
  <c r="K1006" i="5"/>
  <c r="G1006" i="5"/>
  <c r="E1006" i="5"/>
  <c r="K1005" i="5"/>
  <c r="G1005" i="5"/>
  <c r="Q1005" i="5" s="1"/>
  <c r="E1005" i="5"/>
  <c r="L1005" i="5" s="1"/>
  <c r="K1004" i="5"/>
  <c r="G1004" i="5"/>
  <c r="Q1004" i="5" s="1"/>
  <c r="E1004" i="5"/>
  <c r="L1004" i="5" s="1"/>
  <c r="L1003" i="5"/>
  <c r="K1003" i="5"/>
  <c r="G1003" i="5"/>
  <c r="E1003" i="5"/>
  <c r="L1002" i="5"/>
  <c r="K1002" i="5"/>
  <c r="G1002" i="5"/>
  <c r="E1002" i="5"/>
  <c r="L1001" i="5"/>
  <c r="K1001" i="5"/>
  <c r="G1001" i="5"/>
  <c r="E1001" i="5"/>
  <c r="L1000" i="5"/>
  <c r="K1000" i="5"/>
  <c r="G1000" i="5"/>
  <c r="N1000" i="5" s="1"/>
  <c r="E1000" i="5"/>
  <c r="K999" i="5"/>
  <c r="G999" i="5"/>
  <c r="E999" i="5"/>
  <c r="L999" i="5" s="1"/>
  <c r="K998" i="5"/>
  <c r="G998" i="5"/>
  <c r="Q998" i="5" s="1"/>
  <c r="E998" i="5"/>
  <c r="L998" i="5" s="1"/>
  <c r="L997" i="5"/>
  <c r="K997" i="5"/>
  <c r="G997" i="5"/>
  <c r="Q997" i="5" s="1"/>
  <c r="E997" i="5"/>
  <c r="L996" i="5"/>
  <c r="K996" i="5"/>
  <c r="G996" i="5"/>
  <c r="E996" i="5"/>
  <c r="L995" i="5"/>
  <c r="K995" i="5"/>
  <c r="G995" i="5"/>
  <c r="Q995" i="5" s="1"/>
  <c r="E995" i="5"/>
  <c r="L994" i="5"/>
  <c r="K994" i="5"/>
  <c r="G994" i="5"/>
  <c r="E994" i="5"/>
  <c r="K993" i="5"/>
  <c r="G993" i="5"/>
  <c r="Q993" i="5" s="1"/>
  <c r="E993" i="5"/>
  <c r="L993" i="5" s="1"/>
  <c r="K992" i="5"/>
  <c r="G992" i="5"/>
  <c r="Q992" i="5" s="1"/>
  <c r="E992" i="5"/>
  <c r="L992" i="5" s="1"/>
  <c r="L991" i="5"/>
  <c r="K991" i="5"/>
  <c r="G991" i="5"/>
  <c r="E991" i="5"/>
  <c r="L990" i="5"/>
  <c r="K990" i="5"/>
  <c r="G990" i="5"/>
  <c r="E990" i="5"/>
  <c r="L989" i="5"/>
  <c r="K989" i="5"/>
  <c r="G989" i="5"/>
  <c r="E989" i="5"/>
  <c r="L988" i="5"/>
  <c r="K988" i="5"/>
  <c r="G988" i="5"/>
  <c r="E988" i="5"/>
  <c r="K987" i="5"/>
  <c r="G987" i="5"/>
  <c r="E987" i="5"/>
  <c r="L987" i="5" s="1"/>
  <c r="K986" i="5"/>
  <c r="G986" i="5"/>
  <c r="Q986" i="5" s="1"/>
  <c r="E986" i="5"/>
  <c r="L986" i="5" s="1"/>
  <c r="L985" i="5"/>
  <c r="K985" i="5"/>
  <c r="G985" i="5"/>
  <c r="Q985" i="5" s="1"/>
  <c r="E985" i="5"/>
  <c r="L984" i="5"/>
  <c r="K984" i="5"/>
  <c r="G984" i="5"/>
  <c r="E984" i="5"/>
  <c r="Q983" i="5"/>
  <c r="L983" i="5"/>
  <c r="K983" i="5"/>
  <c r="G983" i="5"/>
  <c r="E983" i="5"/>
  <c r="L982" i="5"/>
  <c r="K982" i="5"/>
  <c r="G982" i="5"/>
  <c r="E982" i="5"/>
  <c r="K981" i="5"/>
  <c r="G981" i="5"/>
  <c r="Q981" i="5" s="1"/>
  <c r="E981" i="5"/>
  <c r="L981" i="5" s="1"/>
  <c r="K980" i="5"/>
  <c r="G980" i="5"/>
  <c r="Q980" i="5" s="1"/>
  <c r="E980" i="5"/>
  <c r="L980" i="5" s="1"/>
  <c r="L979" i="5"/>
  <c r="K979" i="5"/>
  <c r="G979" i="5"/>
  <c r="E979" i="5"/>
  <c r="L978" i="5"/>
  <c r="K978" i="5"/>
  <c r="G978" i="5"/>
  <c r="E978" i="5"/>
  <c r="L977" i="5"/>
  <c r="K977" i="5"/>
  <c r="G977" i="5"/>
  <c r="E977" i="5"/>
  <c r="L976" i="5"/>
  <c r="K976" i="5"/>
  <c r="G976" i="5"/>
  <c r="Q976" i="5" s="1"/>
  <c r="E976" i="5"/>
  <c r="K975" i="5"/>
  <c r="G975" i="5"/>
  <c r="E975" i="5"/>
  <c r="L975" i="5" s="1"/>
  <c r="K974" i="5"/>
  <c r="G974" i="5"/>
  <c r="Q974" i="5" s="1"/>
  <c r="E974" i="5"/>
  <c r="L974" i="5" s="1"/>
  <c r="L973" i="5"/>
  <c r="K973" i="5"/>
  <c r="G973" i="5"/>
  <c r="Q973" i="5" s="1"/>
  <c r="E973" i="5"/>
  <c r="L972" i="5"/>
  <c r="K972" i="5"/>
  <c r="G972" i="5"/>
  <c r="E972" i="5"/>
  <c r="L971" i="5"/>
  <c r="K971" i="5"/>
  <c r="G971" i="5"/>
  <c r="Q971" i="5" s="1"/>
  <c r="E971" i="5"/>
  <c r="L970" i="5"/>
  <c r="K970" i="5"/>
  <c r="G970" i="5"/>
  <c r="E970" i="5"/>
  <c r="K969" i="5"/>
  <c r="G969" i="5"/>
  <c r="Q969" i="5" s="1"/>
  <c r="E969" i="5"/>
  <c r="L969" i="5" s="1"/>
  <c r="K968" i="5"/>
  <c r="G968" i="5"/>
  <c r="Q968" i="5" s="1"/>
  <c r="E968" i="5"/>
  <c r="L968" i="5" s="1"/>
  <c r="L967" i="5"/>
  <c r="K967" i="5"/>
  <c r="G967" i="5"/>
  <c r="E967" i="5"/>
  <c r="L966" i="5"/>
  <c r="K966" i="5"/>
  <c r="G966" i="5"/>
  <c r="E966" i="5"/>
  <c r="L965" i="5"/>
  <c r="K965" i="5"/>
  <c r="G965" i="5"/>
  <c r="E965" i="5"/>
  <c r="L964" i="5"/>
  <c r="K964" i="5"/>
  <c r="G964" i="5"/>
  <c r="Q964" i="5" s="1"/>
  <c r="E964" i="5"/>
  <c r="K963" i="5"/>
  <c r="G963" i="5"/>
  <c r="E963" i="5"/>
  <c r="L963" i="5" s="1"/>
  <c r="K962" i="5"/>
  <c r="G962" i="5"/>
  <c r="Q962" i="5" s="1"/>
  <c r="E962" i="5"/>
  <c r="L962" i="5" s="1"/>
  <c r="L961" i="5"/>
  <c r="K961" i="5"/>
  <c r="G961" i="5"/>
  <c r="Q961" i="5" s="1"/>
  <c r="E961" i="5"/>
  <c r="L960" i="5"/>
  <c r="K960" i="5"/>
  <c r="G960" i="5"/>
  <c r="E960" i="5"/>
  <c r="L959" i="5"/>
  <c r="K959" i="5"/>
  <c r="G959" i="5"/>
  <c r="Q959" i="5" s="1"/>
  <c r="E959" i="5"/>
  <c r="L958" i="5"/>
  <c r="K958" i="5"/>
  <c r="G958" i="5"/>
  <c r="E958" i="5"/>
  <c r="K957" i="5"/>
  <c r="G957" i="5"/>
  <c r="Q957" i="5" s="1"/>
  <c r="E957" i="5"/>
  <c r="L957" i="5" s="1"/>
  <c r="K956" i="5"/>
  <c r="G956" i="5"/>
  <c r="Q956" i="5" s="1"/>
  <c r="E956" i="5"/>
  <c r="L956" i="5" s="1"/>
  <c r="L955" i="5"/>
  <c r="K955" i="5"/>
  <c r="G955" i="5"/>
  <c r="E955" i="5"/>
  <c r="L954" i="5"/>
  <c r="K954" i="5"/>
  <c r="G954" i="5"/>
  <c r="N954" i="5" s="1"/>
  <c r="O954" i="5" s="1"/>
  <c r="P954" i="5" s="1"/>
  <c r="E954" i="5"/>
  <c r="L953" i="5"/>
  <c r="K953" i="5"/>
  <c r="G953" i="5"/>
  <c r="E953" i="5"/>
  <c r="L952" i="5"/>
  <c r="K952" i="5"/>
  <c r="G952" i="5"/>
  <c r="N952" i="5" s="1"/>
  <c r="E952" i="5"/>
  <c r="K951" i="5"/>
  <c r="G951" i="5"/>
  <c r="E951" i="5"/>
  <c r="L951" i="5" s="1"/>
  <c r="K950" i="5"/>
  <c r="G950" i="5"/>
  <c r="Q950" i="5" s="1"/>
  <c r="E950" i="5"/>
  <c r="L950" i="5" s="1"/>
  <c r="L949" i="5"/>
  <c r="K949" i="5"/>
  <c r="G949" i="5"/>
  <c r="Q949" i="5" s="1"/>
  <c r="E949" i="5"/>
  <c r="L948" i="5"/>
  <c r="K948" i="5"/>
  <c r="G948" i="5"/>
  <c r="E948" i="5"/>
  <c r="L947" i="5"/>
  <c r="K947" i="5"/>
  <c r="G947" i="5"/>
  <c r="Q947" i="5" s="1"/>
  <c r="E947" i="5"/>
  <c r="L946" i="5"/>
  <c r="K946" i="5"/>
  <c r="G946" i="5"/>
  <c r="E946" i="5"/>
  <c r="K945" i="5"/>
  <c r="G945" i="5"/>
  <c r="Q945" i="5" s="1"/>
  <c r="E945" i="5"/>
  <c r="L945" i="5" s="1"/>
  <c r="K944" i="5"/>
  <c r="G944" i="5"/>
  <c r="Q944" i="5" s="1"/>
  <c r="E944" i="5"/>
  <c r="L944" i="5" s="1"/>
  <c r="L943" i="5"/>
  <c r="K943" i="5"/>
  <c r="G943" i="5"/>
  <c r="E943" i="5"/>
  <c r="L942" i="5"/>
  <c r="K942" i="5"/>
  <c r="G942" i="5"/>
  <c r="E942" i="5"/>
  <c r="L941" i="5"/>
  <c r="K941" i="5"/>
  <c r="G941" i="5"/>
  <c r="E941" i="5"/>
  <c r="L940" i="5"/>
  <c r="K940" i="5"/>
  <c r="G940" i="5"/>
  <c r="E940" i="5"/>
  <c r="K939" i="5"/>
  <c r="G939" i="5"/>
  <c r="E939" i="5"/>
  <c r="L939" i="5" s="1"/>
  <c r="K938" i="5"/>
  <c r="G938" i="5"/>
  <c r="Q938" i="5" s="1"/>
  <c r="E938" i="5"/>
  <c r="L938" i="5" s="1"/>
  <c r="L937" i="5"/>
  <c r="K937" i="5"/>
  <c r="G937" i="5"/>
  <c r="Q937" i="5" s="1"/>
  <c r="E937" i="5"/>
  <c r="L936" i="5"/>
  <c r="K936" i="5"/>
  <c r="G936" i="5"/>
  <c r="E936" i="5"/>
  <c r="L935" i="5"/>
  <c r="K935" i="5"/>
  <c r="G935" i="5"/>
  <c r="Q935" i="5" s="1"/>
  <c r="E935" i="5"/>
  <c r="L934" i="5"/>
  <c r="K934" i="5"/>
  <c r="G934" i="5"/>
  <c r="E934" i="5"/>
  <c r="K933" i="5"/>
  <c r="G933" i="5"/>
  <c r="Q933" i="5" s="1"/>
  <c r="E933" i="5"/>
  <c r="L933" i="5" s="1"/>
  <c r="K932" i="5"/>
  <c r="G932" i="5"/>
  <c r="Q932" i="5" s="1"/>
  <c r="E932" i="5"/>
  <c r="L932" i="5" s="1"/>
  <c r="L931" i="5"/>
  <c r="K931" i="5"/>
  <c r="G931" i="5"/>
  <c r="E931" i="5"/>
  <c r="L930" i="5"/>
  <c r="K930" i="5"/>
  <c r="G930" i="5"/>
  <c r="E930" i="5"/>
  <c r="L929" i="5"/>
  <c r="K929" i="5"/>
  <c r="G929" i="5"/>
  <c r="E929" i="5"/>
  <c r="L928" i="5"/>
  <c r="K928" i="5"/>
  <c r="G928" i="5"/>
  <c r="E928" i="5"/>
  <c r="K927" i="5"/>
  <c r="G927" i="5"/>
  <c r="E927" i="5"/>
  <c r="L927" i="5" s="1"/>
  <c r="K926" i="5"/>
  <c r="G926" i="5"/>
  <c r="Q926" i="5" s="1"/>
  <c r="E926" i="5"/>
  <c r="L926" i="5" s="1"/>
  <c r="L925" i="5"/>
  <c r="K925" i="5"/>
  <c r="G925" i="5"/>
  <c r="Q925" i="5" s="1"/>
  <c r="E925" i="5"/>
  <c r="L924" i="5"/>
  <c r="K924" i="5"/>
  <c r="G924" i="5"/>
  <c r="E924" i="5"/>
  <c r="L923" i="5"/>
  <c r="K923" i="5"/>
  <c r="G923" i="5"/>
  <c r="Q923" i="5" s="1"/>
  <c r="E923" i="5"/>
  <c r="L922" i="5"/>
  <c r="K922" i="5"/>
  <c r="G922" i="5"/>
  <c r="E922" i="5"/>
  <c r="K921" i="5"/>
  <c r="G921" i="5"/>
  <c r="Q921" i="5" s="1"/>
  <c r="E921" i="5"/>
  <c r="L921" i="5" s="1"/>
  <c r="K920" i="5"/>
  <c r="G920" i="5"/>
  <c r="Q920" i="5" s="1"/>
  <c r="E920" i="5"/>
  <c r="L920" i="5" s="1"/>
  <c r="L919" i="5"/>
  <c r="K919" i="5"/>
  <c r="G919" i="5"/>
  <c r="E919" i="5"/>
  <c r="L918" i="5"/>
  <c r="K918" i="5"/>
  <c r="G918" i="5"/>
  <c r="E918" i="5"/>
  <c r="L917" i="5"/>
  <c r="K917" i="5"/>
  <c r="G917" i="5"/>
  <c r="E917" i="5"/>
  <c r="L916" i="5"/>
  <c r="K916" i="5"/>
  <c r="G916" i="5"/>
  <c r="E916" i="5"/>
  <c r="K915" i="5"/>
  <c r="G915" i="5"/>
  <c r="E915" i="5"/>
  <c r="L915" i="5" s="1"/>
  <c r="K914" i="5"/>
  <c r="G914" i="5"/>
  <c r="Q914" i="5" s="1"/>
  <c r="E914" i="5"/>
  <c r="L914" i="5" s="1"/>
  <c r="L913" i="5"/>
  <c r="K913" i="5"/>
  <c r="G913" i="5"/>
  <c r="Q913" i="5" s="1"/>
  <c r="E913" i="5"/>
  <c r="L912" i="5"/>
  <c r="K912" i="5"/>
  <c r="G912" i="5"/>
  <c r="E912" i="5"/>
  <c r="L911" i="5"/>
  <c r="K911" i="5"/>
  <c r="G911" i="5"/>
  <c r="Q911" i="5" s="1"/>
  <c r="E911" i="5"/>
  <c r="L910" i="5"/>
  <c r="K910" i="5"/>
  <c r="G910" i="5"/>
  <c r="E910" i="5"/>
  <c r="K909" i="5"/>
  <c r="G909" i="5"/>
  <c r="Q909" i="5" s="1"/>
  <c r="E909" i="5"/>
  <c r="L909" i="5" s="1"/>
  <c r="K908" i="5"/>
  <c r="G908" i="5"/>
  <c r="Q908" i="5" s="1"/>
  <c r="E908" i="5"/>
  <c r="L908" i="5" s="1"/>
  <c r="L907" i="5"/>
  <c r="K907" i="5"/>
  <c r="G907" i="5"/>
  <c r="E907" i="5"/>
  <c r="L906" i="5"/>
  <c r="K906" i="5"/>
  <c r="G906" i="5"/>
  <c r="E906" i="5"/>
  <c r="L905" i="5"/>
  <c r="K905" i="5"/>
  <c r="G905" i="5"/>
  <c r="E905" i="5"/>
  <c r="L904" i="5"/>
  <c r="K904" i="5"/>
  <c r="G904" i="5"/>
  <c r="E904" i="5"/>
  <c r="K903" i="5"/>
  <c r="G903" i="5"/>
  <c r="E903" i="5"/>
  <c r="L903" i="5" s="1"/>
  <c r="K902" i="5"/>
  <c r="G902" i="5"/>
  <c r="Q902" i="5" s="1"/>
  <c r="E902" i="5"/>
  <c r="L902" i="5" s="1"/>
  <c r="L901" i="5"/>
  <c r="K901" i="5"/>
  <c r="G901" i="5"/>
  <c r="Q901" i="5" s="1"/>
  <c r="E901" i="5"/>
  <c r="L900" i="5"/>
  <c r="K900" i="5"/>
  <c r="G900" i="5"/>
  <c r="E900" i="5"/>
  <c r="L899" i="5"/>
  <c r="K899" i="5"/>
  <c r="G899" i="5"/>
  <c r="Q899" i="5" s="1"/>
  <c r="E899" i="5"/>
  <c r="L898" i="5"/>
  <c r="K898" i="5"/>
  <c r="G898" i="5"/>
  <c r="E898" i="5"/>
  <c r="K897" i="5"/>
  <c r="G897" i="5"/>
  <c r="Q897" i="5" s="1"/>
  <c r="E897" i="5"/>
  <c r="L897" i="5" s="1"/>
  <c r="K896" i="5"/>
  <c r="G896" i="5"/>
  <c r="Q896" i="5" s="1"/>
  <c r="E896" i="5"/>
  <c r="L896" i="5" s="1"/>
  <c r="L895" i="5"/>
  <c r="K895" i="5"/>
  <c r="G895" i="5"/>
  <c r="E895" i="5"/>
  <c r="L894" i="5"/>
  <c r="K894" i="5"/>
  <c r="G894" i="5"/>
  <c r="E894" i="5"/>
  <c r="L893" i="5"/>
  <c r="K893" i="5"/>
  <c r="G893" i="5"/>
  <c r="E893" i="5"/>
  <c r="L892" i="5"/>
  <c r="K892" i="5"/>
  <c r="G892" i="5"/>
  <c r="E892" i="5"/>
  <c r="K891" i="5"/>
  <c r="G891" i="5"/>
  <c r="E891" i="5"/>
  <c r="L891" i="5" s="1"/>
  <c r="K890" i="5"/>
  <c r="G890" i="5"/>
  <c r="Q890" i="5" s="1"/>
  <c r="E890" i="5"/>
  <c r="L890" i="5" s="1"/>
  <c r="L889" i="5"/>
  <c r="K889" i="5"/>
  <c r="G889" i="5"/>
  <c r="Q889" i="5" s="1"/>
  <c r="E889" i="5"/>
  <c r="L888" i="5"/>
  <c r="K888" i="5"/>
  <c r="G888" i="5"/>
  <c r="E888" i="5"/>
  <c r="L887" i="5"/>
  <c r="K887" i="5"/>
  <c r="G887" i="5"/>
  <c r="Q887" i="5" s="1"/>
  <c r="E887" i="5"/>
  <c r="L886" i="5"/>
  <c r="K886" i="5"/>
  <c r="G886" i="5"/>
  <c r="E886" i="5"/>
  <c r="K885" i="5"/>
  <c r="G885" i="5"/>
  <c r="Q885" i="5" s="1"/>
  <c r="E885" i="5"/>
  <c r="L885" i="5" s="1"/>
  <c r="K884" i="5"/>
  <c r="G884" i="5"/>
  <c r="Q884" i="5" s="1"/>
  <c r="E884" i="5"/>
  <c r="L884" i="5" s="1"/>
  <c r="L883" i="5"/>
  <c r="K883" i="5"/>
  <c r="G883" i="5"/>
  <c r="E883" i="5"/>
  <c r="L882" i="5"/>
  <c r="K882" i="5"/>
  <c r="G882" i="5"/>
  <c r="Q882" i="5" s="1"/>
  <c r="E882" i="5"/>
  <c r="L881" i="5"/>
  <c r="K881" i="5"/>
  <c r="G881" i="5"/>
  <c r="E881" i="5"/>
  <c r="L880" i="5"/>
  <c r="K880" i="5"/>
  <c r="G880" i="5"/>
  <c r="E880" i="5"/>
  <c r="K879" i="5"/>
  <c r="G879" i="5"/>
  <c r="E879" i="5"/>
  <c r="L879" i="5" s="1"/>
  <c r="K878" i="5"/>
  <c r="G878" i="5"/>
  <c r="Q878" i="5" s="1"/>
  <c r="E878" i="5"/>
  <c r="L878" i="5" s="1"/>
  <c r="L877" i="5"/>
  <c r="K877" i="5"/>
  <c r="G877" i="5"/>
  <c r="Q877" i="5" s="1"/>
  <c r="E877" i="5"/>
  <c r="L876" i="5"/>
  <c r="K876" i="5"/>
  <c r="G876" i="5"/>
  <c r="E876" i="5"/>
  <c r="L875" i="5"/>
  <c r="K875" i="5"/>
  <c r="G875" i="5"/>
  <c r="Q875" i="5" s="1"/>
  <c r="E875" i="5"/>
  <c r="L874" i="5"/>
  <c r="K874" i="5"/>
  <c r="G874" i="5"/>
  <c r="E874" i="5"/>
  <c r="K873" i="5"/>
  <c r="G873" i="5"/>
  <c r="Q873" i="5" s="1"/>
  <c r="E873" i="5"/>
  <c r="L873" i="5" s="1"/>
  <c r="K872" i="5"/>
  <c r="G872" i="5"/>
  <c r="Q872" i="5" s="1"/>
  <c r="E872" i="5"/>
  <c r="L872" i="5" s="1"/>
  <c r="L871" i="5"/>
  <c r="K871" i="5"/>
  <c r="G871" i="5"/>
  <c r="E871" i="5"/>
  <c r="L870" i="5"/>
  <c r="K870" i="5"/>
  <c r="G870" i="5"/>
  <c r="E870" i="5"/>
  <c r="L869" i="5"/>
  <c r="K869" i="5"/>
  <c r="G869" i="5"/>
  <c r="E869" i="5"/>
  <c r="L868" i="5"/>
  <c r="K868" i="5"/>
  <c r="G868" i="5"/>
  <c r="Q868" i="5" s="1"/>
  <c r="E868" i="5"/>
  <c r="K867" i="5"/>
  <c r="G867" i="5"/>
  <c r="E867" i="5"/>
  <c r="L867" i="5" s="1"/>
  <c r="K866" i="5"/>
  <c r="G866" i="5"/>
  <c r="Q866" i="5" s="1"/>
  <c r="E866" i="5"/>
  <c r="L866" i="5" s="1"/>
  <c r="L865" i="5"/>
  <c r="K865" i="5"/>
  <c r="G865" i="5"/>
  <c r="Q865" i="5" s="1"/>
  <c r="E865" i="5"/>
  <c r="L864" i="5"/>
  <c r="K864" i="5"/>
  <c r="G864" i="5"/>
  <c r="E864" i="5"/>
  <c r="L863" i="5"/>
  <c r="K863" i="5"/>
  <c r="G863" i="5"/>
  <c r="Q863" i="5" s="1"/>
  <c r="E863" i="5"/>
  <c r="L862" i="5"/>
  <c r="K862" i="5"/>
  <c r="G862" i="5"/>
  <c r="E862" i="5"/>
  <c r="K861" i="5"/>
  <c r="G861" i="5"/>
  <c r="Q861" i="5" s="1"/>
  <c r="E861" i="5"/>
  <c r="L861" i="5" s="1"/>
  <c r="K860" i="5"/>
  <c r="G860" i="5"/>
  <c r="Q860" i="5" s="1"/>
  <c r="E860" i="5"/>
  <c r="L860" i="5" s="1"/>
  <c r="L859" i="5"/>
  <c r="K859" i="5"/>
  <c r="G859" i="5"/>
  <c r="E859" i="5"/>
  <c r="L858" i="5"/>
  <c r="K858" i="5"/>
  <c r="G858" i="5"/>
  <c r="Q858" i="5" s="1"/>
  <c r="E858" i="5"/>
  <c r="L857" i="5"/>
  <c r="K857" i="5"/>
  <c r="G857" i="5"/>
  <c r="E857" i="5"/>
  <c r="L856" i="5"/>
  <c r="K856" i="5"/>
  <c r="G856" i="5"/>
  <c r="E856" i="5"/>
  <c r="K855" i="5"/>
  <c r="G855" i="5"/>
  <c r="E855" i="5"/>
  <c r="L855" i="5" s="1"/>
  <c r="K854" i="5"/>
  <c r="G854" i="5"/>
  <c r="Q854" i="5" s="1"/>
  <c r="E854" i="5"/>
  <c r="L854" i="5" s="1"/>
  <c r="L853" i="5"/>
  <c r="K853" i="5"/>
  <c r="G853" i="5"/>
  <c r="Q853" i="5" s="1"/>
  <c r="E853" i="5"/>
  <c r="L852" i="5"/>
  <c r="K852" i="5"/>
  <c r="G852" i="5"/>
  <c r="E852" i="5"/>
  <c r="L851" i="5"/>
  <c r="K851" i="5"/>
  <c r="G851" i="5"/>
  <c r="Q851" i="5" s="1"/>
  <c r="E851" i="5"/>
  <c r="L850" i="5"/>
  <c r="K850" i="5"/>
  <c r="G850" i="5"/>
  <c r="E850" i="5"/>
  <c r="K849" i="5"/>
  <c r="G849" i="5"/>
  <c r="Q849" i="5" s="1"/>
  <c r="E849" i="5"/>
  <c r="L849" i="5" s="1"/>
  <c r="K848" i="5"/>
  <c r="G848" i="5"/>
  <c r="Q848" i="5" s="1"/>
  <c r="E848" i="5"/>
  <c r="L848" i="5" s="1"/>
  <c r="L847" i="5"/>
  <c r="K847" i="5"/>
  <c r="G847" i="5"/>
  <c r="E847" i="5"/>
  <c r="Q846" i="5"/>
  <c r="L846" i="5"/>
  <c r="K846" i="5"/>
  <c r="G846" i="5"/>
  <c r="N846" i="5" s="1"/>
  <c r="O846" i="5" s="1"/>
  <c r="P846" i="5" s="1"/>
  <c r="E846" i="5"/>
  <c r="L845" i="5"/>
  <c r="K845" i="5"/>
  <c r="G845" i="5"/>
  <c r="E845" i="5"/>
  <c r="L844" i="5"/>
  <c r="K844" i="5"/>
  <c r="G844" i="5"/>
  <c r="Q844" i="5" s="1"/>
  <c r="E844" i="5"/>
  <c r="K843" i="5"/>
  <c r="G843" i="5"/>
  <c r="E843" i="5"/>
  <c r="L843" i="5" s="1"/>
  <c r="K842" i="5"/>
  <c r="G842" i="5"/>
  <c r="Q842" i="5" s="1"/>
  <c r="E842" i="5"/>
  <c r="L842" i="5" s="1"/>
  <c r="L841" i="5"/>
  <c r="K841" i="5"/>
  <c r="G841" i="5"/>
  <c r="Q841" i="5" s="1"/>
  <c r="E841" i="5"/>
  <c r="L840" i="5"/>
  <c r="K840" i="5"/>
  <c r="G840" i="5"/>
  <c r="E840" i="5"/>
  <c r="L839" i="5"/>
  <c r="K839" i="5"/>
  <c r="G839" i="5"/>
  <c r="Q839" i="5" s="1"/>
  <c r="E839" i="5"/>
  <c r="L838" i="5"/>
  <c r="K838" i="5"/>
  <c r="G838" i="5"/>
  <c r="E838" i="5"/>
  <c r="K837" i="5"/>
  <c r="G837" i="5"/>
  <c r="Q837" i="5" s="1"/>
  <c r="E837" i="5"/>
  <c r="L837" i="5" s="1"/>
  <c r="K836" i="5"/>
  <c r="G836" i="5"/>
  <c r="Q836" i="5" s="1"/>
  <c r="E836" i="5"/>
  <c r="L836" i="5" s="1"/>
  <c r="L835" i="5"/>
  <c r="K835" i="5"/>
  <c r="G835" i="5"/>
  <c r="E835" i="5"/>
  <c r="L834" i="5"/>
  <c r="K834" i="5"/>
  <c r="G834" i="5"/>
  <c r="E834" i="5"/>
  <c r="L833" i="5"/>
  <c r="K833" i="5"/>
  <c r="G833" i="5"/>
  <c r="E833" i="5"/>
  <c r="L832" i="5"/>
  <c r="K832" i="5"/>
  <c r="G832" i="5"/>
  <c r="E832" i="5"/>
  <c r="K831" i="5"/>
  <c r="G831" i="5"/>
  <c r="E831" i="5"/>
  <c r="L831" i="5" s="1"/>
  <c r="K830" i="5"/>
  <c r="G830" i="5"/>
  <c r="Q830" i="5" s="1"/>
  <c r="E830" i="5"/>
  <c r="L830" i="5" s="1"/>
  <c r="L829" i="5"/>
  <c r="K829" i="5"/>
  <c r="G829" i="5"/>
  <c r="Q829" i="5" s="1"/>
  <c r="E829" i="5"/>
  <c r="L828" i="5"/>
  <c r="K828" i="5"/>
  <c r="G828" i="5"/>
  <c r="E828" i="5"/>
  <c r="L827" i="5"/>
  <c r="K827" i="5"/>
  <c r="G827" i="5"/>
  <c r="Q827" i="5" s="1"/>
  <c r="E827" i="5"/>
  <c r="L826" i="5"/>
  <c r="K826" i="5"/>
  <c r="G826" i="5"/>
  <c r="E826" i="5"/>
  <c r="K825" i="5"/>
  <c r="G825" i="5"/>
  <c r="Q825" i="5" s="1"/>
  <c r="E825" i="5"/>
  <c r="L825" i="5" s="1"/>
  <c r="K824" i="5"/>
  <c r="G824" i="5"/>
  <c r="Q824" i="5" s="1"/>
  <c r="E824" i="5"/>
  <c r="L824" i="5" s="1"/>
  <c r="L823" i="5"/>
  <c r="K823" i="5"/>
  <c r="G823" i="5"/>
  <c r="E823" i="5"/>
  <c r="L822" i="5"/>
  <c r="K822" i="5"/>
  <c r="G822" i="5"/>
  <c r="N822" i="5" s="1"/>
  <c r="O822" i="5" s="1"/>
  <c r="P822" i="5" s="1"/>
  <c r="E822" i="5"/>
  <c r="L821" i="5"/>
  <c r="K821" i="5"/>
  <c r="G821" i="5"/>
  <c r="E821" i="5"/>
  <c r="L820" i="5"/>
  <c r="K820" i="5"/>
  <c r="G820" i="5"/>
  <c r="E820" i="5"/>
  <c r="K819" i="5"/>
  <c r="G819" i="5"/>
  <c r="E819" i="5"/>
  <c r="L819" i="5" s="1"/>
  <c r="K818" i="5"/>
  <c r="G818" i="5"/>
  <c r="Q818" i="5" s="1"/>
  <c r="E818" i="5"/>
  <c r="L818" i="5" s="1"/>
  <c r="Q817" i="5"/>
  <c r="L817" i="5"/>
  <c r="K817" i="5"/>
  <c r="G817" i="5"/>
  <c r="E817" i="5"/>
  <c r="L816" i="5"/>
  <c r="K816" i="5"/>
  <c r="G816" i="5"/>
  <c r="E816" i="5"/>
  <c r="Q815" i="5"/>
  <c r="L815" i="5"/>
  <c r="K815" i="5"/>
  <c r="G815" i="5"/>
  <c r="E815" i="5"/>
  <c r="L814" i="5"/>
  <c r="K814" i="5"/>
  <c r="G814" i="5"/>
  <c r="E814" i="5"/>
  <c r="K813" i="5"/>
  <c r="G813" i="5"/>
  <c r="Q813" i="5" s="1"/>
  <c r="E813" i="5"/>
  <c r="L813" i="5" s="1"/>
  <c r="Q812" i="5"/>
  <c r="K812" i="5"/>
  <c r="G812" i="5"/>
  <c r="E812" i="5"/>
  <c r="L812" i="5" s="1"/>
  <c r="L811" i="5"/>
  <c r="K811" i="5"/>
  <c r="G811" i="5"/>
  <c r="E811" i="5"/>
  <c r="L810" i="5"/>
  <c r="K810" i="5"/>
  <c r="G810" i="5"/>
  <c r="E810" i="5"/>
  <c r="L809" i="5"/>
  <c r="K809" i="5"/>
  <c r="G809" i="5"/>
  <c r="E809" i="5"/>
  <c r="L808" i="5"/>
  <c r="K808" i="5"/>
  <c r="G808" i="5"/>
  <c r="Q808" i="5" s="1"/>
  <c r="E808" i="5"/>
  <c r="K807" i="5"/>
  <c r="G807" i="5"/>
  <c r="E807" i="5"/>
  <c r="L807" i="5" s="1"/>
  <c r="K806" i="5"/>
  <c r="G806" i="5"/>
  <c r="Q806" i="5" s="1"/>
  <c r="E806" i="5"/>
  <c r="L806" i="5" s="1"/>
  <c r="L805" i="5"/>
  <c r="K805" i="5"/>
  <c r="G805" i="5"/>
  <c r="E805" i="5"/>
  <c r="L804" i="5"/>
  <c r="K804" i="5"/>
  <c r="G804" i="5"/>
  <c r="E804" i="5"/>
  <c r="L803" i="5"/>
  <c r="K803" i="5"/>
  <c r="G803" i="5"/>
  <c r="Q803" i="5" s="1"/>
  <c r="E803" i="5"/>
  <c r="L802" i="5"/>
  <c r="K802" i="5"/>
  <c r="G802" i="5"/>
  <c r="E802" i="5"/>
  <c r="K801" i="5"/>
  <c r="G801" i="5"/>
  <c r="Q801" i="5" s="1"/>
  <c r="E801" i="5"/>
  <c r="L801" i="5" s="1"/>
  <c r="K800" i="5"/>
  <c r="G800" i="5"/>
  <c r="Q800" i="5" s="1"/>
  <c r="E800" i="5"/>
  <c r="L800" i="5" s="1"/>
  <c r="L799" i="5"/>
  <c r="K799" i="5"/>
  <c r="G799" i="5"/>
  <c r="E799" i="5"/>
  <c r="L798" i="5"/>
  <c r="K798" i="5"/>
  <c r="G798" i="5"/>
  <c r="N798" i="5" s="1"/>
  <c r="O798" i="5" s="1"/>
  <c r="P798" i="5" s="1"/>
  <c r="E798" i="5"/>
  <c r="L797" i="5"/>
  <c r="K797" i="5"/>
  <c r="G797" i="5"/>
  <c r="E797" i="5"/>
  <c r="L796" i="5"/>
  <c r="K796" i="5"/>
  <c r="G796" i="5"/>
  <c r="E796" i="5"/>
  <c r="K795" i="5"/>
  <c r="G795" i="5"/>
  <c r="E795" i="5"/>
  <c r="L795" i="5" s="1"/>
  <c r="K794" i="5"/>
  <c r="G794" i="5"/>
  <c r="Q794" i="5" s="1"/>
  <c r="E794" i="5"/>
  <c r="L794" i="5" s="1"/>
  <c r="L793" i="5"/>
  <c r="K793" i="5"/>
  <c r="G793" i="5"/>
  <c r="Q793" i="5" s="1"/>
  <c r="E793" i="5"/>
  <c r="L792" i="5"/>
  <c r="K792" i="5"/>
  <c r="G792" i="5"/>
  <c r="E792" i="5"/>
  <c r="L791" i="5"/>
  <c r="K791" i="5"/>
  <c r="G791" i="5"/>
  <c r="Q791" i="5" s="1"/>
  <c r="E791" i="5"/>
  <c r="L790" i="5"/>
  <c r="K790" i="5"/>
  <c r="G790" i="5"/>
  <c r="E790" i="5"/>
  <c r="K789" i="5"/>
  <c r="G789" i="5"/>
  <c r="Q789" i="5" s="1"/>
  <c r="E789" i="5"/>
  <c r="L789" i="5" s="1"/>
  <c r="K788" i="5"/>
  <c r="G788" i="5"/>
  <c r="Q788" i="5" s="1"/>
  <c r="E788" i="5"/>
  <c r="L788" i="5" s="1"/>
  <c r="L787" i="5"/>
  <c r="K787" i="5"/>
  <c r="G787" i="5"/>
  <c r="E787" i="5"/>
  <c r="L786" i="5"/>
  <c r="K786" i="5"/>
  <c r="G786" i="5"/>
  <c r="N786" i="5" s="1"/>
  <c r="O786" i="5" s="1"/>
  <c r="P786" i="5" s="1"/>
  <c r="E786" i="5"/>
  <c r="L785" i="5"/>
  <c r="K785" i="5"/>
  <c r="G785" i="5"/>
  <c r="E785" i="5"/>
  <c r="L784" i="5"/>
  <c r="K784" i="5"/>
  <c r="G784" i="5"/>
  <c r="Q784" i="5" s="1"/>
  <c r="E784" i="5"/>
  <c r="K783" i="5"/>
  <c r="G783" i="5"/>
  <c r="E783" i="5"/>
  <c r="L783" i="5" s="1"/>
  <c r="K782" i="5"/>
  <c r="G782" i="5"/>
  <c r="Q782" i="5" s="1"/>
  <c r="E782" i="5"/>
  <c r="L782" i="5" s="1"/>
  <c r="Q781" i="5"/>
  <c r="L781" i="5"/>
  <c r="K781" i="5"/>
  <c r="G781" i="5"/>
  <c r="E781" i="5"/>
  <c r="L780" i="5"/>
  <c r="K780" i="5"/>
  <c r="G780" i="5"/>
  <c r="E780" i="5"/>
  <c r="L779" i="5"/>
  <c r="K779" i="5"/>
  <c r="G779" i="5"/>
  <c r="Q779" i="5" s="1"/>
  <c r="E779" i="5"/>
  <c r="L778" i="5"/>
  <c r="K778" i="5"/>
  <c r="G778" i="5"/>
  <c r="E778" i="5"/>
  <c r="K777" i="5"/>
  <c r="G777" i="5"/>
  <c r="Q777" i="5" s="1"/>
  <c r="E777" i="5"/>
  <c r="L777" i="5" s="1"/>
  <c r="K776" i="5"/>
  <c r="G776" i="5"/>
  <c r="Q776" i="5" s="1"/>
  <c r="E776" i="5"/>
  <c r="L776" i="5" s="1"/>
  <c r="L775" i="5"/>
  <c r="K775" i="5"/>
  <c r="G775" i="5"/>
  <c r="E775" i="5"/>
  <c r="L774" i="5"/>
  <c r="K774" i="5"/>
  <c r="G774" i="5"/>
  <c r="Q774" i="5" s="1"/>
  <c r="E774" i="5"/>
  <c r="L773" i="5"/>
  <c r="K773" i="5"/>
  <c r="G773" i="5"/>
  <c r="E773" i="5"/>
  <c r="L772" i="5"/>
  <c r="K772" i="5"/>
  <c r="G772" i="5"/>
  <c r="E772" i="5"/>
  <c r="K771" i="5"/>
  <c r="G771" i="5"/>
  <c r="E771" i="5"/>
  <c r="L771" i="5" s="1"/>
  <c r="K770" i="5"/>
  <c r="G770" i="5"/>
  <c r="Q770" i="5" s="1"/>
  <c r="E770" i="5"/>
  <c r="L770" i="5" s="1"/>
  <c r="L769" i="5"/>
  <c r="K769" i="5"/>
  <c r="G769" i="5"/>
  <c r="Q769" i="5" s="1"/>
  <c r="E769" i="5"/>
  <c r="L768" i="5"/>
  <c r="K768" i="5"/>
  <c r="G768" i="5"/>
  <c r="E768" i="5"/>
  <c r="L767" i="5"/>
  <c r="K767" i="5"/>
  <c r="G767" i="5"/>
  <c r="Q767" i="5" s="1"/>
  <c r="E767" i="5"/>
  <c r="L766" i="5"/>
  <c r="K766" i="5"/>
  <c r="G766" i="5"/>
  <c r="E766" i="5"/>
  <c r="Q765" i="5"/>
  <c r="K765" i="5"/>
  <c r="G765" i="5"/>
  <c r="E765" i="5"/>
  <c r="L765" i="5" s="1"/>
  <c r="K764" i="5"/>
  <c r="G764" i="5"/>
  <c r="Q764" i="5" s="1"/>
  <c r="E764" i="5"/>
  <c r="L764" i="5" s="1"/>
  <c r="L763" i="5"/>
  <c r="K763" i="5"/>
  <c r="G763" i="5"/>
  <c r="E763" i="5"/>
  <c r="Q762" i="5"/>
  <c r="N762" i="5"/>
  <c r="O762" i="5" s="1"/>
  <c r="P762" i="5" s="1"/>
  <c r="L762" i="5"/>
  <c r="K762" i="5"/>
  <c r="G762" i="5"/>
  <c r="E762" i="5"/>
  <c r="L761" i="5"/>
  <c r="K761" i="5"/>
  <c r="G761" i="5"/>
  <c r="E761" i="5"/>
  <c r="L760" i="5"/>
  <c r="K760" i="5"/>
  <c r="G760" i="5"/>
  <c r="E760" i="5"/>
  <c r="K759" i="5"/>
  <c r="G759" i="5"/>
  <c r="E759" i="5"/>
  <c r="L759" i="5" s="1"/>
  <c r="K758" i="5"/>
  <c r="G758" i="5"/>
  <c r="Q758" i="5" s="1"/>
  <c r="E758" i="5"/>
  <c r="L758" i="5" s="1"/>
  <c r="L757" i="5"/>
  <c r="K757" i="5"/>
  <c r="G757" i="5"/>
  <c r="E757" i="5"/>
  <c r="L756" i="5"/>
  <c r="K756" i="5"/>
  <c r="G756" i="5"/>
  <c r="E756" i="5"/>
  <c r="L755" i="5"/>
  <c r="K755" i="5"/>
  <c r="G755" i="5"/>
  <c r="Q755" i="5" s="1"/>
  <c r="E755" i="5"/>
  <c r="L754" i="5"/>
  <c r="K754" i="5"/>
  <c r="G754" i="5"/>
  <c r="E754" i="5"/>
  <c r="K753" i="5"/>
  <c r="G753" i="5"/>
  <c r="Q753" i="5" s="1"/>
  <c r="E753" i="5"/>
  <c r="L753" i="5" s="1"/>
  <c r="K752" i="5"/>
  <c r="G752" i="5"/>
  <c r="Q752" i="5" s="1"/>
  <c r="E752" i="5"/>
  <c r="L752" i="5" s="1"/>
  <c r="L751" i="5"/>
  <c r="K751" i="5"/>
  <c r="G751" i="5"/>
  <c r="E751" i="5"/>
  <c r="L750" i="5"/>
  <c r="K750" i="5"/>
  <c r="G750" i="5"/>
  <c r="Q750" i="5" s="1"/>
  <c r="E750" i="5"/>
  <c r="L749" i="5"/>
  <c r="K749" i="5"/>
  <c r="G749" i="5"/>
  <c r="E749" i="5"/>
  <c r="L748" i="5"/>
  <c r="K748" i="5"/>
  <c r="G748" i="5"/>
  <c r="N748" i="5" s="1"/>
  <c r="E748" i="5"/>
  <c r="K747" i="5"/>
  <c r="G747" i="5"/>
  <c r="E747" i="5"/>
  <c r="L747" i="5" s="1"/>
  <c r="K746" i="5"/>
  <c r="G746" i="5"/>
  <c r="Q746" i="5" s="1"/>
  <c r="E746" i="5"/>
  <c r="L746" i="5" s="1"/>
  <c r="L745" i="5"/>
  <c r="K745" i="5"/>
  <c r="G745" i="5"/>
  <c r="Q745" i="5" s="1"/>
  <c r="E745" i="5"/>
  <c r="L744" i="5"/>
  <c r="K744" i="5"/>
  <c r="G744" i="5"/>
  <c r="E744" i="5"/>
  <c r="L743" i="5"/>
  <c r="K743" i="5"/>
  <c r="G743" i="5"/>
  <c r="Q743" i="5" s="1"/>
  <c r="E743" i="5"/>
  <c r="L742" i="5"/>
  <c r="K742" i="5"/>
  <c r="G742" i="5"/>
  <c r="E742" i="5"/>
  <c r="K741" i="5"/>
  <c r="G741" i="5"/>
  <c r="Q741" i="5" s="1"/>
  <c r="E741" i="5"/>
  <c r="L741" i="5" s="1"/>
  <c r="K740" i="5"/>
  <c r="G740" i="5"/>
  <c r="Q740" i="5" s="1"/>
  <c r="E740" i="5"/>
  <c r="L740" i="5" s="1"/>
  <c r="L739" i="5"/>
  <c r="K739" i="5"/>
  <c r="G739" i="5"/>
  <c r="E739" i="5"/>
  <c r="L738" i="5"/>
  <c r="K738" i="5"/>
  <c r="G738" i="5"/>
  <c r="N738" i="5" s="1"/>
  <c r="O738" i="5" s="1"/>
  <c r="P738" i="5" s="1"/>
  <c r="E738" i="5"/>
  <c r="L737" i="5"/>
  <c r="K737" i="5"/>
  <c r="G737" i="5"/>
  <c r="E737" i="5"/>
  <c r="L736" i="5"/>
  <c r="K736" i="5"/>
  <c r="G736" i="5"/>
  <c r="N736" i="5" s="1"/>
  <c r="E736" i="5"/>
  <c r="K735" i="5"/>
  <c r="G735" i="5"/>
  <c r="E735" i="5"/>
  <c r="L735" i="5" s="1"/>
  <c r="K734" i="5"/>
  <c r="G734" i="5"/>
  <c r="Q734" i="5" s="1"/>
  <c r="E734" i="5"/>
  <c r="L734" i="5" s="1"/>
  <c r="Q733" i="5"/>
  <c r="L733" i="5"/>
  <c r="K733" i="5"/>
  <c r="G733" i="5"/>
  <c r="E733" i="5"/>
  <c r="L732" i="5"/>
  <c r="K732" i="5"/>
  <c r="G732" i="5"/>
  <c r="E732" i="5"/>
  <c r="L731" i="5"/>
  <c r="K731" i="5"/>
  <c r="G731" i="5"/>
  <c r="Q731" i="5" s="1"/>
  <c r="E731" i="5"/>
  <c r="L730" i="5"/>
  <c r="K730" i="5"/>
  <c r="G730" i="5"/>
  <c r="E730" i="5"/>
  <c r="K729" i="5"/>
  <c r="G729" i="5"/>
  <c r="Q729" i="5" s="1"/>
  <c r="E729" i="5"/>
  <c r="L729" i="5" s="1"/>
  <c r="K728" i="5"/>
  <c r="G728" i="5"/>
  <c r="Q728" i="5" s="1"/>
  <c r="E728" i="5"/>
  <c r="L728" i="5" s="1"/>
  <c r="L727" i="5"/>
  <c r="K727" i="5"/>
  <c r="G727" i="5"/>
  <c r="E727" i="5"/>
  <c r="L726" i="5"/>
  <c r="K726" i="5"/>
  <c r="G726" i="5"/>
  <c r="E726" i="5"/>
  <c r="L725" i="5"/>
  <c r="K725" i="5"/>
  <c r="G725" i="5"/>
  <c r="E725" i="5"/>
  <c r="L724" i="5"/>
  <c r="K724" i="5"/>
  <c r="G724" i="5"/>
  <c r="N724" i="5" s="1"/>
  <c r="E724" i="5"/>
  <c r="K723" i="5"/>
  <c r="G723" i="5"/>
  <c r="E723" i="5"/>
  <c r="L723" i="5" s="1"/>
  <c r="K722" i="5"/>
  <c r="G722" i="5"/>
  <c r="Q722" i="5" s="1"/>
  <c r="E722" i="5"/>
  <c r="L722" i="5" s="1"/>
  <c r="L721" i="5"/>
  <c r="K721" i="5"/>
  <c r="G721" i="5"/>
  <c r="Q721" i="5" s="1"/>
  <c r="E721" i="5"/>
  <c r="L720" i="5"/>
  <c r="K720" i="5"/>
  <c r="G720" i="5"/>
  <c r="E720" i="5"/>
  <c r="L719" i="5"/>
  <c r="K719" i="5"/>
  <c r="G719" i="5"/>
  <c r="Q719" i="5" s="1"/>
  <c r="E719" i="5"/>
  <c r="L718" i="5"/>
  <c r="K718" i="5"/>
  <c r="G718" i="5"/>
  <c r="E718" i="5"/>
  <c r="K717" i="5"/>
  <c r="G717" i="5"/>
  <c r="Q717" i="5" s="1"/>
  <c r="E717" i="5"/>
  <c r="L717" i="5" s="1"/>
  <c r="K716" i="5"/>
  <c r="G716" i="5"/>
  <c r="Q716" i="5" s="1"/>
  <c r="E716" i="5"/>
  <c r="L716" i="5" s="1"/>
  <c r="L715" i="5"/>
  <c r="K715" i="5"/>
  <c r="G715" i="5"/>
  <c r="E715" i="5"/>
  <c r="L714" i="5"/>
  <c r="K714" i="5"/>
  <c r="G714" i="5"/>
  <c r="E714" i="5"/>
  <c r="L713" i="5"/>
  <c r="K713" i="5"/>
  <c r="G713" i="5"/>
  <c r="E713" i="5"/>
  <c r="L712" i="5"/>
  <c r="K712" i="5"/>
  <c r="G712" i="5"/>
  <c r="E712" i="5"/>
  <c r="K711" i="5"/>
  <c r="G711" i="5"/>
  <c r="E711" i="5"/>
  <c r="L711" i="5" s="1"/>
  <c r="K710" i="5"/>
  <c r="G710" i="5"/>
  <c r="Q710" i="5" s="1"/>
  <c r="E710" i="5"/>
  <c r="L710" i="5" s="1"/>
  <c r="L709" i="5"/>
  <c r="K709" i="5"/>
  <c r="G709" i="5"/>
  <c r="E709" i="5"/>
  <c r="L708" i="5"/>
  <c r="K708" i="5"/>
  <c r="G708" i="5"/>
  <c r="E708" i="5"/>
  <c r="L707" i="5"/>
  <c r="K707" i="5"/>
  <c r="G707" i="5"/>
  <c r="Q707" i="5" s="1"/>
  <c r="E707" i="5"/>
  <c r="L706" i="5"/>
  <c r="K706" i="5"/>
  <c r="G706" i="5"/>
  <c r="E706" i="5"/>
  <c r="K705" i="5"/>
  <c r="G705" i="5"/>
  <c r="Q705" i="5" s="1"/>
  <c r="E705" i="5"/>
  <c r="L705" i="5" s="1"/>
  <c r="K704" i="5"/>
  <c r="G704" i="5"/>
  <c r="Q704" i="5" s="1"/>
  <c r="E704" i="5"/>
  <c r="L704" i="5" s="1"/>
  <c r="L703" i="5"/>
  <c r="K703" i="5"/>
  <c r="G703" i="5"/>
  <c r="E703" i="5"/>
  <c r="L702" i="5"/>
  <c r="K702" i="5"/>
  <c r="G702" i="5"/>
  <c r="E702" i="5"/>
  <c r="L701" i="5"/>
  <c r="K701" i="5"/>
  <c r="G701" i="5"/>
  <c r="E701" i="5"/>
  <c r="L700" i="5"/>
  <c r="K700" i="5"/>
  <c r="G700" i="5"/>
  <c r="E700" i="5"/>
  <c r="K699" i="5"/>
  <c r="G699" i="5"/>
  <c r="E699" i="5"/>
  <c r="L699" i="5" s="1"/>
  <c r="K698" i="5"/>
  <c r="G698" i="5"/>
  <c r="Q698" i="5" s="1"/>
  <c r="E698" i="5"/>
  <c r="L698" i="5" s="1"/>
  <c r="L697" i="5"/>
  <c r="K697" i="5"/>
  <c r="G697" i="5"/>
  <c r="Q697" i="5" s="1"/>
  <c r="E697" i="5"/>
  <c r="L696" i="5"/>
  <c r="K696" i="5"/>
  <c r="G696" i="5"/>
  <c r="E696" i="5"/>
  <c r="L695" i="5"/>
  <c r="K695" i="5"/>
  <c r="G695" i="5"/>
  <c r="Q695" i="5" s="1"/>
  <c r="E695" i="5"/>
  <c r="L694" i="5"/>
  <c r="K694" i="5"/>
  <c r="G694" i="5"/>
  <c r="E694" i="5"/>
  <c r="K693" i="5"/>
  <c r="G693" i="5"/>
  <c r="Q693" i="5" s="1"/>
  <c r="E693" i="5"/>
  <c r="L693" i="5" s="1"/>
  <c r="K692" i="5"/>
  <c r="G692" i="5"/>
  <c r="E692" i="5"/>
  <c r="L692" i="5" s="1"/>
  <c r="L691" i="5"/>
  <c r="K691" i="5"/>
  <c r="G691" i="5"/>
  <c r="E691" i="5"/>
  <c r="L690" i="5"/>
  <c r="K690" i="5"/>
  <c r="G690" i="5"/>
  <c r="E690" i="5"/>
  <c r="L689" i="5"/>
  <c r="K689" i="5"/>
  <c r="G689" i="5"/>
  <c r="E689" i="5"/>
  <c r="L688" i="5"/>
  <c r="K688" i="5"/>
  <c r="G688" i="5"/>
  <c r="E688" i="5"/>
  <c r="K687" i="5"/>
  <c r="G687" i="5"/>
  <c r="E687" i="5"/>
  <c r="L687" i="5" s="1"/>
  <c r="K686" i="5"/>
  <c r="G686" i="5"/>
  <c r="Q686" i="5" s="1"/>
  <c r="E686" i="5"/>
  <c r="L686" i="5" s="1"/>
  <c r="L685" i="5"/>
  <c r="K685" i="5"/>
  <c r="G685" i="5"/>
  <c r="Q685" i="5" s="1"/>
  <c r="E685" i="5"/>
  <c r="L684" i="5"/>
  <c r="K684" i="5"/>
  <c r="G684" i="5"/>
  <c r="E684" i="5"/>
  <c r="L683" i="5"/>
  <c r="K683" i="5"/>
  <c r="G683" i="5"/>
  <c r="Q683" i="5" s="1"/>
  <c r="E683" i="5"/>
  <c r="L682" i="5"/>
  <c r="K682" i="5"/>
  <c r="G682" i="5"/>
  <c r="E682" i="5"/>
  <c r="K681" i="5"/>
  <c r="G681" i="5"/>
  <c r="Q681" i="5" s="1"/>
  <c r="E681" i="5"/>
  <c r="L681" i="5" s="1"/>
  <c r="K680" i="5"/>
  <c r="G680" i="5"/>
  <c r="Q680" i="5" s="1"/>
  <c r="E680" i="5"/>
  <c r="L680" i="5" s="1"/>
  <c r="L679" i="5"/>
  <c r="K679" i="5"/>
  <c r="G679" i="5"/>
  <c r="E679" i="5"/>
  <c r="L678" i="5"/>
  <c r="K678" i="5"/>
  <c r="G678" i="5"/>
  <c r="N678" i="5" s="1"/>
  <c r="O678" i="5" s="1"/>
  <c r="P678" i="5" s="1"/>
  <c r="E678" i="5"/>
  <c r="L677" i="5"/>
  <c r="K677" i="5"/>
  <c r="G677" i="5"/>
  <c r="E677" i="5"/>
  <c r="L676" i="5"/>
  <c r="K676" i="5"/>
  <c r="G676" i="5"/>
  <c r="Q676" i="5" s="1"/>
  <c r="E676" i="5"/>
  <c r="K675" i="5"/>
  <c r="G675" i="5"/>
  <c r="E675" i="5"/>
  <c r="L675" i="5" s="1"/>
  <c r="K674" i="5"/>
  <c r="G674" i="5"/>
  <c r="Q674" i="5" s="1"/>
  <c r="E674" i="5"/>
  <c r="L674" i="5" s="1"/>
  <c r="L673" i="5"/>
  <c r="K673" i="5"/>
  <c r="G673" i="5"/>
  <c r="Q673" i="5" s="1"/>
  <c r="E673" i="5"/>
  <c r="L672" i="5"/>
  <c r="K672" i="5"/>
  <c r="G672" i="5"/>
  <c r="E672" i="5"/>
  <c r="L671" i="5"/>
  <c r="K671" i="5"/>
  <c r="G671" i="5"/>
  <c r="Q671" i="5" s="1"/>
  <c r="E671" i="5"/>
  <c r="L670" i="5"/>
  <c r="K670" i="5"/>
  <c r="G670" i="5"/>
  <c r="E670" i="5"/>
  <c r="K669" i="5"/>
  <c r="G669" i="5"/>
  <c r="Q669" i="5" s="1"/>
  <c r="E669" i="5"/>
  <c r="L669" i="5" s="1"/>
  <c r="K668" i="5"/>
  <c r="G668" i="5"/>
  <c r="Q668" i="5" s="1"/>
  <c r="E668" i="5"/>
  <c r="L668" i="5" s="1"/>
  <c r="L667" i="5"/>
  <c r="K667" i="5"/>
  <c r="G667" i="5"/>
  <c r="E667" i="5"/>
  <c r="L666" i="5"/>
  <c r="K666" i="5"/>
  <c r="G666" i="5"/>
  <c r="Q666" i="5" s="1"/>
  <c r="E666" i="5"/>
  <c r="L665" i="5"/>
  <c r="K665" i="5"/>
  <c r="G665" i="5"/>
  <c r="E665" i="5"/>
  <c r="L664" i="5"/>
  <c r="K664" i="5"/>
  <c r="G664" i="5"/>
  <c r="Q664" i="5" s="1"/>
  <c r="E664" i="5"/>
  <c r="K663" i="5"/>
  <c r="G663" i="5"/>
  <c r="E663" i="5"/>
  <c r="L663" i="5" s="1"/>
  <c r="K662" i="5"/>
  <c r="G662" i="5"/>
  <c r="Q662" i="5" s="1"/>
  <c r="E662" i="5"/>
  <c r="L662" i="5" s="1"/>
  <c r="L661" i="5"/>
  <c r="K661" i="5"/>
  <c r="G661" i="5"/>
  <c r="E661" i="5"/>
  <c r="L660" i="5"/>
  <c r="K660" i="5"/>
  <c r="G660" i="5"/>
  <c r="E660" i="5"/>
  <c r="L659" i="5"/>
  <c r="K659" i="5"/>
  <c r="G659" i="5"/>
  <c r="Q659" i="5" s="1"/>
  <c r="E659" i="5"/>
  <c r="L658" i="5"/>
  <c r="K658" i="5"/>
  <c r="G658" i="5"/>
  <c r="E658" i="5"/>
  <c r="K657" i="5"/>
  <c r="G657" i="5"/>
  <c r="Q657" i="5" s="1"/>
  <c r="E657" i="5"/>
  <c r="L657" i="5" s="1"/>
  <c r="K656" i="5"/>
  <c r="G656" i="5"/>
  <c r="Q656" i="5" s="1"/>
  <c r="E656" i="5"/>
  <c r="L656" i="5" s="1"/>
  <c r="L655" i="5"/>
  <c r="K655" i="5"/>
  <c r="G655" i="5"/>
  <c r="E655" i="5"/>
  <c r="L654" i="5"/>
  <c r="K654" i="5"/>
  <c r="G654" i="5"/>
  <c r="E654" i="5"/>
  <c r="L653" i="5"/>
  <c r="K653" i="5"/>
  <c r="G653" i="5"/>
  <c r="E653" i="5"/>
  <c r="N652" i="5"/>
  <c r="L652" i="5"/>
  <c r="K652" i="5"/>
  <c r="G652" i="5"/>
  <c r="Q652" i="5" s="1"/>
  <c r="E652" i="5"/>
  <c r="K651" i="5"/>
  <c r="G651" i="5"/>
  <c r="E651" i="5"/>
  <c r="L651" i="5" s="1"/>
  <c r="K650" i="5"/>
  <c r="G650" i="5"/>
  <c r="Q650" i="5" s="1"/>
  <c r="E650" i="5"/>
  <c r="L650" i="5" s="1"/>
  <c r="L649" i="5"/>
  <c r="K649" i="5"/>
  <c r="G649" i="5"/>
  <c r="Q649" i="5" s="1"/>
  <c r="E649" i="5"/>
  <c r="L648" i="5"/>
  <c r="K648" i="5"/>
  <c r="G648" i="5"/>
  <c r="E648" i="5"/>
  <c r="L647" i="5"/>
  <c r="K647" i="5"/>
  <c r="G647" i="5"/>
  <c r="Q647" i="5" s="1"/>
  <c r="E647" i="5"/>
  <c r="L646" i="5"/>
  <c r="K646" i="5"/>
  <c r="G646" i="5"/>
  <c r="E646" i="5"/>
  <c r="K645" i="5"/>
  <c r="G645" i="5"/>
  <c r="Q645" i="5" s="1"/>
  <c r="E645" i="5"/>
  <c r="L645" i="5" s="1"/>
  <c r="K644" i="5"/>
  <c r="G644" i="5"/>
  <c r="E644" i="5"/>
  <c r="L644" i="5" s="1"/>
  <c r="L643" i="5"/>
  <c r="K643" i="5"/>
  <c r="G643" i="5"/>
  <c r="E643" i="5"/>
  <c r="L642" i="5"/>
  <c r="K642" i="5"/>
  <c r="G642" i="5"/>
  <c r="E642" i="5"/>
  <c r="L641" i="5"/>
  <c r="K641" i="5"/>
  <c r="G641" i="5"/>
  <c r="E641" i="5"/>
  <c r="L640" i="5"/>
  <c r="K640" i="5"/>
  <c r="G640" i="5"/>
  <c r="E640" i="5"/>
  <c r="K639" i="5"/>
  <c r="G639" i="5"/>
  <c r="E639" i="5"/>
  <c r="L639" i="5" s="1"/>
  <c r="K638" i="5"/>
  <c r="G638" i="5"/>
  <c r="Q638" i="5" s="1"/>
  <c r="E638" i="5"/>
  <c r="L638" i="5" s="1"/>
  <c r="L637" i="5"/>
  <c r="K637" i="5"/>
  <c r="G637" i="5"/>
  <c r="Q637" i="5" s="1"/>
  <c r="E637" i="5"/>
  <c r="L636" i="5"/>
  <c r="K636" i="5"/>
  <c r="G636" i="5"/>
  <c r="E636" i="5"/>
  <c r="L635" i="5"/>
  <c r="K635" i="5"/>
  <c r="G635" i="5"/>
  <c r="Q635" i="5" s="1"/>
  <c r="E635" i="5"/>
  <c r="L634" i="5"/>
  <c r="K634" i="5"/>
  <c r="G634" i="5"/>
  <c r="E634" i="5"/>
  <c r="K633" i="5"/>
  <c r="G633" i="5"/>
  <c r="Q633" i="5" s="1"/>
  <c r="E633" i="5"/>
  <c r="L633" i="5" s="1"/>
  <c r="K632" i="5"/>
  <c r="G632" i="5"/>
  <c r="Q632" i="5" s="1"/>
  <c r="E632" i="5"/>
  <c r="L632" i="5" s="1"/>
  <c r="L631" i="5"/>
  <c r="K631" i="5"/>
  <c r="G631" i="5"/>
  <c r="E631" i="5"/>
  <c r="L630" i="5"/>
  <c r="K630" i="5"/>
  <c r="G630" i="5"/>
  <c r="E630" i="5"/>
  <c r="L629" i="5"/>
  <c r="K629" i="5"/>
  <c r="G629" i="5"/>
  <c r="E629" i="5"/>
  <c r="L628" i="5"/>
  <c r="K628" i="5"/>
  <c r="G628" i="5"/>
  <c r="Q628" i="5" s="1"/>
  <c r="E628" i="5"/>
  <c r="K627" i="5"/>
  <c r="G627" i="5"/>
  <c r="E627" i="5"/>
  <c r="L627" i="5" s="1"/>
  <c r="K626" i="5"/>
  <c r="G626" i="5"/>
  <c r="Q626" i="5" s="1"/>
  <c r="E626" i="5"/>
  <c r="L626" i="5" s="1"/>
  <c r="L625" i="5"/>
  <c r="K625" i="5"/>
  <c r="G625" i="5"/>
  <c r="Q625" i="5" s="1"/>
  <c r="E625" i="5"/>
  <c r="L624" i="5"/>
  <c r="K624" i="5"/>
  <c r="G624" i="5"/>
  <c r="E624" i="5"/>
  <c r="L623" i="5"/>
  <c r="K623" i="5"/>
  <c r="G623" i="5"/>
  <c r="Q623" i="5" s="1"/>
  <c r="E623" i="5"/>
  <c r="L622" i="5"/>
  <c r="K622" i="5"/>
  <c r="G622" i="5"/>
  <c r="E622" i="5"/>
  <c r="Q621" i="5"/>
  <c r="K621" i="5"/>
  <c r="G621" i="5"/>
  <c r="E621" i="5"/>
  <c r="L621" i="5" s="1"/>
  <c r="K620" i="5"/>
  <c r="G620" i="5"/>
  <c r="Q620" i="5" s="1"/>
  <c r="E620" i="5"/>
  <c r="L620" i="5" s="1"/>
  <c r="L619" i="5"/>
  <c r="K619" i="5"/>
  <c r="G619" i="5"/>
  <c r="E619" i="5"/>
  <c r="L618" i="5"/>
  <c r="K618" i="5"/>
  <c r="G618" i="5"/>
  <c r="N618" i="5" s="1"/>
  <c r="O618" i="5" s="1"/>
  <c r="P618" i="5" s="1"/>
  <c r="E618" i="5"/>
  <c r="L617" i="5"/>
  <c r="K617" i="5"/>
  <c r="G617" i="5"/>
  <c r="E617" i="5"/>
  <c r="L616" i="5"/>
  <c r="K616" i="5"/>
  <c r="G616" i="5"/>
  <c r="E616" i="5"/>
  <c r="K615" i="5"/>
  <c r="G615" i="5"/>
  <c r="E615" i="5"/>
  <c r="L615" i="5" s="1"/>
  <c r="K614" i="5"/>
  <c r="G614" i="5"/>
  <c r="Q614" i="5" s="1"/>
  <c r="E614" i="5"/>
  <c r="L614" i="5" s="1"/>
  <c r="L613" i="5"/>
  <c r="K613" i="5"/>
  <c r="G613" i="5"/>
  <c r="E613" i="5"/>
  <c r="L612" i="5"/>
  <c r="K612" i="5"/>
  <c r="G612" i="5"/>
  <c r="E612" i="5"/>
  <c r="L611" i="5"/>
  <c r="K611" i="5"/>
  <c r="G611" i="5"/>
  <c r="Q611" i="5" s="1"/>
  <c r="E611" i="5"/>
  <c r="L610" i="5"/>
  <c r="K610" i="5"/>
  <c r="G610" i="5"/>
  <c r="E610" i="5"/>
  <c r="K609" i="5"/>
  <c r="G609" i="5"/>
  <c r="Q609" i="5" s="1"/>
  <c r="E609" i="5"/>
  <c r="L609" i="5" s="1"/>
  <c r="K608" i="5"/>
  <c r="G608" i="5"/>
  <c r="Q608" i="5" s="1"/>
  <c r="E608" i="5"/>
  <c r="L608" i="5" s="1"/>
  <c r="L607" i="5"/>
  <c r="K607" i="5"/>
  <c r="G607" i="5"/>
  <c r="E607" i="5"/>
  <c r="L606" i="5"/>
  <c r="K606" i="5"/>
  <c r="G606" i="5"/>
  <c r="N606" i="5" s="1"/>
  <c r="O606" i="5" s="1"/>
  <c r="P606" i="5" s="1"/>
  <c r="E606" i="5"/>
  <c r="L605" i="5"/>
  <c r="K605" i="5"/>
  <c r="G605" i="5"/>
  <c r="E605" i="5"/>
  <c r="L604" i="5"/>
  <c r="K604" i="5"/>
  <c r="G604" i="5"/>
  <c r="E604" i="5"/>
  <c r="K603" i="5"/>
  <c r="G603" i="5"/>
  <c r="E603" i="5"/>
  <c r="L603" i="5" s="1"/>
  <c r="K602" i="5"/>
  <c r="G602" i="5"/>
  <c r="Q602" i="5" s="1"/>
  <c r="E602" i="5"/>
  <c r="L602" i="5" s="1"/>
  <c r="L601" i="5"/>
  <c r="K601" i="5"/>
  <c r="G601" i="5"/>
  <c r="Q601" i="5" s="1"/>
  <c r="E601" i="5"/>
  <c r="L600" i="5"/>
  <c r="K600" i="5"/>
  <c r="G600" i="5"/>
  <c r="E600" i="5"/>
  <c r="L599" i="5"/>
  <c r="K599" i="5"/>
  <c r="G599" i="5"/>
  <c r="Q599" i="5" s="1"/>
  <c r="E599" i="5"/>
  <c r="L598" i="5"/>
  <c r="K598" i="5"/>
  <c r="G598" i="5"/>
  <c r="E598" i="5"/>
  <c r="K597" i="5"/>
  <c r="G597" i="5"/>
  <c r="Q597" i="5" s="1"/>
  <c r="E597" i="5"/>
  <c r="L597" i="5" s="1"/>
  <c r="K596" i="5"/>
  <c r="G596" i="5"/>
  <c r="E596" i="5"/>
  <c r="L596" i="5" s="1"/>
  <c r="L595" i="5"/>
  <c r="K595" i="5"/>
  <c r="G595" i="5"/>
  <c r="E595" i="5"/>
  <c r="L594" i="5"/>
  <c r="K594" i="5"/>
  <c r="G594" i="5"/>
  <c r="E594" i="5"/>
  <c r="L593" i="5"/>
  <c r="K593" i="5"/>
  <c r="G593" i="5"/>
  <c r="E593" i="5"/>
  <c r="L592" i="5"/>
  <c r="K592" i="5"/>
  <c r="G592" i="5"/>
  <c r="Q592" i="5" s="1"/>
  <c r="E592" i="5"/>
  <c r="K591" i="5"/>
  <c r="G591" i="5"/>
  <c r="E591" i="5"/>
  <c r="L591" i="5" s="1"/>
  <c r="K590" i="5"/>
  <c r="G590" i="5"/>
  <c r="Q590" i="5" s="1"/>
  <c r="E590" i="5"/>
  <c r="L590" i="5" s="1"/>
  <c r="L589" i="5"/>
  <c r="K589" i="5"/>
  <c r="G589" i="5"/>
  <c r="Q589" i="5" s="1"/>
  <c r="E589" i="5"/>
  <c r="L588" i="5"/>
  <c r="K588" i="5"/>
  <c r="G588" i="5"/>
  <c r="E588" i="5"/>
  <c r="Q587" i="5"/>
  <c r="L587" i="5"/>
  <c r="K587" i="5"/>
  <c r="G587" i="5"/>
  <c r="E587" i="5"/>
  <c r="L586" i="5"/>
  <c r="K586" i="5"/>
  <c r="G586" i="5"/>
  <c r="E586" i="5"/>
  <c r="K585" i="5"/>
  <c r="G585" i="5"/>
  <c r="Q585" i="5" s="1"/>
  <c r="E585" i="5"/>
  <c r="L585" i="5" s="1"/>
  <c r="K584" i="5"/>
  <c r="G584" i="5"/>
  <c r="Q584" i="5" s="1"/>
  <c r="E584" i="5"/>
  <c r="L584" i="5" s="1"/>
  <c r="L583" i="5"/>
  <c r="K583" i="5"/>
  <c r="G583" i="5"/>
  <c r="E583" i="5"/>
  <c r="L582" i="5"/>
  <c r="K582" i="5"/>
  <c r="G582" i="5"/>
  <c r="E582" i="5"/>
  <c r="L581" i="5"/>
  <c r="K581" i="5"/>
  <c r="G581" i="5"/>
  <c r="E581" i="5"/>
  <c r="L580" i="5"/>
  <c r="K580" i="5"/>
  <c r="G580" i="5"/>
  <c r="E580" i="5"/>
  <c r="K579" i="5"/>
  <c r="G579" i="5"/>
  <c r="E579" i="5"/>
  <c r="L579" i="5" s="1"/>
  <c r="K578" i="5"/>
  <c r="G578" i="5"/>
  <c r="Q578" i="5" s="1"/>
  <c r="E578" i="5"/>
  <c r="L578" i="5" s="1"/>
  <c r="L577" i="5"/>
  <c r="K577" i="5"/>
  <c r="G577" i="5"/>
  <c r="Q577" i="5" s="1"/>
  <c r="E577" i="5"/>
  <c r="L576" i="5"/>
  <c r="K576" i="5"/>
  <c r="G576" i="5"/>
  <c r="E576" i="5"/>
  <c r="L575" i="5"/>
  <c r="K575" i="5"/>
  <c r="G575" i="5"/>
  <c r="Q575" i="5" s="1"/>
  <c r="E575" i="5"/>
  <c r="L574" i="5"/>
  <c r="K574" i="5"/>
  <c r="G574" i="5"/>
  <c r="E574" i="5"/>
  <c r="K573" i="5"/>
  <c r="G573" i="5"/>
  <c r="Q573" i="5" s="1"/>
  <c r="E573" i="5"/>
  <c r="L573" i="5" s="1"/>
  <c r="K572" i="5"/>
  <c r="G572" i="5"/>
  <c r="Q572" i="5" s="1"/>
  <c r="E572" i="5"/>
  <c r="L572" i="5" s="1"/>
  <c r="L571" i="5"/>
  <c r="K571" i="5"/>
  <c r="G571" i="5"/>
  <c r="E571" i="5"/>
  <c r="L570" i="5"/>
  <c r="K570" i="5"/>
  <c r="G570" i="5"/>
  <c r="E570" i="5"/>
  <c r="L569" i="5"/>
  <c r="K569" i="5"/>
  <c r="G569" i="5"/>
  <c r="E569" i="5"/>
  <c r="L568" i="5"/>
  <c r="K568" i="5"/>
  <c r="G568" i="5"/>
  <c r="Q568" i="5" s="1"/>
  <c r="E568" i="5"/>
  <c r="K567" i="5"/>
  <c r="G567" i="5"/>
  <c r="E567" i="5"/>
  <c r="L567" i="5" s="1"/>
  <c r="K566" i="5"/>
  <c r="G566" i="5"/>
  <c r="Q566" i="5" s="1"/>
  <c r="E566" i="5"/>
  <c r="L566" i="5" s="1"/>
  <c r="L565" i="5"/>
  <c r="K565" i="5"/>
  <c r="G565" i="5"/>
  <c r="E565" i="5"/>
  <c r="L564" i="5"/>
  <c r="K564" i="5"/>
  <c r="G564" i="5"/>
  <c r="E564" i="5"/>
  <c r="L563" i="5"/>
  <c r="K563" i="5"/>
  <c r="G563" i="5"/>
  <c r="Q563" i="5" s="1"/>
  <c r="E563" i="5"/>
  <c r="L562" i="5"/>
  <c r="K562" i="5"/>
  <c r="G562" i="5"/>
  <c r="E562" i="5"/>
  <c r="K561" i="5"/>
  <c r="G561" i="5"/>
  <c r="Q561" i="5" s="1"/>
  <c r="E561" i="5"/>
  <c r="L561" i="5" s="1"/>
  <c r="K560" i="5"/>
  <c r="G560" i="5"/>
  <c r="Q560" i="5" s="1"/>
  <c r="E560" i="5"/>
  <c r="L560" i="5" s="1"/>
  <c r="L559" i="5"/>
  <c r="K559" i="5"/>
  <c r="G559" i="5"/>
  <c r="E559" i="5"/>
  <c r="L558" i="5"/>
  <c r="K558" i="5"/>
  <c r="G558" i="5"/>
  <c r="E558" i="5"/>
  <c r="L557" i="5"/>
  <c r="K557" i="5"/>
  <c r="G557" i="5"/>
  <c r="E557" i="5"/>
  <c r="L556" i="5"/>
  <c r="K556" i="5"/>
  <c r="G556" i="5"/>
  <c r="E556" i="5"/>
  <c r="K555" i="5"/>
  <c r="G555" i="5"/>
  <c r="E555" i="5"/>
  <c r="L555" i="5" s="1"/>
  <c r="K554" i="5"/>
  <c r="G554" i="5"/>
  <c r="Q554" i="5" s="1"/>
  <c r="E554" i="5"/>
  <c r="L554" i="5" s="1"/>
  <c r="L553" i="5"/>
  <c r="K553" i="5"/>
  <c r="G553" i="5"/>
  <c r="Q553" i="5" s="1"/>
  <c r="E553" i="5"/>
  <c r="L552" i="5"/>
  <c r="K552" i="5"/>
  <c r="G552" i="5"/>
  <c r="E552" i="5"/>
  <c r="L551" i="5"/>
  <c r="K551" i="5"/>
  <c r="G551" i="5"/>
  <c r="Q551" i="5" s="1"/>
  <c r="E551" i="5"/>
  <c r="L550" i="5"/>
  <c r="K550" i="5"/>
  <c r="G550" i="5"/>
  <c r="E550" i="5"/>
  <c r="K549" i="5"/>
  <c r="G549" i="5"/>
  <c r="Q549" i="5" s="1"/>
  <c r="E549" i="5"/>
  <c r="L549" i="5" s="1"/>
  <c r="K548" i="5"/>
  <c r="G548" i="5"/>
  <c r="E548" i="5"/>
  <c r="L548" i="5" s="1"/>
  <c r="L547" i="5"/>
  <c r="K547" i="5"/>
  <c r="G547" i="5"/>
  <c r="E547" i="5"/>
  <c r="L546" i="5"/>
  <c r="K546" i="5"/>
  <c r="G546" i="5"/>
  <c r="Q546" i="5" s="1"/>
  <c r="E546" i="5"/>
  <c r="L545" i="5"/>
  <c r="K545" i="5"/>
  <c r="G545" i="5"/>
  <c r="E545" i="5"/>
  <c r="L544" i="5"/>
  <c r="K544" i="5"/>
  <c r="G544" i="5"/>
  <c r="Q544" i="5" s="1"/>
  <c r="E544" i="5"/>
  <c r="K543" i="5"/>
  <c r="G543" i="5"/>
  <c r="E543" i="5"/>
  <c r="L543" i="5" s="1"/>
  <c r="K542" i="5"/>
  <c r="G542" i="5"/>
  <c r="Q542" i="5" s="1"/>
  <c r="E542" i="5"/>
  <c r="L542" i="5" s="1"/>
  <c r="L541" i="5"/>
  <c r="K541" i="5"/>
  <c r="G541" i="5"/>
  <c r="Q541" i="5" s="1"/>
  <c r="E541" i="5"/>
  <c r="L540" i="5"/>
  <c r="K540" i="5"/>
  <c r="G540" i="5"/>
  <c r="E540" i="5"/>
  <c r="L539" i="5"/>
  <c r="K539" i="5"/>
  <c r="G539" i="5"/>
  <c r="Q539" i="5" s="1"/>
  <c r="E539" i="5"/>
  <c r="L538" i="5"/>
  <c r="K538" i="5"/>
  <c r="G538" i="5"/>
  <c r="E538" i="5"/>
  <c r="K537" i="5"/>
  <c r="G537" i="5"/>
  <c r="Q537" i="5" s="1"/>
  <c r="E537" i="5"/>
  <c r="L537" i="5" s="1"/>
  <c r="K536" i="5"/>
  <c r="G536" i="5"/>
  <c r="Q536" i="5" s="1"/>
  <c r="E536" i="5"/>
  <c r="L536" i="5" s="1"/>
  <c r="L535" i="5"/>
  <c r="K535" i="5"/>
  <c r="G535" i="5"/>
  <c r="E535" i="5"/>
  <c r="L534" i="5"/>
  <c r="K534" i="5"/>
  <c r="G534" i="5"/>
  <c r="E534" i="5"/>
  <c r="L533" i="5"/>
  <c r="K533" i="5"/>
  <c r="G533" i="5"/>
  <c r="E533" i="5"/>
  <c r="L532" i="5"/>
  <c r="K532" i="5"/>
  <c r="G532" i="5"/>
  <c r="E532" i="5"/>
  <c r="K531" i="5"/>
  <c r="Q531" i="5" s="1"/>
  <c r="G531" i="5"/>
  <c r="E531" i="5"/>
  <c r="L531" i="5" s="1"/>
  <c r="K530" i="5"/>
  <c r="G530" i="5"/>
  <c r="Q530" i="5" s="1"/>
  <c r="E530" i="5"/>
  <c r="L530" i="5" s="1"/>
  <c r="L529" i="5"/>
  <c r="K529" i="5"/>
  <c r="G529" i="5"/>
  <c r="Q529" i="5" s="1"/>
  <c r="E529" i="5"/>
  <c r="L528" i="5"/>
  <c r="K528" i="5"/>
  <c r="G528" i="5"/>
  <c r="E528" i="5"/>
  <c r="L527" i="5"/>
  <c r="K527" i="5"/>
  <c r="G527" i="5"/>
  <c r="Q527" i="5" s="1"/>
  <c r="E527" i="5"/>
  <c r="L526" i="5"/>
  <c r="K526" i="5"/>
  <c r="G526" i="5"/>
  <c r="E526" i="5"/>
  <c r="K525" i="5"/>
  <c r="G525" i="5"/>
  <c r="Q525" i="5" s="1"/>
  <c r="E525" i="5"/>
  <c r="L525" i="5" s="1"/>
  <c r="K524" i="5"/>
  <c r="G524" i="5"/>
  <c r="Q524" i="5" s="1"/>
  <c r="E524" i="5"/>
  <c r="L524" i="5" s="1"/>
  <c r="L523" i="5"/>
  <c r="K523" i="5"/>
  <c r="G523" i="5"/>
  <c r="E523" i="5"/>
  <c r="L522" i="5"/>
  <c r="K522" i="5"/>
  <c r="G522" i="5"/>
  <c r="N522" i="5" s="1"/>
  <c r="O522" i="5" s="1"/>
  <c r="P522" i="5" s="1"/>
  <c r="E522" i="5"/>
  <c r="L521" i="5"/>
  <c r="K521" i="5"/>
  <c r="G521" i="5"/>
  <c r="E521" i="5"/>
  <c r="L520" i="5"/>
  <c r="K520" i="5"/>
  <c r="G520" i="5"/>
  <c r="E520" i="5"/>
  <c r="K519" i="5"/>
  <c r="G519" i="5"/>
  <c r="E519" i="5"/>
  <c r="L519" i="5" s="1"/>
  <c r="K518" i="5"/>
  <c r="G518" i="5"/>
  <c r="Q518" i="5" s="1"/>
  <c r="E518" i="5"/>
  <c r="L518" i="5" s="1"/>
  <c r="L517" i="5"/>
  <c r="K517" i="5"/>
  <c r="G517" i="5"/>
  <c r="E517" i="5"/>
  <c r="L516" i="5"/>
  <c r="K516" i="5"/>
  <c r="G516" i="5"/>
  <c r="E516" i="5"/>
  <c r="L515" i="5"/>
  <c r="K515" i="5"/>
  <c r="G515" i="5"/>
  <c r="Q515" i="5" s="1"/>
  <c r="E515" i="5"/>
  <c r="L514" i="5"/>
  <c r="K514" i="5"/>
  <c r="G514" i="5"/>
  <c r="E514" i="5"/>
  <c r="K513" i="5"/>
  <c r="G513" i="5"/>
  <c r="Q513" i="5" s="1"/>
  <c r="E513" i="5"/>
  <c r="L513" i="5" s="1"/>
  <c r="K512" i="5"/>
  <c r="G512" i="5"/>
  <c r="Q512" i="5" s="1"/>
  <c r="E512" i="5"/>
  <c r="L512" i="5" s="1"/>
  <c r="L511" i="5"/>
  <c r="K511" i="5"/>
  <c r="G511" i="5"/>
  <c r="E511" i="5"/>
  <c r="L510" i="5"/>
  <c r="K510" i="5"/>
  <c r="G510" i="5"/>
  <c r="Q510" i="5" s="1"/>
  <c r="E510" i="5"/>
  <c r="L509" i="5"/>
  <c r="K509" i="5"/>
  <c r="G509" i="5"/>
  <c r="E509" i="5"/>
  <c r="L508" i="5"/>
  <c r="K508" i="5"/>
  <c r="G508" i="5"/>
  <c r="E508" i="5"/>
  <c r="K507" i="5"/>
  <c r="G507" i="5"/>
  <c r="E507" i="5"/>
  <c r="L507" i="5" s="1"/>
  <c r="K506" i="5"/>
  <c r="G506" i="5"/>
  <c r="Q506" i="5" s="1"/>
  <c r="E506" i="5"/>
  <c r="L506" i="5" s="1"/>
  <c r="L505" i="5"/>
  <c r="K505" i="5"/>
  <c r="G505" i="5"/>
  <c r="Q505" i="5" s="1"/>
  <c r="E505" i="5"/>
  <c r="L504" i="5"/>
  <c r="K504" i="5"/>
  <c r="G504" i="5"/>
  <c r="E504" i="5"/>
  <c r="L503" i="5"/>
  <c r="K503" i="5"/>
  <c r="G503" i="5"/>
  <c r="Q503" i="5" s="1"/>
  <c r="E503" i="5"/>
  <c r="L502" i="5"/>
  <c r="K502" i="5"/>
  <c r="G502" i="5"/>
  <c r="E502" i="5"/>
  <c r="K501" i="5"/>
  <c r="G501" i="5"/>
  <c r="Q501" i="5" s="1"/>
  <c r="E501" i="5"/>
  <c r="L501" i="5" s="1"/>
  <c r="K500" i="5"/>
  <c r="G500" i="5"/>
  <c r="E500" i="5"/>
  <c r="L500" i="5" s="1"/>
  <c r="L499" i="5"/>
  <c r="K499" i="5"/>
  <c r="G499" i="5"/>
  <c r="E499" i="5"/>
  <c r="L498" i="5"/>
  <c r="K498" i="5"/>
  <c r="G498" i="5"/>
  <c r="N498" i="5" s="1"/>
  <c r="O498" i="5" s="1"/>
  <c r="P498" i="5" s="1"/>
  <c r="E498" i="5"/>
  <c r="L497" i="5"/>
  <c r="K497" i="5"/>
  <c r="G497" i="5"/>
  <c r="E497" i="5"/>
  <c r="N496" i="5"/>
  <c r="L496" i="5"/>
  <c r="K496" i="5"/>
  <c r="G496" i="5"/>
  <c r="Q496" i="5" s="1"/>
  <c r="E496" i="5"/>
  <c r="K495" i="5"/>
  <c r="G495" i="5"/>
  <c r="E495" i="5"/>
  <c r="L495" i="5" s="1"/>
  <c r="K494" i="5"/>
  <c r="G494" i="5"/>
  <c r="Q494" i="5" s="1"/>
  <c r="E494" i="5"/>
  <c r="L494" i="5" s="1"/>
  <c r="L493" i="5"/>
  <c r="K493" i="5"/>
  <c r="G493" i="5"/>
  <c r="Q493" i="5" s="1"/>
  <c r="E493" i="5"/>
  <c r="L492" i="5"/>
  <c r="K492" i="5"/>
  <c r="G492" i="5"/>
  <c r="E492" i="5"/>
  <c r="K491" i="5"/>
  <c r="G491" i="5"/>
  <c r="N491" i="5" s="1"/>
  <c r="E491" i="5"/>
  <c r="L491" i="5" s="1"/>
  <c r="K490" i="5"/>
  <c r="G490" i="5"/>
  <c r="Q490" i="5" s="1"/>
  <c r="E490" i="5"/>
  <c r="L490" i="5" s="1"/>
  <c r="K489" i="5"/>
  <c r="G489" i="5"/>
  <c r="Q489" i="5" s="1"/>
  <c r="E489" i="5"/>
  <c r="L489" i="5" s="1"/>
  <c r="L488" i="5"/>
  <c r="K488" i="5"/>
  <c r="G488" i="5"/>
  <c r="E488" i="5"/>
  <c r="L487" i="5"/>
  <c r="K487" i="5"/>
  <c r="G487" i="5"/>
  <c r="E487" i="5"/>
  <c r="K486" i="5"/>
  <c r="N486" i="5" s="1"/>
  <c r="O486" i="5" s="1"/>
  <c r="P486" i="5" s="1"/>
  <c r="G486" i="5"/>
  <c r="Q486" i="5" s="1"/>
  <c r="E486" i="5"/>
  <c r="L486" i="5" s="1"/>
  <c r="K485" i="5"/>
  <c r="G485" i="5"/>
  <c r="N485" i="5" s="1"/>
  <c r="E485" i="5"/>
  <c r="L485" i="5" s="1"/>
  <c r="K484" i="5"/>
  <c r="G484" i="5"/>
  <c r="E484" i="5"/>
  <c r="L484" i="5" s="1"/>
  <c r="L483" i="5"/>
  <c r="K483" i="5"/>
  <c r="G483" i="5"/>
  <c r="E483" i="5"/>
  <c r="K482" i="5"/>
  <c r="G482" i="5"/>
  <c r="E482" i="5"/>
  <c r="L482" i="5" s="1"/>
  <c r="K481" i="5"/>
  <c r="G481" i="5"/>
  <c r="Q481" i="5" s="1"/>
  <c r="E481" i="5"/>
  <c r="L481" i="5" s="1"/>
  <c r="L480" i="5"/>
  <c r="K480" i="5"/>
  <c r="G480" i="5"/>
  <c r="E480" i="5"/>
  <c r="K479" i="5"/>
  <c r="G479" i="5"/>
  <c r="E479" i="5"/>
  <c r="L479" i="5" s="1"/>
  <c r="L478" i="5"/>
  <c r="K478" i="5"/>
  <c r="G478" i="5"/>
  <c r="Q478" i="5" s="1"/>
  <c r="E478" i="5"/>
  <c r="L477" i="5"/>
  <c r="K477" i="5"/>
  <c r="G477" i="5"/>
  <c r="Q477" i="5" s="1"/>
  <c r="E477" i="5"/>
  <c r="K476" i="5"/>
  <c r="G476" i="5"/>
  <c r="Q476" i="5" s="1"/>
  <c r="E476" i="5"/>
  <c r="L476" i="5" s="1"/>
  <c r="L475" i="5"/>
  <c r="K475" i="5"/>
  <c r="G475" i="5"/>
  <c r="Q475" i="5" s="1"/>
  <c r="E475" i="5"/>
  <c r="L474" i="5"/>
  <c r="K474" i="5"/>
  <c r="G474" i="5"/>
  <c r="E474" i="5"/>
  <c r="K473" i="5"/>
  <c r="G473" i="5"/>
  <c r="N473" i="5" s="1"/>
  <c r="E473" i="5"/>
  <c r="L473" i="5" s="1"/>
  <c r="L472" i="5"/>
  <c r="K472" i="5"/>
  <c r="G472" i="5"/>
  <c r="E472" i="5"/>
  <c r="K471" i="5"/>
  <c r="G471" i="5"/>
  <c r="Q471" i="5" s="1"/>
  <c r="E471" i="5"/>
  <c r="L471" i="5" s="1"/>
  <c r="L470" i="5"/>
  <c r="K470" i="5"/>
  <c r="G470" i="5"/>
  <c r="E470" i="5"/>
  <c r="L469" i="5"/>
  <c r="K469" i="5"/>
  <c r="G469" i="5"/>
  <c r="E469" i="5"/>
  <c r="K468" i="5"/>
  <c r="G468" i="5"/>
  <c r="Q468" i="5" s="1"/>
  <c r="E468" i="5"/>
  <c r="L468" i="5" s="1"/>
  <c r="K467" i="5"/>
  <c r="G467" i="5"/>
  <c r="E467" i="5"/>
  <c r="L467" i="5" s="1"/>
  <c r="K466" i="5"/>
  <c r="G466" i="5"/>
  <c r="E466" i="5"/>
  <c r="L466" i="5" s="1"/>
  <c r="L465" i="5"/>
  <c r="K465" i="5"/>
  <c r="G465" i="5"/>
  <c r="Q465" i="5" s="1"/>
  <c r="E465" i="5"/>
  <c r="K464" i="5"/>
  <c r="G464" i="5"/>
  <c r="E464" i="5"/>
  <c r="L464" i="5" s="1"/>
  <c r="K463" i="5"/>
  <c r="G463" i="5"/>
  <c r="Q463" i="5" s="1"/>
  <c r="E463" i="5"/>
  <c r="L463" i="5" s="1"/>
  <c r="L462" i="5"/>
  <c r="K462" i="5"/>
  <c r="G462" i="5"/>
  <c r="E462" i="5"/>
  <c r="K461" i="5"/>
  <c r="G461" i="5"/>
  <c r="E461" i="5"/>
  <c r="L461" i="5" s="1"/>
  <c r="L460" i="5"/>
  <c r="K460" i="5"/>
  <c r="G460" i="5"/>
  <c r="N460" i="5" s="1"/>
  <c r="E460" i="5"/>
  <c r="L459" i="5"/>
  <c r="K459" i="5"/>
  <c r="G459" i="5"/>
  <c r="E459" i="5"/>
  <c r="K458" i="5"/>
  <c r="G458" i="5"/>
  <c r="Q458" i="5" s="1"/>
  <c r="E458" i="5"/>
  <c r="L458" i="5" s="1"/>
  <c r="L457" i="5"/>
  <c r="K457" i="5"/>
  <c r="G457" i="5"/>
  <c r="Q457" i="5" s="1"/>
  <c r="E457" i="5"/>
  <c r="L456" i="5"/>
  <c r="K456" i="5"/>
  <c r="G456" i="5"/>
  <c r="E456" i="5"/>
  <c r="K455" i="5"/>
  <c r="G455" i="5"/>
  <c r="N455" i="5" s="1"/>
  <c r="E455" i="5"/>
  <c r="L455" i="5" s="1"/>
  <c r="K454" i="5"/>
  <c r="G454" i="5"/>
  <c r="N454" i="5" s="1"/>
  <c r="E454" i="5"/>
  <c r="L454" i="5" s="1"/>
  <c r="K453" i="5"/>
  <c r="G453" i="5"/>
  <c r="Q453" i="5" s="1"/>
  <c r="E453" i="5"/>
  <c r="L453" i="5" s="1"/>
  <c r="L452" i="5"/>
  <c r="K452" i="5"/>
  <c r="G452" i="5"/>
  <c r="E452" i="5"/>
  <c r="L451" i="5"/>
  <c r="K451" i="5"/>
  <c r="G451" i="5"/>
  <c r="E451" i="5"/>
  <c r="K450" i="5"/>
  <c r="G450" i="5"/>
  <c r="Q450" i="5" s="1"/>
  <c r="E450" i="5"/>
  <c r="L450" i="5" s="1"/>
  <c r="K449" i="5"/>
  <c r="G449" i="5"/>
  <c r="E449" i="5"/>
  <c r="L449" i="5" s="1"/>
  <c r="K448" i="5"/>
  <c r="G448" i="5"/>
  <c r="E448" i="5"/>
  <c r="L448" i="5" s="1"/>
  <c r="L447" i="5"/>
  <c r="K447" i="5"/>
  <c r="G447" i="5"/>
  <c r="Q447" i="5" s="1"/>
  <c r="E447" i="5"/>
  <c r="L446" i="5"/>
  <c r="K446" i="5"/>
  <c r="G446" i="5"/>
  <c r="E446" i="5"/>
  <c r="K445" i="5"/>
  <c r="G445" i="5"/>
  <c r="Q445" i="5" s="1"/>
  <c r="E445" i="5"/>
  <c r="L445" i="5" s="1"/>
  <c r="L444" i="5"/>
  <c r="K444" i="5"/>
  <c r="G444" i="5"/>
  <c r="E444" i="5"/>
  <c r="K443" i="5"/>
  <c r="G443" i="5"/>
  <c r="E443" i="5"/>
  <c r="L443" i="5" s="1"/>
  <c r="L442" i="5"/>
  <c r="K442" i="5"/>
  <c r="G442" i="5"/>
  <c r="N442" i="5" s="1"/>
  <c r="E442" i="5"/>
  <c r="K441" i="5"/>
  <c r="G441" i="5"/>
  <c r="Q441" i="5" s="1"/>
  <c r="E441" i="5"/>
  <c r="L441" i="5" s="1"/>
  <c r="K440" i="5"/>
  <c r="G440" i="5"/>
  <c r="Q440" i="5" s="1"/>
  <c r="E440" i="5"/>
  <c r="L440" i="5" s="1"/>
  <c r="L439" i="5"/>
  <c r="K439" i="5"/>
  <c r="G439" i="5"/>
  <c r="Q439" i="5" s="1"/>
  <c r="E439" i="5"/>
  <c r="L438" i="5"/>
  <c r="K438" i="5"/>
  <c r="G438" i="5"/>
  <c r="E438" i="5"/>
  <c r="K437" i="5"/>
  <c r="G437" i="5"/>
  <c r="N437" i="5" s="1"/>
  <c r="E437" i="5"/>
  <c r="L437" i="5" s="1"/>
  <c r="L436" i="5"/>
  <c r="K436" i="5"/>
  <c r="G436" i="5"/>
  <c r="N436" i="5" s="1"/>
  <c r="E436" i="5"/>
  <c r="K435" i="5"/>
  <c r="G435" i="5"/>
  <c r="Q435" i="5" s="1"/>
  <c r="E435" i="5"/>
  <c r="L435" i="5" s="1"/>
  <c r="L434" i="5"/>
  <c r="K434" i="5"/>
  <c r="G434" i="5"/>
  <c r="N434" i="5" s="1"/>
  <c r="E434" i="5"/>
  <c r="L433" i="5"/>
  <c r="K433" i="5"/>
  <c r="G433" i="5"/>
  <c r="E433" i="5"/>
  <c r="K432" i="5"/>
  <c r="G432" i="5"/>
  <c r="Q432" i="5" s="1"/>
  <c r="E432" i="5"/>
  <c r="L432" i="5" s="1"/>
  <c r="K431" i="5"/>
  <c r="G431" i="5"/>
  <c r="Q431" i="5" s="1"/>
  <c r="E431" i="5"/>
  <c r="L431" i="5" s="1"/>
  <c r="K430" i="5"/>
  <c r="G430" i="5"/>
  <c r="E430" i="5"/>
  <c r="L430" i="5" s="1"/>
  <c r="Q429" i="5"/>
  <c r="N429" i="5"/>
  <c r="O429" i="5" s="1"/>
  <c r="P429" i="5" s="1"/>
  <c r="L429" i="5"/>
  <c r="K429" i="5"/>
  <c r="G429" i="5"/>
  <c r="E429" i="5"/>
  <c r="L428" i="5"/>
  <c r="K428" i="5"/>
  <c r="G428" i="5"/>
  <c r="N428" i="5" s="1"/>
  <c r="E428" i="5"/>
  <c r="K427" i="5"/>
  <c r="G427" i="5"/>
  <c r="Q427" i="5" s="1"/>
  <c r="E427" i="5"/>
  <c r="L427" i="5" s="1"/>
  <c r="L426" i="5"/>
  <c r="K426" i="5"/>
  <c r="G426" i="5"/>
  <c r="Q426" i="5" s="1"/>
  <c r="E426" i="5"/>
  <c r="K425" i="5"/>
  <c r="G425" i="5"/>
  <c r="E425" i="5"/>
  <c r="L425" i="5" s="1"/>
  <c r="L424" i="5"/>
  <c r="K424" i="5"/>
  <c r="G424" i="5"/>
  <c r="N424" i="5" s="1"/>
  <c r="E424" i="5"/>
  <c r="L423" i="5"/>
  <c r="K423" i="5"/>
  <c r="G423" i="5"/>
  <c r="Q423" i="5" s="1"/>
  <c r="E423" i="5"/>
  <c r="K422" i="5"/>
  <c r="G422" i="5"/>
  <c r="Q422" i="5" s="1"/>
  <c r="E422" i="5"/>
  <c r="L422" i="5" s="1"/>
  <c r="L421" i="5"/>
  <c r="K421" i="5"/>
  <c r="G421" i="5"/>
  <c r="Q421" i="5" s="1"/>
  <c r="E421" i="5"/>
  <c r="L420" i="5"/>
  <c r="K420" i="5"/>
  <c r="G420" i="5"/>
  <c r="E420" i="5"/>
  <c r="K419" i="5"/>
  <c r="G419" i="5"/>
  <c r="N419" i="5" s="1"/>
  <c r="E419" i="5"/>
  <c r="L419" i="5" s="1"/>
  <c r="K418" i="5"/>
  <c r="G418" i="5"/>
  <c r="E418" i="5"/>
  <c r="L418" i="5" s="1"/>
  <c r="K417" i="5"/>
  <c r="G417" i="5"/>
  <c r="Q417" i="5" s="1"/>
  <c r="E417" i="5"/>
  <c r="L417" i="5" s="1"/>
  <c r="L416" i="5"/>
  <c r="K416" i="5"/>
  <c r="G416" i="5"/>
  <c r="Q416" i="5" s="1"/>
  <c r="E416" i="5"/>
  <c r="L415" i="5"/>
  <c r="K415" i="5"/>
  <c r="G415" i="5"/>
  <c r="E415" i="5"/>
  <c r="K414" i="5"/>
  <c r="G414" i="5"/>
  <c r="Q414" i="5" s="1"/>
  <c r="E414" i="5"/>
  <c r="L414" i="5" s="1"/>
  <c r="K413" i="5"/>
  <c r="G413" i="5"/>
  <c r="Q413" i="5" s="1"/>
  <c r="E413" i="5"/>
  <c r="L413" i="5" s="1"/>
  <c r="K412" i="5"/>
  <c r="G412" i="5"/>
  <c r="E412" i="5"/>
  <c r="L412" i="5" s="1"/>
  <c r="L411" i="5"/>
  <c r="K411" i="5"/>
  <c r="G411" i="5"/>
  <c r="E411" i="5"/>
  <c r="L410" i="5"/>
  <c r="K410" i="5"/>
  <c r="G410" i="5"/>
  <c r="N410" i="5" s="1"/>
  <c r="E410" i="5"/>
  <c r="K409" i="5"/>
  <c r="G409" i="5"/>
  <c r="Q409" i="5" s="1"/>
  <c r="E409" i="5"/>
  <c r="L409" i="5" s="1"/>
  <c r="L408" i="5"/>
  <c r="K408" i="5"/>
  <c r="G408" i="5"/>
  <c r="Q408" i="5" s="1"/>
  <c r="E408" i="5"/>
  <c r="K407" i="5"/>
  <c r="G407" i="5"/>
  <c r="E407" i="5"/>
  <c r="L407" i="5" s="1"/>
  <c r="L406" i="5"/>
  <c r="K406" i="5"/>
  <c r="G406" i="5"/>
  <c r="Q406" i="5" s="1"/>
  <c r="E406" i="5"/>
  <c r="L405" i="5"/>
  <c r="K405" i="5"/>
  <c r="G405" i="5"/>
  <c r="E405" i="5"/>
  <c r="K404" i="5"/>
  <c r="G404" i="5"/>
  <c r="Q404" i="5" s="1"/>
  <c r="E404" i="5"/>
  <c r="L404" i="5" s="1"/>
  <c r="L403" i="5"/>
  <c r="K403" i="5"/>
  <c r="G403" i="5"/>
  <c r="E403" i="5"/>
  <c r="L402" i="5"/>
  <c r="K402" i="5"/>
  <c r="G402" i="5"/>
  <c r="E402" i="5"/>
  <c r="K401" i="5"/>
  <c r="G401" i="5"/>
  <c r="E401" i="5"/>
  <c r="L401" i="5" s="1"/>
  <c r="N400" i="5"/>
  <c r="L400" i="5"/>
  <c r="K400" i="5"/>
  <c r="G400" i="5"/>
  <c r="Q400" i="5" s="1"/>
  <c r="E400" i="5"/>
  <c r="K399" i="5"/>
  <c r="G399" i="5"/>
  <c r="Q399" i="5" s="1"/>
  <c r="E399" i="5"/>
  <c r="L399" i="5" s="1"/>
  <c r="L398" i="5"/>
  <c r="K398" i="5"/>
  <c r="G398" i="5"/>
  <c r="Q398" i="5" s="1"/>
  <c r="E398" i="5"/>
  <c r="L397" i="5"/>
  <c r="K397" i="5"/>
  <c r="G397" i="5"/>
  <c r="E397" i="5"/>
  <c r="K396" i="5"/>
  <c r="G396" i="5"/>
  <c r="Q396" i="5" s="1"/>
  <c r="E396" i="5"/>
  <c r="L396" i="5" s="1"/>
  <c r="K395" i="5"/>
  <c r="G395" i="5"/>
  <c r="E395" i="5"/>
  <c r="L395" i="5" s="1"/>
  <c r="K394" i="5"/>
  <c r="G394" i="5"/>
  <c r="E394" i="5"/>
  <c r="L394" i="5" s="1"/>
  <c r="L393" i="5"/>
  <c r="K393" i="5"/>
  <c r="G393" i="5"/>
  <c r="Q393" i="5" s="1"/>
  <c r="E393" i="5"/>
  <c r="K392" i="5"/>
  <c r="G392" i="5"/>
  <c r="N392" i="5" s="1"/>
  <c r="E392" i="5"/>
  <c r="L392" i="5" s="1"/>
  <c r="K391" i="5"/>
  <c r="G391" i="5"/>
  <c r="Q391" i="5" s="1"/>
  <c r="E391" i="5"/>
  <c r="L391" i="5" s="1"/>
  <c r="L390" i="5"/>
  <c r="K390" i="5"/>
  <c r="G390" i="5"/>
  <c r="E390" i="5"/>
  <c r="K389" i="5"/>
  <c r="G389" i="5"/>
  <c r="E389" i="5"/>
  <c r="L389" i="5" s="1"/>
  <c r="L388" i="5"/>
  <c r="K388" i="5"/>
  <c r="G388" i="5"/>
  <c r="N388" i="5" s="1"/>
  <c r="E388" i="5"/>
  <c r="L387" i="5"/>
  <c r="K387" i="5"/>
  <c r="G387" i="5"/>
  <c r="E387" i="5"/>
  <c r="K386" i="5"/>
  <c r="G386" i="5"/>
  <c r="Q386" i="5" s="1"/>
  <c r="E386" i="5"/>
  <c r="L386" i="5" s="1"/>
  <c r="L385" i="5"/>
  <c r="K385" i="5"/>
  <c r="G385" i="5"/>
  <c r="E385" i="5"/>
  <c r="L384" i="5"/>
  <c r="K384" i="5"/>
  <c r="G384" i="5"/>
  <c r="E384" i="5"/>
  <c r="K383" i="5"/>
  <c r="G383" i="5"/>
  <c r="Q383" i="5" s="1"/>
  <c r="E383" i="5"/>
  <c r="L383" i="5" s="1"/>
  <c r="L382" i="5"/>
  <c r="K382" i="5"/>
  <c r="G382" i="5"/>
  <c r="E382" i="5"/>
  <c r="K381" i="5"/>
  <c r="G381" i="5"/>
  <c r="Q381" i="5" s="1"/>
  <c r="E381" i="5"/>
  <c r="L381" i="5" s="1"/>
  <c r="L380" i="5"/>
  <c r="K380" i="5"/>
  <c r="G380" i="5"/>
  <c r="E380" i="5"/>
  <c r="L379" i="5"/>
  <c r="K379" i="5"/>
  <c r="G379" i="5"/>
  <c r="E379" i="5"/>
  <c r="K378" i="5"/>
  <c r="G378" i="5"/>
  <c r="Q378" i="5" s="1"/>
  <c r="E378" i="5"/>
  <c r="L378" i="5" s="1"/>
  <c r="K377" i="5"/>
  <c r="G377" i="5"/>
  <c r="Q377" i="5" s="1"/>
  <c r="E377" i="5"/>
  <c r="L377" i="5" s="1"/>
  <c r="K376" i="5"/>
  <c r="G376" i="5"/>
  <c r="E376" i="5"/>
  <c r="L376" i="5" s="1"/>
  <c r="L375" i="5"/>
  <c r="K375" i="5"/>
  <c r="G375" i="5"/>
  <c r="E375" i="5"/>
  <c r="K374" i="5"/>
  <c r="G374" i="5"/>
  <c r="E374" i="5"/>
  <c r="L374" i="5" s="1"/>
  <c r="K373" i="5"/>
  <c r="G373" i="5"/>
  <c r="Q373" i="5" s="1"/>
  <c r="E373" i="5"/>
  <c r="L373" i="5" s="1"/>
  <c r="L372" i="5"/>
  <c r="K372" i="5"/>
  <c r="G372" i="5"/>
  <c r="E372" i="5"/>
  <c r="K371" i="5"/>
  <c r="G371" i="5"/>
  <c r="E371" i="5"/>
  <c r="L371" i="5" s="1"/>
  <c r="L370" i="5"/>
  <c r="K370" i="5"/>
  <c r="G370" i="5"/>
  <c r="E370" i="5"/>
  <c r="K369" i="5"/>
  <c r="G369" i="5"/>
  <c r="Q369" i="5" s="1"/>
  <c r="E369" i="5"/>
  <c r="L369" i="5" s="1"/>
  <c r="K368" i="5"/>
  <c r="G368" i="5"/>
  <c r="Q368" i="5" s="1"/>
  <c r="E368" i="5"/>
  <c r="L368" i="5" s="1"/>
  <c r="L367" i="5"/>
  <c r="K367" i="5"/>
  <c r="G367" i="5"/>
  <c r="Q367" i="5" s="1"/>
  <c r="E367" i="5"/>
  <c r="L366" i="5"/>
  <c r="K366" i="5"/>
  <c r="G366" i="5"/>
  <c r="E366" i="5"/>
  <c r="K365" i="5"/>
  <c r="G365" i="5"/>
  <c r="E365" i="5"/>
  <c r="L365" i="5" s="1"/>
  <c r="L364" i="5"/>
  <c r="K364" i="5"/>
  <c r="G364" i="5"/>
  <c r="N364" i="5" s="1"/>
  <c r="E364" i="5"/>
  <c r="K363" i="5"/>
  <c r="G363" i="5"/>
  <c r="Q363" i="5" s="1"/>
  <c r="E363" i="5"/>
  <c r="L363" i="5" s="1"/>
  <c r="L362" i="5"/>
  <c r="K362" i="5"/>
  <c r="G362" i="5"/>
  <c r="Q362" i="5" s="1"/>
  <c r="E362" i="5"/>
  <c r="L361" i="5"/>
  <c r="K361" i="5"/>
  <c r="G361" i="5"/>
  <c r="E361" i="5"/>
  <c r="K360" i="5"/>
  <c r="G360" i="5"/>
  <c r="Q360" i="5" s="1"/>
  <c r="E360" i="5"/>
  <c r="L360" i="5" s="1"/>
  <c r="K359" i="5"/>
  <c r="G359" i="5"/>
  <c r="N359" i="5" s="1"/>
  <c r="E359" i="5"/>
  <c r="L359" i="5" s="1"/>
  <c r="K358" i="5"/>
  <c r="G358" i="5"/>
  <c r="E358" i="5"/>
  <c r="L358" i="5" s="1"/>
  <c r="L357" i="5"/>
  <c r="K357" i="5"/>
  <c r="G357" i="5"/>
  <c r="N357" i="5" s="1"/>
  <c r="O357" i="5" s="1"/>
  <c r="P357" i="5" s="1"/>
  <c r="E357" i="5"/>
  <c r="L356" i="5"/>
  <c r="K356" i="5"/>
  <c r="G356" i="5"/>
  <c r="E356" i="5"/>
  <c r="K355" i="5"/>
  <c r="G355" i="5"/>
  <c r="Q355" i="5" s="1"/>
  <c r="E355" i="5"/>
  <c r="L355" i="5" s="1"/>
  <c r="L354" i="5"/>
  <c r="K354" i="5"/>
  <c r="G354" i="5"/>
  <c r="E354" i="5"/>
  <c r="K353" i="5"/>
  <c r="G353" i="5"/>
  <c r="E353" i="5"/>
  <c r="L353" i="5" s="1"/>
  <c r="L352" i="5"/>
  <c r="K352" i="5"/>
  <c r="G352" i="5"/>
  <c r="Q352" i="5" s="1"/>
  <c r="E352" i="5"/>
  <c r="L351" i="5"/>
  <c r="K351" i="5"/>
  <c r="G351" i="5"/>
  <c r="E351" i="5"/>
  <c r="K350" i="5"/>
  <c r="G350" i="5"/>
  <c r="Q350" i="5" s="1"/>
  <c r="E350" i="5"/>
  <c r="L350" i="5" s="1"/>
  <c r="L349" i="5"/>
  <c r="K349" i="5"/>
  <c r="G349" i="5"/>
  <c r="Q349" i="5" s="1"/>
  <c r="E349" i="5"/>
  <c r="L348" i="5"/>
  <c r="K348" i="5"/>
  <c r="G348" i="5"/>
  <c r="E348" i="5"/>
  <c r="K347" i="5"/>
  <c r="G347" i="5"/>
  <c r="Q347" i="5" s="1"/>
  <c r="E347" i="5"/>
  <c r="L347" i="5" s="1"/>
  <c r="L346" i="5"/>
  <c r="K346" i="5"/>
  <c r="G346" i="5"/>
  <c r="E346" i="5"/>
  <c r="Q345" i="5"/>
  <c r="K345" i="5"/>
  <c r="G345" i="5"/>
  <c r="E345" i="5"/>
  <c r="L345" i="5" s="1"/>
  <c r="L344" i="5"/>
  <c r="K344" i="5"/>
  <c r="G344" i="5"/>
  <c r="E344" i="5"/>
  <c r="L343" i="5"/>
  <c r="K343" i="5"/>
  <c r="G343" i="5"/>
  <c r="E343" i="5"/>
  <c r="Q342" i="5"/>
  <c r="K342" i="5"/>
  <c r="G342" i="5"/>
  <c r="E342" i="5"/>
  <c r="L342" i="5" s="1"/>
  <c r="K341" i="5"/>
  <c r="G341" i="5"/>
  <c r="Q341" i="5" s="1"/>
  <c r="E341" i="5"/>
  <c r="L341" i="5" s="1"/>
  <c r="K340" i="5"/>
  <c r="G340" i="5"/>
  <c r="E340" i="5"/>
  <c r="L340" i="5" s="1"/>
  <c r="L339" i="5"/>
  <c r="K339" i="5"/>
  <c r="G339" i="5"/>
  <c r="E339" i="5"/>
  <c r="L338" i="5"/>
  <c r="K338" i="5"/>
  <c r="G338" i="5"/>
  <c r="N338" i="5" s="1"/>
  <c r="E338" i="5"/>
  <c r="K337" i="5"/>
  <c r="G337" i="5"/>
  <c r="Q337" i="5" s="1"/>
  <c r="E337" i="5"/>
  <c r="L337" i="5" s="1"/>
  <c r="L336" i="5"/>
  <c r="K336" i="5"/>
  <c r="G336" i="5"/>
  <c r="E336" i="5"/>
  <c r="K335" i="5"/>
  <c r="G335" i="5"/>
  <c r="E335" i="5"/>
  <c r="L335" i="5" s="1"/>
  <c r="L334" i="5"/>
  <c r="K334" i="5"/>
  <c r="G334" i="5"/>
  <c r="E334" i="5"/>
  <c r="K333" i="5"/>
  <c r="G333" i="5"/>
  <c r="Q333" i="5" s="1"/>
  <c r="E333" i="5"/>
  <c r="L333" i="5" s="1"/>
  <c r="K332" i="5"/>
  <c r="G332" i="5"/>
  <c r="Q332" i="5" s="1"/>
  <c r="E332" i="5"/>
  <c r="L332" i="5" s="1"/>
  <c r="L331" i="5"/>
  <c r="K331" i="5"/>
  <c r="G331" i="5"/>
  <c r="Q331" i="5" s="1"/>
  <c r="E331" i="5"/>
  <c r="L330" i="5"/>
  <c r="K330" i="5"/>
  <c r="G330" i="5"/>
  <c r="E330" i="5"/>
  <c r="K329" i="5"/>
  <c r="G329" i="5"/>
  <c r="E329" i="5"/>
  <c r="L329" i="5" s="1"/>
  <c r="K328" i="5"/>
  <c r="G328" i="5"/>
  <c r="Q328" i="5" s="1"/>
  <c r="E328" i="5"/>
  <c r="L328" i="5" s="1"/>
  <c r="K327" i="5"/>
  <c r="G327" i="5"/>
  <c r="Q327" i="5" s="1"/>
  <c r="E327" i="5"/>
  <c r="L327" i="5" s="1"/>
  <c r="L326" i="5"/>
  <c r="K326" i="5"/>
  <c r="G326" i="5"/>
  <c r="E326" i="5"/>
  <c r="L325" i="5"/>
  <c r="K325" i="5"/>
  <c r="G325" i="5"/>
  <c r="E325" i="5"/>
  <c r="K324" i="5"/>
  <c r="G324" i="5"/>
  <c r="Q324" i="5" s="1"/>
  <c r="E324" i="5"/>
  <c r="L324" i="5" s="1"/>
  <c r="K323" i="5"/>
  <c r="G323" i="5"/>
  <c r="E323" i="5"/>
  <c r="L323" i="5" s="1"/>
  <c r="K322" i="5"/>
  <c r="G322" i="5"/>
  <c r="E322" i="5"/>
  <c r="L322" i="5" s="1"/>
  <c r="L321" i="5"/>
  <c r="K321" i="5"/>
  <c r="G321" i="5"/>
  <c r="Q321" i="5" s="1"/>
  <c r="E321" i="5"/>
  <c r="L320" i="5"/>
  <c r="K320" i="5"/>
  <c r="G320" i="5"/>
  <c r="E320" i="5"/>
  <c r="K319" i="5"/>
  <c r="G319" i="5"/>
  <c r="Q319" i="5" s="1"/>
  <c r="E319" i="5"/>
  <c r="L319" i="5" s="1"/>
  <c r="L318" i="5"/>
  <c r="K318" i="5"/>
  <c r="G318" i="5"/>
  <c r="E318" i="5"/>
  <c r="K317" i="5"/>
  <c r="G317" i="5"/>
  <c r="E317" i="5"/>
  <c r="L317" i="5" s="1"/>
  <c r="L316" i="5"/>
  <c r="K316" i="5"/>
  <c r="G316" i="5"/>
  <c r="N316" i="5" s="1"/>
  <c r="E316" i="5"/>
  <c r="L315" i="5"/>
  <c r="K315" i="5"/>
  <c r="G315" i="5"/>
  <c r="Q315" i="5" s="1"/>
  <c r="E315" i="5"/>
  <c r="K314" i="5"/>
  <c r="G314" i="5"/>
  <c r="Q314" i="5" s="1"/>
  <c r="E314" i="5"/>
  <c r="L314" i="5" s="1"/>
  <c r="L313" i="5"/>
  <c r="K313" i="5"/>
  <c r="G313" i="5"/>
  <c r="E313" i="5"/>
  <c r="L312" i="5"/>
  <c r="K312" i="5"/>
  <c r="G312" i="5"/>
  <c r="E312" i="5"/>
  <c r="K311" i="5"/>
  <c r="G311" i="5"/>
  <c r="N311" i="5" s="1"/>
  <c r="E311" i="5"/>
  <c r="L311" i="5" s="1"/>
  <c r="K310" i="5"/>
  <c r="G310" i="5"/>
  <c r="N310" i="5" s="1"/>
  <c r="E310" i="5"/>
  <c r="L310" i="5" s="1"/>
  <c r="K309" i="5"/>
  <c r="G309" i="5"/>
  <c r="Q309" i="5" s="1"/>
  <c r="E309" i="5"/>
  <c r="L309" i="5" s="1"/>
  <c r="L308" i="5"/>
  <c r="K308" i="5"/>
  <c r="G308" i="5"/>
  <c r="E308" i="5"/>
  <c r="L307" i="5"/>
  <c r="K307" i="5"/>
  <c r="G307" i="5"/>
  <c r="E307" i="5"/>
  <c r="K306" i="5"/>
  <c r="G306" i="5"/>
  <c r="Q306" i="5" s="1"/>
  <c r="E306" i="5"/>
  <c r="L306" i="5" s="1"/>
  <c r="K305" i="5"/>
  <c r="G305" i="5"/>
  <c r="E305" i="5"/>
  <c r="L305" i="5" s="1"/>
  <c r="K304" i="5"/>
  <c r="G304" i="5"/>
  <c r="E304" i="5"/>
  <c r="L304" i="5" s="1"/>
  <c r="L303" i="5"/>
  <c r="K303" i="5"/>
  <c r="G303" i="5"/>
  <c r="Q303" i="5" s="1"/>
  <c r="E303" i="5"/>
  <c r="K302" i="5"/>
  <c r="G302" i="5"/>
  <c r="N302" i="5" s="1"/>
  <c r="E302" i="5"/>
  <c r="L302" i="5" s="1"/>
  <c r="K301" i="5"/>
  <c r="G301" i="5"/>
  <c r="Q301" i="5" s="1"/>
  <c r="E301" i="5"/>
  <c r="L301" i="5" s="1"/>
  <c r="L300" i="5"/>
  <c r="K300" i="5"/>
  <c r="G300" i="5"/>
  <c r="Q300" i="5" s="1"/>
  <c r="E300" i="5"/>
  <c r="K299" i="5"/>
  <c r="G299" i="5"/>
  <c r="E299" i="5"/>
  <c r="L299" i="5" s="1"/>
  <c r="L298" i="5"/>
  <c r="K298" i="5"/>
  <c r="G298" i="5"/>
  <c r="Q298" i="5" s="1"/>
  <c r="E298" i="5"/>
  <c r="L297" i="5"/>
  <c r="K297" i="5"/>
  <c r="G297" i="5"/>
  <c r="E297" i="5"/>
  <c r="K296" i="5"/>
  <c r="G296" i="5"/>
  <c r="Q296" i="5" s="1"/>
  <c r="E296" i="5"/>
  <c r="L296" i="5" s="1"/>
  <c r="L295" i="5"/>
  <c r="K295" i="5"/>
  <c r="G295" i="5"/>
  <c r="E295" i="5"/>
  <c r="L294" i="5"/>
  <c r="K294" i="5"/>
  <c r="G294" i="5"/>
  <c r="E294" i="5"/>
  <c r="K293" i="5"/>
  <c r="G293" i="5"/>
  <c r="Q293" i="5" s="1"/>
  <c r="E293" i="5"/>
  <c r="L293" i="5" s="1"/>
  <c r="K292" i="5"/>
  <c r="G292" i="5"/>
  <c r="E292" i="5"/>
  <c r="L292" i="5" s="1"/>
  <c r="K291" i="5"/>
  <c r="G291" i="5"/>
  <c r="Q291" i="5" s="1"/>
  <c r="E291" i="5"/>
  <c r="L291" i="5" s="1"/>
  <c r="L290" i="5"/>
  <c r="K290" i="5"/>
  <c r="G290" i="5"/>
  <c r="N290" i="5" s="1"/>
  <c r="E290" i="5"/>
  <c r="L289" i="5"/>
  <c r="K289" i="5"/>
  <c r="G289" i="5"/>
  <c r="E289" i="5"/>
  <c r="K288" i="5"/>
  <c r="G288" i="5"/>
  <c r="Q288" i="5" s="1"/>
  <c r="E288" i="5"/>
  <c r="L288" i="5" s="1"/>
  <c r="K287" i="5"/>
  <c r="G287" i="5"/>
  <c r="E287" i="5"/>
  <c r="L287" i="5" s="1"/>
  <c r="K286" i="5"/>
  <c r="G286" i="5"/>
  <c r="E286" i="5"/>
  <c r="L286" i="5" s="1"/>
  <c r="L285" i="5"/>
  <c r="K285" i="5"/>
  <c r="G285" i="5"/>
  <c r="N285" i="5" s="1"/>
  <c r="O285" i="5" s="1"/>
  <c r="P285" i="5" s="1"/>
  <c r="E285" i="5"/>
  <c r="K284" i="5"/>
  <c r="G284" i="5"/>
  <c r="E284" i="5"/>
  <c r="L284" i="5" s="1"/>
  <c r="K283" i="5"/>
  <c r="G283" i="5"/>
  <c r="Q283" i="5" s="1"/>
  <c r="E283" i="5"/>
  <c r="L283" i="5" s="1"/>
  <c r="L282" i="5"/>
  <c r="K282" i="5"/>
  <c r="G282" i="5"/>
  <c r="E282" i="5"/>
  <c r="K281" i="5"/>
  <c r="G281" i="5"/>
  <c r="E281" i="5"/>
  <c r="L281" i="5" s="1"/>
  <c r="L280" i="5"/>
  <c r="K280" i="5"/>
  <c r="G280" i="5"/>
  <c r="E280" i="5"/>
  <c r="K279" i="5"/>
  <c r="G279" i="5"/>
  <c r="E279" i="5"/>
  <c r="L279" i="5" s="1"/>
  <c r="K278" i="5"/>
  <c r="G278" i="5"/>
  <c r="Q278" i="5" s="1"/>
  <c r="E278" i="5"/>
  <c r="L278" i="5" s="1"/>
  <c r="L277" i="5"/>
  <c r="K277" i="5"/>
  <c r="G277" i="5"/>
  <c r="Q277" i="5" s="1"/>
  <c r="E277" i="5"/>
  <c r="L276" i="5"/>
  <c r="K276" i="5"/>
  <c r="G276" i="5"/>
  <c r="E276" i="5"/>
  <c r="K275" i="5"/>
  <c r="G275" i="5"/>
  <c r="E275" i="5"/>
  <c r="L275" i="5" s="1"/>
  <c r="Q274" i="5"/>
  <c r="N274" i="5"/>
  <c r="L274" i="5"/>
  <c r="K274" i="5"/>
  <c r="G274" i="5"/>
  <c r="E274" i="5"/>
  <c r="K273" i="5"/>
  <c r="G273" i="5"/>
  <c r="Q273" i="5" s="1"/>
  <c r="E273" i="5"/>
  <c r="L273" i="5" s="1"/>
  <c r="L272" i="5"/>
  <c r="K272" i="5"/>
  <c r="G272" i="5"/>
  <c r="Q272" i="5" s="1"/>
  <c r="E272" i="5"/>
  <c r="L271" i="5"/>
  <c r="K271" i="5"/>
  <c r="G271" i="5"/>
  <c r="E271" i="5"/>
  <c r="K270" i="5"/>
  <c r="G270" i="5"/>
  <c r="Q270" i="5" s="1"/>
  <c r="E270" i="5"/>
  <c r="L270" i="5" s="1"/>
  <c r="K269" i="5"/>
  <c r="G269" i="5"/>
  <c r="Q269" i="5" s="1"/>
  <c r="E269" i="5"/>
  <c r="L269" i="5" s="1"/>
  <c r="K268" i="5"/>
  <c r="G268" i="5"/>
  <c r="E268" i="5"/>
  <c r="L268" i="5" s="1"/>
  <c r="L267" i="5"/>
  <c r="K267" i="5"/>
  <c r="G267" i="5"/>
  <c r="E267" i="5"/>
  <c r="L266" i="5"/>
  <c r="K266" i="5"/>
  <c r="G266" i="5"/>
  <c r="E266" i="5"/>
  <c r="K265" i="5"/>
  <c r="G265" i="5"/>
  <c r="Q265" i="5" s="1"/>
  <c r="E265" i="5"/>
  <c r="L265" i="5" s="1"/>
  <c r="L264" i="5"/>
  <c r="K264" i="5"/>
  <c r="G264" i="5"/>
  <c r="E264" i="5"/>
  <c r="K263" i="5"/>
  <c r="G263" i="5"/>
  <c r="E263" i="5"/>
  <c r="L263" i="5" s="1"/>
  <c r="L262" i="5"/>
  <c r="K262" i="5"/>
  <c r="G262" i="5"/>
  <c r="E262" i="5"/>
  <c r="K261" i="5"/>
  <c r="G261" i="5"/>
  <c r="E261" i="5"/>
  <c r="L261" i="5" s="1"/>
  <c r="K260" i="5"/>
  <c r="G260" i="5"/>
  <c r="Q260" i="5" s="1"/>
  <c r="E260" i="5"/>
  <c r="L260" i="5" s="1"/>
  <c r="L259" i="5"/>
  <c r="K259" i="5"/>
  <c r="G259" i="5"/>
  <c r="E259" i="5"/>
  <c r="L258" i="5"/>
  <c r="K258" i="5"/>
  <c r="G258" i="5"/>
  <c r="E258" i="5"/>
  <c r="K257" i="5"/>
  <c r="G257" i="5"/>
  <c r="E257" i="5"/>
  <c r="L257" i="5" s="1"/>
  <c r="L256" i="5"/>
  <c r="K256" i="5"/>
  <c r="G256" i="5"/>
  <c r="Q256" i="5" s="1"/>
  <c r="E256" i="5"/>
  <c r="K255" i="5"/>
  <c r="G255" i="5"/>
  <c r="Q255" i="5" s="1"/>
  <c r="E255" i="5"/>
  <c r="L255" i="5" s="1"/>
  <c r="L254" i="5"/>
  <c r="K254" i="5"/>
  <c r="G254" i="5"/>
  <c r="E254" i="5"/>
  <c r="L253" i="5"/>
  <c r="K253" i="5"/>
  <c r="G253" i="5"/>
  <c r="E253" i="5"/>
  <c r="K252" i="5"/>
  <c r="G252" i="5"/>
  <c r="Q252" i="5" s="1"/>
  <c r="E252" i="5"/>
  <c r="L252" i="5" s="1"/>
  <c r="K251" i="5"/>
  <c r="G251" i="5"/>
  <c r="Q251" i="5" s="1"/>
  <c r="E251" i="5"/>
  <c r="L251" i="5" s="1"/>
  <c r="K250" i="5"/>
  <c r="G250" i="5"/>
  <c r="E250" i="5"/>
  <c r="L250" i="5" s="1"/>
  <c r="L249" i="5"/>
  <c r="K249" i="5"/>
  <c r="G249" i="5"/>
  <c r="Q249" i="5" s="1"/>
  <c r="E249" i="5"/>
  <c r="K248" i="5"/>
  <c r="G248" i="5"/>
  <c r="E248" i="5"/>
  <c r="L248" i="5" s="1"/>
  <c r="K247" i="5"/>
  <c r="G247" i="5"/>
  <c r="Q247" i="5" s="1"/>
  <c r="E247" i="5"/>
  <c r="L247" i="5" s="1"/>
  <c r="L246" i="5"/>
  <c r="K246" i="5"/>
  <c r="G246" i="5"/>
  <c r="Q246" i="5" s="1"/>
  <c r="E246" i="5"/>
  <c r="K245" i="5"/>
  <c r="G245" i="5"/>
  <c r="E245" i="5"/>
  <c r="L245" i="5" s="1"/>
  <c r="L244" i="5"/>
  <c r="K244" i="5"/>
  <c r="G244" i="5"/>
  <c r="N244" i="5" s="1"/>
  <c r="E244" i="5"/>
  <c r="K243" i="5"/>
  <c r="G243" i="5"/>
  <c r="E243" i="5"/>
  <c r="L243" i="5" s="1"/>
  <c r="K242" i="5"/>
  <c r="G242" i="5"/>
  <c r="Q242" i="5" s="1"/>
  <c r="E242" i="5"/>
  <c r="L242" i="5" s="1"/>
  <c r="L241" i="5"/>
  <c r="K241" i="5"/>
  <c r="G241" i="5"/>
  <c r="Q241" i="5" s="1"/>
  <c r="E241" i="5"/>
  <c r="L240" i="5"/>
  <c r="K240" i="5"/>
  <c r="G240" i="5"/>
  <c r="E240" i="5"/>
  <c r="K239" i="5"/>
  <c r="G239" i="5"/>
  <c r="Q239" i="5" s="1"/>
  <c r="E239" i="5"/>
  <c r="L239" i="5" s="1"/>
  <c r="L238" i="5"/>
  <c r="K238" i="5"/>
  <c r="G238" i="5"/>
  <c r="E238" i="5"/>
  <c r="K237" i="5"/>
  <c r="G237" i="5"/>
  <c r="Q237" i="5" s="1"/>
  <c r="E237" i="5"/>
  <c r="L237" i="5" s="1"/>
  <c r="L236" i="5"/>
  <c r="K236" i="5"/>
  <c r="G236" i="5"/>
  <c r="E236" i="5"/>
  <c r="L235" i="5"/>
  <c r="K235" i="5"/>
  <c r="G235" i="5"/>
  <c r="E235" i="5"/>
  <c r="K234" i="5"/>
  <c r="G234" i="5"/>
  <c r="E234" i="5"/>
  <c r="L234" i="5" s="1"/>
  <c r="K233" i="5"/>
  <c r="G233" i="5"/>
  <c r="Q233" i="5" s="1"/>
  <c r="E233" i="5"/>
  <c r="L233" i="5" s="1"/>
  <c r="K232" i="5"/>
  <c r="G232" i="5"/>
  <c r="E232" i="5"/>
  <c r="L232" i="5" s="1"/>
  <c r="L231" i="5"/>
  <c r="K231" i="5"/>
  <c r="G231" i="5"/>
  <c r="E231" i="5"/>
  <c r="L230" i="5"/>
  <c r="K230" i="5"/>
  <c r="G230" i="5"/>
  <c r="E230" i="5"/>
  <c r="K229" i="5"/>
  <c r="G229" i="5"/>
  <c r="Q229" i="5" s="1"/>
  <c r="E229" i="5"/>
  <c r="L229" i="5" s="1"/>
  <c r="L228" i="5"/>
  <c r="K228" i="5"/>
  <c r="G228" i="5"/>
  <c r="E228" i="5"/>
  <c r="K227" i="5"/>
  <c r="G227" i="5"/>
  <c r="E227" i="5"/>
  <c r="L227" i="5" s="1"/>
  <c r="L226" i="5"/>
  <c r="K226" i="5"/>
  <c r="G226" i="5"/>
  <c r="Q226" i="5" s="1"/>
  <c r="E226" i="5"/>
  <c r="L225" i="5"/>
  <c r="K225" i="5"/>
  <c r="G225" i="5"/>
  <c r="E225" i="5"/>
  <c r="K224" i="5"/>
  <c r="G224" i="5"/>
  <c r="Q224" i="5" s="1"/>
  <c r="E224" i="5"/>
  <c r="L224" i="5" s="1"/>
  <c r="L223" i="5"/>
  <c r="K223" i="5"/>
  <c r="G223" i="5"/>
  <c r="Q223" i="5" s="1"/>
  <c r="E223" i="5"/>
  <c r="L222" i="5"/>
  <c r="K222" i="5"/>
  <c r="G222" i="5"/>
  <c r="E222" i="5"/>
  <c r="K221" i="5"/>
  <c r="G221" i="5"/>
  <c r="Q221" i="5" s="1"/>
  <c r="E221" i="5"/>
  <c r="L221" i="5" s="1"/>
  <c r="K220" i="5"/>
  <c r="G220" i="5"/>
  <c r="E220" i="5"/>
  <c r="L220" i="5" s="1"/>
  <c r="K219" i="5"/>
  <c r="G219" i="5"/>
  <c r="Q219" i="5" s="1"/>
  <c r="E219" i="5"/>
  <c r="L219" i="5" s="1"/>
  <c r="L218" i="5"/>
  <c r="K218" i="5"/>
  <c r="G218" i="5"/>
  <c r="E218" i="5"/>
  <c r="L217" i="5"/>
  <c r="K217" i="5"/>
  <c r="G217" i="5"/>
  <c r="E217" i="5"/>
  <c r="K216" i="5"/>
  <c r="G216" i="5"/>
  <c r="Q216" i="5" s="1"/>
  <c r="E216" i="5"/>
  <c r="L216" i="5" s="1"/>
  <c r="K215" i="5"/>
  <c r="G215" i="5"/>
  <c r="N215" i="5" s="1"/>
  <c r="E215" i="5"/>
  <c r="L215" i="5" s="1"/>
  <c r="K214" i="5"/>
  <c r="G214" i="5"/>
  <c r="E214" i="5"/>
  <c r="L214" i="5" s="1"/>
  <c r="L213" i="5"/>
  <c r="K213" i="5"/>
  <c r="G213" i="5"/>
  <c r="Q213" i="5" s="1"/>
  <c r="E213" i="5"/>
  <c r="L212" i="5"/>
  <c r="K212" i="5"/>
  <c r="G212" i="5"/>
  <c r="E212" i="5"/>
  <c r="K211" i="5"/>
  <c r="G211" i="5"/>
  <c r="Q211" i="5" s="1"/>
  <c r="E211" i="5"/>
  <c r="L211" i="5" s="1"/>
  <c r="L210" i="5"/>
  <c r="K210" i="5"/>
  <c r="G210" i="5"/>
  <c r="Q210" i="5" s="1"/>
  <c r="E210" i="5"/>
  <c r="K209" i="5"/>
  <c r="G209" i="5"/>
  <c r="E209" i="5"/>
  <c r="L209" i="5" s="1"/>
  <c r="L208" i="5"/>
  <c r="K208" i="5"/>
  <c r="G208" i="5"/>
  <c r="Q208" i="5" s="1"/>
  <c r="E208" i="5"/>
  <c r="L207" i="5"/>
  <c r="K207" i="5"/>
  <c r="G207" i="5"/>
  <c r="E207" i="5"/>
  <c r="K206" i="5"/>
  <c r="G206" i="5"/>
  <c r="Q206" i="5" s="1"/>
  <c r="E206" i="5"/>
  <c r="L206" i="5" s="1"/>
  <c r="L205" i="5"/>
  <c r="K205" i="5"/>
  <c r="G205" i="5"/>
  <c r="E205" i="5"/>
  <c r="L204" i="5"/>
  <c r="K204" i="5"/>
  <c r="G204" i="5"/>
  <c r="E204" i="5"/>
  <c r="K203" i="5"/>
  <c r="G203" i="5"/>
  <c r="E203" i="5"/>
  <c r="L203" i="5" s="1"/>
  <c r="K202" i="5"/>
  <c r="G202" i="5"/>
  <c r="E202" i="5"/>
  <c r="L202" i="5" s="1"/>
  <c r="K201" i="5"/>
  <c r="G201" i="5"/>
  <c r="Q201" i="5" s="1"/>
  <c r="E201" i="5"/>
  <c r="L201" i="5" s="1"/>
  <c r="L200" i="5"/>
  <c r="K200" i="5"/>
  <c r="G200" i="5"/>
  <c r="N200" i="5" s="1"/>
  <c r="E200" i="5"/>
  <c r="L199" i="5"/>
  <c r="K199" i="5"/>
  <c r="G199" i="5"/>
  <c r="E199" i="5"/>
  <c r="K198" i="5"/>
  <c r="G198" i="5"/>
  <c r="Q198" i="5" s="1"/>
  <c r="E198" i="5"/>
  <c r="L198" i="5" s="1"/>
  <c r="K197" i="5"/>
  <c r="G197" i="5"/>
  <c r="Q197" i="5" s="1"/>
  <c r="E197" i="5"/>
  <c r="L197" i="5" s="1"/>
  <c r="K196" i="5"/>
  <c r="G196" i="5"/>
  <c r="E196" i="5"/>
  <c r="L196" i="5" s="1"/>
  <c r="L195" i="5"/>
  <c r="K195" i="5"/>
  <c r="G195" i="5"/>
  <c r="Q195" i="5" s="1"/>
  <c r="E195" i="5"/>
  <c r="L194" i="5"/>
  <c r="K194" i="5"/>
  <c r="G194" i="5"/>
  <c r="N194" i="5" s="1"/>
  <c r="E194" i="5"/>
  <c r="K193" i="5"/>
  <c r="G193" i="5"/>
  <c r="Q193" i="5" s="1"/>
  <c r="E193" i="5"/>
  <c r="L193" i="5" s="1"/>
  <c r="L192" i="5"/>
  <c r="K192" i="5"/>
  <c r="G192" i="5"/>
  <c r="Q192" i="5" s="1"/>
  <c r="E192" i="5"/>
  <c r="K191" i="5"/>
  <c r="G191" i="5"/>
  <c r="E191" i="5"/>
  <c r="L191" i="5" s="1"/>
  <c r="L190" i="5"/>
  <c r="K190" i="5"/>
  <c r="G190" i="5"/>
  <c r="Q190" i="5" s="1"/>
  <c r="E190" i="5"/>
  <c r="K189" i="5"/>
  <c r="G189" i="5"/>
  <c r="Q189" i="5" s="1"/>
  <c r="E189" i="5"/>
  <c r="L189" i="5" s="1"/>
  <c r="K188" i="5"/>
  <c r="G188" i="5"/>
  <c r="Q188" i="5" s="1"/>
  <c r="E188" i="5"/>
  <c r="L188" i="5" s="1"/>
  <c r="L187" i="5"/>
  <c r="K187" i="5"/>
  <c r="G187" i="5"/>
  <c r="E187" i="5"/>
  <c r="L186" i="5"/>
  <c r="K186" i="5"/>
  <c r="G186" i="5"/>
  <c r="E186" i="5"/>
  <c r="K185" i="5"/>
  <c r="G185" i="5"/>
  <c r="N185" i="5" s="1"/>
  <c r="E185" i="5"/>
  <c r="L185" i="5" s="1"/>
  <c r="L184" i="5"/>
  <c r="K184" i="5"/>
  <c r="G184" i="5"/>
  <c r="Q184" i="5" s="1"/>
  <c r="E184" i="5"/>
  <c r="K183" i="5"/>
  <c r="G183" i="5"/>
  <c r="Q183" i="5" s="1"/>
  <c r="E183" i="5"/>
  <c r="L183" i="5" s="1"/>
  <c r="L182" i="5"/>
  <c r="K182" i="5"/>
  <c r="G182" i="5"/>
  <c r="N182" i="5" s="1"/>
  <c r="E182" i="5"/>
  <c r="L181" i="5"/>
  <c r="K181" i="5"/>
  <c r="G181" i="5"/>
  <c r="E181" i="5"/>
  <c r="K180" i="5"/>
  <c r="G180" i="5"/>
  <c r="Q180" i="5" s="1"/>
  <c r="E180" i="5"/>
  <c r="L180" i="5" s="1"/>
  <c r="K179" i="5"/>
  <c r="G179" i="5"/>
  <c r="E179" i="5"/>
  <c r="L179" i="5" s="1"/>
  <c r="K178" i="5"/>
  <c r="G178" i="5"/>
  <c r="E178" i="5"/>
  <c r="L178" i="5" s="1"/>
  <c r="L177" i="5"/>
  <c r="K177" i="5"/>
  <c r="G177" i="5"/>
  <c r="E177" i="5"/>
  <c r="K176" i="5"/>
  <c r="G176" i="5"/>
  <c r="N176" i="5" s="1"/>
  <c r="E176" i="5"/>
  <c r="L176" i="5" s="1"/>
  <c r="K175" i="5"/>
  <c r="G175" i="5"/>
  <c r="Q175" i="5" s="1"/>
  <c r="E175" i="5"/>
  <c r="L175" i="5" s="1"/>
  <c r="Q174" i="5"/>
  <c r="L174" i="5"/>
  <c r="K174" i="5"/>
  <c r="G174" i="5"/>
  <c r="E174" i="5"/>
  <c r="K173" i="5"/>
  <c r="G173" i="5"/>
  <c r="E173" i="5"/>
  <c r="L173" i="5" s="1"/>
  <c r="L172" i="5"/>
  <c r="K172" i="5"/>
  <c r="G172" i="5"/>
  <c r="E172" i="5"/>
  <c r="Q171" i="5"/>
  <c r="K171" i="5"/>
  <c r="G171" i="5"/>
  <c r="N171" i="5" s="1"/>
  <c r="O171" i="5" s="1"/>
  <c r="P171" i="5" s="1"/>
  <c r="E171" i="5"/>
  <c r="L171" i="5" s="1"/>
  <c r="K170" i="5"/>
  <c r="G170" i="5"/>
  <c r="Q170" i="5" s="1"/>
  <c r="E170" i="5"/>
  <c r="L170" i="5" s="1"/>
  <c r="L169" i="5"/>
  <c r="K169" i="5"/>
  <c r="G169" i="5"/>
  <c r="E169" i="5"/>
  <c r="L168" i="5"/>
  <c r="K168" i="5"/>
  <c r="G168" i="5"/>
  <c r="E168" i="5"/>
  <c r="N167" i="5"/>
  <c r="K167" i="5"/>
  <c r="G167" i="5"/>
  <c r="Q167" i="5" s="1"/>
  <c r="E167" i="5"/>
  <c r="L167" i="5" s="1"/>
  <c r="K166" i="5"/>
  <c r="G166" i="5"/>
  <c r="E166" i="5"/>
  <c r="L166" i="5" s="1"/>
  <c r="K165" i="5"/>
  <c r="G165" i="5"/>
  <c r="Q165" i="5" s="1"/>
  <c r="E165" i="5"/>
  <c r="L165" i="5" s="1"/>
  <c r="L164" i="5"/>
  <c r="K164" i="5"/>
  <c r="G164" i="5"/>
  <c r="Q164" i="5" s="1"/>
  <c r="E164" i="5"/>
  <c r="L163" i="5"/>
  <c r="K163" i="5"/>
  <c r="G163" i="5"/>
  <c r="E163" i="5"/>
  <c r="K162" i="5"/>
  <c r="G162" i="5"/>
  <c r="Q162" i="5" s="1"/>
  <c r="E162" i="5"/>
  <c r="L162" i="5" s="1"/>
  <c r="K161" i="5"/>
  <c r="G161" i="5"/>
  <c r="E161" i="5"/>
  <c r="L161" i="5" s="1"/>
  <c r="K160" i="5"/>
  <c r="G160" i="5"/>
  <c r="E160" i="5"/>
  <c r="L160" i="5" s="1"/>
  <c r="L159" i="5"/>
  <c r="K159" i="5"/>
  <c r="G159" i="5"/>
  <c r="Q159" i="5" s="1"/>
  <c r="E159" i="5"/>
  <c r="K158" i="5"/>
  <c r="G158" i="5"/>
  <c r="E158" i="5"/>
  <c r="L158" i="5" s="1"/>
  <c r="K157" i="5"/>
  <c r="G157" i="5"/>
  <c r="Q157" i="5" s="1"/>
  <c r="E157" i="5"/>
  <c r="L157" i="5" s="1"/>
  <c r="L156" i="5"/>
  <c r="K156" i="5"/>
  <c r="G156" i="5"/>
  <c r="Q156" i="5" s="1"/>
  <c r="E156" i="5"/>
  <c r="K155" i="5"/>
  <c r="G155" i="5"/>
  <c r="E155" i="5"/>
  <c r="L155" i="5" s="1"/>
  <c r="L154" i="5"/>
  <c r="K154" i="5"/>
  <c r="G154" i="5"/>
  <c r="E154" i="5"/>
  <c r="K153" i="5"/>
  <c r="G153" i="5"/>
  <c r="Q153" i="5" s="1"/>
  <c r="E153" i="5"/>
  <c r="L153" i="5" s="1"/>
  <c r="K152" i="5"/>
  <c r="G152" i="5"/>
  <c r="Q152" i="5" s="1"/>
  <c r="E152" i="5"/>
  <c r="L152" i="5" s="1"/>
  <c r="L151" i="5"/>
  <c r="K151" i="5"/>
  <c r="G151" i="5"/>
  <c r="E151" i="5"/>
  <c r="L150" i="5"/>
  <c r="K150" i="5"/>
  <c r="G150" i="5"/>
  <c r="E150" i="5"/>
  <c r="K149" i="5"/>
  <c r="G149" i="5"/>
  <c r="E149" i="5"/>
  <c r="L149" i="5" s="1"/>
  <c r="L148" i="5"/>
  <c r="K148" i="5"/>
  <c r="G148" i="5"/>
  <c r="E148" i="5"/>
  <c r="K147" i="5"/>
  <c r="G147" i="5"/>
  <c r="Q147" i="5" s="1"/>
  <c r="E147" i="5"/>
  <c r="L147" i="5" s="1"/>
  <c r="L146" i="5"/>
  <c r="K146" i="5"/>
  <c r="G146" i="5"/>
  <c r="E146" i="5"/>
  <c r="L145" i="5"/>
  <c r="K145" i="5"/>
  <c r="G145" i="5"/>
  <c r="E145" i="5"/>
  <c r="K144" i="5"/>
  <c r="G144" i="5"/>
  <c r="Q144" i="5" s="1"/>
  <c r="E144" i="5"/>
  <c r="L144" i="5" s="1"/>
  <c r="K143" i="5"/>
  <c r="G143" i="5"/>
  <c r="E143" i="5"/>
  <c r="L143" i="5" s="1"/>
  <c r="K142" i="5"/>
  <c r="G142" i="5"/>
  <c r="E142" i="5"/>
  <c r="L142" i="5" s="1"/>
  <c r="L141" i="5"/>
  <c r="K141" i="5"/>
  <c r="G141" i="5"/>
  <c r="Q141" i="5" s="1"/>
  <c r="E141" i="5"/>
  <c r="L140" i="5"/>
  <c r="K140" i="5"/>
  <c r="G140" i="5"/>
  <c r="E140" i="5"/>
  <c r="K139" i="5"/>
  <c r="G139" i="5"/>
  <c r="Q139" i="5" s="1"/>
  <c r="E139" i="5"/>
  <c r="L139" i="5" s="1"/>
  <c r="L138" i="5"/>
  <c r="K138" i="5"/>
  <c r="G138" i="5"/>
  <c r="E138" i="5"/>
  <c r="K137" i="5"/>
  <c r="G137" i="5"/>
  <c r="E137" i="5"/>
  <c r="L137" i="5" s="1"/>
  <c r="L136" i="5"/>
  <c r="K136" i="5"/>
  <c r="G136" i="5"/>
  <c r="E136" i="5"/>
  <c r="K135" i="5"/>
  <c r="G135" i="5"/>
  <c r="E135" i="5"/>
  <c r="L135" i="5" s="1"/>
  <c r="K134" i="5"/>
  <c r="G134" i="5"/>
  <c r="Q134" i="5" s="1"/>
  <c r="E134" i="5"/>
  <c r="L134" i="5" s="1"/>
  <c r="Q133" i="5"/>
  <c r="L133" i="5"/>
  <c r="K133" i="5"/>
  <c r="G133" i="5"/>
  <c r="E133" i="5"/>
  <c r="L132" i="5"/>
  <c r="K132" i="5"/>
  <c r="G132" i="5"/>
  <c r="E132" i="5"/>
  <c r="K131" i="5"/>
  <c r="G131" i="5"/>
  <c r="E131" i="5"/>
  <c r="L131" i="5" s="1"/>
  <c r="Q130" i="5"/>
  <c r="L130" i="5"/>
  <c r="K130" i="5"/>
  <c r="G130" i="5"/>
  <c r="N130" i="5" s="1"/>
  <c r="E130" i="5"/>
  <c r="K129" i="5"/>
  <c r="G129" i="5"/>
  <c r="Q129" i="5" s="1"/>
  <c r="E129" i="5"/>
  <c r="L129" i="5" s="1"/>
  <c r="L128" i="5"/>
  <c r="K128" i="5"/>
  <c r="G128" i="5"/>
  <c r="N128" i="5" s="1"/>
  <c r="E128" i="5"/>
  <c r="L127" i="5"/>
  <c r="K127" i="5"/>
  <c r="G127" i="5"/>
  <c r="E127" i="5"/>
  <c r="K126" i="5"/>
  <c r="G126" i="5"/>
  <c r="Q126" i="5" s="1"/>
  <c r="E126" i="5"/>
  <c r="L126" i="5" s="1"/>
  <c r="K125" i="5"/>
  <c r="G125" i="5"/>
  <c r="E125" i="5"/>
  <c r="L125" i="5" s="1"/>
  <c r="K124" i="5"/>
  <c r="G124" i="5"/>
  <c r="E124" i="5"/>
  <c r="L124" i="5" s="1"/>
  <c r="L123" i="5"/>
  <c r="K123" i="5"/>
  <c r="G123" i="5"/>
  <c r="N123" i="5" s="1"/>
  <c r="O123" i="5" s="1"/>
  <c r="P123" i="5" s="1"/>
  <c r="E123" i="5"/>
  <c r="L122" i="5"/>
  <c r="K122" i="5"/>
  <c r="G122" i="5"/>
  <c r="N122" i="5" s="1"/>
  <c r="E122" i="5"/>
  <c r="K121" i="5"/>
  <c r="G121" i="5"/>
  <c r="Q121" i="5" s="1"/>
  <c r="E121" i="5"/>
  <c r="L121" i="5" s="1"/>
  <c r="L120" i="5"/>
  <c r="K120" i="5"/>
  <c r="G120" i="5"/>
  <c r="E120" i="5"/>
  <c r="K119" i="5"/>
  <c r="G119" i="5"/>
  <c r="E119" i="5"/>
  <c r="L119" i="5" s="1"/>
  <c r="L118" i="5"/>
  <c r="K118" i="5"/>
  <c r="G118" i="5"/>
  <c r="Q118" i="5" s="1"/>
  <c r="E118" i="5"/>
  <c r="L117" i="5"/>
  <c r="K117" i="5"/>
  <c r="G117" i="5"/>
  <c r="N117" i="5" s="1"/>
  <c r="O117" i="5" s="1"/>
  <c r="P117" i="5" s="1"/>
  <c r="E117" i="5"/>
  <c r="K116" i="5"/>
  <c r="G116" i="5"/>
  <c r="Q116" i="5" s="1"/>
  <c r="E116" i="5"/>
  <c r="L116" i="5" s="1"/>
  <c r="L115" i="5"/>
  <c r="K115" i="5"/>
  <c r="G115" i="5"/>
  <c r="Q115" i="5" s="1"/>
  <c r="E115" i="5"/>
  <c r="L114" i="5"/>
  <c r="K114" i="5"/>
  <c r="G114" i="5"/>
  <c r="E114" i="5"/>
  <c r="K113" i="5"/>
  <c r="G113" i="5"/>
  <c r="N113" i="5" s="1"/>
  <c r="E113" i="5"/>
  <c r="L113" i="5" s="1"/>
  <c r="L112" i="5"/>
  <c r="K112" i="5"/>
  <c r="G112" i="5"/>
  <c r="E112" i="5"/>
  <c r="K111" i="5"/>
  <c r="G111" i="5"/>
  <c r="Q111" i="5" s="1"/>
  <c r="E111" i="5"/>
  <c r="L111" i="5" s="1"/>
  <c r="L110" i="5"/>
  <c r="K110" i="5"/>
  <c r="G110" i="5"/>
  <c r="Q110" i="5" s="1"/>
  <c r="E110" i="5"/>
  <c r="L109" i="5"/>
  <c r="K109" i="5"/>
  <c r="G109" i="5"/>
  <c r="E109" i="5"/>
  <c r="Q108" i="5"/>
  <c r="K108" i="5"/>
  <c r="G108" i="5"/>
  <c r="E108" i="5"/>
  <c r="L108" i="5" s="1"/>
  <c r="K107" i="5"/>
  <c r="G107" i="5"/>
  <c r="E107" i="5"/>
  <c r="L107" i="5" s="1"/>
  <c r="K106" i="5"/>
  <c r="G106" i="5"/>
  <c r="E106" i="5"/>
  <c r="L106" i="5" s="1"/>
  <c r="L105" i="5"/>
  <c r="K105" i="5"/>
  <c r="G105" i="5"/>
  <c r="Q105" i="5" s="1"/>
  <c r="E105" i="5"/>
  <c r="K104" i="5"/>
  <c r="G104" i="5"/>
  <c r="N104" i="5" s="1"/>
  <c r="E104" i="5"/>
  <c r="L104" i="5" s="1"/>
  <c r="K103" i="5"/>
  <c r="G103" i="5"/>
  <c r="Q103" i="5" s="1"/>
  <c r="E103" i="5"/>
  <c r="L103" i="5" s="1"/>
  <c r="L102" i="5"/>
  <c r="K102" i="5"/>
  <c r="G102" i="5"/>
  <c r="E102" i="5"/>
  <c r="K101" i="5"/>
  <c r="G101" i="5"/>
  <c r="E101" i="5"/>
  <c r="L101" i="5" s="1"/>
  <c r="L100" i="5"/>
  <c r="K100" i="5"/>
  <c r="G100" i="5"/>
  <c r="E100" i="5"/>
  <c r="L99" i="5"/>
  <c r="K99" i="5"/>
  <c r="G99" i="5"/>
  <c r="E99" i="5"/>
  <c r="K98" i="5"/>
  <c r="G98" i="5"/>
  <c r="Q98" i="5" s="1"/>
  <c r="E98" i="5"/>
  <c r="L98" i="5" s="1"/>
  <c r="L97" i="5"/>
  <c r="K97" i="5"/>
  <c r="G97" i="5"/>
  <c r="Q97" i="5" s="1"/>
  <c r="E97" i="5"/>
  <c r="L96" i="5"/>
  <c r="K96" i="5"/>
  <c r="G96" i="5"/>
  <c r="E96" i="5"/>
  <c r="K95" i="5"/>
  <c r="G95" i="5"/>
  <c r="E95" i="5"/>
  <c r="L95" i="5" s="1"/>
  <c r="K94" i="5"/>
  <c r="G94" i="5"/>
  <c r="E94" i="5"/>
  <c r="L94" i="5" s="1"/>
  <c r="K93" i="5"/>
  <c r="G93" i="5"/>
  <c r="Q93" i="5" s="1"/>
  <c r="E93" i="5"/>
  <c r="L93" i="5" s="1"/>
  <c r="L92" i="5"/>
  <c r="K92" i="5"/>
  <c r="G92" i="5"/>
  <c r="E92" i="5"/>
  <c r="L91" i="5"/>
  <c r="K91" i="5"/>
  <c r="G91" i="5"/>
  <c r="E91" i="5"/>
  <c r="K90" i="5"/>
  <c r="G90" i="5"/>
  <c r="Q90" i="5" s="1"/>
  <c r="E90" i="5"/>
  <c r="L90" i="5" s="1"/>
  <c r="K89" i="5"/>
  <c r="G89" i="5"/>
  <c r="N89" i="5" s="1"/>
  <c r="E89" i="5"/>
  <c r="L89" i="5" s="1"/>
  <c r="K88" i="5"/>
  <c r="G88" i="5"/>
  <c r="E88" i="5"/>
  <c r="L88" i="5" s="1"/>
  <c r="L87" i="5"/>
  <c r="K87" i="5"/>
  <c r="G87" i="5"/>
  <c r="Q87" i="5" s="1"/>
  <c r="E87" i="5"/>
  <c r="L86" i="5"/>
  <c r="K86" i="5"/>
  <c r="G86" i="5"/>
  <c r="N86" i="5" s="1"/>
  <c r="E86" i="5"/>
  <c r="K85" i="5"/>
  <c r="G85" i="5"/>
  <c r="Q85" i="5" s="1"/>
  <c r="E85" i="5"/>
  <c r="L85" i="5" s="1"/>
  <c r="L84" i="5"/>
  <c r="K84" i="5"/>
  <c r="G84" i="5"/>
  <c r="Q84" i="5" s="1"/>
  <c r="E84" i="5"/>
  <c r="K83" i="5"/>
  <c r="G83" i="5"/>
  <c r="E83" i="5"/>
  <c r="L83" i="5" s="1"/>
  <c r="L82" i="5"/>
  <c r="K82" i="5"/>
  <c r="G82" i="5"/>
  <c r="Q82" i="5" s="1"/>
  <c r="E82" i="5"/>
  <c r="L81" i="5"/>
  <c r="K81" i="5"/>
  <c r="G81" i="5"/>
  <c r="E81" i="5"/>
  <c r="K80" i="5"/>
  <c r="G80" i="5"/>
  <c r="Q80" i="5" s="1"/>
  <c r="E80" i="5"/>
  <c r="L80" i="5" s="1"/>
  <c r="L79" i="5"/>
  <c r="K79" i="5"/>
  <c r="G79" i="5"/>
  <c r="E79" i="5"/>
  <c r="L78" i="5"/>
  <c r="K78" i="5"/>
  <c r="G78" i="5"/>
  <c r="E78" i="5"/>
  <c r="K77" i="5"/>
  <c r="G77" i="5"/>
  <c r="Q77" i="5" s="1"/>
  <c r="E77" i="5"/>
  <c r="L77" i="5" s="1"/>
  <c r="K76" i="5"/>
  <c r="G76" i="5"/>
  <c r="Q76" i="5" s="1"/>
  <c r="E76" i="5"/>
  <c r="L76" i="5" s="1"/>
  <c r="K75" i="5"/>
  <c r="G75" i="5"/>
  <c r="Q75" i="5" s="1"/>
  <c r="E75" i="5"/>
  <c r="L75" i="5" s="1"/>
  <c r="L74" i="5"/>
  <c r="K74" i="5"/>
  <c r="G74" i="5"/>
  <c r="N74" i="5" s="1"/>
  <c r="E74" i="5"/>
  <c r="L73" i="5"/>
  <c r="K73" i="5"/>
  <c r="G73" i="5"/>
  <c r="E73" i="5"/>
  <c r="K72" i="5"/>
  <c r="G72" i="5"/>
  <c r="Q72" i="5" s="1"/>
  <c r="E72" i="5"/>
  <c r="L72" i="5" s="1"/>
  <c r="K71" i="5"/>
  <c r="G71" i="5"/>
  <c r="Q71" i="5" s="1"/>
  <c r="E71" i="5"/>
  <c r="L71" i="5" s="1"/>
  <c r="K70" i="5"/>
  <c r="G70" i="5"/>
  <c r="E70" i="5"/>
  <c r="L70" i="5" s="1"/>
  <c r="L69" i="5"/>
  <c r="K69" i="5"/>
  <c r="G69" i="5"/>
  <c r="N69" i="5" s="1"/>
  <c r="O69" i="5" s="1"/>
  <c r="P69" i="5" s="1"/>
  <c r="E69" i="5"/>
  <c r="K68" i="5"/>
  <c r="G68" i="5"/>
  <c r="E68" i="5"/>
  <c r="L68" i="5" s="1"/>
  <c r="K67" i="5"/>
  <c r="G67" i="5"/>
  <c r="Q67" i="5" s="1"/>
  <c r="E67" i="5"/>
  <c r="L67" i="5" s="1"/>
  <c r="L66" i="5"/>
  <c r="K66" i="5"/>
  <c r="G66" i="5"/>
  <c r="E66" i="5"/>
  <c r="K65" i="5"/>
  <c r="G65" i="5"/>
  <c r="E65" i="5"/>
  <c r="L65" i="5" s="1"/>
  <c r="L64" i="5"/>
  <c r="K64" i="5"/>
  <c r="G64" i="5"/>
  <c r="E64" i="5"/>
  <c r="L63" i="5"/>
  <c r="K63" i="5"/>
  <c r="G63" i="5"/>
  <c r="N63" i="5" s="1"/>
  <c r="O63" i="5" s="1"/>
  <c r="P63" i="5" s="1"/>
  <c r="E63" i="5"/>
  <c r="K62" i="5"/>
  <c r="G62" i="5"/>
  <c r="Q62" i="5" s="1"/>
  <c r="E62" i="5"/>
  <c r="L62" i="5" s="1"/>
  <c r="L61" i="5"/>
  <c r="K61" i="5"/>
  <c r="G61" i="5"/>
  <c r="E61" i="5"/>
  <c r="L60" i="5"/>
  <c r="K60" i="5"/>
  <c r="G60" i="5"/>
  <c r="E60" i="5"/>
  <c r="K59" i="5"/>
  <c r="G59" i="5"/>
  <c r="Q59" i="5" s="1"/>
  <c r="E59" i="5"/>
  <c r="L59" i="5" s="1"/>
  <c r="L58" i="5"/>
  <c r="K58" i="5"/>
  <c r="G58" i="5"/>
  <c r="N58" i="5" s="1"/>
  <c r="E58" i="5"/>
  <c r="K57" i="5"/>
  <c r="G57" i="5"/>
  <c r="Q57" i="5" s="1"/>
  <c r="E57" i="5"/>
  <c r="L57" i="5" s="1"/>
  <c r="L56" i="5"/>
  <c r="K56" i="5"/>
  <c r="G56" i="5"/>
  <c r="Q56" i="5" s="1"/>
  <c r="E56" i="5"/>
  <c r="L55" i="5"/>
  <c r="K55" i="5"/>
  <c r="G55" i="5"/>
  <c r="E55" i="5"/>
  <c r="K54" i="5"/>
  <c r="G54" i="5"/>
  <c r="Q54" i="5" s="1"/>
  <c r="E54" i="5"/>
  <c r="L54" i="5" s="1"/>
  <c r="K53" i="5"/>
  <c r="G53" i="5"/>
  <c r="Q53" i="5" s="1"/>
  <c r="E53" i="5"/>
  <c r="L53" i="5" s="1"/>
  <c r="K52" i="5"/>
  <c r="G52" i="5"/>
  <c r="E52" i="5"/>
  <c r="L52" i="5" s="1"/>
  <c r="L51" i="5"/>
  <c r="K51" i="5"/>
  <c r="G51" i="5"/>
  <c r="E51" i="5"/>
  <c r="K50" i="5"/>
  <c r="G50" i="5"/>
  <c r="E50" i="5"/>
  <c r="L50" i="5" s="1"/>
  <c r="K49" i="5"/>
  <c r="G49" i="5"/>
  <c r="Q49" i="5" s="1"/>
  <c r="E49" i="5"/>
  <c r="L49" i="5" s="1"/>
  <c r="L48" i="5"/>
  <c r="K48" i="5"/>
  <c r="G48" i="5"/>
  <c r="Q48" i="5" s="1"/>
  <c r="E48" i="5"/>
  <c r="K47" i="5"/>
  <c r="G47" i="5"/>
  <c r="E47" i="5"/>
  <c r="L47" i="5" s="1"/>
  <c r="L46" i="5"/>
  <c r="K46" i="5"/>
  <c r="G46" i="5"/>
  <c r="N46" i="5" s="1"/>
  <c r="E46" i="5"/>
  <c r="K45" i="5"/>
  <c r="G45" i="5"/>
  <c r="Q45" i="5" s="1"/>
  <c r="E45" i="5"/>
  <c r="L45" i="5" s="1"/>
  <c r="K44" i="5"/>
  <c r="G44" i="5"/>
  <c r="Q44" i="5" s="1"/>
  <c r="E44" i="5"/>
  <c r="L44" i="5" s="1"/>
  <c r="L43" i="5"/>
  <c r="K43" i="5"/>
  <c r="G43" i="5"/>
  <c r="Q43" i="5" s="1"/>
  <c r="E43" i="5"/>
  <c r="L42" i="5"/>
  <c r="K42" i="5"/>
  <c r="G42" i="5"/>
  <c r="N42" i="5" s="1"/>
  <c r="E42" i="5"/>
  <c r="K41" i="5"/>
  <c r="G41" i="5"/>
  <c r="N41" i="5" s="1"/>
  <c r="E41" i="5"/>
  <c r="L41" i="5" s="1"/>
  <c r="L40" i="5"/>
  <c r="K40" i="5"/>
  <c r="G40" i="5"/>
  <c r="N40" i="5" s="1"/>
  <c r="E40" i="5"/>
  <c r="K39" i="5"/>
  <c r="G39" i="5"/>
  <c r="E39" i="5"/>
  <c r="L39" i="5" s="1"/>
  <c r="L38" i="5"/>
  <c r="K38" i="5"/>
  <c r="G38" i="5"/>
  <c r="E38" i="5"/>
  <c r="L37" i="5"/>
  <c r="K37" i="5"/>
  <c r="G37" i="5"/>
  <c r="E37" i="5"/>
  <c r="K36" i="5"/>
  <c r="G36" i="5"/>
  <c r="Q36" i="5" s="1"/>
  <c r="E36" i="5"/>
  <c r="L36" i="5" s="1"/>
  <c r="K35" i="5"/>
  <c r="G35" i="5"/>
  <c r="E35" i="5"/>
  <c r="L35" i="5" s="1"/>
  <c r="K34" i="5"/>
  <c r="G34" i="5"/>
  <c r="E34" i="5"/>
  <c r="L34" i="5" s="1"/>
  <c r="L33" i="5"/>
  <c r="K33" i="5"/>
  <c r="G33" i="5"/>
  <c r="N33" i="5" s="1"/>
  <c r="O33" i="5" s="1"/>
  <c r="P33" i="5" s="1"/>
  <c r="E33" i="5"/>
  <c r="L32" i="5"/>
  <c r="K32" i="5"/>
  <c r="G32" i="5"/>
  <c r="N32" i="5" s="1"/>
  <c r="E32" i="5"/>
  <c r="K31" i="5"/>
  <c r="G31" i="5"/>
  <c r="Q31" i="5" s="1"/>
  <c r="E31" i="5"/>
  <c r="L31" i="5" s="1"/>
  <c r="L30" i="5"/>
  <c r="K30" i="5"/>
  <c r="G30" i="5"/>
  <c r="Q30" i="5" s="1"/>
  <c r="E30" i="5"/>
  <c r="L29" i="5"/>
  <c r="K29" i="5"/>
  <c r="G29" i="5"/>
  <c r="E29" i="5"/>
  <c r="L28" i="5"/>
  <c r="K28" i="5"/>
  <c r="G28" i="5"/>
  <c r="Q28" i="5" s="1"/>
  <c r="E28" i="5"/>
  <c r="K27" i="5"/>
  <c r="G27" i="5"/>
  <c r="E27" i="5"/>
  <c r="L27" i="5" s="1"/>
  <c r="K26" i="5"/>
  <c r="G26" i="5"/>
  <c r="Q26" i="5" s="1"/>
  <c r="E26" i="5"/>
  <c r="L26" i="5" s="1"/>
  <c r="L25" i="5"/>
  <c r="K25" i="5"/>
  <c r="G25" i="5"/>
  <c r="Q25" i="5" s="1"/>
  <c r="E25" i="5"/>
  <c r="L24" i="5"/>
  <c r="K24" i="5"/>
  <c r="G24" i="5"/>
  <c r="N24" i="5" s="1"/>
  <c r="E24" i="5"/>
  <c r="K23" i="5"/>
  <c r="G23" i="5"/>
  <c r="N23" i="5" s="1"/>
  <c r="E23" i="5"/>
  <c r="L23" i="5" s="1"/>
  <c r="L22" i="5"/>
  <c r="K22" i="5"/>
  <c r="G22" i="5"/>
  <c r="N22" i="5" s="1"/>
  <c r="E22" i="5"/>
  <c r="K21" i="5"/>
  <c r="G21" i="5"/>
  <c r="E21" i="5"/>
  <c r="L21" i="5" s="1"/>
  <c r="L20" i="5"/>
  <c r="K20" i="5"/>
  <c r="G20" i="5"/>
  <c r="E20" i="5"/>
  <c r="L19" i="5"/>
  <c r="K19" i="5"/>
  <c r="G19" i="5"/>
  <c r="E19" i="5"/>
  <c r="J17" i="5"/>
  <c r="F17" i="5"/>
  <c r="L13" i="5"/>
  <c r="K13" i="5"/>
  <c r="K5225" i="5" s="1"/>
  <c r="T52" i="4"/>
  <c r="T50" i="4"/>
  <c r="E57" i="4"/>
  <c r="E58" i="4"/>
  <c r="M55" i="4"/>
  <c r="E50" i="4"/>
  <c r="F50" i="4"/>
  <c r="G50" i="4"/>
  <c r="H50" i="4"/>
  <c r="I50" i="4"/>
  <c r="D50" i="4"/>
  <c r="E55" i="4"/>
  <c r="F55" i="4"/>
  <c r="G55" i="4"/>
  <c r="H55" i="4"/>
  <c r="I55" i="4"/>
  <c r="J55" i="4"/>
  <c r="K55" i="4"/>
  <c r="D55" i="4"/>
  <c r="D51" i="4"/>
  <c r="E54" i="4"/>
  <c r="F54" i="4" s="1"/>
  <c r="G54" i="4" s="1"/>
  <c r="H54" i="4" s="1"/>
  <c r="I54" i="4" s="1"/>
  <c r="J54" i="4" s="1"/>
  <c r="K54" i="4" s="1"/>
  <c r="M51" i="4"/>
  <c r="E49" i="4"/>
  <c r="F49" i="4" s="1"/>
  <c r="G49" i="4" s="1"/>
  <c r="H49" i="4" s="1"/>
  <c r="I49" i="4" s="1"/>
  <c r="J49" i="4" s="1"/>
  <c r="K49" i="4" s="1"/>
  <c r="T8726" i="5" l="1"/>
  <c r="T8708" i="5"/>
  <c r="T8686" i="5"/>
  <c r="T8669" i="5"/>
  <c r="T8647" i="5"/>
  <c r="T8630" i="5"/>
  <c r="T8560" i="5"/>
  <c r="T8542" i="5"/>
  <c r="T8521" i="5"/>
  <c r="T8503" i="5"/>
  <c r="T8481" i="5"/>
  <c r="T8462" i="5"/>
  <c r="T8390" i="5"/>
  <c r="T8369" i="5"/>
  <c r="T8342" i="5"/>
  <c r="T8314" i="5"/>
  <c r="T8291" i="5"/>
  <c r="T8216" i="5"/>
  <c r="T8187" i="5"/>
  <c r="T8161" i="5"/>
  <c r="T8125" i="5"/>
  <c r="T8037" i="5"/>
  <c r="T7995" i="5"/>
  <c r="T7959" i="5"/>
  <c r="T7868" i="5"/>
  <c r="T7822" i="5"/>
  <c r="T7786" i="5"/>
  <c r="T7695" i="5"/>
  <c r="T7634" i="5"/>
  <c r="T7537" i="5"/>
  <c r="T7473" i="5"/>
  <c r="T7374" i="5"/>
  <c r="T7316" i="5"/>
  <c r="T7201" i="5"/>
  <c r="T7147" i="5"/>
  <c r="T7030" i="5"/>
  <c r="T6975" i="5"/>
  <c r="T6864" i="5"/>
  <c r="T6791" i="5"/>
  <c r="T6679" i="5"/>
  <c r="T6541" i="5"/>
  <c r="T6435" i="5"/>
  <c r="T6259" i="5"/>
  <c r="T5981" i="5"/>
  <c r="T5698" i="5"/>
  <c r="T5439" i="5"/>
  <c r="T8725" i="5"/>
  <c r="T8705" i="5"/>
  <c r="T8685" i="5"/>
  <c r="T8666" i="5"/>
  <c r="T8646" i="5"/>
  <c r="T8626" i="5"/>
  <c r="T8559" i="5"/>
  <c r="T8539" i="5"/>
  <c r="T8519" i="5"/>
  <c r="T8500" i="5"/>
  <c r="T8480" i="5"/>
  <c r="T8458" i="5"/>
  <c r="T8389" i="5"/>
  <c r="T8366" i="5"/>
  <c r="T8341" i="5"/>
  <c r="T8313" i="5"/>
  <c r="T8290" i="5"/>
  <c r="T8215" i="5"/>
  <c r="T8185" i="5"/>
  <c r="T8156" i="5"/>
  <c r="T8122" i="5"/>
  <c r="T8034" i="5"/>
  <c r="T7991" i="5"/>
  <c r="T7949" i="5"/>
  <c r="T7866" i="5"/>
  <c r="T7821" i="5"/>
  <c r="T7781" i="5"/>
  <c r="T7686" i="5"/>
  <c r="T7633" i="5"/>
  <c r="T7532" i="5"/>
  <c r="T7471" i="5"/>
  <c r="T7371" i="5"/>
  <c r="T7306" i="5"/>
  <c r="T7200" i="5"/>
  <c r="T7144" i="5"/>
  <c r="T7027" i="5"/>
  <c r="T6970" i="5"/>
  <c r="T6853" i="5"/>
  <c r="T6790" i="5"/>
  <c r="T6673" i="5"/>
  <c r="T6535" i="5"/>
  <c r="T6433" i="5"/>
  <c r="T6199" i="5"/>
  <c r="T5966" i="5"/>
  <c r="T5684" i="5"/>
  <c r="T5423" i="5"/>
  <c r="T8718" i="5"/>
  <c r="T8698" i="5"/>
  <c r="T8679" i="5"/>
  <c r="T8659" i="5"/>
  <c r="T8639" i="5"/>
  <c r="T8620" i="5"/>
  <c r="T8552" i="5"/>
  <c r="T8533" i="5"/>
  <c r="T8513" i="5"/>
  <c r="T8493" i="5"/>
  <c r="T8473" i="5"/>
  <c r="T8451" i="5"/>
  <c r="T8381" i="5"/>
  <c r="T8357" i="5"/>
  <c r="T8329" i="5"/>
  <c r="T8306" i="5"/>
  <c r="T8278" i="5"/>
  <c r="T8203" i="5"/>
  <c r="T8179" i="5"/>
  <c r="T8151" i="5"/>
  <c r="T8058" i="5"/>
  <c r="T8018" i="5"/>
  <c r="T7979" i="5"/>
  <c r="T7939" i="5"/>
  <c r="T7849" i="5"/>
  <c r="T7807" i="5"/>
  <c r="T7772" i="5"/>
  <c r="T7674" i="5"/>
  <c r="T7613" i="5"/>
  <c r="T7513" i="5"/>
  <c r="T7449" i="5"/>
  <c r="T7348" i="5"/>
  <c r="T7293" i="5"/>
  <c r="T7177" i="5"/>
  <c r="T7121" i="5"/>
  <c r="T7005" i="5"/>
  <c r="T6946" i="5"/>
  <c r="T6841" i="5"/>
  <c r="T6714" i="5"/>
  <c r="T6648" i="5"/>
  <c r="T6503" i="5"/>
  <c r="T6352" i="5"/>
  <c r="T6154" i="5"/>
  <c r="T5869" i="5"/>
  <c r="T5633" i="5"/>
  <c r="T5316" i="5"/>
  <c r="T8715" i="5"/>
  <c r="T8697" i="5"/>
  <c r="T8675" i="5"/>
  <c r="T8658" i="5"/>
  <c r="T8636" i="5"/>
  <c r="T8619" i="5"/>
  <c r="T8549" i="5"/>
  <c r="T8531" i="5"/>
  <c r="T8510" i="5"/>
  <c r="T8492" i="5"/>
  <c r="T8469" i="5"/>
  <c r="T8450" i="5"/>
  <c r="T8377" i="5"/>
  <c r="T8355" i="5"/>
  <c r="T8327" i="5"/>
  <c r="T8302" i="5"/>
  <c r="T8277" i="5"/>
  <c r="T8202" i="5"/>
  <c r="T8176" i="5"/>
  <c r="T8149" i="5"/>
  <c r="T8057" i="5"/>
  <c r="T8012" i="5"/>
  <c r="T7975" i="5"/>
  <c r="T7887" i="5"/>
  <c r="T7847" i="5"/>
  <c r="T7805" i="5"/>
  <c r="T7721" i="5"/>
  <c r="T7663" i="5"/>
  <c r="T7612" i="5"/>
  <c r="T7506" i="5"/>
  <c r="T7445" i="5"/>
  <c r="T7347" i="5"/>
  <c r="T7280" i="5"/>
  <c r="T7176" i="5"/>
  <c r="T7114" i="5"/>
  <c r="T6999" i="5"/>
  <c r="T6944" i="5"/>
  <c r="T6828" i="5"/>
  <c r="T6713" i="5"/>
  <c r="T6637" i="5"/>
  <c r="T6495" i="5"/>
  <c r="T6328" i="5"/>
  <c r="T6121" i="5"/>
  <c r="T5839" i="5"/>
  <c r="T5600" i="5"/>
  <c r="T5277" i="5"/>
  <c r="T8714" i="5"/>
  <c r="T8696" i="5"/>
  <c r="T8674" i="5"/>
  <c r="T8657" i="5"/>
  <c r="T8635" i="5"/>
  <c r="T8618" i="5"/>
  <c r="T8548" i="5"/>
  <c r="T8530" i="5"/>
  <c r="T8509" i="5"/>
  <c r="T8491" i="5"/>
  <c r="T8468" i="5"/>
  <c r="T8449" i="5"/>
  <c r="T8375" i="5"/>
  <c r="T8354" i="5"/>
  <c r="T8326" i="5"/>
  <c r="T8298" i="5"/>
  <c r="T8276" i="5"/>
  <c r="T8201" i="5"/>
  <c r="T8171" i="5"/>
  <c r="T8139" i="5"/>
  <c r="T8056" i="5"/>
  <c r="T8011" i="5"/>
  <c r="T7971" i="5"/>
  <c r="T7885" i="5"/>
  <c r="T7844" i="5"/>
  <c r="T7803" i="5"/>
  <c r="T7709" i="5"/>
  <c r="T7660" i="5"/>
  <c r="T7607" i="5"/>
  <c r="T7497" i="5"/>
  <c r="T7443" i="5"/>
  <c r="T7342" i="5"/>
  <c r="T7278" i="5"/>
  <c r="T7173" i="5"/>
  <c r="T7104" i="5"/>
  <c r="T6997" i="5"/>
  <c r="T6941" i="5"/>
  <c r="T6825" i="5"/>
  <c r="T6710" i="5"/>
  <c r="T6627" i="5"/>
  <c r="T6479" i="5"/>
  <c r="T6317" i="5"/>
  <c r="T6107" i="5"/>
  <c r="T5825" i="5"/>
  <c r="T5535" i="5"/>
  <c r="T974" i="5"/>
  <c r="T2620" i="5"/>
  <c r="T3258" i="5"/>
  <c r="T3756" i="5"/>
  <c r="T4007" i="5"/>
  <c r="T4312" i="5"/>
  <c r="T4492" i="5"/>
  <c r="T4661" i="5"/>
  <c r="T4786" i="5"/>
  <c r="T4925" i="5"/>
  <c r="T4994" i="5"/>
  <c r="T5115" i="5"/>
  <c r="T5179" i="5"/>
  <c r="T5293" i="5"/>
  <c r="T5348" i="5"/>
  <c r="T5456" i="5"/>
  <c r="T5508" i="5"/>
  <c r="T5614" i="5"/>
  <c r="T5661" i="5"/>
  <c r="T5759" i="5"/>
  <c r="T5803" i="5"/>
  <c r="T5852" i="5"/>
  <c r="T5943" i="5"/>
  <c r="T5994" i="5"/>
  <c r="T6038" i="5"/>
  <c r="T6134" i="5"/>
  <c r="T6179" i="5"/>
  <c r="T6269" i="5"/>
  <c r="T6300" i="5"/>
  <c r="T6338" i="5"/>
  <c r="T6368" i="5"/>
  <c r="T6452" i="5"/>
  <c r="T6485" i="5"/>
  <c r="T6521" i="5"/>
  <c r="T6601" i="5"/>
  <c r="T6635" i="5"/>
  <c r="T6663" i="5"/>
  <c r="T6697" i="5"/>
  <c r="T6773" i="5"/>
  <c r="T6807" i="5"/>
  <c r="T6833" i="5"/>
  <c r="T6861" i="5"/>
  <c r="T6932" i="5"/>
  <c r="T6960" i="5"/>
  <c r="T6983" i="5"/>
  <c r="T7012" i="5"/>
  <c r="T7035" i="5"/>
  <c r="T7111" i="5"/>
  <c r="T7134" i="5"/>
  <c r="T7162" i="5"/>
  <c r="T7186" i="5"/>
  <c r="T7215" i="5"/>
  <c r="T7285" i="5"/>
  <c r="T7314" i="5"/>
  <c r="T7335" i="5"/>
  <c r="T7361" i="5"/>
  <c r="T7382" i="5"/>
  <c r="T7456" i="5"/>
  <c r="T7477" i="5"/>
  <c r="T7503" i="5"/>
  <c r="T7525" i="5"/>
  <c r="T7551" i="5"/>
  <c r="T7619" i="5"/>
  <c r="T7646" i="5"/>
  <c r="T7666" i="5"/>
  <c r="T7693" i="5"/>
  <c r="T7713" i="5"/>
  <c r="T7787" i="5"/>
  <c r="T7808" i="5"/>
  <c r="T7834" i="5"/>
  <c r="T7856" i="5"/>
  <c r="T7882" i="5"/>
  <c r="T7951" i="5"/>
  <c r="T7977" i="5"/>
  <c r="T7998" i="5"/>
  <c r="T8024" i="5"/>
  <c r="T8045" i="5"/>
  <c r="T8119" i="5"/>
  <c r="T8140" i="5"/>
  <c r="T8166" i="5"/>
  <c r="T8188" i="5"/>
  <c r="T8214" i="5"/>
  <c r="T8283" i="5"/>
  <c r="T8309" i="5"/>
  <c r="T8330" i="5"/>
  <c r="T8356" i="5"/>
  <c r="T925" i="5"/>
  <c r="T2621" i="5"/>
  <c r="T3317" i="5"/>
  <c r="T3765" i="5"/>
  <c r="T4108" i="5"/>
  <c r="T4315" i="5"/>
  <c r="T4510" i="5"/>
  <c r="T4667" i="5"/>
  <c r="T4805" i="5"/>
  <c r="T4927" i="5"/>
  <c r="T4999" i="5"/>
  <c r="T5117" i="5"/>
  <c r="T5183" i="5"/>
  <c r="T5294" i="5"/>
  <c r="T5352" i="5"/>
  <c r="T5457" i="5"/>
  <c r="T5514" i="5"/>
  <c r="T5615" i="5"/>
  <c r="T5664" i="5"/>
  <c r="T5760" i="5"/>
  <c r="T5807" i="5"/>
  <c r="T5853" i="5"/>
  <c r="T5949" i="5"/>
  <c r="T5995" i="5"/>
  <c r="T6042" i="5"/>
  <c r="T6135" i="5"/>
  <c r="T6183" i="5"/>
  <c r="T6270" i="5"/>
  <c r="T6303" i="5"/>
  <c r="T6339" i="5"/>
  <c r="T6372" i="5"/>
  <c r="T6455" i="5"/>
  <c r="T6490" i="5"/>
  <c r="T6522" i="5"/>
  <c r="T6605" i="5"/>
  <c r="T6636" i="5"/>
  <c r="T6667" i="5"/>
  <c r="T6698" i="5"/>
  <c r="T6776" i="5"/>
  <c r="T6808" i="5"/>
  <c r="T6837" i="5"/>
  <c r="T6863" i="5"/>
  <c r="T6937" i="5"/>
  <c r="T6961" i="5"/>
  <c r="T6987" i="5"/>
  <c r="T7013" i="5"/>
  <c r="T7039" i="5"/>
  <c r="T7113" i="5"/>
  <c r="T7138" i="5"/>
  <c r="T7163" i="5"/>
  <c r="T7189" i="5"/>
  <c r="T7216" i="5"/>
  <c r="T7290" i="5"/>
  <c r="T7315" i="5"/>
  <c r="T7338" i="5"/>
  <c r="T7362" i="5"/>
  <c r="T7386" i="5"/>
  <c r="T7458" i="5"/>
  <c r="T7481" i="5"/>
  <c r="T7504" i="5"/>
  <c r="T7528" i="5"/>
  <c r="T7552" i="5"/>
  <c r="T7624" i="5"/>
  <c r="T7647" i="5"/>
  <c r="T7670" i="5"/>
  <c r="T7694" i="5"/>
  <c r="T7718" i="5"/>
  <c r="T7790" i="5"/>
  <c r="T7813" i="5"/>
  <c r="T7835" i="5"/>
  <c r="T7859" i="5"/>
  <c r="T7883" i="5"/>
  <c r="T7955" i="5"/>
  <c r="T7978" i="5"/>
  <c r="T8001" i="5"/>
  <c r="T8025" i="5"/>
  <c r="T8049" i="5"/>
  <c r="T8121" i="5"/>
  <c r="T8144" i="5"/>
  <c r="T8167" i="5"/>
  <c r="T8191" i="5"/>
  <c r="T1426" i="5"/>
  <c r="T2625" i="5"/>
  <c r="T3407" i="5"/>
  <c r="T3798" i="5"/>
  <c r="T4123" i="5"/>
  <c r="T4316" i="5"/>
  <c r="T4526" i="5"/>
  <c r="T4673" i="5"/>
  <c r="T4815" i="5"/>
  <c r="T4929" i="5"/>
  <c r="T5015" i="5"/>
  <c r="T5119" i="5"/>
  <c r="T5200" i="5"/>
  <c r="T5296" i="5"/>
  <c r="T5365" i="5"/>
  <c r="T5458" i="5"/>
  <c r="T5529" i="5"/>
  <c r="T5616" i="5"/>
  <c r="T5676" i="5"/>
  <c r="T5761" i="5"/>
  <c r="T5818" i="5"/>
  <c r="T5854" i="5"/>
  <c r="T5960" i="5"/>
  <c r="T5996" i="5"/>
  <c r="T6102" i="5"/>
  <c r="T6137" i="5"/>
  <c r="T6193" i="5"/>
  <c r="T6271" i="5"/>
  <c r="T6312" i="5"/>
  <c r="T6340" i="5"/>
  <c r="T1451" i="5"/>
  <c r="T2663" i="5"/>
  <c r="T3465" i="5"/>
  <c r="T3819" i="5"/>
  <c r="T4144" i="5"/>
  <c r="T4336" i="5"/>
  <c r="T4593" i="5"/>
  <c r="T4690" i="5"/>
  <c r="T4816" i="5"/>
  <c r="T4930" i="5"/>
  <c r="T5021" i="5"/>
  <c r="T5132" i="5"/>
  <c r="T5252" i="5"/>
  <c r="T5309" i="5"/>
  <c r="T5420" i="5"/>
  <c r="T5470" i="5"/>
  <c r="T5531" i="5"/>
  <c r="T5627" i="5"/>
  <c r="T5678" i="5"/>
  <c r="T5770" i="5"/>
  <c r="T5821" i="5"/>
  <c r="T5864" i="5"/>
  <c r="T5963" i="5"/>
  <c r="T6006" i="5"/>
  <c r="T6104" i="5"/>
  <c r="T6146" i="5"/>
  <c r="T6196" i="5"/>
  <c r="T6275" i="5"/>
  <c r="T6314" i="5"/>
  <c r="T6343" i="5"/>
  <c r="T6431" i="5"/>
  <c r="T6461" i="5"/>
  <c r="T6500" i="5"/>
  <c r="T6530" i="5"/>
  <c r="T6614" i="5"/>
  <c r="T6641" i="5"/>
  <c r="T6676" i="5"/>
  <c r="T6702" i="5"/>
  <c r="T6786" i="5"/>
  <c r="T6814" i="5"/>
  <c r="T6843" i="5"/>
  <c r="T6865" i="5"/>
  <c r="T6942" i="5"/>
  <c r="T6966" i="5"/>
  <c r="T6994" i="5"/>
  <c r="T7016" i="5"/>
  <c r="T7044" i="5"/>
  <c r="T7116" i="5"/>
  <c r="T7145" i="5"/>
  <c r="T7167" i="5"/>
  <c r="T7196" i="5"/>
  <c r="T7218" i="5"/>
  <c r="T7295" i="5"/>
  <c r="T7318" i="5"/>
  <c r="T7345" i="5"/>
  <c r="T7364" i="5"/>
  <c r="T7438" i="5"/>
  <c r="T7460" i="5"/>
  <c r="T7486" i="5"/>
  <c r="T7507" i="5"/>
  <c r="T7533" i="5"/>
  <c r="T7554" i="5"/>
  <c r="T7628" i="5"/>
  <c r="T7650" i="5"/>
  <c r="T7676" i="5"/>
  <c r="T7696" i="5"/>
  <c r="T7722" i="5"/>
  <c r="T7792" i="5"/>
  <c r="T7818" i="5"/>
  <c r="T7839" i="5"/>
  <c r="T7865" i="5"/>
  <c r="T7886" i="5"/>
  <c r="T7960" i="5"/>
  <c r="T7982" i="5"/>
  <c r="T8008" i="5"/>
  <c r="T8027" i="5"/>
  <c r="T8054" i="5"/>
  <c r="T8123" i="5"/>
  <c r="T8150" i="5"/>
  <c r="T1566" i="5"/>
  <c r="T2670" i="5"/>
  <c r="T3472" i="5"/>
  <c r="T3823" i="5"/>
  <c r="T4147" i="5"/>
  <c r="T4339" i="5"/>
  <c r="T4594" i="5"/>
  <c r="T4691" i="5"/>
  <c r="T4817" i="5"/>
  <c r="T4932" i="5"/>
  <c r="T5023" i="5"/>
  <c r="T5135" i="5"/>
  <c r="T5254" i="5"/>
  <c r="T5310" i="5"/>
  <c r="T5421" i="5"/>
  <c r="T5471" i="5"/>
  <c r="T5532" i="5"/>
  <c r="T5628" i="5"/>
  <c r="T5682" i="5"/>
  <c r="T5772" i="5"/>
  <c r="T5822" i="5"/>
  <c r="T5865" i="5"/>
  <c r="T5964" i="5"/>
  <c r="T6007" i="5"/>
  <c r="T6105" i="5"/>
  <c r="T6147" i="5"/>
  <c r="T6197" i="5"/>
  <c r="T6276" i="5"/>
  <c r="T6315" i="5"/>
  <c r="T6344" i="5"/>
  <c r="T6432" i="5"/>
  <c r="T6462" i="5"/>
  <c r="T6502" i="5"/>
  <c r="T6531" i="5"/>
  <c r="T6615" i="5"/>
  <c r="T6642" i="5"/>
  <c r="T6677" i="5"/>
  <c r="T6706" i="5"/>
  <c r="T6787" i="5"/>
  <c r="T6815" i="5"/>
  <c r="T6844" i="5"/>
  <c r="T6867" i="5"/>
  <c r="T6943" i="5"/>
  <c r="T6967" i="5"/>
  <c r="T6995" i="5"/>
  <c r="T7018" i="5"/>
  <c r="T7047" i="5"/>
  <c r="T7117" i="5"/>
  <c r="T7146" i="5"/>
  <c r="T7169" i="5"/>
  <c r="T7197" i="5"/>
  <c r="T7267" i="5"/>
  <c r="T7296" i="5"/>
  <c r="T7319" i="5"/>
  <c r="T7346" i="5"/>
  <c r="T7366" i="5"/>
  <c r="T7441" i="5"/>
  <c r="T7461" i="5"/>
  <c r="T7487" i="5"/>
  <c r="T7508" i="5"/>
  <c r="T7534" i="5"/>
  <c r="T7603" i="5"/>
  <c r="T7629" i="5"/>
  <c r="T7651" i="5"/>
  <c r="T7677" i="5"/>
  <c r="T1589" i="5"/>
  <c r="T2844" i="5"/>
  <c r="T3474" i="5"/>
  <c r="T3909" i="5"/>
  <c r="T4156" i="5"/>
  <c r="T4433" i="5"/>
  <c r="T4598" i="5"/>
  <c r="T4695" i="5"/>
  <c r="T4819" i="5"/>
  <c r="T4956" i="5"/>
  <c r="T5024" i="5"/>
  <c r="T5140" i="5"/>
  <c r="T1753" i="5"/>
  <c r="T2992" i="5"/>
  <c r="T3479" i="5"/>
  <c r="T3936" i="5"/>
  <c r="T4166" i="5"/>
  <c r="T4441" i="5"/>
  <c r="T4599" i="5"/>
  <c r="T4764" i="5"/>
  <c r="T4833" i="5"/>
  <c r="T4959" i="5"/>
  <c r="T5026" i="5"/>
  <c r="T5153" i="5"/>
  <c r="T1979" i="5"/>
  <c r="T3005" i="5"/>
  <c r="T3492" i="5"/>
  <c r="T3976" i="5"/>
  <c r="T4243" i="5"/>
  <c r="T4447" i="5"/>
  <c r="T4601" i="5"/>
  <c r="T4768" i="5"/>
  <c r="T4836" i="5"/>
  <c r="T4968" i="5"/>
  <c r="T5085" i="5"/>
  <c r="T5157" i="5"/>
  <c r="T5265" i="5"/>
  <c r="T5329" i="5"/>
  <c r="T5429" i="5"/>
  <c r="T5489" i="5"/>
  <c r="T5591" i="5"/>
  <c r="T5645" i="5"/>
  <c r="T5689" i="5"/>
  <c r="T5787" i="5"/>
  <c r="T5831" i="5"/>
  <c r="T5928" i="5"/>
  <c r="T5973" i="5"/>
  <c r="T6022" i="5"/>
  <c r="T6115" i="5"/>
  <c r="T6163" i="5"/>
  <c r="T6204" i="5"/>
  <c r="T6288" i="5"/>
  <c r="T6318" i="5"/>
  <c r="T6356" i="5"/>
  <c r="T6436" i="5"/>
  <c r="T6474" i="5"/>
  <c r="T6505" i="5"/>
  <c r="T6543" i="5"/>
  <c r="T6619" i="5"/>
  <c r="T1995" i="5"/>
  <c r="T3072" i="5"/>
  <c r="T3496" i="5"/>
  <c r="T3985" i="5"/>
  <c r="T4244" i="5"/>
  <c r="T4449" i="5"/>
  <c r="T4603" i="5"/>
  <c r="T4771" i="5"/>
  <c r="T4838" i="5"/>
  <c r="T4971" i="5"/>
  <c r="T5086" i="5"/>
  <c r="T5162" i="5"/>
  <c r="T5267" i="5"/>
  <c r="T5333" i="5"/>
  <c r="T5432" i="5"/>
  <c r="T5495" i="5"/>
  <c r="T5592" i="5"/>
  <c r="T5649" i="5"/>
  <c r="T5690" i="5"/>
  <c r="T5791" i="5"/>
  <c r="T5833" i="5"/>
  <c r="T5931" i="5"/>
  <c r="T5974" i="5"/>
  <c r="T6026" i="5"/>
  <c r="T6116" i="5"/>
  <c r="T6168" i="5"/>
  <c r="T6205" i="5"/>
  <c r="T6292" i="5"/>
  <c r="T6322" i="5"/>
  <c r="T6361" i="5"/>
  <c r="T6437" i="5"/>
  <c r="T6478" i="5"/>
  <c r="T6506" i="5"/>
  <c r="T6546" i="5"/>
  <c r="T6620" i="5"/>
  <c r="T6656" i="5"/>
  <c r="T6683" i="5"/>
  <c r="T6768" i="5"/>
  <c r="T6793" i="5"/>
  <c r="T6827" i="5"/>
  <c r="T6850" i="5"/>
  <c r="T6879" i="5"/>
  <c r="T6948" i="5"/>
  <c r="T6978" i="5"/>
  <c r="T7000" i="5"/>
  <c r="T7029" i="5"/>
  <c r="T7100" i="5"/>
  <c r="T7129" i="5"/>
  <c r="T7151" i="5"/>
  <c r="T7180" i="5"/>
  <c r="T7203" i="5"/>
  <c r="T7279" i="5"/>
  <c r="T7302" i="5"/>
  <c r="T7329" i="5"/>
  <c r="T7350" i="5"/>
  <c r="T7376" i="5"/>
  <c r="T7446" i="5"/>
  <c r="T7472" i="5"/>
  <c r="T7493" i="5"/>
  <c r="T7519" i="5"/>
  <c r="T7540" i="5"/>
  <c r="T7614" i="5"/>
  <c r="T7635" i="5"/>
  <c r="T7661" i="5"/>
  <c r="T7682" i="5"/>
  <c r="T7708" i="5"/>
  <c r="T7778" i="5"/>
  <c r="T7804" i="5"/>
  <c r="T7825" i="5"/>
  <c r="T7851" i="5"/>
  <c r="T7871" i="5"/>
  <c r="T7946" i="5"/>
  <c r="T7966" i="5"/>
  <c r="T7993" i="5"/>
  <c r="T8013" i="5"/>
  <c r="T8039" i="5"/>
  <c r="T8109" i="5"/>
  <c r="T8135" i="5"/>
  <c r="T2102" i="5"/>
  <c r="T3073" i="5"/>
  <c r="T3632" i="5"/>
  <c r="T3994" i="5"/>
  <c r="T4257" i="5"/>
  <c r="T4453" i="5"/>
  <c r="T4636" i="5"/>
  <c r="T4774" i="5"/>
  <c r="T4852" i="5"/>
  <c r="T4973" i="5"/>
  <c r="T2414" i="5"/>
  <c r="T3152" i="5"/>
  <c r="T3683" i="5"/>
  <c r="T3997" i="5"/>
  <c r="T4288" i="5"/>
  <c r="T4473" i="5"/>
  <c r="T4647" i="5"/>
  <c r="T4776" i="5"/>
  <c r="T4861" i="5"/>
  <c r="T4978" i="5"/>
  <c r="T5110" i="5"/>
  <c r="T5176" i="5"/>
  <c r="T5291" i="5"/>
  <c r="T5345" i="5"/>
  <c r="T5453" i="5"/>
  <c r="T5506" i="5"/>
  <c r="T5612" i="5"/>
  <c r="T5659" i="5"/>
  <c r="T5756" i="5"/>
  <c r="T5801" i="5"/>
  <c r="T5850" i="5"/>
  <c r="T5941" i="5"/>
  <c r="T5991" i="5"/>
  <c r="T6035" i="5"/>
  <c r="T6132" i="5"/>
  <c r="T6176" i="5"/>
  <c r="T6266" i="5"/>
  <c r="T6298" i="5"/>
  <c r="T6332" i="5"/>
  <c r="T6366" i="5"/>
  <c r="T6450" i="5"/>
  <c r="T6481" i="5"/>
  <c r="T6519" i="5"/>
  <c r="T6598" i="5"/>
  <c r="T6631" i="5"/>
  <c r="T6660" i="5"/>
  <c r="T6695" i="5"/>
  <c r="T6771" i="5"/>
  <c r="T6804" i="5"/>
  <c r="T6829" i="5"/>
  <c r="T6858" i="5"/>
  <c r="T6881" i="5"/>
  <c r="T6957" i="5"/>
  <c r="T6981" i="5"/>
  <c r="T7009" i="5"/>
  <c r="T7032" i="5"/>
  <c r="T7109" i="5"/>
  <c r="T7132" i="5"/>
  <c r="T7160" i="5"/>
  <c r="T7183" i="5"/>
  <c r="T7211" i="5"/>
  <c r="T7282" i="5"/>
  <c r="T7311" i="5"/>
  <c r="T7333" i="5"/>
  <c r="T7359" i="5"/>
  <c r="T7379" i="5"/>
  <c r="T7454" i="5"/>
  <c r="T7474" i="5"/>
  <c r="T7501" i="5"/>
  <c r="T7521" i="5"/>
  <c r="T7547" i="5"/>
  <c r="T7616" i="5"/>
  <c r="T7642" i="5"/>
  <c r="T7664" i="5"/>
  <c r="T7690" i="5"/>
  <c r="T7711" i="5"/>
  <c r="T7785" i="5"/>
  <c r="T7806" i="5"/>
  <c r="T7832" i="5"/>
  <c r="T7853" i="5"/>
  <c r="T7879" i="5"/>
  <c r="T7948" i="5"/>
  <c r="T7974" i="5"/>
  <c r="T7996" i="5"/>
  <c r="T8022" i="5"/>
  <c r="T8043" i="5"/>
  <c r="T8117" i="5"/>
  <c r="T8138" i="5"/>
  <c r="T2612" i="5"/>
  <c r="T3237" i="5"/>
  <c r="T3684" i="5"/>
  <c r="T3998" i="5"/>
  <c r="T4305" i="5"/>
  <c r="T4487" i="5"/>
  <c r="T4659" i="5"/>
  <c r="T4784" i="5"/>
  <c r="T4923" i="5"/>
  <c r="T4992" i="5"/>
  <c r="T5113" i="5"/>
  <c r="T5177" i="5"/>
  <c r="T5292" i="5"/>
  <c r="T5346" i="5"/>
  <c r="T5454" i="5"/>
  <c r="T5507" i="5"/>
  <c r="T5613" i="5"/>
  <c r="T5660" i="5"/>
  <c r="T5758" i="5"/>
  <c r="T5802" i="5"/>
  <c r="T5851" i="5"/>
  <c r="T5942" i="5"/>
  <c r="T5993" i="5"/>
  <c r="T6036" i="5"/>
  <c r="T6133" i="5"/>
  <c r="T6178" i="5"/>
  <c r="T6267" i="5"/>
  <c r="T6299" i="5"/>
  <c r="T6336" i="5"/>
  <c r="T6367" i="5"/>
  <c r="T6451" i="5"/>
  <c r="T6483" i="5"/>
  <c r="T6520" i="5"/>
  <c r="T6599" i="5"/>
  <c r="T6634" i="5"/>
  <c r="T6662" i="5"/>
  <c r="T6696" i="5"/>
  <c r="T6772" i="5"/>
  <c r="T6806" i="5"/>
  <c r="T6832" i="5"/>
  <c r="T6860" i="5"/>
  <c r="T6882" i="5"/>
  <c r="T6958" i="5"/>
  <c r="T6982" i="5"/>
  <c r="T7011" i="5"/>
  <c r="T7033" i="5"/>
  <c r="T7110" i="5"/>
  <c r="T7133" i="5"/>
  <c r="T7161" i="5"/>
  <c r="T7185" i="5"/>
  <c r="T7213" i="5"/>
  <c r="T7283" i="5"/>
  <c r="T7312" i="5"/>
  <c r="T7334" i="5"/>
  <c r="T7360" i="5"/>
  <c r="T7381" i="5"/>
  <c r="T7455" i="5"/>
  <c r="T7475" i="5"/>
  <c r="T7502" i="5"/>
  <c r="T7523" i="5"/>
  <c r="T7550" i="5"/>
  <c r="T7617" i="5"/>
  <c r="T7643" i="5"/>
  <c r="T7665" i="5"/>
  <c r="T7691" i="5"/>
  <c r="T7712" i="5"/>
  <c r="T8713" i="5"/>
  <c r="T8695" i="5"/>
  <c r="T8673" i="5"/>
  <c r="T8656" i="5"/>
  <c r="T8634" i="5"/>
  <c r="T8617" i="5"/>
  <c r="T8547" i="5"/>
  <c r="T8529" i="5"/>
  <c r="T8507" i="5"/>
  <c r="T8490" i="5"/>
  <c r="T8467" i="5"/>
  <c r="T8447" i="5"/>
  <c r="T8374" i="5"/>
  <c r="T8349" i="5"/>
  <c r="T8324" i="5"/>
  <c r="T8297" i="5"/>
  <c r="T8275" i="5"/>
  <c r="T8200" i="5"/>
  <c r="T8170" i="5"/>
  <c r="T8137" i="5"/>
  <c r="T8053" i="5"/>
  <c r="T8010" i="5"/>
  <c r="T7965" i="5"/>
  <c r="T7881" i="5"/>
  <c r="T7840" i="5"/>
  <c r="T7801" i="5"/>
  <c r="T7707" i="5"/>
  <c r="T7659" i="5"/>
  <c r="T7553" i="5"/>
  <c r="T7491" i="5"/>
  <c r="T7442" i="5"/>
  <c r="T7331" i="5"/>
  <c r="T7277" i="5"/>
  <c r="T7165" i="5"/>
  <c r="T7099" i="5"/>
  <c r="T6996" i="5"/>
  <c r="T6880" i="5"/>
  <c r="T6824" i="5"/>
  <c r="T6699" i="5"/>
  <c r="T6617" i="5"/>
  <c r="T6472" i="5"/>
  <c r="T6316" i="5"/>
  <c r="T6106" i="5"/>
  <c r="T5823" i="5"/>
  <c r="T5534" i="5"/>
  <c r="T5257" i="5"/>
  <c r="T8711" i="5"/>
  <c r="T8692" i="5"/>
  <c r="T8672" i="5"/>
  <c r="T8653" i="5"/>
  <c r="T8633" i="5"/>
  <c r="T8613" i="5"/>
  <c r="T8546" i="5"/>
  <c r="T8526" i="5"/>
  <c r="T8506" i="5"/>
  <c r="T8487" i="5"/>
  <c r="T8466" i="5"/>
  <c r="T8444" i="5"/>
  <c r="T8372" i="5"/>
  <c r="T8345" i="5"/>
  <c r="T8323" i="5"/>
  <c r="T8296" i="5"/>
  <c r="T8223" i="5"/>
  <c r="T8198" i="5"/>
  <c r="T8169" i="5"/>
  <c r="T8134" i="5"/>
  <c r="T8044" i="5"/>
  <c r="T8009" i="5"/>
  <c r="T7964" i="5"/>
  <c r="T7875" i="5"/>
  <c r="T7838" i="5"/>
  <c r="T7796" i="5"/>
  <c r="T7706" i="5"/>
  <c r="T7654" i="5"/>
  <c r="T7543" i="5"/>
  <c r="T7490" i="5"/>
  <c r="T7437" i="5"/>
  <c r="T7328" i="5"/>
  <c r="T7272" i="5"/>
  <c r="T7157" i="5"/>
  <c r="T7049" i="5"/>
  <c r="T6992" i="5"/>
  <c r="T6877" i="5"/>
  <c r="T6820" i="5"/>
  <c r="T6688" i="5"/>
  <c r="T6616" i="5"/>
  <c r="T6467" i="5"/>
  <c r="T6295" i="5"/>
  <c r="T6027" i="5"/>
  <c r="T5792" i="5"/>
  <c r="T5497" i="5"/>
  <c r="T5163" i="5"/>
  <c r="T8728" i="5"/>
  <c r="T8710" i="5"/>
  <c r="T8689" i="5"/>
  <c r="T8671" i="5"/>
  <c r="T8649" i="5"/>
  <c r="T8632" i="5"/>
  <c r="T8562" i="5"/>
  <c r="T8545" i="5"/>
  <c r="T8523" i="5"/>
  <c r="T8505" i="5"/>
  <c r="T8483" i="5"/>
  <c r="T8464" i="5"/>
  <c r="T8393" i="5"/>
  <c r="T8371" i="5"/>
  <c r="T8344" i="5"/>
  <c r="T8322" i="5"/>
  <c r="T8294" i="5"/>
  <c r="T8218" i="5"/>
  <c r="T8197" i="5"/>
  <c r="T8165" i="5"/>
  <c r="T8132" i="5"/>
  <c r="T8041" i="5"/>
  <c r="T8006" i="5"/>
  <c r="T7962" i="5"/>
  <c r="T7870" i="5"/>
  <c r="T7833" i="5"/>
  <c r="T7793" i="5"/>
  <c r="T7702" i="5"/>
  <c r="T7648" i="5"/>
  <c r="T7539" i="5"/>
  <c r="T7489" i="5"/>
  <c r="T7377" i="5"/>
  <c r="T7327" i="5"/>
  <c r="T7217" i="5"/>
  <c r="T7149" i="5"/>
  <c r="T7048" i="5"/>
  <c r="T6980" i="5"/>
  <c r="T6876" i="5"/>
  <c r="T6810" i="5"/>
  <c r="T6682" i="5"/>
  <c r="T6611" i="5"/>
  <c r="T6457" i="5"/>
  <c r="T6287" i="5"/>
  <c r="T6021" i="5"/>
  <c r="T5786" i="5"/>
  <c r="T5487" i="5"/>
  <c r="T5098" i="5"/>
  <c r="T8727" i="5"/>
  <c r="T8709" i="5"/>
  <c r="T8687" i="5"/>
  <c r="T8670" i="5"/>
  <c r="T8648" i="5"/>
  <c r="T8631" i="5"/>
  <c r="T8561" i="5"/>
  <c r="T8543" i="5"/>
  <c r="T8522" i="5"/>
  <c r="T8504" i="5"/>
  <c r="T8482" i="5"/>
  <c r="T8463" i="5"/>
  <c r="T8392" i="5"/>
  <c r="T8370" i="5"/>
  <c r="T8343" i="5"/>
  <c r="T8318" i="5"/>
  <c r="T8293" i="5"/>
  <c r="T8217" i="5"/>
  <c r="T8195" i="5"/>
  <c r="T8164" i="5"/>
  <c r="T8128" i="5"/>
  <c r="T8038" i="5"/>
  <c r="T7997" i="5"/>
  <c r="T7961" i="5"/>
  <c r="T7869" i="5"/>
  <c r="T7829" i="5"/>
  <c r="T7791" i="5"/>
  <c r="T7698" i="5"/>
  <c r="T7639" i="5"/>
  <c r="T7538" i="5"/>
  <c r="T7485" i="5"/>
  <c r="T7375" i="5"/>
  <c r="T7323" i="5"/>
  <c r="T7206" i="5"/>
  <c r="T7148" i="5"/>
  <c r="T7043" i="5"/>
  <c r="T6977" i="5"/>
  <c r="T6871" i="5"/>
  <c r="T6799" i="5"/>
  <c r="T6680" i="5"/>
  <c r="T6595" i="5"/>
  <c r="T6445" i="5"/>
  <c r="T6283" i="5"/>
  <c r="T6012" i="5"/>
  <c r="T5777" i="5"/>
  <c r="T5477" i="5"/>
  <c r="M4" i="6"/>
  <c r="I7" i="6"/>
  <c r="I5" i="6"/>
  <c r="L5" i="6"/>
  <c r="N5" i="6" s="1"/>
  <c r="T8720" i="5"/>
  <c r="T8707" i="5"/>
  <c r="T8694" i="5"/>
  <c r="T8681" i="5"/>
  <c r="T8668" i="5"/>
  <c r="T8655" i="5"/>
  <c r="T8642" i="5"/>
  <c r="T8629" i="5"/>
  <c r="T8615" i="5"/>
  <c r="T8554" i="5"/>
  <c r="T8541" i="5"/>
  <c r="T8528" i="5"/>
  <c r="T8515" i="5"/>
  <c r="T8502" i="5"/>
  <c r="T8489" i="5"/>
  <c r="T8475" i="5"/>
  <c r="T8461" i="5"/>
  <c r="T8446" i="5"/>
  <c r="T8383" i="5"/>
  <c r="T8368" i="5"/>
  <c r="T8353" i="5"/>
  <c r="T8336" i="5"/>
  <c r="T8320" i="5"/>
  <c r="T8305" i="5"/>
  <c r="T8289" i="5"/>
  <c r="T8226" i="5"/>
  <c r="T8210" i="5"/>
  <c r="T8193" i="5"/>
  <c r="T8178" i="5"/>
  <c r="T8163" i="5"/>
  <c r="T8147" i="5"/>
  <c r="T8131" i="5"/>
  <c r="T8115" i="5"/>
  <c r="T8051" i="5"/>
  <c r="T8036" i="5"/>
  <c r="T8021" i="5"/>
  <c r="T8005" i="5"/>
  <c r="T7988" i="5"/>
  <c r="T7973" i="5"/>
  <c r="T7958" i="5"/>
  <c r="T7942" i="5"/>
  <c r="T7878" i="5"/>
  <c r="T7862" i="5"/>
  <c r="T7846" i="5"/>
  <c r="T7831" i="5"/>
  <c r="T7816" i="5"/>
  <c r="T7799" i="5"/>
  <c r="T7783" i="5"/>
  <c r="T7720" i="5"/>
  <c r="T7705" i="5"/>
  <c r="T7689" i="5"/>
  <c r="T7673" i="5"/>
  <c r="T7657" i="5"/>
  <c r="T7641" i="5"/>
  <c r="T7626" i="5"/>
  <c r="T7611" i="5"/>
  <c r="T7546" i="5"/>
  <c r="T7530" i="5"/>
  <c r="T7515" i="5"/>
  <c r="T7499" i="5"/>
  <c r="T7484" i="5"/>
  <c r="T7468" i="5"/>
  <c r="T7451" i="5"/>
  <c r="T7436" i="5"/>
  <c r="T7373" i="5"/>
  <c r="T7358" i="5"/>
  <c r="T7341" i="5"/>
  <c r="T7325" i="5"/>
  <c r="T7309" i="5"/>
  <c r="T7292" i="5"/>
  <c r="T7276" i="5"/>
  <c r="T7210" i="5"/>
  <c r="T7192" i="5"/>
  <c r="T7175" i="5"/>
  <c r="T7159" i="5"/>
  <c r="T7143" i="5"/>
  <c r="T7124" i="5"/>
  <c r="T7107" i="5"/>
  <c r="T7042" i="5"/>
  <c r="T7025" i="5"/>
  <c r="T7008" i="5"/>
  <c r="T6991" i="5"/>
  <c r="T6972" i="5"/>
  <c r="T6956" i="5"/>
  <c r="T6940" i="5"/>
  <c r="T6874" i="5"/>
  <c r="T6857" i="5"/>
  <c r="T6839" i="5"/>
  <c r="T6822" i="5"/>
  <c r="T6803" i="5"/>
  <c r="T6783" i="5"/>
  <c r="T6712" i="5"/>
  <c r="T6694" i="5"/>
  <c r="T6672" i="5"/>
  <c r="T6650" i="5"/>
  <c r="T6630" i="5"/>
  <c r="T6610" i="5"/>
  <c r="T6538" i="5"/>
  <c r="T6518" i="5"/>
  <c r="T6494" i="5"/>
  <c r="T6471" i="5"/>
  <c r="T6449" i="5"/>
  <c r="T6378" i="5"/>
  <c r="T6354" i="5"/>
  <c r="T6331" i="5"/>
  <c r="T6311" i="5"/>
  <c r="T6286" i="5"/>
  <c r="T6264" i="5"/>
  <c r="T6192" i="5"/>
  <c r="T6161" i="5"/>
  <c r="T6131" i="5"/>
  <c r="T6101" i="5"/>
  <c r="T6020" i="5"/>
  <c r="T5989" i="5"/>
  <c r="T5958" i="5"/>
  <c r="T5926" i="5"/>
  <c r="T5849" i="5"/>
  <c r="T5817" i="5"/>
  <c r="T5784" i="5"/>
  <c r="T5755" i="5"/>
  <c r="T5675" i="5"/>
  <c r="T5642" i="5"/>
  <c r="T5609" i="5"/>
  <c r="T5526" i="5"/>
  <c r="T5486" i="5"/>
  <c r="T5451" i="5"/>
  <c r="T5364" i="5"/>
  <c r="T5326" i="5"/>
  <c r="T5289" i="5"/>
  <c r="T5199" i="5"/>
  <c r="T5152" i="5"/>
  <c r="T5108" i="5"/>
  <c r="T5002" i="5"/>
  <c r="T4958" i="5"/>
  <c r="T4857" i="5"/>
  <c r="T4813" i="5"/>
  <c r="T4751" i="5"/>
  <c r="T4642" i="5"/>
  <c r="T4515" i="5"/>
  <c r="T4436" i="5"/>
  <c r="T4264" i="5"/>
  <c r="T4120" i="5"/>
  <c r="T3924" i="5"/>
  <c r="T3682" i="5"/>
  <c r="T3334" i="5"/>
  <c r="T2970" i="5"/>
  <c r="T2292" i="5"/>
  <c r="T51" i="5"/>
  <c r="T63" i="5"/>
  <c r="T75" i="5"/>
  <c r="T87" i="5"/>
  <c r="T99" i="5"/>
  <c r="T111" i="5"/>
  <c r="T123" i="5"/>
  <c r="T135" i="5"/>
  <c r="T147" i="5"/>
  <c r="T159" i="5"/>
  <c r="T219" i="5"/>
  <c r="T231" i="5"/>
  <c r="T243" i="5"/>
  <c r="T255" i="5"/>
  <c r="T267" i="5"/>
  <c r="T279" i="5"/>
  <c r="T291" i="5"/>
  <c r="T303" i="5"/>
  <c r="T315" i="5"/>
  <c r="T327" i="5"/>
  <c r="T387" i="5"/>
  <c r="T399" i="5"/>
  <c r="T411" i="5"/>
  <c r="T423" i="5"/>
  <c r="T435" i="5"/>
  <c r="T447" i="5"/>
  <c r="T459" i="5"/>
  <c r="T471" i="5"/>
  <c r="T483" i="5"/>
  <c r="T495" i="5"/>
  <c r="T555" i="5"/>
  <c r="T567" i="5"/>
  <c r="T579" i="5"/>
  <c r="T591" i="5"/>
  <c r="T603" i="5"/>
  <c r="T615" i="5"/>
  <c r="T627" i="5"/>
  <c r="T639" i="5"/>
  <c r="T651" i="5"/>
  <c r="T663" i="5"/>
  <c r="T723" i="5"/>
  <c r="T735" i="5"/>
  <c r="T747" i="5"/>
  <c r="T759" i="5"/>
  <c r="T771" i="5"/>
  <c r="T783" i="5"/>
  <c r="T795" i="5"/>
  <c r="T807" i="5"/>
  <c r="T819" i="5"/>
  <c r="T831" i="5"/>
  <c r="T891" i="5"/>
  <c r="T903" i="5"/>
  <c r="T915" i="5"/>
  <c r="T927" i="5"/>
  <c r="T939" i="5"/>
  <c r="T951" i="5"/>
  <c r="T963" i="5"/>
  <c r="T975" i="5"/>
  <c r="T987" i="5"/>
  <c r="T999" i="5"/>
  <c r="T1059" i="5"/>
  <c r="T1071" i="5"/>
  <c r="T1083" i="5"/>
  <c r="T1095" i="5"/>
  <c r="T1107" i="5"/>
  <c r="T1119" i="5"/>
  <c r="T1131" i="5"/>
  <c r="T1143" i="5"/>
  <c r="T1155" i="5"/>
  <c r="T1167" i="5"/>
  <c r="T1227" i="5"/>
  <c r="T1239" i="5"/>
  <c r="T1251" i="5"/>
  <c r="T1263" i="5"/>
  <c r="T1275" i="5"/>
  <c r="T1287" i="5"/>
  <c r="T1299" i="5"/>
  <c r="T1311" i="5"/>
  <c r="T1323" i="5"/>
  <c r="T1335" i="5"/>
  <c r="T52" i="5"/>
  <c r="T64" i="5"/>
  <c r="T76" i="5"/>
  <c r="T88" i="5"/>
  <c r="T100" i="5"/>
  <c r="T112" i="5"/>
  <c r="T124" i="5"/>
  <c r="T136" i="5"/>
  <c r="T148" i="5"/>
  <c r="T160" i="5"/>
  <c r="T220" i="5"/>
  <c r="T232" i="5"/>
  <c r="T244" i="5"/>
  <c r="T256" i="5"/>
  <c r="T268" i="5"/>
  <c r="T280" i="5"/>
  <c r="T292" i="5"/>
  <c r="T304" i="5"/>
  <c r="T316" i="5"/>
  <c r="T328" i="5"/>
  <c r="T388" i="5"/>
  <c r="T400" i="5"/>
  <c r="T412" i="5"/>
  <c r="T424" i="5"/>
  <c r="T436" i="5"/>
  <c r="T448" i="5"/>
  <c r="T460" i="5"/>
  <c r="T472" i="5"/>
  <c r="T484" i="5"/>
  <c r="T496" i="5"/>
  <c r="T556" i="5"/>
  <c r="T568" i="5"/>
  <c r="T580" i="5"/>
  <c r="T592" i="5"/>
  <c r="T604" i="5"/>
  <c r="T616" i="5"/>
  <c r="T628" i="5"/>
  <c r="T640" i="5"/>
  <c r="T652" i="5"/>
  <c r="T664" i="5"/>
  <c r="T724" i="5"/>
  <c r="T736" i="5"/>
  <c r="T748" i="5"/>
  <c r="T760" i="5"/>
  <c r="T772" i="5"/>
  <c r="T784" i="5"/>
  <c r="T796" i="5"/>
  <c r="T808" i="5"/>
  <c r="T820" i="5"/>
  <c r="T832" i="5"/>
  <c r="T892" i="5"/>
  <c r="T904" i="5"/>
  <c r="T916" i="5"/>
  <c r="T928" i="5"/>
  <c r="T940" i="5"/>
  <c r="T952" i="5"/>
  <c r="T964" i="5"/>
  <c r="T976" i="5"/>
  <c r="T988" i="5"/>
  <c r="T1000" i="5"/>
  <c r="T1060" i="5"/>
  <c r="T1072" i="5"/>
  <c r="T1084" i="5"/>
  <c r="T1096" i="5"/>
  <c r="T1108" i="5"/>
  <c r="T1120" i="5"/>
  <c r="T1132" i="5"/>
  <c r="T1144" i="5"/>
  <c r="T1156" i="5"/>
  <c r="T1168" i="5"/>
  <c r="T1228" i="5"/>
  <c r="T1240" i="5"/>
  <c r="T1252" i="5"/>
  <c r="T1264" i="5"/>
  <c r="T1276" i="5"/>
  <c r="T1288" i="5"/>
  <c r="T1300" i="5"/>
  <c r="T1312" i="5"/>
  <c r="T1324" i="5"/>
  <c r="T1336" i="5"/>
  <c r="T53" i="5"/>
  <c r="T65" i="5"/>
  <c r="T77" i="5"/>
  <c r="T89" i="5"/>
  <c r="T101" i="5"/>
  <c r="T113" i="5"/>
  <c r="T125" i="5"/>
  <c r="T137" i="5"/>
  <c r="T149" i="5"/>
  <c r="T161" i="5"/>
  <c r="T221" i="5"/>
  <c r="T233" i="5"/>
  <c r="T245" i="5"/>
  <c r="T257" i="5"/>
  <c r="T269" i="5"/>
  <c r="T281" i="5"/>
  <c r="T293" i="5"/>
  <c r="T305" i="5"/>
  <c r="T317" i="5"/>
  <c r="T329" i="5"/>
  <c r="T389" i="5"/>
  <c r="T401" i="5"/>
  <c r="T413" i="5"/>
  <c r="T425" i="5"/>
  <c r="T437" i="5"/>
  <c r="T449" i="5"/>
  <c r="T461" i="5"/>
  <c r="T473" i="5"/>
  <c r="T485" i="5"/>
  <c r="T497" i="5"/>
  <c r="T557" i="5"/>
  <c r="T569" i="5"/>
  <c r="T581" i="5"/>
  <c r="T593" i="5"/>
  <c r="T605" i="5"/>
  <c r="T617" i="5"/>
  <c r="T629" i="5"/>
  <c r="T641" i="5"/>
  <c r="T653" i="5"/>
  <c r="T665" i="5"/>
  <c r="T725" i="5"/>
  <c r="T737" i="5"/>
  <c r="T749" i="5"/>
  <c r="T761" i="5"/>
  <c r="T773" i="5"/>
  <c r="T785" i="5"/>
  <c r="T797" i="5"/>
  <c r="T809" i="5"/>
  <c r="T821" i="5"/>
  <c r="T833" i="5"/>
  <c r="T893" i="5"/>
  <c r="T905" i="5"/>
  <c r="T917" i="5"/>
  <c r="T929" i="5"/>
  <c r="T941" i="5"/>
  <c r="T953" i="5"/>
  <c r="T965" i="5"/>
  <c r="T977" i="5"/>
  <c r="T989" i="5"/>
  <c r="T1001" i="5"/>
  <c r="T1061" i="5"/>
  <c r="T1073" i="5"/>
  <c r="T1085" i="5"/>
  <c r="T1097" i="5"/>
  <c r="T1109" i="5"/>
  <c r="T1121" i="5"/>
  <c r="T1133" i="5"/>
  <c r="T1145" i="5"/>
  <c r="T1157" i="5"/>
  <c r="T1169" i="5"/>
  <c r="T1229" i="5"/>
  <c r="T1241" i="5"/>
  <c r="T1253" i="5"/>
  <c r="T1265" i="5"/>
  <c r="T1277" i="5"/>
  <c r="T1289" i="5"/>
  <c r="T1301" i="5"/>
  <c r="T1313" i="5"/>
  <c r="T1325" i="5"/>
  <c r="T1337" i="5"/>
  <c r="T43" i="5"/>
  <c r="T55" i="5"/>
  <c r="T67" i="5"/>
  <c r="T79" i="5"/>
  <c r="T91" i="5"/>
  <c r="T103" i="5"/>
  <c r="T115" i="5"/>
  <c r="T127" i="5"/>
  <c r="T139" i="5"/>
  <c r="T151" i="5"/>
  <c r="T211" i="5"/>
  <c r="T223" i="5"/>
  <c r="T235" i="5"/>
  <c r="T247" i="5"/>
  <c r="T259" i="5"/>
  <c r="T271" i="5"/>
  <c r="T283" i="5"/>
  <c r="T295" i="5"/>
  <c r="T307" i="5"/>
  <c r="T319" i="5"/>
  <c r="T379" i="5"/>
  <c r="T391" i="5"/>
  <c r="T403" i="5"/>
  <c r="T415" i="5"/>
  <c r="T427" i="5"/>
  <c r="T439" i="5"/>
  <c r="T451" i="5"/>
  <c r="T463" i="5"/>
  <c r="T475" i="5"/>
  <c r="T487" i="5"/>
  <c r="T547" i="5"/>
  <c r="T559" i="5"/>
  <c r="T571" i="5"/>
  <c r="T583" i="5"/>
  <c r="T595" i="5"/>
  <c r="T607" i="5"/>
  <c r="T619" i="5"/>
  <c r="T631" i="5"/>
  <c r="T643" i="5"/>
  <c r="T655" i="5"/>
  <c r="T715" i="5"/>
  <c r="T727" i="5"/>
  <c r="T739" i="5"/>
  <c r="T751" i="5"/>
  <c r="T763" i="5"/>
  <c r="T775" i="5"/>
  <c r="T787" i="5"/>
  <c r="T799" i="5"/>
  <c r="T811" i="5"/>
  <c r="T823" i="5"/>
  <c r="T883" i="5"/>
  <c r="T895" i="5"/>
  <c r="T907" i="5"/>
  <c r="T919" i="5"/>
  <c r="T931" i="5"/>
  <c r="T943" i="5"/>
  <c r="T955" i="5"/>
  <c r="T967" i="5"/>
  <c r="T979" i="5"/>
  <c r="T991" i="5"/>
  <c r="T1051" i="5"/>
  <c r="T1063" i="5"/>
  <c r="T1075" i="5"/>
  <c r="T1087" i="5"/>
  <c r="T1099" i="5"/>
  <c r="T1111" i="5"/>
  <c r="T1123" i="5"/>
  <c r="T1135" i="5"/>
  <c r="T1147" i="5"/>
  <c r="T1159" i="5"/>
  <c r="T1219" i="5"/>
  <c r="T1231" i="5"/>
  <c r="T1243" i="5"/>
  <c r="T1255" i="5"/>
  <c r="T1267" i="5"/>
  <c r="T1279" i="5"/>
  <c r="T1291" i="5"/>
  <c r="T1303" i="5"/>
  <c r="T1315" i="5"/>
  <c r="T1327" i="5"/>
  <c r="T47" i="5"/>
  <c r="T59" i="5"/>
  <c r="T71" i="5"/>
  <c r="T83" i="5"/>
  <c r="T95" i="5"/>
  <c r="T107" i="5"/>
  <c r="T119" i="5"/>
  <c r="T131" i="5"/>
  <c r="T143" i="5"/>
  <c r="T155" i="5"/>
  <c r="T215" i="5"/>
  <c r="T227" i="5"/>
  <c r="T239" i="5"/>
  <c r="T251" i="5"/>
  <c r="T263" i="5"/>
  <c r="T275" i="5"/>
  <c r="T287" i="5"/>
  <c r="T299" i="5"/>
  <c r="T311" i="5"/>
  <c r="T323" i="5"/>
  <c r="T383" i="5"/>
  <c r="T395" i="5"/>
  <c r="T407" i="5"/>
  <c r="T419" i="5"/>
  <c r="T431" i="5"/>
  <c r="T443" i="5"/>
  <c r="T455" i="5"/>
  <c r="T467" i="5"/>
  <c r="T479" i="5"/>
  <c r="T491" i="5"/>
  <c r="T551" i="5"/>
  <c r="T563" i="5"/>
  <c r="T575" i="5"/>
  <c r="T587" i="5"/>
  <c r="T599" i="5"/>
  <c r="T611" i="5"/>
  <c r="T623" i="5"/>
  <c r="T635" i="5"/>
  <c r="T647" i="5"/>
  <c r="T659" i="5"/>
  <c r="T719" i="5"/>
  <c r="T731" i="5"/>
  <c r="T743" i="5"/>
  <c r="T755" i="5"/>
  <c r="T767" i="5"/>
  <c r="T779" i="5"/>
  <c r="T791" i="5"/>
  <c r="T803" i="5"/>
  <c r="T815" i="5"/>
  <c r="T827" i="5"/>
  <c r="T887" i="5"/>
  <c r="T899" i="5"/>
  <c r="T911" i="5"/>
  <c r="T923" i="5"/>
  <c r="T935" i="5"/>
  <c r="T947" i="5"/>
  <c r="T959" i="5"/>
  <c r="T971" i="5"/>
  <c r="T983" i="5"/>
  <c r="T995" i="5"/>
  <c r="T1055" i="5"/>
  <c r="T1067" i="5"/>
  <c r="T1079" i="5"/>
  <c r="T1091" i="5"/>
  <c r="T1103" i="5"/>
  <c r="T1115" i="5"/>
  <c r="T1127" i="5"/>
  <c r="T1139" i="5"/>
  <c r="T1151" i="5"/>
  <c r="T1163" i="5"/>
  <c r="T1223" i="5"/>
  <c r="T1235" i="5"/>
  <c r="T1247" i="5"/>
  <c r="T1259" i="5"/>
  <c r="T1271" i="5"/>
  <c r="T1283" i="5"/>
  <c r="T1295" i="5"/>
  <c r="T1307" i="5"/>
  <c r="T1319" i="5"/>
  <c r="T1331" i="5"/>
  <c r="T1391" i="5"/>
  <c r="T1403" i="5"/>
  <c r="T1415" i="5"/>
  <c r="T1427" i="5"/>
  <c r="T50" i="5"/>
  <c r="T72" i="5"/>
  <c r="T93" i="5"/>
  <c r="T114" i="5"/>
  <c r="T133" i="5"/>
  <c r="T154" i="5"/>
  <c r="T224" i="5"/>
  <c r="T242" i="5"/>
  <c r="T264" i="5"/>
  <c r="T285" i="5"/>
  <c r="T306" i="5"/>
  <c r="T325" i="5"/>
  <c r="T394" i="5"/>
  <c r="T416" i="5"/>
  <c r="T434" i="5"/>
  <c r="T456" i="5"/>
  <c r="T477" i="5"/>
  <c r="T498" i="5"/>
  <c r="T565" i="5"/>
  <c r="T586" i="5"/>
  <c r="T608" i="5"/>
  <c r="T626" i="5"/>
  <c r="T648" i="5"/>
  <c r="T717" i="5"/>
  <c r="T738" i="5"/>
  <c r="T757" i="5"/>
  <c r="T778" i="5"/>
  <c r="T800" i="5"/>
  <c r="T818" i="5"/>
  <c r="T888" i="5"/>
  <c r="T909" i="5"/>
  <c r="T930" i="5"/>
  <c r="T949" i="5"/>
  <c r="T970" i="5"/>
  <c r="T992" i="5"/>
  <c r="T1058" i="5"/>
  <c r="T1080" i="5"/>
  <c r="T1101" i="5"/>
  <c r="T1122" i="5"/>
  <c r="T1141" i="5"/>
  <c r="T1162" i="5"/>
  <c r="T1232" i="5"/>
  <c r="T1250" i="5"/>
  <c r="T1272" i="5"/>
  <c r="T1293" i="5"/>
  <c r="T1314" i="5"/>
  <c r="T1333" i="5"/>
  <c r="T1397" i="5"/>
  <c r="T1410" i="5"/>
  <c r="T1423" i="5"/>
  <c r="T1436" i="5"/>
  <c r="T1448" i="5"/>
  <c r="T1460" i="5"/>
  <c r="T1472" i="5"/>
  <c r="T1484" i="5"/>
  <c r="T1496" i="5"/>
  <c r="T1556" i="5"/>
  <c r="T1568" i="5"/>
  <c r="T1580" i="5"/>
  <c r="T1592" i="5"/>
  <c r="T1604" i="5"/>
  <c r="T1616" i="5"/>
  <c r="T1628" i="5"/>
  <c r="T1640" i="5"/>
  <c r="T1652" i="5"/>
  <c r="T1664" i="5"/>
  <c r="T1724" i="5"/>
  <c r="T1736" i="5"/>
  <c r="T1748" i="5"/>
  <c r="T54" i="5"/>
  <c r="T73" i="5"/>
  <c r="T94" i="5"/>
  <c r="T116" i="5"/>
  <c r="T134" i="5"/>
  <c r="T156" i="5"/>
  <c r="T225" i="5"/>
  <c r="T246" i="5"/>
  <c r="T265" i="5"/>
  <c r="T286" i="5"/>
  <c r="T308" i="5"/>
  <c r="T326" i="5"/>
  <c r="T396" i="5"/>
  <c r="T417" i="5"/>
  <c r="T438" i="5"/>
  <c r="T457" i="5"/>
  <c r="T478" i="5"/>
  <c r="T548" i="5"/>
  <c r="T566" i="5"/>
  <c r="T588" i="5"/>
  <c r="T609" i="5"/>
  <c r="T630" i="5"/>
  <c r="T649" i="5"/>
  <c r="T718" i="5"/>
  <c r="T740" i="5"/>
  <c r="T758" i="5"/>
  <c r="T780" i="5"/>
  <c r="T801" i="5"/>
  <c r="T822" i="5"/>
  <c r="T889" i="5"/>
  <c r="T910" i="5"/>
  <c r="T932" i="5"/>
  <c r="T950" i="5"/>
  <c r="T972" i="5"/>
  <c r="T993" i="5"/>
  <c r="T1062" i="5"/>
  <c r="T1081" i="5"/>
  <c r="T1102" i="5"/>
  <c r="T1124" i="5"/>
  <c r="T1142" i="5"/>
  <c r="T1164" i="5"/>
  <c r="T1233" i="5"/>
  <c r="T1254" i="5"/>
  <c r="T1273" i="5"/>
  <c r="T1294" i="5"/>
  <c r="T1316" i="5"/>
  <c r="T1334" i="5"/>
  <c r="T1398" i="5"/>
  <c r="T1411" i="5"/>
  <c r="T1424" i="5"/>
  <c r="T1437" i="5"/>
  <c r="T1449" i="5"/>
  <c r="T1461" i="5"/>
  <c r="T1473" i="5"/>
  <c r="T1485" i="5"/>
  <c r="T1497" i="5"/>
  <c r="T1557" i="5"/>
  <c r="T1569" i="5"/>
  <c r="T1581" i="5"/>
  <c r="T1593" i="5"/>
  <c r="T1605" i="5"/>
  <c r="T1617" i="5"/>
  <c r="T1629" i="5"/>
  <c r="T1641" i="5"/>
  <c r="T1653" i="5"/>
  <c r="T1665" i="5"/>
  <c r="T1725" i="5"/>
  <c r="T1737" i="5"/>
  <c r="T1749" i="5"/>
  <c r="T56" i="5"/>
  <c r="T74" i="5"/>
  <c r="T96" i="5"/>
  <c r="T117" i="5"/>
  <c r="T138" i="5"/>
  <c r="T157" i="5"/>
  <c r="T226" i="5"/>
  <c r="T248" i="5"/>
  <c r="T266" i="5"/>
  <c r="T288" i="5"/>
  <c r="T309" i="5"/>
  <c r="T330" i="5"/>
  <c r="T397" i="5"/>
  <c r="T418" i="5"/>
  <c r="T440" i="5"/>
  <c r="T458" i="5"/>
  <c r="T480" i="5"/>
  <c r="T549" i="5"/>
  <c r="T570" i="5"/>
  <c r="T589" i="5"/>
  <c r="T610" i="5"/>
  <c r="T632" i="5"/>
  <c r="T650" i="5"/>
  <c r="T720" i="5"/>
  <c r="T741" i="5"/>
  <c r="T762" i="5"/>
  <c r="T781" i="5"/>
  <c r="T802" i="5"/>
  <c r="T824" i="5"/>
  <c r="T890" i="5"/>
  <c r="T912" i="5"/>
  <c r="T933" i="5"/>
  <c r="T954" i="5"/>
  <c r="T973" i="5"/>
  <c r="T994" i="5"/>
  <c r="T1064" i="5"/>
  <c r="T1082" i="5"/>
  <c r="T1104" i="5"/>
  <c r="T1125" i="5"/>
  <c r="T1146" i="5"/>
  <c r="T1165" i="5"/>
  <c r="T1234" i="5"/>
  <c r="T1256" i="5"/>
  <c r="T1274" i="5"/>
  <c r="T1296" i="5"/>
  <c r="T1317" i="5"/>
  <c r="T1338" i="5"/>
  <c r="T1399" i="5"/>
  <c r="T1412" i="5"/>
  <c r="T1425" i="5"/>
  <c r="T1438" i="5"/>
  <c r="T1450" i="5"/>
  <c r="T1462" i="5"/>
  <c r="T1474" i="5"/>
  <c r="T1486" i="5"/>
  <c r="T1498" i="5"/>
  <c r="T1558" i="5"/>
  <c r="T1570" i="5"/>
  <c r="T1582" i="5"/>
  <c r="T1594" i="5"/>
  <c r="T1606" i="5"/>
  <c r="T1618" i="5"/>
  <c r="T1630" i="5"/>
  <c r="T1642" i="5"/>
  <c r="T1654" i="5"/>
  <c r="T1666" i="5"/>
  <c r="T1726" i="5"/>
  <c r="T1738" i="5"/>
  <c r="T1750" i="5"/>
  <c r="T58" i="5"/>
  <c r="T80" i="5"/>
  <c r="T98" i="5"/>
  <c r="T120" i="5"/>
  <c r="T141" i="5"/>
  <c r="T162" i="5"/>
  <c r="T229" i="5"/>
  <c r="T250" i="5"/>
  <c r="T272" i="5"/>
  <c r="T290" i="5"/>
  <c r="T312" i="5"/>
  <c r="T381" i="5"/>
  <c r="T402" i="5"/>
  <c r="T421" i="5"/>
  <c r="T442" i="5"/>
  <c r="T464" i="5"/>
  <c r="T482" i="5"/>
  <c r="T552" i="5"/>
  <c r="T573" i="5"/>
  <c r="T594" i="5"/>
  <c r="T613" i="5"/>
  <c r="T634" i="5"/>
  <c r="T656" i="5"/>
  <c r="T722" i="5"/>
  <c r="T744" i="5"/>
  <c r="T765" i="5"/>
  <c r="T786" i="5"/>
  <c r="T805" i="5"/>
  <c r="T826" i="5"/>
  <c r="T896" i="5"/>
  <c r="T914" i="5"/>
  <c r="T936" i="5"/>
  <c r="T957" i="5"/>
  <c r="T978" i="5"/>
  <c r="T997" i="5"/>
  <c r="T1066" i="5"/>
  <c r="T1088" i="5"/>
  <c r="T1106" i="5"/>
  <c r="T1128" i="5"/>
  <c r="T1149" i="5"/>
  <c r="T1170" i="5"/>
  <c r="T1237" i="5"/>
  <c r="T1258" i="5"/>
  <c r="T1280" i="5"/>
  <c r="T1298" i="5"/>
  <c r="T1320" i="5"/>
  <c r="T1388" i="5"/>
  <c r="T1401" i="5"/>
  <c r="T1414" i="5"/>
  <c r="T1428" i="5"/>
  <c r="T1440" i="5"/>
  <c r="T1452" i="5"/>
  <c r="T1464" i="5"/>
  <c r="T1476" i="5"/>
  <c r="T1488" i="5"/>
  <c r="T1500" i="5"/>
  <c r="T1560" i="5"/>
  <c r="T1572" i="5"/>
  <c r="T1584" i="5"/>
  <c r="T1596" i="5"/>
  <c r="T1608" i="5"/>
  <c r="T1620" i="5"/>
  <c r="T1632" i="5"/>
  <c r="T1644" i="5"/>
  <c r="T1656" i="5"/>
  <c r="T1668" i="5"/>
  <c r="T1728" i="5"/>
  <c r="T1740" i="5"/>
  <c r="T1752" i="5"/>
  <c r="T1764" i="5"/>
  <c r="T1776" i="5"/>
  <c r="T1788" i="5"/>
  <c r="T1800" i="5"/>
  <c r="T1812" i="5"/>
  <c r="T1824" i="5"/>
  <c r="T1836" i="5"/>
  <c r="T1896" i="5"/>
  <c r="T1908" i="5"/>
  <c r="T1920" i="5"/>
  <c r="T1932" i="5"/>
  <c r="T1944" i="5"/>
  <c r="T1956" i="5"/>
  <c r="T1968" i="5"/>
  <c r="T1980" i="5"/>
  <c r="T1992" i="5"/>
  <c r="T45" i="5"/>
  <c r="T66" i="5"/>
  <c r="T85" i="5"/>
  <c r="T106" i="5"/>
  <c r="T128" i="5"/>
  <c r="T146" i="5"/>
  <c r="T216" i="5"/>
  <c r="T237" i="5"/>
  <c r="T258" i="5"/>
  <c r="T277" i="5"/>
  <c r="T298" i="5"/>
  <c r="T320" i="5"/>
  <c r="T386" i="5"/>
  <c r="T408" i="5"/>
  <c r="T429" i="5"/>
  <c r="T450" i="5"/>
  <c r="T469" i="5"/>
  <c r="T490" i="5"/>
  <c r="T560" i="5"/>
  <c r="T578" i="5"/>
  <c r="T600" i="5"/>
  <c r="T621" i="5"/>
  <c r="T642" i="5"/>
  <c r="T661" i="5"/>
  <c r="T730" i="5"/>
  <c r="T752" i="5"/>
  <c r="T770" i="5"/>
  <c r="T792" i="5"/>
  <c r="T813" i="5"/>
  <c r="T834" i="5"/>
  <c r="T901" i="5"/>
  <c r="T922" i="5"/>
  <c r="T944" i="5"/>
  <c r="T962" i="5"/>
  <c r="T984" i="5"/>
  <c r="T1053" i="5"/>
  <c r="T1074" i="5"/>
  <c r="T1093" i="5"/>
  <c r="T1114" i="5"/>
  <c r="T1136" i="5"/>
  <c r="T1154" i="5"/>
  <c r="T1224" i="5"/>
  <c r="T1245" i="5"/>
  <c r="T1266" i="5"/>
  <c r="T1285" i="5"/>
  <c r="T1306" i="5"/>
  <c r="T1328" i="5"/>
  <c r="T1393" i="5"/>
  <c r="T1406" i="5"/>
  <c r="T1419" i="5"/>
  <c r="T1432" i="5"/>
  <c r="T1444" i="5"/>
  <c r="T1456" i="5"/>
  <c r="T1468" i="5"/>
  <c r="T1480" i="5"/>
  <c r="T1492" i="5"/>
  <c r="T1504" i="5"/>
  <c r="T1564" i="5"/>
  <c r="T1576" i="5"/>
  <c r="T1588" i="5"/>
  <c r="T1600" i="5"/>
  <c r="T1612" i="5"/>
  <c r="T1624" i="5"/>
  <c r="T1636" i="5"/>
  <c r="T1648" i="5"/>
  <c r="T1660" i="5"/>
  <c r="T1672" i="5"/>
  <c r="T1732" i="5"/>
  <c r="T1744" i="5"/>
  <c r="T1756" i="5"/>
  <c r="T1768" i="5"/>
  <c r="T1780" i="5"/>
  <c r="T1792" i="5"/>
  <c r="T1804" i="5"/>
  <c r="T1816" i="5"/>
  <c r="T1828" i="5"/>
  <c r="T1840" i="5"/>
  <c r="T1900" i="5"/>
  <c r="T1912" i="5"/>
  <c r="T1924" i="5"/>
  <c r="T1936" i="5"/>
  <c r="T1948" i="5"/>
  <c r="T1960" i="5"/>
  <c r="T1972" i="5"/>
  <c r="T1984" i="5"/>
  <c r="T1996" i="5"/>
  <c r="T2008" i="5"/>
  <c r="T2068" i="5"/>
  <c r="T2080" i="5"/>
  <c r="T2092" i="5"/>
  <c r="T2104" i="5"/>
  <c r="T2116" i="5"/>
  <c r="T2128" i="5"/>
  <c r="T2140" i="5"/>
  <c r="T2152" i="5"/>
  <c r="T2164" i="5"/>
  <c r="T2176" i="5"/>
  <c r="T2236" i="5"/>
  <c r="T2248" i="5"/>
  <c r="T2260" i="5"/>
  <c r="T2272" i="5"/>
  <c r="T2284" i="5"/>
  <c r="T2296" i="5"/>
  <c r="T2308" i="5"/>
  <c r="T2320" i="5"/>
  <c r="T2332" i="5"/>
  <c r="T2344" i="5"/>
  <c r="T2404" i="5"/>
  <c r="T2416" i="5"/>
  <c r="T2428" i="5"/>
  <c r="T2440" i="5"/>
  <c r="T2452" i="5"/>
  <c r="T2464" i="5"/>
  <c r="T2476" i="5"/>
  <c r="T2488" i="5"/>
  <c r="T2500" i="5"/>
  <c r="T68" i="5"/>
  <c r="T104" i="5"/>
  <c r="T140" i="5"/>
  <c r="T218" i="5"/>
  <c r="T254" i="5"/>
  <c r="T294" i="5"/>
  <c r="T324" i="5"/>
  <c r="T409" i="5"/>
  <c r="T445" i="5"/>
  <c r="T481" i="5"/>
  <c r="T562" i="5"/>
  <c r="T598" i="5"/>
  <c r="T636" i="5"/>
  <c r="T716" i="5"/>
  <c r="T753" i="5"/>
  <c r="T789" i="5"/>
  <c r="T825" i="5"/>
  <c r="T906" i="5"/>
  <c r="T942" i="5"/>
  <c r="T980" i="5"/>
  <c r="T1057" i="5"/>
  <c r="T1094" i="5"/>
  <c r="T1130" i="5"/>
  <c r="T1166" i="5"/>
  <c r="T1248" i="5"/>
  <c r="T1284" i="5"/>
  <c r="T1321" i="5"/>
  <c r="T1396" i="5"/>
  <c r="T1420" i="5"/>
  <c r="T1442" i="5"/>
  <c r="T1463" i="5"/>
  <c r="T1482" i="5"/>
  <c r="T1503" i="5"/>
  <c r="T1573" i="5"/>
  <c r="T1591" i="5"/>
  <c r="T1613" i="5"/>
  <c r="T1634" i="5"/>
  <c r="T1655" i="5"/>
  <c r="T1674" i="5"/>
  <c r="T1743" i="5"/>
  <c r="T1761" i="5"/>
  <c r="T1775" i="5"/>
  <c r="T1790" i="5"/>
  <c r="T1805" i="5"/>
  <c r="T1819" i="5"/>
  <c r="T1833" i="5"/>
  <c r="T1895" i="5"/>
  <c r="T1910" i="5"/>
  <c r="T1925" i="5"/>
  <c r="T1939" i="5"/>
  <c r="T1953" i="5"/>
  <c r="T1967" i="5"/>
  <c r="T1982" i="5"/>
  <c r="T1997" i="5"/>
  <c r="T2010" i="5"/>
  <c r="T2071" i="5"/>
  <c r="T2084" i="5"/>
  <c r="T2097" i="5"/>
  <c r="T2110" i="5"/>
  <c r="T2123" i="5"/>
  <c r="T2136" i="5"/>
  <c r="T2149" i="5"/>
  <c r="T2162" i="5"/>
  <c r="T2175" i="5"/>
  <c r="T2237" i="5"/>
  <c r="T2250" i="5"/>
  <c r="T2263" i="5"/>
  <c r="T2276" i="5"/>
  <c r="T2289" i="5"/>
  <c r="T2302" i="5"/>
  <c r="T2315" i="5"/>
  <c r="T2328" i="5"/>
  <c r="T2341" i="5"/>
  <c r="T69" i="5"/>
  <c r="T105" i="5"/>
  <c r="T142" i="5"/>
  <c r="T222" i="5"/>
  <c r="T260" i="5"/>
  <c r="T296" i="5"/>
  <c r="T380" i="5"/>
  <c r="T410" i="5"/>
  <c r="T446" i="5"/>
  <c r="T486" i="5"/>
  <c r="T564" i="5"/>
  <c r="T601" i="5"/>
  <c r="T637" i="5"/>
  <c r="T721" i="5"/>
  <c r="T754" i="5"/>
  <c r="T790" i="5"/>
  <c r="T828" i="5"/>
  <c r="T908" i="5"/>
  <c r="T945" i="5"/>
  <c r="T981" i="5"/>
  <c r="T1065" i="5"/>
  <c r="T1098" i="5"/>
  <c r="T1134" i="5"/>
  <c r="T1220" i="5"/>
  <c r="T1249" i="5"/>
  <c r="T1286" i="5"/>
  <c r="T1322" i="5"/>
  <c r="T1400" i="5"/>
  <c r="T1421" i="5"/>
  <c r="T1443" i="5"/>
  <c r="T1465" i="5"/>
  <c r="T1483" i="5"/>
  <c r="T1505" i="5"/>
  <c r="T1574" i="5"/>
  <c r="T1595" i="5"/>
  <c r="T1614" i="5"/>
  <c r="T1635" i="5"/>
  <c r="T1657" i="5"/>
  <c r="T1723" i="5"/>
  <c r="T1745" i="5"/>
  <c r="T1762" i="5"/>
  <c r="T1777" i="5"/>
  <c r="T1791" i="5"/>
  <c r="T1806" i="5"/>
  <c r="T1820" i="5"/>
  <c r="T1834" i="5"/>
  <c r="T1897" i="5"/>
  <c r="T1911" i="5"/>
  <c r="T1926" i="5"/>
  <c r="T1940" i="5"/>
  <c r="T1954" i="5"/>
  <c r="T1969" i="5"/>
  <c r="T1983" i="5"/>
  <c r="T1998" i="5"/>
  <c r="T2059" i="5"/>
  <c r="T2072" i="5"/>
  <c r="T2085" i="5"/>
  <c r="T2098" i="5"/>
  <c r="T2111" i="5"/>
  <c r="T2124" i="5"/>
  <c r="T2137" i="5"/>
  <c r="T2150" i="5"/>
  <c r="T2163" i="5"/>
  <c r="T2177" i="5"/>
  <c r="T2238" i="5"/>
  <c r="T2251" i="5"/>
  <c r="T2264" i="5"/>
  <c r="T2277" i="5"/>
  <c r="T2290" i="5"/>
  <c r="T2303" i="5"/>
  <c r="T2316" i="5"/>
  <c r="T2329" i="5"/>
  <c r="T2342" i="5"/>
  <c r="T2403" i="5"/>
  <c r="T2417" i="5"/>
  <c r="T2430" i="5"/>
  <c r="T2443" i="5"/>
  <c r="T2456" i="5"/>
  <c r="T2469" i="5"/>
  <c r="T2482" i="5"/>
  <c r="T2495" i="5"/>
  <c r="T2508" i="5"/>
  <c r="T2568" i="5"/>
  <c r="T2580" i="5"/>
  <c r="T2592" i="5"/>
  <c r="T70" i="5"/>
  <c r="T108" i="5"/>
  <c r="T144" i="5"/>
  <c r="T228" i="5"/>
  <c r="T261" i="5"/>
  <c r="T297" i="5"/>
  <c r="T382" i="5"/>
  <c r="T414" i="5"/>
  <c r="T452" i="5"/>
  <c r="T488" i="5"/>
  <c r="T572" i="5"/>
  <c r="T602" i="5"/>
  <c r="T638" i="5"/>
  <c r="T726" i="5"/>
  <c r="T756" i="5"/>
  <c r="T793" i="5"/>
  <c r="T829" i="5"/>
  <c r="T913" i="5"/>
  <c r="T946" i="5"/>
  <c r="T982" i="5"/>
  <c r="T1068" i="5"/>
  <c r="T1100" i="5"/>
  <c r="T1137" i="5"/>
  <c r="T1221" i="5"/>
  <c r="T1257" i="5"/>
  <c r="T1290" i="5"/>
  <c r="T1326" i="5"/>
  <c r="T1402" i="5"/>
  <c r="T1422" i="5"/>
  <c r="T1445" i="5"/>
  <c r="T1466" i="5"/>
  <c r="T1487" i="5"/>
  <c r="T1506" i="5"/>
  <c r="T1575" i="5"/>
  <c r="T1597" i="5"/>
  <c r="T1615" i="5"/>
  <c r="T1637" i="5"/>
  <c r="T1658" i="5"/>
  <c r="T1727" i="5"/>
  <c r="T1746" i="5"/>
  <c r="T1763" i="5"/>
  <c r="T1778" i="5"/>
  <c r="T1793" i="5"/>
  <c r="T1807" i="5"/>
  <c r="T1821" i="5"/>
  <c r="T1835" i="5"/>
  <c r="T1898" i="5"/>
  <c r="T1913" i="5"/>
  <c r="T1927" i="5"/>
  <c r="T1941" i="5"/>
  <c r="T1955" i="5"/>
  <c r="T1970" i="5"/>
  <c r="T1985" i="5"/>
  <c r="T1999" i="5"/>
  <c r="T2060" i="5"/>
  <c r="T2073" i="5"/>
  <c r="T2086" i="5"/>
  <c r="T2099" i="5"/>
  <c r="T2112" i="5"/>
  <c r="T2125" i="5"/>
  <c r="T2138" i="5"/>
  <c r="T2151" i="5"/>
  <c r="T2165" i="5"/>
  <c r="T2178" i="5"/>
  <c r="T2239" i="5"/>
  <c r="T2252" i="5"/>
  <c r="T2265" i="5"/>
  <c r="T2278" i="5"/>
  <c r="T2291" i="5"/>
  <c r="T2304" i="5"/>
  <c r="T2317" i="5"/>
  <c r="T2330" i="5"/>
  <c r="T2343" i="5"/>
  <c r="T2405" i="5"/>
  <c r="T2418" i="5"/>
  <c r="T2431" i="5"/>
  <c r="T2444" i="5"/>
  <c r="T2457" i="5"/>
  <c r="T2470" i="5"/>
  <c r="T2483" i="5"/>
  <c r="T2496" i="5"/>
  <c r="T2509" i="5"/>
  <c r="T2569" i="5"/>
  <c r="T2581" i="5"/>
  <c r="T44" i="5"/>
  <c r="T81" i="5"/>
  <c r="T110" i="5"/>
  <c r="T150" i="5"/>
  <c r="T234" i="5"/>
  <c r="T270" i="5"/>
  <c r="T301" i="5"/>
  <c r="T385" i="5"/>
  <c r="T422" i="5"/>
  <c r="T454" i="5"/>
  <c r="T492" i="5"/>
  <c r="T576" i="5"/>
  <c r="T612" i="5"/>
  <c r="T645" i="5"/>
  <c r="T729" i="5"/>
  <c r="T766" i="5"/>
  <c r="T798" i="5"/>
  <c r="T884" i="5"/>
  <c r="T920" i="5"/>
  <c r="T956" i="5"/>
  <c r="T986" i="5"/>
  <c r="T1070" i="5"/>
  <c r="T1110" i="5"/>
  <c r="T1140" i="5"/>
  <c r="T1225" i="5"/>
  <c r="T1261" i="5"/>
  <c r="T1297" i="5"/>
  <c r="T1330" i="5"/>
  <c r="T1405" i="5"/>
  <c r="T1429" i="5"/>
  <c r="T1447" i="5"/>
  <c r="T1469" i="5"/>
  <c r="T1490" i="5"/>
  <c r="T1559" i="5"/>
  <c r="T1578" i="5"/>
  <c r="T1599" i="5"/>
  <c r="T1621" i="5"/>
  <c r="T1639" i="5"/>
  <c r="T1661" i="5"/>
  <c r="T1730" i="5"/>
  <c r="T1751" i="5"/>
  <c r="T1766" i="5"/>
  <c r="T1781" i="5"/>
  <c r="T1795" i="5"/>
  <c r="T1809" i="5"/>
  <c r="T1823" i="5"/>
  <c r="T1838" i="5"/>
  <c r="T1901" i="5"/>
  <c r="T1915" i="5"/>
  <c r="T1929" i="5"/>
  <c r="T1943" i="5"/>
  <c r="T1958" i="5"/>
  <c r="T1973" i="5"/>
  <c r="T1987" i="5"/>
  <c r="T2001" i="5"/>
  <c r="T2062" i="5"/>
  <c r="T2075" i="5"/>
  <c r="T2088" i="5"/>
  <c r="T2101" i="5"/>
  <c r="T2114" i="5"/>
  <c r="T2127" i="5"/>
  <c r="T2141" i="5"/>
  <c r="T2154" i="5"/>
  <c r="T2167" i="5"/>
  <c r="T2228" i="5"/>
  <c r="T2241" i="5"/>
  <c r="T2254" i="5"/>
  <c r="T2267" i="5"/>
  <c r="T2280" i="5"/>
  <c r="T2293" i="5"/>
  <c r="T2306" i="5"/>
  <c r="T2319" i="5"/>
  <c r="T2333" i="5"/>
  <c r="T2346" i="5"/>
  <c r="T2407" i="5"/>
  <c r="T2420" i="5"/>
  <c r="T2433" i="5"/>
  <c r="T2446" i="5"/>
  <c r="T2459" i="5"/>
  <c r="T2472" i="5"/>
  <c r="T2485" i="5"/>
  <c r="T2498" i="5"/>
  <c r="T2511" i="5"/>
  <c r="T2571" i="5"/>
  <c r="T2583" i="5"/>
  <c r="T2595" i="5"/>
  <c r="T2607" i="5"/>
  <c r="T2619" i="5"/>
  <c r="T2631" i="5"/>
  <c r="T2643" i="5"/>
  <c r="T2655" i="5"/>
  <c r="T2667" i="5"/>
  <c r="T2679" i="5"/>
  <c r="T2739" i="5"/>
  <c r="T2751" i="5"/>
  <c r="T2763" i="5"/>
  <c r="T2775" i="5"/>
  <c r="T2787" i="5"/>
  <c r="T2799" i="5"/>
  <c r="T2811" i="5"/>
  <c r="T2823" i="5"/>
  <c r="T57" i="5"/>
  <c r="T90" i="5"/>
  <c r="T126" i="5"/>
  <c r="T212" i="5"/>
  <c r="T241" i="5"/>
  <c r="T278" i="5"/>
  <c r="T314" i="5"/>
  <c r="T398" i="5"/>
  <c r="T432" i="5"/>
  <c r="T468" i="5"/>
  <c r="T553" i="5"/>
  <c r="T585" i="5"/>
  <c r="T622" i="5"/>
  <c r="T658" i="5"/>
  <c r="T742" i="5"/>
  <c r="T776" i="5"/>
  <c r="T812" i="5"/>
  <c r="T897" i="5"/>
  <c r="T926" i="5"/>
  <c r="T966" i="5"/>
  <c r="T1002" i="5"/>
  <c r="T1086" i="5"/>
  <c r="T1117" i="5"/>
  <c r="T1153" i="5"/>
  <c r="T1238" i="5"/>
  <c r="T1270" i="5"/>
  <c r="T1308" i="5"/>
  <c r="T1390" i="5"/>
  <c r="T1413" i="5"/>
  <c r="T1434" i="5"/>
  <c r="T1455" i="5"/>
  <c r="T1477" i="5"/>
  <c r="T1495" i="5"/>
  <c r="T1565" i="5"/>
  <c r="T1586" i="5"/>
  <c r="T1607" i="5"/>
  <c r="T1626" i="5"/>
  <c r="T1647" i="5"/>
  <c r="T1669" i="5"/>
  <c r="T1735" i="5"/>
  <c r="T1757" i="5"/>
  <c r="T1771" i="5"/>
  <c r="T1785" i="5"/>
  <c r="T1799" i="5"/>
  <c r="T1814" i="5"/>
  <c r="T1829" i="5"/>
  <c r="T1891" i="5"/>
  <c r="T1905" i="5"/>
  <c r="T1919" i="5"/>
  <c r="T1934" i="5"/>
  <c r="T1949" i="5"/>
  <c r="T1963" i="5"/>
  <c r="T1977" i="5"/>
  <c r="T1991" i="5"/>
  <c r="T2005" i="5"/>
  <c r="T2066" i="5"/>
  <c r="T2079" i="5"/>
  <c r="T2093" i="5"/>
  <c r="T2106" i="5"/>
  <c r="T2119" i="5"/>
  <c r="T2132" i="5"/>
  <c r="T2145" i="5"/>
  <c r="T2158" i="5"/>
  <c r="T2171" i="5"/>
  <c r="T2232" i="5"/>
  <c r="T2245" i="5"/>
  <c r="T2258" i="5"/>
  <c r="T2271" i="5"/>
  <c r="T2285" i="5"/>
  <c r="T2298" i="5"/>
  <c r="T2311" i="5"/>
  <c r="T2324" i="5"/>
  <c r="T2337" i="5"/>
  <c r="T2398" i="5"/>
  <c r="T2411" i="5"/>
  <c r="T2424" i="5"/>
  <c r="T2437" i="5"/>
  <c r="T2450" i="5"/>
  <c r="T2463" i="5"/>
  <c r="T2477" i="5"/>
  <c r="T2490" i="5"/>
  <c r="T2503" i="5"/>
  <c r="T2563" i="5"/>
  <c r="T2575" i="5"/>
  <c r="T2587" i="5"/>
  <c r="T2599" i="5"/>
  <c r="T2611" i="5"/>
  <c r="T2623" i="5"/>
  <c r="T2635" i="5"/>
  <c r="T2647" i="5"/>
  <c r="T2659" i="5"/>
  <c r="T2671" i="5"/>
  <c r="T2731" i="5"/>
  <c r="T2743" i="5"/>
  <c r="T2755" i="5"/>
  <c r="T2767" i="5"/>
  <c r="T2779" i="5"/>
  <c r="T2791" i="5"/>
  <c r="T2803" i="5"/>
  <c r="T2815" i="5"/>
  <c r="T2827" i="5"/>
  <c r="T2839" i="5"/>
  <c r="T2899" i="5"/>
  <c r="T2911" i="5"/>
  <c r="T2923" i="5"/>
  <c r="T2935" i="5"/>
  <c r="T2947" i="5"/>
  <c r="T2959" i="5"/>
  <c r="T2971" i="5"/>
  <c r="T2983" i="5"/>
  <c r="T2995" i="5"/>
  <c r="T3007" i="5"/>
  <c r="T3067" i="5"/>
  <c r="T3079" i="5"/>
  <c r="T3091" i="5"/>
  <c r="T3103" i="5"/>
  <c r="T3115" i="5"/>
  <c r="T3127" i="5"/>
  <c r="T3139" i="5"/>
  <c r="T3151" i="5"/>
  <c r="T3163" i="5"/>
  <c r="T3175" i="5"/>
  <c r="T3235" i="5"/>
  <c r="T3247" i="5"/>
  <c r="T3259" i="5"/>
  <c r="T3271" i="5"/>
  <c r="T3283" i="5"/>
  <c r="T3295" i="5"/>
  <c r="T3307" i="5"/>
  <c r="T3319" i="5"/>
  <c r="T3331" i="5"/>
  <c r="T3343" i="5"/>
  <c r="T97" i="5"/>
  <c r="T158" i="5"/>
  <c r="T273" i="5"/>
  <c r="T322" i="5"/>
  <c r="T433" i="5"/>
  <c r="T494" i="5"/>
  <c r="T606" i="5"/>
  <c r="T662" i="5"/>
  <c r="T774" i="5"/>
  <c r="T885" i="5"/>
  <c r="T938" i="5"/>
  <c r="T1052" i="5"/>
  <c r="T1113" i="5"/>
  <c r="T1222" i="5"/>
  <c r="T1281" i="5"/>
  <c r="T1389" i="5"/>
  <c r="T1430" i="5"/>
  <c r="T1459" i="5"/>
  <c r="T1499" i="5"/>
  <c r="T1583" i="5"/>
  <c r="T1619" i="5"/>
  <c r="T1650" i="5"/>
  <c r="T1734" i="5"/>
  <c r="T1767" i="5"/>
  <c r="T1789" i="5"/>
  <c r="T1815" i="5"/>
  <c r="T1841" i="5"/>
  <c r="T1914" i="5"/>
  <c r="T1937" i="5"/>
  <c r="T1962" i="5"/>
  <c r="T1988" i="5"/>
  <c r="T2009" i="5"/>
  <c r="T2081" i="5"/>
  <c r="T2103" i="5"/>
  <c r="T2126" i="5"/>
  <c r="T2147" i="5"/>
  <c r="T2170" i="5"/>
  <c r="T2242" i="5"/>
  <c r="T2262" i="5"/>
  <c r="T2286" i="5"/>
  <c r="T2309" i="5"/>
  <c r="T2331" i="5"/>
  <c r="T2400" i="5"/>
  <c r="T2421" i="5"/>
  <c r="T2439" i="5"/>
  <c r="T2460" i="5"/>
  <c r="T2479" i="5"/>
  <c r="T2499" i="5"/>
  <c r="T2565" i="5"/>
  <c r="T2584" i="5"/>
  <c r="T2600" i="5"/>
  <c r="T2614" i="5"/>
  <c r="T2628" i="5"/>
  <c r="T2642" i="5"/>
  <c r="T2657" i="5"/>
  <c r="T2672" i="5"/>
  <c r="T2734" i="5"/>
  <c r="T2748" i="5"/>
  <c r="T2762" i="5"/>
  <c r="T2777" i="5"/>
  <c r="T2792" i="5"/>
  <c r="T2806" i="5"/>
  <c r="T2820" i="5"/>
  <c r="T2834" i="5"/>
  <c r="T2847" i="5"/>
  <c r="T2908" i="5"/>
  <c r="T2921" i="5"/>
  <c r="T2934" i="5"/>
  <c r="T2948" i="5"/>
  <c r="T2961" i="5"/>
  <c r="T2974" i="5"/>
  <c r="T2987" i="5"/>
  <c r="T3000" i="5"/>
  <c r="T3013" i="5"/>
  <c r="T3074" i="5"/>
  <c r="T3087" i="5"/>
  <c r="T3100" i="5"/>
  <c r="T3113" i="5"/>
  <c r="T3126" i="5"/>
  <c r="T3140" i="5"/>
  <c r="T3153" i="5"/>
  <c r="T3166" i="5"/>
  <c r="T3179" i="5"/>
  <c r="T3240" i="5"/>
  <c r="T3253" i="5"/>
  <c r="T46" i="5"/>
  <c r="T102" i="5"/>
  <c r="T213" i="5"/>
  <c r="T274" i="5"/>
  <c r="T384" i="5"/>
  <c r="T441" i="5"/>
  <c r="T550" i="5"/>
  <c r="T614" i="5"/>
  <c r="T666" i="5"/>
  <c r="T777" i="5"/>
  <c r="T886" i="5"/>
  <c r="T948" i="5"/>
  <c r="T1054" i="5"/>
  <c r="T1116" i="5"/>
  <c r="T1226" i="5"/>
  <c r="T1282" i="5"/>
  <c r="T1392" i="5"/>
  <c r="T1431" i="5"/>
  <c r="T1467" i="5"/>
  <c r="T1501" i="5"/>
  <c r="T1585" i="5"/>
  <c r="T1622" i="5"/>
  <c r="T1651" i="5"/>
  <c r="T1739" i="5"/>
  <c r="T1769" i="5"/>
  <c r="T1794" i="5"/>
  <c r="T1817" i="5"/>
  <c r="T1842" i="5"/>
  <c r="T1916" i="5"/>
  <c r="T1938" i="5"/>
  <c r="T1964" i="5"/>
  <c r="T1989" i="5"/>
  <c r="T2061" i="5"/>
  <c r="T2082" i="5"/>
  <c r="T2105" i="5"/>
  <c r="T2129" i="5"/>
  <c r="T2148" i="5"/>
  <c r="T2172" i="5"/>
  <c r="T2243" i="5"/>
  <c r="T2266" i="5"/>
  <c r="T2287" i="5"/>
  <c r="T2310" i="5"/>
  <c r="T2334" i="5"/>
  <c r="T2401" i="5"/>
  <c r="T2422" i="5"/>
  <c r="T2441" i="5"/>
  <c r="T2461" i="5"/>
  <c r="T2480" i="5"/>
  <c r="T2501" i="5"/>
  <c r="T2566" i="5"/>
  <c r="T2585" i="5"/>
  <c r="T2601" i="5"/>
  <c r="T2615" i="5"/>
  <c r="T48" i="5"/>
  <c r="T109" i="5"/>
  <c r="T214" i="5"/>
  <c r="T276" i="5"/>
  <c r="T390" i="5"/>
  <c r="T444" i="5"/>
  <c r="T554" i="5"/>
  <c r="T618" i="5"/>
  <c r="T728" i="5"/>
  <c r="T782" i="5"/>
  <c r="T894" i="5"/>
  <c r="T958" i="5"/>
  <c r="T1056" i="5"/>
  <c r="T1118" i="5"/>
  <c r="T1230" i="5"/>
  <c r="T1292" i="5"/>
  <c r="T1394" i="5"/>
  <c r="T1433" i="5"/>
  <c r="T1470" i="5"/>
  <c r="T1502" i="5"/>
  <c r="T1587" i="5"/>
  <c r="T1623" i="5"/>
  <c r="T1659" i="5"/>
  <c r="T1741" i="5"/>
  <c r="T1770" i="5"/>
  <c r="T1796" i="5"/>
  <c r="T1818" i="5"/>
  <c r="T1892" i="5"/>
  <c r="T1917" i="5"/>
  <c r="T1942" i="5"/>
  <c r="T1965" i="5"/>
  <c r="T1990" i="5"/>
  <c r="T2063" i="5"/>
  <c r="T2083" i="5"/>
  <c r="T2107" i="5"/>
  <c r="T2130" i="5"/>
  <c r="T2153" i="5"/>
  <c r="T2173" i="5"/>
  <c r="T2244" i="5"/>
  <c r="T2268" i="5"/>
  <c r="T2288" i="5"/>
  <c r="T2312" i="5"/>
  <c r="T2335" i="5"/>
  <c r="T2402" i="5"/>
  <c r="T2423" i="5"/>
  <c r="T2442" i="5"/>
  <c r="T2462" i="5"/>
  <c r="T2481" i="5"/>
  <c r="T2502" i="5"/>
  <c r="T2567" i="5"/>
  <c r="T2586" i="5"/>
  <c r="T2602" i="5"/>
  <c r="T2616" i="5"/>
  <c r="T2630" i="5"/>
  <c r="T2645" i="5"/>
  <c r="T2660" i="5"/>
  <c r="T2674" i="5"/>
  <c r="T2736" i="5"/>
  <c r="T2750" i="5"/>
  <c r="T2765" i="5"/>
  <c r="T2780" i="5"/>
  <c r="T2794" i="5"/>
  <c r="T2808" i="5"/>
  <c r="T2822" i="5"/>
  <c r="T2836" i="5"/>
  <c r="T2849" i="5"/>
  <c r="T2910" i="5"/>
  <c r="T2924" i="5"/>
  <c r="T2937" i="5"/>
  <c r="T2950" i="5"/>
  <c r="T2963" i="5"/>
  <c r="T2976" i="5"/>
  <c r="T2989" i="5"/>
  <c r="T3002" i="5"/>
  <c r="T3015" i="5"/>
  <c r="T3076" i="5"/>
  <c r="T3089" i="5"/>
  <c r="T3102" i="5"/>
  <c r="T3116" i="5"/>
  <c r="T3129" i="5"/>
  <c r="T3142" i="5"/>
  <c r="T3155" i="5"/>
  <c r="T3168" i="5"/>
  <c r="T3181" i="5"/>
  <c r="T3242" i="5"/>
  <c r="T3255" i="5"/>
  <c r="T3268" i="5"/>
  <c r="T60" i="5"/>
  <c r="T121" i="5"/>
  <c r="T230" i="5"/>
  <c r="T284" i="5"/>
  <c r="T393" i="5"/>
  <c r="T462" i="5"/>
  <c r="T561" i="5"/>
  <c r="T624" i="5"/>
  <c r="T733" i="5"/>
  <c r="T794" i="5"/>
  <c r="T900" i="5"/>
  <c r="T961" i="5"/>
  <c r="T1076" i="5"/>
  <c r="T1129" i="5"/>
  <c r="T1242" i="5"/>
  <c r="T1304" i="5"/>
  <c r="T1404" i="5"/>
  <c r="T1439" i="5"/>
  <c r="T1475" i="5"/>
  <c r="T1561" i="5"/>
  <c r="T1590" i="5"/>
  <c r="T1627" i="5"/>
  <c r="T1663" i="5"/>
  <c r="T1747" i="5"/>
  <c r="T1773" i="5"/>
  <c r="T1798" i="5"/>
  <c r="T1825" i="5"/>
  <c r="T1894" i="5"/>
  <c r="T1921" i="5"/>
  <c r="T1946" i="5"/>
  <c r="T1971" i="5"/>
  <c r="T1994" i="5"/>
  <c r="T2065" i="5"/>
  <c r="T2089" i="5"/>
  <c r="T2109" i="5"/>
  <c r="T2133" i="5"/>
  <c r="T2156" i="5"/>
  <c r="T2227" i="5"/>
  <c r="T2247" i="5"/>
  <c r="T2270" i="5"/>
  <c r="T2294" i="5"/>
  <c r="T2314" i="5"/>
  <c r="T2338" i="5"/>
  <c r="T2408" i="5"/>
  <c r="T2426" i="5"/>
  <c r="T2447" i="5"/>
  <c r="T2466" i="5"/>
  <c r="T2486" i="5"/>
  <c r="T2505" i="5"/>
  <c r="T2572" i="5"/>
  <c r="T2589" i="5"/>
  <c r="T2604" i="5"/>
  <c r="T2618" i="5"/>
  <c r="T2633" i="5"/>
  <c r="T2648" i="5"/>
  <c r="T2662" i="5"/>
  <c r="T2676" i="5"/>
  <c r="T2738" i="5"/>
  <c r="T2753" i="5"/>
  <c r="T2768" i="5"/>
  <c r="T2782" i="5"/>
  <c r="T2796" i="5"/>
  <c r="T2810" i="5"/>
  <c r="T2825" i="5"/>
  <c r="T2838" i="5"/>
  <c r="T2900" i="5"/>
  <c r="T2913" i="5"/>
  <c r="T2926" i="5"/>
  <c r="T2939" i="5"/>
  <c r="T2952" i="5"/>
  <c r="T2965" i="5"/>
  <c r="T2978" i="5"/>
  <c r="T2991" i="5"/>
  <c r="T3004" i="5"/>
  <c r="T3017" i="5"/>
  <c r="T3078" i="5"/>
  <c r="T3092" i="5"/>
  <c r="T3105" i="5"/>
  <c r="T3118" i="5"/>
  <c r="T3131" i="5"/>
  <c r="T3144" i="5"/>
  <c r="T3157" i="5"/>
  <c r="T3170" i="5"/>
  <c r="T3183" i="5"/>
  <c r="T3244" i="5"/>
  <c r="T3257" i="5"/>
  <c r="T3270" i="5"/>
  <c r="T82" i="5"/>
  <c r="T132" i="5"/>
  <c r="T249" i="5"/>
  <c r="T310" i="5"/>
  <c r="T420" i="5"/>
  <c r="T474" i="5"/>
  <c r="T584" i="5"/>
  <c r="T646" i="5"/>
  <c r="T750" i="5"/>
  <c r="T814" i="5"/>
  <c r="T924" i="5"/>
  <c r="T985" i="5"/>
  <c r="T1090" i="5"/>
  <c r="T1152" i="5"/>
  <c r="T1262" i="5"/>
  <c r="T1318" i="5"/>
  <c r="T1416" i="5"/>
  <c r="T1453" i="5"/>
  <c r="T1489" i="5"/>
  <c r="T1567" i="5"/>
  <c r="T1603" i="5"/>
  <c r="T1643" i="5"/>
  <c r="T1673" i="5"/>
  <c r="T1758" i="5"/>
  <c r="T1783" i="5"/>
  <c r="T1808" i="5"/>
  <c r="T1831" i="5"/>
  <c r="T1904" i="5"/>
  <c r="T1930" i="5"/>
  <c r="T1952" i="5"/>
  <c r="T1978" i="5"/>
  <c r="T2003" i="5"/>
  <c r="T2074" i="5"/>
  <c r="T2095" i="5"/>
  <c r="T2118" i="5"/>
  <c r="T2142" i="5"/>
  <c r="T2161" i="5"/>
  <c r="T2233" i="5"/>
  <c r="T2256" i="5"/>
  <c r="T2279" i="5"/>
  <c r="T2300" i="5"/>
  <c r="T2323" i="5"/>
  <c r="T2395" i="5"/>
  <c r="T2413" i="5"/>
  <c r="T2434" i="5"/>
  <c r="T2453" i="5"/>
  <c r="T2473" i="5"/>
  <c r="T2492" i="5"/>
  <c r="T2512" i="5"/>
  <c r="T2577" i="5"/>
  <c r="T2594" i="5"/>
  <c r="T2609" i="5"/>
  <c r="T2624" i="5"/>
  <c r="T2638" i="5"/>
  <c r="T2652" i="5"/>
  <c r="T2666" i="5"/>
  <c r="T2681" i="5"/>
  <c r="T2744" i="5"/>
  <c r="T2758" i="5"/>
  <c r="T2772" i="5"/>
  <c r="T2786" i="5"/>
  <c r="T2801" i="5"/>
  <c r="T2816" i="5"/>
  <c r="T2830" i="5"/>
  <c r="T2843" i="5"/>
  <c r="T2904" i="5"/>
  <c r="T2917" i="5"/>
  <c r="T2930" i="5"/>
  <c r="T2943" i="5"/>
  <c r="T2956" i="5"/>
  <c r="T2969" i="5"/>
  <c r="T2982" i="5"/>
  <c r="T2996" i="5"/>
  <c r="T3009" i="5"/>
  <c r="T3070" i="5"/>
  <c r="T3083" i="5"/>
  <c r="T3096" i="5"/>
  <c r="T3109" i="5"/>
  <c r="T3122" i="5"/>
  <c r="T3135" i="5"/>
  <c r="T3148" i="5"/>
  <c r="T3161" i="5"/>
  <c r="T3174" i="5"/>
  <c r="T3236" i="5"/>
  <c r="T3249" i="5"/>
  <c r="T3262" i="5"/>
  <c r="T3275" i="5"/>
  <c r="T3288" i="5"/>
  <c r="T3301" i="5"/>
  <c r="T3314" i="5"/>
  <c r="T3327" i="5"/>
  <c r="T3340" i="5"/>
  <c r="T3353" i="5"/>
  <c r="T3413" i="5"/>
  <c r="T3425" i="5"/>
  <c r="T3437" i="5"/>
  <c r="T3449" i="5"/>
  <c r="T3461" i="5"/>
  <c r="T3473" i="5"/>
  <c r="T3485" i="5"/>
  <c r="T3497" i="5"/>
  <c r="T3509" i="5"/>
  <c r="T3521" i="5"/>
  <c r="T3581" i="5"/>
  <c r="T3593" i="5"/>
  <c r="T3605" i="5"/>
  <c r="T3617" i="5"/>
  <c r="T3629" i="5"/>
  <c r="T3641" i="5"/>
  <c r="T3653" i="5"/>
  <c r="T3665" i="5"/>
  <c r="T3677" i="5"/>
  <c r="T3689" i="5"/>
  <c r="T3749" i="5"/>
  <c r="T3761" i="5"/>
  <c r="T3773" i="5"/>
  <c r="T3785" i="5"/>
  <c r="T3797" i="5"/>
  <c r="T3809" i="5"/>
  <c r="T3821" i="5"/>
  <c r="T3833" i="5"/>
  <c r="T3845" i="5"/>
  <c r="T3857" i="5"/>
  <c r="T3917" i="5"/>
  <c r="T3929" i="5"/>
  <c r="T3941" i="5"/>
  <c r="T3953" i="5"/>
  <c r="T3965" i="5"/>
  <c r="T3977" i="5"/>
  <c r="T3989" i="5"/>
  <c r="T4001" i="5"/>
  <c r="T4013" i="5"/>
  <c r="T4025" i="5"/>
  <c r="T145" i="5"/>
  <c r="T300" i="5"/>
  <c r="T453" i="5"/>
  <c r="T596" i="5"/>
  <c r="T746" i="5"/>
  <c r="T902" i="5"/>
  <c r="T998" i="5"/>
  <c r="T1158" i="5"/>
  <c r="T1309" i="5"/>
  <c r="T1435" i="5"/>
  <c r="T1493" i="5"/>
  <c r="T1602" i="5"/>
  <c r="T1667" i="5"/>
  <c r="T1765" i="5"/>
  <c r="T1810" i="5"/>
  <c r="T1902" i="5"/>
  <c r="T1945" i="5"/>
  <c r="T1981" i="5"/>
  <c r="T2070" i="5"/>
  <c r="T2113" i="5"/>
  <c r="T2146" i="5"/>
  <c r="T2234" i="5"/>
  <c r="T2274" i="5"/>
  <c r="T2313" i="5"/>
  <c r="T2397" i="5"/>
  <c r="T2432" i="5"/>
  <c r="T2467" i="5"/>
  <c r="T2497" i="5"/>
  <c r="T2578" i="5"/>
  <c r="T2606" i="5"/>
  <c r="T2629" i="5"/>
  <c r="T2651" i="5"/>
  <c r="T2673" i="5"/>
  <c r="T2742" i="5"/>
  <c r="T2764" i="5"/>
  <c r="T2785" i="5"/>
  <c r="T2807" i="5"/>
  <c r="T2829" i="5"/>
  <c r="T2848" i="5"/>
  <c r="T2916" i="5"/>
  <c r="T2936" i="5"/>
  <c r="T2955" i="5"/>
  <c r="T2975" i="5"/>
  <c r="T2994" i="5"/>
  <c r="T3014" i="5"/>
  <c r="T3082" i="5"/>
  <c r="T3101" i="5"/>
  <c r="T3121" i="5"/>
  <c r="T3141" i="5"/>
  <c r="T3160" i="5"/>
  <c r="T3180" i="5"/>
  <c r="T3248" i="5"/>
  <c r="T3266" i="5"/>
  <c r="T3282" i="5"/>
  <c r="T3297" i="5"/>
  <c r="T3311" i="5"/>
  <c r="T3325" i="5"/>
  <c r="T3339" i="5"/>
  <c r="T3354" i="5"/>
  <c r="T3415" i="5"/>
  <c r="T3428" i="5"/>
  <c r="T3441" i="5"/>
  <c r="T3454" i="5"/>
  <c r="T3467" i="5"/>
  <c r="T3480" i="5"/>
  <c r="T3493" i="5"/>
  <c r="T3506" i="5"/>
  <c r="T3519" i="5"/>
  <c r="T3580" i="5"/>
  <c r="T3594" i="5"/>
  <c r="T3607" i="5"/>
  <c r="T3620" i="5"/>
  <c r="T3633" i="5"/>
  <c r="T3646" i="5"/>
  <c r="T3659" i="5"/>
  <c r="T3672" i="5"/>
  <c r="T3685" i="5"/>
  <c r="T3746" i="5"/>
  <c r="T3759" i="5"/>
  <c r="T3772" i="5"/>
  <c r="T3786" i="5"/>
  <c r="T3799" i="5"/>
  <c r="T3812" i="5"/>
  <c r="T3825" i="5"/>
  <c r="T3838" i="5"/>
  <c r="T3851" i="5"/>
  <c r="T3912" i="5"/>
  <c r="T3925" i="5"/>
  <c r="T3938" i="5"/>
  <c r="T3951" i="5"/>
  <c r="T3964" i="5"/>
  <c r="T3978" i="5"/>
  <c r="T3991" i="5"/>
  <c r="T4004" i="5"/>
  <c r="T4017" i="5"/>
  <c r="T4078" i="5"/>
  <c r="T4090" i="5"/>
  <c r="T4102" i="5"/>
  <c r="T4114" i="5"/>
  <c r="T4126" i="5"/>
  <c r="T4138" i="5"/>
  <c r="T4150" i="5"/>
  <c r="T4162" i="5"/>
  <c r="T4174" i="5"/>
  <c r="T4186" i="5"/>
  <c r="T4246" i="5"/>
  <c r="T4258" i="5"/>
  <c r="T4270" i="5"/>
  <c r="T4282" i="5"/>
  <c r="T4294" i="5"/>
  <c r="T4306" i="5"/>
  <c r="T4318" i="5"/>
  <c r="T4330" i="5"/>
  <c r="T4342" i="5"/>
  <c r="T4354" i="5"/>
  <c r="T4414" i="5"/>
  <c r="T4426" i="5"/>
  <c r="T4438" i="5"/>
  <c r="T4450" i="5"/>
  <c r="T4462" i="5"/>
  <c r="T4474" i="5"/>
  <c r="T49" i="5"/>
  <c r="T152" i="5"/>
  <c r="T302" i="5"/>
  <c r="T465" i="5"/>
  <c r="T597" i="5"/>
  <c r="T764" i="5"/>
  <c r="T918" i="5"/>
  <c r="T1069" i="5"/>
  <c r="T1160" i="5"/>
  <c r="T1310" i="5"/>
  <c r="T1441" i="5"/>
  <c r="T1494" i="5"/>
  <c r="T1609" i="5"/>
  <c r="T1670" i="5"/>
  <c r="T1772" i="5"/>
  <c r="T1811" i="5"/>
  <c r="T1903" i="5"/>
  <c r="T1947" i="5"/>
  <c r="T1986" i="5"/>
  <c r="T2076" i="5"/>
  <c r="T2115" i="5"/>
  <c r="T2155" i="5"/>
  <c r="T2235" i="5"/>
  <c r="T2275" i="5"/>
  <c r="T2318" i="5"/>
  <c r="T2399" i="5"/>
  <c r="T2435" i="5"/>
  <c r="T2468" i="5"/>
  <c r="T2504" i="5"/>
  <c r="T2579" i="5"/>
  <c r="T2608" i="5"/>
  <c r="T2632" i="5"/>
  <c r="T2653" i="5"/>
  <c r="T2675" i="5"/>
  <c r="T2745" i="5"/>
  <c r="T2766" i="5"/>
  <c r="T2788" i="5"/>
  <c r="T2809" i="5"/>
  <c r="T2831" i="5"/>
  <c r="T2850" i="5"/>
  <c r="T2918" i="5"/>
  <c r="T2938" i="5"/>
  <c r="T2957" i="5"/>
  <c r="T2977" i="5"/>
  <c r="T2997" i="5"/>
  <c r="T3016" i="5"/>
  <c r="T3084" i="5"/>
  <c r="T3104" i="5"/>
  <c r="T3123" i="5"/>
  <c r="T3143" i="5"/>
  <c r="T3162" i="5"/>
  <c r="T3182" i="5"/>
  <c r="T3250" i="5"/>
  <c r="T3267" i="5"/>
  <c r="T3284" i="5"/>
  <c r="T3298" i="5"/>
  <c r="T3312" i="5"/>
  <c r="T3326" i="5"/>
  <c r="T3341" i="5"/>
  <c r="T3403" i="5"/>
  <c r="T3416" i="5"/>
  <c r="T3429" i="5"/>
  <c r="T3442" i="5"/>
  <c r="T3455" i="5"/>
  <c r="T3468" i="5"/>
  <c r="T3481" i="5"/>
  <c r="T3494" i="5"/>
  <c r="T3507" i="5"/>
  <c r="T3520" i="5"/>
  <c r="T3582" i="5"/>
  <c r="T3595" i="5"/>
  <c r="T3608" i="5"/>
  <c r="T3621" i="5"/>
  <c r="T3634" i="5"/>
  <c r="T3647" i="5"/>
  <c r="T3660" i="5"/>
  <c r="T3673" i="5"/>
  <c r="T3686" i="5"/>
  <c r="T3747" i="5"/>
  <c r="T3760" i="5"/>
  <c r="T3774" i="5"/>
  <c r="T3787" i="5"/>
  <c r="T3800" i="5"/>
  <c r="T3813" i="5"/>
  <c r="T3826" i="5"/>
  <c r="T3839" i="5"/>
  <c r="T3852" i="5"/>
  <c r="T3913" i="5"/>
  <c r="T3926" i="5"/>
  <c r="T3939" i="5"/>
  <c r="T3952" i="5"/>
  <c r="T3966" i="5"/>
  <c r="T3979" i="5"/>
  <c r="T3992" i="5"/>
  <c r="T4005" i="5"/>
  <c r="T4018" i="5"/>
  <c r="T4079" i="5"/>
  <c r="T4091" i="5"/>
  <c r="T4103" i="5"/>
  <c r="T4115" i="5"/>
  <c r="T4127" i="5"/>
  <c r="T4139" i="5"/>
  <c r="T4151" i="5"/>
  <c r="T4163" i="5"/>
  <c r="T4175" i="5"/>
  <c r="T4187" i="5"/>
  <c r="T4247" i="5"/>
  <c r="T4259" i="5"/>
  <c r="T4271" i="5"/>
  <c r="T4283" i="5"/>
  <c r="T4295" i="5"/>
  <c r="T4307" i="5"/>
  <c r="T4319" i="5"/>
  <c r="T4331" i="5"/>
  <c r="T4343" i="5"/>
  <c r="T4355" i="5"/>
  <c r="T4415" i="5"/>
  <c r="T61" i="5"/>
  <c r="T153" i="5"/>
  <c r="T313" i="5"/>
  <c r="T466" i="5"/>
  <c r="T620" i="5"/>
  <c r="T768" i="5"/>
  <c r="T921" i="5"/>
  <c r="T1077" i="5"/>
  <c r="T1161" i="5"/>
  <c r="T1329" i="5"/>
  <c r="T1446" i="5"/>
  <c r="T1555" i="5"/>
  <c r="T1610" i="5"/>
  <c r="T1671" i="5"/>
  <c r="T1774" i="5"/>
  <c r="T1813" i="5"/>
  <c r="T1906" i="5"/>
  <c r="T1950" i="5"/>
  <c r="T1993" i="5"/>
  <c r="T2077" i="5"/>
  <c r="T2117" i="5"/>
  <c r="T2157" i="5"/>
  <c r="T2240" i="5"/>
  <c r="T2281" i="5"/>
  <c r="T2321" i="5"/>
  <c r="T2406" i="5"/>
  <c r="T2436" i="5"/>
  <c r="T2471" i="5"/>
  <c r="T2506" i="5"/>
  <c r="T2582" i="5"/>
  <c r="T2610" i="5"/>
  <c r="T2634" i="5"/>
  <c r="T2654" i="5"/>
  <c r="T2677" i="5"/>
  <c r="T2746" i="5"/>
  <c r="T2769" i="5"/>
  <c r="T2789" i="5"/>
  <c r="T2812" i="5"/>
  <c r="T2832" i="5"/>
  <c r="T2901" i="5"/>
  <c r="T2919" i="5"/>
  <c r="T2940" i="5"/>
  <c r="T2958" i="5"/>
  <c r="T2979" i="5"/>
  <c r="T2998" i="5"/>
  <c r="T3018" i="5"/>
  <c r="T3085" i="5"/>
  <c r="T3106" i="5"/>
  <c r="T3124" i="5"/>
  <c r="T3145" i="5"/>
  <c r="T3164" i="5"/>
  <c r="T3184" i="5"/>
  <c r="T3251" i="5"/>
  <c r="T3269" i="5"/>
  <c r="T3285" i="5"/>
  <c r="T3299" i="5"/>
  <c r="T3313" i="5"/>
  <c r="T3328" i="5"/>
  <c r="T3342" i="5"/>
  <c r="T3404" i="5"/>
  <c r="T3417" i="5"/>
  <c r="T3430" i="5"/>
  <c r="T3443" i="5"/>
  <c r="T3456" i="5"/>
  <c r="T3469" i="5"/>
  <c r="T3482" i="5"/>
  <c r="T3495" i="5"/>
  <c r="T3508" i="5"/>
  <c r="T3522" i="5"/>
  <c r="T3583" i="5"/>
  <c r="T3596" i="5"/>
  <c r="T3609" i="5"/>
  <c r="T3622" i="5"/>
  <c r="T3635" i="5"/>
  <c r="T3648" i="5"/>
  <c r="T3661" i="5"/>
  <c r="T3674" i="5"/>
  <c r="T3687" i="5"/>
  <c r="T3748" i="5"/>
  <c r="T3762" i="5"/>
  <c r="T3775" i="5"/>
  <c r="T3788" i="5"/>
  <c r="T3801" i="5"/>
  <c r="T3814" i="5"/>
  <c r="T3827" i="5"/>
  <c r="T3840" i="5"/>
  <c r="T3853" i="5"/>
  <c r="T3914" i="5"/>
  <c r="T3927" i="5"/>
  <c r="T3940" i="5"/>
  <c r="T3954" i="5"/>
  <c r="T3967" i="5"/>
  <c r="T3980" i="5"/>
  <c r="T3993" i="5"/>
  <c r="T4006" i="5"/>
  <c r="T4019" i="5"/>
  <c r="T4080" i="5"/>
  <c r="T4092" i="5"/>
  <c r="T4104" i="5"/>
  <c r="T4116" i="5"/>
  <c r="T4128" i="5"/>
  <c r="T4140" i="5"/>
  <c r="T4152" i="5"/>
  <c r="T4164" i="5"/>
  <c r="T4176" i="5"/>
  <c r="T4188" i="5"/>
  <c r="T4248" i="5"/>
  <c r="T4260" i="5"/>
  <c r="T4272" i="5"/>
  <c r="T4284" i="5"/>
  <c r="T4296" i="5"/>
  <c r="T4308" i="5"/>
  <c r="T4320" i="5"/>
  <c r="T4332" i="5"/>
  <c r="T4344" i="5"/>
  <c r="T4356" i="5"/>
  <c r="T4416" i="5"/>
  <c r="T4428" i="5"/>
  <c r="T4440" i="5"/>
  <c r="T4452" i="5"/>
  <c r="T4464" i="5"/>
  <c r="T4476" i="5"/>
  <c r="T4488" i="5"/>
  <c r="T4500" i="5"/>
  <c r="T4512" i="5"/>
  <c r="T4524" i="5"/>
  <c r="T4584" i="5"/>
  <c r="T4596" i="5"/>
  <c r="T4608" i="5"/>
  <c r="T4620" i="5"/>
  <c r="T4632" i="5"/>
  <c r="T4644" i="5"/>
  <c r="T4656" i="5"/>
  <c r="T4668" i="5"/>
  <c r="T4680" i="5"/>
  <c r="T4692" i="5"/>
  <c r="T62" i="5"/>
  <c r="T78" i="5"/>
  <c r="T236" i="5"/>
  <c r="T321" i="5"/>
  <c r="T476" i="5"/>
  <c r="T633" i="5"/>
  <c r="T788" i="5"/>
  <c r="T934" i="5"/>
  <c r="T1089" i="5"/>
  <c r="T1244" i="5"/>
  <c r="T1387" i="5"/>
  <c r="T1454" i="5"/>
  <c r="T1563" i="5"/>
  <c r="T1625" i="5"/>
  <c r="T1731" i="5"/>
  <c r="T1782" i="5"/>
  <c r="T1826" i="5"/>
  <c r="T1909" i="5"/>
  <c r="T1957" i="5"/>
  <c r="T2000" i="5"/>
  <c r="T2087" i="5"/>
  <c r="T2121" i="5"/>
  <c r="T2160" i="5"/>
  <c r="T2249" i="5"/>
  <c r="T2283" i="5"/>
  <c r="T2325" i="5"/>
  <c r="T2410" i="5"/>
  <c r="T2445" i="5"/>
  <c r="T2475" i="5"/>
  <c r="T2510" i="5"/>
  <c r="T2590" i="5"/>
  <c r="T2613" i="5"/>
  <c r="T2637" i="5"/>
  <c r="T2658" i="5"/>
  <c r="T2680" i="5"/>
  <c r="T2749" i="5"/>
  <c r="T2771" i="5"/>
  <c r="T2793" i="5"/>
  <c r="T2814" i="5"/>
  <c r="T2835" i="5"/>
  <c r="T2903" i="5"/>
  <c r="T2922" i="5"/>
  <c r="T2942" i="5"/>
  <c r="T2962" i="5"/>
  <c r="T2981" i="5"/>
  <c r="T3001" i="5"/>
  <c r="T3069" i="5"/>
  <c r="T3088" i="5"/>
  <c r="T3108" i="5"/>
  <c r="T3128" i="5"/>
  <c r="T3147" i="5"/>
  <c r="T3167" i="5"/>
  <c r="T3186" i="5"/>
  <c r="T3254" i="5"/>
  <c r="T3273" i="5"/>
  <c r="T3287" i="5"/>
  <c r="T3302" i="5"/>
  <c r="T3316" i="5"/>
  <c r="T3330" i="5"/>
  <c r="T3345" i="5"/>
  <c r="T3406" i="5"/>
  <c r="T3419" i="5"/>
  <c r="T3432" i="5"/>
  <c r="T3445" i="5"/>
  <c r="T3458" i="5"/>
  <c r="T3471" i="5"/>
  <c r="T3484" i="5"/>
  <c r="T3498" i="5"/>
  <c r="T3511" i="5"/>
  <c r="T3572" i="5"/>
  <c r="T3585" i="5"/>
  <c r="T3598" i="5"/>
  <c r="T3611" i="5"/>
  <c r="T3624" i="5"/>
  <c r="T3637" i="5"/>
  <c r="T3650" i="5"/>
  <c r="T3663" i="5"/>
  <c r="T3676" i="5"/>
  <c r="T3690" i="5"/>
  <c r="T3751" i="5"/>
  <c r="T3764" i="5"/>
  <c r="T3777" i="5"/>
  <c r="T3790" i="5"/>
  <c r="T3803" i="5"/>
  <c r="T3816" i="5"/>
  <c r="T3829" i="5"/>
  <c r="T3842" i="5"/>
  <c r="T3855" i="5"/>
  <c r="T3916" i="5"/>
  <c r="T3930" i="5"/>
  <c r="T3943" i="5"/>
  <c r="T3956" i="5"/>
  <c r="T3969" i="5"/>
  <c r="T3982" i="5"/>
  <c r="T3995" i="5"/>
  <c r="T4008" i="5"/>
  <c r="T4021" i="5"/>
  <c r="T118" i="5"/>
  <c r="T253" i="5"/>
  <c r="T406" i="5"/>
  <c r="T574" i="5"/>
  <c r="T660" i="5"/>
  <c r="T816" i="5"/>
  <c r="T969" i="5"/>
  <c r="T1126" i="5"/>
  <c r="T1269" i="5"/>
  <c r="T1409" i="5"/>
  <c r="T1478" i="5"/>
  <c r="T1579" i="5"/>
  <c r="T1645" i="5"/>
  <c r="T1754" i="5"/>
  <c r="T1797" i="5"/>
  <c r="T1837" i="5"/>
  <c r="T1928" i="5"/>
  <c r="T1974" i="5"/>
  <c r="T2007" i="5"/>
  <c r="T2096" i="5"/>
  <c r="T2135" i="5"/>
  <c r="T2174" i="5"/>
  <c r="T2259" i="5"/>
  <c r="T2299" i="5"/>
  <c r="T2339" i="5"/>
  <c r="T2419" i="5"/>
  <c r="T2454" i="5"/>
  <c r="T2489" i="5"/>
  <c r="T2570" i="5"/>
  <c r="T2597" i="5"/>
  <c r="T2622" i="5"/>
  <c r="T2644" i="5"/>
  <c r="T2665" i="5"/>
  <c r="T2735" i="5"/>
  <c r="T2757" i="5"/>
  <c r="T2778" i="5"/>
  <c r="T2800" i="5"/>
  <c r="T2821" i="5"/>
  <c r="T2842" i="5"/>
  <c r="T2909" i="5"/>
  <c r="T2929" i="5"/>
  <c r="T2949" i="5"/>
  <c r="T2968" i="5"/>
  <c r="T2988" i="5"/>
  <c r="T3008" i="5"/>
  <c r="T3075" i="5"/>
  <c r="T3095" i="5"/>
  <c r="T3114" i="5"/>
  <c r="T3134" i="5"/>
  <c r="T3154" i="5"/>
  <c r="T3173" i="5"/>
  <c r="T3241" i="5"/>
  <c r="T3261" i="5"/>
  <c r="T3278" i="5"/>
  <c r="T3292" i="5"/>
  <c r="T3306" i="5"/>
  <c r="T3321" i="5"/>
  <c r="T3335" i="5"/>
  <c r="T3349" i="5"/>
  <c r="T3410" i="5"/>
  <c r="T3423" i="5"/>
  <c r="T3436" i="5"/>
  <c r="T3450" i="5"/>
  <c r="T3463" i="5"/>
  <c r="T3476" i="5"/>
  <c r="T3489" i="5"/>
  <c r="T3502" i="5"/>
  <c r="T3515" i="5"/>
  <c r="T3576" i="5"/>
  <c r="T3589" i="5"/>
  <c r="T3602" i="5"/>
  <c r="T3615" i="5"/>
  <c r="T3628" i="5"/>
  <c r="T3642" i="5"/>
  <c r="T3655" i="5"/>
  <c r="T3668" i="5"/>
  <c r="T3681" i="5"/>
  <c r="T3742" i="5"/>
  <c r="T3755" i="5"/>
  <c r="T3768" i="5"/>
  <c r="T3781" i="5"/>
  <c r="T3794" i="5"/>
  <c r="T3807" i="5"/>
  <c r="T3820" i="5"/>
  <c r="T3834" i="5"/>
  <c r="T3847" i="5"/>
  <c r="T3908" i="5"/>
  <c r="T3921" i="5"/>
  <c r="T3934" i="5"/>
  <c r="T3947" i="5"/>
  <c r="T3960" i="5"/>
  <c r="T3973" i="5"/>
  <c r="T3986" i="5"/>
  <c r="T3999" i="5"/>
  <c r="T4012" i="5"/>
  <c r="T4026" i="5"/>
  <c r="T4086" i="5"/>
  <c r="T4098" i="5"/>
  <c r="T4110" i="5"/>
  <c r="T4122" i="5"/>
  <c r="T4134" i="5"/>
  <c r="T4146" i="5"/>
  <c r="T4158" i="5"/>
  <c r="T4170" i="5"/>
  <c r="T4182" i="5"/>
  <c r="T4194" i="5"/>
  <c r="T4254" i="5"/>
  <c r="T4266" i="5"/>
  <c r="T4278" i="5"/>
  <c r="T4290" i="5"/>
  <c r="T4302" i="5"/>
  <c r="T4314" i="5"/>
  <c r="T4326" i="5"/>
  <c r="T4338" i="5"/>
  <c r="T4350" i="5"/>
  <c r="T4362" i="5"/>
  <c r="T4422" i="5"/>
  <c r="T4434" i="5"/>
  <c r="T4446" i="5"/>
  <c r="T4458" i="5"/>
  <c r="T4470" i="5"/>
  <c r="T4482" i="5"/>
  <c r="T4494" i="5"/>
  <c r="T4506" i="5"/>
  <c r="T4518" i="5"/>
  <c r="T4530" i="5"/>
  <c r="T4590" i="5"/>
  <c r="T4602" i="5"/>
  <c r="T4614" i="5"/>
  <c r="T4626" i="5"/>
  <c r="T4638" i="5"/>
  <c r="T4650" i="5"/>
  <c r="T4662" i="5"/>
  <c r="T4674" i="5"/>
  <c r="T4686" i="5"/>
  <c r="T4698" i="5"/>
  <c r="T4758" i="5"/>
  <c r="T4770" i="5"/>
  <c r="T4782" i="5"/>
  <c r="T4794" i="5"/>
  <c r="T4806" i="5"/>
  <c r="T4818" i="5"/>
  <c r="T4830" i="5"/>
  <c r="T4842" i="5"/>
  <c r="T4854" i="5"/>
  <c r="T4866" i="5"/>
  <c r="T4926" i="5"/>
  <c r="T4938" i="5"/>
  <c r="T4950" i="5"/>
  <c r="T4962" i="5"/>
  <c r="T4974" i="5"/>
  <c r="T4986" i="5"/>
  <c r="T4998" i="5"/>
  <c r="T5010" i="5"/>
  <c r="T5022" i="5"/>
  <c r="T5034" i="5"/>
  <c r="T5094" i="5"/>
  <c r="T5106" i="5"/>
  <c r="T5118" i="5"/>
  <c r="T5130" i="5"/>
  <c r="T5142" i="5"/>
  <c r="T5154" i="5"/>
  <c r="T5166" i="5"/>
  <c r="T5178" i="5"/>
  <c r="T5190" i="5"/>
  <c r="T5202" i="5"/>
  <c r="T5262" i="5"/>
  <c r="T5274" i="5"/>
  <c r="T5286" i="5"/>
  <c r="T5298" i="5"/>
  <c r="T282" i="5"/>
  <c r="T558" i="5"/>
  <c r="T804" i="5"/>
  <c r="T996" i="5"/>
  <c r="T1278" i="5"/>
  <c r="T1458" i="5"/>
  <c r="T1611" i="5"/>
  <c r="T1759" i="5"/>
  <c r="T1832" i="5"/>
  <c r="T1959" i="5"/>
  <c r="T2069" i="5"/>
  <c r="T2139" i="5"/>
  <c r="T2255" i="5"/>
  <c r="T2322" i="5"/>
  <c r="T2427" i="5"/>
  <c r="T2487" i="5"/>
  <c r="T2591" i="5"/>
  <c r="T2627" i="5"/>
  <c r="T2668" i="5"/>
  <c r="T2754" i="5"/>
  <c r="T2790" i="5"/>
  <c r="T2826" i="5"/>
  <c r="T2907" i="5"/>
  <c r="T2944" i="5"/>
  <c r="T2973" i="5"/>
  <c r="T3010" i="5"/>
  <c r="T3093" i="5"/>
  <c r="T3125" i="5"/>
  <c r="T3158" i="5"/>
  <c r="T3239" i="5"/>
  <c r="T3274" i="5"/>
  <c r="T3296" i="5"/>
  <c r="T3322" i="5"/>
  <c r="T3347" i="5"/>
  <c r="T3418" i="5"/>
  <c r="T3439" i="5"/>
  <c r="T3462" i="5"/>
  <c r="T3486" i="5"/>
  <c r="T3505" i="5"/>
  <c r="T3577" i="5"/>
  <c r="T3600" i="5"/>
  <c r="T3623" i="5"/>
  <c r="T3644" i="5"/>
  <c r="T3667" i="5"/>
  <c r="T3739" i="5"/>
  <c r="T3758" i="5"/>
  <c r="T3782" i="5"/>
  <c r="T3805" i="5"/>
  <c r="T3828" i="5"/>
  <c r="T3849" i="5"/>
  <c r="T3920" i="5"/>
  <c r="T3944" i="5"/>
  <c r="T3963" i="5"/>
  <c r="T3987" i="5"/>
  <c r="T4010" i="5"/>
  <c r="T4081" i="5"/>
  <c r="T4097" i="5"/>
  <c r="T4117" i="5"/>
  <c r="T4133" i="5"/>
  <c r="T4153" i="5"/>
  <c r="T4169" i="5"/>
  <c r="T4189" i="5"/>
  <c r="T4253" i="5"/>
  <c r="T4273" i="5"/>
  <c r="T4289" i="5"/>
  <c r="T4309" i="5"/>
  <c r="T4325" i="5"/>
  <c r="T4345" i="5"/>
  <c r="T4361" i="5"/>
  <c r="T4427" i="5"/>
  <c r="T4443" i="5"/>
  <c r="T4459" i="5"/>
  <c r="T4475" i="5"/>
  <c r="T4490" i="5"/>
  <c r="T4504" i="5"/>
  <c r="T4519" i="5"/>
  <c r="T4581" i="5"/>
  <c r="T4595" i="5"/>
  <c r="T4610" i="5"/>
  <c r="T4624" i="5"/>
  <c r="T4639" i="5"/>
  <c r="T4653" i="5"/>
  <c r="T84" i="5"/>
  <c r="T289" i="5"/>
  <c r="T577" i="5"/>
  <c r="T806" i="5"/>
  <c r="T1078" i="5"/>
  <c r="T1302" i="5"/>
  <c r="T1471" i="5"/>
  <c r="T1631" i="5"/>
  <c r="T1760" i="5"/>
  <c r="T1839" i="5"/>
  <c r="T1961" i="5"/>
  <c r="T2078" i="5"/>
  <c r="T2143" i="5"/>
  <c r="T2257" i="5"/>
  <c r="T2326" i="5"/>
  <c r="T2429" i="5"/>
  <c r="T2491" i="5"/>
  <c r="T2593" i="5"/>
  <c r="T2636" i="5"/>
  <c r="T2669" i="5"/>
  <c r="T2756" i="5"/>
  <c r="T2795" i="5"/>
  <c r="T2828" i="5"/>
  <c r="T2912" i="5"/>
  <c r="T2945" i="5"/>
  <c r="T2980" i="5"/>
  <c r="T3011" i="5"/>
  <c r="T3094" i="5"/>
  <c r="T3130" i="5"/>
  <c r="T3159" i="5"/>
  <c r="T3243" i="5"/>
  <c r="T3276" i="5"/>
  <c r="T3300" i="5"/>
  <c r="T3323" i="5"/>
  <c r="T3348" i="5"/>
  <c r="T3420" i="5"/>
  <c r="T3440" i="5"/>
  <c r="T3464" i="5"/>
  <c r="T3487" i="5"/>
  <c r="T3510" i="5"/>
  <c r="T3578" i="5"/>
  <c r="T3601" i="5"/>
  <c r="T3625" i="5"/>
  <c r="T3645" i="5"/>
  <c r="T3669" i="5"/>
  <c r="T3740" i="5"/>
  <c r="T3763" i="5"/>
  <c r="T3783" i="5"/>
  <c r="T3806" i="5"/>
  <c r="T3830" i="5"/>
  <c r="T3850" i="5"/>
  <c r="T3922" i="5"/>
  <c r="T3945" i="5"/>
  <c r="T3968" i="5"/>
  <c r="T3988" i="5"/>
  <c r="T4011" i="5"/>
  <c r="T4082" i="5"/>
  <c r="T4099" i="5"/>
  <c r="T4118" i="5"/>
  <c r="T4135" i="5"/>
  <c r="T4154" i="5"/>
  <c r="T4171" i="5"/>
  <c r="T4190" i="5"/>
  <c r="T4255" i="5"/>
  <c r="T4274" i="5"/>
  <c r="T4291" i="5"/>
  <c r="T4310" i="5"/>
  <c r="T4327" i="5"/>
  <c r="T4346" i="5"/>
  <c r="T4411" i="5"/>
  <c r="T4429" i="5"/>
  <c r="T4444" i="5"/>
  <c r="T4460" i="5"/>
  <c r="T4477" i="5"/>
  <c r="T4491" i="5"/>
  <c r="T4505" i="5"/>
  <c r="T4520" i="5"/>
  <c r="T4582" i="5"/>
  <c r="T4597" i="5"/>
  <c r="T4611" i="5"/>
  <c r="T4625" i="5"/>
  <c r="T4640" i="5"/>
  <c r="T4654" i="5"/>
  <c r="T4669" i="5"/>
  <c r="T4683" i="5"/>
  <c r="T4697" i="5"/>
  <c r="T4759" i="5"/>
  <c r="T4772" i="5"/>
  <c r="T4785" i="5"/>
  <c r="T4798" i="5"/>
  <c r="T4811" i="5"/>
  <c r="T4824" i="5"/>
  <c r="T4837" i="5"/>
  <c r="T4850" i="5"/>
  <c r="T4863" i="5"/>
  <c r="T4924" i="5"/>
  <c r="T4937" i="5"/>
  <c r="T4951" i="5"/>
  <c r="T4964" i="5"/>
  <c r="T4977" i="5"/>
  <c r="T4990" i="5"/>
  <c r="T5003" i="5"/>
  <c r="T5016" i="5"/>
  <c r="T5029" i="5"/>
  <c r="T5090" i="5"/>
  <c r="T5103" i="5"/>
  <c r="T5116" i="5"/>
  <c r="T5129" i="5"/>
  <c r="T5143" i="5"/>
  <c r="T5156" i="5"/>
  <c r="T5169" i="5"/>
  <c r="T5182" i="5"/>
  <c r="T5195" i="5"/>
  <c r="T5256" i="5"/>
  <c r="T5269" i="5"/>
  <c r="T5282" i="5"/>
  <c r="T5295" i="5"/>
  <c r="T5308" i="5"/>
  <c r="T5320" i="5"/>
  <c r="T5332" i="5"/>
  <c r="T5344" i="5"/>
  <c r="T5356" i="5"/>
  <c r="T5368" i="5"/>
  <c r="T5428" i="5"/>
  <c r="T5440" i="5"/>
  <c r="T5452" i="5"/>
  <c r="T5464" i="5"/>
  <c r="T5476" i="5"/>
  <c r="T5488" i="5"/>
  <c r="T5500" i="5"/>
  <c r="T5512" i="5"/>
  <c r="T5524" i="5"/>
  <c r="T5536" i="5"/>
  <c r="T5596" i="5"/>
  <c r="T5608" i="5"/>
  <c r="T5620" i="5"/>
  <c r="T5632" i="5"/>
  <c r="T5644" i="5"/>
  <c r="T5656" i="5"/>
  <c r="T5668" i="5"/>
  <c r="T5680" i="5"/>
  <c r="T5692" i="5"/>
  <c r="T5704" i="5"/>
  <c r="T5764" i="5"/>
  <c r="T5776" i="5"/>
  <c r="T5788" i="5"/>
  <c r="T5800" i="5"/>
  <c r="T5812" i="5"/>
  <c r="T5824" i="5"/>
  <c r="T5836" i="5"/>
  <c r="T5848" i="5"/>
  <c r="T5860" i="5"/>
  <c r="T5872" i="5"/>
  <c r="T5932" i="5"/>
  <c r="T5944" i="5"/>
  <c r="T5956" i="5"/>
  <c r="T5968" i="5"/>
  <c r="T5980" i="5"/>
  <c r="T5992" i="5"/>
  <c r="T6004" i="5"/>
  <c r="T6016" i="5"/>
  <c r="T6028" i="5"/>
  <c r="T6040" i="5"/>
  <c r="T6100" i="5"/>
  <c r="T6112" i="5"/>
  <c r="T6124" i="5"/>
  <c r="T6136" i="5"/>
  <c r="T6148" i="5"/>
  <c r="T6160" i="5"/>
  <c r="T6172" i="5"/>
  <c r="T92" i="5"/>
  <c r="T392" i="5"/>
  <c r="T590" i="5"/>
  <c r="T817" i="5"/>
  <c r="T1105" i="5"/>
  <c r="T1332" i="5"/>
  <c r="T1481" i="5"/>
  <c r="T1638" i="5"/>
  <c r="T1784" i="5"/>
  <c r="T1899" i="5"/>
  <c r="T1975" i="5"/>
  <c r="T2091" i="5"/>
  <c r="T2159" i="5"/>
  <c r="T2269" i="5"/>
  <c r="T2336" i="5"/>
  <c r="T2448" i="5"/>
  <c r="T2494" i="5"/>
  <c r="T2598" i="5"/>
  <c r="T2640" i="5"/>
  <c r="T2678" i="5"/>
  <c r="T2760" i="5"/>
  <c r="T2798" i="5"/>
  <c r="T2837" i="5"/>
  <c r="T2915" i="5"/>
  <c r="T2951" i="5"/>
  <c r="T2985" i="5"/>
  <c r="T3068" i="5"/>
  <c r="T3098" i="5"/>
  <c r="T3133" i="5"/>
  <c r="T3169" i="5"/>
  <c r="T3246" i="5"/>
  <c r="T3279" i="5"/>
  <c r="T3304" i="5"/>
  <c r="T3329" i="5"/>
  <c r="T3351" i="5"/>
  <c r="T3422" i="5"/>
  <c r="T3446" i="5"/>
  <c r="T3466" i="5"/>
  <c r="T3490" i="5"/>
  <c r="T3513" i="5"/>
  <c r="T3584" i="5"/>
  <c r="T3604" i="5"/>
  <c r="T3627" i="5"/>
  <c r="T3651" i="5"/>
  <c r="T3671" i="5"/>
  <c r="T3743" i="5"/>
  <c r="T3766" i="5"/>
  <c r="T122" i="5"/>
  <c r="T404" i="5"/>
  <c r="T625" i="5"/>
  <c r="T830" i="5"/>
  <c r="T1112" i="5"/>
  <c r="T1395" i="5"/>
  <c r="T1491" i="5"/>
  <c r="T1646" i="5"/>
  <c r="T1786" i="5"/>
  <c r="T1907" i="5"/>
  <c r="T1976" i="5"/>
  <c r="T2094" i="5"/>
  <c r="T2166" i="5"/>
  <c r="T2273" i="5"/>
  <c r="T2340" i="5"/>
  <c r="T2449" i="5"/>
  <c r="T2507" i="5"/>
  <c r="T2603" i="5"/>
  <c r="T2641" i="5"/>
  <c r="T2682" i="5"/>
  <c r="T2761" i="5"/>
  <c r="T2802" i="5"/>
  <c r="T2840" i="5"/>
  <c r="T2920" i="5"/>
  <c r="T2953" i="5"/>
  <c r="T2986" i="5"/>
  <c r="T3071" i="5"/>
  <c r="T3099" i="5"/>
  <c r="T3136" i="5"/>
  <c r="T3171" i="5"/>
  <c r="T3252" i="5"/>
  <c r="T3280" i="5"/>
  <c r="T3305" i="5"/>
  <c r="T3332" i="5"/>
  <c r="T3352" i="5"/>
  <c r="T3424" i="5"/>
  <c r="T3447" i="5"/>
  <c r="T3470" i="5"/>
  <c r="T3491" i="5"/>
  <c r="T3514" i="5"/>
  <c r="T3586" i="5"/>
  <c r="T3606" i="5"/>
  <c r="T3630" i="5"/>
  <c r="T3652" i="5"/>
  <c r="T3675" i="5"/>
  <c r="T3744" i="5"/>
  <c r="T3767" i="5"/>
  <c r="T3791" i="5"/>
  <c r="T3811" i="5"/>
  <c r="T3835" i="5"/>
  <c r="T3858" i="5"/>
  <c r="T3928" i="5"/>
  <c r="T3949" i="5"/>
  <c r="T3972" i="5"/>
  <c r="T3996" i="5"/>
  <c r="T4016" i="5"/>
  <c r="T4085" i="5"/>
  <c r="T4105" i="5"/>
  <c r="T4121" i="5"/>
  <c r="T4141" i="5"/>
  <c r="T4157" i="5"/>
  <c r="T4177" i="5"/>
  <c r="T4193" i="5"/>
  <c r="T4261" i="5"/>
  <c r="T4277" i="5"/>
  <c r="T4297" i="5"/>
  <c r="T4313" i="5"/>
  <c r="T4333" i="5"/>
  <c r="T4349" i="5"/>
  <c r="T4417" i="5"/>
  <c r="T4432" i="5"/>
  <c r="T4448" i="5"/>
  <c r="T4465" i="5"/>
  <c r="T4480" i="5"/>
  <c r="T4495" i="5"/>
  <c r="T4509" i="5"/>
  <c r="T4523" i="5"/>
  <c r="T4586" i="5"/>
  <c r="T4600" i="5"/>
  <c r="T4615" i="5"/>
  <c r="T4629" i="5"/>
  <c r="T4643" i="5"/>
  <c r="T4658" i="5"/>
  <c r="T4672" i="5"/>
  <c r="T4687" i="5"/>
  <c r="T4749" i="5"/>
  <c r="T4762" i="5"/>
  <c r="T4775" i="5"/>
  <c r="T4788" i="5"/>
  <c r="T4801" i="5"/>
  <c r="T4814" i="5"/>
  <c r="T4827" i="5"/>
  <c r="T4840" i="5"/>
  <c r="T4853" i="5"/>
  <c r="T4915" i="5"/>
  <c r="T4928" i="5"/>
  <c r="T4941" i="5"/>
  <c r="T4954" i="5"/>
  <c r="T4967" i="5"/>
  <c r="T4980" i="5"/>
  <c r="T4993" i="5"/>
  <c r="T5006" i="5"/>
  <c r="T5019" i="5"/>
  <c r="T5032" i="5"/>
  <c r="T5093" i="5"/>
  <c r="T5107" i="5"/>
  <c r="T5120" i="5"/>
  <c r="T5133" i="5"/>
  <c r="T5146" i="5"/>
  <c r="T5159" i="5"/>
  <c r="T5172" i="5"/>
  <c r="T5185" i="5"/>
  <c r="T5198" i="5"/>
  <c r="T5259" i="5"/>
  <c r="T5272" i="5"/>
  <c r="T5285" i="5"/>
  <c r="T5299" i="5"/>
  <c r="T5311" i="5"/>
  <c r="T5323" i="5"/>
  <c r="T5335" i="5"/>
  <c r="T5347" i="5"/>
  <c r="T5359" i="5"/>
  <c r="T5419" i="5"/>
  <c r="T5431" i="5"/>
  <c r="T5443" i="5"/>
  <c r="T5455" i="5"/>
  <c r="T5467" i="5"/>
  <c r="T5479" i="5"/>
  <c r="T5491" i="5"/>
  <c r="T5503" i="5"/>
  <c r="T5515" i="5"/>
  <c r="T5527" i="5"/>
  <c r="T5587" i="5"/>
  <c r="T5599" i="5"/>
  <c r="T5611" i="5"/>
  <c r="T5623" i="5"/>
  <c r="T5635" i="5"/>
  <c r="T5647" i="5"/>
  <c r="T129" i="5"/>
  <c r="T430" i="5"/>
  <c r="T810" i="5"/>
  <c r="T1236" i="5"/>
  <c r="T1479" i="5"/>
  <c r="T1733" i="5"/>
  <c r="T1893" i="5"/>
  <c r="T2004" i="5"/>
  <c r="T2144" i="5"/>
  <c r="T2297" i="5"/>
  <c r="T2438" i="5"/>
  <c r="T2573" i="5"/>
  <c r="T2639" i="5"/>
  <c r="T2740" i="5"/>
  <c r="T2797" i="5"/>
  <c r="T2846" i="5"/>
  <c r="T2946" i="5"/>
  <c r="T2999" i="5"/>
  <c r="T3097" i="5"/>
  <c r="T3149" i="5"/>
  <c r="T3245" i="5"/>
  <c r="T3290" i="5"/>
  <c r="T3324" i="5"/>
  <c r="T3409" i="5"/>
  <c r="T3444" i="5"/>
  <c r="T3477" i="5"/>
  <c r="T3512" i="5"/>
  <c r="T3591" i="5"/>
  <c r="T3626" i="5"/>
  <c r="T3658" i="5"/>
  <c r="T3741" i="5"/>
  <c r="T3776" i="5"/>
  <c r="T3804" i="5"/>
  <c r="T3836" i="5"/>
  <c r="T3911" i="5"/>
  <c r="T3942" i="5"/>
  <c r="T3974" i="5"/>
  <c r="T4002" i="5"/>
  <c r="T4077" i="5"/>
  <c r="T4106" i="5"/>
  <c r="T4129" i="5"/>
  <c r="T4149" i="5"/>
  <c r="T4178" i="5"/>
  <c r="T4249" i="5"/>
  <c r="T4269" i="5"/>
  <c r="T4298" i="5"/>
  <c r="T4321" i="5"/>
  <c r="T4341" i="5"/>
  <c r="T4418" i="5"/>
  <c r="T4437" i="5"/>
  <c r="T4457" i="5"/>
  <c r="T4481" i="5"/>
  <c r="T4499" i="5"/>
  <c r="T4517" i="5"/>
  <c r="T4587" i="5"/>
  <c r="T4605" i="5"/>
  <c r="T4623" i="5"/>
  <c r="T4645" i="5"/>
  <c r="T4663" i="5"/>
  <c r="T4679" i="5"/>
  <c r="T4696" i="5"/>
  <c r="T4761" i="5"/>
  <c r="T4777" i="5"/>
  <c r="T4792" i="5"/>
  <c r="T4808" i="5"/>
  <c r="T4823" i="5"/>
  <c r="T4839" i="5"/>
  <c r="T4856" i="5"/>
  <c r="T4919" i="5"/>
  <c r="T4934" i="5"/>
  <c r="T4949" i="5"/>
  <c r="T4966" i="5"/>
  <c r="T4982" i="5"/>
  <c r="T4997" i="5"/>
  <c r="T5013" i="5"/>
  <c r="T5028" i="5"/>
  <c r="T5092" i="5"/>
  <c r="T5109" i="5"/>
  <c r="T5124" i="5"/>
  <c r="T5139" i="5"/>
  <c r="T5155" i="5"/>
  <c r="T5171" i="5"/>
  <c r="T5187" i="5"/>
  <c r="T5251" i="5"/>
  <c r="T5266" i="5"/>
  <c r="T5281" i="5"/>
  <c r="T5297" i="5"/>
  <c r="T5313" i="5"/>
  <c r="T5327" i="5"/>
  <c r="T5341" i="5"/>
  <c r="T5355" i="5"/>
  <c r="T5370" i="5"/>
  <c r="T5433" i="5"/>
  <c r="T5447" i="5"/>
  <c r="T5461" i="5"/>
  <c r="T5475" i="5"/>
  <c r="T5490" i="5"/>
  <c r="T5505" i="5"/>
  <c r="T5519" i="5"/>
  <c r="T5533" i="5"/>
  <c r="T5595" i="5"/>
  <c r="T5610" i="5"/>
  <c r="T5625" i="5"/>
  <c r="T5639" i="5"/>
  <c r="T5653" i="5"/>
  <c r="T5666" i="5"/>
  <c r="T5679" i="5"/>
  <c r="T5693" i="5"/>
  <c r="T5706" i="5"/>
  <c r="T5767" i="5"/>
  <c r="T5780" i="5"/>
  <c r="T5793" i="5"/>
  <c r="T5806" i="5"/>
  <c r="T5819" i="5"/>
  <c r="T5832" i="5"/>
  <c r="T5845" i="5"/>
  <c r="T5858" i="5"/>
  <c r="T5871" i="5"/>
  <c r="T5933" i="5"/>
  <c r="T5946" i="5"/>
  <c r="T5959" i="5"/>
  <c r="T5972" i="5"/>
  <c r="T5985" i="5"/>
  <c r="T5998" i="5"/>
  <c r="T6011" i="5"/>
  <c r="T6024" i="5"/>
  <c r="T6037" i="5"/>
  <c r="T6098" i="5"/>
  <c r="T6111" i="5"/>
  <c r="T6125" i="5"/>
  <c r="T6138" i="5"/>
  <c r="T6151" i="5"/>
  <c r="T6164" i="5"/>
  <c r="T6177" i="5"/>
  <c r="T6189" i="5"/>
  <c r="T6201" i="5"/>
  <c r="T6261" i="5"/>
  <c r="T6273" i="5"/>
  <c r="T6285" i="5"/>
  <c r="T6297" i="5"/>
  <c r="T6309" i="5"/>
  <c r="T6321" i="5"/>
  <c r="T6333" i="5"/>
  <c r="T6345" i="5"/>
  <c r="T6357" i="5"/>
  <c r="T6369" i="5"/>
  <c r="T6429" i="5"/>
  <c r="T6441" i="5"/>
  <c r="T6453" i="5"/>
  <c r="T6465" i="5"/>
  <c r="T6477" i="5"/>
  <c r="T6489" i="5"/>
  <c r="T6501" i="5"/>
  <c r="T6513" i="5"/>
  <c r="T6525" i="5"/>
  <c r="T6537" i="5"/>
  <c r="T6597" i="5"/>
  <c r="T6609" i="5"/>
  <c r="T6621" i="5"/>
  <c r="T6633" i="5"/>
  <c r="T6645" i="5"/>
  <c r="T6657" i="5"/>
  <c r="T6669" i="5"/>
  <c r="T6681" i="5"/>
  <c r="T6693" i="5"/>
  <c r="T6705" i="5"/>
  <c r="T6765" i="5"/>
  <c r="T6777" i="5"/>
  <c r="T6789" i="5"/>
  <c r="T6801" i="5"/>
  <c r="T6813" i="5"/>
  <c r="T86" i="5"/>
  <c r="T470" i="5"/>
  <c r="T898" i="5"/>
  <c r="T1246" i="5"/>
  <c r="T1562" i="5"/>
  <c r="T1742" i="5"/>
  <c r="T1918" i="5"/>
  <c r="T2006" i="5"/>
  <c r="T2168" i="5"/>
  <c r="T2301" i="5"/>
  <c r="T2451" i="5"/>
  <c r="T2574" i="5"/>
  <c r="T2646" i="5"/>
  <c r="T2741" i="5"/>
  <c r="T2804" i="5"/>
  <c r="T2902" i="5"/>
  <c r="T2954" i="5"/>
  <c r="T3003" i="5"/>
  <c r="T3107" i="5"/>
  <c r="T3150" i="5"/>
  <c r="T3256" i="5"/>
  <c r="T3291" i="5"/>
  <c r="T3333" i="5"/>
  <c r="T3411" i="5"/>
  <c r="T3448" i="5"/>
  <c r="T3478" i="5"/>
  <c r="T3516" i="5"/>
  <c r="T3592" i="5"/>
  <c r="T3631" i="5"/>
  <c r="T3662" i="5"/>
  <c r="T3745" i="5"/>
  <c r="T3778" i="5"/>
  <c r="T3808" i="5"/>
  <c r="T3837" i="5"/>
  <c r="T3915" i="5"/>
  <c r="T3946" i="5"/>
  <c r="T3975" i="5"/>
  <c r="T4003" i="5"/>
  <c r="T4083" i="5"/>
  <c r="T4107" i="5"/>
  <c r="T4130" i="5"/>
  <c r="T4155" i="5"/>
  <c r="T4179" i="5"/>
  <c r="T4250" i="5"/>
  <c r="T4275" i="5"/>
  <c r="T4299" i="5"/>
  <c r="T4322" i="5"/>
  <c r="T4347" i="5"/>
  <c r="T4419" i="5"/>
  <c r="T4439" i="5"/>
  <c r="T4461" i="5"/>
  <c r="T4483" i="5"/>
  <c r="T4501" i="5"/>
  <c r="T4521" i="5"/>
  <c r="T4588" i="5"/>
  <c r="T4606" i="5"/>
  <c r="T4627" i="5"/>
  <c r="T4646" i="5"/>
  <c r="T4664" i="5"/>
  <c r="T217" i="5"/>
  <c r="T493" i="5"/>
  <c r="T937" i="5"/>
  <c r="T1268" i="5"/>
  <c r="T1571" i="5"/>
  <c r="T1755" i="5"/>
  <c r="T1923" i="5"/>
  <c r="T2067" i="5"/>
  <c r="T2229" i="5"/>
  <c r="T2307" i="5"/>
  <c r="T2458" i="5"/>
  <c r="T2588" i="5"/>
  <c r="T2650" i="5"/>
  <c r="T2752" i="5"/>
  <c r="T2813" i="5"/>
  <c r="T2906" i="5"/>
  <c r="T2964" i="5"/>
  <c r="T3006" i="5"/>
  <c r="T3111" i="5"/>
  <c r="T3156" i="5"/>
  <c r="T3260" i="5"/>
  <c r="T3294" i="5"/>
  <c r="T3336" i="5"/>
  <c r="T3414" i="5"/>
  <c r="T3452" i="5"/>
  <c r="T3483" i="5"/>
  <c r="T3518" i="5"/>
  <c r="T3599" i="5"/>
  <c r="T3636" i="5"/>
  <c r="T3666" i="5"/>
  <c r="T3752" i="5"/>
  <c r="T3780" i="5"/>
  <c r="T3815" i="5"/>
  <c r="T3843" i="5"/>
  <c r="T3919" i="5"/>
  <c r="T3950" i="5"/>
  <c r="T3981" i="5"/>
  <c r="T4009" i="5"/>
  <c r="T4087" i="5"/>
  <c r="T4109" i="5"/>
  <c r="T4132" i="5"/>
  <c r="T4159" i="5"/>
  <c r="T4181" i="5"/>
  <c r="T4252" i="5"/>
  <c r="T4279" i="5"/>
  <c r="T4301" i="5"/>
  <c r="T4324" i="5"/>
  <c r="T4351" i="5"/>
  <c r="T4421" i="5"/>
  <c r="T4442" i="5"/>
  <c r="T4466" i="5"/>
  <c r="T4485" i="5"/>
  <c r="T4503" i="5"/>
  <c r="T4525" i="5"/>
  <c r="T4591" i="5"/>
  <c r="T4609" i="5"/>
  <c r="T4630" i="5"/>
  <c r="T4648" i="5"/>
  <c r="T4666" i="5"/>
  <c r="T4684" i="5"/>
  <c r="T4750" i="5"/>
  <c r="T4765" i="5"/>
  <c r="T4780" i="5"/>
  <c r="T4796" i="5"/>
  <c r="T4812" i="5"/>
  <c r="T4828" i="5"/>
  <c r="T4844" i="5"/>
  <c r="T4859" i="5"/>
  <c r="T4922" i="5"/>
  <c r="T4939" i="5"/>
  <c r="T4955" i="5"/>
  <c r="T4970" i="5"/>
  <c r="T4985" i="5"/>
  <c r="T5001" i="5"/>
  <c r="T5017" i="5"/>
  <c r="T5033" i="5"/>
  <c r="T5097" i="5"/>
  <c r="T5112" i="5"/>
  <c r="T5127" i="5"/>
  <c r="T5144" i="5"/>
  <c r="T5160" i="5"/>
  <c r="T5175" i="5"/>
  <c r="T5191" i="5"/>
  <c r="T238" i="5"/>
  <c r="T582" i="5"/>
  <c r="T960" i="5"/>
  <c r="T1305" i="5"/>
  <c r="T1577" i="5"/>
  <c r="T1779" i="5"/>
  <c r="T1931" i="5"/>
  <c r="T2090" i="5"/>
  <c r="T2230" i="5"/>
  <c r="T2327" i="5"/>
  <c r="T2465" i="5"/>
  <c r="T2596" i="5"/>
  <c r="T2656" i="5"/>
  <c r="T2759" i="5"/>
  <c r="T2817" i="5"/>
  <c r="T2914" i="5"/>
  <c r="T2966" i="5"/>
  <c r="T3012" i="5"/>
  <c r="T3112" i="5"/>
  <c r="T3165" i="5"/>
  <c r="T3263" i="5"/>
  <c r="T3303" i="5"/>
  <c r="T3337" i="5"/>
  <c r="T3421" i="5"/>
  <c r="T3453" i="5"/>
  <c r="T3488" i="5"/>
  <c r="T3571" i="5"/>
  <c r="T3603" i="5"/>
  <c r="T3638" i="5"/>
  <c r="T3670" i="5"/>
  <c r="T3753" i="5"/>
  <c r="T3784" i="5"/>
  <c r="T3817" i="5"/>
  <c r="T3844" i="5"/>
  <c r="T3923" i="5"/>
  <c r="T3955" i="5"/>
  <c r="T3983" i="5"/>
  <c r="T4014" i="5"/>
  <c r="T4088" i="5"/>
  <c r="T4111" i="5"/>
  <c r="T4136" i="5"/>
  <c r="T4160" i="5"/>
  <c r="T4183" i="5"/>
  <c r="T4256" i="5"/>
  <c r="T4280" i="5"/>
  <c r="T4303" i="5"/>
  <c r="T4328" i="5"/>
  <c r="T4352" i="5"/>
  <c r="T4423" i="5"/>
  <c r="T4445" i="5"/>
  <c r="T4467" i="5"/>
  <c r="T657" i="5"/>
  <c r="T1150" i="5"/>
  <c r="T1601" i="5"/>
  <c r="T1830" i="5"/>
  <c r="T2108" i="5"/>
  <c r="T2295" i="5"/>
  <c r="T2484" i="5"/>
  <c r="T2626" i="5"/>
  <c r="T2774" i="5"/>
  <c r="T2845" i="5"/>
  <c r="T2972" i="5"/>
  <c r="T3090" i="5"/>
  <c r="T3177" i="5"/>
  <c r="T3289" i="5"/>
  <c r="T3346" i="5"/>
  <c r="T3438" i="5"/>
  <c r="T3499" i="5"/>
  <c r="T3590" i="5"/>
  <c r="T3643" i="5"/>
  <c r="T3688" i="5"/>
  <c r="T3793" i="5"/>
  <c r="T3832" i="5"/>
  <c r="T3932" i="5"/>
  <c r="T3971" i="5"/>
  <c r="T4022" i="5"/>
  <c r="T4101" i="5"/>
  <c r="T4143" i="5"/>
  <c r="T4173" i="5"/>
  <c r="T4263" i="5"/>
  <c r="T4293" i="5"/>
  <c r="T4335" i="5"/>
  <c r="T4413" i="5"/>
  <c r="T4451" i="5"/>
  <c r="T4479" i="5"/>
  <c r="T4508" i="5"/>
  <c r="T4579" i="5"/>
  <c r="T4604" i="5"/>
  <c r="T4633" i="5"/>
  <c r="T4657" i="5"/>
  <c r="T4678" i="5"/>
  <c r="T4748" i="5"/>
  <c r="T130" i="5"/>
  <c r="T732" i="5"/>
  <c r="T1260" i="5"/>
  <c r="T1633" i="5"/>
  <c r="T1922" i="5"/>
  <c r="T2120" i="5"/>
  <c r="T2305" i="5"/>
  <c r="T2493" i="5"/>
  <c r="T2649" i="5"/>
  <c r="T2776" i="5"/>
  <c r="T2905" i="5"/>
  <c r="T2984" i="5"/>
  <c r="T3110" i="5"/>
  <c r="T3178" i="5"/>
  <c r="T3293" i="5"/>
  <c r="T3350" i="5"/>
  <c r="T3451" i="5"/>
  <c r="T3500" i="5"/>
  <c r="T3597" i="5"/>
  <c r="T3649" i="5"/>
  <c r="T3750" i="5"/>
  <c r="T240" i="5"/>
  <c r="T734" i="5"/>
  <c r="T1407" i="5"/>
  <c r="T1649" i="5"/>
  <c r="T1933" i="5"/>
  <c r="T2122" i="5"/>
  <c r="T2345" i="5"/>
  <c r="T2513" i="5"/>
  <c r="T2661" i="5"/>
  <c r="T2781" i="5"/>
  <c r="T2925" i="5"/>
  <c r="T2990" i="5"/>
  <c r="T3117" i="5"/>
  <c r="T3185" i="5"/>
  <c r="T3308" i="5"/>
  <c r="T3405" i="5"/>
  <c r="T3457" i="5"/>
  <c r="T3501" i="5"/>
  <c r="T3610" i="5"/>
  <c r="T3654" i="5"/>
  <c r="T3754" i="5"/>
  <c r="T3796" i="5"/>
  <c r="T3846" i="5"/>
  <c r="T3935" i="5"/>
  <c r="T3984" i="5"/>
  <c r="T4024" i="5"/>
  <c r="T4112" i="5"/>
  <c r="T4145" i="5"/>
  <c r="T4184" i="5"/>
  <c r="T4265" i="5"/>
  <c r="T4304" i="5"/>
  <c r="T4337" i="5"/>
  <c r="T4424" i="5"/>
  <c r="T4454" i="5"/>
  <c r="T4486" i="5"/>
  <c r="T4511" i="5"/>
  <c r="T4583" i="5"/>
  <c r="T4612" i="5"/>
  <c r="T4635" i="5"/>
  <c r="T4660" i="5"/>
  <c r="T4682" i="5"/>
  <c r="T4752" i="5"/>
  <c r="T4769" i="5"/>
  <c r="T4789" i="5"/>
  <c r="T4807" i="5"/>
  <c r="T4826" i="5"/>
  <c r="T4846" i="5"/>
  <c r="T4864" i="5"/>
  <c r="T4931" i="5"/>
  <c r="T4948" i="5"/>
  <c r="T4969" i="5"/>
  <c r="T4988" i="5"/>
  <c r="T5007" i="5"/>
  <c r="T5025" i="5"/>
  <c r="T5091" i="5"/>
  <c r="T5111" i="5"/>
  <c r="T5131" i="5"/>
  <c r="T5149" i="5"/>
  <c r="T5167" i="5"/>
  <c r="T5186" i="5"/>
  <c r="T5253" i="5"/>
  <c r="T5270" i="5"/>
  <c r="T5288" i="5"/>
  <c r="T5304" i="5"/>
  <c r="T5319" i="5"/>
  <c r="T5336" i="5"/>
  <c r="T5351" i="5"/>
  <c r="T5366" i="5"/>
  <c r="T5430" i="5"/>
  <c r="T5446" i="5"/>
  <c r="T5462" i="5"/>
  <c r="T5478" i="5"/>
  <c r="T5494" i="5"/>
  <c r="T5509" i="5"/>
  <c r="T5525" i="5"/>
  <c r="T5589" i="5"/>
  <c r="T5604" i="5"/>
  <c r="T5619" i="5"/>
  <c r="T5636" i="5"/>
  <c r="T5651" i="5"/>
  <c r="T5665" i="5"/>
  <c r="T5681" i="5"/>
  <c r="T5695" i="5"/>
  <c r="T5757" i="5"/>
  <c r="T5771" i="5"/>
  <c r="T5785" i="5"/>
  <c r="T5799" i="5"/>
  <c r="T5814" i="5"/>
  <c r="T5828" i="5"/>
  <c r="T5842" i="5"/>
  <c r="T5856" i="5"/>
  <c r="T5870" i="5"/>
  <c r="T5934" i="5"/>
  <c r="T5948" i="5"/>
  <c r="T5962" i="5"/>
  <c r="T5976" i="5"/>
  <c r="T5990" i="5"/>
  <c r="T6005" i="5"/>
  <c r="T6019" i="5"/>
  <c r="T6033" i="5"/>
  <c r="T6095" i="5"/>
  <c r="T6109" i="5"/>
  <c r="T6123" i="5"/>
  <c r="T6139" i="5"/>
  <c r="T6153" i="5"/>
  <c r="T6167" i="5"/>
  <c r="T6181" i="5"/>
  <c r="T6194" i="5"/>
  <c r="T6207" i="5"/>
  <c r="T6268" i="5"/>
  <c r="T6281" i="5"/>
  <c r="T6294" i="5"/>
  <c r="T6307" i="5"/>
  <c r="T6320" i="5"/>
  <c r="T6334" i="5"/>
  <c r="T6347" i="5"/>
  <c r="T6360" i="5"/>
  <c r="T6373" i="5"/>
  <c r="T6434" i="5"/>
  <c r="T6447" i="5"/>
  <c r="T6460" i="5"/>
  <c r="T6473" i="5"/>
  <c r="T6486" i="5"/>
  <c r="T6499" i="5"/>
  <c r="T6512" i="5"/>
  <c r="T6526" i="5"/>
  <c r="T6539" i="5"/>
  <c r="T6600" i="5"/>
  <c r="T6613" i="5"/>
  <c r="T6626" i="5"/>
  <c r="T6639" i="5"/>
  <c r="T6652" i="5"/>
  <c r="T6665" i="5"/>
  <c r="T6678" i="5"/>
  <c r="T6691" i="5"/>
  <c r="T6704" i="5"/>
  <c r="T6766" i="5"/>
  <c r="T6779" i="5"/>
  <c r="T6792" i="5"/>
  <c r="T6805" i="5"/>
  <c r="T6818" i="5"/>
  <c r="T6830" i="5"/>
  <c r="T6842" i="5"/>
  <c r="T6854" i="5"/>
  <c r="T6866" i="5"/>
  <c r="T6878" i="5"/>
  <c r="T6938" i="5"/>
  <c r="T6950" i="5"/>
  <c r="T6962" i="5"/>
  <c r="T6974" i="5"/>
  <c r="T6986" i="5"/>
  <c r="T6998" i="5"/>
  <c r="T7010" i="5"/>
  <c r="T7022" i="5"/>
  <c r="T7034" i="5"/>
  <c r="T7046" i="5"/>
  <c r="T7106" i="5"/>
  <c r="T7118" i="5"/>
  <c r="T7130" i="5"/>
  <c r="T7142" i="5"/>
  <c r="T7154" i="5"/>
  <c r="T7166" i="5"/>
  <c r="T7178" i="5"/>
  <c r="T7190" i="5"/>
  <c r="T7202" i="5"/>
  <c r="T7214" i="5"/>
  <c r="T7274" i="5"/>
  <c r="T7286" i="5"/>
  <c r="T7298" i="5"/>
  <c r="T7310" i="5"/>
  <c r="T262" i="5"/>
  <c r="T769" i="5"/>
  <c r="T1417" i="5"/>
  <c r="T1729" i="5"/>
  <c r="T1951" i="5"/>
  <c r="T2134" i="5"/>
  <c r="T2409" i="5"/>
  <c r="T2564" i="5"/>
  <c r="T2664" i="5"/>
  <c r="T2784" i="5"/>
  <c r="T2928" i="5"/>
  <c r="T2993" i="5"/>
  <c r="T3120" i="5"/>
  <c r="T3238" i="5"/>
  <c r="T3310" i="5"/>
  <c r="T3408" i="5"/>
  <c r="T3460" i="5"/>
  <c r="T3504" i="5"/>
  <c r="T3613" i="5"/>
  <c r="T3657" i="5"/>
  <c r="T3757" i="5"/>
  <c r="T3802" i="5"/>
  <c r="T3854" i="5"/>
  <c r="T3937" i="5"/>
  <c r="T3990" i="5"/>
  <c r="T4076" i="5"/>
  <c r="T4119" i="5"/>
  <c r="T4148" i="5"/>
  <c r="T4191" i="5"/>
  <c r="T4268" i="5"/>
  <c r="T4311" i="5"/>
  <c r="T4340" i="5"/>
  <c r="T4430" i="5"/>
  <c r="T4456" i="5"/>
  <c r="T4489" i="5"/>
  <c r="T4514" i="5"/>
  <c r="T4589" i="5"/>
  <c r="T4616" i="5"/>
  <c r="T4637" i="5"/>
  <c r="T4665" i="5"/>
  <c r="T4688" i="5"/>
  <c r="T4754" i="5"/>
  <c r="T4773" i="5"/>
  <c r="T4791" i="5"/>
  <c r="T4810" i="5"/>
  <c r="T4831" i="5"/>
  <c r="T4848" i="5"/>
  <c r="T4916" i="5"/>
  <c r="T4933" i="5"/>
  <c r="T4953" i="5"/>
  <c r="T4972" i="5"/>
  <c r="T4991" i="5"/>
  <c r="T5009" i="5"/>
  <c r="T5027" i="5"/>
  <c r="T5096" i="5"/>
  <c r="T5114" i="5"/>
  <c r="T5134" i="5"/>
  <c r="T5151" i="5"/>
  <c r="T5170" i="5"/>
  <c r="T5189" i="5"/>
  <c r="T5255" i="5"/>
  <c r="T5273" i="5"/>
  <c r="T5290" i="5"/>
  <c r="T5306" i="5"/>
  <c r="T5322" i="5"/>
  <c r="T5338" i="5"/>
  <c r="T5353" i="5"/>
  <c r="T5369" i="5"/>
  <c r="T5434" i="5"/>
  <c r="T5449" i="5"/>
  <c r="T5465" i="5"/>
  <c r="T5481" i="5"/>
  <c r="T5496" i="5"/>
  <c r="T5511" i="5"/>
  <c r="T5528" i="5"/>
  <c r="T428" i="5"/>
  <c r="T990" i="5"/>
  <c r="T1457" i="5"/>
  <c r="T1802" i="5"/>
  <c r="T2002" i="5"/>
  <c r="T2253" i="5"/>
  <c r="T2425" i="5"/>
  <c r="T2617" i="5"/>
  <c r="T2737" i="5"/>
  <c r="T2824" i="5"/>
  <c r="T2941" i="5"/>
  <c r="T3077" i="5"/>
  <c r="T3146" i="5"/>
  <c r="T3272" i="5"/>
  <c r="T3320" i="5"/>
  <c r="T3431" i="5"/>
  <c r="T3475" i="5"/>
  <c r="T3575" i="5"/>
  <c r="T3619" i="5"/>
  <c r="T3680" i="5"/>
  <c r="T3771" i="5"/>
  <c r="T3822" i="5"/>
  <c r="T3910" i="5"/>
  <c r="T3959" i="5"/>
  <c r="T4000" i="5"/>
  <c r="T4094" i="5"/>
  <c r="T4125" i="5"/>
  <c r="T1092" i="5"/>
  <c r="T1787" i="5"/>
  <c r="T2131" i="5"/>
  <c r="T2474" i="5"/>
  <c r="T2733" i="5"/>
  <c r="T2931" i="5"/>
  <c r="T3086" i="5"/>
  <c r="T3277" i="5"/>
  <c r="T3426" i="5"/>
  <c r="T3503" i="5"/>
  <c r="T3639" i="5"/>
  <c r="T3770" i="5"/>
  <c r="T3841" i="5"/>
  <c r="T3958" i="5"/>
  <c r="T4023" i="5"/>
  <c r="T4124" i="5"/>
  <c r="T4172" i="5"/>
  <c r="T4276" i="5"/>
  <c r="T4317" i="5"/>
  <c r="T4412" i="5"/>
  <c r="T4463" i="5"/>
  <c r="T4497" i="5"/>
  <c r="T4529" i="5"/>
  <c r="T4617" i="5"/>
  <c r="T4649" i="5"/>
  <c r="T4677" i="5"/>
  <c r="T4755" i="5"/>
  <c r="T4778" i="5"/>
  <c r="T4800" i="5"/>
  <c r="T4821" i="5"/>
  <c r="T4845" i="5"/>
  <c r="T4917" i="5"/>
  <c r="T4940" i="5"/>
  <c r="T4960" i="5"/>
  <c r="T4983" i="5"/>
  <c r="T5005" i="5"/>
  <c r="T5030" i="5"/>
  <c r="T5100" i="5"/>
  <c r="T5122" i="5"/>
  <c r="T5145" i="5"/>
  <c r="T5165" i="5"/>
  <c r="T5192" i="5"/>
  <c r="T5260" i="5"/>
  <c r="T5279" i="5"/>
  <c r="T5301" i="5"/>
  <c r="T5318" i="5"/>
  <c r="T5339" i="5"/>
  <c r="T5358" i="5"/>
  <c r="T5424" i="5"/>
  <c r="T5442" i="5"/>
  <c r="T5460" i="5"/>
  <c r="T5482" i="5"/>
  <c r="T5499" i="5"/>
  <c r="T5518" i="5"/>
  <c r="T5537" i="5"/>
  <c r="T5602" i="5"/>
  <c r="T5618" i="5"/>
  <c r="T5637" i="5"/>
  <c r="T5654" i="5"/>
  <c r="T5670" i="5"/>
  <c r="T5685" i="5"/>
  <c r="T5700" i="5"/>
  <c r="T5763" i="5"/>
  <c r="T5779" i="5"/>
  <c r="T5795" i="5"/>
  <c r="T5810" i="5"/>
  <c r="T5826" i="5"/>
  <c r="T5841" i="5"/>
  <c r="T5857" i="5"/>
  <c r="T5874" i="5"/>
  <c r="T5937" i="5"/>
  <c r="T5952" i="5"/>
  <c r="T5967" i="5"/>
  <c r="T5983" i="5"/>
  <c r="T5999" i="5"/>
  <c r="T6014" i="5"/>
  <c r="T6030" i="5"/>
  <c r="T6093" i="5"/>
  <c r="T6108" i="5"/>
  <c r="T6126" i="5"/>
  <c r="T6141" i="5"/>
  <c r="T6156" i="5"/>
  <c r="T6171" i="5"/>
  <c r="T6186" i="5"/>
  <c r="T6200" i="5"/>
  <c r="T6263" i="5"/>
  <c r="T6277" i="5"/>
  <c r="T6291" i="5"/>
  <c r="T6305" i="5"/>
  <c r="T6319" i="5"/>
  <c r="T6335" i="5"/>
  <c r="T6349" i="5"/>
  <c r="T6363" i="5"/>
  <c r="T6377" i="5"/>
  <c r="T6439" i="5"/>
  <c r="T6454" i="5"/>
  <c r="T6468" i="5"/>
  <c r="T6482" i="5"/>
  <c r="T6496" i="5"/>
  <c r="T6510" i="5"/>
  <c r="T6524" i="5"/>
  <c r="T6540" i="5"/>
  <c r="T252" i="5"/>
  <c r="T1138" i="5"/>
  <c r="T1801" i="5"/>
  <c r="T2169" i="5"/>
  <c r="T2478" i="5"/>
  <c r="T2747" i="5"/>
  <c r="T2932" i="5"/>
  <c r="T3119" i="5"/>
  <c r="T3281" i="5"/>
  <c r="T3427" i="5"/>
  <c r="T3517" i="5"/>
  <c r="T3640" i="5"/>
  <c r="T3779" i="5"/>
  <c r="T3848" i="5"/>
  <c r="T3961" i="5"/>
  <c r="T4075" i="5"/>
  <c r="T4131" i="5"/>
  <c r="T4180" i="5"/>
  <c r="T4281" i="5"/>
  <c r="T4323" i="5"/>
  <c r="T4420" i="5"/>
  <c r="T4468" i="5"/>
  <c r="T4498" i="5"/>
  <c r="T4580" i="5"/>
  <c r="T4618" i="5"/>
  <c r="T4651" i="5"/>
  <c r="T4681" i="5"/>
  <c r="T4756" i="5"/>
  <c r="T4779" i="5"/>
  <c r="T4802" i="5"/>
  <c r="T4822" i="5"/>
  <c r="T4847" i="5"/>
  <c r="T4918" i="5"/>
  <c r="T4942" i="5"/>
  <c r="T4961" i="5"/>
  <c r="T4984" i="5"/>
  <c r="T5008" i="5"/>
  <c r="T5031" i="5"/>
  <c r="T5101" i="5"/>
  <c r="T5123" i="5"/>
  <c r="T5147" i="5"/>
  <c r="T5168" i="5"/>
  <c r="T5193" i="5"/>
  <c r="T5261" i="5"/>
  <c r="T5280" i="5"/>
  <c r="T5302" i="5"/>
  <c r="T5321" i="5"/>
  <c r="T5340" i="5"/>
  <c r="T5360" i="5"/>
  <c r="T5425" i="5"/>
  <c r="T5444" i="5"/>
  <c r="T5463" i="5"/>
  <c r="T5483" i="5"/>
  <c r="T5501" i="5"/>
  <c r="T5520" i="5"/>
  <c r="T5538" i="5"/>
  <c r="T5603" i="5"/>
  <c r="T5621" i="5"/>
  <c r="T5638" i="5"/>
  <c r="T5655" i="5"/>
  <c r="T5671" i="5"/>
  <c r="T5686" i="5"/>
  <c r="T5701" i="5"/>
  <c r="T5765" i="5"/>
  <c r="T5781" i="5"/>
  <c r="T5796" i="5"/>
  <c r="T5811" i="5"/>
  <c r="T5827" i="5"/>
  <c r="T5843" i="5"/>
  <c r="T5859" i="5"/>
  <c r="T5923" i="5"/>
  <c r="T5938" i="5"/>
  <c r="T5953" i="5"/>
  <c r="T5969" i="5"/>
  <c r="T5984" i="5"/>
  <c r="T6000" i="5"/>
  <c r="T6015" i="5"/>
  <c r="T6031" i="5"/>
  <c r="T6094" i="5"/>
  <c r="T6110" i="5"/>
  <c r="T6127" i="5"/>
  <c r="T6142" i="5"/>
  <c r="T6157" i="5"/>
  <c r="T6173" i="5"/>
  <c r="T6187" i="5"/>
  <c r="T6202" i="5"/>
  <c r="T318" i="5"/>
  <c r="T1148" i="5"/>
  <c r="T1803" i="5"/>
  <c r="T2231" i="5"/>
  <c r="T2514" i="5"/>
  <c r="T2770" i="5"/>
  <c r="T2933" i="5"/>
  <c r="T3132" i="5"/>
  <c r="T3286" i="5"/>
  <c r="T3433" i="5"/>
  <c r="T3573" i="5"/>
  <c r="T3656" i="5"/>
  <c r="T3789" i="5"/>
  <c r="T3856" i="5"/>
  <c r="T3962" i="5"/>
  <c r="T4084" i="5"/>
  <c r="T4137" i="5"/>
  <c r="T4185" i="5"/>
  <c r="T4285" i="5"/>
  <c r="T4329" i="5"/>
  <c r="T4425" i="5"/>
  <c r="T4469" i="5"/>
  <c r="T4502" i="5"/>
  <c r="T4585" i="5"/>
  <c r="T4619" i="5"/>
  <c r="T4652" i="5"/>
  <c r="T4685" i="5"/>
  <c r="T4757" i="5"/>
  <c r="T4781" i="5"/>
  <c r="T4803" i="5"/>
  <c r="T4825" i="5"/>
  <c r="T4849" i="5"/>
  <c r="T4920" i="5"/>
  <c r="T4943" i="5"/>
  <c r="T4963" i="5"/>
  <c r="T4987" i="5"/>
  <c r="T5011" i="5"/>
  <c r="T5083" i="5"/>
  <c r="T5102" i="5"/>
  <c r="T5125" i="5"/>
  <c r="T5148" i="5"/>
  <c r="T5173" i="5"/>
  <c r="T5194" i="5"/>
  <c r="T5263" i="5"/>
  <c r="T5283" i="5"/>
  <c r="T5303" i="5"/>
  <c r="T5324" i="5"/>
  <c r="T5342" i="5"/>
  <c r="T5361" i="5"/>
  <c r="T5426" i="5"/>
  <c r="T5445" i="5"/>
  <c r="T5466" i="5"/>
  <c r="T5484" i="5"/>
  <c r="T5502" i="5"/>
  <c r="T5521" i="5"/>
  <c r="T5588" i="5"/>
  <c r="T5605" i="5"/>
  <c r="T5622" i="5"/>
  <c r="T5640" i="5"/>
  <c r="T5657" i="5"/>
  <c r="T5672" i="5"/>
  <c r="T5687" i="5"/>
  <c r="T5702" i="5"/>
  <c r="T5766" i="5"/>
  <c r="T5782" i="5"/>
  <c r="T5797" i="5"/>
  <c r="T5813" i="5"/>
  <c r="T5829" i="5"/>
  <c r="T5844" i="5"/>
  <c r="T5861" i="5"/>
  <c r="T5924" i="5"/>
  <c r="T5939" i="5"/>
  <c r="T5954" i="5"/>
  <c r="T5970" i="5"/>
  <c r="T5986" i="5"/>
  <c r="T6001" i="5"/>
  <c r="T6017" i="5"/>
  <c r="T6032" i="5"/>
  <c r="T6096" i="5"/>
  <c r="T6113" i="5"/>
  <c r="T6128" i="5"/>
  <c r="T6143" i="5"/>
  <c r="T6158" i="5"/>
  <c r="T6174" i="5"/>
  <c r="T6188" i="5"/>
  <c r="T6203" i="5"/>
  <c r="T6265" i="5"/>
  <c r="T6279" i="5"/>
  <c r="T6293" i="5"/>
  <c r="T6308" i="5"/>
  <c r="T6323" i="5"/>
  <c r="T6337" i="5"/>
  <c r="T6351" i="5"/>
  <c r="T6365" i="5"/>
  <c r="T6427" i="5"/>
  <c r="T6442" i="5"/>
  <c r="T6456" i="5"/>
  <c r="T6470" i="5"/>
  <c r="T6484" i="5"/>
  <c r="T6498" i="5"/>
  <c r="T6514" i="5"/>
  <c r="T6528" i="5"/>
  <c r="T6542" i="5"/>
  <c r="T6604" i="5"/>
  <c r="T6618" i="5"/>
  <c r="T6632" i="5"/>
  <c r="T6647" i="5"/>
  <c r="T6661" i="5"/>
  <c r="T6675" i="5"/>
  <c r="T6689" i="5"/>
  <c r="T6703" i="5"/>
  <c r="T6767" i="5"/>
  <c r="T6781" i="5"/>
  <c r="T6795" i="5"/>
  <c r="T6809" i="5"/>
  <c r="T6823" i="5"/>
  <c r="T6836" i="5"/>
  <c r="T6849" i="5"/>
  <c r="T6862" i="5"/>
  <c r="T6875" i="5"/>
  <c r="T6936" i="5"/>
  <c r="T6949" i="5"/>
  <c r="T6963" i="5"/>
  <c r="T6976" i="5"/>
  <c r="T6989" i="5"/>
  <c r="T7002" i="5"/>
  <c r="T7015" i="5"/>
  <c r="T7028" i="5"/>
  <c r="T7041" i="5"/>
  <c r="T7102" i="5"/>
  <c r="T7115" i="5"/>
  <c r="T7128" i="5"/>
  <c r="T7141" i="5"/>
  <c r="T7155" i="5"/>
  <c r="T7168" i="5"/>
  <c r="T7181" i="5"/>
  <c r="T7194" i="5"/>
  <c r="T7207" i="5"/>
  <c r="T7268" i="5"/>
  <c r="T7281" i="5"/>
  <c r="T7294" i="5"/>
  <c r="T7307" i="5"/>
  <c r="T7320" i="5"/>
  <c r="T7332" i="5"/>
  <c r="T7344" i="5"/>
  <c r="T7356" i="5"/>
  <c r="T7368" i="5"/>
  <c r="T7380" i="5"/>
  <c r="T7440" i="5"/>
  <c r="T7452" i="5"/>
  <c r="T7464" i="5"/>
  <c r="T7476" i="5"/>
  <c r="T7488" i="5"/>
  <c r="T7500" i="5"/>
  <c r="T7512" i="5"/>
  <c r="T7524" i="5"/>
  <c r="T7536" i="5"/>
  <c r="T7548" i="5"/>
  <c r="T7608" i="5"/>
  <c r="T7620" i="5"/>
  <c r="T7632" i="5"/>
  <c r="T7644" i="5"/>
  <c r="T7656" i="5"/>
  <c r="T7668" i="5"/>
  <c r="T7680" i="5"/>
  <c r="T7692" i="5"/>
  <c r="T7704" i="5"/>
  <c r="T7716" i="5"/>
  <c r="T7776" i="5"/>
  <c r="T7788" i="5"/>
  <c r="T7800" i="5"/>
  <c r="T7812" i="5"/>
  <c r="T7824" i="5"/>
  <c r="T7836" i="5"/>
  <c r="T7848" i="5"/>
  <c r="T7860" i="5"/>
  <c r="T7872" i="5"/>
  <c r="T7884" i="5"/>
  <c r="T7944" i="5"/>
  <c r="T7956" i="5"/>
  <c r="T7968" i="5"/>
  <c r="T7980" i="5"/>
  <c r="T7992" i="5"/>
  <c r="T8004" i="5"/>
  <c r="T8016" i="5"/>
  <c r="T8028" i="5"/>
  <c r="T8040" i="5"/>
  <c r="T8052" i="5"/>
  <c r="T8112" i="5"/>
  <c r="T8124" i="5"/>
  <c r="T8136" i="5"/>
  <c r="T8148" i="5"/>
  <c r="T8160" i="5"/>
  <c r="T8172" i="5"/>
  <c r="T8184" i="5"/>
  <c r="T8196" i="5"/>
  <c r="T8208" i="5"/>
  <c r="T8220" i="5"/>
  <c r="T8280" i="5"/>
  <c r="T8292" i="5"/>
  <c r="T8304" i="5"/>
  <c r="T8316" i="5"/>
  <c r="T8328" i="5"/>
  <c r="T8340" i="5"/>
  <c r="T8352" i="5"/>
  <c r="T8364" i="5"/>
  <c r="T8376" i="5"/>
  <c r="T8388" i="5"/>
  <c r="T8448" i="5"/>
  <c r="T8460" i="5"/>
  <c r="T8472" i="5"/>
  <c r="T8484" i="5"/>
  <c r="T8496" i="5"/>
  <c r="T8508" i="5"/>
  <c r="T8520" i="5"/>
  <c r="T8532" i="5"/>
  <c r="T8544" i="5"/>
  <c r="T8556" i="5"/>
  <c r="T8616" i="5"/>
  <c r="T8628" i="5"/>
  <c r="T8640" i="5"/>
  <c r="T8652" i="5"/>
  <c r="T8664" i="5"/>
  <c r="T8676" i="5"/>
  <c r="T8688" i="5"/>
  <c r="T8700" i="5"/>
  <c r="T8712" i="5"/>
  <c r="T8724" i="5"/>
  <c r="T405" i="5"/>
  <c r="T1408" i="5"/>
  <c r="T1822" i="5"/>
  <c r="T2246" i="5"/>
  <c r="T2576" i="5"/>
  <c r="T2773" i="5"/>
  <c r="T2960" i="5"/>
  <c r="T3137" i="5"/>
  <c r="T3309" i="5"/>
  <c r="T3434" i="5"/>
  <c r="T3574" i="5"/>
  <c r="T3664" i="5"/>
  <c r="T3792" i="5"/>
  <c r="T3907" i="5"/>
  <c r="T3970" i="5"/>
  <c r="T4089" i="5"/>
  <c r="T4142" i="5"/>
  <c r="T4192" i="5"/>
  <c r="T4286" i="5"/>
  <c r="T4334" i="5"/>
  <c r="T4431" i="5"/>
  <c r="T4471" i="5"/>
  <c r="T4507" i="5"/>
  <c r="T4592" i="5"/>
  <c r="T4621" i="5"/>
  <c r="T4655" i="5"/>
  <c r="T4689" i="5"/>
  <c r="T4760" i="5"/>
  <c r="T4783" i="5"/>
  <c r="T4804" i="5"/>
  <c r="T4829" i="5"/>
  <c r="T4851" i="5"/>
  <c r="T4921" i="5"/>
  <c r="T4944" i="5"/>
  <c r="T4965" i="5"/>
  <c r="T4989" i="5"/>
  <c r="T5012" i="5"/>
  <c r="T5084" i="5"/>
  <c r="T5104" i="5"/>
  <c r="T5126" i="5"/>
  <c r="T5150" i="5"/>
  <c r="T5174" i="5"/>
  <c r="T5196" i="5"/>
  <c r="T5264" i="5"/>
  <c r="T5284" i="5"/>
  <c r="T5305" i="5"/>
  <c r="T5325" i="5"/>
  <c r="T5343" i="5"/>
  <c r="T5362" i="5"/>
  <c r="T5427" i="5"/>
  <c r="T5448" i="5"/>
  <c r="T5468" i="5"/>
  <c r="T5485" i="5"/>
  <c r="T5504" i="5"/>
  <c r="T5522" i="5"/>
  <c r="T5590" i="5"/>
  <c r="T5606" i="5"/>
  <c r="T5624" i="5"/>
  <c r="T5641" i="5"/>
  <c r="T5658" i="5"/>
  <c r="T5673" i="5"/>
  <c r="T5688" i="5"/>
  <c r="T5703" i="5"/>
  <c r="T5768" i="5"/>
  <c r="T5783" i="5"/>
  <c r="T5798" i="5"/>
  <c r="T5815" i="5"/>
  <c r="T5830" i="5"/>
  <c r="T5846" i="5"/>
  <c r="T5862" i="5"/>
  <c r="T5925" i="5"/>
  <c r="T5940" i="5"/>
  <c r="T5955" i="5"/>
  <c r="T5971" i="5"/>
  <c r="T5987" i="5"/>
  <c r="T6002" i="5"/>
  <c r="T6018" i="5"/>
  <c r="T6034" i="5"/>
  <c r="T6097" i="5"/>
  <c r="T6114" i="5"/>
  <c r="T6129" i="5"/>
  <c r="T6144" i="5"/>
  <c r="T6159" i="5"/>
  <c r="T6175" i="5"/>
  <c r="T6190" i="5"/>
  <c r="T426" i="5"/>
  <c r="T1418" i="5"/>
  <c r="T1827" i="5"/>
  <c r="T2261" i="5"/>
  <c r="T2605" i="5"/>
  <c r="T2783" i="5"/>
  <c r="T2967" i="5"/>
  <c r="T3138" i="5"/>
  <c r="T3315" i="5"/>
  <c r="T3435" i="5"/>
  <c r="T3579" i="5"/>
  <c r="T3678" i="5"/>
  <c r="T1598" i="5"/>
  <c r="T2396" i="5"/>
  <c r="T2805" i="5"/>
  <c r="T3080" i="5"/>
  <c r="T3338" i="5"/>
  <c r="T3588" i="5"/>
  <c r="T3769" i="5"/>
  <c r="T3931" i="5"/>
  <c r="T4020" i="5"/>
  <c r="T4161" i="5"/>
  <c r="T4267" i="5"/>
  <c r="T4353" i="5"/>
  <c r="T4455" i="5"/>
  <c r="T4516" i="5"/>
  <c r="T4613" i="5"/>
  <c r="T4670" i="5"/>
  <c r="T4753" i="5"/>
  <c r="T4790" i="5"/>
  <c r="T4820" i="5"/>
  <c r="T4858" i="5"/>
  <c r="T4936" i="5"/>
  <c r="T4975" i="5"/>
  <c r="T5004" i="5"/>
  <c r="T5088" i="5"/>
  <c r="T5121" i="5"/>
  <c r="T5158" i="5"/>
  <c r="T5188" i="5"/>
  <c r="T5271" i="5"/>
  <c r="T5300" i="5"/>
  <c r="T5330" i="5"/>
  <c r="T5357" i="5"/>
  <c r="T5436" i="5"/>
  <c r="T5459" i="5"/>
  <c r="T5492" i="5"/>
  <c r="T5517" i="5"/>
  <c r="T5594" i="5"/>
  <c r="T5617" i="5"/>
  <c r="T5646" i="5"/>
  <c r="T5669" i="5"/>
  <c r="T5694" i="5"/>
  <c r="T5762" i="5"/>
  <c r="T5789" i="5"/>
  <c r="T5809" i="5"/>
  <c r="T5835" i="5"/>
  <c r="T5855" i="5"/>
  <c r="T5929" i="5"/>
  <c r="T5951" i="5"/>
  <c r="T5977" i="5"/>
  <c r="T5997" i="5"/>
  <c r="T6023" i="5"/>
  <c r="T6092" i="5"/>
  <c r="T6118" i="5"/>
  <c r="T6140" i="5"/>
  <c r="T6165" i="5"/>
  <c r="T6185" i="5"/>
  <c r="T6208" i="5"/>
  <c r="T6272" i="5"/>
  <c r="T6289" i="5"/>
  <c r="T6306" i="5"/>
  <c r="T6325" i="5"/>
  <c r="T6341" i="5"/>
  <c r="T6358" i="5"/>
  <c r="T6375" i="5"/>
  <c r="T6440" i="5"/>
  <c r="T6458" i="5"/>
  <c r="T6475" i="5"/>
  <c r="T6492" i="5"/>
  <c r="T6508" i="5"/>
  <c r="T6527" i="5"/>
  <c r="T6544" i="5"/>
  <c r="T6607" i="5"/>
  <c r="T6623" i="5"/>
  <c r="T6638" i="5"/>
  <c r="T6654" i="5"/>
  <c r="T6670" i="5"/>
  <c r="T6685" i="5"/>
  <c r="T6700" i="5"/>
  <c r="T6763" i="5"/>
  <c r="T6780" i="5"/>
  <c r="T6796" i="5"/>
  <c r="T6811" i="5"/>
  <c r="T6826" i="5"/>
  <c r="T6840" i="5"/>
  <c r="T6855" i="5"/>
  <c r="T6869" i="5"/>
  <c r="T6931" i="5"/>
  <c r="T6945" i="5"/>
  <c r="T6959" i="5"/>
  <c r="T6973" i="5"/>
  <c r="T6988" i="5"/>
  <c r="T7003" i="5"/>
  <c r="T7017" i="5"/>
  <c r="T7031" i="5"/>
  <c r="T7045" i="5"/>
  <c r="T7108" i="5"/>
  <c r="T7122" i="5"/>
  <c r="T7136" i="5"/>
  <c r="T7150" i="5"/>
  <c r="T7164" i="5"/>
  <c r="T7179" i="5"/>
  <c r="T7193" i="5"/>
  <c r="T7208" i="5"/>
  <c r="T7270" i="5"/>
  <c r="T7284" i="5"/>
  <c r="T7299" i="5"/>
  <c r="T7313" i="5"/>
  <c r="T7326" i="5"/>
  <c r="T7339" i="5"/>
  <c r="T7352" i="5"/>
  <c r="T7365" i="5"/>
  <c r="T7378" i="5"/>
  <c r="T7439" i="5"/>
  <c r="T7453" i="5"/>
  <c r="T7466" i="5"/>
  <c r="T7479" i="5"/>
  <c r="T7492" i="5"/>
  <c r="T7505" i="5"/>
  <c r="T7518" i="5"/>
  <c r="T7531" i="5"/>
  <c r="T7544" i="5"/>
  <c r="T7605" i="5"/>
  <c r="T7618" i="5"/>
  <c r="T7631" i="5"/>
  <c r="T7645" i="5"/>
  <c r="T7658" i="5"/>
  <c r="T7671" i="5"/>
  <c r="T7684" i="5"/>
  <c r="T7697" i="5"/>
  <c r="T7710" i="5"/>
  <c r="T7771" i="5"/>
  <c r="T7784" i="5"/>
  <c r="T7797" i="5"/>
  <c r="T7810" i="5"/>
  <c r="T7823" i="5"/>
  <c r="T7837" i="5"/>
  <c r="T7850" i="5"/>
  <c r="T7863" i="5"/>
  <c r="T7876" i="5"/>
  <c r="T7889" i="5"/>
  <c r="T7950" i="5"/>
  <c r="T7963" i="5"/>
  <c r="T7976" i="5"/>
  <c r="T7989" i="5"/>
  <c r="T8002" i="5"/>
  <c r="T8015" i="5"/>
  <c r="T8029" i="5"/>
  <c r="T8042" i="5"/>
  <c r="T8055" i="5"/>
  <c r="T8116" i="5"/>
  <c r="T8129" i="5"/>
  <c r="T8142" i="5"/>
  <c r="T8155" i="5"/>
  <c r="T8168" i="5"/>
  <c r="T8181" i="5"/>
  <c r="T8194" i="5"/>
  <c r="T8207" i="5"/>
  <c r="T8221" i="5"/>
  <c r="T8282" i="5"/>
  <c r="T8295" i="5"/>
  <c r="T8308" i="5"/>
  <c r="T8321" i="5"/>
  <c r="T8334" i="5"/>
  <c r="T8347" i="5"/>
  <c r="T8360" i="5"/>
  <c r="T8373" i="5"/>
  <c r="T8386" i="5"/>
  <c r="T489" i="5"/>
  <c r="T1662" i="5"/>
  <c r="T2412" i="5"/>
  <c r="T2818" i="5"/>
  <c r="T3081" i="5"/>
  <c r="T3344" i="5"/>
  <c r="T3612" i="5"/>
  <c r="T3795" i="5"/>
  <c r="T3933" i="5"/>
  <c r="T4093" i="5"/>
  <c r="T4165" i="5"/>
  <c r="T4287" i="5"/>
  <c r="T4357" i="5"/>
  <c r="T4472" i="5"/>
  <c r="T4522" i="5"/>
  <c r="T4622" i="5"/>
  <c r="T4671" i="5"/>
  <c r="T4763" i="5"/>
  <c r="T4793" i="5"/>
  <c r="T4832" i="5"/>
  <c r="T4860" i="5"/>
  <c r="T4945" i="5"/>
  <c r="T4976" i="5"/>
  <c r="T5014" i="5"/>
  <c r="T5089" i="5"/>
  <c r="T5128" i="5"/>
  <c r="T5161" i="5"/>
  <c r="T5197" i="5"/>
  <c r="T5275" i="5"/>
  <c r="T5307" i="5"/>
  <c r="T5331" i="5"/>
  <c r="T5363" i="5"/>
  <c r="T5437" i="5"/>
  <c r="T5469" i="5"/>
  <c r="T5493" i="5"/>
  <c r="T5523" i="5"/>
  <c r="T5597" i="5"/>
  <c r="T5626" i="5"/>
  <c r="T5648" i="5"/>
  <c r="T5674" i="5"/>
  <c r="T5696" i="5"/>
  <c r="T5769" i="5"/>
  <c r="T5790" i="5"/>
  <c r="T5816" i="5"/>
  <c r="T5837" i="5"/>
  <c r="T5863" i="5"/>
  <c r="T5930" i="5"/>
  <c r="T5957" i="5"/>
  <c r="T5978" i="5"/>
  <c r="T6003" i="5"/>
  <c r="T6025" i="5"/>
  <c r="T6099" i="5"/>
  <c r="T6119" i="5"/>
  <c r="T6145" i="5"/>
  <c r="T6166" i="5"/>
  <c r="T6191" i="5"/>
  <c r="T6209" i="5"/>
  <c r="T6274" i="5"/>
  <c r="T6290" i="5"/>
  <c r="T6310" i="5"/>
  <c r="T6326" i="5"/>
  <c r="T6342" i="5"/>
  <c r="T6359" i="5"/>
  <c r="T6376" i="5"/>
  <c r="T6443" i="5"/>
  <c r="T6459" i="5"/>
  <c r="T6476" i="5"/>
  <c r="T6493" i="5"/>
  <c r="T6509" i="5"/>
  <c r="T6529" i="5"/>
  <c r="T6545" i="5"/>
  <c r="T6608" i="5"/>
  <c r="T6624" i="5"/>
  <c r="T6640" i="5"/>
  <c r="T6655" i="5"/>
  <c r="T6671" i="5"/>
  <c r="T6686" i="5"/>
  <c r="T6701" i="5"/>
  <c r="T6764" i="5"/>
  <c r="T6782" i="5"/>
  <c r="T6797" i="5"/>
  <c r="T6812" i="5"/>
  <c r="T654" i="5"/>
  <c r="T1935" i="5"/>
  <c r="T2415" i="5"/>
  <c r="T2833" i="5"/>
  <c r="T3172" i="5"/>
  <c r="T3412" i="5"/>
  <c r="T3616" i="5"/>
  <c r="T3810" i="5"/>
  <c r="T3948" i="5"/>
  <c r="T4096" i="5"/>
  <c r="T4167" i="5"/>
  <c r="T4292" i="5"/>
  <c r="T4359" i="5"/>
  <c r="T4478" i="5"/>
  <c r="T4527" i="5"/>
  <c r="T4631" i="5"/>
  <c r="T4675" i="5"/>
  <c r="T4766" i="5"/>
  <c r="T4797" i="5"/>
  <c r="T4834" i="5"/>
  <c r="T4862" i="5"/>
  <c r="T4947" i="5"/>
  <c r="T4979" i="5"/>
  <c r="T5018" i="5"/>
  <c r="T745" i="5"/>
  <c r="T1966" i="5"/>
  <c r="T2455" i="5"/>
  <c r="T2841" i="5"/>
  <c r="T3176" i="5"/>
  <c r="T3459" i="5"/>
  <c r="T3618" i="5"/>
  <c r="T3818" i="5"/>
  <c r="T3957" i="5"/>
  <c r="T4100" i="5"/>
  <c r="T4168" i="5"/>
  <c r="T4300" i="5"/>
  <c r="T4360" i="5"/>
  <c r="T4484" i="5"/>
  <c r="T4528" i="5"/>
  <c r="T4634" i="5"/>
  <c r="T4676" i="5"/>
  <c r="T4767" i="5"/>
  <c r="T4799" i="5"/>
  <c r="T4835" i="5"/>
  <c r="T4865" i="5"/>
  <c r="T4952" i="5"/>
  <c r="T4981" i="5"/>
  <c r="T5020" i="5"/>
  <c r="T5099" i="5"/>
  <c r="T5136" i="5"/>
  <c r="T5164" i="5"/>
  <c r="T5201" i="5"/>
  <c r="T5278" i="5"/>
  <c r="T5312" i="5"/>
  <c r="T5337" i="5"/>
  <c r="T5367" i="5"/>
  <c r="T5441" i="5"/>
  <c r="T5472" i="5"/>
  <c r="T5498" i="5"/>
  <c r="T5530" i="5"/>
  <c r="T5601" i="5"/>
  <c r="T5629" i="5"/>
  <c r="T5652" i="5"/>
  <c r="T5677" i="5"/>
  <c r="T5699" i="5"/>
  <c r="T5773" i="5"/>
  <c r="T5794" i="5"/>
  <c r="T5820" i="5"/>
  <c r="T5840" i="5"/>
  <c r="T5866" i="5"/>
  <c r="T5936" i="5"/>
  <c r="T5961" i="5"/>
  <c r="T5982" i="5"/>
  <c r="T6008" i="5"/>
  <c r="T6029" i="5"/>
  <c r="T6103" i="5"/>
  <c r="T6122" i="5"/>
  <c r="T6149" i="5"/>
  <c r="T6170" i="5"/>
  <c r="T6195" i="5"/>
  <c r="T6260" i="5"/>
  <c r="T6278" i="5"/>
  <c r="T6296" i="5"/>
  <c r="T6313" i="5"/>
  <c r="T6329" i="5"/>
  <c r="T6346" i="5"/>
  <c r="T6364" i="5"/>
  <c r="T6430" i="5"/>
  <c r="T6446" i="5"/>
  <c r="T6463" i="5"/>
  <c r="T6480" i="5"/>
  <c r="T6497" i="5"/>
  <c r="T6516" i="5"/>
  <c r="T6532" i="5"/>
  <c r="T6596" i="5"/>
  <c r="T6612" i="5"/>
  <c r="T6628" i="5"/>
  <c r="T6643" i="5"/>
  <c r="T6659" i="5"/>
  <c r="T6674" i="5"/>
  <c r="T6690" i="5"/>
  <c r="T6707" i="5"/>
  <c r="T6770" i="5"/>
  <c r="T6785" i="5"/>
  <c r="T6800" i="5"/>
  <c r="T6816" i="5"/>
  <c r="T6831" i="5"/>
  <c r="T6845" i="5"/>
  <c r="T6859" i="5"/>
  <c r="T6873" i="5"/>
  <c r="T6935" i="5"/>
  <c r="T6951" i="5"/>
  <c r="T6965" i="5"/>
  <c r="T6979" i="5"/>
  <c r="T6993" i="5"/>
  <c r="T7007" i="5"/>
  <c r="T7021" i="5"/>
  <c r="T7036" i="5"/>
  <c r="T7050" i="5"/>
  <c r="T7112" i="5"/>
  <c r="T7126" i="5"/>
  <c r="T7140" i="5"/>
  <c r="T7156" i="5"/>
  <c r="T7170" i="5"/>
  <c r="T7184" i="5"/>
  <c r="T7198" i="5"/>
  <c r="T7212" i="5"/>
  <c r="T7275" i="5"/>
  <c r="T7289" i="5"/>
  <c r="T7303" i="5"/>
  <c r="T7317" i="5"/>
  <c r="T7330" i="5"/>
  <c r="T7343" i="5"/>
  <c r="T7357" i="5"/>
  <c r="T7370" i="5"/>
  <c r="T7383" i="5"/>
  <c r="T7444" i="5"/>
  <c r="T7457" i="5"/>
  <c r="T7470" i="5"/>
  <c r="T7483" i="5"/>
  <c r="T7496" i="5"/>
  <c r="T7509" i="5"/>
  <c r="T7522" i="5"/>
  <c r="T7535" i="5"/>
  <c r="T7549" i="5"/>
  <c r="T7610" i="5"/>
  <c r="T7623" i="5"/>
  <c r="T7636" i="5"/>
  <c r="T7649" i="5"/>
  <c r="T7662" i="5"/>
  <c r="T7675" i="5"/>
  <c r="T7688" i="5"/>
  <c r="T7701" i="5"/>
  <c r="T7714" i="5"/>
  <c r="T7775" i="5"/>
  <c r="T7789" i="5"/>
  <c r="T7802" i="5"/>
  <c r="T7815" i="5"/>
  <c r="T7828" i="5"/>
  <c r="T7841" i="5"/>
  <c r="T7854" i="5"/>
  <c r="T7867" i="5"/>
  <c r="T7880" i="5"/>
  <c r="T7941" i="5"/>
  <c r="T7954" i="5"/>
  <c r="T7967" i="5"/>
  <c r="T7981" i="5"/>
  <c r="T7994" i="5"/>
  <c r="T8007" i="5"/>
  <c r="T8020" i="5"/>
  <c r="T8033" i="5"/>
  <c r="T8046" i="5"/>
  <c r="T8107" i="5"/>
  <c r="T8120" i="5"/>
  <c r="T8133" i="5"/>
  <c r="T8146" i="5"/>
  <c r="T8159" i="5"/>
  <c r="T8173" i="5"/>
  <c r="T8186" i="5"/>
  <c r="T8199" i="5"/>
  <c r="T8212" i="5"/>
  <c r="T8225" i="5"/>
  <c r="T8286" i="5"/>
  <c r="T8299" i="5"/>
  <c r="T8312" i="5"/>
  <c r="T8325" i="5"/>
  <c r="T8338" i="5"/>
  <c r="T8351" i="5"/>
  <c r="T8365" i="5"/>
  <c r="T8378" i="5"/>
  <c r="T8391" i="5"/>
  <c r="T8452" i="5"/>
  <c r="T8465" i="5"/>
  <c r="T8478" i="5"/>
  <c r="T8719" i="5"/>
  <c r="T8706" i="5"/>
  <c r="T8693" i="5"/>
  <c r="T8680" i="5"/>
  <c r="T8667" i="5"/>
  <c r="T8654" i="5"/>
  <c r="T8641" i="5"/>
  <c r="T8627" i="5"/>
  <c r="T8614" i="5"/>
  <c r="T8553" i="5"/>
  <c r="T8540" i="5"/>
  <c r="T8527" i="5"/>
  <c r="T8514" i="5"/>
  <c r="T8501" i="5"/>
  <c r="T8488" i="5"/>
  <c r="T8474" i="5"/>
  <c r="T8459" i="5"/>
  <c r="T8445" i="5"/>
  <c r="T8382" i="5"/>
  <c r="T8367" i="5"/>
  <c r="T8350" i="5"/>
  <c r="T8335" i="5"/>
  <c r="T8319" i="5"/>
  <c r="T8303" i="5"/>
  <c r="T8288" i="5"/>
  <c r="T8224" i="5"/>
  <c r="T8209" i="5"/>
  <c r="T8192" i="5"/>
  <c r="T8177" i="5"/>
  <c r="T8162" i="5"/>
  <c r="T8145" i="5"/>
  <c r="T8130" i="5"/>
  <c r="T8114" i="5"/>
  <c r="T8050" i="5"/>
  <c r="T8035" i="5"/>
  <c r="T8019" i="5"/>
  <c r="T8003" i="5"/>
  <c r="T7987" i="5"/>
  <c r="T7972" i="5"/>
  <c r="T7957" i="5"/>
  <c r="T7940" i="5"/>
  <c r="T7877" i="5"/>
  <c r="T7861" i="5"/>
  <c r="T7845" i="5"/>
  <c r="T7830" i="5"/>
  <c r="T7814" i="5"/>
  <c r="T7798" i="5"/>
  <c r="T7782" i="5"/>
  <c r="T7719" i="5"/>
  <c r="T7703" i="5"/>
  <c r="T7687" i="5"/>
  <c r="T7672" i="5"/>
  <c r="T7655" i="5"/>
  <c r="T7640" i="5"/>
  <c r="T7625" i="5"/>
  <c r="T7609" i="5"/>
  <c r="T7545" i="5"/>
  <c r="T7529" i="5"/>
  <c r="T7514" i="5"/>
  <c r="T7498" i="5"/>
  <c r="T7482" i="5"/>
  <c r="T7467" i="5"/>
  <c r="T7450" i="5"/>
  <c r="T7435" i="5"/>
  <c r="T7372" i="5"/>
  <c r="T7355" i="5"/>
  <c r="T7340" i="5"/>
  <c r="T7324" i="5"/>
  <c r="T7308" i="5"/>
  <c r="T7291" i="5"/>
  <c r="T7273" i="5"/>
  <c r="T7209" i="5"/>
  <c r="T7191" i="5"/>
  <c r="T7174" i="5"/>
  <c r="T7158" i="5"/>
  <c r="T7139" i="5"/>
  <c r="T7123" i="5"/>
  <c r="T7105" i="5"/>
  <c r="T7040" i="5"/>
  <c r="T7024" i="5"/>
  <c r="T7006" i="5"/>
  <c r="T6990" i="5"/>
  <c r="T6971" i="5"/>
  <c r="T6955" i="5"/>
  <c r="T6939" i="5"/>
  <c r="T6872" i="5"/>
  <c r="T6856" i="5"/>
  <c r="T6838" i="5"/>
  <c r="T6821" i="5"/>
  <c r="T6802" i="5"/>
  <c r="T6778" i="5"/>
  <c r="T6711" i="5"/>
  <c r="T6692" i="5"/>
  <c r="T6668" i="5"/>
  <c r="T6649" i="5"/>
  <c r="T6629" i="5"/>
  <c r="T6606" i="5"/>
  <c r="T6536" i="5"/>
  <c r="T6517" i="5"/>
  <c r="T6491" i="5"/>
  <c r="T6469" i="5"/>
  <c r="T6448" i="5"/>
  <c r="T6374" i="5"/>
  <c r="T6353" i="5"/>
  <c r="T6330" i="5"/>
  <c r="T6304" i="5"/>
  <c r="T6284" i="5"/>
  <c r="T6262" i="5"/>
  <c r="T6184" i="5"/>
  <c r="T6155" i="5"/>
  <c r="T6130" i="5"/>
  <c r="T6091" i="5"/>
  <c r="T6013" i="5"/>
  <c r="T5988" i="5"/>
  <c r="T5950" i="5"/>
  <c r="T5873" i="5"/>
  <c r="T5847" i="5"/>
  <c r="T5808" i="5"/>
  <c r="T5778" i="5"/>
  <c r="T5705" i="5"/>
  <c r="T5667" i="5"/>
  <c r="T5634" i="5"/>
  <c r="T5607" i="5"/>
  <c r="T5516" i="5"/>
  <c r="T5480" i="5"/>
  <c r="T5450" i="5"/>
  <c r="T5354" i="5"/>
  <c r="T5317" i="5"/>
  <c r="T5287" i="5"/>
  <c r="T5184" i="5"/>
  <c r="T5141" i="5"/>
  <c r="T5105" i="5"/>
  <c r="T5000" i="5"/>
  <c r="T4957" i="5"/>
  <c r="T4855" i="5"/>
  <c r="T4809" i="5"/>
  <c r="T4747" i="5"/>
  <c r="T4641" i="5"/>
  <c r="T4513" i="5"/>
  <c r="T4435" i="5"/>
  <c r="T4262" i="5"/>
  <c r="T4113" i="5"/>
  <c r="T3918" i="5"/>
  <c r="T3679" i="5"/>
  <c r="T3318" i="5"/>
  <c r="T2927" i="5"/>
  <c r="T2282" i="5"/>
  <c r="T968" i="5"/>
  <c r="T8730" i="5"/>
  <c r="T8717" i="5"/>
  <c r="T8704" i="5"/>
  <c r="T8691" i="5"/>
  <c r="T8678" i="5"/>
  <c r="T8665" i="5"/>
  <c r="T8651" i="5"/>
  <c r="T8638" i="5"/>
  <c r="T8625" i="5"/>
  <c r="T8612" i="5"/>
  <c r="T8551" i="5"/>
  <c r="T8538" i="5"/>
  <c r="T8525" i="5"/>
  <c r="T8512" i="5"/>
  <c r="T8499" i="5"/>
  <c r="T8486" i="5"/>
  <c r="T8471" i="5"/>
  <c r="T8457" i="5"/>
  <c r="T8443" i="5"/>
  <c r="T8380" i="5"/>
  <c r="T8363" i="5"/>
  <c r="T8348" i="5"/>
  <c r="T8332" i="5"/>
  <c r="T8317" i="5"/>
  <c r="T8301" i="5"/>
  <c r="T8285" i="5"/>
  <c r="T8222" i="5"/>
  <c r="T8205" i="5"/>
  <c r="T8190" i="5"/>
  <c r="T8175" i="5"/>
  <c r="T8158" i="5"/>
  <c r="T8143" i="5"/>
  <c r="T8127" i="5"/>
  <c r="T8111" i="5"/>
  <c r="T8048" i="5"/>
  <c r="T8032" i="5"/>
  <c r="T8017" i="5"/>
  <c r="T8000" i="5"/>
  <c r="T7985" i="5"/>
  <c r="T7970" i="5"/>
  <c r="T7953" i="5"/>
  <c r="T7890" i="5"/>
  <c r="T7874" i="5"/>
  <c r="T7858" i="5"/>
  <c r="T7843" i="5"/>
  <c r="T7827" i="5"/>
  <c r="T7811" i="5"/>
  <c r="T7795" i="5"/>
  <c r="T7780" i="5"/>
  <c r="T7717" i="5"/>
  <c r="T7700" i="5"/>
  <c r="T7685" i="5"/>
  <c r="T7669" i="5"/>
  <c r="T7653" i="5"/>
  <c r="T7638" i="5"/>
  <c r="T7622" i="5"/>
  <c r="T7606" i="5"/>
  <c r="T7542" i="5"/>
  <c r="T7527" i="5"/>
  <c r="T7511" i="5"/>
  <c r="T7495" i="5"/>
  <c r="T7480" i="5"/>
  <c r="T7463" i="5"/>
  <c r="T7448" i="5"/>
  <c r="T7385" i="5"/>
  <c r="T7369" i="5"/>
  <c r="T7353" i="5"/>
  <c r="T7337" i="5"/>
  <c r="T7322" i="5"/>
  <c r="T7305" i="5"/>
  <c r="T7288" i="5"/>
  <c r="T7271" i="5"/>
  <c r="T7205" i="5"/>
  <c r="T7188" i="5"/>
  <c r="T7172" i="5"/>
  <c r="T7153" i="5"/>
  <c r="T7137" i="5"/>
  <c r="T7120" i="5"/>
  <c r="T7103" i="5"/>
  <c r="T7038" i="5"/>
  <c r="T7020" i="5"/>
  <c r="T7004" i="5"/>
  <c r="T6985" i="5"/>
  <c r="T6969" i="5"/>
  <c r="T6953" i="5"/>
  <c r="T6934" i="5"/>
  <c r="T6870" i="5"/>
  <c r="T6852" i="5"/>
  <c r="T6835" i="5"/>
  <c r="T6819" i="5"/>
  <c r="T6798" i="5"/>
  <c r="T6775" i="5"/>
  <c r="T6709" i="5"/>
  <c r="T6687" i="5"/>
  <c r="T6666" i="5"/>
  <c r="T6646" i="5"/>
  <c r="T6625" i="5"/>
  <c r="T6603" i="5"/>
  <c r="T6534" i="5"/>
  <c r="T6511" i="5"/>
  <c r="T6488" i="5"/>
  <c r="T6466" i="5"/>
  <c r="T6444" i="5"/>
  <c r="T6371" i="5"/>
  <c r="T6350" i="5"/>
  <c r="T6327" i="5"/>
  <c r="T6302" i="5"/>
  <c r="T6282" i="5"/>
  <c r="T6210" i="5"/>
  <c r="T6182" i="5"/>
  <c r="T6152" i="5"/>
  <c r="T6120" i="5"/>
  <c r="T6041" i="5"/>
  <c r="T6010" i="5"/>
  <c r="T5979" i="5"/>
  <c r="T5947" i="5"/>
  <c r="T5868" i="5"/>
  <c r="T5838" i="5"/>
  <c r="T5805" i="5"/>
  <c r="T5775" i="5"/>
  <c r="T5697" i="5"/>
  <c r="T5663" i="5"/>
  <c r="T5631" i="5"/>
  <c r="T5598" i="5"/>
  <c r="T5513" i="5"/>
  <c r="T5474" i="5"/>
  <c r="T5438" i="5"/>
  <c r="T5350" i="5"/>
  <c r="T5315" i="5"/>
  <c r="T5276" i="5"/>
  <c r="T5181" i="5"/>
  <c r="T5138" i="5"/>
  <c r="T5095" i="5"/>
  <c r="T4996" i="5"/>
  <c r="T4946" i="5"/>
  <c r="T4843" i="5"/>
  <c r="T4795" i="5"/>
  <c r="T4694" i="5"/>
  <c r="T4628" i="5"/>
  <c r="T4496" i="5"/>
  <c r="T4358" i="5"/>
  <c r="T4251" i="5"/>
  <c r="T4095" i="5"/>
  <c r="T3831" i="5"/>
  <c r="T3614" i="5"/>
  <c r="T3265" i="5"/>
  <c r="T2819" i="5"/>
  <c r="T2100" i="5"/>
  <c r="T644" i="5"/>
  <c r="T8729" i="5"/>
  <c r="T8716" i="5"/>
  <c r="T8703" i="5"/>
  <c r="T8690" i="5"/>
  <c r="T8677" i="5"/>
  <c r="T8663" i="5"/>
  <c r="T8650" i="5"/>
  <c r="T8637" i="5"/>
  <c r="T8624" i="5"/>
  <c r="T8611" i="5"/>
  <c r="T8550" i="5"/>
  <c r="T8537" i="5"/>
  <c r="T8524" i="5"/>
  <c r="T8511" i="5"/>
  <c r="T8498" i="5"/>
  <c r="T8485" i="5"/>
  <c r="T8470" i="5"/>
  <c r="T8456" i="5"/>
  <c r="T8394" i="5"/>
  <c r="T8379" i="5"/>
  <c r="T8362" i="5"/>
  <c r="T8346" i="5"/>
  <c r="T8331" i="5"/>
  <c r="T8315" i="5"/>
  <c r="T8300" i="5"/>
  <c r="T8284" i="5"/>
  <c r="T8219" i="5"/>
  <c r="T8204" i="5"/>
  <c r="T8189" i="5"/>
  <c r="T8174" i="5"/>
  <c r="T8157" i="5"/>
  <c r="T8141" i="5"/>
  <c r="T8126" i="5"/>
  <c r="T8110" i="5"/>
  <c r="T8047" i="5"/>
  <c r="T8031" i="5"/>
  <c r="T8014" i="5"/>
  <c r="T7999" i="5"/>
  <c r="T7984" i="5"/>
  <c r="T7969" i="5"/>
  <c r="T7952" i="5"/>
  <c r="T7888" i="5"/>
  <c r="T7873" i="5"/>
  <c r="T7857" i="5"/>
  <c r="T7842" i="5"/>
  <c r="T7826" i="5"/>
  <c r="T7809" i="5"/>
  <c r="T7794" i="5"/>
  <c r="T7779" i="5"/>
  <c r="T7715" i="5"/>
  <c r="T7699" i="5"/>
  <c r="T7683" i="5"/>
  <c r="T7667" i="5"/>
  <c r="T7652" i="5"/>
  <c r="T7637" i="5"/>
  <c r="T7621" i="5"/>
  <c r="T7604" i="5"/>
  <c r="T7541" i="5"/>
  <c r="T7526" i="5"/>
  <c r="T7510" i="5"/>
  <c r="T7494" i="5"/>
  <c r="T7478" i="5"/>
  <c r="T7462" i="5"/>
  <c r="T7447" i="5"/>
  <c r="T7384" i="5"/>
  <c r="T7367" i="5"/>
  <c r="T7351" i="5"/>
  <c r="T7336" i="5"/>
  <c r="T7321" i="5"/>
  <c r="T7304" i="5"/>
  <c r="T7287" i="5"/>
  <c r="T7269" i="5"/>
  <c r="T7204" i="5"/>
  <c r="T7187" i="5"/>
  <c r="T7171" i="5"/>
  <c r="T7152" i="5"/>
  <c r="T7135" i="5"/>
  <c r="T7119" i="5"/>
  <c r="T7101" i="5"/>
  <c r="T7037" i="5"/>
  <c r="T7019" i="5"/>
  <c r="T7001" i="5"/>
  <c r="T6984" i="5"/>
  <c r="T6968" i="5"/>
  <c r="T6952" i="5"/>
  <c r="T6933" i="5"/>
  <c r="T6868" i="5"/>
  <c r="T6851" i="5"/>
  <c r="T6834" i="5"/>
  <c r="T6817" i="5"/>
  <c r="T6794" i="5"/>
  <c r="T6774" i="5"/>
  <c r="T6708" i="5"/>
  <c r="T6684" i="5"/>
  <c r="T6664" i="5"/>
  <c r="T6644" i="5"/>
  <c r="T6622" i="5"/>
  <c r="T6602" i="5"/>
  <c r="T6533" i="5"/>
  <c r="T6507" i="5"/>
  <c r="T6487" i="5"/>
  <c r="T6464" i="5"/>
  <c r="T6438" i="5"/>
  <c r="T6370" i="5"/>
  <c r="T6348" i="5"/>
  <c r="T6324" i="5"/>
  <c r="T6301" i="5"/>
  <c r="T6280" i="5"/>
  <c r="T6206" i="5"/>
  <c r="T6180" i="5"/>
  <c r="T6150" i="5"/>
  <c r="T6117" i="5"/>
  <c r="T6039" i="5"/>
  <c r="T6009" i="5"/>
  <c r="T5975" i="5"/>
  <c r="T5945" i="5"/>
  <c r="T5867" i="5"/>
  <c r="T5834" i="5"/>
  <c r="T5804" i="5"/>
  <c r="T5774" i="5"/>
  <c r="T5691" i="5"/>
  <c r="T5662" i="5"/>
  <c r="T5630" i="5"/>
  <c r="T5593" i="5"/>
  <c r="T5510" i="5"/>
  <c r="T5473" i="5"/>
  <c r="T5435" i="5"/>
  <c r="T5349" i="5"/>
  <c r="T5314" i="5"/>
  <c r="T5268" i="5"/>
  <c r="T5180" i="5"/>
  <c r="T5137" i="5"/>
  <c r="T5087" i="5"/>
  <c r="T4995" i="5"/>
  <c r="T4935" i="5"/>
  <c r="T4841" i="5"/>
  <c r="T4787" i="5"/>
  <c r="T4693" i="5"/>
  <c r="T4607" i="5"/>
  <c r="T4493" i="5"/>
  <c r="T4348" i="5"/>
  <c r="T4245" i="5"/>
  <c r="T4015" i="5"/>
  <c r="T3824" i="5"/>
  <c r="T3587" i="5"/>
  <c r="T3264" i="5"/>
  <c r="T2732" i="5"/>
  <c r="T2064" i="5"/>
  <c r="N347" i="5"/>
  <c r="Q927" i="5"/>
  <c r="N1060" i="5"/>
  <c r="N3055" i="5"/>
  <c r="O3055" i="5" s="1"/>
  <c r="N328" i="5"/>
  <c r="N2794" i="5"/>
  <c r="O2794" i="5" s="1"/>
  <c r="N3109" i="5"/>
  <c r="O3109" i="5" s="1"/>
  <c r="N2515" i="5"/>
  <c r="O2515" i="5" s="1"/>
  <c r="N2776" i="5"/>
  <c r="O2776" i="5" s="1"/>
  <c r="N213" i="5"/>
  <c r="O213" i="5" s="1"/>
  <c r="P213" i="5" s="1"/>
  <c r="N298" i="5"/>
  <c r="Q460" i="5"/>
  <c r="N2542" i="5"/>
  <c r="O2542" i="5" s="1"/>
  <c r="Q40" i="5"/>
  <c r="Q244" i="5"/>
  <c r="N393" i="5"/>
  <c r="O393" i="5" s="1"/>
  <c r="P393" i="5" s="1"/>
  <c r="N774" i="5"/>
  <c r="O774" i="5" s="1"/>
  <c r="P774" i="5" s="1"/>
  <c r="Q786" i="5"/>
  <c r="N2830" i="5"/>
  <c r="O2830" i="5" s="1"/>
  <c r="N282" i="5"/>
  <c r="O282" i="5" s="1"/>
  <c r="P282" i="5" s="1"/>
  <c r="N784" i="5"/>
  <c r="N1072" i="5"/>
  <c r="N184" i="5"/>
  <c r="N99" i="5"/>
  <c r="O99" i="5" s="1"/>
  <c r="P99" i="5" s="1"/>
  <c r="Q99" i="5"/>
  <c r="Q760" i="5"/>
  <c r="N760" i="5"/>
  <c r="N832" i="5"/>
  <c r="Q832" i="5"/>
  <c r="Q978" i="5"/>
  <c r="N978" i="5"/>
  <c r="O978" i="5" s="1"/>
  <c r="P978" i="5" s="1"/>
  <c r="N1108" i="5"/>
  <c r="O1108" i="5" s="1"/>
  <c r="P1108" i="5" s="1"/>
  <c r="Q1108" i="5"/>
  <c r="N1312" i="5"/>
  <c r="O1312" i="5" s="1"/>
  <c r="P1312" i="5" s="1"/>
  <c r="Q1312" i="5"/>
  <c r="Q473" i="5"/>
  <c r="N3271" i="5"/>
  <c r="O3271" i="5" s="1"/>
  <c r="N3275" i="5"/>
  <c r="O3275" i="5" s="1"/>
  <c r="P3275" i="5" s="1"/>
  <c r="N28" i="5"/>
  <c r="Q58" i="5"/>
  <c r="N490" i="5"/>
  <c r="O490" i="5" s="1"/>
  <c r="P490" i="5" s="1"/>
  <c r="N3083" i="5"/>
  <c r="O3083" i="5" s="1"/>
  <c r="P3083" i="5" s="1"/>
  <c r="N3068" i="5"/>
  <c r="O3068" i="5" s="1"/>
  <c r="P3068" i="5" s="1"/>
  <c r="Q3172" i="5"/>
  <c r="N3172" i="5"/>
  <c r="O3172" i="5" s="1"/>
  <c r="P3172" i="5" s="1"/>
  <c r="Q3253" i="5"/>
  <c r="N3253" i="5"/>
  <c r="O3253" i="5" s="1"/>
  <c r="P3253" i="5" s="1"/>
  <c r="N4418" i="5"/>
  <c r="O4418" i="5" s="1"/>
  <c r="P4418" i="5" s="1"/>
  <c r="N377" i="5"/>
  <c r="Q892" i="5"/>
  <c r="N892" i="5"/>
  <c r="Q918" i="5"/>
  <c r="N918" i="5"/>
  <c r="O918" i="5" s="1"/>
  <c r="P918" i="5" s="1"/>
  <c r="Q999" i="5"/>
  <c r="Q1158" i="5"/>
  <c r="Q1575" i="5"/>
  <c r="N1575" i="5"/>
  <c r="O1575" i="5" s="1"/>
  <c r="P1575" i="5" s="1"/>
  <c r="N148" i="5"/>
  <c r="O148" i="5" s="1"/>
  <c r="P148" i="5" s="1"/>
  <c r="Q148" i="5"/>
  <c r="N108" i="5"/>
  <c r="O108" i="5" s="1"/>
  <c r="P108" i="5" s="1"/>
  <c r="N882" i="5"/>
  <c r="O882" i="5" s="1"/>
  <c r="P882" i="5" s="1"/>
  <c r="N2417" i="5"/>
  <c r="O2417" i="5" s="1"/>
  <c r="P2417" i="5" s="1"/>
  <c r="N966" i="5"/>
  <c r="O966" i="5" s="1"/>
  <c r="P966" i="5" s="1"/>
  <c r="Q966" i="5"/>
  <c r="N279" i="5"/>
  <c r="O279" i="5" s="1"/>
  <c r="P279" i="5" s="1"/>
  <c r="Q279" i="5"/>
  <c r="N1180" i="5"/>
  <c r="Q1180" i="5"/>
  <c r="N2600" i="5"/>
  <c r="O2600" i="5" s="1"/>
  <c r="P2600" i="5" s="1"/>
  <c r="N2615" i="5"/>
  <c r="O2615" i="5" s="1"/>
  <c r="P2615" i="5" s="1"/>
  <c r="N2723" i="5"/>
  <c r="O2723" i="5" s="1"/>
  <c r="P2723" i="5" s="1"/>
  <c r="N2819" i="5"/>
  <c r="O2819" i="5" s="1"/>
  <c r="P2819" i="5" s="1"/>
  <c r="N2942" i="5"/>
  <c r="O2942" i="5" s="1"/>
  <c r="P2942" i="5" s="1"/>
  <c r="N2969" i="5"/>
  <c r="O2969" i="5" s="1"/>
  <c r="P2969" i="5" s="1"/>
  <c r="Q870" i="5"/>
  <c r="N870" i="5"/>
  <c r="O870" i="5" s="1"/>
  <c r="P870" i="5" s="1"/>
  <c r="N990" i="5"/>
  <c r="O990" i="5" s="1"/>
  <c r="P990" i="5" s="1"/>
  <c r="Q990" i="5"/>
  <c r="Q339" i="5"/>
  <c r="N339" i="5"/>
  <c r="O339" i="5" s="1"/>
  <c r="P339" i="5" s="1"/>
  <c r="Q831" i="5"/>
  <c r="Q2145" i="5"/>
  <c r="N2303" i="5"/>
  <c r="O2303" i="5" s="1"/>
  <c r="P2303" i="5" s="1"/>
  <c r="N2345" i="5"/>
  <c r="O2345" i="5" s="1"/>
  <c r="P2345" i="5" s="1"/>
  <c r="N2533" i="5"/>
  <c r="O2533" i="5" s="1"/>
  <c r="N2659" i="5"/>
  <c r="O2659" i="5" s="1"/>
  <c r="N2897" i="5"/>
  <c r="O2897" i="5" s="1"/>
  <c r="P2897" i="5" s="1"/>
  <c r="N3789" i="5"/>
  <c r="N189" i="5"/>
  <c r="O189" i="5" s="1"/>
  <c r="P189" i="5" s="1"/>
  <c r="Q495" i="5"/>
  <c r="Q2121" i="5"/>
  <c r="N2326" i="5"/>
  <c r="O2326" i="5" s="1"/>
  <c r="P2326" i="5" s="1"/>
  <c r="N2713" i="5"/>
  <c r="O2713" i="5" s="1"/>
  <c r="P2713" i="5" s="1"/>
  <c r="N3158" i="5"/>
  <c r="O3158" i="5" s="1"/>
  <c r="P3158" i="5" s="1"/>
  <c r="N3627" i="5"/>
  <c r="O3627" i="5" s="1"/>
  <c r="P3627" i="5" s="1"/>
  <c r="N3203" i="5"/>
  <c r="O3203" i="5" s="1"/>
  <c r="P3203" i="5" s="1"/>
  <c r="N3464" i="5"/>
  <c r="N3468" i="5"/>
  <c r="N72" i="5"/>
  <c r="O72" i="5" s="1"/>
  <c r="P72" i="5" s="1"/>
  <c r="Q963" i="5"/>
  <c r="Q1071" i="5"/>
  <c r="Q23" i="5"/>
  <c r="Q69" i="5"/>
  <c r="N159" i="5"/>
  <c r="O159" i="5" s="1"/>
  <c r="P159" i="5" s="1"/>
  <c r="Q388" i="5"/>
  <c r="N465" i="5"/>
  <c r="O465" i="5" s="1"/>
  <c r="P465" i="5" s="1"/>
  <c r="N664" i="5"/>
  <c r="O664" i="5" s="1"/>
  <c r="P664" i="5" s="1"/>
  <c r="Q748" i="5"/>
  <c r="N976" i="5"/>
  <c r="N1276" i="5"/>
  <c r="Q2124" i="5"/>
  <c r="Q3774" i="5"/>
  <c r="N210" i="5"/>
  <c r="N303" i="5"/>
  <c r="O303" i="5" s="1"/>
  <c r="P303" i="5" s="1"/>
  <c r="N352" i="5"/>
  <c r="O352" i="5" s="1"/>
  <c r="P352" i="5" s="1"/>
  <c r="Q1014" i="5"/>
  <c r="Q1059" i="5"/>
  <c r="Q1074" i="5"/>
  <c r="Q1096" i="5"/>
  <c r="N1264" i="5"/>
  <c r="N2603" i="5"/>
  <c r="O2603" i="5" s="1"/>
  <c r="P2603" i="5" s="1"/>
  <c r="N3086" i="5"/>
  <c r="O3086" i="5" s="1"/>
  <c r="P3086" i="5" s="1"/>
  <c r="Q63" i="5"/>
  <c r="Q113" i="5"/>
  <c r="Q290" i="5"/>
  <c r="Q419" i="5"/>
  <c r="N3397" i="5"/>
  <c r="O3397" i="5" s="1"/>
  <c r="P3397" i="5" s="1"/>
  <c r="N90" i="5"/>
  <c r="O90" i="5" s="1"/>
  <c r="P90" i="5" s="1"/>
  <c r="N126" i="5"/>
  <c r="O126" i="5" s="1"/>
  <c r="P126" i="5" s="1"/>
  <c r="Q285" i="5"/>
  <c r="Q437" i="5"/>
  <c r="Q954" i="5"/>
  <c r="Q2052" i="5"/>
  <c r="N2704" i="5"/>
  <c r="O2704" i="5" s="1"/>
  <c r="N3032" i="5"/>
  <c r="O3032" i="5" s="1"/>
  <c r="P3032" i="5" s="1"/>
  <c r="N3062" i="5"/>
  <c r="O3062" i="5" s="1"/>
  <c r="P3062" i="5" s="1"/>
  <c r="N3073" i="5"/>
  <c r="O3073" i="5" s="1"/>
  <c r="P3073" i="5" s="1"/>
  <c r="N3145" i="5"/>
  <c r="O3145" i="5" s="1"/>
  <c r="P3145" i="5" s="1"/>
  <c r="N3341" i="5"/>
  <c r="O3341" i="5" s="1"/>
  <c r="P3341" i="5" s="1"/>
  <c r="N3379" i="5"/>
  <c r="O3379" i="5" s="1"/>
  <c r="P3379" i="5" s="1"/>
  <c r="N3474" i="5"/>
  <c r="O3474" i="5" s="1"/>
  <c r="P3474" i="5" s="1"/>
  <c r="N3607" i="5"/>
  <c r="N3840" i="5"/>
  <c r="O3840" i="5" s="1"/>
  <c r="P3840" i="5" s="1"/>
  <c r="N1341" i="5"/>
  <c r="O1341" i="5" s="1"/>
  <c r="P1341" i="5" s="1"/>
  <c r="N2315" i="5"/>
  <c r="O2315" i="5" s="1"/>
  <c r="P2315" i="5" s="1"/>
  <c r="N2720" i="5"/>
  <c r="O2720" i="5" s="1"/>
  <c r="N2780" i="5"/>
  <c r="O2780" i="5" s="1"/>
  <c r="P2780" i="5" s="1"/>
  <c r="N3422" i="5"/>
  <c r="N4432" i="5"/>
  <c r="O4432" i="5" s="1"/>
  <c r="P4432" i="5" s="1"/>
  <c r="N226" i="5"/>
  <c r="O226" i="5" s="1"/>
  <c r="P226" i="5" s="1"/>
  <c r="N544" i="5"/>
  <c r="O544" i="5" s="1"/>
  <c r="P544" i="5" s="1"/>
  <c r="Q1254" i="5"/>
  <c r="Q41" i="5"/>
  <c r="Q123" i="5"/>
  <c r="Q182" i="5"/>
  <c r="N230" i="5"/>
  <c r="O230" i="5" s="1"/>
  <c r="P230" i="5" s="1"/>
  <c r="N468" i="5"/>
  <c r="O468" i="5" s="1"/>
  <c r="P468" i="5" s="1"/>
  <c r="Q618" i="5"/>
  <c r="Q711" i="5"/>
  <c r="Q795" i="5"/>
  <c r="Q952" i="5"/>
  <c r="N964" i="5"/>
  <c r="O964" i="5" s="1"/>
  <c r="P964" i="5" s="1"/>
  <c r="Q1602" i="5"/>
  <c r="N2407" i="5"/>
  <c r="O2407" i="5" s="1"/>
  <c r="P2407" i="5" s="1"/>
  <c r="N2762" i="5"/>
  <c r="O2762" i="5" s="1"/>
  <c r="P2762" i="5" s="1"/>
  <c r="N2792" i="5"/>
  <c r="O2792" i="5" s="1"/>
  <c r="N3059" i="5"/>
  <c r="O3059" i="5" s="1"/>
  <c r="P3059" i="5" s="1"/>
  <c r="N3131" i="5"/>
  <c r="O3131" i="5" s="1"/>
  <c r="P3131" i="5" s="1"/>
  <c r="Q3769" i="5"/>
  <c r="Q22" i="5"/>
  <c r="Q1048" i="5"/>
  <c r="Q1239" i="5"/>
  <c r="Q185" i="5"/>
  <c r="N383" i="5"/>
  <c r="O383" i="5" s="1"/>
  <c r="P383" i="5" s="1"/>
  <c r="N477" i="5"/>
  <c r="O477" i="5" s="1"/>
  <c r="P477" i="5" s="1"/>
  <c r="Q522" i="5"/>
  <c r="Q798" i="5"/>
  <c r="N868" i="5"/>
  <c r="O868" i="5" s="1"/>
  <c r="P868" i="5" s="1"/>
  <c r="Q1095" i="5"/>
  <c r="N1110" i="5"/>
  <c r="O1110" i="5" s="1"/>
  <c r="P1110" i="5" s="1"/>
  <c r="Q1170" i="5"/>
  <c r="Q1206" i="5"/>
  <c r="N1266" i="5"/>
  <c r="O1266" i="5" s="1"/>
  <c r="P1266" i="5" s="1"/>
  <c r="N1278" i="5"/>
  <c r="O1278" i="5" s="1"/>
  <c r="P1278" i="5" s="1"/>
  <c r="Q1302" i="5"/>
  <c r="N2281" i="5"/>
  <c r="O2281" i="5" s="1"/>
  <c r="P2281" i="5" s="1"/>
  <c r="N2803" i="5"/>
  <c r="O2803" i="5" s="1"/>
  <c r="P2803" i="5" s="1"/>
  <c r="N2929" i="5"/>
  <c r="O2929" i="5" s="1"/>
  <c r="N3612" i="5"/>
  <c r="N3858" i="5"/>
  <c r="O3858" i="5" s="1"/>
  <c r="P3858" i="5" s="1"/>
  <c r="Q1323" i="5"/>
  <c r="N2160" i="5"/>
  <c r="N3990" i="5"/>
  <c r="N36" i="5"/>
  <c r="O36" i="5" s="1"/>
  <c r="P36" i="5" s="1"/>
  <c r="N180" i="5"/>
  <c r="O180" i="5" s="1"/>
  <c r="P180" i="5" s="1"/>
  <c r="N300" i="5"/>
  <c r="O300" i="5" s="1"/>
  <c r="P300" i="5" s="1"/>
  <c r="N306" i="5"/>
  <c r="O306" i="5" s="1"/>
  <c r="P306" i="5" s="1"/>
  <c r="Q915" i="5"/>
  <c r="Q1083" i="5"/>
  <c r="N2744" i="5"/>
  <c r="O2744" i="5" s="1"/>
  <c r="P2744" i="5" s="1"/>
  <c r="N2861" i="5"/>
  <c r="O2861" i="5" s="1"/>
  <c r="P2861" i="5" s="1"/>
  <c r="N2888" i="5"/>
  <c r="O2888" i="5" s="1"/>
  <c r="P2888" i="5" s="1"/>
  <c r="N3550" i="5"/>
  <c r="O3550" i="5" s="1"/>
  <c r="P3550" i="5" s="1"/>
  <c r="Q661" i="5"/>
  <c r="N2290" i="5"/>
  <c r="O2290" i="5" s="1"/>
  <c r="N2669" i="5"/>
  <c r="O2669" i="5" s="1"/>
  <c r="P2669" i="5" s="1"/>
  <c r="N2812" i="5"/>
  <c r="O2812" i="5" s="1"/>
  <c r="N2954" i="5"/>
  <c r="O2954" i="5" s="1"/>
  <c r="P2954" i="5" s="1"/>
  <c r="N3248" i="5"/>
  <c r="O3248" i="5" s="1"/>
  <c r="P3248" i="5" s="1"/>
  <c r="N2722" i="5"/>
  <c r="O2722" i="5" s="1"/>
  <c r="P2722" i="5" s="1"/>
  <c r="N3091" i="5"/>
  <c r="O3091" i="5" s="1"/>
  <c r="Q177" i="5"/>
  <c r="N177" i="5"/>
  <c r="O177" i="5" s="1"/>
  <c r="P177" i="5" s="1"/>
  <c r="Q2299" i="5"/>
  <c r="N2299" i="5"/>
  <c r="O2299" i="5" s="1"/>
  <c r="P2299" i="5" s="1"/>
  <c r="Q904" i="5"/>
  <c r="N904" i="5"/>
  <c r="Q2702" i="5"/>
  <c r="Q4020" i="5"/>
  <c r="N4020" i="5"/>
  <c r="Q2497" i="5"/>
  <c r="N2497" i="5"/>
  <c r="O2497" i="5" s="1"/>
  <c r="P2497" i="5" s="1"/>
  <c r="N2702" i="5"/>
  <c r="O2702" i="5" s="1"/>
  <c r="P2702" i="5" s="1"/>
  <c r="N2981" i="5"/>
  <c r="O2981" i="5" s="1"/>
  <c r="P2981" i="5" s="1"/>
  <c r="N432" i="5"/>
  <c r="O432" i="5" s="1"/>
  <c r="P432" i="5" s="1"/>
  <c r="Q454" i="5"/>
  <c r="Q843" i="5"/>
  <c r="Q855" i="5"/>
  <c r="Q2237" i="5"/>
  <c r="N2237" i="5"/>
  <c r="O2237" i="5" s="1"/>
  <c r="P2237" i="5" s="1"/>
  <c r="N2264" i="5"/>
  <c r="O2264" i="5" s="1"/>
  <c r="P2264" i="5" s="1"/>
  <c r="Q2272" i="5"/>
  <c r="N2272" i="5"/>
  <c r="O2272" i="5" s="1"/>
  <c r="P2272" i="5" s="1"/>
  <c r="N2641" i="5"/>
  <c r="O2641" i="5" s="1"/>
  <c r="P2641" i="5" s="1"/>
  <c r="N2840" i="5"/>
  <c r="O2840" i="5" s="1"/>
  <c r="P2840" i="5" s="1"/>
  <c r="N2867" i="5"/>
  <c r="O2867" i="5" s="1"/>
  <c r="P2867" i="5" s="1"/>
  <c r="N2947" i="5"/>
  <c r="O2947" i="5" s="1"/>
  <c r="P2947" i="5" s="1"/>
  <c r="Q3208" i="5"/>
  <c r="N3208" i="5"/>
  <c r="O3208" i="5" s="1"/>
  <c r="N3334" i="5"/>
  <c r="O3334" i="5" s="1"/>
  <c r="N3338" i="5"/>
  <c r="O3338" i="5" s="1"/>
  <c r="P3338" i="5" s="1"/>
  <c r="Q3361" i="5"/>
  <c r="N3361" i="5"/>
  <c r="O3361" i="5" s="1"/>
  <c r="P3361" i="5" s="1"/>
  <c r="N3808" i="5"/>
  <c r="O3808" i="5" s="1"/>
  <c r="P3808" i="5" s="1"/>
  <c r="N378" i="5"/>
  <c r="O378" i="5" s="1"/>
  <c r="P378" i="5" s="1"/>
  <c r="Q570" i="5"/>
  <c r="N570" i="5"/>
  <c r="O570" i="5" s="1"/>
  <c r="P570" i="5" s="1"/>
  <c r="N2813" i="5"/>
  <c r="O2813" i="5" s="1"/>
  <c r="P2813" i="5" s="1"/>
  <c r="Q359" i="5"/>
  <c r="N342" i="5"/>
  <c r="O342" i="5" s="1"/>
  <c r="P342" i="5" s="1"/>
  <c r="Q382" i="5"/>
  <c r="N382" i="5"/>
  <c r="O382" i="5" s="1"/>
  <c r="P382" i="5" s="1"/>
  <c r="N478" i="5"/>
  <c r="Q567" i="5"/>
  <c r="N858" i="5"/>
  <c r="O858" i="5" s="1"/>
  <c r="P858" i="5" s="1"/>
  <c r="Q930" i="5"/>
  <c r="N930" i="5"/>
  <c r="O930" i="5" s="1"/>
  <c r="P930" i="5" s="1"/>
  <c r="N1168" i="5"/>
  <c r="Q1548" i="5"/>
  <c r="N1548" i="5"/>
  <c r="O1548" i="5" s="1"/>
  <c r="P1548" i="5" s="1"/>
  <c r="Q1557" i="5"/>
  <c r="Q2425" i="5"/>
  <c r="N2425" i="5"/>
  <c r="O2425" i="5" s="1"/>
  <c r="N2687" i="5"/>
  <c r="O2687" i="5" s="1"/>
  <c r="P2687" i="5" s="1"/>
  <c r="Q2695" i="5"/>
  <c r="N2695" i="5"/>
  <c r="O2695" i="5" s="1"/>
  <c r="P2695" i="5" s="1"/>
  <c r="N2852" i="5"/>
  <c r="O2852" i="5" s="1"/>
  <c r="P2852" i="5" s="1"/>
  <c r="N2879" i="5"/>
  <c r="O2879" i="5" s="1"/>
  <c r="P2879" i="5" s="1"/>
  <c r="N3136" i="5"/>
  <c r="O3136" i="5" s="1"/>
  <c r="P3136" i="5" s="1"/>
  <c r="N3140" i="5"/>
  <c r="O3140" i="5" s="1"/>
  <c r="P3140" i="5" s="1"/>
  <c r="N3862" i="5"/>
  <c r="O3862" i="5" s="1"/>
  <c r="P3862" i="5" s="1"/>
  <c r="N2612" i="5"/>
  <c r="O2612" i="5" s="1"/>
  <c r="P2612" i="5" s="1"/>
  <c r="Q455" i="5"/>
  <c r="N3077" i="5"/>
  <c r="O3077" i="5" s="1"/>
  <c r="P3077" i="5" s="1"/>
  <c r="Q74" i="5"/>
  <c r="N87" i="5"/>
  <c r="O87" i="5" s="1"/>
  <c r="P87" i="5" s="1"/>
  <c r="N195" i="5"/>
  <c r="O195" i="5" s="1"/>
  <c r="P195" i="5" s="1"/>
  <c r="N208" i="5"/>
  <c r="O208" i="5" s="1"/>
  <c r="P208" i="5" s="1"/>
  <c r="N249" i="5"/>
  <c r="O249" i="5" s="1"/>
  <c r="P249" i="5" s="1"/>
  <c r="Q310" i="5"/>
  <c r="Q498" i="5"/>
  <c r="Q678" i="5"/>
  <c r="N2506" i="5"/>
  <c r="O2506" i="5" s="1"/>
  <c r="P2506" i="5" s="1"/>
  <c r="N2551" i="5"/>
  <c r="O2551" i="5" s="1"/>
  <c r="Q2605" i="5"/>
  <c r="N2605" i="5"/>
  <c r="O2605" i="5" s="1"/>
  <c r="P2605" i="5" s="1"/>
  <c r="N2741" i="5"/>
  <c r="O2741" i="5" s="1"/>
  <c r="P2741" i="5" s="1"/>
  <c r="N2785" i="5"/>
  <c r="O2785" i="5" s="1"/>
  <c r="Q3100" i="5"/>
  <c r="N3100" i="5"/>
  <c r="O3100" i="5" s="1"/>
  <c r="P3100" i="5" s="1"/>
  <c r="N3516" i="5"/>
  <c r="O3516" i="5" s="1"/>
  <c r="P3516" i="5" s="1"/>
  <c r="N3552" i="5"/>
  <c r="O3552" i="5" s="1"/>
  <c r="P3552" i="5" s="1"/>
  <c r="N3787" i="5"/>
  <c r="O3787" i="5" s="1"/>
  <c r="P3787" i="5" s="1"/>
  <c r="Q46" i="5"/>
  <c r="N56" i="5"/>
  <c r="O56" i="5" s="1"/>
  <c r="P56" i="5" s="1"/>
  <c r="N398" i="5"/>
  <c r="O398" i="5" s="1"/>
  <c r="P398" i="5" s="1"/>
  <c r="Q436" i="5"/>
  <c r="Q442" i="5"/>
  <c r="N459" i="5"/>
  <c r="O459" i="5" s="1"/>
  <c r="P459" i="5" s="1"/>
  <c r="Q459" i="5"/>
  <c r="Q603" i="5"/>
  <c r="N2480" i="5"/>
  <c r="O2480" i="5" s="1"/>
  <c r="P2480" i="5" s="1"/>
  <c r="N2767" i="5"/>
  <c r="O2767" i="5" s="1"/>
  <c r="P2767" i="5" s="1"/>
  <c r="N3089" i="5"/>
  <c r="O3089" i="5" s="1"/>
  <c r="P3089" i="5" s="1"/>
  <c r="N3506" i="5"/>
  <c r="O3506" i="5" s="1"/>
  <c r="P3506" i="5" s="1"/>
  <c r="N3520" i="5"/>
  <c r="O3520" i="5" s="1"/>
  <c r="P3520" i="5" s="1"/>
  <c r="Q4795" i="5"/>
  <c r="N4795" i="5"/>
  <c r="Q2193" i="5"/>
  <c r="N2193" i="5"/>
  <c r="O2193" i="5" s="1"/>
  <c r="P2193" i="5" s="1"/>
  <c r="Q2650" i="5"/>
  <c r="N2650" i="5"/>
  <c r="O2650" i="5" s="1"/>
  <c r="Q1539" i="5"/>
  <c r="N1539" i="5"/>
  <c r="O1539" i="5" s="1"/>
  <c r="P1539" i="5" s="1"/>
  <c r="N3122" i="5"/>
  <c r="O3122" i="5" s="1"/>
  <c r="P3122" i="5" s="1"/>
  <c r="N5016" i="5"/>
  <c r="O5016" i="5" s="1"/>
  <c r="P5016" i="5" s="1"/>
  <c r="Q424" i="5"/>
  <c r="Q534" i="5"/>
  <c r="N534" i="5"/>
  <c r="O534" i="5" s="1"/>
  <c r="P534" i="5" s="1"/>
  <c r="Q606" i="5"/>
  <c r="N666" i="5"/>
  <c r="O666" i="5" s="1"/>
  <c r="P666" i="5" s="1"/>
  <c r="N1656" i="5"/>
  <c r="O1656" i="5" s="1"/>
  <c r="P1656" i="5" s="1"/>
  <c r="Q3082" i="5"/>
  <c r="N3082" i="5"/>
  <c r="O3082" i="5" s="1"/>
  <c r="P3082" i="5" s="1"/>
  <c r="N3750" i="5"/>
  <c r="N3964" i="5"/>
  <c r="O3964" i="5" s="1"/>
  <c r="P3964" i="5" s="1"/>
  <c r="N4156" i="5"/>
  <c r="O4156" i="5" s="1"/>
  <c r="P4156" i="5" s="1"/>
  <c r="Q313" i="5"/>
  <c r="Q558" i="5"/>
  <c r="N558" i="5"/>
  <c r="O558" i="5" s="1"/>
  <c r="P558" i="5" s="1"/>
  <c r="Q1131" i="5"/>
  <c r="N75" i="5"/>
  <c r="O75" i="5" s="1"/>
  <c r="P75" i="5" s="1"/>
  <c r="N153" i="5"/>
  <c r="O153" i="5" s="1"/>
  <c r="P153" i="5" s="1"/>
  <c r="N293" i="5"/>
  <c r="O293" i="5" s="1"/>
  <c r="P293" i="5" s="1"/>
  <c r="N546" i="5"/>
  <c r="O546" i="5" s="1"/>
  <c r="P546" i="5" s="1"/>
  <c r="N2488" i="5"/>
  <c r="O2488" i="5" s="1"/>
  <c r="P2488" i="5" s="1"/>
  <c r="N2708" i="5"/>
  <c r="O2708" i="5" s="1"/>
  <c r="P2708" i="5" s="1"/>
  <c r="N2749" i="5"/>
  <c r="O2749" i="5" s="1"/>
  <c r="P2749" i="5" s="1"/>
  <c r="N3666" i="5"/>
  <c r="O3666" i="5" s="1"/>
  <c r="P3666" i="5" s="1"/>
  <c r="N27" i="5"/>
  <c r="O27" i="5" s="1"/>
  <c r="P27" i="5" s="1"/>
  <c r="Q27" i="5"/>
  <c r="Q615" i="5"/>
  <c r="Q1854" i="5"/>
  <c r="Q2219" i="5"/>
  <c r="N2219" i="5"/>
  <c r="O2219" i="5" s="1"/>
  <c r="P2219" i="5" s="1"/>
  <c r="N333" i="5"/>
  <c r="O333" i="5" s="1"/>
  <c r="P333" i="5" s="1"/>
  <c r="N3118" i="5"/>
  <c r="O3118" i="5" s="1"/>
  <c r="N66" i="5"/>
  <c r="O66" i="5" s="1"/>
  <c r="P66" i="5" s="1"/>
  <c r="N190" i="5"/>
  <c r="O190" i="5" s="1"/>
  <c r="P190" i="5" s="1"/>
  <c r="N387" i="5"/>
  <c r="O387" i="5" s="1"/>
  <c r="P387" i="5" s="1"/>
  <c r="Q387" i="5"/>
  <c r="Q591" i="5"/>
  <c r="Q1062" i="5"/>
  <c r="N1062" i="5"/>
  <c r="O1062" i="5" s="1"/>
  <c r="P1062" i="5" s="1"/>
  <c r="Q1155" i="5"/>
  <c r="N1647" i="5"/>
  <c r="O1647" i="5" s="1"/>
  <c r="P1647" i="5" s="1"/>
  <c r="N2389" i="5"/>
  <c r="O2389" i="5" s="1"/>
  <c r="Q2731" i="5"/>
  <c r="N2731" i="5"/>
  <c r="O2731" i="5" s="1"/>
  <c r="N2965" i="5"/>
  <c r="O2965" i="5" s="1"/>
  <c r="Q3064" i="5"/>
  <c r="N3064" i="5"/>
  <c r="O3064" i="5" s="1"/>
  <c r="P3064" i="5" s="1"/>
  <c r="N3352" i="5"/>
  <c r="O3352" i="5" s="1"/>
  <c r="N3356" i="5"/>
  <c r="O3356" i="5" s="1"/>
  <c r="P3356" i="5" s="1"/>
  <c r="Q555" i="5"/>
  <c r="Q579" i="5"/>
  <c r="Q675" i="5"/>
  <c r="Q2073" i="5"/>
  <c r="N2639" i="5"/>
  <c r="O2639" i="5" s="1"/>
  <c r="P2639" i="5" s="1"/>
  <c r="N2771" i="5"/>
  <c r="O2771" i="5" s="1"/>
  <c r="P2771" i="5" s="1"/>
  <c r="N2789" i="5"/>
  <c r="O2789" i="5" s="1"/>
  <c r="P2789" i="5" s="1"/>
  <c r="N2807" i="5"/>
  <c r="O2807" i="5" s="1"/>
  <c r="P2807" i="5" s="1"/>
  <c r="N2951" i="5"/>
  <c r="O2951" i="5" s="1"/>
  <c r="P2951" i="5" s="1"/>
  <c r="N3050" i="5"/>
  <c r="O3050" i="5" s="1"/>
  <c r="P3050" i="5" s="1"/>
  <c r="N3167" i="5"/>
  <c r="O3167" i="5" s="1"/>
  <c r="P3167" i="5" s="1"/>
  <c r="N3212" i="5"/>
  <c r="O3212" i="5" s="1"/>
  <c r="P3212" i="5" s="1"/>
  <c r="N3524" i="5"/>
  <c r="O3524" i="5" s="1"/>
  <c r="P3524" i="5" s="1"/>
  <c r="N3802" i="5"/>
  <c r="O3802" i="5" s="1"/>
  <c r="P3802" i="5" s="1"/>
  <c r="N30" i="5"/>
  <c r="O30" i="5" s="1"/>
  <c r="P30" i="5" s="1"/>
  <c r="N360" i="5"/>
  <c r="O360" i="5" s="1"/>
  <c r="P360" i="5" s="1"/>
  <c r="N390" i="5"/>
  <c r="O390" i="5" s="1"/>
  <c r="P390" i="5" s="1"/>
  <c r="Q1023" i="5"/>
  <c r="Q2109" i="5"/>
  <c r="N2735" i="5"/>
  <c r="O2735" i="5" s="1"/>
  <c r="P2735" i="5" s="1"/>
  <c r="N3104" i="5"/>
  <c r="O3104" i="5" s="1"/>
  <c r="P3104" i="5" s="1"/>
  <c r="N3194" i="5"/>
  <c r="O3194" i="5" s="1"/>
  <c r="P3194" i="5" s="1"/>
  <c r="Q3414" i="5"/>
  <c r="Q3510" i="5"/>
  <c r="N45" i="5"/>
  <c r="O45" i="5" s="1"/>
  <c r="P45" i="5" s="1"/>
  <c r="N221" i="5"/>
  <c r="O221" i="5" s="1"/>
  <c r="P221" i="5" s="1"/>
  <c r="Q259" i="5"/>
  <c r="N288" i="5"/>
  <c r="O288" i="5" s="1"/>
  <c r="P288" i="5" s="1"/>
  <c r="Q311" i="5"/>
  <c r="N568" i="5"/>
  <c r="O568" i="5" s="1"/>
  <c r="P568" i="5" s="1"/>
  <c r="N592" i="5"/>
  <c r="Q735" i="5"/>
  <c r="Q747" i="5"/>
  <c r="Q759" i="5"/>
  <c r="Q1011" i="5"/>
  <c r="Q1086" i="5"/>
  <c r="N1242" i="5"/>
  <c r="O1242" i="5" s="1"/>
  <c r="P1242" i="5" s="1"/>
  <c r="N1332" i="5"/>
  <c r="N1449" i="5"/>
  <c r="N2288" i="5"/>
  <c r="O2288" i="5" s="1"/>
  <c r="P2288" i="5" s="1"/>
  <c r="N2587" i="5"/>
  <c r="O2587" i="5" s="1"/>
  <c r="P2587" i="5" s="1"/>
  <c r="N2632" i="5"/>
  <c r="O2632" i="5" s="1"/>
  <c r="P2632" i="5" s="1"/>
  <c r="N2666" i="5"/>
  <c r="O2666" i="5" s="1"/>
  <c r="N2765" i="5"/>
  <c r="O2765" i="5" s="1"/>
  <c r="P2765" i="5" s="1"/>
  <c r="N2786" i="5"/>
  <c r="O2786" i="5" s="1"/>
  <c r="P2786" i="5" s="1"/>
  <c r="N3305" i="5"/>
  <c r="O3305" i="5" s="1"/>
  <c r="P3305" i="5" s="1"/>
  <c r="N3874" i="5"/>
  <c r="O3874" i="5" s="1"/>
  <c r="P3874" i="5" s="1"/>
  <c r="Q3936" i="5"/>
  <c r="N82" i="5"/>
  <c r="O82" i="5" s="1"/>
  <c r="P82" i="5" s="1"/>
  <c r="Q117" i="5"/>
  <c r="N256" i="5"/>
  <c r="O256" i="5" s="1"/>
  <c r="P256" i="5" s="1"/>
  <c r="N510" i="5"/>
  <c r="O510" i="5" s="1"/>
  <c r="P510" i="5" s="1"/>
  <c r="Q738" i="5"/>
  <c r="N1204" i="5"/>
  <c r="O1204" i="5" s="1"/>
  <c r="P1204" i="5" s="1"/>
  <c r="Q1288" i="5"/>
  <c r="N2677" i="5"/>
  <c r="O2677" i="5" s="1"/>
  <c r="P2677" i="5" s="1"/>
  <c r="N2758" i="5"/>
  <c r="O2758" i="5" s="1"/>
  <c r="P2758" i="5" s="1"/>
  <c r="N2911" i="5"/>
  <c r="O2911" i="5" s="1"/>
  <c r="P2911" i="5" s="1"/>
  <c r="N3590" i="5"/>
  <c r="Q33" i="5"/>
  <c r="N92" i="5"/>
  <c r="O92" i="5" s="1"/>
  <c r="P92" i="5" s="1"/>
  <c r="Q627" i="5"/>
  <c r="N2330" i="5"/>
  <c r="O2330" i="5" s="1"/>
  <c r="P2330" i="5" s="1"/>
  <c r="N2915" i="5"/>
  <c r="O2915" i="5" s="1"/>
  <c r="P2915" i="5" s="1"/>
  <c r="N2975" i="5"/>
  <c r="O2975" i="5" s="1"/>
  <c r="P2975" i="5" s="1"/>
  <c r="N3029" i="5"/>
  <c r="O3029" i="5" s="1"/>
  <c r="P3029" i="5" s="1"/>
  <c r="N3176" i="5"/>
  <c r="O3176" i="5" s="1"/>
  <c r="P3176" i="5" s="1"/>
  <c r="N3374" i="5"/>
  <c r="O3374" i="5" s="1"/>
  <c r="P3374" i="5" s="1"/>
  <c r="Q51" i="5"/>
  <c r="N51" i="5"/>
  <c r="O51" i="5" s="1"/>
  <c r="P51" i="5" s="1"/>
  <c r="Q154" i="5"/>
  <c r="N154" i="5"/>
  <c r="O154" i="5" s="1"/>
  <c r="P154" i="5" s="1"/>
  <c r="Q297" i="5"/>
  <c r="N297" i="5"/>
  <c r="O297" i="5" s="1"/>
  <c r="P297" i="5" s="1"/>
  <c r="Q334" i="5"/>
  <c r="N334" i="5"/>
  <c r="O334" i="5" s="1"/>
  <c r="P334" i="5" s="1"/>
  <c r="Q880" i="5"/>
  <c r="N880" i="5"/>
  <c r="O880" i="5" s="1"/>
  <c r="P880" i="5" s="1"/>
  <c r="Q267" i="5"/>
  <c r="N267" i="5"/>
  <c r="O267" i="5" s="1"/>
  <c r="P267" i="5" s="1"/>
  <c r="Q642" i="5"/>
  <c r="N642" i="5"/>
  <c r="O642" i="5" s="1"/>
  <c r="P642" i="5" s="1"/>
  <c r="Q257" i="5"/>
  <c r="N257" i="5"/>
  <c r="O257" i="5" s="1"/>
  <c r="P257" i="5" s="1"/>
  <c r="Q810" i="5"/>
  <c r="N810" i="5"/>
  <c r="O810" i="5" s="1"/>
  <c r="P810" i="5" s="1"/>
  <c r="Q1683" i="5"/>
  <c r="N1683" i="5"/>
  <c r="O1683" i="5" s="1"/>
  <c r="P1683" i="5" s="1"/>
  <c r="Q3343" i="5"/>
  <c r="N3343" i="5"/>
  <c r="O3343" i="5" s="1"/>
  <c r="P3343" i="5" s="1"/>
  <c r="Q3823" i="5"/>
  <c r="N3823" i="5"/>
  <c r="O3823" i="5" s="1"/>
  <c r="P3823" i="5" s="1"/>
  <c r="N3838" i="5"/>
  <c r="O3838" i="5" s="1"/>
  <c r="P3838" i="5" s="1"/>
  <c r="N4821" i="5"/>
  <c r="O4821" i="5" s="1"/>
  <c r="P4821" i="5" s="1"/>
  <c r="Q261" i="5"/>
  <c r="N261" i="5"/>
  <c r="O261" i="5" s="1"/>
  <c r="P261" i="5" s="1"/>
  <c r="Q1240" i="5"/>
  <c r="N1240" i="5"/>
  <c r="Q149" i="5"/>
  <c r="N149" i="5"/>
  <c r="O149" i="5" s="1"/>
  <c r="P149" i="5" s="1"/>
  <c r="Q723" i="5"/>
  <c r="Q771" i="5"/>
  <c r="Q1035" i="5"/>
  <c r="Q1665" i="5"/>
  <c r="N1665" i="5"/>
  <c r="Q2317" i="5"/>
  <c r="N2317" i="5"/>
  <c r="O2317" i="5" s="1"/>
  <c r="N136" i="5"/>
  <c r="O136" i="5" s="1"/>
  <c r="P136" i="5" s="1"/>
  <c r="Q136" i="5"/>
  <c r="N1038" i="5"/>
  <c r="O1038" i="5" s="1"/>
  <c r="P1038" i="5" s="1"/>
  <c r="Q2371" i="5"/>
  <c r="N2371" i="5"/>
  <c r="O2371" i="5" s="1"/>
  <c r="Q112" i="5"/>
  <c r="N112" i="5"/>
  <c r="Q395" i="5"/>
  <c r="N395" i="5"/>
  <c r="O395" i="5" s="1"/>
  <c r="P395" i="5" s="1"/>
  <c r="Q401" i="5"/>
  <c r="N401" i="5"/>
  <c r="O401" i="5" s="1"/>
  <c r="P401" i="5" s="1"/>
  <c r="Q472" i="5"/>
  <c r="N472" i="5"/>
  <c r="O472" i="5" s="1"/>
  <c r="P472" i="5" s="1"/>
  <c r="Q1036" i="5"/>
  <c r="N1036" i="5"/>
  <c r="O1036" i="5" s="1"/>
  <c r="P1036" i="5" s="1"/>
  <c r="Q1047" i="5"/>
  <c r="N1431" i="5"/>
  <c r="O1431" i="5" s="1"/>
  <c r="P1431" i="5" s="1"/>
  <c r="Q1431" i="5"/>
  <c r="N105" i="5"/>
  <c r="O105" i="5" s="1"/>
  <c r="P105" i="5" s="1"/>
  <c r="Q411" i="5"/>
  <c r="N411" i="5"/>
  <c r="O411" i="5" s="1"/>
  <c r="P411" i="5" s="1"/>
  <c r="N2157" i="5"/>
  <c r="O2157" i="5" s="1"/>
  <c r="P2157" i="5" s="1"/>
  <c r="Q2157" i="5"/>
  <c r="N3646" i="5"/>
  <c r="O3646" i="5" s="1"/>
  <c r="P3646" i="5" s="1"/>
  <c r="Q81" i="5"/>
  <c r="N81" i="5"/>
  <c r="O81" i="5" s="1"/>
  <c r="P81" i="5" s="1"/>
  <c r="Q172" i="5"/>
  <c r="N172" i="5"/>
  <c r="O172" i="5" s="1"/>
  <c r="P172" i="5" s="1"/>
  <c r="Q225" i="5"/>
  <c r="N225" i="5"/>
  <c r="O225" i="5" s="1"/>
  <c r="P225" i="5" s="1"/>
  <c r="N1012" i="5"/>
  <c r="O1012" i="5" s="1"/>
  <c r="P1012" i="5" s="1"/>
  <c r="Q1012" i="5"/>
  <c r="Q2151" i="5"/>
  <c r="Q3019" i="5"/>
  <c r="N3019" i="5"/>
  <c r="O3019" i="5" s="1"/>
  <c r="P3019" i="5" s="1"/>
  <c r="Q1290" i="5"/>
  <c r="N1290" i="5"/>
  <c r="O1290" i="5" s="1"/>
  <c r="P1290" i="5" s="1"/>
  <c r="Q1359" i="5"/>
  <c r="N1359" i="5"/>
  <c r="O1359" i="5" s="1"/>
  <c r="P1359" i="5" s="1"/>
  <c r="Q856" i="5"/>
  <c r="N856" i="5"/>
  <c r="O856" i="5" s="1"/>
  <c r="P856" i="5" s="1"/>
  <c r="Q254" i="5"/>
  <c r="Q556" i="5"/>
  <c r="N556" i="5"/>
  <c r="O556" i="5" s="1"/>
  <c r="P556" i="5" s="1"/>
  <c r="Q2085" i="5"/>
  <c r="N2085" i="5"/>
  <c r="O2085" i="5" s="1"/>
  <c r="P2085" i="5" s="1"/>
  <c r="N2681" i="5"/>
  <c r="O2681" i="5" s="1"/>
  <c r="Q280" i="5"/>
  <c r="N280" i="5"/>
  <c r="O280" i="5" s="1"/>
  <c r="P280" i="5" s="1"/>
  <c r="Q726" i="5"/>
  <c r="N726" i="5"/>
  <c r="O726" i="5" s="1"/>
  <c r="P726" i="5" s="1"/>
  <c r="N844" i="5"/>
  <c r="O844" i="5" s="1"/>
  <c r="P844" i="5" s="1"/>
  <c r="N2693" i="5"/>
  <c r="O2693" i="5" s="1"/>
  <c r="P2693" i="5" s="1"/>
  <c r="N239" i="5"/>
  <c r="O239" i="5" s="1"/>
  <c r="P239" i="5" s="1"/>
  <c r="N251" i="5"/>
  <c r="O251" i="5" s="1"/>
  <c r="P251" i="5" s="1"/>
  <c r="Q807" i="5"/>
  <c r="N2294" i="5"/>
  <c r="O2294" i="5" s="1"/>
  <c r="P2294" i="5" s="1"/>
  <c r="N2309" i="5"/>
  <c r="O2309" i="5" s="1"/>
  <c r="P2309" i="5" s="1"/>
  <c r="N2618" i="5"/>
  <c r="O2618" i="5" s="1"/>
  <c r="P2618" i="5" s="1"/>
  <c r="N508" i="5"/>
  <c r="Q508" i="5"/>
  <c r="Q520" i="5"/>
  <c r="N520" i="5"/>
  <c r="Q714" i="5"/>
  <c r="N714" i="5"/>
  <c r="O714" i="5" s="1"/>
  <c r="P714" i="5" s="1"/>
  <c r="Q1440" i="5"/>
  <c r="N1440" i="5"/>
  <c r="O1440" i="5" s="1"/>
  <c r="P1440" i="5" s="1"/>
  <c r="N2578" i="5"/>
  <c r="O2578" i="5" s="1"/>
  <c r="P2578" i="5" s="1"/>
  <c r="Q3298" i="5"/>
  <c r="N3298" i="5"/>
  <c r="O3298" i="5" s="1"/>
  <c r="P3298" i="5" s="1"/>
  <c r="Q203" i="5"/>
  <c r="N203" i="5"/>
  <c r="N1026" i="5"/>
  <c r="O1026" i="5" s="1"/>
  <c r="P1026" i="5" s="1"/>
  <c r="N1050" i="5"/>
  <c r="O1050" i="5" s="1"/>
  <c r="P1050" i="5" s="1"/>
  <c r="Q1050" i="5"/>
  <c r="Q2344" i="5"/>
  <c r="N2344" i="5"/>
  <c r="O2344" i="5" s="1"/>
  <c r="P2344" i="5" s="1"/>
  <c r="Q143" i="5"/>
  <c r="N143" i="5"/>
  <c r="O143" i="5" s="1"/>
  <c r="P143" i="5" s="1"/>
  <c r="N702" i="5"/>
  <c r="O702" i="5" s="1"/>
  <c r="P702" i="5" s="1"/>
  <c r="Q702" i="5"/>
  <c r="Q1024" i="5"/>
  <c r="N1024" i="5"/>
  <c r="O1024" i="5" s="1"/>
  <c r="P1024" i="5" s="1"/>
  <c r="Q166" i="5"/>
  <c r="N166" i="5"/>
  <c r="O166" i="5" s="1"/>
  <c r="P166" i="5" s="1"/>
  <c r="N351" i="5"/>
  <c r="O351" i="5" s="1"/>
  <c r="P351" i="5" s="1"/>
  <c r="Q351" i="5"/>
  <c r="Q582" i="5"/>
  <c r="N582" i="5"/>
  <c r="O582" i="5" s="1"/>
  <c r="P582" i="5" s="1"/>
  <c r="N2992" i="5"/>
  <c r="O2992" i="5" s="1"/>
  <c r="P2992" i="5" s="1"/>
  <c r="N3458" i="5"/>
  <c r="O3458" i="5" s="1"/>
  <c r="P3458" i="5" s="1"/>
  <c r="Q3588" i="5"/>
  <c r="N3588" i="5"/>
  <c r="O3588" i="5" s="1"/>
  <c r="P3588" i="5" s="1"/>
  <c r="Q488" i="5"/>
  <c r="N488" i="5"/>
  <c r="O488" i="5" s="1"/>
  <c r="P488" i="5" s="1"/>
  <c r="Q690" i="5"/>
  <c r="N690" i="5"/>
  <c r="O690" i="5" s="1"/>
  <c r="P690" i="5" s="1"/>
  <c r="Q879" i="5"/>
  <c r="Q894" i="5"/>
  <c r="N894" i="5"/>
  <c r="O894" i="5" s="1"/>
  <c r="P894" i="5" s="1"/>
  <c r="Q903" i="5"/>
  <c r="N906" i="5"/>
  <c r="O906" i="5" s="1"/>
  <c r="P906" i="5" s="1"/>
  <c r="Q906" i="5"/>
  <c r="N928" i="5"/>
  <c r="O928" i="5" s="1"/>
  <c r="P928" i="5" s="1"/>
  <c r="Q928" i="5"/>
  <c r="Q1194" i="5"/>
  <c r="N1194" i="5"/>
  <c r="O1194" i="5" s="1"/>
  <c r="P1194" i="5" s="1"/>
  <c r="Q1218" i="5"/>
  <c r="N1218" i="5"/>
  <c r="O1218" i="5" s="1"/>
  <c r="P1218" i="5" s="1"/>
  <c r="Q94" i="5"/>
  <c r="N94" i="5"/>
  <c r="Q390" i="5"/>
  <c r="Q604" i="5"/>
  <c r="N604" i="5"/>
  <c r="Q891" i="5"/>
  <c r="N916" i="5"/>
  <c r="O916" i="5" s="1"/>
  <c r="P916" i="5" s="1"/>
  <c r="Q916" i="5"/>
  <c r="N3383" i="5"/>
  <c r="O3383" i="5" s="1"/>
  <c r="P3383" i="5" s="1"/>
  <c r="Q3302" i="5"/>
  <c r="N3365" i="5"/>
  <c r="O3365" i="5" s="1"/>
  <c r="P3365" i="5" s="1"/>
  <c r="Q3631" i="5"/>
  <c r="Q64" i="5"/>
  <c r="N64" i="5"/>
  <c r="O64" i="5" s="1"/>
  <c r="P64" i="5" s="1"/>
  <c r="Q630" i="5"/>
  <c r="N630" i="5"/>
  <c r="O630" i="5" s="1"/>
  <c r="P630" i="5" s="1"/>
  <c r="Q699" i="5"/>
  <c r="Q796" i="5"/>
  <c r="N796" i="5"/>
  <c r="O796" i="5" s="1"/>
  <c r="P796" i="5" s="1"/>
  <c r="Q2560" i="5"/>
  <c r="N2560" i="5"/>
  <c r="O2560" i="5" s="1"/>
  <c r="Q2686" i="5"/>
  <c r="N2686" i="5"/>
  <c r="O2686" i="5" s="1"/>
  <c r="P2686" i="5" s="1"/>
  <c r="N3302" i="5"/>
  <c r="O3302" i="5" s="1"/>
  <c r="P3302" i="5" s="1"/>
  <c r="N3347" i="5"/>
  <c r="O3347" i="5" s="1"/>
  <c r="P3347" i="5" s="1"/>
  <c r="N3380" i="5"/>
  <c r="O3380" i="5" s="1"/>
  <c r="P3380" i="5" s="1"/>
  <c r="Q4255" i="5"/>
  <c r="N4255" i="5"/>
  <c r="O4255" i="5" s="1"/>
  <c r="P4255" i="5" s="1"/>
  <c r="N100" i="5"/>
  <c r="O100" i="5" s="1"/>
  <c r="P100" i="5" s="1"/>
  <c r="Q100" i="5"/>
  <c r="N160" i="5"/>
  <c r="N231" i="5"/>
  <c r="O231" i="5" s="1"/>
  <c r="P231" i="5" s="1"/>
  <c r="Q231" i="5"/>
  <c r="N234" i="5"/>
  <c r="O234" i="5" s="1"/>
  <c r="P234" i="5" s="1"/>
  <c r="Q243" i="5"/>
  <c r="N243" i="5"/>
  <c r="O243" i="5" s="1"/>
  <c r="P243" i="5" s="1"/>
  <c r="Q370" i="5"/>
  <c r="N370" i="5"/>
  <c r="O370" i="5" s="1"/>
  <c r="P370" i="5" s="1"/>
  <c r="N414" i="5"/>
  <c r="O414" i="5" s="1"/>
  <c r="P414" i="5" s="1"/>
  <c r="Q532" i="5"/>
  <c r="N532" i="5"/>
  <c r="O532" i="5" s="1"/>
  <c r="P532" i="5" s="1"/>
  <c r="Q687" i="5"/>
  <c r="Q712" i="5"/>
  <c r="N712" i="5"/>
  <c r="O712" i="5" s="1"/>
  <c r="P712" i="5" s="1"/>
  <c r="N772" i="5"/>
  <c r="O772" i="5" s="1"/>
  <c r="P772" i="5" s="1"/>
  <c r="Q772" i="5"/>
  <c r="Q988" i="5"/>
  <c r="N988" i="5"/>
  <c r="O988" i="5" s="1"/>
  <c r="P988" i="5" s="1"/>
  <c r="Q1146" i="5"/>
  <c r="N1146" i="5"/>
  <c r="O1146" i="5" s="1"/>
  <c r="P1146" i="5" s="1"/>
  <c r="Q1494" i="5"/>
  <c r="N1494" i="5"/>
  <c r="N2519" i="5"/>
  <c r="O2519" i="5" s="1"/>
  <c r="P2519" i="5" s="1"/>
  <c r="N2948" i="5"/>
  <c r="O2948" i="5" s="1"/>
  <c r="P2948" i="5" s="1"/>
  <c r="Q2956" i="5"/>
  <c r="N2956" i="5"/>
  <c r="O2956" i="5" s="1"/>
  <c r="P2956" i="5" s="1"/>
  <c r="N2974" i="5"/>
  <c r="O2974" i="5" s="1"/>
  <c r="P2974" i="5" s="1"/>
  <c r="N3257" i="5"/>
  <c r="O3257" i="5" s="1"/>
  <c r="P3257" i="5" s="1"/>
  <c r="N3272" i="5"/>
  <c r="O3272" i="5" s="1"/>
  <c r="P3272" i="5" s="1"/>
  <c r="N3625" i="5"/>
  <c r="O3625" i="5" s="1"/>
  <c r="P3625" i="5" s="1"/>
  <c r="N3640" i="5"/>
  <c r="O3640" i="5" s="1"/>
  <c r="P3640" i="5" s="1"/>
  <c r="Q131" i="5"/>
  <c r="N131" i="5"/>
  <c r="O131" i="5" s="1"/>
  <c r="P131" i="5" s="1"/>
  <c r="Q234" i="5"/>
  <c r="Q329" i="5"/>
  <c r="N329" i="5"/>
  <c r="O329" i="5" s="1"/>
  <c r="P329" i="5" s="1"/>
  <c r="Q380" i="5"/>
  <c r="N380" i="5"/>
  <c r="O380" i="5" s="1"/>
  <c r="P380" i="5" s="1"/>
  <c r="Q517" i="5"/>
  <c r="Q700" i="5"/>
  <c r="N700" i="5"/>
  <c r="O700" i="5" s="1"/>
  <c r="P700" i="5" s="1"/>
  <c r="Q757" i="5"/>
  <c r="Q1098" i="5"/>
  <c r="N1098" i="5"/>
  <c r="O1098" i="5" s="1"/>
  <c r="P1098" i="5" s="1"/>
  <c r="Q1404" i="5"/>
  <c r="N2531" i="5"/>
  <c r="O2531" i="5" s="1"/>
  <c r="P2531" i="5" s="1"/>
  <c r="N2623" i="5"/>
  <c r="O2623" i="5" s="1"/>
  <c r="P2623" i="5" s="1"/>
  <c r="N2627" i="5"/>
  <c r="O2627" i="5" s="1"/>
  <c r="P2627" i="5" s="1"/>
  <c r="Q2866" i="5"/>
  <c r="N2866" i="5"/>
  <c r="O2866" i="5" s="1"/>
  <c r="P2866" i="5" s="1"/>
  <c r="N3269" i="5"/>
  <c r="O3269" i="5" s="1"/>
  <c r="P3269" i="5" s="1"/>
  <c r="Q3280" i="5"/>
  <c r="N3280" i="5"/>
  <c r="O3280" i="5" s="1"/>
  <c r="P3280" i="5" s="1"/>
  <c r="N3325" i="5"/>
  <c r="O3325" i="5" s="1"/>
  <c r="P3325" i="5" s="1"/>
  <c r="N3329" i="5"/>
  <c r="O3329" i="5" s="1"/>
  <c r="P3329" i="5" s="1"/>
  <c r="Q3426" i="5"/>
  <c r="N3538" i="5"/>
  <c r="O3538" i="5" s="1"/>
  <c r="P3538" i="5" s="1"/>
  <c r="N3661" i="5"/>
  <c r="Q3752" i="5"/>
  <c r="N3752" i="5"/>
  <c r="O3752" i="5" s="1"/>
  <c r="P3752" i="5" s="1"/>
  <c r="Q275" i="5"/>
  <c r="N275" i="5"/>
  <c r="O275" i="5" s="1"/>
  <c r="P275" i="5" s="1"/>
  <c r="Q491" i="5"/>
  <c r="N676" i="5"/>
  <c r="O676" i="5" s="1"/>
  <c r="P676" i="5" s="1"/>
  <c r="Q688" i="5"/>
  <c r="N688" i="5"/>
  <c r="O688" i="5" s="1"/>
  <c r="P688" i="5" s="1"/>
  <c r="Q1119" i="5"/>
  <c r="N1134" i="5"/>
  <c r="O1134" i="5" s="1"/>
  <c r="P1134" i="5" s="1"/>
  <c r="Q1143" i="5"/>
  <c r="Q1314" i="5"/>
  <c r="N2839" i="5"/>
  <c r="O2839" i="5" s="1"/>
  <c r="P2839" i="5" s="1"/>
  <c r="Q2938" i="5"/>
  <c r="N2938" i="5"/>
  <c r="O2938" i="5" s="1"/>
  <c r="P2938" i="5" s="1"/>
  <c r="N3163" i="5"/>
  <c r="O3163" i="5" s="1"/>
  <c r="P3163" i="5" s="1"/>
  <c r="Q3190" i="5"/>
  <c r="N3190" i="5"/>
  <c r="O3190" i="5" s="1"/>
  <c r="P3190" i="5" s="1"/>
  <c r="N53" i="5"/>
  <c r="O53" i="5" s="1"/>
  <c r="P53" i="5" s="1"/>
  <c r="Q95" i="5"/>
  <c r="N95" i="5"/>
  <c r="Q220" i="5"/>
  <c r="N220" i="5"/>
  <c r="O220" i="5" s="1"/>
  <c r="P220" i="5" s="1"/>
  <c r="N272" i="5"/>
  <c r="O272" i="5" s="1"/>
  <c r="P272" i="5" s="1"/>
  <c r="Q364" i="5"/>
  <c r="N406" i="5"/>
  <c r="N423" i="5"/>
  <c r="O423" i="5" s="1"/>
  <c r="P423" i="5" s="1"/>
  <c r="Q1000" i="5"/>
  <c r="Q1122" i="5"/>
  <c r="Q1132" i="5"/>
  <c r="N1132" i="5"/>
  <c r="O1132" i="5" s="1"/>
  <c r="P1132" i="5" s="1"/>
  <c r="N1156" i="5"/>
  <c r="O1156" i="5" s="1"/>
  <c r="P1156" i="5" s="1"/>
  <c r="Q1156" i="5"/>
  <c r="N1216" i="5"/>
  <c r="O1216" i="5" s="1"/>
  <c r="P1216" i="5" s="1"/>
  <c r="N1386" i="5"/>
  <c r="O1386" i="5" s="1"/>
  <c r="P1386" i="5" s="1"/>
  <c r="N2088" i="5"/>
  <c r="O2088" i="5" s="1"/>
  <c r="P2088" i="5" s="1"/>
  <c r="N2452" i="5"/>
  <c r="O2452" i="5" s="1"/>
  <c r="P2452" i="5" s="1"/>
  <c r="Q2479" i="5"/>
  <c r="N2479" i="5"/>
  <c r="O2479" i="5" s="1"/>
  <c r="P2479" i="5" s="1"/>
  <c r="N3235" i="5"/>
  <c r="O3235" i="5" s="1"/>
  <c r="P3235" i="5" s="1"/>
  <c r="N3239" i="5"/>
  <c r="O3239" i="5" s="1"/>
  <c r="P3239" i="5" s="1"/>
  <c r="Q3262" i="5"/>
  <c r="N3262" i="5"/>
  <c r="O3262" i="5" s="1"/>
  <c r="P3262" i="5" s="1"/>
  <c r="Q3266" i="5"/>
  <c r="Q3307" i="5"/>
  <c r="N3307" i="5"/>
  <c r="O3307" i="5" s="1"/>
  <c r="P3307" i="5" s="1"/>
  <c r="N3586" i="5"/>
  <c r="O3586" i="5" s="1"/>
  <c r="P3586" i="5" s="1"/>
  <c r="Q202" i="5"/>
  <c r="N202" i="5"/>
  <c r="O202" i="5" s="1"/>
  <c r="P202" i="5" s="1"/>
  <c r="Q483" i="5"/>
  <c r="N483" i="5"/>
  <c r="O483" i="5" s="1"/>
  <c r="P483" i="5" s="1"/>
  <c r="N942" i="5"/>
  <c r="O942" i="5" s="1"/>
  <c r="P942" i="5" s="1"/>
  <c r="Q942" i="5"/>
  <c r="N1120" i="5"/>
  <c r="O1120" i="5" s="1"/>
  <c r="P1120" i="5" s="1"/>
  <c r="Q1120" i="5"/>
  <c r="N1144" i="5"/>
  <c r="O1144" i="5" s="1"/>
  <c r="P1144" i="5" s="1"/>
  <c r="Q1144" i="5"/>
  <c r="N2821" i="5"/>
  <c r="O2821" i="5" s="1"/>
  <c r="P2821" i="5" s="1"/>
  <c r="Q3010" i="5"/>
  <c r="N3010" i="5"/>
  <c r="O3010" i="5" s="1"/>
  <c r="P3010" i="5" s="1"/>
  <c r="N3127" i="5"/>
  <c r="O3127" i="5" s="1"/>
  <c r="P3127" i="5" s="1"/>
  <c r="N77" i="5"/>
  <c r="O77" i="5" s="1"/>
  <c r="P77" i="5" s="1"/>
  <c r="Q316" i="5"/>
  <c r="Q135" i="5"/>
  <c r="N135" i="5"/>
  <c r="O135" i="5" s="1"/>
  <c r="P135" i="5" s="1"/>
  <c r="Q308" i="5"/>
  <c r="N308" i="5"/>
  <c r="O308" i="5" s="1"/>
  <c r="P308" i="5" s="1"/>
  <c r="N320" i="5"/>
  <c r="Q365" i="5"/>
  <c r="N365" i="5"/>
  <c r="O365" i="5" s="1"/>
  <c r="P365" i="5" s="1"/>
  <c r="Q375" i="5"/>
  <c r="N375" i="5"/>
  <c r="O375" i="5" s="1"/>
  <c r="P375" i="5" s="1"/>
  <c r="Q594" i="5"/>
  <c r="N594" i="5"/>
  <c r="O594" i="5" s="1"/>
  <c r="P594" i="5" s="1"/>
  <c r="Q616" i="5"/>
  <c r="N616" i="5"/>
  <c r="N1084" i="5"/>
  <c r="O1084" i="5" s="1"/>
  <c r="P1084" i="5" s="1"/>
  <c r="Q1084" i="5"/>
  <c r="N1467" i="5"/>
  <c r="O1467" i="5" s="1"/>
  <c r="P1467" i="5" s="1"/>
  <c r="Q1467" i="5"/>
  <c r="Q2335" i="5"/>
  <c r="N2335" i="5"/>
  <c r="O2335" i="5" s="1"/>
  <c r="P2335" i="5" s="1"/>
  <c r="N2423" i="5"/>
  <c r="O2423" i="5" s="1"/>
  <c r="P2423" i="5" s="1"/>
  <c r="N2426" i="5"/>
  <c r="O2426" i="5" s="1"/>
  <c r="P2426" i="5" s="1"/>
  <c r="Q2434" i="5"/>
  <c r="N2434" i="5"/>
  <c r="O2434" i="5" s="1"/>
  <c r="P2434" i="5" s="1"/>
  <c r="N2753" i="5"/>
  <c r="O2753" i="5" s="1"/>
  <c r="P2753" i="5" s="1"/>
  <c r="Q2875" i="5"/>
  <c r="N2875" i="5"/>
  <c r="O2875" i="5" s="1"/>
  <c r="P2875" i="5" s="1"/>
  <c r="N3113" i="5"/>
  <c r="O3113" i="5" s="1"/>
  <c r="P3113" i="5" s="1"/>
  <c r="N3164" i="5"/>
  <c r="O3164" i="5" s="1"/>
  <c r="P3164" i="5" s="1"/>
  <c r="Q3217" i="5"/>
  <c r="N3217" i="5"/>
  <c r="O3217" i="5" s="1"/>
  <c r="P3217" i="5" s="1"/>
  <c r="N3472" i="5"/>
  <c r="O3472" i="5" s="1"/>
  <c r="P3472" i="5" s="1"/>
  <c r="Q565" i="5"/>
  <c r="Q1227" i="5"/>
  <c r="N1230" i="5"/>
  <c r="O1230" i="5" s="1"/>
  <c r="P1230" i="5" s="1"/>
  <c r="Q1230" i="5"/>
  <c r="N2438" i="5"/>
  <c r="O2438" i="5" s="1"/>
  <c r="P2438" i="5" s="1"/>
  <c r="N2453" i="5"/>
  <c r="O2453" i="5" s="1"/>
  <c r="P2453" i="5" s="1"/>
  <c r="Q2524" i="5"/>
  <c r="N2524" i="5"/>
  <c r="O2524" i="5" s="1"/>
  <c r="P2524" i="5" s="1"/>
  <c r="N2561" i="5"/>
  <c r="O2561" i="5" s="1"/>
  <c r="P2561" i="5" s="1"/>
  <c r="Q2569" i="5"/>
  <c r="N2569" i="5"/>
  <c r="O2569" i="5" s="1"/>
  <c r="N3023" i="5"/>
  <c r="O3023" i="5" s="1"/>
  <c r="P3023" i="5" s="1"/>
  <c r="N3056" i="5"/>
  <c r="O3056" i="5" s="1"/>
  <c r="P3056" i="5" s="1"/>
  <c r="N3128" i="5"/>
  <c r="O3128" i="5" s="1"/>
  <c r="P3128" i="5" s="1"/>
  <c r="N3221" i="5"/>
  <c r="O3221" i="5" s="1"/>
  <c r="P3221" i="5" s="1"/>
  <c r="N3236" i="5"/>
  <c r="O3236" i="5" s="1"/>
  <c r="P3236" i="5" s="1"/>
  <c r="Q3462" i="5"/>
  <c r="N4063" i="5"/>
  <c r="O4063" i="5" s="1"/>
  <c r="P4063" i="5" s="1"/>
  <c r="N192" i="5"/>
  <c r="O192" i="5" s="1"/>
  <c r="P192" i="5" s="1"/>
  <c r="N197" i="5"/>
  <c r="O197" i="5" s="1"/>
  <c r="P197" i="5" s="1"/>
  <c r="N270" i="5"/>
  <c r="O270" i="5" s="1"/>
  <c r="P270" i="5" s="1"/>
  <c r="N346" i="5"/>
  <c r="O346" i="5" s="1"/>
  <c r="P346" i="5" s="1"/>
  <c r="Q346" i="5"/>
  <c r="N396" i="5"/>
  <c r="O396" i="5" s="1"/>
  <c r="P396" i="5" s="1"/>
  <c r="Q418" i="5"/>
  <c r="N418" i="5"/>
  <c r="O418" i="5" s="1"/>
  <c r="P418" i="5" s="1"/>
  <c r="Q939" i="5"/>
  <c r="N2408" i="5"/>
  <c r="O2408" i="5" s="1"/>
  <c r="P2408" i="5" s="1"/>
  <c r="N2894" i="5"/>
  <c r="O2894" i="5" s="1"/>
  <c r="P2894" i="5" s="1"/>
  <c r="N2927" i="5"/>
  <c r="O2927" i="5" s="1"/>
  <c r="P2927" i="5" s="1"/>
  <c r="N3008" i="5"/>
  <c r="O3008" i="5" s="1"/>
  <c r="P3008" i="5" s="1"/>
  <c r="N3041" i="5"/>
  <c r="O3041" i="5" s="1"/>
  <c r="P3041" i="5" s="1"/>
  <c r="N3095" i="5"/>
  <c r="O3095" i="5" s="1"/>
  <c r="P3095" i="5" s="1"/>
  <c r="Q3154" i="5"/>
  <c r="N3154" i="5"/>
  <c r="O3154" i="5" s="1"/>
  <c r="P3154" i="5" s="1"/>
  <c r="N3266" i="5"/>
  <c r="O3266" i="5" s="1"/>
  <c r="P3266" i="5" s="1"/>
  <c r="N3426" i="5"/>
  <c r="O3426" i="5" s="1"/>
  <c r="P3426" i="5" s="1"/>
  <c r="Q3490" i="5"/>
  <c r="N3490" i="5"/>
  <c r="O3490" i="5" s="1"/>
  <c r="P3490" i="5" s="1"/>
  <c r="N3712" i="5"/>
  <c r="O3712" i="5" s="1"/>
  <c r="P3712" i="5" s="1"/>
  <c r="N4018" i="5"/>
  <c r="O4018" i="5" s="1"/>
  <c r="P4018" i="5" s="1"/>
  <c r="N54" i="5"/>
  <c r="O54" i="5" s="1"/>
  <c r="P54" i="5" s="1"/>
  <c r="Q238" i="5"/>
  <c r="N238" i="5"/>
  <c r="O238" i="5" s="1"/>
  <c r="P238" i="5" s="1"/>
  <c r="Q292" i="5"/>
  <c r="N292" i="5"/>
  <c r="N324" i="5"/>
  <c r="O324" i="5" s="1"/>
  <c r="P324" i="5" s="1"/>
  <c r="N450" i="5"/>
  <c r="O450" i="5" s="1"/>
  <c r="P450" i="5" s="1"/>
  <c r="Q580" i="5"/>
  <c r="N580" i="5"/>
  <c r="O580" i="5" s="1"/>
  <c r="P580" i="5" s="1"/>
  <c r="Q639" i="5"/>
  <c r="N59" i="5"/>
  <c r="O59" i="5" s="1"/>
  <c r="P59" i="5" s="1"/>
  <c r="N84" i="5"/>
  <c r="O84" i="5" s="1"/>
  <c r="P84" i="5" s="1"/>
  <c r="Q138" i="5"/>
  <c r="N144" i="5"/>
  <c r="O144" i="5" s="1"/>
  <c r="P144" i="5" s="1"/>
  <c r="Q613" i="5"/>
  <c r="Q651" i="5"/>
  <c r="Q654" i="5"/>
  <c r="N654" i="5"/>
  <c r="O654" i="5" s="1"/>
  <c r="P654" i="5" s="1"/>
  <c r="Q709" i="5"/>
  <c r="Q819" i="5"/>
  <c r="Q940" i="5"/>
  <c r="N940" i="5"/>
  <c r="O940" i="5" s="1"/>
  <c r="P940" i="5" s="1"/>
  <c r="Q1203" i="5"/>
  <c r="Q2181" i="5"/>
  <c r="N2387" i="5"/>
  <c r="O2387" i="5" s="1"/>
  <c r="P2387" i="5" s="1"/>
  <c r="N2416" i="5"/>
  <c r="O2416" i="5" s="1"/>
  <c r="P2416" i="5" s="1"/>
  <c r="Q2461" i="5"/>
  <c r="N2461" i="5"/>
  <c r="O2461" i="5" s="1"/>
  <c r="P2461" i="5" s="1"/>
  <c r="N2798" i="5"/>
  <c r="O2798" i="5" s="1"/>
  <c r="P2798" i="5" s="1"/>
  <c r="N2816" i="5"/>
  <c r="O2816" i="5" s="1"/>
  <c r="P2816" i="5" s="1"/>
  <c r="N2834" i="5"/>
  <c r="O2834" i="5" s="1"/>
  <c r="P2834" i="5" s="1"/>
  <c r="N2920" i="5"/>
  <c r="O2920" i="5" s="1"/>
  <c r="N3001" i="5"/>
  <c r="O3001" i="5" s="1"/>
  <c r="Q3199" i="5"/>
  <c r="N3199" i="5"/>
  <c r="O3199" i="5" s="1"/>
  <c r="P3199" i="5" s="1"/>
  <c r="G17" i="5"/>
  <c r="G10" i="5" s="1"/>
  <c r="N76" i="5"/>
  <c r="O76" i="5" s="1"/>
  <c r="P76" i="5" s="1"/>
  <c r="N110" i="5"/>
  <c r="O110" i="5" s="1"/>
  <c r="P110" i="5" s="1"/>
  <c r="N118" i="5"/>
  <c r="O118" i="5" s="1"/>
  <c r="P118" i="5" s="1"/>
  <c r="N141" i="5"/>
  <c r="O141" i="5" s="1"/>
  <c r="P141" i="5" s="1"/>
  <c r="N198" i="5"/>
  <c r="O198" i="5" s="1"/>
  <c r="P198" i="5" s="1"/>
  <c r="N207" i="5"/>
  <c r="O207" i="5" s="1"/>
  <c r="P207" i="5" s="1"/>
  <c r="Q207" i="5"/>
  <c r="N315" i="5"/>
  <c r="O315" i="5" s="1"/>
  <c r="P315" i="5" s="1"/>
  <c r="Q357" i="5"/>
  <c r="Q405" i="5"/>
  <c r="N405" i="5"/>
  <c r="O405" i="5" s="1"/>
  <c r="P405" i="5" s="1"/>
  <c r="N441" i="5"/>
  <c r="O441" i="5" s="1"/>
  <c r="P441" i="5" s="1"/>
  <c r="Q507" i="5"/>
  <c r="N628" i="5"/>
  <c r="O628" i="5" s="1"/>
  <c r="P628" i="5" s="1"/>
  <c r="N640" i="5"/>
  <c r="O640" i="5" s="1"/>
  <c r="P640" i="5" s="1"/>
  <c r="Q640" i="5"/>
  <c r="N750" i="5"/>
  <c r="O750" i="5" s="1"/>
  <c r="P750" i="5" s="1"/>
  <c r="Q805" i="5"/>
  <c r="N808" i="5"/>
  <c r="O808" i="5" s="1"/>
  <c r="P808" i="5" s="1"/>
  <c r="Q822" i="5"/>
  <c r="Q834" i="5"/>
  <c r="N834" i="5"/>
  <c r="O834" i="5" s="1"/>
  <c r="P834" i="5" s="1"/>
  <c r="Q975" i="5"/>
  <c r="Q1252" i="5"/>
  <c r="N1300" i="5"/>
  <c r="O1300" i="5" s="1"/>
  <c r="P1300" i="5" s="1"/>
  <c r="Q1311" i="5"/>
  <c r="N2398" i="5"/>
  <c r="O2398" i="5" s="1"/>
  <c r="P2398" i="5" s="1"/>
  <c r="N2759" i="5"/>
  <c r="O2759" i="5" s="1"/>
  <c r="P2759" i="5" s="1"/>
  <c r="Q2857" i="5"/>
  <c r="N2857" i="5"/>
  <c r="O2857" i="5" s="1"/>
  <c r="P2857" i="5" s="1"/>
  <c r="Q2884" i="5"/>
  <c r="N2884" i="5"/>
  <c r="O2884" i="5" s="1"/>
  <c r="P2884" i="5" s="1"/>
  <c r="N2902" i="5"/>
  <c r="O2902" i="5" s="1"/>
  <c r="P2902" i="5" s="1"/>
  <c r="N3005" i="5"/>
  <c r="O3005" i="5" s="1"/>
  <c r="P3005" i="5" s="1"/>
  <c r="N3416" i="5"/>
  <c r="O3416" i="5" s="1"/>
  <c r="P3416" i="5" s="1"/>
  <c r="N3420" i="5"/>
  <c r="O3420" i="5" s="1"/>
  <c r="P3420" i="5" s="1"/>
  <c r="N3856" i="5"/>
  <c r="O3856" i="5" s="1"/>
  <c r="P3856" i="5" s="1"/>
  <c r="Q3877" i="5"/>
  <c r="N3877" i="5"/>
  <c r="O3877" i="5" s="1"/>
  <c r="P3877" i="5" s="1"/>
  <c r="N68" i="5"/>
  <c r="O68" i="5" s="1"/>
  <c r="P68" i="5" s="1"/>
  <c r="N162" i="5"/>
  <c r="O162" i="5" s="1"/>
  <c r="P162" i="5" s="1"/>
  <c r="N174" i="5"/>
  <c r="O174" i="5" s="1"/>
  <c r="P174" i="5" s="1"/>
  <c r="N201" i="5"/>
  <c r="O201" i="5" s="1"/>
  <c r="P201" i="5" s="1"/>
  <c r="Q215" i="5"/>
  <c r="Q262" i="5"/>
  <c r="N262" i="5"/>
  <c r="O262" i="5" s="1"/>
  <c r="P262" i="5" s="1"/>
  <c r="N321" i="5"/>
  <c r="O321" i="5" s="1"/>
  <c r="P321" i="5" s="1"/>
  <c r="N369" i="5"/>
  <c r="O369" i="5" s="1"/>
  <c r="P369" i="5" s="1"/>
  <c r="N447" i="5"/>
  <c r="O447" i="5" s="1"/>
  <c r="P447" i="5" s="1"/>
  <c r="Q519" i="5"/>
  <c r="Q724" i="5"/>
  <c r="Q736" i="5"/>
  <c r="N820" i="5"/>
  <c r="O820" i="5" s="1"/>
  <c r="P820" i="5" s="1"/>
  <c r="Q820" i="5"/>
  <c r="Q1002" i="5"/>
  <c r="N1002" i="5"/>
  <c r="O1002" i="5" s="1"/>
  <c r="P1002" i="5" s="1"/>
  <c r="N1192" i="5"/>
  <c r="O1192" i="5" s="1"/>
  <c r="P1192" i="5" s="1"/>
  <c r="Q1962" i="5"/>
  <c r="Q2196" i="5"/>
  <c r="N2196" i="5"/>
  <c r="O2196" i="5" s="1"/>
  <c r="P2196" i="5" s="1"/>
  <c r="N2263" i="5"/>
  <c r="O2263" i="5" s="1"/>
  <c r="P2263" i="5" s="1"/>
  <c r="N2342" i="5"/>
  <c r="O2342" i="5" s="1"/>
  <c r="P2342" i="5" s="1"/>
  <c r="N2353" i="5"/>
  <c r="O2353" i="5" s="1"/>
  <c r="P2353" i="5" s="1"/>
  <c r="N2372" i="5"/>
  <c r="O2372" i="5" s="1"/>
  <c r="P2372" i="5" s="1"/>
  <c r="Q2380" i="5"/>
  <c r="N2380" i="5"/>
  <c r="O2380" i="5" s="1"/>
  <c r="N2402" i="5"/>
  <c r="O2402" i="5" s="1"/>
  <c r="P2402" i="5" s="1"/>
  <c r="N2846" i="5"/>
  <c r="O2846" i="5" s="1"/>
  <c r="P2846" i="5" s="1"/>
  <c r="N2983" i="5"/>
  <c r="O2983" i="5" s="1"/>
  <c r="Q3316" i="5"/>
  <c r="N3316" i="5"/>
  <c r="O3316" i="5" s="1"/>
  <c r="P3316" i="5" s="1"/>
  <c r="N3424" i="5"/>
  <c r="O3424" i="5" s="1"/>
  <c r="P3424" i="5" s="1"/>
  <c r="N98" i="5"/>
  <c r="O98" i="5" s="1"/>
  <c r="P98" i="5" s="1"/>
  <c r="N183" i="5"/>
  <c r="O183" i="5" s="1"/>
  <c r="P183" i="5" s="1"/>
  <c r="N246" i="5"/>
  <c r="O246" i="5" s="1"/>
  <c r="P246" i="5" s="1"/>
  <c r="N426" i="5"/>
  <c r="O426" i="5" s="1"/>
  <c r="P426" i="5" s="1"/>
  <c r="Q470" i="5"/>
  <c r="Q543" i="5"/>
  <c r="Q783" i="5"/>
  <c r="Q1107" i="5"/>
  <c r="Q1179" i="5"/>
  <c r="Q1249" i="5"/>
  <c r="Q1512" i="5"/>
  <c r="Q2443" i="5"/>
  <c r="N2443" i="5"/>
  <c r="O2443" i="5" s="1"/>
  <c r="P2443" i="5" s="1"/>
  <c r="N2573" i="5"/>
  <c r="O2573" i="5" s="1"/>
  <c r="P2573" i="5" s="1"/>
  <c r="N2987" i="5"/>
  <c r="O2987" i="5" s="1"/>
  <c r="P2987" i="5" s="1"/>
  <c r="N3035" i="5"/>
  <c r="O3035" i="5" s="1"/>
  <c r="P3035" i="5" s="1"/>
  <c r="Q3046" i="5"/>
  <c r="N3046" i="5"/>
  <c r="O3046" i="5" s="1"/>
  <c r="P3046" i="5" s="1"/>
  <c r="N3233" i="5"/>
  <c r="O3233" i="5" s="1"/>
  <c r="P3233" i="5" s="1"/>
  <c r="Q3244" i="5"/>
  <c r="N3244" i="5"/>
  <c r="O3244" i="5" s="1"/>
  <c r="P3244" i="5" s="1"/>
  <c r="Q3289" i="5"/>
  <c r="N3289" i="5"/>
  <c r="O3289" i="5" s="1"/>
  <c r="N3700" i="5"/>
  <c r="O3700" i="5" s="1"/>
  <c r="P3700" i="5" s="1"/>
  <c r="Q4756" i="5"/>
  <c r="Q2893" i="5"/>
  <c r="N2893" i="5"/>
  <c r="O2893" i="5" s="1"/>
  <c r="P2893" i="5" s="1"/>
  <c r="Q3028" i="5"/>
  <c r="N3028" i="5"/>
  <c r="O3028" i="5" s="1"/>
  <c r="P3028" i="5" s="1"/>
  <c r="Q3181" i="5"/>
  <c r="N3181" i="5"/>
  <c r="O3181" i="5" s="1"/>
  <c r="P3181" i="5" s="1"/>
  <c r="N216" i="5"/>
  <c r="O216" i="5" s="1"/>
  <c r="P216" i="5" s="1"/>
  <c r="N252" i="5"/>
  <c r="O252" i="5" s="1"/>
  <c r="P252" i="5" s="1"/>
  <c r="N344" i="5"/>
  <c r="O344" i="5" s="1"/>
  <c r="P344" i="5" s="1"/>
  <c r="N408" i="5"/>
  <c r="O408" i="5" s="1"/>
  <c r="P408" i="5" s="1"/>
  <c r="N2239" i="5"/>
  <c r="O2239" i="5" s="1"/>
  <c r="P2239" i="5" s="1"/>
  <c r="N2362" i="5"/>
  <c r="O2362" i="5" s="1"/>
  <c r="N2510" i="5"/>
  <c r="O2510" i="5" s="1"/>
  <c r="P2510" i="5" s="1"/>
  <c r="N2525" i="5"/>
  <c r="O2525" i="5" s="1"/>
  <c r="P2525" i="5" s="1"/>
  <c r="N2668" i="5"/>
  <c r="O2668" i="5" s="1"/>
  <c r="P2668" i="5" s="1"/>
  <c r="N2848" i="5"/>
  <c r="O2848" i="5" s="1"/>
  <c r="P2848" i="5" s="1"/>
  <c r="N2933" i="5"/>
  <c r="O2933" i="5" s="1"/>
  <c r="P2933" i="5" s="1"/>
  <c r="N3002" i="5"/>
  <c r="O3002" i="5" s="1"/>
  <c r="P3002" i="5" s="1"/>
  <c r="N3370" i="5"/>
  <c r="O3370" i="5" s="1"/>
  <c r="P3370" i="5" s="1"/>
  <c r="N3388" i="5"/>
  <c r="O3388" i="5" s="1"/>
  <c r="P3388" i="5" s="1"/>
  <c r="N3678" i="5"/>
  <c r="O3678" i="5" s="1"/>
  <c r="P3678" i="5" s="1"/>
  <c r="N3694" i="5"/>
  <c r="O3694" i="5" s="1"/>
  <c r="P3694" i="5" s="1"/>
  <c r="N3841" i="5"/>
  <c r="O3841" i="5" s="1"/>
  <c r="P3841" i="5" s="1"/>
  <c r="Q372" i="5"/>
  <c r="Q663" i="5"/>
  <c r="Q867" i="5"/>
  <c r="Q1251" i="5"/>
  <c r="Q1275" i="5"/>
  <c r="Q1746" i="5"/>
  <c r="N2585" i="5"/>
  <c r="O2585" i="5" s="1"/>
  <c r="P2585" i="5" s="1"/>
  <c r="N2624" i="5"/>
  <c r="O2624" i="5" s="1"/>
  <c r="P2624" i="5" s="1"/>
  <c r="N2642" i="5"/>
  <c r="O2642" i="5" s="1"/>
  <c r="P2642" i="5" s="1"/>
  <c r="N2714" i="5"/>
  <c r="O2714" i="5" s="1"/>
  <c r="P2714" i="5" s="1"/>
  <c r="N2732" i="5"/>
  <c r="O2732" i="5" s="1"/>
  <c r="P2732" i="5" s="1"/>
  <c r="Q2740" i="5"/>
  <c r="N2740" i="5"/>
  <c r="O2740" i="5" s="1"/>
  <c r="P2740" i="5" s="1"/>
  <c r="N2873" i="5"/>
  <c r="O2873" i="5" s="1"/>
  <c r="P2873" i="5" s="1"/>
  <c r="N2906" i="5"/>
  <c r="O2906" i="5" s="1"/>
  <c r="P2906" i="5" s="1"/>
  <c r="N2924" i="5"/>
  <c r="O2924" i="5" s="1"/>
  <c r="P2924" i="5" s="1"/>
  <c r="N3185" i="5"/>
  <c r="O3185" i="5" s="1"/>
  <c r="P3185" i="5" s="1"/>
  <c r="Q3226" i="5"/>
  <c r="N3226" i="5"/>
  <c r="O3226" i="5" s="1"/>
  <c r="P3226" i="5" s="1"/>
  <c r="Q3230" i="5"/>
  <c r="N3293" i="5"/>
  <c r="O3293" i="5" s="1"/>
  <c r="P3293" i="5" s="1"/>
  <c r="N3311" i="5"/>
  <c r="O3311" i="5" s="1"/>
  <c r="P3311" i="5" s="1"/>
  <c r="N3344" i="5"/>
  <c r="O3344" i="5" s="1"/>
  <c r="P3344" i="5" s="1"/>
  <c r="N3410" i="5"/>
  <c r="O3410" i="5" s="1"/>
  <c r="P3410" i="5" s="1"/>
  <c r="N3470" i="5"/>
  <c r="O3470" i="5" s="1"/>
  <c r="P3470" i="5" s="1"/>
  <c r="Q951" i="5"/>
  <c r="Q987" i="5"/>
  <c r="Q1167" i="5"/>
  <c r="Q1299" i="5"/>
  <c r="Q1620" i="5"/>
  <c r="Q2308" i="5"/>
  <c r="N2308" i="5"/>
  <c r="O2308" i="5" s="1"/>
  <c r="P2308" i="5" s="1"/>
  <c r="N2393" i="5"/>
  <c r="O2393" i="5" s="1"/>
  <c r="P2393" i="5" s="1"/>
  <c r="N2411" i="5"/>
  <c r="O2411" i="5" s="1"/>
  <c r="P2411" i="5" s="1"/>
  <c r="N2504" i="5"/>
  <c r="O2504" i="5" s="1"/>
  <c r="P2504" i="5" s="1"/>
  <c r="N2654" i="5"/>
  <c r="O2654" i="5" s="1"/>
  <c r="P2654" i="5" s="1"/>
  <c r="N2870" i="5"/>
  <c r="O2870" i="5" s="1"/>
  <c r="P2870" i="5" s="1"/>
  <c r="N2960" i="5"/>
  <c r="O2960" i="5" s="1"/>
  <c r="P2960" i="5" s="1"/>
  <c r="N2978" i="5"/>
  <c r="O2978" i="5" s="1"/>
  <c r="P2978" i="5" s="1"/>
  <c r="N3149" i="5"/>
  <c r="O3149" i="5" s="1"/>
  <c r="P3149" i="5" s="1"/>
  <c r="N3200" i="5"/>
  <c r="O3200" i="5" s="1"/>
  <c r="P3200" i="5" s="1"/>
  <c r="N3308" i="5"/>
  <c r="O3308" i="5" s="1"/>
  <c r="P3308" i="5" s="1"/>
  <c r="Q3338" i="5"/>
  <c r="N3392" i="5"/>
  <c r="O3392" i="5" s="1"/>
  <c r="P3392" i="5" s="1"/>
  <c r="N3537" i="5"/>
  <c r="O3537" i="5" s="1"/>
  <c r="P3537" i="5" s="1"/>
  <c r="N4024" i="5"/>
  <c r="N4257" i="5"/>
  <c r="O4257" i="5" s="1"/>
  <c r="P4257" i="5" s="1"/>
  <c r="N4321" i="5"/>
  <c r="O4321" i="5" s="1"/>
  <c r="P4321" i="5" s="1"/>
  <c r="N2279" i="5"/>
  <c r="O2279" i="5" s="1"/>
  <c r="P2279" i="5" s="1"/>
  <c r="N2318" i="5"/>
  <c r="O2318" i="5" s="1"/>
  <c r="P2318" i="5" s="1"/>
  <c r="N2396" i="5"/>
  <c r="O2396" i="5" s="1"/>
  <c r="P2396" i="5" s="1"/>
  <c r="N2465" i="5"/>
  <c r="O2465" i="5" s="1"/>
  <c r="P2465" i="5" s="1"/>
  <c r="N2495" i="5"/>
  <c r="O2495" i="5" s="1"/>
  <c r="P2495" i="5" s="1"/>
  <c r="N2534" i="5"/>
  <c r="O2534" i="5" s="1"/>
  <c r="P2534" i="5" s="1"/>
  <c r="N2747" i="5"/>
  <c r="O2747" i="5" s="1"/>
  <c r="P2747" i="5" s="1"/>
  <c r="N2825" i="5"/>
  <c r="O2825" i="5" s="1"/>
  <c r="P2825" i="5" s="1"/>
  <c r="N2843" i="5"/>
  <c r="O2843" i="5" s="1"/>
  <c r="P2843" i="5" s="1"/>
  <c r="N2900" i="5"/>
  <c r="O2900" i="5" s="1"/>
  <c r="N2921" i="5"/>
  <c r="O2921" i="5" s="1"/>
  <c r="P2921" i="5" s="1"/>
  <c r="N2996" i="5"/>
  <c r="O2996" i="5" s="1"/>
  <c r="P2996" i="5" s="1"/>
  <c r="N3125" i="5"/>
  <c r="O3125" i="5" s="1"/>
  <c r="P3125" i="5" s="1"/>
  <c r="N3161" i="5"/>
  <c r="O3161" i="5" s="1"/>
  <c r="N3197" i="5"/>
  <c r="O3197" i="5" s="1"/>
  <c r="N3230" i="5"/>
  <c r="O3230" i="5" s="1"/>
  <c r="P3230" i="5" s="1"/>
  <c r="N3284" i="5"/>
  <c r="O3284" i="5" s="1"/>
  <c r="P3284" i="5" s="1"/>
  <c r="N3320" i="5"/>
  <c r="O3320" i="5" s="1"/>
  <c r="P3320" i="5" s="1"/>
  <c r="N3512" i="5"/>
  <c r="O3512" i="5" s="1"/>
  <c r="P3512" i="5" s="1"/>
  <c r="N3522" i="5"/>
  <c r="O3522" i="5" s="1"/>
  <c r="P3522" i="5" s="1"/>
  <c r="N3676" i="5"/>
  <c r="O3676" i="5" s="1"/>
  <c r="P3676" i="5" s="1"/>
  <c r="N3748" i="5"/>
  <c r="O3748" i="5" s="1"/>
  <c r="P3748" i="5" s="1"/>
  <c r="Q3793" i="5"/>
  <c r="N4053" i="5"/>
  <c r="O4053" i="5" s="1"/>
  <c r="P4053" i="5" s="1"/>
  <c r="N4492" i="5"/>
  <c r="O4492" i="5" s="1"/>
  <c r="P4492" i="5" s="1"/>
  <c r="Q5071" i="5"/>
  <c r="N39" i="5"/>
  <c r="O39" i="5" s="1"/>
  <c r="P39" i="5" s="1"/>
  <c r="N48" i="5"/>
  <c r="O48" i="5" s="1"/>
  <c r="P48" i="5" s="1"/>
  <c r="Q60" i="5"/>
  <c r="N60" i="5"/>
  <c r="O60" i="5" s="1"/>
  <c r="P60" i="5" s="1"/>
  <c r="N83" i="5"/>
  <c r="O83" i="5" s="1"/>
  <c r="P83" i="5" s="1"/>
  <c r="N173" i="5"/>
  <c r="O173" i="5" s="1"/>
  <c r="P173" i="5" s="1"/>
  <c r="N187" i="5"/>
  <c r="O187" i="5" s="1"/>
  <c r="P187" i="5" s="1"/>
  <c r="Q187" i="5"/>
  <c r="Q218" i="5"/>
  <c r="Q227" i="5"/>
  <c r="Q258" i="5"/>
  <c r="N258" i="5"/>
  <c r="O258" i="5" s="1"/>
  <c r="P258" i="5" s="1"/>
  <c r="N449" i="5"/>
  <c r="O449" i="5" s="1"/>
  <c r="P449" i="5" s="1"/>
  <c r="Q452" i="5"/>
  <c r="N529" i="5"/>
  <c r="O529" i="5" s="1"/>
  <c r="P529" i="5" s="1"/>
  <c r="N577" i="5"/>
  <c r="O577" i="5" s="1"/>
  <c r="P577" i="5" s="1"/>
  <c r="N625" i="5"/>
  <c r="O625" i="5" s="1"/>
  <c r="P625" i="5" s="1"/>
  <c r="N673" i="5"/>
  <c r="O673" i="5" s="1"/>
  <c r="P673" i="5" s="1"/>
  <c r="N721" i="5"/>
  <c r="O721" i="5" s="1"/>
  <c r="P721" i="5" s="1"/>
  <c r="N769" i="5"/>
  <c r="O769" i="5" s="1"/>
  <c r="P769" i="5" s="1"/>
  <c r="N817" i="5"/>
  <c r="O817" i="5" s="1"/>
  <c r="P817" i="5" s="1"/>
  <c r="Q1208" i="5"/>
  <c r="N1372" i="5"/>
  <c r="O1372" i="5" s="1"/>
  <c r="P1372" i="5" s="1"/>
  <c r="Q1372" i="5"/>
  <c r="Q1395" i="5"/>
  <c r="N1395" i="5"/>
  <c r="O1395" i="5" s="1"/>
  <c r="P1395" i="5" s="1"/>
  <c r="Q1493" i="5"/>
  <c r="N1507" i="5"/>
  <c r="O1507" i="5" s="1"/>
  <c r="P1507" i="5" s="1"/>
  <c r="Q1507" i="5"/>
  <c r="N1530" i="5"/>
  <c r="O1530" i="5" s="1"/>
  <c r="P1530" i="5" s="1"/>
  <c r="N1588" i="5"/>
  <c r="O1588" i="5" s="1"/>
  <c r="P1588" i="5" s="1"/>
  <c r="Q1588" i="5"/>
  <c r="Q1611" i="5"/>
  <c r="N1611" i="5"/>
  <c r="O1611" i="5" s="1"/>
  <c r="P1611" i="5" s="1"/>
  <c r="Q1718" i="5"/>
  <c r="N1755" i="5"/>
  <c r="O1755" i="5" s="1"/>
  <c r="P1755" i="5" s="1"/>
  <c r="Q1755" i="5"/>
  <c r="N1818" i="5"/>
  <c r="O1818" i="5" s="1"/>
  <c r="P1818" i="5" s="1"/>
  <c r="Q1818" i="5"/>
  <c r="Q1970" i="5"/>
  <c r="Q2042" i="5"/>
  <c r="N2200" i="5"/>
  <c r="O2200" i="5" s="1"/>
  <c r="P2200" i="5" s="1"/>
  <c r="Q2200" i="5"/>
  <c r="N2274" i="5"/>
  <c r="O2274" i="5" s="1"/>
  <c r="P2274" i="5" s="1"/>
  <c r="N2352" i="5"/>
  <c r="O2352" i="5" s="1"/>
  <c r="P2352" i="5" s="1"/>
  <c r="Q2588" i="5"/>
  <c r="N2676" i="5"/>
  <c r="O2676" i="5" s="1"/>
  <c r="P2676" i="5" s="1"/>
  <c r="N2679" i="5"/>
  <c r="O2679" i="5" s="1"/>
  <c r="P2679" i="5" s="1"/>
  <c r="N4539" i="5"/>
  <c r="O4539" i="5" s="1"/>
  <c r="P4539" i="5" s="1"/>
  <c r="Q4539" i="5"/>
  <c r="Q4552" i="5"/>
  <c r="N21" i="5"/>
  <c r="O21" i="5" s="1"/>
  <c r="P21" i="5" s="1"/>
  <c r="Q39" i="5"/>
  <c r="N107" i="5"/>
  <c r="O107" i="5" s="1"/>
  <c r="P107" i="5" s="1"/>
  <c r="Q114" i="5"/>
  <c r="N114" i="5"/>
  <c r="O114" i="5" s="1"/>
  <c r="P114" i="5" s="1"/>
  <c r="Q140" i="5"/>
  <c r="N140" i="5"/>
  <c r="O140" i="5" s="1"/>
  <c r="P140" i="5" s="1"/>
  <c r="N169" i="5"/>
  <c r="O169" i="5" s="1"/>
  <c r="P169" i="5" s="1"/>
  <c r="Q169" i="5"/>
  <c r="Q284" i="5"/>
  <c r="N305" i="5"/>
  <c r="O305" i="5" s="1"/>
  <c r="P305" i="5" s="1"/>
  <c r="Q317" i="5"/>
  <c r="N336" i="5"/>
  <c r="O336" i="5" s="1"/>
  <c r="P336" i="5" s="1"/>
  <c r="Q336" i="5"/>
  <c r="N362" i="5"/>
  <c r="O362" i="5" s="1"/>
  <c r="P362" i="5" s="1"/>
  <c r="N371" i="5"/>
  <c r="O371" i="5" s="1"/>
  <c r="P371" i="5" s="1"/>
  <c r="N457" i="5"/>
  <c r="O457" i="5" s="1"/>
  <c r="P457" i="5" s="1"/>
  <c r="Q474" i="5"/>
  <c r="N474" i="5"/>
  <c r="O474" i="5" s="1"/>
  <c r="P474" i="5" s="1"/>
  <c r="Q509" i="5"/>
  <c r="N524" i="5"/>
  <c r="O524" i="5" s="1"/>
  <c r="P524" i="5" s="1"/>
  <c r="Q557" i="5"/>
  <c r="N572" i="5"/>
  <c r="O572" i="5" s="1"/>
  <c r="P572" i="5" s="1"/>
  <c r="Q605" i="5"/>
  <c r="N620" i="5"/>
  <c r="O620" i="5" s="1"/>
  <c r="P620" i="5" s="1"/>
  <c r="Q653" i="5"/>
  <c r="N668" i="5"/>
  <c r="O668" i="5" s="1"/>
  <c r="P668" i="5" s="1"/>
  <c r="Q701" i="5"/>
  <c r="N716" i="5"/>
  <c r="O716" i="5" s="1"/>
  <c r="P716" i="5" s="1"/>
  <c r="Q749" i="5"/>
  <c r="N764" i="5"/>
  <c r="O764" i="5" s="1"/>
  <c r="P764" i="5" s="1"/>
  <c r="N812" i="5"/>
  <c r="O812" i="5" s="1"/>
  <c r="P812" i="5" s="1"/>
  <c r="Q1287" i="5"/>
  <c r="N1287" i="5"/>
  <c r="O1287" i="5" s="1"/>
  <c r="P1287" i="5" s="1"/>
  <c r="Q1322" i="5"/>
  <c r="Q1392" i="5"/>
  <c r="N1392" i="5"/>
  <c r="O1392" i="5" s="1"/>
  <c r="P1392" i="5" s="1"/>
  <c r="O1485" i="5"/>
  <c r="P1485" i="5" s="1"/>
  <c r="Q1485" i="5"/>
  <c r="Q1527" i="5"/>
  <c r="N1527" i="5"/>
  <c r="O1527" i="5" s="1"/>
  <c r="P1527" i="5" s="1"/>
  <c r="Q1538" i="5"/>
  <c r="Q1608" i="5"/>
  <c r="N1608" i="5"/>
  <c r="O1608" i="5" s="1"/>
  <c r="P1608" i="5" s="1"/>
  <c r="Q1781" i="5"/>
  <c r="Q1784" i="5"/>
  <c r="N1807" i="5"/>
  <c r="O1807" i="5" s="1"/>
  <c r="P1807" i="5" s="1"/>
  <c r="Q1807" i="5"/>
  <c r="Q1815" i="5"/>
  <c r="N1815" i="5"/>
  <c r="O1815" i="5" s="1"/>
  <c r="P1815" i="5" s="1"/>
  <c r="N1836" i="5"/>
  <c r="O1836" i="5" s="1"/>
  <c r="P1836" i="5" s="1"/>
  <c r="Q1847" i="5"/>
  <c r="N1930" i="5"/>
  <c r="O1930" i="5" s="1"/>
  <c r="P1930" i="5" s="1"/>
  <c r="Q1930" i="5"/>
  <c r="N1933" i="5"/>
  <c r="O1933" i="5" s="1"/>
  <c r="P1933" i="5" s="1"/>
  <c r="Q1933" i="5"/>
  <c r="Q2378" i="5"/>
  <c r="Q2441" i="5"/>
  <c r="N2588" i="5"/>
  <c r="O2588" i="5" s="1"/>
  <c r="P2588" i="5" s="1"/>
  <c r="N3099" i="5"/>
  <c r="O3099" i="5" s="1"/>
  <c r="P3099" i="5" s="1"/>
  <c r="N3159" i="5"/>
  <c r="O3159" i="5" s="1"/>
  <c r="P3159" i="5" s="1"/>
  <c r="Q3290" i="5"/>
  <c r="N3660" i="5"/>
  <c r="O3660" i="5" s="1"/>
  <c r="P3660" i="5" s="1"/>
  <c r="N4229" i="5"/>
  <c r="O4229" i="5" s="1"/>
  <c r="P4229" i="5" s="1"/>
  <c r="Q21" i="5"/>
  <c r="N79" i="5"/>
  <c r="O79" i="5" s="1"/>
  <c r="P79" i="5" s="1"/>
  <c r="Q79" i="5"/>
  <c r="Q107" i="5"/>
  <c r="N164" i="5"/>
  <c r="O164" i="5" s="1"/>
  <c r="P164" i="5" s="1"/>
  <c r="Q199" i="5"/>
  <c r="N199" i="5"/>
  <c r="O199" i="5" s="1"/>
  <c r="P199" i="5" s="1"/>
  <c r="N218" i="5"/>
  <c r="O218" i="5" s="1"/>
  <c r="P218" i="5" s="1"/>
  <c r="N284" i="5"/>
  <c r="O284" i="5" s="1"/>
  <c r="P284" i="5" s="1"/>
  <c r="Q287" i="5"/>
  <c r="Q289" i="5"/>
  <c r="N289" i="5"/>
  <c r="O289" i="5" s="1"/>
  <c r="P289" i="5" s="1"/>
  <c r="N317" i="5"/>
  <c r="O317" i="5" s="1"/>
  <c r="P317" i="5" s="1"/>
  <c r="Q348" i="5"/>
  <c r="N348" i="5"/>
  <c r="O348" i="5" s="1"/>
  <c r="P348" i="5" s="1"/>
  <c r="N367" i="5"/>
  <c r="O367" i="5" s="1"/>
  <c r="P367" i="5" s="1"/>
  <c r="Q374" i="5"/>
  <c r="N374" i="5"/>
  <c r="O374" i="5" s="1"/>
  <c r="P374" i="5" s="1"/>
  <c r="O377" i="5"/>
  <c r="P377" i="5" s="1"/>
  <c r="Q379" i="5"/>
  <c r="N379" i="5"/>
  <c r="O379" i="5" s="1"/>
  <c r="P379" i="5" s="1"/>
  <c r="Q402" i="5"/>
  <c r="N402" i="5"/>
  <c r="O402" i="5" s="1"/>
  <c r="P402" i="5" s="1"/>
  <c r="N416" i="5"/>
  <c r="O416" i="5" s="1"/>
  <c r="P416" i="5" s="1"/>
  <c r="N421" i="5"/>
  <c r="O421" i="5" s="1"/>
  <c r="P421" i="5" s="1"/>
  <c r="O428" i="5"/>
  <c r="P428" i="5" s="1"/>
  <c r="Q428" i="5"/>
  <c r="Q433" i="5"/>
  <c r="N433" i="5"/>
  <c r="O433" i="5" s="1"/>
  <c r="P433" i="5" s="1"/>
  <c r="N452" i="5"/>
  <c r="O452" i="5" s="1"/>
  <c r="P452" i="5" s="1"/>
  <c r="N467" i="5"/>
  <c r="O467" i="5" s="1"/>
  <c r="P467" i="5" s="1"/>
  <c r="Q504" i="5"/>
  <c r="N504" i="5"/>
  <c r="O504" i="5" s="1"/>
  <c r="P504" i="5" s="1"/>
  <c r="Q552" i="5"/>
  <c r="N552" i="5"/>
  <c r="O552" i="5" s="1"/>
  <c r="P552" i="5" s="1"/>
  <c r="Q600" i="5"/>
  <c r="N600" i="5"/>
  <c r="O600" i="5" s="1"/>
  <c r="P600" i="5" s="1"/>
  <c r="Q648" i="5"/>
  <c r="N648" i="5"/>
  <c r="O648" i="5" s="1"/>
  <c r="P648" i="5" s="1"/>
  <c r="Q696" i="5"/>
  <c r="N696" i="5"/>
  <c r="O696" i="5" s="1"/>
  <c r="P696" i="5" s="1"/>
  <c r="Q744" i="5"/>
  <c r="N744" i="5"/>
  <c r="O744" i="5" s="1"/>
  <c r="P744" i="5" s="1"/>
  <c r="N1256" i="5"/>
  <c r="O1256" i="5" s="1"/>
  <c r="P1256" i="5" s="1"/>
  <c r="Q1277" i="5"/>
  <c r="N1336" i="5"/>
  <c r="O1336" i="5" s="1"/>
  <c r="P1336" i="5" s="1"/>
  <c r="Q1336" i="5"/>
  <c r="O1339" i="5"/>
  <c r="P1339" i="5" s="1"/>
  <c r="N1339" i="5"/>
  <c r="Q1339" i="5"/>
  <c r="Q1370" i="5"/>
  <c r="Q1412" i="5"/>
  <c r="Q1415" i="5"/>
  <c r="N1465" i="5"/>
  <c r="O1465" i="5" s="1"/>
  <c r="P1465" i="5" s="1"/>
  <c r="Q1465" i="5"/>
  <c r="Q1482" i="5"/>
  <c r="N1482" i="5"/>
  <c r="O1482" i="5" s="1"/>
  <c r="P1482" i="5" s="1"/>
  <c r="N1552" i="5"/>
  <c r="O1552" i="5" s="1"/>
  <c r="P1552" i="5" s="1"/>
  <c r="Q1552" i="5"/>
  <c r="N1555" i="5"/>
  <c r="O1555" i="5" s="1"/>
  <c r="P1555" i="5" s="1"/>
  <c r="Q1555" i="5"/>
  <c r="Q1586" i="5"/>
  <c r="Q1628" i="5"/>
  <c r="Q1631" i="5"/>
  <c r="N1681" i="5"/>
  <c r="O1681" i="5" s="1"/>
  <c r="P1681" i="5" s="1"/>
  <c r="Q1681" i="5"/>
  <c r="N1741" i="5"/>
  <c r="O1741" i="5" s="1"/>
  <c r="P1741" i="5" s="1"/>
  <c r="Q1741" i="5"/>
  <c r="N1744" i="5"/>
  <c r="O1744" i="5" s="1"/>
  <c r="P1744" i="5" s="1"/>
  <c r="Q1744" i="5"/>
  <c r="N1867" i="5"/>
  <c r="O1867" i="5" s="1"/>
  <c r="P1867" i="5" s="1"/>
  <c r="Q1867" i="5"/>
  <c r="N1899" i="5"/>
  <c r="O1899" i="5" s="1"/>
  <c r="P1899" i="5" s="1"/>
  <c r="Q1959" i="5"/>
  <c r="N1959" i="5"/>
  <c r="O1959" i="5" s="1"/>
  <c r="P1959" i="5" s="1"/>
  <c r="N1996" i="5"/>
  <c r="O1996" i="5" s="1"/>
  <c r="P1996" i="5" s="1"/>
  <c r="Q1996" i="5"/>
  <c r="Q2342" i="5"/>
  <c r="Q2711" i="5"/>
  <c r="Q2815" i="5"/>
  <c r="Q2882" i="5"/>
  <c r="N3963" i="5"/>
  <c r="O3963" i="5" s="1"/>
  <c r="P3963" i="5" s="1"/>
  <c r="Q4100" i="5"/>
  <c r="N4100" i="5"/>
  <c r="O4100" i="5" s="1"/>
  <c r="P4100" i="5" s="1"/>
  <c r="Q42" i="5"/>
  <c r="O42" i="5"/>
  <c r="P42" i="5" s="1"/>
  <c r="Q89" i="5"/>
  <c r="N115" i="5"/>
  <c r="O115" i="5" s="1"/>
  <c r="P115" i="5" s="1"/>
  <c r="O122" i="5"/>
  <c r="P122" i="5" s="1"/>
  <c r="Q122" i="5"/>
  <c r="N181" i="5"/>
  <c r="O181" i="5" s="1"/>
  <c r="P181" i="5" s="1"/>
  <c r="Q181" i="5"/>
  <c r="N209" i="5"/>
  <c r="O209" i="5" s="1"/>
  <c r="P209" i="5" s="1"/>
  <c r="Q240" i="5"/>
  <c r="N240" i="5"/>
  <c r="O240" i="5" s="1"/>
  <c r="P240" i="5" s="1"/>
  <c r="Q271" i="5"/>
  <c r="N271" i="5"/>
  <c r="O271" i="5" s="1"/>
  <c r="P271" i="5" s="1"/>
  <c r="Q282" i="5"/>
  <c r="Q299" i="5"/>
  <c r="N318" i="5"/>
  <c r="O318" i="5" s="1"/>
  <c r="P318" i="5" s="1"/>
  <c r="Q318" i="5"/>
  <c r="Q353" i="5"/>
  <c r="Q389" i="5"/>
  <c r="Q482" i="5"/>
  <c r="N482" i="5"/>
  <c r="O482" i="5" s="1"/>
  <c r="P482" i="5" s="1"/>
  <c r="Q487" i="5"/>
  <c r="N487" i="5"/>
  <c r="O487" i="5" s="1"/>
  <c r="P487" i="5" s="1"/>
  <c r="Q492" i="5"/>
  <c r="N492" i="5"/>
  <c r="O492" i="5" s="1"/>
  <c r="P492" i="5" s="1"/>
  <c r="Q540" i="5"/>
  <c r="N540" i="5"/>
  <c r="O540" i="5" s="1"/>
  <c r="P540" i="5" s="1"/>
  <c r="Q588" i="5"/>
  <c r="N588" i="5"/>
  <c r="O588" i="5" s="1"/>
  <c r="P588" i="5" s="1"/>
  <c r="Q636" i="5"/>
  <c r="N636" i="5"/>
  <c r="O636" i="5" s="1"/>
  <c r="P636" i="5" s="1"/>
  <c r="Q684" i="5"/>
  <c r="N684" i="5"/>
  <c r="O684" i="5" s="1"/>
  <c r="P684" i="5" s="1"/>
  <c r="Q732" i="5"/>
  <c r="N732" i="5"/>
  <c r="O732" i="5" s="1"/>
  <c r="P732" i="5" s="1"/>
  <c r="Q1191" i="5"/>
  <c r="N1196" i="5"/>
  <c r="O1196" i="5" s="1"/>
  <c r="P1196" i="5" s="1"/>
  <c r="Q1196" i="5"/>
  <c r="Q1217" i="5"/>
  <c r="Q1280" i="5"/>
  <c r="N1334" i="5"/>
  <c r="O1334" i="5" s="1"/>
  <c r="P1334" i="5" s="1"/>
  <c r="N1379" i="5"/>
  <c r="O1379" i="5" s="1"/>
  <c r="P1379" i="5" s="1"/>
  <c r="Q1457" i="5"/>
  <c r="N1460" i="5"/>
  <c r="O1460" i="5" s="1"/>
  <c r="P1460" i="5" s="1"/>
  <c r="Q1460" i="5"/>
  <c r="N1525" i="5"/>
  <c r="O1525" i="5" s="1"/>
  <c r="P1525" i="5" s="1"/>
  <c r="Q1525" i="5"/>
  <c r="N1528" i="5"/>
  <c r="O1528" i="5" s="1"/>
  <c r="P1528" i="5" s="1"/>
  <c r="Q1528" i="5"/>
  <c r="N1550" i="5"/>
  <c r="O1550" i="5" s="1"/>
  <c r="P1550" i="5" s="1"/>
  <c r="N1595" i="5"/>
  <c r="O1595" i="5" s="1"/>
  <c r="P1595" i="5" s="1"/>
  <c r="Q1673" i="5"/>
  <c r="N1676" i="5"/>
  <c r="O1676" i="5" s="1"/>
  <c r="P1676" i="5" s="1"/>
  <c r="Q1676" i="5"/>
  <c r="N1699" i="5"/>
  <c r="O1699" i="5" s="1"/>
  <c r="P1699" i="5" s="1"/>
  <c r="Q1699" i="5"/>
  <c r="Q1707" i="5"/>
  <c r="N1707" i="5"/>
  <c r="O1707" i="5" s="1"/>
  <c r="P1707" i="5" s="1"/>
  <c r="N1728" i="5"/>
  <c r="O1728" i="5" s="1"/>
  <c r="P1728" i="5" s="1"/>
  <c r="Q1739" i="5"/>
  <c r="N1822" i="5"/>
  <c r="O1822" i="5" s="1"/>
  <c r="P1822" i="5" s="1"/>
  <c r="Q1822" i="5"/>
  <c r="N1825" i="5"/>
  <c r="O1825" i="5" s="1"/>
  <c r="P1825" i="5" s="1"/>
  <c r="Q1825" i="5"/>
  <c r="Q1997" i="5"/>
  <c r="Q2000" i="5"/>
  <c r="N2023" i="5"/>
  <c r="O2023" i="5" s="1"/>
  <c r="P2023" i="5" s="1"/>
  <c r="Q2023" i="5"/>
  <c r="Q2031" i="5"/>
  <c r="N2031" i="5"/>
  <c r="O2031" i="5" s="1"/>
  <c r="P2031" i="5" s="1"/>
  <c r="N2096" i="5"/>
  <c r="O2096" i="5" s="1"/>
  <c r="P2096" i="5" s="1"/>
  <c r="Q2096" i="5"/>
  <c r="Q2178" i="5"/>
  <c r="N2178" i="5"/>
  <c r="O2178" i="5" s="1"/>
  <c r="P2178" i="5" s="1"/>
  <c r="N2304" i="5"/>
  <c r="O2304" i="5" s="1"/>
  <c r="P2304" i="5" s="1"/>
  <c r="N2463" i="5"/>
  <c r="O2463" i="5" s="1"/>
  <c r="P2463" i="5" s="1"/>
  <c r="Q2543" i="5"/>
  <c r="Q2579" i="5"/>
  <c r="N2649" i="5"/>
  <c r="O2649" i="5" s="1"/>
  <c r="P2649" i="5" s="1"/>
  <c r="Q2855" i="5"/>
  <c r="N3189" i="5"/>
  <c r="O3189" i="5" s="1"/>
  <c r="P3189" i="5" s="1"/>
  <c r="Q3492" i="5"/>
  <c r="N3525" i="5"/>
  <c r="O3525" i="5" s="1"/>
  <c r="P3525" i="5" s="1"/>
  <c r="Q3536" i="5"/>
  <c r="Q3847" i="5"/>
  <c r="N3847" i="5"/>
  <c r="O3847" i="5" s="1"/>
  <c r="P3847" i="5" s="1"/>
  <c r="Q3967" i="5"/>
  <c r="N3967" i="5"/>
  <c r="O3967" i="5" s="1"/>
  <c r="P3967" i="5" s="1"/>
  <c r="Q24" i="5"/>
  <c r="O24" i="5"/>
  <c r="P24" i="5" s="1"/>
  <c r="O89" i="5"/>
  <c r="P89" i="5" s="1"/>
  <c r="N179" i="5"/>
  <c r="O179" i="5" s="1"/>
  <c r="P179" i="5" s="1"/>
  <c r="O200" i="5"/>
  <c r="P200" i="5" s="1"/>
  <c r="N233" i="5"/>
  <c r="O233" i="5" s="1"/>
  <c r="P233" i="5" s="1"/>
  <c r="N264" i="5"/>
  <c r="O264" i="5" s="1"/>
  <c r="P264" i="5" s="1"/>
  <c r="N269" i="5"/>
  <c r="O269" i="5" s="1"/>
  <c r="P269" i="5" s="1"/>
  <c r="Q276" i="5"/>
  <c r="N276" i="5"/>
  <c r="O276" i="5" s="1"/>
  <c r="P276" i="5" s="1"/>
  <c r="N299" i="5"/>
  <c r="O299" i="5" s="1"/>
  <c r="P299" i="5" s="1"/>
  <c r="N389" i="5"/>
  <c r="O389" i="5" s="1"/>
  <c r="P389" i="5" s="1"/>
  <c r="N403" i="5"/>
  <c r="O403" i="5" s="1"/>
  <c r="P403" i="5" s="1"/>
  <c r="Q403" i="5"/>
  <c r="N431" i="5"/>
  <c r="O431" i="5" s="1"/>
  <c r="P431" i="5" s="1"/>
  <c r="O434" i="5"/>
  <c r="P434" i="5" s="1"/>
  <c r="Q434" i="5"/>
  <c r="Q443" i="5"/>
  <c r="Q485" i="5"/>
  <c r="N505" i="5"/>
  <c r="O505" i="5" s="1"/>
  <c r="P505" i="5" s="1"/>
  <c r="N553" i="5"/>
  <c r="O553" i="5" s="1"/>
  <c r="P553" i="5" s="1"/>
  <c r="N601" i="5"/>
  <c r="O601" i="5" s="1"/>
  <c r="P601" i="5" s="1"/>
  <c r="N649" i="5"/>
  <c r="O649" i="5" s="1"/>
  <c r="P649" i="5" s="1"/>
  <c r="N697" i="5"/>
  <c r="O697" i="5" s="1"/>
  <c r="P697" i="5" s="1"/>
  <c r="N745" i="5"/>
  <c r="O745" i="5" s="1"/>
  <c r="P745" i="5" s="1"/>
  <c r="N793" i="5"/>
  <c r="O793" i="5" s="1"/>
  <c r="P793" i="5" s="1"/>
  <c r="Q1186" i="5"/>
  <c r="N1186" i="5"/>
  <c r="O1186" i="5" s="1"/>
  <c r="P1186" i="5" s="1"/>
  <c r="N1191" i="5"/>
  <c r="O1191" i="5" s="1"/>
  <c r="P1191" i="5" s="1"/>
  <c r="N1217" i="5"/>
  <c r="O1217" i="5" s="1"/>
  <c r="P1217" i="5" s="1"/>
  <c r="Q1385" i="5"/>
  <c r="N1399" i="5"/>
  <c r="O1399" i="5" s="1"/>
  <c r="P1399" i="5" s="1"/>
  <c r="Q1399" i="5"/>
  <c r="N1422" i="5"/>
  <c r="O1422" i="5" s="1"/>
  <c r="P1422" i="5" s="1"/>
  <c r="N1480" i="5"/>
  <c r="O1480" i="5" s="1"/>
  <c r="P1480" i="5" s="1"/>
  <c r="Q1480" i="5"/>
  <c r="Q1503" i="5"/>
  <c r="N1503" i="5"/>
  <c r="O1503" i="5" s="1"/>
  <c r="P1503" i="5" s="1"/>
  <c r="Q1601" i="5"/>
  <c r="N1615" i="5"/>
  <c r="O1615" i="5" s="1"/>
  <c r="P1615" i="5" s="1"/>
  <c r="Q1615" i="5"/>
  <c r="N1638" i="5"/>
  <c r="O1638" i="5" s="1"/>
  <c r="P1638" i="5" s="1"/>
  <c r="N1759" i="5"/>
  <c r="O1759" i="5" s="1"/>
  <c r="P1759" i="5" s="1"/>
  <c r="Q1759" i="5"/>
  <c r="N1791" i="5"/>
  <c r="O1791" i="5" s="1"/>
  <c r="P1791" i="5" s="1"/>
  <c r="Q1851" i="5"/>
  <c r="N1851" i="5"/>
  <c r="O1851" i="5" s="1"/>
  <c r="P1851" i="5" s="1"/>
  <c r="N1888" i="5"/>
  <c r="O1888" i="5" s="1"/>
  <c r="P1888" i="5" s="1"/>
  <c r="Q1888" i="5"/>
  <c r="N1957" i="5"/>
  <c r="O1957" i="5" s="1"/>
  <c r="P1957" i="5" s="1"/>
  <c r="Q1957" i="5"/>
  <c r="N1960" i="5"/>
  <c r="O1960" i="5" s="1"/>
  <c r="P1960" i="5" s="1"/>
  <c r="Q1960" i="5"/>
  <c r="N2128" i="5"/>
  <c r="O2128" i="5" s="1"/>
  <c r="P2128" i="5" s="1"/>
  <c r="Q2128" i="5"/>
  <c r="N2149" i="5"/>
  <c r="O2149" i="5" s="1"/>
  <c r="P2149" i="5" s="1"/>
  <c r="Q2149" i="5"/>
  <c r="N3651" i="5"/>
  <c r="O3651" i="5" s="1"/>
  <c r="P3651" i="5" s="1"/>
  <c r="Q3651" i="5"/>
  <c r="N4695" i="5"/>
  <c r="O4695" i="5" s="1"/>
  <c r="P4695" i="5" s="1"/>
  <c r="Q4695" i="5"/>
  <c r="N4702" i="5"/>
  <c r="O4702" i="5" s="1"/>
  <c r="P4702" i="5" s="1"/>
  <c r="Q4702" i="5"/>
  <c r="Q101" i="5"/>
  <c r="N323" i="5"/>
  <c r="O323" i="5" s="1"/>
  <c r="P323" i="5" s="1"/>
  <c r="Q330" i="5"/>
  <c r="N330" i="5"/>
  <c r="O330" i="5" s="1"/>
  <c r="P330" i="5" s="1"/>
  <c r="Q356" i="5"/>
  <c r="N356" i="5"/>
  <c r="O356" i="5" s="1"/>
  <c r="P356" i="5" s="1"/>
  <c r="N385" i="5"/>
  <c r="O385" i="5" s="1"/>
  <c r="P385" i="5" s="1"/>
  <c r="Q385" i="5"/>
  <c r="Q480" i="5"/>
  <c r="N480" i="5"/>
  <c r="O480" i="5" s="1"/>
  <c r="P480" i="5" s="1"/>
  <c r="O485" i="5"/>
  <c r="P485" i="5" s="1"/>
  <c r="N500" i="5"/>
  <c r="O500" i="5" s="1"/>
  <c r="P500" i="5" s="1"/>
  <c r="Q533" i="5"/>
  <c r="N548" i="5"/>
  <c r="O548" i="5" s="1"/>
  <c r="P548" i="5" s="1"/>
  <c r="Q581" i="5"/>
  <c r="N596" i="5"/>
  <c r="O596" i="5" s="1"/>
  <c r="P596" i="5" s="1"/>
  <c r="Q629" i="5"/>
  <c r="N644" i="5"/>
  <c r="O644" i="5" s="1"/>
  <c r="P644" i="5" s="1"/>
  <c r="Q677" i="5"/>
  <c r="N692" i="5"/>
  <c r="O692" i="5" s="1"/>
  <c r="P692" i="5" s="1"/>
  <c r="Q725" i="5"/>
  <c r="N740" i="5"/>
  <c r="O740" i="5" s="1"/>
  <c r="P740" i="5" s="1"/>
  <c r="N788" i="5"/>
  <c r="O788" i="5" s="1"/>
  <c r="P788" i="5" s="1"/>
  <c r="O1377" i="5"/>
  <c r="P1377" i="5" s="1"/>
  <c r="Q1377" i="5"/>
  <c r="Q1419" i="5"/>
  <c r="N1419" i="5"/>
  <c r="O1419" i="5" s="1"/>
  <c r="P1419" i="5" s="1"/>
  <c r="Q1430" i="5"/>
  <c r="Q1500" i="5"/>
  <c r="N1500" i="5"/>
  <c r="O1500" i="5" s="1"/>
  <c r="P1500" i="5" s="1"/>
  <c r="O1593" i="5"/>
  <c r="P1593" i="5" s="1"/>
  <c r="Q1593" i="5"/>
  <c r="Q1635" i="5"/>
  <c r="N1635" i="5"/>
  <c r="O1635" i="5" s="1"/>
  <c r="P1635" i="5" s="1"/>
  <c r="Q1646" i="5"/>
  <c r="Q1691" i="5"/>
  <c r="Q1788" i="5"/>
  <c r="N1788" i="5"/>
  <c r="O1788" i="5" s="1"/>
  <c r="P1788" i="5" s="1"/>
  <c r="N1894" i="5"/>
  <c r="O1894" i="5" s="1"/>
  <c r="P1894" i="5" s="1"/>
  <c r="Q1894" i="5"/>
  <c r="Q1986" i="5"/>
  <c r="N1986" i="5"/>
  <c r="O1986" i="5" s="1"/>
  <c r="P1986" i="5" s="1"/>
  <c r="Q2015" i="5"/>
  <c r="N2123" i="5"/>
  <c r="O2123" i="5" s="1"/>
  <c r="P2123" i="5" s="1"/>
  <c r="Q2123" i="5"/>
  <c r="Q2450" i="5"/>
  <c r="N2775" i="5"/>
  <c r="O2775" i="5" s="1"/>
  <c r="P2775" i="5" s="1"/>
  <c r="Q2936" i="5"/>
  <c r="Q3017" i="5"/>
  <c r="N3045" i="5"/>
  <c r="O3045" i="5" s="1"/>
  <c r="P3045" i="5" s="1"/>
  <c r="Q3182" i="5"/>
  <c r="Q3412" i="5"/>
  <c r="N3412" i="5"/>
  <c r="O3412" i="5" s="1"/>
  <c r="P3412" i="5" s="1"/>
  <c r="Q20" i="5"/>
  <c r="N101" i="5"/>
  <c r="O101" i="5" s="1"/>
  <c r="P101" i="5" s="1"/>
  <c r="Q179" i="5"/>
  <c r="Q186" i="5"/>
  <c r="N186" i="5"/>
  <c r="O186" i="5" s="1"/>
  <c r="P186" i="5" s="1"/>
  <c r="Q415" i="5"/>
  <c r="N415" i="5"/>
  <c r="O415" i="5" s="1"/>
  <c r="P415" i="5" s="1"/>
  <c r="Q451" i="5"/>
  <c r="N451" i="5"/>
  <c r="O451" i="5" s="1"/>
  <c r="P451" i="5" s="1"/>
  <c r="Q528" i="5"/>
  <c r="N528" i="5"/>
  <c r="O528" i="5" s="1"/>
  <c r="P528" i="5" s="1"/>
  <c r="Q576" i="5"/>
  <c r="N576" i="5"/>
  <c r="O576" i="5" s="1"/>
  <c r="P576" i="5" s="1"/>
  <c r="Q624" i="5"/>
  <c r="N624" i="5"/>
  <c r="O624" i="5" s="1"/>
  <c r="P624" i="5" s="1"/>
  <c r="Q672" i="5"/>
  <c r="N672" i="5"/>
  <c r="O672" i="5" s="1"/>
  <c r="P672" i="5" s="1"/>
  <c r="Q720" i="5"/>
  <c r="N720" i="5"/>
  <c r="O720" i="5" s="1"/>
  <c r="P720" i="5" s="1"/>
  <c r="Q1215" i="5"/>
  <c r="N1215" i="5"/>
  <c r="O1215" i="5" s="1"/>
  <c r="P1215" i="5" s="1"/>
  <c r="N1265" i="5"/>
  <c r="O1265" i="5" s="1"/>
  <c r="P1265" i="5" s="1"/>
  <c r="N1273" i="5"/>
  <c r="O1273" i="5" s="1"/>
  <c r="P1273" i="5" s="1"/>
  <c r="Q1273" i="5"/>
  <c r="N1357" i="5"/>
  <c r="O1357" i="5" s="1"/>
  <c r="P1357" i="5" s="1"/>
  <c r="Q1357" i="5"/>
  <c r="Q1374" i="5"/>
  <c r="N1374" i="5"/>
  <c r="O1374" i="5" s="1"/>
  <c r="P1374" i="5" s="1"/>
  <c r="N1444" i="5"/>
  <c r="O1444" i="5" s="1"/>
  <c r="P1444" i="5" s="1"/>
  <c r="Q1444" i="5"/>
  <c r="N1447" i="5"/>
  <c r="O1447" i="5" s="1"/>
  <c r="P1447" i="5" s="1"/>
  <c r="Q1447" i="5"/>
  <c r="Q1478" i="5"/>
  <c r="Q1520" i="5"/>
  <c r="Q1523" i="5"/>
  <c r="N1573" i="5"/>
  <c r="O1573" i="5" s="1"/>
  <c r="P1573" i="5" s="1"/>
  <c r="Q1573" i="5"/>
  <c r="Q1590" i="5"/>
  <c r="N1590" i="5"/>
  <c r="O1590" i="5" s="1"/>
  <c r="P1590" i="5" s="1"/>
  <c r="N1660" i="5"/>
  <c r="O1660" i="5" s="1"/>
  <c r="P1660" i="5" s="1"/>
  <c r="Q1660" i="5"/>
  <c r="N1663" i="5"/>
  <c r="O1663" i="5" s="1"/>
  <c r="P1663" i="5" s="1"/>
  <c r="Q1663" i="5"/>
  <c r="Q1754" i="5"/>
  <c r="Q1826" i="5"/>
  <c r="N1863" i="5"/>
  <c r="O1863" i="5" s="1"/>
  <c r="P1863" i="5" s="1"/>
  <c r="Q1863" i="5"/>
  <c r="N1926" i="5"/>
  <c r="O1926" i="5" s="1"/>
  <c r="P1926" i="5" s="1"/>
  <c r="Q1926" i="5"/>
  <c r="Q2333" i="5"/>
  <c r="Q2828" i="5"/>
  <c r="Q3179" i="5"/>
  <c r="N3186" i="5"/>
  <c r="O3186" i="5" s="1"/>
  <c r="P3186" i="5" s="1"/>
  <c r="Q4267" i="5"/>
  <c r="Q4271" i="5"/>
  <c r="N205" i="5"/>
  <c r="O205" i="5" s="1"/>
  <c r="P205" i="5" s="1"/>
  <c r="Q35" i="5"/>
  <c r="Q264" i="5"/>
  <c r="N829" i="5"/>
  <c r="O829" i="5" s="1"/>
  <c r="P829" i="5" s="1"/>
  <c r="N1184" i="5"/>
  <c r="O1184" i="5" s="1"/>
  <c r="P1184" i="5" s="1"/>
  <c r="Q1205" i="5"/>
  <c r="Q1296" i="5"/>
  <c r="N1296" i="5"/>
  <c r="O1296" i="5" s="1"/>
  <c r="P1296" i="5" s="1"/>
  <c r="Q1458" i="5"/>
  <c r="N1458" i="5"/>
  <c r="O1458" i="5" s="1"/>
  <c r="P1458" i="5" s="1"/>
  <c r="N1492" i="5"/>
  <c r="O1492" i="5" s="1"/>
  <c r="P1492" i="5" s="1"/>
  <c r="Q1492" i="5"/>
  <c r="N1523" i="5"/>
  <c r="O1523" i="5" s="1"/>
  <c r="P1523" i="5" s="1"/>
  <c r="Q1674" i="5"/>
  <c r="N1674" i="5"/>
  <c r="O1674" i="5" s="1"/>
  <c r="P1674" i="5" s="1"/>
  <c r="N1714" i="5"/>
  <c r="O1714" i="5" s="1"/>
  <c r="P1714" i="5" s="1"/>
  <c r="Q1714" i="5"/>
  <c r="N1717" i="5"/>
  <c r="O1717" i="5" s="1"/>
  <c r="P1717" i="5" s="1"/>
  <c r="Q1717" i="5"/>
  <c r="Q1889" i="5"/>
  <c r="Q1892" i="5"/>
  <c r="N1915" i="5"/>
  <c r="O1915" i="5" s="1"/>
  <c r="P1915" i="5" s="1"/>
  <c r="Q1915" i="5"/>
  <c r="Q1923" i="5"/>
  <c r="N1923" i="5"/>
  <c r="O1923" i="5" s="1"/>
  <c r="P1923" i="5" s="1"/>
  <c r="N1944" i="5"/>
  <c r="O1944" i="5" s="1"/>
  <c r="P1944" i="5" s="1"/>
  <c r="Q1955" i="5"/>
  <c r="N2038" i="5"/>
  <c r="O2038" i="5" s="1"/>
  <c r="P2038" i="5" s="1"/>
  <c r="Q2038" i="5"/>
  <c r="N2041" i="5"/>
  <c r="O2041" i="5" s="1"/>
  <c r="P2041" i="5" s="1"/>
  <c r="Q2041" i="5"/>
  <c r="N2068" i="5"/>
  <c r="O2068" i="5" s="1"/>
  <c r="P2068" i="5" s="1"/>
  <c r="Q2068" i="5"/>
  <c r="N2079" i="5"/>
  <c r="O2079" i="5" s="1"/>
  <c r="P2079" i="5" s="1"/>
  <c r="N2094" i="5"/>
  <c r="O2094" i="5" s="1"/>
  <c r="P2094" i="5" s="1"/>
  <c r="Q2094" i="5"/>
  <c r="N2176" i="5"/>
  <c r="O2176" i="5" s="1"/>
  <c r="P2176" i="5" s="1"/>
  <c r="Q2176" i="5"/>
  <c r="Q2255" i="5"/>
  <c r="N2259" i="5"/>
  <c r="O2259" i="5" s="1"/>
  <c r="P2259" i="5" s="1"/>
  <c r="Q2845" i="5"/>
  <c r="Q2950" i="5"/>
  <c r="N5053" i="5"/>
  <c r="O5053" i="5" s="1"/>
  <c r="P5053" i="5" s="1"/>
  <c r="Q38" i="5"/>
  <c r="N38" i="5"/>
  <c r="O38" i="5" s="1"/>
  <c r="P38" i="5" s="1"/>
  <c r="Q73" i="5"/>
  <c r="N73" i="5"/>
  <c r="O73" i="5" s="1"/>
  <c r="P73" i="5" s="1"/>
  <c r="N151" i="5"/>
  <c r="O151" i="5" s="1"/>
  <c r="P151" i="5" s="1"/>
  <c r="N295" i="5"/>
  <c r="O295" i="5" s="1"/>
  <c r="P295" i="5" s="1"/>
  <c r="Q295" i="5"/>
  <c r="N43" i="5"/>
  <c r="O43" i="5" s="1"/>
  <c r="P43" i="5" s="1"/>
  <c r="Q50" i="5"/>
  <c r="N50" i="5"/>
  <c r="O50" i="5" s="1"/>
  <c r="P50" i="5" s="1"/>
  <c r="Q125" i="5"/>
  <c r="Q307" i="5"/>
  <c r="N307" i="5"/>
  <c r="O307" i="5" s="1"/>
  <c r="P307" i="5" s="1"/>
  <c r="Q366" i="5"/>
  <c r="N366" i="5"/>
  <c r="O366" i="5" s="1"/>
  <c r="P366" i="5" s="1"/>
  <c r="Q2091" i="5"/>
  <c r="N2091" i="5"/>
  <c r="O2091" i="5" s="1"/>
  <c r="P2091" i="5" s="1"/>
  <c r="Q3398" i="5"/>
  <c r="Q65" i="5"/>
  <c r="Q119" i="5"/>
  <c r="N138" i="5"/>
  <c r="O138" i="5" s="1"/>
  <c r="P138" i="5" s="1"/>
  <c r="Q230" i="5"/>
  <c r="N254" i="5"/>
  <c r="O254" i="5" s="1"/>
  <c r="P254" i="5" s="1"/>
  <c r="N263" i="5"/>
  <c r="O263" i="5" s="1"/>
  <c r="P263" i="5" s="1"/>
  <c r="Q384" i="5"/>
  <c r="N384" i="5"/>
  <c r="O384" i="5" s="1"/>
  <c r="P384" i="5" s="1"/>
  <c r="Q407" i="5"/>
  <c r="Q479" i="5"/>
  <c r="N517" i="5"/>
  <c r="O517" i="5" s="1"/>
  <c r="P517" i="5" s="1"/>
  <c r="N565" i="5"/>
  <c r="O565" i="5" s="1"/>
  <c r="P565" i="5" s="1"/>
  <c r="N613" i="5"/>
  <c r="O613" i="5" s="1"/>
  <c r="P613" i="5" s="1"/>
  <c r="N661" i="5"/>
  <c r="O661" i="5" s="1"/>
  <c r="P661" i="5" s="1"/>
  <c r="N709" i="5"/>
  <c r="O709" i="5" s="1"/>
  <c r="P709" i="5" s="1"/>
  <c r="N757" i="5"/>
  <c r="O757" i="5" s="1"/>
  <c r="P757" i="5" s="1"/>
  <c r="N805" i="5"/>
  <c r="O805" i="5" s="1"/>
  <c r="P805" i="5" s="1"/>
  <c r="N1193" i="5"/>
  <c r="O1193" i="5" s="1"/>
  <c r="P1193" i="5" s="1"/>
  <c r="N1201" i="5"/>
  <c r="O1201" i="5" s="1"/>
  <c r="P1201" i="5" s="1"/>
  <c r="Q1201" i="5"/>
  <c r="Q1282" i="5"/>
  <c r="N1282" i="5"/>
  <c r="O1282" i="5" s="1"/>
  <c r="P1282" i="5" s="1"/>
  <c r="Q1350" i="5"/>
  <c r="N1350" i="5"/>
  <c r="O1350" i="5" s="1"/>
  <c r="P1350" i="5" s="1"/>
  <c r="N1384" i="5"/>
  <c r="O1384" i="5" s="1"/>
  <c r="P1384" i="5" s="1"/>
  <c r="Q1384" i="5"/>
  <c r="N1415" i="5"/>
  <c r="O1415" i="5" s="1"/>
  <c r="P1415" i="5" s="1"/>
  <c r="Q1566" i="5"/>
  <c r="N1566" i="5"/>
  <c r="O1566" i="5" s="1"/>
  <c r="P1566" i="5" s="1"/>
  <c r="N1600" i="5"/>
  <c r="O1600" i="5" s="1"/>
  <c r="P1600" i="5" s="1"/>
  <c r="Q1600" i="5"/>
  <c r="N1631" i="5"/>
  <c r="O1631" i="5" s="1"/>
  <c r="P1631" i="5" s="1"/>
  <c r="Q1770" i="5"/>
  <c r="N1770" i="5"/>
  <c r="O1770" i="5" s="1"/>
  <c r="P1770" i="5" s="1"/>
  <c r="Q1799" i="5"/>
  <c r="Q1896" i="5"/>
  <c r="N1896" i="5"/>
  <c r="O1896" i="5" s="1"/>
  <c r="P1896" i="5" s="1"/>
  <c r="N2002" i="5"/>
  <c r="O2002" i="5" s="1"/>
  <c r="P2002" i="5" s="1"/>
  <c r="Q2002" i="5"/>
  <c r="N2053" i="5"/>
  <c r="O2053" i="5" s="1"/>
  <c r="P2053" i="5" s="1"/>
  <c r="Q2053" i="5"/>
  <c r="N2161" i="5"/>
  <c r="O2161" i="5" s="1"/>
  <c r="P2161" i="5" s="1"/>
  <c r="Q2161" i="5"/>
  <c r="N2204" i="5"/>
  <c r="O2204" i="5" s="1"/>
  <c r="P2204" i="5" s="1"/>
  <c r="Q2204" i="5"/>
  <c r="Q2250" i="5"/>
  <c r="N2310" i="5"/>
  <c r="O2310" i="5" s="1"/>
  <c r="P2310" i="5" s="1"/>
  <c r="Q2501" i="5"/>
  <c r="Q2774" i="5"/>
  <c r="N2910" i="5"/>
  <c r="O2910" i="5" s="1"/>
  <c r="P2910" i="5" s="1"/>
  <c r="Q2963" i="5"/>
  <c r="Q3146" i="5"/>
  <c r="N3195" i="5"/>
  <c r="O3195" i="5" s="1"/>
  <c r="P3195" i="5" s="1"/>
  <c r="Q19" i="5"/>
  <c r="N19" i="5"/>
  <c r="Q34" i="5"/>
  <c r="N34" i="5"/>
  <c r="O34" i="5" s="1"/>
  <c r="P34" i="5" s="1"/>
  <c r="Q37" i="5"/>
  <c r="N37" i="5"/>
  <c r="O37" i="5" s="1"/>
  <c r="P37" i="5" s="1"/>
  <c r="N61" i="5"/>
  <c r="O61" i="5" s="1"/>
  <c r="P61" i="5" s="1"/>
  <c r="N65" i="5"/>
  <c r="O65" i="5" s="1"/>
  <c r="P65" i="5" s="1"/>
  <c r="Q91" i="5"/>
  <c r="N91" i="5"/>
  <c r="O91" i="5" s="1"/>
  <c r="P91" i="5" s="1"/>
  <c r="N119" i="5"/>
  <c r="O119" i="5" s="1"/>
  <c r="P119" i="5" s="1"/>
  <c r="Q150" i="5"/>
  <c r="N150" i="5"/>
  <c r="O150" i="5" s="1"/>
  <c r="P150" i="5" s="1"/>
  <c r="Q209" i="5"/>
  <c r="N228" i="5"/>
  <c r="O228" i="5" s="1"/>
  <c r="P228" i="5" s="1"/>
  <c r="Q228" i="5"/>
  <c r="Q235" i="5"/>
  <c r="N235" i="5"/>
  <c r="O235" i="5" s="1"/>
  <c r="P235" i="5" s="1"/>
  <c r="N259" i="5"/>
  <c r="O259" i="5" s="1"/>
  <c r="P259" i="5" s="1"/>
  <c r="Q266" i="5"/>
  <c r="N266" i="5"/>
  <c r="O266" i="5" s="1"/>
  <c r="P266" i="5" s="1"/>
  <c r="N287" i="5"/>
  <c r="O287" i="5" s="1"/>
  <c r="P287" i="5" s="1"/>
  <c r="N313" i="5"/>
  <c r="O313" i="5" s="1"/>
  <c r="P313" i="5" s="1"/>
  <c r="O320" i="5"/>
  <c r="P320" i="5" s="1"/>
  <c r="Q320" i="5"/>
  <c r="Q325" i="5"/>
  <c r="N325" i="5"/>
  <c r="O325" i="5" s="1"/>
  <c r="P325" i="5" s="1"/>
  <c r="Q344" i="5"/>
  <c r="N372" i="5"/>
  <c r="O372" i="5" s="1"/>
  <c r="P372" i="5" s="1"/>
  <c r="N407" i="5"/>
  <c r="O407" i="5" s="1"/>
  <c r="P407" i="5" s="1"/>
  <c r="Q438" i="5"/>
  <c r="N438" i="5"/>
  <c r="O438" i="5" s="1"/>
  <c r="P438" i="5" s="1"/>
  <c r="N470" i="5"/>
  <c r="O470" i="5" s="1"/>
  <c r="P470" i="5" s="1"/>
  <c r="Q497" i="5"/>
  <c r="N512" i="5"/>
  <c r="O512" i="5" s="1"/>
  <c r="P512" i="5" s="1"/>
  <c r="Q545" i="5"/>
  <c r="N560" i="5"/>
  <c r="O560" i="5" s="1"/>
  <c r="P560" i="5" s="1"/>
  <c r="Q593" i="5"/>
  <c r="N608" i="5"/>
  <c r="O608" i="5" s="1"/>
  <c r="P608" i="5" s="1"/>
  <c r="Q641" i="5"/>
  <c r="N656" i="5"/>
  <c r="O656" i="5" s="1"/>
  <c r="P656" i="5" s="1"/>
  <c r="Q689" i="5"/>
  <c r="N704" i="5"/>
  <c r="O704" i="5" s="1"/>
  <c r="P704" i="5" s="1"/>
  <c r="Q737" i="5"/>
  <c r="N752" i="5"/>
  <c r="O752" i="5" s="1"/>
  <c r="P752" i="5" s="1"/>
  <c r="N800" i="5"/>
  <c r="O800" i="5" s="1"/>
  <c r="P800" i="5" s="1"/>
  <c r="Q1224" i="5"/>
  <c r="N1224" i="5"/>
  <c r="O1224" i="5" s="1"/>
  <c r="P1224" i="5" s="1"/>
  <c r="N1249" i="5"/>
  <c r="O1249" i="5" s="1"/>
  <c r="P1249" i="5" s="1"/>
  <c r="Q1272" i="5"/>
  <c r="N1272" i="5"/>
  <c r="O1272" i="5" s="1"/>
  <c r="P1272" i="5" s="1"/>
  <c r="Q1347" i="5"/>
  <c r="N1347" i="5"/>
  <c r="O1347" i="5" s="1"/>
  <c r="P1347" i="5" s="1"/>
  <c r="Q1563" i="5"/>
  <c r="N1563" i="5"/>
  <c r="O1563" i="5" s="1"/>
  <c r="P1563" i="5" s="1"/>
  <c r="N1710" i="5"/>
  <c r="O1710" i="5" s="1"/>
  <c r="P1710" i="5" s="1"/>
  <c r="Q1710" i="5"/>
  <c r="Q1862" i="5"/>
  <c r="Q1934" i="5"/>
  <c r="N1971" i="5"/>
  <c r="O1971" i="5" s="1"/>
  <c r="P1971" i="5" s="1"/>
  <c r="Q1971" i="5"/>
  <c r="N2034" i="5"/>
  <c r="O2034" i="5" s="1"/>
  <c r="P2034" i="5" s="1"/>
  <c r="Q2034" i="5"/>
  <c r="N2056" i="5"/>
  <c r="O2056" i="5" s="1"/>
  <c r="P2056" i="5" s="1"/>
  <c r="Q2056" i="5"/>
  <c r="N2183" i="5"/>
  <c r="O2183" i="5" s="1"/>
  <c r="P2183" i="5" s="1"/>
  <c r="Q2183" i="5"/>
  <c r="Q2300" i="5"/>
  <c r="N2427" i="5"/>
  <c r="O2427" i="5" s="1"/>
  <c r="P2427" i="5" s="1"/>
  <c r="N2505" i="5"/>
  <c r="O2505" i="5" s="1"/>
  <c r="P2505" i="5" s="1"/>
  <c r="N3072" i="5"/>
  <c r="O3072" i="5" s="1"/>
  <c r="P3072" i="5" s="1"/>
  <c r="N3333" i="5"/>
  <c r="O3333" i="5" s="1"/>
  <c r="P3333" i="5" s="1"/>
  <c r="N3707" i="5"/>
  <c r="O3707" i="5" s="1"/>
  <c r="P3707" i="5" s="1"/>
  <c r="Q3707" i="5"/>
  <c r="Q3805" i="5"/>
  <c r="N3805" i="5"/>
  <c r="O3805" i="5" s="1"/>
  <c r="P3805" i="5" s="1"/>
  <c r="Q4819" i="5"/>
  <c r="Q61" i="5"/>
  <c r="Q68" i="5"/>
  <c r="N120" i="5"/>
  <c r="O120" i="5" s="1"/>
  <c r="P120" i="5" s="1"/>
  <c r="Q120" i="5"/>
  <c r="N146" i="5"/>
  <c r="O146" i="5" s="1"/>
  <c r="P146" i="5" s="1"/>
  <c r="N155" i="5"/>
  <c r="O155" i="5" s="1"/>
  <c r="P155" i="5" s="1"/>
  <c r="N35" i="5"/>
  <c r="O35" i="5" s="1"/>
  <c r="P35" i="5" s="1"/>
  <c r="Q132" i="5"/>
  <c r="N132" i="5"/>
  <c r="O132" i="5" s="1"/>
  <c r="P132" i="5" s="1"/>
  <c r="Q158" i="5"/>
  <c r="N158" i="5"/>
  <c r="O158" i="5" s="1"/>
  <c r="P158" i="5" s="1"/>
  <c r="Q163" i="5"/>
  <c r="N163" i="5"/>
  <c r="O163" i="5" s="1"/>
  <c r="P163" i="5" s="1"/>
  <c r="Q212" i="5"/>
  <c r="Q217" i="5"/>
  <c r="N217" i="5"/>
  <c r="O217" i="5" s="1"/>
  <c r="P217" i="5" s="1"/>
  <c r="Q236" i="5"/>
  <c r="N236" i="5"/>
  <c r="O236" i="5" s="1"/>
  <c r="P236" i="5" s="1"/>
  <c r="Q323" i="5"/>
  <c r="N47" i="5"/>
  <c r="O47" i="5" s="1"/>
  <c r="P47" i="5" s="1"/>
  <c r="Q146" i="5"/>
  <c r="N161" i="5"/>
  <c r="O161" i="5" s="1"/>
  <c r="P161" i="5" s="1"/>
  <c r="Q168" i="5"/>
  <c r="N168" i="5"/>
  <c r="O168" i="5" s="1"/>
  <c r="P168" i="5" s="1"/>
  <c r="Q191" i="5"/>
  <c r="Q200" i="5"/>
  <c r="Q248" i="5"/>
  <c r="Q281" i="5"/>
  <c r="Q335" i="5"/>
  <c r="N354" i="5"/>
  <c r="O354" i="5" s="1"/>
  <c r="P354" i="5" s="1"/>
  <c r="Q446" i="5"/>
  <c r="N493" i="5"/>
  <c r="O493" i="5" s="1"/>
  <c r="P493" i="5" s="1"/>
  <c r="Q500" i="5"/>
  <c r="N541" i="5"/>
  <c r="O541" i="5" s="1"/>
  <c r="P541" i="5" s="1"/>
  <c r="Q548" i="5"/>
  <c r="N589" i="5"/>
  <c r="O589" i="5" s="1"/>
  <c r="P589" i="5" s="1"/>
  <c r="Q596" i="5"/>
  <c r="N637" i="5"/>
  <c r="O637" i="5" s="1"/>
  <c r="P637" i="5" s="1"/>
  <c r="Q644" i="5"/>
  <c r="N685" i="5"/>
  <c r="O685" i="5" s="1"/>
  <c r="P685" i="5" s="1"/>
  <c r="Q692" i="5"/>
  <c r="N733" i="5"/>
  <c r="O733" i="5" s="1"/>
  <c r="P733" i="5" s="1"/>
  <c r="N781" i="5"/>
  <c r="O781" i="5" s="1"/>
  <c r="P781" i="5" s="1"/>
  <c r="N20" i="5"/>
  <c r="O20" i="5" s="1"/>
  <c r="P20" i="5" s="1"/>
  <c r="Q29" i="5"/>
  <c r="N71" i="5"/>
  <c r="O71" i="5" s="1"/>
  <c r="P71" i="5" s="1"/>
  <c r="N97" i="5"/>
  <c r="O97" i="5" s="1"/>
  <c r="P97" i="5" s="1"/>
  <c r="O104" i="5"/>
  <c r="P104" i="5" s="1"/>
  <c r="Q104" i="5"/>
  <c r="Q109" i="5"/>
  <c r="N109" i="5"/>
  <c r="O109" i="5" s="1"/>
  <c r="P109" i="5" s="1"/>
  <c r="O128" i="5"/>
  <c r="P128" i="5" s="1"/>
  <c r="Q128" i="5"/>
  <c r="N156" i="5"/>
  <c r="O156" i="5" s="1"/>
  <c r="P156" i="5" s="1"/>
  <c r="N191" i="5"/>
  <c r="O191" i="5" s="1"/>
  <c r="P191" i="5" s="1"/>
  <c r="Q205" i="5"/>
  <c r="O210" i="5"/>
  <c r="P210" i="5" s="1"/>
  <c r="N212" i="5"/>
  <c r="O212" i="5" s="1"/>
  <c r="P212" i="5" s="1"/>
  <c r="Q222" i="5"/>
  <c r="N222" i="5"/>
  <c r="O222" i="5" s="1"/>
  <c r="P222" i="5" s="1"/>
  <c r="N277" i="5"/>
  <c r="O277" i="5" s="1"/>
  <c r="P277" i="5" s="1"/>
  <c r="N281" i="5"/>
  <c r="O281" i="5" s="1"/>
  <c r="P281" i="5" s="1"/>
  <c r="N326" i="5"/>
  <c r="O326" i="5" s="1"/>
  <c r="P326" i="5" s="1"/>
  <c r="N335" i="5"/>
  <c r="O335" i="5" s="1"/>
  <c r="P335" i="5" s="1"/>
  <c r="Q425" i="5"/>
  <c r="N444" i="5"/>
  <c r="O444" i="5" s="1"/>
  <c r="P444" i="5" s="1"/>
  <c r="Q444" i="5"/>
  <c r="Q461" i="5"/>
  <c r="Q521" i="5"/>
  <c r="N536" i="5"/>
  <c r="O536" i="5" s="1"/>
  <c r="P536" i="5" s="1"/>
  <c r="Q569" i="5"/>
  <c r="N584" i="5"/>
  <c r="O584" i="5" s="1"/>
  <c r="P584" i="5" s="1"/>
  <c r="Q617" i="5"/>
  <c r="N632" i="5"/>
  <c r="O632" i="5" s="1"/>
  <c r="P632" i="5" s="1"/>
  <c r="Q665" i="5"/>
  <c r="N680" i="5"/>
  <c r="O680" i="5" s="1"/>
  <c r="P680" i="5" s="1"/>
  <c r="Q713" i="5"/>
  <c r="N728" i="5"/>
  <c r="O728" i="5" s="1"/>
  <c r="P728" i="5" s="1"/>
  <c r="N776" i="5"/>
  <c r="O776" i="5" s="1"/>
  <c r="P776" i="5" s="1"/>
  <c r="N824" i="5"/>
  <c r="O824" i="5" s="1"/>
  <c r="P824" i="5" s="1"/>
  <c r="Q1184" i="5"/>
  <c r="Q1210" i="5"/>
  <c r="N1210" i="5"/>
  <c r="O1210" i="5" s="1"/>
  <c r="P1210" i="5" s="1"/>
  <c r="Q1263" i="5"/>
  <c r="N1268" i="5"/>
  <c r="O1268" i="5" s="1"/>
  <c r="P1268" i="5" s="1"/>
  <c r="Q1268" i="5"/>
  <c r="Q1289" i="5"/>
  <c r="Q1455" i="5"/>
  <c r="N1455" i="5"/>
  <c r="O1455" i="5" s="1"/>
  <c r="P1455" i="5" s="1"/>
  <c r="Q1671" i="5"/>
  <c r="N1671" i="5"/>
  <c r="O1671" i="5" s="1"/>
  <c r="P1671" i="5" s="1"/>
  <c r="Q1743" i="5"/>
  <c r="N1743" i="5"/>
  <c r="O1743" i="5" s="1"/>
  <c r="P1743" i="5" s="1"/>
  <c r="N1780" i="5"/>
  <c r="O1780" i="5" s="1"/>
  <c r="P1780" i="5" s="1"/>
  <c r="Q1780" i="5"/>
  <c r="N1849" i="5"/>
  <c r="O1849" i="5" s="1"/>
  <c r="P1849" i="5" s="1"/>
  <c r="Q1849" i="5"/>
  <c r="N1852" i="5"/>
  <c r="O1852" i="5" s="1"/>
  <c r="P1852" i="5" s="1"/>
  <c r="Q1852" i="5"/>
  <c r="N1975" i="5"/>
  <c r="O1975" i="5" s="1"/>
  <c r="P1975" i="5" s="1"/>
  <c r="Q1975" i="5"/>
  <c r="N2007" i="5"/>
  <c r="O2007" i="5" s="1"/>
  <c r="P2007" i="5" s="1"/>
  <c r="N2108" i="5"/>
  <c r="O2108" i="5" s="1"/>
  <c r="P2108" i="5" s="1"/>
  <c r="Q2108" i="5"/>
  <c r="N2234" i="5"/>
  <c r="O2234" i="5" s="1"/>
  <c r="P2234" i="5" s="1"/>
  <c r="N2255" i="5"/>
  <c r="O2255" i="5" s="1"/>
  <c r="P2255" i="5" s="1"/>
  <c r="N2319" i="5"/>
  <c r="O2319" i="5" s="1"/>
  <c r="P2319" i="5" s="1"/>
  <c r="Q2486" i="5"/>
  <c r="N2748" i="5"/>
  <c r="O2748" i="5" s="1"/>
  <c r="P2748" i="5" s="1"/>
  <c r="N25" i="5"/>
  <c r="O25" i="5" s="1"/>
  <c r="P25" i="5" s="1"/>
  <c r="N29" i="5"/>
  <c r="O29" i="5" s="1"/>
  <c r="P29" i="5" s="1"/>
  <c r="Q55" i="5"/>
  <c r="N55" i="5"/>
  <c r="O55" i="5" s="1"/>
  <c r="P55" i="5" s="1"/>
  <c r="Q66" i="5"/>
  <c r="Q83" i="5"/>
  <c r="Q92" i="5"/>
  <c r="N102" i="5"/>
  <c r="O102" i="5" s="1"/>
  <c r="P102" i="5" s="1"/>
  <c r="Q102" i="5"/>
  <c r="Q137" i="5"/>
  <c r="Q151" i="5"/>
  <c r="Q161" i="5"/>
  <c r="Q173" i="5"/>
  <c r="O215" i="5"/>
  <c r="P215" i="5" s="1"/>
  <c r="N248" i="5"/>
  <c r="O248" i="5" s="1"/>
  <c r="P248" i="5" s="1"/>
  <c r="Q305" i="5"/>
  <c r="Q326" i="5"/>
  <c r="N331" i="5"/>
  <c r="O331" i="5" s="1"/>
  <c r="P331" i="5" s="1"/>
  <c r="O338" i="5"/>
  <c r="P338" i="5" s="1"/>
  <c r="Q338" i="5"/>
  <c r="Q354" i="5"/>
  <c r="Q397" i="5"/>
  <c r="N397" i="5"/>
  <c r="O397" i="5" s="1"/>
  <c r="P397" i="5" s="1"/>
  <c r="N413" i="5"/>
  <c r="O413" i="5" s="1"/>
  <c r="P413" i="5" s="1"/>
  <c r="N425" i="5"/>
  <c r="O425" i="5" s="1"/>
  <c r="P425" i="5" s="1"/>
  <c r="N446" i="5"/>
  <c r="O446" i="5" s="1"/>
  <c r="P446" i="5" s="1"/>
  <c r="Q449" i="5"/>
  <c r="Q516" i="5"/>
  <c r="N516" i="5"/>
  <c r="O516" i="5" s="1"/>
  <c r="P516" i="5" s="1"/>
  <c r="Q564" i="5"/>
  <c r="N564" i="5"/>
  <c r="O564" i="5" s="1"/>
  <c r="P564" i="5" s="1"/>
  <c r="Q612" i="5"/>
  <c r="N612" i="5"/>
  <c r="O612" i="5" s="1"/>
  <c r="P612" i="5" s="1"/>
  <c r="Q660" i="5"/>
  <c r="N660" i="5"/>
  <c r="O660" i="5" s="1"/>
  <c r="P660" i="5" s="1"/>
  <c r="Q708" i="5"/>
  <c r="N708" i="5"/>
  <c r="O708" i="5" s="1"/>
  <c r="P708" i="5" s="1"/>
  <c r="N1177" i="5"/>
  <c r="O1177" i="5" s="1"/>
  <c r="P1177" i="5" s="1"/>
  <c r="Q1200" i="5"/>
  <c r="N1200" i="5"/>
  <c r="O1200" i="5" s="1"/>
  <c r="P1200" i="5" s="1"/>
  <c r="Q1258" i="5"/>
  <c r="N1258" i="5"/>
  <c r="O1258" i="5" s="1"/>
  <c r="P1258" i="5" s="1"/>
  <c r="N1263" i="5"/>
  <c r="O1263" i="5" s="1"/>
  <c r="P1263" i="5" s="1"/>
  <c r="N1289" i="5"/>
  <c r="O1289" i="5" s="1"/>
  <c r="P1289" i="5" s="1"/>
  <c r="Q1349" i="5"/>
  <c r="N1352" i="5"/>
  <c r="O1352" i="5" s="1"/>
  <c r="P1352" i="5" s="1"/>
  <c r="Q1352" i="5"/>
  <c r="N1417" i="5"/>
  <c r="O1417" i="5" s="1"/>
  <c r="P1417" i="5" s="1"/>
  <c r="Q1417" i="5"/>
  <c r="N1420" i="5"/>
  <c r="O1420" i="5" s="1"/>
  <c r="P1420" i="5" s="1"/>
  <c r="Q1420" i="5"/>
  <c r="N1442" i="5"/>
  <c r="O1442" i="5" s="1"/>
  <c r="P1442" i="5" s="1"/>
  <c r="N1487" i="5"/>
  <c r="O1487" i="5" s="1"/>
  <c r="P1487" i="5" s="1"/>
  <c r="Q1565" i="5"/>
  <c r="N1568" i="5"/>
  <c r="O1568" i="5" s="1"/>
  <c r="P1568" i="5" s="1"/>
  <c r="Q1568" i="5"/>
  <c r="N1633" i="5"/>
  <c r="O1633" i="5" s="1"/>
  <c r="P1633" i="5" s="1"/>
  <c r="Q1633" i="5"/>
  <c r="N1636" i="5"/>
  <c r="O1636" i="5" s="1"/>
  <c r="P1636" i="5" s="1"/>
  <c r="Q1636" i="5"/>
  <c r="N1658" i="5"/>
  <c r="O1658" i="5" s="1"/>
  <c r="P1658" i="5" s="1"/>
  <c r="N1786" i="5"/>
  <c r="O1786" i="5" s="1"/>
  <c r="P1786" i="5" s="1"/>
  <c r="Q1786" i="5"/>
  <c r="Q1878" i="5"/>
  <c r="N1878" i="5"/>
  <c r="O1878" i="5" s="1"/>
  <c r="P1878" i="5" s="1"/>
  <c r="Q1907" i="5"/>
  <c r="Q2004" i="5"/>
  <c r="N2004" i="5"/>
  <c r="O2004" i="5" s="1"/>
  <c r="P2004" i="5" s="1"/>
  <c r="N2111" i="5"/>
  <c r="O2111" i="5" s="1"/>
  <c r="P2111" i="5" s="1"/>
  <c r="Q2111" i="5"/>
  <c r="N2166" i="5"/>
  <c r="O2166" i="5" s="1"/>
  <c r="P2166" i="5" s="1"/>
  <c r="N2433" i="5"/>
  <c r="O2433" i="5" s="1"/>
  <c r="P2433" i="5" s="1"/>
  <c r="N2486" i="5"/>
  <c r="O2486" i="5" s="1"/>
  <c r="P2486" i="5" s="1"/>
  <c r="Q2672" i="5"/>
  <c r="Q2690" i="5"/>
  <c r="Q2801" i="5"/>
  <c r="Q2909" i="5"/>
  <c r="N2937" i="5"/>
  <c r="O2937" i="5" s="1"/>
  <c r="P2937" i="5" s="1"/>
  <c r="Q2990" i="5"/>
  <c r="N3018" i="5"/>
  <c r="O3018" i="5" s="1"/>
  <c r="P3018" i="5" s="1"/>
  <c r="N3509" i="5"/>
  <c r="O3509" i="5" s="1"/>
  <c r="P3509" i="5" s="1"/>
  <c r="Q3509" i="5"/>
  <c r="Q3571" i="5"/>
  <c r="N3571" i="5"/>
  <c r="O3571" i="5" s="1"/>
  <c r="P3571" i="5" s="1"/>
  <c r="Q3843" i="5"/>
  <c r="N3864" i="5"/>
  <c r="O3864" i="5" s="1"/>
  <c r="P3864" i="5" s="1"/>
  <c r="N4005" i="5"/>
  <c r="O4005" i="5" s="1"/>
  <c r="P4005" i="5" s="1"/>
  <c r="N4105" i="5"/>
  <c r="O4105" i="5"/>
  <c r="P4105" i="5" s="1"/>
  <c r="N5064" i="5"/>
  <c r="O5064" i="5" s="1"/>
  <c r="P5064" i="5" s="1"/>
  <c r="Q5064" i="5"/>
  <c r="O86" i="5"/>
  <c r="P86" i="5" s="1"/>
  <c r="Q86" i="5"/>
  <c r="N133" i="5"/>
  <c r="O133" i="5" s="1"/>
  <c r="P133" i="5" s="1"/>
  <c r="N137" i="5"/>
  <c r="O137" i="5" s="1"/>
  <c r="P137" i="5" s="1"/>
  <c r="Q155" i="5"/>
  <c r="O182" i="5"/>
  <c r="P182" i="5" s="1"/>
  <c r="Q204" i="5"/>
  <c r="N204" i="5"/>
  <c r="O204" i="5" s="1"/>
  <c r="P204" i="5" s="1"/>
  <c r="Q253" i="5"/>
  <c r="N253" i="5"/>
  <c r="O253" i="5" s="1"/>
  <c r="P253" i="5" s="1"/>
  <c r="O302" i="5"/>
  <c r="P302" i="5" s="1"/>
  <c r="Q302" i="5"/>
  <c r="N349" i="5"/>
  <c r="O349" i="5" s="1"/>
  <c r="P349" i="5" s="1"/>
  <c r="N353" i="5"/>
  <c r="O353" i="5" s="1"/>
  <c r="P353" i="5" s="1"/>
  <c r="Q371" i="5"/>
  <c r="Q420" i="5"/>
  <c r="N420" i="5"/>
  <c r="O420" i="5" s="1"/>
  <c r="P420" i="5" s="1"/>
  <c r="Q456" i="5"/>
  <c r="N456" i="5"/>
  <c r="O456" i="5" s="1"/>
  <c r="P456" i="5" s="1"/>
  <c r="N475" i="5"/>
  <c r="O475" i="5" s="1"/>
  <c r="P475" i="5" s="1"/>
  <c r="N1189" i="5"/>
  <c r="O1189" i="5" s="1"/>
  <c r="P1189" i="5" s="1"/>
  <c r="Q1198" i="5"/>
  <c r="N1198" i="5"/>
  <c r="O1198" i="5" s="1"/>
  <c r="P1198" i="5" s="1"/>
  <c r="N1205" i="5"/>
  <c r="O1205" i="5" s="1"/>
  <c r="P1205" i="5" s="1"/>
  <c r="Q1212" i="5"/>
  <c r="N1212" i="5"/>
  <c r="O1212" i="5" s="1"/>
  <c r="P1212" i="5" s="1"/>
  <c r="N1261" i="5"/>
  <c r="O1261" i="5" s="1"/>
  <c r="P1261" i="5" s="1"/>
  <c r="Q1270" i="5"/>
  <c r="N1270" i="5"/>
  <c r="O1270" i="5" s="1"/>
  <c r="P1270" i="5" s="1"/>
  <c r="N1277" i="5"/>
  <c r="O1277" i="5" s="1"/>
  <c r="P1277" i="5" s="1"/>
  <c r="Q1284" i="5"/>
  <c r="N1284" i="5"/>
  <c r="O1284" i="5" s="1"/>
  <c r="P1284" i="5" s="1"/>
  <c r="Q1329" i="5"/>
  <c r="N1329" i="5"/>
  <c r="O1329" i="5" s="1"/>
  <c r="P1329" i="5" s="1"/>
  <c r="O1332" i="5"/>
  <c r="P1332" i="5" s="1"/>
  <c r="N1354" i="5"/>
  <c r="O1354" i="5" s="1"/>
  <c r="P1354" i="5" s="1"/>
  <c r="Q1354" i="5"/>
  <c r="Q1367" i="5"/>
  <c r="N1397" i="5"/>
  <c r="O1397" i="5" s="1"/>
  <c r="P1397" i="5" s="1"/>
  <c r="N1402" i="5"/>
  <c r="O1402" i="5" s="1"/>
  <c r="P1402" i="5" s="1"/>
  <c r="Q1402" i="5"/>
  <c r="Q1437" i="5"/>
  <c r="N1437" i="5"/>
  <c r="O1437" i="5" s="1"/>
  <c r="P1437" i="5" s="1"/>
  <c r="N1462" i="5"/>
  <c r="O1462" i="5" s="1"/>
  <c r="P1462" i="5" s="1"/>
  <c r="Q1462" i="5"/>
  <c r="Q1475" i="5"/>
  <c r="N1505" i="5"/>
  <c r="O1505" i="5" s="1"/>
  <c r="P1505" i="5" s="1"/>
  <c r="N1510" i="5"/>
  <c r="O1510" i="5" s="1"/>
  <c r="P1510" i="5" s="1"/>
  <c r="Q1510" i="5"/>
  <c r="Q1545" i="5"/>
  <c r="N1545" i="5"/>
  <c r="O1545" i="5" s="1"/>
  <c r="P1545" i="5" s="1"/>
  <c r="N1570" i="5"/>
  <c r="O1570" i="5" s="1"/>
  <c r="P1570" i="5" s="1"/>
  <c r="Q1570" i="5"/>
  <c r="Q1583" i="5"/>
  <c r="N1613" i="5"/>
  <c r="O1613" i="5" s="1"/>
  <c r="P1613" i="5" s="1"/>
  <c r="N1618" i="5"/>
  <c r="O1618" i="5" s="1"/>
  <c r="P1618" i="5" s="1"/>
  <c r="Q1618" i="5"/>
  <c r="Q1653" i="5"/>
  <c r="N1653" i="5"/>
  <c r="O1653" i="5" s="1"/>
  <c r="P1653" i="5" s="1"/>
  <c r="N1678" i="5"/>
  <c r="O1678" i="5" s="1"/>
  <c r="P1678" i="5" s="1"/>
  <c r="Q1678" i="5"/>
  <c r="N1696" i="5"/>
  <c r="O1696" i="5" s="1"/>
  <c r="P1696" i="5" s="1"/>
  <c r="Q1696" i="5"/>
  <c r="Q1725" i="5"/>
  <c r="N1725" i="5"/>
  <c r="O1725" i="5" s="1"/>
  <c r="P1725" i="5" s="1"/>
  <c r="Q1736" i="5"/>
  <c r="N1762" i="5"/>
  <c r="O1762" i="5" s="1"/>
  <c r="P1762" i="5" s="1"/>
  <c r="Q1762" i="5"/>
  <c r="N1773" i="5"/>
  <c r="O1773" i="5" s="1"/>
  <c r="P1773" i="5" s="1"/>
  <c r="N1804" i="5"/>
  <c r="O1804" i="5" s="1"/>
  <c r="P1804" i="5" s="1"/>
  <c r="Q1804" i="5"/>
  <c r="Q1833" i="5"/>
  <c r="N1833" i="5"/>
  <c r="O1833" i="5" s="1"/>
  <c r="P1833" i="5" s="1"/>
  <c r="Q1844" i="5"/>
  <c r="N1870" i="5"/>
  <c r="O1870" i="5" s="1"/>
  <c r="P1870" i="5" s="1"/>
  <c r="Q1870" i="5"/>
  <c r="N1881" i="5"/>
  <c r="O1881" i="5" s="1"/>
  <c r="P1881" i="5" s="1"/>
  <c r="N1912" i="5"/>
  <c r="O1912" i="5" s="1"/>
  <c r="P1912" i="5" s="1"/>
  <c r="Q1912" i="5"/>
  <c r="Q1941" i="5"/>
  <c r="N1941" i="5"/>
  <c r="O1941" i="5" s="1"/>
  <c r="P1941" i="5" s="1"/>
  <c r="Q1952" i="5"/>
  <c r="N1978" i="5"/>
  <c r="O1978" i="5" s="1"/>
  <c r="P1978" i="5" s="1"/>
  <c r="Q1978" i="5"/>
  <c r="N1989" i="5"/>
  <c r="O1989" i="5" s="1"/>
  <c r="P1989" i="5" s="1"/>
  <c r="N2020" i="5"/>
  <c r="O2020" i="5" s="1"/>
  <c r="P2020" i="5" s="1"/>
  <c r="Q2020" i="5"/>
  <c r="N2051" i="5"/>
  <c r="O2051" i="5" s="1"/>
  <c r="P2051" i="5" s="1"/>
  <c r="Q2051" i="5"/>
  <c r="Q2106" i="5"/>
  <c r="N2106" i="5"/>
  <c r="O2106" i="5" s="1"/>
  <c r="P2106" i="5" s="1"/>
  <c r="Q2163" i="5"/>
  <c r="N2163" i="5"/>
  <c r="O2163" i="5" s="1"/>
  <c r="P2163" i="5" s="1"/>
  <c r="Q2215" i="5"/>
  <c r="Q2243" i="5"/>
  <c r="N2243" i="5"/>
  <c r="O2243" i="5" s="1"/>
  <c r="P2243" i="5" s="1"/>
  <c r="N2246" i="5"/>
  <c r="O2246" i="5" s="1"/>
  <c r="P2246" i="5" s="1"/>
  <c r="N2252" i="5"/>
  <c r="O2252" i="5" s="1"/>
  <c r="P2252" i="5" s="1"/>
  <c r="N2300" i="5"/>
  <c r="O2300" i="5" s="1"/>
  <c r="P2300" i="5" s="1"/>
  <c r="N2355" i="5"/>
  <c r="O2355" i="5" s="1"/>
  <c r="P2355" i="5" s="1"/>
  <c r="Q2372" i="5"/>
  <c r="N2388" i="5"/>
  <c r="O2388" i="5" s="1"/>
  <c r="P2388" i="5" s="1"/>
  <c r="N2450" i="5"/>
  <c r="O2450" i="5" s="1"/>
  <c r="P2450" i="5" s="1"/>
  <c r="N2460" i="5"/>
  <c r="O2460" i="5" s="1"/>
  <c r="P2460" i="5" s="1"/>
  <c r="N2501" i="5"/>
  <c r="O2501" i="5" s="1"/>
  <c r="P2501" i="5" s="1"/>
  <c r="N2511" i="5"/>
  <c r="O2511" i="5" s="1"/>
  <c r="P2511" i="5" s="1"/>
  <c r="N2556" i="5"/>
  <c r="O2556" i="5" s="1"/>
  <c r="P2556" i="5" s="1"/>
  <c r="Q2573" i="5"/>
  <c r="N2598" i="5"/>
  <c r="O2598" i="5" s="1"/>
  <c r="P2598" i="5" s="1"/>
  <c r="N3454" i="5"/>
  <c r="O3454" i="5" s="1"/>
  <c r="P3454" i="5" s="1"/>
  <c r="Q3529" i="5"/>
  <c r="N3532" i="5"/>
  <c r="O3532" i="5" s="1"/>
  <c r="P3532" i="5" s="1"/>
  <c r="Q4005" i="5"/>
  <c r="Q4109" i="5"/>
  <c r="Q4179" i="5"/>
  <c r="N4237" i="5"/>
  <c r="O4237" i="5" s="1"/>
  <c r="P4237" i="5" s="1"/>
  <c r="N1208" i="5"/>
  <c r="O1208" i="5" s="1"/>
  <c r="P1208" i="5" s="1"/>
  <c r="Q1229" i="5"/>
  <c r="N1280" i="5"/>
  <c r="O1280" i="5" s="1"/>
  <c r="P1280" i="5" s="1"/>
  <c r="Q1301" i="5"/>
  <c r="N1327" i="5"/>
  <c r="O1327" i="5" s="1"/>
  <c r="P1327" i="5" s="1"/>
  <c r="Q1327" i="5"/>
  <c r="Q1340" i="5"/>
  <c r="N1370" i="5"/>
  <c r="O1370" i="5" s="1"/>
  <c r="P1370" i="5" s="1"/>
  <c r="N1375" i="5"/>
  <c r="O1375" i="5" s="1"/>
  <c r="P1375" i="5" s="1"/>
  <c r="Q1375" i="5"/>
  <c r="Q1410" i="5"/>
  <c r="N1410" i="5"/>
  <c r="O1410" i="5" s="1"/>
  <c r="P1410" i="5" s="1"/>
  <c r="N1435" i="5"/>
  <c r="O1435" i="5" s="1"/>
  <c r="P1435" i="5" s="1"/>
  <c r="Q1435" i="5"/>
  <c r="Q1448" i="5"/>
  <c r="N1478" i="5"/>
  <c r="O1478" i="5" s="1"/>
  <c r="P1478" i="5" s="1"/>
  <c r="N1483" i="5"/>
  <c r="O1483" i="5" s="1"/>
  <c r="P1483" i="5" s="1"/>
  <c r="Q1483" i="5"/>
  <c r="Q1518" i="5"/>
  <c r="N1518" i="5"/>
  <c r="O1518" i="5" s="1"/>
  <c r="P1518" i="5" s="1"/>
  <c r="N1543" i="5"/>
  <c r="O1543" i="5" s="1"/>
  <c r="P1543" i="5" s="1"/>
  <c r="Q1543" i="5"/>
  <c r="Q1556" i="5"/>
  <c r="N1586" i="5"/>
  <c r="O1586" i="5" s="1"/>
  <c r="P1586" i="5" s="1"/>
  <c r="N1591" i="5"/>
  <c r="O1591" i="5" s="1"/>
  <c r="P1591" i="5" s="1"/>
  <c r="Q1591" i="5"/>
  <c r="Q1626" i="5"/>
  <c r="N1626" i="5"/>
  <c r="O1626" i="5" s="1"/>
  <c r="P1626" i="5" s="1"/>
  <c r="N1651" i="5"/>
  <c r="O1651" i="5" s="1"/>
  <c r="P1651" i="5" s="1"/>
  <c r="Q1651" i="5"/>
  <c r="Q1664" i="5"/>
  <c r="N1692" i="5"/>
  <c r="O1692" i="5" s="1"/>
  <c r="P1692" i="5" s="1"/>
  <c r="N1723" i="5"/>
  <c r="O1723" i="5" s="1"/>
  <c r="P1723" i="5" s="1"/>
  <c r="Q1723" i="5"/>
  <c r="Q1752" i="5"/>
  <c r="N1752" i="5"/>
  <c r="O1752" i="5" s="1"/>
  <c r="P1752" i="5" s="1"/>
  <c r="Q1763" i="5"/>
  <c r="N1789" i="5"/>
  <c r="O1789" i="5" s="1"/>
  <c r="P1789" i="5" s="1"/>
  <c r="Q1789" i="5"/>
  <c r="N1800" i="5"/>
  <c r="O1800" i="5" s="1"/>
  <c r="P1800" i="5" s="1"/>
  <c r="N1831" i="5"/>
  <c r="O1831" i="5" s="1"/>
  <c r="P1831" i="5" s="1"/>
  <c r="Q1831" i="5"/>
  <c r="Q1860" i="5"/>
  <c r="N1860" i="5"/>
  <c r="O1860" i="5" s="1"/>
  <c r="P1860" i="5" s="1"/>
  <c r="Q1871" i="5"/>
  <c r="N1897" i="5"/>
  <c r="O1897" i="5" s="1"/>
  <c r="P1897" i="5" s="1"/>
  <c r="Q1897" i="5"/>
  <c r="N1908" i="5"/>
  <c r="O1908" i="5" s="1"/>
  <c r="P1908" i="5" s="1"/>
  <c r="N1939" i="5"/>
  <c r="O1939" i="5" s="1"/>
  <c r="P1939" i="5" s="1"/>
  <c r="Q1939" i="5"/>
  <c r="Q1968" i="5"/>
  <c r="N1968" i="5"/>
  <c r="O1968" i="5" s="1"/>
  <c r="P1968" i="5" s="1"/>
  <c r="Q1979" i="5"/>
  <c r="N2005" i="5"/>
  <c r="O2005" i="5" s="1"/>
  <c r="P2005" i="5" s="1"/>
  <c r="Q2005" i="5"/>
  <c r="N2016" i="5"/>
  <c r="O2016" i="5" s="1"/>
  <c r="P2016" i="5" s="1"/>
  <c r="N2077" i="5"/>
  <c r="O2077" i="5" s="1"/>
  <c r="P2077" i="5" s="1"/>
  <c r="N2104" i="5"/>
  <c r="O2104" i="5" s="1"/>
  <c r="P2104" i="5" s="1"/>
  <c r="Q2104" i="5"/>
  <c r="N2132" i="5"/>
  <c r="O2132" i="5" s="1"/>
  <c r="P2132" i="5" s="1"/>
  <c r="N2144" i="5"/>
  <c r="O2144" i="5" s="1"/>
  <c r="P2144" i="5" s="1"/>
  <c r="Q2144" i="5"/>
  <c r="N2159" i="5"/>
  <c r="O2159" i="5" s="1"/>
  <c r="P2159" i="5" s="1"/>
  <c r="Q2159" i="5"/>
  <c r="N2187" i="5"/>
  <c r="O2187" i="5" s="1"/>
  <c r="P2187" i="5" s="1"/>
  <c r="Q2244" i="5"/>
  <c r="N2250" i="5"/>
  <c r="O2250" i="5" s="1"/>
  <c r="P2250" i="5" s="1"/>
  <c r="Q2285" i="5"/>
  <c r="Q2363" i="5"/>
  <c r="N2382" i="5"/>
  <c r="O2382" i="5" s="1"/>
  <c r="P2382" i="5" s="1"/>
  <c r="Q2408" i="5"/>
  <c r="Q2480" i="5"/>
  <c r="N2496" i="5"/>
  <c r="O2496" i="5" s="1"/>
  <c r="P2496" i="5" s="1"/>
  <c r="N2583" i="5"/>
  <c r="O2583" i="5" s="1"/>
  <c r="P2583" i="5" s="1"/>
  <c r="N2634" i="5"/>
  <c r="O2634" i="5" s="1"/>
  <c r="P2634" i="5" s="1"/>
  <c r="Q2657" i="5"/>
  <c r="N2703" i="5"/>
  <c r="O2703" i="5" s="1"/>
  <c r="P2703" i="5" s="1"/>
  <c r="Q2732" i="5"/>
  <c r="N2802" i="5"/>
  <c r="O2802" i="5" s="1"/>
  <c r="P2802" i="5" s="1"/>
  <c r="N2829" i="5"/>
  <c r="O2829" i="5" s="1"/>
  <c r="P2829" i="5" s="1"/>
  <c r="N2856" i="5"/>
  <c r="O2856" i="5" s="1"/>
  <c r="P2856" i="5" s="1"/>
  <c r="N2883" i="5"/>
  <c r="O2883" i="5" s="1"/>
  <c r="P2883" i="5" s="1"/>
  <c r="Q2896" i="5"/>
  <c r="Q3143" i="5"/>
  <c r="N3153" i="5"/>
  <c r="O3153" i="5" s="1"/>
  <c r="P3153" i="5" s="1"/>
  <c r="N3294" i="5"/>
  <c r="O3294" i="5" s="1"/>
  <c r="P3294" i="5" s="1"/>
  <c r="Q3395" i="5"/>
  <c r="N3395" i="5"/>
  <c r="O3395" i="5" s="1"/>
  <c r="P3395" i="5" s="1"/>
  <c r="N3398" i="5"/>
  <c r="O3398" i="5" s="1"/>
  <c r="P3398" i="5" s="1"/>
  <c r="Q3477" i="5"/>
  <c r="N3658" i="5"/>
  <c r="O3658" i="5" s="1"/>
  <c r="P3658" i="5" s="1"/>
  <c r="Q3658" i="5"/>
  <c r="N4772" i="5"/>
  <c r="O4772" i="5" s="1"/>
  <c r="P4772" i="5" s="1"/>
  <c r="Q4772" i="5"/>
  <c r="Q4859" i="5"/>
  <c r="Q5214" i="5"/>
  <c r="Q756" i="5"/>
  <c r="N756" i="5"/>
  <c r="O756" i="5" s="1"/>
  <c r="P756" i="5" s="1"/>
  <c r="Q761" i="5"/>
  <c r="Q768" i="5"/>
  <c r="N768" i="5"/>
  <c r="O768" i="5" s="1"/>
  <c r="P768" i="5" s="1"/>
  <c r="Q773" i="5"/>
  <c r="Q780" i="5"/>
  <c r="N780" i="5"/>
  <c r="O780" i="5" s="1"/>
  <c r="P780" i="5" s="1"/>
  <c r="Q785" i="5"/>
  <c r="Q792" i="5"/>
  <c r="N792" i="5"/>
  <c r="O792" i="5" s="1"/>
  <c r="P792" i="5" s="1"/>
  <c r="Q797" i="5"/>
  <c r="Q804" i="5"/>
  <c r="N804" i="5"/>
  <c r="O804" i="5" s="1"/>
  <c r="P804" i="5" s="1"/>
  <c r="Q809" i="5"/>
  <c r="Q816" i="5"/>
  <c r="N816" i="5"/>
  <c r="O816" i="5" s="1"/>
  <c r="P816" i="5" s="1"/>
  <c r="Q821" i="5"/>
  <c r="Q828" i="5"/>
  <c r="N828" i="5"/>
  <c r="O828" i="5" s="1"/>
  <c r="P828" i="5" s="1"/>
  <c r="Q833" i="5"/>
  <c r="Q840" i="5"/>
  <c r="N840" i="5"/>
  <c r="O840" i="5" s="1"/>
  <c r="P840" i="5" s="1"/>
  <c r="Q845" i="5"/>
  <c r="Q852" i="5"/>
  <c r="N852" i="5"/>
  <c r="O852" i="5" s="1"/>
  <c r="P852" i="5" s="1"/>
  <c r="Q857" i="5"/>
  <c r="Q864" i="5"/>
  <c r="N864" i="5"/>
  <c r="O864" i="5" s="1"/>
  <c r="P864" i="5" s="1"/>
  <c r="Q869" i="5"/>
  <c r="Q876" i="5"/>
  <c r="N876" i="5"/>
  <c r="O876" i="5" s="1"/>
  <c r="P876" i="5" s="1"/>
  <c r="Q881" i="5"/>
  <c r="Q888" i="5"/>
  <c r="N888" i="5"/>
  <c r="O888" i="5" s="1"/>
  <c r="P888" i="5" s="1"/>
  <c r="Q893" i="5"/>
  <c r="Q900" i="5"/>
  <c r="N900" i="5"/>
  <c r="O900" i="5" s="1"/>
  <c r="P900" i="5" s="1"/>
  <c r="Q905" i="5"/>
  <c r="Q912" i="5"/>
  <c r="N912" i="5"/>
  <c r="O912" i="5" s="1"/>
  <c r="P912" i="5" s="1"/>
  <c r="Q917" i="5"/>
  <c r="Q924" i="5"/>
  <c r="N924" i="5"/>
  <c r="O924" i="5" s="1"/>
  <c r="P924" i="5" s="1"/>
  <c r="Q929" i="5"/>
  <c r="Q936" i="5"/>
  <c r="N936" i="5"/>
  <c r="O936" i="5" s="1"/>
  <c r="P936" i="5" s="1"/>
  <c r="Q941" i="5"/>
  <c r="Q948" i="5"/>
  <c r="N948" i="5"/>
  <c r="O948" i="5" s="1"/>
  <c r="P948" i="5" s="1"/>
  <c r="Q953" i="5"/>
  <c r="Q960" i="5"/>
  <c r="N960" i="5"/>
  <c r="O960" i="5" s="1"/>
  <c r="P960" i="5" s="1"/>
  <c r="Q965" i="5"/>
  <c r="Q972" i="5"/>
  <c r="N972" i="5"/>
  <c r="O972" i="5" s="1"/>
  <c r="P972" i="5" s="1"/>
  <c r="Q977" i="5"/>
  <c r="Q984" i="5"/>
  <c r="N984" i="5"/>
  <c r="O984" i="5" s="1"/>
  <c r="P984" i="5" s="1"/>
  <c r="Q989" i="5"/>
  <c r="Q996" i="5"/>
  <c r="N996" i="5"/>
  <c r="O996" i="5" s="1"/>
  <c r="P996" i="5" s="1"/>
  <c r="Q1001" i="5"/>
  <c r="Q1008" i="5"/>
  <c r="N1008" i="5"/>
  <c r="O1008" i="5" s="1"/>
  <c r="P1008" i="5" s="1"/>
  <c r="Q1013" i="5"/>
  <c r="Q1020" i="5"/>
  <c r="N1020" i="5"/>
  <c r="O1020" i="5" s="1"/>
  <c r="P1020" i="5" s="1"/>
  <c r="Q1025" i="5"/>
  <c r="Q1032" i="5"/>
  <c r="N1032" i="5"/>
  <c r="O1032" i="5" s="1"/>
  <c r="P1032" i="5" s="1"/>
  <c r="Q1037" i="5"/>
  <c r="Q1044" i="5"/>
  <c r="N1044" i="5"/>
  <c r="O1044" i="5" s="1"/>
  <c r="P1044" i="5" s="1"/>
  <c r="Q1049" i="5"/>
  <c r="Q1056" i="5"/>
  <c r="N1056" i="5"/>
  <c r="O1056" i="5" s="1"/>
  <c r="P1056" i="5" s="1"/>
  <c r="Q1061" i="5"/>
  <c r="Q1068" i="5"/>
  <c r="N1068" i="5"/>
  <c r="O1068" i="5" s="1"/>
  <c r="P1068" i="5" s="1"/>
  <c r="Q1073" i="5"/>
  <c r="Q1080" i="5"/>
  <c r="N1080" i="5"/>
  <c r="O1080" i="5" s="1"/>
  <c r="P1080" i="5" s="1"/>
  <c r="Q1085" i="5"/>
  <c r="Q1092" i="5"/>
  <c r="N1092" i="5"/>
  <c r="O1092" i="5" s="1"/>
  <c r="P1092" i="5" s="1"/>
  <c r="Q1097" i="5"/>
  <c r="Q1104" i="5"/>
  <c r="N1104" i="5"/>
  <c r="O1104" i="5" s="1"/>
  <c r="P1104" i="5" s="1"/>
  <c r="Q1109" i="5"/>
  <c r="Q1116" i="5"/>
  <c r="N1116" i="5"/>
  <c r="O1116" i="5" s="1"/>
  <c r="P1116" i="5" s="1"/>
  <c r="Q1121" i="5"/>
  <c r="Q1128" i="5"/>
  <c r="N1128" i="5"/>
  <c r="O1128" i="5" s="1"/>
  <c r="P1128" i="5" s="1"/>
  <c r="Q1133" i="5"/>
  <c r="Q1140" i="5"/>
  <c r="N1140" i="5"/>
  <c r="O1140" i="5" s="1"/>
  <c r="P1140" i="5" s="1"/>
  <c r="Q1145" i="5"/>
  <c r="Q1152" i="5"/>
  <c r="N1152" i="5"/>
  <c r="O1152" i="5" s="1"/>
  <c r="P1152" i="5" s="1"/>
  <c r="Q1157" i="5"/>
  <c r="Q1164" i="5"/>
  <c r="N1164" i="5"/>
  <c r="O1164" i="5" s="1"/>
  <c r="P1164" i="5" s="1"/>
  <c r="N1213" i="5"/>
  <c r="O1213" i="5" s="1"/>
  <c r="P1213" i="5" s="1"/>
  <c r="Q1222" i="5"/>
  <c r="N1222" i="5"/>
  <c r="O1222" i="5" s="1"/>
  <c r="P1222" i="5" s="1"/>
  <c r="N1229" i="5"/>
  <c r="O1229" i="5" s="1"/>
  <c r="P1229" i="5" s="1"/>
  <c r="Q1236" i="5"/>
  <c r="N1236" i="5"/>
  <c r="O1236" i="5" s="1"/>
  <c r="P1236" i="5" s="1"/>
  <c r="N1285" i="5"/>
  <c r="O1285" i="5" s="1"/>
  <c r="P1285" i="5" s="1"/>
  <c r="Q1294" i="5"/>
  <c r="N1294" i="5"/>
  <c r="O1294" i="5" s="1"/>
  <c r="P1294" i="5" s="1"/>
  <c r="N1301" i="5"/>
  <c r="O1301" i="5" s="1"/>
  <c r="P1301" i="5" s="1"/>
  <c r="Q1308" i="5"/>
  <c r="N1308" i="5"/>
  <c r="O1308" i="5" s="1"/>
  <c r="P1308" i="5" s="1"/>
  <c r="N1325" i="5"/>
  <c r="O1325" i="5" s="1"/>
  <c r="P1325" i="5" s="1"/>
  <c r="N1330" i="5"/>
  <c r="O1330" i="5" s="1"/>
  <c r="P1330" i="5" s="1"/>
  <c r="Q1330" i="5"/>
  <c r="Q1365" i="5"/>
  <c r="N1365" i="5"/>
  <c r="O1365" i="5" s="1"/>
  <c r="P1365" i="5" s="1"/>
  <c r="N1390" i="5"/>
  <c r="O1390" i="5" s="1"/>
  <c r="P1390" i="5" s="1"/>
  <c r="Q1390" i="5"/>
  <c r="Q1403" i="5"/>
  <c r="N1433" i="5"/>
  <c r="O1433" i="5" s="1"/>
  <c r="P1433" i="5" s="1"/>
  <c r="N1438" i="5"/>
  <c r="O1438" i="5" s="1"/>
  <c r="P1438" i="5" s="1"/>
  <c r="Q1438" i="5"/>
  <c r="Q1473" i="5"/>
  <c r="N1473" i="5"/>
  <c r="O1473" i="5" s="1"/>
  <c r="P1473" i="5" s="1"/>
  <c r="N1498" i="5"/>
  <c r="O1498" i="5" s="1"/>
  <c r="P1498" i="5" s="1"/>
  <c r="Q1498" i="5"/>
  <c r="Q1511" i="5"/>
  <c r="N1541" i="5"/>
  <c r="O1541" i="5" s="1"/>
  <c r="P1541" i="5" s="1"/>
  <c r="N1546" i="5"/>
  <c r="O1546" i="5" s="1"/>
  <c r="P1546" i="5" s="1"/>
  <c r="Q1546" i="5"/>
  <c r="Q1581" i="5"/>
  <c r="N1581" i="5"/>
  <c r="O1581" i="5" s="1"/>
  <c r="P1581" i="5" s="1"/>
  <c r="N1606" i="5"/>
  <c r="O1606" i="5" s="1"/>
  <c r="P1606" i="5" s="1"/>
  <c r="Q1606" i="5"/>
  <c r="Q1619" i="5"/>
  <c r="N1649" i="5"/>
  <c r="O1649" i="5" s="1"/>
  <c r="P1649" i="5" s="1"/>
  <c r="N1654" i="5"/>
  <c r="O1654" i="5" s="1"/>
  <c r="P1654" i="5" s="1"/>
  <c r="Q1654" i="5"/>
  <c r="Q1689" i="5"/>
  <c r="N1689" i="5"/>
  <c r="O1689" i="5" s="1"/>
  <c r="P1689" i="5" s="1"/>
  <c r="Q1700" i="5"/>
  <c r="N1726" i="5"/>
  <c r="O1726" i="5" s="1"/>
  <c r="P1726" i="5" s="1"/>
  <c r="Q1726" i="5"/>
  <c r="N1737" i="5"/>
  <c r="O1737" i="5" s="1"/>
  <c r="P1737" i="5" s="1"/>
  <c r="N1768" i="5"/>
  <c r="O1768" i="5" s="1"/>
  <c r="P1768" i="5" s="1"/>
  <c r="Q1768" i="5"/>
  <c r="Q1797" i="5"/>
  <c r="N1797" i="5"/>
  <c r="O1797" i="5" s="1"/>
  <c r="P1797" i="5" s="1"/>
  <c r="Q1808" i="5"/>
  <c r="N1834" i="5"/>
  <c r="O1834" i="5" s="1"/>
  <c r="P1834" i="5" s="1"/>
  <c r="Q1834" i="5"/>
  <c r="N1845" i="5"/>
  <c r="O1845" i="5" s="1"/>
  <c r="P1845" i="5" s="1"/>
  <c r="N1876" i="5"/>
  <c r="O1876" i="5" s="1"/>
  <c r="P1876" i="5" s="1"/>
  <c r="Q1876" i="5"/>
  <c r="Q1905" i="5"/>
  <c r="N1905" i="5"/>
  <c r="O1905" i="5" s="1"/>
  <c r="P1905" i="5" s="1"/>
  <c r="Q1916" i="5"/>
  <c r="N1942" i="5"/>
  <c r="O1942" i="5" s="1"/>
  <c r="P1942" i="5" s="1"/>
  <c r="Q1942" i="5"/>
  <c r="N1953" i="5"/>
  <c r="O1953" i="5" s="1"/>
  <c r="P1953" i="5" s="1"/>
  <c r="N1984" i="5"/>
  <c r="O1984" i="5" s="1"/>
  <c r="P1984" i="5" s="1"/>
  <c r="Q1984" i="5"/>
  <c r="Q2013" i="5"/>
  <c r="N2013" i="5"/>
  <c r="O2013" i="5" s="1"/>
  <c r="P2013" i="5" s="1"/>
  <c r="Q2024" i="5"/>
  <c r="N2089" i="5"/>
  <c r="O2089" i="5" s="1"/>
  <c r="P2089" i="5" s="1"/>
  <c r="Q2089" i="5"/>
  <c r="N2115" i="5"/>
  <c r="O2115" i="5" s="1"/>
  <c r="P2115" i="5" s="1"/>
  <c r="N2147" i="5"/>
  <c r="O2147" i="5" s="1"/>
  <c r="P2147" i="5" s="1"/>
  <c r="Q2147" i="5"/>
  <c r="N2164" i="5"/>
  <c r="O2164" i="5" s="1"/>
  <c r="P2164" i="5" s="1"/>
  <c r="Q2164" i="5"/>
  <c r="Q2213" i="5"/>
  <c r="N2213" i="5"/>
  <c r="O2213" i="5" s="1"/>
  <c r="P2213" i="5" s="1"/>
  <c r="N2285" i="5"/>
  <c r="O2285" i="5" s="1"/>
  <c r="P2285" i="5" s="1"/>
  <c r="N2418" i="5"/>
  <c r="O2418" i="5" s="1"/>
  <c r="P2418" i="5" s="1"/>
  <c r="N2628" i="5"/>
  <c r="O2628" i="5" s="1"/>
  <c r="P2628" i="5" s="1"/>
  <c r="Q2644" i="5"/>
  <c r="Q2684" i="5"/>
  <c r="N2739" i="5"/>
  <c r="O2739" i="5" s="1"/>
  <c r="P2739" i="5" s="1"/>
  <c r="N2745" i="5"/>
  <c r="O2745" i="5" s="1"/>
  <c r="P2745" i="5" s="1"/>
  <c r="Q3251" i="5"/>
  <c r="N3267" i="5"/>
  <c r="O3267" i="5" s="1"/>
  <c r="P3267" i="5" s="1"/>
  <c r="Q3362" i="5"/>
  <c r="N3375" i="5"/>
  <c r="O3375" i="5" s="1"/>
  <c r="P3375" i="5" s="1"/>
  <c r="N3679" i="5"/>
  <c r="O3679" i="5" s="1"/>
  <c r="P3679" i="5" s="1"/>
  <c r="Q3679" i="5"/>
  <c r="N3730" i="5"/>
  <c r="O3730" i="5" s="1"/>
  <c r="P3730" i="5" s="1"/>
  <c r="Q3730" i="5"/>
  <c r="N3784" i="5"/>
  <c r="O3784" i="5" s="1"/>
  <c r="P3784" i="5" s="1"/>
  <c r="Q3784" i="5"/>
  <c r="Q4065" i="5"/>
  <c r="Q4471" i="5"/>
  <c r="N4471" i="5"/>
  <c r="O4471" i="5" s="1"/>
  <c r="P4471" i="5" s="1"/>
  <c r="N4859" i="5"/>
  <c r="O4859" i="5" s="1"/>
  <c r="P4859" i="5" s="1"/>
  <c r="N5046" i="5"/>
  <c r="O5046" i="5" s="1"/>
  <c r="P5046" i="5" s="1"/>
  <c r="Q6057" i="5"/>
  <c r="N6057" i="5"/>
  <c r="O6057" i="5" s="1"/>
  <c r="P6057" i="5" s="1"/>
  <c r="N6230" i="5"/>
  <c r="O6230" i="5" s="1"/>
  <c r="P6230" i="5" s="1"/>
  <c r="Q127" i="5"/>
  <c r="N127" i="5"/>
  <c r="O127" i="5" s="1"/>
  <c r="P127" i="5" s="1"/>
  <c r="Q464" i="5"/>
  <c r="N464" i="5"/>
  <c r="O464" i="5" s="1"/>
  <c r="P464" i="5" s="1"/>
  <c r="N569" i="5"/>
  <c r="O569" i="5" s="1"/>
  <c r="P569" i="5" s="1"/>
  <c r="N773" i="5"/>
  <c r="O773" i="5" s="1"/>
  <c r="P773" i="5" s="1"/>
  <c r="N1157" i="5"/>
  <c r="O1157" i="5" s="1"/>
  <c r="P1157" i="5" s="1"/>
  <c r="N1227" i="5"/>
  <c r="O1227" i="5" s="1"/>
  <c r="P1227" i="5" s="1"/>
  <c r="N1292" i="5"/>
  <c r="O1292" i="5" s="1"/>
  <c r="P1292" i="5" s="1"/>
  <c r="N1496" i="5"/>
  <c r="O1496" i="5" s="1"/>
  <c r="P1496" i="5" s="1"/>
  <c r="Q1734" i="5"/>
  <c r="N1734" i="5"/>
  <c r="O1734" i="5" s="1"/>
  <c r="P1734" i="5" s="1"/>
  <c r="Q1745" i="5"/>
  <c r="Q1842" i="5"/>
  <c r="N1842" i="5"/>
  <c r="O1842" i="5" s="1"/>
  <c r="P1842" i="5" s="1"/>
  <c r="N1879" i="5"/>
  <c r="O1879" i="5" s="1"/>
  <c r="P1879" i="5" s="1"/>
  <c r="Q1879" i="5"/>
  <c r="N1890" i="5"/>
  <c r="O1890" i="5" s="1"/>
  <c r="P1890" i="5" s="1"/>
  <c r="N1921" i="5"/>
  <c r="O1921" i="5" s="1"/>
  <c r="P1921" i="5" s="1"/>
  <c r="Q1921" i="5"/>
  <c r="Q1950" i="5"/>
  <c r="N1950" i="5"/>
  <c r="O1950" i="5" s="1"/>
  <c r="P1950" i="5" s="1"/>
  <c r="Q1961" i="5"/>
  <c r="N1987" i="5"/>
  <c r="O1987" i="5" s="1"/>
  <c r="P1987" i="5" s="1"/>
  <c r="Q1987" i="5"/>
  <c r="N1998" i="5"/>
  <c r="O1998" i="5" s="1"/>
  <c r="P1998" i="5" s="1"/>
  <c r="N2029" i="5"/>
  <c r="O2029" i="5" s="1"/>
  <c r="P2029" i="5" s="1"/>
  <c r="Q2029" i="5"/>
  <c r="N2060" i="5"/>
  <c r="O2060" i="5" s="1"/>
  <c r="P2060" i="5" s="1"/>
  <c r="N2072" i="5"/>
  <c r="O2072" i="5" s="1"/>
  <c r="P2072" i="5" s="1"/>
  <c r="Q2072" i="5"/>
  <c r="N2087" i="5"/>
  <c r="O2087" i="5" s="1"/>
  <c r="P2087" i="5" s="1"/>
  <c r="Q2087" i="5"/>
  <c r="Q2142" i="5"/>
  <c r="N2142" i="5"/>
  <c r="O2142" i="5" s="1"/>
  <c r="P2142" i="5" s="1"/>
  <c r="N2202" i="5"/>
  <c r="O2202" i="5" s="1"/>
  <c r="P2202" i="5" s="1"/>
  <c r="N2228" i="5"/>
  <c r="O2228" i="5" s="1"/>
  <c r="P2228" i="5" s="1"/>
  <c r="Q2270" i="5"/>
  <c r="N2340" i="5"/>
  <c r="O2340" i="5" s="1"/>
  <c r="P2340" i="5" s="1"/>
  <c r="Q2357" i="5"/>
  <c r="Q2516" i="5"/>
  <c r="N2535" i="5"/>
  <c r="O2535" i="5" s="1"/>
  <c r="P2535" i="5" s="1"/>
  <c r="Q2558" i="5"/>
  <c r="Q2609" i="5"/>
  <c r="N2700" i="5"/>
  <c r="O2700" i="5" s="1"/>
  <c r="P2700" i="5" s="1"/>
  <c r="Q2716" i="5"/>
  <c r="Q3026" i="5"/>
  <c r="N3036" i="5"/>
  <c r="O3036" i="5" s="1"/>
  <c r="P3036" i="5" s="1"/>
  <c r="Q3053" i="5"/>
  <c r="N3063" i="5"/>
  <c r="O3063" i="5" s="1"/>
  <c r="P3063" i="5" s="1"/>
  <c r="Q3106" i="5"/>
  <c r="N3150" i="5"/>
  <c r="O3150" i="5" s="1"/>
  <c r="P3150" i="5" s="1"/>
  <c r="N3261" i="5"/>
  <c r="O3261" i="5" s="1"/>
  <c r="P3261" i="5" s="1"/>
  <c r="Q3359" i="5"/>
  <c r="N3359" i="5"/>
  <c r="O3359" i="5" s="1"/>
  <c r="P3359" i="5" s="1"/>
  <c r="N3369" i="5"/>
  <c r="O3369" i="5" s="1"/>
  <c r="P3369" i="5" s="1"/>
  <c r="Q3413" i="5"/>
  <c r="N3504" i="5"/>
  <c r="O3504" i="5" s="1"/>
  <c r="P3504" i="5" s="1"/>
  <c r="Q3558" i="5"/>
  <c r="N3558" i="5"/>
  <c r="N3573" i="5"/>
  <c r="O3573" i="5" s="1"/>
  <c r="P3573" i="5" s="1"/>
  <c r="Q3645" i="5"/>
  <c r="Q3720" i="5"/>
  <c r="N3720" i="5"/>
  <c r="O3720" i="5" s="1"/>
  <c r="P3720" i="5" s="1"/>
  <c r="N3948" i="5"/>
  <c r="O3948" i="5" s="1"/>
  <c r="P3948" i="5" s="1"/>
  <c r="N4003" i="5"/>
  <c r="O4003" i="5" s="1"/>
  <c r="P4003" i="5" s="1"/>
  <c r="Q4003" i="5"/>
  <c r="N4277" i="5"/>
  <c r="O4277" i="5" s="1"/>
  <c r="P4277" i="5" s="1"/>
  <c r="N4621" i="5"/>
  <c r="O4621" i="5" s="1"/>
  <c r="P4621" i="5" s="1"/>
  <c r="Q78" i="5"/>
  <c r="N78" i="5"/>
  <c r="O78" i="5" s="1"/>
  <c r="P78" i="5" s="1"/>
  <c r="O176" i="5"/>
  <c r="P176" i="5" s="1"/>
  <c r="Q176" i="5"/>
  <c r="N223" i="5"/>
  <c r="O223" i="5" s="1"/>
  <c r="P223" i="5" s="1"/>
  <c r="N227" i="5"/>
  <c r="O227" i="5" s="1"/>
  <c r="P227" i="5" s="1"/>
  <c r="Q245" i="5"/>
  <c r="Q294" i="5"/>
  <c r="N294" i="5"/>
  <c r="O294" i="5" s="1"/>
  <c r="P294" i="5" s="1"/>
  <c r="Q343" i="5"/>
  <c r="N343" i="5"/>
  <c r="O343" i="5" s="1"/>
  <c r="P343" i="5" s="1"/>
  <c r="O392" i="5"/>
  <c r="P392" i="5" s="1"/>
  <c r="Q392" i="5"/>
  <c r="N439" i="5"/>
  <c r="O439" i="5" s="1"/>
  <c r="P439" i="5" s="1"/>
  <c r="N443" i="5"/>
  <c r="O443" i="5" s="1"/>
  <c r="P443" i="5" s="1"/>
  <c r="N497" i="5"/>
  <c r="O497" i="5" s="1"/>
  <c r="P497" i="5" s="1"/>
  <c r="N509" i="5"/>
  <c r="O509" i="5" s="1"/>
  <c r="P509" i="5" s="1"/>
  <c r="N521" i="5"/>
  <c r="O521" i="5" s="1"/>
  <c r="P521" i="5" s="1"/>
  <c r="N533" i="5"/>
  <c r="O533" i="5" s="1"/>
  <c r="P533" i="5" s="1"/>
  <c r="N545" i="5"/>
  <c r="O545" i="5" s="1"/>
  <c r="P545" i="5" s="1"/>
  <c r="N557" i="5"/>
  <c r="O557" i="5" s="1"/>
  <c r="P557" i="5" s="1"/>
  <c r="N581" i="5"/>
  <c r="O581" i="5" s="1"/>
  <c r="P581" i="5" s="1"/>
  <c r="N593" i="5"/>
  <c r="O593" i="5" s="1"/>
  <c r="P593" i="5" s="1"/>
  <c r="N605" i="5"/>
  <c r="O605" i="5" s="1"/>
  <c r="P605" i="5" s="1"/>
  <c r="N617" i="5"/>
  <c r="O617" i="5" s="1"/>
  <c r="P617" i="5" s="1"/>
  <c r="N629" i="5"/>
  <c r="O629" i="5" s="1"/>
  <c r="P629" i="5" s="1"/>
  <c r="N641" i="5"/>
  <c r="O641" i="5" s="1"/>
  <c r="P641" i="5" s="1"/>
  <c r="N653" i="5"/>
  <c r="O653" i="5" s="1"/>
  <c r="P653" i="5" s="1"/>
  <c r="N665" i="5"/>
  <c r="O665" i="5" s="1"/>
  <c r="P665" i="5" s="1"/>
  <c r="N677" i="5"/>
  <c r="O677" i="5" s="1"/>
  <c r="P677" i="5" s="1"/>
  <c r="N689" i="5"/>
  <c r="O689" i="5" s="1"/>
  <c r="P689" i="5" s="1"/>
  <c r="N701" i="5"/>
  <c r="O701" i="5" s="1"/>
  <c r="P701" i="5" s="1"/>
  <c r="N713" i="5"/>
  <c r="O713" i="5" s="1"/>
  <c r="P713" i="5" s="1"/>
  <c r="N725" i="5"/>
  <c r="O725" i="5" s="1"/>
  <c r="P725" i="5" s="1"/>
  <c r="N737" i="5"/>
  <c r="O737" i="5" s="1"/>
  <c r="P737" i="5" s="1"/>
  <c r="N749" i="5"/>
  <c r="O749" i="5" s="1"/>
  <c r="P749" i="5" s="1"/>
  <c r="N761" i="5"/>
  <c r="O761" i="5" s="1"/>
  <c r="P761" i="5" s="1"/>
  <c r="N785" i="5"/>
  <c r="O785" i="5" s="1"/>
  <c r="P785" i="5" s="1"/>
  <c r="N797" i="5"/>
  <c r="O797" i="5" s="1"/>
  <c r="P797" i="5" s="1"/>
  <c r="N809" i="5"/>
  <c r="O809" i="5" s="1"/>
  <c r="P809" i="5" s="1"/>
  <c r="N821" i="5"/>
  <c r="O821" i="5" s="1"/>
  <c r="P821" i="5" s="1"/>
  <c r="N833" i="5"/>
  <c r="O833" i="5" s="1"/>
  <c r="P833" i="5" s="1"/>
  <c r="N845" i="5"/>
  <c r="O845" i="5" s="1"/>
  <c r="P845" i="5" s="1"/>
  <c r="N857" i="5"/>
  <c r="O857" i="5" s="1"/>
  <c r="P857" i="5" s="1"/>
  <c r="N869" i="5"/>
  <c r="O869" i="5" s="1"/>
  <c r="P869" i="5" s="1"/>
  <c r="N881" i="5"/>
  <c r="O881" i="5" s="1"/>
  <c r="P881" i="5" s="1"/>
  <c r="N893" i="5"/>
  <c r="O893" i="5" s="1"/>
  <c r="P893" i="5" s="1"/>
  <c r="N905" i="5"/>
  <c r="O905" i="5" s="1"/>
  <c r="P905" i="5" s="1"/>
  <c r="N917" i="5"/>
  <c r="O917" i="5" s="1"/>
  <c r="P917" i="5" s="1"/>
  <c r="N929" i="5"/>
  <c r="O929" i="5" s="1"/>
  <c r="P929" i="5" s="1"/>
  <c r="N941" i="5"/>
  <c r="O941" i="5" s="1"/>
  <c r="P941" i="5" s="1"/>
  <c r="N953" i="5"/>
  <c r="O953" i="5" s="1"/>
  <c r="P953" i="5" s="1"/>
  <c r="N965" i="5"/>
  <c r="O965" i="5" s="1"/>
  <c r="P965" i="5" s="1"/>
  <c r="N977" i="5"/>
  <c r="O977" i="5" s="1"/>
  <c r="P977" i="5" s="1"/>
  <c r="N989" i="5"/>
  <c r="O989" i="5" s="1"/>
  <c r="P989" i="5" s="1"/>
  <c r="N1001" i="5"/>
  <c r="O1001" i="5" s="1"/>
  <c r="P1001" i="5" s="1"/>
  <c r="N1013" i="5"/>
  <c r="O1013" i="5" s="1"/>
  <c r="P1013" i="5" s="1"/>
  <c r="N1025" i="5"/>
  <c r="O1025" i="5" s="1"/>
  <c r="P1025" i="5" s="1"/>
  <c r="N1037" i="5"/>
  <c r="O1037" i="5" s="1"/>
  <c r="P1037" i="5" s="1"/>
  <c r="N1049" i="5"/>
  <c r="O1049" i="5" s="1"/>
  <c r="P1049" i="5" s="1"/>
  <c r="N1061" i="5"/>
  <c r="O1061" i="5" s="1"/>
  <c r="P1061" i="5" s="1"/>
  <c r="N1073" i="5"/>
  <c r="O1073" i="5" s="1"/>
  <c r="P1073" i="5" s="1"/>
  <c r="N1085" i="5"/>
  <c r="O1085" i="5" s="1"/>
  <c r="P1085" i="5" s="1"/>
  <c r="N1097" i="5"/>
  <c r="O1097" i="5" s="1"/>
  <c r="P1097" i="5" s="1"/>
  <c r="N1109" i="5"/>
  <c r="O1109" i="5" s="1"/>
  <c r="P1109" i="5" s="1"/>
  <c r="N1121" i="5"/>
  <c r="O1121" i="5" s="1"/>
  <c r="P1121" i="5" s="1"/>
  <c r="N1133" i="5"/>
  <c r="O1133" i="5" s="1"/>
  <c r="P1133" i="5" s="1"/>
  <c r="N1145" i="5"/>
  <c r="O1145" i="5" s="1"/>
  <c r="P1145" i="5" s="1"/>
  <c r="Q1169" i="5"/>
  <c r="N1220" i="5"/>
  <c r="O1220" i="5" s="1"/>
  <c r="P1220" i="5" s="1"/>
  <c r="Q1241" i="5"/>
  <c r="N1299" i="5"/>
  <c r="O1299" i="5" s="1"/>
  <c r="P1299" i="5" s="1"/>
  <c r="Q1313" i="5"/>
  <c r="Q1320" i="5"/>
  <c r="N1320" i="5"/>
  <c r="O1320" i="5" s="1"/>
  <c r="P1320" i="5" s="1"/>
  <c r="O1323" i="5"/>
  <c r="P1323" i="5" s="1"/>
  <c r="N1345" i="5"/>
  <c r="O1345" i="5" s="1"/>
  <c r="P1345" i="5" s="1"/>
  <c r="Q1345" i="5"/>
  <c r="Q1358" i="5"/>
  <c r="N1388" i="5"/>
  <c r="O1388" i="5" s="1"/>
  <c r="P1388" i="5" s="1"/>
  <c r="N1393" i="5"/>
  <c r="O1393" i="5" s="1"/>
  <c r="P1393" i="5" s="1"/>
  <c r="Q1393" i="5"/>
  <c r="N1413" i="5"/>
  <c r="O1413" i="5" s="1"/>
  <c r="P1413" i="5" s="1"/>
  <c r="Q1428" i="5"/>
  <c r="N1428" i="5"/>
  <c r="O1428" i="5" s="1"/>
  <c r="P1428" i="5" s="1"/>
  <c r="N1453" i="5"/>
  <c r="O1453" i="5" s="1"/>
  <c r="P1453" i="5" s="1"/>
  <c r="Q1453" i="5"/>
  <c r="Q1466" i="5"/>
  <c r="N1501" i="5"/>
  <c r="O1501" i="5" s="1"/>
  <c r="P1501" i="5" s="1"/>
  <c r="Q1501" i="5"/>
  <c r="N1521" i="5"/>
  <c r="O1521" i="5" s="1"/>
  <c r="P1521" i="5" s="1"/>
  <c r="Q1536" i="5"/>
  <c r="N1536" i="5"/>
  <c r="O1536" i="5" s="1"/>
  <c r="P1536" i="5" s="1"/>
  <c r="N1561" i="5"/>
  <c r="O1561" i="5" s="1"/>
  <c r="P1561" i="5" s="1"/>
  <c r="Q1561" i="5"/>
  <c r="Q1574" i="5"/>
  <c r="N1604" i="5"/>
  <c r="O1604" i="5" s="1"/>
  <c r="P1604" i="5" s="1"/>
  <c r="N1609" i="5"/>
  <c r="O1609" i="5" s="1"/>
  <c r="P1609" i="5" s="1"/>
  <c r="Q1609" i="5"/>
  <c r="N1629" i="5"/>
  <c r="O1629" i="5" s="1"/>
  <c r="P1629" i="5" s="1"/>
  <c r="Q1644" i="5"/>
  <c r="N1644" i="5"/>
  <c r="O1644" i="5" s="1"/>
  <c r="P1644" i="5" s="1"/>
  <c r="N1669" i="5"/>
  <c r="O1669" i="5" s="1"/>
  <c r="P1669" i="5" s="1"/>
  <c r="Q1669" i="5"/>
  <c r="Q1682" i="5"/>
  <c r="N1705" i="5"/>
  <c r="O1705" i="5" s="1"/>
  <c r="P1705" i="5" s="1"/>
  <c r="Q1705" i="5"/>
  <c r="N1771" i="5"/>
  <c r="O1771" i="5" s="1"/>
  <c r="P1771" i="5" s="1"/>
  <c r="Q1771" i="5"/>
  <c r="N1782" i="5"/>
  <c r="O1782" i="5" s="1"/>
  <c r="P1782" i="5" s="1"/>
  <c r="N1813" i="5"/>
  <c r="O1813" i="5" s="1"/>
  <c r="P1813" i="5" s="1"/>
  <c r="Q1813" i="5"/>
  <c r="Q1853" i="5"/>
  <c r="N5225" i="5"/>
  <c r="O5225" i="5" s="1"/>
  <c r="P5225" i="5" s="1"/>
  <c r="O32" i="5"/>
  <c r="P32" i="5" s="1"/>
  <c r="Q32" i="5"/>
  <c r="Q47" i="5"/>
  <c r="O74" i="5"/>
  <c r="P74" i="5" s="1"/>
  <c r="Q96" i="5"/>
  <c r="N96" i="5"/>
  <c r="O96" i="5" s="1"/>
  <c r="P96" i="5" s="1"/>
  <c r="N125" i="5"/>
  <c r="O125" i="5" s="1"/>
  <c r="P125" i="5" s="1"/>
  <c r="Q145" i="5"/>
  <c r="N145" i="5"/>
  <c r="O145" i="5" s="1"/>
  <c r="P145" i="5" s="1"/>
  <c r="O194" i="5"/>
  <c r="P194" i="5" s="1"/>
  <c r="Q194" i="5"/>
  <c r="N241" i="5"/>
  <c r="O241" i="5" s="1"/>
  <c r="P241" i="5" s="1"/>
  <c r="N245" i="5"/>
  <c r="O245" i="5" s="1"/>
  <c r="P245" i="5" s="1"/>
  <c r="Q263" i="5"/>
  <c r="O290" i="5"/>
  <c r="P290" i="5" s="1"/>
  <c r="Q312" i="5"/>
  <c r="N312" i="5"/>
  <c r="O312" i="5" s="1"/>
  <c r="P312" i="5" s="1"/>
  <c r="N341" i="5"/>
  <c r="O341" i="5" s="1"/>
  <c r="P341" i="5" s="1"/>
  <c r="O359" i="5"/>
  <c r="P359" i="5" s="1"/>
  <c r="Q361" i="5"/>
  <c r="N361" i="5"/>
  <c r="O361" i="5" s="1"/>
  <c r="P361" i="5" s="1"/>
  <c r="O410" i="5"/>
  <c r="P410" i="5" s="1"/>
  <c r="Q410" i="5"/>
  <c r="Q462" i="5"/>
  <c r="N462" i="5"/>
  <c r="O462" i="5" s="1"/>
  <c r="P462" i="5" s="1"/>
  <c r="Q467" i="5"/>
  <c r="Q469" i="5"/>
  <c r="N469" i="5"/>
  <c r="O469" i="5" s="1"/>
  <c r="P469" i="5" s="1"/>
  <c r="N495" i="5"/>
  <c r="O495" i="5" s="1"/>
  <c r="P495" i="5" s="1"/>
  <c r="Q502" i="5"/>
  <c r="N502" i="5"/>
  <c r="O502" i="5" s="1"/>
  <c r="P502" i="5" s="1"/>
  <c r="N507" i="5"/>
  <c r="O507" i="5" s="1"/>
  <c r="P507" i="5" s="1"/>
  <c r="Q514" i="5"/>
  <c r="N514" i="5"/>
  <c r="O514" i="5" s="1"/>
  <c r="P514" i="5" s="1"/>
  <c r="N519" i="5"/>
  <c r="O519" i="5" s="1"/>
  <c r="P519" i="5" s="1"/>
  <c r="Q526" i="5"/>
  <c r="N526" i="5"/>
  <c r="O526" i="5" s="1"/>
  <c r="P526" i="5" s="1"/>
  <c r="N531" i="5"/>
  <c r="O531" i="5" s="1"/>
  <c r="P531" i="5" s="1"/>
  <c r="Q538" i="5"/>
  <c r="N538" i="5"/>
  <c r="O538" i="5" s="1"/>
  <c r="P538" i="5" s="1"/>
  <c r="N543" i="5"/>
  <c r="O543" i="5" s="1"/>
  <c r="P543" i="5" s="1"/>
  <c r="Q550" i="5"/>
  <c r="N550" i="5"/>
  <c r="O550" i="5" s="1"/>
  <c r="P550" i="5" s="1"/>
  <c r="N555" i="5"/>
  <c r="O555" i="5" s="1"/>
  <c r="P555" i="5" s="1"/>
  <c r="Q562" i="5"/>
  <c r="N562" i="5"/>
  <c r="O562" i="5" s="1"/>
  <c r="P562" i="5" s="1"/>
  <c r="N567" i="5"/>
  <c r="O567" i="5" s="1"/>
  <c r="P567" i="5" s="1"/>
  <c r="Q574" i="5"/>
  <c r="N574" i="5"/>
  <c r="O574" i="5" s="1"/>
  <c r="P574" i="5" s="1"/>
  <c r="N579" i="5"/>
  <c r="O579" i="5" s="1"/>
  <c r="P579" i="5" s="1"/>
  <c r="Q586" i="5"/>
  <c r="N586" i="5"/>
  <c r="O586" i="5" s="1"/>
  <c r="P586" i="5" s="1"/>
  <c r="N591" i="5"/>
  <c r="O591" i="5" s="1"/>
  <c r="P591" i="5" s="1"/>
  <c r="Q598" i="5"/>
  <c r="N598" i="5"/>
  <c r="O598" i="5" s="1"/>
  <c r="P598" i="5" s="1"/>
  <c r="N603" i="5"/>
  <c r="O603" i="5" s="1"/>
  <c r="P603" i="5" s="1"/>
  <c r="Q610" i="5"/>
  <c r="N610" i="5"/>
  <c r="O610" i="5" s="1"/>
  <c r="P610" i="5" s="1"/>
  <c r="N615" i="5"/>
  <c r="O615" i="5" s="1"/>
  <c r="P615" i="5" s="1"/>
  <c r="Q622" i="5"/>
  <c r="N622" i="5"/>
  <c r="O622" i="5" s="1"/>
  <c r="P622" i="5" s="1"/>
  <c r="N627" i="5"/>
  <c r="O627" i="5" s="1"/>
  <c r="P627" i="5" s="1"/>
  <c r="Q634" i="5"/>
  <c r="N634" i="5"/>
  <c r="O634" i="5" s="1"/>
  <c r="P634" i="5" s="1"/>
  <c r="N639" i="5"/>
  <c r="O639" i="5" s="1"/>
  <c r="P639" i="5" s="1"/>
  <c r="Q646" i="5"/>
  <c r="N646" i="5"/>
  <c r="O646" i="5" s="1"/>
  <c r="P646" i="5" s="1"/>
  <c r="N651" i="5"/>
  <c r="O651" i="5" s="1"/>
  <c r="P651" i="5" s="1"/>
  <c r="Q658" i="5"/>
  <c r="N658" i="5"/>
  <c r="O658" i="5" s="1"/>
  <c r="P658" i="5" s="1"/>
  <c r="N663" i="5"/>
  <c r="O663" i="5" s="1"/>
  <c r="P663" i="5" s="1"/>
  <c r="Q670" i="5"/>
  <c r="N670" i="5"/>
  <c r="O670" i="5" s="1"/>
  <c r="P670" i="5" s="1"/>
  <c r="N675" i="5"/>
  <c r="O675" i="5" s="1"/>
  <c r="P675" i="5" s="1"/>
  <c r="Q682" i="5"/>
  <c r="N682" i="5"/>
  <c r="O682" i="5" s="1"/>
  <c r="P682" i="5" s="1"/>
  <c r="N687" i="5"/>
  <c r="O687" i="5" s="1"/>
  <c r="P687" i="5" s="1"/>
  <c r="Q694" i="5"/>
  <c r="N694" i="5"/>
  <c r="O694" i="5" s="1"/>
  <c r="P694" i="5" s="1"/>
  <c r="N699" i="5"/>
  <c r="O699" i="5" s="1"/>
  <c r="P699" i="5" s="1"/>
  <c r="Q706" i="5"/>
  <c r="N706" i="5"/>
  <c r="O706" i="5" s="1"/>
  <c r="P706" i="5" s="1"/>
  <c r="N711" i="5"/>
  <c r="O711" i="5" s="1"/>
  <c r="P711" i="5" s="1"/>
  <c r="Q718" i="5"/>
  <c r="N718" i="5"/>
  <c r="O718" i="5" s="1"/>
  <c r="P718" i="5" s="1"/>
  <c r="N723" i="5"/>
  <c r="O723" i="5" s="1"/>
  <c r="P723" i="5" s="1"/>
  <c r="Q730" i="5"/>
  <c r="N730" i="5"/>
  <c r="O730" i="5" s="1"/>
  <c r="P730" i="5" s="1"/>
  <c r="N735" i="5"/>
  <c r="O735" i="5" s="1"/>
  <c r="P735" i="5" s="1"/>
  <c r="Q742" i="5"/>
  <c r="N742" i="5"/>
  <c r="O742" i="5" s="1"/>
  <c r="P742" i="5" s="1"/>
  <c r="N747" i="5"/>
  <c r="O747" i="5" s="1"/>
  <c r="P747" i="5" s="1"/>
  <c r="Q754" i="5"/>
  <c r="N754" i="5"/>
  <c r="O754" i="5" s="1"/>
  <c r="P754" i="5" s="1"/>
  <c r="N759" i="5"/>
  <c r="O759" i="5" s="1"/>
  <c r="P759" i="5" s="1"/>
  <c r="Q766" i="5"/>
  <c r="N766" i="5"/>
  <c r="O766" i="5" s="1"/>
  <c r="P766" i="5" s="1"/>
  <c r="N771" i="5"/>
  <c r="O771" i="5" s="1"/>
  <c r="P771" i="5" s="1"/>
  <c r="Q778" i="5"/>
  <c r="N778" i="5"/>
  <c r="O778" i="5" s="1"/>
  <c r="P778" i="5" s="1"/>
  <c r="N783" i="5"/>
  <c r="O783" i="5" s="1"/>
  <c r="P783" i="5" s="1"/>
  <c r="Q790" i="5"/>
  <c r="N790" i="5"/>
  <c r="O790" i="5" s="1"/>
  <c r="P790" i="5" s="1"/>
  <c r="N795" i="5"/>
  <c r="O795" i="5" s="1"/>
  <c r="P795" i="5" s="1"/>
  <c r="Q802" i="5"/>
  <c r="N802" i="5"/>
  <c r="O802" i="5" s="1"/>
  <c r="P802" i="5" s="1"/>
  <c r="N807" i="5"/>
  <c r="O807" i="5" s="1"/>
  <c r="P807" i="5" s="1"/>
  <c r="Q814" i="5"/>
  <c r="N814" i="5"/>
  <c r="O814" i="5" s="1"/>
  <c r="P814" i="5" s="1"/>
  <c r="N819" i="5"/>
  <c r="O819" i="5" s="1"/>
  <c r="P819" i="5" s="1"/>
  <c r="Q826" i="5"/>
  <c r="N826" i="5"/>
  <c r="O826" i="5" s="1"/>
  <c r="P826" i="5" s="1"/>
  <c r="N831" i="5"/>
  <c r="O831" i="5" s="1"/>
  <c r="P831" i="5" s="1"/>
  <c r="Q838" i="5"/>
  <c r="N838" i="5"/>
  <c r="O838" i="5" s="1"/>
  <c r="P838" i="5" s="1"/>
  <c r="N843" i="5"/>
  <c r="O843" i="5" s="1"/>
  <c r="P843" i="5" s="1"/>
  <c r="Q850" i="5"/>
  <c r="N850" i="5"/>
  <c r="O850" i="5" s="1"/>
  <c r="P850" i="5" s="1"/>
  <c r="N855" i="5"/>
  <c r="O855" i="5" s="1"/>
  <c r="P855" i="5" s="1"/>
  <c r="Q862" i="5"/>
  <c r="N862" i="5"/>
  <c r="O862" i="5" s="1"/>
  <c r="P862" i="5" s="1"/>
  <c r="N867" i="5"/>
  <c r="O867" i="5" s="1"/>
  <c r="P867" i="5" s="1"/>
  <c r="Q874" i="5"/>
  <c r="N874" i="5"/>
  <c r="O874" i="5" s="1"/>
  <c r="P874" i="5" s="1"/>
  <c r="N879" i="5"/>
  <c r="O879" i="5" s="1"/>
  <c r="P879" i="5" s="1"/>
  <c r="Q886" i="5"/>
  <c r="N886" i="5"/>
  <c r="O886" i="5" s="1"/>
  <c r="P886" i="5" s="1"/>
  <c r="N891" i="5"/>
  <c r="O891" i="5" s="1"/>
  <c r="P891" i="5" s="1"/>
  <c r="Q898" i="5"/>
  <c r="N898" i="5"/>
  <c r="O898" i="5" s="1"/>
  <c r="P898" i="5" s="1"/>
  <c r="N903" i="5"/>
  <c r="O903" i="5" s="1"/>
  <c r="P903" i="5" s="1"/>
  <c r="Q910" i="5"/>
  <c r="N910" i="5"/>
  <c r="O910" i="5" s="1"/>
  <c r="P910" i="5" s="1"/>
  <c r="N915" i="5"/>
  <c r="O915" i="5" s="1"/>
  <c r="P915" i="5" s="1"/>
  <c r="Q922" i="5"/>
  <c r="N922" i="5"/>
  <c r="O922" i="5" s="1"/>
  <c r="P922" i="5" s="1"/>
  <c r="N927" i="5"/>
  <c r="O927" i="5" s="1"/>
  <c r="P927" i="5" s="1"/>
  <c r="Q934" i="5"/>
  <c r="N934" i="5"/>
  <c r="O934" i="5" s="1"/>
  <c r="P934" i="5" s="1"/>
  <c r="N939" i="5"/>
  <c r="O939" i="5" s="1"/>
  <c r="P939" i="5" s="1"/>
  <c r="Q946" i="5"/>
  <c r="N946" i="5"/>
  <c r="O946" i="5" s="1"/>
  <c r="P946" i="5" s="1"/>
  <c r="N951" i="5"/>
  <c r="O951" i="5" s="1"/>
  <c r="P951" i="5" s="1"/>
  <c r="Q958" i="5"/>
  <c r="N958" i="5"/>
  <c r="O958" i="5" s="1"/>
  <c r="P958" i="5" s="1"/>
  <c r="N963" i="5"/>
  <c r="O963" i="5" s="1"/>
  <c r="P963" i="5" s="1"/>
  <c r="Q970" i="5"/>
  <c r="N970" i="5"/>
  <c r="O970" i="5" s="1"/>
  <c r="P970" i="5" s="1"/>
  <c r="N975" i="5"/>
  <c r="O975" i="5" s="1"/>
  <c r="P975" i="5" s="1"/>
  <c r="Q982" i="5"/>
  <c r="N982" i="5"/>
  <c r="O982" i="5" s="1"/>
  <c r="P982" i="5" s="1"/>
  <c r="N987" i="5"/>
  <c r="O987" i="5" s="1"/>
  <c r="P987" i="5" s="1"/>
  <c r="Q994" i="5"/>
  <c r="N994" i="5"/>
  <c r="O994" i="5" s="1"/>
  <c r="P994" i="5" s="1"/>
  <c r="N999" i="5"/>
  <c r="O999" i="5" s="1"/>
  <c r="P999" i="5" s="1"/>
  <c r="Q1006" i="5"/>
  <c r="N1006" i="5"/>
  <c r="O1006" i="5" s="1"/>
  <c r="P1006" i="5" s="1"/>
  <c r="N1011" i="5"/>
  <c r="O1011" i="5" s="1"/>
  <c r="P1011" i="5" s="1"/>
  <c r="Q1018" i="5"/>
  <c r="N1018" i="5"/>
  <c r="O1018" i="5" s="1"/>
  <c r="P1018" i="5" s="1"/>
  <c r="N1023" i="5"/>
  <c r="O1023" i="5" s="1"/>
  <c r="P1023" i="5" s="1"/>
  <c r="Q1030" i="5"/>
  <c r="N1030" i="5"/>
  <c r="O1030" i="5" s="1"/>
  <c r="P1030" i="5" s="1"/>
  <c r="N1035" i="5"/>
  <c r="O1035" i="5" s="1"/>
  <c r="P1035" i="5" s="1"/>
  <c r="Q1042" i="5"/>
  <c r="N1042" i="5"/>
  <c r="O1042" i="5" s="1"/>
  <c r="P1042" i="5" s="1"/>
  <c r="N1047" i="5"/>
  <c r="O1047" i="5" s="1"/>
  <c r="P1047" i="5" s="1"/>
  <c r="Q1054" i="5"/>
  <c r="N1054" i="5"/>
  <c r="O1054" i="5" s="1"/>
  <c r="P1054" i="5" s="1"/>
  <c r="N1059" i="5"/>
  <c r="O1059" i="5" s="1"/>
  <c r="P1059" i="5" s="1"/>
  <c r="Q1066" i="5"/>
  <c r="N1066" i="5"/>
  <c r="O1066" i="5" s="1"/>
  <c r="P1066" i="5" s="1"/>
  <c r="N1071" i="5"/>
  <c r="O1071" i="5" s="1"/>
  <c r="P1071" i="5" s="1"/>
  <c r="Q1078" i="5"/>
  <c r="N1078" i="5"/>
  <c r="O1078" i="5" s="1"/>
  <c r="P1078" i="5" s="1"/>
  <c r="N1083" i="5"/>
  <c r="O1083" i="5" s="1"/>
  <c r="P1083" i="5" s="1"/>
  <c r="Q1090" i="5"/>
  <c r="N1090" i="5"/>
  <c r="O1090" i="5" s="1"/>
  <c r="P1090" i="5" s="1"/>
  <c r="N1095" i="5"/>
  <c r="O1095" i="5" s="1"/>
  <c r="P1095" i="5" s="1"/>
  <c r="Q1102" i="5"/>
  <c r="N1102" i="5"/>
  <c r="O1102" i="5" s="1"/>
  <c r="P1102" i="5" s="1"/>
  <c r="N1107" i="5"/>
  <c r="O1107" i="5" s="1"/>
  <c r="P1107" i="5" s="1"/>
  <c r="Q1114" i="5"/>
  <c r="N1114" i="5"/>
  <c r="O1114" i="5" s="1"/>
  <c r="P1114" i="5" s="1"/>
  <c r="N1119" i="5"/>
  <c r="O1119" i="5" s="1"/>
  <c r="P1119" i="5" s="1"/>
  <c r="Q1126" i="5"/>
  <c r="N1126" i="5"/>
  <c r="O1126" i="5" s="1"/>
  <c r="P1126" i="5" s="1"/>
  <c r="N1131" i="5"/>
  <c r="O1131" i="5" s="1"/>
  <c r="P1131" i="5" s="1"/>
  <c r="Q1138" i="5"/>
  <c r="N1138" i="5"/>
  <c r="O1138" i="5" s="1"/>
  <c r="P1138" i="5" s="1"/>
  <c r="N1143" i="5"/>
  <c r="O1143" i="5" s="1"/>
  <c r="P1143" i="5" s="1"/>
  <c r="Q1150" i="5"/>
  <c r="N1150" i="5"/>
  <c r="O1150" i="5" s="1"/>
  <c r="P1150" i="5" s="1"/>
  <c r="N1155" i="5"/>
  <c r="O1155" i="5" s="1"/>
  <c r="P1155" i="5" s="1"/>
  <c r="Q1162" i="5"/>
  <c r="N1162" i="5"/>
  <c r="O1162" i="5" s="1"/>
  <c r="P1162" i="5" s="1"/>
  <c r="N1169" i="5"/>
  <c r="O1169" i="5" s="1"/>
  <c r="P1169" i="5" s="1"/>
  <c r="Q1176" i="5"/>
  <c r="N1176" i="5"/>
  <c r="O1176" i="5" s="1"/>
  <c r="P1176" i="5" s="1"/>
  <c r="N1225" i="5"/>
  <c r="O1225" i="5" s="1"/>
  <c r="P1225" i="5" s="1"/>
  <c r="Q1234" i="5"/>
  <c r="N1234" i="5"/>
  <c r="O1234" i="5" s="1"/>
  <c r="P1234" i="5" s="1"/>
  <c r="N1241" i="5"/>
  <c r="O1241" i="5" s="1"/>
  <c r="P1241" i="5" s="1"/>
  <c r="Q1248" i="5"/>
  <c r="N1248" i="5"/>
  <c r="O1248" i="5" s="1"/>
  <c r="P1248" i="5" s="1"/>
  <c r="N1297" i="5"/>
  <c r="O1297" i="5" s="1"/>
  <c r="P1297" i="5" s="1"/>
  <c r="Q1306" i="5"/>
  <c r="N1306" i="5"/>
  <c r="O1306" i="5" s="1"/>
  <c r="P1306" i="5" s="1"/>
  <c r="N1313" i="5"/>
  <c r="O1313" i="5" s="1"/>
  <c r="P1313" i="5" s="1"/>
  <c r="N1343" i="5"/>
  <c r="O1343" i="5" s="1"/>
  <c r="P1343" i="5" s="1"/>
  <c r="N1348" i="5"/>
  <c r="O1348" i="5" s="1"/>
  <c r="P1348" i="5" s="1"/>
  <c r="Q1348" i="5"/>
  <c r="N1368" i="5"/>
  <c r="O1368" i="5" s="1"/>
  <c r="P1368" i="5" s="1"/>
  <c r="Q1383" i="5"/>
  <c r="N1383" i="5"/>
  <c r="O1383" i="5" s="1"/>
  <c r="P1383" i="5" s="1"/>
  <c r="N1408" i="5"/>
  <c r="O1408" i="5" s="1"/>
  <c r="P1408" i="5" s="1"/>
  <c r="Q1408" i="5"/>
  <c r="Q1421" i="5"/>
  <c r="N1451" i="5"/>
  <c r="O1451" i="5" s="1"/>
  <c r="P1451" i="5" s="1"/>
  <c r="N1456" i="5"/>
  <c r="O1456" i="5" s="1"/>
  <c r="P1456" i="5" s="1"/>
  <c r="Q1456" i="5"/>
  <c r="N1476" i="5"/>
  <c r="O1476" i="5" s="1"/>
  <c r="P1476" i="5" s="1"/>
  <c r="Q1491" i="5"/>
  <c r="N1491" i="5"/>
  <c r="O1491" i="5" s="1"/>
  <c r="P1491" i="5" s="1"/>
  <c r="O1494" i="5"/>
  <c r="P1494" i="5" s="1"/>
  <c r="N1516" i="5"/>
  <c r="O1516" i="5" s="1"/>
  <c r="P1516" i="5" s="1"/>
  <c r="Q1516" i="5"/>
  <c r="Q1529" i="5"/>
  <c r="N1559" i="5"/>
  <c r="O1559" i="5" s="1"/>
  <c r="P1559" i="5" s="1"/>
  <c r="N1564" i="5"/>
  <c r="O1564" i="5" s="1"/>
  <c r="P1564" i="5" s="1"/>
  <c r="Q1564" i="5"/>
  <c r="N1584" i="5"/>
  <c r="O1584" i="5" s="1"/>
  <c r="P1584" i="5" s="1"/>
  <c r="Q1599" i="5"/>
  <c r="N1599" i="5"/>
  <c r="O1599" i="5" s="1"/>
  <c r="P1599" i="5" s="1"/>
  <c r="O1602" i="5"/>
  <c r="P1602" i="5" s="1"/>
  <c r="N1624" i="5"/>
  <c r="O1624" i="5" s="1"/>
  <c r="P1624" i="5" s="1"/>
  <c r="Q1624" i="5"/>
  <c r="Q1637" i="5"/>
  <c r="N1667" i="5"/>
  <c r="O1667" i="5" s="1"/>
  <c r="P1667" i="5" s="1"/>
  <c r="N1672" i="5"/>
  <c r="O1672" i="5" s="1"/>
  <c r="P1672" i="5" s="1"/>
  <c r="Q1672" i="5"/>
  <c r="Q1692" i="5"/>
  <c r="N1708" i="5"/>
  <c r="O1708" i="5" s="1"/>
  <c r="P1708" i="5" s="1"/>
  <c r="Q1708" i="5"/>
  <c r="N1719" i="5"/>
  <c r="O1719" i="5" s="1"/>
  <c r="P1719" i="5" s="1"/>
  <c r="N1750" i="5"/>
  <c r="O1750" i="5" s="1"/>
  <c r="P1750" i="5" s="1"/>
  <c r="Q1750" i="5"/>
  <c r="Q1779" i="5"/>
  <c r="N1779" i="5"/>
  <c r="O1779" i="5" s="1"/>
  <c r="P1779" i="5" s="1"/>
  <c r="Q1790" i="5"/>
  <c r="Q1800" i="5"/>
  <c r="N1816" i="5"/>
  <c r="O1816" i="5" s="1"/>
  <c r="P1816" i="5" s="1"/>
  <c r="Q1816" i="5"/>
  <c r="N1827" i="5"/>
  <c r="O1827" i="5" s="1"/>
  <c r="P1827" i="5" s="1"/>
  <c r="N1858" i="5"/>
  <c r="O1858" i="5" s="1"/>
  <c r="P1858" i="5" s="1"/>
  <c r="Q1858" i="5"/>
  <c r="Q1887" i="5"/>
  <c r="N1887" i="5"/>
  <c r="O1887" i="5" s="1"/>
  <c r="P1887" i="5" s="1"/>
  <c r="Q1898" i="5"/>
  <c r="Q1908" i="5"/>
  <c r="N1924" i="5"/>
  <c r="O1924" i="5" s="1"/>
  <c r="P1924" i="5" s="1"/>
  <c r="Q1924" i="5"/>
  <c r="N1935" i="5"/>
  <c r="O1935" i="5" s="1"/>
  <c r="P1935" i="5" s="1"/>
  <c r="N1966" i="5"/>
  <c r="O1966" i="5" s="1"/>
  <c r="P1966" i="5" s="1"/>
  <c r="Q1966" i="5"/>
  <c r="Q1995" i="5"/>
  <c r="N1995" i="5"/>
  <c r="O1995" i="5" s="1"/>
  <c r="P1995" i="5" s="1"/>
  <c r="Q2006" i="5"/>
  <c r="Q2016" i="5"/>
  <c r="N2032" i="5"/>
  <c r="O2032" i="5" s="1"/>
  <c r="P2032" i="5" s="1"/>
  <c r="Q2032" i="5"/>
  <c r="N2043" i="5"/>
  <c r="O2043" i="5" s="1"/>
  <c r="P2043" i="5" s="1"/>
  <c r="N2075" i="5"/>
  <c r="O2075" i="5" s="1"/>
  <c r="P2075" i="5" s="1"/>
  <c r="Q2075" i="5"/>
  <c r="N2092" i="5"/>
  <c r="O2092" i="5" s="1"/>
  <c r="P2092" i="5" s="1"/>
  <c r="Q2092" i="5"/>
  <c r="N2130" i="5"/>
  <c r="O2130" i="5" s="1"/>
  <c r="P2130" i="5" s="1"/>
  <c r="Q2187" i="5"/>
  <c r="Q2199" i="5"/>
  <c r="N2199" i="5"/>
  <c r="O2199" i="5" s="1"/>
  <c r="P2199" i="5" s="1"/>
  <c r="N2232" i="5"/>
  <c r="O2232" i="5" s="1"/>
  <c r="P2232" i="5" s="1"/>
  <c r="N2270" i="5"/>
  <c r="O2270" i="5" s="1"/>
  <c r="P2270" i="5" s="1"/>
  <c r="N2289" i="5"/>
  <c r="O2289" i="5" s="1"/>
  <c r="P2289" i="5" s="1"/>
  <c r="N2295" i="5"/>
  <c r="O2295" i="5" s="1"/>
  <c r="P2295" i="5" s="1"/>
  <c r="N2357" i="5"/>
  <c r="O2357" i="5" s="1"/>
  <c r="P2357" i="5" s="1"/>
  <c r="N2367" i="5"/>
  <c r="O2367" i="5" s="1"/>
  <c r="P2367" i="5" s="1"/>
  <c r="N2412" i="5"/>
  <c r="O2412" i="5" s="1"/>
  <c r="P2412" i="5" s="1"/>
  <c r="Q2435" i="5"/>
  <c r="Q2465" i="5"/>
  <c r="N2490" i="5"/>
  <c r="O2490" i="5" s="1"/>
  <c r="P2490" i="5" s="1"/>
  <c r="N2516" i="5"/>
  <c r="O2516" i="5" s="1"/>
  <c r="P2516" i="5" s="1"/>
  <c r="N2558" i="5"/>
  <c r="O2558" i="5" s="1"/>
  <c r="P2558" i="5" s="1"/>
  <c r="N2568" i="5"/>
  <c r="O2568" i="5" s="1"/>
  <c r="P2568" i="5" s="1"/>
  <c r="N2609" i="5"/>
  <c r="O2609" i="5" s="1"/>
  <c r="P2609" i="5" s="1"/>
  <c r="N2736" i="5"/>
  <c r="O2736" i="5" s="1"/>
  <c r="P2736" i="5" s="1"/>
  <c r="Q2756" i="5"/>
  <c r="N2766" i="5"/>
  <c r="O2766" i="5" s="1"/>
  <c r="P2766" i="5" s="1"/>
  <c r="N2955" i="5"/>
  <c r="O2955" i="5" s="1"/>
  <c r="P2955" i="5" s="1"/>
  <c r="N2982" i="5"/>
  <c r="O2982" i="5" s="1"/>
  <c r="P2982" i="5" s="1"/>
  <c r="Q2999" i="5"/>
  <c r="N3009" i="5"/>
  <c r="O3009" i="5" s="1"/>
  <c r="P3009" i="5" s="1"/>
  <c r="Q3080" i="5"/>
  <c r="N3090" i="5"/>
  <c r="O3090" i="5" s="1"/>
  <c r="P3090" i="5" s="1"/>
  <c r="Q3110" i="5"/>
  <c r="N3123" i="5"/>
  <c r="O3123" i="5" s="1"/>
  <c r="P3123" i="5" s="1"/>
  <c r="N3231" i="5"/>
  <c r="O3231" i="5" s="1"/>
  <c r="P3231" i="5" s="1"/>
  <c r="N3622" i="5"/>
  <c r="O3622" i="5" s="1"/>
  <c r="P3622" i="5" s="1"/>
  <c r="Q3622" i="5"/>
  <c r="N3645" i="5"/>
  <c r="O3645" i="5" s="1"/>
  <c r="P3645" i="5" s="1"/>
  <c r="N3766" i="5"/>
  <c r="O3766" i="5" s="1"/>
  <c r="P3766" i="5" s="1"/>
  <c r="Q3766" i="5"/>
  <c r="N4026" i="5"/>
  <c r="O4026" i="5" s="1"/>
  <c r="P4026" i="5" s="1"/>
  <c r="Q4812" i="5"/>
  <c r="Q1181" i="5"/>
  <c r="N1232" i="5"/>
  <c r="O1232" i="5" s="1"/>
  <c r="P1232" i="5" s="1"/>
  <c r="Q1253" i="5"/>
  <c r="N1304" i="5"/>
  <c r="O1304" i="5" s="1"/>
  <c r="P1304" i="5" s="1"/>
  <c r="Q1338" i="5"/>
  <c r="N1338" i="5"/>
  <c r="O1338" i="5" s="1"/>
  <c r="P1338" i="5" s="1"/>
  <c r="N1363" i="5"/>
  <c r="O1363" i="5" s="1"/>
  <c r="P1363" i="5" s="1"/>
  <c r="Q1363" i="5"/>
  <c r="Q1376" i="5"/>
  <c r="N1406" i="5"/>
  <c r="O1406" i="5" s="1"/>
  <c r="P1406" i="5" s="1"/>
  <c r="N1411" i="5"/>
  <c r="O1411" i="5" s="1"/>
  <c r="P1411" i="5" s="1"/>
  <c r="Q1411" i="5"/>
  <c r="Q1446" i="5"/>
  <c r="N1446" i="5"/>
  <c r="O1446" i="5" s="1"/>
  <c r="P1446" i="5" s="1"/>
  <c r="O1449" i="5"/>
  <c r="P1449" i="5" s="1"/>
  <c r="N1471" i="5"/>
  <c r="O1471" i="5" s="1"/>
  <c r="P1471" i="5" s="1"/>
  <c r="Q1471" i="5"/>
  <c r="Q1484" i="5"/>
  <c r="N1514" i="5"/>
  <c r="O1514" i="5" s="1"/>
  <c r="P1514" i="5" s="1"/>
  <c r="N1519" i="5"/>
  <c r="O1519" i="5" s="1"/>
  <c r="P1519" i="5" s="1"/>
  <c r="Q1519" i="5"/>
  <c r="Q1554" i="5"/>
  <c r="N1554" i="5"/>
  <c r="O1554" i="5" s="1"/>
  <c r="P1554" i="5" s="1"/>
  <c r="O1557" i="5"/>
  <c r="P1557" i="5" s="1"/>
  <c r="N1579" i="5"/>
  <c r="O1579" i="5" s="1"/>
  <c r="P1579" i="5" s="1"/>
  <c r="Q1579" i="5"/>
  <c r="Q1592" i="5"/>
  <c r="N1622" i="5"/>
  <c r="O1622" i="5" s="1"/>
  <c r="P1622" i="5" s="1"/>
  <c r="N1627" i="5"/>
  <c r="O1627" i="5" s="1"/>
  <c r="P1627" i="5" s="1"/>
  <c r="Q1627" i="5"/>
  <c r="Q1662" i="5"/>
  <c r="N1662" i="5"/>
  <c r="O1662" i="5" s="1"/>
  <c r="P1662" i="5" s="1"/>
  <c r="O1665" i="5"/>
  <c r="P1665" i="5" s="1"/>
  <c r="N1687" i="5"/>
  <c r="O1687" i="5" s="1"/>
  <c r="P1687" i="5" s="1"/>
  <c r="Q1687" i="5"/>
  <c r="Q1716" i="5"/>
  <c r="N1716" i="5"/>
  <c r="O1716" i="5" s="1"/>
  <c r="P1716" i="5" s="1"/>
  <c r="Q1727" i="5"/>
  <c r="N1753" i="5"/>
  <c r="O1753" i="5" s="1"/>
  <c r="P1753" i="5" s="1"/>
  <c r="Q1753" i="5"/>
  <c r="N1764" i="5"/>
  <c r="O1764" i="5" s="1"/>
  <c r="P1764" i="5" s="1"/>
  <c r="N1795" i="5"/>
  <c r="O1795" i="5" s="1"/>
  <c r="P1795" i="5" s="1"/>
  <c r="Q1795" i="5"/>
  <c r="Q1824" i="5"/>
  <c r="N1824" i="5"/>
  <c r="O1824" i="5" s="1"/>
  <c r="P1824" i="5" s="1"/>
  <c r="Q1835" i="5"/>
  <c r="N1861" i="5"/>
  <c r="O1861" i="5" s="1"/>
  <c r="P1861" i="5" s="1"/>
  <c r="Q1861" i="5"/>
  <c r="N1872" i="5"/>
  <c r="O1872" i="5" s="1"/>
  <c r="P1872" i="5" s="1"/>
  <c r="N1903" i="5"/>
  <c r="O1903" i="5" s="1"/>
  <c r="P1903" i="5" s="1"/>
  <c r="Q1903" i="5"/>
  <c r="Q1932" i="5"/>
  <c r="N1932" i="5"/>
  <c r="O1932" i="5" s="1"/>
  <c r="P1932" i="5" s="1"/>
  <c r="Q1943" i="5"/>
  <c r="N1969" i="5"/>
  <c r="O1969" i="5" s="1"/>
  <c r="P1969" i="5" s="1"/>
  <c r="Q1969" i="5"/>
  <c r="N1980" i="5"/>
  <c r="O1980" i="5" s="1"/>
  <c r="P1980" i="5" s="1"/>
  <c r="N2011" i="5"/>
  <c r="O2011" i="5" s="1"/>
  <c r="P2011" i="5" s="1"/>
  <c r="Q2011" i="5"/>
  <c r="Q2040" i="5"/>
  <c r="N2040" i="5"/>
  <c r="O2040" i="5" s="1"/>
  <c r="P2040" i="5" s="1"/>
  <c r="Q2060" i="5"/>
  <c r="Q2070" i="5"/>
  <c r="N2070" i="5"/>
  <c r="O2070" i="5" s="1"/>
  <c r="P2070" i="5" s="1"/>
  <c r="Q2127" i="5"/>
  <c r="N2127" i="5"/>
  <c r="O2127" i="5" s="1"/>
  <c r="P2127" i="5" s="1"/>
  <c r="N2185" i="5"/>
  <c r="O2185" i="5" s="1"/>
  <c r="P2185" i="5" s="1"/>
  <c r="Q2202" i="5"/>
  <c r="Q2226" i="5"/>
  <c r="N2241" i="5"/>
  <c r="O2241" i="5" s="1"/>
  <c r="P2241" i="5" s="1"/>
  <c r="Q2264" i="5"/>
  <c r="N2280" i="5"/>
  <c r="O2280" i="5" s="1"/>
  <c r="P2280" i="5" s="1"/>
  <c r="Q2393" i="5"/>
  <c r="N2526" i="5"/>
  <c r="O2526" i="5" s="1"/>
  <c r="P2526" i="5" s="1"/>
  <c r="N2571" i="5"/>
  <c r="O2571" i="5" s="1"/>
  <c r="P2571" i="5" s="1"/>
  <c r="N2664" i="5"/>
  <c r="O2664" i="5" s="1"/>
  <c r="P2664" i="5" s="1"/>
  <c r="Q2681" i="5"/>
  <c r="P2681" i="5"/>
  <c r="Q2783" i="5"/>
  <c r="N2793" i="5"/>
  <c r="O2793" i="5" s="1"/>
  <c r="P2793" i="5" s="1"/>
  <c r="Q2810" i="5"/>
  <c r="N2820" i="5"/>
  <c r="O2820" i="5" s="1"/>
  <c r="P2820" i="5" s="1"/>
  <c r="Q2918" i="5"/>
  <c r="N2928" i="5"/>
  <c r="O2928" i="5" s="1"/>
  <c r="P2928" i="5" s="1"/>
  <c r="Q2945" i="5"/>
  <c r="Q2968" i="5"/>
  <c r="Q2972" i="5"/>
  <c r="Q3107" i="5"/>
  <c r="Q3218" i="5"/>
  <c r="N3225" i="5"/>
  <c r="O3225" i="5" s="1"/>
  <c r="P3225" i="5" s="1"/>
  <c r="N3258" i="5"/>
  <c r="O3258" i="5" s="1"/>
  <c r="P3258" i="5" s="1"/>
  <c r="N3366" i="5"/>
  <c r="O3366" i="5" s="1"/>
  <c r="P3366" i="5" s="1"/>
  <c r="Q4289" i="5"/>
  <c r="Q4352" i="5"/>
  <c r="N4526" i="5"/>
  <c r="O4526" i="5" s="1"/>
  <c r="P4526" i="5" s="1"/>
  <c r="Q4526" i="5"/>
  <c r="N4812" i="5"/>
  <c r="O4812" i="5" s="1"/>
  <c r="P4812" i="5" s="1"/>
  <c r="N836" i="5"/>
  <c r="O836" i="5" s="1"/>
  <c r="P836" i="5" s="1"/>
  <c r="N841" i="5"/>
  <c r="O841" i="5" s="1"/>
  <c r="P841" i="5" s="1"/>
  <c r="N848" i="5"/>
  <c r="O848" i="5" s="1"/>
  <c r="P848" i="5" s="1"/>
  <c r="N853" i="5"/>
  <c r="O853" i="5" s="1"/>
  <c r="P853" i="5" s="1"/>
  <c r="N860" i="5"/>
  <c r="O860" i="5" s="1"/>
  <c r="P860" i="5" s="1"/>
  <c r="N865" i="5"/>
  <c r="O865" i="5" s="1"/>
  <c r="P865" i="5" s="1"/>
  <c r="N872" i="5"/>
  <c r="O872" i="5" s="1"/>
  <c r="P872" i="5" s="1"/>
  <c r="N877" i="5"/>
  <c r="O877" i="5" s="1"/>
  <c r="P877" i="5" s="1"/>
  <c r="N884" i="5"/>
  <c r="O884" i="5" s="1"/>
  <c r="P884" i="5" s="1"/>
  <c r="N889" i="5"/>
  <c r="O889" i="5" s="1"/>
  <c r="P889" i="5" s="1"/>
  <c r="N896" i="5"/>
  <c r="O896" i="5" s="1"/>
  <c r="P896" i="5" s="1"/>
  <c r="N901" i="5"/>
  <c r="O901" i="5" s="1"/>
  <c r="P901" i="5" s="1"/>
  <c r="N908" i="5"/>
  <c r="O908" i="5" s="1"/>
  <c r="P908" i="5" s="1"/>
  <c r="N913" i="5"/>
  <c r="O913" i="5" s="1"/>
  <c r="P913" i="5" s="1"/>
  <c r="N920" i="5"/>
  <c r="O920" i="5" s="1"/>
  <c r="P920" i="5" s="1"/>
  <c r="N925" i="5"/>
  <c r="O925" i="5" s="1"/>
  <c r="P925" i="5" s="1"/>
  <c r="N932" i="5"/>
  <c r="O932" i="5" s="1"/>
  <c r="P932" i="5" s="1"/>
  <c r="N937" i="5"/>
  <c r="O937" i="5" s="1"/>
  <c r="P937" i="5" s="1"/>
  <c r="N944" i="5"/>
  <c r="O944" i="5" s="1"/>
  <c r="P944" i="5" s="1"/>
  <c r="N949" i="5"/>
  <c r="O949" i="5" s="1"/>
  <c r="P949" i="5" s="1"/>
  <c r="N956" i="5"/>
  <c r="O956" i="5" s="1"/>
  <c r="P956" i="5" s="1"/>
  <c r="N961" i="5"/>
  <c r="O961" i="5" s="1"/>
  <c r="P961" i="5" s="1"/>
  <c r="N968" i="5"/>
  <c r="O968" i="5" s="1"/>
  <c r="P968" i="5" s="1"/>
  <c r="N973" i="5"/>
  <c r="O973" i="5" s="1"/>
  <c r="P973" i="5" s="1"/>
  <c r="N980" i="5"/>
  <c r="O980" i="5" s="1"/>
  <c r="P980" i="5" s="1"/>
  <c r="N985" i="5"/>
  <c r="O985" i="5" s="1"/>
  <c r="P985" i="5" s="1"/>
  <c r="N992" i="5"/>
  <c r="O992" i="5" s="1"/>
  <c r="P992" i="5" s="1"/>
  <c r="N997" i="5"/>
  <c r="O997" i="5" s="1"/>
  <c r="P997" i="5" s="1"/>
  <c r="N1004" i="5"/>
  <c r="O1004" i="5" s="1"/>
  <c r="P1004" i="5" s="1"/>
  <c r="N1009" i="5"/>
  <c r="O1009" i="5" s="1"/>
  <c r="P1009" i="5" s="1"/>
  <c r="N1016" i="5"/>
  <c r="O1016" i="5" s="1"/>
  <c r="P1016" i="5" s="1"/>
  <c r="N1021" i="5"/>
  <c r="O1021" i="5" s="1"/>
  <c r="P1021" i="5" s="1"/>
  <c r="N1028" i="5"/>
  <c r="O1028" i="5" s="1"/>
  <c r="P1028" i="5" s="1"/>
  <c r="N1033" i="5"/>
  <c r="O1033" i="5" s="1"/>
  <c r="P1033" i="5" s="1"/>
  <c r="N1040" i="5"/>
  <c r="O1040" i="5" s="1"/>
  <c r="P1040" i="5" s="1"/>
  <c r="N1045" i="5"/>
  <c r="O1045" i="5" s="1"/>
  <c r="P1045" i="5" s="1"/>
  <c r="N1052" i="5"/>
  <c r="O1052" i="5" s="1"/>
  <c r="P1052" i="5" s="1"/>
  <c r="N1057" i="5"/>
  <c r="O1057" i="5" s="1"/>
  <c r="P1057" i="5" s="1"/>
  <c r="N1064" i="5"/>
  <c r="O1064" i="5" s="1"/>
  <c r="P1064" i="5" s="1"/>
  <c r="N1069" i="5"/>
  <c r="O1069" i="5" s="1"/>
  <c r="P1069" i="5" s="1"/>
  <c r="N1076" i="5"/>
  <c r="O1076" i="5" s="1"/>
  <c r="P1076" i="5" s="1"/>
  <c r="N1081" i="5"/>
  <c r="O1081" i="5" s="1"/>
  <c r="P1081" i="5" s="1"/>
  <c r="N1088" i="5"/>
  <c r="O1088" i="5" s="1"/>
  <c r="P1088" i="5" s="1"/>
  <c r="N1093" i="5"/>
  <c r="O1093" i="5" s="1"/>
  <c r="P1093" i="5" s="1"/>
  <c r="N1100" i="5"/>
  <c r="O1100" i="5" s="1"/>
  <c r="P1100" i="5" s="1"/>
  <c r="N1105" i="5"/>
  <c r="O1105" i="5" s="1"/>
  <c r="P1105" i="5" s="1"/>
  <c r="N1112" i="5"/>
  <c r="O1112" i="5" s="1"/>
  <c r="P1112" i="5" s="1"/>
  <c r="N1117" i="5"/>
  <c r="O1117" i="5" s="1"/>
  <c r="P1117" i="5" s="1"/>
  <c r="N1124" i="5"/>
  <c r="O1124" i="5" s="1"/>
  <c r="P1124" i="5" s="1"/>
  <c r="N1129" i="5"/>
  <c r="O1129" i="5" s="1"/>
  <c r="P1129" i="5" s="1"/>
  <c r="N1136" i="5"/>
  <c r="O1136" i="5" s="1"/>
  <c r="P1136" i="5" s="1"/>
  <c r="N1141" i="5"/>
  <c r="O1141" i="5" s="1"/>
  <c r="P1141" i="5" s="1"/>
  <c r="N1148" i="5"/>
  <c r="O1148" i="5" s="1"/>
  <c r="P1148" i="5" s="1"/>
  <c r="N1153" i="5"/>
  <c r="O1153" i="5" s="1"/>
  <c r="P1153" i="5" s="1"/>
  <c r="N1160" i="5"/>
  <c r="O1160" i="5" s="1"/>
  <c r="P1160" i="5" s="1"/>
  <c r="N1165" i="5"/>
  <c r="O1165" i="5" s="1"/>
  <c r="P1165" i="5" s="1"/>
  <c r="Q1174" i="5"/>
  <c r="N1174" i="5"/>
  <c r="O1174" i="5" s="1"/>
  <c r="P1174" i="5" s="1"/>
  <c r="N1181" i="5"/>
  <c r="O1181" i="5" s="1"/>
  <c r="P1181" i="5" s="1"/>
  <c r="Q1188" i="5"/>
  <c r="N1188" i="5"/>
  <c r="O1188" i="5" s="1"/>
  <c r="P1188" i="5" s="1"/>
  <c r="N1237" i="5"/>
  <c r="O1237" i="5" s="1"/>
  <c r="P1237" i="5" s="1"/>
  <c r="Q1246" i="5"/>
  <c r="N1246" i="5"/>
  <c r="O1246" i="5" s="1"/>
  <c r="P1246" i="5" s="1"/>
  <c r="N1253" i="5"/>
  <c r="O1253" i="5" s="1"/>
  <c r="P1253" i="5" s="1"/>
  <c r="Q1260" i="5"/>
  <c r="N1260" i="5"/>
  <c r="O1260" i="5" s="1"/>
  <c r="P1260" i="5" s="1"/>
  <c r="N1309" i="5"/>
  <c r="O1309" i="5" s="1"/>
  <c r="P1309" i="5" s="1"/>
  <c r="N1318" i="5"/>
  <c r="O1318" i="5" s="1"/>
  <c r="P1318" i="5" s="1"/>
  <c r="Q1318" i="5"/>
  <c r="Q1331" i="5"/>
  <c r="N1361" i="5"/>
  <c r="O1361" i="5" s="1"/>
  <c r="P1361" i="5" s="1"/>
  <c r="N1366" i="5"/>
  <c r="O1366" i="5" s="1"/>
  <c r="P1366" i="5" s="1"/>
  <c r="Q1366" i="5"/>
  <c r="Q1401" i="5"/>
  <c r="N1401" i="5"/>
  <c r="O1401" i="5" s="1"/>
  <c r="P1401" i="5" s="1"/>
  <c r="O1404" i="5"/>
  <c r="P1404" i="5" s="1"/>
  <c r="N1426" i="5"/>
  <c r="O1426" i="5" s="1"/>
  <c r="P1426" i="5" s="1"/>
  <c r="Q1426" i="5"/>
  <c r="Q1439" i="5"/>
  <c r="N1469" i="5"/>
  <c r="O1469" i="5" s="1"/>
  <c r="P1469" i="5" s="1"/>
  <c r="N1474" i="5"/>
  <c r="O1474" i="5" s="1"/>
  <c r="P1474" i="5" s="1"/>
  <c r="Q1474" i="5"/>
  <c r="Q1509" i="5"/>
  <c r="N1509" i="5"/>
  <c r="O1509" i="5" s="1"/>
  <c r="P1509" i="5" s="1"/>
  <c r="O1512" i="5"/>
  <c r="P1512" i="5" s="1"/>
  <c r="N1534" i="5"/>
  <c r="O1534" i="5" s="1"/>
  <c r="P1534" i="5" s="1"/>
  <c r="Q1534" i="5"/>
  <c r="Q1547" i="5"/>
  <c r="N1577" i="5"/>
  <c r="O1577" i="5" s="1"/>
  <c r="P1577" i="5" s="1"/>
  <c r="N1582" i="5"/>
  <c r="O1582" i="5" s="1"/>
  <c r="P1582" i="5" s="1"/>
  <c r="Q1582" i="5"/>
  <c r="Q1617" i="5"/>
  <c r="N1617" i="5"/>
  <c r="O1617" i="5" s="1"/>
  <c r="P1617" i="5" s="1"/>
  <c r="O1620" i="5"/>
  <c r="P1620" i="5" s="1"/>
  <c r="N1642" i="5"/>
  <c r="O1642" i="5" s="1"/>
  <c r="P1642" i="5" s="1"/>
  <c r="Q1642" i="5"/>
  <c r="Q1655" i="5"/>
  <c r="N1690" i="5"/>
  <c r="O1690" i="5" s="1"/>
  <c r="P1690" i="5" s="1"/>
  <c r="Q1690" i="5"/>
  <c r="N1701" i="5"/>
  <c r="O1701" i="5" s="1"/>
  <c r="P1701" i="5" s="1"/>
  <c r="N1732" i="5"/>
  <c r="O1732" i="5" s="1"/>
  <c r="P1732" i="5" s="1"/>
  <c r="Q1732" i="5"/>
  <c r="Q1761" i="5"/>
  <c r="N1761" i="5"/>
  <c r="O1761" i="5" s="1"/>
  <c r="P1761" i="5" s="1"/>
  <c r="Q1772" i="5"/>
  <c r="N1798" i="5"/>
  <c r="O1798" i="5" s="1"/>
  <c r="P1798" i="5" s="1"/>
  <c r="Q1798" i="5"/>
  <c r="N1809" i="5"/>
  <c r="O1809" i="5" s="1"/>
  <c r="P1809" i="5" s="1"/>
  <c r="N1840" i="5"/>
  <c r="O1840" i="5" s="1"/>
  <c r="P1840" i="5" s="1"/>
  <c r="Q1840" i="5"/>
  <c r="Q1869" i="5"/>
  <c r="N1869" i="5"/>
  <c r="O1869" i="5" s="1"/>
  <c r="P1869" i="5" s="1"/>
  <c r="Q1880" i="5"/>
  <c r="N1906" i="5"/>
  <c r="O1906" i="5" s="1"/>
  <c r="P1906" i="5" s="1"/>
  <c r="Q1906" i="5"/>
  <c r="N1917" i="5"/>
  <c r="O1917" i="5" s="1"/>
  <c r="P1917" i="5" s="1"/>
  <c r="N1948" i="5"/>
  <c r="O1948" i="5" s="1"/>
  <c r="P1948" i="5" s="1"/>
  <c r="Q1948" i="5"/>
  <c r="Q1977" i="5"/>
  <c r="N1977" i="5"/>
  <c r="O1977" i="5" s="1"/>
  <c r="P1977" i="5" s="1"/>
  <c r="Q1988" i="5"/>
  <c r="N2014" i="5"/>
  <c r="O2014" i="5" s="1"/>
  <c r="P2014" i="5" s="1"/>
  <c r="Q2014" i="5"/>
  <c r="N2025" i="5"/>
  <c r="O2025" i="5" s="1"/>
  <c r="P2025" i="5" s="1"/>
  <c r="N2058" i="5"/>
  <c r="O2058" i="5" s="1"/>
  <c r="P2058" i="5" s="1"/>
  <c r="N2113" i="5"/>
  <c r="O2113" i="5" s="1"/>
  <c r="P2113" i="5" s="1"/>
  <c r="N2140" i="5"/>
  <c r="O2140" i="5" s="1"/>
  <c r="P2140" i="5" s="1"/>
  <c r="Q2140" i="5"/>
  <c r="N2168" i="5"/>
  <c r="O2168" i="5" s="1"/>
  <c r="P2168" i="5" s="1"/>
  <c r="N2180" i="5"/>
  <c r="O2180" i="5" s="1"/>
  <c r="P2180" i="5" s="1"/>
  <c r="Q2180" i="5"/>
  <c r="O2197" i="5"/>
  <c r="P2197" i="5" s="1"/>
  <c r="N2197" i="5"/>
  <c r="Q2197" i="5"/>
  <c r="N2223" i="5"/>
  <c r="O2223" i="5" s="1"/>
  <c r="P2223" i="5" s="1"/>
  <c r="N2226" i="5"/>
  <c r="O2226" i="5"/>
  <c r="P2226" i="5" s="1"/>
  <c r="N2245" i="5"/>
  <c r="O2245" i="5" s="1"/>
  <c r="P2245" i="5" s="1"/>
  <c r="Q2245" i="5"/>
  <c r="Q2348" i="5"/>
  <c r="N2520" i="5"/>
  <c r="O2520" i="5" s="1"/>
  <c r="P2520" i="5" s="1"/>
  <c r="Q2549" i="5"/>
  <c r="Q2594" i="5"/>
  <c r="N2613" i="5"/>
  <c r="O2613" i="5" s="1"/>
  <c r="P2613" i="5" s="1"/>
  <c r="N2619" i="5"/>
  <c r="O2619" i="5" s="1"/>
  <c r="P2619" i="5" s="1"/>
  <c r="Q2891" i="5"/>
  <c r="N2901" i="5"/>
  <c r="O2901" i="5" s="1"/>
  <c r="P2901" i="5" s="1"/>
  <c r="N3117" i="5"/>
  <c r="O3117" i="5" s="1"/>
  <c r="P3117" i="5" s="1"/>
  <c r="Q3215" i="5"/>
  <c r="Q3326" i="5"/>
  <c r="N3339" i="5"/>
  <c r="O3339" i="5" s="1"/>
  <c r="P3339" i="5" s="1"/>
  <c r="Q3429" i="5"/>
  <c r="Q3498" i="5"/>
  <c r="N3521" i="5"/>
  <c r="O3521" i="5" s="1"/>
  <c r="P3521" i="5" s="1"/>
  <c r="Q3521" i="5"/>
  <c r="N3540" i="5"/>
  <c r="O3540" i="5" s="1"/>
  <c r="P3540" i="5" s="1"/>
  <c r="N3570" i="5"/>
  <c r="O3570" i="5" s="1"/>
  <c r="P3570" i="5" s="1"/>
  <c r="Q3670" i="5"/>
  <c r="N3670" i="5"/>
  <c r="O3670" i="5" s="1"/>
  <c r="P3670" i="5" s="1"/>
  <c r="Q4173" i="5"/>
  <c r="N1172" i="5"/>
  <c r="O1172" i="5" s="1"/>
  <c r="P1172" i="5" s="1"/>
  <c r="Q1193" i="5"/>
  <c r="N1244" i="5"/>
  <c r="O1244" i="5" s="1"/>
  <c r="P1244" i="5" s="1"/>
  <c r="Q1265" i="5"/>
  <c r="N1316" i="5"/>
  <c r="O1316" i="5" s="1"/>
  <c r="P1316" i="5" s="1"/>
  <c r="N1321" i="5"/>
  <c r="O1321" i="5" s="1"/>
  <c r="P1321" i="5" s="1"/>
  <c r="Q1321" i="5"/>
  <c r="Q1356" i="5"/>
  <c r="N1356" i="5"/>
  <c r="O1356" i="5" s="1"/>
  <c r="P1356" i="5" s="1"/>
  <c r="N1381" i="5"/>
  <c r="O1381" i="5" s="1"/>
  <c r="P1381" i="5" s="1"/>
  <c r="Q1381" i="5"/>
  <c r="Q1394" i="5"/>
  <c r="N1424" i="5"/>
  <c r="O1424" i="5" s="1"/>
  <c r="P1424" i="5" s="1"/>
  <c r="N1429" i="5"/>
  <c r="O1429" i="5" s="1"/>
  <c r="P1429" i="5" s="1"/>
  <c r="Q1429" i="5"/>
  <c r="Q1464" i="5"/>
  <c r="N1464" i="5"/>
  <c r="O1464" i="5" s="1"/>
  <c r="P1464" i="5" s="1"/>
  <c r="N1489" i="5"/>
  <c r="O1489" i="5" s="1"/>
  <c r="P1489" i="5" s="1"/>
  <c r="Q1489" i="5"/>
  <c r="Q1502" i="5"/>
  <c r="N1532" i="5"/>
  <c r="O1532" i="5" s="1"/>
  <c r="P1532" i="5" s="1"/>
  <c r="N1537" i="5"/>
  <c r="O1537" i="5" s="1"/>
  <c r="P1537" i="5" s="1"/>
  <c r="Q1537" i="5"/>
  <c r="Q1572" i="5"/>
  <c r="N1572" i="5"/>
  <c r="O1572" i="5" s="1"/>
  <c r="P1572" i="5" s="1"/>
  <c r="N1597" i="5"/>
  <c r="O1597" i="5" s="1"/>
  <c r="P1597" i="5" s="1"/>
  <c r="Q1597" i="5"/>
  <c r="Q1610" i="5"/>
  <c r="N1640" i="5"/>
  <c r="O1640" i="5" s="1"/>
  <c r="P1640" i="5" s="1"/>
  <c r="N1645" i="5"/>
  <c r="O1645" i="5" s="1"/>
  <c r="P1645" i="5" s="1"/>
  <c r="Q1645" i="5"/>
  <c r="Q1680" i="5"/>
  <c r="N1680" i="5"/>
  <c r="O1680" i="5" s="1"/>
  <c r="P1680" i="5" s="1"/>
  <c r="Q1698" i="5"/>
  <c r="N1698" i="5"/>
  <c r="O1698" i="5" s="1"/>
  <c r="P1698" i="5" s="1"/>
  <c r="Q1709" i="5"/>
  <c r="N1735" i="5"/>
  <c r="O1735" i="5" s="1"/>
  <c r="P1735" i="5" s="1"/>
  <c r="Q1735" i="5"/>
  <c r="N1746" i="5"/>
  <c r="O1746" i="5" s="1"/>
  <c r="P1746" i="5" s="1"/>
  <c r="N1777" i="5"/>
  <c r="O1777" i="5" s="1"/>
  <c r="P1777" i="5" s="1"/>
  <c r="Q1777" i="5"/>
  <c r="Q1806" i="5"/>
  <c r="N1806" i="5"/>
  <c r="O1806" i="5" s="1"/>
  <c r="P1806" i="5" s="1"/>
  <c r="Q1817" i="5"/>
  <c r="N1843" i="5"/>
  <c r="O1843" i="5" s="1"/>
  <c r="P1843" i="5" s="1"/>
  <c r="Q1843" i="5"/>
  <c r="N1854" i="5"/>
  <c r="O1854" i="5" s="1"/>
  <c r="P1854" i="5" s="1"/>
  <c r="N1885" i="5"/>
  <c r="O1885" i="5" s="1"/>
  <c r="P1885" i="5" s="1"/>
  <c r="Q1885" i="5"/>
  <c r="Q1914" i="5"/>
  <c r="N1914" i="5"/>
  <c r="O1914" i="5" s="1"/>
  <c r="P1914" i="5" s="1"/>
  <c r="Q1925" i="5"/>
  <c r="N1951" i="5"/>
  <c r="O1951" i="5" s="1"/>
  <c r="P1951" i="5" s="1"/>
  <c r="Q1951" i="5"/>
  <c r="N1962" i="5"/>
  <c r="O1962" i="5" s="1"/>
  <c r="P1962" i="5" s="1"/>
  <c r="N1993" i="5"/>
  <c r="O1993" i="5" s="1"/>
  <c r="P1993" i="5" s="1"/>
  <c r="Q1993" i="5"/>
  <c r="Q2022" i="5"/>
  <c r="N2022" i="5"/>
  <c r="O2022" i="5" s="1"/>
  <c r="P2022" i="5" s="1"/>
  <c r="Q2033" i="5"/>
  <c r="Q2055" i="5"/>
  <c r="N2055" i="5"/>
  <c r="O2055" i="5" s="1"/>
  <c r="P2055" i="5" s="1"/>
  <c r="N2125" i="5"/>
  <c r="O2125" i="5" s="1"/>
  <c r="P2125" i="5" s="1"/>
  <c r="Q2125" i="5"/>
  <c r="N2151" i="5"/>
  <c r="O2151" i="5" s="1"/>
  <c r="P2151" i="5" s="1"/>
  <c r="N2195" i="5"/>
  <c r="O2195" i="5" s="1"/>
  <c r="P2195" i="5" s="1"/>
  <c r="Q2195" i="5"/>
  <c r="N2325" i="5"/>
  <c r="O2325" i="5" s="1"/>
  <c r="P2325" i="5" s="1"/>
  <c r="Q2413" i="5"/>
  <c r="Q2456" i="5"/>
  <c r="N2475" i="5"/>
  <c r="O2475" i="5" s="1"/>
  <c r="P2475" i="5" s="1"/>
  <c r="N2594" i="5"/>
  <c r="O2594" i="5" s="1"/>
  <c r="P2594" i="5" s="1"/>
  <c r="N2604" i="5"/>
  <c r="O2604" i="5" s="1"/>
  <c r="P2604" i="5" s="1"/>
  <c r="Q3044" i="5"/>
  <c r="Q3178" i="5"/>
  <c r="N3222" i="5"/>
  <c r="O3222" i="5" s="1"/>
  <c r="P3222" i="5" s="1"/>
  <c r="Q3323" i="5"/>
  <c r="Q3421" i="5"/>
  <c r="P3421" i="5"/>
  <c r="N3429" i="5"/>
  <c r="O3429" i="5" s="1"/>
  <c r="P3429" i="5" s="1"/>
  <c r="N3498" i="5"/>
  <c r="O3498" i="5" s="1"/>
  <c r="P3498" i="5" s="1"/>
  <c r="Q3592" i="5"/>
  <c r="N3592" i="5"/>
  <c r="O3592" i="5" s="1"/>
  <c r="P3592" i="5" s="1"/>
  <c r="Q3660" i="5"/>
  <c r="Q3681" i="5"/>
  <c r="Q4504" i="5"/>
  <c r="N2378" i="5"/>
  <c r="O2378" i="5" s="1"/>
  <c r="P2378" i="5" s="1"/>
  <c r="N2397" i="5"/>
  <c r="O2397" i="5" s="1"/>
  <c r="P2397" i="5" s="1"/>
  <c r="N2403" i="5"/>
  <c r="O2403" i="5" s="1"/>
  <c r="P2403" i="5" s="1"/>
  <c r="N2448" i="5"/>
  <c r="O2448" i="5" s="1"/>
  <c r="P2448" i="5" s="1"/>
  <c r="Q2471" i="5"/>
  <c r="N2541" i="5"/>
  <c r="O2541" i="5" s="1"/>
  <c r="P2541" i="5" s="1"/>
  <c r="Q2564" i="5"/>
  <c r="Q2624" i="5"/>
  <c r="N2643" i="5"/>
  <c r="O2643" i="5" s="1"/>
  <c r="P2643" i="5" s="1"/>
  <c r="Q2666" i="5"/>
  <c r="P2666" i="5"/>
  <c r="N2711" i="5"/>
  <c r="O2711" i="5" s="1"/>
  <c r="P2711" i="5" s="1"/>
  <c r="Q2747" i="5"/>
  <c r="Q2833" i="5"/>
  <c r="Q2837" i="5"/>
  <c r="N2847" i="5"/>
  <c r="O2847" i="5" s="1"/>
  <c r="P2847" i="5" s="1"/>
  <c r="N2964" i="5"/>
  <c r="O2964" i="5" s="1"/>
  <c r="P2964" i="5" s="1"/>
  <c r="Q3071" i="5"/>
  <c r="P3071" i="5"/>
  <c r="Q3287" i="5"/>
  <c r="N3303" i="5"/>
  <c r="O3303" i="5" s="1"/>
  <c r="P3303" i="5" s="1"/>
  <c r="N3500" i="5"/>
  <c r="O3500" i="5" s="1"/>
  <c r="P3500" i="5" s="1"/>
  <c r="Q3500" i="5"/>
  <c r="O3507" i="5"/>
  <c r="P3507" i="5" s="1"/>
  <c r="N3681" i="5"/>
  <c r="O3681" i="5" s="1"/>
  <c r="P3681" i="5" s="1"/>
  <c r="Q3807" i="5"/>
  <c r="N3807" i="5"/>
  <c r="O3807" i="5" s="1"/>
  <c r="P3807" i="5" s="1"/>
  <c r="N3828" i="5"/>
  <c r="N3892" i="5"/>
  <c r="O3892" i="5" s="1"/>
  <c r="P3892" i="5" s="1"/>
  <c r="Q3892" i="5"/>
  <c r="Q4142" i="5"/>
  <c r="Q4303" i="5"/>
  <c r="N4503" i="5"/>
  <c r="O4503" i="5" s="1"/>
  <c r="P4503" i="5" s="1"/>
  <c r="Q4503" i="5"/>
  <c r="N4671" i="5"/>
  <c r="O4671" i="5" s="1"/>
  <c r="P4671" i="5" s="1"/>
  <c r="N5013" i="5"/>
  <c r="O5013" i="5" s="1"/>
  <c r="P5013" i="5" s="1"/>
  <c r="N6329" i="5"/>
  <c r="O6329" i="5" s="1"/>
  <c r="P6329" i="5" s="1"/>
  <c r="Q2864" i="5"/>
  <c r="N2874" i="5"/>
  <c r="O2874" i="5" s="1"/>
  <c r="P2874" i="5" s="1"/>
  <c r="Q2917" i="5"/>
  <c r="N2991" i="5"/>
  <c r="O2991" i="5" s="1"/>
  <c r="P2991" i="5" s="1"/>
  <c r="Q3004" i="5"/>
  <c r="Q3098" i="5"/>
  <c r="N3114" i="5"/>
  <c r="O3114" i="5" s="1"/>
  <c r="P3114" i="5" s="1"/>
  <c r="Q3254" i="5"/>
  <c r="N3297" i="5"/>
  <c r="O3297" i="5" s="1"/>
  <c r="P3297" i="5" s="1"/>
  <c r="N3330" i="5"/>
  <c r="O3330" i="5" s="1"/>
  <c r="P3330" i="5" s="1"/>
  <c r="N3452" i="5"/>
  <c r="O3452" i="5" s="1"/>
  <c r="P3452" i="5" s="1"/>
  <c r="Q3452" i="5"/>
  <c r="N3481" i="5"/>
  <c r="O3481" i="5" s="1"/>
  <c r="P3481" i="5" s="1"/>
  <c r="Q3504" i="5"/>
  <c r="Q3685" i="5"/>
  <c r="O3685" i="5"/>
  <c r="P3685" i="5" s="1"/>
  <c r="Q3913" i="5"/>
  <c r="N3913" i="5"/>
  <c r="O3913" i="5" s="1"/>
  <c r="P3913" i="5" s="1"/>
  <c r="N4387" i="5"/>
  <c r="O4387" i="5" s="1"/>
  <c r="P4387" i="5" s="1"/>
  <c r="N4412" i="5"/>
  <c r="O4412" i="5" s="1"/>
  <c r="P4412" i="5" s="1"/>
  <c r="N4425" i="5"/>
  <c r="O4425" i="5" s="1"/>
  <c r="P4425" i="5" s="1"/>
  <c r="Q4425" i="5"/>
  <c r="N4632" i="5"/>
  <c r="O4632" i="5" s="1"/>
  <c r="P4632" i="5" s="1"/>
  <c r="N4765" i="5"/>
  <c r="O4765" i="5" s="1"/>
  <c r="P4765" i="5" s="1"/>
  <c r="N4927" i="5"/>
  <c r="O4927" i="5" s="1"/>
  <c r="P4927" i="5" s="1"/>
  <c r="N3975" i="5"/>
  <c r="O3975" i="5" s="1"/>
  <c r="P3975" i="5" s="1"/>
  <c r="N4121" i="5"/>
  <c r="O4121" i="5" s="1"/>
  <c r="P4121" i="5" s="1"/>
  <c r="Q4151" i="5"/>
  <c r="N4341" i="5"/>
  <c r="O4341" i="5" s="1"/>
  <c r="P4341" i="5" s="1"/>
  <c r="Q4341" i="5"/>
  <c r="N4406" i="5"/>
  <c r="O4406" i="5" s="1"/>
  <c r="P4406" i="5" s="1"/>
  <c r="N4485" i="5"/>
  <c r="O4485" i="5" s="1"/>
  <c r="P4485" i="5" s="1"/>
  <c r="Q4485" i="5"/>
  <c r="N4560" i="5"/>
  <c r="O4560" i="5" s="1"/>
  <c r="Q4648" i="5"/>
  <c r="N4648" i="5"/>
  <c r="O4648" i="5" s="1"/>
  <c r="P4648" i="5" s="1"/>
  <c r="N4688" i="5"/>
  <c r="O4688" i="5" s="1"/>
  <c r="P4688" i="5" s="1"/>
  <c r="Q4688" i="5"/>
  <c r="N5850" i="5"/>
  <c r="O5850" i="5" s="1"/>
  <c r="P5850" i="5" s="1"/>
  <c r="Q5850" i="5"/>
  <c r="N4129" i="5"/>
  <c r="O4129" i="5" s="1"/>
  <c r="P4129" i="5" s="1"/>
  <c r="Q4240" i="5"/>
  <c r="N4778" i="5"/>
  <c r="O4778" i="5" s="1"/>
  <c r="P4778" i="5" s="1"/>
  <c r="Q4778" i="5"/>
  <c r="N5583" i="5"/>
  <c r="O5583" i="5" s="1"/>
  <c r="P5583" i="5" s="1"/>
  <c r="Q3975" i="5"/>
  <c r="Q4279" i="5"/>
  <c r="N4279" i="5"/>
  <c r="O4279" i="5" s="1"/>
  <c r="P4279" i="5" s="1"/>
  <c r="N4338" i="5"/>
  <c r="O4338" i="5" s="1"/>
  <c r="P4338" i="5" s="1"/>
  <c r="Q4338" i="5"/>
  <c r="N4464" i="5"/>
  <c r="O4464" i="5" s="1"/>
  <c r="P4464" i="5" s="1"/>
  <c r="N4964" i="5"/>
  <c r="O4964" i="5" s="1"/>
  <c r="P4964" i="5" s="1"/>
  <c r="N5322" i="5"/>
  <c r="O5322" i="5" s="1"/>
  <c r="P5322" i="5" s="1"/>
  <c r="N4165" i="5"/>
  <c r="O4165" i="5" s="1"/>
  <c r="P4165" i="5" s="1"/>
  <c r="Q4248" i="5"/>
  <c r="N4327" i="5"/>
  <c r="O4327" i="5" s="1"/>
  <c r="P4327" i="5" s="1"/>
  <c r="Q4327" i="5"/>
  <c r="Q5012" i="5"/>
  <c r="Q4087" i="5"/>
  <c r="N4195" i="5"/>
  <c r="O4195" i="5" s="1"/>
  <c r="P4195" i="5" s="1"/>
  <c r="N4273" i="5"/>
  <c r="O4273" i="5" s="1"/>
  <c r="P4273" i="5" s="1"/>
  <c r="Q4287" i="5"/>
  <c r="N4407" i="5"/>
  <c r="O4407" i="5" s="1"/>
  <c r="P4407" i="5" s="1"/>
  <c r="Q4407" i="5"/>
  <c r="N4424" i="5"/>
  <c r="O4424" i="5" s="1"/>
  <c r="P4424" i="5" s="1"/>
  <c r="Q4490" i="5"/>
  <c r="Q4506" i="5"/>
  <c r="N4591" i="5"/>
  <c r="O4591" i="5" s="1"/>
  <c r="P4591" i="5" s="1"/>
  <c r="Q4969" i="5"/>
  <c r="N4038" i="5"/>
  <c r="O4038" i="5" s="1"/>
  <c r="P4038" i="5" s="1"/>
  <c r="Q4229" i="5"/>
  <c r="Q4277" i="5"/>
  <c r="N4506" i="5"/>
  <c r="O4506" i="5" s="1"/>
  <c r="P4506" i="5" s="1"/>
  <c r="Q4528" i="5"/>
  <c r="N4528" i="5"/>
  <c r="O4528" i="5" s="1"/>
  <c r="P4528" i="5" s="1"/>
  <c r="N4833" i="5"/>
  <c r="O4833" i="5" s="1"/>
  <c r="N4946" i="5"/>
  <c r="O4946" i="5" s="1"/>
  <c r="P4946" i="5" s="1"/>
  <c r="N4969" i="5"/>
  <c r="O4969" i="5" s="1"/>
  <c r="P4969" i="5" s="1"/>
  <c r="N5028" i="5"/>
  <c r="O5028" i="5"/>
  <c r="P5028" i="5" s="1"/>
  <c r="N1685" i="5"/>
  <c r="O1685" i="5" s="1"/>
  <c r="P1685" i="5" s="1"/>
  <c r="N1694" i="5"/>
  <c r="O1694" i="5" s="1"/>
  <c r="P1694" i="5" s="1"/>
  <c r="N1703" i="5"/>
  <c r="O1703" i="5" s="1"/>
  <c r="P1703" i="5" s="1"/>
  <c r="N1712" i="5"/>
  <c r="O1712" i="5" s="1"/>
  <c r="P1712" i="5" s="1"/>
  <c r="N1721" i="5"/>
  <c r="O1721" i="5" s="1"/>
  <c r="P1721" i="5" s="1"/>
  <c r="N1730" i="5"/>
  <c r="O1730" i="5" s="1"/>
  <c r="P1730" i="5" s="1"/>
  <c r="N1739" i="5"/>
  <c r="O1739" i="5" s="1"/>
  <c r="P1739" i="5" s="1"/>
  <c r="N1748" i="5"/>
  <c r="O1748" i="5" s="1"/>
  <c r="P1748" i="5" s="1"/>
  <c r="N1757" i="5"/>
  <c r="O1757" i="5" s="1"/>
  <c r="P1757" i="5" s="1"/>
  <c r="N1766" i="5"/>
  <c r="O1766" i="5" s="1"/>
  <c r="P1766" i="5" s="1"/>
  <c r="N1775" i="5"/>
  <c r="O1775" i="5" s="1"/>
  <c r="P1775" i="5" s="1"/>
  <c r="N1784" i="5"/>
  <c r="O1784" i="5" s="1"/>
  <c r="P1784" i="5" s="1"/>
  <c r="N1793" i="5"/>
  <c r="O1793" i="5" s="1"/>
  <c r="P1793" i="5" s="1"/>
  <c r="N1802" i="5"/>
  <c r="O1802" i="5" s="1"/>
  <c r="P1802" i="5" s="1"/>
  <c r="N1811" i="5"/>
  <c r="O1811" i="5" s="1"/>
  <c r="P1811" i="5" s="1"/>
  <c r="N1820" i="5"/>
  <c r="O1820" i="5" s="1"/>
  <c r="P1820" i="5" s="1"/>
  <c r="N1829" i="5"/>
  <c r="O1829" i="5" s="1"/>
  <c r="P1829" i="5" s="1"/>
  <c r="N1838" i="5"/>
  <c r="O1838" i="5" s="1"/>
  <c r="P1838" i="5" s="1"/>
  <c r="N1847" i="5"/>
  <c r="O1847" i="5" s="1"/>
  <c r="P1847" i="5" s="1"/>
  <c r="N1856" i="5"/>
  <c r="O1856" i="5" s="1"/>
  <c r="P1856" i="5" s="1"/>
  <c r="N1865" i="5"/>
  <c r="O1865" i="5" s="1"/>
  <c r="P1865" i="5" s="1"/>
  <c r="N1874" i="5"/>
  <c r="O1874" i="5" s="1"/>
  <c r="P1874" i="5" s="1"/>
  <c r="N1883" i="5"/>
  <c r="O1883" i="5" s="1"/>
  <c r="P1883" i="5" s="1"/>
  <c r="N1892" i="5"/>
  <c r="O1892" i="5" s="1"/>
  <c r="P1892" i="5" s="1"/>
  <c r="N1901" i="5"/>
  <c r="O1901" i="5" s="1"/>
  <c r="P1901" i="5" s="1"/>
  <c r="N1910" i="5"/>
  <c r="O1910" i="5" s="1"/>
  <c r="P1910" i="5" s="1"/>
  <c r="N1919" i="5"/>
  <c r="O1919" i="5" s="1"/>
  <c r="P1919" i="5" s="1"/>
  <c r="N1928" i="5"/>
  <c r="O1928" i="5" s="1"/>
  <c r="P1928" i="5" s="1"/>
  <c r="N1937" i="5"/>
  <c r="O1937" i="5" s="1"/>
  <c r="P1937" i="5" s="1"/>
  <c r="N1946" i="5"/>
  <c r="O1946" i="5" s="1"/>
  <c r="P1946" i="5" s="1"/>
  <c r="N1955" i="5"/>
  <c r="O1955" i="5" s="1"/>
  <c r="P1955" i="5" s="1"/>
  <c r="N1964" i="5"/>
  <c r="O1964" i="5" s="1"/>
  <c r="P1964" i="5" s="1"/>
  <c r="N1973" i="5"/>
  <c r="O1973" i="5" s="1"/>
  <c r="P1973" i="5" s="1"/>
  <c r="N1982" i="5"/>
  <c r="O1982" i="5" s="1"/>
  <c r="P1982" i="5" s="1"/>
  <c r="N1991" i="5"/>
  <c r="O1991" i="5" s="1"/>
  <c r="P1991" i="5" s="1"/>
  <c r="N2000" i="5"/>
  <c r="O2000" i="5" s="1"/>
  <c r="P2000" i="5" s="1"/>
  <c r="N2009" i="5"/>
  <c r="O2009" i="5" s="1"/>
  <c r="P2009" i="5" s="1"/>
  <c r="N2018" i="5"/>
  <c r="O2018" i="5" s="1"/>
  <c r="P2018" i="5" s="1"/>
  <c r="N2027" i="5"/>
  <c r="O2027" i="5" s="1"/>
  <c r="P2027" i="5" s="1"/>
  <c r="N2036" i="5"/>
  <c r="O2036" i="5" s="1"/>
  <c r="P2036" i="5" s="1"/>
  <c r="N2045" i="5"/>
  <c r="O2045" i="5" s="1"/>
  <c r="P2045" i="5" s="1"/>
  <c r="N2062" i="5"/>
  <c r="O2062" i="5" s="1"/>
  <c r="P2062" i="5" s="1"/>
  <c r="O2064" i="5"/>
  <c r="P2064" i="5" s="1"/>
  <c r="N2081" i="5"/>
  <c r="O2081" i="5" s="1"/>
  <c r="P2081" i="5" s="1"/>
  <c r="N2098" i="5"/>
  <c r="O2098" i="5" s="1"/>
  <c r="P2098" i="5" s="1"/>
  <c r="O2100" i="5"/>
  <c r="P2100" i="5" s="1"/>
  <c r="N2117" i="5"/>
  <c r="O2117" i="5" s="1"/>
  <c r="P2117" i="5" s="1"/>
  <c r="N2134" i="5"/>
  <c r="O2134" i="5" s="1"/>
  <c r="P2134" i="5" s="1"/>
  <c r="O2136" i="5"/>
  <c r="P2136" i="5" s="1"/>
  <c r="N2153" i="5"/>
  <c r="O2153" i="5" s="1"/>
  <c r="P2153" i="5" s="1"/>
  <c r="N2170" i="5"/>
  <c r="O2170" i="5" s="1"/>
  <c r="P2170" i="5" s="1"/>
  <c r="O2172" i="5"/>
  <c r="P2172" i="5" s="1"/>
  <c r="N2189" i="5"/>
  <c r="O2189" i="5" s="1"/>
  <c r="P2189" i="5" s="1"/>
  <c r="N2206" i="5"/>
  <c r="O2206" i="5" s="1"/>
  <c r="P2206" i="5" s="1"/>
  <c r="O2208" i="5"/>
  <c r="P2208" i="5" s="1"/>
  <c r="N2297" i="5"/>
  <c r="O2297" i="5" s="1"/>
  <c r="P2297" i="5" s="1"/>
  <c r="N2307" i="5"/>
  <c r="O2307" i="5" s="1"/>
  <c r="P2307" i="5" s="1"/>
  <c r="N2312" i="5"/>
  <c r="O2312" i="5" s="1"/>
  <c r="P2312" i="5" s="1"/>
  <c r="N2322" i="5"/>
  <c r="O2322" i="5" s="1"/>
  <c r="P2322" i="5" s="1"/>
  <c r="N2327" i="5"/>
  <c r="O2327" i="5" s="1"/>
  <c r="P2327" i="5" s="1"/>
  <c r="N2337" i="5"/>
  <c r="O2337" i="5" s="1"/>
  <c r="P2337" i="5" s="1"/>
  <c r="N2405" i="5"/>
  <c r="O2405" i="5" s="1"/>
  <c r="P2405" i="5" s="1"/>
  <c r="N2415" i="5"/>
  <c r="O2415" i="5" s="1"/>
  <c r="P2415" i="5" s="1"/>
  <c r="N2420" i="5"/>
  <c r="O2420" i="5" s="1"/>
  <c r="P2420" i="5" s="1"/>
  <c r="N2430" i="5"/>
  <c r="O2430" i="5" s="1"/>
  <c r="P2430" i="5" s="1"/>
  <c r="N2435" i="5"/>
  <c r="O2435" i="5" s="1"/>
  <c r="P2435" i="5" s="1"/>
  <c r="N2445" i="5"/>
  <c r="O2445" i="5" s="1"/>
  <c r="P2445" i="5" s="1"/>
  <c r="N2513" i="5"/>
  <c r="O2513" i="5" s="1"/>
  <c r="P2513" i="5" s="1"/>
  <c r="N2523" i="5"/>
  <c r="O2523" i="5" s="1"/>
  <c r="P2523" i="5" s="1"/>
  <c r="N2528" i="5"/>
  <c r="O2528" i="5" s="1"/>
  <c r="P2528" i="5" s="1"/>
  <c r="N2538" i="5"/>
  <c r="O2538" i="5" s="1"/>
  <c r="P2538" i="5" s="1"/>
  <c r="N2543" i="5"/>
  <c r="O2543" i="5" s="1"/>
  <c r="P2543" i="5" s="1"/>
  <c r="N2553" i="5"/>
  <c r="O2553" i="5" s="1"/>
  <c r="P2553" i="5" s="1"/>
  <c r="N2621" i="5"/>
  <c r="O2621" i="5" s="1"/>
  <c r="P2621" i="5" s="1"/>
  <c r="Q2626" i="5"/>
  <c r="N2631" i="5"/>
  <c r="O2631" i="5" s="1"/>
  <c r="P2631" i="5" s="1"/>
  <c r="N2636" i="5"/>
  <c r="O2636" i="5" s="1"/>
  <c r="P2636" i="5" s="1"/>
  <c r="N2646" i="5"/>
  <c r="O2646" i="5" s="1"/>
  <c r="P2646" i="5" s="1"/>
  <c r="N2651" i="5"/>
  <c r="O2651" i="5" s="1"/>
  <c r="P2651" i="5" s="1"/>
  <c r="N2661" i="5"/>
  <c r="O2661" i="5" s="1"/>
  <c r="P2661" i="5" s="1"/>
  <c r="N2684" i="5"/>
  <c r="O2684" i="5" s="1"/>
  <c r="P2684" i="5" s="1"/>
  <c r="N2705" i="5"/>
  <c r="O2705" i="5" s="1"/>
  <c r="P2705" i="5" s="1"/>
  <c r="N2718" i="5"/>
  <c r="O2718" i="5" s="1"/>
  <c r="P2718" i="5" s="1"/>
  <c r="N2721" i="5"/>
  <c r="O2721" i="5" s="1"/>
  <c r="P2721" i="5" s="1"/>
  <c r="N2726" i="5"/>
  <c r="O2726" i="5" s="1"/>
  <c r="P2726" i="5" s="1"/>
  <c r="N2763" i="5"/>
  <c r="O2763" i="5" s="1"/>
  <c r="P2763" i="5" s="1"/>
  <c r="N2774" i="5"/>
  <c r="O2774" i="5" s="1"/>
  <c r="P2774" i="5" s="1"/>
  <c r="N2790" i="5"/>
  <c r="O2790" i="5" s="1"/>
  <c r="P2790" i="5" s="1"/>
  <c r="N2801" i="5"/>
  <c r="O2801" i="5" s="1"/>
  <c r="P2801" i="5" s="1"/>
  <c r="N2817" i="5"/>
  <c r="O2817" i="5" s="1"/>
  <c r="P2817" i="5" s="1"/>
  <c r="N2828" i="5"/>
  <c r="O2828" i="5" s="1"/>
  <c r="P2828" i="5" s="1"/>
  <c r="N2844" i="5"/>
  <c r="O2844" i="5" s="1"/>
  <c r="P2844" i="5" s="1"/>
  <c r="N2855" i="5"/>
  <c r="O2855" i="5" s="1"/>
  <c r="P2855" i="5" s="1"/>
  <c r="N2871" i="5"/>
  <c r="O2871" i="5" s="1"/>
  <c r="P2871" i="5" s="1"/>
  <c r="N2882" i="5"/>
  <c r="O2882" i="5" s="1"/>
  <c r="P2882" i="5" s="1"/>
  <c r="N2898" i="5"/>
  <c r="O2898" i="5" s="1"/>
  <c r="P2898" i="5" s="1"/>
  <c r="N2909" i="5"/>
  <c r="O2909" i="5" s="1"/>
  <c r="P2909" i="5" s="1"/>
  <c r="N2925" i="5"/>
  <c r="O2925" i="5" s="1"/>
  <c r="P2925" i="5" s="1"/>
  <c r="N2936" i="5"/>
  <c r="O2936" i="5" s="1"/>
  <c r="P2936" i="5" s="1"/>
  <c r="N2952" i="5"/>
  <c r="O2952" i="5" s="1"/>
  <c r="P2952" i="5" s="1"/>
  <c r="N2963" i="5"/>
  <c r="O2963" i="5" s="1"/>
  <c r="P2963" i="5" s="1"/>
  <c r="N2979" i="5"/>
  <c r="O2979" i="5" s="1"/>
  <c r="P2979" i="5" s="1"/>
  <c r="N2990" i="5"/>
  <c r="O2990" i="5" s="1"/>
  <c r="P2990" i="5" s="1"/>
  <c r="N3006" i="5"/>
  <c r="O3006" i="5" s="1"/>
  <c r="P3006" i="5" s="1"/>
  <c r="N3017" i="5"/>
  <c r="O3017" i="5" s="1"/>
  <c r="P3017" i="5" s="1"/>
  <c r="N3033" i="5"/>
  <c r="O3033" i="5" s="1"/>
  <c r="P3033" i="5" s="1"/>
  <c r="N3044" i="5"/>
  <c r="O3044" i="5" s="1"/>
  <c r="P3044" i="5" s="1"/>
  <c r="N3060" i="5"/>
  <c r="O3060" i="5" s="1"/>
  <c r="P3060" i="5" s="1"/>
  <c r="N3071" i="5"/>
  <c r="O3071" i="5" s="1"/>
  <c r="N3087" i="5"/>
  <c r="O3087" i="5" s="1"/>
  <c r="P3087" i="5" s="1"/>
  <c r="N3098" i="5"/>
  <c r="O3098" i="5" s="1"/>
  <c r="P3098" i="5" s="1"/>
  <c r="Q3134" i="5"/>
  <c r="Q3170" i="5"/>
  <c r="Q3206" i="5"/>
  <c r="Q3242" i="5"/>
  <c r="Q3278" i="5"/>
  <c r="Q3314" i="5"/>
  <c r="Q3350" i="5"/>
  <c r="N3350" i="5"/>
  <c r="O3350" i="5" s="1"/>
  <c r="P3350" i="5" s="1"/>
  <c r="Q3386" i="5"/>
  <c r="N3386" i="5"/>
  <c r="O3386" i="5" s="1"/>
  <c r="P3386" i="5" s="1"/>
  <c r="Q3406" i="5"/>
  <c r="Q3435" i="5"/>
  <c r="N3435" i="5"/>
  <c r="O3435" i="5" s="1"/>
  <c r="P3435" i="5" s="1"/>
  <c r="N3438" i="5"/>
  <c r="O3438" i="5" s="1"/>
  <c r="P3438" i="5" s="1"/>
  <c r="N3477" i="5"/>
  <c r="O3477" i="5" s="1"/>
  <c r="P3477" i="5" s="1"/>
  <c r="Q3523" i="5"/>
  <c r="N3529" i="5"/>
  <c r="O3529" i="5" s="1"/>
  <c r="P3529" i="5" s="1"/>
  <c r="N3604" i="5"/>
  <c r="O3604" i="5" s="1"/>
  <c r="P3604" i="5" s="1"/>
  <c r="Q3739" i="5"/>
  <c r="N3813" i="5"/>
  <c r="O3813" i="5" s="1"/>
  <c r="P3813" i="5" s="1"/>
  <c r="N3822" i="5"/>
  <c r="O3822" i="5" s="1"/>
  <c r="P3822" i="5" s="1"/>
  <c r="N3843" i="5"/>
  <c r="O3843" i="5" s="1"/>
  <c r="P3843" i="5" s="1"/>
  <c r="Q3901" i="5"/>
  <c r="Q3969" i="5"/>
  <c r="Q4009" i="5"/>
  <c r="N4029" i="5"/>
  <c r="O4029" i="5" s="1"/>
  <c r="P4029" i="5" s="1"/>
  <c r="Q4029" i="5"/>
  <c r="N4111" i="5"/>
  <c r="O4111" i="5" s="1"/>
  <c r="P4111" i="5" s="1"/>
  <c r="Q4111" i="5"/>
  <c r="Q4132" i="5"/>
  <c r="N4179" i="5"/>
  <c r="O4179" i="5" s="1"/>
  <c r="P4179" i="5" s="1"/>
  <c r="N4219" i="5"/>
  <c r="O4219" i="5" s="1"/>
  <c r="P4219" i="5" s="1"/>
  <c r="N4240" i="5"/>
  <c r="O4240" i="5" s="1"/>
  <c r="P4240" i="5" s="1"/>
  <c r="N4289" i="5"/>
  <c r="O4289" i="5" s="1"/>
  <c r="P4289" i="5" s="1"/>
  <c r="N4303" i="5"/>
  <c r="O4303" i="5" s="1"/>
  <c r="P4303" i="5" s="1"/>
  <c r="N4352" i="5"/>
  <c r="O4352" i="5" s="1"/>
  <c r="P4352" i="5" s="1"/>
  <c r="Q4373" i="5"/>
  <c r="Q4483" i="5"/>
  <c r="N4489" i="5"/>
  <c r="O4489" i="5" s="1"/>
  <c r="P4489" i="5" s="1"/>
  <c r="Q4489" i="5"/>
  <c r="Q4510" i="5"/>
  <c r="Q4614" i="5"/>
  <c r="N4668" i="5"/>
  <c r="O4668" i="5" s="1"/>
  <c r="P4668" i="5" s="1"/>
  <c r="Q4668" i="5"/>
  <c r="N4733" i="5"/>
  <c r="O4733" i="5" s="1"/>
  <c r="P4733" i="5" s="1"/>
  <c r="N4803" i="5"/>
  <c r="O4803" i="5" s="1"/>
  <c r="P4803" i="5" s="1"/>
  <c r="Q4803" i="5"/>
  <c r="Q4868" i="5"/>
  <c r="N4892" i="5"/>
  <c r="O4892" i="5" s="1"/>
  <c r="P4892" i="5" s="1"/>
  <c r="O22" i="5"/>
  <c r="P22" i="5" s="1"/>
  <c r="O40" i="5"/>
  <c r="P40" i="5" s="1"/>
  <c r="O58" i="5"/>
  <c r="P58" i="5" s="1"/>
  <c r="O94" i="5"/>
  <c r="P94" i="5" s="1"/>
  <c r="O112" i="5"/>
  <c r="P112" i="5" s="1"/>
  <c r="O130" i="5"/>
  <c r="P130" i="5" s="1"/>
  <c r="O184" i="5"/>
  <c r="P184" i="5" s="1"/>
  <c r="O274" i="5"/>
  <c r="P274" i="5" s="1"/>
  <c r="O292" i="5"/>
  <c r="P292" i="5" s="1"/>
  <c r="O310" i="5"/>
  <c r="P310" i="5" s="1"/>
  <c r="O328" i="5"/>
  <c r="P328" i="5" s="1"/>
  <c r="O364" i="5"/>
  <c r="P364" i="5" s="1"/>
  <c r="O400" i="5"/>
  <c r="P400" i="5" s="1"/>
  <c r="O436" i="5"/>
  <c r="P436" i="5" s="1"/>
  <c r="O454" i="5"/>
  <c r="P454" i="5" s="1"/>
  <c r="N2047" i="5"/>
  <c r="O2047" i="5" s="1"/>
  <c r="P2047" i="5" s="1"/>
  <c r="O2049" i="5"/>
  <c r="P2049" i="5" s="1"/>
  <c r="N2066" i="5"/>
  <c r="O2066" i="5" s="1"/>
  <c r="P2066" i="5" s="1"/>
  <c r="N2083" i="5"/>
  <c r="O2083" i="5" s="1"/>
  <c r="P2083" i="5" s="1"/>
  <c r="N2102" i="5"/>
  <c r="O2102" i="5" s="1"/>
  <c r="P2102" i="5" s="1"/>
  <c r="N2119" i="5"/>
  <c r="O2119" i="5" s="1"/>
  <c r="P2119" i="5" s="1"/>
  <c r="O2121" i="5"/>
  <c r="P2121" i="5" s="1"/>
  <c r="N2138" i="5"/>
  <c r="O2138" i="5" s="1"/>
  <c r="P2138" i="5" s="1"/>
  <c r="N2155" i="5"/>
  <c r="O2155" i="5" s="1"/>
  <c r="P2155" i="5" s="1"/>
  <c r="N2174" i="5"/>
  <c r="O2174" i="5" s="1"/>
  <c r="P2174" i="5" s="1"/>
  <c r="N2191" i="5"/>
  <c r="O2191" i="5" s="1"/>
  <c r="P2191" i="5" s="1"/>
  <c r="N2210" i="5"/>
  <c r="O2210" i="5" s="1"/>
  <c r="P2210" i="5" s="1"/>
  <c r="N2221" i="5"/>
  <c r="O2221" i="5" s="1"/>
  <c r="P2221" i="5" s="1"/>
  <c r="N2262" i="5"/>
  <c r="O2262" i="5" s="1"/>
  <c r="P2262" i="5" s="1"/>
  <c r="N2267" i="5"/>
  <c r="O2267" i="5" s="1"/>
  <c r="P2267" i="5" s="1"/>
  <c r="N2277" i="5"/>
  <c r="O2277" i="5" s="1"/>
  <c r="P2277" i="5" s="1"/>
  <c r="N2282" i="5"/>
  <c r="O2282" i="5" s="1"/>
  <c r="P2282" i="5" s="1"/>
  <c r="N2292" i="5"/>
  <c r="O2292" i="5" s="1"/>
  <c r="P2292" i="5" s="1"/>
  <c r="N2360" i="5"/>
  <c r="O2360" i="5" s="1"/>
  <c r="P2360" i="5" s="1"/>
  <c r="N2370" i="5"/>
  <c r="O2370" i="5" s="1"/>
  <c r="P2370" i="5" s="1"/>
  <c r="N2375" i="5"/>
  <c r="O2375" i="5" s="1"/>
  <c r="P2375" i="5" s="1"/>
  <c r="N2385" i="5"/>
  <c r="O2385" i="5" s="1"/>
  <c r="P2385" i="5" s="1"/>
  <c r="N2390" i="5"/>
  <c r="O2390" i="5" s="1"/>
  <c r="P2390" i="5" s="1"/>
  <c r="N2400" i="5"/>
  <c r="O2400" i="5" s="1"/>
  <c r="P2400" i="5" s="1"/>
  <c r="N2468" i="5"/>
  <c r="O2468" i="5" s="1"/>
  <c r="P2468" i="5" s="1"/>
  <c r="N2478" i="5"/>
  <c r="O2478" i="5" s="1"/>
  <c r="P2478" i="5" s="1"/>
  <c r="N2483" i="5"/>
  <c r="O2483" i="5" s="1"/>
  <c r="P2483" i="5" s="1"/>
  <c r="N2493" i="5"/>
  <c r="O2493" i="5" s="1"/>
  <c r="P2493" i="5" s="1"/>
  <c r="N2498" i="5"/>
  <c r="O2498" i="5" s="1"/>
  <c r="P2498" i="5" s="1"/>
  <c r="N2508" i="5"/>
  <c r="O2508" i="5" s="1"/>
  <c r="P2508" i="5" s="1"/>
  <c r="N2576" i="5"/>
  <c r="O2576" i="5" s="1"/>
  <c r="P2576" i="5" s="1"/>
  <c r="N2586" i="5"/>
  <c r="O2586" i="5" s="1"/>
  <c r="P2586" i="5" s="1"/>
  <c r="N2591" i="5"/>
  <c r="O2591" i="5" s="1"/>
  <c r="P2591" i="5" s="1"/>
  <c r="N2601" i="5"/>
  <c r="O2601" i="5" s="1"/>
  <c r="P2601" i="5" s="1"/>
  <c r="N2606" i="5"/>
  <c r="O2606" i="5" s="1"/>
  <c r="P2606" i="5" s="1"/>
  <c r="N2616" i="5"/>
  <c r="O2616" i="5" s="1"/>
  <c r="P2616" i="5" s="1"/>
  <c r="Q2674" i="5"/>
  <c r="N2729" i="5"/>
  <c r="O2729" i="5" s="1"/>
  <c r="P2729" i="5" s="1"/>
  <c r="N2750" i="5"/>
  <c r="O2750" i="5" s="1"/>
  <c r="P2750" i="5" s="1"/>
  <c r="N2777" i="5"/>
  <c r="O2777" i="5" s="1"/>
  <c r="P2777" i="5" s="1"/>
  <c r="N2804" i="5"/>
  <c r="O2804" i="5" s="1"/>
  <c r="P2804" i="5" s="1"/>
  <c r="N2831" i="5"/>
  <c r="O2831" i="5" s="1"/>
  <c r="P2831" i="5" s="1"/>
  <c r="N2858" i="5"/>
  <c r="O2858" i="5" s="1"/>
  <c r="P2858" i="5" s="1"/>
  <c r="N2885" i="5"/>
  <c r="O2885" i="5" s="1"/>
  <c r="P2885" i="5" s="1"/>
  <c r="N2912" i="5"/>
  <c r="O2912" i="5" s="1"/>
  <c r="P2912" i="5" s="1"/>
  <c r="N2939" i="5"/>
  <c r="O2939" i="5" s="1"/>
  <c r="P2939" i="5" s="1"/>
  <c r="N2966" i="5"/>
  <c r="O2966" i="5" s="1"/>
  <c r="P2966" i="5" s="1"/>
  <c r="N2993" i="5"/>
  <c r="O2993" i="5" s="1"/>
  <c r="P2993" i="5" s="1"/>
  <c r="N3020" i="5"/>
  <c r="O3020" i="5" s="1"/>
  <c r="P3020" i="5" s="1"/>
  <c r="N3047" i="5"/>
  <c r="O3047" i="5" s="1"/>
  <c r="P3047" i="5" s="1"/>
  <c r="N3074" i="5"/>
  <c r="O3074" i="5" s="1"/>
  <c r="P3074" i="5" s="1"/>
  <c r="N3101" i="5"/>
  <c r="O3101" i="5" s="1"/>
  <c r="P3101" i="5" s="1"/>
  <c r="N3126" i="5"/>
  <c r="O3126" i="5" s="1"/>
  <c r="P3126" i="5" s="1"/>
  <c r="N3134" i="5"/>
  <c r="O3134" i="5" s="1"/>
  <c r="P3134" i="5" s="1"/>
  <c r="N3137" i="5"/>
  <c r="O3137" i="5" s="1"/>
  <c r="P3137" i="5" s="1"/>
  <c r="N3162" i="5"/>
  <c r="O3162" i="5" s="1"/>
  <c r="P3162" i="5" s="1"/>
  <c r="N3170" i="5"/>
  <c r="O3170" i="5" s="1"/>
  <c r="P3170" i="5" s="1"/>
  <c r="N3173" i="5"/>
  <c r="O3173" i="5" s="1"/>
  <c r="P3173" i="5" s="1"/>
  <c r="N3198" i="5"/>
  <c r="O3198" i="5" s="1"/>
  <c r="P3198" i="5" s="1"/>
  <c r="N3206" i="5"/>
  <c r="O3206" i="5" s="1"/>
  <c r="P3206" i="5" s="1"/>
  <c r="N3209" i="5"/>
  <c r="O3209" i="5" s="1"/>
  <c r="P3209" i="5" s="1"/>
  <c r="N3234" i="5"/>
  <c r="O3234" i="5" s="1"/>
  <c r="P3234" i="5" s="1"/>
  <c r="N3242" i="5"/>
  <c r="O3242" i="5" s="1"/>
  <c r="P3242" i="5" s="1"/>
  <c r="N3245" i="5"/>
  <c r="O3245" i="5" s="1"/>
  <c r="P3245" i="5" s="1"/>
  <c r="N3270" i="5"/>
  <c r="O3270" i="5" s="1"/>
  <c r="P3270" i="5" s="1"/>
  <c r="N3278" i="5"/>
  <c r="O3278" i="5" s="1"/>
  <c r="P3278" i="5" s="1"/>
  <c r="N3281" i="5"/>
  <c r="O3281" i="5" s="1"/>
  <c r="P3281" i="5" s="1"/>
  <c r="N3306" i="5"/>
  <c r="O3306" i="5" s="1"/>
  <c r="P3306" i="5" s="1"/>
  <c r="N3314" i="5"/>
  <c r="O3314" i="5" s="1"/>
  <c r="P3314" i="5" s="1"/>
  <c r="N3317" i="5"/>
  <c r="O3317" i="5" s="1"/>
  <c r="P3317" i="5" s="1"/>
  <c r="N3342" i="5"/>
  <c r="O3342" i="5" s="1"/>
  <c r="P3342" i="5" s="1"/>
  <c r="N3353" i="5"/>
  <c r="O3353" i="5" s="1"/>
  <c r="P3353" i="5" s="1"/>
  <c r="N3378" i="5"/>
  <c r="O3378" i="5" s="1"/>
  <c r="P3378" i="5" s="1"/>
  <c r="N3389" i="5"/>
  <c r="O3389" i="5" s="1"/>
  <c r="P3389" i="5" s="1"/>
  <c r="N3406" i="5"/>
  <c r="O3406" i="5" s="1"/>
  <c r="P3406" i="5" s="1"/>
  <c r="N3461" i="5"/>
  <c r="O3461" i="5" s="1"/>
  <c r="P3461" i="5" s="1"/>
  <c r="Q3481" i="5"/>
  <c r="N3484" i="5"/>
  <c r="O3484" i="5" s="1"/>
  <c r="P3484" i="5" s="1"/>
  <c r="Q3577" i="5"/>
  <c r="O3577" i="5"/>
  <c r="P3577" i="5" s="1"/>
  <c r="Q3643" i="5"/>
  <c r="N3643" i="5"/>
  <c r="O3643" i="5" s="1"/>
  <c r="P3643" i="5" s="1"/>
  <c r="Q3733" i="5"/>
  <c r="N3733" i="5"/>
  <c r="O3733" i="5" s="1"/>
  <c r="P3733" i="5" s="1"/>
  <c r="N3739" i="5"/>
  <c r="O3739" i="5" s="1"/>
  <c r="P3739" i="5" s="1"/>
  <c r="Q3895" i="5"/>
  <c r="N3895" i="5"/>
  <c r="O3895" i="5" s="1"/>
  <c r="P3895" i="5" s="1"/>
  <c r="N3901" i="5"/>
  <c r="O3901" i="5" s="1"/>
  <c r="P3901" i="5" s="1"/>
  <c r="Q3916" i="5"/>
  <c r="N3916" i="5"/>
  <c r="O3916" i="5" s="1"/>
  <c r="P3916" i="5" s="1"/>
  <c r="N3928" i="5"/>
  <c r="O3928" i="5" s="1"/>
  <c r="P3928" i="5" s="1"/>
  <c r="N3969" i="5"/>
  <c r="O3969" i="5" s="1"/>
  <c r="P3969" i="5" s="1"/>
  <c r="N3982" i="5"/>
  <c r="Q3982" i="5"/>
  <c r="O3982" i="5"/>
  <c r="P3982" i="5" s="1"/>
  <c r="N4009" i="5"/>
  <c r="O4009" i="5" s="1"/>
  <c r="P4009" i="5" s="1"/>
  <c r="Q4026" i="5"/>
  <c r="Q4105" i="5"/>
  <c r="Q4129" i="5"/>
  <c r="N4185" i="5"/>
  <c r="O4185" i="5" s="1"/>
  <c r="P4185" i="5" s="1"/>
  <c r="Q4185" i="5"/>
  <c r="Q4237" i="5"/>
  <c r="N4264" i="5"/>
  <c r="O4264" i="5" s="1"/>
  <c r="P4264" i="5" s="1"/>
  <c r="Q4316" i="5"/>
  <c r="N4316" i="5"/>
  <c r="O4316" i="5" s="1"/>
  <c r="P4316" i="5" s="1"/>
  <c r="N4325" i="5"/>
  <c r="O4325" i="5" s="1"/>
  <c r="P4325" i="5" s="1"/>
  <c r="N4400" i="5"/>
  <c r="O4400" i="5" s="1"/>
  <c r="P4400" i="5" s="1"/>
  <c r="Q4400" i="5"/>
  <c r="N4434" i="5"/>
  <c r="O4434" i="5" s="1"/>
  <c r="P4434" i="5" s="1"/>
  <c r="Q4434" i="5"/>
  <c r="N4483" i="5"/>
  <c r="O4483" i="5" s="1"/>
  <c r="P4483" i="5" s="1"/>
  <c r="P4560" i="5"/>
  <c r="Q4560" i="5"/>
  <c r="N4567" i="5"/>
  <c r="O4567" i="5" s="1"/>
  <c r="P4567" i="5" s="1"/>
  <c r="Q4632" i="5"/>
  <c r="N4699" i="5"/>
  <c r="O4699" i="5" s="1"/>
  <c r="P4699" i="5" s="1"/>
  <c r="Q4954" i="5"/>
  <c r="N4954" i="5"/>
  <c r="O4954" i="5" s="1"/>
  <c r="P4954" i="5" s="1"/>
  <c r="N5049" i="5"/>
  <c r="O5049" i="5" s="1"/>
  <c r="P5049" i="5" s="1"/>
  <c r="Q5060" i="5"/>
  <c r="N1322" i="5"/>
  <c r="O1322" i="5" s="1"/>
  <c r="P1322" i="5" s="1"/>
  <c r="N1331" i="5"/>
  <c r="O1331" i="5" s="1"/>
  <c r="P1331" i="5" s="1"/>
  <c r="N1340" i="5"/>
  <c r="O1340" i="5" s="1"/>
  <c r="P1340" i="5" s="1"/>
  <c r="N1349" i="5"/>
  <c r="O1349" i="5" s="1"/>
  <c r="P1349" i="5" s="1"/>
  <c r="N1358" i="5"/>
  <c r="O1358" i="5" s="1"/>
  <c r="P1358" i="5" s="1"/>
  <c r="N1367" i="5"/>
  <c r="O1367" i="5" s="1"/>
  <c r="P1367" i="5" s="1"/>
  <c r="N1376" i="5"/>
  <c r="O1376" i="5" s="1"/>
  <c r="P1376" i="5" s="1"/>
  <c r="N1385" i="5"/>
  <c r="O1385" i="5" s="1"/>
  <c r="P1385" i="5" s="1"/>
  <c r="N1394" i="5"/>
  <c r="O1394" i="5" s="1"/>
  <c r="P1394" i="5" s="1"/>
  <c r="N1403" i="5"/>
  <c r="O1403" i="5" s="1"/>
  <c r="P1403" i="5" s="1"/>
  <c r="N1412" i="5"/>
  <c r="O1412" i="5" s="1"/>
  <c r="P1412" i="5" s="1"/>
  <c r="N1421" i="5"/>
  <c r="O1421" i="5" s="1"/>
  <c r="P1421" i="5" s="1"/>
  <c r="N1430" i="5"/>
  <c r="O1430" i="5" s="1"/>
  <c r="P1430" i="5" s="1"/>
  <c r="N1439" i="5"/>
  <c r="O1439" i="5" s="1"/>
  <c r="P1439" i="5" s="1"/>
  <c r="N1448" i="5"/>
  <c r="O1448" i="5" s="1"/>
  <c r="P1448" i="5" s="1"/>
  <c r="N1457" i="5"/>
  <c r="O1457" i="5" s="1"/>
  <c r="P1457" i="5" s="1"/>
  <c r="N1466" i="5"/>
  <c r="O1466" i="5" s="1"/>
  <c r="P1466" i="5" s="1"/>
  <c r="N1475" i="5"/>
  <c r="O1475" i="5" s="1"/>
  <c r="P1475" i="5" s="1"/>
  <c r="N1484" i="5"/>
  <c r="O1484" i="5" s="1"/>
  <c r="P1484" i="5" s="1"/>
  <c r="N1493" i="5"/>
  <c r="O1493" i="5" s="1"/>
  <c r="P1493" i="5" s="1"/>
  <c r="N1502" i="5"/>
  <c r="O1502" i="5" s="1"/>
  <c r="P1502" i="5" s="1"/>
  <c r="N1511" i="5"/>
  <c r="O1511" i="5" s="1"/>
  <c r="P1511" i="5" s="1"/>
  <c r="N1520" i="5"/>
  <c r="O1520" i="5" s="1"/>
  <c r="P1520" i="5" s="1"/>
  <c r="N1529" i="5"/>
  <c r="O1529" i="5" s="1"/>
  <c r="P1529" i="5" s="1"/>
  <c r="N1538" i="5"/>
  <c r="O1538" i="5" s="1"/>
  <c r="P1538" i="5" s="1"/>
  <c r="N1547" i="5"/>
  <c r="O1547" i="5" s="1"/>
  <c r="P1547" i="5" s="1"/>
  <c r="N1556" i="5"/>
  <c r="O1556" i="5" s="1"/>
  <c r="P1556" i="5" s="1"/>
  <c r="N1565" i="5"/>
  <c r="O1565" i="5" s="1"/>
  <c r="P1565" i="5" s="1"/>
  <c r="N1574" i="5"/>
  <c r="O1574" i="5" s="1"/>
  <c r="P1574" i="5" s="1"/>
  <c r="N1583" i="5"/>
  <c r="O1583" i="5" s="1"/>
  <c r="P1583" i="5" s="1"/>
  <c r="N1592" i="5"/>
  <c r="O1592" i="5" s="1"/>
  <c r="P1592" i="5" s="1"/>
  <c r="N1601" i="5"/>
  <c r="O1601" i="5" s="1"/>
  <c r="P1601" i="5" s="1"/>
  <c r="N1610" i="5"/>
  <c r="O1610" i="5" s="1"/>
  <c r="P1610" i="5" s="1"/>
  <c r="N1619" i="5"/>
  <c r="O1619" i="5" s="1"/>
  <c r="P1619" i="5" s="1"/>
  <c r="N1628" i="5"/>
  <c r="O1628" i="5" s="1"/>
  <c r="P1628" i="5" s="1"/>
  <c r="N1637" i="5"/>
  <c r="O1637" i="5" s="1"/>
  <c r="P1637" i="5" s="1"/>
  <c r="N1646" i="5"/>
  <c r="O1646" i="5" s="1"/>
  <c r="P1646" i="5" s="1"/>
  <c r="N1655" i="5"/>
  <c r="O1655" i="5" s="1"/>
  <c r="P1655" i="5" s="1"/>
  <c r="N1664" i="5"/>
  <c r="O1664" i="5" s="1"/>
  <c r="P1664" i="5" s="1"/>
  <c r="N1673" i="5"/>
  <c r="O1673" i="5" s="1"/>
  <c r="P1673" i="5" s="1"/>
  <c r="N1682" i="5"/>
  <c r="O1682" i="5" s="1"/>
  <c r="P1682" i="5" s="1"/>
  <c r="N1691" i="5"/>
  <c r="O1691" i="5" s="1"/>
  <c r="P1691" i="5" s="1"/>
  <c r="N1700" i="5"/>
  <c r="O1700" i="5" s="1"/>
  <c r="P1700" i="5" s="1"/>
  <c r="N1709" i="5"/>
  <c r="O1709" i="5" s="1"/>
  <c r="P1709" i="5" s="1"/>
  <c r="N1718" i="5"/>
  <c r="O1718" i="5" s="1"/>
  <c r="P1718" i="5" s="1"/>
  <c r="N1727" i="5"/>
  <c r="O1727" i="5" s="1"/>
  <c r="P1727" i="5" s="1"/>
  <c r="N1736" i="5"/>
  <c r="O1736" i="5" s="1"/>
  <c r="P1736" i="5" s="1"/>
  <c r="N1745" i="5"/>
  <c r="O1745" i="5" s="1"/>
  <c r="P1745" i="5" s="1"/>
  <c r="N1754" i="5"/>
  <c r="O1754" i="5" s="1"/>
  <c r="P1754" i="5" s="1"/>
  <c r="N1763" i="5"/>
  <c r="O1763" i="5" s="1"/>
  <c r="P1763" i="5" s="1"/>
  <c r="N1772" i="5"/>
  <c r="O1772" i="5" s="1"/>
  <c r="P1772" i="5" s="1"/>
  <c r="N1781" i="5"/>
  <c r="O1781" i="5" s="1"/>
  <c r="P1781" i="5" s="1"/>
  <c r="N1790" i="5"/>
  <c r="O1790" i="5" s="1"/>
  <c r="P1790" i="5" s="1"/>
  <c r="N1799" i="5"/>
  <c r="O1799" i="5" s="1"/>
  <c r="P1799" i="5" s="1"/>
  <c r="N1808" i="5"/>
  <c r="O1808" i="5" s="1"/>
  <c r="P1808" i="5" s="1"/>
  <c r="N1817" i="5"/>
  <c r="O1817" i="5" s="1"/>
  <c r="P1817" i="5" s="1"/>
  <c r="N1826" i="5"/>
  <c r="O1826" i="5" s="1"/>
  <c r="P1826" i="5" s="1"/>
  <c r="N1835" i="5"/>
  <c r="O1835" i="5" s="1"/>
  <c r="P1835" i="5" s="1"/>
  <c r="N1844" i="5"/>
  <c r="O1844" i="5" s="1"/>
  <c r="P1844" i="5" s="1"/>
  <c r="N1853" i="5"/>
  <c r="O1853" i="5" s="1"/>
  <c r="P1853" i="5" s="1"/>
  <c r="N1862" i="5"/>
  <c r="O1862" i="5" s="1"/>
  <c r="P1862" i="5" s="1"/>
  <c r="N1871" i="5"/>
  <c r="O1871" i="5" s="1"/>
  <c r="P1871" i="5" s="1"/>
  <c r="N1880" i="5"/>
  <c r="O1880" i="5" s="1"/>
  <c r="P1880" i="5" s="1"/>
  <c r="N1889" i="5"/>
  <c r="O1889" i="5" s="1"/>
  <c r="P1889" i="5" s="1"/>
  <c r="N1898" i="5"/>
  <c r="O1898" i="5" s="1"/>
  <c r="P1898" i="5" s="1"/>
  <c r="N1907" i="5"/>
  <c r="O1907" i="5" s="1"/>
  <c r="P1907" i="5" s="1"/>
  <c r="N1916" i="5"/>
  <c r="O1916" i="5" s="1"/>
  <c r="P1916" i="5" s="1"/>
  <c r="N1925" i="5"/>
  <c r="O1925" i="5" s="1"/>
  <c r="P1925" i="5" s="1"/>
  <c r="N1934" i="5"/>
  <c r="O1934" i="5" s="1"/>
  <c r="P1934" i="5" s="1"/>
  <c r="N1943" i="5"/>
  <c r="O1943" i="5" s="1"/>
  <c r="P1943" i="5" s="1"/>
  <c r="N1952" i="5"/>
  <c r="O1952" i="5" s="1"/>
  <c r="P1952" i="5" s="1"/>
  <c r="N1961" i="5"/>
  <c r="O1961" i="5" s="1"/>
  <c r="P1961" i="5" s="1"/>
  <c r="N1970" i="5"/>
  <c r="O1970" i="5" s="1"/>
  <c r="P1970" i="5" s="1"/>
  <c r="N1979" i="5"/>
  <c r="O1979" i="5" s="1"/>
  <c r="P1979" i="5" s="1"/>
  <c r="N1988" i="5"/>
  <c r="O1988" i="5" s="1"/>
  <c r="P1988" i="5" s="1"/>
  <c r="N1997" i="5"/>
  <c r="O1997" i="5" s="1"/>
  <c r="P1997" i="5" s="1"/>
  <c r="N2006" i="5"/>
  <c r="O2006" i="5" s="1"/>
  <c r="P2006" i="5" s="1"/>
  <c r="N2015" i="5"/>
  <c r="O2015" i="5" s="1"/>
  <c r="P2015" i="5" s="1"/>
  <c r="N2024" i="5"/>
  <c r="O2024" i="5" s="1"/>
  <c r="P2024" i="5" s="1"/>
  <c r="N2033" i="5"/>
  <c r="O2033" i="5" s="1"/>
  <c r="P2033" i="5" s="1"/>
  <c r="N2042" i="5"/>
  <c r="O2042" i="5" s="1"/>
  <c r="P2042" i="5" s="1"/>
  <c r="N2057" i="5"/>
  <c r="O2057" i="5" s="1"/>
  <c r="P2057" i="5" s="1"/>
  <c r="Q2064" i="5"/>
  <c r="N2074" i="5"/>
  <c r="O2074" i="5" s="1"/>
  <c r="P2074" i="5" s="1"/>
  <c r="O2076" i="5"/>
  <c r="P2076" i="5" s="1"/>
  <c r="N2093" i="5"/>
  <c r="O2093" i="5" s="1"/>
  <c r="P2093" i="5" s="1"/>
  <c r="Q2100" i="5"/>
  <c r="N2110" i="5"/>
  <c r="O2110" i="5" s="1"/>
  <c r="P2110" i="5" s="1"/>
  <c r="O2112" i="5"/>
  <c r="P2112" i="5" s="1"/>
  <c r="N2129" i="5"/>
  <c r="O2129" i="5" s="1"/>
  <c r="P2129" i="5" s="1"/>
  <c r="Q2136" i="5"/>
  <c r="N2146" i="5"/>
  <c r="O2146" i="5" s="1"/>
  <c r="P2146" i="5" s="1"/>
  <c r="O2148" i="5"/>
  <c r="P2148" i="5" s="1"/>
  <c r="N2165" i="5"/>
  <c r="O2165" i="5" s="1"/>
  <c r="P2165" i="5" s="1"/>
  <c r="Q2172" i="5"/>
  <c r="N2182" i="5"/>
  <c r="O2182" i="5" s="1"/>
  <c r="P2182" i="5" s="1"/>
  <c r="O2184" i="5"/>
  <c r="P2184" i="5" s="1"/>
  <c r="N2201" i="5"/>
  <c r="O2201" i="5" s="1"/>
  <c r="P2201" i="5" s="1"/>
  <c r="Q2208" i="5"/>
  <c r="N2215" i="5"/>
  <c r="O2215" i="5" s="1"/>
  <c r="P2215" i="5" s="1"/>
  <c r="Q2231" i="5"/>
  <c r="N2244" i="5"/>
  <c r="O2244" i="5" s="1"/>
  <c r="P2244" i="5" s="1"/>
  <c r="N2265" i="5"/>
  <c r="O2265" i="5" s="1"/>
  <c r="P2265" i="5" s="1"/>
  <c r="Q2323" i="5"/>
  <c r="N2333" i="5"/>
  <c r="O2333" i="5" s="1"/>
  <c r="P2333" i="5" s="1"/>
  <c r="N2343" i="5"/>
  <c r="O2343" i="5" s="1"/>
  <c r="P2343" i="5" s="1"/>
  <c r="N2348" i="5"/>
  <c r="O2348" i="5" s="1"/>
  <c r="P2348" i="5" s="1"/>
  <c r="N2358" i="5"/>
  <c r="O2358" i="5" s="1"/>
  <c r="P2358" i="5" s="1"/>
  <c r="N2363" i="5"/>
  <c r="O2363" i="5" s="1"/>
  <c r="P2363" i="5" s="1"/>
  <c r="N2373" i="5"/>
  <c r="O2373" i="5" s="1"/>
  <c r="P2373" i="5" s="1"/>
  <c r="N2441" i="5"/>
  <c r="O2441" i="5" s="1"/>
  <c r="P2441" i="5" s="1"/>
  <c r="N2451" i="5"/>
  <c r="O2451" i="5" s="1"/>
  <c r="P2451" i="5" s="1"/>
  <c r="N2456" i="5"/>
  <c r="O2456" i="5" s="1"/>
  <c r="P2456" i="5" s="1"/>
  <c r="N2466" i="5"/>
  <c r="O2466" i="5" s="1"/>
  <c r="P2466" i="5" s="1"/>
  <c r="N2471" i="5"/>
  <c r="O2471" i="5" s="1"/>
  <c r="P2471" i="5" s="1"/>
  <c r="N2481" i="5"/>
  <c r="O2481" i="5" s="1"/>
  <c r="P2481" i="5" s="1"/>
  <c r="N2549" i="5"/>
  <c r="O2549" i="5" s="1"/>
  <c r="P2549" i="5" s="1"/>
  <c r="N2559" i="5"/>
  <c r="O2559" i="5" s="1"/>
  <c r="P2559" i="5" s="1"/>
  <c r="N2564" i="5"/>
  <c r="O2564" i="5" s="1"/>
  <c r="P2564" i="5" s="1"/>
  <c r="N2574" i="5"/>
  <c r="O2574" i="5" s="1"/>
  <c r="P2574" i="5" s="1"/>
  <c r="N2579" i="5"/>
  <c r="O2579" i="5" s="1"/>
  <c r="P2579" i="5" s="1"/>
  <c r="N2589" i="5"/>
  <c r="O2589" i="5" s="1"/>
  <c r="P2589" i="5" s="1"/>
  <c r="N2657" i="5"/>
  <c r="O2657" i="5" s="1"/>
  <c r="P2657" i="5" s="1"/>
  <c r="N2667" i="5"/>
  <c r="O2667" i="5" s="1"/>
  <c r="P2667" i="5" s="1"/>
  <c r="N2672" i="5"/>
  <c r="O2672" i="5" s="1"/>
  <c r="P2672" i="5" s="1"/>
  <c r="N2682" i="5"/>
  <c r="O2682" i="5" s="1"/>
  <c r="P2682" i="5" s="1"/>
  <c r="N2685" i="5"/>
  <c r="O2685" i="5" s="1"/>
  <c r="P2685" i="5" s="1"/>
  <c r="N2690" i="5"/>
  <c r="O2690" i="5" s="1"/>
  <c r="P2690" i="5" s="1"/>
  <c r="N2756" i="5"/>
  <c r="O2756" i="5" s="1"/>
  <c r="P2756" i="5" s="1"/>
  <c r="N2772" i="5"/>
  <c r="O2772" i="5" s="1"/>
  <c r="P2772" i="5" s="1"/>
  <c r="N2783" i="5"/>
  <c r="O2783" i="5" s="1"/>
  <c r="P2783" i="5" s="1"/>
  <c r="N2799" i="5"/>
  <c r="O2799" i="5" s="1"/>
  <c r="P2799" i="5" s="1"/>
  <c r="N2810" i="5"/>
  <c r="O2810" i="5" s="1"/>
  <c r="P2810" i="5" s="1"/>
  <c r="N2826" i="5"/>
  <c r="O2826" i="5" s="1"/>
  <c r="P2826" i="5" s="1"/>
  <c r="N2837" i="5"/>
  <c r="O2837" i="5" s="1"/>
  <c r="P2837" i="5" s="1"/>
  <c r="N2853" i="5"/>
  <c r="O2853" i="5" s="1"/>
  <c r="P2853" i="5" s="1"/>
  <c r="N2864" i="5"/>
  <c r="O2864" i="5" s="1"/>
  <c r="P2864" i="5" s="1"/>
  <c r="N2880" i="5"/>
  <c r="O2880" i="5" s="1"/>
  <c r="P2880" i="5" s="1"/>
  <c r="N2891" i="5"/>
  <c r="O2891" i="5" s="1"/>
  <c r="P2891" i="5" s="1"/>
  <c r="N2907" i="5"/>
  <c r="O2907" i="5" s="1"/>
  <c r="P2907" i="5" s="1"/>
  <c r="N2918" i="5"/>
  <c r="O2918" i="5" s="1"/>
  <c r="P2918" i="5" s="1"/>
  <c r="N2934" i="5"/>
  <c r="O2934" i="5" s="1"/>
  <c r="P2934" i="5" s="1"/>
  <c r="N2945" i="5"/>
  <c r="O2945" i="5" s="1"/>
  <c r="P2945" i="5" s="1"/>
  <c r="N2961" i="5"/>
  <c r="O2961" i="5" s="1"/>
  <c r="P2961" i="5" s="1"/>
  <c r="N2972" i="5"/>
  <c r="O2972" i="5" s="1"/>
  <c r="P2972" i="5" s="1"/>
  <c r="N2988" i="5"/>
  <c r="O2988" i="5" s="1"/>
  <c r="P2988" i="5" s="1"/>
  <c r="N2999" i="5"/>
  <c r="O2999" i="5" s="1"/>
  <c r="P2999" i="5" s="1"/>
  <c r="N3015" i="5"/>
  <c r="O3015" i="5" s="1"/>
  <c r="P3015" i="5" s="1"/>
  <c r="N3026" i="5"/>
  <c r="O3026" i="5" s="1"/>
  <c r="P3026" i="5" s="1"/>
  <c r="N3042" i="5"/>
  <c r="O3042" i="5" s="1"/>
  <c r="P3042" i="5" s="1"/>
  <c r="N3053" i="5"/>
  <c r="O3053" i="5" s="1"/>
  <c r="P3053" i="5" s="1"/>
  <c r="N3069" i="5"/>
  <c r="O3069" i="5" s="1"/>
  <c r="P3069" i="5" s="1"/>
  <c r="N3080" i="5"/>
  <c r="O3080" i="5" s="1"/>
  <c r="P3080" i="5" s="1"/>
  <c r="N3096" i="5"/>
  <c r="O3096" i="5" s="1"/>
  <c r="P3096" i="5" s="1"/>
  <c r="N3107" i="5"/>
  <c r="O3107" i="5" s="1"/>
  <c r="P3107" i="5" s="1"/>
  <c r="N3110" i="5"/>
  <c r="O3110" i="5" s="1"/>
  <c r="P3110" i="5" s="1"/>
  <c r="N3135" i="5"/>
  <c r="O3135" i="5" s="1"/>
  <c r="P3135" i="5" s="1"/>
  <c r="N3143" i="5"/>
  <c r="O3143" i="5" s="1"/>
  <c r="P3143" i="5" s="1"/>
  <c r="N3146" i="5"/>
  <c r="O3146" i="5" s="1"/>
  <c r="P3146" i="5" s="1"/>
  <c r="N3171" i="5"/>
  <c r="O3171" i="5" s="1"/>
  <c r="P3171" i="5" s="1"/>
  <c r="N3179" i="5"/>
  <c r="O3179" i="5" s="1"/>
  <c r="P3179" i="5" s="1"/>
  <c r="N3182" i="5"/>
  <c r="O3182" i="5" s="1"/>
  <c r="P3182" i="5" s="1"/>
  <c r="N3207" i="5"/>
  <c r="O3207" i="5" s="1"/>
  <c r="P3207" i="5" s="1"/>
  <c r="N3215" i="5"/>
  <c r="O3215" i="5" s="1"/>
  <c r="P3215" i="5" s="1"/>
  <c r="N3218" i="5"/>
  <c r="O3218" i="5" s="1"/>
  <c r="P3218" i="5" s="1"/>
  <c r="N3243" i="5"/>
  <c r="O3243" i="5" s="1"/>
  <c r="P3243" i="5" s="1"/>
  <c r="N3251" i="5"/>
  <c r="O3251" i="5" s="1"/>
  <c r="P3251" i="5" s="1"/>
  <c r="N3254" i="5"/>
  <c r="O3254" i="5" s="1"/>
  <c r="P3254" i="5" s="1"/>
  <c r="N3279" i="5"/>
  <c r="O3279" i="5" s="1"/>
  <c r="P3279" i="5" s="1"/>
  <c r="N3287" i="5"/>
  <c r="O3287" i="5" s="1"/>
  <c r="P3287" i="5" s="1"/>
  <c r="N3290" i="5"/>
  <c r="O3290" i="5" s="1"/>
  <c r="P3290" i="5" s="1"/>
  <c r="N3315" i="5"/>
  <c r="O3315" i="5" s="1"/>
  <c r="P3315" i="5" s="1"/>
  <c r="N3323" i="5"/>
  <c r="O3323" i="5" s="1"/>
  <c r="P3323" i="5" s="1"/>
  <c r="N3326" i="5"/>
  <c r="O3326" i="5" s="1"/>
  <c r="P3326" i="5" s="1"/>
  <c r="N3351" i="5"/>
  <c r="O3351" i="5" s="1"/>
  <c r="P3351" i="5" s="1"/>
  <c r="N3362" i="5"/>
  <c r="O3362" i="5" s="1"/>
  <c r="P3362" i="5" s="1"/>
  <c r="N3387" i="5"/>
  <c r="O3387" i="5" s="1"/>
  <c r="P3387" i="5" s="1"/>
  <c r="N3413" i="5"/>
  <c r="O3413" i="5" s="1"/>
  <c r="P3413" i="5" s="1"/>
  <c r="Q3433" i="5"/>
  <c r="N3436" i="5"/>
  <c r="O3436" i="5" s="1"/>
  <c r="P3436" i="5" s="1"/>
  <c r="N3530" i="5"/>
  <c r="O3530" i="5" s="1"/>
  <c r="P3530" i="5" s="1"/>
  <c r="Q3530" i="5"/>
  <c r="N3536" i="5"/>
  <c r="O3536" i="5" s="1"/>
  <c r="P3536" i="5" s="1"/>
  <c r="N3545" i="5"/>
  <c r="O3545" i="5" s="1"/>
  <c r="P3545" i="5" s="1"/>
  <c r="Q3545" i="5"/>
  <c r="N3568" i="5"/>
  <c r="O3568" i="5" s="1"/>
  <c r="P3568" i="5" s="1"/>
  <c r="Q3568" i="5"/>
  <c r="Q3737" i="5"/>
  <c r="N3737" i="5"/>
  <c r="O3737" i="5" s="1"/>
  <c r="P3737" i="5" s="1"/>
  <c r="Q3747" i="5"/>
  <c r="Q3756" i="5"/>
  <c r="N3820" i="5"/>
  <c r="O3820" i="5" s="1"/>
  <c r="P3820" i="5" s="1"/>
  <c r="Q3820" i="5"/>
  <c r="Q3832" i="5"/>
  <c r="N3832" i="5"/>
  <c r="O3832" i="5" s="1"/>
  <c r="P3832" i="5" s="1"/>
  <c r="N3869" i="5"/>
  <c r="O3869" i="5" s="1"/>
  <c r="P3869" i="5" s="1"/>
  <c r="Q3869" i="5"/>
  <c r="Q3899" i="5"/>
  <c r="N3899" i="5"/>
  <c r="O3899" i="5" s="1"/>
  <c r="P3899" i="5" s="1"/>
  <c r="Q3909" i="5"/>
  <c r="N4007" i="5"/>
  <c r="O4007" i="5" s="1"/>
  <c r="P4007" i="5" s="1"/>
  <c r="Q4017" i="5"/>
  <c r="N4072" i="5"/>
  <c r="O4072" i="5" s="1"/>
  <c r="P4072" i="5" s="1"/>
  <c r="Q4072" i="5"/>
  <c r="Q4106" i="5"/>
  <c r="N4109" i="5"/>
  <c r="O4109" i="5" s="1"/>
  <c r="P4109" i="5" s="1"/>
  <c r="N4170" i="5"/>
  <c r="O4170" i="5" s="1"/>
  <c r="P4170" i="5" s="1"/>
  <c r="N4173" i="5"/>
  <c r="O4173" i="5" s="1"/>
  <c r="P4173" i="5" s="1"/>
  <c r="N4183" i="5"/>
  <c r="O4183" i="5" s="1"/>
  <c r="P4183" i="5" s="1"/>
  <c r="Q4190" i="5"/>
  <c r="N4217" i="5"/>
  <c r="O4217" i="5" s="1"/>
  <c r="P4217" i="5" s="1"/>
  <c r="N4248" i="5"/>
  <c r="O4248" i="5" s="1"/>
  <c r="P4248" i="5" s="1"/>
  <c r="N4311" i="5"/>
  <c r="O4311" i="5" s="1"/>
  <c r="P4311" i="5" s="1"/>
  <c r="N4323" i="5"/>
  <c r="O4323" i="5" s="1"/>
  <c r="P4323" i="5" s="1"/>
  <c r="Q4323" i="5"/>
  <c r="N4564" i="5"/>
  <c r="O4564" i="5" s="1"/>
  <c r="P4564" i="5" s="1"/>
  <c r="N4626" i="5"/>
  <c r="O4626" i="5" s="1"/>
  <c r="P4626" i="5" s="1"/>
  <c r="Q4654" i="5"/>
  <c r="N4787" i="5"/>
  <c r="O4787" i="5" s="1"/>
  <c r="P4787" i="5" s="1"/>
  <c r="N5207" i="5"/>
  <c r="O5207" i="5" s="1"/>
  <c r="P5207" i="5" s="1"/>
  <c r="N2059" i="5"/>
  <c r="O2059" i="5" s="1"/>
  <c r="P2059" i="5" s="1"/>
  <c r="N2078" i="5"/>
  <c r="O2078" i="5" s="1"/>
  <c r="P2078" i="5" s="1"/>
  <c r="N2095" i="5"/>
  <c r="O2095" i="5" s="1"/>
  <c r="P2095" i="5" s="1"/>
  <c r="N2114" i="5"/>
  <c r="O2114" i="5" s="1"/>
  <c r="P2114" i="5" s="1"/>
  <c r="N2131" i="5"/>
  <c r="O2131" i="5" s="1"/>
  <c r="P2131" i="5" s="1"/>
  <c r="N2150" i="5"/>
  <c r="O2150" i="5" s="1"/>
  <c r="P2150" i="5" s="1"/>
  <c r="N2167" i="5"/>
  <c r="O2167" i="5" s="1"/>
  <c r="P2167" i="5" s="1"/>
  <c r="N2186" i="5"/>
  <c r="O2186" i="5" s="1"/>
  <c r="P2186" i="5" s="1"/>
  <c r="N2203" i="5"/>
  <c r="O2203" i="5" s="1"/>
  <c r="P2203" i="5" s="1"/>
  <c r="N2233" i="5"/>
  <c r="O2233" i="5" s="1"/>
  <c r="P2233" i="5" s="1"/>
  <c r="Q2249" i="5"/>
  <c r="N2298" i="5"/>
  <c r="O2298" i="5" s="1"/>
  <c r="P2298" i="5" s="1"/>
  <c r="N2313" i="5"/>
  <c r="O2313" i="5" s="1"/>
  <c r="P2313" i="5" s="1"/>
  <c r="N2328" i="5"/>
  <c r="O2328" i="5" s="1"/>
  <c r="P2328" i="5" s="1"/>
  <c r="N2406" i="5"/>
  <c r="O2406" i="5" s="1"/>
  <c r="P2406" i="5" s="1"/>
  <c r="N2421" i="5"/>
  <c r="O2421" i="5" s="1"/>
  <c r="P2421" i="5" s="1"/>
  <c r="N2436" i="5"/>
  <c r="O2436" i="5" s="1"/>
  <c r="P2436" i="5" s="1"/>
  <c r="N2514" i="5"/>
  <c r="O2514" i="5" s="1"/>
  <c r="P2514" i="5" s="1"/>
  <c r="N2529" i="5"/>
  <c r="O2529" i="5" s="1"/>
  <c r="P2529" i="5" s="1"/>
  <c r="N2544" i="5"/>
  <c r="O2544" i="5" s="1"/>
  <c r="P2544" i="5" s="1"/>
  <c r="N2622" i="5"/>
  <c r="O2622" i="5" s="1"/>
  <c r="P2622" i="5" s="1"/>
  <c r="N2637" i="5"/>
  <c r="O2637" i="5" s="1"/>
  <c r="P2637" i="5" s="1"/>
  <c r="N2652" i="5"/>
  <c r="O2652" i="5" s="1"/>
  <c r="P2652" i="5" s="1"/>
  <c r="N2727" i="5"/>
  <c r="O2727" i="5" s="1"/>
  <c r="P2727" i="5" s="1"/>
  <c r="N2730" i="5"/>
  <c r="O2730" i="5" s="1"/>
  <c r="P2730" i="5" s="1"/>
  <c r="N3132" i="5"/>
  <c r="O3132" i="5" s="1"/>
  <c r="P3132" i="5" s="1"/>
  <c r="N3168" i="5"/>
  <c r="O3168" i="5" s="1"/>
  <c r="P3168" i="5" s="1"/>
  <c r="N3204" i="5"/>
  <c r="O3204" i="5" s="1"/>
  <c r="P3204" i="5" s="1"/>
  <c r="N3240" i="5"/>
  <c r="O3240" i="5" s="1"/>
  <c r="P3240" i="5" s="1"/>
  <c r="N3276" i="5"/>
  <c r="O3276" i="5" s="1"/>
  <c r="P3276" i="5" s="1"/>
  <c r="N3312" i="5"/>
  <c r="O3312" i="5" s="1"/>
  <c r="P3312" i="5" s="1"/>
  <c r="N3348" i="5"/>
  <c r="O3348" i="5" s="1"/>
  <c r="P3348" i="5" s="1"/>
  <c r="N3384" i="5"/>
  <c r="O3384" i="5" s="1"/>
  <c r="P3384" i="5" s="1"/>
  <c r="N3404" i="5"/>
  <c r="O3404" i="5" s="1"/>
  <c r="P3404" i="5" s="1"/>
  <c r="Q3404" i="5"/>
  <c r="N3433" i="5"/>
  <c r="O3433" i="5" s="1"/>
  <c r="P3433" i="5" s="1"/>
  <c r="Q3450" i="5"/>
  <c r="Q3456" i="5"/>
  <c r="O3459" i="5"/>
  <c r="P3459" i="5" s="1"/>
  <c r="N3473" i="5"/>
  <c r="O3473" i="5" s="1"/>
  <c r="P3473" i="5" s="1"/>
  <c r="Q3473" i="5"/>
  <c r="N3488" i="5"/>
  <c r="O3488" i="5" s="1"/>
  <c r="P3488" i="5" s="1"/>
  <c r="Q3508" i="5"/>
  <c r="N3508" i="5"/>
  <c r="O3508" i="5" s="1"/>
  <c r="P3508" i="5" s="1"/>
  <c r="Q3517" i="5"/>
  <c r="Q3575" i="5"/>
  <c r="N3575" i="5"/>
  <c r="O3575" i="5" s="1"/>
  <c r="P3575" i="5" s="1"/>
  <c r="Q3585" i="5"/>
  <c r="Q3594" i="5"/>
  <c r="N3683" i="5"/>
  <c r="O3683" i="5" s="1"/>
  <c r="P3683" i="5" s="1"/>
  <c r="N3747" i="5"/>
  <c r="O3747" i="5" s="1"/>
  <c r="P3747" i="5" s="1"/>
  <c r="Q3753" i="5"/>
  <c r="N3756" i="5"/>
  <c r="O3756" i="5" s="1"/>
  <c r="P3756" i="5" s="1"/>
  <c r="N3909" i="5"/>
  <c r="O3909" i="5" s="1"/>
  <c r="P3909" i="5" s="1"/>
  <c r="Q3933" i="5"/>
  <c r="Q4040" i="5"/>
  <c r="Q4047" i="5"/>
  <c r="N4190" i="5"/>
  <c r="O4190" i="5" s="1"/>
  <c r="P4190" i="5" s="1"/>
  <c r="Q4298" i="5"/>
  <c r="N4314" i="5"/>
  <c r="O4314" i="5" s="1"/>
  <c r="P4314" i="5" s="1"/>
  <c r="Q4314" i="5"/>
  <c r="N4360" i="5"/>
  <c r="O4360" i="5" s="1"/>
  <c r="P4360" i="5" s="1"/>
  <c r="Q4360" i="5"/>
  <c r="Q4417" i="5"/>
  <c r="N4429" i="5"/>
  <c r="O4429" i="5" s="1"/>
  <c r="P4429" i="5" s="1"/>
  <c r="N4435" i="5"/>
  <c r="O4435" i="5" s="1"/>
  <c r="P4435" i="5" s="1"/>
  <c r="Q4435" i="5"/>
  <c r="N4449" i="5"/>
  <c r="O4449" i="5" s="1"/>
  <c r="P4449" i="5" s="1"/>
  <c r="Q4449" i="5"/>
  <c r="N4452" i="5"/>
  <c r="O4452" i="5" s="1"/>
  <c r="P4452" i="5" s="1"/>
  <c r="Q4452" i="5"/>
  <c r="N4461" i="5"/>
  <c r="O4461" i="5" s="1"/>
  <c r="P4461" i="5" s="1"/>
  <c r="Q4461" i="5"/>
  <c r="Q4518" i="5"/>
  <c r="Q4537" i="5"/>
  <c r="N4589" i="5"/>
  <c r="O4589" i="5" s="1"/>
  <c r="P4589" i="5" s="1"/>
  <c r="N4654" i="5"/>
  <c r="O4654" i="5" s="1"/>
  <c r="P4654" i="5" s="1"/>
  <c r="N4780" i="5"/>
  <c r="O4780" i="5" s="1"/>
  <c r="P4780" i="5" s="1"/>
  <c r="N4999" i="5"/>
  <c r="O4999" i="5" s="1"/>
  <c r="P4999" i="5" s="1"/>
  <c r="Q5264" i="5"/>
  <c r="N5264" i="5"/>
  <c r="O5264" i="5" s="1"/>
  <c r="P5264" i="5" s="1"/>
  <c r="N590" i="5"/>
  <c r="O590" i="5" s="1"/>
  <c r="P590" i="5" s="1"/>
  <c r="N602" i="5"/>
  <c r="O602" i="5" s="1"/>
  <c r="P602" i="5" s="1"/>
  <c r="N626" i="5"/>
  <c r="O626" i="5" s="1"/>
  <c r="P626" i="5" s="1"/>
  <c r="N662" i="5"/>
  <c r="O662" i="5" s="1"/>
  <c r="P662" i="5" s="1"/>
  <c r="N686" i="5"/>
  <c r="O686" i="5" s="1"/>
  <c r="P686" i="5" s="1"/>
  <c r="N722" i="5"/>
  <c r="O722" i="5" s="1"/>
  <c r="P722" i="5" s="1"/>
  <c r="N770" i="5"/>
  <c r="O770" i="5" s="1"/>
  <c r="P770" i="5" s="1"/>
  <c r="N794" i="5"/>
  <c r="O794" i="5" s="1"/>
  <c r="P794" i="5" s="1"/>
  <c r="N830" i="5"/>
  <c r="O830" i="5" s="1"/>
  <c r="P830" i="5" s="1"/>
  <c r="N842" i="5"/>
  <c r="O842" i="5" s="1"/>
  <c r="P842" i="5" s="1"/>
  <c r="N854" i="5"/>
  <c r="O854" i="5" s="1"/>
  <c r="P854" i="5" s="1"/>
  <c r="N866" i="5"/>
  <c r="O866" i="5" s="1"/>
  <c r="P866" i="5" s="1"/>
  <c r="N878" i="5"/>
  <c r="O878" i="5" s="1"/>
  <c r="P878" i="5" s="1"/>
  <c r="N890" i="5"/>
  <c r="O890" i="5" s="1"/>
  <c r="P890" i="5" s="1"/>
  <c r="N902" i="5"/>
  <c r="O902" i="5" s="1"/>
  <c r="P902" i="5" s="1"/>
  <c r="N914" i="5"/>
  <c r="O914" i="5" s="1"/>
  <c r="P914" i="5" s="1"/>
  <c r="N926" i="5"/>
  <c r="O926" i="5" s="1"/>
  <c r="P926" i="5" s="1"/>
  <c r="N938" i="5"/>
  <c r="O938" i="5" s="1"/>
  <c r="P938" i="5" s="1"/>
  <c r="N950" i="5"/>
  <c r="O950" i="5" s="1"/>
  <c r="P950" i="5" s="1"/>
  <c r="N962" i="5"/>
  <c r="O962" i="5" s="1"/>
  <c r="P962" i="5" s="1"/>
  <c r="N974" i="5"/>
  <c r="O974" i="5" s="1"/>
  <c r="P974" i="5" s="1"/>
  <c r="N986" i="5"/>
  <c r="O986" i="5" s="1"/>
  <c r="P986" i="5" s="1"/>
  <c r="N998" i="5"/>
  <c r="O998" i="5" s="1"/>
  <c r="P998" i="5" s="1"/>
  <c r="N1010" i="5"/>
  <c r="O1010" i="5" s="1"/>
  <c r="P1010" i="5" s="1"/>
  <c r="N1022" i="5"/>
  <c r="O1022" i="5" s="1"/>
  <c r="P1022" i="5" s="1"/>
  <c r="N1034" i="5"/>
  <c r="O1034" i="5" s="1"/>
  <c r="P1034" i="5" s="1"/>
  <c r="N1046" i="5"/>
  <c r="O1046" i="5" s="1"/>
  <c r="P1046" i="5" s="1"/>
  <c r="N1058" i="5"/>
  <c r="O1058" i="5" s="1"/>
  <c r="P1058" i="5" s="1"/>
  <c r="N1070" i="5"/>
  <c r="O1070" i="5" s="1"/>
  <c r="P1070" i="5" s="1"/>
  <c r="N1082" i="5"/>
  <c r="O1082" i="5" s="1"/>
  <c r="P1082" i="5" s="1"/>
  <c r="N1094" i="5"/>
  <c r="O1094" i="5" s="1"/>
  <c r="P1094" i="5" s="1"/>
  <c r="N1106" i="5"/>
  <c r="O1106" i="5" s="1"/>
  <c r="P1106" i="5" s="1"/>
  <c r="N1118" i="5"/>
  <c r="O1118" i="5" s="1"/>
  <c r="P1118" i="5" s="1"/>
  <c r="N1130" i="5"/>
  <c r="O1130" i="5" s="1"/>
  <c r="P1130" i="5" s="1"/>
  <c r="N1142" i="5"/>
  <c r="O1142" i="5" s="1"/>
  <c r="P1142" i="5" s="1"/>
  <c r="N1154" i="5"/>
  <c r="O1154" i="5" s="1"/>
  <c r="P1154" i="5" s="1"/>
  <c r="N1166" i="5"/>
  <c r="O1166" i="5" s="1"/>
  <c r="P1166" i="5" s="1"/>
  <c r="N1178" i="5"/>
  <c r="O1178" i="5" s="1"/>
  <c r="P1178" i="5" s="1"/>
  <c r="N1190" i="5"/>
  <c r="O1190" i="5" s="1"/>
  <c r="P1190" i="5" s="1"/>
  <c r="N1202" i="5"/>
  <c r="O1202" i="5" s="1"/>
  <c r="P1202" i="5" s="1"/>
  <c r="N1214" i="5"/>
  <c r="O1214" i="5" s="1"/>
  <c r="P1214" i="5" s="1"/>
  <c r="N1226" i="5"/>
  <c r="O1226" i="5" s="1"/>
  <c r="P1226" i="5" s="1"/>
  <c r="N1238" i="5"/>
  <c r="O1238" i="5" s="1"/>
  <c r="P1238" i="5" s="1"/>
  <c r="N1250" i="5"/>
  <c r="O1250" i="5" s="1"/>
  <c r="P1250" i="5" s="1"/>
  <c r="N1262" i="5"/>
  <c r="O1262" i="5" s="1"/>
  <c r="P1262" i="5" s="1"/>
  <c r="N1274" i="5"/>
  <c r="O1274" i="5" s="1"/>
  <c r="P1274" i="5" s="1"/>
  <c r="N1286" i="5"/>
  <c r="O1286" i="5" s="1"/>
  <c r="P1286" i="5" s="1"/>
  <c r="N1298" i="5"/>
  <c r="O1298" i="5" s="1"/>
  <c r="P1298" i="5" s="1"/>
  <c r="N1310" i="5"/>
  <c r="O1310" i="5" s="1"/>
  <c r="P1310" i="5" s="1"/>
  <c r="N1324" i="5"/>
  <c r="O1324" i="5" s="1"/>
  <c r="P1324" i="5" s="1"/>
  <c r="N1333" i="5"/>
  <c r="O1333" i="5" s="1"/>
  <c r="P1333" i="5" s="1"/>
  <c r="N1342" i="5"/>
  <c r="O1342" i="5" s="1"/>
  <c r="P1342" i="5" s="1"/>
  <c r="N1351" i="5"/>
  <c r="O1351" i="5" s="1"/>
  <c r="P1351" i="5" s="1"/>
  <c r="N1360" i="5"/>
  <c r="O1360" i="5" s="1"/>
  <c r="P1360" i="5" s="1"/>
  <c r="N1369" i="5"/>
  <c r="O1369" i="5" s="1"/>
  <c r="P1369" i="5" s="1"/>
  <c r="N1378" i="5"/>
  <c r="O1378" i="5" s="1"/>
  <c r="P1378" i="5" s="1"/>
  <c r="N1387" i="5"/>
  <c r="O1387" i="5" s="1"/>
  <c r="P1387" i="5" s="1"/>
  <c r="N1396" i="5"/>
  <c r="O1396" i="5" s="1"/>
  <c r="P1396" i="5" s="1"/>
  <c r="N1405" i="5"/>
  <c r="O1405" i="5" s="1"/>
  <c r="P1405" i="5" s="1"/>
  <c r="N1414" i="5"/>
  <c r="O1414" i="5" s="1"/>
  <c r="P1414" i="5" s="1"/>
  <c r="N1423" i="5"/>
  <c r="O1423" i="5" s="1"/>
  <c r="P1423" i="5" s="1"/>
  <c r="N1432" i="5"/>
  <c r="O1432" i="5" s="1"/>
  <c r="P1432" i="5" s="1"/>
  <c r="N1441" i="5"/>
  <c r="O1441" i="5" s="1"/>
  <c r="P1441" i="5" s="1"/>
  <c r="N1450" i="5"/>
  <c r="O1450" i="5" s="1"/>
  <c r="P1450" i="5" s="1"/>
  <c r="N1459" i="5"/>
  <c r="O1459" i="5" s="1"/>
  <c r="P1459" i="5" s="1"/>
  <c r="N1468" i="5"/>
  <c r="O1468" i="5" s="1"/>
  <c r="P1468" i="5" s="1"/>
  <c r="N1477" i="5"/>
  <c r="O1477" i="5" s="1"/>
  <c r="P1477" i="5" s="1"/>
  <c r="N1486" i="5"/>
  <c r="O1486" i="5" s="1"/>
  <c r="P1486" i="5" s="1"/>
  <c r="N1495" i="5"/>
  <c r="O1495" i="5" s="1"/>
  <c r="P1495" i="5" s="1"/>
  <c r="N1504" i="5"/>
  <c r="O1504" i="5" s="1"/>
  <c r="P1504" i="5" s="1"/>
  <c r="N1513" i="5"/>
  <c r="O1513" i="5" s="1"/>
  <c r="P1513" i="5" s="1"/>
  <c r="N1522" i="5"/>
  <c r="O1522" i="5" s="1"/>
  <c r="P1522" i="5" s="1"/>
  <c r="N1531" i="5"/>
  <c r="O1531" i="5" s="1"/>
  <c r="P1531" i="5" s="1"/>
  <c r="N1540" i="5"/>
  <c r="O1540" i="5" s="1"/>
  <c r="P1540" i="5" s="1"/>
  <c r="N1549" i="5"/>
  <c r="O1549" i="5" s="1"/>
  <c r="P1549" i="5" s="1"/>
  <c r="N1558" i="5"/>
  <c r="O1558" i="5" s="1"/>
  <c r="P1558" i="5" s="1"/>
  <c r="N1567" i="5"/>
  <c r="O1567" i="5" s="1"/>
  <c r="P1567" i="5" s="1"/>
  <c r="N1576" i="5"/>
  <c r="O1576" i="5" s="1"/>
  <c r="P1576" i="5" s="1"/>
  <c r="N1585" i="5"/>
  <c r="O1585" i="5" s="1"/>
  <c r="P1585" i="5" s="1"/>
  <c r="N1594" i="5"/>
  <c r="O1594" i="5" s="1"/>
  <c r="P1594" i="5" s="1"/>
  <c r="N1603" i="5"/>
  <c r="O1603" i="5" s="1"/>
  <c r="P1603" i="5" s="1"/>
  <c r="N1612" i="5"/>
  <c r="O1612" i="5" s="1"/>
  <c r="P1612" i="5" s="1"/>
  <c r="N1621" i="5"/>
  <c r="O1621" i="5" s="1"/>
  <c r="P1621" i="5" s="1"/>
  <c r="N1630" i="5"/>
  <c r="O1630" i="5" s="1"/>
  <c r="P1630" i="5" s="1"/>
  <c r="N1639" i="5"/>
  <c r="O1639" i="5" s="1"/>
  <c r="P1639" i="5" s="1"/>
  <c r="N1648" i="5"/>
  <c r="O1648" i="5" s="1"/>
  <c r="P1648" i="5" s="1"/>
  <c r="N1657" i="5"/>
  <c r="O1657" i="5" s="1"/>
  <c r="P1657" i="5" s="1"/>
  <c r="N1666" i="5"/>
  <c r="O1666" i="5" s="1"/>
  <c r="P1666" i="5" s="1"/>
  <c r="N1675" i="5"/>
  <c r="O1675" i="5" s="1"/>
  <c r="P1675" i="5" s="1"/>
  <c r="N1684" i="5"/>
  <c r="O1684" i="5" s="1"/>
  <c r="P1684" i="5" s="1"/>
  <c r="N1693" i="5"/>
  <c r="O1693" i="5" s="1"/>
  <c r="P1693" i="5" s="1"/>
  <c r="N1702" i="5"/>
  <c r="O1702" i="5" s="1"/>
  <c r="P1702" i="5" s="1"/>
  <c r="N1711" i="5"/>
  <c r="O1711" i="5" s="1"/>
  <c r="P1711" i="5" s="1"/>
  <c r="N1720" i="5"/>
  <c r="O1720" i="5" s="1"/>
  <c r="P1720" i="5" s="1"/>
  <c r="N1729" i="5"/>
  <c r="O1729" i="5" s="1"/>
  <c r="P1729" i="5" s="1"/>
  <c r="N1738" i="5"/>
  <c r="O1738" i="5" s="1"/>
  <c r="P1738" i="5" s="1"/>
  <c r="N1747" i="5"/>
  <c r="O1747" i="5" s="1"/>
  <c r="P1747" i="5" s="1"/>
  <c r="N1756" i="5"/>
  <c r="O1756" i="5" s="1"/>
  <c r="P1756" i="5" s="1"/>
  <c r="N1765" i="5"/>
  <c r="O1765" i="5" s="1"/>
  <c r="P1765" i="5" s="1"/>
  <c r="N1774" i="5"/>
  <c r="O1774" i="5" s="1"/>
  <c r="P1774" i="5" s="1"/>
  <c r="N1783" i="5"/>
  <c r="O1783" i="5" s="1"/>
  <c r="P1783" i="5" s="1"/>
  <c r="N1792" i="5"/>
  <c r="O1792" i="5" s="1"/>
  <c r="P1792" i="5" s="1"/>
  <c r="N1801" i="5"/>
  <c r="O1801" i="5" s="1"/>
  <c r="P1801" i="5" s="1"/>
  <c r="N1810" i="5"/>
  <c r="O1810" i="5" s="1"/>
  <c r="P1810" i="5" s="1"/>
  <c r="N1819" i="5"/>
  <c r="O1819" i="5" s="1"/>
  <c r="P1819" i="5" s="1"/>
  <c r="N1828" i="5"/>
  <c r="O1828" i="5" s="1"/>
  <c r="P1828" i="5" s="1"/>
  <c r="N1837" i="5"/>
  <c r="O1837" i="5" s="1"/>
  <c r="P1837" i="5" s="1"/>
  <c r="N1846" i="5"/>
  <c r="O1846" i="5" s="1"/>
  <c r="P1846" i="5" s="1"/>
  <c r="N1855" i="5"/>
  <c r="O1855" i="5" s="1"/>
  <c r="P1855" i="5" s="1"/>
  <c r="N1864" i="5"/>
  <c r="O1864" i="5" s="1"/>
  <c r="P1864" i="5" s="1"/>
  <c r="N1873" i="5"/>
  <c r="O1873" i="5" s="1"/>
  <c r="P1873" i="5" s="1"/>
  <c r="N1882" i="5"/>
  <c r="O1882" i="5" s="1"/>
  <c r="P1882" i="5" s="1"/>
  <c r="N1891" i="5"/>
  <c r="O1891" i="5" s="1"/>
  <c r="P1891" i="5" s="1"/>
  <c r="N1900" i="5"/>
  <c r="O1900" i="5" s="1"/>
  <c r="P1900" i="5" s="1"/>
  <c r="N1909" i="5"/>
  <c r="O1909" i="5" s="1"/>
  <c r="P1909" i="5" s="1"/>
  <c r="N1918" i="5"/>
  <c r="O1918" i="5" s="1"/>
  <c r="P1918" i="5" s="1"/>
  <c r="N1927" i="5"/>
  <c r="O1927" i="5" s="1"/>
  <c r="P1927" i="5" s="1"/>
  <c r="N1936" i="5"/>
  <c r="O1936" i="5" s="1"/>
  <c r="P1936" i="5" s="1"/>
  <c r="N1945" i="5"/>
  <c r="O1945" i="5" s="1"/>
  <c r="P1945" i="5" s="1"/>
  <c r="N1954" i="5"/>
  <c r="O1954" i="5" s="1"/>
  <c r="P1954" i="5" s="1"/>
  <c r="N1963" i="5"/>
  <c r="O1963" i="5" s="1"/>
  <c r="P1963" i="5" s="1"/>
  <c r="N1972" i="5"/>
  <c r="O1972" i="5" s="1"/>
  <c r="P1972" i="5" s="1"/>
  <c r="N1981" i="5"/>
  <c r="O1981" i="5" s="1"/>
  <c r="P1981" i="5" s="1"/>
  <c r="N1990" i="5"/>
  <c r="O1990" i="5" s="1"/>
  <c r="P1990" i="5" s="1"/>
  <c r="N1999" i="5"/>
  <c r="O1999" i="5" s="1"/>
  <c r="P1999" i="5" s="1"/>
  <c r="N2008" i="5"/>
  <c r="O2008" i="5" s="1"/>
  <c r="P2008" i="5" s="1"/>
  <c r="N2017" i="5"/>
  <c r="O2017" i="5" s="1"/>
  <c r="P2017" i="5" s="1"/>
  <c r="N2026" i="5"/>
  <c r="O2026" i="5" s="1"/>
  <c r="P2026" i="5" s="1"/>
  <c r="N2035" i="5"/>
  <c r="O2035" i="5" s="1"/>
  <c r="P2035" i="5" s="1"/>
  <c r="N2044" i="5"/>
  <c r="O2044" i="5" s="1"/>
  <c r="P2044" i="5" s="1"/>
  <c r="N2063" i="5"/>
  <c r="O2063" i="5" s="1"/>
  <c r="P2063" i="5" s="1"/>
  <c r="N2080" i="5"/>
  <c r="O2080" i="5" s="1"/>
  <c r="P2080" i="5" s="1"/>
  <c r="N2099" i="5"/>
  <c r="O2099" i="5" s="1"/>
  <c r="P2099" i="5" s="1"/>
  <c r="N2116" i="5"/>
  <c r="O2116" i="5" s="1"/>
  <c r="P2116" i="5" s="1"/>
  <c r="N2135" i="5"/>
  <c r="O2135" i="5" s="1"/>
  <c r="P2135" i="5" s="1"/>
  <c r="N2152" i="5"/>
  <c r="O2152" i="5" s="1"/>
  <c r="P2152" i="5" s="1"/>
  <c r="N2171" i="5"/>
  <c r="O2171" i="5" s="1"/>
  <c r="P2171" i="5" s="1"/>
  <c r="N2188" i="5"/>
  <c r="O2188" i="5" s="1"/>
  <c r="P2188" i="5" s="1"/>
  <c r="N2207" i="5"/>
  <c r="O2207" i="5" s="1"/>
  <c r="P2207" i="5" s="1"/>
  <c r="N2222" i="5"/>
  <c r="O2222" i="5" s="1"/>
  <c r="P2222" i="5" s="1"/>
  <c r="N2231" i="5"/>
  <c r="O2231" i="5" s="1"/>
  <c r="P2231" i="5" s="1"/>
  <c r="N2251" i="5"/>
  <c r="O2251" i="5" s="1"/>
  <c r="P2251" i="5" s="1"/>
  <c r="N2258" i="5"/>
  <c r="O2258" i="5" s="1"/>
  <c r="P2258" i="5" s="1"/>
  <c r="N2268" i="5"/>
  <c r="O2268" i="5" s="1"/>
  <c r="P2268" i="5" s="1"/>
  <c r="N2273" i="5"/>
  <c r="O2273" i="5" s="1"/>
  <c r="N2283" i="5"/>
  <c r="O2283" i="5" s="1"/>
  <c r="P2283" i="5" s="1"/>
  <c r="N2351" i="5"/>
  <c r="O2351" i="5" s="1"/>
  <c r="P2351" i="5" s="1"/>
  <c r="N2361" i="5"/>
  <c r="O2361" i="5" s="1"/>
  <c r="P2361" i="5" s="1"/>
  <c r="N2366" i="5"/>
  <c r="O2366" i="5" s="1"/>
  <c r="P2366" i="5" s="1"/>
  <c r="N2376" i="5"/>
  <c r="O2376" i="5" s="1"/>
  <c r="P2376" i="5" s="1"/>
  <c r="N2381" i="5"/>
  <c r="O2381" i="5" s="1"/>
  <c r="P2381" i="5" s="1"/>
  <c r="N2391" i="5"/>
  <c r="O2391" i="5" s="1"/>
  <c r="P2391" i="5" s="1"/>
  <c r="N2459" i="5"/>
  <c r="O2459" i="5" s="1"/>
  <c r="P2459" i="5" s="1"/>
  <c r="N2469" i="5"/>
  <c r="O2469" i="5" s="1"/>
  <c r="P2469" i="5" s="1"/>
  <c r="N2474" i="5"/>
  <c r="O2474" i="5" s="1"/>
  <c r="P2474" i="5" s="1"/>
  <c r="N2484" i="5"/>
  <c r="O2484" i="5" s="1"/>
  <c r="P2484" i="5" s="1"/>
  <c r="N2489" i="5"/>
  <c r="O2489" i="5" s="1"/>
  <c r="P2489" i="5" s="1"/>
  <c r="N2499" i="5"/>
  <c r="O2499" i="5" s="1"/>
  <c r="P2499" i="5" s="1"/>
  <c r="N2567" i="5"/>
  <c r="O2567" i="5" s="1"/>
  <c r="P2567" i="5" s="1"/>
  <c r="N2577" i="5"/>
  <c r="O2577" i="5" s="1"/>
  <c r="P2577" i="5" s="1"/>
  <c r="N2582" i="5"/>
  <c r="O2582" i="5" s="1"/>
  <c r="P2582" i="5" s="1"/>
  <c r="N2592" i="5"/>
  <c r="O2592" i="5" s="1"/>
  <c r="P2592" i="5" s="1"/>
  <c r="N2597" i="5"/>
  <c r="O2597" i="5" s="1"/>
  <c r="N2607" i="5"/>
  <c r="O2607" i="5" s="1"/>
  <c r="P2607" i="5" s="1"/>
  <c r="N2675" i="5"/>
  <c r="O2675" i="5" s="1"/>
  <c r="P2675" i="5" s="1"/>
  <c r="N2738" i="5"/>
  <c r="O2738" i="5" s="1"/>
  <c r="P2738" i="5" s="1"/>
  <c r="Q2797" i="5"/>
  <c r="Q2824" i="5"/>
  <c r="Q3116" i="5"/>
  <c r="Q3152" i="5"/>
  <c r="Q3188" i="5"/>
  <c r="Q3224" i="5"/>
  <c r="Q3260" i="5"/>
  <c r="Q3296" i="5"/>
  <c r="Q3332" i="5"/>
  <c r="P3332" i="5"/>
  <c r="Q3368" i="5"/>
  <c r="N3368" i="5"/>
  <c r="O3368" i="5" s="1"/>
  <c r="P3368" i="5" s="1"/>
  <c r="N3396" i="5"/>
  <c r="O3396" i="5" s="1"/>
  <c r="P3396" i="5" s="1"/>
  <c r="N3450" i="5"/>
  <c r="O3450" i="5" s="1"/>
  <c r="P3450" i="5" s="1"/>
  <c r="N3456" i="5"/>
  <c r="O3456" i="5" s="1"/>
  <c r="P3456" i="5" s="1"/>
  <c r="N3459" i="5"/>
  <c r="N3482" i="5"/>
  <c r="O3482" i="5" s="1"/>
  <c r="P3482" i="5" s="1"/>
  <c r="Q3482" i="5"/>
  <c r="Q3502" i="5"/>
  <c r="N3585" i="5"/>
  <c r="O3585" i="5" s="1"/>
  <c r="P3585" i="5" s="1"/>
  <c r="Q3591" i="5"/>
  <c r="N3594" i="5"/>
  <c r="O3594" i="5" s="1"/>
  <c r="P3594" i="5" s="1"/>
  <c r="Q3717" i="5"/>
  <c r="Q3724" i="5"/>
  <c r="N3724" i="5"/>
  <c r="O3724" i="5" s="1"/>
  <c r="P3724" i="5" s="1"/>
  <c r="N3753" i="5"/>
  <c r="O3753" i="5" s="1"/>
  <c r="P3753" i="5" s="1"/>
  <c r="Q3771" i="5"/>
  <c r="N3845" i="5"/>
  <c r="O3845" i="5" s="1"/>
  <c r="P3845" i="5" s="1"/>
  <c r="Q3886" i="5"/>
  <c r="N3886" i="5"/>
  <c r="O3886" i="5" s="1"/>
  <c r="P3886" i="5" s="1"/>
  <c r="N3933" i="5"/>
  <c r="O3933" i="5" s="1"/>
  <c r="P3933" i="5" s="1"/>
  <c r="N3946" i="5"/>
  <c r="O3946" i="5" s="1"/>
  <c r="P3946" i="5" s="1"/>
  <c r="Q3946" i="5"/>
  <c r="N4040" i="5"/>
  <c r="O4040" i="5" s="1"/>
  <c r="P4040" i="5" s="1"/>
  <c r="N4047" i="5"/>
  <c r="O4047" i="5" s="1"/>
  <c r="P4047" i="5" s="1"/>
  <c r="N4120" i="5"/>
  <c r="O4120" i="5" s="1"/>
  <c r="P4120" i="5" s="1"/>
  <c r="Q4120" i="5"/>
  <c r="N4123" i="5"/>
  <c r="O4123" i="5" s="1"/>
  <c r="P4123" i="5" s="1"/>
  <c r="Q4123" i="5"/>
  <c r="N4149" i="5"/>
  <c r="O4149" i="5" s="1"/>
  <c r="P4149" i="5" s="1"/>
  <c r="Q4149" i="5"/>
  <c r="Q4281" i="5"/>
  <c r="Q4330" i="5"/>
  <c r="Q4378" i="5"/>
  <c r="N4378" i="5"/>
  <c r="O4378" i="5" s="1"/>
  <c r="P4378" i="5" s="1"/>
  <c r="N4420" i="5"/>
  <c r="O4420" i="5" s="1"/>
  <c r="P4420" i="5" s="1"/>
  <c r="Q4423" i="5"/>
  <c r="N4423" i="5"/>
  <c r="O4423" i="5" s="1"/>
  <c r="P4423" i="5" s="1"/>
  <c r="Q4443" i="5"/>
  <c r="N4623" i="5"/>
  <c r="O4623" i="5" s="1"/>
  <c r="P4623" i="5" s="1"/>
  <c r="Q4623" i="5"/>
  <c r="N4647" i="5"/>
  <c r="O4647" i="5" s="1"/>
  <c r="P4647" i="5" s="1"/>
  <c r="N4767" i="5"/>
  <c r="O4767" i="5" s="1"/>
  <c r="P4767" i="5" s="1"/>
  <c r="Q4767" i="5"/>
  <c r="Q4805" i="5"/>
  <c r="N5321" i="5"/>
  <c r="O5321" i="5" s="1"/>
  <c r="P5321" i="5" s="1"/>
  <c r="N5456" i="5"/>
  <c r="O5456" i="5" s="1"/>
  <c r="P5456" i="5" s="1"/>
  <c r="N479" i="5"/>
  <c r="O479" i="5" s="1"/>
  <c r="P479" i="5" s="1"/>
  <c r="N506" i="5"/>
  <c r="O506" i="5" s="1"/>
  <c r="P506" i="5" s="1"/>
  <c r="N554" i="5"/>
  <c r="O554" i="5" s="1"/>
  <c r="P554" i="5" s="1"/>
  <c r="N638" i="5"/>
  <c r="O638" i="5" s="1"/>
  <c r="P638" i="5" s="1"/>
  <c r="N650" i="5"/>
  <c r="O650" i="5" s="1"/>
  <c r="P650" i="5" s="1"/>
  <c r="N674" i="5"/>
  <c r="O674" i="5" s="1"/>
  <c r="P674" i="5" s="1"/>
  <c r="N70" i="5"/>
  <c r="O70" i="5" s="1"/>
  <c r="P70" i="5" s="1"/>
  <c r="N142" i="5"/>
  <c r="O142" i="5" s="1"/>
  <c r="P142" i="5" s="1"/>
  <c r="N489" i="5"/>
  <c r="O489" i="5" s="1"/>
  <c r="P489" i="5" s="1"/>
  <c r="N547" i="5"/>
  <c r="O547" i="5" s="1"/>
  <c r="P547" i="5" s="1"/>
  <c r="N859" i="5"/>
  <c r="O859" i="5" s="1"/>
  <c r="P859" i="5" s="1"/>
  <c r="N907" i="5"/>
  <c r="O907" i="5" s="1"/>
  <c r="P907" i="5" s="1"/>
  <c r="N955" i="5"/>
  <c r="O955" i="5" s="1"/>
  <c r="P955" i="5" s="1"/>
  <c r="N1111" i="5"/>
  <c r="O1111" i="5" s="1"/>
  <c r="P1111" i="5" s="1"/>
  <c r="N1171" i="5"/>
  <c r="O1171" i="5" s="1"/>
  <c r="P1171" i="5" s="1"/>
  <c r="N1195" i="5"/>
  <c r="O1195" i="5" s="1"/>
  <c r="P1195" i="5" s="1"/>
  <c r="N1207" i="5"/>
  <c r="O1207" i="5" s="1"/>
  <c r="P1207" i="5" s="1"/>
  <c r="N1243" i="5"/>
  <c r="O1243" i="5" s="1"/>
  <c r="P1243" i="5" s="1"/>
  <c r="N1267" i="5"/>
  <c r="O1267" i="5" s="1"/>
  <c r="P1267" i="5" s="1"/>
  <c r="N1303" i="5"/>
  <c r="O1303" i="5" s="1"/>
  <c r="P1303" i="5" s="1"/>
  <c r="N2048" i="5"/>
  <c r="O2048" i="5" s="1"/>
  <c r="P2048" i="5" s="1"/>
  <c r="Q2057" i="5"/>
  <c r="N2061" i="5"/>
  <c r="O2061" i="5" s="1"/>
  <c r="P2061" i="5" s="1"/>
  <c r="N2065" i="5"/>
  <c r="O2065" i="5" s="1"/>
  <c r="P2065" i="5" s="1"/>
  <c r="Q2074" i="5"/>
  <c r="N2084" i="5"/>
  <c r="O2084" i="5" s="1"/>
  <c r="P2084" i="5" s="1"/>
  <c r="Q2093" i="5"/>
  <c r="N2097" i="5"/>
  <c r="O2097" i="5" s="1"/>
  <c r="P2097" i="5" s="1"/>
  <c r="N2101" i="5"/>
  <c r="O2101" i="5" s="1"/>
  <c r="P2101" i="5" s="1"/>
  <c r="Q2110" i="5"/>
  <c r="N2120" i="5"/>
  <c r="O2120" i="5" s="1"/>
  <c r="P2120" i="5" s="1"/>
  <c r="Q2129" i="5"/>
  <c r="N2133" i="5"/>
  <c r="O2133" i="5" s="1"/>
  <c r="P2133" i="5" s="1"/>
  <c r="N2137" i="5"/>
  <c r="O2137" i="5" s="1"/>
  <c r="P2137" i="5" s="1"/>
  <c r="Q2146" i="5"/>
  <c r="N2156" i="5"/>
  <c r="O2156" i="5" s="1"/>
  <c r="P2156" i="5" s="1"/>
  <c r="Q2165" i="5"/>
  <c r="N2169" i="5"/>
  <c r="O2169" i="5" s="1"/>
  <c r="P2169" i="5" s="1"/>
  <c r="N2173" i="5"/>
  <c r="O2173" i="5" s="1"/>
  <c r="P2173" i="5" s="1"/>
  <c r="N2192" i="5"/>
  <c r="O2192" i="5" s="1"/>
  <c r="P2192" i="5" s="1"/>
  <c r="Q2201" i="5"/>
  <c r="N2205" i="5"/>
  <c r="O2205" i="5" s="1"/>
  <c r="P2205" i="5" s="1"/>
  <c r="N2209" i="5"/>
  <c r="O2209" i="5" s="1"/>
  <c r="P2209" i="5" s="1"/>
  <c r="Q2218" i="5"/>
  <c r="N2220" i="5"/>
  <c r="O2220" i="5" s="1"/>
  <c r="P2220" i="5" s="1"/>
  <c r="Q2233" i="5"/>
  <c r="N2240" i="5"/>
  <c r="O2240" i="5" s="1"/>
  <c r="P2240" i="5" s="1"/>
  <c r="N2249" i="5"/>
  <c r="O2249" i="5" s="1"/>
  <c r="P2249" i="5" s="1"/>
  <c r="N2306" i="5"/>
  <c r="O2306" i="5" s="1"/>
  <c r="P2306" i="5" s="1"/>
  <c r="N2316" i="5"/>
  <c r="O2316" i="5" s="1"/>
  <c r="P2316" i="5" s="1"/>
  <c r="N2321" i="5"/>
  <c r="O2321" i="5" s="1"/>
  <c r="N2331" i="5"/>
  <c r="O2331" i="5" s="1"/>
  <c r="P2331" i="5" s="1"/>
  <c r="N2336" i="5"/>
  <c r="O2336" i="5" s="1"/>
  <c r="P2336" i="5" s="1"/>
  <c r="N2346" i="5"/>
  <c r="O2346" i="5" s="1"/>
  <c r="P2346" i="5" s="1"/>
  <c r="N2414" i="5"/>
  <c r="O2414" i="5" s="1"/>
  <c r="P2414" i="5" s="1"/>
  <c r="N2424" i="5"/>
  <c r="O2424" i="5" s="1"/>
  <c r="P2424" i="5" s="1"/>
  <c r="N2429" i="5"/>
  <c r="O2429" i="5" s="1"/>
  <c r="P2429" i="5" s="1"/>
  <c r="N2439" i="5"/>
  <c r="O2439" i="5" s="1"/>
  <c r="P2439" i="5" s="1"/>
  <c r="N2444" i="5"/>
  <c r="O2444" i="5" s="1"/>
  <c r="P2444" i="5" s="1"/>
  <c r="N2454" i="5"/>
  <c r="O2454" i="5" s="1"/>
  <c r="P2454" i="5" s="1"/>
  <c r="N2522" i="5"/>
  <c r="O2522" i="5" s="1"/>
  <c r="P2522" i="5" s="1"/>
  <c r="N2532" i="5"/>
  <c r="O2532" i="5" s="1"/>
  <c r="P2532" i="5" s="1"/>
  <c r="N2537" i="5"/>
  <c r="O2537" i="5" s="1"/>
  <c r="P2537" i="5" s="1"/>
  <c r="N2547" i="5"/>
  <c r="O2547" i="5" s="1"/>
  <c r="P2547" i="5" s="1"/>
  <c r="N2552" i="5"/>
  <c r="O2552" i="5" s="1"/>
  <c r="P2552" i="5" s="1"/>
  <c r="N2562" i="5"/>
  <c r="O2562" i="5" s="1"/>
  <c r="P2562" i="5" s="1"/>
  <c r="N2630" i="5"/>
  <c r="O2630" i="5" s="1"/>
  <c r="P2630" i="5" s="1"/>
  <c r="N2640" i="5"/>
  <c r="O2640" i="5" s="1"/>
  <c r="P2640" i="5" s="1"/>
  <c r="N2645" i="5"/>
  <c r="O2645" i="5" s="1"/>
  <c r="P2645" i="5" s="1"/>
  <c r="N2655" i="5"/>
  <c r="O2655" i="5" s="1"/>
  <c r="P2655" i="5" s="1"/>
  <c r="N2660" i="5"/>
  <c r="O2660" i="5" s="1"/>
  <c r="P2660" i="5" s="1"/>
  <c r="N2670" i="5"/>
  <c r="O2670" i="5" s="1"/>
  <c r="P2670" i="5" s="1"/>
  <c r="Q2683" i="5"/>
  <c r="N2696" i="5"/>
  <c r="O2696" i="5" s="1"/>
  <c r="P2696" i="5" s="1"/>
  <c r="N2709" i="5"/>
  <c r="O2709" i="5" s="1"/>
  <c r="P2709" i="5" s="1"/>
  <c r="N2712" i="5"/>
  <c r="O2712" i="5" s="1"/>
  <c r="P2712" i="5" s="1"/>
  <c r="N2717" i="5"/>
  <c r="O2717" i="5" s="1"/>
  <c r="P2717" i="5" s="1"/>
  <c r="N2757" i="5"/>
  <c r="O2757" i="5" s="1"/>
  <c r="P2757" i="5" s="1"/>
  <c r="Q2765" i="5"/>
  <c r="N2784" i="5"/>
  <c r="O2784" i="5" s="1"/>
  <c r="P2784" i="5" s="1"/>
  <c r="Q2792" i="5"/>
  <c r="P2792" i="5"/>
  <c r="N2811" i="5"/>
  <c r="O2811" i="5" s="1"/>
  <c r="P2811" i="5" s="1"/>
  <c r="Q2819" i="5"/>
  <c r="N2838" i="5"/>
  <c r="O2838" i="5" s="1"/>
  <c r="P2838" i="5" s="1"/>
  <c r="Q2846" i="5"/>
  <c r="N2865" i="5"/>
  <c r="O2865" i="5" s="1"/>
  <c r="P2865" i="5" s="1"/>
  <c r="Q2873" i="5"/>
  <c r="N2892" i="5"/>
  <c r="O2892" i="5" s="1"/>
  <c r="P2892" i="5" s="1"/>
  <c r="Q2900" i="5"/>
  <c r="P2900" i="5"/>
  <c r="N2919" i="5"/>
  <c r="O2919" i="5" s="1"/>
  <c r="P2919" i="5" s="1"/>
  <c r="Q2927" i="5"/>
  <c r="Q2935" i="5"/>
  <c r="N2946" i="5"/>
  <c r="O2946" i="5" s="1"/>
  <c r="P2946" i="5" s="1"/>
  <c r="Q2954" i="5"/>
  <c r="N2973" i="5"/>
  <c r="O2973" i="5" s="1"/>
  <c r="P2973" i="5" s="1"/>
  <c r="Q2981" i="5"/>
  <c r="N3000" i="5"/>
  <c r="O3000" i="5" s="1"/>
  <c r="P3000" i="5" s="1"/>
  <c r="Q3008" i="5"/>
  <c r="N3027" i="5"/>
  <c r="O3027" i="5" s="1"/>
  <c r="P3027" i="5" s="1"/>
  <c r="Q3035" i="5"/>
  <c r="N3054" i="5"/>
  <c r="O3054" i="5" s="1"/>
  <c r="P3054" i="5" s="1"/>
  <c r="Q3062" i="5"/>
  <c r="Q3070" i="5"/>
  <c r="N3081" i="5"/>
  <c r="O3081" i="5" s="1"/>
  <c r="P3081" i="5" s="1"/>
  <c r="Q3089" i="5"/>
  <c r="N3108" i="5"/>
  <c r="O3108" i="5" s="1"/>
  <c r="P3108" i="5" s="1"/>
  <c r="N3116" i="5"/>
  <c r="O3116" i="5" s="1"/>
  <c r="P3116" i="5" s="1"/>
  <c r="N3119" i="5"/>
  <c r="O3119" i="5" s="1"/>
  <c r="P3119" i="5" s="1"/>
  <c r="N3144" i="5"/>
  <c r="O3144" i="5" s="1"/>
  <c r="P3144" i="5" s="1"/>
  <c r="N3152" i="5"/>
  <c r="O3152" i="5" s="1"/>
  <c r="P3152" i="5" s="1"/>
  <c r="N3155" i="5"/>
  <c r="O3155" i="5" s="1"/>
  <c r="P3155" i="5" s="1"/>
  <c r="N3180" i="5"/>
  <c r="O3180" i="5" s="1"/>
  <c r="P3180" i="5" s="1"/>
  <c r="N3188" i="5"/>
  <c r="O3188" i="5" s="1"/>
  <c r="P3188" i="5" s="1"/>
  <c r="N3191" i="5"/>
  <c r="O3191" i="5" s="1"/>
  <c r="P3191" i="5" s="1"/>
  <c r="N3216" i="5"/>
  <c r="O3216" i="5" s="1"/>
  <c r="P3216" i="5" s="1"/>
  <c r="N3224" i="5"/>
  <c r="O3224" i="5" s="1"/>
  <c r="P3224" i="5" s="1"/>
  <c r="N3227" i="5"/>
  <c r="O3227" i="5" s="1"/>
  <c r="N3252" i="5"/>
  <c r="O3252" i="5" s="1"/>
  <c r="P3252" i="5" s="1"/>
  <c r="N3260" i="5"/>
  <c r="O3260" i="5" s="1"/>
  <c r="P3260" i="5" s="1"/>
  <c r="N3263" i="5"/>
  <c r="O3263" i="5" s="1"/>
  <c r="P3263" i="5" s="1"/>
  <c r="N3288" i="5"/>
  <c r="O3288" i="5" s="1"/>
  <c r="P3288" i="5" s="1"/>
  <c r="N3296" i="5"/>
  <c r="O3296" i="5" s="1"/>
  <c r="P3296" i="5" s="1"/>
  <c r="N3299" i="5"/>
  <c r="O3299" i="5" s="1"/>
  <c r="P3299" i="5" s="1"/>
  <c r="Q3310" i="5"/>
  <c r="N3324" i="5"/>
  <c r="O3324" i="5" s="1"/>
  <c r="P3324" i="5" s="1"/>
  <c r="N3332" i="5"/>
  <c r="O3332" i="5" s="1"/>
  <c r="N3335" i="5"/>
  <c r="O3335" i="5" s="1"/>
  <c r="P3335" i="5" s="1"/>
  <c r="N3360" i="5"/>
  <c r="O3360" i="5" s="1"/>
  <c r="P3360" i="5" s="1"/>
  <c r="N3371" i="5"/>
  <c r="O3371" i="5" s="1"/>
  <c r="P3371" i="5" s="1"/>
  <c r="N3393" i="5"/>
  <c r="O3393" i="5" s="1"/>
  <c r="P3393" i="5" s="1"/>
  <c r="N3442" i="5"/>
  <c r="O3442" i="5" s="1"/>
  <c r="P3442" i="5" s="1"/>
  <c r="Q3491" i="5"/>
  <c r="N3502" i="5"/>
  <c r="O3502" i="5" s="1"/>
  <c r="P3502" i="5" s="1"/>
  <c r="Q3531" i="5"/>
  <c r="N3531" i="5"/>
  <c r="O3531" i="5" s="1"/>
  <c r="P3531" i="5" s="1"/>
  <c r="Q3555" i="5"/>
  <c r="Q3562" i="5"/>
  <c r="N3562" i="5"/>
  <c r="O3562" i="5" s="1"/>
  <c r="P3562" i="5" s="1"/>
  <c r="N3591" i="5"/>
  <c r="O3591" i="5" s="1"/>
  <c r="P3591" i="5" s="1"/>
  <c r="Q3606" i="5"/>
  <c r="Q3609" i="5"/>
  <c r="Q3639" i="5"/>
  <c r="Q3683" i="5"/>
  <c r="Q3705" i="5"/>
  <c r="N3705" i="5"/>
  <c r="O3705" i="5" s="1"/>
  <c r="P3705" i="5" s="1"/>
  <c r="N3717" i="5"/>
  <c r="O3717" i="5" s="1"/>
  <c r="P3717" i="5" s="1"/>
  <c r="N3768" i="5"/>
  <c r="O3768" i="5" s="1"/>
  <c r="P3768" i="5" s="1"/>
  <c r="N3771" i="5"/>
  <c r="O3771" i="5" s="1"/>
  <c r="P3771" i="5" s="1"/>
  <c r="O3786" i="5"/>
  <c r="P3786" i="5" s="1"/>
  <c r="Q3841" i="5"/>
  <c r="Q3879" i="5"/>
  <c r="O4024" i="5"/>
  <c r="P4024" i="5" s="1"/>
  <c r="N4057" i="5"/>
  <c r="O4057" i="5" s="1"/>
  <c r="P4057" i="5" s="1"/>
  <c r="Q4070" i="5"/>
  <c r="N4228" i="5"/>
  <c r="O4228" i="5" s="1"/>
  <c r="P4228" i="5" s="1"/>
  <c r="Q4242" i="5"/>
  <c r="Q4249" i="5"/>
  <c r="Q4266" i="5"/>
  <c r="N4269" i="5"/>
  <c r="O4269" i="5" s="1"/>
  <c r="P4269" i="5" s="1"/>
  <c r="Q4269" i="5"/>
  <c r="N4278" i="5"/>
  <c r="O4278" i="5" s="1"/>
  <c r="P4278" i="5" s="1"/>
  <c r="N4281" i="5"/>
  <c r="O4281" i="5" s="1"/>
  <c r="P4281" i="5" s="1"/>
  <c r="Q4347" i="5"/>
  <c r="N4389" i="5"/>
  <c r="O4389" i="5" s="1"/>
  <c r="P4389" i="5" s="1"/>
  <c r="Q4389" i="5"/>
  <c r="Q4414" i="5"/>
  <c r="N4414" i="5"/>
  <c r="O4414" i="5" s="1"/>
  <c r="P4414" i="5" s="1"/>
  <c r="N4443" i="5"/>
  <c r="O4443" i="5" s="1"/>
  <c r="P4443" i="5" s="1"/>
  <c r="N4515" i="5"/>
  <c r="O4515" i="5" s="1"/>
  <c r="P4515" i="5" s="1"/>
  <c r="N4521" i="5"/>
  <c r="O4521" i="5" s="1"/>
  <c r="P4521" i="5" s="1"/>
  <c r="Q4521" i="5"/>
  <c r="Q4576" i="5"/>
  <c r="N4576" i="5"/>
  <c r="O4576" i="5" s="1"/>
  <c r="P4576" i="5" s="1"/>
  <c r="Q4647" i="5"/>
  <c r="Q4659" i="5"/>
  <c r="N4805" i="5"/>
  <c r="O4805" i="5" s="1"/>
  <c r="P4805" i="5" s="1"/>
  <c r="Q4862" i="5"/>
  <c r="Q4875" i="5"/>
  <c r="Q4963" i="5"/>
  <c r="N4963" i="5"/>
  <c r="O4963" i="5" s="1"/>
  <c r="P4963" i="5" s="1"/>
  <c r="N4981" i="5"/>
  <c r="O4981" i="5" s="1"/>
  <c r="P4981" i="5" s="1"/>
  <c r="Q5168" i="5"/>
  <c r="O160" i="5"/>
  <c r="P160" i="5" s="1"/>
  <c r="N698" i="5"/>
  <c r="O698" i="5" s="1"/>
  <c r="P698" i="5" s="1"/>
  <c r="N710" i="5"/>
  <c r="O710" i="5" s="1"/>
  <c r="P710" i="5" s="1"/>
  <c r="N734" i="5"/>
  <c r="O734" i="5" s="1"/>
  <c r="P734" i="5" s="1"/>
  <c r="N746" i="5"/>
  <c r="O746" i="5" s="1"/>
  <c r="P746" i="5" s="1"/>
  <c r="N758" i="5"/>
  <c r="O758" i="5" s="1"/>
  <c r="P758" i="5" s="1"/>
  <c r="N782" i="5"/>
  <c r="O782" i="5" s="1"/>
  <c r="P782" i="5" s="1"/>
  <c r="N806" i="5"/>
  <c r="O806" i="5" s="1"/>
  <c r="N818" i="5"/>
  <c r="O818" i="5" s="1"/>
  <c r="P818" i="5" s="1"/>
  <c r="N268" i="5"/>
  <c r="O268" i="5" s="1"/>
  <c r="P268" i="5" s="1"/>
  <c r="N286" i="5"/>
  <c r="O286" i="5" s="1"/>
  <c r="P286" i="5" s="1"/>
  <c r="N304" i="5"/>
  <c r="O304" i="5" s="1"/>
  <c r="P304" i="5" s="1"/>
  <c r="N327" i="5"/>
  <c r="O327" i="5" s="1"/>
  <c r="P327" i="5" s="1"/>
  <c r="N484" i="5"/>
  <c r="O484" i="5" s="1"/>
  <c r="P484" i="5" s="1"/>
  <c r="N523" i="5"/>
  <c r="O523" i="5" s="1"/>
  <c r="P523" i="5" s="1"/>
  <c r="N595" i="5"/>
  <c r="O595" i="5" s="1"/>
  <c r="P595" i="5" s="1"/>
  <c r="N655" i="5"/>
  <c r="O655" i="5" s="1"/>
  <c r="P655" i="5" s="1"/>
  <c r="N667" i="5"/>
  <c r="O667" i="5" s="1"/>
  <c r="P667" i="5" s="1"/>
  <c r="N727" i="5"/>
  <c r="O727" i="5" s="1"/>
  <c r="P727" i="5" s="1"/>
  <c r="N739" i="5"/>
  <c r="O739" i="5" s="1"/>
  <c r="P739" i="5" s="1"/>
  <c r="N751" i="5"/>
  <c r="O751" i="5" s="1"/>
  <c r="P751" i="5" s="1"/>
  <c r="N943" i="5"/>
  <c r="O943" i="5" s="1"/>
  <c r="P943" i="5" s="1"/>
  <c r="N991" i="5"/>
  <c r="O991" i="5" s="1"/>
  <c r="P991" i="5" s="1"/>
  <c r="N1015" i="5"/>
  <c r="O1015" i="5" s="1"/>
  <c r="P1015" i="5" s="1"/>
  <c r="N1039" i="5"/>
  <c r="O1039" i="5" s="1"/>
  <c r="P1039" i="5" s="1"/>
  <c r="N1051" i="5"/>
  <c r="O1051" i="5" s="1"/>
  <c r="P1051" i="5" s="1"/>
  <c r="N1063" i="5"/>
  <c r="O1063" i="5" s="1"/>
  <c r="P1063" i="5" s="1"/>
  <c r="O23" i="5"/>
  <c r="P23" i="5" s="1"/>
  <c r="O41" i="5"/>
  <c r="P41" i="5" s="1"/>
  <c r="O167" i="5"/>
  <c r="P167" i="5" s="1"/>
  <c r="O473" i="5"/>
  <c r="P473" i="5" s="1"/>
  <c r="O491" i="5"/>
  <c r="P491" i="5" s="1"/>
  <c r="N777" i="5"/>
  <c r="O777" i="5" s="1"/>
  <c r="P777" i="5" s="1"/>
  <c r="P806" i="5"/>
  <c r="N1161" i="5"/>
  <c r="O1161" i="5" s="1"/>
  <c r="P1161" i="5" s="1"/>
  <c r="N1353" i="5"/>
  <c r="O1353" i="5" s="1"/>
  <c r="P1353" i="5" s="1"/>
  <c r="N1425" i="5"/>
  <c r="O1425" i="5" s="1"/>
  <c r="P1425" i="5" s="1"/>
  <c r="N1551" i="5"/>
  <c r="O1551" i="5" s="1"/>
  <c r="P1551" i="5" s="1"/>
  <c r="N1605" i="5"/>
  <c r="O1605" i="5" s="1"/>
  <c r="P1605" i="5" s="1"/>
  <c r="N1767" i="5"/>
  <c r="O1767" i="5" s="1"/>
  <c r="P1767" i="5" s="1"/>
  <c r="N1965" i="5"/>
  <c r="O1965" i="5" s="1"/>
  <c r="P1965" i="5" s="1"/>
  <c r="N2001" i="5"/>
  <c r="O2001" i="5" s="1"/>
  <c r="P2001" i="5" s="1"/>
  <c r="N2046" i="5"/>
  <c r="O2046" i="5" s="1"/>
  <c r="P2046" i="5" s="1"/>
  <c r="Q2076" i="5"/>
  <c r="Q2114" i="5"/>
  <c r="N2190" i="5"/>
  <c r="O2190" i="5" s="1"/>
  <c r="P2190" i="5" s="1"/>
  <c r="N2276" i="5"/>
  <c r="O2276" i="5" s="1"/>
  <c r="P2276" i="5" s="1"/>
  <c r="N2291" i="5"/>
  <c r="O2291" i="5" s="1"/>
  <c r="P2291" i="5" s="1"/>
  <c r="N2384" i="5"/>
  <c r="O2384" i="5" s="1"/>
  <c r="P2384" i="5" s="1"/>
  <c r="N2399" i="5"/>
  <c r="O2399" i="5" s="1"/>
  <c r="P2399" i="5" s="1"/>
  <c r="N2492" i="5"/>
  <c r="O2492" i="5" s="1"/>
  <c r="P2492" i="5" s="1"/>
  <c r="N2507" i="5"/>
  <c r="O2507" i="5" s="1"/>
  <c r="P2507" i="5" s="1"/>
  <c r="N2610" i="5"/>
  <c r="O2610" i="5" s="1"/>
  <c r="P2610" i="5" s="1"/>
  <c r="N2916" i="5"/>
  <c r="O2916" i="5" s="1"/>
  <c r="P2916" i="5" s="1"/>
  <c r="N3024" i="5"/>
  <c r="O3024" i="5" s="1"/>
  <c r="P3024" i="5" s="1"/>
  <c r="N3105" i="5"/>
  <c r="O3105" i="5" s="1"/>
  <c r="P3105" i="5" s="1"/>
  <c r="Q3133" i="5"/>
  <c r="N3141" i="5"/>
  <c r="O3141" i="5" s="1"/>
  <c r="P3141" i="5" s="1"/>
  <c r="N3177" i="5"/>
  <c r="O3177" i="5" s="1"/>
  <c r="P3177" i="5" s="1"/>
  <c r="N3213" i="5"/>
  <c r="O3213" i="5" s="1"/>
  <c r="P3213" i="5" s="1"/>
  <c r="N3249" i="5"/>
  <c r="O3249" i="5" s="1"/>
  <c r="P3249" i="5" s="1"/>
  <c r="N3285" i="5"/>
  <c r="O3285" i="5" s="1"/>
  <c r="P3285" i="5" s="1"/>
  <c r="N3321" i="5"/>
  <c r="O3321" i="5" s="1"/>
  <c r="P3321" i="5" s="1"/>
  <c r="N3357" i="5"/>
  <c r="O3357" i="5" s="1"/>
  <c r="P3357" i="5" s="1"/>
  <c r="Q3408" i="5"/>
  <c r="N3425" i="5"/>
  <c r="O3425" i="5" s="1"/>
  <c r="P3425" i="5" s="1"/>
  <c r="Q3425" i="5"/>
  <c r="N3440" i="5"/>
  <c r="O3440" i="5" s="1"/>
  <c r="P3440" i="5" s="1"/>
  <c r="Q3460" i="5"/>
  <c r="N3460" i="5"/>
  <c r="O3460" i="5" s="1"/>
  <c r="P3460" i="5" s="1"/>
  <c r="Q3469" i="5"/>
  <c r="P3469" i="5"/>
  <c r="Q3488" i="5"/>
  <c r="N3517" i="5"/>
  <c r="O3517" i="5" s="1"/>
  <c r="P3517" i="5" s="1"/>
  <c r="N3534" i="5"/>
  <c r="O3534" i="5" s="1"/>
  <c r="P3534" i="5" s="1"/>
  <c r="Q3543" i="5"/>
  <c r="N3543" i="5"/>
  <c r="O3543" i="5" s="1"/>
  <c r="P3543" i="5" s="1"/>
  <c r="N3555" i="5"/>
  <c r="O3555" i="5" s="1"/>
  <c r="P3555" i="5" s="1"/>
  <c r="N3606" i="5"/>
  <c r="O3606" i="5" s="1"/>
  <c r="P3606" i="5" s="1"/>
  <c r="N3609" i="5"/>
  <c r="O3609" i="5" s="1"/>
  <c r="P3609" i="5" s="1"/>
  <c r="N3639" i="5"/>
  <c r="O3639" i="5" s="1"/>
  <c r="P3639" i="5" s="1"/>
  <c r="N3653" i="5"/>
  <c r="O3653" i="5" s="1"/>
  <c r="P3653" i="5" s="1"/>
  <c r="Q3702" i="5"/>
  <c r="Q3735" i="5"/>
  <c r="Q3751" i="5"/>
  <c r="N3751" i="5"/>
  <c r="O3751" i="5" s="1"/>
  <c r="P3751" i="5" s="1"/>
  <c r="Q3801" i="5"/>
  <c r="Q3867" i="5"/>
  <c r="N3867" i="5"/>
  <c r="O3867" i="5" s="1"/>
  <c r="P3867" i="5" s="1"/>
  <c r="N3879" i="5"/>
  <c r="O3879" i="5" s="1"/>
  <c r="P3879" i="5" s="1"/>
  <c r="Q3897" i="5"/>
  <c r="Q3918" i="5"/>
  <c r="N3977" i="5"/>
  <c r="O3977" i="5" s="1"/>
  <c r="P3977" i="5" s="1"/>
  <c r="Q3994" i="5"/>
  <c r="N3994" i="5"/>
  <c r="O3994" i="5" s="1"/>
  <c r="P3994" i="5" s="1"/>
  <c r="N4070" i="5"/>
  <c r="O4070" i="5" s="1"/>
  <c r="P4070" i="5" s="1"/>
  <c r="Q4086" i="5"/>
  <c r="Q4103" i="5"/>
  <c r="N4107" i="5"/>
  <c r="O4107" i="5" s="1"/>
  <c r="P4107" i="5" s="1"/>
  <c r="N4134" i="5"/>
  <c r="O4134" i="5" s="1"/>
  <c r="P4134" i="5" s="1"/>
  <c r="Q4134" i="5"/>
  <c r="Q4171" i="5"/>
  <c r="N4171" i="5"/>
  <c r="O4171" i="5" s="1"/>
  <c r="P4171" i="5" s="1"/>
  <c r="N4181" i="5"/>
  <c r="O4181" i="5" s="1"/>
  <c r="P4181" i="5" s="1"/>
  <c r="N4242" i="5"/>
  <c r="O4242" i="5" s="1"/>
  <c r="P4242" i="5" s="1"/>
  <c r="Q4259" i="5"/>
  <c r="N4266" i="5"/>
  <c r="O4266" i="5" s="1"/>
  <c r="P4266" i="5" s="1"/>
  <c r="N4291" i="5"/>
  <c r="O4291" i="5" s="1"/>
  <c r="P4291" i="5" s="1"/>
  <c r="N4298" i="5"/>
  <c r="O4298" i="5" s="1"/>
  <c r="P4298" i="5" s="1"/>
  <c r="N4358" i="5"/>
  <c r="O4358" i="5" s="1"/>
  <c r="P4358" i="5" s="1"/>
  <c r="Q4430" i="5"/>
  <c r="Q4450" i="5"/>
  <c r="Q4459" i="5"/>
  <c r="Q4534" i="5"/>
  <c r="N4586" i="5"/>
  <c r="O4586" i="5"/>
  <c r="P4586" i="5" s="1"/>
  <c r="N4651" i="5"/>
  <c r="O4651" i="5" s="1"/>
  <c r="P4651" i="5" s="1"/>
  <c r="Q4651" i="5"/>
  <c r="N4720" i="5"/>
  <c r="O4720" i="5" s="1"/>
  <c r="P4720" i="5" s="1"/>
  <c r="N4802" i="5"/>
  <c r="O4802" i="5" s="1"/>
  <c r="P4802" i="5" s="1"/>
  <c r="N4875" i="5"/>
  <c r="O4875" i="5" s="1"/>
  <c r="P4875" i="5" s="1"/>
  <c r="N5044" i="5"/>
  <c r="O5044" i="5" s="1"/>
  <c r="P5044" i="5" s="1"/>
  <c r="N5168" i="5"/>
  <c r="O5168" i="5" s="1"/>
  <c r="P5168" i="5" s="1"/>
  <c r="N5804" i="5"/>
  <c r="O5804" i="5" s="1"/>
  <c r="P5804" i="5" s="1"/>
  <c r="O134" i="5"/>
  <c r="P134" i="5" s="1"/>
  <c r="O152" i="5"/>
  <c r="P152" i="5" s="1"/>
  <c r="N461" i="5"/>
  <c r="O461" i="5" s="1"/>
  <c r="P461" i="5" s="1"/>
  <c r="N494" i="5"/>
  <c r="O494" i="5" s="1"/>
  <c r="P494" i="5" s="1"/>
  <c r="N518" i="5"/>
  <c r="O518" i="5" s="1"/>
  <c r="P518" i="5" s="1"/>
  <c r="N530" i="5"/>
  <c r="O530" i="5" s="1"/>
  <c r="P530" i="5" s="1"/>
  <c r="N542" i="5"/>
  <c r="O542" i="5" s="1"/>
  <c r="P542" i="5" s="1"/>
  <c r="N566" i="5"/>
  <c r="O566" i="5" s="1"/>
  <c r="P566" i="5" s="1"/>
  <c r="N578" i="5"/>
  <c r="O578" i="5" s="1"/>
  <c r="P578" i="5" s="1"/>
  <c r="N614" i="5"/>
  <c r="O614" i="5" s="1"/>
  <c r="P614" i="5" s="1"/>
  <c r="N52" i="5"/>
  <c r="O52" i="5" s="1"/>
  <c r="P52" i="5" s="1"/>
  <c r="N57" i="5"/>
  <c r="O57" i="5" s="1"/>
  <c r="P57" i="5" s="1"/>
  <c r="N88" i="5"/>
  <c r="O88" i="5" s="1"/>
  <c r="P88" i="5" s="1"/>
  <c r="N93" i="5"/>
  <c r="O93" i="5" s="1"/>
  <c r="P93" i="5" s="1"/>
  <c r="N106" i="5"/>
  <c r="O106" i="5" s="1"/>
  <c r="P106" i="5" s="1"/>
  <c r="N111" i="5"/>
  <c r="O111" i="5" s="1"/>
  <c r="P111" i="5" s="1"/>
  <c r="N124" i="5"/>
  <c r="O124" i="5" s="1"/>
  <c r="P124" i="5" s="1"/>
  <c r="N129" i="5"/>
  <c r="O129" i="5" s="1"/>
  <c r="P129" i="5" s="1"/>
  <c r="N147" i="5"/>
  <c r="O147" i="5" s="1"/>
  <c r="P147" i="5" s="1"/>
  <c r="N165" i="5"/>
  <c r="O165" i="5" s="1"/>
  <c r="P165" i="5" s="1"/>
  <c r="N178" i="5"/>
  <c r="O178" i="5" s="1"/>
  <c r="P178" i="5" s="1"/>
  <c r="N196" i="5"/>
  <c r="O196" i="5" s="1"/>
  <c r="P196" i="5" s="1"/>
  <c r="N214" i="5"/>
  <c r="O214" i="5" s="1"/>
  <c r="P214" i="5" s="1"/>
  <c r="N219" i="5"/>
  <c r="O219" i="5" s="1"/>
  <c r="P219" i="5" s="1"/>
  <c r="N232" i="5"/>
  <c r="O232" i="5" s="1"/>
  <c r="P232" i="5" s="1"/>
  <c r="N237" i="5"/>
  <c r="O237" i="5" s="1"/>
  <c r="P237" i="5" s="1"/>
  <c r="N250" i="5"/>
  <c r="O250" i="5" s="1"/>
  <c r="P250" i="5" s="1"/>
  <c r="N255" i="5"/>
  <c r="O255" i="5" s="1"/>
  <c r="P255" i="5" s="1"/>
  <c r="N273" i="5"/>
  <c r="O273" i="5" s="1"/>
  <c r="P273" i="5" s="1"/>
  <c r="N291" i="5"/>
  <c r="O291" i="5" s="1"/>
  <c r="P291" i="5" s="1"/>
  <c r="N309" i="5"/>
  <c r="O309" i="5" s="1"/>
  <c r="P309" i="5" s="1"/>
  <c r="N322" i="5"/>
  <c r="O322" i="5" s="1"/>
  <c r="P322" i="5" s="1"/>
  <c r="N340" i="5"/>
  <c r="O340" i="5" s="1"/>
  <c r="P340" i="5" s="1"/>
  <c r="N345" i="5"/>
  <c r="O345" i="5" s="1"/>
  <c r="P345" i="5" s="1"/>
  <c r="N358" i="5"/>
  <c r="O358" i="5" s="1"/>
  <c r="P358" i="5" s="1"/>
  <c r="N363" i="5"/>
  <c r="O363" i="5" s="1"/>
  <c r="P363" i="5" s="1"/>
  <c r="N376" i="5"/>
  <c r="O376" i="5" s="1"/>
  <c r="P376" i="5" s="1"/>
  <c r="N381" i="5"/>
  <c r="O381" i="5" s="1"/>
  <c r="P381" i="5" s="1"/>
  <c r="N394" i="5"/>
  <c r="O394" i="5" s="1"/>
  <c r="P394" i="5" s="1"/>
  <c r="N399" i="5"/>
  <c r="O399" i="5" s="1"/>
  <c r="P399" i="5" s="1"/>
  <c r="N412" i="5"/>
  <c r="O412" i="5" s="1"/>
  <c r="P412" i="5" s="1"/>
  <c r="N417" i="5"/>
  <c r="O417" i="5" s="1"/>
  <c r="P417" i="5" s="1"/>
  <c r="N430" i="5"/>
  <c r="O430" i="5" s="1"/>
  <c r="P430" i="5" s="1"/>
  <c r="N435" i="5"/>
  <c r="O435" i="5" s="1"/>
  <c r="P435" i="5" s="1"/>
  <c r="N448" i="5"/>
  <c r="O448" i="5" s="1"/>
  <c r="P448" i="5" s="1"/>
  <c r="N453" i="5"/>
  <c r="O453" i="5" s="1"/>
  <c r="P453" i="5" s="1"/>
  <c r="N466" i="5"/>
  <c r="O466" i="5" s="1"/>
  <c r="P466" i="5" s="1"/>
  <c r="N471" i="5"/>
  <c r="O471" i="5" s="1"/>
  <c r="P471" i="5" s="1"/>
  <c r="N499" i="5"/>
  <c r="O499" i="5" s="1"/>
  <c r="P499" i="5" s="1"/>
  <c r="N511" i="5"/>
  <c r="O511" i="5" s="1"/>
  <c r="P511" i="5" s="1"/>
  <c r="N535" i="5"/>
  <c r="O535" i="5" s="1"/>
  <c r="P535" i="5" s="1"/>
  <c r="N559" i="5"/>
  <c r="O559" i="5" s="1"/>
  <c r="P559" i="5" s="1"/>
  <c r="N571" i="5"/>
  <c r="O571" i="5" s="1"/>
  <c r="P571" i="5" s="1"/>
  <c r="N583" i="5"/>
  <c r="O583" i="5" s="1"/>
  <c r="P583" i="5" s="1"/>
  <c r="N607" i="5"/>
  <c r="O607" i="5" s="1"/>
  <c r="P607" i="5" s="1"/>
  <c r="N619" i="5"/>
  <c r="O619" i="5" s="1"/>
  <c r="P619" i="5" s="1"/>
  <c r="N631" i="5"/>
  <c r="O631" i="5" s="1"/>
  <c r="P631" i="5" s="1"/>
  <c r="N643" i="5"/>
  <c r="O643" i="5" s="1"/>
  <c r="P643" i="5" s="1"/>
  <c r="N679" i="5"/>
  <c r="O679" i="5" s="1"/>
  <c r="P679" i="5" s="1"/>
  <c r="N691" i="5"/>
  <c r="O691" i="5" s="1"/>
  <c r="P691" i="5" s="1"/>
  <c r="N703" i="5"/>
  <c r="O703" i="5" s="1"/>
  <c r="P703" i="5" s="1"/>
  <c r="N715" i="5"/>
  <c r="O715" i="5" s="1"/>
  <c r="P715" i="5" s="1"/>
  <c r="N763" i="5"/>
  <c r="O763" i="5" s="1"/>
  <c r="P763" i="5" s="1"/>
  <c r="N775" i="5"/>
  <c r="O775" i="5" s="1"/>
  <c r="P775" i="5" s="1"/>
  <c r="N787" i="5"/>
  <c r="O787" i="5" s="1"/>
  <c r="P787" i="5" s="1"/>
  <c r="N799" i="5"/>
  <c r="O799" i="5" s="1"/>
  <c r="P799" i="5" s="1"/>
  <c r="N811" i="5"/>
  <c r="O811" i="5" s="1"/>
  <c r="P811" i="5" s="1"/>
  <c r="N823" i="5"/>
  <c r="O823" i="5" s="1"/>
  <c r="P823" i="5" s="1"/>
  <c r="N835" i="5"/>
  <c r="O835" i="5" s="1"/>
  <c r="P835" i="5" s="1"/>
  <c r="N847" i="5"/>
  <c r="O847" i="5" s="1"/>
  <c r="P847" i="5" s="1"/>
  <c r="N871" i="5"/>
  <c r="O871" i="5" s="1"/>
  <c r="P871" i="5" s="1"/>
  <c r="N883" i="5"/>
  <c r="O883" i="5" s="1"/>
  <c r="P883" i="5" s="1"/>
  <c r="N895" i="5"/>
  <c r="O895" i="5" s="1"/>
  <c r="P895" i="5" s="1"/>
  <c r="N919" i="5"/>
  <c r="O919" i="5" s="1"/>
  <c r="P919" i="5" s="1"/>
  <c r="N931" i="5"/>
  <c r="O931" i="5" s="1"/>
  <c r="P931" i="5" s="1"/>
  <c r="N967" i="5"/>
  <c r="O967" i="5" s="1"/>
  <c r="P967" i="5" s="1"/>
  <c r="N979" i="5"/>
  <c r="O979" i="5" s="1"/>
  <c r="P979" i="5" s="1"/>
  <c r="N1003" i="5"/>
  <c r="O1003" i="5" s="1"/>
  <c r="P1003" i="5" s="1"/>
  <c r="N1027" i="5"/>
  <c r="O1027" i="5" s="1"/>
  <c r="P1027" i="5" s="1"/>
  <c r="N1075" i="5"/>
  <c r="O1075" i="5" s="1"/>
  <c r="P1075" i="5" s="1"/>
  <c r="N1087" i="5"/>
  <c r="O1087" i="5" s="1"/>
  <c r="P1087" i="5" s="1"/>
  <c r="N1099" i="5"/>
  <c r="O1099" i="5" s="1"/>
  <c r="P1099" i="5" s="1"/>
  <c r="N1123" i="5"/>
  <c r="O1123" i="5" s="1"/>
  <c r="P1123" i="5" s="1"/>
  <c r="N1135" i="5"/>
  <c r="O1135" i="5" s="1"/>
  <c r="P1135" i="5" s="1"/>
  <c r="N1147" i="5"/>
  <c r="O1147" i="5" s="1"/>
  <c r="P1147" i="5" s="1"/>
  <c r="N1159" i="5"/>
  <c r="O1159" i="5" s="1"/>
  <c r="P1159" i="5" s="1"/>
  <c r="N1183" i="5"/>
  <c r="O1183" i="5" s="1"/>
  <c r="P1183" i="5" s="1"/>
  <c r="N1219" i="5"/>
  <c r="O1219" i="5" s="1"/>
  <c r="P1219" i="5" s="1"/>
  <c r="N1231" i="5"/>
  <c r="O1231" i="5" s="1"/>
  <c r="P1231" i="5" s="1"/>
  <c r="N1255" i="5"/>
  <c r="O1255" i="5" s="1"/>
  <c r="P1255" i="5" s="1"/>
  <c r="N1279" i="5"/>
  <c r="O1279" i="5" s="1"/>
  <c r="P1279" i="5" s="1"/>
  <c r="N1291" i="5"/>
  <c r="O1291" i="5" s="1"/>
  <c r="P1291" i="5" s="1"/>
  <c r="N1315" i="5"/>
  <c r="O1315" i="5" s="1"/>
  <c r="P1315" i="5" s="1"/>
  <c r="N26" i="5"/>
  <c r="O26" i="5" s="1"/>
  <c r="P26" i="5" s="1"/>
  <c r="N44" i="5"/>
  <c r="O44" i="5" s="1"/>
  <c r="P44" i="5" s="1"/>
  <c r="N62" i="5"/>
  <c r="O62" i="5" s="1"/>
  <c r="P62" i="5" s="1"/>
  <c r="N80" i="5"/>
  <c r="O80" i="5" s="1"/>
  <c r="P80" i="5" s="1"/>
  <c r="O95" i="5"/>
  <c r="P95" i="5" s="1"/>
  <c r="O113" i="5"/>
  <c r="P113" i="5" s="1"/>
  <c r="N116" i="5"/>
  <c r="O116" i="5" s="1"/>
  <c r="P116" i="5" s="1"/>
  <c r="N134" i="5"/>
  <c r="N152" i="5"/>
  <c r="N170" i="5"/>
  <c r="O170" i="5" s="1"/>
  <c r="P170" i="5" s="1"/>
  <c r="O185" i="5"/>
  <c r="P185" i="5" s="1"/>
  <c r="N188" i="5"/>
  <c r="O188" i="5" s="1"/>
  <c r="P188" i="5" s="1"/>
  <c r="O203" i="5"/>
  <c r="P203" i="5" s="1"/>
  <c r="N206" i="5"/>
  <c r="O206" i="5" s="1"/>
  <c r="P206" i="5" s="1"/>
  <c r="N224" i="5"/>
  <c r="O224" i="5" s="1"/>
  <c r="P224" i="5" s="1"/>
  <c r="N242" i="5"/>
  <c r="O242" i="5" s="1"/>
  <c r="P242" i="5" s="1"/>
  <c r="N260" i="5"/>
  <c r="O260" i="5" s="1"/>
  <c r="P260" i="5" s="1"/>
  <c r="N278" i="5"/>
  <c r="O278" i="5" s="1"/>
  <c r="P278" i="5" s="1"/>
  <c r="N296" i="5"/>
  <c r="O296" i="5" s="1"/>
  <c r="P296" i="5" s="1"/>
  <c r="O311" i="5"/>
  <c r="P311" i="5" s="1"/>
  <c r="N314" i="5"/>
  <c r="O314" i="5" s="1"/>
  <c r="P314" i="5" s="1"/>
  <c r="N332" i="5"/>
  <c r="O332" i="5" s="1"/>
  <c r="P332" i="5" s="1"/>
  <c r="O347" i="5"/>
  <c r="P347" i="5" s="1"/>
  <c r="N350" i="5"/>
  <c r="O350" i="5" s="1"/>
  <c r="P350" i="5" s="1"/>
  <c r="N368" i="5"/>
  <c r="O368" i="5" s="1"/>
  <c r="P368" i="5" s="1"/>
  <c r="N386" i="5"/>
  <c r="O386" i="5" s="1"/>
  <c r="P386" i="5" s="1"/>
  <c r="N404" i="5"/>
  <c r="O404" i="5" s="1"/>
  <c r="P404" i="5" s="1"/>
  <c r="O419" i="5"/>
  <c r="P419" i="5" s="1"/>
  <c r="N422" i="5"/>
  <c r="O422" i="5" s="1"/>
  <c r="P422" i="5" s="1"/>
  <c r="O437" i="5"/>
  <c r="P437" i="5" s="1"/>
  <c r="N440" i="5"/>
  <c r="O440" i="5" s="1"/>
  <c r="P440" i="5" s="1"/>
  <c r="O455" i="5"/>
  <c r="P455" i="5" s="1"/>
  <c r="N458" i="5"/>
  <c r="O458" i="5" s="1"/>
  <c r="P458" i="5" s="1"/>
  <c r="N476" i="5"/>
  <c r="O476" i="5" s="1"/>
  <c r="P476" i="5" s="1"/>
  <c r="O496" i="5"/>
  <c r="P496" i="5" s="1"/>
  <c r="N501" i="5"/>
  <c r="O501" i="5" s="1"/>
  <c r="P501" i="5" s="1"/>
  <c r="O508" i="5"/>
  <c r="P508" i="5" s="1"/>
  <c r="N513" i="5"/>
  <c r="O513" i="5" s="1"/>
  <c r="P513" i="5" s="1"/>
  <c r="O520" i="5"/>
  <c r="P520" i="5" s="1"/>
  <c r="N525" i="5"/>
  <c r="O525" i="5" s="1"/>
  <c r="P525" i="5" s="1"/>
  <c r="N537" i="5"/>
  <c r="O537" i="5" s="1"/>
  <c r="P537" i="5" s="1"/>
  <c r="N549" i="5"/>
  <c r="O549" i="5" s="1"/>
  <c r="P549" i="5" s="1"/>
  <c r="N561" i="5"/>
  <c r="O561" i="5" s="1"/>
  <c r="P561" i="5" s="1"/>
  <c r="N573" i="5"/>
  <c r="O573" i="5" s="1"/>
  <c r="P573" i="5" s="1"/>
  <c r="N585" i="5"/>
  <c r="O585" i="5" s="1"/>
  <c r="P585" i="5" s="1"/>
  <c r="O592" i="5"/>
  <c r="P592" i="5" s="1"/>
  <c r="N597" i="5"/>
  <c r="O597" i="5" s="1"/>
  <c r="P597" i="5" s="1"/>
  <c r="O604" i="5"/>
  <c r="P604" i="5" s="1"/>
  <c r="N609" i="5"/>
  <c r="O609" i="5" s="1"/>
  <c r="P609" i="5" s="1"/>
  <c r="O616" i="5"/>
  <c r="P616" i="5" s="1"/>
  <c r="N621" i="5"/>
  <c r="O621" i="5" s="1"/>
  <c r="P621" i="5" s="1"/>
  <c r="N633" i="5"/>
  <c r="O633" i="5" s="1"/>
  <c r="P633" i="5" s="1"/>
  <c r="N645" i="5"/>
  <c r="O645" i="5" s="1"/>
  <c r="P645" i="5" s="1"/>
  <c r="O652" i="5"/>
  <c r="P652" i="5" s="1"/>
  <c r="N657" i="5"/>
  <c r="O657" i="5" s="1"/>
  <c r="P657" i="5" s="1"/>
  <c r="N669" i="5"/>
  <c r="O669" i="5" s="1"/>
  <c r="P669" i="5" s="1"/>
  <c r="N681" i="5"/>
  <c r="O681" i="5" s="1"/>
  <c r="P681" i="5" s="1"/>
  <c r="N693" i="5"/>
  <c r="O693" i="5" s="1"/>
  <c r="P693" i="5" s="1"/>
  <c r="N705" i="5"/>
  <c r="O705" i="5" s="1"/>
  <c r="P705" i="5" s="1"/>
  <c r="N717" i="5"/>
  <c r="O717" i="5" s="1"/>
  <c r="P717" i="5" s="1"/>
  <c r="O724" i="5"/>
  <c r="P724" i="5" s="1"/>
  <c r="N729" i="5"/>
  <c r="O729" i="5" s="1"/>
  <c r="P729" i="5" s="1"/>
  <c r="O736" i="5"/>
  <c r="P736" i="5" s="1"/>
  <c r="N741" i="5"/>
  <c r="O741" i="5" s="1"/>
  <c r="P741" i="5" s="1"/>
  <c r="O748" i="5"/>
  <c r="P748" i="5" s="1"/>
  <c r="N753" i="5"/>
  <c r="O753" i="5" s="1"/>
  <c r="P753" i="5" s="1"/>
  <c r="O760" i="5"/>
  <c r="P760" i="5" s="1"/>
  <c r="N765" i="5"/>
  <c r="O765" i="5" s="1"/>
  <c r="P765" i="5" s="1"/>
  <c r="O784" i="5"/>
  <c r="P784" i="5" s="1"/>
  <c r="N789" i="5"/>
  <c r="O789" i="5" s="1"/>
  <c r="P789" i="5" s="1"/>
  <c r="N801" i="5"/>
  <c r="O801" i="5" s="1"/>
  <c r="P801" i="5" s="1"/>
  <c r="N813" i="5"/>
  <c r="O813" i="5" s="1"/>
  <c r="P813" i="5" s="1"/>
  <c r="N825" i="5"/>
  <c r="O825" i="5" s="1"/>
  <c r="P825" i="5" s="1"/>
  <c r="O832" i="5"/>
  <c r="P832" i="5" s="1"/>
  <c r="N837" i="5"/>
  <c r="O837" i="5" s="1"/>
  <c r="P837" i="5" s="1"/>
  <c r="N849" i="5"/>
  <c r="O849" i="5" s="1"/>
  <c r="P849" i="5" s="1"/>
  <c r="N861" i="5"/>
  <c r="O861" i="5" s="1"/>
  <c r="P861" i="5" s="1"/>
  <c r="N873" i="5"/>
  <c r="O873" i="5" s="1"/>
  <c r="P873" i="5" s="1"/>
  <c r="N885" i="5"/>
  <c r="O885" i="5" s="1"/>
  <c r="P885" i="5" s="1"/>
  <c r="O892" i="5"/>
  <c r="P892" i="5" s="1"/>
  <c r="N897" i="5"/>
  <c r="O897" i="5" s="1"/>
  <c r="P897" i="5" s="1"/>
  <c r="O904" i="5"/>
  <c r="P904" i="5" s="1"/>
  <c r="N909" i="5"/>
  <c r="O909" i="5" s="1"/>
  <c r="P909" i="5" s="1"/>
  <c r="N921" i="5"/>
  <c r="O921" i="5" s="1"/>
  <c r="P921" i="5" s="1"/>
  <c r="N933" i="5"/>
  <c r="O933" i="5" s="1"/>
  <c r="P933" i="5" s="1"/>
  <c r="N945" i="5"/>
  <c r="O945" i="5" s="1"/>
  <c r="P945" i="5" s="1"/>
  <c r="O952" i="5"/>
  <c r="P952" i="5" s="1"/>
  <c r="N957" i="5"/>
  <c r="O957" i="5" s="1"/>
  <c r="P957" i="5" s="1"/>
  <c r="N969" i="5"/>
  <c r="O969" i="5" s="1"/>
  <c r="P969" i="5" s="1"/>
  <c r="O976" i="5"/>
  <c r="P976" i="5" s="1"/>
  <c r="N981" i="5"/>
  <c r="O981" i="5" s="1"/>
  <c r="P981" i="5" s="1"/>
  <c r="N993" i="5"/>
  <c r="O993" i="5" s="1"/>
  <c r="P993" i="5" s="1"/>
  <c r="O1000" i="5"/>
  <c r="P1000" i="5" s="1"/>
  <c r="N1005" i="5"/>
  <c r="O1005" i="5" s="1"/>
  <c r="P1005" i="5" s="1"/>
  <c r="N1017" i="5"/>
  <c r="O1017" i="5" s="1"/>
  <c r="P1017" i="5" s="1"/>
  <c r="N1029" i="5"/>
  <c r="O1029" i="5" s="1"/>
  <c r="P1029" i="5" s="1"/>
  <c r="N1041" i="5"/>
  <c r="O1041" i="5" s="1"/>
  <c r="P1041" i="5" s="1"/>
  <c r="O1048" i="5"/>
  <c r="P1048" i="5" s="1"/>
  <c r="N1053" i="5"/>
  <c r="O1053" i="5" s="1"/>
  <c r="P1053" i="5" s="1"/>
  <c r="O1060" i="5"/>
  <c r="P1060" i="5" s="1"/>
  <c r="N1065" i="5"/>
  <c r="O1065" i="5" s="1"/>
  <c r="P1065" i="5" s="1"/>
  <c r="O1072" i="5"/>
  <c r="P1072" i="5" s="1"/>
  <c r="N1077" i="5"/>
  <c r="O1077" i="5" s="1"/>
  <c r="P1077" i="5" s="1"/>
  <c r="N1089" i="5"/>
  <c r="O1089" i="5" s="1"/>
  <c r="P1089" i="5" s="1"/>
  <c r="O1096" i="5"/>
  <c r="P1096" i="5" s="1"/>
  <c r="N1101" i="5"/>
  <c r="O1101" i="5" s="1"/>
  <c r="P1101" i="5" s="1"/>
  <c r="N1113" i="5"/>
  <c r="O1113" i="5" s="1"/>
  <c r="P1113" i="5" s="1"/>
  <c r="N1125" i="5"/>
  <c r="O1125" i="5" s="1"/>
  <c r="P1125" i="5" s="1"/>
  <c r="N1137" i="5"/>
  <c r="O1137" i="5" s="1"/>
  <c r="P1137" i="5" s="1"/>
  <c r="N1149" i="5"/>
  <c r="O1149" i="5" s="1"/>
  <c r="P1149" i="5" s="1"/>
  <c r="O1168" i="5"/>
  <c r="P1168" i="5" s="1"/>
  <c r="N1173" i="5"/>
  <c r="O1173" i="5" s="1"/>
  <c r="P1173" i="5" s="1"/>
  <c r="O1180" i="5"/>
  <c r="P1180" i="5" s="1"/>
  <c r="N1185" i="5"/>
  <c r="O1185" i="5" s="1"/>
  <c r="P1185" i="5" s="1"/>
  <c r="N1197" i="5"/>
  <c r="O1197" i="5" s="1"/>
  <c r="P1197" i="5" s="1"/>
  <c r="N1209" i="5"/>
  <c r="O1209" i="5" s="1"/>
  <c r="P1209" i="5" s="1"/>
  <c r="N1221" i="5"/>
  <c r="O1221" i="5" s="1"/>
  <c r="P1221" i="5" s="1"/>
  <c r="O1228" i="5"/>
  <c r="P1228" i="5" s="1"/>
  <c r="N1233" i="5"/>
  <c r="O1233" i="5" s="1"/>
  <c r="P1233" i="5" s="1"/>
  <c r="O1240" i="5"/>
  <c r="P1240" i="5" s="1"/>
  <c r="N1245" i="5"/>
  <c r="O1245" i="5" s="1"/>
  <c r="P1245" i="5" s="1"/>
  <c r="O1252" i="5"/>
  <c r="P1252" i="5" s="1"/>
  <c r="N1257" i="5"/>
  <c r="O1257" i="5" s="1"/>
  <c r="P1257" i="5" s="1"/>
  <c r="O1264" i="5"/>
  <c r="P1264" i="5" s="1"/>
  <c r="N1269" i="5"/>
  <c r="O1269" i="5" s="1"/>
  <c r="P1269" i="5" s="1"/>
  <c r="O1276" i="5"/>
  <c r="P1276" i="5" s="1"/>
  <c r="N1281" i="5"/>
  <c r="O1281" i="5" s="1"/>
  <c r="P1281" i="5" s="1"/>
  <c r="O1288" i="5"/>
  <c r="P1288" i="5" s="1"/>
  <c r="N1293" i="5"/>
  <c r="O1293" i="5" s="1"/>
  <c r="P1293" i="5" s="1"/>
  <c r="N1305" i="5"/>
  <c r="O1305" i="5" s="1"/>
  <c r="P1305" i="5" s="1"/>
  <c r="N1317" i="5"/>
  <c r="O1317" i="5" s="1"/>
  <c r="P1317" i="5" s="1"/>
  <c r="N1319" i="5"/>
  <c r="O1319" i="5" s="1"/>
  <c r="P1319" i="5" s="1"/>
  <c r="N1326" i="5"/>
  <c r="O1326" i="5" s="1"/>
  <c r="P1326" i="5" s="1"/>
  <c r="N1328" i="5"/>
  <c r="O1328" i="5" s="1"/>
  <c r="P1328" i="5" s="1"/>
  <c r="N1335" i="5"/>
  <c r="O1335" i="5" s="1"/>
  <c r="P1335" i="5" s="1"/>
  <c r="N1337" i="5"/>
  <c r="O1337" i="5" s="1"/>
  <c r="P1337" i="5" s="1"/>
  <c r="N1344" i="5"/>
  <c r="O1344" i="5" s="1"/>
  <c r="P1344" i="5" s="1"/>
  <c r="N1346" i="5"/>
  <c r="O1346" i="5" s="1"/>
  <c r="P1346" i="5" s="1"/>
  <c r="N1355" i="5"/>
  <c r="O1355" i="5" s="1"/>
  <c r="P1355" i="5" s="1"/>
  <c r="N1362" i="5"/>
  <c r="O1362" i="5" s="1"/>
  <c r="P1362" i="5" s="1"/>
  <c r="N1364" i="5"/>
  <c r="O1364" i="5" s="1"/>
  <c r="P1364" i="5" s="1"/>
  <c r="N1371" i="5"/>
  <c r="O1371" i="5" s="1"/>
  <c r="P1371" i="5" s="1"/>
  <c r="N1373" i="5"/>
  <c r="O1373" i="5" s="1"/>
  <c r="P1373" i="5" s="1"/>
  <c r="N1380" i="5"/>
  <c r="O1380" i="5" s="1"/>
  <c r="P1380" i="5" s="1"/>
  <c r="N1382" i="5"/>
  <c r="O1382" i="5" s="1"/>
  <c r="P1382" i="5" s="1"/>
  <c r="N1389" i="5"/>
  <c r="O1389" i="5" s="1"/>
  <c r="P1389" i="5" s="1"/>
  <c r="N1391" i="5"/>
  <c r="O1391" i="5" s="1"/>
  <c r="P1391" i="5" s="1"/>
  <c r="N1398" i="5"/>
  <c r="O1398" i="5" s="1"/>
  <c r="P1398" i="5" s="1"/>
  <c r="N1400" i="5"/>
  <c r="O1400" i="5" s="1"/>
  <c r="P1400" i="5" s="1"/>
  <c r="N1407" i="5"/>
  <c r="O1407" i="5" s="1"/>
  <c r="P1407" i="5" s="1"/>
  <c r="N1409" i="5"/>
  <c r="O1409" i="5" s="1"/>
  <c r="P1409" i="5" s="1"/>
  <c r="N1416" i="5"/>
  <c r="O1416" i="5" s="1"/>
  <c r="P1416" i="5" s="1"/>
  <c r="N1418" i="5"/>
  <c r="O1418" i="5" s="1"/>
  <c r="P1418" i="5" s="1"/>
  <c r="N1427" i="5"/>
  <c r="O1427" i="5" s="1"/>
  <c r="P1427" i="5" s="1"/>
  <c r="N1434" i="5"/>
  <c r="O1434" i="5" s="1"/>
  <c r="P1434" i="5" s="1"/>
  <c r="N1436" i="5"/>
  <c r="O1436" i="5" s="1"/>
  <c r="P1436" i="5" s="1"/>
  <c r="N1443" i="5"/>
  <c r="O1443" i="5" s="1"/>
  <c r="P1443" i="5" s="1"/>
  <c r="N1445" i="5"/>
  <c r="O1445" i="5" s="1"/>
  <c r="P1445" i="5" s="1"/>
  <c r="N1452" i="5"/>
  <c r="O1452" i="5" s="1"/>
  <c r="P1452" i="5" s="1"/>
  <c r="N1454" i="5"/>
  <c r="O1454" i="5" s="1"/>
  <c r="P1454" i="5" s="1"/>
  <c r="N1461" i="5"/>
  <c r="O1461" i="5" s="1"/>
  <c r="P1461" i="5" s="1"/>
  <c r="N1463" i="5"/>
  <c r="O1463" i="5" s="1"/>
  <c r="P1463" i="5" s="1"/>
  <c r="N1470" i="5"/>
  <c r="O1470" i="5" s="1"/>
  <c r="P1470" i="5" s="1"/>
  <c r="N1472" i="5"/>
  <c r="O1472" i="5" s="1"/>
  <c r="P1472" i="5" s="1"/>
  <c r="N1479" i="5"/>
  <c r="O1479" i="5" s="1"/>
  <c r="P1479" i="5" s="1"/>
  <c r="N1481" i="5"/>
  <c r="O1481" i="5" s="1"/>
  <c r="P1481" i="5" s="1"/>
  <c r="N1488" i="5"/>
  <c r="O1488" i="5" s="1"/>
  <c r="P1488" i="5" s="1"/>
  <c r="N1490" i="5"/>
  <c r="O1490" i="5" s="1"/>
  <c r="P1490" i="5" s="1"/>
  <c r="N1497" i="5"/>
  <c r="O1497" i="5" s="1"/>
  <c r="P1497" i="5" s="1"/>
  <c r="N1499" i="5"/>
  <c r="O1499" i="5" s="1"/>
  <c r="P1499" i="5" s="1"/>
  <c r="N1506" i="5"/>
  <c r="O1506" i="5" s="1"/>
  <c r="P1506" i="5" s="1"/>
  <c r="N1508" i="5"/>
  <c r="O1508" i="5" s="1"/>
  <c r="P1508" i="5" s="1"/>
  <c r="N1515" i="5"/>
  <c r="O1515" i="5" s="1"/>
  <c r="P1515" i="5" s="1"/>
  <c r="N1517" i="5"/>
  <c r="O1517" i="5" s="1"/>
  <c r="P1517" i="5" s="1"/>
  <c r="N1524" i="5"/>
  <c r="O1524" i="5" s="1"/>
  <c r="P1524" i="5" s="1"/>
  <c r="N1526" i="5"/>
  <c r="O1526" i="5" s="1"/>
  <c r="P1526" i="5" s="1"/>
  <c r="N1533" i="5"/>
  <c r="O1533" i="5" s="1"/>
  <c r="P1533" i="5" s="1"/>
  <c r="N1535" i="5"/>
  <c r="O1535" i="5" s="1"/>
  <c r="P1535" i="5" s="1"/>
  <c r="N1542" i="5"/>
  <c r="O1542" i="5" s="1"/>
  <c r="P1542" i="5" s="1"/>
  <c r="N1544" i="5"/>
  <c r="O1544" i="5" s="1"/>
  <c r="P1544" i="5" s="1"/>
  <c r="N1553" i="5"/>
  <c r="O1553" i="5" s="1"/>
  <c r="P1553" i="5" s="1"/>
  <c r="N1560" i="5"/>
  <c r="O1560" i="5" s="1"/>
  <c r="P1560" i="5" s="1"/>
  <c r="N1562" i="5"/>
  <c r="O1562" i="5" s="1"/>
  <c r="P1562" i="5" s="1"/>
  <c r="N1569" i="5"/>
  <c r="O1569" i="5" s="1"/>
  <c r="P1569" i="5" s="1"/>
  <c r="N1571" i="5"/>
  <c r="O1571" i="5" s="1"/>
  <c r="P1571" i="5" s="1"/>
  <c r="N1578" i="5"/>
  <c r="O1578" i="5" s="1"/>
  <c r="P1578" i="5" s="1"/>
  <c r="N1580" i="5"/>
  <c r="O1580" i="5" s="1"/>
  <c r="P1580" i="5" s="1"/>
  <c r="N1587" i="5"/>
  <c r="O1587" i="5" s="1"/>
  <c r="P1587" i="5" s="1"/>
  <c r="N1589" i="5"/>
  <c r="O1589" i="5" s="1"/>
  <c r="P1589" i="5" s="1"/>
  <c r="N1596" i="5"/>
  <c r="O1596" i="5" s="1"/>
  <c r="P1596" i="5" s="1"/>
  <c r="N1598" i="5"/>
  <c r="O1598" i="5" s="1"/>
  <c r="P1598" i="5" s="1"/>
  <c r="N1607" i="5"/>
  <c r="O1607" i="5" s="1"/>
  <c r="P1607" i="5" s="1"/>
  <c r="N1614" i="5"/>
  <c r="O1614" i="5" s="1"/>
  <c r="P1614" i="5" s="1"/>
  <c r="N1616" i="5"/>
  <c r="O1616" i="5" s="1"/>
  <c r="P1616" i="5" s="1"/>
  <c r="N1623" i="5"/>
  <c r="O1623" i="5" s="1"/>
  <c r="P1623" i="5" s="1"/>
  <c r="N1625" i="5"/>
  <c r="O1625" i="5" s="1"/>
  <c r="P1625" i="5" s="1"/>
  <c r="N1632" i="5"/>
  <c r="O1632" i="5" s="1"/>
  <c r="P1632" i="5" s="1"/>
  <c r="N1634" i="5"/>
  <c r="O1634" i="5" s="1"/>
  <c r="P1634" i="5" s="1"/>
  <c r="N1641" i="5"/>
  <c r="O1641" i="5" s="1"/>
  <c r="P1641" i="5" s="1"/>
  <c r="N1643" i="5"/>
  <c r="O1643" i="5" s="1"/>
  <c r="P1643" i="5" s="1"/>
  <c r="N1650" i="5"/>
  <c r="O1650" i="5" s="1"/>
  <c r="P1650" i="5" s="1"/>
  <c r="N1652" i="5"/>
  <c r="O1652" i="5" s="1"/>
  <c r="P1652" i="5" s="1"/>
  <c r="N1659" i="5"/>
  <c r="O1659" i="5" s="1"/>
  <c r="P1659" i="5" s="1"/>
  <c r="N1661" i="5"/>
  <c r="O1661" i="5" s="1"/>
  <c r="P1661" i="5" s="1"/>
  <c r="N1668" i="5"/>
  <c r="O1668" i="5" s="1"/>
  <c r="P1668" i="5" s="1"/>
  <c r="N1670" i="5"/>
  <c r="O1670" i="5" s="1"/>
  <c r="P1670" i="5" s="1"/>
  <c r="N1677" i="5"/>
  <c r="O1677" i="5" s="1"/>
  <c r="P1677" i="5" s="1"/>
  <c r="N1679" i="5"/>
  <c r="O1679" i="5" s="1"/>
  <c r="P1679" i="5" s="1"/>
  <c r="N1686" i="5"/>
  <c r="O1686" i="5" s="1"/>
  <c r="P1686" i="5" s="1"/>
  <c r="N1688" i="5"/>
  <c r="O1688" i="5" s="1"/>
  <c r="P1688" i="5" s="1"/>
  <c r="N1695" i="5"/>
  <c r="O1695" i="5" s="1"/>
  <c r="P1695" i="5" s="1"/>
  <c r="N1697" i="5"/>
  <c r="O1697" i="5" s="1"/>
  <c r="P1697" i="5" s="1"/>
  <c r="N1704" i="5"/>
  <c r="O1704" i="5" s="1"/>
  <c r="P1704" i="5" s="1"/>
  <c r="N1706" i="5"/>
  <c r="O1706" i="5" s="1"/>
  <c r="P1706" i="5" s="1"/>
  <c r="N1713" i="5"/>
  <c r="O1713" i="5" s="1"/>
  <c r="P1713" i="5" s="1"/>
  <c r="N1715" i="5"/>
  <c r="O1715" i="5" s="1"/>
  <c r="P1715" i="5" s="1"/>
  <c r="N1722" i="5"/>
  <c r="O1722" i="5" s="1"/>
  <c r="P1722" i="5" s="1"/>
  <c r="N1724" i="5"/>
  <c r="O1724" i="5" s="1"/>
  <c r="P1724" i="5" s="1"/>
  <c r="N1731" i="5"/>
  <c r="O1731" i="5" s="1"/>
  <c r="P1731" i="5" s="1"/>
  <c r="N1733" i="5"/>
  <c r="O1733" i="5" s="1"/>
  <c r="P1733" i="5" s="1"/>
  <c r="N1740" i="5"/>
  <c r="O1740" i="5" s="1"/>
  <c r="P1740" i="5" s="1"/>
  <c r="N1742" i="5"/>
  <c r="O1742" i="5" s="1"/>
  <c r="P1742" i="5" s="1"/>
  <c r="N1749" i="5"/>
  <c r="O1749" i="5" s="1"/>
  <c r="P1749" i="5" s="1"/>
  <c r="N1751" i="5"/>
  <c r="O1751" i="5" s="1"/>
  <c r="P1751" i="5" s="1"/>
  <c r="N1758" i="5"/>
  <c r="O1758" i="5" s="1"/>
  <c r="P1758" i="5" s="1"/>
  <c r="N1760" i="5"/>
  <c r="O1760" i="5" s="1"/>
  <c r="P1760" i="5" s="1"/>
  <c r="N1769" i="5"/>
  <c r="O1769" i="5" s="1"/>
  <c r="P1769" i="5" s="1"/>
  <c r="N1776" i="5"/>
  <c r="O1776" i="5" s="1"/>
  <c r="P1776" i="5" s="1"/>
  <c r="N1778" i="5"/>
  <c r="O1778" i="5" s="1"/>
  <c r="P1778" i="5" s="1"/>
  <c r="N1785" i="5"/>
  <c r="O1785" i="5" s="1"/>
  <c r="P1785" i="5" s="1"/>
  <c r="N1787" i="5"/>
  <c r="O1787" i="5" s="1"/>
  <c r="P1787" i="5" s="1"/>
  <c r="N1794" i="5"/>
  <c r="O1794" i="5" s="1"/>
  <c r="P1794" i="5" s="1"/>
  <c r="N1796" i="5"/>
  <c r="O1796" i="5" s="1"/>
  <c r="P1796" i="5" s="1"/>
  <c r="N1803" i="5"/>
  <c r="O1803" i="5" s="1"/>
  <c r="P1803" i="5" s="1"/>
  <c r="N1805" i="5"/>
  <c r="O1805" i="5" s="1"/>
  <c r="P1805" i="5" s="1"/>
  <c r="N1812" i="5"/>
  <c r="O1812" i="5" s="1"/>
  <c r="P1812" i="5" s="1"/>
  <c r="N1814" i="5"/>
  <c r="O1814" i="5" s="1"/>
  <c r="P1814" i="5" s="1"/>
  <c r="N1821" i="5"/>
  <c r="O1821" i="5" s="1"/>
  <c r="P1821" i="5" s="1"/>
  <c r="N1823" i="5"/>
  <c r="O1823" i="5" s="1"/>
  <c r="P1823" i="5" s="1"/>
  <c r="N1830" i="5"/>
  <c r="O1830" i="5" s="1"/>
  <c r="P1830" i="5" s="1"/>
  <c r="N1832" i="5"/>
  <c r="O1832" i="5" s="1"/>
  <c r="P1832" i="5" s="1"/>
  <c r="N1839" i="5"/>
  <c r="O1839" i="5" s="1"/>
  <c r="P1839" i="5" s="1"/>
  <c r="N1841" i="5"/>
  <c r="O1841" i="5" s="1"/>
  <c r="P1841" i="5" s="1"/>
  <c r="N1848" i="5"/>
  <c r="O1848" i="5" s="1"/>
  <c r="P1848" i="5" s="1"/>
  <c r="N1850" i="5"/>
  <c r="O1850" i="5" s="1"/>
  <c r="P1850" i="5" s="1"/>
  <c r="N1857" i="5"/>
  <c r="O1857" i="5" s="1"/>
  <c r="P1857" i="5" s="1"/>
  <c r="N1859" i="5"/>
  <c r="O1859" i="5" s="1"/>
  <c r="P1859" i="5" s="1"/>
  <c r="N1866" i="5"/>
  <c r="O1866" i="5" s="1"/>
  <c r="P1866" i="5" s="1"/>
  <c r="N1868" i="5"/>
  <c r="O1868" i="5" s="1"/>
  <c r="P1868" i="5" s="1"/>
  <c r="N1875" i="5"/>
  <c r="O1875" i="5" s="1"/>
  <c r="P1875" i="5" s="1"/>
  <c r="N1877" i="5"/>
  <c r="O1877" i="5" s="1"/>
  <c r="P1877" i="5" s="1"/>
  <c r="N1884" i="5"/>
  <c r="O1884" i="5" s="1"/>
  <c r="P1884" i="5" s="1"/>
  <c r="N1886" i="5"/>
  <c r="O1886" i="5" s="1"/>
  <c r="P1886" i="5" s="1"/>
  <c r="N1893" i="5"/>
  <c r="O1893" i="5" s="1"/>
  <c r="P1893" i="5" s="1"/>
  <c r="N1895" i="5"/>
  <c r="O1895" i="5" s="1"/>
  <c r="P1895" i="5" s="1"/>
  <c r="N1902" i="5"/>
  <c r="O1902" i="5" s="1"/>
  <c r="P1902" i="5" s="1"/>
  <c r="N1904" i="5"/>
  <c r="O1904" i="5" s="1"/>
  <c r="P1904" i="5" s="1"/>
  <c r="N1911" i="5"/>
  <c r="O1911" i="5" s="1"/>
  <c r="P1911" i="5" s="1"/>
  <c r="N1913" i="5"/>
  <c r="O1913" i="5" s="1"/>
  <c r="P1913" i="5" s="1"/>
  <c r="N1920" i="5"/>
  <c r="O1920" i="5" s="1"/>
  <c r="P1920" i="5" s="1"/>
  <c r="N1922" i="5"/>
  <c r="O1922" i="5" s="1"/>
  <c r="P1922" i="5" s="1"/>
  <c r="N1929" i="5"/>
  <c r="O1929" i="5" s="1"/>
  <c r="P1929" i="5" s="1"/>
  <c r="N1931" i="5"/>
  <c r="O1931" i="5" s="1"/>
  <c r="P1931" i="5" s="1"/>
  <c r="N1938" i="5"/>
  <c r="O1938" i="5" s="1"/>
  <c r="P1938" i="5" s="1"/>
  <c r="N1940" i="5"/>
  <c r="O1940" i="5" s="1"/>
  <c r="P1940" i="5" s="1"/>
  <c r="N1947" i="5"/>
  <c r="O1947" i="5" s="1"/>
  <c r="P1947" i="5" s="1"/>
  <c r="N1949" i="5"/>
  <c r="O1949" i="5" s="1"/>
  <c r="P1949" i="5" s="1"/>
  <c r="N1956" i="5"/>
  <c r="O1956" i="5" s="1"/>
  <c r="P1956" i="5" s="1"/>
  <c r="N1958" i="5"/>
  <c r="O1958" i="5" s="1"/>
  <c r="P1958" i="5" s="1"/>
  <c r="N1967" i="5"/>
  <c r="O1967" i="5" s="1"/>
  <c r="P1967" i="5" s="1"/>
  <c r="N1974" i="5"/>
  <c r="O1974" i="5" s="1"/>
  <c r="P1974" i="5" s="1"/>
  <c r="N1976" i="5"/>
  <c r="O1976" i="5" s="1"/>
  <c r="P1976" i="5" s="1"/>
  <c r="N1983" i="5"/>
  <c r="O1983" i="5" s="1"/>
  <c r="P1983" i="5" s="1"/>
  <c r="N1985" i="5"/>
  <c r="O1985" i="5" s="1"/>
  <c r="P1985" i="5" s="1"/>
  <c r="N1992" i="5"/>
  <c r="O1992" i="5" s="1"/>
  <c r="P1992" i="5" s="1"/>
  <c r="N1994" i="5"/>
  <c r="O1994" i="5" s="1"/>
  <c r="P1994" i="5" s="1"/>
  <c r="N2003" i="5"/>
  <c r="O2003" i="5" s="1"/>
  <c r="P2003" i="5" s="1"/>
  <c r="N2010" i="5"/>
  <c r="O2010" i="5" s="1"/>
  <c r="P2010" i="5" s="1"/>
  <c r="N2012" i="5"/>
  <c r="O2012" i="5" s="1"/>
  <c r="P2012" i="5" s="1"/>
  <c r="N2019" i="5"/>
  <c r="O2019" i="5" s="1"/>
  <c r="P2019" i="5" s="1"/>
  <c r="N2021" i="5"/>
  <c r="O2021" i="5" s="1"/>
  <c r="P2021" i="5" s="1"/>
  <c r="N2028" i="5"/>
  <c r="O2028" i="5" s="1"/>
  <c r="P2028" i="5" s="1"/>
  <c r="N2030" i="5"/>
  <c r="O2030" i="5" s="1"/>
  <c r="P2030" i="5" s="1"/>
  <c r="N2037" i="5"/>
  <c r="O2037" i="5" s="1"/>
  <c r="P2037" i="5" s="1"/>
  <c r="N2039" i="5"/>
  <c r="O2039" i="5" s="1"/>
  <c r="P2039" i="5" s="1"/>
  <c r="N2050" i="5"/>
  <c r="O2050" i="5" s="1"/>
  <c r="P2050" i="5" s="1"/>
  <c r="O2052" i="5"/>
  <c r="P2052" i="5" s="1"/>
  <c r="Q2059" i="5"/>
  <c r="N2069" i="5"/>
  <c r="O2069" i="5" s="1"/>
  <c r="P2069" i="5" s="1"/>
  <c r="Q2078" i="5"/>
  <c r="N2082" i="5"/>
  <c r="O2082" i="5" s="1"/>
  <c r="P2082" i="5" s="1"/>
  <c r="N2086" i="5"/>
  <c r="O2086" i="5" s="1"/>
  <c r="P2086" i="5" s="1"/>
  <c r="Q2095" i="5"/>
  <c r="N2105" i="5"/>
  <c r="O2105" i="5" s="1"/>
  <c r="P2105" i="5" s="1"/>
  <c r="Q2112" i="5"/>
  <c r="N2118" i="5"/>
  <c r="O2118" i="5" s="1"/>
  <c r="P2118" i="5" s="1"/>
  <c r="N2122" i="5"/>
  <c r="O2122" i="5" s="1"/>
  <c r="P2122" i="5" s="1"/>
  <c r="O2124" i="5"/>
  <c r="P2124" i="5" s="1"/>
  <c r="Q2131" i="5"/>
  <c r="N2141" i="5"/>
  <c r="O2141" i="5" s="1"/>
  <c r="P2141" i="5" s="1"/>
  <c r="Q2148" i="5"/>
  <c r="Q2150" i="5"/>
  <c r="N2154" i="5"/>
  <c r="O2154" i="5" s="1"/>
  <c r="P2154" i="5" s="1"/>
  <c r="N2158" i="5"/>
  <c r="O2158" i="5" s="1"/>
  <c r="P2158" i="5" s="1"/>
  <c r="O2160" i="5"/>
  <c r="P2160" i="5" s="1"/>
  <c r="Q2167" i="5"/>
  <c r="N2177" i="5"/>
  <c r="O2177" i="5" s="1"/>
  <c r="P2177" i="5" s="1"/>
  <c r="Q2184" i="5"/>
  <c r="Q2186" i="5"/>
  <c r="N2194" i="5"/>
  <c r="O2194" i="5" s="1"/>
  <c r="P2194" i="5" s="1"/>
  <c r="Q2203" i="5"/>
  <c r="Q2236" i="5"/>
  <c r="P2236" i="5"/>
  <c r="N2238" i="5"/>
  <c r="O2238" i="5" s="1"/>
  <c r="P2238" i="5" s="1"/>
  <c r="N2256" i="5"/>
  <c r="O2256" i="5" s="1"/>
  <c r="P2256" i="5" s="1"/>
  <c r="N2261" i="5"/>
  <c r="O2261" i="5" s="1"/>
  <c r="P2261" i="5" s="1"/>
  <c r="N2271" i="5"/>
  <c r="O2271" i="5" s="1"/>
  <c r="P2271" i="5" s="1"/>
  <c r="P2273" i="5"/>
  <c r="N2286" i="5"/>
  <c r="O2286" i="5" s="1"/>
  <c r="P2286" i="5" s="1"/>
  <c r="N2301" i="5"/>
  <c r="O2301" i="5" s="1"/>
  <c r="P2301" i="5" s="1"/>
  <c r="N2369" i="5"/>
  <c r="O2369" i="5" s="1"/>
  <c r="P2369" i="5" s="1"/>
  <c r="N2379" i="5"/>
  <c r="O2379" i="5" s="1"/>
  <c r="P2379" i="5" s="1"/>
  <c r="N2394" i="5"/>
  <c r="O2394" i="5" s="1"/>
  <c r="P2394" i="5" s="1"/>
  <c r="N2409" i="5"/>
  <c r="O2409" i="5" s="1"/>
  <c r="P2409" i="5" s="1"/>
  <c r="N2477" i="5"/>
  <c r="O2477" i="5" s="1"/>
  <c r="P2477" i="5" s="1"/>
  <c r="N2487" i="5"/>
  <c r="O2487" i="5" s="1"/>
  <c r="P2487" i="5" s="1"/>
  <c r="N2502" i="5"/>
  <c r="O2502" i="5" s="1"/>
  <c r="P2502" i="5" s="1"/>
  <c r="N2517" i="5"/>
  <c r="O2517" i="5" s="1"/>
  <c r="P2517" i="5" s="1"/>
  <c r="Q2575" i="5"/>
  <c r="N2595" i="5"/>
  <c r="O2595" i="5" s="1"/>
  <c r="P2595" i="5" s="1"/>
  <c r="P2597" i="5"/>
  <c r="N2625" i="5"/>
  <c r="O2625" i="5" s="1"/>
  <c r="P2625" i="5" s="1"/>
  <c r="N2754" i="5"/>
  <c r="O2754" i="5" s="1"/>
  <c r="P2754" i="5" s="1"/>
  <c r="N2781" i="5"/>
  <c r="O2781" i="5" s="1"/>
  <c r="P2781" i="5" s="1"/>
  <c r="N2808" i="5"/>
  <c r="O2808" i="5" s="1"/>
  <c r="P2808" i="5" s="1"/>
  <c r="N2835" i="5"/>
  <c r="O2835" i="5" s="1"/>
  <c r="P2835" i="5" s="1"/>
  <c r="N2862" i="5"/>
  <c r="O2862" i="5" s="1"/>
  <c r="P2862" i="5" s="1"/>
  <c r="N2889" i="5"/>
  <c r="O2889" i="5" s="1"/>
  <c r="P2889" i="5" s="1"/>
  <c r="N2943" i="5"/>
  <c r="O2943" i="5" s="1"/>
  <c r="P2943" i="5" s="1"/>
  <c r="N2970" i="5"/>
  <c r="O2970" i="5" s="1"/>
  <c r="P2970" i="5" s="1"/>
  <c r="N2997" i="5"/>
  <c r="O2997" i="5" s="1"/>
  <c r="P2997" i="5" s="1"/>
  <c r="N3051" i="5"/>
  <c r="O3051" i="5" s="1"/>
  <c r="P3051" i="5" s="1"/>
  <c r="N3078" i="5"/>
  <c r="O3078" i="5" s="1"/>
  <c r="P3078" i="5" s="1"/>
  <c r="O28" i="5"/>
  <c r="P28" i="5" s="1"/>
  <c r="N31" i="5"/>
  <c r="O31" i="5" s="1"/>
  <c r="P31" i="5" s="1"/>
  <c r="O46" i="5"/>
  <c r="P46" i="5" s="1"/>
  <c r="N49" i="5"/>
  <c r="O49" i="5" s="1"/>
  <c r="Q52" i="5"/>
  <c r="N67" i="5"/>
  <c r="O67" i="5" s="1"/>
  <c r="P67" i="5" s="1"/>
  <c r="Q70" i="5"/>
  <c r="N85" i="5"/>
  <c r="O85" i="5" s="1"/>
  <c r="P85" i="5" s="1"/>
  <c r="Q88" i="5"/>
  <c r="N103" i="5"/>
  <c r="O103" i="5" s="1"/>
  <c r="P103" i="5" s="1"/>
  <c r="Q106" i="5"/>
  <c r="N121" i="5"/>
  <c r="O121" i="5" s="1"/>
  <c r="P121" i="5" s="1"/>
  <c r="Q124" i="5"/>
  <c r="N139" i="5"/>
  <c r="O139" i="5" s="1"/>
  <c r="P139" i="5" s="1"/>
  <c r="Q142" i="5"/>
  <c r="N157" i="5"/>
  <c r="O157" i="5" s="1"/>
  <c r="P157" i="5" s="1"/>
  <c r="Q160" i="5"/>
  <c r="N175" i="5"/>
  <c r="O175" i="5" s="1"/>
  <c r="P175" i="5" s="1"/>
  <c r="Q178" i="5"/>
  <c r="N193" i="5"/>
  <c r="O193" i="5" s="1"/>
  <c r="P193" i="5" s="1"/>
  <c r="Q196" i="5"/>
  <c r="N211" i="5"/>
  <c r="O211" i="5" s="1"/>
  <c r="P211" i="5" s="1"/>
  <c r="Q214" i="5"/>
  <c r="N229" i="5"/>
  <c r="O229" i="5" s="1"/>
  <c r="P229" i="5" s="1"/>
  <c r="Q232" i="5"/>
  <c r="O244" i="5"/>
  <c r="P244" i="5" s="1"/>
  <c r="N247" i="5"/>
  <c r="O247" i="5" s="1"/>
  <c r="P247" i="5" s="1"/>
  <c r="Q250" i="5"/>
  <c r="N265" i="5"/>
  <c r="O265" i="5" s="1"/>
  <c r="P265" i="5" s="1"/>
  <c r="Q268" i="5"/>
  <c r="N283" i="5"/>
  <c r="O283" i="5" s="1"/>
  <c r="P283" i="5" s="1"/>
  <c r="Q286" i="5"/>
  <c r="O298" i="5"/>
  <c r="P298" i="5" s="1"/>
  <c r="N301" i="5"/>
  <c r="O301" i="5" s="1"/>
  <c r="P301" i="5" s="1"/>
  <c r="Q304" i="5"/>
  <c r="O316" i="5"/>
  <c r="P316" i="5" s="1"/>
  <c r="N319" i="5"/>
  <c r="O319" i="5" s="1"/>
  <c r="P319" i="5" s="1"/>
  <c r="Q322" i="5"/>
  <c r="N337" i="5"/>
  <c r="O337" i="5" s="1"/>
  <c r="P337" i="5" s="1"/>
  <c r="Q340" i="5"/>
  <c r="N355" i="5"/>
  <c r="O355" i="5" s="1"/>
  <c r="P355" i="5" s="1"/>
  <c r="Q358" i="5"/>
  <c r="N373" i="5"/>
  <c r="O373" i="5" s="1"/>
  <c r="P373" i="5" s="1"/>
  <c r="Q376" i="5"/>
  <c r="O388" i="5"/>
  <c r="P388" i="5" s="1"/>
  <c r="N391" i="5"/>
  <c r="O391" i="5" s="1"/>
  <c r="P391" i="5" s="1"/>
  <c r="Q394" i="5"/>
  <c r="O406" i="5"/>
  <c r="P406" i="5" s="1"/>
  <c r="N409" i="5"/>
  <c r="O409" i="5" s="1"/>
  <c r="P409" i="5" s="1"/>
  <c r="Q412" i="5"/>
  <c r="O424" i="5"/>
  <c r="P424" i="5" s="1"/>
  <c r="N427" i="5"/>
  <c r="O427" i="5" s="1"/>
  <c r="P427" i="5" s="1"/>
  <c r="Q430" i="5"/>
  <c r="O442" i="5"/>
  <c r="P442" i="5" s="1"/>
  <c r="N445" i="5"/>
  <c r="O445" i="5" s="1"/>
  <c r="P445" i="5" s="1"/>
  <c r="Q448" i="5"/>
  <c r="O460" i="5"/>
  <c r="P460" i="5" s="1"/>
  <c r="N463" i="5"/>
  <c r="O463" i="5" s="1"/>
  <c r="P463" i="5" s="1"/>
  <c r="Q466" i="5"/>
  <c r="O478" i="5"/>
  <c r="P478" i="5" s="1"/>
  <c r="N481" i="5"/>
  <c r="O481" i="5" s="1"/>
  <c r="P481" i="5" s="1"/>
  <c r="Q484" i="5"/>
  <c r="Q499" i="5"/>
  <c r="N503" i="5"/>
  <c r="O503" i="5" s="1"/>
  <c r="P503" i="5" s="1"/>
  <c r="Q511" i="5"/>
  <c r="N515" i="5"/>
  <c r="O515" i="5" s="1"/>
  <c r="P515" i="5" s="1"/>
  <c r="Q523" i="5"/>
  <c r="N527" i="5"/>
  <c r="O527" i="5" s="1"/>
  <c r="P527" i="5" s="1"/>
  <c r="Q535" i="5"/>
  <c r="N539" i="5"/>
  <c r="O539" i="5" s="1"/>
  <c r="P539" i="5" s="1"/>
  <c r="Q547" i="5"/>
  <c r="N551" i="5"/>
  <c r="O551" i="5" s="1"/>
  <c r="P551" i="5" s="1"/>
  <c r="Q559" i="5"/>
  <c r="N563" i="5"/>
  <c r="O563" i="5" s="1"/>
  <c r="P563" i="5" s="1"/>
  <c r="Q571" i="5"/>
  <c r="N575" i="5"/>
  <c r="O575" i="5" s="1"/>
  <c r="P575" i="5" s="1"/>
  <c r="Q583" i="5"/>
  <c r="N587" i="5"/>
  <c r="O587" i="5" s="1"/>
  <c r="P587" i="5" s="1"/>
  <c r="Q595" i="5"/>
  <c r="N599" i="5"/>
  <c r="O599" i="5" s="1"/>
  <c r="P599" i="5" s="1"/>
  <c r="Q607" i="5"/>
  <c r="N611" i="5"/>
  <c r="O611" i="5" s="1"/>
  <c r="P611" i="5" s="1"/>
  <c r="Q619" i="5"/>
  <c r="N623" i="5"/>
  <c r="O623" i="5" s="1"/>
  <c r="P623" i="5" s="1"/>
  <c r="Q631" i="5"/>
  <c r="N635" i="5"/>
  <c r="O635" i="5" s="1"/>
  <c r="P635" i="5" s="1"/>
  <c r="Q643" i="5"/>
  <c r="N647" i="5"/>
  <c r="O647" i="5" s="1"/>
  <c r="P647" i="5" s="1"/>
  <c r="Q655" i="5"/>
  <c r="N659" i="5"/>
  <c r="O659" i="5" s="1"/>
  <c r="P659" i="5" s="1"/>
  <c r="Q667" i="5"/>
  <c r="N671" i="5"/>
  <c r="O671" i="5" s="1"/>
  <c r="P671" i="5" s="1"/>
  <c r="Q679" i="5"/>
  <c r="N683" i="5"/>
  <c r="O683" i="5" s="1"/>
  <c r="P683" i="5" s="1"/>
  <c r="Q691" i="5"/>
  <c r="N695" i="5"/>
  <c r="O695" i="5" s="1"/>
  <c r="P695" i="5" s="1"/>
  <c r="Q703" i="5"/>
  <c r="N707" i="5"/>
  <c r="O707" i="5" s="1"/>
  <c r="P707" i="5" s="1"/>
  <c r="Q715" i="5"/>
  <c r="N719" i="5"/>
  <c r="O719" i="5" s="1"/>
  <c r="P719" i="5" s="1"/>
  <c r="Q727" i="5"/>
  <c r="N731" i="5"/>
  <c r="O731" i="5" s="1"/>
  <c r="P731" i="5" s="1"/>
  <c r="Q739" i="5"/>
  <c r="N743" i="5"/>
  <c r="O743" i="5" s="1"/>
  <c r="P743" i="5" s="1"/>
  <c r="Q751" i="5"/>
  <c r="N755" i="5"/>
  <c r="O755" i="5" s="1"/>
  <c r="P755" i="5" s="1"/>
  <c r="Q763" i="5"/>
  <c r="N767" i="5"/>
  <c r="O767" i="5" s="1"/>
  <c r="P767" i="5" s="1"/>
  <c r="Q775" i="5"/>
  <c r="N779" i="5"/>
  <c r="O779" i="5" s="1"/>
  <c r="P779" i="5" s="1"/>
  <c r="Q787" i="5"/>
  <c r="N791" i="5"/>
  <c r="O791" i="5" s="1"/>
  <c r="P791" i="5" s="1"/>
  <c r="Q799" i="5"/>
  <c r="N803" i="5"/>
  <c r="O803" i="5" s="1"/>
  <c r="P803" i="5" s="1"/>
  <c r="Q811" i="5"/>
  <c r="N815" i="5"/>
  <c r="O815" i="5" s="1"/>
  <c r="P815" i="5" s="1"/>
  <c r="Q823" i="5"/>
  <c r="N827" i="5"/>
  <c r="O827" i="5" s="1"/>
  <c r="P827" i="5" s="1"/>
  <c r="Q835" i="5"/>
  <c r="N839" i="5"/>
  <c r="O839" i="5" s="1"/>
  <c r="P839" i="5" s="1"/>
  <c r="Q847" i="5"/>
  <c r="N851" i="5"/>
  <c r="O851" i="5" s="1"/>
  <c r="P851" i="5" s="1"/>
  <c r="Q859" i="5"/>
  <c r="N863" i="5"/>
  <c r="O863" i="5" s="1"/>
  <c r="P863" i="5" s="1"/>
  <c r="Q871" i="5"/>
  <c r="N875" i="5"/>
  <c r="O875" i="5" s="1"/>
  <c r="P875" i="5" s="1"/>
  <c r="Q883" i="5"/>
  <c r="N887" i="5"/>
  <c r="O887" i="5" s="1"/>
  <c r="P887" i="5" s="1"/>
  <c r="Q895" i="5"/>
  <c r="N899" i="5"/>
  <c r="O899" i="5" s="1"/>
  <c r="P899" i="5" s="1"/>
  <c r="Q907" i="5"/>
  <c r="N911" i="5"/>
  <c r="O911" i="5" s="1"/>
  <c r="P911" i="5" s="1"/>
  <c r="Q919" i="5"/>
  <c r="N923" i="5"/>
  <c r="O923" i="5" s="1"/>
  <c r="P923" i="5" s="1"/>
  <c r="Q931" i="5"/>
  <c r="N935" i="5"/>
  <c r="O935" i="5" s="1"/>
  <c r="P935" i="5" s="1"/>
  <c r="Q943" i="5"/>
  <c r="N947" i="5"/>
  <c r="O947" i="5" s="1"/>
  <c r="P947" i="5" s="1"/>
  <c r="Q955" i="5"/>
  <c r="N959" i="5"/>
  <c r="O959" i="5" s="1"/>
  <c r="P959" i="5" s="1"/>
  <c r="Q967" i="5"/>
  <c r="N971" i="5"/>
  <c r="O971" i="5" s="1"/>
  <c r="P971" i="5" s="1"/>
  <c r="Q979" i="5"/>
  <c r="N983" i="5"/>
  <c r="O983" i="5" s="1"/>
  <c r="P983" i="5" s="1"/>
  <c r="Q991" i="5"/>
  <c r="N995" i="5"/>
  <c r="O995" i="5" s="1"/>
  <c r="P995" i="5" s="1"/>
  <c r="Q1003" i="5"/>
  <c r="N1007" i="5"/>
  <c r="O1007" i="5" s="1"/>
  <c r="P1007" i="5" s="1"/>
  <c r="Q1015" i="5"/>
  <c r="N1019" i="5"/>
  <c r="O1019" i="5" s="1"/>
  <c r="P1019" i="5" s="1"/>
  <c r="Q1027" i="5"/>
  <c r="N1031" i="5"/>
  <c r="O1031" i="5" s="1"/>
  <c r="P1031" i="5" s="1"/>
  <c r="Q1039" i="5"/>
  <c r="N1043" i="5"/>
  <c r="O1043" i="5" s="1"/>
  <c r="P1043" i="5" s="1"/>
  <c r="Q1051" i="5"/>
  <c r="N1055" i="5"/>
  <c r="O1055" i="5" s="1"/>
  <c r="P1055" i="5" s="1"/>
  <c r="Q1063" i="5"/>
  <c r="N1067" i="5"/>
  <c r="O1067" i="5" s="1"/>
  <c r="P1067" i="5" s="1"/>
  <c r="Q1075" i="5"/>
  <c r="N1079" i="5"/>
  <c r="O1079" i="5" s="1"/>
  <c r="P1079" i="5" s="1"/>
  <c r="Q1087" i="5"/>
  <c r="N1091" i="5"/>
  <c r="O1091" i="5" s="1"/>
  <c r="P1091" i="5" s="1"/>
  <c r="Q1099" i="5"/>
  <c r="N1103" i="5"/>
  <c r="O1103" i="5" s="1"/>
  <c r="P1103" i="5" s="1"/>
  <c r="Q1111" i="5"/>
  <c r="N1115" i="5"/>
  <c r="O1115" i="5" s="1"/>
  <c r="P1115" i="5" s="1"/>
  <c r="Q1123" i="5"/>
  <c r="N1127" i="5"/>
  <c r="O1127" i="5" s="1"/>
  <c r="P1127" i="5" s="1"/>
  <c r="Q1135" i="5"/>
  <c r="N1139" i="5"/>
  <c r="O1139" i="5" s="1"/>
  <c r="P1139" i="5" s="1"/>
  <c r="Q1147" i="5"/>
  <c r="N1151" i="5"/>
  <c r="O1151" i="5" s="1"/>
  <c r="P1151" i="5" s="1"/>
  <c r="Q1159" i="5"/>
  <c r="N1163" i="5"/>
  <c r="O1163" i="5" s="1"/>
  <c r="P1163" i="5" s="1"/>
  <c r="Q1171" i="5"/>
  <c r="N1175" i="5"/>
  <c r="O1175" i="5" s="1"/>
  <c r="P1175" i="5" s="1"/>
  <c r="Q1183" i="5"/>
  <c r="N1187" i="5"/>
  <c r="O1187" i="5" s="1"/>
  <c r="P1187" i="5" s="1"/>
  <c r="Q1195" i="5"/>
  <c r="N1199" i="5"/>
  <c r="O1199" i="5" s="1"/>
  <c r="P1199" i="5" s="1"/>
  <c r="Q1207" i="5"/>
  <c r="N1211" i="5"/>
  <c r="O1211" i="5" s="1"/>
  <c r="P1211" i="5" s="1"/>
  <c r="Q1219" i="5"/>
  <c r="N1223" i="5"/>
  <c r="O1223" i="5" s="1"/>
  <c r="P1223" i="5" s="1"/>
  <c r="Q1231" i="5"/>
  <c r="N1235" i="5"/>
  <c r="O1235" i="5" s="1"/>
  <c r="P1235" i="5" s="1"/>
  <c r="Q1243" i="5"/>
  <c r="N1247" i="5"/>
  <c r="O1247" i="5" s="1"/>
  <c r="P1247" i="5" s="1"/>
  <c r="Q1255" i="5"/>
  <c r="N1259" i="5"/>
  <c r="O1259" i="5" s="1"/>
  <c r="P1259" i="5" s="1"/>
  <c r="Q1267" i="5"/>
  <c r="N1271" i="5"/>
  <c r="O1271" i="5" s="1"/>
  <c r="P1271" i="5" s="1"/>
  <c r="Q1279" i="5"/>
  <c r="N1283" i="5"/>
  <c r="O1283" i="5" s="1"/>
  <c r="P1283" i="5" s="1"/>
  <c r="Q1291" i="5"/>
  <c r="N1295" i="5"/>
  <c r="O1295" i="5" s="1"/>
  <c r="P1295" i="5" s="1"/>
  <c r="Q1303" i="5"/>
  <c r="N1307" i="5"/>
  <c r="O1307" i="5" s="1"/>
  <c r="P1307" i="5" s="1"/>
  <c r="Q1315" i="5"/>
  <c r="Q1324" i="5"/>
  <c r="Q1333" i="5"/>
  <c r="Q1342" i="5"/>
  <c r="Q1351" i="5"/>
  <c r="Q1360" i="5"/>
  <c r="Q1369" i="5"/>
  <c r="Q1378" i="5"/>
  <c r="Q1387" i="5"/>
  <c r="Q1396" i="5"/>
  <c r="Q1405" i="5"/>
  <c r="Q1414" i="5"/>
  <c r="Q1423" i="5"/>
  <c r="Q1432" i="5"/>
  <c r="Q1441" i="5"/>
  <c r="Q1450" i="5"/>
  <c r="Q1459" i="5"/>
  <c r="Q1468" i="5"/>
  <c r="Q1477" i="5"/>
  <c r="Q1486" i="5"/>
  <c r="Q1495" i="5"/>
  <c r="Q1504" i="5"/>
  <c r="Q1513" i="5"/>
  <c r="Q1522" i="5"/>
  <c r="Q1531" i="5"/>
  <c r="Q1540" i="5"/>
  <c r="Q1549" i="5"/>
  <c r="Q1558" i="5"/>
  <c r="Q1567" i="5"/>
  <c r="Q1576" i="5"/>
  <c r="Q1585" i="5"/>
  <c r="Q1594" i="5"/>
  <c r="Q1603" i="5"/>
  <c r="Q1612" i="5"/>
  <c r="Q1621" i="5"/>
  <c r="Q1630" i="5"/>
  <c r="Q1639" i="5"/>
  <c r="Q1648" i="5"/>
  <c r="Q1657" i="5"/>
  <c r="Q1666" i="5"/>
  <c r="Q1675" i="5"/>
  <c r="Q1684" i="5"/>
  <c r="Q1693" i="5"/>
  <c r="Q1702" i="5"/>
  <c r="Q1711" i="5"/>
  <c r="Q1720" i="5"/>
  <c r="Q1729" i="5"/>
  <c r="Q1738" i="5"/>
  <c r="Q1747" i="5"/>
  <c r="Q1756" i="5"/>
  <c r="Q1765" i="5"/>
  <c r="Q1774" i="5"/>
  <c r="Q1783" i="5"/>
  <c r="Q1792" i="5"/>
  <c r="Q1801" i="5"/>
  <c r="Q1810" i="5"/>
  <c r="Q1819" i="5"/>
  <c r="Q1828" i="5"/>
  <c r="Q1837" i="5"/>
  <c r="Q1846" i="5"/>
  <c r="Q1855" i="5"/>
  <c r="Q1864" i="5"/>
  <c r="Q1873" i="5"/>
  <c r="Q1882" i="5"/>
  <c r="Q1891" i="5"/>
  <c r="Q1900" i="5"/>
  <c r="Q1909" i="5"/>
  <c r="Q1918" i="5"/>
  <c r="Q1927" i="5"/>
  <c r="Q1936" i="5"/>
  <c r="Q1945" i="5"/>
  <c r="Q1954" i="5"/>
  <c r="Q1963" i="5"/>
  <c r="Q1972" i="5"/>
  <c r="Q1981" i="5"/>
  <c r="Q1990" i="5"/>
  <c r="Q1999" i="5"/>
  <c r="Q2008" i="5"/>
  <c r="Q2017" i="5"/>
  <c r="Q2026" i="5"/>
  <c r="Q2035" i="5"/>
  <c r="Q2044" i="5"/>
  <c r="N2054" i="5"/>
  <c r="O2054" i="5" s="1"/>
  <c r="P2054" i="5" s="1"/>
  <c r="Q2061" i="5"/>
  <c r="Q2063" i="5"/>
  <c r="N2067" i="5"/>
  <c r="O2067" i="5" s="1"/>
  <c r="P2067" i="5" s="1"/>
  <c r="N2071" i="5"/>
  <c r="O2071" i="5" s="1"/>
  <c r="P2071" i="5" s="1"/>
  <c r="O2073" i="5"/>
  <c r="P2073" i="5" s="1"/>
  <c r="Q2080" i="5"/>
  <c r="N2090" i="5"/>
  <c r="O2090" i="5" s="1"/>
  <c r="P2090" i="5" s="1"/>
  <c r="Q2097" i="5"/>
  <c r="Q2099" i="5"/>
  <c r="N2103" i="5"/>
  <c r="O2103" i="5" s="1"/>
  <c r="P2103" i="5" s="1"/>
  <c r="N2107" i="5"/>
  <c r="O2107" i="5" s="1"/>
  <c r="P2107" i="5" s="1"/>
  <c r="O2109" i="5"/>
  <c r="P2109" i="5" s="1"/>
  <c r="Q2116" i="5"/>
  <c r="N2126" i="5"/>
  <c r="O2126" i="5" s="1"/>
  <c r="P2126" i="5" s="1"/>
  <c r="Q2133" i="5"/>
  <c r="Q2135" i="5"/>
  <c r="N2139" i="5"/>
  <c r="O2139" i="5" s="1"/>
  <c r="P2139" i="5" s="1"/>
  <c r="N2143" i="5"/>
  <c r="O2143" i="5" s="1"/>
  <c r="P2143" i="5" s="1"/>
  <c r="O2145" i="5"/>
  <c r="P2145" i="5" s="1"/>
  <c r="Q2152" i="5"/>
  <c r="N2162" i="5"/>
  <c r="O2162" i="5" s="1"/>
  <c r="P2162" i="5" s="1"/>
  <c r="Q2169" i="5"/>
  <c r="Q2171" i="5"/>
  <c r="N2175" i="5"/>
  <c r="O2175" i="5" s="1"/>
  <c r="P2175" i="5" s="1"/>
  <c r="N2179" i="5"/>
  <c r="O2179" i="5" s="1"/>
  <c r="P2179" i="5" s="1"/>
  <c r="O2181" i="5"/>
  <c r="P2181" i="5" s="1"/>
  <c r="Q2188" i="5"/>
  <c r="N2198" i="5"/>
  <c r="O2198" i="5" s="1"/>
  <c r="P2198" i="5" s="1"/>
  <c r="Q2205" i="5"/>
  <c r="Q2207" i="5"/>
  <c r="N2214" i="5"/>
  <c r="O2214" i="5" s="1"/>
  <c r="P2214" i="5" s="1"/>
  <c r="O2216" i="5"/>
  <c r="P2216" i="5" s="1"/>
  <c r="N2218" i="5"/>
  <c r="O2218" i="5" s="1"/>
  <c r="P2218" i="5" s="1"/>
  <c r="Q2225" i="5"/>
  <c r="P2225" i="5"/>
  <c r="N2227" i="5"/>
  <c r="O2227" i="5" s="1"/>
  <c r="P2227" i="5" s="1"/>
  <c r="Q2254" i="5"/>
  <c r="P2254" i="5"/>
  <c r="P2321" i="5"/>
  <c r="N2324" i="5"/>
  <c r="O2324" i="5" s="1"/>
  <c r="P2324" i="5" s="1"/>
  <c r="N2334" i="5"/>
  <c r="O2334" i="5" s="1"/>
  <c r="P2334" i="5" s="1"/>
  <c r="N2339" i="5"/>
  <c r="O2339" i="5" s="1"/>
  <c r="P2339" i="5" s="1"/>
  <c r="N2349" i="5"/>
  <c r="O2349" i="5" s="1"/>
  <c r="P2349" i="5" s="1"/>
  <c r="N2354" i="5"/>
  <c r="O2354" i="5" s="1"/>
  <c r="P2354" i="5" s="1"/>
  <c r="N2364" i="5"/>
  <c r="O2364" i="5" s="1"/>
  <c r="P2364" i="5" s="1"/>
  <c r="N2432" i="5"/>
  <c r="O2432" i="5" s="1"/>
  <c r="P2432" i="5" s="1"/>
  <c r="N2442" i="5"/>
  <c r="O2442" i="5" s="1"/>
  <c r="P2442" i="5" s="1"/>
  <c r="N2447" i="5"/>
  <c r="O2447" i="5" s="1"/>
  <c r="P2447" i="5" s="1"/>
  <c r="N2457" i="5"/>
  <c r="O2457" i="5" s="1"/>
  <c r="P2457" i="5" s="1"/>
  <c r="N2462" i="5"/>
  <c r="O2462" i="5" s="1"/>
  <c r="P2462" i="5" s="1"/>
  <c r="N2472" i="5"/>
  <c r="O2472" i="5" s="1"/>
  <c r="P2472" i="5" s="1"/>
  <c r="N2540" i="5"/>
  <c r="O2540" i="5" s="1"/>
  <c r="P2540" i="5" s="1"/>
  <c r="N2550" i="5"/>
  <c r="O2550" i="5" s="1"/>
  <c r="P2550" i="5" s="1"/>
  <c r="N2555" i="5"/>
  <c r="O2555" i="5" s="1"/>
  <c r="P2555" i="5" s="1"/>
  <c r="N2565" i="5"/>
  <c r="O2565" i="5" s="1"/>
  <c r="P2565" i="5" s="1"/>
  <c r="N2570" i="5"/>
  <c r="O2570" i="5" s="1"/>
  <c r="P2570" i="5" s="1"/>
  <c r="N2580" i="5"/>
  <c r="O2580" i="5" s="1"/>
  <c r="P2580" i="5" s="1"/>
  <c r="N2648" i="5"/>
  <c r="O2648" i="5" s="1"/>
  <c r="P2648" i="5" s="1"/>
  <c r="N2658" i="5"/>
  <c r="O2658" i="5" s="1"/>
  <c r="P2658" i="5" s="1"/>
  <c r="N2663" i="5"/>
  <c r="O2663" i="5" s="1"/>
  <c r="P2663" i="5" s="1"/>
  <c r="N2673" i="5"/>
  <c r="O2673" i="5" s="1"/>
  <c r="P2673" i="5" s="1"/>
  <c r="N2678" i="5"/>
  <c r="O2678" i="5" s="1"/>
  <c r="P2678" i="5" s="1"/>
  <c r="N2691" i="5"/>
  <c r="O2691" i="5" s="1"/>
  <c r="P2691" i="5" s="1"/>
  <c r="N2694" i="5"/>
  <c r="O2694" i="5" s="1"/>
  <c r="P2694" i="5" s="1"/>
  <c r="N2699" i="5"/>
  <c r="O2699" i="5" s="1"/>
  <c r="P2699" i="5" s="1"/>
  <c r="P2720" i="5"/>
  <c r="N2768" i="5"/>
  <c r="O2768" i="5" s="1"/>
  <c r="P2768" i="5" s="1"/>
  <c r="N2795" i="5"/>
  <c r="O2795" i="5" s="1"/>
  <c r="P2795" i="5" s="1"/>
  <c r="N2822" i="5"/>
  <c r="O2822" i="5" s="1"/>
  <c r="P2822" i="5" s="1"/>
  <c r="N2849" i="5"/>
  <c r="O2849" i="5" s="1"/>
  <c r="P2849" i="5" s="1"/>
  <c r="N2876" i="5"/>
  <c r="O2876" i="5" s="1"/>
  <c r="P2876" i="5" s="1"/>
  <c r="N2903" i="5"/>
  <c r="O2903" i="5" s="1"/>
  <c r="P2903" i="5" s="1"/>
  <c r="N2930" i="5"/>
  <c r="O2930" i="5" s="1"/>
  <c r="P2930" i="5" s="1"/>
  <c r="N2957" i="5"/>
  <c r="O2957" i="5" s="1"/>
  <c r="P2957" i="5" s="1"/>
  <c r="N2984" i="5"/>
  <c r="O2984" i="5" s="1"/>
  <c r="P2984" i="5" s="1"/>
  <c r="N3011" i="5"/>
  <c r="O3011" i="5" s="1"/>
  <c r="P3011" i="5" s="1"/>
  <c r="N3038" i="5"/>
  <c r="O3038" i="5" s="1"/>
  <c r="P3038" i="5" s="1"/>
  <c r="N3065" i="5"/>
  <c r="O3065" i="5" s="1"/>
  <c r="P3065" i="5" s="1"/>
  <c r="N3092" i="5"/>
  <c r="O3092" i="5" s="1"/>
  <c r="P3092" i="5" s="1"/>
  <c r="Q3125" i="5"/>
  <c r="Q3161" i="5"/>
  <c r="P3161" i="5"/>
  <c r="Q3197" i="5"/>
  <c r="P3197" i="5"/>
  <c r="P3227" i="5"/>
  <c r="Q3233" i="5"/>
  <c r="Q3269" i="5"/>
  <c r="Q3305" i="5"/>
  <c r="Q3341" i="5"/>
  <c r="Q3377" i="5"/>
  <c r="N3377" i="5"/>
  <c r="O3377" i="5" s="1"/>
  <c r="P3377" i="5" s="1"/>
  <c r="Q3391" i="5"/>
  <c r="Q3402" i="5"/>
  <c r="O3402" i="5"/>
  <c r="P3402" i="5" s="1"/>
  <c r="N3408" i="5"/>
  <c r="O3408" i="5" s="1"/>
  <c r="P3408" i="5" s="1"/>
  <c r="N3411" i="5"/>
  <c r="O3411" i="5" s="1"/>
  <c r="P3411" i="5" s="1"/>
  <c r="N3434" i="5"/>
  <c r="O3434" i="5" s="1"/>
  <c r="Q3434" i="5"/>
  <c r="Q3454" i="5"/>
  <c r="Q3483" i="5"/>
  <c r="N3483" i="5"/>
  <c r="O3483" i="5" s="1"/>
  <c r="P3483" i="5" s="1"/>
  <c r="N3486" i="5"/>
  <c r="O3486" i="5" s="1"/>
  <c r="P3486" i="5" s="1"/>
  <c r="Q3525" i="5"/>
  <c r="Q3540" i="5"/>
  <c r="Q3573" i="5"/>
  <c r="Q3589" i="5"/>
  <c r="N3589" i="5"/>
  <c r="O3589" i="5" s="1"/>
  <c r="P3589" i="5" s="1"/>
  <c r="N3624" i="5"/>
  <c r="O3624" i="5" s="1"/>
  <c r="P3624" i="5" s="1"/>
  <c r="N3702" i="5"/>
  <c r="O3702" i="5" s="1"/>
  <c r="P3702" i="5" s="1"/>
  <c r="O3732" i="5"/>
  <c r="P3732" i="5" s="1"/>
  <c r="N3735" i="5"/>
  <c r="O3735" i="5" s="1"/>
  <c r="P3735" i="5" s="1"/>
  <c r="Q3754" i="5"/>
  <c r="N3754" i="5"/>
  <c r="O3754" i="5" s="1"/>
  <c r="P3754" i="5" s="1"/>
  <c r="N3801" i="5"/>
  <c r="O3801" i="5" s="1"/>
  <c r="P3801" i="5" s="1"/>
  <c r="N3815" i="5"/>
  <c r="O3815" i="5" s="1"/>
  <c r="P3815" i="5" s="1"/>
  <c r="Q3864" i="5"/>
  <c r="O3894" i="5"/>
  <c r="P3894" i="5" s="1"/>
  <c r="N3897" i="5"/>
  <c r="O3897" i="5" s="1"/>
  <c r="P3897" i="5" s="1"/>
  <c r="O3915" i="5"/>
  <c r="P3915" i="5" s="1"/>
  <c r="Q3915" i="5"/>
  <c r="N3918" i="5"/>
  <c r="O3918" i="5" s="1"/>
  <c r="P3918" i="5" s="1"/>
  <c r="N3930" i="5"/>
  <c r="O3930" i="5" s="1"/>
  <c r="P3930" i="5" s="1"/>
  <c r="Q3963" i="5"/>
  <c r="N3984" i="5"/>
  <c r="O3984" i="5" s="1"/>
  <c r="P3984" i="5" s="1"/>
  <c r="Q4038" i="5"/>
  <c r="Q4063" i="5"/>
  <c r="N4076" i="5"/>
  <c r="O4076" i="5" s="1"/>
  <c r="P4076" i="5" s="1"/>
  <c r="Q4083" i="5"/>
  <c r="Q4121" i="5"/>
  <c r="N4131" i="5"/>
  <c r="O4131" i="5" s="1"/>
  <c r="P4131" i="5" s="1"/>
  <c r="Q4131" i="5"/>
  <c r="Q4147" i="5"/>
  <c r="N4147" i="5"/>
  <c r="O4147" i="5" s="1"/>
  <c r="P4147" i="5" s="1"/>
  <c r="Q4165" i="5"/>
  <c r="Q4291" i="5"/>
  <c r="N4309" i="5"/>
  <c r="O4309" i="5" s="1"/>
  <c r="P4309" i="5" s="1"/>
  <c r="Q4387" i="5"/>
  <c r="N4402" i="5"/>
  <c r="O4402" i="5" s="1"/>
  <c r="P4402" i="5" s="1"/>
  <c r="Q4412" i="5"/>
  <c r="Q4420" i="5"/>
  <c r="N4430" i="5"/>
  <c r="O4430" i="5" s="1"/>
  <c r="P4430" i="5" s="1"/>
  <c r="N4459" i="5"/>
  <c r="O4459" i="5" s="1"/>
  <c r="P4459" i="5" s="1"/>
  <c r="N4482" i="5"/>
  <c r="O4482" i="5" s="1"/>
  <c r="P4482" i="5" s="1"/>
  <c r="Q4482" i="5"/>
  <c r="Q4660" i="5"/>
  <c r="N4698" i="5"/>
  <c r="O4698" i="5" s="1"/>
  <c r="P4698" i="5" s="1"/>
  <c r="Q4698" i="5"/>
  <c r="N4792" i="5"/>
  <c r="O4792" i="5" s="1"/>
  <c r="P4792" i="5" s="1"/>
  <c r="Q4792" i="5"/>
  <c r="Q4946" i="5"/>
  <c r="N5774" i="5"/>
  <c r="O5774" i="5" s="1"/>
  <c r="P5774" i="5" s="1"/>
  <c r="Q5774" i="5"/>
  <c r="N5778" i="5"/>
  <c r="O5778" i="5" s="1"/>
  <c r="P5778" i="5" s="1"/>
  <c r="N3444" i="5"/>
  <c r="O3444" i="5" s="1"/>
  <c r="P3444" i="5" s="1"/>
  <c r="Q3448" i="5"/>
  <c r="N3492" i="5"/>
  <c r="O3492" i="5" s="1"/>
  <c r="P3492" i="5" s="1"/>
  <c r="Q3519" i="5"/>
  <c r="O3553" i="5"/>
  <c r="P3553" i="5" s="1"/>
  <c r="O3566" i="5"/>
  <c r="P3566" i="5" s="1"/>
  <c r="Q3566" i="5"/>
  <c r="O3602" i="5"/>
  <c r="P3602" i="5" s="1"/>
  <c r="Q3602" i="5"/>
  <c r="O3696" i="5"/>
  <c r="P3696" i="5" s="1"/>
  <c r="O3715" i="5"/>
  <c r="P3715" i="5" s="1"/>
  <c r="O3728" i="5"/>
  <c r="P3728" i="5" s="1"/>
  <c r="Q3728" i="5"/>
  <c r="O3764" i="5"/>
  <c r="P3764" i="5" s="1"/>
  <c r="Q3764" i="5"/>
  <c r="O3828" i="5"/>
  <c r="P3828" i="5" s="1"/>
  <c r="O3890" i="5"/>
  <c r="P3890" i="5" s="1"/>
  <c r="Q3890" i="5"/>
  <c r="O3926" i="5"/>
  <c r="P3926" i="5" s="1"/>
  <c r="Q3926" i="5"/>
  <c r="O3990" i="5"/>
  <c r="P3990" i="5" s="1"/>
  <c r="O4020" i="5"/>
  <c r="P4020" i="5" s="1"/>
  <c r="Q4044" i="5"/>
  <c r="N4061" i="5"/>
  <c r="O4061" i="5" s="1"/>
  <c r="P4061" i="5" s="1"/>
  <c r="N4065" i="5"/>
  <c r="O4065" i="5" s="1"/>
  <c r="P4065" i="5" s="1"/>
  <c r="O4087" i="5"/>
  <c r="P4087" i="5" s="1"/>
  <c r="N4098" i="5"/>
  <c r="O4098" i="5" s="1"/>
  <c r="P4098" i="5" s="1"/>
  <c r="N4204" i="5"/>
  <c r="O4204" i="5" s="1"/>
  <c r="P4204" i="5" s="1"/>
  <c r="N4213" i="5"/>
  <c r="O4213" i="5" s="1"/>
  <c r="P4213" i="5" s="1"/>
  <c r="N4287" i="5"/>
  <c r="O4287" i="5" s="1"/>
  <c r="P4287" i="5" s="1"/>
  <c r="Q4355" i="5"/>
  <c r="N4362" i="5"/>
  <c r="O4362" i="5" s="1"/>
  <c r="P4362" i="5" s="1"/>
  <c r="N4373" i="5"/>
  <c r="O4373" i="5" s="1"/>
  <c r="P4373" i="5" s="1"/>
  <c r="N4395" i="5"/>
  <c r="O4395" i="5" s="1"/>
  <c r="P4395" i="5" s="1"/>
  <c r="N4456" i="5"/>
  <c r="O4456" i="5" s="1"/>
  <c r="P4456" i="5" s="1"/>
  <c r="N4466" i="5"/>
  <c r="O4466" i="5" s="1"/>
  <c r="P4466" i="5" s="1"/>
  <c r="Q4475" i="5"/>
  <c r="Q4513" i="5"/>
  <c r="N4518" i="5"/>
  <c r="O4518" i="5" s="1"/>
  <c r="P4518" i="5" s="1"/>
  <c r="N4537" i="5"/>
  <c r="O4537" i="5" s="1"/>
  <c r="P4537" i="5" s="1"/>
  <c r="N4562" i="5"/>
  <c r="O4562" i="5"/>
  <c r="P4562" i="5" s="1"/>
  <c r="N4634" i="5"/>
  <c r="O4634" i="5" s="1"/>
  <c r="P4634" i="5" s="1"/>
  <c r="Q4634" i="5"/>
  <c r="Q4690" i="5"/>
  <c r="Q4753" i="5"/>
  <c r="O4795" i="5"/>
  <c r="P4795" i="5" s="1"/>
  <c r="N4819" i="5"/>
  <c r="O4819" i="5" s="1"/>
  <c r="P4819" i="5" s="1"/>
  <c r="N4862" i="5"/>
  <c r="O4862" i="5" s="1"/>
  <c r="P4862" i="5" s="1"/>
  <c r="Q4916" i="5"/>
  <c r="N5019" i="5"/>
  <c r="O5019" i="5" s="1"/>
  <c r="P5019" i="5" s="1"/>
  <c r="Q5019" i="5"/>
  <c r="Q5023" i="5"/>
  <c r="N5214" i="5"/>
  <c r="O5214" i="5" s="1"/>
  <c r="P5214" i="5" s="1"/>
  <c r="K2211" i="5"/>
  <c r="Q2216" i="5"/>
  <c r="K2224" i="5"/>
  <c r="K2229" i="5"/>
  <c r="Q2234" i="5"/>
  <c r="K2242" i="5"/>
  <c r="K2247" i="5"/>
  <c r="Q2252" i="5"/>
  <c r="K2257" i="5"/>
  <c r="Q2259" i="5"/>
  <c r="K2266" i="5"/>
  <c r="Q2268" i="5"/>
  <c r="K2275" i="5"/>
  <c r="Q2277" i="5"/>
  <c r="K2284" i="5"/>
  <c r="Q2286" i="5"/>
  <c r="K2293" i="5"/>
  <c r="Q2295" i="5"/>
  <c r="K2302" i="5"/>
  <c r="Q2304" i="5"/>
  <c r="K2311" i="5"/>
  <c r="Q2313" i="5"/>
  <c r="K2320" i="5"/>
  <c r="Q2322" i="5"/>
  <c r="K2329" i="5"/>
  <c r="Q2331" i="5"/>
  <c r="K2338" i="5"/>
  <c r="Q2340" i="5"/>
  <c r="K2347" i="5"/>
  <c r="Q2349" i="5"/>
  <c r="K2356" i="5"/>
  <c r="Q2358" i="5"/>
  <c r="K2365" i="5"/>
  <c r="Q2367" i="5"/>
  <c r="K2374" i="5"/>
  <c r="Q2376" i="5"/>
  <c r="K2383" i="5"/>
  <c r="Q2385" i="5"/>
  <c r="K2392" i="5"/>
  <c r="Q2394" i="5"/>
  <c r="K2401" i="5"/>
  <c r="Q2403" i="5"/>
  <c r="K2410" i="5"/>
  <c r="Q2412" i="5"/>
  <c r="K2419" i="5"/>
  <c r="Q2421" i="5"/>
  <c r="K2428" i="5"/>
  <c r="Q2430" i="5"/>
  <c r="K2437" i="5"/>
  <c r="Q2439" i="5"/>
  <c r="K2446" i="5"/>
  <c r="Q2448" i="5"/>
  <c r="K2455" i="5"/>
  <c r="Q2457" i="5"/>
  <c r="K2464" i="5"/>
  <c r="Q2466" i="5"/>
  <c r="K2473" i="5"/>
  <c r="Q2475" i="5"/>
  <c r="K2482" i="5"/>
  <c r="Q2484" i="5"/>
  <c r="K2491" i="5"/>
  <c r="Q2493" i="5"/>
  <c r="K2500" i="5"/>
  <c r="Q2502" i="5"/>
  <c r="K2509" i="5"/>
  <c r="Q2511" i="5"/>
  <c r="K2518" i="5"/>
  <c r="Q2520" i="5"/>
  <c r="K2527" i="5"/>
  <c r="Q2529" i="5"/>
  <c r="K2536" i="5"/>
  <c r="Q2538" i="5"/>
  <c r="K2545" i="5"/>
  <c r="Q2547" i="5"/>
  <c r="K2554" i="5"/>
  <c r="Q2556" i="5"/>
  <c r="K2563" i="5"/>
  <c r="Q2565" i="5"/>
  <c r="K2572" i="5"/>
  <c r="Q2574" i="5"/>
  <c r="K2581" i="5"/>
  <c r="Q2583" i="5"/>
  <c r="K2590" i="5"/>
  <c r="Q2592" i="5"/>
  <c r="K2599" i="5"/>
  <c r="Q2601" i="5"/>
  <c r="K2608" i="5"/>
  <c r="Q2610" i="5"/>
  <c r="K2617" i="5"/>
  <c r="Q2617" i="5" s="1"/>
  <c r="Q2619" i="5"/>
  <c r="K2626" i="5"/>
  <c r="Q2628" i="5"/>
  <c r="K2635" i="5"/>
  <c r="Q2637" i="5"/>
  <c r="K2644" i="5"/>
  <c r="Q2646" i="5"/>
  <c r="K2653" i="5"/>
  <c r="Q2655" i="5"/>
  <c r="K2662" i="5"/>
  <c r="Q2664" i="5"/>
  <c r="K2671" i="5"/>
  <c r="Q2673" i="5"/>
  <c r="K2680" i="5"/>
  <c r="Q2680" i="5" s="1"/>
  <c r="Q2682" i="5"/>
  <c r="K2689" i="5"/>
  <c r="Q2689" i="5" s="1"/>
  <c r="Q2691" i="5"/>
  <c r="K2698" i="5"/>
  <c r="Q2700" i="5"/>
  <c r="K2707" i="5"/>
  <c r="Q2709" i="5"/>
  <c r="K2716" i="5"/>
  <c r="Q2718" i="5"/>
  <c r="K2725" i="5"/>
  <c r="Q2727" i="5"/>
  <c r="K2734" i="5"/>
  <c r="Q2734" i="5" s="1"/>
  <c r="Q2736" i="5"/>
  <c r="K2743" i="5"/>
  <c r="Q2745" i="5"/>
  <c r="K2752" i="5"/>
  <c r="Q2752" i="5" s="1"/>
  <c r="Q2754" i="5"/>
  <c r="K2761" i="5"/>
  <c r="Q2763" i="5"/>
  <c r="K2770" i="5"/>
  <c r="Q2770" i="5" s="1"/>
  <c r="Q2772" i="5"/>
  <c r="K2779" i="5"/>
  <c r="Q2781" i="5"/>
  <c r="K2788" i="5"/>
  <c r="Q2788" i="5" s="1"/>
  <c r="Q2790" i="5"/>
  <c r="K2797" i="5"/>
  <c r="Q2799" i="5"/>
  <c r="K2806" i="5"/>
  <c r="Q2806" i="5" s="1"/>
  <c r="Q2808" i="5"/>
  <c r="K2815" i="5"/>
  <c r="Q2817" i="5"/>
  <c r="K2824" i="5"/>
  <c r="Q2826" i="5"/>
  <c r="K2833" i="5"/>
  <c r="Q2835" i="5"/>
  <c r="K2842" i="5"/>
  <c r="Q2842" i="5" s="1"/>
  <c r="Q2844" i="5"/>
  <c r="K2851" i="5"/>
  <c r="Q2853" i="5"/>
  <c r="K2860" i="5"/>
  <c r="Q2862" i="5"/>
  <c r="K2869" i="5"/>
  <c r="Q2871" i="5"/>
  <c r="K2878" i="5"/>
  <c r="Q2880" i="5"/>
  <c r="K2887" i="5"/>
  <c r="Q2889" i="5"/>
  <c r="K2896" i="5"/>
  <c r="Q2898" i="5"/>
  <c r="K2905" i="5"/>
  <c r="Q2907" i="5"/>
  <c r="K2914" i="5"/>
  <c r="Q2916" i="5"/>
  <c r="K2923" i="5"/>
  <c r="Q2925" i="5"/>
  <c r="K2932" i="5"/>
  <c r="Q2934" i="5"/>
  <c r="K2941" i="5"/>
  <c r="Q2943" i="5"/>
  <c r="K2950" i="5"/>
  <c r="Q2952" i="5"/>
  <c r="K2959" i="5"/>
  <c r="Q2961" i="5"/>
  <c r="K2968" i="5"/>
  <c r="Q2970" i="5"/>
  <c r="K2977" i="5"/>
  <c r="Q2979" i="5"/>
  <c r="K2986" i="5"/>
  <c r="Q2988" i="5"/>
  <c r="K2995" i="5"/>
  <c r="Q2997" i="5"/>
  <c r="K3004" i="5"/>
  <c r="Q3006" i="5"/>
  <c r="K3013" i="5"/>
  <c r="Q3015" i="5"/>
  <c r="K3022" i="5"/>
  <c r="Q3024" i="5"/>
  <c r="K3031" i="5"/>
  <c r="Q3033" i="5"/>
  <c r="K3040" i="5"/>
  <c r="Q3042" i="5"/>
  <c r="K3049" i="5"/>
  <c r="Q3049" i="5" s="1"/>
  <c r="Q3051" i="5"/>
  <c r="K3058" i="5"/>
  <c r="Q3060" i="5"/>
  <c r="K3067" i="5"/>
  <c r="Q3069" i="5"/>
  <c r="K3076" i="5"/>
  <c r="Q3078" i="5"/>
  <c r="K3085" i="5"/>
  <c r="Q3087" i="5"/>
  <c r="K3094" i="5"/>
  <c r="Q3094" i="5" s="1"/>
  <c r="Q3096" i="5"/>
  <c r="K3103" i="5"/>
  <c r="Q3105" i="5"/>
  <c r="K3112" i="5"/>
  <c r="Q3114" i="5"/>
  <c r="K3121" i="5"/>
  <c r="Q3123" i="5"/>
  <c r="K3130" i="5"/>
  <c r="Q3132" i="5"/>
  <c r="K3139" i="5"/>
  <c r="Q3139" i="5" s="1"/>
  <c r="Q3141" i="5"/>
  <c r="K3148" i="5"/>
  <c r="Q3148" i="5" s="1"/>
  <c r="Q3150" i="5"/>
  <c r="K3157" i="5"/>
  <c r="Q3159" i="5"/>
  <c r="K3166" i="5"/>
  <c r="Q3166" i="5" s="1"/>
  <c r="Q3168" i="5"/>
  <c r="K3175" i="5"/>
  <c r="Q3177" i="5"/>
  <c r="K3184" i="5"/>
  <c r="Q3186" i="5"/>
  <c r="K3193" i="5"/>
  <c r="Q3195" i="5"/>
  <c r="K3202" i="5"/>
  <c r="Q3204" i="5"/>
  <c r="K3211" i="5"/>
  <c r="Q3213" i="5"/>
  <c r="K3220" i="5"/>
  <c r="Q3222" i="5"/>
  <c r="K3229" i="5"/>
  <c r="Q3231" i="5"/>
  <c r="K3238" i="5"/>
  <c r="Q3240" i="5"/>
  <c r="K3247" i="5"/>
  <c r="Q3247" i="5" s="1"/>
  <c r="Q3249" i="5"/>
  <c r="K3256" i="5"/>
  <c r="Q3258" i="5"/>
  <c r="K3265" i="5"/>
  <c r="Q3267" i="5"/>
  <c r="K3274" i="5"/>
  <c r="Q3276" i="5"/>
  <c r="K3283" i="5"/>
  <c r="Q3285" i="5"/>
  <c r="K3292" i="5"/>
  <c r="Q3294" i="5"/>
  <c r="K3301" i="5"/>
  <c r="Q3301" i="5" s="1"/>
  <c r="Q3303" i="5"/>
  <c r="K3310" i="5"/>
  <c r="Q3312" i="5"/>
  <c r="K3319" i="5"/>
  <c r="Q3321" i="5"/>
  <c r="K3328" i="5"/>
  <c r="Q3330" i="5"/>
  <c r="K3337" i="5"/>
  <c r="Q3339" i="5"/>
  <c r="K3346" i="5"/>
  <c r="Q3348" i="5"/>
  <c r="K3355" i="5"/>
  <c r="Q3357" i="5"/>
  <c r="K3364" i="5"/>
  <c r="Q3366" i="5"/>
  <c r="K3373" i="5"/>
  <c r="Q3375" i="5"/>
  <c r="K3382" i="5"/>
  <c r="Q3384" i="5"/>
  <c r="K3391" i="5"/>
  <c r="Q3393" i="5"/>
  <c r="K3400" i="5"/>
  <c r="N3417" i="5"/>
  <c r="O3417" i="5" s="1"/>
  <c r="P3417" i="5" s="1"/>
  <c r="K3423" i="5"/>
  <c r="Q3423" i="5" s="1"/>
  <c r="K3446" i="5"/>
  <c r="K3448" i="5"/>
  <c r="N3465" i="5"/>
  <c r="O3465" i="5" s="1"/>
  <c r="P3465" i="5" s="1"/>
  <c r="K3471" i="5"/>
  <c r="K3494" i="5"/>
  <c r="K3496" i="5"/>
  <c r="N3513" i="5"/>
  <c r="O3513" i="5" s="1"/>
  <c r="P3513" i="5" s="1"/>
  <c r="K3519" i="5"/>
  <c r="K3549" i="5"/>
  <c r="K3551" i="5"/>
  <c r="K3579" i="5"/>
  <c r="K3581" i="5"/>
  <c r="K3615" i="5"/>
  <c r="K3617" i="5"/>
  <c r="Q3624" i="5"/>
  <c r="K3630" i="5"/>
  <c r="K3675" i="5"/>
  <c r="K3692" i="5"/>
  <c r="N3698" i="5"/>
  <c r="O3698" i="5" s="1"/>
  <c r="P3698" i="5" s="1"/>
  <c r="K3711" i="5"/>
  <c r="Q3711" i="5" s="1"/>
  <c r="K3713" i="5"/>
  <c r="K3741" i="5"/>
  <c r="K3743" i="5"/>
  <c r="K3777" i="5"/>
  <c r="K3779" i="5"/>
  <c r="Q3786" i="5"/>
  <c r="K3792" i="5"/>
  <c r="K3837" i="5"/>
  <c r="K3854" i="5"/>
  <c r="N3860" i="5"/>
  <c r="O3860" i="5" s="1"/>
  <c r="P3860" i="5" s="1"/>
  <c r="K3873" i="5"/>
  <c r="K3875" i="5"/>
  <c r="K3903" i="5"/>
  <c r="K3905" i="5"/>
  <c r="K3939" i="5"/>
  <c r="K3941" i="5"/>
  <c r="Q3948" i="5"/>
  <c r="K3954" i="5"/>
  <c r="K3999" i="5"/>
  <c r="K4016" i="5"/>
  <c r="N4022" i="5"/>
  <c r="O4022" i="5" s="1"/>
  <c r="P4022" i="5" s="1"/>
  <c r="K4049" i="5"/>
  <c r="Q4076" i="5"/>
  <c r="K4140" i="5"/>
  <c r="Q4193" i="5"/>
  <c r="K4202" i="5"/>
  <c r="K4226" i="5"/>
  <c r="Q4226" i="5" s="1"/>
  <c r="Q4321" i="5"/>
  <c r="Q4325" i="5"/>
  <c r="K4355" i="5"/>
  <c r="Q4358" i="5"/>
  <c r="Q4362" i="5"/>
  <c r="K4369" i="5"/>
  <c r="K4371" i="5"/>
  <c r="K4376" i="5"/>
  <c r="K4384" i="5"/>
  <c r="Q4402" i="5"/>
  <c r="K4409" i="5"/>
  <c r="K4416" i="5"/>
  <c r="K4427" i="5"/>
  <c r="Q4427" i="5" s="1"/>
  <c r="K4497" i="5"/>
  <c r="K4508" i="5"/>
  <c r="Q4523" i="5"/>
  <c r="Q4530" i="5"/>
  <c r="K4532" i="5"/>
  <c r="K4542" i="5"/>
  <c r="K4557" i="5"/>
  <c r="K4578" i="5"/>
  <c r="Q4586" i="5"/>
  <c r="Q4601" i="5"/>
  <c r="K4610" i="5"/>
  <c r="K4618" i="5"/>
  <c r="Q4621" i="5"/>
  <c r="Q4645" i="5"/>
  <c r="K4676" i="5"/>
  <c r="K4690" i="5"/>
  <c r="K4704" i="5"/>
  <c r="K4718" i="5"/>
  <c r="K4762" i="5"/>
  <c r="Q4765" i="5"/>
  <c r="K4770" i="5"/>
  <c r="K4784" i="5"/>
  <c r="Q4787" i="5"/>
  <c r="Q4822" i="5"/>
  <c r="K4848" i="5"/>
  <c r="K5023" i="5"/>
  <c r="K5026" i="5"/>
  <c r="Q5044" i="5"/>
  <c r="Q5053" i="5"/>
  <c r="K5062" i="5"/>
  <c r="K5103" i="5"/>
  <c r="K5165" i="5"/>
  <c r="K5223" i="5"/>
  <c r="K5453" i="5"/>
  <c r="O3558" i="5"/>
  <c r="P3558" i="5" s="1"/>
  <c r="Q3579" i="5"/>
  <c r="O3590" i="5"/>
  <c r="P3590" i="5" s="1"/>
  <c r="O3607" i="5"/>
  <c r="P3607" i="5" s="1"/>
  <c r="O3620" i="5"/>
  <c r="P3620" i="5" s="1"/>
  <c r="Q3620" i="5"/>
  <c r="O3656" i="5"/>
  <c r="P3656" i="5" s="1"/>
  <c r="Q3656" i="5"/>
  <c r="Q3694" i="5"/>
  <c r="Q3741" i="5"/>
  <c r="O3750" i="5"/>
  <c r="P3750" i="5" s="1"/>
  <c r="O3769" i="5"/>
  <c r="P3769" i="5" s="1"/>
  <c r="O3782" i="5"/>
  <c r="P3782" i="5" s="1"/>
  <c r="Q3782" i="5"/>
  <c r="O3818" i="5"/>
  <c r="P3818" i="5" s="1"/>
  <c r="Q3818" i="5"/>
  <c r="Q3856" i="5"/>
  <c r="K3882" i="5"/>
  <c r="K3910" i="5"/>
  <c r="K3912" i="5"/>
  <c r="K3914" i="5"/>
  <c r="K3931" i="5"/>
  <c r="K3944" i="5"/>
  <c r="K3980" i="5"/>
  <c r="Q4018" i="5"/>
  <c r="Q4055" i="5"/>
  <c r="K4068" i="5"/>
  <c r="K4083" i="5"/>
  <c r="K4090" i="5"/>
  <c r="K4106" i="5"/>
  <c r="K4143" i="5"/>
  <c r="K4159" i="5"/>
  <c r="K4161" i="5"/>
  <c r="K4169" i="5"/>
  <c r="Q4178" i="5"/>
  <c r="K4198" i="5"/>
  <c r="Q4214" i="5"/>
  <c r="Q4216" i="5"/>
  <c r="K4233" i="5"/>
  <c r="K4265" i="5"/>
  <c r="Q4283" i="5"/>
  <c r="Q4292" i="5"/>
  <c r="K4330" i="5"/>
  <c r="K4348" i="5"/>
  <c r="K4363" i="5"/>
  <c r="Q4405" i="5"/>
  <c r="Q4441" i="5"/>
  <c r="K4450" i="5"/>
  <c r="Q4492" i="5"/>
  <c r="K4495" i="5"/>
  <c r="K4502" i="5"/>
  <c r="K4504" i="5"/>
  <c r="K4535" i="5"/>
  <c r="K4543" i="5"/>
  <c r="K4571" i="5"/>
  <c r="K4574" i="5"/>
  <c r="K4592" i="5"/>
  <c r="Q4595" i="5"/>
  <c r="K4616" i="5"/>
  <c r="K4716" i="5"/>
  <c r="K4724" i="5"/>
  <c r="K4730" i="5"/>
  <c r="K4751" i="5"/>
  <c r="K4773" i="5"/>
  <c r="K4801" i="5"/>
  <c r="K4834" i="5"/>
  <c r="K4837" i="5"/>
  <c r="K4849" i="5"/>
  <c r="Q4849" i="5" s="1"/>
  <c r="Q4870" i="5"/>
  <c r="K4896" i="5"/>
  <c r="K4917" i="5"/>
  <c r="K5036" i="5"/>
  <c r="K5060" i="5"/>
  <c r="Q5062" i="5"/>
  <c r="Q5066" i="5"/>
  <c r="Q5112" i="5"/>
  <c r="Q5238" i="5"/>
  <c r="K5310" i="5"/>
  <c r="K5490" i="5"/>
  <c r="K5704" i="5"/>
  <c r="K5817" i="5"/>
  <c r="Q2210" i="5"/>
  <c r="Q2228" i="5"/>
  <c r="Q2246" i="5"/>
  <c r="Q2256" i="5"/>
  <c r="Q2265" i="5"/>
  <c r="Q2274" i="5"/>
  <c r="Q2283" i="5"/>
  <c r="Q2292" i="5"/>
  <c r="Q2301" i="5"/>
  <c r="Q2310" i="5"/>
  <c r="Q2319" i="5"/>
  <c r="Q2328" i="5"/>
  <c r="Q2337" i="5"/>
  <c r="Q2346" i="5"/>
  <c r="Q2355" i="5"/>
  <c r="Q2364" i="5"/>
  <c r="Q2373" i="5"/>
  <c r="Q2382" i="5"/>
  <c r="Q2391" i="5"/>
  <c r="Q2400" i="5"/>
  <c r="Q2409" i="5"/>
  <c r="Q2418" i="5"/>
  <c r="Q2427" i="5"/>
  <c r="Q2436" i="5"/>
  <c r="Q2445" i="5"/>
  <c r="Q2454" i="5"/>
  <c r="Q2463" i="5"/>
  <c r="Q2472" i="5"/>
  <c r="Q2481" i="5"/>
  <c r="Q2490" i="5"/>
  <c r="Q2499" i="5"/>
  <c r="Q2508" i="5"/>
  <c r="Q2517" i="5"/>
  <c r="Q2526" i="5"/>
  <c r="Q2535" i="5"/>
  <c r="Q2544" i="5"/>
  <c r="Q2553" i="5"/>
  <c r="Q2562" i="5"/>
  <c r="Q2571" i="5"/>
  <c r="Q2580" i="5"/>
  <c r="Q2589" i="5"/>
  <c r="Q2598" i="5"/>
  <c r="Q2607" i="5"/>
  <c r="Q2616" i="5"/>
  <c r="Q2625" i="5"/>
  <c r="Q2634" i="5"/>
  <c r="Q2643" i="5"/>
  <c r="Q2652" i="5"/>
  <c r="Q2661" i="5"/>
  <c r="Q2670" i="5"/>
  <c r="Q2679" i="5"/>
  <c r="Q2688" i="5"/>
  <c r="Q2697" i="5"/>
  <c r="Q2706" i="5"/>
  <c r="Q2715" i="5"/>
  <c r="Q2724" i="5"/>
  <c r="Q2733" i="5"/>
  <c r="Q2742" i="5"/>
  <c r="Q2751" i="5"/>
  <c r="Q2760" i="5"/>
  <c r="Q2769" i="5"/>
  <c r="Q2778" i="5"/>
  <c r="Q2787" i="5"/>
  <c r="Q2796" i="5"/>
  <c r="Q2805" i="5"/>
  <c r="Q2814" i="5"/>
  <c r="Q2823" i="5"/>
  <c r="Q2832" i="5"/>
  <c r="Q2841" i="5"/>
  <c r="Q2850" i="5"/>
  <c r="Q2859" i="5"/>
  <c r="Q2868" i="5"/>
  <c r="Q2877" i="5"/>
  <c r="Q2886" i="5"/>
  <c r="Q2895" i="5"/>
  <c r="Q2904" i="5"/>
  <c r="Q2913" i="5"/>
  <c r="Q2922" i="5"/>
  <c r="Q2931" i="5"/>
  <c r="Q2940" i="5"/>
  <c r="Q2949" i="5"/>
  <c r="Q2958" i="5"/>
  <c r="Q2967" i="5"/>
  <c r="Q2976" i="5"/>
  <c r="Q2985" i="5"/>
  <c r="Q2994" i="5"/>
  <c r="Q3003" i="5"/>
  <c r="Q3012" i="5"/>
  <c r="Q3021" i="5"/>
  <c r="Q3030" i="5"/>
  <c r="Q3039" i="5"/>
  <c r="Q3048" i="5"/>
  <c r="Q3057" i="5"/>
  <c r="Q3066" i="5"/>
  <c r="Q3075" i="5"/>
  <c r="Q3084" i="5"/>
  <c r="Q3093" i="5"/>
  <c r="Q3102" i="5"/>
  <c r="Q3111" i="5"/>
  <c r="Q3120" i="5"/>
  <c r="Q3129" i="5"/>
  <c r="Q3138" i="5"/>
  <c r="Q3147" i="5"/>
  <c r="Q3156" i="5"/>
  <c r="Q3165" i="5"/>
  <c r="Q3174" i="5"/>
  <c r="Q3183" i="5"/>
  <c r="Q3192" i="5"/>
  <c r="Q3201" i="5"/>
  <c r="Q3210" i="5"/>
  <c r="Q3219" i="5"/>
  <c r="Q3228" i="5"/>
  <c r="Q3237" i="5"/>
  <c r="Q3246" i="5"/>
  <c r="Q3255" i="5"/>
  <c r="Q3264" i="5"/>
  <c r="Q3273" i="5"/>
  <c r="Q3282" i="5"/>
  <c r="Q3291" i="5"/>
  <c r="Q3300" i="5"/>
  <c r="Q3309" i="5"/>
  <c r="Q3318" i="5"/>
  <c r="Q3327" i="5"/>
  <c r="Q3336" i="5"/>
  <c r="Q3345" i="5"/>
  <c r="Q3354" i="5"/>
  <c r="Q3363" i="5"/>
  <c r="Q3372" i="5"/>
  <c r="Q3381" i="5"/>
  <c r="Q3390" i="5"/>
  <c r="Q3418" i="5"/>
  <c r="N3437" i="5"/>
  <c r="O3437" i="5"/>
  <c r="P3437" i="5" s="1"/>
  <c r="Q3445" i="5"/>
  <c r="Q3466" i="5"/>
  <c r="N3485" i="5"/>
  <c r="O3485" i="5" s="1"/>
  <c r="P3485" i="5" s="1"/>
  <c r="Q3493" i="5"/>
  <c r="Q3514" i="5"/>
  <c r="N3533" i="5"/>
  <c r="O3533" i="5" s="1"/>
  <c r="P3533" i="5" s="1"/>
  <c r="N3567" i="5"/>
  <c r="O3567" i="5" s="1"/>
  <c r="P3567" i="5" s="1"/>
  <c r="Q3584" i="5"/>
  <c r="N3603" i="5"/>
  <c r="O3603" i="5" s="1"/>
  <c r="P3603" i="5" s="1"/>
  <c r="Q3605" i="5"/>
  <c r="N3635" i="5"/>
  <c r="O3635" i="5" s="1"/>
  <c r="P3635" i="5" s="1"/>
  <c r="N3671" i="5"/>
  <c r="O3671" i="5" s="1"/>
  <c r="P3671" i="5" s="1"/>
  <c r="N3684" i="5"/>
  <c r="O3684" i="5" s="1"/>
  <c r="P3684" i="5" s="1"/>
  <c r="N3729" i="5"/>
  <c r="O3729" i="5" s="1"/>
  <c r="P3729" i="5" s="1"/>
  <c r="Q3746" i="5"/>
  <c r="N3765" i="5"/>
  <c r="O3765" i="5" s="1"/>
  <c r="P3765" i="5" s="1"/>
  <c r="Q3767" i="5"/>
  <c r="Q3780" i="5"/>
  <c r="N3797" i="5"/>
  <c r="O3797" i="5" s="1"/>
  <c r="P3797" i="5" s="1"/>
  <c r="N3833" i="5"/>
  <c r="O3833" i="5" s="1"/>
  <c r="P3833" i="5" s="1"/>
  <c r="N3846" i="5"/>
  <c r="O3846" i="5" s="1"/>
  <c r="P3846" i="5" s="1"/>
  <c r="N3891" i="5"/>
  <c r="O3891" i="5" s="1"/>
  <c r="P3891" i="5" s="1"/>
  <c r="Q3908" i="5"/>
  <c r="N3927" i="5"/>
  <c r="O3927" i="5" s="1"/>
  <c r="P3927" i="5" s="1"/>
  <c r="Q3929" i="5"/>
  <c r="N3959" i="5"/>
  <c r="O3959" i="5" s="1"/>
  <c r="P3959" i="5" s="1"/>
  <c r="K3993" i="5"/>
  <c r="K3995" i="5"/>
  <c r="Q4002" i="5"/>
  <c r="K4008" i="5"/>
  <c r="Q4034" i="5"/>
  <c r="K4045" i="5"/>
  <c r="Q4049" i="5"/>
  <c r="K4058" i="5"/>
  <c r="K4060" i="5"/>
  <c r="K4081" i="5"/>
  <c r="K4088" i="5"/>
  <c r="K4097" i="5"/>
  <c r="K4108" i="5"/>
  <c r="K4110" i="5"/>
  <c r="K4157" i="5"/>
  <c r="K4178" i="5"/>
  <c r="K4180" i="5"/>
  <c r="K4182" i="5"/>
  <c r="K4209" i="5"/>
  <c r="K4214" i="5"/>
  <c r="K4216" i="5"/>
  <c r="K4218" i="5"/>
  <c r="K4288" i="5"/>
  <c r="K4292" i="5"/>
  <c r="K4356" i="5"/>
  <c r="K4374" i="5"/>
  <c r="K4394" i="5"/>
  <c r="K4405" i="5"/>
  <c r="K4417" i="5"/>
  <c r="K4441" i="5"/>
  <c r="K4481" i="5"/>
  <c r="K4488" i="5"/>
  <c r="K4500" i="5"/>
  <c r="Q4509" i="5"/>
  <c r="Q4514" i="5"/>
  <c r="K4558" i="5"/>
  <c r="K4563" i="5"/>
  <c r="K4608" i="5"/>
  <c r="Q4625" i="5"/>
  <c r="Q4640" i="5"/>
  <c r="K4646" i="5"/>
  <c r="K4666" i="5"/>
  <c r="K4683" i="5"/>
  <c r="Q4776" i="5"/>
  <c r="Q4788" i="5"/>
  <c r="K4791" i="5"/>
  <c r="Q4877" i="5"/>
  <c r="K4899" i="5"/>
  <c r="K4920" i="5"/>
  <c r="Q4950" i="5"/>
  <c r="K4967" i="5"/>
  <c r="Q4974" i="5"/>
  <c r="K5004" i="5"/>
  <c r="K5007" i="5"/>
  <c r="K5042" i="5"/>
  <c r="K5066" i="5"/>
  <c r="K5075" i="5"/>
  <c r="Q5123" i="5"/>
  <c r="K5271" i="5"/>
  <c r="K5283" i="5"/>
  <c r="K5361" i="5"/>
  <c r="O3697" i="5"/>
  <c r="P3697" i="5" s="1"/>
  <c r="Q3714" i="5"/>
  <c r="O3859" i="5"/>
  <c r="P3859" i="5" s="1"/>
  <c r="Q3876" i="5"/>
  <c r="K3955" i="5"/>
  <c r="K4000" i="5"/>
  <c r="K4002" i="5"/>
  <c r="K4021" i="5"/>
  <c r="K4023" i="5"/>
  <c r="K4034" i="5"/>
  <c r="K4054" i="5"/>
  <c r="Q4056" i="5"/>
  <c r="K4064" i="5"/>
  <c r="K4079" i="5"/>
  <c r="K4086" i="5"/>
  <c r="Q4104" i="5"/>
  <c r="K4119" i="5"/>
  <c r="K4141" i="5"/>
  <c r="Q4155" i="5"/>
  <c r="K4176" i="5"/>
  <c r="Q4189" i="5"/>
  <c r="K4196" i="5"/>
  <c r="K4205" i="5"/>
  <c r="K4245" i="5"/>
  <c r="K4254" i="5"/>
  <c r="K4256" i="5"/>
  <c r="K4263" i="5"/>
  <c r="K4286" i="5"/>
  <c r="Q4299" i="5"/>
  <c r="Q4333" i="5"/>
  <c r="K4335" i="5"/>
  <c r="K4351" i="5"/>
  <c r="K4377" i="5"/>
  <c r="K4392" i="5"/>
  <c r="Q4403" i="5"/>
  <c r="Q4455" i="5"/>
  <c r="K4467" i="5"/>
  <c r="K4474" i="5"/>
  <c r="K4509" i="5"/>
  <c r="K4514" i="5"/>
  <c r="K4531" i="5"/>
  <c r="K4533" i="5"/>
  <c r="K4546" i="5"/>
  <c r="Q4551" i="5"/>
  <c r="Q4599" i="5"/>
  <c r="K4605" i="5"/>
  <c r="K4625" i="5"/>
  <c r="K4633" i="5"/>
  <c r="K4672" i="5"/>
  <c r="Q4672" i="5" s="1"/>
  <c r="K4677" i="5"/>
  <c r="Q4686" i="5"/>
  <c r="K4700" i="5"/>
  <c r="K4705" i="5"/>
  <c r="K4737" i="5"/>
  <c r="Q4817" i="5"/>
  <c r="K4855" i="5"/>
  <c r="Q4887" i="5"/>
  <c r="Q4903" i="5"/>
  <c r="K4911" i="5"/>
  <c r="Q4941" i="5"/>
  <c r="K4950" i="5"/>
  <c r="K4953" i="5"/>
  <c r="K4974" i="5"/>
  <c r="K5030" i="5"/>
  <c r="Q5159" i="5"/>
  <c r="K5175" i="5"/>
  <c r="K5204" i="5"/>
  <c r="Q5586" i="5"/>
  <c r="K5600" i="5"/>
  <c r="K5682" i="5"/>
  <c r="K5744" i="5"/>
  <c r="K5939" i="5"/>
  <c r="N3399" i="5"/>
  <c r="O3399" i="5" s="1"/>
  <c r="P3399" i="5" s="1"/>
  <c r="Q3410" i="5"/>
  <c r="O3414" i="5"/>
  <c r="P3414" i="5" s="1"/>
  <c r="N3441" i="5"/>
  <c r="O3441" i="5" s="1"/>
  <c r="P3441" i="5" s="1"/>
  <c r="Q3458" i="5"/>
  <c r="O3462" i="5"/>
  <c r="P3462" i="5" s="1"/>
  <c r="O3464" i="5"/>
  <c r="P3464" i="5" s="1"/>
  <c r="O3468" i="5"/>
  <c r="P3468" i="5" s="1"/>
  <c r="N3489" i="5"/>
  <c r="O3489" i="5" s="1"/>
  <c r="P3489" i="5" s="1"/>
  <c r="Q3506" i="5"/>
  <c r="O3510" i="5"/>
  <c r="P3510" i="5" s="1"/>
  <c r="Q3567" i="5"/>
  <c r="N3584" i="5"/>
  <c r="O3584" i="5" s="1"/>
  <c r="P3584" i="5" s="1"/>
  <c r="N3599" i="5"/>
  <c r="O3599" i="5" s="1"/>
  <c r="P3599" i="5" s="1"/>
  <c r="N3605" i="5"/>
  <c r="O3605" i="5" s="1"/>
  <c r="P3605" i="5" s="1"/>
  <c r="Q3616" i="5"/>
  <c r="N3631" i="5"/>
  <c r="O3631" i="5" s="1"/>
  <c r="P3631" i="5" s="1"/>
  <c r="N3633" i="5"/>
  <c r="O3633" i="5" s="1"/>
  <c r="P3633" i="5" s="1"/>
  <c r="Q3635" i="5"/>
  <c r="Q3642" i="5"/>
  <c r="N3648" i="5"/>
  <c r="O3648" i="5" s="1"/>
  <c r="O3663" i="5"/>
  <c r="P3663" i="5" s="1"/>
  <c r="N3669" i="5"/>
  <c r="O3669" i="5" s="1"/>
  <c r="P3669" i="5" s="1"/>
  <c r="Q3671" i="5"/>
  <c r="Q3684" i="5"/>
  <c r="N3693" i="5"/>
  <c r="O3693" i="5" s="1"/>
  <c r="P3693" i="5" s="1"/>
  <c r="N3699" i="5"/>
  <c r="O3699" i="5" s="1"/>
  <c r="P3699" i="5" s="1"/>
  <c r="O3714" i="5"/>
  <c r="P3714" i="5" s="1"/>
  <c r="Q3729" i="5"/>
  <c r="N3746" i="5"/>
  <c r="O3746" i="5" s="1"/>
  <c r="P3746" i="5" s="1"/>
  <c r="N3761" i="5"/>
  <c r="O3761" i="5" s="1"/>
  <c r="P3761" i="5" s="1"/>
  <c r="N3767" i="5"/>
  <c r="O3767" i="5" s="1"/>
  <c r="P3767" i="5" s="1"/>
  <c r="Q3778" i="5"/>
  <c r="O3789" i="5"/>
  <c r="P3789" i="5" s="1"/>
  <c r="N3795" i="5"/>
  <c r="O3795" i="5" s="1"/>
  <c r="P3795" i="5" s="1"/>
  <c r="Q3797" i="5"/>
  <c r="Q3804" i="5"/>
  <c r="N3810" i="5"/>
  <c r="O3810" i="5" s="1"/>
  <c r="P3810" i="5" s="1"/>
  <c r="O3825" i="5"/>
  <c r="P3825" i="5" s="1"/>
  <c r="N3831" i="5"/>
  <c r="O3831" i="5" s="1"/>
  <c r="P3831" i="5" s="1"/>
  <c r="Q3833" i="5"/>
  <c r="Q3846" i="5"/>
  <c r="N3855" i="5"/>
  <c r="O3855" i="5" s="1"/>
  <c r="P3855" i="5" s="1"/>
  <c r="N3861" i="5"/>
  <c r="O3861" i="5" s="1"/>
  <c r="P3861" i="5" s="1"/>
  <c r="O3876" i="5"/>
  <c r="P3876" i="5" s="1"/>
  <c r="Q3891" i="5"/>
  <c r="N3908" i="5"/>
  <c r="O3908" i="5" s="1"/>
  <c r="P3908" i="5" s="1"/>
  <c r="K3921" i="5"/>
  <c r="K3923" i="5"/>
  <c r="N3929" i="5"/>
  <c r="O3929" i="5" s="1"/>
  <c r="P3929" i="5" s="1"/>
  <c r="K3940" i="5"/>
  <c r="K3949" i="5"/>
  <c r="K3951" i="5"/>
  <c r="K3953" i="5"/>
  <c r="N3957" i="5"/>
  <c r="O3957" i="5" s="1"/>
  <c r="P3957" i="5" s="1"/>
  <c r="Q3959" i="5"/>
  <c r="Q3966" i="5"/>
  <c r="K3970" i="5"/>
  <c r="K3972" i="5"/>
  <c r="K3987" i="5"/>
  <c r="K4017" i="5"/>
  <c r="Q4032" i="5"/>
  <c r="Q4048" i="5"/>
  <c r="K4062" i="5"/>
  <c r="K4093" i="5"/>
  <c r="K4095" i="5"/>
  <c r="Q4095" i="5" s="1"/>
  <c r="K4155" i="5"/>
  <c r="K4194" i="5"/>
  <c r="K4201" i="5"/>
  <c r="K4203" i="5"/>
  <c r="Q4203" i="5" s="1"/>
  <c r="Q4212" i="5"/>
  <c r="K4284" i="5"/>
  <c r="K4299" i="5"/>
  <c r="K4306" i="5"/>
  <c r="K4322" i="5"/>
  <c r="K4333" i="5"/>
  <c r="K4346" i="5"/>
  <c r="K4359" i="5"/>
  <c r="K4380" i="5"/>
  <c r="Q4385" i="5"/>
  <c r="Q4408" i="5"/>
  <c r="Q4444" i="5"/>
  <c r="K4455" i="5"/>
  <c r="K4472" i="5"/>
  <c r="K4486" i="5"/>
  <c r="K4517" i="5"/>
  <c r="K4551" i="5"/>
  <c r="K4556" i="5"/>
  <c r="K4585" i="5"/>
  <c r="K4590" i="5"/>
  <c r="K4611" i="5"/>
  <c r="Q4628" i="5"/>
  <c r="Q4638" i="5"/>
  <c r="K4711" i="5"/>
  <c r="K4734" i="5"/>
  <c r="K4749" i="5"/>
  <c r="Q4811" i="5"/>
  <c r="Q4841" i="5"/>
  <c r="K4844" i="5"/>
  <c r="K4861" i="5"/>
  <c r="K4881" i="5"/>
  <c r="K4887" i="5"/>
  <c r="K4903" i="5"/>
  <c r="K4941" i="5"/>
  <c r="K4971" i="5"/>
  <c r="K4983" i="5"/>
  <c r="Q4998" i="5"/>
  <c r="K5011" i="5"/>
  <c r="K5151" i="5"/>
  <c r="P2362" i="5"/>
  <c r="P2731" i="5"/>
  <c r="N2760" i="5"/>
  <c r="O2760" i="5" s="1"/>
  <c r="P2760" i="5" s="1"/>
  <c r="P2776" i="5"/>
  <c r="N2940" i="5"/>
  <c r="O2940" i="5" s="1"/>
  <c r="P2940" i="5" s="1"/>
  <c r="N2967" i="5"/>
  <c r="O2967" i="5" s="1"/>
  <c r="P2967" i="5" s="1"/>
  <c r="P2983" i="5"/>
  <c r="P3001" i="5"/>
  <c r="P3037" i="5"/>
  <c r="N3057" i="5"/>
  <c r="O3057" i="5" s="1"/>
  <c r="P3057" i="5" s="1"/>
  <c r="P3118" i="5"/>
  <c r="N3156" i="5"/>
  <c r="O3156" i="5" s="1"/>
  <c r="P3156" i="5" s="1"/>
  <c r="P3208" i="5"/>
  <c r="N3264" i="5"/>
  <c r="O3264" i="5" s="1"/>
  <c r="P3264" i="5" s="1"/>
  <c r="N3466" i="5"/>
  <c r="O3466" i="5" s="1"/>
  <c r="P3466" i="5" s="1"/>
  <c r="N3493" i="5"/>
  <c r="O3493" i="5" s="1"/>
  <c r="P3493" i="5" s="1"/>
  <c r="Q3505" i="5"/>
  <c r="O3674" i="5"/>
  <c r="P3674" i="5" s="1"/>
  <c r="Q3674" i="5"/>
  <c r="O3774" i="5"/>
  <c r="P3774" i="5" s="1"/>
  <c r="O3804" i="5"/>
  <c r="P3804" i="5" s="1"/>
  <c r="O3836" i="5"/>
  <c r="P3836" i="5" s="1"/>
  <c r="Q3836" i="5"/>
  <c r="O3872" i="5"/>
  <c r="P3872" i="5" s="1"/>
  <c r="Q3872" i="5"/>
  <c r="O3936" i="5"/>
  <c r="P3936" i="5" s="1"/>
  <c r="O3966" i="5"/>
  <c r="P3966" i="5" s="1"/>
  <c r="K3985" i="5"/>
  <c r="K3998" i="5"/>
  <c r="K4032" i="5"/>
  <c r="K4048" i="5"/>
  <c r="K4050" i="5"/>
  <c r="K4073" i="5"/>
  <c r="K4075" i="5"/>
  <c r="K4126" i="5"/>
  <c r="K4135" i="5"/>
  <c r="K4137" i="5"/>
  <c r="K4148" i="5"/>
  <c r="K4168" i="5"/>
  <c r="K4212" i="5"/>
  <c r="K4225" i="5"/>
  <c r="K4261" i="5"/>
  <c r="K4274" i="5"/>
  <c r="K4276" i="5"/>
  <c r="Q4276" i="5" s="1"/>
  <c r="K4297" i="5"/>
  <c r="K4304" i="5"/>
  <c r="K4313" i="5"/>
  <c r="K4324" i="5"/>
  <c r="K4326" i="5"/>
  <c r="Q4370" i="5"/>
  <c r="K4413" i="5"/>
  <c r="Q4426" i="5"/>
  <c r="K4479" i="5"/>
  <c r="K4484" i="5"/>
  <c r="K4522" i="5"/>
  <c r="Q4525" i="5"/>
  <c r="K4536" i="5"/>
  <c r="K4628" i="5"/>
  <c r="Q4681" i="5"/>
  <c r="K4722" i="5"/>
  <c r="Q4741" i="5"/>
  <c r="K4864" i="5"/>
  <c r="Q4897" i="5"/>
  <c r="Q4957" i="5"/>
  <c r="K4965" i="5"/>
  <c r="K5018" i="5"/>
  <c r="K5040" i="5"/>
  <c r="K5094" i="5"/>
  <c r="Q5334" i="5"/>
  <c r="P2290" i="5"/>
  <c r="P2317" i="5"/>
  <c r="P2371" i="5"/>
  <c r="P2380" i="5"/>
  <c r="P2389" i="5"/>
  <c r="P2425" i="5"/>
  <c r="P2470" i="5"/>
  <c r="P2515" i="5"/>
  <c r="P2533" i="5"/>
  <c r="P2542" i="5"/>
  <c r="P2551" i="5"/>
  <c r="P2560" i="5"/>
  <c r="P2569" i="5"/>
  <c r="P2596" i="5"/>
  <c r="P2614" i="5"/>
  <c r="P2650" i="5"/>
  <c r="P2659" i="5"/>
  <c r="N2688" i="5"/>
  <c r="O2688" i="5" s="1"/>
  <c r="P2688" i="5" s="1"/>
  <c r="N2697" i="5"/>
  <c r="O2697" i="5" s="1"/>
  <c r="P2697" i="5" s="1"/>
  <c r="P2704" i="5"/>
  <c r="N2706" i="5"/>
  <c r="O2706" i="5" s="1"/>
  <c r="P2706" i="5" s="1"/>
  <c r="N2715" i="5"/>
  <c r="O2715" i="5" s="1"/>
  <c r="P2715" i="5" s="1"/>
  <c r="N2724" i="5"/>
  <c r="O2724" i="5" s="1"/>
  <c r="P2724" i="5" s="1"/>
  <c r="N2733" i="5"/>
  <c r="O2733" i="5" s="1"/>
  <c r="P2733" i="5" s="1"/>
  <c r="N2742" i="5"/>
  <c r="O2742" i="5" s="1"/>
  <c r="P2742" i="5" s="1"/>
  <c r="N2751" i="5"/>
  <c r="O2751" i="5" s="1"/>
  <c r="P2751" i="5" s="1"/>
  <c r="N2769" i="5"/>
  <c r="O2769" i="5" s="1"/>
  <c r="P2769" i="5" s="1"/>
  <c r="N2778" i="5"/>
  <c r="O2778" i="5" s="1"/>
  <c r="P2778" i="5" s="1"/>
  <c r="P2785" i="5"/>
  <c r="N2787" i="5"/>
  <c r="O2787" i="5" s="1"/>
  <c r="P2787" i="5" s="1"/>
  <c r="P2794" i="5"/>
  <c r="N2796" i="5"/>
  <c r="O2796" i="5" s="1"/>
  <c r="P2796" i="5" s="1"/>
  <c r="N2805" i="5"/>
  <c r="O2805" i="5" s="1"/>
  <c r="P2805" i="5" s="1"/>
  <c r="P2812" i="5"/>
  <c r="N2814" i="5"/>
  <c r="O2814" i="5" s="1"/>
  <c r="P2814" i="5" s="1"/>
  <c r="N2823" i="5"/>
  <c r="O2823" i="5" s="1"/>
  <c r="P2823" i="5" s="1"/>
  <c r="P2830" i="5"/>
  <c r="N2832" i="5"/>
  <c r="O2832" i="5" s="1"/>
  <c r="P2832" i="5" s="1"/>
  <c r="N2841" i="5"/>
  <c r="O2841" i="5" s="1"/>
  <c r="P2841" i="5" s="1"/>
  <c r="N2850" i="5"/>
  <c r="O2850" i="5" s="1"/>
  <c r="P2850" i="5" s="1"/>
  <c r="N2859" i="5"/>
  <c r="O2859" i="5" s="1"/>
  <c r="P2859" i="5" s="1"/>
  <c r="N2868" i="5"/>
  <c r="O2868" i="5" s="1"/>
  <c r="P2868" i="5" s="1"/>
  <c r="N2877" i="5"/>
  <c r="O2877" i="5" s="1"/>
  <c r="P2877" i="5" s="1"/>
  <c r="N2886" i="5"/>
  <c r="O2886" i="5" s="1"/>
  <c r="P2886" i="5" s="1"/>
  <c r="N2895" i="5"/>
  <c r="O2895" i="5" s="1"/>
  <c r="P2895" i="5" s="1"/>
  <c r="N2904" i="5"/>
  <c r="O2904" i="5" s="1"/>
  <c r="P2904" i="5" s="1"/>
  <c r="N2913" i="5"/>
  <c r="O2913" i="5" s="1"/>
  <c r="P2913" i="5" s="1"/>
  <c r="P2920" i="5"/>
  <c r="N2922" i="5"/>
  <c r="O2922" i="5" s="1"/>
  <c r="P2922" i="5" s="1"/>
  <c r="P2929" i="5"/>
  <c r="N2931" i="5"/>
  <c r="O2931" i="5" s="1"/>
  <c r="P2931" i="5" s="1"/>
  <c r="N2949" i="5"/>
  <c r="O2949" i="5" s="1"/>
  <c r="P2949" i="5" s="1"/>
  <c r="N2958" i="5"/>
  <c r="O2958" i="5" s="1"/>
  <c r="P2958" i="5" s="1"/>
  <c r="P2965" i="5"/>
  <c r="N2976" i="5"/>
  <c r="O2976" i="5" s="1"/>
  <c r="P2976" i="5" s="1"/>
  <c r="N2985" i="5"/>
  <c r="O2985" i="5" s="1"/>
  <c r="P2985" i="5" s="1"/>
  <c r="N2994" i="5"/>
  <c r="O2994" i="5" s="1"/>
  <c r="P2994" i="5" s="1"/>
  <c r="N3003" i="5"/>
  <c r="O3003" i="5" s="1"/>
  <c r="P3003" i="5" s="1"/>
  <c r="N3012" i="5"/>
  <c r="O3012" i="5" s="1"/>
  <c r="P3012" i="5" s="1"/>
  <c r="N3021" i="5"/>
  <c r="O3021" i="5" s="1"/>
  <c r="P3021" i="5" s="1"/>
  <c r="N3030" i="5"/>
  <c r="O3030" i="5" s="1"/>
  <c r="P3030" i="5" s="1"/>
  <c r="N3039" i="5"/>
  <c r="O3039" i="5" s="1"/>
  <c r="P3039" i="5" s="1"/>
  <c r="N3048" i="5"/>
  <c r="O3048" i="5" s="1"/>
  <c r="P3048" i="5" s="1"/>
  <c r="P3055" i="5"/>
  <c r="N3066" i="5"/>
  <c r="O3066" i="5" s="1"/>
  <c r="P3066" i="5" s="1"/>
  <c r="N3075" i="5"/>
  <c r="O3075" i="5" s="1"/>
  <c r="P3075" i="5" s="1"/>
  <c r="N3084" i="5"/>
  <c r="O3084" i="5" s="1"/>
  <c r="P3084" i="5" s="1"/>
  <c r="P3091" i="5"/>
  <c r="N3093" i="5"/>
  <c r="O3093" i="5" s="1"/>
  <c r="P3093" i="5" s="1"/>
  <c r="N3102" i="5"/>
  <c r="O3102" i="5" s="1"/>
  <c r="P3102" i="5" s="1"/>
  <c r="P3109" i="5"/>
  <c r="N3111" i="5"/>
  <c r="O3111" i="5" s="1"/>
  <c r="P3111" i="5" s="1"/>
  <c r="N3120" i="5"/>
  <c r="O3120" i="5" s="1"/>
  <c r="P3120" i="5" s="1"/>
  <c r="N3129" i="5"/>
  <c r="O3129" i="5" s="1"/>
  <c r="P3129" i="5" s="1"/>
  <c r="N3138" i="5"/>
  <c r="O3138" i="5" s="1"/>
  <c r="P3138" i="5" s="1"/>
  <c r="N3147" i="5"/>
  <c r="O3147" i="5" s="1"/>
  <c r="P3147" i="5" s="1"/>
  <c r="N3165" i="5"/>
  <c r="O3165" i="5" s="1"/>
  <c r="P3165" i="5" s="1"/>
  <c r="N3174" i="5"/>
  <c r="O3174" i="5" s="1"/>
  <c r="P3174" i="5" s="1"/>
  <c r="N3183" i="5"/>
  <c r="O3183" i="5" s="1"/>
  <c r="P3183" i="5" s="1"/>
  <c r="N3192" i="5"/>
  <c r="O3192" i="5" s="1"/>
  <c r="P3192" i="5" s="1"/>
  <c r="N3201" i="5"/>
  <c r="O3201" i="5" s="1"/>
  <c r="P3201" i="5" s="1"/>
  <c r="N3210" i="5"/>
  <c r="O3210" i="5" s="1"/>
  <c r="P3210" i="5" s="1"/>
  <c r="N3219" i="5"/>
  <c r="O3219" i="5" s="1"/>
  <c r="P3219" i="5" s="1"/>
  <c r="N3228" i="5"/>
  <c r="O3228" i="5" s="1"/>
  <c r="P3228" i="5" s="1"/>
  <c r="N3237" i="5"/>
  <c r="O3237" i="5" s="1"/>
  <c r="P3237" i="5" s="1"/>
  <c r="N3246" i="5"/>
  <c r="O3246" i="5" s="1"/>
  <c r="P3246" i="5" s="1"/>
  <c r="N3255" i="5"/>
  <c r="O3255" i="5" s="1"/>
  <c r="P3255" i="5" s="1"/>
  <c r="P3271" i="5"/>
  <c r="N3273" i="5"/>
  <c r="O3273" i="5" s="1"/>
  <c r="P3273" i="5" s="1"/>
  <c r="N3282" i="5"/>
  <c r="O3282" i="5" s="1"/>
  <c r="P3282" i="5" s="1"/>
  <c r="P3289" i="5"/>
  <c r="N3291" i="5"/>
  <c r="O3291" i="5" s="1"/>
  <c r="P3291" i="5" s="1"/>
  <c r="N3300" i="5"/>
  <c r="O3300" i="5" s="1"/>
  <c r="P3300" i="5" s="1"/>
  <c r="N3309" i="5"/>
  <c r="O3309" i="5" s="1"/>
  <c r="P3309" i="5" s="1"/>
  <c r="N3318" i="5"/>
  <c r="O3318" i="5" s="1"/>
  <c r="P3318" i="5" s="1"/>
  <c r="N3327" i="5"/>
  <c r="O3327" i="5" s="1"/>
  <c r="P3327" i="5" s="1"/>
  <c r="P3334" i="5"/>
  <c r="N3336" i="5"/>
  <c r="O3336" i="5" s="1"/>
  <c r="P3336" i="5" s="1"/>
  <c r="N3345" i="5"/>
  <c r="O3345" i="5" s="1"/>
  <c r="P3345" i="5" s="1"/>
  <c r="P3352" i="5"/>
  <c r="N3354" i="5"/>
  <c r="O3354" i="5" s="1"/>
  <c r="P3354" i="5" s="1"/>
  <c r="N3363" i="5"/>
  <c r="O3363" i="5" s="1"/>
  <c r="P3363" i="5" s="1"/>
  <c r="N3372" i="5"/>
  <c r="O3372" i="5" s="1"/>
  <c r="P3372" i="5" s="1"/>
  <c r="N3381" i="5"/>
  <c r="O3381" i="5" s="1"/>
  <c r="P3381" i="5" s="1"/>
  <c r="N3390" i="5"/>
  <c r="O3390" i="5" s="1"/>
  <c r="P3390" i="5" s="1"/>
  <c r="N3418" i="5"/>
  <c r="O3418" i="5" s="1"/>
  <c r="P3418" i="5" s="1"/>
  <c r="N3428" i="5"/>
  <c r="O3428" i="5" s="1"/>
  <c r="P3428" i="5" s="1"/>
  <c r="N3445" i="5"/>
  <c r="O3445" i="5" s="1"/>
  <c r="P3445" i="5" s="1"/>
  <c r="N3447" i="5"/>
  <c r="O3447" i="5" s="1"/>
  <c r="P3447" i="5" s="1"/>
  <c r="N3449" i="5"/>
  <c r="O3449" i="5" s="1"/>
  <c r="P3449" i="5" s="1"/>
  <c r="N3476" i="5"/>
  <c r="O3476" i="5" s="1"/>
  <c r="P3476" i="5" s="1"/>
  <c r="Q3485" i="5"/>
  <c r="N3495" i="5"/>
  <c r="O3495" i="5" s="1"/>
  <c r="P3495" i="5" s="1"/>
  <c r="N3497" i="5"/>
  <c r="O3497" i="5"/>
  <c r="P3497" i="5" s="1"/>
  <c r="N3514" i="5"/>
  <c r="O3514" i="5" s="1"/>
  <c r="P3514" i="5" s="1"/>
  <c r="Q3526" i="5"/>
  <c r="O3548" i="5"/>
  <c r="P3548" i="5" s="1"/>
  <c r="Q3548" i="5"/>
  <c r="O3612" i="5"/>
  <c r="P3612" i="5" s="1"/>
  <c r="O3642" i="5"/>
  <c r="O3661" i="5"/>
  <c r="P3661" i="5" s="1"/>
  <c r="O3710" i="5"/>
  <c r="P3710" i="5" s="1"/>
  <c r="Q3710" i="5"/>
  <c r="K8778" i="5"/>
  <c r="K8776" i="5"/>
  <c r="K8773" i="5"/>
  <c r="K8770" i="5"/>
  <c r="K8767" i="5"/>
  <c r="K8764" i="5"/>
  <c r="K8761" i="5"/>
  <c r="K8758" i="5"/>
  <c r="K8755" i="5"/>
  <c r="K8752" i="5"/>
  <c r="K8749" i="5"/>
  <c r="K8746" i="5"/>
  <c r="K8743" i="5"/>
  <c r="K8740" i="5"/>
  <c r="K8737" i="5"/>
  <c r="K8734" i="5"/>
  <c r="K8731" i="5"/>
  <c r="K8728" i="5"/>
  <c r="K8725" i="5"/>
  <c r="K8722" i="5"/>
  <c r="K8719" i="5"/>
  <c r="K8716" i="5"/>
  <c r="K8713" i="5"/>
  <c r="K8710" i="5"/>
  <c r="K8707" i="5"/>
  <c r="K8704" i="5"/>
  <c r="K8701" i="5"/>
  <c r="K8698" i="5"/>
  <c r="K8695" i="5"/>
  <c r="K8692" i="5"/>
  <c r="K8689" i="5"/>
  <c r="K8686" i="5"/>
  <c r="K8683" i="5"/>
  <c r="K8680" i="5"/>
  <c r="K8677" i="5"/>
  <c r="K8674" i="5"/>
  <c r="K8671" i="5"/>
  <c r="K8668" i="5"/>
  <c r="K8665" i="5"/>
  <c r="K8662" i="5"/>
  <c r="K8659" i="5"/>
  <c r="K8656" i="5"/>
  <c r="K8653" i="5"/>
  <c r="K8727" i="5"/>
  <c r="K8718" i="5"/>
  <c r="K8709" i="5"/>
  <c r="K8700" i="5"/>
  <c r="K8690" i="5"/>
  <c r="K8672" i="5"/>
  <c r="K8654" i="5"/>
  <c r="K8685" i="5"/>
  <c r="K8691" i="5"/>
  <c r="K8775" i="5"/>
  <c r="K8769" i="5"/>
  <c r="K8753" i="5"/>
  <c r="K8745" i="5"/>
  <c r="K8777" i="5"/>
  <c r="K8774" i="5"/>
  <c r="K8766" i="5"/>
  <c r="K8750" i="5"/>
  <c r="K8742" i="5"/>
  <c r="K8696" i="5"/>
  <c r="K8688" i="5"/>
  <c r="K8684" i="5"/>
  <c r="K8678" i="5"/>
  <c r="K8667" i="5"/>
  <c r="K8660" i="5"/>
  <c r="K8645" i="5"/>
  <c r="K8634" i="5"/>
  <c r="K8620" i="5"/>
  <c r="K8609" i="5"/>
  <c r="K8598" i="5"/>
  <c r="K8584" i="5"/>
  <c r="K8715" i="5"/>
  <c r="K8702" i="5"/>
  <c r="K8675" i="5"/>
  <c r="K8673" i="5"/>
  <c r="K8739" i="5"/>
  <c r="K8736" i="5"/>
  <c r="K8733" i="5"/>
  <c r="K8720" i="5"/>
  <c r="K8712" i="5"/>
  <c r="K8748" i="5"/>
  <c r="K8681" i="5"/>
  <c r="K8652" i="5"/>
  <c r="K8642" i="5"/>
  <c r="K8637" i="5"/>
  <c r="K8632" i="5"/>
  <c r="K8622" i="5"/>
  <c r="K8617" i="5"/>
  <c r="K8607" i="5"/>
  <c r="K8582" i="5"/>
  <c r="K8569" i="5"/>
  <c r="K8564" i="5"/>
  <c r="K8757" i="5"/>
  <c r="K8754" i="5"/>
  <c r="K8730" i="5"/>
  <c r="Q8730" i="5" s="1"/>
  <c r="K8717" i="5"/>
  <c r="K8714" i="5"/>
  <c r="K8663" i="5"/>
  <c r="K8647" i="5"/>
  <c r="K8627" i="5"/>
  <c r="K8612" i="5"/>
  <c r="K8597" i="5"/>
  <c r="K8592" i="5"/>
  <c r="K8587" i="5"/>
  <c r="K8577" i="5"/>
  <c r="K8756" i="5"/>
  <c r="K8655" i="5"/>
  <c r="K8648" i="5"/>
  <c r="K8633" i="5"/>
  <c r="K8628" i="5"/>
  <c r="K8623" i="5"/>
  <c r="K8613" i="5"/>
  <c r="K8583" i="5"/>
  <c r="K8565" i="5"/>
  <c r="K8735" i="5"/>
  <c r="K8711" i="5"/>
  <c r="K8765" i="5"/>
  <c r="K8738" i="5"/>
  <c r="K8741" i="5"/>
  <c r="K8772" i="5"/>
  <c r="K8724" i="5"/>
  <c r="K8586" i="5"/>
  <c r="K8576" i="5"/>
  <c r="K8570" i="5"/>
  <c r="K8562" i="5"/>
  <c r="K8557" i="5"/>
  <c r="K8760" i="5"/>
  <c r="K8744" i="5"/>
  <c r="K8706" i="5"/>
  <c r="K8703" i="5"/>
  <c r="K8694" i="5"/>
  <c r="K8650" i="5"/>
  <c r="K8588" i="5"/>
  <c r="K8578" i="5"/>
  <c r="K8574" i="5"/>
  <c r="K8572" i="5"/>
  <c r="K8568" i="5"/>
  <c r="K8566" i="5"/>
  <c r="K8552" i="5"/>
  <c r="K8547" i="5"/>
  <c r="K8534" i="5"/>
  <c r="K8529" i="5"/>
  <c r="K8763" i="5"/>
  <c r="K8759" i="5"/>
  <c r="K8726" i="5"/>
  <c r="K8693" i="5"/>
  <c r="K8682" i="5"/>
  <c r="K8639" i="5"/>
  <c r="K8593" i="5"/>
  <c r="K8585" i="5"/>
  <c r="K8558" i="5"/>
  <c r="K8553" i="5"/>
  <c r="K8540" i="5"/>
  <c r="K8535" i="5"/>
  <c r="K8522" i="5"/>
  <c r="K8511" i="5"/>
  <c r="K8500" i="5"/>
  <c r="K8486" i="5"/>
  <c r="K8475" i="5"/>
  <c r="K8464" i="5"/>
  <c r="K8450" i="5"/>
  <c r="K8439" i="5"/>
  <c r="K8428" i="5"/>
  <c r="K8414" i="5"/>
  <c r="K8403" i="5"/>
  <c r="K8392" i="5"/>
  <c r="K8378" i="5"/>
  <c r="K8367" i="5"/>
  <c r="K8364" i="5"/>
  <c r="K8361" i="5"/>
  <c r="K8358" i="5"/>
  <c r="K8355" i="5"/>
  <c r="K8352" i="5"/>
  <c r="K8349" i="5"/>
  <c r="K8346" i="5"/>
  <c r="K8343" i="5"/>
  <c r="K8340" i="5"/>
  <c r="K8337" i="5"/>
  <c r="K8334" i="5"/>
  <c r="K8331" i="5"/>
  <c r="K8328" i="5"/>
  <c r="K8325" i="5"/>
  <c r="K8322" i="5"/>
  <c r="K8319" i="5"/>
  <c r="K8316" i="5"/>
  <c r="K8313" i="5"/>
  <c r="K8697" i="5"/>
  <c r="K8658" i="5"/>
  <c r="K8626" i="5"/>
  <c r="K8732" i="5"/>
  <c r="K8708" i="5"/>
  <c r="K8687" i="5"/>
  <c r="K8635" i="5"/>
  <c r="K8621" i="5"/>
  <c r="K8611" i="5"/>
  <c r="K8618" i="5"/>
  <c r="K8601" i="5"/>
  <c r="K8768" i="5"/>
  <c r="K8670" i="5"/>
  <c r="K8630" i="5"/>
  <c r="K8567" i="5"/>
  <c r="K8556" i="5"/>
  <c r="K8543" i="5"/>
  <c r="K8541" i="5"/>
  <c r="K8528" i="5"/>
  <c r="K8514" i="5"/>
  <c r="K8499" i="5"/>
  <c r="K8494" i="5"/>
  <c r="K8489" i="5"/>
  <c r="K8643" i="5"/>
  <c r="K8625" i="5"/>
  <c r="K8608" i="5"/>
  <c r="K8603" i="5"/>
  <c r="K8590" i="5"/>
  <c r="K8560" i="5"/>
  <c r="K8554" i="5"/>
  <c r="K8550" i="5"/>
  <c r="K8539" i="5"/>
  <c r="K8526" i="5"/>
  <c r="K8517" i="5"/>
  <c r="K8504" i="5"/>
  <c r="K8474" i="5"/>
  <c r="K8469" i="5"/>
  <c r="K8459" i="5"/>
  <c r="K8454" i="5"/>
  <c r="K8751" i="5"/>
  <c r="K8747" i="5"/>
  <c r="K8705" i="5"/>
  <c r="K8669" i="5"/>
  <c r="K8649" i="5"/>
  <c r="K8638" i="5"/>
  <c r="K8636" i="5"/>
  <c r="K8629" i="5"/>
  <c r="K8600" i="5"/>
  <c r="K8544" i="5"/>
  <c r="K8531" i="5"/>
  <c r="K8510" i="5"/>
  <c r="K8505" i="5"/>
  <c r="K8495" i="5"/>
  <c r="K8490" i="5"/>
  <c r="K8480" i="5"/>
  <c r="K8470" i="5"/>
  <c r="K8445" i="5"/>
  <c r="K8432" i="5"/>
  <c r="K8402" i="5"/>
  <c r="K8397" i="5"/>
  <c r="K8387" i="5"/>
  <c r="K8382" i="5"/>
  <c r="K8372" i="5"/>
  <c r="K8354" i="5"/>
  <c r="K8336" i="5"/>
  <c r="K8318" i="5"/>
  <c r="K8641" i="5"/>
  <c r="K8614" i="5"/>
  <c r="K8471" i="5"/>
  <c r="K8467" i="5"/>
  <c r="K8447" i="5"/>
  <c r="K8440" i="5"/>
  <c r="K8644" i="5"/>
  <c r="K8605" i="5"/>
  <c r="K8581" i="5"/>
  <c r="K8559" i="5"/>
  <c r="K8502" i="5"/>
  <c r="K8492" i="5"/>
  <c r="K8488" i="5"/>
  <c r="K8484" i="5"/>
  <c r="K8482" i="5"/>
  <c r="K8456" i="5"/>
  <c r="K8619" i="5"/>
  <c r="K8602" i="5"/>
  <c r="K8594" i="5"/>
  <c r="K8589" i="5"/>
  <c r="K8573" i="5"/>
  <c r="K8527" i="5"/>
  <c r="K8525" i="5"/>
  <c r="K8520" i="5"/>
  <c r="K8498" i="5"/>
  <c r="K8496" i="5"/>
  <c r="K8478" i="5"/>
  <c r="K8465" i="5"/>
  <c r="K8452" i="5"/>
  <c r="K8438" i="5"/>
  <c r="K8762" i="5"/>
  <c r="K8723" i="5"/>
  <c r="K8640" i="5"/>
  <c r="K8631" i="5"/>
  <c r="K8616" i="5"/>
  <c r="K8599" i="5"/>
  <c r="K8545" i="5"/>
  <c r="K8538" i="5"/>
  <c r="K8536" i="5"/>
  <c r="K8518" i="5"/>
  <c r="K8512" i="5"/>
  <c r="K8508" i="5"/>
  <c r="K8506" i="5"/>
  <c r="K8476" i="5"/>
  <c r="K8463" i="5"/>
  <c r="K8443" i="5"/>
  <c r="K8429" i="5"/>
  <c r="K8413" i="5"/>
  <c r="K8385" i="5"/>
  <c r="K8376" i="5"/>
  <c r="K8357" i="5"/>
  <c r="K8350" i="5"/>
  <c r="K8329" i="5"/>
  <c r="K8771" i="5"/>
  <c r="K8699" i="5"/>
  <c r="K8646" i="5"/>
  <c r="K8596" i="5"/>
  <c r="K8591" i="5"/>
  <c r="K8575" i="5"/>
  <c r="K8561" i="5"/>
  <c r="K8533" i="5"/>
  <c r="K8516" i="5"/>
  <c r="K8472" i="5"/>
  <c r="K8461" i="5"/>
  <c r="K8448" i="5"/>
  <c r="K8436" i="5"/>
  <c r="K8427" i="5"/>
  <c r="K8420" i="5"/>
  <c r="K8399" i="5"/>
  <c r="K8369" i="5"/>
  <c r="K8362" i="5"/>
  <c r="K8651" i="5"/>
  <c r="K8624" i="5"/>
  <c r="K8595" i="5"/>
  <c r="K8571" i="5"/>
  <c r="K8509" i="5"/>
  <c r="K8501" i="5"/>
  <c r="K8493" i="5"/>
  <c r="K8491" i="5"/>
  <c r="K8483" i="5"/>
  <c r="K8466" i="5"/>
  <c r="K8437" i="5"/>
  <c r="K8430" i="5"/>
  <c r="K8400" i="5"/>
  <c r="K8386" i="5"/>
  <c r="K8377" i="5"/>
  <c r="K8370" i="5"/>
  <c r="K8351" i="5"/>
  <c r="K8344" i="5"/>
  <c r="K8300" i="5"/>
  <c r="K8289" i="5"/>
  <c r="K8278" i="5"/>
  <c r="K8264" i="5"/>
  <c r="K8253" i="5"/>
  <c r="K8242" i="5"/>
  <c r="K8228" i="5"/>
  <c r="K8217" i="5"/>
  <c r="K8206" i="5"/>
  <c r="K8192" i="5"/>
  <c r="K8181" i="5"/>
  <c r="K8170" i="5"/>
  <c r="K8156" i="5"/>
  <c r="K8657" i="5"/>
  <c r="K8604" i="5"/>
  <c r="K8555" i="5"/>
  <c r="K8721" i="5"/>
  <c r="K8679" i="5"/>
  <c r="K8666" i="5"/>
  <c r="K8548" i="5"/>
  <c r="K8542" i="5"/>
  <c r="K8503" i="5"/>
  <c r="K8446" i="5"/>
  <c r="K8444" i="5"/>
  <c r="K8411" i="5"/>
  <c r="K8407" i="5"/>
  <c r="K8388" i="5"/>
  <c r="K8375" i="5"/>
  <c r="K8360" i="5"/>
  <c r="K8356" i="5"/>
  <c r="K8347" i="5"/>
  <c r="K8314" i="5"/>
  <c r="K8302" i="5"/>
  <c r="K8297" i="5"/>
  <c r="K8292" i="5"/>
  <c r="K8277" i="5"/>
  <c r="K8272" i="5"/>
  <c r="K8267" i="5"/>
  <c r="K8257" i="5"/>
  <c r="K8252" i="5"/>
  <c r="K8247" i="5"/>
  <c r="K8237" i="5"/>
  <c r="K8232" i="5"/>
  <c r="K8222" i="5"/>
  <c r="K8207" i="5"/>
  <c r="K8202" i="5"/>
  <c r="K8197" i="5"/>
  <c r="K8177" i="5"/>
  <c r="K8172" i="5"/>
  <c r="K8162" i="5"/>
  <c r="K8147" i="5"/>
  <c r="K8142" i="5"/>
  <c r="K8129" i="5"/>
  <c r="K8124" i="5"/>
  <c r="K8111" i="5"/>
  <c r="K8106" i="5"/>
  <c r="K8729" i="5"/>
  <c r="K8610" i="5"/>
  <c r="K8606" i="5"/>
  <c r="K8563" i="5"/>
  <c r="K8507" i="5"/>
  <c r="K8435" i="5"/>
  <c r="K8410" i="5"/>
  <c r="K8408" i="5"/>
  <c r="K8406" i="5"/>
  <c r="K8381" i="5"/>
  <c r="K8323" i="5"/>
  <c r="K8298" i="5"/>
  <c r="K8664" i="5"/>
  <c r="K8519" i="5"/>
  <c r="K8455" i="5"/>
  <c r="K8423" i="5"/>
  <c r="K8412" i="5"/>
  <c r="K8390" i="5"/>
  <c r="K8374" i="5"/>
  <c r="K8365" i="5"/>
  <c r="K8551" i="5"/>
  <c r="K8515" i="5"/>
  <c r="K8460" i="5"/>
  <c r="K8457" i="5"/>
  <c r="K8442" i="5"/>
  <c r="K8425" i="5"/>
  <c r="K8421" i="5"/>
  <c r="K8416" i="5"/>
  <c r="K8401" i="5"/>
  <c r="K8363" i="5"/>
  <c r="K8338" i="5"/>
  <c r="K8579" i="5"/>
  <c r="K8521" i="5"/>
  <c r="K8485" i="5"/>
  <c r="K8468" i="5"/>
  <c r="K8434" i="5"/>
  <c r="K8383" i="5"/>
  <c r="K8342" i="5"/>
  <c r="K8320" i="5"/>
  <c r="K8312" i="5"/>
  <c r="K8262" i="5"/>
  <c r="K8255" i="5"/>
  <c r="K8239" i="5"/>
  <c r="K8230" i="5"/>
  <c r="K8216" i="5"/>
  <c r="K8182" i="5"/>
  <c r="K8157" i="5"/>
  <c r="K8150" i="5"/>
  <c r="K8143" i="5"/>
  <c r="K8136" i="5"/>
  <c r="K8122" i="5"/>
  <c r="K8096" i="5"/>
  <c r="K8086" i="5"/>
  <c r="K8068" i="5"/>
  <c r="K8050" i="5"/>
  <c r="K8032" i="5"/>
  <c r="K8014" i="5"/>
  <c r="K7996" i="5"/>
  <c r="K7978" i="5"/>
  <c r="K7960" i="5"/>
  <c r="K7942" i="5"/>
  <c r="K7924" i="5"/>
  <c r="K8676" i="5"/>
  <c r="K8524" i="5"/>
  <c r="K8418" i="5"/>
  <c r="K8353" i="5"/>
  <c r="K8310" i="5"/>
  <c r="K8303" i="5"/>
  <c r="K8294" i="5"/>
  <c r="K8271" i="5"/>
  <c r="K8251" i="5"/>
  <c r="K8246" i="5"/>
  <c r="K8477" i="5"/>
  <c r="K8473" i="5"/>
  <c r="K8449" i="5"/>
  <c r="K8409" i="5"/>
  <c r="K8405" i="5"/>
  <c r="K8394" i="5"/>
  <c r="K8301" i="5"/>
  <c r="K8285" i="5"/>
  <c r="K8276" i="5"/>
  <c r="K8269" i="5"/>
  <c r="K8260" i="5"/>
  <c r="K8453" i="5"/>
  <c r="K8341" i="5"/>
  <c r="K8287" i="5"/>
  <c r="K8243" i="5"/>
  <c r="K8241" i="5"/>
  <c r="K8233" i="5"/>
  <c r="K8214" i="5"/>
  <c r="K8212" i="5"/>
  <c r="K8199" i="5"/>
  <c r="K8195" i="5"/>
  <c r="K8193" i="5"/>
  <c r="K8180" i="5"/>
  <c r="K8178" i="5"/>
  <c r="K8165" i="5"/>
  <c r="K8146" i="5"/>
  <c r="K8133" i="5"/>
  <c r="K8120" i="5"/>
  <c r="K8118" i="5"/>
  <c r="K8537" i="5"/>
  <c r="K8487" i="5"/>
  <c r="K8481" i="5"/>
  <c r="K8424" i="5"/>
  <c r="K8379" i="5"/>
  <c r="K8327" i="5"/>
  <c r="K8324" i="5"/>
  <c r="K8305" i="5"/>
  <c r="K8274" i="5"/>
  <c r="K8270" i="5"/>
  <c r="K8268" i="5"/>
  <c r="K8231" i="5"/>
  <c r="K8229" i="5"/>
  <c r="K8227" i="5"/>
  <c r="K8191" i="5"/>
  <c r="K8433" i="5"/>
  <c r="K8415" i="5"/>
  <c r="K8321" i="5"/>
  <c r="K8225" i="5"/>
  <c r="K8661" i="5"/>
  <c r="K8615" i="5"/>
  <c r="K8532" i="5"/>
  <c r="K8513" i="5"/>
  <c r="K8366" i="5"/>
  <c r="K8335" i="5"/>
  <c r="K8332" i="5"/>
  <c r="K8307" i="5"/>
  <c r="K8295" i="5"/>
  <c r="K8291" i="5"/>
  <c r="K8265" i="5"/>
  <c r="K8263" i="5"/>
  <c r="K8259" i="5"/>
  <c r="K8223" i="5"/>
  <c r="K8210" i="5"/>
  <c r="K8153" i="5"/>
  <c r="K8125" i="5"/>
  <c r="K8114" i="5"/>
  <c r="K8112" i="5"/>
  <c r="K8103" i="5"/>
  <c r="K8092" i="5"/>
  <c r="K8085" i="5"/>
  <c r="K8059" i="5"/>
  <c r="K8052" i="5"/>
  <c r="K8045" i="5"/>
  <c r="K8038" i="5"/>
  <c r="K8031" i="5"/>
  <c r="K8005" i="5"/>
  <c r="K7998" i="5"/>
  <c r="K7991" i="5"/>
  <c r="K7984" i="5"/>
  <c r="K7977" i="5"/>
  <c r="K7951" i="5"/>
  <c r="K7944" i="5"/>
  <c r="K7937" i="5"/>
  <c r="K7930" i="5"/>
  <c r="K7923" i="5"/>
  <c r="K7913" i="5"/>
  <c r="K7902" i="5"/>
  <c r="K7888" i="5"/>
  <c r="K7877" i="5"/>
  <c r="K7866" i="5"/>
  <c r="K7852" i="5"/>
  <c r="K7841" i="5"/>
  <c r="K7830" i="5"/>
  <c r="K7816" i="5"/>
  <c r="K7805" i="5"/>
  <c r="K7794" i="5"/>
  <c r="K7780" i="5"/>
  <c r="K7769" i="5"/>
  <c r="K7758" i="5"/>
  <c r="K7744" i="5"/>
  <c r="K7733" i="5"/>
  <c r="K7722" i="5"/>
  <c r="K7708" i="5"/>
  <c r="K7697" i="5"/>
  <c r="K7686" i="5"/>
  <c r="K7683" i="5"/>
  <c r="K7680" i="5"/>
  <c r="K7677" i="5"/>
  <c r="K7674" i="5"/>
  <c r="K7671" i="5"/>
  <c r="K7668" i="5"/>
  <c r="K7665" i="5"/>
  <c r="K7662" i="5"/>
  <c r="K7659" i="5"/>
  <c r="K7656" i="5"/>
  <c r="K7653" i="5"/>
  <c r="K7650" i="5"/>
  <c r="K7647" i="5"/>
  <c r="K7644" i="5"/>
  <c r="K7641" i="5"/>
  <c r="K7638" i="5"/>
  <c r="K7635" i="5"/>
  <c r="K7632" i="5"/>
  <c r="K7629" i="5"/>
  <c r="K7626" i="5"/>
  <c r="K7623" i="5"/>
  <c r="K8391" i="5"/>
  <c r="K8348" i="5"/>
  <c r="K8326" i="5"/>
  <c r="K8309" i="5"/>
  <c r="K8293" i="5"/>
  <c r="K8280" i="5"/>
  <c r="K8221" i="5"/>
  <c r="K8208" i="5"/>
  <c r="K8204" i="5"/>
  <c r="K8200" i="5"/>
  <c r="K8185" i="5"/>
  <c r="K8174" i="5"/>
  <c r="K8168" i="5"/>
  <c r="K8138" i="5"/>
  <c r="K8110" i="5"/>
  <c r="K8101" i="5"/>
  <c r="K8078" i="5"/>
  <c r="K8462" i="5"/>
  <c r="K8426" i="5"/>
  <c r="K8417" i="5"/>
  <c r="K8311" i="5"/>
  <c r="K8284" i="5"/>
  <c r="K8282" i="5"/>
  <c r="K8261" i="5"/>
  <c r="K8250" i="5"/>
  <c r="K8248" i="5"/>
  <c r="K8244" i="5"/>
  <c r="K8219" i="5"/>
  <c r="K8215" i="5"/>
  <c r="K8151" i="5"/>
  <c r="K8134" i="5"/>
  <c r="K8123" i="5"/>
  <c r="K8121" i="5"/>
  <c r="K8389" i="5"/>
  <c r="K8299" i="5"/>
  <c r="K8296" i="5"/>
  <c r="K8240" i="5"/>
  <c r="K8224" i="5"/>
  <c r="K8184" i="5"/>
  <c r="K8176" i="5"/>
  <c r="K8116" i="5"/>
  <c r="K8079" i="5"/>
  <c r="K8066" i="5"/>
  <c r="K8053" i="5"/>
  <c r="K8025" i="5"/>
  <c r="K8018" i="5"/>
  <c r="K8016" i="5"/>
  <c r="K8580" i="5"/>
  <c r="K8422" i="5"/>
  <c r="K8393" i="5"/>
  <c r="K8226" i="5"/>
  <c r="K8169" i="5"/>
  <c r="K8167" i="5"/>
  <c r="K8155" i="5"/>
  <c r="K8148" i="5"/>
  <c r="K8145" i="5"/>
  <c r="K8131" i="5"/>
  <c r="K8126" i="5"/>
  <c r="K8109" i="5"/>
  <c r="K8105" i="5"/>
  <c r="K8077" i="5"/>
  <c r="K8064" i="5"/>
  <c r="K8051" i="5"/>
  <c r="K8049" i="5"/>
  <c r="K8012" i="5"/>
  <c r="K7999" i="5"/>
  <c r="K8396" i="5"/>
  <c r="K8266" i="5"/>
  <c r="K8234" i="5"/>
  <c r="K8196" i="5"/>
  <c r="K8188" i="5"/>
  <c r="K8186" i="5"/>
  <c r="K8171" i="5"/>
  <c r="K8164" i="5"/>
  <c r="K8107" i="5"/>
  <c r="K8075" i="5"/>
  <c r="K8062" i="5"/>
  <c r="K8047" i="5"/>
  <c r="K8036" i="5"/>
  <c r="K8034" i="5"/>
  <c r="K8523" i="5"/>
  <c r="K8479" i="5"/>
  <c r="K8373" i="5"/>
  <c r="K8283" i="5"/>
  <c r="K8254" i="5"/>
  <c r="K8245" i="5"/>
  <c r="K8218" i="5"/>
  <c r="K8140" i="5"/>
  <c r="K8128" i="5"/>
  <c r="K8094" i="5"/>
  <c r="K8088" i="5"/>
  <c r="K8073" i="5"/>
  <c r="K8060" i="5"/>
  <c r="K8058" i="5"/>
  <c r="K8043" i="5"/>
  <c r="K8021" i="5"/>
  <c r="K8008" i="5"/>
  <c r="K7993" i="5"/>
  <c r="K7982" i="5"/>
  <c r="K7980" i="5"/>
  <c r="K7969" i="5"/>
  <c r="K7956" i="5"/>
  <c r="K7943" i="5"/>
  <c r="K7941" i="5"/>
  <c r="K7875" i="5"/>
  <c r="K7850" i="5"/>
  <c r="K7815" i="5"/>
  <c r="K7800" i="5"/>
  <c r="K7775" i="5"/>
  <c r="K7770" i="5"/>
  <c r="K7755" i="5"/>
  <c r="K7745" i="5"/>
  <c r="K7740" i="5"/>
  <c r="K7730" i="5"/>
  <c r="K7725" i="5"/>
  <c r="K7720" i="5"/>
  <c r="K7710" i="5"/>
  <c r="K7705" i="5"/>
  <c r="K7700" i="5"/>
  <c r="K7685" i="5"/>
  <c r="K7667" i="5"/>
  <c r="K7649" i="5"/>
  <c r="K7631" i="5"/>
  <c r="K8380" i="5"/>
  <c r="K8345" i="5"/>
  <c r="K8315" i="5"/>
  <c r="K8308" i="5"/>
  <c r="K8286" i="5"/>
  <c r="K8201" i="5"/>
  <c r="K8190" i="5"/>
  <c r="K8183" i="5"/>
  <c r="K8173" i="5"/>
  <c r="K8090" i="5"/>
  <c r="K8071" i="5"/>
  <c r="K8056" i="5"/>
  <c r="K8030" i="5"/>
  <c r="K8019" i="5"/>
  <c r="K8006" i="5"/>
  <c r="K8004" i="5"/>
  <c r="K8236" i="5"/>
  <c r="K8175" i="5"/>
  <c r="K8166" i="5"/>
  <c r="K8159" i="5"/>
  <c r="K8130" i="5"/>
  <c r="K8113" i="5"/>
  <c r="K8098" i="5"/>
  <c r="K8084" i="5"/>
  <c r="K8069" i="5"/>
  <c r="K8067" i="5"/>
  <c r="K8041" i="5"/>
  <c r="K8546" i="5"/>
  <c r="K8209" i="5"/>
  <c r="K8198" i="5"/>
  <c r="K8100" i="5"/>
  <c r="K8097" i="5"/>
  <c r="K8083" i="5"/>
  <c r="K8080" i="5"/>
  <c r="K8070" i="5"/>
  <c r="K8040" i="5"/>
  <c r="K8037" i="5"/>
  <c r="K8398" i="5"/>
  <c r="K8288" i="5"/>
  <c r="K8205" i="5"/>
  <c r="K8139" i="5"/>
  <c r="K8119" i="5"/>
  <c r="K8029" i="5"/>
  <c r="K8022" i="5"/>
  <c r="K8017" i="5"/>
  <c r="K8001" i="5"/>
  <c r="K7967" i="5"/>
  <c r="K7965" i="5"/>
  <c r="K7928" i="5"/>
  <c r="K7918" i="5"/>
  <c r="K7895" i="5"/>
  <c r="K7886" i="5"/>
  <c r="K7863" i="5"/>
  <c r="K7858" i="5"/>
  <c r="K7842" i="5"/>
  <c r="K7828" i="5"/>
  <c r="K7786" i="5"/>
  <c r="K7777" i="5"/>
  <c r="K7761" i="5"/>
  <c r="K7754" i="5"/>
  <c r="K7713" i="5"/>
  <c r="K7704" i="5"/>
  <c r="K7695" i="5"/>
  <c r="K7688" i="5"/>
  <c r="K7681" i="5"/>
  <c r="K8549" i="5"/>
  <c r="K8451" i="5"/>
  <c r="K8235" i="5"/>
  <c r="K8152" i="5"/>
  <c r="K8135" i="5"/>
  <c r="K8368" i="5"/>
  <c r="K8333" i="5"/>
  <c r="K8306" i="5"/>
  <c r="K8249" i="5"/>
  <c r="K8158" i="5"/>
  <c r="K8497" i="5"/>
  <c r="K8404" i="5"/>
  <c r="K8238" i="5"/>
  <c r="K8211" i="5"/>
  <c r="K8161" i="5"/>
  <c r="K8141" i="5"/>
  <c r="K8160" i="5"/>
  <c r="K8149" i="5"/>
  <c r="K8132" i="5"/>
  <c r="K8076" i="5"/>
  <c r="K8027" i="5"/>
  <c r="K8000" i="5"/>
  <c r="K7953" i="5"/>
  <c r="K7938" i="5"/>
  <c r="K7936" i="5"/>
  <c r="K7934" i="5"/>
  <c r="K7932" i="5"/>
  <c r="K7926" i="5"/>
  <c r="K7922" i="5"/>
  <c r="K7920" i="5"/>
  <c r="K7916" i="5"/>
  <c r="K7914" i="5"/>
  <c r="K7903" i="5"/>
  <c r="K7873" i="5"/>
  <c r="K7862" i="5"/>
  <c r="K7825" i="5"/>
  <c r="K7812" i="5"/>
  <c r="K7790" i="5"/>
  <c r="K7788" i="5"/>
  <c r="K7726" i="5"/>
  <c r="K7703" i="5"/>
  <c r="K7690" i="5"/>
  <c r="K7673" i="5"/>
  <c r="K8395" i="5"/>
  <c r="K8082" i="5"/>
  <c r="K8002" i="5"/>
  <c r="K7912" i="5"/>
  <c r="K7884" i="5"/>
  <c r="K7860" i="5"/>
  <c r="K7845" i="5"/>
  <c r="K7823" i="5"/>
  <c r="K7801" i="5"/>
  <c r="K7784" i="5"/>
  <c r="K7782" i="5"/>
  <c r="K7771" i="5"/>
  <c r="K7767" i="5"/>
  <c r="K7752" i="5"/>
  <c r="K7737" i="5"/>
  <c r="K7724" i="5"/>
  <c r="K7684" i="5"/>
  <c r="K7646" i="5"/>
  <c r="K7639" i="5"/>
  <c r="K7617" i="5"/>
  <c r="K7606" i="5"/>
  <c r="K7592" i="5"/>
  <c r="K7581" i="5"/>
  <c r="K7570" i="5"/>
  <c r="K7556" i="5"/>
  <c r="K8256" i="5"/>
  <c r="K8117" i="5"/>
  <c r="K8061" i="5"/>
  <c r="K8044" i="5"/>
  <c r="K8035" i="5"/>
  <c r="K8024" i="5"/>
  <c r="K8007" i="5"/>
  <c r="K7959" i="5"/>
  <c r="K7955" i="5"/>
  <c r="K7910" i="5"/>
  <c r="K7908" i="5"/>
  <c r="K7901" i="5"/>
  <c r="K7899" i="5"/>
  <c r="K7882" i="5"/>
  <c r="K7871" i="5"/>
  <c r="K7869" i="5"/>
  <c r="K8189" i="5"/>
  <c r="K8163" i="5"/>
  <c r="K8144" i="5"/>
  <c r="K8104" i="5"/>
  <c r="K8091" i="5"/>
  <c r="K7989" i="5"/>
  <c r="K7987" i="5"/>
  <c r="K7975" i="5"/>
  <c r="K7973" i="5"/>
  <c r="K7971" i="5"/>
  <c r="K7963" i="5"/>
  <c r="K7961" i="5"/>
  <c r="K7957" i="5"/>
  <c r="K7948" i="5"/>
  <c r="K7946" i="5"/>
  <c r="K7897" i="5"/>
  <c r="K7880" i="5"/>
  <c r="K7878" i="5"/>
  <c r="K7867" i="5"/>
  <c r="K7856" i="5"/>
  <c r="K7854" i="5"/>
  <c r="K7843" i="5"/>
  <c r="K7839" i="5"/>
  <c r="K7834" i="5"/>
  <c r="K7832" i="5"/>
  <c r="K7808" i="5"/>
  <c r="K7795" i="5"/>
  <c r="K7748" i="5"/>
  <c r="K7716" i="5"/>
  <c r="K7699" i="5"/>
  <c r="K7678" i="5"/>
  <c r="K8290" i="5"/>
  <c r="K8281" i="5"/>
  <c r="K8055" i="5"/>
  <c r="K7995" i="5"/>
  <c r="K7985" i="5"/>
  <c r="K7983" i="5"/>
  <c r="K7981" i="5"/>
  <c r="K7979" i="5"/>
  <c r="K7950" i="5"/>
  <c r="K7935" i="5"/>
  <c r="K7893" i="5"/>
  <c r="K7865" i="5"/>
  <c r="K7806" i="5"/>
  <c r="K7793" i="5"/>
  <c r="K7776" i="5"/>
  <c r="K7759" i="5"/>
  <c r="K7757" i="5"/>
  <c r="K8530" i="5"/>
  <c r="K8339" i="5"/>
  <c r="K8213" i="5"/>
  <c r="K8127" i="5"/>
  <c r="K8046" i="5"/>
  <c r="K8026" i="5"/>
  <c r="K8009" i="5"/>
  <c r="K7997" i="5"/>
  <c r="K7939" i="5"/>
  <c r="K7906" i="5"/>
  <c r="K7891" i="5"/>
  <c r="K7889" i="5"/>
  <c r="K7876" i="5"/>
  <c r="K7874" i="5"/>
  <c r="K7848" i="5"/>
  <c r="K7837" i="5"/>
  <c r="K7813" i="5"/>
  <c r="K7804" i="5"/>
  <c r="K7802" i="5"/>
  <c r="K7791" i="5"/>
  <c r="K7774" i="5"/>
  <c r="K7772" i="5"/>
  <c r="K8194" i="5"/>
  <c r="K8013" i="5"/>
  <c r="K7986" i="5"/>
  <c r="K7927" i="5"/>
  <c r="K7921" i="5"/>
  <c r="K7898" i="5"/>
  <c r="K7818" i="5"/>
  <c r="K7798" i="5"/>
  <c r="K7779" i="5"/>
  <c r="K7768" i="5"/>
  <c r="K7741" i="5"/>
  <c r="K7719" i="5"/>
  <c r="K7712" i="5"/>
  <c r="K7701" i="5"/>
  <c r="K7692" i="5"/>
  <c r="K7676" i="5"/>
  <c r="K7661" i="5"/>
  <c r="K7648" i="5"/>
  <c r="K7619" i="5"/>
  <c r="K7599" i="5"/>
  <c r="K7584" i="5"/>
  <c r="K7569" i="5"/>
  <c r="K7564" i="5"/>
  <c r="K7559" i="5"/>
  <c r="K8371" i="5"/>
  <c r="K8273" i="5"/>
  <c r="K8099" i="5"/>
  <c r="K8072" i="5"/>
  <c r="K8042" i="5"/>
  <c r="K8010" i="5"/>
  <c r="K8003" i="5"/>
  <c r="K7976" i="5"/>
  <c r="K7915" i="5"/>
  <c r="K7890" i="5"/>
  <c r="K7887" i="5"/>
  <c r="K7868" i="5"/>
  <c r="K7835" i="5"/>
  <c r="K7765" i="5"/>
  <c r="K7743" i="5"/>
  <c r="K7694" i="5"/>
  <c r="K7622" i="5"/>
  <c r="K7612" i="5"/>
  <c r="K7587" i="5"/>
  <c r="K7574" i="5"/>
  <c r="K7549" i="5"/>
  <c r="K7538" i="5"/>
  <c r="K7527" i="5"/>
  <c r="K7513" i="5"/>
  <c r="K7502" i="5"/>
  <c r="K7491" i="5"/>
  <c r="K7477" i="5"/>
  <c r="K7466" i="5"/>
  <c r="K7455" i="5"/>
  <c r="K7441" i="5"/>
  <c r="K7430" i="5"/>
  <c r="K7419" i="5"/>
  <c r="K7405" i="5"/>
  <c r="K7394" i="5"/>
  <c r="K7383" i="5"/>
  <c r="K7369" i="5"/>
  <c r="K7358" i="5"/>
  <c r="K7347" i="5"/>
  <c r="K7333" i="5"/>
  <c r="K7322" i="5"/>
  <c r="K7311" i="5"/>
  <c r="K7297" i="5"/>
  <c r="K7286" i="5"/>
  <c r="K7275" i="5"/>
  <c r="K7261" i="5"/>
  <c r="K7250" i="5"/>
  <c r="K7239" i="5"/>
  <c r="K7225" i="5"/>
  <c r="K7214" i="5"/>
  <c r="K7203" i="5"/>
  <c r="K7189" i="5"/>
  <c r="K7178" i="5"/>
  <c r="K7167" i="5"/>
  <c r="K8384" i="5"/>
  <c r="K8258" i="5"/>
  <c r="K8220" i="5"/>
  <c r="K8057" i="5"/>
  <c r="K8023" i="5"/>
  <c r="K8020" i="5"/>
  <c r="K7962" i="5"/>
  <c r="K7947" i="5"/>
  <c r="K7879" i="5"/>
  <c r="K7855" i="5"/>
  <c r="K7840" i="5"/>
  <c r="K7787" i="5"/>
  <c r="K7750" i="5"/>
  <c r="K7732" i="5"/>
  <c r="K7721" i="5"/>
  <c r="K7714" i="5"/>
  <c r="K7696" i="5"/>
  <c r="K7669" i="5"/>
  <c r="K7657" i="5"/>
  <c r="K7642" i="5"/>
  <c r="K7633" i="5"/>
  <c r="K7607" i="5"/>
  <c r="K7602" i="5"/>
  <c r="K7597" i="5"/>
  <c r="K7582" i="5"/>
  <c r="K8441" i="5"/>
  <c r="K8419" i="5"/>
  <c r="K8304" i="5"/>
  <c r="K8154" i="5"/>
  <c r="K8137" i="5"/>
  <c r="K8115" i="5"/>
  <c r="K8095" i="5"/>
  <c r="K7988" i="5"/>
  <c r="K7970" i="5"/>
  <c r="K7909" i="5"/>
  <c r="K7900" i="5"/>
  <c r="K7820" i="5"/>
  <c r="K7773" i="5"/>
  <c r="K7734" i="5"/>
  <c r="K7723" i="5"/>
  <c r="K7698" i="5"/>
  <c r="K7687" i="5"/>
  <c r="K7655" i="5"/>
  <c r="K7615" i="5"/>
  <c r="K7590" i="5"/>
  <c r="K7577" i="5"/>
  <c r="K7572" i="5"/>
  <c r="K7562" i="5"/>
  <c r="K7544" i="5"/>
  <c r="K7533" i="5"/>
  <c r="K7519" i="5"/>
  <c r="K7508" i="5"/>
  <c r="K7497" i="5"/>
  <c r="K8458" i="5"/>
  <c r="K8330" i="5"/>
  <c r="K8317" i="5"/>
  <c r="K8048" i="5"/>
  <c r="K7917" i="5"/>
  <c r="K7810" i="5"/>
  <c r="K7797" i="5"/>
  <c r="K7781" i="5"/>
  <c r="K7778" i="5"/>
  <c r="K7760" i="5"/>
  <c r="K7727" i="5"/>
  <c r="K7718" i="5"/>
  <c r="K7707" i="5"/>
  <c r="K7689" i="5"/>
  <c r="K7627" i="5"/>
  <c r="K7620" i="5"/>
  <c r="K7605" i="5"/>
  <c r="K7600" i="5"/>
  <c r="K7595" i="5"/>
  <c r="K7585" i="5"/>
  <c r="K7555" i="5"/>
  <c r="K7547" i="5"/>
  <c r="K7536" i="5"/>
  <c r="K7522" i="5"/>
  <c r="K7511" i="5"/>
  <c r="K7500" i="5"/>
  <c r="K8179" i="5"/>
  <c r="K8102" i="5"/>
  <c r="K8087" i="5"/>
  <c r="K8063" i="5"/>
  <c r="K8033" i="5"/>
  <c r="K7964" i="5"/>
  <c r="K7952" i="5"/>
  <c r="K7929" i="5"/>
  <c r="K7911" i="5"/>
  <c r="K7892" i="5"/>
  <c r="K7881" i="5"/>
  <c r="K7870" i="5"/>
  <c r="K7857" i="5"/>
  <c r="K7847" i="5"/>
  <c r="K7817" i="5"/>
  <c r="K7792" i="5"/>
  <c r="K7789" i="5"/>
  <c r="K7764" i="5"/>
  <c r="K7738" i="5"/>
  <c r="K7736" i="5"/>
  <c r="K7709" i="5"/>
  <c r="K7691" i="5"/>
  <c r="K7682" i="5"/>
  <c r="K7651" i="5"/>
  <c r="K7640" i="5"/>
  <c r="K7625" i="5"/>
  <c r="K7610" i="5"/>
  <c r="K7580" i="5"/>
  <c r="K7575" i="5"/>
  <c r="K7565" i="5"/>
  <c r="K7560" i="5"/>
  <c r="K7550" i="5"/>
  <c r="K7539" i="5"/>
  <c r="K7525" i="5"/>
  <c r="K7514" i="5"/>
  <c r="K7503" i="5"/>
  <c r="K7489" i="5"/>
  <c r="K7990" i="5"/>
  <c r="K7940" i="5"/>
  <c r="K7853" i="5"/>
  <c r="K7679" i="5"/>
  <c r="K7537" i="5"/>
  <c r="K7535" i="5"/>
  <c r="K7529" i="5"/>
  <c r="K7492" i="5"/>
  <c r="K7481" i="5"/>
  <c r="K7471" i="5"/>
  <c r="K8028" i="5"/>
  <c r="K7905" i="5"/>
  <c r="K7831" i="5"/>
  <c r="K7824" i="5"/>
  <c r="K7706" i="5"/>
  <c r="K7675" i="5"/>
  <c r="K7672" i="5"/>
  <c r="K7652" i="5"/>
  <c r="K7609" i="5"/>
  <c r="K7604" i="5"/>
  <c r="K7594" i="5"/>
  <c r="K7579" i="5"/>
  <c r="K7567" i="5"/>
  <c r="K7551" i="5"/>
  <c r="K7543" i="5"/>
  <c r="K7541" i="5"/>
  <c r="K7520" i="5"/>
  <c r="K7512" i="5"/>
  <c r="K7506" i="5"/>
  <c r="K7498" i="5"/>
  <c r="K7494" i="5"/>
  <c r="K7490" i="5"/>
  <c r="K7488" i="5"/>
  <c r="K7486" i="5"/>
  <c r="K7456" i="5"/>
  <c r="K7451" i="5"/>
  <c r="K7446" i="5"/>
  <c r="K7431" i="5"/>
  <c r="K7416" i="5"/>
  <c r="K7406" i="5"/>
  <c r="K7401" i="5"/>
  <c r="K7348" i="5"/>
  <c r="K7343" i="5"/>
  <c r="K7338" i="5"/>
  <c r="K7323" i="5"/>
  <c r="K7308" i="5"/>
  <c r="K7298" i="5"/>
  <c r="K7293" i="5"/>
  <c r="K7240" i="5"/>
  <c r="K7235" i="5"/>
  <c r="K7230" i="5"/>
  <c r="K7215" i="5"/>
  <c r="K7200" i="5"/>
  <c r="K7190" i="5"/>
  <c r="K7185" i="5"/>
  <c r="K7152" i="5"/>
  <c r="K7147" i="5"/>
  <c r="K7134" i="5"/>
  <c r="K7129" i="5"/>
  <c r="K7116" i="5"/>
  <c r="K7111" i="5"/>
  <c r="K7098" i="5"/>
  <c r="K7093" i="5"/>
  <c r="K7080" i="5"/>
  <c r="K7075" i="5"/>
  <c r="K7062" i="5"/>
  <c r="K7057" i="5"/>
  <c r="K7044" i="5"/>
  <c r="K7039" i="5"/>
  <c r="K8054" i="5"/>
  <c r="K7814" i="5"/>
  <c r="K7693" i="5"/>
  <c r="K7621" i="5"/>
  <c r="K7553" i="5"/>
  <c r="K7518" i="5"/>
  <c r="K7516" i="5"/>
  <c r="K7496" i="5"/>
  <c r="K7479" i="5"/>
  <c r="K7474" i="5"/>
  <c r="K7464" i="5"/>
  <c r="K7439" i="5"/>
  <c r="K7426" i="5"/>
  <c r="K7421" i="5"/>
  <c r="K7411" i="5"/>
  <c r="K7391" i="5"/>
  <c r="K7386" i="5"/>
  <c r="K7381" i="5"/>
  <c r="K7371" i="5"/>
  <c r="K7366" i="5"/>
  <c r="K7356" i="5"/>
  <c r="K7331" i="5"/>
  <c r="K7318" i="5"/>
  <c r="K7313" i="5"/>
  <c r="K7303" i="5"/>
  <c r="K7283" i="5"/>
  <c r="K8275" i="5"/>
  <c r="K7919" i="5"/>
  <c r="K7904" i="5"/>
  <c r="K7883" i="5"/>
  <c r="K7859" i="5"/>
  <c r="K7846" i="5"/>
  <c r="K7836" i="5"/>
  <c r="K7785" i="5"/>
  <c r="K7751" i="5"/>
  <c r="K7711" i="5"/>
  <c r="K7654" i="5"/>
  <c r="K7643" i="5"/>
  <c r="K7618" i="5"/>
  <c r="K7616" i="5"/>
  <c r="K7603" i="5"/>
  <c r="K7601" i="5"/>
  <c r="K7596" i="5"/>
  <c r="K7576" i="5"/>
  <c r="K7528" i="5"/>
  <c r="K7526" i="5"/>
  <c r="K7504" i="5"/>
  <c r="K7472" i="5"/>
  <c r="K8279" i="5"/>
  <c r="K8015" i="5"/>
  <c r="K8011" i="5"/>
  <c r="K7958" i="5"/>
  <c r="K7954" i="5"/>
  <c r="K7872" i="5"/>
  <c r="K7849" i="5"/>
  <c r="K7819" i="5"/>
  <c r="K7747" i="5"/>
  <c r="K7611" i="5"/>
  <c r="K7608" i="5"/>
  <c r="K7593" i="5"/>
  <c r="K7578" i="5"/>
  <c r="K7557" i="5"/>
  <c r="K7548" i="5"/>
  <c r="K7542" i="5"/>
  <c r="K7534" i="5"/>
  <c r="K7530" i="5"/>
  <c r="K7482" i="5"/>
  <c r="K7467" i="5"/>
  <c r="K7452" i="5"/>
  <c r="K8074" i="5"/>
  <c r="K7992" i="5"/>
  <c r="K7931" i="5"/>
  <c r="K7907" i="5"/>
  <c r="K7894" i="5"/>
  <c r="K7799" i="5"/>
  <c r="K7796" i="5"/>
  <c r="K7717" i="5"/>
  <c r="K7664" i="5"/>
  <c r="K7636" i="5"/>
  <c r="K7598" i="5"/>
  <c r="K7588" i="5"/>
  <c r="K7586" i="5"/>
  <c r="K7573" i="5"/>
  <c r="K7571" i="5"/>
  <c r="K7532" i="5"/>
  <c r="K7861" i="5"/>
  <c r="K7826" i="5"/>
  <c r="K7822" i="5"/>
  <c r="K7763" i="5"/>
  <c r="K7753" i="5"/>
  <c r="K7731" i="5"/>
  <c r="K7645" i="5"/>
  <c r="K7628" i="5"/>
  <c r="K7613" i="5"/>
  <c r="K8431" i="5"/>
  <c r="K8359" i="5"/>
  <c r="K7994" i="5"/>
  <c r="K7729" i="5"/>
  <c r="K7702" i="5"/>
  <c r="K7666" i="5"/>
  <c r="K7552" i="5"/>
  <c r="K7476" i="5"/>
  <c r="K7453" i="5"/>
  <c r="K7447" i="5"/>
  <c r="K7445" i="5"/>
  <c r="K7443" i="5"/>
  <c r="K7396" i="5"/>
  <c r="K7387" i="5"/>
  <c r="K7385" i="5"/>
  <c r="K7379" i="5"/>
  <c r="K7342" i="5"/>
  <c r="K7314" i="5"/>
  <c r="K7295" i="5"/>
  <c r="K7273" i="5"/>
  <c r="K7266" i="5"/>
  <c r="K7245" i="5"/>
  <c r="K7236" i="5"/>
  <c r="K7229" i="5"/>
  <c r="K7222" i="5"/>
  <c r="K8081" i="5"/>
  <c r="K7803" i="5"/>
  <c r="K7670" i="5"/>
  <c r="K7568" i="5"/>
  <c r="K7515" i="5"/>
  <c r="K7469" i="5"/>
  <c r="K7465" i="5"/>
  <c r="K7432" i="5"/>
  <c r="K7428" i="5"/>
  <c r="K7424" i="5"/>
  <c r="K7415" i="5"/>
  <c r="K7413" i="5"/>
  <c r="K7409" i="5"/>
  <c r="K7392" i="5"/>
  <c r="K7357" i="5"/>
  <c r="K7355" i="5"/>
  <c r="K7353" i="5"/>
  <c r="K7291" i="5"/>
  <c r="K7282" i="5"/>
  <c r="K7280" i="5"/>
  <c r="K7257" i="5"/>
  <c r="K7252" i="5"/>
  <c r="K7974" i="5"/>
  <c r="K7811" i="5"/>
  <c r="K7807" i="5"/>
  <c r="K7756" i="5"/>
  <c r="K7591" i="5"/>
  <c r="K7558" i="5"/>
  <c r="K7521" i="5"/>
  <c r="K7485" i="5"/>
  <c r="K7483" i="5"/>
  <c r="K7478" i="5"/>
  <c r="K7437" i="5"/>
  <c r="K7407" i="5"/>
  <c r="K7377" i="5"/>
  <c r="K7362" i="5"/>
  <c r="K7340" i="5"/>
  <c r="K7336" i="5"/>
  <c r="K7334" i="5"/>
  <c r="K7327" i="5"/>
  <c r="K7312" i="5"/>
  <c r="K7310" i="5"/>
  <c r="K7278" i="5"/>
  <c r="K7271" i="5"/>
  <c r="K7264" i="5"/>
  <c r="K7234" i="5"/>
  <c r="K7213" i="5"/>
  <c r="K7199" i="5"/>
  <c r="K7933" i="5"/>
  <c r="K7851" i="5"/>
  <c r="K7735" i="5"/>
  <c r="K7658" i="5"/>
  <c r="K7546" i="5"/>
  <c r="K7524" i="5"/>
  <c r="K7499" i="5"/>
  <c r="K7422" i="5"/>
  <c r="K7403" i="5"/>
  <c r="K7351" i="5"/>
  <c r="K7349" i="5"/>
  <c r="K7325" i="5"/>
  <c r="K7306" i="5"/>
  <c r="K7289" i="5"/>
  <c r="K7287" i="5"/>
  <c r="K7262" i="5"/>
  <c r="K7255" i="5"/>
  <c r="K7248" i="5"/>
  <c r="K7243" i="5"/>
  <c r="K7218" i="5"/>
  <c r="K7211" i="5"/>
  <c r="K7197" i="5"/>
  <c r="K7188" i="5"/>
  <c r="K7169" i="5"/>
  <c r="K7153" i="5"/>
  <c r="K7132" i="5"/>
  <c r="K7120" i="5"/>
  <c r="K7113" i="5"/>
  <c r="K7106" i="5"/>
  <c r="K7099" i="5"/>
  <c r="K7078" i="5"/>
  <c r="K7066" i="5"/>
  <c r="K7059" i="5"/>
  <c r="K7052" i="5"/>
  <c r="K7045" i="5"/>
  <c r="K7033" i="5"/>
  <c r="K7020" i="5"/>
  <c r="K7015" i="5"/>
  <c r="K7002" i="5"/>
  <c r="K6997" i="5"/>
  <c r="K6984" i="5"/>
  <c r="K6979" i="5"/>
  <c r="K6966" i="5"/>
  <c r="K6961" i="5"/>
  <c r="K6948" i="5"/>
  <c r="K6943" i="5"/>
  <c r="K6930" i="5"/>
  <c r="K6925" i="5"/>
  <c r="K6912" i="5"/>
  <c r="K6907" i="5"/>
  <c r="K6894" i="5"/>
  <c r="K6889" i="5"/>
  <c r="K6876" i="5"/>
  <c r="K6871" i="5"/>
  <c r="K6858" i="5"/>
  <c r="K6853" i="5"/>
  <c r="K6840" i="5"/>
  <c r="K6835" i="5"/>
  <c r="K6822" i="5"/>
  <c r="K6817" i="5"/>
  <c r="K6804" i="5"/>
  <c r="K6799" i="5"/>
  <c r="K6786" i="5"/>
  <c r="K6781" i="5"/>
  <c r="K6768" i="5"/>
  <c r="K6763" i="5"/>
  <c r="K6750" i="5"/>
  <c r="K6745" i="5"/>
  <c r="K6732" i="5"/>
  <c r="K6727" i="5"/>
  <c r="K6714" i="5"/>
  <c r="K6709" i="5"/>
  <c r="K6696" i="5"/>
  <c r="K6691" i="5"/>
  <c r="K6678" i="5"/>
  <c r="K6673" i="5"/>
  <c r="K6660" i="5"/>
  <c r="K6655" i="5"/>
  <c r="K6647" i="5"/>
  <c r="K6644" i="5"/>
  <c r="K6641" i="5"/>
  <c r="K6638" i="5"/>
  <c r="K6635" i="5"/>
  <c r="K6632" i="5"/>
  <c r="K6629" i="5"/>
  <c r="K6626" i="5"/>
  <c r="K6623" i="5"/>
  <c r="K6620" i="5"/>
  <c r="K6617" i="5"/>
  <c r="K7968" i="5"/>
  <c r="K7896" i="5"/>
  <c r="K7739" i="5"/>
  <c r="K7728" i="5"/>
  <c r="K7624" i="5"/>
  <c r="K7561" i="5"/>
  <c r="K7505" i="5"/>
  <c r="K7493" i="5"/>
  <c r="K7480" i="5"/>
  <c r="K7473" i="5"/>
  <c r="K7462" i="5"/>
  <c r="K7399" i="5"/>
  <c r="K7390" i="5"/>
  <c r="K7388" i="5"/>
  <c r="K7375" i="5"/>
  <c r="K7373" i="5"/>
  <c r="K7332" i="5"/>
  <c r="K7321" i="5"/>
  <c r="K7319" i="5"/>
  <c r="K7317" i="5"/>
  <c r="K7285" i="5"/>
  <c r="K7276" i="5"/>
  <c r="K7269" i="5"/>
  <c r="K7260" i="5"/>
  <c r="K7241" i="5"/>
  <c r="K7232" i="5"/>
  <c r="K7223" i="5"/>
  <c r="K7209" i="5"/>
  <c r="K7204" i="5"/>
  <c r="K7181" i="5"/>
  <c r="K7160" i="5"/>
  <c r="K7146" i="5"/>
  <c r="K7139" i="5"/>
  <c r="K8108" i="5"/>
  <c r="K8039" i="5"/>
  <c r="K7827" i="5"/>
  <c r="K7742" i="5"/>
  <c r="K7614" i="5"/>
  <c r="K7517" i="5"/>
  <c r="K7487" i="5"/>
  <c r="K7475" i="5"/>
  <c r="K7460" i="5"/>
  <c r="K7458" i="5"/>
  <c r="K7454" i="5"/>
  <c r="K7450" i="5"/>
  <c r="K7444" i="5"/>
  <c r="K7442" i="5"/>
  <c r="K7435" i="5"/>
  <c r="K7420" i="5"/>
  <c r="K7418" i="5"/>
  <c r="K7384" i="5"/>
  <c r="K7367" i="5"/>
  <c r="K7360" i="5"/>
  <c r="K7345" i="5"/>
  <c r="K7304" i="5"/>
  <c r="K7302" i="5"/>
  <c r="K7300" i="5"/>
  <c r="K7296" i="5"/>
  <c r="K7281" i="5"/>
  <c r="K7253" i="5"/>
  <c r="K7202" i="5"/>
  <c r="K7195" i="5"/>
  <c r="K7186" i="5"/>
  <c r="K7179" i="5"/>
  <c r="K7174" i="5"/>
  <c r="K7165" i="5"/>
  <c r="K7158" i="5"/>
  <c r="K7151" i="5"/>
  <c r="K7144" i="5"/>
  <c r="K7125" i="5"/>
  <c r="K8187" i="5"/>
  <c r="K7637" i="5"/>
  <c r="K7566" i="5"/>
  <c r="K7461" i="5"/>
  <c r="K7436" i="5"/>
  <c r="K7433" i="5"/>
  <c r="K7425" i="5"/>
  <c r="K7337" i="5"/>
  <c r="K7207" i="5"/>
  <c r="K7205" i="5"/>
  <c r="K7198" i="5"/>
  <c r="K7194" i="5"/>
  <c r="K7156" i="5"/>
  <c r="K7135" i="5"/>
  <c r="K7115" i="5"/>
  <c r="K7102" i="5"/>
  <c r="K7949" i="5"/>
  <c r="K7945" i="5"/>
  <c r="K7844" i="5"/>
  <c r="K7398" i="5"/>
  <c r="K7395" i="5"/>
  <c r="K7350" i="5"/>
  <c r="K7328" i="5"/>
  <c r="K7315" i="5"/>
  <c r="K7299" i="5"/>
  <c r="K7238" i="5"/>
  <c r="K7154" i="5"/>
  <c r="K7137" i="5"/>
  <c r="K7133" i="5"/>
  <c r="K7925" i="5"/>
  <c r="K7746" i="5"/>
  <c r="K7589" i="5"/>
  <c r="K7540" i="5"/>
  <c r="K7507" i="5"/>
  <c r="K7449" i="5"/>
  <c r="K7368" i="5"/>
  <c r="K7365" i="5"/>
  <c r="K7344" i="5"/>
  <c r="K7339" i="5"/>
  <c r="K7305" i="5"/>
  <c r="K7268" i="5"/>
  <c r="K7265" i="5"/>
  <c r="K7196" i="5"/>
  <c r="K7183" i="5"/>
  <c r="K7131" i="5"/>
  <c r="K7109" i="5"/>
  <c r="K7100" i="5"/>
  <c r="K7096" i="5"/>
  <c r="K7087" i="5"/>
  <c r="K7076" i="5"/>
  <c r="K7065" i="5"/>
  <c r="K7063" i="5"/>
  <c r="K7050" i="5"/>
  <c r="K7037" i="5"/>
  <c r="K7030" i="5"/>
  <c r="K7011" i="5"/>
  <c r="K7004" i="5"/>
  <c r="K6990" i="5"/>
  <c r="K6983" i="5"/>
  <c r="K6976" i="5"/>
  <c r="K6957" i="5"/>
  <c r="K6950" i="5"/>
  <c r="K6936" i="5"/>
  <c r="K6929" i="5"/>
  <c r="K6922" i="5"/>
  <c r="K6903" i="5"/>
  <c r="K6896" i="5"/>
  <c r="K6882" i="5"/>
  <c r="K6875" i="5"/>
  <c r="K6868" i="5"/>
  <c r="K6849" i="5"/>
  <c r="K6842" i="5"/>
  <c r="K6828" i="5"/>
  <c r="K6821" i="5"/>
  <c r="K6814" i="5"/>
  <c r="K6795" i="5"/>
  <c r="K6788" i="5"/>
  <c r="K6774" i="5"/>
  <c r="K6767" i="5"/>
  <c r="K6760" i="5"/>
  <c r="K6741" i="5"/>
  <c r="K6734" i="5"/>
  <c r="K6720" i="5"/>
  <c r="K6713" i="5"/>
  <c r="K6706" i="5"/>
  <c r="K6687" i="5"/>
  <c r="K6680" i="5"/>
  <c r="K6666" i="5"/>
  <c r="K6659" i="5"/>
  <c r="K6652" i="5"/>
  <c r="K6642" i="5"/>
  <c r="K6624" i="5"/>
  <c r="K8089" i="5"/>
  <c r="K7809" i="5"/>
  <c r="K7715" i="5"/>
  <c r="K7484" i="5"/>
  <c r="K7463" i="5"/>
  <c r="K7440" i="5"/>
  <c r="K7427" i="5"/>
  <c r="K7378" i="5"/>
  <c r="K7352" i="5"/>
  <c r="K7330" i="5"/>
  <c r="K7320" i="5"/>
  <c r="K7307" i="5"/>
  <c r="K7288" i="5"/>
  <c r="K7270" i="5"/>
  <c r="K7237" i="5"/>
  <c r="K7227" i="5"/>
  <c r="K7193" i="5"/>
  <c r="K7191" i="5"/>
  <c r="K7187" i="5"/>
  <c r="K7168" i="5"/>
  <c r="K7164" i="5"/>
  <c r="K7149" i="5"/>
  <c r="K7145" i="5"/>
  <c r="K7143" i="5"/>
  <c r="K7124" i="5"/>
  <c r="K7122" i="5"/>
  <c r="K7094" i="5"/>
  <c r="K7083" i="5"/>
  <c r="K7072" i="5"/>
  <c r="K7035" i="5"/>
  <c r="K8065" i="5"/>
  <c r="K7972" i="5"/>
  <c r="K7762" i="5"/>
  <c r="K7749" i="5"/>
  <c r="K7554" i="5"/>
  <c r="K7457" i="5"/>
  <c r="K7397" i="5"/>
  <c r="K7370" i="5"/>
  <c r="K7354" i="5"/>
  <c r="K7309" i="5"/>
  <c r="K7301" i="5"/>
  <c r="K7272" i="5"/>
  <c r="K7267" i="5"/>
  <c r="K7220" i="5"/>
  <c r="K7176" i="5"/>
  <c r="K7128" i="5"/>
  <c r="K7126" i="5"/>
  <c r="K7118" i="5"/>
  <c r="K7107" i="5"/>
  <c r="K7105" i="5"/>
  <c r="K7092" i="5"/>
  <c r="K7090" i="5"/>
  <c r="K7081" i="5"/>
  <c r="K7070" i="5"/>
  <c r="K7055" i="5"/>
  <c r="K7046" i="5"/>
  <c r="K7042" i="5"/>
  <c r="K7833" i="5"/>
  <c r="K7829" i="5"/>
  <c r="K7429" i="5"/>
  <c r="K7400" i="5"/>
  <c r="K7324" i="5"/>
  <c r="K7279" i="5"/>
  <c r="K7256" i="5"/>
  <c r="K7170" i="5"/>
  <c r="K7162" i="5"/>
  <c r="K7117" i="5"/>
  <c r="K7112" i="5"/>
  <c r="K7082" i="5"/>
  <c r="K7073" i="5"/>
  <c r="K7071" i="5"/>
  <c r="K7064" i="5"/>
  <c r="K7058" i="5"/>
  <c r="K7049" i="5"/>
  <c r="K7047" i="5"/>
  <c r="K7032" i="5"/>
  <c r="K7000" i="5"/>
  <c r="K6993" i="5"/>
  <c r="K6980" i="5"/>
  <c r="K6965" i="5"/>
  <c r="K6952" i="5"/>
  <c r="K6915" i="5"/>
  <c r="K6913" i="5"/>
  <c r="K6900" i="5"/>
  <c r="K6887" i="5"/>
  <c r="K6874" i="5"/>
  <c r="K6863" i="5"/>
  <c r="K7459" i="5"/>
  <c r="K7423" i="5"/>
  <c r="K7326" i="5"/>
  <c r="K7259" i="5"/>
  <c r="K7228" i="5"/>
  <c r="K7192" i="5"/>
  <c r="K7175" i="5"/>
  <c r="K7172" i="5"/>
  <c r="K7148" i="5"/>
  <c r="K7142" i="5"/>
  <c r="K7114" i="5"/>
  <c r="K7101" i="5"/>
  <c r="K7088" i="5"/>
  <c r="K7086" i="5"/>
  <c r="K7084" i="5"/>
  <c r="K7051" i="5"/>
  <c r="K7028" i="5"/>
  <c r="K7017" i="5"/>
  <c r="K6991" i="5"/>
  <c r="K6978" i="5"/>
  <c r="K6946" i="5"/>
  <c r="K6939" i="5"/>
  <c r="K6926" i="5"/>
  <c r="K6911" i="5"/>
  <c r="K6898" i="5"/>
  <c r="K6861" i="5"/>
  <c r="K6859" i="5"/>
  <c r="K7663" i="5"/>
  <c r="K7495" i="5"/>
  <c r="K7393" i="5"/>
  <c r="K7380" i="5"/>
  <c r="K7374" i="5"/>
  <c r="K7364" i="5"/>
  <c r="K7329" i="5"/>
  <c r="K7247" i="5"/>
  <c r="K7244" i="5"/>
  <c r="K7217" i="5"/>
  <c r="K7136" i="5"/>
  <c r="K7130" i="5"/>
  <c r="K7077" i="5"/>
  <c r="K7068" i="5"/>
  <c r="K7026" i="5"/>
  <c r="K7013" i="5"/>
  <c r="K6989" i="5"/>
  <c r="K6974" i="5"/>
  <c r="K6963" i="5"/>
  <c r="K6937" i="5"/>
  <c r="K6924" i="5"/>
  <c r="K6892" i="5"/>
  <c r="K6885" i="5"/>
  <c r="K6872" i="5"/>
  <c r="K6857" i="5"/>
  <c r="K6844" i="5"/>
  <c r="K6807" i="5"/>
  <c r="K6805" i="5"/>
  <c r="K6792" i="5"/>
  <c r="K6779" i="5"/>
  <c r="K6766" i="5"/>
  <c r="K6755" i="5"/>
  <c r="K6740" i="5"/>
  <c r="K6716" i="5"/>
  <c r="K6705" i="5"/>
  <c r="K6703" i="5"/>
  <c r="K6690" i="5"/>
  <c r="K6688" i="5"/>
  <c r="K6675" i="5"/>
  <c r="K6664" i="5"/>
  <c r="K6616" i="5"/>
  <c r="K6605" i="5"/>
  <c r="K6591" i="5"/>
  <c r="K6580" i="5"/>
  <c r="K6569" i="5"/>
  <c r="K6555" i="5"/>
  <c r="K6544" i="5"/>
  <c r="K6533" i="5"/>
  <c r="K7885" i="5"/>
  <c r="K7412" i="5"/>
  <c r="K7408" i="5"/>
  <c r="K7389" i="5"/>
  <c r="K7361" i="5"/>
  <c r="K7284" i="5"/>
  <c r="K7258" i="5"/>
  <c r="K7231" i="5"/>
  <c r="K7208" i="5"/>
  <c r="K7180" i="5"/>
  <c r="K7159" i="5"/>
  <c r="K7127" i="5"/>
  <c r="K7095" i="5"/>
  <c r="K7024" i="5"/>
  <c r="K7007" i="5"/>
  <c r="K6955" i="5"/>
  <c r="K6944" i="5"/>
  <c r="K6933" i="5"/>
  <c r="K6931" i="5"/>
  <c r="K6918" i="5"/>
  <c r="K6905" i="5"/>
  <c r="K6881" i="5"/>
  <c r="K6866" i="5"/>
  <c r="K7402" i="5"/>
  <c r="K7341" i="5"/>
  <c r="K7335" i="5"/>
  <c r="K7274" i="5"/>
  <c r="K7246" i="5"/>
  <c r="K7224" i="5"/>
  <c r="K7221" i="5"/>
  <c r="K7216" i="5"/>
  <c r="K7182" i="5"/>
  <c r="K7141" i="5"/>
  <c r="K7121" i="5"/>
  <c r="K7061" i="5"/>
  <c r="K7048" i="5"/>
  <c r="K7041" i="5"/>
  <c r="K7022" i="5"/>
  <c r="K7018" i="5"/>
  <c r="K6996" i="5"/>
  <c r="K6994" i="5"/>
  <c r="K6981" i="5"/>
  <c r="K6970" i="5"/>
  <c r="K6953" i="5"/>
  <c r="K6901" i="5"/>
  <c r="K6890" i="5"/>
  <c r="K6879" i="5"/>
  <c r="K6877" i="5"/>
  <c r="K6864" i="5"/>
  <c r="K7563" i="5"/>
  <c r="K7523" i="5"/>
  <c r="K7363" i="5"/>
  <c r="K7249" i="5"/>
  <c r="K7233" i="5"/>
  <c r="K7161" i="5"/>
  <c r="K7108" i="5"/>
  <c r="K7085" i="5"/>
  <c r="K7074" i="5"/>
  <c r="K7031" i="5"/>
  <c r="K7005" i="5"/>
  <c r="K7003" i="5"/>
  <c r="K7821" i="5"/>
  <c r="K7660" i="5"/>
  <c r="K7545" i="5"/>
  <c r="K7434" i="5"/>
  <c r="K7201" i="5"/>
  <c r="K7166" i="5"/>
  <c r="K7155" i="5"/>
  <c r="K7056" i="5"/>
  <c r="K7040" i="5"/>
  <c r="K7027" i="5"/>
  <c r="K6971" i="5"/>
  <c r="K6958" i="5"/>
  <c r="K6942" i="5"/>
  <c r="K6919" i="5"/>
  <c r="K6914" i="5"/>
  <c r="K6904" i="5"/>
  <c r="K6888" i="5"/>
  <c r="K6851" i="5"/>
  <c r="K6847" i="5"/>
  <c r="K6810" i="5"/>
  <c r="K6802" i="5"/>
  <c r="K6784" i="5"/>
  <c r="K6759" i="5"/>
  <c r="K6757" i="5"/>
  <c r="K6753" i="5"/>
  <c r="K6747" i="5"/>
  <c r="K6674" i="5"/>
  <c r="K6670" i="5"/>
  <c r="K6668" i="5"/>
  <c r="K6658" i="5"/>
  <c r="K6639" i="5"/>
  <c r="K7468" i="5"/>
  <c r="K7294" i="5"/>
  <c r="K7140" i="5"/>
  <c r="K7089" i="5"/>
  <c r="K7079" i="5"/>
  <c r="K7067" i="5"/>
  <c r="K7021" i="5"/>
  <c r="K6968" i="5"/>
  <c r="K6934" i="5"/>
  <c r="K6893" i="5"/>
  <c r="K6880" i="5"/>
  <c r="K6860" i="5"/>
  <c r="K6855" i="5"/>
  <c r="K6845" i="5"/>
  <c r="K6841" i="5"/>
  <c r="K6839" i="5"/>
  <c r="K6837" i="5"/>
  <c r="K6800" i="5"/>
  <c r="K6798" i="5"/>
  <c r="K6796" i="5"/>
  <c r="K7583" i="5"/>
  <c r="K7510" i="5"/>
  <c r="K7414" i="5"/>
  <c r="K7410" i="5"/>
  <c r="K7150" i="5"/>
  <c r="K7103" i="5"/>
  <c r="K7012" i="5"/>
  <c r="K7009" i="5"/>
  <c r="K6986" i="5"/>
  <c r="K6973" i="5"/>
  <c r="K6947" i="5"/>
  <c r="K6921" i="5"/>
  <c r="K6916" i="5"/>
  <c r="K6865" i="5"/>
  <c r="K6843" i="5"/>
  <c r="K6833" i="5"/>
  <c r="K6808" i="5"/>
  <c r="K6806" i="5"/>
  <c r="K6794" i="5"/>
  <c r="K6790" i="5"/>
  <c r="K6735" i="5"/>
  <c r="K6729" i="5"/>
  <c r="K6725" i="5"/>
  <c r="K6590" i="5"/>
  <c r="K6575" i="5"/>
  <c r="K6550" i="5"/>
  <c r="K6545" i="5"/>
  <c r="K6530" i="5"/>
  <c r="K6522" i="5"/>
  <c r="K6508" i="5"/>
  <c r="K6497" i="5"/>
  <c r="K6486" i="5"/>
  <c r="K6472" i="5"/>
  <c r="K6461" i="5"/>
  <c r="K6450" i="5"/>
  <c r="K6436" i="5"/>
  <c r="K6425" i="5"/>
  <c r="K6414" i="5"/>
  <c r="K6400" i="5"/>
  <c r="K6389" i="5"/>
  <c r="K6378" i="5"/>
  <c r="K6364" i="5"/>
  <c r="K6353" i="5"/>
  <c r="K6342" i="5"/>
  <c r="K6328" i="5"/>
  <c r="K6317" i="5"/>
  <c r="K6306" i="5"/>
  <c r="K6292" i="5"/>
  <c r="K6281" i="5"/>
  <c r="K6270" i="5"/>
  <c r="K7501" i="5"/>
  <c r="K7372" i="5"/>
  <c r="K7346" i="5"/>
  <c r="K7290" i="5"/>
  <c r="K7263" i="5"/>
  <c r="K7210" i="5"/>
  <c r="K7206" i="5"/>
  <c r="K7110" i="5"/>
  <c r="K7060" i="5"/>
  <c r="K6988" i="5"/>
  <c r="K6923" i="5"/>
  <c r="K6895" i="5"/>
  <c r="K6867" i="5"/>
  <c r="K6862" i="5"/>
  <c r="K6778" i="5"/>
  <c r="K6776" i="5"/>
  <c r="K6772" i="5"/>
  <c r="K6719" i="5"/>
  <c r="K6715" i="5"/>
  <c r="K6711" i="5"/>
  <c r="K6707" i="5"/>
  <c r="K6701" i="5"/>
  <c r="K6699" i="5"/>
  <c r="K6693" i="5"/>
  <c r="K6689" i="5"/>
  <c r="K6681" i="5"/>
  <c r="K6679" i="5"/>
  <c r="K6631" i="5"/>
  <c r="K6578" i="5"/>
  <c r="K7838" i="5"/>
  <c r="K7766" i="5"/>
  <c r="K7509" i="5"/>
  <c r="K7417" i="5"/>
  <c r="K7226" i="5"/>
  <c r="K7219" i="5"/>
  <c r="K7123" i="5"/>
  <c r="K7069" i="5"/>
  <c r="K7029" i="5"/>
  <c r="K7023" i="5"/>
  <c r="K7001" i="5"/>
  <c r="K6985" i="5"/>
  <c r="K6972" i="5"/>
  <c r="K6949" i="5"/>
  <c r="K6941" i="5"/>
  <c r="K6928" i="5"/>
  <c r="K6920" i="5"/>
  <c r="K6910" i="5"/>
  <c r="K6908" i="5"/>
  <c r="K6869" i="5"/>
  <c r="K6838" i="5"/>
  <c r="K6819" i="5"/>
  <c r="K6815" i="5"/>
  <c r="K6780" i="5"/>
  <c r="K6770" i="5"/>
  <c r="K6764" i="5"/>
  <c r="K6762" i="5"/>
  <c r="K6758" i="5"/>
  <c r="K6748" i="5"/>
  <c r="K6717" i="5"/>
  <c r="K6677" i="5"/>
  <c r="K6671" i="5"/>
  <c r="K6640" i="5"/>
  <c r="K6613" i="5"/>
  <c r="K6608" i="5"/>
  <c r="K6603" i="5"/>
  <c r="K6593" i="5"/>
  <c r="K7531" i="5"/>
  <c r="K7470" i="5"/>
  <c r="K7184" i="5"/>
  <c r="K7171" i="5"/>
  <c r="K7157" i="5"/>
  <c r="K7138" i="5"/>
  <c r="K7091" i="5"/>
  <c r="K7034" i="5"/>
  <c r="K7006" i="5"/>
  <c r="K6975" i="5"/>
  <c r="K6967" i="5"/>
  <c r="K6962" i="5"/>
  <c r="K6959" i="5"/>
  <c r="K6938" i="5"/>
  <c r="K6884" i="5"/>
  <c r="K6850" i="5"/>
  <c r="K6848" i="5"/>
  <c r="K6813" i="5"/>
  <c r="K6811" i="5"/>
  <c r="K6803" i="5"/>
  <c r="K6756" i="5"/>
  <c r="K6746" i="5"/>
  <c r="K6730" i="5"/>
  <c r="K6669" i="5"/>
  <c r="K6627" i="5"/>
  <c r="K6618" i="5"/>
  <c r="K6598" i="5"/>
  <c r="K7177" i="5"/>
  <c r="K6883" i="5"/>
  <c r="K6873" i="5"/>
  <c r="K6793" i="5"/>
  <c r="K6783" i="5"/>
  <c r="K6773" i="5"/>
  <c r="K6686" i="5"/>
  <c r="K6643" i="5"/>
  <c r="K6630" i="5"/>
  <c r="K6612" i="5"/>
  <c r="K6601" i="5"/>
  <c r="K6599" i="5"/>
  <c r="K6588" i="5"/>
  <c r="K6586" i="5"/>
  <c r="K6553" i="5"/>
  <c r="K6515" i="5"/>
  <c r="K6500" i="5"/>
  <c r="K6485" i="5"/>
  <c r="K6480" i="5"/>
  <c r="K6475" i="5"/>
  <c r="K6465" i="5"/>
  <c r="K6435" i="5"/>
  <c r="K6427" i="5"/>
  <c r="K7173" i="5"/>
  <c r="K7054" i="5"/>
  <c r="K6995" i="5"/>
  <c r="K6982" i="5"/>
  <c r="K7783" i="5"/>
  <c r="K7277" i="5"/>
  <c r="K7038" i="5"/>
  <c r="K6998" i="5"/>
  <c r="K8093" i="5"/>
  <c r="K7382" i="5"/>
  <c r="K7316" i="5"/>
  <c r="K7292" i="5"/>
  <c r="K7016" i="5"/>
  <c r="K7864" i="5"/>
  <c r="K7212" i="5"/>
  <c r="K7053" i="5"/>
  <c r="K7630" i="5"/>
  <c r="K7448" i="5"/>
  <c r="Q7448" i="5" s="1"/>
  <c r="K7104" i="5"/>
  <c r="K7966" i="5"/>
  <c r="K7438" i="5"/>
  <c r="K7376" i="5"/>
  <c r="K7254" i="5"/>
  <c r="K7242" i="5"/>
  <c r="K7163" i="5"/>
  <c r="K7119" i="5"/>
  <c r="K7043" i="5"/>
  <c r="K7036" i="5"/>
  <c r="K6969" i="5"/>
  <c r="K6951" i="5"/>
  <c r="K6917" i="5"/>
  <c r="K6906" i="5"/>
  <c r="K6832" i="5"/>
  <c r="K6820" i="5"/>
  <c r="K6812" i="5"/>
  <c r="K6809" i="5"/>
  <c r="K6777" i="5"/>
  <c r="K6718" i="5"/>
  <c r="K6700" i="5"/>
  <c r="K6697" i="5"/>
  <c r="K6692" i="5"/>
  <c r="K7359" i="5"/>
  <c r="K6954" i="5"/>
  <c r="K6909" i="5"/>
  <c r="K6902" i="5"/>
  <c r="K6891" i="5"/>
  <c r="K6789" i="5"/>
  <c r="K6785" i="5"/>
  <c r="K6782" i="5"/>
  <c r="K6726" i="5"/>
  <c r="K6723" i="5"/>
  <c r="K6710" i="5"/>
  <c r="K6702" i="5"/>
  <c r="K6661" i="5"/>
  <c r="K7008" i="5"/>
  <c r="K6854" i="5"/>
  <c r="K6825" i="5"/>
  <c r="K6769" i="5"/>
  <c r="K7025" i="5"/>
  <c r="K6977" i="5"/>
  <c r="K6831" i="5"/>
  <c r="K6752" i="5"/>
  <c r="K6712" i="5"/>
  <c r="K6667" i="5"/>
  <c r="K6646" i="5"/>
  <c r="K7251" i="5"/>
  <c r="K6992" i="5"/>
  <c r="K6945" i="5"/>
  <c r="K6743" i="5"/>
  <c r="K6737" i="5"/>
  <c r="K6731" i="5"/>
  <c r="K6704" i="5"/>
  <c r="K6607" i="5"/>
  <c r="K6602" i="5"/>
  <c r="K6595" i="5"/>
  <c r="K6538" i="5"/>
  <c r="K6525" i="5"/>
  <c r="K6518" i="5"/>
  <c r="K6509" i="5"/>
  <c r="K6470" i="5"/>
  <c r="K6456" i="5"/>
  <c r="K6451" i="5"/>
  <c r="K6430" i="5"/>
  <c r="K6416" i="5"/>
  <c r="K6406" i="5"/>
  <c r="K6386" i="5"/>
  <c r="K6381" i="5"/>
  <c r="K6376" i="5"/>
  <c r="K6366" i="5"/>
  <c r="K6361" i="5"/>
  <c r="K6351" i="5"/>
  <c r="K6326" i="5"/>
  <c r="K6313" i="5"/>
  <c r="K6308" i="5"/>
  <c r="K6298" i="5"/>
  <c r="K6278" i="5"/>
  <c r="K6273" i="5"/>
  <c r="K6268" i="5"/>
  <c r="K6260" i="5"/>
  <c r="K6249" i="5"/>
  <c r="K6238" i="5"/>
  <c r="K6224" i="5"/>
  <c r="K6960" i="5"/>
  <c r="K6834" i="5"/>
  <c r="K6791" i="5"/>
  <c r="K6771" i="5"/>
  <c r="K6728" i="5"/>
  <c r="K6657" i="5"/>
  <c r="K6654" i="5"/>
  <c r="K6651" i="5"/>
  <c r="K6648" i="5"/>
  <c r="K6584" i="5"/>
  <c r="K6582" i="5"/>
  <c r="K6568" i="5"/>
  <c r="K6566" i="5"/>
  <c r="K6551" i="5"/>
  <c r="K6536" i="5"/>
  <c r="K6516" i="5"/>
  <c r="K6507" i="5"/>
  <c r="K6502" i="5"/>
  <c r="K6479" i="5"/>
  <c r="K6463" i="5"/>
  <c r="K6449" i="5"/>
  <c r="K6442" i="5"/>
  <c r="K6399" i="5"/>
  <c r="K6391" i="5"/>
  <c r="K6371" i="5"/>
  <c r="K6356" i="5"/>
  <c r="K6341" i="5"/>
  <c r="K6336" i="5"/>
  <c r="K6331" i="5"/>
  <c r="K6321" i="5"/>
  <c r="K6291" i="5"/>
  <c r="K6283" i="5"/>
  <c r="K6263" i="5"/>
  <c r="K6252" i="5"/>
  <c r="K6241" i="5"/>
  <c r="K6227" i="5"/>
  <c r="K6216" i="5"/>
  <c r="K6213" i="5"/>
  <c r="K6210" i="5"/>
  <c r="K6207" i="5"/>
  <c r="K6204" i="5"/>
  <c r="K6201" i="5"/>
  <c r="K6198" i="5"/>
  <c r="K6195" i="5"/>
  <c r="K6192" i="5"/>
  <c r="K6189" i="5"/>
  <c r="K6186" i="5"/>
  <c r="K6183" i="5"/>
  <c r="K6180" i="5"/>
  <c r="K6177" i="5"/>
  <c r="K6174" i="5"/>
  <c r="K6171" i="5"/>
  <c r="K6168" i="5"/>
  <c r="K6165" i="5"/>
  <c r="K6162" i="5"/>
  <c r="K6159" i="5"/>
  <c r="K6156" i="5"/>
  <c r="K6153" i="5"/>
  <c r="K6150" i="5"/>
  <c r="K6147" i="5"/>
  <c r="K6144" i="5"/>
  <c r="K6141" i="5"/>
  <c r="K6138" i="5"/>
  <c r="K6135" i="5"/>
  <c r="K6132" i="5"/>
  <c r="K6129" i="5"/>
  <c r="K6126" i="5"/>
  <c r="K6123" i="5"/>
  <c r="K6120" i="5"/>
  <c r="K6117" i="5"/>
  <c r="K6114" i="5"/>
  <c r="K6111" i="5"/>
  <c r="K6108" i="5"/>
  <c r="K6105" i="5"/>
  <c r="K6102" i="5"/>
  <c r="K6099" i="5"/>
  <c r="K6096" i="5"/>
  <c r="K6093" i="5"/>
  <c r="K6090" i="5"/>
  <c r="K6087" i="5"/>
  <c r="K6084" i="5"/>
  <c r="K6081" i="5"/>
  <c r="K6078" i="5"/>
  <c r="K6075" i="5"/>
  <c r="K6072" i="5"/>
  <c r="K6069" i="5"/>
  <c r="K6066" i="5"/>
  <c r="K7634" i="5"/>
  <c r="K6775" i="5"/>
  <c r="K6744" i="5"/>
  <c r="K6606" i="5"/>
  <c r="K6579" i="5"/>
  <c r="K6577" i="5"/>
  <c r="K6565" i="5"/>
  <c r="K6524" i="5"/>
  <c r="K6494" i="5"/>
  <c r="K6458" i="5"/>
  <c r="K6429" i="5"/>
  <c r="K6415" i="5"/>
  <c r="K6413" i="5"/>
  <c r="K6411" i="5"/>
  <c r="K6396" i="5"/>
  <c r="K6385" i="5"/>
  <c r="K6383" i="5"/>
  <c r="K6355" i="5"/>
  <c r="K6870" i="5"/>
  <c r="K6818" i="5"/>
  <c r="K6663" i="5"/>
  <c r="K6583" i="5"/>
  <c r="K6572" i="5"/>
  <c r="K6478" i="5"/>
  <c r="K6474" i="5"/>
  <c r="K6468" i="5"/>
  <c r="K6466" i="5"/>
  <c r="K6462" i="5"/>
  <c r="K6460" i="5"/>
  <c r="K6452" i="5"/>
  <c r="K6448" i="5"/>
  <c r="K7019" i="5"/>
  <c r="K7010" i="5"/>
  <c r="K6878" i="5"/>
  <c r="K6836" i="5"/>
  <c r="K6824" i="5"/>
  <c r="K6754" i="5"/>
  <c r="K6736" i="5"/>
  <c r="K6722" i="5"/>
  <c r="K6676" i="5"/>
  <c r="K6592" i="5"/>
  <c r="K6567" i="5"/>
  <c r="K6558" i="5"/>
  <c r="K6505" i="5"/>
  <c r="K6476" i="5"/>
  <c r="K6464" i="5"/>
  <c r="K7014" i="5"/>
  <c r="K6827" i="5"/>
  <c r="K6733" i="5"/>
  <c r="K6685" i="5"/>
  <c r="K6682" i="5"/>
  <c r="K6650" i="5"/>
  <c r="K6621" i="5"/>
  <c r="K6600" i="5"/>
  <c r="K6560" i="5"/>
  <c r="K6556" i="5"/>
  <c r="K6548" i="5"/>
  <c r="K6546" i="5"/>
  <c r="K6521" i="5"/>
  <c r="K6511" i="5"/>
  <c r="K6503" i="5"/>
  <c r="K6446" i="5"/>
  <c r="K6444" i="5"/>
  <c r="K6440" i="5"/>
  <c r="K6438" i="5"/>
  <c r="K6405" i="5"/>
  <c r="K6856" i="5"/>
  <c r="K6852" i="5"/>
  <c r="K6695" i="5"/>
  <c r="K6662" i="5"/>
  <c r="K6615" i="5"/>
  <c r="K6597" i="5"/>
  <c r="K6587" i="5"/>
  <c r="K6585" i="5"/>
  <c r="K6574" i="5"/>
  <c r="K6562" i="5"/>
  <c r="K6554" i="5"/>
  <c r="K6541" i="5"/>
  <c r="K6535" i="5"/>
  <c r="K6531" i="5"/>
  <c r="K6529" i="5"/>
  <c r="K6527" i="5"/>
  <c r="K6523" i="5"/>
  <c r="K6519" i="5"/>
  <c r="K6513" i="5"/>
  <c r="K6501" i="5"/>
  <c r="K6495" i="5"/>
  <c r="K6491" i="5"/>
  <c r="K6489" i="5"/>
  <c r="K6420" i="5"/>
  <c r="K6403" i="5"/>
  <c r="K6401" i="5"/>
  <c r="K6388" i="5"/>
  <c r="K6384" i="5"/>
  <c r="K6369" i="5"/>
  <c r="K6354" i="5"/>
  <c r="K6339" i="5"/>
  <c r="K6332" i="5"/>
  <c r="K6330" i="5"/>
  <c r="K6302" i="5"/>
  <c r="K6300" i="5"/>
  <c r="K6272" i="5"/>
  <c r="K6266" i="5"/>
  <c r="K6257" i="5"/>
  <c r="K6250" i="5"/>
  <c r="K6245" i="5"/>
  <c r="K6225" i="5"/>
  <c r="K6987" i="5"/>
  <c r="K6956" i="5"/>
  <c r="K6886" i="5"/>
  <c r="K6823" i="5"/>
  <c r="K6749" i="5"/>
  <c r="K6739" i="5"/>
  <c r="K6708" i="5"/>
  <c r="K6653" i="5"/>
  <c r="K6634" i="5"/>
  <c r="K6589" i="5"/>
  <c r="K6576" i="5"/>
  <c r="K6564" i="5"/>
  <c r="K6552" i="5"/>
  <c r="K6539" i="5"/>
  <c r="K6517" i="5"/>
  <c r="K6499" i="5"/>
  <c r="K6493" i="5"/>
  <c r="K6483" i="5"/>
  <c r="K6459" i="5"/>
  <c r="K6434" i="5"/>
  <c r="K6432" i="5"/>
  <c r="K6426" i="5"/>
  <c r="K6424" i="5"/>
  <c r="K6422" i="5"/>
  <c r="K6418" i="5"/>
  <c r="K6412" i="5"/>
  <c r="K6397" i="5"/>
  <c r="K6367" i="5"/>
  <c r="K6324" i="5"/>
  <c r="K6311" i="5"/>
  <c r="K6296" i="5"/>
  <c r="K6294" i="5"/>
  <c r="K6285" i="5"/>
  <c r="K6279" i="5"/>
  <c r="K6264" i="5"/>
  <c r="K6243" i="5"/>
  <c r="K6211" i="5"/>
  <c r="K6202" i="5"/>
  <c r="K6193" i="5"/>
  <c r="K6184" i="5"/>
  <c r="K6175" i="5"/>
  <c r="K6166" i="5"/>
  <c r="K6157" i="5"/>
  <c r="K6148" i="5"/>
  <c r="K6139" i="5"/>
  <c r="K6130" i="5"/>
  <c r="K6121" i="5"/>
  <c r="K6112" i="5"/>
  <c r="K6103" i="5"/>
  <c r="K6094" i="5"/>
  <c r="K6085" i="5"/>
  <c r="K6076" i="5"/>
  <c r="K6067" i="5"/>
  <c r="K6672" i="5"/>
  <c r="K6573" i="5"/>
  <c r="K6563" i="5"/>
  <c r="K6537" i="5"/>
  <c r="K6534" i="5"/>
  <c r="K6445" i="5"/>
  <c r="K6390" i="5"/>
  <c r="K6370" i="5"/>
  <c r="K6333" i="5"/>
  <c r="K6276" i="5"/>
  <c r="K6256" i="5"/>
  <c r="K6217" i="5"/>
  <c r="K6932" i="5"/>
  <c r="K6683" i="5"/>
  <c r="K6540" i="5"/>
  <c r="K6528" i="5"/>
  <c r="K6514" i="5"/>
  <c r="K6467" i="5"/>
  <c r="K6453" i="5"/>
  <c r="K6431" i="5"/>
  <c r="K6421" i="5"/>
  <c r="K6392" i="5"/>
  <c r="K6363" i="5"/>
  <c r="K6350" i="5"/>
  <c r="K6343" i="5"/>
  <c r="K6337" i="5"/>
  <c r="K6335" i="5"/>
  <c r="K6325" i="5"/>
  <c r="K6274" i="5"/>
  <c r="K6236" i="5"/>
  <c r="K6215" i="5"/>
  <c r="K6209" i="5"/>
  <c r="K6205" i="5"/>
  <c r="K6199" i="5"/>
  <c r="K6197" i="5"/>
  <c r="K6191" i="5"/>
  <c r="K6187" i="5"/>
  <c r="K6181" i="5"/>
  <c r="K6179" i="5"/>
  <c r="K6173" i="5"/>
  <c r="K6169" i="5"/>
  <c r="K6163" i="5"/>
  <c r="K6161" i="5"/>
  <c r="K6155" i="5"/>
  <c r="K6151" i="5"/>
  <c r="K6899" i="5"/>
  <c r="K6846" i="5"/>
  <c r="K6787" i="5"/>
  <c r="K6637" i="5"/>
  <c r="K6633" i="5"/>
  <c r="K6581" i="5"/>
  <c r="K6557" i="5"/>
  <c r="K6520" i="5"/>
  <c r="K6447" i="5"/>
  <c r="K6423" i="5"/>
  <c r="K6408" i="5"/>
  <c r="K6394" i="5"/>
  <c r="K6352" i="5"/>
  <c r="K6345" i="5"/>
  <c r="K6318" i="5"/>
  <c r="K6927" i="5"/>
  <c r="K6801" i="5"/>
  <c r="K6797" i="5"/>
  <c r="K6765" i="5"/>
  <c r="K6761" i="5"/>
  <c r="K6694" i="5"/>
  <c r="K6619" i="5"/>
  <c r="K6609" i="5"/>
  <c r="K6594" i="5"/>
  <c r="K6542" i="5"/>
  <c r="K6496" i="5"/>
  <c r="K6477" i="5"/>
  <c r="K6433" i="5"/>
  <c r="K6365" i="5"/>
  <c r="K6320" i="5"/>
  <c r="K6316" i="5"/>
  <c r="K6314" i="5"/>
  <c r="K6312" i="5"/>
  <c r="K6282" i="5"/>
  <c r="K6248" i="5"/>
  <c r="K6240" i="5"/>
  <c r="K6234" i="5"/>
  <c r="K6228" i="5"/>
  <c r="K6222" i="5"/>
  <c r="K6203" i="5"/>
  <c r="K6185" i="5"/>
  <c r="K6167" i="5"/>
  <c r="K7404" i="5"/>
  <c r="K6622" i="5"/>
  <c r="K6510" i="5"/>
  <c r="K6488" i="5"/>
  <c r="K6455" i="5"/>
  <c r="K6428" i="5"/>
  <c r="K6387" i="5"/>
  <c r="K6358" i="5"/>
  <c r="K6347" i="5"/>
  <c r="K6322" i="5"/>
  <c r="K6303" i="5"/>
  <c r="K6301" i="5"/>
  <c r="K6299" i="5"/>
  <c r="K6297" i="5"/>
  <c r="K6295" i="5"/>
  <c r="K6288" i="5"/>
  <c r="K6280" i="5"/>
  <c r="K6242" i="5"/>
  <c r="K6226" i="5"/>
  <c r="K6220" i="5"/>
  <c r="K5654" i="5"/>
  <c r="K5640" i="5"/>
  <c r="K5629" i="5"/>
  <c r="K5618" i="5"/>
  <c r="K5604" i="5"/>
  <c r="K5593" i="5"/>
  <c r="K5582" i="5"/>
  <c r="K5568" i="5"/>
  <c r="K5557" i="5"/>
  <c r="K5546" i="5"/>
  <c r="K5532" i="5"/>
  <c r="K5521" i="5"/>
  <c r="K5510" i="5"/>
  <c r="K5496" i="5"/>
  <c r="K5485" i="5"/>
  <c r="K5482" i="5"/>
  <c r="K5479" i="5"/>
  <c r="K5476" i="5"/>
  <c r="K5473" i="5"/>
  <c r="K5470" i="5"/>
  <c r="K5467" i="5"/>
  <c r="K5464" i="5"/>
  <c r="K5461" i="5"/>
  <c r="K5458" i="5"/>
  <c r="K5455" i="5"/>
  <c r="K5452" i="5"/>
  <c r="K5449" i="5"/>
  <c r="K5446" i="5"/>
  <c r="K5443" i="5"/>
  <c r="K5440" i="5"/>
  <c r="K5437" i="5"/>
  <c r="K5434" i="5"/>
  <c r="K5431" i="5"/>
  <c r="K5428" i="5"/>
  <c r="K5425" i="5"/>
  <c r="K5422" i="5"/>
  <c r="K5419" i="5"/>
  <c r="K5416" i="5"/>
  <c r="K5413" i="5"/>
  <c r="K5410" i="5"/>
  <c r="K5407" i="5"/>
  <c r="K5404" i="5"/>
  <c r="K5401" i="5"/>
  <c r="K5398" i="5"/>
  <c r="K5395" i="5"/>
  <c r="K5392" i="5"/>
  <c r="K5389" i="5"/>
  <c r="K5386" i="5"/>
  <c r="K5383" i="5"/>
  <c r="K5380" i="5"/>
  <c r="K5377" i="5"/>
  <c r="K5374" i="5"/>
  <c r="K5371" i="5"/>
  <c r="K5368" i="5"/>
  <c r="K5365" i="5"/>
  <c r="K5362" i="5"/>
  <c r="K5359" i="5"/>
  <c r="K5356" i="5"/>
  <c r="K5353" i="5"/>
  <c r="K5350" i="5"/>
  <c r="K5347" i="5"/>
  <c r="K5344" i="5"/>
  <c r="K5341" i="5"/>
  <c r="K5338" i="5"/>
  <c r="K5335" i="5"/>
  <c r="K5332" i="5"/>
  <c r="K5329" i="5"/>
  <c r="K5326" i="5"/>
  <c r="K5323" i="5"/>
  <c r="K5320" i="5"/>
  <c r="K5317" i="5"/>
  <c r="K5314" i="5"/>
  <c r="K5311" i="5"/>
  <c r="K5308" i="5"/>
  <c r="K5305" i="5"/>
  <c r="K5302" i="5"/>
  <c r="K5299" i="5"/>
  <c r="K5296" i="5"/>
  <c r="K5293" i="5"/>
  <c r="K5290" i="5"/>
  <c r="K5287" i="5"/>
  <c r="K5284" i="5"/>
  <c r="K5281" i="5"/>
  <c r="K5278" i="5"/>
  <c r="K5275" i="5"/>
  <c r="K5272" i="5"/>
  <c r="K5269" i="5"/>
  <c r="K5266" i="5"/>
  <c r="K5263" i="5"/>
  <c r="K5260" i="5"/>
  <c r="K5257" i="5"/>
  <c r="K5254" i="5"/>
  <c r="K5251" i="5"/>
  <c r="K5248" i="5"/>
  <c r="K5245" i="5"/>
  <c r="K5242" i="5"/>
  <c r="K5239" i="5"/>
  <c r="K5236" i="5"/>
  <c r="K5233" i="5"/>
  <c r="K5230" i="5"/>
  <c r="K5227" i="5"/>
  <c r="K5224" i="5"/>
  <c r="K5221" i="5"/>
  <c r="K5218" i="5"/>
  <c r="K5215" i="5"/>
  <c r="K5212" i="5"/>
  <c r="K5209" i="5"/>
  <c r="K5206" i="5"/>
  <c r="K5203" i="5"/>
  <c r="K5200" i="5"/>
  <c r="K5197" i="5"/>
  <c r="K5194" i="5"/>
  <c r="K5191" i="5"/>
  <c r="K5188" i="5"/>
  <c r="K5185" i="5"/>
  <c r="K5182" i="5"/>
  <c r="K5179" i="5"/>
  <c r="K5176" i="5"/>
  <c r="K5173" i="5"/>
  <c r="K5170" i="5"/>
  <c r="K5167" i="5"/>
  <c r="K5164" i="5"/>
  <c r="K5161" i="5"/>
  <c r="K5158" i="5"/>
  <c r="K5155" i="5"/>
  <c r="K5152" i="5"/>
  <c r="K5149" i="5"/>
  <c r="K5146" i="5"/>
  <c r="K5143" i="5"/>
  <c r="K5140" i="5"/>
  <c r="K5137" i="5"/>
  <c r="K5134" i="5"/>
  <c r="K5131" i="5"/>
  <c r="K5128" i="5"/>
  <c r="K5125" i="5"/>
  <c r="K5122" i="5"/>
  <c r="K5119" i="5"/>
  <c r="K5116" i="5"/>
  <c r="K5113" i="5"/>
  <c r="K5110" i="5"/>
  <c r="K5107" i="5"/>
  <c r="K5104" i="5"/>
  <c r="K5101" i="5"/>
  <c r="K5098" i="5"/>
  <c r="K5095" i="5"/>
  <c r="K5092" i="5"/>
  <c r="K5089" i="5"/>
  <c r="K5086" i="5"/>
  <c r="K5083" i="5"/>
  <c r="K5080" i="5"/>
  <c r="K5077" i="5"/>
  <c r="K6940" i="5"/>
  <c r="K6935" i="5"/>
  <c r="K6830" i="5"/>
  <c r="K6826" i="5"/>
  <c r="K6698" i="5"/>
  <c r="K6625" i="5"/>
  <c r="K6482" i="5"/>
  <c r="K6410" i="5"/>
  <c r="K6373" i="5"/>
  <c r="K6360" i="5"/>
  <c r="K6310" i="5"/>
  <c r="K6290" i="5"/>
  <c r="K6284" i="5"/>
  <c r="K6261" i="5"/>
  <c r="K6259" i="5"/>
  <c r="K6063" i="5"/>
  <c r="K6058" i="5"/>
  <c r="K6053" i="5"/>
  <c r="K6045" i="5"/>
  <c r="K6040" i="5"/>
  <c r="K6035" i="5"/>
  <c r="K6027" i="5"/>
  <c r="K6022" i="5"/>
  <c r="K6017" i="5"/>
  <c r="K6009" i="5"/>
  <c r="K6004" i="5"/>
  <c r="K5999" i="5"/>
  <c r="K5991" i="5"/>
  <c r="K5986" i="5"/>
  <c r="K5981" i="5"/>
  <c r="K5973" i="5"/>
  <c r="K5968" i="5"/>
  <c r="K5963" i="5"/>
  <c r="K5955" i="5"/>
  <c r="K5950" i="5"/>
  <c r="K5945" i="5"/>
  <c r="K5937" i="5"/>
  <c r="K5932" i="5"/>
  <c r="K5927" i="5"/>
  <c r="K5919" i="5"/>
  <c r="K5914" i="5"/>
  <c r="K5909" i="5"/>
  <c r="K5901" i="5"/>
  <c r="K5896" i="5"/>
  <c r="K5891" i="5"/>
  <c r="K5883" i="5"/>
  <c r="K5878" i="5"/>
  <c r="K5873" i="5"/>
  <c r="K5865" i="5"/>
  <c r="K5860" i="5"/>
  <c r="K5855" i="5"/>
  <c r="K5847" i="5"/>
  <c r="K5842" i="5"/>
  <c r="K5837" i="5"/>
  <c r="K5829" i="5"/>
  <c r="K5824" i="5"/>
  <c r="K5819" i="5"/>
  <c r="K5811" i="5"/>
  <c r="K5806" i="5"/>
  <c r="K5801" i="5"/>
  <c r="K5793" i="5"/>
  <c r="K5788" i="5"/>
  <c r="K5783" i="5"/>
  <c r="K5775" i="5"/>
  <c r="K5770" i="5"/>
  <c r="K5765" i="5"/>
  <c r="K5757" i="5"/>
  <c r="K5752" i="5"/>
  <c r="K5747" i="5"/>
  <c r="K5739" i="5"/>
  <c r="K5734" i="5"/>
  <c r="K5729" i="5"/>
  <c r="K5721" i="5"/>
  <c r="K5716" i="5"/>
  <c r="K5711" i="5"/>
  <c r="K5703" i="5"/>
  <c r="K5698" i="5"/>
  <c r="K5693" i="5"/>
  <c r="K5685" i="5"/>
  <c r="K5680" i="5"/>
  <c r="K5675" i="5"/>
  <c r="K5667" i="5"/>
  <c r="K5662" i="5"/>
  <c r="K5657" i="5"/>
  <c r="K5643" i="5"/>
  <c r="K5632" i="5"/>
  <c r="K5621" i="5"/>
  <c r="K5607" i="5"/>
  <c r="K5596" i="5"/>
  <c r="K5585" i="5"/>
  <c r="K5571" i="5"/>
  <c r="K5560" i="5"/>
  <c r="K5549" i="5"/>
  <c r="K5535" i="5"/>
  <c r="K5524" i="5"/>
  <c r="K5513" i="5"/>
  <c r="K5499" i="5"/>
  <c r="K5488" i="5"/>
  <c r="K6724" i="5"/>
  <c r="K6665" i="5"/>
  <c r="K6596" i="5"/>
  <c r="K6340" i="5"/>
  <c r="K6309" i="5"/>
  <c r="K6271" i="5"/>
  <c r="K6258" i="5"/>
  <c r="K6235" i="5"/>
  <c r="K6212" i="5"/>
  <c r="K6206" i="5"/>
  <c r="K6160" i="5"/>
  <c r="K6143" i="5"/>
  <c r="K6124" i="5"/>
  <c r="K6122" i="5"/>
  <c r="K6110" i="5"/>
  <c r="K6098" i="5"/>
  <c r="K6089" i="5"/>
  <c r="K6070" i="5"/>
  <c r="K6068" i="5"/>
  <c r="K6056" i="5"/>
  <c r="K6049" i="5"/>
  <c r="K6047" i="5"/>
  <c r="K6043" i="5"/>
  <c r="K6012" i="5"/>
  <c r="K6010" i="5"/>
  <c r="K6008" i="5"/>
  <c r="K5984" i="5"/>
  <c r="K5977" i="5"/>
  <c r="K5975" i="5"/>
  <c r="K5971" i="5"/>
  <c r="K5940" i="5"/>
  <c r="K5938" i="5"/>
  <c r="K5936" i="5"/>
  <c r="K5912" i="5"/>
  <c r="K5905" i="5"/>
  <c r="K5903" i="5"/>
  <c r="K5899" i="5"/>
  <c r="K5868" i="5"/>
  <c r="K5866" i="5"/>
  <c r="K5864" i="5"/>
  <c r="K5840" i="5"/>
  <c r="K5833" i="5"/>
  <c r="K5831" i="5"/>
  <c r="K5827" i="5"/>
  <c r="K5796" i="5"/>
  <c r="K5794" i="5"/>
  <c r="K5792" i="5"/>
  <c r="K5768" i="5"/>
  <c r="K5761" i="5"/>
  <c r="K5759" i="5"/>
  <c r="K5755" i="5"/>
  <c r="K5724" i="5"/>
  <c r="K5722" i="5"/>
  <c r="K5720" i="5"/>
  <c r="K5696" i="5"/>
  <c r="K5689" i="5"/>
  <c r="K5687" i="5"/>
  <c r="K5683" i="5"/>
  <c r="K5652" i="5"/>
  <c r="K5645" i="5"/>
  <c r="K5636" i="5"/>
  <c r="K5620" i="5"/>
  <c r="K5595" i="5"/>
  <c r="K5561" i="5"/>
  <c r="K5552" i="5"/>
  <c r="K5545" i="5"/>
  <c r="K5536" i="5"/>
  <c r="K5527" i="5"/>
  <c r="K5520" i="5"/>
  <c r="K5511" i="5"/>
  <c r="K5504" i="5"/>
  <c r="K6742" i="5"/>
  <c r="K6649" i="5"/>
  <c r="K6645" i="5"/>
  <c r="K6547" i="5"/>
  <c r="K6492" i="5"/>
  <c r="K6481" i="5"/>
  <c r="K6471" i="5"/>
  <c r="K6457" i="5"/>
  <c r="K6454" i="5"/>
  <c r="K6441" i="5"/>
  <c r="K6604" i="5"/>
  <c r="K6498" i="5"/>
  <c r="K6402" i="5"/>
  <c r="K6393" i="5"/>
  <c r="K6357" i="5"/>
  <c r="K6964" i="5"/>
  <c r="K6628" i="5"/>
  <c r="K6561" i="5"/>
  <c r="K6543" i="5"/>
  <c r="K6348" i="5"/>
  <c r="K6751" i="5"/>
  <c r="K6611" i="5"/>
  <c r="K6512" i="5"/>
  <c r="K6484" i="5"/>
  <c r="K6443" i="5"/>
  <c r="K6380" i="5"/>
  <c r="K6377" i="5"/>
  <c r="K6374" i="5"/>
  <c r="K6289" i="5"/>
  <c r="K6142" i="5"/>
  <c r="K6140" i="5"/>
  <c r="K6128" i="5"/>
  <c r="K6116" i="5"/>
  <c r="K6107" i="5"/>
  <c r="K6088" i="5"/>
  <c r="K6086" i="5"/>
  <c r="K6074" i="5"/>
  <c r="K6054" i="5"/>
  <c r="K6052" i="5"/>
  <c r="K6050" i="5"/>
  <c r="K6015" i="5"/>
  <c r="K5982" i="5"/>
  <c r="K5980" i="5"/>
  <c r="K5978" i="5"/>
  <c r="K5943" i="5"/>
  <c r="K5910" i="5"/>
  <c r="K5908" i="5"/>
  <c r="K5906" i="5"/>
  <c r="K5871" i="5"/>
  <c r="K5838" i="5"/>
  <c r="K5836" i="5"/>
  <c r="K5834" i="5"/>
  <c r="K5799" i="5"/>
  <c r="K5766" i="5"/>
  <c r="K5764" i="5"/>
  <c r="K5762" i="5"/>
  <c r="K5727" i="5"/>
  <c r="K5694" i="5"/>
  <c r="K5692" i="5"/>
  <c r="K5690" i="5"/>
  <c r="K5655" i="5"/>
  <c r="K5648" i="5"/>
  <c r="K5623" i="5"/>
  <c r="K5598" i="5"/>
  <c r="K5580" i="5"/>
  <c r="K5573" i="5"/>
  <c r="K5564" i="5"/>
  <c r="K5548" i="5"/>
  <c r="K5523" i="5"/>
  <c r="K5489" i="5"/>
  <c r="K6636" i="5"/>
  <c r="K6526" i="5"/>
  <c r="K6487" i="5"/>
  <c r="K6395" i="5"/>
  <c r="K6999" i="5"/>
  <c r="K6532" i="5"/>
  <c r="K6473" i="5"/>
  <c r="K6437" i="5"/>
  <c r="K6407" i="5"/>
  <c r="K6398" i="5"/>
  <c r="K6362" i="5"/>
  <c r="K6327" i="5"/>
  <c r="K6319" i="5"/>
  <c r="K7097" i="5"/>
  <c r="K6897" i="5"/>
  <c r="K6656" i="5"/>
  <c r="K6614" i="5"/>
  <c r="K6506" i="5"/>
  <c r="K6404" i="5"/>
  <c r="K6368" i="5"/>
  <c r="K6286" i="5"/>
  <c r="K6125" i="5"/>
  <c r="K6091" i="5"/>
  <c r="K6048" i="5"/>
  <c r="K6033" i="5"/>
  <c r="K6029" i="5"/>
  <c r="K6021" i="5"/>
  <c r="K5967" i="5"/>
  <c r="K5934" i="5"/>
  <c r="K5930" i="5"/>
  <c r="K5924" i="5"/>
  <c r="K5920" i="5"/>
  <c r="K5916" i="5"/>
  <c r="K5882" i="5"/>
  <c r="K5876" i="5"/>
  <c r="K5854" i="5"/>
  <c r="K5822" i="5"/>
  <c r="K5816" i="5"/>
  <c r="K5814" i="5"/>
  <c r="K5798" i="5"/>
  <c r="K5773" i="5"/>
  <c r="K5756" i="5"/>
  <c r="K5754" i="5"/>
  <c r="K5748" i="5"/>
  <c r="K5717" i="5"/>
  <c r="K5705" i="5"/>
  <c r="K5686" i="5"/>
  <c r="K5665" i="5"/>
  <c r="K5637" i="5"/>
  <c r="K5633" i="5"/>
  <c r="K5609" i="5"/>
  <c r="K5603" i="5"/>
  <c r="K5516" i="5"/>
  <c r="K5500" i="5"/>
  <c r="K5498" i="5"/>
  <c r="K5465" i="5"/>
  <c r="K5444" i="5"/>
  <c r="K5417" i="5"/>
  <c r="K5406" i="5"/>
  <c r="K5388" i="5"/>
  <c r="K5379" i="5"/>
  <c r="K5370" i="5"/>
  <c r="K5354" i="5"/>
  <c r="K5349" i="5"/>
  <c r="K5342" i="5"/>
  <c r="K5337" i="5"/>
  <c r="K5330" i="5"/>
  <c r="K5325" i="5"/>
  <c r="K5318" i="5"/>
  <c r="K5313" i="5"/>
  <c r="K5306" i="5"/>
  <c r="K5301" i="5"/>
  <c r="K5294" i="5"/>
  <c r="K5289" i="5"/>
  <c r="K5282" i="5"/>
  <c r="K5277" i="5"/>
  <c r="K5270" i="5"/>
  <c r="Q5270" i="5" s="1"/>
  <c r="K5265" i="5"/>
  <c r="K5258" i="5"/>
  <c r="K5253" i="5"/>
  <c r="K5246" i="5"/>
  <c r="K5241" i="5"/>
  <c r="K5234" i="5"/>
  <c r="K5229" i="5"/>
  <c r="K5222" i="5"/>
  <c r="K5217" i="5"/>
  <c r="K5210" i="5"/>
  <c r="K5205" i="5"/>
  <c r="K5198" i="5"/>
  <c r="K5193" i="5"/>
  <c r="K5186" i="5"/>
  <c r="K5181" i="5"/>
  <c r="K5174" i="5"/>
  <c r="K5169" i="5"/>
  <c r="K5162" i="5"/>
  <c r="K5157" i="5"/>
  <c r="K5150" i="5"/>
  <c r="K5145" i="5"/>
  <c r="K5138" i="5"/>
  <c r="K5133" i="5"/>
  <c r="K5126" i="5"/>
  <c r="K5121" i="5"/>
  <c r="K5114" i="5"/>
  <c r="K5109" i="5"/>
  <c r="K5102" i="5"/>
  <c r="K5097" i="5"/>
  <c r="K5090" i="5"/>
  <c r="K5085" i="5"/>
  <c r="K5078" i="5"/>
  <c r="K6419" i="5"/>
  <c r="K6334" i="5"/>
  <c r="K6305" i="5"/>
  <c r="K6232" i="5"/>
  <c r="K6188" i="5"/>
  <c r="K6182" i="5"/>
  <c r="K6170" i="5"/>
  <c r="K6119" i="5"/>
  <c r="K6104" i="5"/>
  <c r="K6101" i="5"/>
  <c r="K6080" i="5"/>
  <c r="K6041" i="5"/>
  <c r="K6037" i="5"/>
  <c r="K6031" i="5"/>
  <c r="K6013" i="5"/>
  <c r="K5990" i="5"/>
  <c r="K5922" i="5"/>
  <c r="K5884" i="5"/>
  <c r="K5880" i="5"/>
  <c r="K5856" i="5"/>
  <c r="K5835" i="5"/>
  <c r="K5818" i="5"/>
  <c r="K5802" i="5"/>
  <c r="K5800" i="5"/>
  <c r="K5791" i="5"/>
  <c r="K5771" i="5"/>
  <c r="K5767" i="5"/>
  <c r="K5709" i="5"/>
  <c r="K5707" i="5"/>
  <c r="K5697" i="5"/>
  <c r="K5663" i="5"/>
  <c r="K5659" i="5"/>
  <c r="K5631" i="5"/>
  <c r="K5627" i="5"/>
  <c r="K5619" i="5"/>
  <c r="K5617" i="5"/>
  <c r="K5615" i="5"/>
  <c r="K5613" i="5"/>
  <c r="K5611" i="5"/>
  <c r="K5601" i="5"/>
  <c r="K5599" i="5"/>
  <c r="K5597" i="5"/>
  <c r="K6490" i="5"/>
  <c r="K6265" i="5"/>
  <c r="K6262" i="5"/>
  <c r="K6237" i="5"/>
  <c r="K6218" i="5"/>
  <c r="K6109" i="5"/>
  <c r="K6106" i="5"/>
  <c r="K6039" i="5"/>
  <c r="K6006" i="5"/>
  <c r="K6002" i="5"/>
  <c r="K5996" i="5"/>
  <c r="K5992" i="5"/>
  <c r="K5988" i="5"/>
  <c r="K5954" i="5"/>
  <c r="K5948" i="5"/>
  <c r="K5926" i="5"/>
  <c r="K5894" i="5"/>
  <c r="K5888" i="5"/>
  <c r="K5886" i="5"/>
  <c r="K5870" i="5"/>
  <c r="K5845" i="5"/>
  <c r="K5828" i="5"/>
  <c r="K5826" i="5"/>
  <c r="K5820" i="5"/>
  <c r="K5789" i="5"/>
  <c r="K5777" i="5"/>
  <c r="K5758" i="5"/>
  <c r="K5737" i="5"/>
  <c r="K5715" i="5"/>
  <c r="K5713" i="5"/>
  <c r="K5688" i="5"/>
  <c r="K5673" i="5"/>
  <c r="K5669" i="5"/>
  <c r="K5661" i="5"/>
  <c r="K5651" i="5"/>
  <c r="K5566" i="5"/>
  <c r="K5544" i="5"/>
  <c r="K6571" i="5"/>
  <c r="K6469" i="5"/>
  <c r="K6246" i="5"/>
  <c r="K6223" i="5"/>
  <c r="K6164" i="5"/>
  <c r="K6137" i="5"/>
  <c r="K6127" i="5"/>
  <c r="K6082" i="5"/>
  <c r="K6062" i="5"/>
  <c r="K5994" i="5"/>
  <c r="K5956" i="5"/>
  <c r="K5952" i="5"/>
  <c r="K5928" i="5"/>
  <c r="K5907" i="5"/>
  <c r="K5890" i="5"/>
  <c r="K5874" i="5"/>
  <c r="K5872" i="5"/>
  <c r="K5863" i="5"/>
  <c r="K5843" i="5"/>
  <c r="K5839" i="5"/>
  <c r="K5781" i="5"/>
  <c r="K5779" i="5"/>
  <c r="K5769" i="5"/>
  <c r="K5735" i="5"/>
  <c r="K5731" i="5"/>
  <c r="K5723" i="5"/>
  <c r="K5681" i="5"/>
  <c r="K5677" i="5"/>
  <c r="K5671" i="5"/>
  <c r="K5653" i="5"/>
  <c r="K5649" i="5"/>
  <c r="K5647" i="5"/>
  <c r="K5625" i="5"/>
  <c r="K6346" i="5"/>
  <c r="K6254" i="5"/>
  <c r="K6229" i="5"/>
  <c r="K6200" i="5"/>
  <c r="K6176" i="5"/>
  <c r="K6145" i="5"/>
  <c r="K6064" i="5"/>
  <c r="K6060" i="5"/>
  <c r="K6026" i="5"/>
  <c r="K6020" i="5"/>
  <c r="K5998" i="5"/>
  <c r="K5966" i="5"/>
  <c r="K5960" i="5"/>
  <c r="K5958" i="5"/>
  <c r="K5942" i="5"/>
  <c r="K5917" i="5"/>
  <c r="K5900" i="5"/>
  <c r="K5898" i="5"/>
  <c r="K5892" i="5"/>
  <c r="K5861" i="5"/>
  <c r="K5849" i="5"/>
  <c r="K5830" i="5"/>
  <c r="K5809" i="5"/>
  <c r="K5787" i="5"/>
  <c r="K5785" i="5"/>
  <c r="K5760" i="5"/>
  <c r="K5745" i="5"/>
  <c r="K5741" i="5"/>
  <c r="K5733" i="5"/>
  <c r="K5679" i="5"/>
  <c r="K5588" i="5"/>
  <c r="K5584" i="5"/>
  <c r="K5572" i="5"/>
  <c r="K5570" i="5"/>
  <c r="K5554" i="5"/>
  <c r="K5550" i="5"/>
  <c r="K5542" i="5"/>
  <c r="K5540" i="5"/>
  <c r="K5538" i="5"/>
  <c r="K6816" i="5"/>
  <c r="K6738" i="5"/>
  <c r="K6549" i="5"/>
  <c r="K6359" i="5"/>
  <c r="K6349" i="5"/>
  <c r="K6323" i="5"/>
  <c r="K6293" i="5"/>
  <c r="K6239" i="5"/>
  <c r="K6194" i="5"/>
  <c r="K6172" i="5"/>
  <c r="K6158" i="5"/>
  <c r="K6134" i="5"/>
  <c r="K6118" i="5"/>
  <c r="K6100" i="5"/>
  <c r="K6077" i="5"/>
  <c r="K6028" i="5"/>
  <c r="K6024" i="5"/>
  <c r="K6000" i="5"/>
  <c r="K5979" i="5"/>
  <c r="K5962" i="5"/>
  <c r="K5946" i="5"/>
  <c r="K5944" i="5"/>
  <c r="K5935" i="5"/>
  <c r="K5915" i="5"/>
  <c r="K5911" i="5"/>
  <c r="K5853" i="5"/>
  <c r="K5851" i="5"/>
  <c r="K5841" i="5"/>
  <c r="K5807" i="5"/>
  <c r="K5803" i="5"/>
  <c r="K5795" i="5"/>
  <c r="K5753" i="5"/>
  <c r="K5749" i="5"/>
  <c r="K5743" i="5"/>
  <c r="K5725" i="5"/>
  <c r="K5702" i="5"/>
  <c r="K5638" i="5"/>
  <c r="K8203" i="5"/>
  <c r="K6379" i="5"/>
  <c r="K6269" i="5"/>
  <c r="K6214" i="5"/>
  <c r="K6208" i="5"/>
  <c r="K6115" i="5"/>
  <c r="K6113" i="5"/>
  <c r="K6071" i="5"/>
  <c r="K6061" i="5"/>
  <c r="K6044" i="5"/>
  <c r="K6042" i="5"/>
  <c r="K6036" i="5"/>
  <c r="K6005" i="5"/>
  <c r="K5993" i="5"/>
  <c r="K5974" i="5"/>
  <c r="K5953" i="5"/>
  <c r="K5931" i="5"/>
  <c r="K5929" i="5"/>
  <c r="K5904" i="5"/>
  <c r="K5889" i="5"/>
  <c r="K5885" i="5"/>
  <c r="K5877" i="5"/>
  <c r="K5823" i="5"/>
  <c r="K5790" i="5"/>
  <c r="K5786" i="5"/>
  <c r="K5780" i="5"/>
  <c r="K5776" i="5"/>
  <c r="K5772" i="5"/>
  <c r="K5738" i="5"/>
  <c r="K5732" i="5"/>
  <c r="K5710" i="5"/>
  <c r="K5678" i="5"/>
  <c r="K5672" i="5"/>
  <c r="K5670" i="5"/>
  <c r="K5646" i="5"/>
  <c r="K5628" i="5"/>
  <c r="K5626" i="5"/>
  <c r="K5624" i="5"/>
  <c r="K5563" i="5"/>
  <c r="K5559" i="5"/>
  <c r="K5555" i="5"/>
  <c r="K5531" i="5"/>
  <c r="K5525" i="5"/>
  <c r="K5517" i="5"/>
  <c r="K5515" i="5"/>
  <c r="K5505" i="5"/>
  <c r="K5503" i="5"/>
  <c r="K5487" i="5"/>
  <c r="K5483" i="5"/>
  <c r="K5460" i="5"/>
  <c r="K5435" i="5"/>
  <c r="K5412" i="5"/>
  <c r="K5403" i="5"/>
  <c r="K5394" i="5"/>
  <c r="K5376" i="5"/>
  <c r="K5367" i="5"/>
  <c r="K6721" i="5"/>
  <c r="K6417" i="5"/>
  <c r="K6409" i="5"/>
  <c r="K6231" i="5"/>
  <c r="K6032" i="5"/>
  <c r="K5969" i="5"/>
  <c r="K5808" i="5"/>
  <c r="K5656" i="5"/>
  <c r="K5650" i="5"/>
  <c r="K5591" i="5"/>
  <c r="K5509" i="5"/>
  <c r="K5450" i="5"/>
  <c r="K5448" i="5"/>
  <c r="K5414" i="5"/>
  <c r="K5393" i="5"/>
  <c r="K5391" i="5"/>
  <c r="K5385" i="5"/>
  <c r="K5366" i="5"/>
  <c r="K5364" i="5"/>
  <c r="K5358" i="5"/>
  <c r="K6610" i="5"/>
  <c r="K6375" i="5"/>
  <c r="K6372" i="5"/>
  <c r="K6146" i="5"/>
  <c r="K6095" i="5"/>
  <c r="K6059" i="5"/>
  <c r="K6003" i="5"/>
  <c r="K5985" i="5"/>
  <c r="K5941" i="5"/>
  <c r="K5895" i="5"/>
  <c r="K5857" i="5"/>
  <c r="K5746" i="5"/>
  <c r="K5691" i="5"/>
  <c r="K5634" i="5"/>
  <c r="K5612" i="5"/>
  <c r="K5575" i="5"/>
  <c r="K5569" i="5"/>
  <c r="K5541" i="5"/>
  <c r="K5533" i="5"/>
  <c r="K5526" i="5"/>
  <c r="K5491" i="5"/>
  <c r="K5478" i="5"/>
  <c r="K5463" i="5"/>
  <c r="K5399" i="5"/>
  <c r="K5372" i="5"/>
  <c r="K5348" i="5"/>
  <c r="K6255" i="5"/>
  <c r="K6023" i="5"/>
  <c r="K6014" i="5"/>
  <c r="K5959" i="5"/>
  <c r="K5844" i="5"/>
  <c r="K5736" i="5"/>
  <c r="K5730" i="5"/>
  <c r="K5700" i="5"/>
  <c r="K5684" i="5"/>
  <c r="K5666" i="5"/>
  <c r="K5497" i="5"/>
  <c r="K5495" i="5"/>
  <c r="K5480" i="5"/>
  <c r="K5454" i="5"/>
  <c r="K5433" i="5"/>
  <c r="K5420" i="5"/>
  <c r="K5418" i="5"/>
  <c r="K5397" i="5"/>
  <c r="K5352" i="5"/>
  <c r="K5346" i="5"/>
  <c r="K5280" i="5"/>
  <c r="K5274" i="5"/>
  <c r="K5208" i="5"/>
  <c r="K5202" i="5"/>
  <c r="K5136" i="5"/>
  <c r="K5130" i="5"/>
  <c r="K5074" i="5"/>
  <c r="K5069" i="5"/>
  <c r="K5056" i="5"/>
  <c r="K5051" i="5"/>
  <c r="K5038" i="5"/>
  <c r="K5033" i="5"/>
  <c r="K5020" i="5"/>
  <c r="K5015" i="5"/>
  <c r="K5002" i="5"/>
  <c r="K4997" i="5"/>
  <c r="K4984" i="5"/>
  <c r="K4979" i="5"/>
  <c r="K4966" i="5"/>
  <c r="K4961" i="5"/>
  <c r="K4948" i="5"/>
  <c r="K4943" i="5"/>
  <c r="K4930" i="5"/>
  <c r="K4925" i="5"/>
  <c r="K4912" i="5"/>
  <c r="K4907" i="5"/>
  <c r="K4894" i="5"/>
  <c r="K4889" i="5"/>
  <c r="K4876" i="5"/>
  <c r="K4871" i="5"/>
  <c r="K4858" i="5"/>
  <c r="K4853" i="5"/>
  <c r="K4840" i="5"/>
  <c r="Q4840" i="5" s="1"/>
  <c r="K4835" i="5"/>
  <c r="K4822" i="5"/>
  <c r="K4817" i="5"/>
  <c r="K4804" i="5"/>
  <c r="K4799" i="5"/>
  <c r="K4786" i="5"/>
  <c r="K4781" i="5"/>
  <c r="K4768" i="5"/>
  <c r="Q4768" i="5" s="1"/>
  <c r="K4763" i="5"/>
  <c r="K4750" i="5"/>
  <c r="K4745" i="5"/>
  <c r="K4732" i="5"/>
  <c r="K4727" i="5"/>
  <c r="K4714" i="5"/>
  <c r="K4709" i="5"/>
  <c r="K4696" i="5"/>
  <c r="K4691" i="5"/>
  <c r="K4678" i="5"/>
  <c r="K4673" i="5"/>
  <c r="K4660" i="5"/>
  <c r="K4655" i="5"/>
  <c r="K4642" i="5"/>
  <c r="K4637" i="5"/>
  <c r="K4624" i="5"/>
  <c r="K4619" i="5"/>
  <c r="K4606" i="5"/>
  <c r="K4601" i="5"/>
  <c r="K4588" i="5"/>
  <c r="K4583" i="5"/>
  <c r="K4570" i="5"/>
  <c r="K4565" i="5"/>
  <c r="K4552" i="5"/>
  <c r="K4547" i="5"/>
  <c r="K4534" i="5"/>
  <c r="K4529" i="5"/>
  <c r="K4516" i="5"/>
  <c r="Q4516" i="5" s="1"/>
  <c r="K4511" i="5"/>
  <c r="K4498" i="5"/>
  <c r="K4493" i="5"/>
  <c r="K4480" i="5"/>
  <c r="K4475" i="5"/>
  <c r="K4462" i="5"/>
  <c r="K4457" i="5"/>
  <c r="K4444" i="5"/>
  <c r="K4439" i="5"/>
  <c r="K4426" i="5"/>
  <c r="K4421" i="5"/>
  <c r="K4408" i="5"/>
  <c r="K4403" i="5"/>
  <c r="K4390" i="5"/>
  <c r="K4385" i="5"/>
  <c r="K4372" i="5"/>
  <c r="K4367" i="5"/>
  <c r="K4354" i="5"/>
  <c r="K4349" i="5"/>
  <c r="K4336" i="5"/>
  <c r="K4331" i="5"/>
  <c r="K6829" i="5"/>
  <c r="K6251" i="5"/>
  <c r="K6065" i="5"/>
  <c r="K6034" i="5"/>
  <c r="K6011" i="5"/>
  <c r="K5965" i="5"/>
  <c r="K5913" i="5"/>
  <c r="K5813" i="5"/>
  <c r="K5751" i="5"/>
  <c r="K5712" i="5"/>
  <c r="K5660" i="5"/>
  <c r="K5658" i="5"/>
  <c r="K5614" i="5"/>
  <c r="K5558" i="5"/>
  <c r="K5556" i="5"/>
  <c r="K5551" i="5"/>
  <c r="K5486" i="5"/>
  <c r="K5484" i="5"/>
  <c r="K5471" i="5"/>
  <c r="K5469" i="5"/>
  <c r="K5441" i="5"/>
  <c r="K5439" i="5"/>
  <c r="K5426" i="5"/>
  <c r="K5424" i="5"/>
  <c r="K5411" i="5"/>
  <c r="K5384" i="5"/>
  <c r="K5382" i="5"/>
  <c r="K5340" i="5"/>
  <c r="K5334" i="5"/>
  <c r="K6684" i="5"/>
  <c r="K6570" i="5"/>
  <c r="K6382" i="5"/>
  <c r="K6247" i="5"/>
  <c r="K6233" i="5"/>
  <c r="K6131" i="5"/>
  <c r="K6097" i="5"/>
  <c r="K6073" i="5"/>
  <c r="K6046" i="5"/>
  <c r="K5989" i="5"/>
  <c r="K5961" i="5"/>
  <c r="K5897" i="5"/>
  <c r="K5859" i="5"/>
  <c r="K5846" i="5"/>
  <c r="K5782" i="5"/>
  <c r="K5714" i="5"/>
  <c r="K5708" i="5"/>
  <c r="K5616" i="5"/>
  <c r="K5590" i="5"/>
  <c r="K5579" i="5"/>
  <c r="K5574" i="5"/>
  <c r="K5543" i="5"/>
  <c r="K5508" i="5"/>
  <c r="K5506" i="5"/>
  <c r="K5501" i="5"/>
  <c r="K5475" i="5"/>
  <c r="K5409" i="5"/>
  <c r="K5390" i="5"/>
  <c r="K5363" i="5"/>
  <c r="K5357" i="5"/>
  <c r="K6504" i="5"/>
  <c r="K6338" i="5"/>
  <c r="K6315" i="5"/>
  <c r="K6304" i="5"/>
  <c r="K6219" i="5"/>
  <c r="K6083" i="5"/>
  <c r="K6025" i="5"/>
  <c r="K6019" i="5"/>
  <c r="K6016" i="5"/>
  <c r="K6007" i="5"/>
  <c r="K5949" i="5"/>
  <c r="K5933" i="5"/>
  <c r="K5862" i="5"/>
  <c r="K5763" i="5"/>
  <c r="K5726" i="5"/>
  <c r="K5668" i="5"/>
  <c r="K5642" i="5"/>
  <c r="K5639" i="5"/>
  <c r="K5630" i="5"/>
  <c r="K5622" i="5"/>
  <c r="K5608" i="5"/>
  <c r="K5587" i="5"/>
  <c r="K5477" i="5"/>
  <c r="K5447" i="5"/>
  <c r="K5430" i="5"/>
  <c r="Q5430" i="5" s="1"/>
  <c r="K5415" i="5"/>
  <c r="K6307" i="5"/>
  <c r="K6196" i="5"/>
  <c r="K6152" i="5"/>
  <c r="K6092" i="5"/>
  <c r="K6439" i="5"/>
  <c r="K6275" i="5"/>
  <c r="K6051" i="5"/>
  <c r="K6221" i="5"/>
  <c r="K6178" i="5"/>
  <c r="K6079" i="5"/>
  <c r="K6055" i="5"/>
  <c r="K6244" i="5"/>
  <c r="K6190" i="5"/>
  <c r="K6267" i="5"/>
  <c r="K6559" i="5"/>
  <c r="K5719" i="5"/>
  <c r="K5706" i="5"/>
  <c r="K5695" i="5"/>
  <c r="K5641" i="5"/>
  <c r="K5592" i="5"/>
  <c r="K5589" i="5"/>
  <c r="K5530" i="5"/>
  <c r="K5468" i="5"/>
  <c r="K5375" i="5"/>
  <c r="K5333" i="5"/>
  <c r="K5331" i="5"/>
  <c r="K5300" i="5"/>
  <c r="K5273" i="5"/>
  <c r="K5267" i="5"/>
  <c r="K5228" i="5"/>
  <c r="K5226" i="5"/>
  <c r="K5187" i="5"/>
  <c r="K5148" i="5"/>
  <c r="K5117" i="5"/>
  <c r="K5050" i="5"/>
  <c r="K5043" i="5"/>
  <c r="K6344" i="5"/>
  <c r="K6149" i="5"/>
  <c r="K5951" i="5"/>
  <c r="K5740" i="5"/>
  <c r="K5602" i="5"/>
  <c r="K5567" i="5"/>
  <c r="K5494" i="5"/>
  <c r="K5438" i="5"/>
  <c r="K5315" i="5"/>
  <c r="K5285" i="5"/>
  <c r="K5279" i="5"/>
  <c r="K5252" i="5"/>
  <c r="K5250" i="5"/>
  <c r="K5240" i="5"/>
  <c r="K5201" i="5"/>
  <c r="K5195" i="5"/>
  <c r="K5156" i="5"/>
  <c r="K5154" i="5"/>
  <c r="K5115" i="5"/>
  <c r="K5076" i="5"/>
  <c r="K6277" i="5"/>
  <c r="K6253" i="5"/>
  <c r="K6133" i="5"/>
  <c r="K5995" i="5"/>
  <c r="K5983" i="5"/>
  <c r="K5875" i="5"/>
  <c r="K5810" i="5"/>
  <c r="K5644" i="5"/>
  <c r="K5378" i="5"/>
  <c r="K5355" i="5"/>
  <c r="K5336" i="5"/>
  <c r="K5216" i="5"/>
  <c r="K5211" i="5"/>
  <c r="K5199" i="5"/>
  <c r="K5183" i="5"/>
  <c r="K5178" i="5"/>
  <c r="K5160" i="5"/>
  <c r="K5144" i="5"/>
  <c r="K5120" i="5"/>
  <c r="K5106" i="5"/>
  <c r="K5088" i="5"/>
  <c r="K5061" i="5"/>
  <c r="K5017" i="5"/>
  <c r="K5008" i="5"/>
  <c r="K4987" i="5"/>
  <c r="K4980" i="5"/>
  <c r="K4973" i="5"/>
  <c r="Q4973" i="5" s="1"/>
  <c r="K4959" i="5"/>
  <c r="K4933" i="5"/>
  <c r="K4926" i="5"/>
  <c r="K4919" i="5"/>
  <c r="K4905" i="5"/>
  <c r="K4879" i="5"/>
  <c r="K4872" i="5"/>
  <c r="K4865" i="5"/>
  <c r="K4851" i="5"/>
  <c r="K4825" i="5"/>
  <c r="K4818" i="5"/>
  <c r="K4811" i="5"/>
  <c r="K4797" i="5"/>
  <c r="K4771" i="5"/>
  <c r="K4764" i="5"/>
  <c r="K4757" i="5"/>
  <c r="K4743" i="5"/>
  <c r="K4717" i="5"/>
  <c r="K4710" i="5"/>
  <c r="K4703" i="5"/>
  <c r="K4689" i="5"/>
  <c r="K4663" i="5"/>
  <c r="K4656" i="5"/>
  <c r="K4649" i="5"/>
  <c r="K4635" i="5"/>
  <c r="K4609" i="5"/>
  <c r="K4602" i="5"/>
  <c r="K4595" i="5"/>
  <c r="K4581" i="5"/>
  <c r="K4555" i="5"/>
  <c r="K4548" i="5"/>
  <c r="K4541" i="5"/>
  <c r="K4527" i="5"/>
  <c r="K4501" i="5"/>
  <c r="K4494" i="5"/>
  <c r="K4487" i="5"/>
  <c r="K4473" i="5"/>
  <c r="K4447" i="5"/>
  <c r="K4440" i="5"/>
  <c r="K4433" i="5"/>
  <c r="K4419" i="5"/>
  <c r="K4393" i="5"/>
  <c r="K4386" i="5"/>
  <c r="K4379" i="5"/>
  <c r="K4365" i="5"/>
  <c r="K4339" i="5"/>
  <c r="K4332" i="5"/>
  <c r="K4319" i="5"/>
  <c r="K4308" i="5"/>
  <c r="K4294" i="5"/>
  <c r="K4283" i="5"/>
  <c r="K4272" i="5"/>
  <c r="K4258" i="5"/>
  <c r="K4247" i="5"/>
  <c r="K4236" i="5"/>
  <c r="K4222" i="5"/>
  <c r="K4211" i="5"/>
  <c r="K4200" i="5"/>
  <c r="K4186" i="5"/>
  <c r="K4175" i="5"/>
  <c r="K4164" i="5"/>
  <c r="K4150" i="5"/>
  <c r="K4139" i="5"/>
  <c r="K4128" i="5"/>
  <c r="K4114" i="5"/>
  <c r="K4103" i="5"/>
  <c r="K4092" i="5"/>
  <c r="K4078" i="5"/>
  <c r="K4067" i="5"/>
  <c r="K4056" i="5"/>
  <c r="K4042" i="5"/>
  <c r="K4031" i="5"/>
  <c r="K5925" i="5"/>
  <c r="K5918" i="5"/>
  <c r="K5699" i="5"/>
  <c r="K5606" i="5"/>
  <c r="K5578" i="5"/>
  <c r="K5534" i="5"/>
  <c r="K5396" i="5"/>
  <c r="K5387" i="5"/>
  <c r="K5381" i="5"/>
  <c r="K5328" i="5"/>
  <c r="K5316" i="5"/>
  <c r="K5292" i="5"/>
  <c r="K5255" i="5"/>
  <c r="K5232" i="5"/>
  <c r="K5213" i="5"/>
  <c r="K5921" i="5"/>
  <c r="K5881" i="5"/>
  <c r="K5852" i="5"/>
  <c r="K5784" i="5"/>
  <c r="K5742" i="5"/>
  <c r="K5581" i="5"/>
  <c r="K5565" i="5"/>
  <c r="K5537" i="5"/>
  <c r="K5502" i="5"/>
  <c r="K5445" i="5"/>
  <c r="K5436" i="5"/>
  <c r="K5429" i="5"/>
  <c r="K5304" i="5"/>
  <c r="K5268" i="5"/>
  <c r="K5189" i="5"/>
  <c r="K5180" i="5"/>
  <c r="K5171" i="5"/>
  <c r="K5139" i="5"/>
  <c r="K5132" i="5"/>
  <c r="K6136" i="5"/>
  <c r="K5562" i="5"/>
  <c r="K5519" i="5"/>
  <c r="K5492" i="5"/>
  <c r="K5451" i="5"/>
  <c r="K5442" i="5"/>
  <c r="K5432" i="5"/>
  <c r="K5243" i="5"/>
  <c r="K5220" i="5"/>
  <c r="K5196" i="5"/>
  <c r="K5141" i="5"/>
  <c r="K5129" i="5"/>
  <c r="K5127" i="5"/>
  <c r="K6038" i="5"/>
  <c r="K5970" i="5"/>
  <c r="K5867" i="5"/>
  <c r="K5848" i="5"/>
  <c r="K5728" i="5"/>
  <c r="K5635" i="5"/>
  <c r="K5577" i="5"/>
  <c r="K5457" i="5"/>
  <c r="K5402" i="5"/>
  <c r="K5360" i="5"/>
  <c r="K5261" i="5"/>
  <c r="K5259" i="5"/>
  <c r="K6287" i="5"/>
  <c r="K5997" i="5"/>
  <c r="K5947" i="5"/>
  <c r="K5902" i="5"/>
  <c r="K5805" i="5"/>
  <c r="K5676" i="5"/>
  <c r="K5605" i="5"/>
  <c r="K5522" i="5"/>
  <c r="K5512" i="5"/>
  <c r="K5351" i="5"/>
  <c r="K5345" i="5"/>
  <c r="K5343" i="5"/>
  <c r="K5291" i="5"/>
  <c r="K5249" i="5"/>
  <c r="K5238" i="5"/>
  <c r="K5231" i="5"/>
  <c r="Q5231" i="5" s="1"/>
  <c r="K6018" i="5"/>
  <c r="K5923" i="5"/>
  <c r="K5887" i="5"/>
  <c r="K5879" i="5"/>
  <c r="K5832" i="5"/>
  <c r="K5825" i="5"/>
  <c r="K5664" i="5"/>
  <c r="K5586" i="5"/>
  <c r="K5576" i="5"/>
  <c r="K5539" i="5"/>
  <c r="K5518" i="5"/>
  <c r="K5472" i="5"/>
  <c r="K5324" i="5"/>
  <c r="K5288" i="5"/>
  <c r="K5276" i="5"/>
  <c r="K5256" i="5"/>
  <c r="K5219" i="5"/>
  <c r="K5153" i="5"/>
  <c r="K5100" i="5"/>
  <c r="K5081" i="5"/>
  <c r="K5067" i="5"/>
  <c r="K5058" i="5"/>
  <c r="K5025" i="5"/>
  <c r="K5005" i="5"/>
  <c r="K4998" i="5"/>
  <c r="K4991" i="5"/>
  <c r="K4977" i="5"/>
  <c r="K4951" i="5"/>
  <c r="K4944" i="5"/>
  <c r="K4937" i="5"/>
  <c r="K4923" i="5"/>
  <c r="K4897" i="5"/>
  <c r="K4890" i="5"/>
  <c r="K4883" i="5"/>
  <c r="K4869" i="5"/>
  <c r="K4843" i="5"/>
  <c r="K4836" i="5"/>
  <c r="K4829" i="5"/>
  <c r="K4815" i="5"/>
  <c r="K4789" i="5"/>
  <c r="K4782" i="5"/>
  <c r="K4775" i="5"/>
  <c r="K4761" i="5"/>
  <c r="K4735" i="5"/>
  <c r="K4728" i="5"/>
  <c r="K4721" i="5"/>
  <c r="K4707" i="5"/>
  <c r="K4681" i="5"/>
  <c r="K4674" i="5"/>
  <c r="K4667" i="5"/>
  <c r="K4653" i="5"/>
  <c r="K4627" i="5"/>
  <c r="K4620" i="5"/>
  <c r="K4613" i="5"/>
  <c r="K4599" i="5"/>
  <c r="K4573" i="5"/>
  <c r="K4566" i="5"/>
  <c r="K4559" i="5"/>
  <c r="K4545" i="5"/>
  <c r="K4519" i="5"/>
  <c r="K4512" i="5"/>
  <c r="K4505" i="5"/>
  <c r="K4491" i="5"/>
  <c r="K4465" i="5"/>
  <c r="K4458" i="5"/>
  <c r="K4451" i="5"/>
  <c r="K4437" i="5"/>
  <c r="K4411" i="5"/>
  <c r="K4404" i="5"/>
  <c r="K4397" i="5"/>
  <c r="K4383" i="5"/>
  <c r="K4357" i="5"/>
  <c r="K4350" i="5"/>
  <c r="K4343" i="5"/>
  <c r="K4329" i="5"/>
  <c r="K4318" i="5"/>
  <c r="K4307" i="5"/>
  <c r="K4296" i="5"/>
  <c r="K4282" i="5"/>
  <c r="K4271" i="5"/>
  <c r="K4260" i="5"/>
  <c r="Q4260" i="5" s="1"/>
  <c r="K4246" i="5"/>
  <c r="Q4246" i="5" s="1"/>
  <c r="K4235" i="5"/>
  <c r="K4224" i="5"/>
  <c r="K4210" i="5"/>
  <c r="K4199" i="5"/>
  <c r="K4188" i="5"/>
  <c r="K4174" i="5"/>
  <c r="K4163" i="5"/>
  <c r="K4152" i="5"/>
  <c r="K4138" i="5"/>
  <c r="K4127" i="5"/>
  <c r="K4116" i="5"/>
  <c r="K4102" i="5"/>
  <c r="K4091" i="5"/>
  <c r="K4080" i="5"/>
  <c r="K4066" i="5"/>
  <c r="K4055" i="5"/>
  <c r="K4044" i="5"/>
  <c r="K4030" i="5"/>
  <c r="K6030" i="5"/>
  <c r="K5529" i="5"/>
  <c r="K5493" i="5"/>
  <c r="K5474" i="5"/>
  <c r="K5462" i="5"/>
  <c r="K5421" i="5"/>
  <c r="K5369" i="5"/>
  <c r="K5297" i="5"/>
  <c r="K5190" i="5"/>
  <c r="K5718" i="5"/>
  <c r="K5481" i="5"/>
  <c r="K5400" i="5"/>
  <c r="K5373" i="5"/>
  <c r="K5327" i="5"/>
  <c r="K6001" i="5"/>
  <c r="K5553" i="5"/>
  <c r="K5987" i="5"/>
  <c r="K5797" i="5"/>
  <c r="K5750" i="5"/>
  <c r="K5701" i="5"/>
  <c r="K5528" i="5"/>
  <c r="K5427" i="5"/>
  <c r="K5307" i="5"/>
  <c r="K5303" i="5"/>
  <c r="K5172" i="5"/>
  <c r="K5096" i="5"/>
  <c r="K5070" i="5"/>
  <c r="K4982" i="5"/>
  <c r="K4976" i="5"/>
  <c r="K4955" i="5"/>
  <c r="K4928" i="5"/>
  <c r="K4922" i="5"/>
  <c r="K4901" i="5"/>
  <c r="K4874" i="5"/>
  <c r="K4868" i="5"/>
  <c r="K4847" i="5"/>
  <c r="K4820" i="5"/>
  <c r="K4814" i="5"/>
  <c r="K4793" i="5"/>
  <c r="K4766" i="5"/>
  <c r="K4760" i="5"/>
  <c r="K4739" i="5"/>
  <c r="Q4739" i="5" s="1"/>
  <c r="K4712" i="5"/>
  <c r="K4706" i="5"/>
  <c r="K4685" i="5"/>
  <c r="K4658" i="5"/>
  <c r="K4652" i="5"/>
  <c r="K4631" i="5"/>
  <c r="K4604" i="5"/>
  <c r="K4598" i="5"/>
  <c r="K4577" i="5"/>
  <c r="K4550" i="5"/>
  <c r="K4544" i="5"/>
  <c r="K4523" i="5"/>
  <c r="K4496" i="5"/>
  <c r="K4490" i="5"/>
  <c r="K4469" i="5"/>
  <c r="K4442" i="5"/>
  <c r="K4436" i="5"/>
  <c r="K4415" i="5"/>
  <c r="K4388" i="5"/>
  <c r="K4382" i="5"/>
  <c r="K4361" i="5"/>
  <c r="K4334" i="5"/>
  <c r="K4328" i="5"/>
  <c r="K4305" i="5"/>
  <c r="K4300" i="5"/>
  <c r="K4275" i="5"/>
  <c r="K4268" i="5"/>
  <c r="K4259" i="5"/>
  <c r="K4252" i="5"/>
  <c r="K4238" i="5"/>
  <c r="K4220" i="5"/>
  <c r="K4197" i="5"/>
  <c r="K4192" i="5"/>
  <c r="K4167" i="5"/>
  <c r="K4160" i="5"/>
  <c r="K4151" i="5"/>
  <c r="K4144" i="5"/>
  <c r="K4130" i="5"/>
  <c r="K4112" i="5"/>
  <c r="K4089" i="5"/>
  <c r="K4084" i="5"/>
  <c r="K4059" i="5"/>
  <c r="K4052" i="5"/>
  <c r="K4043" i="5"/>
  <c r="K4036" i="5"/>
  <c r="K4014" i="5"/>
  <c r="K3996" i="5"/>
  <c r="Q3996" i="5" s="1"/>
  <c r="K3978" i="5"/>
  <c r="Q3978" i="5" s="1"/>
  <c r="K3960" i="5"/>
  <c r="K3942" i="5"/>
  <c r="K3924" i="5"/>
  <c r="K3906" i="5"/>
  <c r="K3888" i="5"/>
  <c r="K3870" i="5"/>
  <c r="K3852" i="5"/>
  <c r="K3834" i="5"/>
  <c r="K3816" i="5"/>
  <c r="K3798" i="5"/>
  <c r="K3780" i="5"/>
  <c r="K3762" i="5"/>
  <c r="Q3762" i="5" s="1"/>
  <c r="K3744" i="5"/>
  <c r="K3726" i="5"/>
  <c r="K3708" i="5"/>
  <c r="K3690" i="5"/>
  <c r="K3672" i="5"/>
  <c r="K3654" i="5"/>
  <c r="K3636" i="5"/>
  <c r="K3618" i="5"/>
  <c r="K3600" i="5"/>
  <c r="K3582" i="5"/>
  <c r="K3564" i="5"/>
  <c r="Q3564" i="5" s="1"/>
  <c r="K3546" i="5"/>
  <c r="K6154" i="5"/>
  <c r="K5957" i="5"/>
  <c r="K5812" i="5"/>
  <c r="K5514" i="5"/>
  <c r="K5964" i="5"/>
  <c r="K5298" i="5"/>
  <c r="K5295" i="5"/>
  <c r="K5244" i="5"/>
  <c r="K5237" i="5"/>
  <c r="K5177" i="5"/>
  <c r="K5159" i="5"/>
  <c r="K5047" i="5"/>
  <c r="K5035" i="5"/>
  <c r="K5029" i="5"/>
  <c r="K4993" i="5"/>
  <c r="K4985" i="5"/>
  <c r="K4962" i="5"/>
  <c r="K4939" i="5"/>
  <c r="K4931" i="5"/>
  <c r="K4908" i="5"/>
  <c r="K4885" i="5"/>
  <c r="K4877" i="5"/>
  <c r="K4854" i="5"/>
  <c r="K4831" i="5"/>
  <c r="K4823" i="5"/>
  <c r="K4800" i="5"/>
  <c r="K4777" i="5"/>
  <c r="K4769" i="5"/>
  <c r="K4746" i="5"/>
  <c r="K4723" i="5"/>
  <c r="K4715" i="5"/>
  <c r="K4692" i="5"/>
  <c r="K4669" i="5"/>
  <c r="K4661" i="5"/>
  <c r="K4638" i="5"/>
  <c r="K4615" i="5"/>
  <c r="K4607" i="5"/>
  <c r="K4584" i="5"/>
  <c r="K4561" i="5"/>
  <c r="K4553" i="5"/>
  <c r="K4530" i="5"/>
  <c r="K4507" i="5"/>
  <c r="K4499" i="5"/>
  <c r="K4476" i="5"/>
  <c r="K4453" i="5"/>
  <c r="K4445" i="5"/>
  <c r="Q4445" i="5" s="1"/>
  <c r="K4422" i="5"/>
  <c r="K4399" i="5"/>
  <c r="K4391" i="5"/>
  <c r="K4368" i="5"/>
  <c r="K4345" i="5"/>
  <c r="K4337" i="5"/>
  <c r="K4315" i="5"/>
  <c r="K4301" i="5"/>
  <c r="K4285" i="5"/>
  <c r="K4262" i="5"/>
  <c r="K4253" i="5"/>
  <c r="K4244" i="5"/>
  <c r="K4230" i="5"/>
  <c r="K4221" i="5"/>
  <c r="K4207" i="5"/>
  <c r="K4193" i="5"/>
  <c r="K4177" i="5"/>
  <c r="K4154" i="5"/>
  <c r="K4145" i="5"/>
  <c r="K4136" i="5"/>
  <c r="K4122" i="5"/>
  <c r="K4113" i="5"/>
  <c r="K4099" i="5"/>
  <c r="K4085" i="5"/>
  <c r="Q4085" i="5" s="1"/>
  <c r="K4069" i="5"/>
  <c r="K4046" i="5"/>
  <c r="K4037" i="5"/>
  <c r="K4028" i="5"/>
  <c r="K4015" i="5"/>
  <c r="K4010" i="5"/>
  <c r="K3997" i="5"/>
  <c r="K3992" i="5"/>
  <c r="K3979" i="5"/>
  <c r="K3974" i="5"/>
  <c r="K3961" i="5"/>
  <c r="K3956" i="5"/>
  <c r="K3943" i="5"/>
  <c r="K3938" i="5"/>
  <c r="K3925" i="5"/>
  <c r="K3920" i="5"/>
  <c r="K3907" i="5"/>
  <c r="K3902" i="5"/>
  <c r="K3889" i="5"/>
  <c r="K3884" i="5"/>
  <c r="K3871" i="5"/>
  <c r="K3866" i="5"/>
  <c r="K3853" i="5"/>
  <c r="K3848" i="5"/>
  <c r="K3835" i="5"/>
  <c r="K3830" i="5"/>
  <c r="K3817" i="5"/>
  <c r="K3812" i="5"/>
  <c r="K3799" i="5"/>
  <c r="K3794" i="5"/>
  <c r="K3781" i="5"/>
  <c r="K3776" i="5"/>
  <c r="K3763" i="5"/>
  <c r="K3758" i="5"/>
  <c r="K3745" i="5"/>
  <c r="K3740" i="5"/>
  <c r="K3727" i="5"/>
  <c r="K3722" i="5"/>
  <c r="K3709" i="5"/>
  <c r="K3704" i="5"/>
  <c r="K3691" i="5"/>
  <c r="K3686" i="5"/>
  <c r="K3673" i="5"/>
  <c r="K3668" i="5"/>
  <c r="K3655" i="5"/>
  <c r="K3650" i="5"/>
  <c r="K3637" i="5"/>
  <c r="K3632" i="5"/>
  <c r="K3619" i="5"/>
  <c r="K3614" i="5"/>
  <c r="K3601" i="5"/>
  <c r="K3596" i="5"/>
  <c r="K3583" i="5"/>
  <c r="K3578" i="5"/>
  <c r="K3565" i="5"/>
  <c r="K3560" i="5"/>
  <c r="K3547" i="5"/>
  <c r="K3542" i="5"/>
  <c r="K5111" i="5"/>
  <c r="K5091" i="5"/>
  <c r="K5082" i="5"/>
  <c r="K5055" i="5"/>
  <c r="K5048" i="5"/>
  <c r="K5027" i="5"/>
  <c r="K5001" i="5"/>
  <c r="K4956" i="5"/>
  <c r="K4952" i="5"/>
  <c r="K4945" i="5"/>
  <c r="K4910" i="5"/>
  <c r="K4900" i="5"/>
  <c r="K4870" i="5"/>
  <c r="K4863" i="5"/>
  <c r="K4842" i="5"/>
  <c r="Q4842" i="5" s="1"/>
  <c r="K4807" i="5"/>
  <c r="K4779" i="5"/>
  <c r="K4741" i="5"/>
  <c r="K4719" i="5"/>
  <c r="K4713" i="5"/>
  <c r="K4697" i="5"/>
  <c r="K4693" i="5"/>
  <c r="K4657" i="5"/>
  <c r="K4650" i="5"/>
  <c r="K4641" i="5"/>
  <c r="K4629" i="5"/>
  <c r="K4622" i="5"/>
  <c r="K4594" i="5"/>
  <c r="K4538" i="5"/>
  <c r="K4510" i="5"/>
  <c r="K4463" i="5"/>
  <c r="K4454" i="5"/>
  <c r="K4448" i="5"/>
  <c r="K4446" i="5"/>
  <c r="K4428" i="5"/>
  <c r="K4398" i="5"/>
  <c r="K4396" i="5"/>
  <c r="K4381" i="5"/>
  <c r="K4366" i="5"/>
  <c r="K4364" i="5"/>
  <c r="K4353" i="5"/>
  <c r="K4317" i="5"/>
  <c r="K4293" i="5"/>
  <c r="K4208" i="5"/>
  <c r="K4206" i="5"/>
  <c r="K4184" i="5"/>
  <c r="K4125" i="5"/>
  <c r="K4101" i="5"/>
  <c r="K4077" i="5"/>
  <c r="K4019" i="5"/>
  <c r="K4006" i="5"/>
  <c r="K4004" i="5"/>
  <c r="K3991" i="5"/>
  <c r="K3989" i="5"/>
  <c r="K3976" i="5"/>
  <c r="K3965" i="5"/>
  <c r="K3952" i="5"/>
  <c r="K3950" i="5"/>
  <c r="K3937" i="5"/>
  <c r="K3935" i="5"/>
  <c r="K3922" i="5"/>
  <c r="K3911" i="5"/>
  <c r="K3898" i="5"/>
  <c r="K3896" i="5"/>
  <c r="K3883" i="5"/>
  <c r="K3881" i="5"/>
  <c r="K3868" i="5"/>
  <c r="K3857" i="5"/>
  <c r="K3844" i="5"/>
  <c r="K3842" i="5"/>
  <c r="K3829" i="5"/>
  <c r="K3827" i="5"/>
  <c r="K3814" i="5"/>
  <c r="K3803" i="5"/>
  <c r="K3790" i="5"/>
  <c r="K3788" i="5"/>
  <c r="K3775" i="5"/>
  <c r="K3773" i="5"/>
  <c r="K3760" i="5"/>
  <c r="K3749" i="5"/>
  <c r="K3736" i="5"/>
  <c r="K3734" i="5"/>
  <c r="K3721" i="5"/>
  <c r="K3719" i="5"/>
  <c r="K3706" i="5"/>
  <c r="K3695" i="5"/>
  <c r="K3682" i="5"/>
  <c r="K3680" i="5"/>
  <c r="K3667" i="5"/>
  <c r="K3665" i="5"/>
  <c r="K3652" i="5"/>
  <c r="K3641" i="5"/>
  <c r="K3628" i="5"/>
  <c r="K3626" i="5"/>
  <c r="K3613" i="5"/>
  <c r="K3611" i="5"/>
  <c r="K3598" i="5"/>
  <c r="K3587" i="5"/>
  <c r="K3574" i="5"/>
  <c r="K3572" i="5"/>
  <c r="K3559" i="5"/>
  <c r="K3557" i="5"/>
  <c r="K3544" i="5"/>
  <c r="K3535" i="5"/>
  <c r="K3523" i="5"/>
  <c r="K3511" i="5"/>
  <c r="K3499" i="5"/>
  <c r="K3487" i="5"/>
  <c r="K3475" i="5"/>
  <c r="K3463" i="5"/>
  <c r="K3451" i="5"/>
  <c r="Q3451" i="5" s="1"/>
  <c r="K3439" i="5"/>
  <c r="Q3439" i="5" s="1"/>
  <c r="K3427" i="5"/>
  <c r="K3415" i="5"/>
  <c r="K3403" i="5"/>
  <c r="Q3403" i="5" s="1"/>
  <c r="K5594" i="5"/>
  <c r="K5507" i="5"/>
  <c r="K5309" i="5"/>
  <c r="K5262" i="5"/>
  <c r="K5142" i="5"/>
  <c r="K5072" i="5"/>
  <c r="K5031" i="5"/>
  <c r="K4992" i="5"/>
  <c r="K4990" i="5"/>
  <c r="K4975" i="5"/>
  <c r="K4960" i="5"/>
  <c r="K4958" i="5"/>
  <c r="K4947" i="5"/>
  <c r="K4902" i="5"/>
  <c r="K4898" i="5"/>
  <c r="K4891" i="5"/>
  <c r="K4856" i="5"/>
  <c r="K4846" i="5"/>
  <c r="K4816" i="5"/>
  <c r="Q4816" i="5" s="1"/>
  <c r="K4809" i="5"/>
  <c r="K4788" i="5"/>
  <c r="K4753" i="5"/>
  <c r="K4725" i="5"/>
  <c r="Q4725" i="5" s="1"/>
  <c r="K4687" i="5"/>
  <c r="K4665" i="5"/>
  <c r="K4659" i="5"/>
  <c r="K4643" i="5"/>
  <c r="K4639" i="5"/>
  <c r="K4603" i="5"/>
  <c r="K4596" i="5"/>
  <c r="K4587" i="5"/>
  <c r="K4575" i="5"/>
  <c r="K4568" i="5"/>
  <c r="K4540" i="5"/>
  <c r="K5869" i="5"/>
  <c r="K5815" i="5"/>
  <c r="K5423" i="5"/>
  <c r="K5312" i="5"/>
  <c r="K5166" i="5"/>
  <c r="K5147" i="5"/>
  <c r="K5108" i="5"/>
  <c r="K5105" i="5"/>
  <c r="K5099" i="5"/>
  <c r="K5093" i="5"/>
  <c r="K5068" i="5"/>
  <c r="K5057" i="5"/>
  <c r="K5010" i="5"/>
  <c r="K5003" i="5"/>
  <c r="K4994" i="5"/>
  <c r="K4988" i="5"/>
  <c r="K4986" i="5"/>
  <c r="K4968" i="5"/>
  <c r="K4938" i="5"/>
  <c r="K4936" i="5"/>
  <c r="K4921" i="5"/>
  <c r="K4906" i="5"/>
  <c r="K4904" i="5"/>
  <c r="K4893" i="5"/>
  <c r="K5972" i="5"/>
  <c r="K5610" i="5"/>
  <c r="K5459" i="5"/>
  <c r="K5163" i="5"/>
  <c r="K5135" i="5"/>
  <c r="K5118" i="5"/>
  <c r="K5079" i="5"/>
  <c r="K5063" i="5"/>
  <c r="K5059" i="5"/>
  <c r="K5052" i="5"/>
  <c r="K5041" i="5"/>
  <c r="K5039" i="5"/>
  <c r="K4996" i="5"/>
  <c r="K4949" i="5"/>
  <c r="K4940" i="5"/>
  <c r="K4934" i="5"/>
  <c r="K4932" i="5"/>
  <c r="K4914" i="5"/>
  <c r="K4884" i="5"/>
  <c r="K4882" i="5"/>
  <c r="K4867" i="5"/>
  <c r="K4852" i="5"/>
  <c r="K4850" i="5"/>
  <c r="K4839" i="5"/>
  <c r="K4794" i="5"/>
  <c r="K4790" i="5"/>
  <c r="K4783" i="5"/>
  <c r="K4748" i="5"/>
  <c r="K4738" i="5"/>
  <c r="K4708" i="5"/>
  <c r="K4701" i="5"/>
  <c r="K4680" i="5"/>
  <c r="K4645" i="5"/>
  <c r="K4617" i="5"/>
  <c r="Q4617" i="5" s="1"/>
  <c r="K4579" i="5"/>
  <c r="K5976" i="5"/>
  <c r="K5547" i="5"/>
  <c r="K5084" i="5"/>
  <c r="K5045" i="5"/>
  <c r="K5037" i="5"/>
  <c r="K5022" i="5"/>
  <c r="K4970" i="5"/>
  <c r="K4942" i="5"/>
  <c r="K4895" i="5"/>
  <c r="K4886" i="5"/>
  <c r="K4880" i="5"/>
  <c r="K4878" i="5"/>
  <c r="K4860" i="5"/>
  <c r="K4830" i="5"/>
  <c r="K4828" i="5"/>
  <c r="K4813" i="5"/>
  <c r="K4798" i="5"/>
  <c r="K4796" i="5"/>
  <c r="K4785" i="5"/>
  <c r="K4740" i="5"/>
  <c r="K4736" i="5"/>
  <c r="K4729" i="5"/>
  <c r="K4694" i="5"/>
  <c r="Q4694" i="5" s="1"/>
  <c r="K4684" i="5"/>
  <c r="K5893" i="5"/>
  <c r="K5405" i="5"/>
  <c r="K5319" i="5"/>
  <c r="K5184" i="5"/>
  <c r="K5124" i="5"/>
  <c r="K5087" i="5"/>
  <c r="K5065" i="5"/>
  <c r="K5054" i="5"/>
  <c r="K5024" i="5"/>
  <c r="K5012" i="5"/>
  <c r="K5000" i="5"/>
  <c r="K4972" i="5"/>
  <c r="K4916" i="5"/>
  <c r="K4888" i="5"/>
  <c r="Q4888" i="5" s="1"/>
  <c r="K4841" i="5"/>
  <c r="K4832" i="5"/>
  <c r="K4826" i="5"/>
  <c r="K4824" i="5"/>
  <c r="K4806" i="5"/>
  <c r="K4776" i="5"/>
  <c r="K4774" i="5"/>
  <c r="K4759" i="5"/>
  <c r="K4744" i="5"/>
  <c r="Q4744" i="5" s="1"/>
  <c r="K4742" i="5"/>
  <c r="K4731" i="5"/>
  <c r="K4686" i="5"/>
  <c r="K4682" i="5"/>
  <c r="K4675" i="5"/>
  <c r="K4640" i="5"/>
  <c r="K4630" i="5"/>
  <c r="K4600" i="5"/>
  <c r="K4593" i="5"/>
  <c r="K4572" i="5"/>
  <c r="K5821" i="5"/>
  <c r="K5466" i="5"/>
  <c r="K5408" i="5"/>
  <c r="K5286" i="5"/>
  <c r="K5247" i="5"/>
  <c r="K5235" i="5"/>
  <c r="K5123" i="5"/>
  <c r="K5112" i="5"/>
  <c r="K5032" i="5"/>
  <c r="K5021" i="5"/>
  <c r="K5014" i="5"/>
  <c r="K5009" i="5"/>
  <c r="K4995" i="5"/>
  <c r="K4957" i="5"/>
  <c r="K4935" i="5"/>
  <c r="K4929" i="5"/>
  <c r="K4913" i="5"/>
  <c r="K4909" i="5"/>
  <c r="K4873" i="5"/>
  <c r="K4866" i="5"/>
  <c r="K4857" i="5"/>
  <c r="K4845" i="5"/>
  <c r="K4838" i="5"/>
  <c r="K4810" i="5"/>
  <c r="K4754" i="5"/>
  <c r="Q4754" i="5" s="1"/>
  <c r="K4726" i="5"/>
  <c r="K4679" i="5"/>
  <c r="K4670" i="5"/>
  <c r="K4664" i="5"/>
  <c r="K4662" i="5"/>
  <c r="K4644" i="5"/>
  <c r="K4614" i="5"/>
  <c r="K4612" i="5"/>
  <c r="K4597" i="5"/>
  <c r="K4582" i="5"/>
  <c r="K4580" i="5"/>
  <c r="K4569" i="5"/>
  <c r="K4524" i="5"/>
  <c r="Q4524" i="5" s="1"/>
  <c r="K4520" i="5"/>
  <c r="K4513" i="5"/>
  <c r="K4478" i="5"/>
  <c r="K4468" i="5"/>
  <c r="K4438" i="5"/>
  <c r="K4431" i="5"/>
  <c r="K4410" i="5"/>
  <c r="K4375" i="5"/>
  <c r="K4347" i="5"/>
  <c r="K4320" i="5"/>
  <c r="K4312" i="5"/>
  <c r="K4310" i="5"/>
  <c r="K4290" i="5"/>
  <c r="K4267" i="5"/>
  <c r="K4251" i="5"/>
  <c r="K4249" i="5"/>
  <c r="K4243" i="5"/>
  <c r="K4239" i="5"/>
  <c r="K4231" i="5"/>
  <c r="K4227" i="5"/>
  <c r="K4215" i="5"/>
  <c r="K4191" i="5"/>
  <c r="K4189" i="5"/>
  <c r="K4158" i="5"/>
  <c r="K4146" i="5"/>
  <c r="K4142" i="5"/>
  <c r="K4132" i="5"/>
  <c r="K4118" i="5"/>
  <c r="K4104" i="5"/>
  <c r="K4096" i="5"/>
  <c r="K4094" i="5"/>
  <c r="K4074" i="5"/>
  <c r="K4051" i="5"/>
  <c r="K4035" i="5"/>
  <c r="K4033" i="5"/>
  <c r="K4027" i="5"/>
  <c r="K4025" i="5"/>
  <c r="K4012" i="5"/>
  <c r="K4001" i="5"/>
  <c r="K3988" i="5"/>
  <c r="K3986" i="5"/>
  <c r="K3973" i="5"/>
  <c r="K3971" i="5"/>
  <c r="K3958" i="5"/>
  <c r="K3947" i="5"/>
  <c r="K3934" i="5"/>
  <c r="K3932" i="5"/>
  <c r="K3919" i="5"/>
  <c r="K3917" i="5"/>
  <c r="K3904" i="5"/>
  <c r="K3893" i="5"/>
  <c r="K3880" i="5"/>
  <c r="K3878" i="5"/>
  <c r="K3865" i="5"/>
  <c r="K3863" i="5"/>
  <c r="K3850" i="5"/>
  <c r="K3839" i="5"/>
  <c r="K3826" i="5"/>
  <c r="K3824" i="5"/>
  <c r="K3811" i="5"/>
  <c r="K3809" i="5"/>
  <c r="K3796" i="5"/>
  <c r="K3785" i="5"/>
  <c r="K3772" i="5"/>
  <c r="K3770" i="5"/>
  <c r="K3757" i="5"/>
  <c r="K3755" i="5"/>
  <c r="K3742" i="5"/>
  <c r="K3731" i="5"/>
  <c r="K3718" i="5"/>
  <c r="K3716" i="5"/>
  <c r="K3703" i="5"/>
  <c r="K3701" i="5"/>
  <c r="K3688" i="5"/>
  <c r="K3677" i="5"/>
  <c r="K3664" i="5"/>
  <c r="K3662" i="5"/>
  <c r="K3649" i="5"/>
  <c r="K3647" i="5"/>
  <c r="K3634" i="5"/>
  <c r="K3623" i="5"/>
  <c r="K3610" i="5"/>
  <c r="K3608" i="5"/>
  <c r="K3595" i="5"/>
  <c r="K3593" i="5"/>
  <c r="K3580" i="5"/>
  <c r="K3569" i="5"/>
  <c r="K3556" i="5"/>
  <c r="K3554" i="5"/>
  <c r="K3541" i="5"/>
  <c r="K3539" i="5"/>
  <c r="K3527" i="5"/>
  <c r="K3515" i="5"/>
  <c r="K3503" i="5"/>
  <c r="K3491" i="5"/>
  <c r="K3479" i="5"/>
  <c r="K3467" i="5"/>
  <c r="K3455" i="5"/>
  <c r="K3443" i="5"/>
  <c r="K3431" i="5"/>
  <c r="K3419" i="5"/>
  <c r="K3407" i="5"/>
  <c r="K2212" i="5"/>
  <c r="K2217" i="5"/>
  <c r="Q2222" i="5"/>
  <c r="K2230" i="5"/>
  <c r="K2235" i="5"/>
  <c r="Q2240" i="5"/>
  <c r="K2248" i="5"/>
  <c r="K2253" i="5"/>
  <c r="K2260" i="5"/>
  <c r="Q2262" i="5"/>
  <c r="K2269" i="5"/>
  <c r="Q2271" i="5"/>
  <c r="K2278" i="5"/>
  <c r="Q2280" i="5"/>
  <c r="K2287" i="5"/>
  <c r="Q2289" i="5"/>
  <c r="K2296" i="5"/>
  <c r="Q2298" i="5"/>
  <c r="K2305" i="5"/>
  <c r="Q2307" i="5"/>
  <c r="K2314" i="5"/>
  <c r="Q2314" i="5" s="1"/>
  <c r="Q2316" i="5"/>
  <c r="K2323" i="5"/>
  <c r="Q2325" i="5"/>
  <c r="K2332" i="5"/>
  <c r="Q2334" i="5"/>
  <c r="K2341" i="5"/>
  <c r="Q2343" i="5"/>
  <c r="K2350" i="5"/>
  <c r="Q2352" i="5"/>
  <c r="K2359" i="5"/>
  <c r="Q2359" i="5" s="1"/>
  <c r="Q2361" i="5"/>
  <c r="K2368" i="5"/>
  <c r="Q2370" i="5"/>
  <c r="K2377" i="5"/>
  <c r="Q2379" i="5"/>
  <c r="K2386" i="5"/>
  <c r="Q2388" i="5"/>
  <c r="K2395" i="5"/>
  <c r="Q2397" i="5"/>
  <c r="K2404" i="5"/>
  <c r="Q2406" i="5"/>
  <c r="K2413" i="5"/>
  <c r="Q2415" i="5"/>
  <c r="K2422" i="5"/>
  <c r="Q2424" i="5"/>
  <c r="K2431" i="5"/>
  <c r="Q2433" i="5"/>
  <c r="K2440" i="5"/>
  <c r="Q2442" i="5"/>
  <c r="K2449" i="5"/>
  <c r="Q2451" i="5"/>
  <c r="K2458" i="5"/>
  <c r="Q2460" i="5"/>
  <c r="K2467" i="5"/>
  <c r="Q2469" i="5"/>
  <c r="K2476" i="5"/>
  <c r="Q2478" i="5"/>
  <c r="K2485" i="5"/>
  <c r="Q2487" i="5"/>
  <c r="K2494" i="5"/>
  <c r="Q2496" i="5"/>
  <c r="K2503" i="5"/>
  <c r="Q2505" i="5"/>
  <c r="K2512" i="5"/>
  <c r="Q2514" i="5"/>
  <c r="K2521" i="5"/>
  <c r="Q2523" i="5"/>
  <c r="K2530" i="5"/>
  <c r="Q2532" i="5"/>
  <c r="K2539" i="5"/>
  <c r="Q2541" i="5"/>
  <c r="K2548" i="5"/>
  <c r="Q2550" i="5"/>
  <c r="K2557" i="5"/>
  <c r="Q2559" i="5"/>
  <c r="K2566" i="5"/>
  <c r="Q2568" i="5"/>
  <c r="K2575" i="5"/>
  <c r="Q2577" i="5"/>
  <c r="K2584" i="5"/>
  <c r="Q2586" i="5"/>
  <c r="K2593" i="5"/>
  <c r="Q2595" i="5"/>
  <c r="K2602" i="5"/>
  <c r="Q2604" i="5"/>
  <c r="K2611" i="5"/>
  <c r="Q2613" i="5"/>
  <c r="K2620" i="5"/>
  <c r="Q2620" i="5" s="1"/>
  <c r="Q2622" i="5"/>
  <c r="K2629" i="5"/>
  <c r="Q2629" i="5" s="1"/>
  <c r="Q2631" i="5"/>
  <c r="K2638" i="5"/>
  <c r="Q2640" i="5"/>
  <c r="K2647" i="5"/>
  <c r="Q2649" i="5"/>
  <c r="K2656" i="5"/>
  <c r="Q2658" i="5"/>
  <c r="K2665" i="5"/>
  <c r="Q2667" i="5"/>
  <c r="K2674" i="5"/>
  <c r="Q2676" i="5"/>
  <c r="K2683" i="5"/>
  <c r="Q2685" i="5"/>
  <c r="K2692" i="5"/>
  <c r="Q2694" i="5"/>
  <c r="K2701" i="5"/>
  <c r="Q2703" i="5"/>
  <c r="K2710" i="5"/>
  <c r="Q2712" i="5"/>
  <c r="K2719" i="5"/>
  <c r="Q2721" i="5"/>
  <c r="K2728" i="5"/>
  <c r="Q2730" i="5"/>
  <c r="K2737" i="5"/>
  <c r="Q2739" i="5"/>
  <c r="K2746" i="5"/>
  <c r="Q2748" i="5"/>
  <c r="K2755" i="5"/>
  <c r="Q2757" i="5"/>
  <c r="K2764" i="5"/>
  <c r="Q2766" i="5"/>
  <c r="K2773" i="5"/>
  <c r="Q2775" i="5"/>
  <c r="K2782" i="5"/>
  <c r="Q2784" i="5"/>
  <c r="K2791" i="5"/>
  <c r="Q2791" i="5" s="1"/>
  <c r="Q2793" i="5"/>
  <c r="K2800" i="5"/>
  <c r="Q2802" i="5"/>
  <c r="K2809" i="5"/>
  <c r="Q2811" i="5"/>
  <c r="K2818" i="5"/>
  <c r="Q2820" i="5"/>
  <c r="K2827" i="5"/>
  <c r="Q2829" i="5"/>
  <c r="K2836" i="5"/>
  <c r="Q2836" i="5" s="1"/>
  <c r="Q2838" i="5"/>
  <c r="K2845" i="5"/>
  <c r="Q2847" i="5"/>
  <c r="K2854" i="5"/>
  <c r="Q2856" i="5"/>
  <c r="K2863" i="5"/>
  <c r="Q2865" i="5"/>
  <c r="K2872" i="5"/>
  <c r="Q2874" i="5"/>
  <c r="K2881" i="5"/>
  <c r="Q2883" i="5"/>
  <c r="K2890" i="5"/>
  <c r="Q2892" i="5"/>
  <c r="K2899" i="5"/>
  <c r="Q2899" i="5" s="1"/>
  <c r="Q2901" i="5"/>
  <c r="K2908" i="5"/>
  <c r="Q2910" i="5"/>
  <c r="K2917" i="5"/>
  <c r="Q2919" i="5"/>
  <c r="K2926" i="5"/>
  <c r="Q2928" i="5"/>
  <c r="K2935" i="5"/>
  <c r="Q2937" i="5"/>
  <c r="K2944" i="5"/>
  <c r="Q2944" i="5" s="1"/>
  <c r="Q2946" i="5"/>
  <c r="K2953" i="5"/>
  <c r="Q2955" i="5"/>
  <c r="K2962" i="5"/>
  <c r="Q2964" i="5"/>
  <c r="K2971" i="5"/>
  <c r="Q2973" i="5"/>
  <c r="K2980" i="5"/>
  <c r="Q2982" i="5"/>
  <c r="K2989" i="5"/>
  <c r="Q2991" i="5"/>
  <c r="K2998" i="5"/>
  <c r="Q3000" i="5"/>
  <c r="K3007" i="5"/>
  <c r="Q3009" i="5"/>
  <c r="K3016" i="5"/>
  <c r="Q3018" i="5"/>
  <c r="K3025" i="5"/>
  <c r="Q3027" i="5"/>
  <c r="K3034" i="5"/>
  <c r="Q3036" i="5"/>
  <c r="K3043" i="5"/>
  <c r="Q3045" i="5"/>
  <c r="K3052" i="5"/>
  <c r="Q3054" i="5"/>
  <c r="K3061" i="5"/>
  <c r="Q3063" i="5"/>
  <c r="K3070" i="5"/>
  <c r="Q3072" i="5"/>
  <c r="K3079" i="5"/>
  <c r="Q3081" i="5"/>
  <c r="K3088" i="5"/>
  <c r="Q3090" i="5"/>
  <c r="K3097" i="5"/>
  <c r="Q3099" i="5"/>
  <c r="K3106" i="5"/>
  <c r="Q3108" i="5"/>
  <c r="K3115" i="5"/>
  <c r="Q3117" i="5"/>
  <c r="K3124" i="5"/>
  <c r="Q3126" i="5"/>
  <c r="K3133" i="5"/>
  <c r="Q3135" i="5"/>
  <c r="K3142" i="5"/>
  <c r="Q3144" i="5"/>
  <c r="K3151" i="5"/>
  <c r="Q3153" i="5"/>
  <c r="K3160" i="5"/>
  <c r="Q3162" i="5"/>
  <c r="K3169" i="5"/>
  <c r="Q3171" i="5"/>
  <c r="K3178" i="5"/>
  <c r="Q3180" i="5"/>
  <c r="K3187" i="5"/>
  <c r="Q3189" i="5"/>
  <c r="K3196" i="5"/>
  <c r="Q3198" i="5"/>
  <c r="K3205" i="5"/>
  <c r="Q3207" i="5"/>
  <c r="K3214" i="5"/>
  <c r="Q3216" i="5"/>
  <c r="K3223" i="5"/>
  <c r="Q3225" i="5"/>
  <c r="K3232" i="5"/>
  <c r="Q3234" i="5"/>
  <c r="K3241" i="5"/>
  <c r="Q3243" i="5"/>
  <c r="K3250" i="5"/>
  <c r="Q3252" i="5"/>
  <c r="K3259" i="5"/>
  <c r="Q3261" i="5"/>
  <c r="K3268" i="5"/>
  <c r="Q3270" i="5"/>
  <c r="K3277" i="5"/>
  <c r="Q3277" i="5" s="1"/>
  <c r="Q3279" i="5"/>
  <c r="K3286" i="5"/>
  <c r="Q3288" i="5"/>
  <c r="K3295" i="5"/>
  <c r="Q3297" i="5"/>
  <c r="K3304" i="5"/>
  <c r="Q3306" i="5"/>
  <c r="K3313" i="5"/>
  <c r="Q3315" i="5"/>
  <c r="K3322" i="5"/>
  <c r="Q3324" i="5"/>
  <c r="K3331" i="5"/>
  <c r="Q3333" i="5"/>
  <c r="K3340" i="5"/>
  <c r="Q3342" i="5"/>
  <c r="K3349" i="5"/>
  <c r="Q3351" i="5"/>
  <c r="K3358" i="5"/>
  <c r="Q3360" i="5"/>
  <c r="K3367" i="5"/>
  <c r="Q3369" i="5"/>
  <c r="K3376" i="5"/>
  <c r="Q3378" i="5"/>
  <c r="K3385" i="5"/>
  <c r="Q3387" i="5"/>
  <c r="K3394" i="5"/>
  <c r="Q3396" i="5"/>
  <c r="N3401" i="5"/>
  <c r="O3401" i="5" s="1"/>
  <c r="P3401" i="5" s="1"/>
  <c r="K3405" i="5"/>
  <c r="K3409" i="5"/>
  <c r="Q3411" i="5"/>
  <c r="O3422" i="5"/>
  <c r="P3422" i="5" s="1"/>
  <c r="K3430" i="5"/>
  <c r="K3432" i="5"/>
  <c r="P3434" i="5"/>
  <c r="Q3436" i="5"/>
  <c r="K3453" i="5"/>
  <c r="K3457" i="5"/>
  <c r="Q3457" i="5" s="1"/>
  <c r="Q3459" i="5"/>
  <c r="K3478" i="5"/>
  <c r="K3480" i="5"/>
  <c r="Q3484" i="5"/>
  <c r="K3501" i="5"/>
  <c r="K3505" i="5"/>
  <c r="Q3507" i="5"/>
  <c r="O3518" i="5"/>
  <c r="P3518" i="5" s="1"/>
  <c r="K3526" i="5"/>
  <c r="K3528" i="5"/>
  <c r="Q3532" i="5"/>
  <c r="K3561" i="5"/>
  <c r="K3563" i="5"/>
  <c r="Q3570" i="5"/>
  <c r="K3576" i="5"/>
  <c r="N3597" i="5"/>
  <c r="O3597" i="5" s="1"/>
  <c r="P3597" i="5" s="1"/>
  <c r="N3616" i="5"/>
  <c r="O3616" i="5" s="1"/>
  <c r="P3616" i="5" s="1"/>
  <c r="K3621" i="5"/>
  <c r="N3629" i="5"/>
  <c r="O3629" i="5" s="1"/>
  <c r="P3629" i="5" s="1"/>
  <c r="K3638" i="5"/>
  <c r="N3644" i="5"/>
  <c r="O3644" i="5" s="1"/>
  <c r="P3644" i="5" s="1"/>
  <c r="Q3648" i="5"/>
  <c r="K3657" i="5"/>
  <c r="K3659" i="5"/>
  <c r="Q3663" i="5"/>
  <c r="Q3672" i="5"/>
  <c r="Q3676" i="5"/>
  <c r="K3687" i="5"/>
  <c r="K3689" i="5"/>
  <c r="Q3697" i="5"/>
  <c r="K3723" i="5"/>
  <c r="K3725" i="5"/>
  <c r="Q3732" i="5"/>
  <c r="K3738" i="5"/>
  <c r="N3759" i="5"/>
  <c r="O3759" i="5" s="1"/>
  <c r="P3759" i="5" s="1"/>
  <c r="N3778" i="5"/>
  <c r="O3778" i="5" s="1"/>
  <c r="P3778" i="5" s="1"/>
  <c r="K3783" i="5"/>
  <c r="N3791" i="5"/>
  <c r="O3791" i="5" s="1"/>
  <c r="P3791" i="5" s="1"/>
  <c r="K3800" i="5"/>
  <c r="N3806" i="5"/>
  <c r="O3806" i="5" s="1"/>
  <c r="P3806" i="5" s="1"/>
  <c r="Q3810" i="5"/>
  <c r="K3819" i="5"/>
  <c r="K3821" i="5"/>
  <c r="Q3825" i="5"/>
  <c r="Q3834" i="5"/>
  <c r="Q3838" i="5"/>
  <c r="K3849" i="5"/>
  <c r="K3851" i="5"/>
  <c r="Q3859" i="5"/>
  <c r="K3885" i="5"/>
  <c r="K3887" i="5"/>
  <c r="Q3894" i="5"/>
  <c r="K3900" i="5"/>
  <c r="K3945" i="5"/>
  <c r="K3962" i="5"/>
  <c r="N3968" i="5"/>
  <c r="O3968" i="5" s="1"/>
  <c r="P3968" i="5" s="1"/>
  <c r="K3981" i="5"/>
  <c r="K3983" i="5"/>
  <c r="Q3987" i="5"/>
  <c r="K4011" i="5"/>
  <c r="K4013" i="5"/>
  <c r="K4039" i="5"/>
  <c r="K4041" i="5"/>
  <c r="Q4046" i="5"/>
  <c r="K4071" i="5"/>
  <c r="Q4071" i="5" s="1"/>
  <c r="Q4079" i="5"/>
  <c r="K4082" i="5"/>
  <c r="Q4082" i="5" s="1"/>
  <c r="K4115" i="5"/>
  <c r="K4117" i="5"/>
  <c r="Q4117" i="5" s="1"/>
  <c r="K4124" i="5"/>
  <c r="K4133" i="5"/>
  <c r="K4153" i="5"/>
  <c r="K4162" i="5"/>
  <c r="Q4164" i="5"/>
  <c r="K4166" i="5"/>
  <c r="Q4170" i="5"/>
  <c r="K4172" i="5"/>
  <c r="K4187" i="5"/>
  <c r="K4223" i="5"/>
  <c r="Q4228" i="5"/>
  <c r="K4232" i="5"/>
  <c r="K4234" i="5"/>
  <c r="K4241" i="5"/>
  <c r="K4250" i="5"/>
  <c r="Q4252" i="5"/>
  <c r="K4270" i="5"/>
  <c r="Q4278" i="5"/>
  <c r="K4280" i="5"/>
  <c r="K4295" i="5"/>
  <c r="K4302" i="5"/>
  <c r="Q4306" i="5"/>
  <c r="Q4311" i="5"/>
  <c r="K4340" i="5"/>
  <c r="K4342" i="5"/>
  <c r="K4344" i="5"/>
  <c r="K4370" i="5"/>
  <c r="Q4383" i="5"/>
  <c r="K4401" i="5"/>
  <c r="Q4406" i="5"/>
  <c r="Q4424" i="5"/>
  <c r="K4460" i="5"/>
  <c r="K4470" i="5"/>
  <c r="K4477" i="5"/>
  <c r="K4525" i="5"/>
  <c r="Q4544" i="5"/>
  <c r="K4549" i="5"/>
  <c r="K4554" i="5"/>
  <c r="K4636" i="5"/>
  <c r="Q4652" i="5"/>
  <c r="Q4655" i="5"/>
  <c r="Q4658" i="5"/>
  <c r="Q4720" i="5"/>
  <c r="Q4728" i="5"/>
  <c r="K4747" i="5"/>
  <c r="K4752" i="5"/>
  <c r="K4755" i="5"/>
  <c r="K4758" i="5"/>
  <c r="K4808" i="5"/>
  <c r="Q4818" i="5"/>
  <c r="Q4821" i="5"/>
  <c r="K4827" i="5"/>
  <c r="Q4871" i="5"/>
  <c r="K4915" i="5"/>
  <c r="K4918" i="5"/>
  <c r="K4924" i="5"/>
  <c r="Q4948" i="5"/>
  <c r="Q4960" i="5"/>
  <c r="K4978" i="5"/>
  <c r="Q4981" i="5"/>
  <c r="K4989" i="5"/>
  <c r="Q4995" i="5"/>
  <c r="Q5028" i="5"/>
  <c r="K5034" i="5"/>
  <c r="Q5046" i="5"/>
  <c r="Q5049" i="5"/>
  <c r="K5073" i="5"/>
  <c r="K5192" i="5"/>
  <c r="Q5192" i="5" s="1"/>
  <c r="K5339" i="5"/>
  <c r="K5674" i="5"/>
  <c r="K5858" i="5"/>
  <c r="Q4057" i="5"/>
  <c r="Q4108" i="5"/>
  <c r="Q4128" i="5"/>
  <c r="Q4140" i="5"/>
  <c r="Q4217" i="5"/>
  <c r="Q4225" i="5"/>
  <c r="Q4273" i="5"/>
  <c r="Q4324" i="5"/>
  <c r="Q4337" i="5"/>
  <c r="Q4429" i="5"/>
  <c r="Q4464" i="5"/>
  <c r="Q4487" i="5"/>
  <c r="Q4494" i="5"/>
  <c r="Q4532" i="5"/>
  <c r="Q4567" i="5"/>
  <c r="Q4584" i="5"/>
  <c r="Q4733" i="5"/>
  <c r="Q4780" i="5"/>
  <c r="Q4892" i="5"/>
  <c r="Q4927" i="5"/>
  <c r="Q4985" i="5"/>
  <c r="Q5186" i="5"/>
  <c r="Q5514" i="5"/>
  <c r="Q4591" i="5"/>
  <c r="Q4619" i="5"/>
  <c r="Q4626" i="5"/>
  <c r="Q4656" i="5"/>
  <c r="Q4729" i="5"/>
  <c r="Q4746" i="5"/>
  <c r="Q4750" i="5"/>
  <c r="Q5045" i="5"/>
  <c r="Q5240" i="5"/>
  <c r="Q4680" i="5"/>
  <c r="Q4703" i="5"/>
  <c r="Q4748" i="5"/>
  <c r="Q4783" i="5"/>
  <c r="Q4949" i="5"/>
  <c r="Q4996" i="5"/>
  <c r="Q5059" i="5"/>
  <c r="Q5081" i="5"/>
  <c r="Q5090" i="5"/>
  <c r="Q5610" i="5"/>
  <c r="Q5624" i="5"/>
  <c r="Q5972" i="5"/>
  <c r="Q4589" i="5"/>
  <c r="Q4607" i="5"/>
  <c r="Q4624" i="5"/>
  <c r="Q4671" i="5"/>
  <c r="Q4699" i="5"/>
  <c r="Q4727" i="5"/>
  <c r="Q4734" i="5"/>
  <c r="Q4757" i="5"/>
  <c r="Q4764" i="5"/>
  <c r="Q4802" i="5"/>
  <c r="Q4837" i="5"/>
  <c r="Q4854" i="5"/>
  <c r="Q5003" i="5"/>
  <c r="Q5033" i="5"/>
  <c r="Q5105" i="5"/>
  <c r="Q5177" i="5"/>
  <c r="Q5181" i="5"/>
  <c r="Q5205" i="5"/>
  <c r="Q5288" i="5"/>
  <c r="Q5642" i="5"/>
  <c r="Q4891" i="5"/>
  <c r="Q5031" i="5"/>
  <c r="Q5050" i="5"/>
  <c r="Q5088" i="5"/>
  <c r="Q5102" i="5"/>
  <c r="Q4622" i="5"/>
  <c r="Q4697" i="5"/>
  <c r="Q4715" i="5"/>
  <c r="Q4779" i="5"/>
  <c r="Q4807" i="5"/>
  <c r="Q4828" i="5"/>
  <c r="Q4835" i="5"/>
  <c r="Q4848" i="5"/>
  <c r="Q4910" i="5"/>
  <c r="Q4962" i="5"/>
  <c r="Q4966" i="5"/>
  <c r="Q4977" i="5"/>
  <c r="Q5048" i="5"/>
  <c r="Q5055" i="5"/>
  <c r="Q5174" i="5"/>
  <c r="Q5258" i="5"/>
  <c r="Q5964" i="5"/>
  <c r="Q4351" i="5"/>
  <c r="Q4368" i="5"/>
  <c r="Q4564" i="5"/>
  <c r="Q4605" i="5"/>
  <c r="Q4631" i="5"/>
  <c r="Q4711" i="5"/>
  <c r="Q4751" i="5"/>
  <c r="Q4769" i="5"/>
  <c r="Q4790" i="5"/>
  <c r="P4833" i="5"/>
  <c r="Q4833" i="5"/>
  <c r="Q4861" i="5"/>
  <c r="Q4896" i="5"/>
  <c r="Q4902" i="5"/>
  <c r="Q4919" i="5"/>
  <c r="Q4926" i="5"/>
  <c r="Q4964" i="5"/>
  <c r="Q4999" i="5"/>
  <c r="P5006" i="5"/>
  <c r="Q5006" i="5"/>
  <c r="Q5013" i="5"/>
  <c r="Q5015" i="5"/>
  <c r="Q5136" i="5"/>
  <c r="Q5163" i="5"/>
  <c r="Q5285" i="5"/>
  <c r="Q4308" i="5"/>
  <c r="Q4393" i="5"/>
  <c r="Q4447" i="5"/>
  <c r="Q4501" i="5"/>
  <c r="Q4555" i="5"/>
  <c r="Q4609" i="5"/>
  <c r="Q4717" i="5"/>
  <c r="Q4771" i="5"/>
  <c r="Q4879" i="5"/>
  <c r="Q4933" i="5"/>
  <c r="Q5106" i="5"/>
  <c r="Q5547" i="5"/>
  <c r="Q5646" i="5"/>
  <c r="Q5427" i="5"/>
  <c r="Q5480" i="5"/>
  <c r="Q5904" i="5"/>
  <c r="Q6110" i="5"/>
  <c r="Q4045" i="5"/>
  <c r="Q4068" i="5"/>
  <c r="Q4093" i="5"/>
  <c r="Q4153" i="5"/>
  <c r="Q4176" i="5"/>
  <c r="Q4201" i="5"/>
  <c r="Q4223" i="5"/>
  <c r="Q4284" i="5"/>
  <c r="Q4309" i="5"/>
  <c r="Q5225" i="5"/>
  <c r="Q5249" i="5"/>
  <c r="Q5283" i="5"/>
  <c r="Q5408" i="5"/>
  <c r="Q5420" i="5"/>
  <c r="Q5505" i="5"/>
  <c r="Q5946" i="5"/>
  <c r="Q5576" i="5"/>
  <c r="Q5297" i="5"/>
  <c r="Q5346" i="5"/>
  <c r="Q5424" i="5"/>
  <c r="Q5759" i="5"/>
  <c r="Q6068" i="5"/>
  <c r="Q6181" i="5"/>
  <c r="Q6255" i="5"/>
  <c r="Q5397" i="5"/>
  <c r="Q5685" i="5"/>
  <c r="Q5976" i="5"/>
  <c r="P4756" i="5"/>
  <c r="Q5184" i="5"/>
  <c r="Q5207" i="5"/>
  <c r="Q5322" i="5"/>
  <c r="Q5337" i="5"/>
  <c r="Q5367" i="5"/>
  <c r="Q5484" i="5"/>
  <c r="Q5583" i="5"/>
  <c r="Q5957" i="5"/>
  <c r="Q6263" i="5"/>
  <c r="Q6329" i="5"/>
  <c r="Q5573" i="5"/>
  <c r="Q5631" i="5"/>
  <c r="Q5432" i="5"/>
  <c r="Q5451" i="5"/>
  <c r="Q5519" i="5"/>
  <c r="Q6008" i="5"/>
  <c r="Q6184" i="5"/>
  <c r="Q5139" i="5"/>
  <c r="Q5198" i="5"/>
  <c r="Q5234" i="5"/>
  <c r="Q5252" i="5"/>
  <c r="Q5304" i="5"/>
  <c r="Q5330" i="5"/>
  <c r="Q5357" i="5"/>
  <c r="Q5406" i="5"/>
  <c r="Q5415" i="5"/>
  <c r="Q5436" i="5"/>
  <c r="Q5720" i="5"/>
  <c r="Q5994" i="5"/>
  <c r="Q6099" i="5"/>
  <c r="Q6199" i="5"/>
  <c r="Q5162" i="5"/>
  <c r="Q5213" i="5"/>
  <c r="Q5306" i="5"/>
  <c r="Q5534" i="5"/>
  <c r="Q5864" i="5"/>
  <c r="Q6194" i="5"/>
  <c r="Q5160" i="5"/>
  <c r="Q5201" i="5"/>
  <c r="Q5250" i="5"/>
  <c r="Q5277" i="5"/>
  <c r="Q5349" i="5"/>
  <c r="Q5355" i="5"/>
  <c r="Q5403" i="5"/>
  <c r="Q5621" i="5"/>
  <c r="Q5753" i="5"/>
  <c r="Q5868" i="5"/>
  <c r="Q6118" i="5"/>
  <c r="Q5039" i="5"/>
  <c r="Q5318" i="5"/>
  <c r="Q5517" i="5"/>
  <c r="Q5933" i="5"/>
  <c r="Q5117" i="5"/>
  <c r="Q5333" i="5"/>
  <c r="Q5592" i="5"/>
  <c r="Q5915" i="5"/>
  <c r="Q6175" i="5"/>
  <c r="Q6202" i="5"/>
  <c r="Q5057" i="5"/>
  <c r="Q5189" i="5"/>
  <c r="Q5324" i="5"/>
  <c r="Q5343" i="5"/>
  <c r="Q5361" i="5"/>
  <c r="Q5369" i="5"/>
  <c r="Q5453" i="5"/>
  <c r="Q5537" i="5"/>
  <c r="Q5544" i="5"/>
  <c r="Q5778" i="5"/>
  <c r="Q5840" i="5"/>
  <c r="Q5981" i="5"/>
  <c r="Q6133" i="5"/>
  <c r="Q6171" i="5"/>
  <c r="Q5997" i="5"/>
  <c r="Q6036" i="5"/>
  <c r="Q6190" i="5"/>
  <c r="Q6459" i="5"/>
  <c r="Q6079" i="5"/>
  <c r="Q6100" i="5"/>
  <c r="Q6117" i="5"/>
  <c r="Q6126" i="5"/>
  <c r="Q6439" i="5"/>
  <c r="Q6688" i="5"/>
  <c r="Q6307" i="5"/>
  <c r="Q6144" i="5"/>
  <c r="Q5525" i="5"/>
  <c r="Q5540" i="5"/>
  <c r="Q5574" i="5"/>
  <c r="Q5616" i="5"/>
  <c r="Q5628" i="5"/>
  <c r="Q5741" i="5"/>
  <c r="Q5885" i="5"/>
  <c r="Q5961" i="5"/>
  <c r="Q6094" i="5"/>
  <c r="Q6239" i="5"/>
  <c r="Q5382" i="5"/>
  <c r="Q5384" i="5"/>
  <c r="Q5658" i="5"/>
  <c r="Q5660" i="5"/>
  <c r="Q5693" i="5"/>
  <c r="Q5748" i="5"/>
  <c r="Q5751" i="5"/>
  <c r="Q5813" i="5"/>
  <c r="Q5943" i="5"/>
  <c r="Q6251" i="5"/>
  <c r="Q5528" i="5"/>
  <c r="Q5561" i="5"/>
  <c r="Q5571" i="5"/>
  <c r="Q5606" i="5"/>
  <c r="Q5804" i="5"/>
  <c r="Q5853" i="5"/>
  <c r="Q5940" i="5"/>
  <c r="Q6005" i="5"/>
  <c r="Q6172" i="5"/>
  <c r="Q6261" i="5"/>
  <c r="Q6479" i="5"/>
  <c r="Q5093" i="5"/>
  <c r="Q5165" i="5"/>
  <c r="Q5456" i="5"/>
  <c r="Q5478" i="5"/>
  <c r="Q5535" i="5"/>
  <c r="Q5678" i="5"/>
  <c r="Q5819" i="5"/>
  <c r="Q5837" i="5"/>
  <c r="Q5895" i="5"/>
  <c r="Q5985" i="5"/>
  <c r="Q6047" i="5"/>
  <c r="Q6062" i="5"/>
  <c r="Q6120" i="5"/>
  <c r="Q6157" i="5"/>
  <c r="Q6309" i="5"/>
  <c r="Q6379" i="5"/>
  <c r="Q6412" i="5"/>
  <c r="Q5559" i="5"/>
  <c r="Q5564" i="5"/>
  <c r="Q5585" i="5"/>
  <c r="Q5733" i="5"/>
  <c r="Q5739" i="5"/>
  <c r="Q5823" i="5"/>
  <c r="Q5889" i="5"/>
  <c r="Q6192" i="5"/>
  <c r="Q6205" i="5"/>
  <c r="Q6549" i="5"/>
  <c r="Q5321" i="5"/>
  <c r="Q5378" i="5"/>
  <c r="Q5405" i="5"/>
  <c r="Q5516" i="5"/>
  <c r="Q5580" i="5"/>
  <c r="Q5799" i="5"/>
  <c r="Q5805" i="5"/>
  <c r="Q5811" i="5"/>
  <c r="Q5817" i="5"/>
  <c r="Q5832" i="5"/>
  <c r="Q6038" i="5"/>
  <c r="Q6162" i="5"/>
  <c r="Q6241" i="5"/>
  <c r="Q5439" i="5"/>
  <c r="Q5501" i="5"/>
  <c r="Q5891" i="5"/>
  <c r="Q5925" i="5"/>
  <c r="Q6081" i="5"/>
  <c r="Q6092" i="5"/>
  <c r="Q6097" i="5"/>
  <c r="Q6102" i="5"/>
  <c r="Q6136" i="5"/>
  <c r="Q6139" i="5"/>
  <c r="Q6166" i="5"/>
  <c r="Q6193" i="5"/>
  <c r="Q6231" i="5"/>
  <c r="Q6253" i="5"/>
  <c r="Q6258" i="5"/>
  <c r="Q6417" i="5"/>
  <c r="Q6504" i="5"/>
  <c r="Q6830" i="5"/>
  <c r="Q7630" i="5"/>
  <c r="Q5679" i="5"/>
  <c r="Q5696" i="5"/>
  <c r="Q5727" i="5"/>
  <c r="Q5745" i="5"/>
  <c r="Q6121" i="5"/>
  <c r="Q6142" i="5"/>
  <c r="Q6145" i="5"/>
  <c r="Q6176" i="5"/>
  <c r="Q6200" i="5"/>
  <c r="Q6336" i="5"/>
  <c r="Q6473" i="5"/>
  <c r="Q5747" i="5"/>
  <c r="Q5781" i="5"/>
  <c r="Q5907" i="5"/>
  <c r="Q6082" i="5"/>
  <c r="Q6124" i="5"/>
  <c r="Q6140" i="5"/>
  <c r="Q6164" i="5"/>
  <c r="Q6448" i="5"/>
  <c r="Q6465" i="5"/>
  <c r="Q6617" i="5"/>
  <c r="Q5948" i="5"/>
  <c r="Q6056" i="5"/>
  <c r="Q6106" i="5"/>
  <c r="Q6148" i="5"/>
  <c r="Q6237" i="5"/>
  <c r="Q6265" i="5"/>
  <c r="Q5597" i="5"/>
  <c r="Q5675" i="5"/>
  <c r="Q5760" i="5"/>
  <c r="Q5835" i="5"/>
  <c r="Q5900" i="5"/>
  <c r="Q6104" i="5"/>
  <c r="Q6122" i="5"/>
  <c r="Q6130" i="5"/>
  <c r="Q6153" i="5"/>
  <c r="Q6182" i="5"/>
  <c r="Q6305" i="5"/>
  <c r="Q6385" i="5"/>
  <c r="Q6427" i="5"/>
  <c r="Q5876" i="5"/>
  <c r="Q5967" i="5"/>
  <c r="Q5984" i="5"/>
  <c r="Q6015" i="5"/>
  <c r="Q6091" i="5"/>
  <c r="Q6156" i="5"/>
  <c r="Q6173" i="5"/>
  <c r="Q6434" i="5"/>
  <c r="Q6886" i="5"/>
  <c r="Q5688" i="5"/>
  <c r="Q5828" i="5"/>
  <c r="Q6035" i="5"/>
  <c r="Q6054" i="5"/>
  <c r="Q6070" i="5"/>
  <c r="Q6073" i="5"/>
  <c r="Q6135" i="5"/>
  <c r="Q6146" i="5"/>
  <c r="Q6151" i="5"/>
  <c r="Q6165" i="5"/>
  <c r="Q6198" i="5"/>
  <c r="Q6271" i="5"/>
  <c r="Q6294" i="5"/>
  <c r="Q6344" i="5"/>
  <c r="Q6515" i="5"/>
  <c r="Q6636" i="5"/>
  <c r="Q7475" i="5"/>
  <c r="Q6377" i="5"/>
  <c r="Q6380" i="5"/>
  <c r="Q6463" i="5"/>
  <c r="Q6512" i="5"/>
  <c r="Q5550" i="5"/>
  <c r="Q5630" i="5"/>
  <c r="Q5786" i="5"/>
  <c r="Q5930" i="5"/>
  <c r="Q6002" i="5"/>
  <c r="Q6154" i="5"/>
  <c r="Q6216" i="5"/>
  <c r="Q6292" i="5"/>
  <c r="Q6348" i="5"/>
  <c r="Q6449" i="5"/>
  <c r="Q6543" i="5"/>
  <c r="Q6964" i="5"/>
  <c r="Q6342" i="5"/>
  <c r="Q6357" i="5"/>
  <c r="Q6393" i="5"/>
  <c r="Q6395" i="5"/>
  <c r="Q6516" i="5"/>
  <c r="Q6710" i="5"/>
  <c r="Q6813" i="5"/>
  <c r="Q6360" i="5"/>
  <c r="Q6471" i="5"/>
  <c r="Q6843" i="5"/>
  <c r="Q7126" i="5"/>
  <c r="Q7195" i="5"/>
  <c r="Q6596" i="5"/>
  <c r="Q6728" i="5"/>
  <c r="Q7036" i="5"/>
  <c r="Q6158" i="5"/>
  <c r="Q6163" i="5"/>
  <c r="Q6187" i="5"/>
  <c r="Q6346" i="5"/>
  <c r="Q6506" i="5"/>
  <c r="Q6242" i="5"/>
  <c r="Q6299" i="5"/>
  <c r="Q6322" i="5"/>
  <c r="Q6387" i="5"/>
  <c r="Q6428" i="5"/>
  <c r="Q6714" i="5"/>
  <c r="Q6228" i="5"/>
  <c r="Q6324" i="5"/>
  <c r="Q6367" i="5"/>
  <c r="Q6477" i="5"/>
  <c r="Q6496" i="5"/>
  <c r="Q6507" i="5"/>
  <c r="Q6594" i="5"/>
  <c r="Q6797" i="5"/>
  <c r="Q6801" i="5"/>
  <c r="Q6230" i="5"/>
  <c r="Q6352" i="5"/>
  <c r="Q6461" i="5"/>
  <c r="Q6499" i="5"/>
  <c r="Q6545" i="5"/>
  <c r="Q6557" i="5"/>
  <c r="Q6657" i="5"/>
  <c r="Q6787" i="5"/>
  <c r="Q6956" i="5"/>
  <c r="Q6335" i="5"/>
  <c r="Q6591" i="5"/>
  <c r="Q6748" i="5"/>
  <c r="Q6932" i="5"/>
  <c r="Q7055" i="5"/>
  <c r="Q6217" i="5"/>
  <c r="Q6445" i="5"/>
  <c r="Q6517" i="5"/>
  <c r="Q6189" i="5"/>
  <c r="Q6207" i="5"/>
  <c r="Q6304" i="5"/>
  <c r="Q6372" i="5"/>
  <c r="Q6404" i="5"/>
  <c r="Q6599" i="5"/>
  <c r="Q6645" i="5"/>
  <c r="Q6724" i="5"/>
  <c r="Q6732" i="5"/>
  <c r="Q6793" i="5"/>
  <c r="Q7322" i="5"/>
  <c r="Q6332" i="5"/>
  <c r="Q6489" i="5"/>
  <c r="Q6491" i="5"/>
  <c r="Q6501" i="5"/>
  <c r="Q6605" i="5"/>
  <c r="Q6852" i="5"/>
  <c r="Q6856" i="5"/>
  <c r="Q6974" i="5"/>
  <c r="Q6979" i="5"/>
  <c r="Q7098" i="5"/>
  <c r="Q6438" i="5"/>
  <c r="Q6440" i="5"/>
  <c r="Q6503" i="5"/>
  <c r="Q6560" i="5"/>
  <c r="Q6669" i="5"/>
  <c r="Q6682" i="5"/>
  <c r="Q6702" i="5"/>
  <c r="Q6407" i="5"/>
  <c r="Q6618" i="5"/>
  <c r="Q6722" i="5"/>
  <c r="Q6726" i="5"/>
  <c r="Q6736" i="5"/>
  <c r="Q6750" i="5"/>
  <c r="Q7062" i="5"/>
  <c r="Q6462" i="5"/>
  <c r="Q6606" i="5"/>
  <c r="Q6674" i="5"/>
  <c r="Q6706" i="5"/>
  <c r="Q6778" i="5"/>
  <c r="Q7215" i="5"/>
  <c r="Q6362" i="5"/>
  <c r="Q6468" i="5"/>
  <c r="Q6542" i="5"/>
  <c r="Q6581" i="5"/>
  <c r="Q6632" i="5"/>
  <c r="Q6651" i="5"/>
  <c r="Q6659" i="5"/>
  <c r="Q6680" i="5"/>
  <c r="Q6790" i="5"/>
  <c r="Q7583" i="5"/>
  <c r="Q6451" i="5"/>
  <c r="Q6704" i="5"/>
  <c r="Q6795" i="5"/>
  <c r="Q6844" i="5"/>
  <c r="Q6850" i="5"/>
  <c r="Q6871" i="5"/>
  <c r="Q6318" i="5"/>
  <c r="Q6343" i="5"/>
  <c r="Q6625" i="5"/>
  <c r="Q6740" i="5"/>
  <c r="Q6752" i="5"/>
  <c r="Q6788" i="5"/>
  <c r="Q6811" i="5"/>
  <c r="Q6814" i="5"/>
  <c r="Q6977" i="5"/>
  <c r="Q7003" i="5"/>
  <c r="Q7450" i="5"/>
  <c r="Q6766" i="5"/>
  <c r="Q6779" i="5"/>
  <c r="Q6805" i="5"/>
  <c r="Q6858" i="5"/>
  <c r="Q6961" i="5"/>
  <c r="Q7042" i="5"/>
  <c r="Q7303" i="5"/>
  <c r="Q7367" i="5"/>
  <c r="Q6789" i="5"/>
  <c r="Q6973" i="5"/>
  <c r="Q6649" i="5"/>
  <c r="Q6792" i="5"/>
  <c r="Q6799" i="5"/>
  <c r="Q6962" i="5"/>
  <c r="Q6966" i="5"/>
  <c r="Q6982" i="5"/>
  <c r="Q7077" i="5"/>
  <c r="Q7442" i="5"/>
  <c r="Q6655" i="5"/>
  <c r="Q6684" i="5"/>
  <c r="Q6738" i="5"/>
  <c r="Q6826" i="5"/>
  <c r="Q6986" i="5"/>
  <c r="Q6925" i="5"/>
  <c r="Q6940" i="5"/>
  <c r="Q7356" i="5"/>
  <c r="Q7023" i="5"/>
  <c r="Q7068" i="5"/>
  <c r="Q7091" i="5"/>
  <c r="Q7138" i="5"/>
  <c r="Q7045" i="5"/>
  <c r="Q7176" i="5"/>
  <c r="Q7292" i="5"/>
  <c r="Q7613" i="5"/>
  <c r="Q7184" i="5"/>
  <c r="Q6995" i="5"/>
  <c r="Q7005" i="5"/>
  <c r="Q7374" i="5"/>
  <c r="Q7009" i="5"/>
  <c r="Q7013" i="5"/>
  <c r="Q7065" i="5"/>
  <c r="Q7130" i="5"/>
  <c r="Q6614" i="5"/>
  <c r="Q6621" i="5"/>
  <c r="Q6768" i="5"/>
  <c r="Q6840" i="5"/>
  <c r="Q6891" i="5"/>
  <c r="Q6921" i="5"/>
  <c r="Q6938" i="5"/>
  <c r="Q6992" i="5"/>
  <c r="Q7050" i="5"/>
  <c r="Q7229" i="5"/>
  <c r="Q7420" i="5"/>
  <c r="Q6671" i="5"/>
  <c r="Q6764" i="5"/>
  <c r="Q6864" i="5"/>
  <c r="Q6869" i="5"/>
  <c r="Q6908" i="5"/>
  <c r="Q6910" i="5"/>
  <c r="Q6949" i="5"/>
  <c r="Q7069" i="5"/>
  <c r="Q7078" i="5"/>
  <c r="Q7123" i="5"/>
  <c r="Q7161" i="5"/>
  <c r="Q7196" i="5"/>
  <c r="Q7226" i="5"/>
  <c r="Q7249" i="5"/>
  <c r="Q7304" i="5"/>
  <c r="Q7339" i="5"/>
  <c r="Q6631" i="5"/>
  <c r="Q6679" i="5"/>
  <c r="Q6689" i="5"/>
  <c r="Q6693" i="5"/>
  <c r="Q6707" i="5"/>
  <c r="Q6715" i="5"/>
  <c r="Q6760" i="5"/>
  <c r="Q6817" i="5"/>
  <c r="Q6895" i="5"/>
  <c r="Q6933" i="5"/>
  <c r="Q6988" i="5"/>
  <c r="Q6996" i="5"/>
  <c r="Q7099" i="5"/>
  <c r="Q7110" i="5"/>
  <c r="Q7210" i="5"/>
  <c r="Q7501" i="5"/>
  <c r="Q6697" i="5"/>
  <c r="Q6709" i="5"/>
  <c r="Q6721" i="5"/>
  <c r="Q6782" i="5"/>
  <c r="Q6823" i="5"/>
  <c r="Q6903" i="5"/>
  <c r="Q6936" i="5"/>
  <c r="Q6960" i="5"/>
  <c r="Q6970" i="5"/>
  <c r="Q7106" i="5"/>
  <c r="Q7242" i="5"/>
  <c r="Q7316" i="5"/>
  <c r="Q7523" i="5"/>
  <c r="Q7540" i="5"/>
  <c r="Q6642" i="5"/>
  <c r="Q6648" i="5"/>
  <c r="Q6650" i="5"/>
  <c r="Q6656" i="5"/>
  <c r="Q6662" i="5"/>
  <c r="Q6699" i="5"/>
  <c r="Q6731" i="5"/>
  <c r="Q6796" i="5"/>
  <c r="Q6800" i="5"/>
  <c r="Q6839" i="5"/>
  <c r="Q6877" i="5"/>
  <c r="Q6893" i="5"/>
  <c r="Q6968" i="5"/>
  <c r="Q6981" i="5"/>
  <c r="Q7018" i="5"/>
  <c r="Q7021" i="5"/>
  <c r="Q7107" i="5"/>
  <c r="Q7178" i="5"/>
  <c r="Q7610" i="5"/>
  <c r="Q6784" i="5"/>
  <c r="Q6851" i="5"/>
  <c r="Q6875" i="5"/>
  <c r="Q6888" i="5"/>
  <c r="Q6901" i="5"/>
  <c r="Q6904" i="5"/>
  <c r="Q6942" i="5"/>
  <c r="Q6955" i="5"/>
  <c r="Q6958" i="5"/>
  <c r="Q6994" i="5"/>
  <c r="Q7076" i="5"/>
  <c r="Q7100" i="5"/>
  <c r="Q7128" i="5"/>
  <c r="Q7166" i="5"/>
  <c r="Q7434" i="5"/>
  <c r="Q6698" i="5"/>
  <c r="Q6749" i="5"/>
  <c r="Q6751" i="5"/>
  <c r="Q6767" i="5"/>
  <c r="Q6769" i="5"/>
  <c r="Q6812" i="5"/>
  <c r="Q6818" i="5"/>
  <c r="Q6896" i="5"/>
  <c r="Q6929" i="5"/>
  <c r="Q7016" i="5"/>
  <c r="Q7024" i="5"/>
  <c r="Q7043" i="5"/>
  <c r="Q7136" i="5"/>
  <c r="Q7144" i="5"/>
  <c r="Q7254" i="5"/>
  <c r="Q7783" i="5"/>
  <c r="Q7022" i="5"/>
  <c r="Q7063" i="5"/>
  <c r="Q7182" i="5"/>
  <c r="Q7221" i="5"/>
  <c r="Q7274" i="5"/>
  <c r="Q7335" i="5"/>
  <c r="Q7576" i="5"/>
  <c r="Q7746" i="5"/>
  <c r="Q7789" i="5"/>
  <c r="Q6905" i="5"/>
  <c r="Q6931" i="5"/>
  <c r="Q6944" i="5"/>
  <c r="Q6983" i="5"/>
  <c r="Q7033" i="5"/>
  <c r="Q7037" i="5"/>
  <c r="Q7095" i="5"/>
  <c r="Q7174" i="5"/>
  <c r="Q7180" i="5"/>
  <c r="Q7208" i="5"/>
  <c r="Q7267" i="5"/>
  <c r="Q7361" i="5"/>
  <c r="Q7412" i="5"/>
  <c r="Q6920" i="5"/>
  <c r="Q6959" i="5"/>
  <c r="Q6972" i="5"/>
  <c r="Q7057" i="5"/>
  <c r="Q7070" i="5"/>
  <c r="Q7079" i="5"/>
  <c r="Q7202" i="5"/>
  <c r="Q7418" i="5"/>
  <c r="Q7623" i="5"/>
  <c r="Q8039" i="5"/>
  <c r="Q6630" i="5"/>
  <c r="Q6653" i="5"/>
  <c r="Q6677" i="5"/>
  <c r="Q6692" i="5"/>
  <c r="Q6770" i="5"/>
  <c r="Q6859" i="5"/>
  <c r="Q6911" i="5"/>
  <c r="Q6950" i="5"/>
  <c r="Q7028" i="5"/>
  <c r="Q7051" i="5"/>
  <c r="Q7088" i="5"/>
  <c r="Q7142" i="5"/>
  <c r="Q7228" i="5"/>
  <c r="Q7261" i="5"/>
  <c r="Q7487" i="5"/>
  <c r="Q7606" i="5"/>
  <c r="Q6887" i="5"/>
  <c r="Q6913" i="5"/>
  <c r="Q6965" i="5"/>
  <c r="Q6980" i="5"/>
  <c r="Q7004" i="5"/>
  <c r="Q7041" i="5"/>
  <c r="Q7058" i="5"/>
  <c r="Q7064" i="5"/>
  <c r="Q7075" i="5"/>
  <c r="Q7082" i="5"/>
  <c r="Q7284" i="5"/>
  <c r="Q7397" i="5"/>
  <c r="Q7419" i="5"/>
  <c r="Q7429" i="5"/>
  <c r="Q6878" i="5"/>
  <c r="Q6902" i="5"/>
  <c r="Q6941" i="5"/>
  <c r="Q7019" i="5"/>
  <c r="Q7038" i="5"/>
  <c r="Q7053" i="5"/>
  <c r="Q7212" i="5"/>
  <c r="Q7470" i="5"/>
  <c r="Q7124" i="5"/>
  <c r="Q7147" i="5"/>
  <c r="Q7168" i="5"/>
  <c r="Q7189" i="5"/>
  <c r="Q7191" i="5"/>
  <c r="Q7237" i="5"/>
  <c r="Q7240" i="5"/>
  <c r="Q7307" i="5"/>
  <c r="Q7352" i="5"/>
  <c r="Q7386" i="5"/>
  <c r="Q7440" i="5"/>
  <c r="Q7532" i="5"/>
  <c r="Q7580" i="5"/>
  <c r="Q8113" i="5"/>
  <c r="Q7048" i="5"/>
  <c r="Q7061" i="5"/>
  <c r="Q7074" i="5"/>
  <c r="Q7216" i="5"/>
  <c r="Q7341" i="5"/>
  <c r="Q7376" i="5"/>
  <c r="Q7408" i="5"/>
  <c r="Q7435" i="5"/>
  <c r="Q7454" i="5"/>
  <c r="Q7460" i="5"/>
  <c r="Q7495" i="5"/>
  <c r="Q7052" i="5"/>
  <c r="Q7133" i="5"/>
  <c r="Q7149" i="5"/>
  <c r="Q7154" i="5"/>
  <c r="Q7158" i="5"/>
  <c r="Q7235" i="5"/>
  <c r="Q7360" i="5"/>
  <c r="Q7384" i="5"/>
  <c r="Q7395" i="5"/>
  <c r="Q7573" i="5"/>
  <c r="Q7949" i="5"/>
  <c r="Q7102" i="5"/>
  <c r="Q7115" i="5"/>
  <c r="Q7135" i="5"/>
  <c r="Q7179" i="5"/>
  <c r="Q7198" i="5"/>
  <c r="Q7230" i="5"/>
  <c r="Q7302" i="5"/>
  <c r="Q7337" i="5"/>
  <c r="Q7425" i="5"/>
  <c r="Q7433" i="5"/>
  <c r="Q7566" i="5"/>
  <c r="Q7645" i="5"/>
  <c r="Q7219" i="5"/>
  <c r="Q7233" i="5"/>
  <c r="Q7246" i="5"/>
  <c r="Q7253" i="5"/>
  <c r="Q7279" i="5"/>
  <c r="Q7324" i="5"/>
  <c r="Q7326" i="5"/>
  <c r="Q7382" i="5"/>
  <c r="Q7414" i="5"/>
  <c r="Q7458" i="5"/>
  <c r="Q7482" i="5"/>
  <c r="Q7489" i="5"/>
  <c r="Q7563" i="5"/>
  <c r="Q7570" i="5"/>
  <c r="Q7704" i="5"/>
  <c r="Q7204" i="5"/>
  <c r="Q7241" i="5"/>
  <c r="Q7561" i="5"/>
  <c r="Q7600" i="5"/>
  <c r="Q7287" i="5"/>
  <c r="Q7289" i="5"/>
  <c r="Q7349" i="5"/>
  <c r="Q7464" i="5"/>
  <c r="Q7628" i="5"/>
  <c r="Q7658" i="5"/>
  <c r="Q7665" i="5"/>
  <c r="Q6665" i="5"/>
  <c r="Q6683" i="5"/>
  <c r="Q6701" i="5"/>
  <c r="Q6719" i="5"/>
  <c r="Q6737" i="5"/>
  <c r="Q6773" i="5"/>
  <c r="Q6791" i="5"/>
  <c r="Q6809" i="5"/>
  <c r="Q6845" i="5"/>
  <c r="Q6863" i="5"/>
  <c r="Q6899" i="5"/>
  <c r="Q6917" i="5"/>
  <c r="Q6971" i="5"/>
  <c r="Q6989" i="5"/>
  <c r="Q7007" i="5"/>
  <c r="Q7025" i="5"/>
  <c r="Q7073" i="5"/>
  <c r="Q7094" i="5"/>
  <c r="Q7127" i="5"/>
  <c r="Q7148" i="5"/>
  <c r="Q7312" i="5"/>
  <c r="Q7334" i="5"/>
  <c r="Q7407" i="5"/>
  <c r="Q7437" i="5"/>
  <c r="Q7478" i="5"/>
  <c r="Q7485" i="5"/>
  <c r="Q7521" i="5"/>
  <c r="Q7555" i="5"/>
  <c r="Q7574" i="5"/>
  <c r="Q7639" i="5"/>
  <c r="Q7937" i="5"/>
  <c r="Q7984" i="5"/>
  <c r="Q7432" i="5"/>
  <c r="Q7515" i="5"/>
  <c r="Q7621" i="5"/>
  <c r="Q7266" i="5"/>
  <c r="Q7445" i="5"/>
  <c r="Q7447" i="5"/>
  <c r="Q7467" i="5"/>
  <c r="Q7575" i="5"/>
  <c r="Q7752" i="5"/>
  <c r="Q7998" i="5"/>
  <c r="Q7329" i="5"/>
  <c r="Q7417" i="5"/>
  <c r="Q7509" i="5"/>
  <c r="Q7761" i="5"/>
  <c r="Q8050" i="5"/>
  <c r="Q7586" i="5"/>
  <c r="Q7588" i="5"/>
  <c r="Q7595" i="5"/>
  <c r="Q7598" i="5"/>
  <c r="Q7653" i="5"/>
  <c r="Q7664" i="5"/>
  <c r="Q7845" i="5"/>
  <c r="Q7875" i="5"/>
  <c r="Q8288" i="5"/>
  <c r="Q8775" i="5"/>
  <c r="Q7534" i="5"/>
  <c r="Q7550" i="5"/>
  <c r="Q7581" i="5"/>
  <c r="Q7608" i="5"/>
  <c r="Q7611" i="5"/>
  <c r="Q7625" i="5"/>
  <c r="Q7656" i="5"/>
  <c r="Q7740" i="5"/>
  <c r="Q7954" i="5"/>
  <c r="Q8011" i="5"/>
  <c r="Q8031" i="5"/>
  <c r="Q8096" i="5"/>
  <c r="Q7504" i="5"/>
  <c r="Q7526" i="5"/>
  <c r="Q7528" i="5"/>
  <c r="Q7596" i="5"/>
  <c r="Q7601" i="5"/>
  <c r="Q7616" i="5"/>
  <c r="Q7618" i="5"/>
  <c r="Q7668" i="5"/>
  <c r="Q7744" i="5"/>
  <c r="Q7774" i="5"/>
  <c r="Q7785" i="5"/>
  <c r="Q7911" i="5"/>
  <c r="Q7919" i="5"/>
  <c r="Q8139" i="5"/>
  <c r="Q8462" i="5"/>
  <c r="Q7542" i="5"/>
  <c r="Q7671" i="5"/>
  <c r="Q7720" i="5"/>
  <c r="Q7729" i="5"/>
  <c r="Q7833" i="5"/>
  <c r="Q7939" i="5"/>
  <c r="Q7348" i="5"/>
  <c r="Q7431" i="5"/>
  <c r="Q7456" i="5"/>
  <c r="Q7498" i="5"/>
  <c r="Q7512" i="5"/>
  <c r="Q7560" i="5"/>
  <c r="Q7662" i="5"/>
  <c r="Q7764" i="5"/>
  <c r="Q7824" i="5"/>
  <c r="Q7831" i="5"/>
  <c r="Q7870" i="5"/>
  <c r="Q7982" i="5"/>
  <c r="Q8046" i="5"/>
  <c r="Q8063" i="5"/>
  <c r="Q7049" i="5"/>
  <c r="Q7067" i="5"/>
  <c r="Q7085" i="5"/>
  <c r="Q7103" i="5"/>
  <c r="Q7157" i="5"/>
  <c r="Q7265" i="5"/>
  <c r="Q7373" i="5"/>
  <c r="Q7492" i="5"/>
  <c r="Q7529" i="5"/>
  <c r="Q7537" i="5"/>
  <c r="Q7641" i="5"/>
  <c r="Q7684" i="5"/>
  <c r="Q7786" i="5"/>
  <c r="Q7978" i="5"/>
  <c r="Q8130" i="5"/>
  <c r="Q7539" i="5"/>
  <c r="Q7565" i="5"/>
  <c r="Q7632" i="5"/>
  <c r="Q7649" i="5"/>
  <c r="Q7666" i="5"/>
  <c r="Q7804" i="5"/>
  <c r="Q7974" i="5"/>
  <c r="Q8347" i="5"/>
  <c r="Q7689" i="5"/>
  <c r="Q7842" i="5"/>
  <c r="Q8048" i="5"/>
  <c r="Q8090" i="5"/>
  <c r="Q8119" i="5"/>
  <c r="Q8127" i="5"/>
  <c r="Q8387" i="5"/>
  <c r="Q7687" i="5"/>
  <c r="Q7723" i="5"/>
  <c r="Q7734" i="5"/>
  <c r="Q7773" i="5"/>
  <c r="Q7900" i="5"/>
  <c r="Q7909" i="5"/>
  <c r="Q8009" i="5"/>
  <c r="Q8313" i="5"/>
  <c r="Q7582" i="5"/>
  <c r="Q7714" i="5"/>
  <c r="Q7716" i="5"/>
  <c r="Q7815" i="5"/>
  <c r="Q8057" i="5"/>
  <c r="Q8120" i="5"/>
  <c r="Q8258" i="5"/>
  <c r="Q7678" i="5"/>
  <c r="Q7830" i="5"/>
  <c r="Q7887" i="5"/>
  <c r="Q7915" i="5"/>
  <c r="Q7967" i="5"/>
  <c r="Q7635" i="5"/>
  <c r="Q7661" i="5"/>
  <c r="Q7779" i="5"/>
  <c r="Q7798" i="5"/>
  <c r="Q7818" i="5"/>
  <c r="Q7921" i="5"/>
  <c r="Q7927" i="5"/>
  <c r="Q7941" i="5"/>
  <c r="Q8013" i="5"/>
  <c r="Q7650" i="5"/>
  <c r="Q7753" i="5"/>
  <c r="Q7803" i="5"/>
  <c r="Q8084" i="5"/>
  <c r="Q8099" i="5"/>
  <c r="Q7893" i="5"/>
  <c r="Q7935" i="5"/>
  <c r="Q7993" i="5"/>
  <c r="Q8147" i="5"/>
  <c r="Q7795" i="5"/>
  <c r="Q7852" i="5"/>
  <c r="Q7878" i="5"/>
  <c r="Q7948" i="5"/>
  <c r="Q7957" i="5"/>
  <c r="Q7961" i="5"/>
  <c r="Q7963" i="5"/>
  <c r="Q7987" i="5"/>
  <c r="Q8104" i="5"/>
  <c r="Q8144" i="5"/>
  <c r="Q8177" i="5"/>
  <c r="Q8526" i="5"/>
  <c r="Q7682" i="5"/>
  <c r="Q7750" i="5"/>
  <c r="Q7858" i="5"/>
  <c r="Q7908" i="5"/>
  <c r="Q7955" i="5"/>
  <c r="Q7959" i="5"/>
  <c r="Q8029" i="5"/>
  <c r="Q8035" i="5"/>
  <c r="Q8044" i="5"/>
  <c r="Q8067" i="5"/>
  <c r="Q8222" i="5"/>
  <c r="Q8236" i="5"/>
  <c r="Q8082" i="5"/>
  <c r="Q8122" i="5"/>
  <c r="Q8156" i="5"/>
  <c r="Q7903" i="5"/>
  <c r="Q7936" i="5"/>
  <c r="Q8005" i="5"/>
  <c r="Q8282" i="5"/>
  <c r="Q7707" i="5"/>
  <c r="Q7854" i="5"/>
  <c r="Q7951" i="5"/>
  <c r="Q7971" i="5"/>
  <c r="Q7990" i="5"/>
  <c r="Q8065" i="5"/>
  <c r="Q8074" i="5"/>
  <c r="Q8137" i="5"/>
  <c r="Q8279" i="5"/>
  <c r="Q8391" i="5"/>
  <c r="Q8470" i="5"/>
  <c r="Q8180" i="5"/>
  <c r="Q8585" i="5"/>
  <c r="Q8451" i="5"/>
  <c r="Q8115" i="5"/>
  <c r="Q8246" i="5"/>
  <c r="Q8284" i="5"/>
  <c r="Q8337" i="5"/>
  <c r="Q8571" i="5"/>
  <c r="Q8398" i="5"/>
  <c r="Q7920" i="5"/>
  <c r="Q7924" i="5"/>
  <c r="Q7926" i="5"/>
  <c r="Q7969" i="5"/>
  <c r="Q7981" i="5"/>
  <c r="Q7985" i="5"/>
  <c r="Q7999" i="5"/>
  <c r="Q8020" i="5"/>
  <c r="Q8059" i="5"/>
  <c r="Q8097" i="5"/>
  <c r="Q8142" i="5"/>
  <c r="Q8146" i="5"/>
  <c r="Q8149" i="5"/>
  <c r="Q8198" i="5"/>
  <c r="Q8089" i="5"/>
  <c r="Q8132" i="5"/>
  <c r="Q8281" i="5"/>
  <c r="Q8431" i="5"/>
  <c r="Q8056" i="5"/>
  <c r="Q8071" i="5"/>
  <c r="Q8086" i="5"/>
  <c r="Q8183" i="5"/>
  <c r="Q8201" i="5"/>
  <c r="Q8315" i="5"/>
  <c r="Q8428" i="5"/>
  <c r="Q8008" i="5"/>
  <c r="Q8032" i="5"/>
  <c r="Q8094" i="5"/>
  <c r="Q8123" i="5"/>
  <c r="Q8128" i="5"/>
  <c r="Q8228" i="5"/>
  <c r="Q8254" i="5"/>
  <c r="Q8651" i="5"/>
  <c r="Q7867" i="5"/>
  <c r="Q7945" i="5"/>
  <c r="Q8034" i="5"/>
  <c r="Q8047" i="5"/>
  <c r="Q8062" i="5"/>
  <c r="Q8107" i="5"/>
  <c r="Q8118" i="5"/>
  <c r="Q8164" i="5"/>
  <c r="Q8171" i="5"/>
  <c r="Q8186" i="5"/>
  <c r="Q8188" i="5"/>
  <c r="Q8234" i="5"/>
  <c r="Q8248" i="5"/>
  <c r="Q8444" i="5"/>
  <c r="Q8448" i="5"/>
  <c r="Q8051" i="5"/>
  <c r="Q8077" i="5"/>
  <c r="Q8126" i="5"/>
  <c r="Q8145" i="5"/>
  <c r="Q8215" i="5"/>
  <c r="Q8014" i="5"/>
  <c r="Q8038" i="5"/>
  <c r="Q8053" i="5"/>
  <c r="Q8162" i="5"/>
  <c r="Q8224" i="5"/>
  <c r="Q8240" i="5"/>
  <c r="Q8245" i="5"/>
  <c r="Q8027" i="5"/>
  <c r="Q8068" i="5"/>
  <c r="Q8083" i="5"/>
  <c r="Q8213" i="5"/>
  <c r="Q8252" i="5"/>
  <c r="Q8322" i="5"/>
  <c r="Q8404" i="5"/>
  <c r="Q8511" i="5"/>
  <c r="Q8553" i="5"/>
  <c r="Q8168" i="5"/>
  <c r="Q8267" i="5"/>
  <c r="Q8326" i="5"/>
  <c r="Q8348" i="5"/>
  <c r="Q8405" i="5"/>
  <c r="Q8420" i="5"/>
  <c r="Q8505" i="5"/>
  <c r="Q8092" i="5"/>
  <c r="Q8112" i="5"/>
  <c r="Q8125" i="5"/>
  <c r="Q8263" i="5"/>
  <c r="Q8335" i="5"/>
  <c r="Q8366" i="5"/>
  <c r="Q7918" i="5"/>
  <c r="Q7925" i="5"/>
  <c r="Q7972" i="5"/>
  <c r="Q7979" i="5"/>
  <c r="Q8026" i="5"/>
  <c r="Q8033" i="5"/>
  <c r="Q8080" i="5"/>
  <c r="Q8087" i="5"/>
  <c r="Q8382" i="5"/>
  <c r="Q8433" i="5"/>
  <c r="Q8449" i="5"/>
  <c r="Q8469" i="5"/>
  <c r="Q8272" i="5"/>
  <c r="Q8424" i="5"/>
  <c r="Q8459" i="5"/>
  <c r="Q8517" i="5"/>
  <c r="Q8233" i="5"/>
  <c r="Q8243" i="5"/>
  <c r="Q8319" i="5"/>
  <c r="Q8473" i="5"/>
  <c r="Q8612" i="5"/>
  <c r="Q8148" i="5"/>
  <c r="Q8204" i="5"/>
  <c r="Q8218" i="5"/>
  <c r="Q8333" i="5"/>
  <c r="Q8355" i="5"/>
  <c r="Q8373" i="5"/>
  <c r="Q8533" i="5"/>
  <c r="Q8418" i="5"/>
  <c r="Q8547" i="5"/>
  <c r="Q8604" i="5"/>
  <c r="Q8620" i="5"/>
  <c r="Q8312" i="5"/>
  <c r="Q8434" i="5"/>
  <c r="Q8565" i="5"/>
  <c r="Q8579" i="5"/>
  <c r="Q8609" i="5"/>
  <c r="Q8713" i="5"/>
  <c r="Q8110" i="5"/>
  <c r="Q8131" i="5"/>
  <c r="Q8340" i="5"/>
  <c r="Q8351" i="5"/>
  <c r="Q8358" i="5"/>
  <c r="Q8421" i="5"/>
  <c r="Q8493" i="5"/>
  <c r="Q8544" i="5"/>
  <c r="Q8390" i="5"/>
  <c r="Q8474" i="5"/>
  <c r="Q8466" i="5"/>
  <c r="Q8501" i="5"/>
  <c r="Q8566" i="5"/>
  <c r="Q8370" i="5"/>
  <c r="Q8393" i="5"/>
  <c r="Q8475" i="5"/>
  <c r="Q8491" i="5"/>
  <c r="Q8532" i="5"/>
  <c r="Q8535" i="5"/>
  <c r="Q8587" i="5"/>
  <c r="Q8591" i="5"/>
  <c r="Q8610" i="5"/>
  <c r="Q8678" i="5"/>
  <c r="Q8583" i="5"/>
  <c r="Q8596" i="5"/>
  <c r="Q8098" i="5"/>
  <c r="Q8116" i="5"/>
  <c r="Q8403" i="5"/>
  <c r="Q8551" i="5"/>
  <c r="Q8568" i="5"/>
  <c r="Q8572" i="5"/>
  <c r="Q8593" i="5"/>
  <c r="Q8706" i="5"/>
  <c r="Q8388" i="5"/>
  <c r="Q8423" i="5"/>
  <c r="Q8481" i="5"/>
  <c r="Q8598" i="5"/>
  <c r="Q8615" i="5"/>
  <c r="Q8686" i="5"/>
  <c r="Q8476" i="5"/>
  <c r="Q8512" i="5"/>
  <c r="Q8536" i="5"/>
  <c r="Q8640" i="5"/>
  <c r="Q8751" i="5"/>
  <c r="Q8465" i="5"/>
  <c r="Q8496" i="5"/>
  <c r="Q8510" i="5"/>
  <c r="Q8619" i="5"/>
  <c r="Q8625" i="5"/>
  <c r="Q8454" i="5"/>
  <c r="Q8486" i="5"/>
  <c r="Q8490" i="5"/>
  <c r="Q8656" i="5"/>
  <c r="Q8673" i="5"/>
  <c r="Q8440" i="5"/>
  <c r="Q8480" i="5"/>
  <c r="Q8608" i="5"/>
  <c r="Q8641" i="5"/>
  <c r="Q8715" i="5"/>
  <c r="Q8460" i="5"/>
  <c r="Q8523" i="5"/>
  <c r="Q8647" i="5"/>
  <c r="Q8666" i="5"/>
  <c r="Q8710" i="5"/>
  <c r="Q8692" i="5"/>
  <c r="Q8722" i="5"/>
  <c r="Q8623" i="5"/>
  <c r="Q8670" i="5"/>
  <c r="Q8601" i="5"/>
  <c r="Q8613" i="5"/>
  <c r="Q8639" i="5"/>
  <c r="Q8668" i="5"/>
  <c r="Q8687" i="5"/>
  <c r="Q8754" i="5"/>
  <c r="Q8759" i="5"/>
  <c r="Q8603" i="5"/>
  <c r="Q8635" i="5"/>
  <c r="Q8674" i="5"/>
  <c r="Q8771" i="5"/>
  <c r="Q8562" i="5"/>
  <c r="Q8648" i="5"/>
  <c r="Q8717" i="5"/>
  <c r="Q8638" i="5"/>
  <c r="Q8644" i="5"/>
  <c r="Q8646" i="5"/>
  <c r="Q8697" i="5"/>
  <c r="Q8741" i="5"/>
  <c r="Q8765" i="5"/>
  <c r="Q8757" i="5"/>
  <c r="Q8738" i="5"/>
  <c r="Q8719" i="5"/>
  <c r="Q8724" i="5"/>
  <c r="Q8735" i="5"/>
  <c r="Q8750" i="5"/>
  <c r="Q8681" i="5"/>
  <c r="Q8748" i="5"/>
  <c r="Q8767" i="5"/>
  <c r="Q8574" i="5"/>
  <c r="Q8599" i="5"/>
  <c r="Q8704" i="5"/>
  <c r="Q8728" i="5"/>
  <c r="Q8733" i="5"/>
  <c r="Q8739" i="5"/>
  <c r="Q8742" i="5"/>
  <c r="Q8773" i="5"/>
  <c r="Q8777" i="5"/>
  <c r="Q8755" i="5"/>
  <c r="Q8660" i="5"/>
  <c r="Q8749" i="5"/>
  <c r="Q8736" i="5"/>
  <c r="Q8737" i="5"/>
  <c r="Q8745" i="5"/>
  <c r="Q8753" i="5"/>
  <c r="Q8761" i="5"/>
  <c r="Q8769" i="5"/>
  <c r="Q8732" i="5"/>
  <c r="Q8703" i="5"/>
  <c r="Q8712" i="5"/>
  <c r="Q8721" i="5"/>
  <c r="Q8760" i="5"/>
  <c r="Q8766" i="5"/>
  <c r="Q8772" i="5"/>
  <c r="Q8700" i="5"/>
  <c r="Q8709" i="5"/>
  <c r="Q8718" i="5"/>
  <c r="Q8727" i="5"/>
  <c r="Q8696" i="5"/>
  <c r="E52" i="4"/>
  <c r="D52" i="4"/>
  <c r="P3648" i="5" l="1"/>
  <c r="P3642" i="5"/>
  <c r="P49" i="5"/>
  <c r="N4549" i="5"/>
  <c r="O4549" i="5" s="1"/>
  <c r="P4549" i="5" s="1"/>
  <c r="Q4549" i="5"/>
  <c r="N3478" i="5"/>
  <c r="O3478" i="5" s="1"/>
  <c r="P3478" i="5" s="1"/>
  <c r="Q3478" i="5"/>
  <c r="N2332" i="5"/>
  <c r="O2332" i="5" s="1"/>
  <c r="P2332" i="5" s="1"/>
  <c r="Q2332" i="5"/>
  <c r="Q3626" i="5"/>
  <c r="N3626" i="5"/>
  <c r="O3626" i="5" s="1"/>
  <c r="P3626" i="5" s="1"/>
  <c r="N4415" i="5"/>
  <c r="O4415" i="5" s="1"/>
  <c r="P4415" i="5" s="1"/>
  <c r="Q4415" i="5"/>
  <c r="N4710" i="5"/>
  <c r="O4710" i="5" s="1"/>
  <c r="P4710" i="5" s="1"/>
  <c r="Q4710" i="5"/>
  <c r="N5684" i="5"/>
  <c r="O5684" i="5" s="1"/>
  <c r="P5684" i="5" s="1"/>
  <c r="Q5684" i="5"/>
  <c r="N5085" i="5"/>
  <c r="O5085" i="5" s="1"/>
  <c r="P5085" i="5" s="1"/>
  <c r="Q5085" i="5"/>
  <c r="N6212" i="5"/>
  <c r="O6212" i="5" s="1"/>
  <c r="P6212" i="5" s="1"/>
  <c r="Q6212" i="5"/>
  <c r="N5440" i="5"/>
  <c r="O5440" i="5" s="1"/>
  <c r="P5440" i="5" s="1"/>
  <c r="Q5440" i="5"/>
  <c r="N6494" i="5"/>
  <c r="O6494" i="5" s="1"/>
  <c r="P6494" i="5" s="1"/>
  <c r="Q6494" i="5"/>
  <c r="N6640" i="5"/>
  <c r="O6640" i="5" s="1"/>
  <c r="P6640" i="5" s="1"/>
  <c r="Q6640" i="5"/>
  <c r="Q6580" i="5"/>
  <c r="N6580" i="5"/>
  <c r="O6580" i="5" s="1"/>
  <c r="P6580" i="5" s="1"/>
  <c r="N6990" i="5"/>
  <c r="O6990" i="5" s="1"/>
  <c r="P6990" i="5" s="1"/>
  <c r="Q6990" i="5"/>
  <c r="N6629" i="5"/>
  <c r="Q6629" i="5"/>
  <c r="O6629" i="5"/>
  <c r="P6629" i="5" s="1"/>
  <c r="N7020" i="5"/>
  <c r="O7020" i="5" s="1"/>
  <c r="P7020" i="5" s="1"/>
  <c r="Q7020" i="5"/>
  <c r="N7409" i="5"/>
  <c r="O7409" i="5" s="1"/>
  <c r="P7409" i="5" s="1"/>
  <c r="Q7409" i="5"/>
  <c r="N7931" i="5"/>
  <c r="O7931" i="5" s="1"/>
  <c r="P7931" i="5" s="1"/>
  <c r="Q7931" i="5"/>
  <c r="N7313" i="5"/>
  <c r="O7313" i="5" s="1"/>
  <c r="P7313" i="5" s="1"/>
  <c r="Q7313" i="5"/>
  <c r="Q7039" i="5"/>
  <c r="N7039" i="5"/>
  <c r="O7039" i="5" s="1"/>
  <c r="P7039" i="5" s="1"/>
  <c r="N7147" i="5"/>
  <c r="O7147" i="5"/>
  <c r="P7147" i="5" s="1"/>
  <c r="N7323" i="5"/>
  <c r="O7323" i="5" s="1"/>
  <c r="P7323" i="5" s="1"/>
  <c r="Q7323" i="5"/>
  <c r="N7488" i="5"/>
  <c r="O7488" i="5" s="1"/>
  <c r="P7488" i="5" s="1"/>
  <c r="Q7488" i="5"/>
  <c r="N7594" i="5"/>
  <c r="O7594" i="5" s="1"/>
  <c r="P7594" i="5" s="1"/>
  <c r="Q7594" i="5"/>
  <c r="N7481" i="5"/>
  <c r="O7481" i="5" s="1"/>
  <c r="P7481" i="5" s="1"/>
  <c r="Q7481" i="5"/>
  <c r="N7525" i="5"/>
  <c r="O7525" i="5" s="1"/>
  <c r="P7525" i="5" s="1"/>
  <c r="Q7525" i="5"/>
  <c r="Q7691" i="5"/>
  <c r="N7691" i="5"/>
  <c r="O7691" i="5" s="1"/>
  <c r="P7691" i="5" s="1"/>
  <c r="Q7892" i="5"/>
  <c r="N7892" i="5"/>
  <c r="O7892" i="5" s="1"/>
  <c r="P7892" i="5" s="1"/>
  <c r="N7522" i="5"/>
  <c r="O7522" i="5" s="1"/>
  <c r="P7522" i="5" s="1"/>
  <c r="Q7522" i="5"/>
  <c r="N7718" i="5"/>
  <c r="O7718" i="5" s="1"/>
  <c r="P7718" i="5" s="1"/>
  <c r="Q7718" i="5"/>
  <c r="N7497" i="5"/>
  <c r="O7497" i="5"/>
  <c r="P7497" i="5" s="1"/>
  <c r="Q7497" i="5"/>
  <c r="N7698" i="5"/>
  <c r="O7698" i="5" s="1"/>
  <c r="P7698" i="5" s="1"/>
  <c r="Q7698" i="5"/>
  <c r="Q8154" i="5"/>
  <c r="N8154" i="5"/>
  <c r="O8154" i="5" s="1"/>
  <c r="P8154" i="5" s="1"/>
  <c r="N7696" i="5"/>
  <c r="O7696" i="5" s="1"/>
  <c r="P7696" i="5" s="1"/>
  <c r="Q7696" i="5"/>
  <c r="N8023" i="5"/>
  <c r="O8023" i="5"/>
  <c r="P8023" i="5" s="1"/>
  <c r="Q8023" i="5"/>
  <c r="N7250" i="5"/>
  <c r="O7250" i="5" s="1"/>
  <c r="P7250" i="5" s="1"/>
  <c r="Q7250" i="5"/>
  <c r="Q7394" i="5"/>
  <c r="N7394" i="5"/>
  <c r="O7394" i="5" s="1"/>
  <c r="P7394" i="5" s="1"/>
  <c r="N7538" i="5"/>
  <c r="O7538" i="5" s="1"/>
  <c r="P7538" i="5" s="1"/>
  <c r="Q7538" i="5"/>
  <c r="N7890" i="5"/>
  <c r="O7890" i="5" s="1"/>
  <c r="P7890" i="5" s="1"/>
  <c r="Q7890" i="5"/>
  <c r="Q7569" i="5"/>
  <c r="N7569" i="5"/>
  <c r="O7569" i="5" s="1"/>
  <c r="P7569" i="5" s="1"/>
  <c r="N7768" i="5"/>
  <c r="O7768" i="5" s="1"/>
  <c r="P7768" i="5" s="1"/>
  <c r="Q7768" i="5"/>
  <c r="N7791" i="5"/>
  <c r="O7791" i="5" s="1"/>
  <c r="P7791" i="5" s="1"/>
  <c r="Q7791" i="5"/>
  <c r="N7997" i="5"/>
  <c r="O7997" i="5" s="1"/>
  <c r="P7997" i="5" s="1"/>
  <c r="Q7997" i="5"/>
  <c r="N7806" i="5"/>
  <c r="O7806" i="5" s="1"/>
  <c r="P7806" i="5" s="1"/>
  <c r="Q7806" i="5"/>
  <c r="N8290" i="5"/>
  <c r="O8290" i="5" s="1"/>
  <c r="P8290" i="5" s="1"/>
  <c r="Q8290" i="5"/>
  <c r="Q7856" i="5"/>
  <c r="N7856" i="5"/>
  <c r="O7856" i="5" s="1"/>
  <c r="P7856" i="5" s="1"/>
  <c r="N7975" i="5"/>
  <c r="O7975" i="5" s="1"/>
  <c r="P7975" i="5" s="1"/>
  <c r="Q7975" i="5"/>
  <c r="N7901" i="5"/>
  <c r="O7901" i="5" s="1"/>
  <c r="P7901" i="5" s="1"/>
  <c r="Q7901" i="5"/>
  <c r="N7556" i="5"/>
  <c r="O7556" i="5" s="1"/>
  <c r="P7556" i="5" s="1"/>
  <c r="Q7556" i="5"/>
  <c r="Q7767" i="5"/>
  <c r="N7767" i="5"/>
  <c r="O7767" i="5" s="1"/>
  <c r="P7767" i="5" s="1"/>
  <c r="N7914" i="5"/>
  <c r="O7914" i="5" s="1"/>
  <c r="P7914" i="5" s="1"/>
  <c r="Q7914" i="5"/>
  <c r="N8076" i="5"/>
  <c r="O8076" i="5" s="1"/>
  <c r="P8076" i="5" s="1"/>
  <c r="Q8076" i="5"/>
  <c r="N8306" i="5"/>
  <c r="O8306" i="5" s="1"/>
  <c r="P8306" i="5" s="1"/>
  <c r="Q8306" i="5"/>
  <c r="N7713" i="5"/>
  <c r="O7713" i="5" s="1"/>
  <c r="P7713" i="5" s="1"/>
  <c r="Q7713" i="5"/>
  <c r="N7928" i="5"/>
  <c r="O7928" i="5" s="1"/>
  <c r="P7928" i="5" s="1"/>
  <c r="Q7928" i="5"/>
  <c r="Q8037" i="5"/>
  <c r="N8037" i="5"/>
  <c r="O8037" i="5" s="1"/>
  <c r="P8037" i="5" s="1"/>
  <c r="N8069" i="5"/>
  <c r="O8069" i="5" s="1"/>
  <c r="P8069" i="5" s="1"/>
  <c r="Q8069" i="5"/>
  <c r="N8030" i="5"/>
  <c r="O8030" i="5" s="1"/>
  <c r="P8030" i="5" s="1"/>
  <c r="Q8030" i="5"/>
  <c r="N8380" i="5"/>
  <c r="O8380" i="5"/>
  <c r="P8380" i="5" s="1"/>
  <c r="Q8380" i="5"/>
  <c r="Q7745" i="5"/>
  <c r="N7745" i="5"/>
  <c r="O7745" i="5" s="1"/>
  <c r="P7745" i="5" s="1"/>
  <c r="N7980" i="5"/>
  <c r="O7980" i="5" s="1"/>
  <c r="P7980" i="5" s="1"/>
  <c r="Q7980" i="5"/>
  <c r="N8140" i="5"/>
  <c r="O8140" i="5" s="1"/>
  <c r="P8140" i="5" s="1"/>
  <c r="Q8140" i="5"/>
  <c r="N8075" i="5"/>
  <c r="Q8075" i="5"/>
  <c r="O8075" i="5"/>
  <c r="P8075" i="5" s="1"/>
  <c r="N8049" i="5"/>
  <c r="O8049" i="5" s="1"/>
  <c r="P8049" i="5" s="1"/>
  <c r="Q8049" i="5"/>
  <c r="Q8169" i="5"/>
  <c r="N8169" i="5"/>
  <c r="O8169" i="5" s="1"/>
  <c r="P8169" i="5" s="1"/>
  <c r="N8176" i="5"/>
  <c r="O8176" i="5" s="1"/>
  <c r="P8176" i="5" s="1"/>
  <c r="Q8176" i="5"/>
  <c r="N8219" i="5"/>
  <c r="O8219" i="5" s="1"/>
  <c r="P8219" i="5" s="1"/>
  <c r="Q8219" i="5"/>
  <c r="N8101" i="5"/>
  <c r="O8101" i="5" s="1"/>
  <c r="P8101" i="5" s="1"/>
  <c r="Q8101" i="5"/>
  <c r="Q8309" i="5"/>
  <c r="N8309" i="5"/>
  <c r="O8309" i="5" s="1"/>
  <c r="P8309" i="5" s="1"/>
  <c r="N7647" i="5"/>
  <c r="O7647" i="5" s="1"/>
  <c r="P7647" i="5" s="1"/>
  <c r="Q7647" i="5"/>
  <c r="N7683" i="5"/>
  <c r="O7683" i="5" s="1"/>
  <c r="P7683" i="5" s="1"/>
  <c r="Q7683" i="5"/>
  <c r="N7816" i="5"/>
  <c r="O7816" i="5" s="1"/>
  <c r="P7816" i="5" s="1"/>
  <c r="Q7816" i="5"/>
  <c r="N7944" i="5"/>
  <c r="O7944" i="5" s="1"/>
  <c r="P7944" i="5" s="1"/>
  <c r="Q7944" i="5"/>
  <c r="Q8085" i="5"/>
  <c r="N8085" i="5"/>
  <c r="O8085" i="5" s="1"/>
  <c r="P8085" i="5" s="1"/>
  <c r="N8291" i="5"/>
  <c r="O8291" i="5" s="1"/>
  <c r="P8291" i="5" s="1"/>
  <c r="Q8291" i="5"/>
  <c r="Q8415" i="5"/>
  <c r="N8415" i="5"/>
  <c r="O8415" i="5" s="1"/>
  <c r="P8415" i="5" s="1"/>
  <c r="Q8379" i="5"/>
  <c r="N8379" i="5"/>
  <c r="O8379" i="5" s="1"/>
  <c r="P8379" i="5" s="1"/>
  <c r="Q8193" i="5"/>
  <c r="N8193" i="5"/>
  <c r="O8193" i="5" s="1"/>
  <c r="P8193" i="5" s="1"/>
  <c r="N8269" i="5"/>
  <c r="O8269" i="5" s="1"/>
  <c r="P8269" i="5" s="1"/>
  <c r="Q8269" i="5"/>
  <c r="Q8271" i="5"/>
  <c r="N8271" i="5"/>
  <c r="O8271" i="5" s="1"/>
  <c r="P8271" i="5" s="1"/>
  <c r="N7996" i="5"/>
  <c r="O7996" i="5" s="1"/>
  <c r="P7996" i="5" s="1"/>
  <c r="Q7996" i="5"/>
  <c r="N8182" i="5"/>
  <c r="O8182" i="5" s="1"/>
  <c r="P8182" i="5" s="1"/>
  <c r="Q8182" i="5"/>
  <c r="N8485" i="5"/>
  <c r="O8485" i="5" s="1"/>
  <c r="P8485" i="5" s="1"/>
  <c r="Q8485" i="5"/>
  <c r="N8515" i="5"/>
  <c r="O8515" i="5" s="1"/>
  <c r="P8515" i="5" s="1"/>
  <c r="Q8515" i="5"/>
  <c r="N8381" i="5"/>
  <c r="O8381" i="5" s="1"/>
  <c r="P8381" i="5" s="1"/>
  <c r="Q8381" i="5"/>
  <c r="Q8124" i="5"/>
  <c r="N8124" i="5"/>
  <c r="O8124" i="5" s="1"/>
  <c r="P8124" i="5" s="1"/>
  <c r="Q8242" i="5"/>
  <c r="N8242" i="5"/>
  <c r="O8242" i="5" s="1"/>
  <c r="P8242" i="5" s="1"/>
  <c r="N3738" i="5"/>
  <c r="O3738" i="5" s="1"/>
  <c r="P3738" i="5" s="1"/>
  <c r="Q3738" i="5"/>
  <c r="N3657" i="5"/>
  <c r="O3657" i="5" s="1"/>
  <c r="P3657" i="5" s="1"/>
  <c r="Q3657" i="5"/>
  <c r="N3409" i="5"/>
  <c r="O3409" i="5" s="1"/>
  <c r="P3409" i="5" s="1"/>
  <c r="Q3409" i="5"/>
  <c r="N3358" i="5"/>
  <c r="O3358" i="5" s="1"/>
  <c r="P3358" i="5" s="1"/>
  <c r="Q3358" i="5"/>
  <c r="N3304" i="5"/>
  <c r="O3304" i="5" s="1"/>
  <c r="P3304" i="5" s="1"/>
  <c r="Q3304" i="5"/>
  <c r="N3250" i="5"/>
  <c r="O3250" i="5" s="1"/>
  <c r="P3250" i="5" s="1"/>
  <c r="Q3250" i="5"/>
  <c r="N3196" i="5"/>
  <c r="O3196" i="5" s="1"/>
  <c r="P3196" i="5" s="1"/>
  <c r="Q3196" i="5"/>
  <c r="N3142" i="5"/>
  <c r="O3142" i="5" s="1"/>
  <c r="P3142" i="5" s="1"/>
  <c r="Q3142" i="5"/>
  <c r="N3088" i="5"/>
  <c r="O3088" i="5" s="1"/>
  <c r="P3088" i="5" s="1"/>
  <c r="Q3088" i="5"/>
  <c r="N3034" i="5"/>
  <c r="O3034" i="5" s="1"/>
  <c r="P3034" i="5" s="1"/>
  <c r="Q3034" i="5"/>
  <c r="N2980" i="5"/>
  <c r="O2980" i="5" s="1"/>
  <c r="P2980" i="5" s="1"/>
  <c r="Q2980" i="5"/>
  <c r="N2926" i="5"/>
  <c r="O2926" i="5" s="1"/>
  <c r="P2926" i="5" s="1"/>
  <c r="Q2926" i="5"/>
  <c r="N2872" i="5"/>
  <c r="O2872" i="5" s="1"/>
  <c r="P2872" i="5" s="1"/>
  <c r="Q2872" i="5"/>
  <c r="N2818" i="5"/>
  <c r="O2818" i="5" s="1"/>
  <c r="P2818" i="5" s="1"/>
  <c r="Q2818" i="5"/>
  <c r="N2764" i="5"/>
  <c r="O2764" i="5" s="1"/>
  <c r="P2764" i="5" s="1"/>
  <c r="Q2764" i="5"/>
  <c r="N2710" i="5"/>
  <c r="O2710" i="5" s="1"/>
  <c r="P2710" i="5" s="1"/>
  <c r="Q2710" i="5"/>
  <c r="N2656" i="5"/>
  <c r="O2656" i="5" s="1"/>
  <c r="P2656" i="5" s="1"/>
  <c r="Q2656" i="5"/>
  <c r="N2602" i="5"/>
  <c r="O2602" i="5" s="1"/>
  <c r="P2602" i="5" s="1"/>
  <c r="Q2602" i="5"/>
  <c r="N2548" i="5"/>
  <c r="O2548" i="5" s="1"/>
  <c r="P2548" i="5" s="1"/>
  <c r="Q2548" i="5"/>
  <c r="N2494" i="5"/>
  <c r="O2494" i="5" s="1"/>
  <c r="P2494" i="5" s="1"/>
  <c r="Q2494" i="5"/>
  <c r="N2440" i="5"/>
  <c r="O2440" i="5" s="1"/>
  <c r="P2440" i="5" s="1"/>
  <c r="Q2440" i="5"/>
  <c r="N2386" i="5"/>
  <c r="O2386" i="5" s="1"/>
  <c r="P2386" i="5" s="1"/>
  <c r="Q2386" i="5"/>
  <c r="N2278" i="5"/>
  <c r="O2278" i="5" s="1"/>
  <c r="P2278" i="5" s="1"/>
  <c r="Q2278" i="5"/>
  <c r="N2212" i="5"/>
  <c r="O2212" i="5" s="1"/>
  <c r="P2212" i="5" s="1"/>
  <c r="Q2212" i="5"/>
  <c r="Q3539" i="5"/>
  <c r="N3539" i="5"/>
  <c r="O3539" i="5" s="1"/>
  <c r="P3539" i="5" s="1"/>
  <c r="Q3647" i="5"/>
  <c r="N3647" i="5"/>
  <c r="O3647" i="5" s="1"/>
  <c r="P3647" i="5" s="1"/>
  <c r="K1" i="5"/>
  <c r="Q3755" i="5"/>
  <c r="N3755" i="5"/>
  <c r="O3755" i="5" s="1"/>
  <c r="P3755" i="5" s="1"/>
  <c r="Q3863" i="5"/>
  <c r="N3863" i="5"/>
  <c r="O3863" i="5" s="1"/>
  <c r="P3863" i="5" s="1"/>
  <c r="Q3971" i="5"/>
  <c r="N3971" i="5"/>
  <c r="O3971" i="5" s="1"/>
  <c r="P3971" i="5" s="1"/>
  <c r="Q4094" i="5"/>
  <c r="N4094" i="5"/>
  <c r="O4094" i="5" s="1"/>
  <c r="P4094" i="5" s="1"/>
  <c r="Q4231" i="5"/>
  <c r="N4231" i="5"/>
  <c r="O4231" i="5" s="1"/>
  <c r="P4231" i="5" s="1"/>
  <c r="N4410" i="5"/>
  <c r="O4410" i="5" s="1"/>
  <c r="P4410" i="5" s="1"/>
  <c r="Q4410" i="5"/>
  <c r="N4612" i="5"/>
  <c r="O4612" i="5" s="1"/>
  <c r="P4612" i="5" s="1"/>
  <c r="Q4612" i="5"/>
  <c r="N4857" i="5"/>
  <c r="O4857" i="5" s="1"/>
  <c r="P4857" i="5" s="1"/>
  <c r="Q4857" i="5"/>
  <c r="N5032" i="5"/>
  <c r="O5032" i="5" s="1"/>
  <c r="P5032" i="5" s="1"/>
  <c r="Q5032" i="5"/>
  <c r="N4630" i="5"/>
  <c r="O4630" i="5" s="1"/>
  <c r="P4630" i="5" s="1"/>
  <c r="Q4630" i="5"/>
  <c r="N4824" i="5"/>
  <c r="O4824" i="5" s="1"/>
  <c r="P4824" i="5" s="1"/>
  <c r="Q4824" i="5"/>
  <c r="N5087" i="5"/>
  <c r="O5087" i="5" s="1"/>
  <c r="P5087" i="5" s="1"/>
  <c r="Q5087" i="5"/>
  <c r="N4796" i="5"/>
  <c r="O4796" i="5" s="1"/>
  <c r="P4796" i="5" s="1"/>
  <c r="Q4796" i="5"/>
  <c r="N5022" i="5"/>
  <c r="O5022" i="5" s="1"/>
  <c r="P5022" i="5" s="1"/>
  <c r="Q5022" i="5"/>
  <c r="Q4738" i="5"/>
  <c r="N4738" i="5"/>
  <c r="O4738" i="5" s="1"/>
  <c r="P4738" i="5" s="1"/>
  <c r="N4932" i="5"/>
  <c r="O4932" i="5" s="1"/>
  <c r="P4932" i="5" s="1"/>
  <c r="Q4932" i="5"/>
  <c r="N5135" i="5"/>
  <c r="O5135" i="5" s="1"/>
  <c r="P5135" i="5" s="1"/>
  <c r="Q5135" i="5"/>
  <c r="N4986" i="5"/>
  <c r="O4986" i="5" s="1"/>
  <c r="P4986" i="5" s="1"/>
  <c r="Q4986" i="5"/>
  <c r="N5166" i="5"/>
  <c r="O5166" i="5" s="1"/>
  <c r="P5166" i="5" s="1"/>
  <c r="Q5166" i="5"/>
  <c r="N4643" i="5"/>
  <c r="O4643" i="5" s="1"/>
  <c r="P4643" i="5" s="1"/>
  <c r="Q4643" i="5"/>
  <c r="N4898" i="5"/>
  <c r="O4898" i="5"/>
  <c r="P4898" i="5" s="1"/>
  <c r="Q4898" i="5"/>
  <c r="N5309" i="5"/>
  <c r="O5309" i="5" s="1"/>
  <c r="P5309" i="5" s="1"/>
  <c r="Q5309" i="5"/>
  <c r="N3511" i="5"/>
  <c r="O3511" i="5" s="1"/>
  <c r="P3511" i="5" s="1"/>
  <c r="Q3511" i="5"/>
  <c r="Q3734" i="5"/>
  <c r="N3734" i="5"/>
  <c r="O3734" i="5" s="1"/>
  <c r="P3734" i="5" s="1"/>
  <c r="Q3842" i="5"/>
  <c r="N3842" i="5"/>
  <c r="O3842" i="5" s="1"/>
  <c r="P3842" i="5" s="1"/>
  <c r="Q3950" i="5"/>
  <c r="N3950" i="5"/>
  <c r="O3950" i="5" s="1"/>
  <c r="P3950" i="5" s="1"/>
  <c r="N4184" i="5"/>
  <c r="O4184" i="5" s="1"/>
  <c r="P4184" i="5" s="1"/>
  <c r="Q4184" i="5"/>
  <c r="N4446" i="5"/>
  <c r="O4446" i="5" s="1"/>
  <c r="P4446" i="5" s="1"/>
  <c r="Q4446" i="5"/>
  <c r="N4693" i="5"/>
  <c r="O4693" i="5" s="1"/>
  <c r="P4693" i="5" s="1"/>
  <c r="Q4693" i="5"/>
  <c r="N4945" i="5"/>
  <c r="O4945" i="5" s="1"/>
  <c r="P4945" i="5" s="1"/>
  <c r="Q4945" i="5"/>
  <c r="Q3560" i="5"/>
  <c r="N3560" i="5"/>
  <c r="O3560" i="5" s="1"/>
  <c r="P3560" i="5" s="1"/>
  <c r="N3668" i="5"/>
  <c r="O3668" i="5" s="1"/>
  <c r="P3668" i="5" s="1"/>
  <c r="Q3668" i="5"/>
  <c r="N3776" i="5"/>
  <c r="O3776" i="5" s="1"/>
  <c r="P3776" i="5" s="1"/>
  <c r="Q3776" i="5"/>
  <c r="Q3884" i="5"/>
  <c r="N3884" i="5"/>
  <c r="O3884" i="5" s="1"/>
  <c r="P3884" i="5" s="1"/>
  <c r="N3992" i="5"/>
  <c r="O3992" i="5" s="1"/>
  <c r="P3992" i="5" s="1"/>
  <c r="Q3992" i="5"/>
  <c r="Q4136" i="5"/>
  <c r="N4136" i="5"/>
  <c r="O4136" i="5" s="1"/>
  <c r="P4136" i="5" s="1"/>
  <c r="N4301" i="5"/>
  <c r="O4301" i="5" s="1"/>
  <c r="P4301" i="5" s="1"/>
  <c r="Q4301" i="5"/>
  <c r="Q4507" i="5"/>
  <c r="N4507" i="5"/>
  <c r="O4507" i="5" s="1"/>
  <c r="P4507" i="5" s="1"/>
  <c r="Q4723" i="5"/>
  <c r="N4723" i="5"/>
  <c r="O4723" i="5" s="1"/>
  <c r="P4723" i="5" s="1"/>
  <c r="Q4939" i="5"/>
  <c r="N4939" i="5"/>
  <c r="O4939" i="5" s="1"/>
  <c r="P4939" i="5" s="1"/>
  <c r="Q5298" i="5"/>
  <c r="N5298" i="5"/>
  <c r="O5298" i="5" s="1"/>
  <c r="P5298" i="5" s="1"/>
  <c r="N3654" i="5"/>
  <c r="O3654" i="5" s="1"/>
  <c r="P3654" i="5" s="1"/>
  <c r="Q3654" i="5"/>
  <c r="N3870" i="5"/>
  <c r="O3870" i="5" s="1"/>
  <c r="P3870" i="5" s="1"/>
  <c r="Q3870" i="5"/>
  <c r="N4059" i="5"/>
  <c r="O4059" i="5" s="1"/>
  <c r="P4059" i="5" s="1"/>
  <c r="Q4059" i="5"/>
  <c r="N4238" i="5"/>
  <c r="O4238" i="5" s="1"/>
  <c r="P4238" i="5" s="1"/>
  <c r="Q4238" i="5"/>
  <c r="N4631" i="5"/>
  <c r="O4631" i="5" s="1"/>
  <c r="P4631" i="5" s="1"/>
  <c r="N4847" i="5"/>
  <c r="O4847" i="5" s="1"/>
  <c r="P4847" i="5" s="1"/>
  <c r="Q4847" i="5"/>
  <c r="N5303" i="5"/>
  <c r="O5303" i="5" s="1"/>
  <c r="P5303" i="5" s="1"/>
  <c r="Q5303" i="5"/>
  <c r="N5400" i="5"/>
  <c r="O5400" i="5" s="1"/>
  <c r="P5400" i="5" s="1"/>
  <c r="Q5400" i="5"/>
  <c r="N4030" i="5"/>
  <c r="O4030" i="5" s="1"/>
  <c r="P4030" i="5" s="1"/>
  <c r="Q4030" i="5"/>
  <c r="N4174" i="5"/>
  <c r="O4174" i="5" s="1"/>
  <c r="P4174" i="5" s="1"/>
  <c r="Q4174" i="5"/>
  <c r="N4318" i="5"/>
  <c r="O4318" i="5" s="1"/>
  <c r="P4318" i="5" s="1"/>
  <c r="Q4318" i="5"/>
  <c r="N4465" i="5"/>
  <c r="O4465" i="5" s="1"/>
  <c r="P4465" i="5" s="1"/>
  <c r="Q4465" i="5"/>
  <c r="N4627" i="5"/>
  <c r="O4627" i="5" s="1"/>
  <c r="P4627" i="5" s="1"/>
  <c r="Q4627" i="5"/>
  <c r="N4789" i="5"/>
  <c r="O4789" i="5" s="1"/>
  <c r="P4789" i="5" s="1"/>
  <c r="Q4789" i="5"/>
  <c r="N4951" i="5"/>
  <c r="O4951" i="5" s="1"/>
  <c r="P4951" i="5" s="1"/>
  <c r="Q4951" i="5"/>
  <c r="N5256" i="5"/>
  <c r="O5256" i="5" s="1"/>
  <c r="P5256" i="5" s="1"/>
  <c r="Q5256" i="5"/>
  <c r="N5879" i="5"/>
  <c r="O5879" i="5" s="1"/>
  <c r="P5879" i="5" s="1"/>
  <c r="Q5879" i="5"/>
  <c r="N5522" i="5"/>
  <c r="O5522" i="5" s="1"/>
  <c r="P5522" i="5" s="1"/>
  <c r="Q5522" i="5"/>
  <c r="Q5457" i="5"/>
  <c r="N5457" i="5"/>
  <c r="O5457" i="5" s="1"/>
  <c r="P5457" i="5" s="1"/>
  <c r="N5220" i="5"/>
  <c r="O5220" i="5" s="1"/>
  <c r="P5220" i="5" s="1"/>
  <c r="Q5220" i="5"/>
  <c r="N5180" i="5"/>
  <c r="O5180" i="5" s="1"/>
  <c r="P5180" i="5" s="1"/>
  <c r="Q5180" i="5"/>
  <c r="Q5784" i="5"/>
  <c r="N5784" i="5"/>
  <c r="O5784" i="5" s="1"/>
  <c r="P5784" i="5" s="1"/>
  <c r="N5396" i="5"/>
  <c r="O5396" i="5" s="1"/>
  <c r="P5396" i="5" s="1"/>
  <c r="Q5396" i="5"/>
  <c r="N4092" i="5"/>
  <c r="O4092" i="5" s="1"/>
  <c r="P4092" i="5" s="1"/>
  <c r="Q4092" i="5"/>
  <c r="N4236" i="5"/>
  <c r="O4236" i="5" s="1"/>
  <c r="P4236" i="5" s="1"/>
  <c r="Q4236" i="5"/>
  <c r="N4386" i="5"/>
  <c r="O4386" i="5" s="1"/>
  <c r="P4386" i="5" s="1"/>
  <c r="Q4386" i="5"/>
  <c r="N4548" i="5"/>
  <c r="O4548" i="5" s="1"/>
  <c r="P4548" i="5" s="1"/>
  <c r="Q4548" i="5"/>
  <c r="N4872" i="5"/>
  <c r="O4872" i="5" s="1"/>
  <c r="P4872" i="5" s="1"/>
  <c r="Q4872" i="5"/>
  <c r="N5061" i="5"/>
  <c r="O5061" i="5" s="1"/>
  <c r="P5061" i="5" s="1"/>
  <c r="Q5061" i="5"/>
  <c r="N5355" i="5"/>
  <c r="O5355" i="5" s="1"/>
  <c r="P5355" i="5" s="1"/>
  <c r="N5154" i="5"/>
  <c r="O5154" i="5" s="1"/>
  <c r="P5154" i="5" s="1"/>
  <c r="Q5154" i="5"/>
  <c r="N5567" i="5"/>
  <c r="O5567" i="5" s="1"/>
  <c r="P5567" i="5" s="1"/>
  <c r="Q5567" i="5"/>
  <c r="Q5228" i="5"/>
  <c r="N5228" i="5"/>
  <c r="O5228" i="5" s="1"/>
  <c r="P5228" i="5" s="1"/>
  <c r="Q5695" i="5"/>
  <c r="N5695" i="5"/>
  <c r="O5695" i="5" s="1"/>
  <c r="P5695" i="5" s="1"/>
  <c r="N6275" i="5"/>
  <c r="O6275" i="5" s="1"/>
  <c r="P6275" i="5" s="1"/>
  <c r="Q6275" i="5"/>
  <c r="N5622" i="5"/>
  <c r="O5622" i="5" s="1"/>
  <c r="P5622" i="5" s="1"/>
  <c r="Q5622" i="5"/>
  <c r="N6019" i="5"/>
  <c r="O6019" i="5" s="1"/>
  <c r="P6019" i="5" s="1"/>
  <c r="Q6019" i="5"/>
  <c r="N5475" i="5"/>
  <c r="O5475" i="5" s="1"/>
  <c r="P5475" i="5" s="1"/>
  <c r="Q5475" i="5"/>
  <c r="N5846" i="5"/>
  <c r="O5846" i="5" s="1"/>
  <c r="P5846" i="5" s="1"/>
  <c r="Q5846" i="5"/>
  <c r="N6570" i="5"/>
  <c r="O6570" i="5" s="1"/>
  <c r="P6570" i="5" s="1"/>
  <c r="Q6570" i="5"/>
  <c r="Q5471" i="5"/>
  <c r="N5471" i="5"/>
  <c r="O5471" i="5" s="1"/>
  <c r="P5471" i="5" s="1"/>
  <c r="Q5913" i="5"/>
  <c r="N5913" i="5"/>
  <c r="O5913" i="5" s="1"/>
  <c r="P5913" i="5" s="1"/>
  <c r="N4372" i="5"/>
  <c r="O4372" i="5" s="1"/>
  <c r="P4372" i="5" s="1"/>
  <c r="Q4372" i="5"/>
  <c r="N4480" i="5"/>
  <c r="O4480" i="5" s="1"/>
  <c r="P4480" i="5" s="1"/>
  <c r="Q4480" i="5"/>
  <c r="N4588" i="5"/>
  <c r="O4588" i="5" s="1"/>
  <c r="P4588" i="5" s="1"/>
  <c r="Q4588" i="5"/>
  <c r="N4696" i="5"/>
  <c r="O4696" i="5" s="1"/>
  <c r="P4696" i="5" s="1"/>
  <c r="Q4696" i="5"/>
  <c r="N4804" i="5"/>
  <c r="O4804" i="5" s="1"/>
  <c r="P4804" i="5" s="1"/>
  <c r="Q4804" i="5"/>
  <c r="N4912" i="5"/>
  <c r="O4912" i="5" s="1"/>
  <c r="P4912" i="5" s="1"/>
  <c r="Q4912" i="5"/>
  <c r="N5020" i="5"/>
  <c r="O5020" i="5" s="1"/>
  <c r="P5020" i="5" s="1"/>
  <c r="Q5020" i="5"/>
  <c r="N5280" i="5"/>
  <c r="O5280" i="5" s="1"/>
  <c r="P5280" i="5" s="1"/>
  <c r="Q5280" i="5"/>
  <c r="N5463" i="5"/>
  <c r="O5463" i="5" s="1"/>
  <c r="P5463" i="5" s="1"/>
  <c r="Q5463" i="5"/>
  <c r="Q5857" i="5"/>
  <c r="N5857" i="5"/>
  <c r="O5857" i="5" s="1"/>
  <c r="P5857" i="5" s="1"/>
  <c r="Q5364" i="5"/>
  <c r="N5364" i="5"/>
  <c r="O5364" i="5" s="1"/>
  <c r="P5364" i="5" s="1"/>
  <c r="Q5808" i="5"/>
  <c r="N5808" i="5"/>
  <c r="O5808" i="5" s="1"/>
  <c r="P5808" i="5" s="1"/>
  <c r="N5435" i="5"/>
  <c r="O5435" i="5" s="1"/>
  <c r="P5435" i="5" s="1"/>
  <c r="Q5435" i="5"/>
  <c r="N5563" i="5"/>
  <c r="O5563" i="5" s="1"/>
  <c r="P5563" i="5" s="1"/>
  <c r="Q5563" i="5"/>
  <c r="Q5776" i="5"/>
  <c r="N5776" i="5"/>
  <c r="O5776" i="5" s="1"/>
  <c r="P5776" i="5" s="1"/>
  <c r="Q5974" i="5"/>
  <c r="N5974" i="5"/>
  <c r="O5974" i="5" s="1"/>
  <c r="P5974" i="5" s="1"/>
  <c r="N6269" i="5"/>
  <c r="O6269" i="5" s="1"/>
  <c r="P6269" i="5" s="1"/>
  <c r="Q6269" i="5"/>
  <c r="N5841" i="5"/>
  <c r="O5841" i="5" s="1"/>
  <c r="P5841" i="5" s="1"/>
  <c r="Q5841" i="5"/>
  <c r="Q6028" i="5"/>
  <c r="N6028" i="5"/>
  <c r="O6028" i="5" s="1"/>
  <c r="P6028" i="5" s="1"/>
  <c r="N6359" i="5"/>
  <c r="O6359" i="5" s="1"/>
  <c r="P6359" i="5" s="1"/>
  <c r="Q6359" i="5"/>
  <c r="N5588" i="5"/>
  <c r="O5588" i="5" s="1"/>
  <c r="P5588" i="5" s="1"/>
  <c r="Q5588" i="5"/>
  <c r="N5892" i="5"/>
  <c r="O5892" i="5" s="1"/>
  <c r="P5892" i="5" s="1"/>
  <c r="Q5892" i="5"/>
  <c r="Q6064" i="5"/>
  <c r="N6064" i="5"/>
  <c r="O6064" i="5" s="1"/>
  <c r="P6064" i="5" s="1"/>
  <c r="Q5677" i="5"/>
  <c r="N5677" i="5"/>
  <c r="O5677" i="5" s="1"/>
  <c r="P5677" i="5" s="1"/>
  <c r="N5874" i="5"/>
  <c r="O5874" i="5" s="1"/>
  <c r="P5874" i="5" s="1"/>
  <c r="Q5874" i="5"/>
  <c r="N6223" i="5"/>
  <c r="O6223" i="5" s="1"/>
  <c r="P6223" i="5" s="1"/>
  <c r="Q6223" i="5"/>
  <c r="N5715" i="5"/>
  <c r="O5715" i="5" s="1"/>
  <c r="P5715" i="5" s="1"/>
  <c r="Q5715" i="5"/>
  <c r="N5894" i="5"/>
  <c r="O5894" i="5" s="1"/>
  <c r="P5894" i="5" s="1"/>
  <c r="Q5894" i="5"/>
  <c r="N6218" i="5"/>
  <c r="O6218" i="5" s="1"/>
  <c r="P6218" i="5" s="1"/>
  <c r="Q6218" i="5"/>
  <c r="N5619" i="5"/>
  <c r="O5619" i="5" s="1"/>
  <c r="P5619" i="5" s="1"/>
  <c r="Q5619" i="5"/>
  <c r="N5802" i="5"/>
  <c r="O5802" i="5" s="1"/>
  <c r="P5802" i="5" s="1"/>
  <c r="Q5802" i="5"/>
  <c r="N6080" i="5"/>
  <c r="O6080" i="5" s="1"/>
  <c r="P6080" i="5" s="1"/>
  <c r="Q6080" i="5"/>
  <c r="N5157" i="5"/>
  <c r="O5157" i="5" s="1"/>
  <c r="P5157" i="5" s="1"/>
  <c r="Q5157" i="5"/>
  <c r="N5229" i="5"/>
  <c r="O5229" i="5" s="1"/>
  <c r="P5229" i="5" s="1"/>
  <c r="Q5229" i="5"/>
  <c r="N5301" i="5"/>
  <c r="O5301" i="5" s="1"/>
  <c r="P5301" i="5" s="1"/>
  <c r="Q5301" i="5"/>
  <c r="N5388" i="5"/>
  <c r="O5388" i="5" s="1"/>
  <c r="P5388" i="5" s="1"/>
  <c r="Q5388" i="5"/>
  <c r="N5665" i="5"/>
  <c r="O5665" i="5" s="1"/>
  <c r="P5665" i="5" s="1"/>
  <c r="Q5665" i="5"/>
  <c r="Q5854" i="5"/>
  <c r="N5854" i="5"/>
  <c r="O5854" i="5" s="1"/>
  <c r="P5854" i="5" s="1"/>
  <c r="N6048" i="5"/>
  <c r="O6048" i="5" s="1"/>
  <c r="P6048" i="5" s="1"/>
  <c r="Q6048" i="5"/>
  <c r="N6327" i="5"/>
  <c r="O6327" i="5" s="1"/>
  <c r="P6327" i="5" s="1"/>
  <c r="Q6327" i="5"/>
  <c r="N5489" i="5"/>
  <c r="O5489" i="5" s="1"/>
  <c r="P5489" i="5" s="1"/>
  <c r="Q5489" i="5"/>
  <c r="N5694" i="5"/>
  <c r="O5694" i="5" s="1"/>
  <c r="P5694" i="5" s="1"/>
  <c r="Q5694" i="5"/>
  <c r="Q5910" i="5"/>
  <c r="N5910" i="5"/>
  <c r="O5910" i="5" s="1"/>
  <c r="P5910" i="5" s="1"/>
  <c r="Q6107" i="5"/>
  <c r="N6107" i="5"/>
  <c r="O6107" i="5" s="1"/>
  <c r="P6107" i="5" s="1"/>
  <c r="N6611" i="5"/>
  <c r="O6611" i="5" s="1"/>
  <c r="P6611" i="5" s="1"/>
  <c r="Q6611" i="5"/>
  <c r="N6441" i="5"/>
  <c r="O6441" i="5" s="1"/>
  <c r="P6441" i="5" s="1"/>
  <c r="Q6441" i="5"/>
  <c r="N5520" i="5"/>
  <c r="O5520" i="5" s="1"/>
  <c r="P5520" i="5" s="1"/>
  <c r="Q5520" i="5"/>
  <c r="N5687" i="5"/>
  <c r="O5687" i="5" s="1"/>
  <c r="P5687" i="5" s="1"/>
  <c r="Q5687" i="5"/>
  <c r="N5796" i="5"/>
  <c r="O5796" i="5" s="1"/>
  <c r="P5796" i="5" s="1"/>
  <c r="Q5796" i="5"/>
  <c r="N5936" i="5"/>
  <c r="O5936" i="5" s="1"/>
  <c r="P5936" i="5" s="1"/>
  <c r="Q5936" i="5"/>
  <c r="Q6049" i="5"/>
  <c r="N6049" i="5"/>
  <c r="O6049" i="5" s="1"/>
  <c r="P6049" i="5" s="1"/>
  <c r="N5524" i="5"/>
  <c r="O5524" i="5" s="1"/>
  <c r="P5524" i="5" s="1"/>
  <c r="Q5524" i="5"/>
  <c r="Q5662" i="5"/>
  <c r="N5662" i="5"/>
  <c r="O5662" i="5" s="1"/>
  <c r="P5662" i="5" s="1"/>
  <c r="N5734" i="5"/>
  <c r="O5734" i="5" s="1"/>
  <c r="P5734" i="5" s="1"/>
  <c r="Q5734" i="5"/>
  <c r="Q5806" i="5"/>
  <c r="N5806" i="5"/>
  <c r="O5806" i="5" s="1"/>
  <c r="P5806" i="5" s="1"/>
  <c r="N5878" i="5"/>
  <c r="O5878" i="5" s="1"/>
  <c r="P5878" i="5" s="1"/>
  <c r="Q5878" i="5"/>
  <c r="Q5950" i="5"/>
  <c r="N5950" i="5"/>
  <c r="O5950" i="5" s="1"/>
  <c r="P5950" i="5" s="1"/>
  <c r="Q6022" i="5"/>
  <c r="N6022" i="5"/>
  <c r="O6022" i="5" s="1"/>
  <c r="P6022" i="5" s="1"/>
  <c r="N6310" i="5"/>
  <c r="O6310" i="5" s="1"/>
  <c r="P6310" i="5" s="1"/>
  <c r="Q6310" i="5"/>
  <c r="Q5080" i="5"/>
  <c r="N5080" i="5"/>
  <c r="O5080" i="5" s="1"/>
  <c r="P5080" i="5" s="1"/>
  <c r="N5116" i="5"/>
  <c r="O5116" i="5" s="1"/>
  <c r="P5116" i="5" s="1"/>
  <c r="Q5116" i="5"/>
  <c r="N5152" i="5"/>
  <c r="O5152" i="5" s="1"/>
  <c r="P5152" i="5" s="1"/>
  <c r="Q5152" i="5"/>
  <c r="N5188" i="5"/>
  <c r="O5188" i="5" s="1"/>
  <c r="P5188" i="5" s="1"/>
  <c r="Q5188" i="5"/>
  <c r="Q5224" i="5"/>
  <c r="N5224" i="5"/>
  <c r="O5224" i="5" s="1"/>
  <c r="P5224" i="5" s="1"/>
  <c r="N5260" i="5"/>
  <c r="O5260" i="5" s="1"/>
  <c r="P5260" i="5" s="1"/>
  <c r="Q5260" i="5"/>
  <c r="Q5296" i="5"/>
  <c r="N5296" i="5"/>
  <c r="O5296" i="5" s="1"/>
  <c r="P5296" i="5" s="1"/>
  <c r="Q5332" i="5"/>
  <c r="N5332" i="5"/>
  <c r="O5332" i="5" s="1"/>
  <c r="P5332" i="5" s="1"/>
  <c r="N5368" i="5"/>
  <c r="O5368" i="5" s="1"/>
  <c r="P5368" i="5" s="1"/>
  <c r="Q5368" i="5"/>
  <c r="N5404" i="5"/>
  <c r="O5404" i="5" s="1"/>
  <c r="P5404" i="5" s="1"/>
  <c r="Q5404" i="5"/>
  <c r="Q5476" i="5"/>
  <c r="N5476" i="5"/>
  <c r="O5476" i="5" s="1"/>
  <c r="P5476" i="5" s="1"/>
  <c r="Q5593" i="5"/>
  <c r="N5593" i="5"/>
  <c r="O5593" i="5" s="1"/>
  <c r="P5593" i="5" s="1"/>
  <c r="N6297" i="5"/>
  <c r="Q6297" i="5"/>
  <c r="O6297" i="5"/>
  <c r="P6297" i="5" s="1"/>
  <c r="Q6622" i="5"/>
  <c r="N6622" i="5"/>
  <c r="O6622" i="5" s="1"/>
  <c r="P6622" i="5" s="1"/>
  <c r="Q6314" i="5"/>
  <c r="N6314" i="5"/>
  <c r="O6314" i="5" s="1"/>
  <c r="P6314" i="5" s="1"/>
  <c r="N6761" i="5"/>
  <c r="O6761" i="5" s="1"/>
  <c r="P6761" i="5" s="1"/>
  <c r="Q6761" i="5"/>
  <c r="N6520" i="5"/>
  <c r="O6520" i="5" s="1"/>
  <c r="P6520" i="5" s="1"/>
  <c r="Q6520" i="5"/>
  <c r="N6169" i="5"/>
  <c r="O6169" i="5" s="1"/>
  <c r="P6169" i="5" s="1"/>
  <c r="Q6169" i="5"/>
  <c r="N6274" i="5"/>
  <c r="O6274" i="5" s="1"/>
  <c r="P6274" i="5" s="1"/>
  <c r="Q6274" i="5"/>
  <c r="N6514" i="5"/>
  <c r="O6514" i="5" s="1"/>
  <c r="P6514" i="5" s="1"/>
  <c r="Q6514" i="5"/>
  <c r="N6534" i="5"/>
  <c r="O6534" i="5" s="1"/>
  <c r="P6534" i="5" s="1"/>
  <c r="Q6534" i="5"/>
  <c r="N6130" i="5"/>
  <c r="O6130" i="5" s="1"/>
  <c r="P6130" i="5" s="1"/>
  <c r="N6279" i="5"/>
  <c r="O6279" i="5" s="1"/>
  <c r="P6279" i="5" s="1"/>
  <c r="Q6279" i="5"/>
  <c r="N6426" i="5"/>
  <c r="O6426" i="5" s="1"/>
  <c r="P6426" i="5" s="1"/>
  <c r="Q6426" i="5"/>
  <c r="Q6589" i="5"/>
  <c r="N6589" i="5"/>
  <c r="O6589" i="5" s="1"/>
  <c r="P6589" i="5" s="1"/>
  <c r="N6250" i="5"/>
  <c r="O6250" i="5" s="1"/>
  <c r="P6250" i="5" s="1"/>
  <c r="Q6250" i="5"/>
  <c r="Q6388" i="5"/>
  <c r="N6388" i="5"/>
  <c r="O6388" i="5" s="1"/>
  <c r="P6388" i="5" s="1"/>
  <c r="N6529" i="5"/>
  <c r="O6529" i="5" s="1"/>
  <c r="P6529" i="5" s="1"/>
  <c r="Q6529" i="5"/>
  <c r="N6695" i="5"/>
  <c r="O6695" i="5" s="1"/>
  <c r="P6695" i="5" s="1"/>
  <c r="Q6695" i="5"/>
  <c r="Q6548" i="5"/>
  <c r="N6548" i="5"/>
  <c r="O6548" i="5" s="1"/>
  <c r="P6548" i="5" s="1"/>
  <c r="N6476" i="5"/>
  <c r="O6476" i="5" s="1"/>
  <c r="P6476" i="5" s="1"/>
  <c r="Q6476" i="5"/>
  <c r="N7010" i="5"/>
  <c r="O7010" i="5" s="1"/>
  <c r="P7010" i="5" s="1"/>
  <c r="Q7010" i="5"/>
  <c r="N6663" i="5"/>
  <c r="O6663" i="5" s="1"/>
  <c r="P6663" i="5" s="1"/>
  <c r="Q6663" i="5"/>
  <c r="N6075" i="5"/>
  <c r="O6075" i="5"/>
  <c r="P6075" i="5" s="1"/>
  <c r="Q6075" i="5"/>
  <c r="N6111" i="5"/>
  <c r="O6111" i="5" s="1"/>
  <c r="P6111" i="5" s="1"/>
  <c r="Q6111" i="5"/>
  <c r="N6147" i="5"/>
  <c r="O6147" i="5" s="1"/>
  <c r="P6147" i="5" s="1"/>
  <c r="Q6147" i="5"/>
  <c r="N6183" i="5"/>
  <c r="O6183" i="5" s="1"/>
  <c r="P6183" i="5" s="1"/>
  <c r="Q6183" i="5"/>
  <c r="N6227" i="5"/>
  <c r="Q6227" i="5"/>
  <c r="O6227" i="5"/>
  <c r="P6227" i="5" s="1"/>
  <c r="N6391" i="5"/>
  <c r="O6391" i="5" s="1"/>
  <c r="P6391" i="5" s="1"/>
  <c r="Q6391" i="5"/>
  <c r="N6568" i="5"/>
  <c r="O6568" i="5" s="1"/>
  <c r="P6568" i="5" s="1"/>
  <c r="Q6568" i="5"/>
  <c r="Q6224" i="5"/>
  <c r="N6224" i="5"/>
  <c r="O6224" i="5" s="1"/>
  <c r="P6224" i="5" s="1"/>
  <c r="N6361" i="5"/>
  <c r="O6361" i="5" s="1"/>
  <c r="P6361" i="5" s="1"/>
  <c r="Q6361" i="5"/>
  <c r="N6518" i="5"/>
  <c r="O6518" i="5" s="1"/>
  <c r="P6518" i="5" s="1"/>
  <c r="Q6518" i="5"/>
  <c r="N7251" i="5"/>
  <c r="O7251" i="5" s="1"/>
  <c r="P7251" i="5" s="1"/>
  <c r="Q7251" i="5"/>
  <c r="N6661" i="5"/>
  <c r="O6661" i="5" s="1"/>
  <c r="P6661" i="5" s="1"/>
  <c r="Q6661" i="5"/>
  <c r="N7359" i="5"/>
  <c r="O7359" i="5" s="1"/>
  <c r="P7359" i="5" s="1"/>
  <c r="Q7359" i="5"/>
  <c r="N6951" i="5"/>
  <c r="O6951" i="5" s="1"/>
  <c r="P6951" i="5" s="1"/>
  <c r="Q6951" i="5"/>
  <c r="N7448" i="5"/>
  <c r="O7448" i="5" s="1"/>
  <c r="P7448" i="5" s="1"/>
  <c r="N7277" i="5"/>
  <c r="O7277" i="5" s="1"/>
  <c r="P7277" i="5" s="1"/>
  <c r="Q7277" i="5"/>
  <c r="N6500" i="5"/>
  <c r="O6500" i="5" s="1"/>
  <c r="P6500" i="5" s="1"/>
  <c r="Q6500" i="5"/>
  <c r="N6783" i="5"/>
  <c r="O6783" i="5" s="1"/>
  <c r="P6783" i="5" s="1"/>
  <c r="Q6783" i="5"/>
  <c r="N6803" i="5"/>
  <c r="O6803" i="5" s="1"/>
  <c r="P6803" i="5" s="1"/>
  <c r="Q6803" i="5"/>
  <c r="N7034" i="5"/>
  <c r="O7034" i="5" s="1"/>
  <c r="P7034" i="5" s="1"/>
  <c r="Q7034" i="5"/>
  <c r="N6838" i="5"/>
  <c r="O6838" i="5" s="1"/>
  <c r="P6838" i="5" s="1"/>
  <c r="Q6838" i="5"/>
  <c r="N7029" i="5"/>
  <c r="O7029" i="5" s="1"/>
  <c r="P7029" i="5" s="1"/>
  <c r="Q7029" i="5"/>
  <c r="N6681" i="5"/>
  <c r="O6681" i="5" s="1"/>
  <c r="P6681" i="5" s="1"/>
  <c r="Q6681" i="5"/>
  <c r="N6862" i="5"/>
  <c r="O6862" i="5" s="1"/>
  <c r="P6862" i="5" s="1"/>
  <c r="Q6862" i="5"/>
  <c r="Q7372" i="5"/>
  <c r="N7372" i="5"/>
  <c r="O7372" i="5" s="1"/>
  <c r="P7372" i="5" s="1"/>
  <c r="O6389" i="5"/>
  <c r="P6389" i="5" s="1"/>
  <c r="N6389" i="5"/>
  <c r="Q6389" i="5"/>
  <c r="Q6530" i="5"/>
  <c r="N6530" i="5"/>
  <c r="O6530" i="5" s="1"/>
  <c r="P6530" i="5" s="1"/>
  <c r="N6833" i="5"/>
  <c r="O6833" i="5" s="1"/>
  <c r="P6833" i="5" s="1"/>
  <c r="Q6833" i="5"/>
  <c r="N7410" i="5"/>
  <c r="O7410" i="5" s="1"/>
  <c r="P7410" i="5" s="1"/>
  <c r="Q7410" i="5"/>
  <c r="N6860" i="5"/>
  <c r="O6860" i="5" s="1"/>
  <c r="P6860" i="5" s="1"/>
  <c r="Q6860" i="5"/>
  <c r="N6639" i="5"/>
  <c r="O6639" i="5" s="1"/>
  <c r="P6639" i="5" s="1"/>
  <c r="Q6639" i="5"/>
  <c r="N6847" i="5"/>
  <c r="O6847" i="5" s="1"/>
  <c r="P6847" i="5" s="1"/>
  <c r="Q6847" i="5"/>
  <c r="N7155" i="5"/>
  <c r="O7155" i="5" s="1"/>
  <c r="P7155" i="5" s="1"/>
  <c r="Q7155" i="5"/>
  <c r="N7108" i="5"/>
  <c r="O7108" i="5" s="1"/>
  <c r="P7108" i="5" s="1"/>
  <c r="Q7108" i="5"/>
  <c r="N6953" i="5"/>
  <c r="O6953" i="5" s="1"/>
  <c r="P6953" i="5" s="1"/>
  <c r="Q6953" i="5"/>
  <c r="N7182" i="5"/>
  <c r="O7182" i="5" s="1"/>
  <c r="P7182" i="5" s="1"/>
  <c r="N6918" i="5"/>
  <c r="O6918" i="5" s="1"/>
  <c r="P6918" i="5" s="1"/>
  <c r="N7231" i="5"/>
  <c r="O7231" i="5" s="1"/>
  <c r="P7231" i="5" s="1"/>
  <c r="Q7231" i="5"/>
  <c r="N6755" i="5"/>
  <c r="O6755" i="5" s="1"/>
  <c r="P6755" i="5" s="1"/>
  <c r="Q6755" i="5"/>
  <c r="N6937" i="5"/>
  <c r="O6937" i="5" s="1"/>
  <c r="P6937" i="5" s="1"/>
  <c r="Q6937" i="5"/>
  <c r="N7247" i="5"/>
  <c r="O7247" i="5" s="1"/>
  <c r="P7247" i="5" s="1"/>
  <c r="Q7247" i="5"/>
  <c r="N6926" i="5"/>
  <c r="O6926" i="5" s="1"/>
  <c r="P6926" i="5" s="1"/>
  <c r="Q6926" i="5"/>
  <c r="N7114" i="5"/>
  <c r="O7114" i="5" s="1"/>
  <c r="P7114" i="5" s="1"/>
  <c r="Q7114" i="5"/>
  <c r="N6874" i="5"/>
  <c r="O6874" i="5" s="1"/>
  <c r="P6874" i="5" s="1"/>
  <c r="Q6874" i="5"/>
  <c r="N7049" i="5"/>
  <c r="O7049" i="5" s="1"/>
  <c r="P7049" i="5" s="1"/>
  <c r="N7324" i="5"/>
  <c r="O7324" i="5" s="1"/>
  <c r="P7324" i="5" s="1"/>
  <c r="N7105" i="5"/>
  <c r="O7105" i="5" s="1"/>
  <c r="P7105" i="5" s="1"/>
  <c r="Q7105" i="5"/>
  <c r="Q7370" i="5"/>
  <c r="N7370" i="5"/>
  <c r="O7370" i="5" s="1"/>
  <c r="P7370" i="5" s="1"/>
  <c r="Q7122" i="5"/>
  <c r="N7122" i="5"/>
  <c r="O7122" i="5" s="1"/>
  <c r="P7122" i="5" s="1"/>
  <c r="Q7270" i="5"/>
  <c r="N7270" i="5"/>
  <c r="O7270" i="5" s="1"/>
  <c r="P7270" i="5" s="1"/>
  <c r="Q7809" i="5"/>
  <c r="N7809" i="5"/>
  <c r="O7809" i="5" s="1"/>
  <c r="P7809" i="5" s="1"/>
  <c r="N6734" i="5"/>
  <c r="O6734" i="5" s="1"/>
  <c r="P6734" i="5" s="1"/>
  <c r="Q6734" i="5"/>
  <c r="N6868" i="5"/>
  <c r="O6868" i="5" s="1"/>
  <c r="P6868" i="5" s="1"/>
  <c r="Q6868" i="5"/>
  <c r="N7109" i="5"/>
  <c r="O7109" i="5" s="1"/>
  <c r="P7109" i="5" s="1"/>
  <c r="Q7109" i="5"/>
  <c r="N7507" i="5"/>
  <c r="O7507" i="5" s="1"/>
  <c r="P7507" i="5" s="1"/>
  <c r="Q7507" i="5"/>
  <c r="N7350" i="5"/>
  <c r="O7350" i="5" s="1"/>
  <c r="P7350" i="5" s="1"/>
  <c r="Q7350" i="5"/>
  <c r="N7205" i="5"/>
  <c r="O7205" i="5" s="1"/>
  <c r="P7205" i="5" s="1"/>
  <c r="Q7205" i="5"/>
  <c r="N7151" i="5"/>
  <c r="O7151" i="5" s="1"/>
  <c r="P7151" i="5" s="1"/>
  <c r="Q7151" i="5"/>
  <c r="N7302" i="5"/>
  <c r="O7302" i="5" s="1"/>
  <c r="P7302" i="5" s="1"/>
  <c r="N7454" i="5"/>
  <c r="O7454" i="5" s="1"/>
  <c r="P7454" i="5" s="1"/>
  <c r="Q7146" i="5"/>
  <c r="N7146" i="5"/>
  <c r="O7146" i="5" s="1"/>
  <c r="P7146" i="5" s="1"/>
  <c r="N7317" i="5"/>
  <c r="O7317" i="5" s="1"/>
  <c r="P7317" i="5" s="1"/>
  <c r="Q7317" i="5"/>
  <c r="N7493" i="5"/>
  <c r="O7493" i="5" s="1"/>
  <c r="P7493" i="5" s="1"/>
  <c r="Q7493" i="5"/>
  <c r="N6696" i="5"/>
  <c r="O6696" i="5" s="1"/>
  <c r="P6696" i="5" s="1"/>
  <c r="Q6696" i="5"/>
  <c r="N6804" i="5"/>
  <c r="O6804" i="5" s="1"/>
  <c r="P6804" i="5" s="1"/>
  <c r="Q6804" i="5"/>
  <c r="N6912" i="5"/>
  <c r="O6912" i="5" s="1"/>
  <c r="P6912" i="5" s="1"/>
  <c r="Q6912" i="5"/>
  <c r="N7153" i="5"/>
  <c r="O7153" i="5" s="1"/>
  <c r="P7153" i="5" s="1"/>
  <c r="Q7153" i="5"/>
  <c r="N7306" i="5"/>
  <c r="O7306" i="5" s="1"/>
  <c r="P7306" i="5" s="1"/>
  <c r="Q7306" i="5"/>
  <c r="N7933" i="5"/>
  <c r="O7933" i="5" s="1"/>
  <c r="P7933" i="5" s="1"/>
  <c r="Q7933" i="5"/>
  <c r="N7340" i="5"/>
  <c r="O7340" i="5" s="1"/>
  <c r="P7340" i="5" s="1"/>
  <c r="Q7340" i="5"/>
  <c r="Q7807" i="5"/>
  <c r="N7807" i="5"/>
  <c r="O7807" i="5" s="1"/>
  <c r="P7807" i="5" s="1"/>
  <c r="N8081" i="5"/>
  <c r="O8081" i="5" s="1"/>
  <c r="P8081" i="5" s="1"/>
  <c r="Q8081" i="5"/>
  <c r="N7387" i="5"/>
  <c r="O7387" i="5" s="1"/>
  <c r="P7387" i="5" s="1"/>
  <c r="Q7387" i="5"/>
  <c r="Q8359" i="5"/>
  <c r="N8359" i="5"/>
  <c r="O8359" i="5" s="1"/>
  <c r="P8359" i="5" s="1"/>
  <c r="N7571" i="5"/>
  <c r="O7571" i="5" s="1"/>
  <c r="P7571" i="5" s="1"/>
  <c r="Q7571" i="5"/>
  <c r="N7593" i="5"/>
  <c r="O7593" i="5" s="1"/>
  <c r="P7593" i="5" s="1"/>
  <c r="Q7593" i="5"/>
  <c r="N7472" i="5"/>
  <c r="O7472" i="5" s="1"/>
  <c r="P7472" i="5" s="1"/>
  <c r="Q7472" i="5"/>
  <c r="Q7711" i="5"/>
  <c r="N7711" i="5"/>
  <c r="O7711" i="5" s="1"/>
  <c r="P7711" i="5" s="1"/>
  <c r="N7439" i="5"/>
  <c r="O7439" i="5" s="1"/>
  <c r="P7439" i="5" s="1"/>
  <c r="Q7439" i="5"/>
  <c r="N8395" i="5"/>
  <c r="O8395" i="5" s="1"/>
  <c r="P8395" i="5" s="1"/>
  <c r="Q8395" i="5"/>
  <c r="Q6918" i="5"/>
  <c r="Q4747" i="5"/>
  <c r="N4747" i="5"/>
  <c r="O4747" i="5" s="1"/>
  <c r="P4747" i="5" s="1"/>
  <c r="Q3962" i="5"/>
  <c r="N3962" i="5"/>
  <c r="O3962" i="5" s="1"/>
  <c r="P3962" i="5" s="1"/>
  <c r="N8362" i="5"/>
  <c r="O8362" i="5" s="1"/>
  <c r="P8362" i="5" s="1"/>
  <c r="N8429" i="5"/>
  <c r="O8429" i="5" s="1"/>
  <c r="P8429" i="5" s="1"/>
  <c r="N8525" i="5"/>
  <c r="O8525" i="5" s="1"/>
  <c r="P8525" i="5" s="1"/>
  <c r="Q8525" i="5"/>
  <c r="N8495" i="5"/>
  <c r="O8495" i="5" s="1"/>
  <c r="P8495" i="5" s="1"/>
  <c r="N8543" i="5"/>
  <c r="O8543" i="5" s="1"/>
  <c r="P8543" i="5" s="1"/>
  <c r="Q8543" i="5"/>
  <c r="N8334" i="5"/>
  <c r="O8334" i="5" s="1"/>
  <c r="P8334" i="5" s="1"/>
  <c r="Q8334" i="5"/>
  <c r="N8522" i="5"/>
  <c r="O8522" i="5" s="1"/>
  <c r="P8522" i="5" s="1"/>
  <c r="Q8522" i="5"/>
  <c r="N8694" i="5"/>
  <c r="O8694" i="5" s="1"/>
  <c r="P8694" i="5" s="1"/>
  <c r="Q8694" i="5"/>
  <c r="N8655" i="5"/>
  <c r="O8655" i="5" s="1"/>
  <c r="P8655" i="5" s="1"/>
  <c r="Q8652" i="5"/>
  <c r="N8652" i="5"/>
  <c r="O8652" i="5" s="1"/>
  <c r="P8652" i="5" s="1"/>
  <c r="N8742" i="5"/>
  <c r="O8742" i="5" s="1"/>
  <c r="P8742" i="5" s="1"/>
  <c r="N8672" i="5"/>
  <c r="O8672" i="5" s="1"/>
  <c r="P8672" i="5" s="1"/>
  <c r="N8707" i="5"/>
  <c r="O8707" i="5"/>
  <c r="P8707" i="5" s="1"/>
  <c r="N8778" i="5"/>
  <c r="O8778" i="5"/>
  <c r="P8778" i="5" s="1"/>
  <c r="N4722" i="5"/>
  <c r="O4722" i="5" s="1"/>
  <c r="P4722" i="5" s="1"/>
  <c r="Q4722" i="5"/>
  <c r="N5011" i="5"/>
  <c r="O5011" i="5" s="1"/>
  <c r="P5011" i="5" s="1"/>
  <c r="Q5011" i="5"/>
  <c r="N4254" i="5"/>
  <c r="O4254" i="5" s="1"/>
  <c r="P4254" i="5" s="1"/>
  <c r="Q4254" i="5"/>
  <c r="N4110" i="5"/>
  <c r="O4110" i="5" s="1"/>
  <c r="P4110" i="5" s="1"/>
  <c r="Q4110" i="5"/>
  <c r="N4532" i="5"/>
  <c r="O4532" i="5" s="1"/>
  <c r="P4532" i="5" s="1"/>
  <c r="Q8362" i="5"/>
  <c r="N4915" i="5"/>
  <c r="O4915" i="5" s="1"/>
  <c r="P4915" i="5" s="1"/>
  <c r="N3945" i="5"/>
  <c r="O3945" i="5" s="1"/>
  <c r="P3945" i="5" s="1"/>
  <c r="Q3945" i="5"/>
  <c r="Q8655" i="5"/>
  <c r="N3503" i="5"/>
  <c r="O3503" i="5" s="1"/>
  <c r="P3503" i="5" s="1"/>
  <c r="Q3503" i="5"/>
  <c r="N3610" i="5"/>
  <c r="O3610" i="5" s="1"/>
  <c r="P3610" i="5" s="1"/>
  <c r="Q3610" i="5"/>
  <c r="Q3826" i="5"/>
  <c r="N3826" i="5"/>
  <c r="O3826" i="5" s="1"/>
  <c r="P3826" i="5" s="1"/>
  <c r="N3934" i="5"/>
  <c r="O3934" i="5" s="1"/>
  <c r="P3934" i="5" s="1"/>
  <c r="Q3934" i="5"/>
  <c r="N4191" i="5"/>
  <c r="O4191" i="5" s="1"/>
  <c r="P4191" i="5" s="1"/>
  <c r="Q4191" i="5"/>
  <c r="N4320" i="5"/>
  <c r="O4320" i="5" s="1"/>
  <c r="P4320" i="5" s="1"/>
  <c r="Q4320" i="5"/>
  <c r="N4580" i="5"/>
  <c r="O4580" i="5" s="1"/>
  <c r="P4580" i="5" s="1"/>
  <c r="Q4580" i="5"/>
  <c r="N5009" i="5"/>
  <c r="O5009" i="5" s="1"/>
  <c r="P5009" i="5" s="1"/>
  <c r="Q5009" i="5"/>
  <c r="N4572" i="5"/>
  <c r="O4572" i="5" s="1"/>
  <c r="P4572" i="5" s="1"/>
  <c r="Q4572" i="5"/>
  <c r="N5024" i="5"/>
  <c r="O5024" i="5" s="1"/>
  <c r="P5024" i="5" s="1"/>
  <c r="Q5024" i="5"/>
  <c r="N4736" i="5"/>
  <c r="O4736" i="5" s="1"/>
  <c r="P4736" i="5" s="1"/>
  <c r="Q4736" i="5"/>
  <c r="N4680" i="5"/>
  <c r="O4680" i="5" s="1"/>
  <c r="P4680" i="5" s="1"/>
  <c r="N4882" i="5"/>
  <c r="O4882" i="5" s="1"/>
  <c r="P4882" i="5" s="1"/>
  <c r="Q4882" i="5"/>
  <c r="N5063" i="5"/>
  <c r="O5063" i="5" s="1"/>
  <c r="P5063" i="5" s="1"/>
  <c r="N5105" i="5"/>
  <c r="O5105" i="5" s="1"/>
  <c r="P5105" i="5" s="1"/>
  <c r="N4596" i="5"/>
  <c r="O4596" i="5" s="1"/>
  <c r="P4596" i="5" s="1"/>
  <c r="Q4596" i="5"/>
  <c r="Q4846" i="5"/>
  <c r="N4846" i="5"/>
  <c r="O4846" i="5" s="1"/>
  <c r="P4846" i="5" s="1"/>
  <c r="N3475" i="5"/>
  <c r="O3475" i="5" s="1"/>
  <c r="P3475" i="5" s="1"/>
  <c r="Q3475" i="5"/>
  <c r="Q3598" i="5"/>
  <c r="N3598" i="5"/>
  <c r="O3598" i="5" s="1"/>
  <c r="P3598" i="5" s="1"/>
  <c r="Q3706" i="5"/>
  <c r="N3706" i="5"/>
  <c r="O3706" i="5" s="1"/>
  <c r="P3706" i="5" s="1"/>
  <c r="Q3922" i="5"/>
  <c r="N3922" i="5"/>
  <c r="O3922" i="5" s="1"/>
  <c r="P3922" i="5" s="1"/>
  <c r="N4077" i="5"/>
  <c r="O4077" i="5" s="1"/>
  <c r="P4077" i="5" s="1"/>
  <c r="Q4077" i="5"/>
  <c r="N4641" i="5"/>
  <c r="Q4641" i="5"/>
  <c r="O4641" i="5"/>
  <c r="P4641" i="5" s="1"/>
  <c r="N4870" i="5"/>
  <c r="O4870" i="5" s="1"/>
  <c r="P4870" i="5" s="1"/>
  <c r="Q3637" i="5"/>
  <c r="N3637" i="5"/>
  <c r="O3637" i="5" s="1"/>
  <c r="P3637" i="5" s="1"/>
  <c r="Q3745" i="5"/>
  <c r="N3745" i="5"/>
  <c r="O3745" i="5" s="1"/>
  <c r="P3745" i="5" s="1"/>
  <c r="Q3961" i="5"/>
  <c r="N3961" i="5"/>
  <c r="O3961" i="5" s="1"/>
  <c r="P3961" i="5" s="1"/>
  <c r="Q4099" i="5"/>
  <c r="N4099" i="5"/>
  <c r="O4099" i="5" s="1"/>
  <c r="P4099" i="5" s="1"/>
  <c r="Q4453" i="5"/>
  <c r="N4453" i="5"/>
  <c r="O4453" i="5" s="1"/>
  <c r="P4453" i="5" s="1"/>
  <c r="Q4669" i="5"/>
  <c r="N4669" i="5"/>
  <c r="O4669" i="5" s="1"/>
  <c r="P4669" i="5" s="1"/>
  <c r="N5237" i="5"/>
  <c r="O5237" i="5" s="1"/>
  <c r="P5237" i="5" s="1"/>
  <c r="Q5237" i="5"/>
  <c r="N3600" i="5"/>
  <c r="O3600" i="5" s="1"/>
  <c r="P3600" i="5" s="1"/>
  <c r="Q3600" i="5"/>
  <c r="N4036" i="5"/>
  <c r="O4036" i="5" s="1"/>
  <c r="P4036" i="5" s="1"/>
  <c r="Q4036" i="5"/>
  <c r="N4361" i="5"/>
  <c r="O4361" i="5" s="1"/>
  <c r="P4361" i="5" s="1"/>
  <c r="Q4361" i="5"/>
  <c r="N4577" i="5"/>
  <c r="O4577" i="5" s="1"/>
  <c r="P4577" i="5" s="1"/>
  <c r="Q4577" i="5"/>
  <c r="N5070" i="5"/>
  <c r="O5070" i="5"/>
  <c r="P5070" i="5" s="1"/>
  <c r="Q5070" i="5"/>
  <c r="Q6001" i="5"/>
  <c r="N6001" i="5"/>
  <c r="O6001" i="5" s="1"/>
  <c r="P6001" i="5" s="1"/>
  <c r="N4138" i="5"/>
  <c r="O4138" i="5" s="1"/>
  <c r="P4138" i="5" s="1"/>
  <c r="Q4138" i="5"/>
  <c r="N4437" i="5"/>
  <c r="O4437" i="5" s="1"/>
  <c r="P4437" i="5" s="1"/>
  <c r="Q4437" i="5"/>
  <c r="N4761" i="5"/>
  <c r="O4761" i="5" s="1"/>
  <c r="P4761" i="5" s="1"/>
  <c r="Q4761" i="5"/>
  <c r="N4923" i="5"/>
  <c r="O4923" i="5" s="1"/>
  <c r="P4923" i="5" s="1"/>
  <c r="Q4923" i="5"/>
  <c r="N5100" i="5"/>
  <c r="O5100" i="5" s="1"/>
  <c r="P5100" i="5" s="1"/>
  <c r="Q5100" i="5"/>
  <c r="N5345" i="5"/>
  <c r="O5345" i="5" s="1"/>
  <c r="P5345" i="5" s="1"/>
  <c r="Q5345" i="5"/>
  <c r="N5261" i="5"/>
  <c r="O5261" i="5" s="1"/>
  <c r="P5261" i="5" s="1"/>
  <c r="Q5261" i="5"/>
  <c r="N5129" i="5"/>
  <c r="O5129" i="5" s="1"/>
  <c r="P5129" i="5" s="1"/>
  <c r="Q5129" i="5"/>
  <c r="Q5565" i="5"/>
  <c r="N5565" i="5"/>
  <c r="O5565" i="5" s="1"/>
  <c r="P5565" i="5" s="1"/>
  <c r="N5328" i="5"/>
  <c r="O5328" i="5" s="1"/>
  <c r="P5328" i="5" s="1"/>
  <c r="N4200" i="5"/>
  <c r="O4200" i="5" s="1"/>
  <c r="P4200" i="5" s="1"/>
  <c r="Q4200" i="5"/>
  <c r="N4501" i="5"/>
  <c r="O4501" i="5" s="1"/>
  <c r="P4501" i="5" s="1"/>
  <c r="N4663" i="5"/>
  <c r="O4663" i="5" s="1"/>
  <c r="P4663" i="5" s="1"/>
  <c r="Q4663" i="5"/>
  <c r="N4987" i="5"/>
  <c r="O4987" i="5" s="1"/>
  <c r="P4987" i="5" s="1"/>
  <c r="Q4987" i="5"/>
  <c r="N5211" i="5"/>
  <c r="O5211" i="5" s="1"/>
  <c r="P5211" i="5" s="1"/>
  <c r="Q5211" i="5"/>
  <c r="N5315" i="5"/>
  <c r="O5315" i="5" s="1"/>
  <c r="P5315" i="5" s="1"/>
  <c r="Q5315" i="5"/>
  <c r="N5148" i="5"/>
  <c r="O5148" i="5" s="1"/>
  <c r="P5148" i="5" s="1"/>
  <c r="Q5148" i="5"/>
  <c r="N6178" i="5"/>
  <c r="O6178" i="5" s="1"/>
  <c r="P6178" i="5" s="1"/>
  <c r="Q6178" i="5"/>
  <c r="N5477" i="5"/>
  <c r="O5477" i="5" s="1"/>
  <c r="P5477" i="5" s="1"/>
  <c r="Q5477" i="5"/>
  <c r="N5363" i="5"/>
  <c r="O5363" i="5" s="1"/>
  <c r="P5363" i="5" s="1"/>
  <c r="Q5363" i="5"/>
  <c r="N5708" i="5"/>
  <c r="O5708" i="5" s="1"/>
  <c r="P5708" i="5" s="1"/>
  <c r="Q5708" i="5"/>
  <c r="N6233" i="5"/>
  <c r="O6233" i="5" s="1"/>
  <c r="P6233" i="5" s="1"/>
  <c r="N5712" i="5"/>
  <c r="O5712" i="5" s="1"/>
  <c r="P5712" i="5" s="1"/>
  <c r="N4349" i="5"/>
  <c r="O4349" i="5" s="1"/>
  <c r="P4349" i="5" s="1"/>
  <c r="Q4349" i="5"/>
  <c r="N4565" i="5"/>
  <c r="O4565" i="5" s="1"/>
  <c r="P4565" i="5" s="1"/>
  <c r="Q4565" i="5"/>
  <c r="N4673" i="5"/>
  <c r="O4673" i="5" s="1"/>
  <c r="P4673" i="5" s="1"/>
  <c r="N4781" i="5"/>
  <c r="O4781" i="5" s="1"/>
  <c r="P4781" i="5" s="1"/>
  <c r="N4997" i="5"/>
  <c r="O4997" i="5" s="1"/>
  <c r="P4997" i="5" s="1"/>
  <c r="Q4997" i="5"/>
  <c r="N5202" i="5"/>
  <c r="O5202" i="5" s="1"/>
  <c r="P5202" i="5" s="1"/>
  <c r="Q5348" i="5"/>
  <c r="N5348" i="5"/>
  <c r="O5348" i="5" s="1"/>
  <c r="P5348" i="5" s="1"/>
  <c r="N5634" i="5"/>
  <c r="O5634" i="5" s="1"/>
  <c r="P5634" i="5" s="1"/>
  <c r="Q5634" i="5"/>
  <c r="N6375" i="5"/>
  <c r="O6375" i="5" s="1"/>
  <c r="P6375" i="5" s="1"/>
  <c r="Q6375" i="5"/>
  <c r="N5394" i="5"/>
  <c r="O5394" i="5" s="1"/>
  <c r="P5394" i="5" s="1"/>
  <c r="N5531" i="5"/>
  <c r="O5531" i="5" s="1"/>
  <c r="P5531" i="5" s="1"/>
  <c r="Q5929" i="5"/>
  <c r="N5929" i="5"/>
  <c r="O5929" i="5" s="1"/>
  <c r="P5929" i="5" s="1"/>
  <c r="N6115" i="5"/>
  <c r="O6115" i="5" s="1"/>
  <c r="P6115" i="5" s="1"/>
  <c r="Q6115" i="5"/>
  <c r="N5979" i="5"/>
  <c r="O5979" i="5" s="1"/>
  <c r="P5979" i="5" s="1"/>
  <c r="N6293" i="5"/>
  <c r="O6293" i="5" s="1"/>
  <c r="P6293" i="5" s="1"/>
  <c r="Q6293" i="5"/>
  <c r="Q5830" i="5"/>
  <c r="N5830" i="5"/>
  <c r="O5830" i="5" s="1"/>
  <c r="P5830" i="5" s="1"/>
  <c r="N6020" i="5"/>
  <c r="O6020" i="5" s="1"/>
  <c r="P6020" i="5" s="1"/>
  <c r="Q6020" i="5"/>
  <c r="N5649" i="5"/>
  <c r="O5649" i="5" s="1"/>
  <c r="P5649" i="5" s="1"/>
  <c r="Q5649" i="5"/>
  <c r="N6127" i="5"/>
  <c r="O6127" i="5" s="1"/>
  <c r="P6127" i="5" s="1"/>
  <c r="Q6127" i="5"/>
  <c r="N5673" i="5"/>
  <c r="O5673" i="5" s="1"/>
  <c r="P5673" i="5" s="1"/>
  <c r="Q5673" i="5"/>
  <c r="N5870" i="5"/>
  <c r="O5870" i="5" s="1"/>
  <c r="P5870" i="5" s="1"/>
  <c r="Q5870" i="5"/>
  <c r="N5613" i="5"/>
  <c r="O5613" i="5" s="1"/>
  <c r="P5613" i="5" s="1"/>
  <c r="Q5613" i="5"/>
  <c r="N5771" i="5"/>
  <c r="O5771" i="5" s="1"/>
  <c r="P5771" i="5" s="1"/>
  <c r="Q5771" i="5"/>
  <c r="N6334" i="5"/>
  <c r="O6334" i="5" s="1"/>
  <c r="P6334" i="5" s="1"/>
  <c r="Q6334" i="5"/>
  <c r="Q5138" i="5"/>
  <c r="N5138" i="5"/>
  <c r="O5138" i="5" s="1"/>
  <c r="P5138" i="5" s="1"/>
  <c r="N5282" i="5"/>
  <c r="O5282" i="5" s="1"/>
  <c r="P5282" i="5" s="1"/>
  <c r="Q5282" i="5"/>
  <c r="Q5354" i="5"/>
  <c r="N5354" i="5"/>
  <c r="O5354" i="5" s="1"/>
  <c r="P5354" i="5" s="1"/>
  <c r="N5609" i="5"/>
  <c r="O5609" i="5" s="1"/>
  <c r="P5609" i="5" s="1"/>
  <c r="Q5609" i="5"/>
  <c r="N6021" i="5"/>
  <c r="O6021" i="5" s="1"/>
  <c r="P6021" i="5" s="1"/>
  <c r="N6897" i="5"/>
  <c r="O6897" i="5" s="1"/>
  <c r="P6897" i="5" s="1"/>
  <c r="Q6897" i="5"/>
  <c r="N5655" i="5"/>
  <c r="O5655" i="5" s="1"/>
  <c r="P5655" i="5" s="1"/>
  <c r="N5871" i="5"/>
  <c r="O5871" i="5" s="1"/>
  <c r="P5871" i="5" s="1"/>
  <c r="Q5871" i="5"/>
  <c r="Q6443" i="5"/>
  <c r="N6443" i="5"/>
  <c r="O6443" i="5" s="1"/>
  <c r="P6443" i="5" s="1"/>
  <c r="N6402" i="5"/>
  <c r="O6402" i="5" s="1"/>
  <c r="P6402" i="5" s="1"/>
  <c r="Q6402" i="5"/>
  <c r="N5645" i="5"/>
  <c r="O5645" i="5" s="1"/>
  <c r="P5645" i="5" s="1"/>
  <c r="Q5645" i="5"/>
  <c r="N5768" i="5"/>
  <c r="O5768" i="5" s="1"/>
  <c r="P5768" i="5" s="1"/>
  <c r="Q5768" i="5"/>
  <c r="N6012" i="5"/>
  <c r="O6012" i="5" s="1"/>
  <c r="P6012" i="5" s="1"/>
  <c r="Q6012" i="5"/>
  <c r="N6143" i="5"/>
  <c r="O6143" i="5" s="1"/>
  <c r="P6143" i="5" s="1"/>
  <c r="Q6143" i="5"/>
  <c r="Q5632" i="5"/>
  <c r="N5632" i="5"/>
  <c r="O5632" i="5" s="1"/>
  <c r="P5632" i="5" s="1"/>
  <c r="Q5716" i="5"/>
  <c r="N5716" i="5"/>
  <c r="O5716" i="5" s="1"/>
  <c r="P5716" i="5" s="1"/>
  <c r="N5860" i="5"/>
  <c r="O5860" i="5" s="1"/>
  <c r="P5860" i="5" s="1"/>
  <c r="Q5860" i="5"/>
  <c r="N6004" i="5"/>
  <c r="O6004" i="5" s="1"/>
  <c r="P6004" i="5" s="1"/>
  <c r="Q6004" i="5"/>
  <c r="N6261" i="5"/>
  <c r="O6261" i="5" s="1"/>
  <c r="P6261" i="5" s="1"/>
  <c r="N5107" i="5"/>
  <c r="O5107" i="5" s="1"/>
  <c r="P5107" i="5" s="1"/>
  <c r="Q5107" i="5"/>
  <c r="N5143" i="5"/>
  <c r="O5143" i="5" s="1"/>
  <c r="P5143" i="5" s="1"/>
  <c r="Q5143" i="5"/>
  <c r="N5215" i="5"/>
  <c r="O5215" i="5" s="1"/>
  <c r="P5215" i="5" s="1"/>
  <c r="Q5215" i="5"/>
  <c r="N5251" i="5"/>
  <c r="O5251" i="5" s="1"/>
  <c r="P5251" i="5" s="1"/>
  <c r="Q5251" i="5"/>
  <c r="N5323" i="5"/>
  <c r="O5323" i="5" s="1"/>
  <c r="P5323" i="5" s="1"/>
  <c r="Q5323" i="5"/>
  <c r="N5359" i="5"/>
  <c r="O5359" i="5" s="1"/>
  <c r="P5359" i="5" s="1"/>
  <c r="Q5359" i="5"/>
  <c r="N5395" i="5"/>
  <c r="O5395" i="5" s="1"/>
  <c r="P5395" i="5" s="1"/>
  <c r="Q5395" i="5"/>
  <c r="N5467" i="5"/>
  <c r="O5467" i="5" s="1"/>
  <c r="P5467" i="5" s="1"/>
  <c r="Q5467" i="5"/>
  <c r="N6280" i="5"/>
  <c r="O6280" i="5" s="1"/>
  <c r="P6280" i="5" s="1"/>
  <c r="Q6280" i="5"/>
  <c r="N6455" i="5"/>
  <c r="O6455" i="5" s="1"/>
  <c r="P6455" i="5" s="1"/>
  <c r="Q6455" i="5"/>
  <c r="N6609" i="5"/>
  <c r="O6609" i="5" s="1"/>
  <c r="P6609" i="5" s="1"/>
  <c r="N6408" i="5"/>
  <c r="O6408" i="5" s="1"/>
  <c r="P6408" i="5" s="1"/>
  <c r="Q6408" i="5"/>
  <c r="N6209" i="5"/>
  <c r="O6209" i="5" s="1"/>
  <c r="P6209" i="5" s="1"/>
  <c r="Q6209" i="5"/>
  <c r="N6370" i="5"/>
  <c r="O6370" i="5" s="1"/>
  <c r="P6370" i="5" s="1"/>
  <c r="Q6370" i="5"/>
  <c r="N6103" i="5"/>
  <c r="O6103" i="5" s="1"/>
  <c r="P6103" i="5" s="1"/>
  <c r="Q6103" i="5"/>
  <c r="N6418" i="5"/>
  <c r="O6418" i="5" s="1"/>
  <c r="P6418" i="5" s="1"/>
  <c r="Q6418" i="5"/>
  <c r="Q6552" i="5"/>
  <c r="N6552" i="5"/>
  <c r="O6552" i="5" s="1"/>
  <c r="P6552" i="5" s="1"/>
  <c r="N6354" i="5"/>
  <c r="O6354" i="5" s="1"/>
  <c r="P6354" i="5" s="1"/>
  <c r="Q6354" i="5"/>
  <c r="N6519" i="5"/>
  <c r="O6519" i="5" s="1"/>
  <c r="P6519" i="5" s="1"/>
  <c r="Q6519" i="5"/>
  <c r="N6511" i="5"/>
  <c r="O6511" i="5" s="1"/>
  <c r="P6511" i="5" s="1"/>
  <c r="Q6511" i="5"/>
  <c r="N6827" i="5"/>
  <c r="O6827" i="5" s="1"/>
  <c r="P6827" i="5" s="1"/>
  <c r="N6824" i="5"/>
  <c r="O6824" i="5" s="1"/>
  <c r="P6824" i="5" s="1"/>
  <c r="Q6824" i="5"/>
  <c r="N6415" i="5"/>
  <c r="O6415" i="5" s="1"/>
  <c r="P6415" i="5" s="1"/>
  <c r="Q6415" i="5"/>
  <c r="N6066" i="5"/>
  <c r="O6066" i="5" s="1"/>
  <c r="P6066" i="5" s="1"/>
  <c r="Q6066" i="5"/>
  <c r="N6138" i="5"/>
  <c r="O6138" i="5" s="1"/>
  <c r="P6138" i="5" s="1"/>
  <c r="Q6138" i="5"/>
  <c r="N6174" i="5"/>
  <c r="O6174" i="5" s="1"/>
  <c r="P6174" i="5" s="1"/>
  <c r="Q6174" i="5"/>
  <c r="Q6341" i="5"/>
  <c r="N6341" i="5"/>
  <c r="O6341" i="5" s="1"/>
  <c r="P6341" i="5" s="1"/>
  <c r="N6536" i="5"/>
  <c r="O6536" i="5" s="1"/>
  <c r="P6536" i="5" s="1"/>
  <c r="Q6536" i="5"/>
  <c r="N6791" i="5"/>
  <c r="O6791" i="5" s="1"/>
  <c r="P6791" i="5" s="1"/>
  <c r="N6456" i="5"/>
  <c r="O6456" i="5" s="1"/>
  <c r="P6456" i="5" s="1"/>
  <c r="Q6456" i="5"/>
  <c r="N6743" i="5"/>
  <c r="O6743" i="5" s="1"/>
  <c r="P6743" i="5" s="1"/>
  <c r="Q6743" i="5"/>
  <c r="N6902" i="5"/>
  <c r="O6902" i="5" s="1"/>
  <c r="P6902" i="5" s="1"/>
  <c r="N6832" i="5"/>
  <c r="O6832" i="5" s="1"/>
  <c r="P6832" i="5" s="1"/>
  <c r="N8093" i="5"/>
  <c r="O8093" i="5" s="1"/>
  <c r="P8093" i="5" s="1"/>
  <c r="N6475" i="5"/>
  <c r="O6475" i="5" s="1"/>
  <c r="P6475" i="5" s="1"/>
  <c r="Q6475" i="5"/>
  <c r="N6730" i="5"/>
  <c r="O6730" i="5" s="1"/>
  <c r="P6730" i="5" s="1"/>
  <c r="Q6730" i="5"/>
  <c r="N6967" i="5"/>
  <c r="O6967" i="5" s="1"/>
  <c r="P6967" i="5" s="1"/>
  <c r="N6780" i="5"/>
  <c r="O6780" i="5" s="1"/>
  <c r="P6780" i="5" s="1"/>
  <c r="Q6780" i="5"/>
  <c r="N6985" i="5"/>
  <c r="O6985" i="5" s="1"/>
  <c r="P6985" i="5" s="1"/>
  <c r="Q6985" i="5"/>
  <c r="Q6772" i="5"/>
  <c r="N6772" i="5"/>
  <c r="O6772" i="5" s="1"/>
  <c r="P6772" i="5" s="1"/>
  <c r="N7263" i="5"/>
  <c r="O7263" i="5" s="1"/>
  <c r="P7263" i="5" s="1"/>
  <c r="Q6497" i="5"/>
  <c r="N6497" i="5"/>
  <c r="O6497" i="5" s="1"/>
  <c r="P6497" i="5" s="1"/>
  <c r="N6794" i="5"/>
  <c r="O6794" i="5" s="1"/>
  <c r="P6794" i="5" s="1"/>
  <c r="N6841" i="5"/>
  <c r="O6841" i="5" s="1"/>
  <c r="P6841" i="5" s="1"/>
  <c r="N7140" i="5"/>
  <c r="O7140" i="5" s="1"/>
  <c r="P7140" i="5" s="1"/>
  <c r="N7027" i="5"/>
  <c r="O7027" i="5" s="1"/>
  <c r="P7027" i="5" s="1"/>
  <c r="Q7027" i="5"/>
  <c r="N6879" i="5"/>
  <c r="O6879" i="5" s="1"/>
  <c r="P6879" i="5" s="1"/>
  <c r="N7159" i="5"/>
  <c r="O7159" i="5" s="1"/>
  <c r="P7159" i="5" s="1"/>
  <c r="Q7159" i="5"/>
  <c r="N6885" i="5"/>
  <c r="O6885" i="5" s="1"/>
  <c r="P6885" i="5" s="1"/>
  <c r="Q6885" i="5"/>
  <c r="Q7000" i="5"/>
  <c r="N7000" i="5"/>
  <c r="O7000" i="5" s="1"/>
  <c r="P7000" i="5" s="1"/>
  <c r="N6828" i="5"/>
  <c r="O6828" i="5" s="1"/>
  <c r="P6828" i="5" s="1"/>
  <c r="N6673" i="5"/>
  <c r="O6673" i="5" s="1"/>
  <c r="P6673" i="5" s="1"/>
  <c r="Q6673" i="5"/>
  <c r="N8095" i="5"/>
  <c r="O8095" i="5" s="1"/>
  <c r="P8095" i="5" s="1"/>
  <c r="N8237" i="5"/>
  <c r="O8237" i="5" s="1"/>
  <c r="P8237" i="5" s="1"/>
  <c r="Q8237" i="5"/>
  <c r="N8356" i="5"/>
  <c r="O8356" i="5" s="1"/>
  <c r="P8356" i="5" s="1"/>
  <c r="Q8356" i="5"/>
  <c r="N8679" i="5"/>
  <c r="O8679" i="5" s="1"/>
  <c r="P8679" i="5" s="1"/>
  <c r="N8430" i="5"/>
  <c r="O8430" i="5" s="1"/>
  <c r="P8430" i="5" s="1"/>
  <c r="Q8575" i="5"/>
  <c r="N8575" i="5"/>
  <c r="O8575" i="5" s="1"/>
  <c r="P8575" i="5" s="1"/>
  <c r="N8616" i="5"/>
  <c r="O8616" i="5" s="1"/>
  <c r="P8616" i="5" s="1"/>
  <c r="N8502" i="5"/>
  <c r="O8502" i="5" s="1"/>
  <c r="P8502" i="5" s="1"/>
  <c r="Q8502" i="5"/>
  <c r="Q8336" i="5"/>
  <c r="N8336" i="5"/>
  <c r="O8336" i="5" s="1"/>
  <c r="P8336" i="5" s="1"/>
  <c r="N8747" i="5"/>
  <c r="O8747" i="5" s="1"/>
  <c r="P8747" i="5" s="1"/>
  <c r="N8560" i="5"/>
  <c r="O8560" i="5" s="1"/>
  <c r="P8560" i="5" s="1"/>
  <c r="Q8560" i="5"/>
  <c r="N8708" i="5"/>
  <c r="O8708" i="5" s="1"/>
  <c r="P8708" i="5" s="1"/>
  <c r="Q8708" i="5"/>
  <c r="N8378" i="5"/>
  <c r="O8378" i="5" s="1"/>
  <c r="P8378" i="5" s="1"/>
  <c r="N8763" i="5"/>
  <c r="O8763" i="5" s="1"/>
  <c r="P8763" i="5" s="1"/>
  <c r="Q8763" i="5"/>
  <c r="N8741" i="5"/>
  <c r="O8741" i="5" s="1"/>
  <c r="P8741" i="5" s="1"/>
  <c r="N8730" i="5"/>
  <c r="O8730" i="5" s="1"/>
  <c r="P8730" i="5" s="1"/>
  <c r="N8584" i="5"/>
  <c r="O8584" i="5" s="1"/>
  <c r="P8584" i="5" s="1"/>
  <c r="Q8584" i="5"/>
  <c r="N8671" i="5"/>
  <c r="O8671" i="5" s="1"/>
  <c r="P8671" i="5" s="1"/>
  <c r="Q8671" i="5"/>
  <c r="N8743" i="5"/>
  <c r="O8743" i="5" s="1"/>
  <c r="P8743" i="5" s="1"/>
  <c r="N4500" i="5"/>
  <c r="O4500" i="5" s="1"/>
  <c r="P4500" i="5" s="1"/>
  <c r="Q4500" i="5"/>
  <c r="N5223" i="5"/>
  <c r="O5223" i="5" s="1"/>
  <c r="P5223" i="5" s="1"/>
  <c r="Q5223" i="5"/>
  <c r="N4676" i="5"/>
  <c r="O4676" i="5" s="1"/>
  <c r="P4676" i="5" s="1"/>
  <c r="Q4676" i="5"/>
  <c r="N4376" i="5"/>
  <c r="O4376" i="5" s="1"/>
  <c r="P4376" i="5" s="1"/>
  <c r="Q4376" i="5"/>
  <c r="Q8672" i="5"/>
  <c r="N5030" i="5"/>
  <c r="O5030" i="5" s="1"/>
  <c r="P5030" i="5" s="1"/>
  <c r="Q5030" i="5"/>
  <c r="Q8679" i="5"/>
  <c r="N5073" i="5"/>
  <c r="O5073" i="5" s="1"/>
  <c r="P5073" i="5" s="1"/>
  <c r="Q5073" i="5"/>
  <c r="N4758" i="5"/>
  <c r="O4758" i="5" s="1"/>
  <c r="P4758" i="5" s="1"/>
  <c r="Q4758" i="5"/>
  <c r="Q4295" i="5"/>
  <c r="N4295" i="5"/>
  <c r="O4295" i="5" s="1"/>
  <c r="P4295" i="5" s="1"/>
  <c r="N2230" i="5"/>
  <c r="O2230" i="5" s="1"/>
  <c r="P2230" i="5" s="1"/>
  <c r="Q2230" i="5"/>
  <c r="Q3718" i="5"/>
  <c r="N3718" i="5"/>
  <c r="O3718" i="5" s="1"/>
  <c r="P3718" i="5" s="1"/>
  <c r="N4035" i="5"/>
  <c r="O4035" i="5" s="1"/>
  <c r="P4035" i="5" s="1"/>
  <c r="Q4810" i="5"/>
  <c r="N4810" i="5"/>
  <c r="O4810" i="5" s="1"/>
  <c r="P4810" i="5" s="1"/>
  <c r="N4774" i="5"/>
  <c r="O4774" i="5" s="1"/>
  <c r="P4774" i="5" s="1"/>
  <c r="Q4774" i="5"/>
  <c r="N4895" i="5"/>
  <c r="O4895" i="5" s="1"/>
  <c r="P4895" i="5" s="1"/>
  <c r="N4936" i="5"/>
  <c r="O4936" i="5" s="1"/>
  <c r="P4936" i="5" s="1"/>
  <c r="Q4936" i="5"/>
  <c r="N5072" i="5"/>
  <c r="O5072" i="5" s="1"/>
  <c r="P5072" i="5" s="1"/>
  <c r="Q5072" i="5"/>
  <c r="Q3814" i="5"/>
  <c r="N3814" i="5"/>
  <c r="O3814" i="5" s="1"/>
  <c r="P3814" i="5" s="1"/>
  <c r="Q4396" i="5"/>
  <c r="N4396" i="5"/>
  <c r="O4396" i="5" s="1"/>
  <c r="P4396" i="5" s="1"/>
  <c r="N5111" i="5"/>
  <c r="O5111" i="5" s="1"/>
  <c r="P5111" i="5" s="1"/>
  <c r="Q5111" i="5"/>
  <c r="Q3853" i="5"/>
  <c r="N3853" i="5"/>
  <c r="O3853" i="5" s="1"/>
  <c r="P3853" i="5" s="1"/>
  <c r="N4253" i="5"/>
  <c r="O4253" i="5" s="1"/>
  <c r="P4253" i="5" s="1"/>
  <c r="Q4253" i="5"/>
  <c r="Q4885" i="5"/>
  <c r="N4885" i="5"/>
  <c r="O4885" i="5" s="1"/>
  <c r="P4885" i="5" s="1"/>
  <c r="N3816" i="5"/>
  <c r="O3816" i="5" s="1"/>
  <c r="P3816" i="5" s="1"/>
  <c r="Q3816" i="5"/>
  <c r="N4192" i="5"/>
  <c r="O4192" i="5" s="1"/>
  <c r="P4192" i="5" s="1"/>
  <c r="Q4192" i="5"/>
  <c r="N4793" i="5"/>
  <c r="O4793" i="5" s="1"/>
  <c r="P4793" i="5" s="1"/>
  <c r="Q4793" i="5"/>
  <c r="N5493" i="5"/>
  <c r="O5493" i="5" s="1"/>
  <c r="P5493" i="5" s="1"/>
  <c r="Q5493" i="5"/>
  <c r="N4282" i="5"/>
  <c r="O4282" i="5" s="1"/>
  <c r="P4282" i="5" s="1"/>
  <c r="Q4282" i="5"/>
  <c r="N4599" i="5"/>
  <c r="O4599" i="5" s="1"/>
  <c r="P4599" i="5" s="1"/>
  <c r="Q5664" i="5"/>
  <c r="N5664" i="5"/>
  <c r="O5664" i="5" s="1"/>
  <c r="P5664" i="5" s="1"/>
  <c r="N5132" i="5"/>
  <c r="O5132" i="5" s="1"/>
  <c r="P5132" i="5" s="1"/>
  <c r="Q5132" i="5"/>
  <c r="N4056" i="5"/>
  <c r="O4056" i="5" s="1"/>
  <c r="P4056" i="5" s="1"/>
  <c r="N4339" i="5"/>
  <c r="O4339" i="5" s="1"/>
  <c r="P4339" i="5" s="1"/>
  <c r="Q4339" i="5"/>
  <c r="N4825" i="5"/>
  <c r="O4825" i="5" s="1"/>
  <c r="P4825" i="5" s="1"/>
  <c r="Q4825" i="5"/>
  <c r="N6277" i="5"/>
  <c r="O6277" i="5" s="1"/>
  <c r="P6277" i="5" s="1"/>
  <c r="Q6277" i="5"/>
  <c r="N5589" i="5"/>
  <c r="O5589" i="5" s="1"/>
  <c r="P5589" i="5" s="1"/>
  <c r="N5949" i="5"/>
  <c r="O5949" i="5" s="1"/>
  <c r="P5949" i="5" s="1"/>
  <c r="Q5949" i="5"/>
  <c r="N5439" i="5"/>
  <c r="O5439" i="5" s="1"/>
  <c r="P5439" i="5" s="1"/>
  <c r="N4457" i="5"/>
  <c r="O4457" i="5" s="1"/>
  <c r="P4457" i="5" s="1"/>
  <c r="Q4457" i="5"/>
  <c r="N4889" i="5"/>
  <c r="O4889" i="5" s="1"/>
  <c r="P4889" i="5" s="1"/>
  <c r="Q4889" i="5"/>
  <c r="N5495" i="5"/>
  <c r="O5495" i="5" s="1"/>
  <c r="P5495" i="5" s="1"/>
  <c r="Q5495" i="5"/>
  <c r="N5591" i="5"/>
  <c r="O5591" i="5" s="1"/>
  <c r="P5591" i="5" s="1"/>
  <c r="Q5591" i="5"/>
  <c r="N5732" i="5"/>
  <c r="O5732" i="5" s="1"/>
  <c r="P5732" i="5" s="1"/>
  <c r="N5795" i="5"/>
  <c r="O5795" i="5" s="1"/>
  <c r="P5795" i="5" s="1"/>
  <c r="Q5795" i="5"/>
  <c r="Q5570" i="5"/>
  <c r="N5570" i="5"/>
  <c r="O5570" i="5" s="1"/>
  <c r="P5570" i="5" s="1"/>
  <c r="N5843" i="5"/>
  <c r="O5843" i="5" s="1"/>
  <c r="P5843" i="5" s="1"/>
  <c r="Q5843" i="5"/>
  <c r="N6039" i="5"/>
  <c r="O6039" i="5" s="1"/>
  <c r="P6039" i="5" s="1"/>
  <c r="Q6039" i="5"/>
  <c r="Q6031" i="5"/>
  <c r="N6031" i="5"/>
  <c r="O6031" i="5" s="1"/>
  <c r="P6031" i="5" s="1"/>
  <c r="N5210" i="5"/>
  <c r="O5210" i="5" s="1"/>
  <c r="P5210" i="5" s="1"/>
  <c r="Q5210" i="5"/>
  <c r="N5814" i="5"/>
  <c r="O5814" i="5" s="1"/>
  <c r="P5814" i="5" s="1"/>
  <c r="Q5814" i="5"/>
  <c r="N6487" i="5"/>
  <c r="O6487" i="5" s="1"/>
  <c r="P6487" i="5" s="1"/>
  <c r="Q6487" i="5"/>
  <c r="N6074" i="5"/>
  <c r="O6074" i="5" s="1"/>
  <c r="P6074" i="5" s="1"/>
  <c r="Q6074" i="5"/>
  <c r="N6742" i="5"/>
  <c r="O6742" i="5" s="1"/>
  <c r="P6742" i="5" s="1"/>
  <c r="Q6742" i="5"/>
  <c r="N5903" i="5"/>
  <c r="O5903" i="5" s="1"/>
  <c r="P5903" i="5" s="1"/>
  <c r="Q5903" i="5"/>
  <c r="Q5488" i="5"/>
  <c r="N5488" i="5"/>
  <c r="O5488" i="5" s="1"/>
  <c r="P5488" i="5" s="1"/>
  <c r="Q5788" i="5"/>
  <c r="N5788" i="5"/>
  <c r="O5788" i="5" s="1"/>
  <c r="P5788" i="5" s="1"/>
  <c r="Q5932" i="5"/>
  <c r="N5932" i="5"/>
  <c r="O5932" i="5" s="1"/>
  <c r="P5932" i="5" s="1"/>
  <c r="N6935" i="5"/>
  <c r="O6935" i="5" s="1"/>
  <c r="P6935" i="5" s="1"/>
  <c r="N5179" i="5"/>
  <c r="O5179" i="5" s="1"/>
  <c r="P5179" i="5" s="1"/>
  <c r="Q5179" i="5"/>
  <c r="N5287" i="5"/>
  <c r="Q5287" i="5"/>
  <c r="O5287" i="5"/>
  <c r="P5287" i="5" s="1"/>
  <c r="N5431" i="5"/>
  <c r="O5431" i="5" s="1"/>
  <c r="P5431" i="5" s="1"/>
  <c r="Q5431" i="5"/>
  <c r="Q5557" i="5"/>
  <c r="N5557" i="5"/>
  <c r="O5557" i="5" s="1"/>
  <c r="P5557" i="5" s="1"/>
  <c r="N6248" i="5"/>
  <c r="O6248" i="5" s="1"/>
  <c r="P6248" i="5" s="1"/>
  <c r="Q6248" i="5"/>
  <c r="N6155" i="5"/>
  <c r="O6155" i="5" s="1"/>
  <c r="P6155" i="5" s="1"/>
  <c r="Q6155" i="5"/>
  <c r="N6431" i="5"/>
  <c r="O6431" i="5" s="1"/>
  <c r="P6431" i="5" s="1"/>
  <c r="Q6431" i="5"/>
  <c r="N6211" i="5"/>
  <c r="O6211" i="5" s="1"/>
  <c r="P6211" i="5" s="1"/>
  <c r="N6987" i="5"/>
  <c r="O6987" i="5" s="1"/>
  <c r="P6987" i="5" s="1"/>
  <c r="Q6987" i="5"/>
  <c r="N6597" i="5"/>
  <c r="O6597" i="5" s="1"/>
  <c r="P6597" i="5" s="1"/>
  <c r="Q6597" i="5"/>
  <c r="N6478" i="5"/>
  <c r="O6478" i="5" s="1"/>
  <c r="P6478" i="5" s="1"/>
  <c r="Q6478" i="5"/>
  <c r="N6102" i="5"/>
  <c r="O6102" i="5" s="1"/>
  <c r="P6102" i="5" s="1"/>
  <c r="N6210" i="5"/>
  <c r="O6210" i="5" s="1"/>
  <c r="P6210" i="5" s="1"/>
  <c r="Q6210" i="5"/>
  <c r="Q6313" i="5"/>
  <c r="N6313" i="5"/>
  <c r="O6313" i="5" s="1"/>
  <c r="P6313" i="5" s="1"/>
  <c r="N6825" i="5"/>
  <c r="O6825" i="5" s="1"/>
  <c r="P6825" i="5" s="1"/>
  <c r="Q6825" i="5"/>
  <c r="Q7438" i="5"/>
  <c r="N7438" i="5"/>
  <c r="O7438" i="5" s="1"/>
  <c r="P7438" i="5" s="1"/>
  <c r="N6643" i="5"/>
  <c r="O6643" i="5" s="1"/>
  <c r="P6643" i="5" s="1"/>
  <c r="N6603" i="5"/>
  <c r="O6603" i="5" s="1"/>
  <c r="P6603" i="5" s="1"/>
  <c r="Q6603" i="5"/>
  <c r="N6578" i="5"/>
  <c r="O6578" i="5" s="1"/>
  <c r="P6578" i="5" s="1"/>
  <c r="Q6578" i="5"/>
  <c r="Q6353" i="5"/>
  <c r="N6353" i="5"/>
  <c r="O6353" i="5" s="1"/>
  <c r="P6353" i="5" s="1"/>
  <c r="N7012" i="5"/>
  <c r="O7012" i="5" s="1"/>
  <c r="P7012" i="5" s="1"/>
  <c r="Q7012" i="5"/>
  <c r="N6784" i="5"/>
  <c r="O6784" i="5" s="1"/>
  <c r="P6784" i="5" s="1"/>
  <c r="N7031" i="5"/>
  <c r="O7031" i="5" s="1"/>
  <c r="P7031" i="5" s="1"/>
  <c r="Q7031" i="5"/>
  <c r="N7061" i="5"/>
  <c r="O7061" i="5" s="1"/>
  <c r="P7061" i="5" s="1"/>
  <c r="N6866" i="5"/>
  <c r="O6866" i="5" s="1"/>
  <c r="P6866" i="5" s="1"/>
  <c r="Q6866" i="5"/>
  <c r="N6544" i="5"/>
  <c r="O6544" i="5" s="1"/>
  <c r="P6544" i="5" s="1"/>
  <c r="Q6544" i="5"/>
  <c r="N6705" i="5"/>
  <c r="O6705" i="5" s="1"/>
  <c r="P6705" i="5" s="1"/>
  <c r="Q6705" i="5"/>
  <c r="N7136" i="5"/>
  <c r="O7136" i="5" s="1"/>
  <c r="P7136" i="5" s="1"/>
  <c r="N6861" i="5"/>
  <c r="O6861" i="5" s="1"/>
  <c r="P6861" i="5" s="1"/>
  <c r="Q6861" i="5"/>
  <c r="N7086" i="5"/>
  <c r="O7086" i="5" s="1"/>
  <c r="P7086" i="5" s="1"/>
  <c r="Q7086" i="5"/>
  <c r="Q7423" i="5"/>
  <c r="N7423" i="5"/>
  <c r="O7423" i="5" s="1"/>
  <c r="P7423" i="5" s="1"/>
  <c r="N7170" i="5"/>
  <c r="O7170" i="5" s="1"/>
  <c r="P7170" i="5" s="1"/>
  <c r="N7081" i="5"/>
  <c r="O7081" i="5" s="1"/>
  <c r="P7081" i="5" s="1"/>
  <c r="N7301" i="5"/>
  <c r="O7301" i="5" s="1"/>
  <c r="P7301" i="5" s="1"/>
  <c r="N7072" i="5"/>
  <c r="O7072" i="5" s="1"/>
  <c r="P7072" i="5" s="1"/>
  <c r="Q7072" i="5"/>
  <c r="N7193" i="5"/>
  <c r="O7193" i="5" s="1"/>
  <c r="P7193" i="5" s="1"/>
  <c r="Q7463" i="5"/>
  <c r="N7463" i="5"/>
  <c r="O7463" i="5" s="1"/>
  <c r="P7463" i="5" s="1"/>
  <c r="N6706" i="5"/>
  <c r="O6706" i="5" s="1"/>
  <c r="P6706" i="5" s="1"/>
  <c r="N6957" i="5"/>
  <c r="O6957" i="5" s="1"/>
  <c r="P6957" i="5" s="1"/>
  <c r="Q7087" i="5"/>
  <c r="N7087" i="5"/>
  <c r="O7087" i="5" s="1"/>
  <c r="P7087" i="5" s="1"/>
  <c r="N7365" i="5"/>
  <c r="O7365" i="5" s="1"/>
  <c r="P7365" i="5" s="1"/>
  <c r="N7299" i="5"/>
  <c r="O7299" i="5" s="1"/>
  <c r="P7299" i="5" s="1"/>
  <c r="N7156" i="5"/>
  <c r="O7156" i="5" s="1"/>
  <c r="P7156" i="5" s="1"/>
  <c r="N8187" i="5"/>
  <c r="O8187" i="5" s="1"/>
  <c r="P8187" i="5" s="1"/>
  <c r="Q8187" i="5"/>
  <c r="N7281" i="5"/>
  <c r="O7281" i="5" s="1"/>
  <c r="P7281" i="5" s="1"/>
  <c r="Q7281" i="5"/>
  <c r="N7442" i="5"/>
  <c r="O7442" i="5" s="1"/>
  <c r="P7442" i="5" s="1"/>
  <c r="N8039" i="5"/>
  <c r="O8039" i="5" s="1"/>
  <c r="P8039" i="5" s="1"/>
  <c r="N7269" i="5"/>
  <c r="O7269" i="5" s="1"/>
  <c r="P7269" i="5" s="1"/>
  <c r="Q7269" i="5"/>
  <c r="N7462" i="5"/>
  <c r="O7462" i="5" s="1"/>
  <c r="P7462" i="5" s="1"/>
  <c r="N6620" i="5"/>
  <c r="O6620" i="5" s="1"/>
  <c r="P6620" i="5" s="1"/>
  <c r="Q6620" i="5"/>
  <c r="Q6781" i="5"/>
  <c r="N6781" i="5"/>
  <c r="O6781" i="5" s="1"/>
  <c r="P6781" i="5" s="1"/>
  <c r="Q6889" i="5"/>
  <c r="N6889" i="5"/>
  <c r="O6889" i="5" s="1"/>
  <c r="P6889" i="5" s="1"/>
  <c r="N6997" i="5"/>
  <c r="O6997" i="5" s="1"/>
  <c r="P6997" i="5" s="1"/>
  <c r="Q6997" i="5"/>
  <c r="N7113" i="5"/>
  <c r="O7113" i="5" s="1"/>
  <c r="P7113" i="5" s="1"/>
  <c r="Q7113" i="5"/>
  <c r="N7262" i="5"/>
  <c r="O7262" i="5" s="1"/>
  <c r="P7262" i="5" s="1"/>
  <c r="Q7262" i="5"/>
  <c r="N7658" i="5"/>
  <c r="O7658" i="5" s="1"/>
  <c r="P7658" i="5" s="1"/>
  <c r="N7327" i="5"/>
  <c r="O7327" i="5" s="1"/>
  <c r="P7327" i="5" s="1"/>
  <c r="Q7327" i="5"/>
  <c r="N7558" i="5"/>
  <c r="O7558" i="5" s="1"/>
  <c r="P7558" i="5" s="1"/>
  <c r="N7355" i="5"/>
  <c r="O7355" i="5" s="1"/>
  <c r="P7355" i="5" s="1"/>
  <c r="Q7355" i="5"/>
  <c r="N7568" i="5"/>
  <c r="O7568" i="5" s="1"/>
  <c r="P7568" i="5" s="1"/>
  <c r="N7342" i="5"/>
  <c r="O7342" i="5" s="1"/>
  <c r="P7342" i="5" s="1"/>
  <c r="Q7342" i="5"/>
  <c r="N7702" i="5"/>
  <c r="O7702" i="5" s="1"/>
  <c r="P7702" i="5" s="1"/>
  <c r="N7826" i="5"/>
  <c r="O7826" i="5" s="1"/>
  <c r="P7826" i="5" s="1"/>
  <c r="Q7826" i="5"/>
  <c r="N7799" i="5"/>
  <c r="Q7799" i="5"/>
  <c r="O7799" i="5"/>
  <c r="P7799" i="5" s="1"/>
  <c r="N7548" i="5"/>
  <c r="O7548" i="5" s="1"/>
  <c r="P7548" i="5" s="1"/>
  <c r="N8011" i="5"/>
  <c r="O8011" i="5" s="1"/>
  <c r="P8011" i="5" s="1"/>
  <c r="N7618" i="5"/>
  <c r="O7618" i="5" s="1"/>
  <c r="P7618" i="5" s="1"/>
  <c r="N8275" i="5"/>
  <c r="O8275" i="5" s="1"/>
  <c r="P8275" i="5" s="1"/>
  <c r="Q8275" i="5"/>
  <c r="N7411" i="5"/>
  <c r="O7411" i="5" s="1"/>
  <c r="P7411" i="5" s="1"/>
  <c r="Q7411" i="5"/>
  <c r="N7693" i="5"/>
  <c r="O7693" i="5" s="1"/>
  <c r="P7693" i="5" s="1"/>
  <c r="N7116" i="5"/>
  <c r="O7116" i="5" s="1"/>
  <c r="P7116" i="5" s="1"/>
  <c r="Q7116" i="5"/>
  <c r="N7293" i="5"/>
  <c r="O7293" i="5" s="1"/>
  <c r="P7293" i="5" s="1"/>
  <c r="Q7293" i="5"/>
  <c r="Q7451" i="5"/>
  <c r="N7451" i="5"/>
  <c r="O7451" i="5" s="1"/>
  <c r="P7451" i="5" s="1"/>
  <c r="N7551" i="5"/>
  <c r="O7551" i="5" s="1"/>
  <c r="P7551" i="5" s="1"/>
  <c r="N7905" i="5"/>
  <c r="O7905" i="5" s="1"/>
  <c r="P7905" i="5" s="1"/>
  <c r="N7489" i="5"/>
  <c r="O7489" i="5" s="1"/>
  <c r="P7489" i="5" s="1"/>
  <c r="N7640" i="5"/>
  <c r="O7640" i="5" s="1"/>
  <c r="P7640" i="5" s="1"/>
  <c r="Q7857" i="5"/>
  <c r="N7857" i="5"/>
  <c r="O7857" i="5" s="1"/>
  <c r="P7857" i="5" s="1"/>
  <c r="N8179" i="5"/>
  <c r="O8179" i="5" s="1"/>
  <c r="P8179" i="5" s="1"/>
  <c r="Q7627" i="5"/>
  <c r="N7627" i="5"/>
  <c r="O7627" i="5" s="1"/>
  <c r="P7627" i="5" s="1"/>
  <c r="N8317" i="5"/>
  <c r="O8317" i="5" s="1"/>
  <c r="P8317" i="5" s="1"/>
  <c r="N7615" i="5"/>
  <c r="O7615" i="5" s="1"/>
  <c r="P7615" i="5" s="1"/>
  <c r="N7642" i="5"/>
  <c r="O7642" i="5" s="1"/>
  <c r="P7642" i="5" s="1"/>
  <c r="Q7947" i="5"/>
  <c r="N7947" i="5"/>
  <c r="O7947" i="5" s="1"/>
  <c r="P7947" i="5" s="1"/>
  <c r="N7214" i="5"/>
  <c r="O7214" i="5" s="1"/>
  <c r="P7214" i="5" s="1"/>
  <c r="Q7358" i="5"/>
  <c r="N7358" i="5"/>
  <c r="O7358" i="5" s="1"/>
  <c r="P7358" i="5" s="1"/>
  <c r="N7502" i="5"/>
  <c r="O7502" i="5" s="1"/>
  <c r="P7502" i="5" s="1"/>
  <c r="Q7502" i="5"/>
  <c r="N7835" i="5"/>
  <c r="O7835" i="5" s="1"/>
  <c r="P7835" i="5" s="1"/>
  <c r="Q7835" i="5"/>
  <c r="N8371" i="5"/>
  <c r="O8371" i="5" s="1"/>
  <c r="P8371" i="5" s="1"/>
  <c r="Q7712" i="5"/>
  <c r="N7712" i="5"/>
  <c r="O7712" i="5" s="1"/>
  <c r="P7712" i="5" s="1"/>
  <c r="N8194" i="5"/>
  <c r="O8194" i="5" s="1"/>
  <c r="P8194" i="5" s="1"/>
  <c r="N7891" i="5"/>
  <c r="O7891" i="5" s="1"/>
  <c r="P7891" i="5" s="1"/>
  <c r="N7759" i="5"/>
  <c r="O7759" i="5" s="1"/>
  <c r="P7759" i="5" s="1"/>
  <c r="N7995" i="5"/>
  <c r="O7995" i="5" s="1"/>
  <c r="P7995" i="5" s="1"/>
  <c r="Q7995" i="5"/>
  <c r="N7839" i="5"/>
  <c r="O7839" i="5" s="1"/>
  <c r="P7839" i="5" s="1"/>
  <c r="N7963" i="5"/>
  <c r="O7963" i="5" s="1"/>
  <c r="P7963" i="5" s="1"/>
  <c r="N7871" i="5"/>
  <c r="O7871" i="5" s="1"/>
  <c r="P7871" i="5" s="1"/>
  <c r="Q7871" i="5"/>
  <c r="N8061" i="5"/>
  <c r="O8061" i="5" s="1"/>
  <c r="P8061" i="5" s="1"/>
  <c r="N7724" i="5"/>
  <c r="O7724" i="5" s="1"/>
  <c r="P7724" i="5" s="1"/>
  <c r="Q7724" i="5"/>
  <c r="N7912" i="5"/>
  <c r="O7912" i="5" s="1"/>
  <c r="P7912" i="5" s="1"/>
  <c r="Q7912" i="5"/>
  <c r="Q7862" i="5"/>
  <c r="N7862" i="5"/>
  <c r="O7862" i="5" s="1"/>
  <c r="P7862" i="5" s="1"/>
  <c r="N7953" i="5"/>
  <c r="O7953" i="5" s="1"/>
  <c r="P7953" i="5" s="1"/>
  <c r="N8497" i="5"/>
  <c r="O8497" i="5" s="1"/>
  <c r="P8497" i="5" s="1"/>
  <c r="Q8497" i="5"/>
  <c r="Q7688" i="5"/>
  <c r="N7688" i="5"/>
  <c r="O7688" i="5" s="1"/>
  <c r="P7688" i="5" s="1"/>
  <c r="Q7886" i="5"/>
  <c r="N7886" i="5"/>
  <c r="O7886" i="5" s="1"/>
  <c r="P7886" i="5" s="1"/>
  <c r="N8205" i="5"/>
  <c r="O8205" i="5" s="1"/>
  <c r="P8205" i="5" s="1"/>
  <c r="Q8205" i="5"/>
  <c r="Q8546" i="5"/>
  <c r="N8546" i="5"/>
  <c r="O8546" i="5" s="1"/>
  <c r="P8546" i="5" s="1"/>
  <c r="N8004" i="5"/>
  <c r="O8004" i="5" s="1"/>
  <c r="P8004" i="5" s="1"/>
  <c r="N8308" i="5"/>
  <c r="O8308" i="5" s="1"/>
  <c r="P8308" i="5" s="1"/>
  <c r="Q8308" i="5"/>
  <c r="N7725" i="5"/>
  <c r="O7725" i="5" s="1"/>
  <c r="P7725" i="5" s="1"/>
  <c r="N7943" i="5"/>
  <c r="O7943" i="5" s="1"/>
  <c r="P7943" i="5" s="1"/>
  <c r="N8088" i="5"/>
  <c r="O8088" i="5" s="1"/>
  <c r="P8088" i="5" s="1"/>
  <c r="N8036" i="5"/>
  <c r="O8036" i="5" s="1"/>
  <c r="P8036" i="5" s="1"/>
  <c r="Q8036" i="5"/>
  <c r="N8396" i="5"/>
  <c r="O8396" i="5" s="1"/>
  <c r="P8396" i="5" s="1"/>
  <c r="N8148" i="5"/>
  <c r="O8148" i="5" s="1"/>
  <c r="P8148" i="5" s="1"/>
  <c r="Q8066" i="5"/>
  <c r="N8066" i="5"/>
  <c r="O8066" i="5" s="1"/>
  <c r="P8066" i="5" s="1"/>
  <c r="N8134" i="5"/>
  <c r="O8134" i="5" s="1"/>
  <c r="P8134" i="5" s="1"/>
  <c r="N8426" i="5"/>
  <c r="O8426" i="5" s="1"/>
  <c r="P8426" i="5" s="1"/>
  <c r="Q8221" i="5"/>
  <c r="N8221" i="5"/>
  <c r="O8221" i="5" s="1"/>
  <c r="P8221" i="5" s="1"/>
  <c r="N7638" i="5"/>
  <c r="O7638" i="5" s="1"/>
  <c r="P7638" i="5" s="1"/>
  <c r="Q7674" i="5"/>
  <c r="N7674" i="5"/>
  <c r="O7674" i="5" s="1"/>
  <c r="P7674" i="5" s="1"/>
  <c r="N7780" i="5"/>
  <c r="O7780" i="5" s="1"/>
  <c r="P7780" i="5" s="1"/>
  <c r="N7923" i="5"/>
  <c r="O7923" i="5" s="1"/>
  <c r="P7923" i="5" s="1"/>
  <c r="Q8045" i="5"/>
  <c r="N8045" i="5"/>
  <c r="O8045" i="5" s="1"/>
  <c r="P8045" i="5" s="1"/>
  <c r="N8259" i="5"/>
  <c r="O8259" i="5" s="1"/>
  <c r="P8259" i="5" s="1"/>
  <c r="Q8259" i="5"/>
  <c r="N8661" i="5"/>
  <c r="O8661" i="5" s="1"/>
  <c r="P8661" i="5" s="1"/>
  <c r="Q8661" i="5"/>
  <c r="N8305" i="5"/>
  <c r="O8305" i="5" s="1"/>
  <c r="P8305" i="5" s="1"/>
  <c r="Q8305" i="5"/>
  <c r="N8165" i="5"/>
  <c r="O8165" i="5" s="1"/>
  <c r="P8165" i="5" s="1"/>
  <c r="N8341" i="5"/>
  <c r="O8341" i="5" s="1"/>
  <c r="P8341" i="5" s="1"/>
  <c r="Q8341" i="5"/>
  <c r="Q8477" i="5"/>
  <c r="N8477" i="5"/>
  <c r="O8477" i="5" s="1"/>
  <c r="P8477" i="5" s="1"/>
  <c r="N7942" i="5"/>
  <c r="O7942" i="5" s="1"/>
  <c r="P7942" i="5" s="1"/>
  <c r="N8143" i="5"/>
  <c r="O8143" i="5" s="1"/>
  <c r="P8143" i="5" s="1"/>
  <c r="N8383" i="5"/>
  <c r="O8383" i="5" s="1"/>
  <c r="P8383" i="5" s="1"/>
  <c r="Q8383" i="5"/>
  <c r="N8442" i="5"/>
  <c r="O8442" i="5" s="1"/>
  <c r="P8442" i="5" s="1"/>
  <c r="Q8442" i="5"/>
  <c r="N8664" i="5"/>
  <c r="O8664" i="5" s="1"/>
  <c r="P8664" i="5" s="1"/>
  <c r="Q8664" i="5"/>
  <c r="Q8729" i="5"/>
  <c r="N8729" i="5"/>
  <c r="O8729" i="5" s="1"/>
  <c r="P8729" i="5" s="1"/>
  <c r="N8207" i="5"/>
  <c r="O8207" i="5" s="1"/>
  <c r="P8207" i="5" s="1"/>
  <c r="N8302" i="5"/>
  <c r="O8302" i="5" s="1"/>
  <c r="P8302" i="5" s="1"/>
  <c r="N8542" i="5"/>
  <c r="O8542" i="5" s="1"/>
  <c r="P8542" i="5" s="1"/>
  <c r="Q8542" i="5"/>
  <c r="Q8206" i="5"/>
  <c r="N8206" i="5"/>
  <c r="O8206" i="5" s="1"/>
  <c r="P8206" i="5" s="1"/>
  <c r="N8377" i="5"/>
  <c r="O8377" i="5" s="1"/>
  <c r="P8377" i="5" s="1"/>
  <c r="Q8377" i="5"/>
  <c r="N8595" i="5"/>
  <c r="O8595" i="5" s="1"/>
  <c r="P8595" i="5" s="1"/>
  <c r="Q8595" i="5"/>
  <c r="N8516" i="5"/>
  <c r="O8516" i="5" s="1"/>
  <c r="P8516" i="5" s="1"/>
  <c r="Q8516" i="5"/>
  <c r="Q8376" i="5"/>
  <c r="N8376" i="5"/>
  <c r="O8376" i="5" s="1"/>
  <c r="P8376" i="5" s="1"/>
  <c r="N8538" i="5"/>
  <c r="O8538" i="5" s="1"/>
  <c r="P8538" i="5" s="1"/>
  <c r="Q8538" i="5"/>
  <c r="N8496" i="5"/>
  <c r="O8496" i="5" s="1"/>
  <c r="P8496" i="5" s="1"/>
  <c r="Q8484" i="5"/>
  <c r="N8484" i="5"/>
  <c r="O8484" i="5" s="1"/>
  <c r="P8484" i="5" s="1"/>
  <c r="N8614" i="5"/>
  <c r="O8614" i="5" s="1"/>
  <c r="P8614" i="5" s="1"/>
  <c r="N8470" i="5"/>
  <c r="O8470" i="5"/>
  <c r="P8470" i="5" s="1"/>
  <c r="N8649" i="5"/>
  <c r="O8649" i="5" s="1"/>
  <c r="P8649" i="5" s="1"/>
  <c r="Q8649" i="5"/>
  <c r="N8539" i="5"/>
  <c r="O8539" i="5" s="1"/>
  <c r="P8539" i="5" s="1"/>
  <c r="Q8539" i="5"/>
  <c r="Q8514" i="5"/>
  <c r="N8514" i="5"/>
  <c r="O8514" i="5" s="1"/>
  <c r="P8514" i="5" s="1"/>
  <c r="N8621" i="5"/>
  <c r="O8621" i="5" s="1"/>
  <c r="P8621" i="5" s="1"/>
  <c r="Q8325" i="5"/>
  <c r="N8325" i="5"/>
  <c r="O8325" i="5" s="1"/>
  <c r="P8325" i="5" s="1"/>
  <c r="Q8361" i="5"/>
  <c r="N8361" i="5"/>
  <c r="O8361" i="5"/>
  <c r="P8361" i="5" s="1"/>
  <c r="N8486" i="5"/>
  <c r="O8486" i="5" s="1"/>
  <c r="P8486" i="5" s="1"/>
  <c r="N8693" i="5"/>
  <c r="O8693" i="5" s="1"/>
  <c r="P8693" i="5" s="1"/>
  <c r="N8578" i="5"/>
  <c r="O8578" i="5" s="1"/>
  <c r="P8578" i="5" s="1"/>
  <c r="N8586" i="5"/>
  <c r="O8586" i="5" s="1"/>
  <c r="P8586" i="5" s="1"/>
  <c r="Q8586" i="5"/>
  <c r="N8628" i="5"/>
  <c r="O8628" i="5" s="1"/>
  <c r="P8628" i="5" s="1"/>
  <c r="N8663" i="5"/>
  <c r="O8663" i="5" s="1"/>
  <c r="P8663" i="5" s="1"/>
  <c r="Q8632" i="5"/>
  <c r="N8632" i="5"/>
  <c r="O8632" i="5" s="1"/>
  <c r="P8632" i="5" s="1"/>
  <c r="N8675" i="5"/>
  <c r="O8675" i="5" s="1"/>
  <c r="P8675" i="5" s="1"/>
  <c r="N8684" i="5"/>
  <c r="O8684" i="5" s="1"/>
  <c r="P8684" i="5" s="1"/>
  <c r="N8691" i="5"/>
  <c r="O8691" i="5" s="1"/>
  <c r="P8691" i="5" s="1"/>
  <c r="N8662" i="5"/>
  <c r="O8662" i="5" s="1"/>
  <c r="P8662" i="5" s="1"/>
  <c r="Q8662" i="5"/>
  <c r="N8698" i="5"/>
  <c r="O8698" i="5" s="1"/>
  <c r="P8698" i="5" s="1"/>
  <c r="N8734" i="5"/>
  <c r="O8734" i="5" s="1"/>
  <c r="P8734" i="5" s="1"/>
  <c r="N8770" i="5"/>
  <c r="O8770" i="5" s="1"/>
  <c r="P8770" i="5" s="1"/>
  <c r="Q8770" i="5"/>
  <c r="N4135" i="5"/>
  <c r="O4135" i="5" s="1"/>
  <c r="P4135" i="5" s="1"/>
  <c r="Q4135" i="5"/>
  <c r="N3949" i="5"/>
  <c r="O3949" i="5" s="1"/>
  <c r="P3949" i="5" s="1"/>
  <c r="Q3949" i="5"/>
  <c r="Q5204" i="5"/>
  <c r="N5204" i="5"/>
  <c r="O5204" i="5" s="1"/>
  <c r="P5204" i="5" s="1"/>
  <c r="N4286" i="5"/>
  <c r="O4286" i="5" s="1"/>
  <c r="P4286" i="5" s="1"/>
  <c r="Q4286" i="5"/>
  <c r="Q4558" i="5"/>
  <c r="N4558" i="5"/>
  <c r="O4558" i="5" s="1"/>
  <c r="P4558" i="5" s="1"/>
  <c r="N4716" i="5"/>
  <c r="O4716" i="5" s="1"/>
  <c r="P4716" i="5" s="1"/>
  <c r="Q4716" i="5"/>
  <c r="N4106" i="5"/>
  <c r="O4106" i="5" s="1"/>
  <c r="P4106" i="5" s="1"/>
  <c r="N5026" i="5"/>
  <c r="O5026" i="5" s="1"/>
  <c r="P5026" i="5" s="1"/>
  <c r="Q8616" i="5"/>
  <c r="Q8194" i="5"/>
  <c r="Q7759" i="5"/>
  <c r="Q7923" i="5"/>
  <c r="Q7905" i="5"/>
  <c r="Q6827" i="5"/>
  <c r="Q6643" i="5"/>
  <c r="Q6957" i="5"/>
  <c r="Q5732" i="5"/>
  <c r="N4755" i="5"/>
  <c r="O4755" i="5" s="1"/>
  <c r="P4755" i="5" s="1"/>
  <c r="Q4755" i="5"/>
  <c r="N4401" i="5"/>
  <c r="O4401" i="5" s="1"/>
  <c r="P4401" i="5" s="1"/>
  <c r="Q4401" i="5"/>
  <c r="N3563" i="5"/>
  <c r="O3563" i="5" s="1"/>
  <c r="P3563" i="5" s="1"/>
  <c r="Q3563" i="5"/>
  <c r="N3367" i="5"/>
  <c r="O3367" i="5" s="1"/>
  <c r="P3367" i="5" s="1"/>
  <c r="N3313" i="5"/>
  <c r="O3313" i="5" s="1"/>
  <c r="P3313" i="5" s="1"/>
  <c r="Q3313" i="5"/>
  <c r="N3259" i="5"/>
  <c r="O3259" i="5" s="1"/>
  <c r="P3259" i="5" s="1"/>
  <c r="Q3259" i="5"/>
  <c r="N3205" i="5"/>
  <c r="O3205" i="5" s="1"/>
  <c r="P3205" i="5" s="1"/>
  <c r="Q3205" i="5"/>
  <c r="N3151" i="5"/>
  <c r="O3151" i="5" s="1"/>
  <c r="P3151" i="5" s="1"/>
  <c r="N3097" i="5"/>
  <c r="O3097" i="5" s="1"/>
  <c r="P3097" i="5" s="1"/>
  <c r="Q3097" i="5"/>
  <c r="N3043" i="5"/>
  <c r="O3043" i="5" s="1"/>
  <c r="P3043" i="5" s="1"/>
  <c r="Q3043" i="5"/>
  <c r="N2989" i="5"/>
  <c r="O2989" i="5" s="1"/>
  <c r="P2989" i="5" s="1"/>
  <c r="Q2989" i="5"/>
  <c r="N2935" i="5"/>
  <c r="O2935" i="5" s="1"/>
  <c r="P2935" i="5" s="1"/>
  <c r="N2881" i="5"/>
  <c r="O2881" i="5" s="1"/>
  <c r="P2881" i="5" s="1"/>
  <c r="Q2881" i="5"/>
  <c r="N2827" i="5"/>
  <c r="O2827" i="5" s="1"/>
  <c r="P2827" i="5" s="1"/>
  <c r="Q2827" i="5"/>
  <c r="N2773" i="5"/>
  <c r="O2773" i="5" s="1"/>
  <c r="P2773" i="5" s="1"/>
  <c r="Q2773" i="5"/>
  <c r="N2719" i="5"/>
  <c r="O2719" i="5" s="1"/>
  <c r="P2719" i="5" s="1"/>
  <c r="Q2719" i="5"/>
  <c r="N2665" i="5"/>
  <c r="O2665" i="5" s="1"/>
  <c r="P2665" i="5" s="1"/>
  <c r="Q2665" i="5"/>
  <c r="N2611" i="5"/>
  <c r="O2611" i="5" s="1"/>
  <c r="P2611" i="5" s="1"/>
  <c r="Q2611" i="5"/>
  <c r="N2557" i="5"/>
  <c r="O2557" i="5" s="1"/>
  <c r="P2557" i="5" s="1"/>
  <c r="Q2557" i="5"/>
  <c r="N2503" i="5"/>
  <c r="O2503" i="5" s="1"/>
  <c r="P2503" i="5" s="1"/>
  <c r="N2449" i="5"/>
  <c r="O2449" i="5" s="1"/>
  <c r="P2449" i="5" s="1"/>
  <c r="Q2449" i="5"/>
  <c r="N2395" i="5"/>
  <c r="O2395" i="5" s="1"/>
  <c r="P2395" i="5" s="1"/>
  <c r="Q2395" i="5"/>
  <c r="N2341" i="5"/>
  <c r="O2341" i="5" s="1"/>
  <c r="P2341" i="5" s="1"/>
  <c r="Q2341" i="5"/>
  <c r="N2287" i="5"/>
  <c r="O2287" i="5" s="1"/>
  <c r="P2287" i="5" s="1"/>
  <c r="Q2287" i="5"/>
  <c r="N3515" i="5"/>
  <c r="O3515" i="5" s="1"/>
  <c r="P3515" i="5" s="1"/>
  <c r="Q3515" i="5"/>
  <c r="N3623" i="5"/>
  <c r="O3623" i="5" s="1"/>
  <c r="P3623" i="5" s="1"/>
  <c r="Q3623" i="5"/>
  <c r="Q3731" i="5"/>
  <c r="N3731" i="5"/>
  <c r="O3731" i="5" s="1"/>
  <c r="P3731" i="5" s="1"/>
  <c r="N3839" i="5"/>
  <c r="O3839" i="5" s="1"/>
  <c r="P3839" i="5" s="1"/>
  <c r="Q3839" i="5"/>
  <c r="N3947" i="5"/>
  <c r="O3947" i="5" s="1"/>
  <c r="P3947" i="5" s="1"/>
  <c r="Q3947" i="5"/>
  <c r="N4051" i="5"/>
  <c r="O4051" i="5" s="1"/>
  <c r="P4051" i="5" s="1"/>
  <c r="Q4051" i="5"/>
  <c r="N4215" i="5"/>
  <c r="O4215" i="5" s="1"/>
  <c r="P4215" i="5" s="1"/>
  <c r="Q4215" i="5"/>
  <c r="N4347" i="5"/>
  <c r="O4347" i="5" s="1"/>
  <c r="P4347" i="5" s="1"/>
  <c r="N4582" i="5"/>
  <c r="O4582" i="5" s="1"/>
  <c r="P4582" i="5" s="1"/>
  <c r="Q4582" i="5"/>
  <c r="N4838" i="5"/>
  <c r="O4838" i="5" s="1"/>
  <c r="P4838" i="5" s="1"/>
  <c r="Q4838" i="5"/>
  <c r="N5014" i="5"/>
  <c r="O5014" i="5" s="1"/>
  <c r="P5014" i="5" s="1"/>
  <c r="Q5014" i="5"/>
  <c r="N4593" i="5"/>
  <c r="O4593" i="5" s="1"/>
  <c r="P4593" i="5" s="1"/>
  <c r="Q4593" i="5"/>
  <c r="N4776" i="5"/>
  <c r="O4776" i="5" s="1"/>
  <c r="P4776" i="5" s="1"/>
  <c r="N5054" i="5"/>
  <c r="O5054" i="5" s="1"/>
  <c r="P5054" i="5" s="1"/>
  <c r="Q5054" i="5"/>
  <c r="N4740" i="5"/>
  <c r="O4740" i="5"/>
  <c r="P4740" i="5" s="1"/>
  <c r="Q4740" i="5"/>
  <c r="N4942" i="5"/>
  <c r="O4942" i="5" s="1"/>
  <c r="P4942" i="5" s="1"/>
  <c r="N4701" i="5"/>
  <c r="O4701" i="5" s="1"/>
  <c r="P4701" i="5" s="1"/>
  <c r="Q4701" i="5"/>
  <c r="N4884" i="5"/>
  <c r="O4884" i="5" s="1"/>
  <c r="P4884" i="5" s="1"/>
  <c r="Q4884" i="5"/>
  <c r="N5079" i="5"/>
  <c r="O5079" i="5" s="1"/>
  <c r="P5079" i="5" s="1"/>
  <c r="Q5079" i="5"/>
  <c r="N4938" i="5"/>
  <c r="O4938" i="5" s="1"/>
  <c r="P4938" i="5" s="1"/>
  <c r="Q4938" i="5"/>
  <c r="N5108" i="5"/>
  <c r="O5108" i="5" s="1"/>
  <c r="P5108" i="5" s="1"/>
  <c r="N4603" i="5"/>
  <c r="O4603" i="5" s="1"/>
  <c r="P4603" i="5" s="1"/>
  <c r="Q4603" i="5"/>
  <c r="N4856" i="5"/>
  <c r="O4856" i="5" s="1"/>
  <c r="P4856" i="5" s="1"/>
  <c r="Q4856" i="5"/>
  <c r="N5142" i="5"/>
  <c r="O5142" i="5" s="1"/>
  <c r="P5142" i="5" s="1"/>
  <c r="Q5142" i="5"/>
  <c r="N3487" i="5"/>
  <c r="O3487" i="5" s="1"/>
  <c r="P3487" i="5" s="1"/>
  <c r="Q3487" i="5"/>
  <c r="Q3611" i="5"/>
  <c r="N3611" i="5"/>
  <c r="O3611" i="5" s="1"/>
  <c r="P3611" i="5" s="1"/>
  <c r="Q3719" i="5"/>
  <c r="N3719" i="5"/>
  <c r="O3719" i="5" s="1"/>
  <c r="P3719" i="5" s="1"/>
  <c r="Q3827" i="5"/>
  <c r="N3827" i="5"/>
  <c r="O3827" i="5" s="1"/>
  <c r="P3827" i="5" s="1"/>
  <c r="Q3935" i="5"/>
  <c r="N3935" i="5"/>
  <c r="O3935" i="5" s="1"/>
  <c r="P3935" i="5" s="1"/>
  <c r="N4101" i="5"/>
  <c r="O4101" i="5" s="1"/>
  <c r="P4101" i="5" s="1"/>
  <c r="Q4101" i="5"/>
  <c r="N4398" i="5"/>
  <c r="O4398" i="5" s="1"/>
  <c r="P4398" i="5" s="1"/>
  <c r="Q4398" i="5"/>
  <c r="N4650" i="5"/>
  <c r="O4650" i="5" s="1"/>
  <c r="P4650" i="5" s="1"/>
  <c r="Q4650" i="5"/>
  <c r="Q4900" i="5"/>
  <c r="N4900" i="5"/>
  <c r="O4900" i="5" s="1"/>
  <c r="P4900" i="5" s="1"/>
  <c r="N3542" i="5"/>
  <c r="O3542" i="5" s="1"/>
  <c r="P3542" i="5" s="1"/>
  <c r="Q3542" i="5"/>
  <c r="N3650" i="5"/>
  <c r="O3650" i="5" s="1"/>
  <c r="P3650" i="5" s="1"/>
  <c r="Q3650" i="5"/>
  <c r="N3758" i="5"/>
  <c r="O3758" i="5" s="1"/>
  <c r="P3758" i="5" s="1"/>
  <c r="Q3758" i="5"/>
  <c r="N3866" i="5"/>
  <c r="O3866" i="5" s="1"/>
  <c r="P3866" i="5" s="1"/>
  <c r="Q3866" i="5"/>
  <c r="N3974" i="5"/>
  <c r="O3974" i="5" s="1"/>
  <c r="P3974" i="5" s="1"/>
  <c r="Q3974" i="5"/>
  <c r="N4113" i="5"/>
  <c r="O4113" i="5" s="1"/>
  <c r="P4113" i="5" s="1"/>
  <c r="Q4113" i="5"/>
  <c r="N4262" i="5"/>
  <c r="O4262" i="5" s="1"/>
  <c r="P4262" i="5" s="1"/>
  <c r="Q4262" i="5"/>
  <c r="N4476" i="5"/>
  <c r="O4476" i="5" s="1"/>
  <c r="P4476" i="5" s="1"/>
  <c r="Q4476" i="5"/>
  <c r="N4692" i="5"/>
  <c r="O4692" i="5" s="1"/>
  <c r="P4692" i="5" s="1"/>
  <c r="Q4692" i="5"/>
  <c r="N4908" i="5"/>
  <c r="O4908" i="5" s="1"/>
  <c r="P4908" i="5" s="1"/>
  <c r="Q4908" i="5"/>
  <c r="N5244" i="5"/>
  <c r="O5244" i="5" s="1"/>
  <c r="P5244" i="5" s="1"/>
  <c r="Q5244" i="5"/>
  <c r="N3618" i="5"/>
  <c r="O3618" i="5" s="1"/>
  <c r="P3618" i="5" s="1"/>
  <c r="Q3618" i="5"/>
  <c r="N3834" i="5"/>
  <c r="O3834" i="5" s="1"/>
  <c r="P3834" i="5" s="1"/>
  <c r="N4043" i="5"/>
  <c r="O4043" i="5" s="1"/>
  <c r="P4043" i="5" s="1"/>
  <c r="Q4043" i="5"/>
  <c r="N4197" i="5"/>
  <c r="O4197" i="5" s="1"/>
  <c r="P4197" i="5" s="1"/>
  <c r="Q4197" i="5"/>
  <c r="N4382" i="5"/>
  <c r="O4382" i="5" s="1"/>
  <c r="P4382" i="5" s="1"/>
  <c r="Q4382" i="5"/>
  <c r="N4598" i="5"/>
  <c r="O4598" i="5" s="1"/>
  <c r="P4598" i="5" s="1"/>
  <c r="Q4598" i="5"/>
  <c r="N4814" i="5"/>
  <c r="O4814" i="5" s="1"/>
  <c r="P4814" i="5" s="1"/>
  <c r="Q4814" i="5"/>
  <c r="N5096" i="5"/>
  <c r="O5096" i="5" s="1"/>
  <c r="P5096" i="5" s="1"/>
  <c r="Q5096" i="5"/>
  <c r="Q5327" i="5"/>
  <c r="N5327" i="5"/>
  <c r="O5327" i="5" s="1"/>
  <c r="P5327" i="5" s="1"/>
  <c r="Q5529" i="5"/>
  <c r="N5529" i="5"/>
  <c r="O5529" i="5" s="1"/>
  <c r="P5529" i="5" s="1"/>
  <c r="N4152" i="5"/>
  <c r="O4152" i="5" s="1"/>
  <c r="P4152" i="5" s="1"/>
  <c r="N4296" i="5"/>
  <c r="O4296" i="5" s="1"/>
  <c r="P4296" i="5" s="1"/>
  <c r="Q4296" i="5"/>
  <c r="N4451" i="5"/>
  <c r="O4451" i="5" s="1"/>
  <c r="P4451" i="5" s="1"/>
  <c r="Q4451" i="5"/>
  <c r="N4613" i="5"/>
  <c r="O4613" i="5" s="1"/>
  <c r="P4613" i="5" s="1"/>
  <c r="Q4613" i="5"/>
  <c r="N4775" i="5"/>
  <c r="O4775" i="5" s="1"/>
  <c r="P4775" i="5" s="1"/>
  <c r="Q4775" i="5"/>
  <c r="N4937" i="5"/>
  <c r="O4937" i="5" s="1"/>
  <c r="P4937" i="5" s="1"/>
  <c r="Q4937" i="5"/>
  <c r="N5153" i="5"/>
  <c r="O5153" i="5" s="1"/>
  <c r="P5153" i="5" s="1"/>
  <c r="Q5153" i="5"/>
  <c r="N5825" i="5"/>
  <c r="O5825" i="5" s="1"/>
  <c r="P5825" i="5" s="1"/>
  <c r="Q5825" i="5"/>
  <c r="N5351" i="5"/>
  <c r="O5351" i="5" s="1"/>
  <c r="P5351" i="5" s="1"/>
  <c r="Q5351" i="5"/>
  <c r="Q5360" i="5"/>
  <c r="N5360" i="5"/>
  <c r="O5360" i="5" s="1"/>
  <c r="P5360" i="5" s="1"/>
  <c r="N5141" i="5"/>
  <c r="O5141" i="5" s="1"/>
  <c r="P5141" i="5" s="1"/>
  <c r="Q5141" i="5"/>
  <c r="N5139" i="5"/>
  <c r="O5139" i="5" s="1"/>
  <c r="P5139" i="5" s="1"/>
  <c r="Q5581" i="5"/>
  <c r="N5581" i="5"/>
  <c r="O5581" i="5" s="1"/>
  <c r="P5581" i="5" s="1"/>
  <c r="N5381" i="5"/>
  <c r="O5381" i="5" s="1"/>
  <c r="P5381" i="5" s="1"/>
  <c r="Q5381" i="5"/>
  <c r="N4067" i="5"/>
  <c r="O4067" i="5" s="1"/>
  <c r="P4067" i="5" s="1"/>
  <c r="Q4067" i="5"/>
  <c r="N4211" i="5"/>
  <c r="Q4211" i="5"/>
  <c r="O4211" i="5"/>
  <c r="P4211" i="5" s="1"/>
  <c r="N4365" i="5"/>
  <c r="O4365" i="5" s="1"/>
  <c r="P4365" i="5" s="1"/>
  <c r="Q4365" i="5"/>
  <c r="N4527" i="5"/>
  <c r="O4527" i="5" s="1"/>
  <c r="P4527" i="5" s="1"/>
  <c r="Q4527" i="5"/>
  <c r="N4689" i="5"/>
  <c r="O4689" i="5" s="1"/>
  <c r="P4689" i="5" s="1"/>
  <c r="Q4689" i="5"/>
  <c r="N4851" i="5"/>
  <c r="Q4851" i="5"/>
  <c r="O4851" i="5"/>
  <c r="P4851" i="5" s="1"/>
  <c r="N5008" i="5"/>
  <c r="O5008" i="5" s="1"/>
  <c r="P5008" i="5" s="1"/>
  <c r="Q5008" i="5"/>
  <c r="N5216" i="5"/>
  <c r="O5216" i="5" s="1"/>
  <c r="P5216" i="5" s="1"/>
  <c r="Q5216" i="5"/>
  <c r="N5076" i="5"/>
  <c r="O5076" i="5" s="1"/>
  <c r="P5076" i="5" s="1"/>
  <c r="Q5076" i="5"/>
  <c r="N5438" i="5"/>
  <c r="O5438" i="5" s="1"/>
  <c r="P5438" i="5" s="1"/>
  <c r="Q5438" i="5"/>
  <c r="N5187" i="5"/>
  <c r="O5187" i="5" s="1"/>
  <c r="P5187" i="5" s="1"/>
  <c r="Q5187" i="5"/>
  <c r="N5592" i="5"/>
  <c r="O5592" i="5" s="1"/>
  <c r="P5592" i="5" s="1"/>
  <c r="Q6221" i="5"/>
  <c r="N6221" i="5"/>
  <c r="O6221" i="5" s="1"/>
  <c r="P6221" i="5" s="1"/>
  <c r="N5587" i="5"/>
  <c r="O5587" i="5" s="1"/>
  <c r="P5587" i="5" s="1"/>
  <c r="Q5587" i="5"/>
  <c r="N6007" i="5"/>
  <c r="O6007" i="5" s="1"/>
  <c r="P6007" i="5" s="1"/>
  <c r="Q6007" i="5"/>
  <c r="N5390" i="5"/>
  <c r="O5390" i="5" s="1"/>
  <c r="P5390" i="5" s="1"/>
  <c r="Q5390" i="5"/>
  <c r="N5714" i="5"/>
  <c r="O5714" i="5" s="1"/>
  <c r="P5714" i="5" s="1"/>
  <c r="Q5714" i="5"/>
  <c r="N6247" i="5"/>
  <c r="O6247" i="5" s="1"/>
  <c r="P6247" i="5" s="1"/>
  <c r="Q6247" i="5"/>
  <c r="N5441" i="5"/>
  <c r="O5441" i="5" s="1"/>
  <c r="P5441" i="5" s="1"/>
  <c r="Q5441" i="5"/>
  <c r="N5751" i="5"/>
  <c r="O5751" i="5" s="1"/>
  <c r="P5751" i="5" s="1"/>
  <c r="N4354" i="5"/>
  <c r="O4354" i="5" s="1"/>
  <c r="P4354" i="5" s="1"/>
  <c r="N4462" i="5"/>
  <c r="O4462" i="5" s="1"/>
  <c r="P4462" i="5" s="1"/>
  <c r="Q4462" i="5"/>
  <c r="N4570" i="5"/>
  <c r="O4570" i="5" s="1"/>
  <c r="P4570" i="5" s="1"/>
  <c r="Q4570" i="5"/>
  <c r="N4678" i="5"/>
  <c r="O4678" i="5" s="1"/>
  <c r="P4678" i="5" s="1"/>
  <c r="N4786" i="5"/>
  <c r="O4786" i="5" s="1"/>
  <c r="P4786" i="5" s="1"/>
  <c r="N4894" i="5"/>
  <c r="O4894" i="5" s="1"/>
  <c r="P4894" i="5" s="1"/>
  <c r="Q4894" i="5"/>
  <c r="N5002" i="5"/>
  <c r="O5002" i="5" s="1"/>
  <c r="P5002" i="5" s="1"/>
  <c r="Q5002" i="5"/>
  <c r="N5208" i="5"/>
  <c r="O5208" i="5" s="1"/>
  <c r="P5208" i="5" s="1"/>
  <c r="Q5208" i="5"/>
  <c r="N5497" i="5"/>
  <c r="O5497" i="5" s="1"/>
  <c r="P5497" i="5" s="1"/>
  <c r="Q5497" i="5"/>
  <c r="N5372" i="5"/>
  <c r="O5372" i="5" s="1"/>
  <c r="P5372" i="5" s="1"/>
  <c r="Q5372" i="5"/>
  <c r="N5691" i="5"/>
  <c r="O5691" i="5" s="1"/>
  <c r="P5691" i="5" s="1"/>
  <c r="Q6610" i="5"/>
  <c r="N6610" i="5"/>
  <c r="O6610" i="5" s="1"/>
  <c r="P6610" i="5" s="1"/>
  <c r="Q5650" i="5"/>
  <c r="N5650" i="5"/>
  <c r="O5650" i="5" s="1"/>
  <c r="P5650" i="5" s="1"/>
  <c r="N5403" i="5"/>
  <c r="O5403" i="5" s="1"/>
  <c r="P5403" i="5" s="1"/>
  <c r="N5555" i="5"/>
  <c r="O5555" i="5" s="1"/>
  <c r="P5555" i="5" s="1"/>
  <c r="Q5555" i="5"/>
  <c r="N5738" i="5"/>
  <c r="O5738" i="5" s="1"/>
  <c r="P5738" i="5" s="1"/>
  <c r="Q5738" i="5"/>
  <c r="Q5931" i="5"/>
  <c r="O5931" i="5"/>
  <c r="P5931" i="5" s="1"/>
  <c r="N5931" i="5"/>
  <c r="N6208" i="5"/>
  <c r="O6208" i="5" s="1"/>
  <c r="P6208" i="5" s="1"/>
  <c r="Q6208" i="5"/>
  <c r="N5803" i="5"/>
  <c r="O5803" i="5" s="1"/>
  <c r="P5803" i="5" s="1"/>
  <c r="Q5803" i="5"/>
  <c r="N6000" i="5"/>
  <c r="O6000" i="5" s="1"/>
  <c r="P6000" i="5" s="1"/>
  <c r="Q6000" i="5"/>
  <c r="N6323" i="5"/>
  <c r="O6323" i="5" s="1"/>
  <c r="P6323" i="5" s="1"/>
  <c r="Q6323" i="5"/>
  <c r="Q5572" i="5"/>
  <c r="N5572" i="5"/>
  <c r="O5572" i="5" s="1"/>
  <c r="P5572" i="5" s="1"/>
  <c r="N5849" i="5"/>
  <c r="O5849" i="5" s="1"/>
  <c r="P5849" i="5" s="1"/>
  <c r="Q5849" i="5"/>
  <c r="N6026" i="5"/>
  <c r="O6026" i="5" s="1"/>
  <c r="P6026" i="5" s="1"/>
  <c r="Q6026" i="5"/>
  <c r="N5653" i="5"/>
  <c r="O5653" i="5" s="1"/>
  <c r="P5653" i="5" s="1"/>
  <c r="Q5653" i="5"/>
  <c r="N5863" i="5"/>
  <c r="O5863" i="5" s="1"/>
  <c r="P5863" i="5" s="1"/>
  <c r="Q5863" i="5"/>
  <c r="N6137" i="5"/>
  <c r="O6137" i="5" s="1"/>
  <c r="P6137" i="5" s="1"/>
  <c r="Q6137" i="5"/>
  <c r="N5688" i="5"/>
  <c r="O5688" i="5" s="1"/>
  <c r="P5688" i="5" s="1"/>
  <c r="N5886" i="5"/>
  <c r="O5886" i="5" s="1"/>
  <c r="P5886" i="5" s="1"/>
  <c r="Q5886" i="5"/>
  <c r="N6106" i="5"/>
  <c r="O6106" i="5" s="1"/>
  <c r="P6106" i="5" s="1"/>
  <c r="N5615" i="5"/>
  <c r="O5615" i="5" s="1"/>
  <c r="P5615" i="5" s="1"/>
  <c r="Q5615" i="5"/>
  <c r="N5791" i="5"/>
  <c r="O5791" i="5" s="1"/>
  <c r="P5791" i="5" s="1"/>
  <c r="Q5791" i="5"/>
  <c r="Q6037" i="5"/>
  <c r="N6037" i="5"/>
  <c r="O6037" i="5" s="1"/>
  <c r="P6037" i="5" s="1"/>
  <c r="N6419" i="5"/>
  <c r="O6419" i="5" s="1"/>
  <c r="P6419" i="5" s="1"/>
  <c r="Q6419" i="5"/>
  <c r="N5145" i="5"/>
  <c r="O5145" i="5" s="1"/>
  <c r="P5145" i="5" s="1"/>
  <c r="Q5145" i="5"/>
  <c r="N5217" i="5"/>
  <c r="O5217" i="5" s="1"/>
  <c r="P5217" i="5" s="1"/>
  <c r="N5289" i="5"/>
  <c r="O5289" i="5" s="1"/>
  <c r="P5289" i="5" s="1"/>
  <c r="N5370" i="5"/>
  <c r="O5370" i="5" s="1"/>
  <c r="P5370" i="5" s="1"/>
  <c r="Q5370" i="5"/>
  <c r="N5633" i="5"/>
  <c r="O5633" i="5" s="1"/>
  <c r="P5633" i="5" s="1"/>
  <c r="N5816" i="5"/>
  <c r="O5816" i="5" s="1"/>
  <c r="P5816" i="5" s="1"/>
  <c r="Q5816" i="5"/>
  <c r="N6029" i="5"/>
  <c r="O6029" i="5" s="1"/>
  <c r="P6029" i="5" s="1"/>
  <c r="Q6029" i="5"/>
  <c r="N7097" i="5"/>
  <c r="O7097" i="5" s="1"/>
  <c r="P7097" i="5" s="1"/>
  <c r="Q7097" i="5"/>
  <c r="N6526" i="5"/>
  <c r="O6526" i="5" s="1"/>
  <c r="P6526" i="5" s="1"/>
  <c r="N5690" i="5"/>
  <c r="O5690" i="5" s="1"/>
  <c r="P5690" i="5" s="1"/>
  <c r="Q5690" i="5"/>
  <c r="N5906" i="5"/>
  <c r="O5906" i="5" s="1"/>
  <c r="P5906" i="5" s="1"/>
  <c r="Q5906" i="5"/>
  <c r="N6086" i="5"/>
  <c r="O6086" i="5" s="1"/>
  <c r="P6086" i="5" s="1"/>
  <c r="Q6086" i="5"/>
  <c r="N6484" i="5"/>
  <c r="O6484" i="5" s="1"/>
  <c r="P6484" i="5" s="1"/>
  <c r="Q6484" i="5"/>
  <c r="N6498" i="5"/>
  <c r="O6498" i="5" s="1"/>
  <c r="P6498" i="5" s="1"/>
  <c r="Q6498" i="5"/>
  <c r="N5504" i="5"/>
  <c r="O5504" i="5" s="1"/>
  <c r="P5504" i="5" s="1"/>
  <c r="N5652" i="5"/>
  <c r="O5652" i="5" s="1"/>
  <c r="P5652" i="5" s="1"/>
  <c r="Q5652" i="5"/>
  <c r="N5792" i="5"/>
  <c r="O5792" i="5" s="1"/>
  <c r="P5792" i="5" s="1"/>
  <c r="Q5792" i="5"/>
  <c r="N5905" i="5"/>
  <c r="O5905" i="5" s="1"/>
  <c r="P5905" i="5" s="1"/>
  <c r="Q5905" i="5"/>
  <c r="N6043" i="5"/>
  <c r="O6043" i="5" s="1"/>
  <c r="P6043" i="5" s="1"/>
  <c r="Q6043" i="5"/>
  <c r="N6160" i="5"/>
  <c r="O6160" i="5" s="1"/>
  <c r="P6160" i="5" s="1"/>
  <c r="Q6160" i="5"/>
  <c r="N5499" i="5"/>
  <c r="O5499" i="5" s="1"/>
  <c r="P5499" i="5" s="1"/>
  <c r="Q5499" i="5"/>
  <c r="N5643" i="5"/>
  <c r="O5643" i="5" s="1"/>
  <c r="P5643" i="5" s="1"/>
  <c r="Q5643" i="5"/>
  <c r="N5721" i="5"/>
  <c r="O5721" i="5" s="1"/>
  <c r="P5721" i="5" s="1"/>
  <c r="Q5721" i="5"/>
  <c r="Q5793" i="5"/>
  <c r="N5793" i="5"/>
  <c r="O5793" i="5" s="1"/>
  <c r="P5793" i="5" s="1"/>
  <c r="N5865" i="5"/>
  <c r="O5865" i="5" s="1"/>
  <c r="P5865" i="5" s="1"/>
  <c r="Q5865" i="5"/>
  <c r="Q5937" i="5"/>
  <c r="N5937" i="5"/>
  <c r="O5937" i="5" s="1"/>
  <c r="P5937" i="5" s="1"/>
  <c r="N6009" i="5"/>
  <c r="O6009" i="5" s="1"/>
  <c r="P6009" i="5" s="1"/>
  <c r="Q6009" i="5"/>
  <c r="N6284" i="5"/>
  <c r="O6284" i="5" s="1"/>
  <c r="P6284" i="5" s="1"/>
  <c r="Q6284" i="5"/>
  <c r="N6940" i="5"/>
  <c r="O6940" i="5" s="1"/>
  <c r="P6940" i="5" s="1"/>
  <c r="Q5110" i="5"/>
  <c r="N5110" i="5"/>
  <c r="O5110" i="5" s="1"/>
  <c r="P5110" i="5" s="1"/>
  <c r="Q5146" i="5"/>
  <c r="N5146" i="5"/>
  <c r="O5146" i="5" s="1"/>
  <c r="P5146" i="5" s="1"/>
  <c r="Q5182" i="5"/>
  <c r="N5182" i="5"/>
  <c r="O5182" i="5" s="1"/>
  <c r="P5182" i="5" s="1"/>
  <c r="Q5218" i="5"/>
  <c r="N5218" i="5"/>
  <c r="O5218" i="5" s="1"/>
  <c r="P5218" i="5" s="1"/>
  <c r="Q5254" i="5"/>
  <c r="N5254" i="5"/>
  <c r="O5254" i="5" s="1"/>
  <c r="P5254" i="5" s="1"/>
  <c r="Q5290" i="5"/>
  <c r="N5290" i="5"/>
  <c r="O5290" i="5" s="1"/>
  <c r="P5290" i="5" s="1"/>
  <c r="Q5326" i="5"/>
  <c r="N5326" i="5"/>
  <c r="O5326" i="5" s="1"/>
  <c r="P5326" i="5" s="1"/>
  <c r="Q5362" i="5"/>
  <c r="N5362" i="5"/>
  <c r="O5362" i="5" s="1"/>
  <c r="P5362" i="5" s="1"/>
  <c r="Q5398" i="5"/>
  <c r="N5398" i="5"/>
  <c r="O5398" i="5" s="1"/>
  <c r="P5398" i="5" s="1"/>
  <c r="Q5434" i="5"/>
  <c r="N5434" i="5"/>
  <c r="O5434" i="5" s="1"/>
  <c r="P5434" i="5" s="1"/>
  <c r="Q5470" i="5"/>
  <c r="N5470" i="5"/>
  <c r="O5470" i="5" s="1"/>
  <c r="P5470" i="5" s="1"/>
  <c r="Q5568" i="5"/>
  <c r="N5568" i="5"/>
  <c r="O5568" i="5" s="1"/>
  <c r="P5568" i="5" s="1"/>
  <c r="N6288" i="5"/>
  <c r="O6288" i="5" s="1"/>
  <c r="P6288" i="5" s="1"/>
  <c r="Q6288" i="5"/>
  <c r="Q6488" i="5"/>
  <c r="N6488" i="5"/>
  <c r="O6488" i="5" s="1"/>
  <c r="P6488" i="5" s="1"/>
  <c r="N6282" i="5"/>
  <c r="O6282" i="5" s="1"/>
  <c r="P6282" i="5" s="1"/>
  <c r="Q6282" i="5"/>
  <c r="Q6619" i="5"/>
  <c r="N6619" i="5"/>
  <c r="O6619" i="5" s="1"/>
  <c r="P6619" i="5" s="1"/>
  <c r="N6423" i="5"/>
  <c r="O6423" i="5" s="1"/>
  <c r="P6423" i="5" s="1"/>
  <c r="Q6423" i="5"/>
  <c r="Q6161" i="5"/>
  <c r="N6161" i="5"/>
  <c r="O6161" i="5" s="1"/>
  <c r="P6161" i="5" s="1"/>
  <c r="Q6215" i="5"/>
  <c r="N6215" i="5"/>
  <c r="O6215" i="5" s="1"/>
  <c r="P6215" i="5" s="1"/>
  <c r="N6453" i="5"/>
  <c r="O6453" i="5" s="1"/>
  <c r="P6453" i="5" s="1"/>
  <c r="Q6453" i="5"/>
  <c r="N6390" i="5"/>
  <c r="O6390" i="5" s="1"/>
  <c r="P6390" i="5" s="1"/>
  <c r="Q6390" i="5"/>
  <c r="N6112" i="5"/>
  <c r="O6112" i="5" s="1"/>
  <c r="P6112" i="5" s="1"/>
  <c r="N6243" i="5"/>
  <c r="O6243" i="5" s="1"/>
  <c r="P6243" i="5" s="1"/>
  <c r="Q6243" i="5"/>
  <c r="Q6422" i="5"/>
  <c r="N6422" i="5"/>
  <c r="O6422" i="5" s="1"/>
  <c r="P6422" i="5" s="1"/>
  <c r="N6564" i="5"/>
  <c r="O6564" i="5" s="1"/>
  <c r="P6564" i="5" s="1"/>
  <c r="Q6564" i="5"/>
  <c r="Q6225" i="5"/>
  <c r="N6225" i="5"/>
  <c r="O6225" i="5" s="1"/>
  <c r="P6225" i="5" s="1"/>
  <c r="N6369" i="5"/>
  <c r="O6369" i="5" s="1"/>
  <c r="P6369" i="5" s="1"/>
  <c r="Q6369" i="5"/>
  <c r="N6523" i="5"/>
  <c r="O6523" i="5" s="1"/>
  <c r="P6523" i="5" s="1"/>
  <c r="Q6523" i="5"/>
  <c r="Q6615" i="5"/>
  <c r="N6615" i="5"/>
  <c r="O6615" i="5" s="1"/>
  <c r="P6615" i="5" s="1"/>
  <c r="N6521" i="5"/>
  <c r="O6521" i="5" s="1"/>
  <c r="P6521" i="5" s="1"/>
  <c r="Q6521" i="5"/>
  <c r="N7014" i="5"/>
  <c r="O7014" i="5" s="1"/>
  <c r="P7014" i="5" s="1"/>
  <c r="Q7014" i="5"/>
  <c r="N6836" i="5"/>
  <c r="O6836" i="5" s="1"/>
  <c r="P6836" i="5" s="1"/>
  <c r="Q6836" i="5"/>
  <c r="N6572" i="5"/>
  <c r="O6572" i="5" s="1"/>
  <c r="P6572" i="5" s="1"/>
  <c r="Q6572" i="5"/>
  <c r="N6429" i="5"/>
  <c r="O6429" i="5" s="1"/>
  <c r="P6429" i="5" s="1"/>
  <c r="Q6429" i="5"/>
  <c r="Q6069" i="5"/>
  <c r="N6069" i="5"/>
  <c r="O6069" i="5" s="1"/>
  <c r="P6069" i="5" s="1"/>
  <c r="Q6105" i="5"/>
  <c r="N6105" i="5"/>
  <c r="O6105" i="5" s="1"/>
  <c r="P6105" i="5" s="1"/>
  <c r="Q6141" i="5"/>
  <c r="N6141" i="5"/>
  <c r="O6141" i="5" s="1"/>
  <c r="P6141" i="5" s="1"/>
  <c r="N6177" i="5"/>
  <c r="O6177" i="5" s="1"/>
  <c r="P6177" i="5" s="1"/>
  <c r="Q6177" i="5"/>
  <c r="N6213" i="5"/>
  <c r="O6213" i="5" s="1"/>
  <c r="P6213" i="5" s="1"/>
  <c r="Q6213" i="5"/>
  <c r="Q6356" i="5"/>
  <c r="N6356" i="5"/>
  <c r="O6356" i="5" s="1"/>
  <c r="P6356" i="5" s="1"/>
  <c r="N6551" i="5"/>
  <c r="O6551" i="5" s="1"/>
  <c r="P6551" i="5" s="1"/>
  <c r="Q6551" i="5"/>
  <c r="N6834" i="5"/>
  <c r="O6834" i="5" s="1"/>
  <c r="P6834" i="5" s="1"/>
  <c r="Q6834" i="5"/>
  <c r="Q6326" i="5"/>
  <c r="N6326" i="5"/>
  <c r="O6326" i="5" s="1"/>
  <c r="P6326" i="5" s="1"/>
  <c r="N6470" i="5"/>
  <c r="O6470" i="5" s="1"/>
  <c r="P6470" i="5" s="1"/>
  <c r="Q6470" i="5"/>
  <c r="N6945" i="5"/>
  <c r="O6945" i="5" s="1"/>
  <c r="P6945" i="5" s="1"/>
  <c r="N6854" i="5"/>
  <c r="O6854" i="5" s="1"/>
  <c r="P6854" i="5" s="1"/>
  <c r="N6909" i="5"/>
  <c r="O6909" i="5" s="1"/>
  <c r="P6909" i="5" s="1"/>
  <c r="Q6909" i="5"/>
  <c r="N6906" i="5"/>
  <c r="O6906" i="5" s="1"/>
  <c r="P6906" i="5" s="1"/>
  <c r="Q6906" i="5"/>
  <c r="N7966" i="5"/>
  <c r="O7966" i="5" s="1"/>
  <c r="P7966" i="5" s="1"/>
  <c r="N6998" i="5"/>
  <c r="O6998" i="5" s="1"/>
  <c r="P6998" i="5" s="1"/>
  <c r="N6480" i="5"/>
  <c r="O6480" i="5" s="1"/>
  <c r="P6480" i="5" s="1"/>
  <c r="Q6480" i="5"/>
  <c r="N6686" i="5"/>
  <c r="O6686" i="5" s="1"/>
  <c r="P6686" i="5" s="1"/>
  <c r="Q6686" i="5"/>
  <c r="N6746" i="5"/>
  <c r="O6746" i="5" s="1"/>
  <c r="P6746" i="5" s="1"/>
  <c r="Q6746" i="5"/>
  <c r="N6975" i="5"/>
  <c r="O6975" i="5" s="1"/>
  <c r="P6975" i="5" s="1"/>
  <c r="N6608" i="5"/>
  <c r="O6608" i="5" s="1"/>
  <c r="P6608" i="5" s="1"/>
  <c r="Q6608" i="5"/>
  <c r="N6815" i="5"/>
  <c r="O6815" i="5" s="1"/>
  <c r="P6815" i="5" s="1"/>
  <c r="Q6815" i="5"/>
  <c r="N7001" i="5"/>
  <c r="O7001" i="5" s="1"/>
  <c r="P7001" i="5" s="1"/>
  <c r="N6631" i="5"/>
  <c r="O6631" i="5" s="1"/>
  <c r="P6631" i="5" s="1"/>
  <c r="N6776" i="5"/>
  <c r="O6776" i="5" s="1"/>
  <c r="P6776" i="5" s="1"/>
  <c r="N7290" i="5"/>
  <c r="O7290" i="5" s="1"/>
  <c r="P7290" i="5" s="1"/>
  <c r="Q7290" i="5"/>
  <c r="N6364" i="5"/>
  <c r="O6364" i="5" s="1"/>
  <c r="P6364" i="5" s="1"/>
  <c r="Q6364" i="5"/>
  <c r="N6508" i="5"/>
  <c r="O6508" i="5" s="1"/>
  <c r="P6508" i="5" s="1"/>
  <c r="Q6508" i="5"/>
  <c r="N6806" i="5"/>
  <c r="O6806" i="5" s="1"/>
  <c r="P6806" i="5" s="1"/>
  <c r="Q6806" i="5"/>
  <c r="N7103" i="5"/>
  <c r="O7103" i="5" s="1"/>
  <c r="P7103" i="5" s="1"/>
  <c r="O6845" i="5"/>
  <c r="P6845" i="5" s="1"/>
  <c r="N6845" i="5"/>
  <c r="Q7294" i="5"/>
  <c r="N7294" i="5"/>
  <c r="O7294" i="5" s="1"/>
  <c r="P7294" i="5" s="1"/>
  <c r="Q6802" i="5"/>
  <c r="N6802" i="5"/>
  <c r="O6802" i="5" s="1"/>
  <c r="P6802" i="5" s="1"/>
  <c r="N7040" i="5"/>
  <c r="O7040" i="5" s="1"/>
  <c r="P7040" i="5" s="1"/>
  <c r="N7074" i="5"/>
  <c r="O7074" i="5" s="1"/>
  <c r="P7074" i="5" s="1"/>
  <c r="N6890" i="5"/>
  <c r="O6890" i="5" s="1"/>
  <c r="P6890" i="5" s="1"/>
  <c r="N7121" i="5"/>
  <c r="O7121" i="5" s="1"/>
  <c r="P7121" i="5" s="1"/>
  <c r="N6881" i="5"/>
  <c r="O6881" i="5" s="1"/>
  <c r="P6881" i="5" s="1"/>
  <c r="N7180" i="5"/>
  <c r="O7180" i="5" s="1"/>
  <c r="P7180" i="5" s="1"/>
  <c r="N6555" i="5"/>
  <c r="O6555" i="5" s="1"/>
  <c r="P6555" i="5" s="1"/>
  <c r="Q6555" i="5"/>
  <c r="N6716" i="5"/>
  <c r="O6716" i="5" s="1"/>
  <c r="P6716" i="5" s="1"/>
  <c r="N6892" i="5"/>
  <c r="O6892" i="5" s="1"/>
  <c r="P6892" i="5" s="1"/>
  <c r="Q6892" i="5"/>
  <c r="N7217" i="5"/>
  <c r="O7217" i="5" s="1"/>
  <c r="P7217" i="5" s="1"/>
  <c r="Q7217" i="5"/>
  <c r="N6898" i="5"/>
  <c r="O6898" i="5" s="1"/>
  <c r="P6898" i="5" s="1"/>
  <c r="Q6898" i="5"/>
  <c r="N7088" i="5"/>
  <c r="O7088" i="5" s="1"/>
  <c r="P7088" i="5" s="1"/>
  <c r="N7459" i="5"/>
  <c r="O7459" i="5" s="1"/>
  <c r="P7459" i="5" s="1"/>
  <c r="Q7459" i="5"/>
  <c r="Q7032" i="5"/>
  <c r="N7032" i="5"/>
  <c r="O7032" i="5" s="1"/>
  <c r="P7032" i="5" s="1"/>
  <c r="N7256" i="5"/>
  <c r="O7256" i="5" s="1"/>
  <c r="P7256" i="5" s="1"/>
  <c r="N7090" i="5"/>
  <c r="O7090" i="5" s="1"/>
  <c r="P7090" i="5" s="1"/>
  <c r="Q7090" i="5"/>
  <c r="N7309" i="5"/>
  <c r="O7309" i="5" s="1"/>
  <c r="P7309" i="5" s="1"/>
  <c r="N7083" i="5"/>
  <c r="O7083" i="5" s="1"/>
  <c r="P7083" i="5" s="1"/>
  <c r="Q7083" i="5"/>
  <c r="N7227" i="5"/>
  <c r="O7227" i="5" s="1"/>
  <c r="P7227" i="5" s="1"/>
  <c r="Q7227" i="5"/>
  <c r="N7484" i="5"/>
  <c r="O7484" i="5" s="1"/>
  <c r="P7484" i="5" s="1"/>
  <c r="Q7484" i="5"/>
  <c r="N6713" i="5"/>
  <c r="O6713" i="5" s="1"/>
  <c r="P6713" i="5" s="1"/>
  <c r="Q6713" i="5"/>
  <c r="N6842" i="5"/>
  <c r="O6842" i="5" s="1"/>
  <c r="P6842" i="5" s="1"/>
  <c r="N6976" i="5"/>
  <c r="O6976" i="5" s="1"/>
  <c r="P6976" i="5" s="1"/>
  <c r="Q6976" i="5"/>
  <c r="N7096" i="5"/>
  <c r="O7096" i="5" s="1"/>
  <c r="P7096" i="5" s="1"/>
  <c r="Q7096" i="5"/>
  <c r="N7368" i="5"/>
  <c r="O7368" i="5" s="1"/>
  <c r="P7368" i="5" s="1"/>
  <c r="Q7368" i="5"/>
  <c r="Q7315" i="5"/>
  <c r="N7315" i="5"/>
  <c r="O7315" i="5" s="1"/>
  <c r="P7315" i="5" s="1"/>
  <c r="N7194" i="5"/>
  <c r="O7194" i="5" s="1"/>
  <c r="P7194" i="5" s="1"/>
  <c r="Q7194" i="5"/>
  <c r="N7125" i="5"/>
  <c r="O7125" i="5" s="1"/>
  <c r="P7125" i="5" s="1"/>
  <c r="Q7125" i="5"/>
  <c r="N7296" i="5"/>
  <c r="O7296" i="5" s="1"/>
  <c r="P7296" i="5" s="1"/>
  <c r="N7444" i="5"/>
  <c r="O7444" i="5" s="1"/>
  <c r="P7444" i="5" s="1"/>
  <c r="Q7444" i="5"/>
  <c r="N8108" i="5"/>
  <c r="O8108" i="5" s="1"/>
  <c r="P8108" i="5" s="1"/>
  <c r="N7276" i="5"/>
  <c r="O7276" i="5" s="1"/>
  <c r="P7276" i="5" s="1"/>
  <c r="N7473" i="5"/>
  <c r="O7473" i="5" s="1"/>
  <c r="P7473" i="5" s="1"/>
  <c r="Q7473" i="5"/>
  <c r="Q6623" i="5"/>
  <c r="N6623" i="5"/>
  <c r="O6623" i="5" s="1"/>
  <c r="P6623" i="5" s="1"/>
  <c r="N6678" i="5"/>
  <c r="O6678" i="5" s="1"/>
  <c r="P6678" i="5" s="1"/>
  <c r="Q6678" i="5"/>
  <c r="N6786" i="5"/>
  <c r="O6786" i="5"/>
  <c r="P6786" i="5" s="1"/>
  <c r="Q6786" i="5"/>
  <c r="N6894" i="5"/>
  <c r="O6894" i="5" s="1"/>
  <c r="P6894" i="5" s="1"/>
  <c r="Q6894" i="5"/>
  <c r="N7002" i="5"/>
  <c r="O7002" i="5" s="1"/>
  <c r="P7002" i="5" s="1"/>
  <c r="Q7002" i="5"/>
  <c r="Q7120" i="5"/>
  <c r="N7120" i="5"/>
  <c r="O7120" i="5" s="1"/>
  <c r="P7120" i="5" s="1"/>
  <c r="N7287" i="5"/>
  <c r="O7287" i="5" s="1"/>
  <c r="P7287" i="5" s="1"/>
  <c r="N7735" i="5"/>
  <c r="O7735" i="5" s="1"/>
  <c r="P7735" i="5" s="1"/>
  <c r="Q7735" i="5"/>
  <c r="N7334" i="5"/>
  <c r="O7334" i="5" s="1"/>
  <c r="P7334" i="5" s="1"/>
  <c r="N7591" i="5"/>
  <c r="O7591" i="5" s="1"/>
  <c r="P7591" i="5" s="1"/>
  <c r="Q7357" i="5"/>
  <c r="N7357" i="5"/>
  <c r="O7357" i="5" s="1"/>
  <c r="P7357" i="5" s="1"/>
  <c r="N7670" i="5"/>
  <c r="O7670" i="5" s="1"/>
  <c r="P7670" i="5" s="1"/>
  <c r="Q7379" i="5"/>
  <c r="N7379" i="5"/>
  <c r="O7379" i="5" s="1"/>
  <c r="P7379" i="5" s="1"/>
  <c r="N7729" i="5"/>
  <c r="O7729" i="5" s="1"/>
  <c r="P7729" i="5" s="1"/>
  <c r="N7861" i="5"/>
  <c r="O7861" i="5" s="1"/>
  <c r="P7861" i="5" s="1"/>
  <c r="Q7861" i="5"/>
  <c r="N7894" i="5"/>
  <c r="O7894" i="5" s="1"/>
  <c r="P7894" i="5" s="1"/>
  <c r="Q7894" i="5"/>
  <c r="N7557" i="5"/>
  <c r="O7557" i="5" s="1"/>
  <c r="P7557" i="5" s="1"/>
  <c r="Q7557" i="5"/>
  <c r="N8015" i="5"/>
  <c r="O8015" i="5" s="1"/>
  <c r="P8015" i="5" s="1"/>
  <c r="N7643" i="5"/>
  <c r="O7643" i="5" s="1"/>
  <c r="P7643" i="5" s="1"/>
  <c r="Q7283" i="5"/>
  <c r="N7283" i="5"/>
  <c r="O7283" i="5" s="1"/>
  <c r="P7283" i="5" s="1"/>
  <c r="N7421" i="5"/>
  <c r="O7421" i="5" s="1"/>
  <c r="P7421" i="5" s="1"/>
  <c r="Q7814" i="5"/>
  <c r="N7814" i="5"/>
  <c r="O7814" i="5" s="1"/>
  <c r="P7814" i="5" s="1"/>
  <c r="N7129" i="5"/>
  <c r="O7129" i="5" s="1"/>
  <c r="P7129" i="5" s="1"/>
  <c r="Q7129" i="5"/>
  <c r="Q7298" i="5"/>
  <c r="N7298" i="5"/>
  <c r="O7298" i="5" s="1"/>
  <c r="P7298" i="5" s="1"/>
  <c r="N7456" i="5"/>
  <c r="O7456" i="5" s="1"/>
  <c r="P7456" i="5" s="1"/>
  <c r="N7567" i="5"/>
  <c r="O7567" i="5" s="1"/>
  <c r="P7567" i="5" s="1"/>
  <c r="Q7567" i="5"/>
  <c r="N8028" i="5"/>
  <c r="O8028" i="5" s="1"/>
  <c r="P8028" i="5" s="1"/>
  <c r="N7503" i="5"/>
  <c r="O7503" i="5" s="1"/>
  <c r="P7503" i="5" s="1"/>
  <c r="Q7503" i="5"/>
  <c r="N7651" i="5"/>
  <c r="O7651" i="5"/>
  <c r="P7651" i="5" s="1"/>
  <c r="N7870" i="5"/>
  <c r="O7870" i="5" s="1"/>
  <c r="P7870" i="5" s="1"/>
  <c r="N7500" i="5"/>
  <c r="O7500" i="5" s="1"/>
  <c r="P7500" i="5" s="1"/>
  <c r="Q7500" i="5"/>
  <c r="N7689" i="5"/>
  <c r="O7689" i="5" s="1"/>
  <c r="P7689" i="5" s="1"/>
  <c r="N8330" i="5"/>
  <c r="O8330" i="5" s="1"/>
  <c r="P8330" i="5" s="1"/>
  <c r="N7655" i="5"/>
  <c r="O7655" i="5" s="1"/>
  <c r="P7655" i="5" s="1"/>
  <c r="Q7655" i="5"/>
  <c r="N8115" i="5"/>
  <c r="O8115" i="5" s="1"/>
  <c r="P8115" i="5" s="1"/>
  <c r="N7657" i="5"/>
  <c r="O7657" i="5" s="1"/>
  <c r="P7657" i="5" s="1"/>
  <c r="Q7657" i="5"/>
  <c r="N7962" i="5"/>
  <c r="O7962" i="5" s="1"/>
  <c r="P7962" i="5" s="1"/>
  <c r="Q7962" i="5"/>
  <c r="N7225" i="5"/>
  <c r="O7225" i="5" s="1"/>
  <c r="P7225" i="5" s="1"/>
  <c r="Q7225" i="5"/>
  <c r="Q7369" i="5"/>
  <c r="N7369" i="5"/>
  <c r="O7369" i="5" s="1"/>
  <c r="P7369" i="5" s="1"/>
  <c r="N7513" i="5"/>
  <c r="O7513" i="5" s="1"/>
  <c r="P7513" i="5" s="1"/>
  <c r="Q7868" i="5"/>
  <c r="N7868" i="5"/>
  <c r="O7868" i="5" s="1"/>
  <c r="P7868" i="5" s="1"/>
  <c r="Q7559" i="5"/>
  <c r="N7559" i="5"/>
  <c r="O7559" i="5" s="1"/>
  <c r="P7559" i="5" s="1"/>
  <c r="Q7719" i="5"/>
  <c r="N7719" i="5"/>
  <c r="O7719" i="5" s="1"/>
  <c r="P7719" i="5" s="1"/>
  <c r="Q7772" i="5"/>
  <c r="N7772" i="5"/>
  <c r="O7772" i="5" s="1"/>
  <c r="P7772" i="5" s="1"/>
  <c r="N7906" i="5"/>
  <c r="O7906" i="5" s="1"/>
  <c r="P7906" i="5" s="1"/>
  <c r="N7776" i="5"/>
  <c r="O7776" i="5" s="1"/>
  <c r="P7776" i="5" s="1"/>
  <c r="Q8055" i="5"/>
  <c r="N8055" i="5"/>
  <c r="O8055" i="5" s="1"/>
  <c r="P8055" i="5" s="1"/>
  <c r="N7843" i="5"/>
  <c r="O7843" i="5" s="1"/>
  <c r="P7843" i="5" s="1"/>
  <c r="Q7843" i="5"/>
  <c r="N7971" i="5"/>
  <c r="O7971" i="5" s="1"/>
  <c r="P7971" i="5" s="1"/>
  <c r="N7882" i="5"/>
  <c r="O7882" i="5" s="1"/>
  <c r="P7882" i="5" s="1"/>
  <c r="Q7882" i="5"/>
  <c r="Q8117" i="5"/>
  <c r="N8117" i="5"/>
  <c r="O8117" i="5" s="1"/>
  <c r="P8117" i="5" s="1"/>
  <c r="Q7737" i="5"/>
  <c r="N7737" i="5"/>
  <c r="O7737" i="5" s="1"/>
  <c r="P7737" i="5" s="1"/>
  <c r="N8002" i="5"/>
  <c r="O8002" i="5" s="1"/>
  <c r="P8002" i="5" s="1"/>
  <c r="N7873" i="5"/>
  <c r="O7873" i="5" s="1"/>
  <c r="P7873" i="5" s="1"/>
  <c r="Q7873" i="5"/>
  <c r="Q8000" i="5"/>
  <c r="N8000" i="5"/>
  <c r="O8000" i="5" s="1"/>
  <c r="P8000" i="5" s="1"/>
  <c r="N8158" i="5"/>
  <c r="O8158" i="5" s="1"/>
  <c r="P8158" i="5" s="1"/>
  <c r="Q7695" i="5"/>
  <c r="N7695" i="5"/>
  <c r="O7695" i="5" s="1"/>
  <c r="P7695" i="5" s="1"/>
  <c r="N7895" i="5"/>
  <c r="O7895" i="5" s="1"/>
  <c r="P7895" i="5" s="1"/>
  <c r="Q7895" i="5"/>
  <c r="N8288" i="5"/>
  <c r="O8288" i="5" s="1"/>
  <c r="P8288" i="5" s="1"/>
  <c r="N8041" i="5"/>
  <c r="O8041" i="5" s="1"/>
  <c r="P8041" i="5" s="1"/>
  <c r="Q8006" i="5"/>
  <c r="N8006" i="5"/>
  <c r="O8006" i="5" s="1"/>
  <c r="P8006" i="5" s="1"/>
  <c r="N8315" i="5"/>
  <c r="O8315" i="5" s="1"/>
  <c r="P8315" i="5" s="1"/>
  <c r="N7730" i="5"/>
  <c r="O7730" i="5" s="1"/>
  <c r="P7730" i="5" s="1"/>
  <c r="Q7730" i="5"/>
  <c r="N7956" i="5"/>
  <c r="O7956" i="5" s="1"/>
  <c r="P7956" i="5" s="1"/>
  <c r="Q7956" i="5"/>
  <c r="N8094" i="5"/>
  <c r="O8094" i="5" s="1"/>
  <c r="P8094" i="5" s="1"/>
  <c r="N8047" i="5"/>
  <c r="O8047" i="5" s="1"/>
  <c r="P8047" i="5" s="1"/>
  <c r="N7999" i="5"/>
  <c r="O7999" i="5" s="1"/>
  <c r="P7999" i="5" s="1"/>
  <c r="N8155" i="5"/>
  <c r="O8155" i="5" s="1"/>
  <c r="P8155" i="5" s="1"/>
  <c r="Q8155" i="5"/>
  <c r="Q8079" i="5"/>
  <c r="N8079" i="5"/>
  <c r="O8079" i="5" s="1"/>
  <c r="P8079" i="5" s="1"/>
  <c r="N8151" i="5"/>
  <c r="O8151" i="5" s="1"/>
  <c r="P8151" i="5" s="1"/>
  <c r="Q8151" i="5"/>
  <c r="N8462" i="5"/>
  <c r="O8462" i="5" s="1"/>
  <c r="P8462" i="5" s="1"/>
  <c r="Q8280" i="5"/>
  <c r="N8280" i="5"/>
  <c r="O8280" i="5" s="1"/>
  <c r="P8280" i="5" s="1"/>
  <c r="N7641" i="5"/>
  <c r="O7641" i="5" s="1"/>
  <c r="P7641" i="5" s="1"/>
  <c r="N7677" i="5"/>
  <c r="O7677" i="5" s="1"/>
  <c r="P7677" i="5" s="1"/>
  <c r="Q7677" i="5"/>
  <c r="N7794" i="5"/>
  <c r="O7794" i="5" s="1"/>
  <c r="P7794" i="5" s="1"/>
  <c r="N7930" i="5"/>
  <c r="O7930" i="5" s="1"/>
  <c r="P7930" i="5" s="1"/>
  <c r="N8052" i="5"/>
  <c r="O8052" i="5" s="1"/>
  <c r="P8052" i="5" s="1"/>
  <c r="N8263" i="5"/>
  <c r="O8263" i="5" s="1"/>
  <c r="P8263" i="5" s="1"/>
  <c r="N8225" i="5"/>
  <c r="O8225" i="5" s="1"/>
  <c r="P8225" i="5" s="1"/>
  <c r="Q8225" i="5"/>
  <c r="Q8324" i="5"/>
  <c r="N8324" i="5"/>
  <c r="O8324" i="5" s="1"/>
  <c r="P8324" i="5" s="1"/>
  <c r="Q8178" i="5"/>
  <c r="N8178" i="5"/>
  <c r="O8178" i="5" s="1"/>
  <c r="P8178" i="5" s="1"/>
  <c r="Q8453" i="5"/>
  <c r="N8453" i="5"/>
  <c r="O8453" i="5" s="1"/>
  <c r="P8453" i="5" s="1"/>
  <c r="N8246" i="5"/>
  <c r="O8246" i="5" s="1"/>
  <c r="P8246" i="5" s="1"/>
  <c r="N7960" i="5"/>
  <c r="O7960" i="5" s="1"/>
  <c r="P7960" i="5" s="1"/>
  <c r="N8150" i="5"/>
  <c r="O8150" i="5" s="1"/>
  <c r="P8150" i="5" s="1"/>
  <c r="Q8150" i="5"/>
  <c r="N8434" i="5"/>
  <c r="O8434" i="5" s="1"/>
  <c r="P8434" i="5" s="1"/>
  <c r="Q8457" i="5"/>
  <c r="N8457" i="5"/>
  <c r="O8457" i="5" s="1"/>
  <c r="P8457" i="5" s="1"/>
  <c r="Q8298" i="5"/>
  <c r="N8298" i="5"/>
  <c r="O8298" i="5" s="1"/>
  <c r="P8298" i="5" s="1"/>
  <c r="N8106" i="5"/>
  <c r="O8106" i="5" s="1"/>
  <c r="P8106" i="5" s="1"/>
  <c r="N8222" i="5"/>
  <c r="O8222" i="5" s="1"/>
  <c r="P8222" i="5" s="1"/>
  <c r="Q8314" i="5"/>
  <c r="N8314" i="5"/>
  <c r="O8314" i="5" s="1"/>
  <c r="P8314" i="5" s="1"/>
  <c r="N8548" i="5"/>
  <c r="O8548" i="5" s="1"/>
  <c r="P8548" i="5" s="1"/>
  <c r="Q8217" i="5"/>
  <c r="N8217" i="5"/>
  <c r="O8217" i="5" s="1"/>
  <c r="P8217" i="5" s="1"/>
  <c r="N8386" i="5"/>
  <c r="O8386" i="5" s="1"/>
  <c r="P8386" i="5" s="1"/>
  <c r="N8624" i="5"/>
  <c r="O8624" i="5" s="1"/>
  <c r="P8624" i="5" s="1"/>
  <c r="N8533" i="5"/>
  <c r="O8533" i="5" s="1"/>
  <c r="P8533" i="5" s="1"/>
  <c r="Q8385" i="5"/>
  <c r="N8385" i="5"/>
  <c r="O8385" i="5" s="1"/>
  <c r="P8385" i="5" s="1"/>
  <c r="N8545" i="5"/>
  <c r="O8545" i="5" s="1"/>
  <c r="P8545" i="5" s="1"/>
  <c r="Q8545" i="5"/>
  <c r="N8498" i="5"/>
  <c r="O8498" i="5" s="1"/>
  <c r="P8498" i="5" s="1"/>
  <c r="Q8498" i="5"/>
  <c r="N8488" i="5"/>
  <c r="O8488" i="5" s="1"/>
  <c r="P8488" i="5" s="1"/>
  <c r="Q8488" i="5"/>
  <c r="N8641" i="5"/>
  <c r="O8641" i="5" s="1"/>
  <c r="P8641" i="5" s="1"/>
  <c r="N8480" i="5"/>
  <c r="O8480" i="5" s="1"/>
  <c r="P8480" i="5" s="1"/>
  <c r="Q8669" i="5"/>
  <c r="N8669" i="5"/>
  <c r="O8669" i="5" s="1"/>
  <c r="P8669" i="5" s="1"/>
  <c r="N8550" i="5"/>
  <c r="O8550" i="5" s="1"/>
  <c r="P8550" i="5" s="1"/>
  <c r="Q8550" i="5"/>
  <c r="N8528" i="5"/>
  <c r="O8528" i="5" s="1"/>
  <c r="P8528" i="5" s="1"/>
  <c r="Q8528" i="5"/>
  <c r="N8635" i="5"/>
  <c r="O8635" i="5" s="1"/>
  <c r="P8635" i="5" s="1"/>
  <c r="N8328" i="5"/>
  <c r="O8328" i="5" s="1"/>
  <c r="P8328" i="5" s="1"/>
  <c r="Q8364" i="5"/>
  <c r="N8364" i="5"/>
  <c r="O8364" i="5" s="1"/>
  <c r="P8364" i="5" s="1"/>
  <c r="N8500" i="5"/>
  <c r="O8500" i="5" s="1"/>
  <c r="P8500" i="5" s="1"/>
  <c r="Q8500" i="5"/>
  <c r="N8726" i="5"/>
  <c r="O8726" i="5" s="1"/>
  <c r="P8726" i="5" s="1"/>
  <c r="Q8726" i="5"/>
  <c r="N8588" i="5"/>
  <c r="O8588" i="5" s="1"/>
  <c r="P8588" i="5" s="1"/>
  <c r="Q8588" i="5"/>
  <c r="N8724" i="5"/>
  <c r="O8724" i="5" s="1"/>
  <c r="P8724" i="5" s="1"/>
  <c r="N8633" i="5"/>
  <c r="O8633" i="5" s="1"/>
  <c r="P8633" i="5" s="1"/>
  <c r="N8714" i="5"/>
  <c r="O8714" i="5" s="1"/>
  <c r="P8714" i="5" s="1"/>
  <c r="Q8714" i="5"/>
  <c r="N8637" i="5"/>
  <c r="O8637" i="5" s="1"/>
  <c r="P8637" i="5" s="1"/>
  <c r="Q8637" i="5"/>
  <c r="Q8702" i="5"/>
  <c r="N8702" i="5"/>
  <c r="O8702" i="5" s="1"/>
  <c r="P8702" i="5" s="1"/>
  <c r="N8688" i="5"/>
  <c r="O8688" i="5" s="1"/>
  <c r="P8688" i="5" s="1"/>
  <c r="N8685" i="5"/>
  <c r="O8685" i="5" s="1"/>
  <c r="P8685" i="5" s="1"/>
  <c r="N8665" i="5"/>
  <c r="O8665" i="5" s="1"/>
  <c r="P8665" i="5" s="1"/>
  <c r="Q8665" i="5"/>
  <c r="N8701" i="5"/>
  <c r="O8701" i="5" s="1"/>
  <c r="P8701" i="5" s="1"/>
  <c r="N8737" i="5"/>
  <c r="O8737" i="5" s="1"/>
  <c r="P8737" i="5" s="1"/>
  <c r="N8773" i="5"/>
  <c r="O8773" i="5" s="1"/>
  <c r="P8773" i="5" s="1"/>
  <c r="Q4304" i="5"/>
  <c r="N4304" i="5"/>
  <c r="O4304" i="5" s="1"/>
  <c r="P4304" i="5" s="1"/>
  <c r="N4126" i="5"/>
  <c r="O4126" i="5" s="1"/>
  <c r="P4126" i="5" s="1"/>
  <c r="Q4126" i="5"/>
  <c r="Q3940" i="5"/>
  <c r="N3940" i="5"/>
  <c r="O3940" i="5" s="1"/>
  <c r="P3940" i="5" s="1"/>
  <c r="Q5175" i="5"/>
  <c r="N5175" i="5"/>
  <c r="O5175" i="5" s="1"/>
  <c r="P5175" i="5" s="1"/>
  <c r="N4263" i="5"/>
  <c r="O4263" i="5" s="1"/>
  <c r="P4263" i="5" s="1"/>
  <c r="Q4263" i="5"/>
  <c r="N4374" i="5"/>
  <c r="O4374" i="5" s="1"/>
  <c r="P4374" i="5" s="1"/>
  <c r="Q4374" i="5"/>
  <c r="N4917" i="5"/>
  <c r="O4917" i="5" s="1"/>
  <c r="P4917" i="5" s="1"/>
  <c r="Q4917" i="5"/>
  <c r="N4265" i="5"/>
  <c r="O4265" i="5" s="1"/>
  <c r="P4265" i="5" s="1"/>
  <c r="Q4265" i="5"/>
  <c r="N4202" i="5"/>
  <c r="O4202" i="5" s="1"/>
  <c r="P4202" i="5" s="1"/>
  <c r="Q4202" i="5"/>
  <c r="N3941" i="5"/>
  <c r="O3941" i="5" s="1"/>
  <c r="P3941" i="5" s="1"/>
  <c r="Q3941" i="5"/>
  <c r="N3779" i="5"/>
  <c r="O3779" i="5" s="1"/>
  <c r="P3779" i="5" s="1"/>
  <c r="Q3779" i="5"/>
  <c r="Q8614" i="5"/>
  <c r="Q8106" i="5"/>
  <c r="Q8426" i="5"/>
  <c r="Q8158" i="5"/>
  <c r="Q8095" i="5"/>
  <c r="Q8002" i="5"/>
  <c r="Q7615" i="5"/>
  <c r="Q7642" i="5"/>
  <c r="Q7891" i="5"/>
  <c r="Q7591" i="5"/>
  <c r="Q8015" i="5"/>
  <c r="Q7943" i="5"/>
  <c r="Q7040" i="5"/>
  <c r="Q7156" i="5"/>
  <c r="Q7170" i="5"/>
  <c r="Q7140" i="5"/>
  <c r="Q6998" i="5"/>
  <c r="Q6890" i="5"/>
  <c r="Q6975" i="5"/>
  <c r="Q6609" i="5"/>
  <c r="Q5589" i="5"/>
  <c r="N4752" i="5"/>
  <c r="O4752" i="5" s="1"/>
  <c r="P4752" i="5" s="1"/>
  <c r="Q4752" i="5"/>
  <c r="N4554" i="5"/>
  <c r="O4554" i="5" s="1"/>
  <c r="P4554" i="5" s="1"/>
  <c r="Q4554" i="5"/>
  <c r="Q3659" i="5"/>
  <c r="N3659" i="5"/>
  <c r="O3659" i="5" s="1"/>
  <c r="P3659" i="5" s="1"/>
  <c r="Q3561" i="5"/>
  <c r="N3561" i="5"/>
  <c r="O3561" i="5" s="1"/>
  <c r="P3561" i="5" s="1"/>
  <c r="N3480" i="5"/>
  <c r="O3480" i="5" s="1"/>
  <c r="P3480" i="5" s="1"/>
  <c r="Q3480" i="5"/>
  <c r="Q2217" i="5"/>
  <c r="N2217" i="5"/>
  <c r="O2217" i="5" s="1"/>
  <c r="P2217" i="5" s="1"/>
  <c r="N3527" i="5"/>
  <c r="O3527" i="5" s="1"/>
  <c r="P3527" i="5" s="1"/>
  <c r="Q3527" i="5"/>
  <c r="N3634" i="5"/>
  <c r="O3634" i="5" s="1"/>
  <c r="P3634" i="5" s="1"/>
  <c r="Q3634" i="5"/>
  <c r="N3742" i="5"/>
  <c r="O3742" i="5" s="1"/>
  <c r="P3742" i="5" s="1"/>
  <c r="Q3742" i="5"/>
  <c r="Q3850" i="5"/>
  <c r="N3850" i="5"/>
  <c r="O3850" i="5" s="1"/>
  <c r="P3850" i="5" s="1"/>
  <c r="N3958" i="5"/>
  <c r="O3958" i="5" s="1"/>
  <c r="P3958" i="5" s="1"/>
  <c r="Q3958" i="5"/>
  <c r="N4074" i="5"/>
  <c r="O4074" i="5" s="1"/>
  <c r="P4074" i="5" s="1"/>
  <c r="Q4074" i="5"/>
  <c r="N4227" i="5"/>
  <c r="O4227" i="5" s="1"/>
  <c r="P4227" i="5" s="1"/>
  <c r="Q4227" i="5"/>
  <c r="N4375" i="5"/>
  <c r="O4375" i="5" s="1"/>
  <c r="P4375" i="5" s="1"/>
  <c r="N4597" i="5"/>
  <c r="O4597" i="5" s="1"/>
  <c r="P4597" i="5" s="1"/>
  <c r="Q4597" i="5"/>
  <c r="N4845" i="5"/>
  <c r="O4845" i="5" s="1"/>
  <c r="P4845" i="5" s="1"/>
  <c r="Q4845" i="5"/>
  <c r="N5021" i="5"/>
  <c r="O5021" i="5" s="1"/>
  <c r="P5021" i="5" s="1"/>
  <c r="Q5021" i="5"/>
  <c r="N4600" i="5"/>
  <c r="O4600" i="5" s="1"/>
  <c r="P4600" i="5" s="1"/>
  <c r="Q4600" i="5"/>
  <c r="N4806" i="5"/>
  <c r="O4806" i="5" s="1"/>
  <c r="P4806" i="5" s="1"/>
  <c r="Q4806" i="5"/>
  <c r="N5065" i="5"/>
  <c r="O5065" i="5" s="1"/>
  <c r="P5065" i="5" s="1"/>
  <c r="N4785" i="5"/>
  <c r="O4785" i="5" s="1"/>
  <c r="P4785" i="5" s="1"/>
  <c r="Q4785" i="5"/>
  <c r="N4970" i="5"/>
  <c r="O4970" i="5" s="1"/>
  <c r="P4970" i="5" s="1"/>
  <c r="Q4970" i="5"/>
  <c r="N4708" i="5"/>
  <c r="O4708" i="5" s="1"/>
  <c r="P4708" i="5" s="1"/>
  <c r="Q4708" i="5"/>
  <c r="N4914" i="5"/>
  <c r="O4914" i="5" s="1"/>
  <c r="P4914" i="5" s="1"/>
  <c r="Q4914" i="5"/>
  <c r="N5118" i="5"/>
  <c r="O5118" i="5" s="1"/>
  <c r="P5118" i="5" s="1"/>
  <c r="Q5118" i="5"/>
  <c r="N4968" i="5"/>
  <c r="O4968" i="5" s="1"/>
  <c r="P4968" i="5" s="1"/>
  <c r="Q4968" i="5"/>
  <c r="Q5147" i="5"/>
  <c r="N5147" i="5"/>
  <c r="O5147" i="5" s="1"/>
  <c r="P5147" i="5" s="1"/>
  <c r="Q4639" i="5"/>
  <c r="N4639" i="5"/>
  <c r="O4639" i="5"/>
  <c r="P4639" i="5" s="1"/>
  <c r="N4891" i="5"/>
  <c r="O4891" i="5" s="1"/>
  <c r="P4891" i="5" s="1"/>
  <c r="Q5262" i="5"/>
  <c r="N5262" i="5"/>
  <c r="O5262" i="5" s="1"/>
  <c r="P5262" i="5" s="1"/>
  <c r="N3499" i="5"/>
  <c r="O3499" i="5" s="1"/>
  <c r="P3499" i="5" s="1"/>
  <c r="Q3499" i="5"/>
  <c r="Q3613" i="5"/>
  <c r="N3613" i="5"/>
  <c r="O3613" i="5" s="1"/>
  <c r="P3613" i="5" s="1"/>
  <c r="Q3721" i="5"/>
  <c r="N3721" i="5"/>
  <c r="O3721" i="5" s="1"/>
  <c r="P3721" i="5" s="1"/>
  <c r="Q3829" i="5"/>
  <c r="N3829" i="5"/>
  <c r="O3829" i="5" s="1"/>
  <c r="P3829" i="5" s="1"/>
  <c r="Q3937" i="5"/>
  <c r="N3937" i="5"/>
  <c r="O3937" i="5" s="1"/>
  <c r="P3937" i="5" s="1"/>
  <c r="N4125" i="5"/>
  <c r="O4125" i="5" s="1"/>
  <c r="P4125" i="5" s="1"/>
  <c r="Q4125" i="5"/>
  <c r="N4428" i="5"/>
  <c r="O4428" i="5" s="1"/>
  <c r="P4428" i="5" s="1"/>
  <c r="Q4428" i="5"/>
  <c r="N4657" i="5"/>
  <c r="O4657" i="5" s="1"/>
  <c r="P4657" i="5" s="1"/>
  <c r="Q4657" i="5"/>
  <c r="N4910" i="5"/>
  <c r="O4910" i="5" s="1"/>
  <c r="P4910" i="5" s="1"/>
  <c r="Q3547" i="5"/>
  <c r="N3547" i="5"/>
  <c r="O3547" i="5" s="1"/>
  <c r="P3547" i="5" s="1"/>
  <c r="Q3655" i="5"/>
  <c r="N3655" i="5"/>
  <c r="O3655" i="5" s="1"/>
  <c r="P3655" i="5" s="1"/>
  <c r="Q3763" i="5"/>
  <c r="N3763" i="5"/>
  <c r="O3763" i="5" s="1"/>
  <c r="P3763" i="5" s="1"/>
  <c r="Q3871" i="5"/>
  <c r="N3871" i="5"/>
  <c r="O3871" i="5" s="1"/>
  <c r="P3871" i="5" s="1"/>
  <c r="Q3979" i="5"/>
  <c r="N3979" i="5"/>
  <c r="O3979" i="5" s="1"/>
  <c r="P3979" i="5" s="1"/>
  <c r="N4122" i="5"/>
  <c r="O4122" i="5" s="1"/>
  <c r="P4122" i="5" s="1"/>
  <c r="Q4122" i="5"/>
  <c r="N4285" i="5"/>
  <c r="O4285" i="5" s="1"/>
  <c r="P4285" i="5" s="1"/>
  <c r="Q4285" i="5"/>
  <c r="N4499" i="5"/>
  <c r="O4499" i="5" s="1"/>
  <c r="P4499" i="5" s="1"/>
  <c r="Q4499" i="5"/>
  <c r="N4715" i="5"/>
  <c r="O4715" i="5" s="1"/>
  <c r="P4715" i="5" s="1"/>
  <c r="N4931" i="5"/>
  <c r="O4931" i="5"/>
  <c r="P4931" i="5" s="1"/>
  <c r="Q4931" i="5"/>
  <c r="N5295" i="5"/>
  <c r="O5295" i="5" s="1"/>
  <c r="P5295" i="5" s="1"/>
  <c r="Q5295" i="5"/>
  <c r="Q3636" i="5"/>
  <c r="N3636" i="5"/>
  <c r="O3636" i="5" s="1"/>
  <c r="P3636" i="5" s="1"/>
  <c r="Q3852" i="5"/>
  <c r="N3852" i="5"/>
  <c r="O3852" i="5" s="1"/>
  <c r="P3852" i="5" s="1"/>
  <c r="Q4052" i="5"/>
  <c r="N4052" i="5"/>
  <c r="O4052" i="5" s="1"/>
  <c r="P4052" i="5" s="1"/>
  <c r="N4220" i="5"/>
  <c r="O4220" i="5" s="1"/>
  <c r="P4220" i="5" s="1"/>
  <c r="Q4220" i="5"/>
  <c r="N4388" i="5"/>
  <c r="O4388" i="5" s="1"/>
  <c r="P4388" i="5" s="1"/>
  <c r="Q4388" i="5"/>
  <c r="N4604" i="5"/>
  <c r="O4604" i="5" s="1"/>
  <c r="P4604" i="5" s="1"/>
  <c r="Q4604" i="5"/>
  <c r="N4820" i="5"/>
  <c r="O4820" i="5" s="1"/>
  <c r="P4820" i="5" s="1"/>
  <c r="Q4820" i="5"/>
  <c r="N5172" i="5"/>
  <c r="O5172" i="5" s="1"/>
  <c r="P5172" i="5" s="1"/>
  <c r="Q5172" i="5"/>
  <c r="N5373" i="5"/>
  <c r="O5373" i="5" s="1"/>
  <c r="P5373" i="5" s="1"/>
  <c r="Q5373" i="5"/>
  <c r="N6030" i="5"/>
  <c r="O6030" i="5" s="1"/>
  <c r="P6030" i="5" s="1"/>
  <c r="Q6030" i="5"/>
  <c r="N4163" i="5"/>
  <c r="O4163" i="5" s="1"/>
  <c r="P4163" i="5" s="1"/>
  <c r="Q4163" i="5"/>
  <c r="N4307" i="5"/>
  <c r="O4307" i="5" s="1"/>
  <c r="P4307" i="5" s="1"/>
  <c r="Q4307" i="5"/>
  <c r="N4458" i="5"/>
  <c r="O4458" i="5" s="1"/>
  <c r="P4458" i="5" s="1"/>
  <c r="Q4458" i="5"/>
  <c r="N4620" i="5"/>
  <c r="O4620" i="5" s="1"/>
  <c r="P4620" i="5" s="1"/>
  <c r="Q4620" i="5"/>
  <c r="N4782" i="5"/>
  <c r="O4782" i="5" s="1"/>
  <c r="P4782" i="5" s="1"/>
  <c r="Q4782" i="5"/>
  <c r="N4944" i="5"/>
  <c r="O4944" i="5" s="1"/>
  <c r="P4944" i="5" s="1"/>
  <c r="Q4944" i="5"/>
  <c r="N5219" i="5"/>
  <c r="O5219" i="5" s="1"/>
  <c r="P5219" i="5" s="1"/>
  <c r="Q5219" i="5"/>
  <c r="N5832" i="5"/>
  <c r="O5832" i="5" s="1"/>
  <c r="P5832" i="5" s="1"/>
  <c r="N5512" i="5"/>
  <c r="O5512" i="5" s="1"/>
  <c r="P5512" i="5" s="1"/>
  <c r="Q5512" i="5"/>
  <c r="N5402" i="5"/>
  <c r="O5402" i="5" s="1"/>
  <c r="P5402" i="5" s="1"/>
  <c r="Q5402" i="5"/>
  <c r="N5196" i="5"/>
  <c r="O5196" i="5" s="1"/>
  <c r="P5196" i="5" s="1"/>
  <c r="Q5196" i="5"/>
  <c r="Q5171" i="5"/>
  <c r="N5171" i="5"/>
  <c r="O5171" i="5" s="1"/>
  <c r="P5171" i="5" s="1"/>
  <c r="N5742" i="5"/>
  <c r="O5742" i="5" s="1"/>
  <c r="P5742" i="5" s="1"/>
  <c r="Q5742" i="5"/>
  <c r="Q5387" i="5"/>
  <c r="N5387" i="5"/>
  <c r="O5387" i="5" s="1"/>
  <c r="P5387" i="5" s="1"/>
  <c r="Q4078" i="5"/>
  <c r="N4078" i="5"/>
  <c r="O4078" i="5" s="1"/>
  <c r="P4078" i="5" s="1"/>
  <c r="N4222" i="5"/>
  <c r="O4222" i="5" s="1"/>
  <c r="P4222" i="5" s="1"/>
  <c r="Q4222" i="5"/>
  <c r="N4379" i="5"/>
  <c r="O4379" i="5" s="1"/>
  <c r="P4379" i="5" s="1"/>
  <c r="N4541" i="5"/>
  <c r="O4541" i="5" s="1"/>
  <c r="P4541" i="5" s="1"/>
  <c r="Q4541" i="5"/>
  <c r="N4703" i="5"/>
  <c r="O4703" i="5" s="1"/>
  <c r="P4703" i="5" s="1"/>
  <c r="N4865" i="5"/>
  <c r="O4865" i="5" s="1"/>
  <c r="P4865" i="5" s="1"/>
  <c r="Q4865" i="5"/>
  <c r="N5017" i="5"/>
  <c r="O5017" i="5" s="1"/>
  <c r="P5017" i="5" s="1"/>
  <c r="Q5017" i="5"/>
  <c r="N5336" i="5"/>
  <c r="O5336" i="5" s="1"/>
  <c r="P5336" i="5" s="1"/>
  <c r="Q5336" i="5"/>
  <c r="N5115" i="5"/>
  <c r="O5115" i="5" s="1"/>
  <c r="P5115" i="5" s="1"/>
  <c r="N5494" i="5"/>
  <c r="O5494" i="5" s="1"/>
  <c r="P5494" i="5" s="1"/>
  <c r="Q5494" i="5"/>
  <c r="Q5226" i="5"/>
  <c r="N5226" i="5"/>
  <c r="O5226" i="5" s="1"/>
  <c r="P5226" i="5" s="1"/>
  <c r="Q5641" i="5"/>
  <c r="N5641" i="5"/>
  <c r="O5641" i="5" s="1"/>
  <c r="P5641" i="5" s="1"/>
  <c r="N6051" i="5"/>
  <c r="O6051" i="5" s="1"/>
  <c r="P6051" i="5" s="1"/>
  <c r="Q6051" i="5"/>
  <c r="Q5608" i="5"/>
  <c r="N5608" i="5"/>
  <c r="O5608" i="5" s="1"/>
  <c r="P5608" i="5" s="1"/>
  <c r="Q6016" i="5"/>
  <c r="N6016" i="5"/>
  <c r="O6016" i="5" s="1"/>
  <c r="P6016" i="5" s="1"/>
  <c r="N5409" i="5"/>
  <c r="O5409" i="5" s="1"/>
  <c r="P5409" i="5" s="1"/>
  <c r="Q5409" i="5"/>
  <c r="N5782" i="5"/>
  <c r="O5782" i="5" s="1"/>
  <c r="P5782" i="5" s="1"/>
  <c r="Q5782" i="5"/>
  <c r="N6382" i="5"/>
  <c r="O6382" i="5" s="1"/>
  <c r="P6382" i="5" s="1"/>
  <c r="Q6382" i="5"/>
  <c r="Q5469" i="5"/>
  <c r="N5469" i="5"/>
  <c r="O5469" i="5" s="1"/>
  <c r="P5469" i="5" s="1"/>
  <c r="N5813" i="5"/>
  <c r="O5813" i="5" s="1"/>
  <c r="P5813" i="5" s="1"/>
  <c r="N4367" i="5"/>
  <c r="O4367" i="5" s="1"/>
  <c r="P4367" i="5" s="1"/>
  <c r="Q4367" i="5"/>
  <c r="N4475" i="5"/>
  <c r="O4475" i="5" s="1"/>
  <c r="P4475" i="5" s="1"/>
  <c r="N4583" i="5"/>
  <c r="O4583" i="5" s="1"/>
  <c r="P4583" i="5" s="1"/>
  <c r="Q4583" i="5"/>
  <c r="N4691" i="5"/>
  <c r="O4691" i="5" s="1"/>
  <c r="P4691" i="5" s="1"/>
  <c r="Q4691" i="5"/>
  <c r="N4799" i="5"/>
  <c r="O4799" i="5" s="1"/>
  <c r="P4799" i="5" s="1"/>
  <c r="Q4799" i="5"/>
  <c r="N4907" i="5"/>
  <c r="O4907" i="5" s="1"/>
  <c r="P4907" i="5" s="1"/>
  <c r="Q4907" i="5"/>
  <c r="N5015" i="5"/>
  <c r="O5015" i="5" s="1"/>
  <c r="P5015" i="5" s="1"/>
  <c r="N5274" i="5"/>
  <c r="O5274" i="5" s="1"/>
  <c r="P5274" i="5" s="1"/>
  <c r="N5666" i="5"/>
  <c r="O5666" i="5" s="1"/>
  <c r="P5666" i="5" s="1"/>
  <c r="Q5666" i="5"/>
  <c r="N5399" i="5"/>
  <c r="O5399" i="5" s="1"/>
  <c r="P5399" i="5" s="1"/>
  <c r="Q5399" i="5"/>
  <c r="N5746" i="5"/>
  <c r="O5746" i="5" s="1"/>
  <c r="P5746" i="5" s="1"/>
  <c r="Q5746" i="5"/>
  <c r="N5358" i="5"/>
  <c r="O5358" i="5" s="1"/>
  <c r="P5358" i="5" s="1"/>
  <c r="Q5358" i="5"/>
  <c r="Q5656" i="5"/>
  <c r="N5656" i="5"/>
  <c r="O5656" i="5" s="1"/>
  <c r="P5656" i="5" s="1"/>
  <c r="N5412" i="5"/>
  <c r="O5412" i="5" s="1"/>
  <c r="P5412" i="5" s="1"/>
  <c r="Q5412" i="5"/>
  <c r="N5559" i="5"/>
  <c r="O5559" i="5" s="1"/>
  <c r="P5559" i="5" s="1"/>
  <c r="Q5772" i="5"/>
  <c r="N5772" i="5"/>
  <c r="O5772" i="5" s="1"/>
  <c r="P5772" i="5" s="1"/>
  <c r="N5953" i="5"/>
  <c r="O5953" i="5" s="1"/>
  <c r="P5953" i="5" s="1"/>
  <c r="Q5953" i="5"/>
  <c r="N6214" i="5"/>
  <c r="O6214" i="5" s="1"/>
  <c r="P6214" i="5" s="1"/>
  <c r="Q6214" i="5"/>
  <c r="N5807" i="5"/>
  <c r="O5807" i="5" s="1"/>
  <c r="P5807" i="5" s="1"/>
  <c r="Q5807" i="5"/>
  <c r="Q6024" i="5"/>
  <c r="N6024" i="5"/>
  <c r="O6024" i="5" s="1"/>
  <c r="P6024" i="5" s="1"/>
  <c r="N6349" i="5"/>
  <c r="O6349" i="5" s="1"/>
  <c r="P6349" i="5" s="1"/>
  <c r="Q6349" i="5"/>
  <c r="N5584" i="5"/>
  <c r="O5584" i="5" s="1"/>
  <c r="P5584" i="5" s="1"/>
  <c r="Q5584" i="5"/>
  <c r="N5861" i="5"/>
  <c r="O5861" i="5" s="1"/>
  <c r="P5861" i="5" s="1"/>
  <c r="Q5861" i="5"/>
  <c r="N6060" i="5"/>
  <c r="O6060" i="5" s="1"/>
  <c r="P6060" i="5" s="1"/>
  <c r="Q6060" i="5"/>
  <c r="Q5671" i="5"/>
  <c r="N5671" i="5"/>
  <c r="O5671" i="5" s="1"/>
  <c r="P5671" i="5" s="1"/>
  <c r="N5872" i="5"/>
  <c r="O5872" i="5" s="1"/>
  <c r="P5872" i="5" s="1"/>
  <c r="Q5872" i="5"/>
  <c r="N6164" i="5"/>
  <c r="O6164" i="5" s="1"/>
  <c r="P6164" i="5" s="1"/>
  <c r="N5713" i="5"/>
  <c r="O5713" i="5" s="1"/>
  <c r="P5713" i="5" s="1"/>
  <c r="Q5713" i="5"/>
  <c r="N5888" i="5"/>
  <c r="O5888" i="5" s="1"/>
  <c r="P5888" i="5" s="1"/>
  <c r="Q5888" i="5"/>
  <c r="N6109" i="5"/>
  <c r="O6109" i="5" s="1"/>
  <c r="P6109" i="5" s="1"/>
  <c r="Q6109" i="5"/>
  <c r="N5617" i="5"/>
  <c r="O5617" i="5" s="1"/>
  <c r="P5617" i="5" s="1"/>
  <c r="Q5617" i="5"/>
  <c r="Q5800" i="5"/>
  <c r="N5800" i="5"/>
  <c r="O5800" i="5" s="1"/>
  <c r="P5800" i="5" s="1"/>
  <c r="N6041" i="5"/>
  <c r="O6041" i="5" s="1"/>
  <c r="P6041" i="5" s="1"/>
  <c r="Q6041" i="5"/>
  <c r="Q5078" i="5"/>
  <c r="N5078" i="5"/>
  <c r="O5078" i="5" s="1"/>
  <c r="P5078" i="5" s="1"/>
  <c r="Q5150" i="5"/>
  <c r="N5150" i="5"/>
  <c r="O5150" i="5" s="1"/>
  <c r="P5150" i="5" s="1"/>
  <c r="N5222" i="5"/>
  <c r="O5222" i="5" s="1"/>
  <c r="P5222" i="5" s="1"/>
  <c r="Q5222" i="5"/>
  <c r="N5294" i="5"/>
  <c r="O5294" i="5" s="1"/>
  <c r="P5294" i="5" s="1"/>
  <c r="Q5294" i="5"/>
  <c r="N5379" i="5"/>
  <c r="O5379" i="5" s="1"/>
  <c r="P5379" i="5" s="1"/>
  <c r="Q5379" i="5"/>
  <c r="Q5637" i="5"/>
  <c r="N5637" i="5"/>
  <c r="O5637" i="5" s="1"/>
  <c r="P5637" i="5" s="1"/>
  <c r="N5822" i="5"/>
  <c r="O5822" i="5" s="1"/>
  <c r="P5822" i="5" s="1"/>
  <c r="Q5822" i="5"/>
  <c r="N6033" i="5"/>
  <c r="O6033" i="5" s="1"/>
  <c r="P6033" i="5" s="1"/>
  <c r="Q6033" i="5"/>
  <c r="N6319" i="5"/>
  <c r="O6319" i="5" s="1"/>
  <c r="P6319" i="5" s="1"/>
  <c r="Q6319" i="5"/>
  <c r="N6636" i="5"/>
  <c r="O6636" i="5" s="1"/>
  <c r="P6636" i="5" s="1"/>
  <c r="Q5692" i="5"/>
  <c r="N5692" i="5"/>
  <c r="O5692" i="5" s="1"/>
  <c r="P5692" i="5" s="1"/>
  <c r="N5908" i="5"/>
  <c r="O5908" i="5" s="1"/>
  <c r="P5908" i="5" s="1"/>
  <c r="Q5908" i="5"/>
  <c r="N6088" i="5"/>
  <c r="O6088" i="5" s="1"/>
  <c r="P6088" i="5" s="1"/>
  <c r="Q6088" i="5"/>
  <c r="N6512" i="5"/>
  <c r="O6512" i="5" s="1"/>
  <c r="P6512" i="5" s="1"/>
  <c r="Q6604" i="5"/>
  <c r="N6604" i="5"/>
  <c r="O6604" i="5" s="1"/>
  <c r="P6604" i="5" s="1"/>
  <c r="N5511" i="5"/>
  <c r="O5511" i="5" s="1"/>
  <c r="P5511" i="5" s="1"/>
  <c r="Q5511" i="5"/>
  <c r="N5683" i="5"/>
  <c r="O5683" i="5" s="1"/>
  <c r="P5683" i="5" s="1"/>
  <c r="Q5683" i="5"/>
  <c r="Q5794" i="5"/>
  <c r="N5794" i="5"/>
  <c r="O5794" i="5" s="1"/>
  <c r="P5794" i="5" s="1"/>
  <c r="N5912" i="5"/>
  <c r="O5912" i="5" s="1"/>
  <c r="P5912" i="5" s="1"/>
  <c r="Q5912" i="5"/>
  <c r="N6047" i="5"/>
  <c r="O6047" i="5" s="1"/>
  <c r="P6047" i="5" s="1"/>
  <c r="N6206" i="5"/>
  <c r="O6206" i="5" s="1"/>
  <c r="P6206" i="5" s="1"/>
  <c r="Q6206" i="5"/>
  <c r="Q5513" i="5"/>
  <c r="N5513" i="5"/>
  <c r="O5513" i="5" s="1"/>
  <c r="P5513" i="5" s="1"/>
  <c r="N5657" i="5"/>
  <c r="O5657" i="5" s="1"/>
  <c r="P5657" i="5" s="1"/>
  <c r="Q5657" i="5"/>
  <c r="N5729" i="5"/>
  <c r="O5729" i="5" s="1"/>
  <c r="P5729" i="5" s="1"/>
  <c r="Q5729" i="5"/>
  <c r="N5801" i="5"/>
  <c r="O5801" i="5" s="1"/>
  <c r="P5801" i="5" s="1"/>
  <c r="Q5801" i="5"/>
  <c r="N5873" i="5"/>
  <c r="O5873" i="5" s="1"/>
  <c r="P5873" i="5" s="1"/>
  <c r="Q5873" i="5"/>
  <c r="N5945" i="5"/>
  <c r="O5945" i="5" s="1"/>
  <c r="P5945" i="5" s="1"/>
  <c r="Q5945" i="5"/>
  <c r="N6017" i="5"/>
  <c r="O6017" i="5" s="1"/>
  <c r="P6017" i="5" s="1"/>
  <c r="Q6017" i="5"/>
  <c r="N6290" i="5"/>
  <c r="O6290" i="5" s="1"/>
  <c r="P6290" i="5" s="1"/>
  <c r="Q6290" i="5"/>
  <c r="Q5077" i="5"/>
  <c r="N5077" i="5"/>
  <c r="O5077" i="5" s="1"/>
  <c r="P5077" i="5" s="1"/>
  <c r="N5113" i="5"/>
  <c r="O5113" i="5" s="1"/>
  <c r="P5113" i="5" s="1"/>
  <c r="Q5113" i="5"/>
  <c r="N5149" i="5"/>
  <c r="O5149" i="5" s="1"/>
  <c r="P5149" i="5" s="1"/>
  <c r="Q5149" i="5"/>
  <c r="N5185" i="5"/>
  <c r="O5185" i="5" s="1"/>
  <c r="P5185" i="5" s="1"/>
  <c r="Q5185" i="5"/>
  <c r="Q5221" i="5"/>
  <c r="N5221" i="5"/>
  <c r="O5221" i="5" s="1"/>
  <c r="P5221" i="5" s="1"/>
  <c r="N5257" i="5"/>
  <c r="O5257" i="5" s="1"/>
  <c r="P5257" i="5" s="1"/>
  <c r="Q5257" i="5"/>
  <c r="Q5293" i="5"/>
  <c r="N5293" i="5"/>
  <c r="O5293" i="5" s="1"/>
  <c r="P5293" i="5" s="1"/>
  <c r="Q5329" i="5"/>
  <c r="N5329" i="5"/>
  <c r="O5329" i="5" s="1"/>
  <c r="P5329" i="5" s="1"/>
  <c r="N5365" i="5"/>
  <c r="O5365" i="5" s="1"/>
  <c r="P5365" i="5" s="1"/>
  <c r="Q5365" i="5"/>
  <c r="N5401" i="5"/>
  <c r="O5401" i="5" s="1"/>
  <c r="P5401" i="5" s="1"/>
  <c r="Q5401" i="5"/>
  <c r="Q5437" i="5"/>
  <c r="N5437" i="5"/>
  <c r="O5437" i="5" s="1"/>
  <c r="P5437" i="5" s="1"/>
  <c r="Q5473" i="5"/>
  <c r="N5473" i="5"/>
  <c r="O5473" i="5" s="1"/>
  <c r="P5473" i="5" s="1"/>
  <c r="N5582" i="5"/>
  <c r="O5582" i="5" s="1"/>
  <c r="P5582" i="5" s="1"/>
  <c r="Q5582" i="5"/>
  <c r="Q6295" i="5"/>
  <c r="N6295" i="5"/>
  <c r="O6295" i="5" s="1"/>
  <c r="P6295" i="5" s="1"/>
  <c r="N6510" i="5"/>
  <c r="O6510" i="5" s="1"/>
  <c r="P6510" i="5" s="1"/>
  <c r="Q6510" i="5"/>
  <c r="N6312" i="5"/>
  <c r="O6312" i="5" s="1"/>
  <c r="P6312" i="5" s="1"/>
  <c r="Q6312" i="5"/>
  <c r="N6694" i="5"/>
  <c r="O6694" i="5" s="1"/>
  <c r="P6694" i="5" s="1"/>
  <c r="Q6694" i="5"/>
  <c r="N6447" i="5"/>
  <c r="O6447" i="5" s="1"/>
  <c r="P6447" i="5" s="1"/>
  <c r="Q6447" i="5"/>
  <c r="N6163" i="5"/>
  <c r="O6163" i="5" s="1"/>
  <c r="P6163" i="5" s="1"/>
  <c r="Q6236" i="5"/>
  <c r="N6236" i="5"/>
  <c r="O6236" i="5" s="1"/>
  <c r="P6236" i="5" s="1"/>
  <c r="N6467" i="5"/>
  <c r="O6467" i="5" s="1"/>
  <c r="P6467" i="5" s="1"/>
  <c r="Q6467" i="5"/>
  <c r="N6445" i="5"/>
  <c r="O6445" i="5" s="1"/>
  <c r="P6445" i="5" s="1"/>
  <c r="N6121" i="5"/>
  <c r="O6121" i="5" s="1"/>
  <c r="P6121" i="5" s="1"/>
  <c r="N6264" i="5"/>
  <c r="O6264" i="5" s="1"/>
  <c r="P6264" i="5" s="1"/>
  <c r="Q6264" i="5"/>
  <c r="N6424" i="5"/>
  <c r="O6424" i="5" s="1"/>
  <c r="P6424" i="5" s="1"/>
  <c r="Q6424" i="5"/>
  <c r="N6576" i="5"/>
  <c r="O6576" i="5" s="1"/>
  <c r="P6576" i="5" s="1"/>
  <c r="Q6576" i="5"/>
  <c r="Q6245" i="5"/>
  <c r="N6245" i="5"/>
  <c r="O6245" i="5" s="1"/>
  <c r="P6245" i="5" s="1"/>
  <c r="N6384" i="5"/>
  <c r="O6384" i="5" s="1"/>
  <c r="P6384" i="5" s="1"/>
  <c r="Q6384" i="5"/>
  <c r="Q6527" i="5"/>
  <c r="N6527" i="5"/>
  <c r="O6527" i="5" s="1"/>
  <c r="P6527" i="5" s="1"/>
  <c r="N6662" i="5"/>
  <c r="O6662" i="5" s="1"/>
  <c r="P6662" i="5" s="1"/>
  <c r="N6546" i="5"/>
  <c r="O6546" i="5" s="1"/>
  <c r="P6546" i="5" s="1"/>
  <c r="Q6546" i="5"/>
  <c r="N6464" i="5"/>
  <c r="O6464" i="5" s="1"/>
  <c r="P6464" i="5" s="1"/>
  <c r="Q6464" i="5"/>
  <c r="N6878" i="5"/>
  <c r="O6878" i="5" s="1"/>
  <c r="P6878" i="5" s="1"/>
  <c r="N6583" i="5"/>
  <c r="O6583" i="5" s="1"/>
  <c r="P6583" i="5" s="1"/>
  <c r="Q6583" i="5"/>
  <c r="Q6458" i="5"/>
  <c r="N6458" i="5"/>
  <c r="O6458" i="5" s="1"/>
  <c r="P6458" i="5" s="1"/>
  <c r="N6072" i="5"/>
  <c r="O6072" i="5" s="1"/>
  <c r="P6072" i="5" s="1"/>
  <c r="Q6072" i="5"/>
  <c r="N6108" i="5"/>
  <c r="O6108" i="5" s="1"/>
  <c r="P6108" i="5" s="1"/>
  <c r="Q6108" i="5"/>
  <c r="N6144" i="5"/>
  <c r="O6144" i="5" s="1"/>
  <c r="P6144" i="5" s="1"/>
  <c r="N6180" i="5"/>
  <c r="O6180" i="5" s="1"/>
  <c r="P6180" i="5" s="1"/>
  <c r="Q6180" i="5"/>
  <c r="N6216" i="5"/>
  <c r="O6216" i="5" s="1"/>
  <c r="P6216" i="5" s="1"/>
  <c r="Q6371" i="5"/>
  <c r="N6371" i="5"/>
  <c r="O6371" i="5" s="1"/>
  <c r="P6371" i="5" s="1"/>
  <c r="Q6566" i="5"/>
  <c r="N6566" i="5"/>
  <c r="O6566" i="5" s="1"/>
  <c r="P6566" i="5" s="1"/>
  <c r="N6960" i="5"/>
  <c r="O6960" i="5" s="1"/>
  <c r="P6960" i="5" s="1"/>
  <c r="N6351" i="5"/>
  <c r="Q6351" i="5"/>
  <c r="O6351" i="5"/>
  <c r="P6351" i="5" s="1"/>
  <c r="Q6509" i="5"/>
  <c r="N6509" i="5"/>
  <c r="O6509" i="5" s="1"/>
  <c r="P6509" i="5" s="1"/>
  <c r="N6992" i="5"/>
  <c r="O6992" i="5" s="1"/>
  <c r="P6992" i="5" s="1"/>
  <c r="N7008" i="5"/>
  <c r="O7008" i="5" s="1"/>
  <c r="P7008" i="5" s="1"/>
  <c r="Q7008" i="5"/>
  <c r="N6954" i="5"/>
  <c r="O6954" i="5" s="1"/>
  <c r="P6954" i="5" s="1"/>
  <c r="Q6954" i="5"/>
  <c r="N6917" i="5"/>
  <c r="O6917" i="5" s="1"/>
  <c r="P6917" i="5" s="1"/>
  <c r="N7104" i="5"/>
  <c r="O7104" i="5" s="1"/>
  <c r="P7104" i="5" s="1"/>
  <c r="Q7104" i="5"/>
  <c r="N7038" i="5"/>
  <c r="O7038" i="5" s="1"/>
  <c r="P7038" i="5" s="1"/>
  <c r="N6485" i="5"/>
  <c r="O6485" i="5" s="1"/>
  <c r="P6485" i="5" s="1"/>
  <c r="Q6485" i="5"/>
  <c r="N6773" i="5"/>
  <c r="O6773" i="5" s="1"/>
  <c r="P6773" i="5" s="1"/>
  <c r="N6756" i="5"/>
  <c r="O6756" i="5" s="1"/>
  <c r="P6756" i="5" s="1"/>
  <c r="Q6756" i="5"/>
  <c r="Q7006" i="5"/>
  <c r="N7006" i="5"/>
  <c r="O7006" i="5" s="1"/>
  <c r="P7006" i="5" s="1"/>
  <c r="N6613" i="5"/>
  <c r="O6613" i="5" s="1"/>
  <c r="P6613" i="5" s="1"/>
  <c r="Q6613" i="5"/>
  <c r="N6819" i="5"/>
  <c r="Q6819" i="5"/>
  <c r="O6819" i="5"/>
  <c r="P6819" i="5" s="1"/>
  <c r="N7023" i="5"/>
  <c r="O7023" i="5" s="1"/>
  <c r="P7023" i="5" s="1"/>
  <c r="N6679" i="5"/>
  <c r="O6679" i="5" s="1"/>
  <c r="P6679" i="5" s="1"/>
  <c r="N6778" i="5"/>
  <c r="O6778" i="5" s="1"/>
  <c r="P6778" i="5" s="1"/>
  <c r="N7346" i="5"/>
  <c r="O7346" i="5" s="1"/>
  <c r="P7346" i="5" s="1"/>
  <c r="Q7346" i="5"/>
  <c r="N6378" i="5"/>
  <c r="O6378" i="5" s="1"/>
  <c r="P6378" i="5" s="1"/>
  <c r="Q6378" i="5"/>
  <c r="N6522" i="5"/>
  <c r="O6522" i="5" s="1"/>
  <c r="P6522" i="5" s="1"/>
  <c r="Q6522" i="5"/>
  <c r="N6808" i="5"/>
  <c r="O6808" i="5" s="1"/>
  <c r="P6808" i="5" s="1"/>
  <c r="Q6808" i="5"/>
  <c r="Q7150" i="5"/>
  <c r="N7150" i="5"/>
  <c r="O7150" i="5" s="1"/>
  <c r="P7150" i="5" s="1"/>
  <c r="N6855" i="5"/>
  <c r="O6855" i="5" s="1"/>
  <c r="P6855" i="5" s="1"/>
  <c r="Q6855" i="5"/>
  <c r="Q7468" i="5"/>
  <c r="N7468" i="5"/>
  <c r="O7468" i="5" s="1"/>
  <c r="P7468" i="5" s="1"/>
  <c r="N6810" i="5"/>
  <c r="O6810" i="5" s="1"/>
  <c r="P6810" i="5" s="1"/>
  <c r="Q6810" i="5"/>
  <c r="Q7056" i="5"/>
  <c r="N7056" i="5"/>
  <c r="O7056" i="5" s="1"/>
  <c r="P7056" i="5" s="1"/>
  <c r="N7085" i="5"/>
  <c r="O7085" i="5" s="1"/>
  <c r="P7085" i="5" s="1"/>
  <c r="N6901" i="5"/>
  <c r="O6901" i="5" s="1"/>
  <c r="P6901" i="5" s="1"/>
  <c r="N7141" i="5"/>
  <c r="O7141" i="5" s="1"/>
  <c r="P7141" i="5" s="1"/>
  <c r="Q7141" i="5"/>
  <c r="N6905" i="5"/>
  <c r="O6905" i="5" s="1"/>
  <c r="P6905" i="5" s="1"/>
  <c r="N7208" i="5"/>
  <c r="O7208" i="5" s="1"/>
  <c r="P7208" i="5" s="1"/>
  <c r="Q6569" i="5"/>
  <c r="N6569" i="5"/>
  <c r="O6569" i="5" s="1"/>
  <c r="P6569" i="5" s="1"/>
  <c r="N6740" i="5"/>
  <c r="O6740" i="5" s="1"/>
  <c r="P6740" i="5" s="1"/>
  <c r="N6924" i="5"/>
  <c r="O6924" i="5" s="1"/>
  <c r="P6924" i="5" s="1"/>
  <c r="Q6924" i="5"/>
  <c r="N7244" i="5"/>
  <c r="O7244" i="5" s="1"/>
  <c r="P7244" i="5" s="1"/>
  <c r="Q7244" i="5"/>
  <c r="N6911" i="5"/>
  <c r="O6911" i="5" s="1"/>
  <c r="P6911" i="5" s="1"/>
  <c r="N7101" i="5"/>
  <c r="O7101" i="5" s="1"/>
  <c r="P7101" i="5" s="1"/>
  <c r="Q7101" i="5"/>
  <c r="N6863" i="5"/>
  <c r="O6863" i="5" s="1"/>
  <c r="P6863" i="5" s="1"/>
  <c r="N7047" i="5"/>
  <c r="O7047" i="5" s="1"/>
  <c r="P7047" i="5" s="1"/>
  <c r="Q7047" i="5"/>
  <c r="N7279" i="5"/>
  <c r="O7279" i="5" s="1"/>
  <c r="P7279" i="5" s="1"/>
  <c r="N7092" i="5"/>
  <c r="O7092" i="5" s="1"/>
  <c r="P7092" i="5" s="1"/>
  <c r="Q7092" i="5"/>
  <c r="N7354" i="5"/>
  <c r="O7354" i="5" s="1"/>
  <c r="P7354" i="5" s="1"/>
  <c r="Q7354" i="5"/>
  <c r="N7094" i="5"/>
  <c r="O7094" i="5" s="1"/>
  <c r="P7094" i="5" s="1"/>
  <c r="N7237" i="5"/>
  <c r="O7237" i="5" s="1"/>
  <c r="P7237" i="5" s="1"/>
  <c r="Q7715" i="5"/>
  <c r="N7715" i="5"/>
  <c r="O7715" i="5" s="1"/>
  <c r="P7715" i="5" s="1"/>
  <c r="N6720" i="5"/>
  <c r="O6720" i="5" s="1"/>
  <c r="P6720" i="5" s="1"/>
  <c r="Q6720" i="5"/>
  <c r="N6849" i="5"/>
  <c r="O6849" i="5" s="1"/>
  <c r="P6849" i="5" s="1"/>
  <c r="Q6849" i="5"/>
  <c r="N6983" i="5"/>
  <c r="O6983" i="5" s="1"/>
  <c r="P6983" i="5" s="1"/>
  <c r="N7100" i="5"/>
  <c r="O7100" i="5" s="1"/>
  <c r="P7100" i="5" s="1"/>
  <c r="N7449" i="5"/>
  <c r="O7449" i="5" s="1"/>
  <c r="P7449" i="5" s="1"/>
  <c r="Q7449" i="5"/>
  <c r="N7328" i="5"/>
  <c r="O7328" i="5" s="1"/>
  <c r="P7328" i="5" s="1"/>
  <c r="Q7328" i="5"/>
  <c r="N7198" i="5"/>
  <c r="O7198" i="5" s="1"/>
  <c r="P7198" i="5" s="1"/>
  <c r="N7144" i="5"/>
  <c r="O7144" i="5" s="1"/>
  <c r="P7144" i="5" s="1"/>
  <c r="N7300" i="5"/>
  <c r="O7300" i="5" s="1"/>
  <c r="P7300" i="5" s="1"/>
  <c r="Q7300" i="5"/>
  <c r="N7450" i="5"/>
  <c r="O7450" i="5" s="1"/>
  <c r="P7450" i="5" s="1"/>
  <c r="N7139" i="5"/>
  <c r="O7139" i="5" s="1"/>
  <c r="P7139" i="5" s="1"/>
  <c r="Q7139" i="5"/>
  <c r="N7285" i="5"/>
  <c r="O7285" i="5" s="1"/>
  <c r="P7285" i="5" s="1"/>
  <c r="Q7285" i="5"/>
  <c r="Q7480" i="5"/>
  <c r="N7480" i="5"/>
  <c r="O7480" i="5" s="1"/>
  <c r="P7480" i="5" s="1"/>
  <c r="N6626" i="5"/>
  <c r="O6626" i="5" s="1"/>
  <c r="P6626" i="5" s="1"/>
  <c r="Q6626" i="5"/>
  <c r="N6691" i="5"/>
  <c r="O6691" i="5" s="1"/>
  <c r="P6691" i="5" s="1"/>
  <c r="Q6691" i="5"/>
  <c r="N6799" i="5"/>
  <c r="O6799" i="5" s="1"/>
  <c r="P6799" i="5" s="1"/>
  <c r="Q6907" i="5"/>
  <c r="N6907" i="5"/>
  <c r="O6907" i="5" s="1"/>
  <c r="P6907" i="5" s="1"/>
  <c r="N7015" i="5"/>
  <c r="O7015" i="5" s="1"/>
  <c r="P7015" i="5" s="1"/>
  <c r="Q7015" i="5"/>
  <c r="Q7132" i="5"/>
  <c r="N7132" i="5"/>
  <c r="O7132" i="5" s="1"/>
  <c r="P7132" i="5" s="1"/>
  <c r="N7289" i="5"/>
  <c r="O7289" i="5" s="1"/>
  <c r="P7289" i="5" s="1"/>
  <c r="Q7851" i="5"/>
  <c r="N7851" i="5"/>
  <c r="O7851" i="5" s="1"/>
  <c r="P7851" i="5" s="1"/>
  <c r="N7336" i="5"/>
  <c r="O7336" i="5" s="1"/>
  <c r="P7336" i="5" s="1"/>
  <c r="Q7336" i="5"/>
  <c r="Q7756" i="5"/>
  <c r="N7756" i="5"/>
  <c r="O7756" i="5" s="1"/>
  <c r="P7756" i="5" s="1"/>
  <c r="N7392" i="5"/>
  <c r="O7392" i="5" s="1"/>
  <c r="P7392" i="5" s="1"/>
  <c r="Q7392" i="5"/>
  <c r="N7803" i="5"/>
  <c r="O7803" i="5" s="1"/>
  <c r="P7803" i="5" s="1"/>
  <c r="Q7385" i="5"/>
  <c r="N7385" i="5"/>
  <c r="O7385" i="5" s="1"/>
  <c r="P7385" i="5" s="1"/>
  <c r="Q7994" i="5"/>
  <c r="N7994" i="5"/>
  <c r="O7994" i="5" s="1"/>
  <c r="P7994" i="5" s="1"/>
  <c r="N7532" i="5"/>
  <c r="O7532" i="5" s="1"/>
  <c r="P7532" i="5" s="1"/>
  <c r="N7907" i="5"/>
  <c r="O7907" i="5" s="1"/>
  <c r="P7907" i="5" s="1"/>
  <c r="Q7907" i="5"/>
  <c r="Q7578" i="5"/>
  <c r="N7578" i="5"/>
  <c r="O7578" i="5" s="1"/>
  <c r="P7578" i="5" s="1"/>
  <c r="N8279" i="5"/>
  <c r="O8279" i="5" s="1"/>
  <c r="P8279" i="5" s="1"/>
  <c r="Q7654" i="5"/>
  <c r="N7654" i="5"/>
  <c r="O7654" i="5" s="1"/>
  <c r="P7654" i="5" s="1"/>
  <c r="N7303" i="5"/>
  <c r="O7303" i="5" s="1"/>
  <c r="P7303" i="5" s="1"/>
  <c r="N7426" i="5"/>
  <c r="O7426" i="5" s="1"/>
  <c r="P7426" i="5" s="1"/>
  <c r="Q7426" i="5"/>
  <c r="Q8054" i="5"/>
  <c r="N8054" i="5"/>
  <c r="O8054" i="5" s="1"/>
  <c r="P8054" i="5" s="1"/>
  <c r="Q7134" i="5"/>
  <c r="N7134" i="5"/>
  <c r="O7134" i="5" s="1"/>
  <c r="P7134" i="5" s="1"/>
  <c r="N7308" i="5"/>
  <c r="O7308" i="5" s="1"/>
  <c r="P7308" i="5" s="1"/>
  <c r="Q7308" i="5"/>
  <c r="N7486" i="5"/>
  <c r="O7486" i="5" s="1"/>
  <c r="P7486" i="5" s="1"/>
  <c r="Q7486" i="5"/>
  <c r="N7579" i="5"/>
  <c r="O7579" i="5" s="1"/>
  <c r="P7579" i="5" s="1"/>
  <c r="Q7579" i="5"/>
  <c r="N7471" i="5"/>
  <c r="O7471" i="5" s="1"/>
  <c r="P7471" i="5" s="1"/>
  <c r="Q7471" i="5"/>
  <c r="N7514" i="5"/>
  <c r="O7514" i="5" s="1"/>
  <c r="P7514" i="5" s="1"/>
  <c r="Q7514" i="5"/>
  <c r="N7682" i="5"/>
  <c r="O7682" i="5" s="1"/>
  <c r="P7682" i="5" s="1"/>
  <c r="Q7881" i="5"/>
  <c r="N7881" i="5"/>
  <c r="O7881" i="5" s="1"/>
  <c r="P7881" i="5" s="1"/>
  <c r="Q7511" i="5"/>
  <c r="N7511" i="5"/>
  <c r="O7511" i="5" s="1"/>
  <c r="P7511" i="5" s="1"/>
  <c r="N7707" i="5"/>
  <c r="O7707" i="5" s="1"/>
  <c r="P7707" i="5" s="1"/>
  <c r="N8458" i="5"/>
  <c r="O8458" i="5" s="1"/>
  <c r="P8458" i="5" s="1"/>
  <c r="Q8458" i="5"/>
  <c r="N7687" i="5"/>
  <c r="O7687" i="5" s="1"/>
  <c r="P7687" i="5" s="1"/>
  <c r="N8137" i="5"/>
  <c r="O8137" i="5" s="1"/>
  <c r="P8137" i="5" s="1"/>
  <c r="N7669" i="5"/>
  <c r="O7669" i="5" s="1"/>
  <c r="P7669" i="5" s="1"/>
  <c r="Q7669" i="5"/>
  <c r="N8020" i="5"/>
  <c r="O8020" i="5" s="1"/>
  <c r="P8020" i="5" s="1"/>
  <c r="N7239" i="5"/>
  <c r="O7239" i="5" s="1"/>
  <c r="P7239" i="5" s="1"/>
  <c r="Q7239" i="5"/>
  <c r="N7383" i="5"/>
  <c r="O7383" i="5" s="1"/>
  <c r="P7383" i="5" s="1"/>
  <c r="Q7383" i="5"/>
  <c r="N7527" i="5"/>
  <c r="Q7527" i="5"/>
  <c r="O7527" i="5"/>
  <c r="P7527" i="5" s="1"/>
  <c r="N7887" i="5"/>
  <c r="O7887" i="5" s="1"/>
  <c r="P7887" i="5" s="1"/>
  <c r="N7564" i="5"/>
  <c r="O7564" i="5" s="1"/>
  <c r="P7564" i="5" s="1"/>
  <c r="Q7564" i="5"/>
  <c r="Q7741" i="5"/>
  <c r="N7741" i="5"/>
  <c r="O7741" i="5" s="1"/>
  <c r="P7741" i="5" s="1"/>
  <c r="N7774" i="5"/>
  <c r="O7774" i="5" s="1"/>
  <c r="P7774" i="5" s="1"/>
  <c r="N7939" i="5"/>
  <c r="O7939" i="5" s="1"/>
  <c r="P7939" i="5" s="1"/>
  <c r="Q7793" i="5"/>
  <c r="N7793" i="5"/>
  <c r="O7793" i="5" s="1"/>
  <c r="P7793" i="5" s="1"/>
  <c r="N8281" i="5"/>
  <c r="O8281" i="5" s="1"/>
  <c r="P8281" i="5" s="1"/>
  <c r="N7854" i="5"/>
  <c r="O7854" i="5" s="1"/>
  <c r="P7854" i="5" s="1"/>
  <c r="N7973" i="5"/>
  <c r="O7973" i="5" s="1"/>
  <c r="P7973" i="5" s="1"/>
  <c r="Q7973" i="5"/>
  <c r="N7899" i="5"/>
  <c r="O7899" i="5" s="1"/>
  <c r="P7899" i="5" s="1"/>
  <c r="Q7899" i="5"/>
  <c r="Q8256" i="5"/>
  <c r="N8256" i="5"/>
  <c r="O8256" i="5" s="1"/>
  <c r="P8256" i="5" s="1"/>
  <c r="N7752" i="5"/>
  <c r="O7752" i="5" s="1"/>
  <c r="P7752" i="5" s="1"/>
  <c r="N8082" i="5"/>
  <c r="O8082" i="5" s="1"/>
  <c r="P8082" i="5" s="1"/>
  <c r="N7903" i="5"/>
  <c r="O7903" i="5" s="1"/>
  <c r="P7903" i="5" s="1"/>
  <c r="N8027" i="5"/>
  <c r="O8027" i="5" s="1"/>
  <c r="P8027" i="5" s="1"/>
  <c r="Q8249" i="5"/>
  <c r="N8249" i="5"/>
  <c r="O8249" i="5" s="1"/>
  <c r="P8249" i="5" s="1"/>
  <c r="N7704" i="5"/>
  <c r="O7704" i="5" s="1"/>
  <c r="P7704" i="5" s="1"/>
  <c r="N7918" i="5"/>
  <c r="O7918" i="5" s="1"/>
  <c r="P7918" i="5" s="1"/>
  <c r="N8398" i="5"/>
  <c r="O8398" i="5" s="1"/>
  <c r="P8398" i="5" s="1"/>
  <c r="N8067" i="5"/>
  <c r="O8067" i="5" s="1"/>
  <c r="P8067" i="5" s="1"/>
  <c r="Q8019" i="5"/>
  <c r="N8019" i="5"/>
  <c r="O8019" i="5" s="1"/>
  <c r="P8019" i="5" s="1"/>
  <c r="Q8345" i="5"/>
  <c r="N8345" i="5"/>
  <c r="O8345" i="5" s="1"/>
  <c r="P8345" i="5" s="1"/>
  <c r="N7740" i="5"/>
  <c r="O7740" i="5" s="1"/>
  <c r="P7740" i="5" s="1"/>
  <c r="N7969" i="5"/>
  <c r="O7969" i="5" s="1"/>
  <c r="P7969" i="5" s="1"/>
  <c r="N8128" i="5"/>
  <c r="O8128" i="5" s="1"/>
  <c r="P8128" i="5" s="1"/>
  <c r="N8062" i="5"/>
  <c r="O8062" i="5" s="1"/>
  <c r="P8062" i="5" s="1"/>
  <c r="Q8012" i="5"/>
  <c r="N8012" i="5"/>
  <c r="O8012" i="5" s="1"/>
  <c r="P8012" i="5" s="1"/>
  <c r="Q8167" i="5"/>
  <c r="N8167" i="5"/>
  <c r="O8167" i="5" s="1"/>
  <c r="P8167" i="5" s="1"/>
  <c r="N8116" i="5"/>
  <c r="O8116" i="5" s="1"/>
  <c r="P8116" i="5" s="1"/>
  <c r="N8215" i="5"/>
  <c r="O8215" i="5" s="1"/>
  <c r="P8215" i="5" s="1"/>
  <c r="Q8078" i="5"/>
  <c r="N8078" i="5"/>
  <c r="O8078" i="5" s="1"/>
  <c r="P8078" i="5" s="1"/>
  <c r="Q8293" i="5"/>
  <c r="N8293" i="5"/>
  <c r="O8293" i="5" s="1"/>
  <c r="P8293" i="5" s="1"/>
  <c r="N7644" i="5"/>
  <c r="O7644" i="5" s="1"/>
  <c r="P7644" i="5" s="1"/>
  <c r="Q7644" i="5"/>
  <c r="Q7680" i="5"/>
  <c r="N7680" i="5"/>
  <c r="O7680" i="5" s="1"/>
  <c r="P7680" i="5" s="1"/>
  <c r="Q7805" i="5"/>
  <c r="N7805" i="5"/>
  <c r="O7805" i="5" s="1"/>
  <c r="P7805" i="5" s="1"/>
  <c r="N7937" i="5"/>
  <c r="O7937" i="5" s="1"/>
  <c r="P7937" i="5" s="1"/>
  <c r="N8059" i="5"/>
  <c r="O8059" i="5" s="1"/>
  <c r="P8059" i="5" s="1"/>
  <c r="N8265" i="5"/>
  <c r="Q8265" i="5"/>
  <c r="O8265" i="5"/>
  <c r="P8265" i="5" s="1"/>
  <c r="N8321" i="5"/>
  <c r="O8321" i="5" s="1"/>
  <c r="P8321" i="5" s="1"/>
  <c r="Q8321" i="5"/>
  <c r="N8327" i="5"/>
  <c r="O8327" i="5" s="1"/>
  <c r="P8327" i="5" s="1"/>
  <c r="Q8327" i="5"/>
  <c r="N8180" i="5"/>
  <c r="O8180" i="5" s="1"/>
  <c r="P8180" i="5" s="1"/>
  <c r="N8260" i="5"/>
  <c r="O8260" i="5" s="1"/>
  <c r="P8260" i="5" s="1"/>
  <c r="Q8260" i="5"/>
  <c r="Q8251" i="5"/>
  <c r="N8251" i="5"/>
  <c r="O8251" i="5" s="1"/>
  <c r="P8251" i="5" s="1"/>
  <c r="N7978" i="5"/>
  <c r="O7978" i="5" s="1"/>
  <c r="P7978" i="5" s="1"/>
  <c r="Q8157" i="5"/>
  <c r="N8157" i="5"/>
  <c r="O8157" i="5" s="1"/>
  <c r="P8157" i="5" s="1"/>
  <c r="Q8468" i="5"/>
  <c r="N8468" i="5"/>
  <c r="O8468" i="5" s="1"/>
  <c r="P8468" i="5" s="1"/>
  <c r="N8460" i="5"/>
  <c r="O8460" i="5" s="1"/>
  <c r="P8460" i="5" s="1"/>
  <c r="Q8323" i="5"/>
  <c r="N8323" i="5"/>
  <c r="O8323" i="5" s="1"/>
  <c r="P8323" i="5" s="1"/>
  <c r="N8111" i="5"/>
  <c r="O8111" i="5" s="1"/>
  <c r="P8111" i="5" s="1"/>
  <c r="Q8111" i="5"/>
  <c r="Q8232" i="5"/>
  <c r="N8232" i="5"/>
  <c r="O8232" i="5" s="1"/>
  <c r="P8232" i="5" s="1"/>
  <c r="N8347" i="5"/>
  <c r="O8347" i="5" s="1"/>
  <c r="P8347" i="5" s="1"/>
  <c r="N8666" i="5"/>
  <c r="O8666" i="5" s="1"/>
  <c r="P8666" i="5" s="1"/>
  <c r="N8228" i="5"/>
  <c r="O8228" i="5" s="1"/>
  <c r="P8228" i="5" s="1"/>
  <c r="N8400" i="5"/>
  <c r="O8400" i="5" s="1"/>
  <c r="P8400" i="5" s="1"/>
  <c r="Q8400" i="5"/>
  <c r="N8651" i="5"/>
  <c r="O8651" i="5"/>
  <c r="P8651" i="5" s="1"/>
  <c r="Q8561" i="5"/>
  <c r="N8561" i="5"/>
  <c r="O8561" i="5" s="1"/>
  <c r="P8561" i="5" s="1"/>
  <c r="N8413" i="5"/>
  <c r="O8413" i="5" s="1"/>
  <c r="P8413" i="5" s="1"/>
  <c r="Q8413" i="5"/>
  <c r="N8599" i="5"/>
  <c r="O8599" i="5" s="1"/>
  <c r="P8599" i="5" s="1"/>
  <c r="Q8520" i="5"/>
  <c r="N8520" i="5"/>
  <c r="O8520" i="5" s="1"/>
  <c r="P8520" i="5" s="1"/>
  <c r="N8492" i="5"/>
  <c r="O8492" i="5" s="1"/>
  <c r="P8492" i="5" s="1"/>
  <c r="Q8492" i="5"/>
  <c r="Q8318" i="5"/>
  <c r="N8318" i="5"/>
  <c r="O8318" i="5" s="1"/>
  <c r="P8318" i="5" s="1"/>
  <c r="N8490" i="5"/>
  <c r="O8490" i="5" s="1"/>
  <c r="P8490" i="5" s="1"/>
  <c r="N8705" i="5"/>
  <c r="O8705" i="5" s="1"/>
  <c r="P8705" i="5" s="1"/>
  <c r="Q8705" i="5"/>
  <c r="N8554" i="5"/>
  <c r="O8554" i="5" s="1"/>
  <c r="P8554" i="5" s="1"/>
  <c r="Q8554" i="5"/>
  <c r="N8541" i="5"/>
  <c r="O8541" i="5" s="1"/>
  <c r="P8541" i="5" s="1"/>
  <c r="Q8541" i="5"/>
  <c r="N8687" i="5"/>
  <c r="O8687" i="5" s="1"/>
  <c r="P8687" i="5" s="1"/>
  <c r="N8331" i="5"/>
  <c r="O8331" i="5" s="1"/>
  <c r="P8331" i="5" s="1"/>
  <c r="Q8331" i="5"/>
  <c r="N8367" i="5"/>
  <c r="O8367" i="5" s="1"/>
  <c r="P8367" i="5" s="1"/>
  <c r="Q8367" i="5"/>
  <c r="N8511" i="5"/>
  <c r="O8511" i="5" s="1"/>
  <c r="P8511" i="5" s="1"/>
  <c r="N8759" i="5"/>
  <c r="O8759" i="5" s="1"/>
  <c r="P8759" i="5" s="1"/>
  <c r="N8650" i="5"/>
  <c r="O8650" i="5" s="1"/>
  <c r="P8650" i="5" s="1"/>
  <c r="Q8650" i="5"/>
  <c r="N8772" i="5"/>
  <c r="O8772" i="5" s="1"/>
  <c r="P8772" i="5" s="1"/>
  <c r="N8648" i="5"/>
  <c r="O8648" i="5" s="1"/>
  <c r="P8648" i="5" s="1"/>
  <c r="N8717" i="5"/>
  <c r="O8717" i="5" s="1"/>
  <c r="P8717" i="5" s="1"/>
  <c r="N8642" i="5"/>
  <c r="O8642" i="5" s="1"/>
  <c r="P8642" i="5" s="1"/>
  <c r="Q8642" i="5"/>
  <c r="N8715" i="5"/>
  <c r="O8715" i="5" s="1"/>
  <c r="P8715" i="5" s="1"/>
  <c r="N8696" i="5"/>
  <c r="O8696" i="5" s="1"/>
  <c r="P8696" i="5" s="1"/>
  <c r="N8654" i="5"/>
  <c r="O8654" i="5" s="1"/>
  <c r="P8654" i="5" s="1"/>
  <c r="Q8654" i="5"/>
  <c r="N8668" i="5"/>
  <c r="O8668" i="5" s="1"/>
  <c r="P8668" i="5" s="1"/>
  <c r="N8704" i="5"/>
  <c r="O8704" i="5" s="1"/>
  <c r="P8704" i="5" s="1"/>
  <c r="N8740" i="5"/>
  <c r="O8740" i="5" s="1"/>
  <c r="P8740" i="5" s="1"/>
  <c r="Q8740" i="5"/>
  <c r="N8776" i="5"/>
  <c r="O8776" i="5" s="1"/>
  <c r="P8776" i="5" s="1"/>
  <c r="Q8776" i="5"/>
  <c r="N4297" i="5"/>
  <c r="O4297" i="5" s="1"/>
  <c r="P4297" i="5" s="1"/>
  <c r="Q4297" i="5"/>
  <c r="N5151" i="5"/>
  <c r="O5151" i="5" s="1"/>
  <c r="P5151" i="5" s="1"/>
  <c r="Q5151" i="5"/>
  <c r="N4256" i="5"/>
  <c r="O4256" i="5" s="1"/>
  <c r="P4256" i="5" s="1"/>
  <c r="Q4256" i="5"/>
  <c r="N4356" i="5"/>
  <c r="O4356" i="5" s="1"/>
  <c r="P4356" i="5" s="1"/>
  <c r="Q4356" i="5"/>
  <c r="N4896" i="5"/>
  <c r="O4896" i="5" s="1"/>
  <c r="P4896" i="5" s="1"/>
  <c r="N4616" i="5"/>
  <c r="O4616" i="5" s="1"/>
  <c r="P4616" i="5" s="1"/>
  <c r="Q4616" i="5"/>
  <c r="N4233" i="5"/>
  <c r="O4233" i="5" s="1"/>
  <c r="P4233" i="5" s="1"/>
  <c r="Q4233" i="5"/>
  <c r="N3882" i="5"/>
  <c r="O3882" i="5" s="1"/>
  <c r="P3882" i="5" s="1"/>
  <c r="Q3882" i="5"/>
  <c r="N4542" i="5"/>
  <c r="O4542" i="5" s="1"/>
  <c r="P4542" i="5" s="1"/>
  <c r="Q4542" i="5"/>
  <c r="N4384" i="5"/>
  <c r="O4384" i="5" s="1"/>
  <c r="P4384" i="5" s="1"/>
  <c r="Q4384" i="5"/>
  <c r="Q2503" i="5"/>
  <c r="Q8179" i="5"/>
  <c r="Q7640" i="5"/>
  <c r="Q7462" i="5"/>
  <c r="Q7263" i="5"/>
  <c r="Q7296" i="5"/>
  <c r="Q6879" i="5"/>
  <c r="Q7421" i="5"/>
  <c r="Q6842" i="5"/>
  <c r="Q6526" i="5"/>
  <c r="Q6233" i="5"/>
  <c r="Q5289" i="5"/>
  <c r="Q4162" i="5"/>
  <c r="N4162" i="5"/>
  <c r="O4162" i="5" s="1"/>
  <c r="P4162" i="5" s="1"/>
  <c r="N3900" i="5"/>
  <c r="O3900" i="5" s="1"/>
  <c r="P3900" i="5" s="1"/>
  <c r="Q3900" i="5"/>
  <c r="N3819" i="5"/>
  <c r="O3819" i="5" s="1"/>
  <c r="P3819" i="5" s="1"/>
  <c r="Q3819" i="5"/>
  <c r="Q3723" i="5"/>
  <c r="N3723" i="5"/>
  <c r="O3723" i="5" s="1"/>
  <c r="P3723" i="5" s="1"/>
  <c r="Q3638" i="5"/>
  <c r="N3638" i="5"/>
  <c r="O3638" i="5" s="1"/>
  <c r="P3638" i="5" s="1"/>
  <c r="Q4375" i="5"/>
  <c r="N4048" i="5"/>
  <c r="O4048" i="5"/>
  <c r="P4048" i="5" s="1"/>
  <c r="N4983" i="5"/>
  <c r="O4983" i="5" s="1"/>
  <c r="P4983" i="5" s="1"/>
  <c r="Q4983" i="5"/>
  <c r="N4749" i="5"/>
  <c r="O4749" i="5" s="1"/>
  <c r="P4749" i="5" s="1"/>
  <c r="Q4749" i="5"/>
  <c r="N4346" i="5"/>
  <c r="O4346" i="5" s="1"/>
  <c r="P4346" i="5" s="1"/>
  <c r="Q4346" i="5"/>
  <c r="N4392" i="5"/>
  <c r="O4392" i="5" s="1"/>
  <c r="P4392" i="5" s="1"/>
  <c r="Q4392" i="5"/>
  <c r="Q5274" i="5"/>
  <c r="N4481" i="5"/>
  <c r="O4481" i="5" s="1"/>
  <c r="P4481" i="5" s="1"/>
  <c r="Q4481" i="5"/>
  <c r="N4218" i="5"/>
  <c r="O4218" i="5" s="1"/>
  <c r="P4218" i="5" s="1"/>
  <c r="Q4218" i="5"/>
  <c r="Q4088" i="5"/>
  <c r="N4088" i="5"/>
  <c r="O4088" i="5" s="1"/>
  <c r="P4088" i="5" s="1"/>
  <c r="Q5115" i="5"/>
  <c r="Q6021" i="5"/>
  <c r="Q3821" i="5"/>
  <c r="N3821" i="5"/>
  <c r="O3821" i="5" s="1"/>
  <c r="P3821" i="5" s="1"/>
  <c r="N4359" i="5"/>
  <c r="O4359" i="5" s="1"/>
  <c r="P4359" i="5" s="1"/>
  <c r="Q4359" i="5"/>
  <c r="N4054" i="5"/>
  <c r="O4054" i="5" s="1"/>
  <c r="P4054" i="5" s="1"/>
  <c r="Q4054" i="5"/>
  <c r="Q5103" i="5"/>
  <c r="N5103" i="5"/>
  <c r="O5103" i="5" s="1"/>
  <c r="P5103" i="5" s="1"/>
  <c r="Q8707" i="5"/>
  <c r="Q8328" i="5"/>
  <c r="Q8628" i="5"/>
  <c r="Q8685" i="5"/>
  <c r="Q8429" i="5"/>
  <c r="Q8495" i="5"/>
  <c r="Q8386" i="5"/>
  <c r="Q7960" i="5"/>
  <c r="Q7725" i="5"/>
  <c r="Q8093" i="5"/>
  <c r="Q7670" i="5"/>
  <c r="Q6935" i="5"/>
  <c r="Q7780" i="5"/>
  <c r="Q7001" i="5"/>
  <c r="Q5633" i="5"/>
  <c r="Q5531" i="5"/>
  <c r="Q5712" i="5"/>
  <c r="Q5202" i="5"/>
  <c r="Q5063" i="5"/>
  <c r="N4827" i="5"/>
  <c r="O4827" i="5" s="1"/>
  <c r="P4827" i="5" s="1"/>
  <c r="Q4827" i="5"/>
  <c r="Q4678" i="5"/>
  <c r="N4250" i="5"/>
  <c r="O4250" i="5" s="1"/>
  <c r="P4250" i="5" s="1"/>
  <c r="Q4250" i="5"/>
  <c r="N4041" i="5"/>
  <c r="O4041" i="5" s="1"/>
  <c r="P4041" i="5" s="1"/>
  <c r="Q4041" i="5"/>
  <c r="N4032" i="5"/>
  <c r="O4032" i="5" s="1"/>
  <c r="P4032" i="5" s="1"/>
  <c r="N4971" i="5"/>
  <c r="O4971" i="5" s="1"/>
  <c r="P4971" i="5" s="1"/>
  <c r="Q4971" i="5"/>
  <c r="N4517" i="5"/>
  <c r="O4517" i="5" s="1"/>
  <c r="P4517" i="5" s="1"/>
  <c r="Q4517" i="5"/>
  <c r="N5939" i="5"/>
  <c r="O5939" i="5" s="1"/>
  <c r="P5939" i="5" s="1"/>
  <c r="Q5939" i="5"/>
  <c r="N4705" i="5"/>
  <c r="O4705" i="5" s="1"/>
  <c r="P4705" i="5" s="1"/>
  <c r="Q4705" i="5"/>
  <c r="N4546" i="5"/>
  <c r="O4546" i="5"/>
  <c r="P4546" i="5" s="1"/>
  <c r="Q4546" i="5"/>
  <c r="N4034" i="5"/>
  <c r="O4034" i="5"/>
  <c r="P4034" i="5" s="1"/>
  <c r="N5271" i="5"/>
  <c r="O5271" i="5" s="1"/>
  <c r="P5271" i="5" s="1"/>
  <c r="Q5271" i="5"/>
  <c r="N4543" i="5"/>
  <c r="O4543" i="5" s="1"/>
  <c r="P4543" i="5" s="1"/>
  <c r="Q4543" i="5"/>
  <c r="N4784" i="5"/>
  <c r="O4784" i="5" s="1"/>
  <c r="P4784" i="5" s="1"/>
  <c r="Q4784" i="5"/>
  <c r="N3519" i="5"/>
  <c r="O3519" i="5" s="1"/>
  <c r="P3519" i="5" s="1"/>
  <c r="N3400" i="5"/>
  <c r="O3400" i="5" s="1"/>
  <c r="P3400" i="5" s="1"/>
  <c r="Q3400" i="5"/>
  <c r="N3346" i="5"/>
  <c r="O3346" i="5" s="1"/>
  <c r="P3346" i="5" s="1"/>
  <c r="Q3346" i="5"/>
  <c r="N3292" i="5"/>
  <c r="O3292" i="5" s="1"/>
  <c r="P3292" i="5" s="1"/>
  <c r="N3238" i="5"/>
  <c r="O3238" i="5" s="1"/>
  <c r="P3238" i="5" s="1"/>
  <c r="Q3238" i="5"/>
  <c r="N3184" i="5"/>
  <c r="O3184" i="5" s="1"/>
  <c r="P3184" i="5" s="1"/>
  <c r="Q3184" i="5"/>
  <c r="N3130" i="5"/>
  <c r="O3130" i="5" s="1"/>
  <c r="P3130" i="5" s="1"/>
  <c r="Q3130" i="5"/>
  <c r="N3076" i="5"/>
  <c r="O3076" i="5" s="1"/>
  <c r="P3076" i="5" s="1"/>
  <c r="Q3076" i="5"/>
  <c r="Q4379" i="5"/>
  <c r="Q4035" i="5"/>
  <c r="N4276" i="5"/>
  <c r="O4276" i="5" s="1"/>
  <c r="P4276" i="5" s="1"/>
  <c r="N4380" i="5"/>
  <c r="O4380" i="5" s="1"/>
  <c r="P4380" i="5" s="1"/>
  <c r="Q4380" i="5"/>
  <c r="N3995" i="5"/>
  <c r="O3995" i="5" s="1"/>
  <c r="P3995" i="5" s="1"/>
  <c r="Q3995" i="5"/>
  <c r="Q8778" i="5"/>
  <c r="Q8378" i="5"/>
  <c r="Q8088" i="5"/>
  <c r="Q4274" i="5"/>
  <c r="N4274" i="5"/>
  <c r="O4274" i="5" s="1"/>
  <c r="P4274" i="5" s="1"/>
  <c r="N4097" i="5"/>
  <c r="O4097" i="5" s="1"/>
  <c r="P4097" i="5" s="1"/>
  <c r="Q8688" i="5"/>
  <c r="Q7942" i="5"/>
  <c r="Q8663" i="5"/>
  <c r="Q8633" i="5"/>
  <c r="Q8621" i="5"/>
  <c r="Q8693" i="5"/>
  <c r="Q8684" i="5"/>
  <c r="Q8675" i="5"/>
  <c r="Q8548" i="5"/>
  <c r="Q8698" i="5"/>
  <c r="Q8330" i="5"/>
  <c r="Q7930" i="5"/>
  <c r="Q8061" i="5"/>
  <c r="Q7776" i="5"/>
  <c r="Q7214" i="5"/>
  <c r="Q8108" i="5"/>
  <c r="Q7513" i="5"/>
  <c r="Q6967" i="5"/>
  <c r="Q6841" i="5"/>
  <c r="Q6828" i="5"/>
  <c r="Q5655" i="5"/>
  <c r="Q5691" i="5"/>
  <c r="Q5394" i="5"/>
  <c r="Q5328" i="5"/>
  <c r="Q5065" i="5"/>
  <c r="N4989" i="5"/>
  <c r="O4989" i="5" s="1"/>
  <c r="P4989" i="5" s="1"/>
  <c r="Q4989" i="5"/>
  <c r="N4241" i="5"/>
  <c r="O4241" i="5" s="1"/>
  <c r="P4241" i="5" s="1"/>
  <c r="Q4241" i="5"/>
  <c r="N4153" i="5"/>
  <c r="O4153" i="5" s="1"/>
  <c r="P4153" i="5" s="1"/>
  <c r="Q4039" i="5"/>
  <c r="N4039" i="5"/>
  <c r="O4039" i="5" s="1"/>
  <c r="P4039" i="5" s="1"/>
  <c r="N4536" i="5"/>
  <c r="O4536" i="5" s="1"/>
  <c r="P4536" i="5" s="1"/>
  <c r="Q4536" i="5"/>
  <c r="N4322" i="5"/>
  <c r="O4322" i="5" s="1"/>
  <c r="P4322" i="5" s="1"/>
  <c r="Q4322" i="5"/>
  <c r="N4700" i="5"/>
  <c r="O4700" i="5" s="1"/>
  <c r="P4700" i="5" s="1"/>
  <c r="Q4700" i="5"/>
  <c r="N4176" i="5"/>
  <c r="O4176" i="5" s="1"/>
  <c r="P4176" i="5" s="1"/>
  <c r="Q4023" i="5"/>
  <c r="N4023" i="5"/>
  <c r="O4023" i="5" s="1"/>
  <c r="P4023" i="5" s="1"/>
  <c r="N4214" i="5"/>
  <c r="O4214" i="5" s="1"/>
  <c r="P4214" i="5" s="1"/>
  <c r="N4535" i="5"/>
  <c r="O4535" i="5"/>
  <c r="P4535" i="5" s="1"/>
  <c r="Q4535" i="5"/>
  <c r="N4161" i="5"/>
  <c r="O4161" i="5" s="1"/>
  <c r="P4161" i="5" s="1"/>
  <c r="Q4161" i="5"/>
  <c r="Q3980" i="5"/>
  <c r="N3980" i="5"/>
  <c r="O3980" i="5" s="1"/>
  <c r="P3980" i="5" s="1"/>
  <c r="Q4781" i="5"/>
  <c r="Q3692" i="5"/>
  <c r="N3692" i="5"/>
  <c r="O3692" i="5" s="1"/>
  <c r="P3692" i="5" s="1"/>
  <c r="Q3367" i="5"/>
  <c r="Q8734" i="5"/>
  <c r="Q8430" i="5"/>
  <c r="Q8207" i="5"/>
  <c r="Q7953" i="5"/>
  <c r="Q8317" i="5"/>
  <c r="Q6794" i="5"/>
  <c r="Q4673" i="5"/>
  <c r="N3725" i="5"/>
  <c r="O3725" i="5" s="1"/>
  <c r="P3725" i="5" s="1"/>
  <c r="Q3725" i="5"/>
  <c r="N4967" i="5"/>
  <c r="O4967" i="5" s="1"/>
  <c r="P4967" i="5" s="1"/>
  <c r="Q4967" i="5"/>
  <c r="Q7906" i="5"/>
  <c r="Q8624" i="5"/>
  <c r="Q8143" i="5"/>
  <c r="Q8396" i="5"/>
  <c r="Q8004" i="5"/>
  <c r="Q7794" i="5"/>
  <c r="Q7702" i="5"/>
  <c r="Q7299" i="5"/>
  <c r="Q7638" i="5"/>
  <c r="Q7276" i="5"/>
  <c r="Q7193" i="5"/>
  <c r="Q6776" i="5"/>
  <c r="Q7301" i="5"/>
  <c r="Q6854" i="5"/>
  <c r="Q6211" i="5"/>
  <c r="Q5979" i="5"/>
  <c r="Q5504" i="5"/>
  <c r="Q4942" i="5"/>
  <c r="N5192" i="5"/>
  <c r="O5192" i="5" s="1"/>
  <c r="P5192" i="5" s="1"/>
  <c r="N4234" i="5"/>
  <c r="O4234" i="5" s="1"/>
  <c r="P4234" i="5" s="1"/>
  <c r="Q4234" i="5"/>
  <c r="N4133" i="5"/>
  <c r="O4133" i="5" s="1"/>
  <c r="P4133" i="5" s="1"/>
  <c r="Q4133" i="5"/>
  <c r="N4486" i="5"/>
  <c r="O4486" i="5" s="1"/>
  <c r="P4486" i="5" s="1"/>
  <c r="Q4486" i="5"/>
  <c r="N4209" i="5"/>
  <c r="O4209" i="5" s="1"/>
  <c r="P4209" i="5" s="1"/>
  <c r="Q4209" i="5"/>
  <c r="N4159" i="5"/>
  <c r="O4159" i="5" s="1"/>
  <c r="P4159" i="5" s="1"/>
  <c r="Q4159" i="5"/>
  <c r="N3837" i="5"/>
  <c r="O3837" i="5" s="1"/>
  <c r="P3837" i="5" s="1"/>
  <c r="Q3837" i="5"/>
  <c r="N3675" i="5"/>
  <c r="O3675" i="5" s="1"/>
  <c r="P3675" i="5" s="1"/>
  <c r="Q3675" i="5"/>
  <c r="N3496" i="5"/>
  <c r="O3496" i="5" s="1"/>
  <c r="P3496" i="5" s="1"/>
  <c r="N3391" i="5"/>
  <c r="O3391" i="5" s="1"/>
  <c r="P3391" i="5" s="1"/>
  <c r="N3337" i="5"/>
  <c r="O3337" i="5" s="1"/>
  <c r="P3337" i="5" s="1"/>
  <c r="Q3337" i="5"/>
  <c r="N3283" i="5"/>
  <c r="O3283" i="5" s="1"/>
  <c r="P3283" i="5" s="1"/>
  <c r="Q3283" i="5"/>
  <c r="N3229" i="5"/>
  <c r="O3229" i="5" s="1"/>
  <c r="P3229" i="5" s="1"/>
  <c r="Q3229" i="5"/>
  <c r="N3175" i="5"/>
  <c r="O3175" i="5" s="1"/>
  <c r="P3175" i="5" s="1"/>
  <c r="Q3175" i="5"/>
  <c r="N3121" i="5"/>
  <c r="O3121" i="5" s="1"/>
  <c r="P3121" i="5" s="1"/>
  <c r="Q3121" i="5"/>
  <c r="N3067" i="5"/>
  <c r="O3067" i="5" s="1"/>
  <c r="P3067" i="5" s="1"/>
  <c r="Q3067" i="5"/>
  <c r="N3013" i="5"/>
  <c r="O3013" i="5" s="1"/>
  <c r="P3013" i="5" s="1"/>
  <c r="Q3013" i="5"/>
  <c r="N2959" i="5"/>
  <c r="O2959" i="5" s="1"/>
  <c r="P2959" i="5" s="1"/>
  <c r="Q2959" i="5"/>
  <c r="N2905" i="5"/>
  <c r="O2905" i="5" s="1"/>
  <c r="P2905" i="5" s="1"/>
  <c r="Q2905" i="5"/>
  <c r="N2851" i="5"/>
  <c r="O2851" i="5" s="1"/>
  <c r="P2851" i="5" s="1"/>
  <c r="Q2851" i="5"/>
  <c r="N2797" i="5"/>
  <c r="O2797" i="5" s="1"/>
  <c r="P2797" i="5" s="1"/>
  <c r="N2743" i="5"/>
  <c r="O2743" i="5" s="1"/>
  <c r="P2743" i="5" s="1"/>
  <c r="Q2743" i="5"/>
  <c r="N2689" i="5"/>
  <c r="O2689" i="5" s="1"/>
  <c r="P2689" i="5" s="1"/>
  <c r="N2635" i="5"/>
  <c r="O2635" i="5" s="1"/>
  <c r="P2635" i="5" s="1"/>
  <c r="Q2635" i="5"/>
  <c r="Q2581" i="5"/>
  <c r="N2581" i="5"/>
  <c r="O2581" i="5" s="1"/>
  <c r="P2581" i="5" s="1"/>
  <c r="Q2527" i="5"/>
  <c r="N2527" i="5"/>
  <c r="O2527" i="5" s="1"/>
  <c r="P2527" i="5" s="1"/>
  <c r="Q2473" i="5"/>
  <c r="N2473" i="5"/>
  <c r="O2473" i="5" s="1"/>
  <c r="P2473" i="5" s="1"/>
  <c r="Q2419" i="5"/>
  <c r="N2419" i="5"/>
  <c r="O2419" i="5" s="1"/>
  <c r="P2419" i="5" s="1"/>
  <c r="Q2365" i="5"/>
  <c r="N2365" i="5"/>
  <c r="O2365" i="5" s="1"/>
  <c r="P2365" i="5" s="1"/>
  <c r="Q2311" i="5"/>
  <c r="N2311" i="5"/>
  <c r="O2311" i="5" s="1"/>
  <c r="P2311" i="5" s="1"/>
  <c r="Q2257" i="5"/>
  <c r="N2257" i="5"/>
  <c r="O2257" i="5" s="1"/>
  <c r="P2257" i="5" s="1"/>
  <c r="Q3292" i="5"/>
  <c r="N4203" i="5"/>
  <c r="O4203" i="5" s="1"/>
  <c r="P4203" i="5" s="1"/>
  <c r="Q7551" i="5"/>
  <c r="Q4152" i="5"/>
  <c r="Q8743" i="5"/>
  <c r="Q8701" i="5"/>
  <c r="Q8134" i="5"/>
  <c r="Q8578" i="5"/>
  <c r="Q7839" i="5"/>
  <c r="Q8041" i="5"/>
  <c r="Q8371" i="5"/>
  <c r="Q7558" i="5"/>
  <c r="Q8028" i="5"/>
  <c r="Q7966" i="5"/>
  <c r="Q7643" i="5"/>
  <c r="Q7568" i="5"/>
  <c r="Q6881" i="5"/>
  <c r="Q7081" i="5"/>
  <c r="Q8165" i="5"/>
  <c r="Q6112" i="5"/>
  <c r="Q4786" i="5"/>
  <c r="Q5108" i="5"/>
  <c r="Q4895" i="5"/>
  <c r="Q4354" i="5"/>
  <c r="Q4232" i="5"/>
  <c r="N4232" i="5"/>
  <c r="O4232" i="5" s="1"/>
  <c r="P4232" i="5" s="1"/>
  <c r="Q4915" i="5"/>
  <c r="Q4522" i="5"/>
  <c r="N4522" i="5"/>
  <c r="O4522" i="5" s="1"/>
  <c r="P4522" i="5" s="1"/>
  <c r="Q4148" i="5"/>
  <c r="N4148" i="5"/>
  <c r="O4148" i="5" s="1"/>
  <c r="P4148" i="5" s="1"/>
  <c r="Q3998" i="5"/>
  <c r="N3998" i="5"/>
  <c r="O3998" i="5" s="1"/>
  <c r="P3998" i="5" s="1"/>
  <c r="N4472" i="5"/>
  <c r="O4472" i="5" s="1"/>
  <c r="P4472" i="5" s="1"/>
  <c r="Q4472" i="5"/>
  <c r="N3953" i="5"/>
  <c r="O3953" i="5" s="1"/>
  <c r="P3953" i="5" s="1"/>
  <c r="Q3953" i="5"/>
  <c r="N4911" i="5"/>
  <c r="O4911" i="5" s="1"/>
  <c r="P4911" i="5" s="1"/>
  <c r="Q4911" i="5"/>
  <c r="N4141" i="5"/>
  <c r="O4141" i="5" s="1"/>
  <c r="P4141" i="5" s="1"/>
  <c r="Q4141" i="5"/>
  <c r="N5075" i="5"/>
  <c r="O5075" i="5" s="1"/>
  <c r="P5075" i="5" s="1"/>
  <c r="Q5075" i="5"/>
  <c r="N4608" i="5"/>
  <c r="O4608" i="5" s="1"/>
  <c r="P4608" i="5" s="1"/>
  <c r="Q4608" i="5"/>
  <c r="N4405" i="5"/>
  <c r="O4405" i="5" s="1"/>
  <c r="P4405" i="5" s="1"/>
  <c r="N4504" i="5"/>
  <c r="O4504" i="5" s="1"/>
  <c r="P4504" i="5" s="1"/>
  <c r="N3494" i="5"/>
  <c r="O3494" i="5" s="1"/>
  <c r="P3494" i="5" s="1"/>
  <c r="Q3494" i="5"/>
  <c r="Q5026" i="5"/>
  <c r="Q3496" i="5"/>
  <c r="N5094" i="5"/>
  <c r="O5094" i="5" s="1"/>
  <c r="P5094" i="5" s="1"/>
  <c r="Q5094" i="5"/>
  <c r="N4849" i="5"/>
  <c r="O4849" i="5" s="1"/>
  <c r="P4849" i="5" s="1"/>
  <c r="Q8691" i="5"/>
  <c r="Q8747" i="5"/>
  <c r="Q8302" i="5"/>
  <c r="Q8052" i="5"/>
  <c r="Q7121" i="5"/>
  <c r="Q7651" i="5"/>
  <c r="Q7548" i="5"/>
  <c r="Q7693" i="5"/>
  <c r="Q7256" i="5"/>
  <c r="Q7309" i="5"/>
  <c r="Q6945" i="5"/>
  <c r="Q6716" i="5"/>
  <c r="Q7365" i="5"/>
  <c r="Q6832" i="5"/>
  <c r="Q5217" i="5"/>
  <c r="N4978" i="5"/>
  <c r="O4978" i="5" s="1"/>
  <c r="P4978" i="5" s="1"/>
  <c r="Q4978" i="5"/>
  <c r="N4302" i="5"/>
  <c r="O4302" i="5" s="1"/>
  <c r="P4302" i="5" s="1"/>
  <c r="Q4302" i="5"/>
  <c r="N4137" i="5"/>
  <c r="O4137" i="5" s="1"/>
  <c r="P4137" i="5" s="1"/>
  <c r="Q4137" i="5"/>
  <c r="N4062" i="5"/>
  <c r="O4062" i="5" s="1"/>
  <c r="P4062" i="5" s="1"/>
  <c r="Q4062" i="5"/>
  <c r="N4119" i="5"/>
  <c r="O4119" i="5" s="1"/>
  <c r="P4119" i="5" s="1"/>
  <c r="Q4119" i="5"/>
  <c r="N4563" i="5"/>
  <c r="O4563" i="5" s="1"/>
  <c r="P4563" i="5" s="1"/>
  <c r="Q4563" i="5"/>
  <c r="N4724" i="5"/>
  <c r="O4724" i="5" s="1"/>
  <c r="P4724" i="5" s="1"/>
  <c r="Q4724" i="5"/>
  <c r="N4502" i="5"/>
  <c r="O4502" i="5" s="1"/>
  <c r="P4502" i="5" s="1"/>
  <c r="Q4502" i="5"/>
  <c r="N4143" i="5"/>
  <c r="O4143" i="5"/>
  <c r="P4143" i="5" s="1"/>
  <c r="Q4143" i="5"/>
  <c r="N4409" i="5"/>
  <c r="O4409" i="5"/>
  <c r="P4409" i="5" s="1"/>
  <c r="Q4409" i="5"/>
  <c r="N3954" i="5"/>
  <c r="O3954" i="5" s="1"/>
  <c r="P3954" i="5" s="1"/>
  <c r="Q3954" i="5"/>
  <c r="N3792" i="5"/>
  <c r="O3792" i="5" s="1"/>
  <c r="P3792" i="5" s="1"/>
  <c r="Q3792" i="5"/>
  <c r="N3630" i="5"/>
  <c r="O3630" i="5" s="1"/>
  <c r="P3630" i="5" s="1"/>
  <c r="Q3630" i="5"/>
  <c r="N3382" i="5"/>
  <c r="O3382" i="5" s="1"/>
  <c r="P3382" i="5" s="1"/>
  <c r="Q3382" i="5"/>
  <c r="N3328" i="5"/>
  <c r="O3328" i="5" s="1"/>
  <c r="P3328" i="5" s="1"/>
  <c r="Q3328" i="5"/>
  <c r="N3274" i="5"/>
  <c r="O3274" i="5" s="1"/>
  <c r="P3274" i="5" s="1"/>
  <c r="Q3274" i="5"/>
  <c r="N3220" i="5"/>
  <c r="O3220" i="5" s="1"/>
  <c r="P3220" i="5" s="1"/>
  <c r="Q3220" i="5"/>
  <c r="N3166" i="5"/>
  <c r="O3166" i="5" s="1"/>
  <c r="P3166" i="5" s="1"/>
  <c r="N3112" i="5"/>
  <c r="O3112" i="5" s="1"/>
  <c r="P3112" i="5" s="1"/>
  <c r="Q3112" i="5"/>
  <c r="N3058" i="5"/>
  <c r="O3058" i="5" s="1"/>
  <c r="P3058" i="5" s="1"/>
  <c r="Q3058" i="5"/>
  <c r="Q3151" i="5"/>
  <c r="Q4097" i="5"/>
  <c r="N4525" i="5"/>
  <c r="O4525" i="5" s="1"/>
  <c r="P4525" i="5" s="1"/>
  <c r="N4370" i="5"/>
  <c r="O4370" i="5" s="1"/>
  <c r="P4370" i="5" s="1"/>
  <c r="N4280" i="5"/>
  <c r="O4280" i="5" s="1"/>
  <c r="P4280" i="5" s="1"/>
  <c r="Q4280" i="5"/>
  <c r="Q4124" i="5"/>
  <c r="N4124" i="5"/>
  <c r="O4124" i="5" s="1"/>
  <c r="P4124" i="5" s="1"/>
  <c r="N3349" i="5"/>
  <c r="O3349" i="5" s="1"/>
  <c r="P3349" i="5" s="1"/>
  <c r="Q3349" i="5"/>
  <c r="N3295" i="5"/>
  <c r="O3295" i="5" s="1"/>
  <c r="P3295" i="5" s="1"/>
  <c r="Q3295" i="5"/>
  <c r="N3241" i="5"/>
  <c r="O3241" i="5" s="1"/>
  <c r="P3241" i="5" s="1"/>
  <c r="Q3241" i="5"/>
  <c r="N3187" i="5"/>
  <c r="O3187" i="5" s="1"/>
  <c r="P3187" i="5" s="1"/>
  <c r="Q3187" i="5"/>
  <c r="N3133" i="5"/>
  <c r="O3133" i="5" s="1"/>
  <c r="P3133" i="5" s="1"/>
  <c r="N3079" i="5"/>
  <c r="O3079" i="5" s="1"/>
  <c r="P3079" i="5" s="1"/>
  <c r="Q3079" i="5"/>
  <c r="N3025" i="5"/>
  <c r="O3025" i="5" s="1"/>
  <c r="P3025" i="5" s="1"/>
  <c r="N2971" i="5"/>
  <c r="O2971" i="5" s="1"/>
  <c r="P2971" i="5" s="1"/>
  <c r="Q2971" i="5"/>
  <c r="N2917" i="5"/>
  <c r="O2917" i="5" s="1"/>
  <c r="P2917" i="5" s="1"/>
  <c r="N2863" i="5"/>
  <c r="O2863" i="5" s="1"/>
  <c r="P2863" i="5" s="1"/>
  <c r="Q2863" i="5"/>
  <c r="N2809" i="5"/>
  <c r="O2809" i="5" s="1"/>
  <c r="P2809" i="5" s="1"/>
  <c r="Q2809" i="5"/>
  <c r="N2755" i="5"/>
  <c r="O2755" i="5" s="1"/>
  <c r="P2755" i="5" s="1"/>
  <c r="Q2755" i="5"/>
  <c r="N2701" i="5"/>
  <c r="O2701" i="5" s="1"/>
  <c r="P2701" i="5" s="1"/>
  <c r="Q2701" i="5"/>
  <c r="N2647" i="5"/>
  <c r="O2647" i="5" s="1"/>
  <c r="P2647" i="5" s="1"/>
  <c r="Q2647" i="5"/>
  <c r="N2593" i="5"/>
  <c r="O2593" i="5" s="1"/>
  <c r="P2593" i="5" s="1"/>
  <c r="Q2593" i="5"/>
  <c r="N2539" i="5"/>
  <c r="O2539" i="5" s="1"/>
  <c r="P2539" i="5" s="1"/>
  <c r="Q2539" i="5"/>
  <c r="N2485" i="5"/>
  <c r="O2485" i="5" s="1"/>
  <c r="P2485" i="5" s="1"/>
  <c r="N2431" i="5"/>
  <c r="O2431" i="5" s="1"/>
  <c r="P2431" i="5" s="1"/>
  <c r="N2377" i="5"/>
  <c r="O2377" i="5" s="1"/>
  <c r="P2377" i="5" s="1"/>
  <c r="Q2377" i="5"/>
  <c r="N2323" i="5"/>
  <c r="O2323" i="5" s="1"/>
  <c r="P2323" i="5" s="1"/>
  <c r="N2269" i="5"/>
  <c r="O2269" i="5" s="1"/>
  <c r="P2269" i="5" s="1"/>
  <c r="Q2269" i="5"/>
  <c r="N3419" i="5"/>
  <c r="O3419" i="5" s="1"/>
  <c r="P3419" i="5" s="1"/>
  <c r="Q3419" i="5"/>
  <c r="Q3554" i="5"/>
  <c r="N3554" i="5"/>
  <c r="O3554" i="5" s="1"/>
  <c r="P3554" i="5" s="1"/>
  <c r="Q3662" i="5"/>
  <c r="N3662" i="5"/>
  <c r="O3662" i="5" s="1"/>
  <c r="P3662" i="5" s="1"/>
  <c r="Q3770" i="5"/>
  <c r="N3770" i="5"/>
  <c r="O3770" i="5" s="1"/>
  <c r="P3770" i="5" s="1"/>
  <c r="Q3878" i="5"/>
  <c r="N3878" i="5"/>
  <c r="O3878" i="5" s="1"/>
  <c r="P3878" i="5" s="1"/>
  <c r="Q3986" i="5"/>
  <c r="N3986" i="5"/>
  <c r="O3986" i="5" s="1"/>
  <c r="P3986" i="5" s="1"/>
  <c r="N4104" i="5"/>
  <c r="O4104" i="5" s="1"/>
  <c r="P4104" i="5" s="1"/>
  <c r="N4243" i="5"/>
  <c r="O4243" i="5" s="1"/>
  <c r="P4243" i="5" s="1"/>
  <c r="Q4243" i="5"/>
  <c r="N4438" i="5"/>
  <c r="O4438" i="5"/>
  <c r="P4438" i="5" s="1"/>
  <c r="Q4438" i="5"/>
  <c r="N4644" i="5"/>
  <c r="O4644" i="5" s="1"/>
  <c r="P4644" i="5" s="1"/>
  <c r="Q4644" i="5"/>
  <c r="N4873" i="5"/>
  <c r="O4873" i="5" s="1"/>
  <c r="P4873" i="5" s="1"/>
  <c r="N5123" i="5"/>
  <c r="O5123" i="5" s="1"/>
  <c r="P5123" i="5" s="1"/>
  <c r="N4675" i="5"/>
  <c r="O4675" i="5" s="1"/>
  <c r="P4675" i="5" s="1"/>
  <c r="N4832" i="5"/>
  <c r="O4832" i="5" s="1"/>
  <c r="P4832" i="5" s="1"/>
  <c r="Q4832" i="5"/>
  <c r="N5184" i="5"/>
  <c r="O5184" i="5" s="1"/>
  <c r="P5184" i="5" s="1"/>
  <c r="N4813" i="5"/>
  <c r="O4813" i="5" s="1"/>
  <c r="P4813" i="5" s="1"/>
  <c r="Q4813" i="5"/>
  <c r="N5045" i="5"/>
  <c r="O5045" i="5" s="1"/>
  <c r="P5045" i="5" s="1"/>
  <c r="N4783" i="5"/>
  <c r="O4783" i="5" s="1"/>
  <c r="P4783" i="5" s="1"/>
  <c r="N4940" i="5"/>
  <c r="O4940" i="5" s="1"/>
  <c r="P4940" i="5" s="1"/>
  <c r="Q4940" i="5"/>
  <c r="N5459" i="5"/>
  <c r="O5459" i="5" s="1"/>
  <c r="P5459" i="5" s="1"/>
  <c r="Q5459" i="5"/>
  <c r="N4994" i="5"/>
  <c r="O4994" i="5" s="1"/>
  <c r="P4994" i="5" s="1"/>
  <c r="Q4994" i="5"/>
  <c r="Q5423" i="5"/>
  <c r="N5423" i="5"/>
  <c r="O5423" i="5" s="1"/>
  <c r="P5423" i="5" s="1"/>
  <c r="N4665" i="5"/>
  <c r="O4665" i="5" s="1"/>
  <c r="P4665" i="5" s="1"/>
  <c r="Q4665" i="5"/>
  <c r="N4947" i="5"/>
  <c r="O4947" i="5" s="1"/>
  <c r="P4947" i="5" s="1"/>
  <c r="Q4947" i="5"/>
  <c r="N5594" i="5"/>
  <c r="O5594" i="5" s="1"/>
  <c r="P5594" i="5" s="1"/>
  <c r="N3535" i="5"/>
  <c r="O3535" i="5" s="1"/>
  <c r="P3535" i="5" s="1"/>
  <c r="Q3641" i="5"/>
  <c r="N3641" i="5"/>
  <c r="O3641" i="5" s="1"/>
  <c r="P3641" i="5" s="1"/>
  <c r="Q3749" i="5"/>
  <c r="N3749" i="5"/>
  <c r="O3749" i="5" s="1"/>
  <c r="P3749" i="5" s="1"/>
  <c r="Q3857" i="5"/>
  <c r="N3857" i="5"/>
  <c r="O3857" i="5" s="1"/>
  <c r="P3857" i="5" s="1"/>
  <c r="Q3965" i="5"/>
  <c r="N3965" i="5"/>
  <c r="O3965" i="5" s="1"/>
  <c r="P3965" i="5" s="1"/>
  <c r="Q4208" i="5"/>
  <c r="N4208" i="5"/>
  <c r="O4208" i="5" s="1"/>
  <c r="P4208" i="5" s="1"/>
  <c r="N4454" i="5"/>
  <c r="O4454" i="5" s="1"/>
  <c r="P4454" i="5" s="1"/>
  <c r="Q4454" i="5"/>
  <c r="N4713" i="5"/>
  <c r="O4713" i="5" s="1"/>
  <c r="P4713" i="5" s="1"/>
  <c r="Q4713" i="5"/>
  <c r="N4956" i="5"/>
  <c r="O4956" i="5" s="1"/>
  <c r="P4956" i="5" s="1"/>
  <c r="Q4956" i="5"/>
  <c r="N3578" i="5"/>
  <c r="O3578" i="5" s="1"/>
  <c r="P3578" i="5" s="1"/>
  <c r="Q3578" i="5"/>
  <c r="N3686" i="5"/>
  <c r="O3686" i="5" s="1"/>
  <c r="P3686" i="5" s="1"/>
  <c r="Q3686" i="5"/>
  <c r="N3794" i="5"/>
  <c r="O3794" i="5" s="1"/>
  <c r="P3794" i="5" s="1"/>
  <c r="Q3794" i="5"/>
  <c r="N3902" i="5"/>
  <c r="O3902" i="5" s="1"/>
  <c r="P3902" i="5" s="1"/>
  <c r="Q3902" i="5"/>
  <c r="N4010" i="5"/>
  <c r="O4010" i="5" s="1"/>
  <c r="P4010" i="5" s="1"/>
  <c r="Q4010" i="5"/>
  <c r="N4154" i="5"/>
  <c r="O4154" i="5" s="1"/>
  <c r="P4154" i="5" s="1"/>
  <c r="N4337" i="5"/>
  <c r="O4337" i="5" s="1"/>
  <c r="P4337" i="5" s="1"/>
  <c r="N4553" i="5"/>
  <c r="O4553" i="5" s="1"/>
  <c r="P4553" i="5" s="1"/>
  <c r="N4769" i="5"/>
  <c r="O4769" i="5" s="1"/>
  <c r="P4769" i="5" s="1"/>
  <c r="N4985" i="5"/>
  <c r="O4985" i="5" s="1"/>
  <c r="P4985" i="5" s="1"/>
  <c r="N5514" i="5"/>
  <c r="O5514" i="5" s="1"/>
  <c r="P5514" i="5" s="1"/>
  <c r="Q3690" i="5"/>
  <c r="N3690" i="5"/>
  <c r="O3690" i="5" s="1"/>
  <c r="P3690" i="5" s="1"/>
  <c r="Q3906" i="5"/>
  <c r="N3906" i="5"/>
  <c r="O3906" i="5" s="1"/>
  <c r="P3906" i="5" s="1"/>
  <c r="N4089" i="5"/>
  <c r="O4089" i="5" s="1"/>
  <c r="P4089" i="5" s="1"/>
  <c r="Q4089" i="5"/>
  <c r="N4259" i="5"/>
  <c r="O4259" i="5" s="1"/>
  <c r="P4259" i="5" s="1"/>
  <c r="N4442" i="5"/>
  <c r="O4442" i="5" s="1"/>
  <c r="P4442" i="5" s="1"/>
  <c r="Q4442" i="5"/>
  <c r="N4658" i="5"/>
  <c r="O4658" i="5" s="1"/>
  <c r="P4658" i="5" s="1"/>
  <c r="N4874" i="5"/>
  <c r="O4874" i="5" s="1"/>
  <c r="P4874" i="5" s="1"/>
  <c r="N5427" i="5"/>
  <c r="O5427" i="5" s="1"/>
  <c r="P5427" i="5" s="1"/>
  <c r="N5718" i="5"/>
  <c r="O5718" i="5" s="1"/>
  <c r="P5718" i="5" s="1"/>
  <c r="Q5718" i="5"/>
  <c r="N4055" i="5"/>
  <c r="O4055" i="5" s="1"/>
  <c r="P4055" i="5" s="1"/>
  <c r="N4199" i="5"/>
  <c r="O4199" i="5" s="1"/>
  <c r="P4199" i="5" s="1"/>
  <c r="Q4199" i="5"/>
  <c r="N4343" i="5"/>
  <c r="O4343" i="5" s="1"/>
  <c r="P4343" i="5" s="1"/>
  <c r="Q4343" i="5"/>
  <c r="N4505" i="5"/>
  <c r="O4505" i="5" s="1"/>
  <c r="P4505" i="5" s="1"/>
  <c r="Q4505" i="5"/>
  <c r="N4667" i="5"/>
  <c r="O4667" i="5" s="1"/>
  <c r="P4667" i="5" s="1"/>
  <c r="Q4667" i="5"/>
  <c r="N4829" i="5"/>
  <c r="O4829" i="5" s="1"/>
  <c r="P4829" i="5" s="1"/>
  <c r="Q4829" i="5"/>
  <c r="N4991" i="5"/>
  <c r="O4991" i="5" s="1"/>
  <c r="P4991" i="5" s="1"/>
  <c r="Q4991" i="5"/>
  <c r="N5288" i="5"/>
  <c r="O5288" i="5" s="1"/>
  <c r="P5288" i="5" s="1"/>
  <c r="Q5923" i="5"/>
  <c r="N5923" i="5"/>
  <c r="O5923" i="5" s="1"/>
  <c r="P5923" i="5" s="1"/>
  <c r="Q5676" i="5"/>
  <c r="N5676" i="5"/>
  <c r="O5676" i="5" s="1"/>
  <c r="P5676" i="5" s="1"/>
  <c r="N5635" i="5"/>
  <c r="O5635" i="5" s="1"/>
  <c r="P5635" i="5" s="1"/>
  <c r="Q5635" i="5"/>
  <c r="N5432" i="5"/>
  <c r="O5432" i="5" s="1"/>
  <c r="P5432" i="5" s="1"/>
  <c r="N5268" i="5"/>
  <c r="O5268" i="5" s="1"/>
  <c r="P5268" i="5" s="1"/>
  <c r="Q5268" i="5"/>
  <c r="N5881" i="5"/>
  <c r="O5881" i="5" s="1"/>
  <c r="P5881" i="5" s="1"/>
  <c r="Q5881" i="5"/>
  <c r="Q5578" i="5"/>
  <c r="N5578" i="5"/>
  <c r="O5578" i="5" s="1"/>
  <c r="P5578" i="5" s="1"/>
  <c r="Q4114" i="5"/>
  <c r="N4114" i="5"/>
  <c r="O4114" i="5" s="1"/>
  <c r="P4114" i="5" s="1"/>
  <c r="N4258" i="5"/>
  <c r="O4258" i="5"/>
  <c r="P4258" i="5" s="1"/>
  <c r="Q4258" i="5"/>
  <c r="N4419" i="5"/>
  <c r="O4419" i="5" s="1"/>
  <c r="P4419" i="5" s="1"/>
  <c r="Q4419" i="5"/>
  <c r="N4581" i="5"/>
  <c r="O4581" i="5" s="1"/>
  <c r="P4581" i="5" s="1"/>
  <c r="Q4581" i="5"/>
  <c r="N4743" i="5"/>
  <c r="O4743" i="5" s="1"/>
  <c r="P4743" i="5" s="1"/>
  <c r="Q4743" i="5"/>
  <c r="N4905" i="5"/>
  <c r="O4905" i="5" s="1"/>
  <c r="P4905" i="5" s="1"/>
  <c r="Q4905" i="5"/>
  <c r="N5106" i="5"/>
  <c r="O5106" i="5" s="1"/>
  <c r="P5106" i="5" s="1"/>
  <c r="Q5644" i="5"/>
  <c r="N5644" i="5"/>
  <c r="O5644" i="5" s="1"/>
  <c r="P5644" i="5" s="1"/>
  <c r="N5195" i="5"/>
  <c r="O5195" i="5" s="1"/>
  <c r="P5195" i="5" s="1"/>
  <c r="Q5195" i="5"/>
  <c r="Q5740" i="5"/>
  <c r="N5740" i="5"/>
  <c r="O5740" i="5" s="1"/>
  <c r="P5740" i="5" s="1"/>
  <c r="N5273" i="5"/>
  <c r="O5273" i="5" s="1"/>
  <c r="P5273" i="5" s="1"/>
  <c r="N5719" i="5"/>
  <c r="O5719" i="5" s="1"/>
  <c r="P5719" i="5" s="1"/>
  <c r="Q5719" i="5"/>
  <c r="N6092" i="5"/>
  <c r="O6092" i="5" s="1"/>
  <c r="P6092" i="5" s="1"/>
  <c r="Q5639" i="5"/>
  <c r="N5639" i="5"/>
  <c r="O5639" i="5" s="1"/>
  <c r="P5639" i="5" s="1"/>
  <c r="N6083" i="5"/>
  <c r="O6083" i="5" s="1"/>
  <c r="P6083" i="5" s="1"/>
  <c r="Q6083" i="5"/>
  <c r="Q5506" i="5"/>
  <c r="N5506" i="5"/>
  <c r="O5506" i="5" s="1"/>
  <c r="P5506" i="5" s="1"/>
  <c r="N5897" i="5"/>
  <c r="O5897" i="5" s="1"/>
  <c r="P5897" i="5" s="1"/>
  <c r="Q5897" i="5"/>
  <c r="N5334" i="5"/>
  <c r="O5334" i="5" s="1"/>
  <c r="P5334" i="5" s="1"/>
  <c r="N5486" i="5"/>
  <c r="O5486" i="5" s="1"/>
  <c r="P5486" i="5" s="1"/>
  <c r="Q5486" i="5"/>
  <c r="N6011" i="5"/>
  <c r="O6011" i="5" s="1"/>
  <c r="P6011" i="5" s="1"/>
  <c r="Q6011" i="5"/>
  <c r="N4390" i="5"/>
  <c r="O4390" i="5" s="1"/>
  <c r="P4390" i="5" s="1"/>
  <c r="Q4390" i="5"/>
  <c r="Q4498" i="5"/>
  <c r="N4498" i="5"/>
  <c r="O4498" i="5" s="1"/>
  <c r="P4498" i="5" s="1"/>
  <c r="N4606" i="5"/>
  <c r="O4606" i="5" s="1"/>
  <c r="P4606" i="5" s="1"/>
  <c r="Q4714" i="5"/>
  <c r="N4714" i="5"/>
  <c r="O4714" i="5" s="1"/>
  <c r="P4714" i="5" s="1"/>
  <c r="N4822" i="5"/>
  <c r="O4822" i="5" s="1"/>
  <c r="P4822" i="5" s="1"/>
  <c r="N4930" i="5"/>
  <c r="O4930" i="5" s="1"/>
  <c r="P4930" i="5" s="1"/>
  <c r="Q4930" i="5"/>
  <c r="N5038" i="5"/>
  <c r="O5038" i="5" s="1"/>
  <c r="P5038" i="5" s="1"/>
  <c r="N5352" i="5"/>
  <c r="O5352" i="5" s="1"/>
  <c r="P5352" i="5" s="1"/>
  <c r="Q5352" i="5"/>
  <c r="N5730" i="5"/>
  <c r="O5730" i="5" s="1"/>
  <c r="P5730" i="5" s="1"/>
  <c r="Q5730" i="5"/>
  <c r="N5491" i="5"/>
  <c r="O5491" i="5" s="1"/>
  <c r="P5491" i="5" s="1"/>
  <c r="Q5491" i="5"/>
  <c r="N5941" i="5"/>
  <c r="O5941" i="5" s="1"/>
  <c r="P5941" i="5" s="1"/>
  <c r="Q5941" i="5"/>
  <c r="N5385" i="5"/>
  <c r="O5385" i="5" s="1"/>
  <c r="P5385" i="5" s="1"/>
  <c r="Q5385" i="5"/>
  <c r="N6032" i="5"/>
  <c r="O6032" i="5" s="1"/>
  <c r="P6032" i="5" s="1"/>
  <c r="Q6032" i="5"/>
  <c r="Q5483" i="5"/>
  <c r="N5483" i="5"/>
  <c r="O5483" i="5" s="1"/>
  <c r="P5483" i="5" s="1"/>
  <c r="Q5626" i="5"/>
  <c r="N5626" i="5"/>
  <c r="O5626" i="5" s="1"/>
  <c r="P5626" i="5" s="1"/>
  <c r="N5786" i="5"/>
  <c r="O5786" i="5" s="1"/>
  <c r="P5786" i="5" s="1"/>
  <c r="N6005" i="5"/>
  <c r="O6005" i="5" s="1"/>
  <c r="P6005" i="5" s="1"/>
  <c r="Q8203" i="5"/>
  <c r="N8203" i="5"/>
  <c r="O8203" i="5" s="1"/>
  <c r="P8203" i="5" s="1"/>
  <c r="N5853" i="5"/>
  <c r="O5853" i="5" s="1"/>
  <c r="P5853" i="5" s="1"/>
  <c r="N6100" i="5"/>
  <c r="O6100" i="5" s="1"/>
  <c r="P6100" i="5" s="1"/>
  <c r="N6738" i="5"/>
  <c r="O6738" i="5" s="1"/>
  <c r="P6738" i="5" s="1"/>
  <c r="N5733" i="5"/>
  <c r="O5733" i="5" s="1"/>
  <c r="P5733" i="5" s="1"/>
  <c r="N5900" i="5"/>
  <c r="O5900" i="5" s="1"/>
  <c r="P5900" i="5" s="1"/>
  <c r="N6176" i="5"/>
  <c r="O6176" i="5" s="1"/>
  <c r="P6176" i="5" s="1"/>
  <c r="N5723" i="5"/>
  <c r="O5723" i="5" s="1"/>
  <c r="P5723" i="5" s="1"/>
  <c r="Q5723" i="5"/>
  <c r="N5907" i="5"/>
  <c r="O5907" i="5" s="1"/>
  <c r="P5907" i="5" s="1"/>
  <c r="Q6469" i="5"/>
  <c r="N6469" i="5"/>
  <c r="O6469" i="5" s="1"/>
  <c r="P6469" i="5" s="1"/>
  <c r="Q5758" i="5"/>
  <c r="N5758" i="5"/>
  <c r="O5758" i="5"/>
  <c r="P5758" i="5" s="1"/>
  <c r="N5948" i="5"/>
  <c r="O5948" i="5" s="1"/>
  <c r="P5948" i="5" s="1"/>
  <c r="N6262" i="5"/>
  <c r="O6262" i="5" s="1"/>
  <c r="P6262" i="5" s="1"/>
  <c r="Q6262" i="5"/>
  <c r="N5631" i="5"/>
  <c r="O5631" i="5" s="1"/>
  <c r="P5631" i="5" s="1"/>
  <c r="N5835" i="5"/>
  <c r="O5835" i="5" s="1"/>
  <c r="P5835" i="5" s="1"/>
  <c r="N6104" i="5"/>
  <c r="O6104" i="5" s="1"/>
  <c r="P6104" i="5" s="1"/>
  <c r="Q5097" i="5"/>
  <c r="N5097" i="5"/>
  <c r="O5097" i="5" s="1"/>
  <c r="P5097" i="5" s="1"/>
  <c r="Q5169" i="5"/>
  <c r="N5169" i="5"/>
  <c r="O5169" i="5" s="1"/>
  <c r="P5169" i="5" s="1"/>
  <c r="N5241" i="5"/>
  <c r="O5241" i="5" s="1"/>
  <c r="P5241" i="5" s="1"/>
  <c r="Q5241" i="5"/>
  <c r="N5313" i="5"/>
  <c r="O5313" i="5" s="1"/>
  <c r="P5313" i="5" s="1"/>
  <c r="Q5313" i="5"/>
  <c r="N5417" i="5"/>
  <c r="O5417" i="5" s="1"/>
  <c r="P5417" i="5" s="1"/>
  <c r="N5705" i="5"/>
  <c r="O5705" i="5" s="1"/>
  <c r="P5705" i="5" s="1"/>
  <c r="Q5705" i="5"/>
  <c r="N5882" i="5"/>
  <c r="O5882" i="5" s="1"/>
  <c r="P5882" i="5" s="1"/>
  <c r="Q5882" i="5"/>
  <c r="Q6125" i="5"/>
  <c r="N6125" i="5"/>
  <c r="O6125" i="5" s="1"/>
  <c r="P6125" i="5" s="1"/>
  <c r="Q6398" i="5"/>
  <c r="N6398" i="5"/>
  <c r="O6398" i="5" s="1"/>
  <c r="P6398" i="5" s="1"/>
  <c r="Q5548" i="5"/>
  <c r="N5548" i="5"/>
  <c r="O5548" i="5" s="1"/>
  <c r="P5548" i="5" s="1"/>
  <c r="N5762" i="5"/>
  <c r="O5762" i="5" s="1"/>
  <c r="P5762" i="5" s="1"/>
  <c r="Q5762" i="5"/>
  <c r="N5978" i="5"/>
  <c r="O5978" i="5" s="1"/>
  <c r="P5978" i="5" s="1"/>
  <c r="Q5978" i="5"/>
  <c r="N6128" i="5"/>
  <c r="O6128" i="5" s="1"/>
  <c r="P6128" i="5" s="1"/>
  <c r="Q6128" i="5"/>
  <c r="N6348" i="5"/>
  <c r="O6348" i="5" s="1"/>
  <c r="P6348" i="5" s="1"/>
  <c r="Q6457" i="5"/>
  <c r="N6457" i="5"/>
  <c r="O6457" i="5" s="1"/>
  <c r="P6457" i="5" s="1"/>
  <c r="Q5536" i="5"/>
  <c r="N5536" i="5"/>
  <c r="O5536" i="5" s="1"/>
  <c r="P5536" i="5" s="1"/>
  <c r="N5696" i="5"/>
  <c r="O5696" i="5" s="1"/>
  <c r="P5696" i="5" s="1"/>
  <c r="N5831" i="5"/>
  <c r="O5831" i="5" s="1"/>
  <c r="P5831" i="5" s="1"/>
  <c r="Q5831" i="5"/>
  <c r="N5940" i="5"/>
  <c r="O5940" i="5" s="1"/>
  <c r="P5940" i="5" s="1"/>
  <c r="N6068" i="5"/>
  <c r="O6068" i="5" s="1"/>
  <c r="P6068" i="5" s="1"/>
  <c r="N6258" i="5"/>
  <c r="O6258" i="5" s="1"/>
  <c r="P6258" i="5" s="1"/>
  <c r="N5549" i="5"/>
  <c r="O5549" i="5" s="1"/>
  <c r="P5549" i="5" s="1"/>
  <c r="Q5549" i="5"/>
  <c r="N5675" i="5"/>
  <c r="O5675" i="5" s="1"/>
  <c r="P5675" i="5" s="1"/>
  <c r="N5747" i="5"/>
  <c r="O5747" i="5" s="1"/>
  <c r="P5747" i="5" s="1"/>
  <c r="N5819" i="5"/>
  <c r="O5819" i="5" s="1"/>
  <c r="P5819" i="5" s="1"/>
  <c r="N5891" i="5"/>
  <c r="O5891" i="5" s="1"/>
  <c r="P5891" i="5" s="1"/>
  <c r="N5963" i="5"/>
  <c r="O5963" i="5" s="1"/>
  <c r="P5963" i="5" s="1"/>
  <c r="Q5963" i="5"/>
  <c r="N6035" i="5"/>
  <c r="O6035" i="5" s="1"/>
  <c r="P6035" i="5" s="1"/>
  <c r="Q6373" i="5"/>
  <c r="N6373" i="5"/>
  <c r="O6373" i="5" s="1"/>
  <c r="P6373" i="5" s="1"/>
  <c r="Q5086" i="5"/>
  <c r="N5086" i="5"/>
  <c r="O5086" i="5" s="1"/>
  <c r="P5086" i="5" s="1"/>
  <c r="Q5122" i="5"/>
  <c r="N5122" i="5"/>
  <c r="O5122" i="5" s="1"/>
  <c r="P5122" i="5" s="1"/>
  <c r="Q5158" i="5"/>
  <c r="N5158" i="5"/>
  <c r="O5158" i="5" s="1"/>
  <c r="P5158" i="5" s="1"/>
  <c r="Q5194" i="5"/>
  <c r="N5194" i="5"/>
  <c r="O5194" i="5" s="1"/>
  <c r="P5194" i="5" s="1"/>
  <c r="Q5230" i="5"/>
  <c r="N5230" i="5"/>
  <c r="O5230" i="5" s="1"/>
  <c r="P5230" i="5" s="1"/>
  <c r="Q5266" i="5"/>
  <c r="N5266" i="5"/>
  <c r="O5266" i="5" s="1"/>
  <c r="P5266" i="5" s="1"/>
  <c r="Q5302" i="5"/>
  <c r="N5302" i="5"/>
  <c r="O5302" i="5" s="1"/>
  <c r="P5302" i="5" s="1"/>
  <c r="Q5338" i="5"/>
  <c r="N5338" i="5"/>
  <c r="O5338" i="5" s="1"/>
  <c r="P5338" i="5" s="1"/>
  <c r="N5374" i="5"/>
  <c r="O5374" i="5" s="1"/>
  <c r="P5374" i="5" s="1"/>
  <c r="Q5374" i="5"/>
  <c r="N5410" i="5"/>
  <c r="O5410" i="5"/>
  <c r="P5410" i="5" s="1"/>
  <c r="Q5410" i="5"/>
  <c r="Q5446" i="5"/>
  <c r="N5446" i="5"/>
  <c r="O5446" i="5" s="1"/>
  <c r="P5446" i="5" s="1"/>
  <c r="Q5482" i="5"/>
  <c r="N5482" i="5"/>
  <c r="O5482" i="5" s="1"/>
  <c r="P5482" i="5" s="1"/>
  <c r="Q5618" i="5"/>
  <c r="N5618" i="5"/>
  <c r="O5618" i="5" s="1"/>
  <c r="P5618" i="5" s="1"/>
  <c r="N6301" i="5"/>
  <c r="O6301" i="5" s="1"/>
  <c r="P6301" i="5" s="1"/>
  <c r="Q6301" i="5"/>
  <c r="N6167" i="5"/>
  <c r="O6167" i="5" s="1"/>
  <c r="P6167" i="5" s="1"/>
  <c r="Q6167" i="5"/>
  <c r="Q6320" i="5"/>
  <c r="N6320" i="5"/>
  <c r="O6320" i="5" s="1"/>
  <c r="P6320" i="5" s="1"/>
  <c r="N6797" i="5"/>
  <c r="O6797" i="5" s="1"/>
  <c r="P6797" i="5" s="1"/>
  <c r="N6581" i="5"/>
  <c r="O6581" i="5" s="1"/>
  <c r="P6581" i="5" s="1"/>
  <c r="N6179" i="5"/>
  <c r="O6179" i="5" s="1"/>
  <c r="P6179" i="5" s="1"/>
  <c r="Q6179" i="5"/>
  <c r="N6335" i="5"/>
  <c r="O6335" i="5" s="1"/>
  <c r="P6335" i="5" s="1"/>
  <c r="N6540" i="5"/>
  <c r="O6540" i="5" s="1"/>
  <c r="P6540" i="5" s="1"/>
  <c r="Q6540" i="5"/>
  <c r="Q6563" i="5"/>
  <c r="N6563" i="5"/>
  <c r="O6563" i="5" s="1"/>
  <c r="P6563" i="5" s="1"/>
  <c r="N6148" i="5"/>
  <c r="O6148" i="5" s="1"/>
  <c r="P6148" i="5" s="1"/>
  <c r="N6294" i="5"/>
  <c r="O6294" i="5" s="1"/>
  <c r="P6294" i="5" s="1"/>
  <c r="N6434" i="5"/>
  <c r="O6434" i="5" s="1"/>
  <c r="P6434" i="5" s="1"/>
  <c r="N6653" i="5"/>
  <c r="O6653" i="5" s="1"/>
  <c r="P6653" i="5" s="1"/>
  <c r="N6266" i="5"/>
  <c r="O6266" i="5" s="1"/>
  <c r="P6266" i="5" s="1"/>
  <c r="Q6266" i="5"/>
  <c r="Q6403" i="5"/>
  <c r="N6403" i="5"/>
  <c r="O6403" i="5" s="1"/>
  <c r="P6403" i="5" s="1"/>
  <c r="Q6535" i="5"/>
  <c r="N6535" i="5"/>
  <c r="O6535" i="5" s="1"/>
  <c r="P6535" i="5" s="1"/>
  <c r="N6856" i="5"/>
  <c r="O6856" i="5" s="1"/>
  <c r="P6856" i="5" s="1"/>
  <c r="N6560" i="5"/>
  <c r="O6560" i="5" s="1"/>
  <c r="P6560" i="5" s="1"/>
  <c r="N6558" i="5"/>
  <c r="O6558" i="5" s="1"/>
  <c r="P6558" i="5" s="1"/>
  <c r="N6448" i="5"/>
  <c r="O6448" i="5" s="1"/>
  <c r="P6448" i="5" s="1"/>
  <c r="N6870" i="5"/>
  <c r="O6870" i="5" s="1"/>
  <c r="P6870" i="5" s="1"/>
  <c r="Q6870" i="5"/>
  <c r="Q6565" i="5"/>
  <c r="N6565" i="5"/>
  <c r="O6565" i="5" s="1"/>
  <c r="P6565" i="5" s="1"/>
  <c r="N6081" i="5"/>
  <c r="O6081" i="5" s="1"/>
  <c r="P6081" i="5" s="1"/>
  <c r="N6117" i="5"/>
  <c r="O6117" i="5" s="1"/>
  <c r="P6117" i="5" s="1"/>
  <c r="N6153" i="5"/>
  <c r="O6153" i="5" s="1"/>
  <c r="P6153" i="5" s="1"/>
  <c r="N6189" i="5"/>
  <c r="O6189" i="5" s="1"/>
  <c r="P6189" i="5" s="1"/>
  <c r="N6252" i="5"/>
  <c r="O6252" i="5" s="1"/>
  <c r="P6252" i="5" s="1"/>
  <c r="Q6252" i="5"/>
  <c r="N6442" i="5"/>
  <c r="O6442" i="5" s="1"/>
  <c r="P6442" i="5" s="1"/>
  <c r="Q6442" i="5"/>
  <c r="Q6584" i="5"/>
  <c r="N6584" i="5"/>
  <c r="O6584" i="5" s="1"/>
  <c r="P6584" i="5" s="1"/>
  <c r="Q6249" i="5"/>
  <c r="N6249" i="5"/>
  <c r="O6249" i="5" s="1"/>
  <c r="P6249" i="5" s="1"/>
  <c r="Q6376" i="5"/>
  <c r="N6376" i="5"/>
  <c r="O6376" i="5" s="1"/>
  <c r="P6376" i="5" s="1"/>
  <c r="N6538" i="5"/>
  <c r="O6538" i="5" s="1"/>
  <c r="P6538" i="5" s="1"/>
  <c r="Q6538" i="5"/>
  <c r="N6667" i="5"/>
  <c r="O6667" i="5" s="1"/>
  <c r="P6667" i="5" s="1"/>
  <c r="Q6667" i="5"/>
  <c r="N6710" i="5"/>
  <c r="O6710" i="5" s="1"/>
  <c r="P6710" i="5" s="1"/>
  <c r="N6697" i="5"/>
  <c r="O6697" i="5" s="1"/>
  <c r="P6697" i="5" s="1"/>
  <c r="N7036" i="5"/>
  <c r="O7036" i="5" s="1"/>
  <c r="P7036" i="5" s="1"/>
  <c r="N7053" i="5"/>
  <c r="O7053" i="5" s="1"/>
  <c r="P7053" i="5" s="1"/>
  <c r="N6982" i="5"/>
  <c r="O6982" i="5" s="1"/>
  <c r="P6982" i="5" s="1"/>
  <c r="N6553" i="5"/>
  <c r="O6553" i="5" s="1"/>
  <c r="P6553" i="5" s="1"/>
  <c r="Q6553" i="5"/>
  <c r="N6873" i="5"/>
  <c r="O6873" i="5" s="1"/>
  <c r="P6873" i="5" s="1"/>
  <c r="Q6873" i="5"/>
  <c r="N6813" i="5"/>
  <c r="O6813" i="5"/>
  <c r="P6813" i="5" s="1"/>
  <c r="N7138" i="5"/>
  <c r="O7138" i="5" s="1"/>
  <c r="P7138" i="5" s="1"/>
  <c r="N6677" i="5"/>
  <c r="O6677" i="5" s="1"/>
  <c r="P6677" i="5" s="1"/>
  <c r="N6908" i="5"/>
  <c r="O6908" i="5" s="1"/>
  <c r="P6908" i="5" s="1"/>
  <c r="N7123" i="5"/>
  <c r="O7123" i="5" s="1"/>
  <c r="P7123" i="5" s="1"/>
  <c r="N6693" i="5"/>
  <c r="O6693" i="5" s="1"/>
  <c r="P6693" i="5" s="1"/>
  <c r="N6895" i="5"/>
  <c r="O6895" i="5" s="1"/>
  <c r="P6895" i="5" s="1"/>
  <c r="N6270" i="5"/>
  <c r="O6270" i="5" s="1"/>
  <c r="P6270" i="5" s="1"/>
  <c r="Q6270" i="5"/>
  <c r="N6414" i="5"/>
  <c r="O6414" i="5" s="1"/>
  <c r="P6414" i="5" s="1"/>
  <c r="Q6414" i="5"/>
  <c r="N6550" i="5"/>
  <c r="O6550" i="5" s="1"/>
  <c r="P6550" i="5" s="1"/>
  <c r="Q6550" i="5"/>
  <c r="N6865" i="5"/>
  <c r="O6865" i="5" s="1"/>
  <c r="P6865" i="5" s="1"/>
  <c r="Q6865" i="5"/>
  <c r="N7510" i="5"/>
  <c r="O7510" i="5" s="1"/>
  <c r="P7510" i="5" s="1"/>
  <c r="Q7510" i="5"/>
  <c r="N6893" i="5"/>
  <c r="O6893" i="5" s="1"/>
  <c r="P6893" i="5" s="1"/>
  <c r="N6668" i="5"/>
  <c r="O6668" i="5" s="1"/>
  <c r="P6668" i="5" s="1"/>
  <c r="Q6668" i="5"/>
  <c r="N6888" i="5"/>
  <c r="O6888" i="5" s="1"/>
  <c r="P6888" i="5" s="1"/>
  <c r="N7201" i="5"/>
  <c r="O7201" i="5" s="1"/>
  <c r="P7201" i="5" s="1"/>
  <c r="Q7201" i="5"/>
  <c r="N7233" i="5"/>
  <c r="O7233" i="5"/>
  <c r="P7233" i="5" s="1"/>
  <c r="N6981" i="5"/>
  <c r="O6981" i="5" s="1"/>
  <c r="P6981" i="5" s="1"/>
  <c r="N7221" i="5"/>
  <c r="O7221" i="5" s="1"/>
  <c r="P7221" i="5" s="1"/>
  <c r="N6933" i="5"/>
  <c r="O6933" i="5" s="1"/>
  <c r="P6933" i="5" s="1"/>
  <c r="N7284" i="5"/>
  <c r="O7284" i="5" s="1"/>
  <c r="P7284" i="5" s="1"/>
  <c r="N6605" i="5"/>
  <c r="O6605" i="5" s="1"/>
  <c r="P6605" i="5" s="1"/>
  <c r="N6779" i="5"/>
  <c r="O6779" i="5" s="1"/>
  <c r="P6779" i="5" s="1"/>
  <c r="N6974" i="5"/>
  <c r="O6974" i="5" s="1"/>
  <c r="P6974" i="5" s="1"/>
  <c r="N7364" i="5"/>
  <c r="O7364" i="5" s="1"/>
  <c r="P7364" i="5" s="1"/>
  <c r="Q7364" i="5"/>
  <c r="N6946" i="5"/>
  <c r="O6946" i="5" s="1"/>
  <c r="P6946" i="5" s="1"/>
  <c r="Q6946" i="5"/>
  <c r="N7148" i="5"/>
  <c r="O7148" i="5" s="1"/>
  <c r="P7148" i="5" s="1"/>
  <c r="N6900" i="5"/>
  <c r="O6900" i="5" s="1"/>
  <c r="P6900" i="5" s="1"/>
  <c r="Q6900" i="5"/>
  <c r="N7064" i="5"/>
  <c r="O7064" i="5" s="1"/>
  <c r="P7064" i="5" s="1"/>
  <c r="N7429" i="5"/>
  <c r="O7429" i="5" s="1"/>
  <c r="P7429" i="5" s="1"/>
  <c r="N7118" i="5"/>
  <c r="O7118" i="5" s="1"/>
  <c r="P7118" i="5" s="1"/>
  <c r="N7457" i="5"/>
  <c r="O7457" i="5" s="1"/>
  <c r="P7457" i="5" s="1"/>
  <c r="N7143" i="5"/>
  <c r="O7143" i="5" s="1"/>
  <c r="P7143" i="5" s="1"/>
  <c r="Q7143" i="5"/>
  <c r="N7307" i="5"/>
  <c r="O7307" i="5" s="1"/>
  <c r="P7307" i="5" s="1"/>
  <c r="N6624" i="5"/>
  <c r="O6624" i="5" s="1"/>
  <c r="P6624" i="5" s="1"/>
  <c r="Q6624" i="5"/>
  <c r="N6760" i="5"/>
  <c r="O6760" i="5" s="1"/>
  <c r="P6760" i="5" s="1"/>
  <c r="Q6882" i="5"/>
  <c r="N6882" i="5"/>
  <c r="O6882" i="5" s="1"/>
  <c r="P6882" i="5" s="1"/>
  <c r="N7011" i="5"/>
  <c r="O7011" i="5" s="1"/>
  <c r="P7011" i="5" s="1"/>
  <c r="Q7011" i="5"/>
  <c r="N7183" i="5"/>
  <c r="O7183" i="5" s="1"/>
  <c r="P7183" i="5" s="1"/>
  <c r="Q7183" i="5"/>
  <c r="N7589" i="5"/>
  <c r="O7589" i="5" s="1"/>
  <c r="P7589" i="5" s="1"/>
  <c r="Q7589" i="5"/>
  <c r="N7398" i="5"/>
  <c r="O7398" i="5" s="1"/>
  <c r="P7398" i="5" s="1"/>
  <c r="Q7398" i="5"/>
  <c r="N7337" i="5"/>
  <c r="O7337" i="5" s="1"/>
  <c r="P7337" i="5" s="1"/>
  <c r="N7165" i="5"/>
  <c r="O7165" i="5" s="1"/>
  <c r="P7165" i="5" s="1"/>
  <c r="Q7165" i="5"/>
  <c r="N7345" i="5"/>
  <c r="O7345" i="5" s="1"/>
  <c r="P7345" i="5" s="1"/>
  <c r="Q7345" i="5"/>
  <c r="N7460" i="5"/>
  <c r="O7460" i="5" s="1"/>
  <c r="P7460" i="5" s="1"/>
  <c r="N7181" i="5"/>
  <c r="O7181" i="5" s="1"/>
  <c r="P7181" i="5" s="1"/>
  <c r="Q7181" i="5"/>
  <c r="N7321" i="5"/>
  <c r="O7321" i="5" s="1"/>
  <c r="P7321" i="5" s="1"/>
  <c r="Q7321" i="5"/>
  <c r="N7561" i="5"/>
  <c r="O7561" i="5" s="1"/>
  <c r="P7561" i="5" s="1"/>
  <c r="N6635" i="5"/>
  <c r="O6635" i="5" s="1"/>
  <c r="P6635" i="5" s="1"/>
  <c r="Q6635" i="5"/>
  <c r="N6714" i="5"/>
  <c r="O6714" i="5" s="1"/>
  <c r="P6714" i="5" s="1"/>
  <c r="Q6822" i="5"/>
  <c r="N6822" i="5"/>
  <c r="O6822" i="5" s="1"/>
  <c r="P6822" i="5" s="1"/>
  <c r="Q6930" i="5"/>
  <c r="N6930" i="5"/>
  <c r="O6930" i="5" s="1"/>
  <c r="P6930" i="5" s="1"/>
  <c r="N7045" i="5"/>
  <c r="O7045" i="5" s="1"/>
  <c r="P7045" i="5" s="1"/>
  <c r="N7188" i="5"/>
  <c r="O7188" i="5" s="1"/>
  <c r="P7188" i="5" s="1"/>
  <c r="Q7188" i="5"/>
  <c r="N7349" i="5"/>
  <c r="O7349" i="5" s="1"/>
  <c r="P7349" i="5" s="1"/>
  <c r="N7213" i="5"/>
  <c r="O7213" i="5" s="1"/>
  <c r="P7213" i="5" s="1"/>
  <c r="Q7213" i="5"/>
  <c r="N7377" i="5"/>
  <c r="O7377" i="5" s="1"/>
  <c r="P7377" i="5" s="1"/>
  <c r="Q7377" i="5"/>
  <c r="N7974" i="5"/>
  <c r="O7974" i="5" s="1"/>
  <c r="P7974" i="5" s="1"/>
  <c r="Q7415" i="5"/>
  <c r="N7415" i="5"/>
  <c r="O7415" i="5" s="1"/>
  <c r="P7415" i="5" s="1"/>
  <c r="N7229" i="5"/>
  <c r="O7229" i="5" s="1"/>
  <c r="P7229" i="5" s="1"/>
  <c r="N7443" i="5"/>
  <c r="O7443" i="5" s="1"/>
  <c r="P7443" i="5" s="1"/>
  <c r="Q7443" i="5"/>
  <c r="N7613" i="5"/>
  <c r="O7613" i="5" s="1"/>
  <c r="P7613" i="5" s="1"/>
  <c r="N7586" i="5"/>
  <c r="O7586" i="5"/>
  <c r="P7586" i="5" s="1"/>
  <c r="N8074" i="5"/>
  <c r="O8074" i="5" s="1"/>
  <c r="P8074" i="5" s="1"/>
  <c r="N7611" i="5"/>
  <c r="O7611" i="5" s="1"/>
  <c r="P7611" i="5" s="1"/>
  <c r="N7526" i="5"/>
  <c r="O7526" i="5" s="1"/>
  <c r="P7526" i="5" s="1"/>
  <c r="N7785" i="5"/>
  <c r="O7785" i="5" s="1"/>
  <c r="P7785" i="5" s="1"/>
  <c r="N7331" i="5"/>
  <c r="O7331" i="5" s="1"/>
  <c r="P7331" i="5" s="1"/>
  <c r="Q7331" i="5"/>
  <c r="N7474" i="5"/>
  <c r="O7474" i="5" s="1"/>
  <c r="P7474" i="5" s="1"/>
  <c r="Q7474" i="5"/>
  <c r="N7057" i="5"/>
  <c r="O7057" i="5" s="1"/>
  <c r="P7057" i="5" s="1"/>
  <c r="N7185" i="5"/>
  <c r="O7185" i="5" s="1"/>
  <c r="P7185" i="5" s="1"/>
  <c r="Q7185" i="5"/>
  <c r="Q7343" i="5"/>
  <c r="N7343" i="5"/>
  <c r="O7343" i="5" s="1"/>
  <c r="P7343" i="5" s="1"/>
  <c r="N7494" i="5"/>
  <c r="O7494" i="5" s="1"/>
  <c r="P7494" i="5" s="1"/>
  <c r="Q7494" i="5"/>
  <c r="N7609" i="5"/>
  <c r="O7609" i="5" s="1"/>
  <c r="P7609" i="5" s="1"/>
  <c r="Q7609" i="5"/>
  <c r="N7529" i="5"/>
  <c r="O7529" i="5" s="1"/>
  <c r="P7529" i="5" s="1"/>
  <c r="N7550" i="5"/>
  <c r="O7550" i="5" s="1"/>
  <c r="P7550" i="5" s="1"/>
  <c r="N7736" i="5"/>
  <c r="O7736" i="5" s="1"/>
  <c r="P7736" i="5" s="1"/>
  <c r="Q7736" i="5"/>
  <c r="Q7929" i="5"/>
  <c r="N7929" i="5"/>
  <c r="O7929" i="5" s="1"/>
  <c r="P7929" i="5" s="1"/>
  <c r="Q7547" i="5"/>
  <c r="N7547" i="5"/>
  <c r="O7547" i="5" s="1"/>
  <c r="P7547" i="5" s="1"/>
  <c r="Q7760" i="5"/>
  <c r="N7760" i="5"/>
  <c r="O7760" i="5" s="1"/>
  <c r="P7760" i="5" s="1"/>
  <c r="N7519" i="5"/>
  <c r="O7519" i="5" s="1"/>
  <c r="P7519" i="5" s="1"/>
  <c r="Q7519" i="5"/>
  <c r="N7734" i="5"/>
  <c r="O7734" i="5" s="1"/>
  <c r="P7734" i="5" s="1"/>
  <c r="N8419" i="5"/>
  <c r="O8419" i="5" s="1"/>
  <c r="P8419" i="5" s="1"/>
  <c r="Q8419" i="5"/>
  <c r="Q7721" i="5"/>
  <c r="N7721" i="5"/>
  <c r="O7721" i="5" s="1"/>
  <c r="P7721" i="5" s="1"/>
  <c r="Q8220" i="5"/>
  <c r="N8220" i="5"/>
  <c r="O8220" i="5" s="1"/>
  <c r="P8220" i="5" s="1"/>
  <c r="N7275" i="5"/>
  <c r="O7275" i="5" s="1"/>
  <c r="P7275" i="5" s="1"/>
  <c r="Q7275" i="5"/>
  <c r="N7419" i="5"/>
  <c r="O7419" i="5" s="1"/>
  <c r="P7419" i="5" s="1"/>
  <c r="N7574" i="5"/>
  <c r="O7574" i="5" s="1"/>
  <c r="P7574" i="5" s="1"/>
  <c r="N7976" i="5"/>
  <c r="O7976" i="5" s="1"/>
  <c r="P7976" i="5" s="1"/>
  <c r="Q7976" i="5"/>
  <c r="N7599" i="5"/>
  <c r="O7599" i="5" s="1"/>
  <c r="P7599" i="5" s="1"/>
  <c r="Q7599" i="5"/>
  <c r="N7798" i="5"/>
  <c r="O7798" i="5" s="1"/>
  <c r="P7798" i="5" s="1"/>
  <c r="N7804" i="5"/>
  <c r="O7804" i="5" s="1"/>
  <c r="P7804" i="5" s="1"/>
  <c r="N8026" i="5"/>
  <c r="O8026" i="5" s="1"/>
  <c r="P8026" i="5" s="1"/>
  <c r="N7893" i="5"/>
  <c r="O7893" i="5" s="1"/>
  <c r="P7893" i="5" s="1"/>
  <c r="N7699" i="5"/>
  <c r="O7699" i="5" s="1"/>
  <c r="P7699" i="5" s="1"/>
  <c r="Q7699" i="5"/>
  <c r="N7878" i="5"/>
  <c r="O7878" i="5" s="1"/>
  <c r="P7878" i="5" s="1"/>
  <c r="N7989" i="5"/>
  <c r="O7989" i="5" s="1"/>
  <c r="P7989" i="5" s="1"/>
  <c r="Q7989" i="5"/>
  <c r="N7910" i="5"/>
  <c r="O7910" i="5" s="1"/>
  <c r="P7910" i="5" s="1"/>
  <c r="Q7910" i="5"/>
  <c r="N7581" i="5"/>
  <c r="O7581" i="5" s="1"/>
  <c r="P7581" i="5" s="1"/>
  <c r="N7782" i="5"/>
  <c r="O7782" i="5" s="1"/>
  <c r="P7782" i="5" s="1"/>
  <c r="Q7782" i="5"/>
  <c r="Q7690" i="5"/>
  <c r="N7690" i="5"/>
  <c r="O7690" i="5" s="1"/>
  <c r="P7690" i="5" s="1"/>
  <c r="N7920" i="5"/>
  <c r="O7920" i="5" s="1"/>
  <c r="P7920" i="5" s="1"/>
  <c r="N8149" i="5"/>
  <c r="O8149" i="5" s="1"/>
  <c r="P8149" i="5" s="1"/>
  <c r="N8368" i="5"/>
  <c r="O8368" i="5" s="1"/>
  <c r="P8368" i="5" s="1"/>
  <c r="N7761" i="5"/>
  <c r="O7761" i="5" s="1"/>
  <c r="P7761" i="5" s="1"/>
  <c r="N7967" i="5"/>
  <c r="O7967" i="5" s="1"/>
  <c r="P7967" i="5" s="1"/>
  <c r="Q8070" i="5"/>
  <c r="N8070" i="5"/>
  <c r="O8070" i="5" s="1"/>
  <c r="P8070" i="5" s="1"/>
  <c r="N8098" i="5"/>
  <c r="O8098" i="5" s="1"/>
  <c r="P8098" i="5" s="1"/>
  <c r="N8071" i="5"/>
  <c r="O8071" i="5" s="1"/>
  <c r="P8071" i="5" s="1"/>
  <c r="N7649" i="5"/>
  <c r="O7649" i="5" s="1"/>
  <c r="P7649" i="5" s="1"/>
  <c r="N7770" i="5"/>
  <c r="O7770" i="5" s="1"/>
  <c r="P7770" i="5" s="1"/>
  <c r="N7993" i="5"/>
  <c r="O7993" i="5" s="1"/>
  <c r="P7993" i="5" s="1"/>
  <c r="N8245" i="5"/>
  <c r="O8245" i="5" s="1"/>
  <c r="P8245" i="5" s="1"/>
  <c r="N8164" i="5"/>
  <c r="O8164" i="5" s="1"/>
  <c r="P8164" i="5" s="1"/>
  <c r="N8064" i="5"/>
  <c r="O8064" i="5" s="1"/>
  <c r="P8064" i="5" s="1"/>
  <c r="Q8064" i="5"/>
  <c r="N8393" i="5"/>
  <c r="O8393" i="5" s="1"/>
  <c r="P8393" i="5" s="1"/>
  <c r="N8224" i="5"/>
  <c r="O8224" i="5" s="1"/>
  <c r="P8224" i="5" s="1"/>
  <c r="N8248" i="5"/>
  <c r="O8248" i="5" s="1"/>
  <c r="P8248" i="5" s="1"/>
  <c r="N8138" i="5"/>
  <c r="O8138" i="5" s="1"/>
  <c r="P8138" i="5" s="1"/>
  <c r="Q8138" i="5"/>
  <c r="N8348" i="5"/>
  <c r="O8348" i="5" s="1"/>
  <c r="P8348" i="5" s="1"/>
  <c r="N7653" i="5"/>
  <c r="O7653" i="5" s="1"/>
  <c r="P7653" i="5" s="1"/>
  <c r="Q7697" i="5"/>
  <c r="N7697" i="5"/>
  <c r="O7697" i="5" s="1"/>
  <c r="P7697" i="5" s="1"/>
  <c r="Q7841" i="5"/>
  <c r="N7841" i="5"/>
  <c r="O7841" i="5" s="1"/>
  <c r="P7841" i="5" s="1"/>
  <c r="N7977" i="5"/>
  <c r="O7977" i="5" s="1"/>
  <c r="P7977" i="5" s="1"/>
  <c r="Q7977" i="5"/>
  <c r="N8103" i="5"/>
  <c r="Q8103" i="5"/>
  <c r="O8103" i="5"/>
  <c r="P8103" i="5" s="1"/>
  <c r="N8307" i="5"/>
  <c r="O8307" i="5" s="1"/>
  <c r="P8307" i="5" s="1"/>
  <c r="Q8307" i="5"/>
  <c r="N8191" i="5"/>
  <c r="O8191" i="5" s="1"/>
  <c r="P8191" i="5" s="1"/>
  <c r="Q8191" i="5"/>
  <c r="N8481" i="5"/>
  <c r="O8481" i="5" s="1"/>
  <c r="P8481" i="5" s="1"/>
  <c r="N8199" i="5"/>
  <c r="O8199" i="5" s="1"/>
  <c r="P8199" i="5" s="1"/>
  <c r="Q8199" i="5"/>
  <c r="N8285" i="5"/>
  <c r="O8285" i="5" s="1"/>
  <c r="P8285" i="5" s="1"/>
  <c r="Q8285" i="5"/>
  <c r="Q8303" i="5"/>
  <c r="N8303" i="5"/>
  <c r="O8303" i="5" s="1"/>
  <c r="P8303" i="5" s="1"/>
  <c r="N8032" i="5"/>
  <c r="O8032" i="5" s="1"/>
  <c r="P8032" i="5" s="1"/>
  <c r="N8230" i="5"/>
  <c r="O8230" i="5" s="1"/>
  <c r="P8230" i="5" s="1"/>
  <c r="Q8230" i="5"/>
  <c r="N8579" i="5"/>
  <c r="O8579" i="5" s="1"/>
  <c r="P8579" i="5" s="1"/>
  <c r="Q8365" i="5"/>
  <c r="N8365" i="5"/>
  <c r="O8365" i="5" s="1"/>
  <c r="P8365" i="5" s="1"/>
  <c r="Q8408" i="5"/>
  <c r="N8408" i="5"/>
  <c r="O8408" i="5" s="1"/>
  <c r="P8408" i="5" s="1"/>
  <c r="N8142" i="5"/>
  <c r="O8142" i="5" s="1"/>
  <c r="P8142" i="5" s="1"/>
  <c r="N8252" i="5"/>
  <c r="O8252" i="5" s="1"/>
  <c r="P8252" i="5" s="1"/>
  <c r="N8375" i="5"/>
  <c r="O8375" i="5" s="1"/>
  <c r="P8375" i="5" s="1"/>
  <c r="Q8375" i="5"/>
  <c r="N8555" i="5"/>
  <c r="O8555" i="5" s="1"/>
  <c r="P8555" i="5" s="1"/>
  <c r="Q8555" i="5"/>
  <c r="Q8264" i="5"/>
  <c r="N8264" i="5"/>
  <c r="O8264" i="5" s="1"/>
  <c r="P8264" i="5" s="1"/>
  <c r="N8466" i="5"/>
  <c r="O8466" i="5" s="1"/>
  <c r="P8466" i="5" s="1"/>
  <c r="N8399" i="5"/>
  <c r="O8399" i="5" s="1"/>
  <c r="P8399" i="5" s="1"/>
  <c r="Q8399" i="5"/>
  <c r="N8596" i="5"/>
  <c r="O8596" i="5" s="1"/>
  <c r="P8596" i="5" s="1"/>
  <c r="N8463" i="5"/>
  <c r="O8463" i="5" s="1"/>
  <c r="P8463" i="5" s="1"/>
  <c r="Q8463" i="5"/>
  <c r="N8640" i="5"/>
  <c r="O8640" i="5" s="1"/>
  <c r="P8640" i="5" s="1"/>
  <c r="N8573" i="5"/>
  <c r="O8573" i="5" s="1"/>
  <c r="P8573" i="5" s="1"/>
  <c r="Q8573" i="5"/>
  <c r="N8581" i="5"/>
  <c r="O8581" i="5" s="1"/>
  <c r="P8581" i="5" s="1"/>
  <c r="Q8581" i="5"/>
  <c r="Q8372" i="5"/>
  <c r="N8372" i="5"/>
  <c r="O8372" i="5" s="1"/>
  <c r="P8372" i="5" s="1"/>
  <c r="N8510" i="5"/>
  <c r="O8510" i="5" s="1"/>
  <c r="P8510" i="5" s="1"/>
  <c r="N8454" i="5"/>
  <c r="O8454" i="5" s="1"/>
  <c r="P8454" i="5" s="1"/>
  <c r="N8603" i="5"/>
  <c r="O8603" i="5" s="1"/>
  <c r="P8603" i="5" s="1"/>
  <c r="N8567" i="5"/>
  <c r="O8567" i="5" s="1"/>
  <c r="P8567" i="5" s="1"/>
  <c r="Q8567" i="5"/>
  <c r="N8626" i="5"/>
  <c r="O8626" i="5" s="1"/>
  <c r="P8626" i="5" s="1"/>
  <c r="Q8626" i="5"/>
  <c r="N8340" i="5"/>
  <c r="O8340" i="5" s="1"/>
  <c r="P8340" i="5" s="1"/>
  <c r="N8403" i="5"/>
  <c r="O8403" i="5" s="1"/>
  <c r="P8403" i="5" s="1"/>
  <c r="N8540" i="5"/>
  <c r="O8540" i="5" s="1"/>
  <c r="P8540" i="5" s="1"/>
  <c r="Q8540" i="5"/>
  <c r="Q8534" i="5"/>
  <c r="N8534" i="5"/>
  <c r="O8534" i="5" s="1"/>
  <c r="P8534" i="5" s="1"/>
  <c r="N8706" i="5"/>
  <c r="O8706" i="5" s="1"/>
  <c r="P8706" i="5" s="1"/>
  <c r="N8765" i="5"/>
  <c r="O8765" i="5" s="1"/>
  <c r="P8765" i="5" s="1"/>
  <c r="N8577" i="5"/>
  <c r="O8577" i="5" s="1"/>
  <c r="P8577" i="5" s="1"/>
  <c r="Q8577" i="5"/>
  <c r="N8757" i="5"/>
  <c r="O8757" i="5" s="1"/>
  <c r="P8757" i="5" s="1"/>
  <c r="N8748" i="5"/>
  <c r="O8748" i="5" s="1"/>
  <c r="P8748" i="5" s="1"/>
  <c r="N8609" i="5"/>
  <c r="O8609" i="5" s="1"/>
  <c r="P8609" i="5" s="1"/>
  <c r="N8766" i="5"/>
  <c r="O8766" i="5" s="1"/>
  <c r="P8766" i="5" s="1"/>
  <c r="N8700" i="5"/>
  <c r="O8700" i="5" s="1"/>
  <c r="P8700" i="5" s="1"/>
  <c r="Q8677" i="5"/>
  <c r="N8677" i="5"/>
  <c r="O8677" i="5" s="1"/>
  <c r="P8677" i="5" s="1"/>
  <c r="N8713" i="5"/>
  <c r="O8713" i="5" s="1"/>
  <c r="P8713" i="5" s="1"/>
  <c r="N8749" i="5"/>
  <c r="O8749" i="5" s="1"/>
  <c r="P8749" i="5" s="1"/>
  <c r="Q4675" i="5"/>
  <c r="N4484" i="5"/>
  <c r="O4484" i="5" s="1"/>
  <c r="P4484" i="5" s="1"/>
  <c r="Q4484" i="5"/>
  <c r="Q3985" i="5"/>
  <c r="N3985" i="5"/>
  <c r="O3985" i="5" s="1"/>
  <c r="P3985" i="5" s="1"/>
  <c r="N4611" i="5"/>
  <c r="O4611" i="5" s="1"/>
  <c r="P4611" i="5" s="1"/>
  <c r="Q4611" i="5"/>
  <c r="N4455" i="5"/>
  <c r="O4455" i="5" s="1"/>
  <c r="P4455" i="5" s="1"/>
  <c r="N4201" i="5"/>
  <c r="O4201" i="5" s="1"/>
  <c r="P4201" i="5" s="1"/>
  <c r="N4017" i="5"/>
  <c r="O4017" i="5" s="1"/>
  <c r="P4017" i="5" s="1"/>
  <c r="Q4855" i="5"/>
  <c r="N4855" i="5"/>
  <c r="O4855" i="5" s="1"/>
  <c r="P4855" i="5" s="1"/>
  <c r="N4533" i="5"/>
  <c r="O4533" i="5" s="1"/>
  <c r="P4533" i="5" s="1"/>
  <c r="Q4533" i="5"/>
  <c r="N4377" i="5"/>
  <c r="O4377" i="5" s="1"/>
  <c r="P4377" i="5" s="1"/>
  <c r="Q4377" i="5"/>
  <c r="Q4021" i="5"/>
  <c r="N4021" i="5"/>
  <c r="O4021" i="5" s="1"/>
  <c r="P4021" i="5" s="1"/>
  <c r="N5066" i="5"/>
  <c r="O5066" i="5" s="1"/>
  <c r="P5066" i="5" s="1"/>
  <c r="N4920" i="5"/>
  <c r="O4920" i="5" s="1"/>
  <c r="P4920" i="5" s="1"/>
  <c r="Q4920" i="5"/>
  <c r="N4683" i="5"/>
  <c r="O4683" i="5" s="1"/>
  <c r="P4683" i="5" s="1"/>
  <c r="Q4683" i="5"/>
  <c r="N4081" i="5"/>
  <c r="O4081" i="5" s="1"/>
  <c r="P4081" i="5" s="1"/>
  <c r="Q3993" i="5"/>
  <c r="N3993" i="5"/>
  <c r="O3993" i="5" s="1"/>
  <c r="P3993" i="5" s="1"/>
  <c r="Q3535" i="5"/>
  <c r="N4837" i="5"/>
  <c r="O4837" i="5" s="1"/>
  <c r="P4837" i="5" s="1"/>
  <c r="N4592" i="5"/>
  <c r="O4592" i="5" s="1"/>
  <c r="P4592" i="5" s="1"/>
  <c r="Q4592" i="5"/>
  <c r="N4495" i="5"/>
  <c r="O4495" i="5" s="1"/>
  <c r="P4495" i="5" s="1"/>
  <c r="Q4495" i="5"/>
  <c r="Q4363" i="5"/>
  <c r="N4363" i="5"/>
  <c r="O4363" i="5" s="1"/>
  <c r="P4363" i="5" s="1"/>
  <c r="N5062" i="5"/>
  <c r="O5062" i="5" s="1"/>
  <c r="P5062" i="5" s="1"/>
  <c r="N4770" i="5"/>
  <c r="O4770" i="5" s="1"/>
  <c r="P4770" i="5" s="1"/>
  <c r="Q4770" i="5"/>
  <c r="N4618" i="5"/>
  <c r="O4618" i="5" s="1"/>
  <c r="P4618" i="5" s="1"/>
  <c r="Q4618" i="5"/>
  <c r="N4371" i="5"/>
  <c r="O4371" i="5" s="1"/>
  <c r="P4371" i="5" s="1"/>
  <c r="Q4371" i="5"/>
  <c r="Q4154" i="5"/>
  <c r="Q3939" i="5"/>
  <c r="N3939" i="5"/>
  <c r="O3939" i="5" s="1"/>
  <c r="P3939" i="5" s="1"/>
  <c r="Q3777" i="5"/>
  <c r="N3777" i="5"/>
  <c r="O3777" i="5" s="1"/>
  <c r="P3777" i="5" s="1"/>
  <c r="N3617" i="5"/>
  <c r="O3617" i="5" s="1"/>
  <c r="P3617" i="5" s="1"/>
  <c r="Q3617" i="5"/>
  <c r="N3471" i="5"/>
  <c r="O3471" i="5" s="1"/>
  <c r="P3471" i="5" s="1"/>
  <c r="Q3471" i="5"/>
  <c r="Q2242" i="5"/>
  <c r="N2242" i="5"/>
  <c r="O2242" i="5" s="1"/>
  <c r="P2242" i="5" s="1"/>
  <c r="Q2431" i="5"/>
  <c r="Q5417" i="5"/>
  <c r="Q2485" i="5"/>
  <c r="Q4477" i="5"/>
  <c r="N4477" i="5"/>
  <c r="O4477" i="5" s="1"/>
  <c r="P4477" i="5" s="1"/>
  <c r="N4223" i="5"/>
  <c r="O4223" i="5" s="1"/>
  <c r="P4223" i="5" s="1"/>
  <c r="N4117" i="5"/>
  <c r="O4117" i="5" s="1"/>
  <c r="P4117" i="5" s="1"/>
  <c r="Q4011" i="5"/>
  <c r="N4011" i="5"/>
  <c r="O4011" i="5" s="1"/>
  <c r="P4011" i="5" s="1"/>
  <c r="N3887" i="5"/>
  <c r="O3887" i="5" s="1"/>
  <c r="P3887" i="5" s="1"/>
  <c r="Q3887" i="5"/>
  <c r="N3621" i="5"/>
  <c r="O3621" i="5" s="1"/>
  <c r="P3621" i="5" s="1"/>
  <c r="Q3621" i="5"/>
  <c r="N3526" i="5"/>
  <c r="O3526" i="5" s="1"/>
  <c r="P3526" i="5" s="1"/>
  <c r="N3457" i="5"/>
  <c r="O3457" i="5" s="1"/>
  <c r="P3457" i="5" s="1"/>
  <c r="N3431" i="5"/>
  <c r="O3431" i="5" s="1"/>
  <c r="P3431" i="5" s="1"/>
  <c r="Q3431" i="5"/>
  <c r="Q3556" i="5"/>
  <c r="N3556" i="5"/>
  <c r="O3556" i="5" s="1"/>
  <c r="P3556" i="5" s="1"/>
  <c r="Q3664" i="5"/>
  <c r="N3664" i="5"/>
  <c r="O3664" i="5" s="1"/>
  <c r="P3664" i="5" s="1"/>
  <c r="N3772" i="5"/>
  <c r="O3772" i="5" s="1"/>
  <c r="P3772" i="5" s="1"/>
  <c r="Q3772" i="5"/>
  <c r="Q3880" i="5"/>
  <c r="N3880" i="5"/>
  <c r="O3880" i="5" s="1"/>
  <c r="P3880" i="5" s="1"/>
  <c r="Q3988" i="5"/>
  <c r="N3988" i="5"/>
  <c r="O3988" i="5" s="1"/>
  <c r="P3988" i="5" s="1"/>
  <c r="N4118" i="5"/>
  <c r="O4118" i="5" s="1"/>
  <c r="P4118" i="5" s="1"/>
  <c r="Q4118" i="5"/>
  <c r="N4249" i="5"/>
  <c r="O4249" i="5" s="1"/>
  <c r="P4249" i="5" s="1"/>
  <c r="N4468" i="5"/>
  <c r="O4468" i="5" s="1"/>
  <c r="P4468" i="5" s="1"/>
  <c r="Q4468" i="5"/>
  <c r="N4662" i="5"/>
  <c r="O4662" i="5" s="1"/>
  <c r="P4662" i="5" s="1"/>
  <c r="Q4662" i="5"/>
  <c r="Q4909" i="5"/>
  <c r="N4909" i="5"/>
  <c r="O4909" i="5" s="1"/>
  <c r="P4909" i="5" s="1"/>
  <c r="N5235" i="5"/>
  <c r="O5235" i="5" s="1"/>
  <c r="P5235" i="5" s="1"/>
  <c r="Q5235" i="5"/>
  <c r="N4682" i="5"/>
  <c r="O4682" i="5" s="1"/>
  <c r="P4682" i="5" s="1"/>
  <c r="Q4682" i="5"/>
  <c r="N4841" i="5"/>
  <c r="O4841" i="5" s="1"/>
  <c r="P4841" i="5" s="1"/>
  <c r="N5319" i="5"/>
  <c r="O5319" i="5" s="1"/>
  <c r="P5319" i="5" s="1"/>
  <c r="Q5319" i="5"/>
  <c r="N4828" i="5"/>
  <c r="O4828" i="5" s="1"/>
  <c r="P4828" i="5" s="1"/>
  <c r="N5084" i="5"/>
  <c r="O5084" i="5" s="1"/>
  <c r="P5084" i="5" s="1"/>
  <c r="Q5084" i="5"/>
  <c r="N4790" i="5"/>
  <c r="O4790" i="5" s="1"/>
  <c r="P4790" i="5" s="1"/>
  <c r="N4949" i="5"/>
  <c r="O4949" i="5" s="1"/>
  <c r="P4949" i="5" s="1"/>
  <c r="N5610" i="5"/>
  <c r="O5610" i="5" s="1"/>
  <c r="P5610" i="5" s="1"/>
  <c r="N5003" i="5"/>
  <c r="O5003" i="5" s="1"/>
  <c r="P5003" i="5" s="1"/>
  <c r="Q5815" i="5"/>
  <c r="N5815" i="5"/>
  <c r="O5815" i="5" s="1"/>
  <c r="P5815" i="5" s="1"/>
  <c r="Q4687" i="5"/>
  <c r="N4687" i="5"/>
  <c r="O4687" i="5" s="1"/>
  <c r="P4687" i="5" s="1"/>
  <c r="N4958" i="5"/>
  <c r="Q4958" i="5"/>
  <c r="O4958" i="5"/>
  <c r="P4958" i="5" s="1"/>
  <c r="N3403" i="5"/>
  <c r="O3403" i="5" s="1"/>
  <c r="P3403" i="5" s="1"/>
  <c r="Q3544" i="5"/>
  <c r="N3544" i="5"/>
  <c r="O3544" i="5" s="1"/>
  <c r="P3544" i="5" s="1"/>
  <c r="Q3652" i="5"/>
  <c r="N3652" i="5"/>
  <c r="O3652" i="5" s="1"/>
  <c r="P3652" i="5" s="1"/>
  <c r="Q3760" i="5"/>
  <c r="N3760" i="5"/>
  <c r="O3760" i="5" s="1"/>
  <c r="P3760" i="5" s="1"/>
  <c r="Q3868" i="5"/>
  <c r="N3868" i="5"/>
  <c r="O3868" i="5" s="1"/>
  <c r="P3868" i="5" s="1"/>
  <c r="Q3976" i="5"/>
  <c r="N3976" i="5"/>
  <c r="O3976" i="5" s="1"/>
  <c r="P3976" i="5" s="1"/>
  <c r="N4293" i="5"/>
  <c r="O4293" i="5" s="1"/>
  <c r="P4293" i="5" s="1"/>
  <c r="Q4293" i="5"/>
  <c r="N4463" i="5"/>
  <c r="O4463" i="5" s="1"/>
  <c r="P4463" i="5" s="1"/>
  <c r="Q4463" i="5"/>
  <c r="N4719" i="5"/>
  <c r="O4719" i="5" s="1"/>
  <c r="P4719" i="5" s="1"/>
  <c r="Q4719" i="5"/>
  <c r="N5001" i="5"/>
  <c r="O5001" i="5" s="1"/>
  <c r="P5001" i="5" s="1"/>
  <c r="Q5001" i="5"/>
  <c r="Q3583" i="5"/>
  <c r="N3583" i="5"/>
  <c r="O3583" i="5" s="1"/>
  <c r="P3583" i="5" s="1"/>
  <c r="Q3691" i="5"/>
  <c r="N3691" i="5"/>
  <c r="O3691" i="5" s="1"/>
  <c r="P3691" i="5" s="1"/>
  <c r="Q3799" i="5"/>
  <c r="N3799" i="5"/>
  <c r="O3799" i="5" s="1"/>
  <c r="P3799" i="5" s="1"/>
  <c r="Q3907" i="5"/>
  <c r="N3907" i="5"/>
  <c r="O3907" i="5" s="1"/>
  <c r="P3907" i="5" s="1"/>
  <c r="Q4015" i="5"/>
  <c r="N4015" i="5"/>
  <c r="O4015" i="5" s="1"/>
  <c r="P4015" i="5" s="1"/>
  <c r="N4177" i="5"/>
  <c r="O4177" i="5" s="1"/>
  <c r="P4177" i="5" s="1"/>
  <c r="Q4177" i="5"/>
  <c r="Q4345" i="5"/>
  <c r="N4345" i="5"/>
  <c r="O4345" i="5" s="1"/>
  <c r="P4345" i="5" s="1"/>
  <c r="Q4561" i="5"/>
  <c r="N4561" i="5"/>
  <c r="O4561" i="5" s="1"/>
  <c r="P4561" i="5" s="1"/>
  <c r="Q4777" i="5"/>
  <c r="N4777" i="5"/>
  <c r="O4777" i="5" s="1"/>
  <c r="P4777" i="5" s="1"/>
  <c r="Q4993" i="5"/>
  <c r="N4993" i="5"/>
  <c r="O4993" i="5" s="1"/>
  <c r="P4993" i="5" s="1"/>
  <c r="Q5812" i="5"/>
  <c r="N5812" i="5"/>
  <c r="O5812" i="5" s="1"/>
  <c r="P5812" i="5" s="1"/>
  <c r="N3708" i="5"/>
  <c r="O3708" i="5" s="1"/>
  <c r="P3708" i="5" s="1"/>
  <c r="N3924" i="5"/>
  <c r="O3924" i="5" s="1"/>
  <c r="P3924" i="5" s="1"/>
  <c r="Q4112" i="5"/>
  <c r="N4112" i="5"/>
  <c r="O4112" i="5" s="1"/>
  <c r="P4112" i="5" s="1"/>
  <c r="Q4268" i="5"/>
  <c r="N4268" i="5"/>
  <c r="O4268" i="5" s="1"/>
  <c r="P4268" i="5" s="1"/>
  <c r="N4469" i="5"/>
  <c r="O4469" i="5" s="1"/>
  <c r="P4469" i="5" s="1"/>
  <c r="N4685" i="5"/>
  <c r="O4685" i="5" s="1"/>
  <c r="P4685" i="5" s="1"/>
  <c r="Q4685" i="5"/>
  <c r="N4901" i="5"/>
  <c r="O4901" i="5" s="1"/>
  <c r="P4901" i="5" s="1"/>
  <c r="N5528" i="5"/>
  <c r="O5528" i="5" s="1"/>
  <c r="P5528" i="5" s="1"/>
  <c r="N5190" i="5"/>
  <c r="O5190" i="5" s="1"/>
  <c r="P5190" i="5" s="1"/>
  <c r="Q5190" i="5"/>
  <c r="Q4066" i="5"/>
  <c r="N4066" i="5"/>
  <c r="O4066" i="5" s="1"/>
  <c r="P4066" i="5" s="1"/>
  <c r="N4210" i="5"/>
  <c r="O4210" i="5" s="1"/>
  <c r="P4210" i="5" s="1"/>
  <c r="Q4210" i="5"/>
  <c r="N4350" i="5"/>
  <c r="O4350" i="5" s="1"/>
  <c r="P4350" i="5" s="1"/>
  <c r="Q4350" i="5"/>
  <c r="N4512" i="5"/>
  <c r="O4512" i="5" s="1"/>
  <c r="P4512" i="5" s="1"/>
  <c r="Q4512" i="5"/>
  <c r="N4674" i="5"/>
  <c r="O4674" i="5" s="1"/>
  <c r="P4674" i="5" s="1"/>
  <c r="N4836" i="5"/>
  <c r="O4836" i="5" s="1"/>
  <c r="P4836" i="5" s="1"/>
  <c r="N4998" i="5"/>
  <c r="O4998" i="5" s="1"/>
  <c r="P4998" i="5" s="1"/>
  <c r="N5324" i="5"/>
  <c r="O5324" i="5" s="1"/>
  <c r="P5324" i="5" s="1"/>
  <c r="Q6018" i="5"/>
  <c r="N6018" i="5"/>
  <c r="O6018" i="5" s="1"/>
  <c r="P6018" i="5" s="1"/>
  <c r="N5805" i="5"/>
  <c r="O5805" i="5" s="1"/>
  <c r="P5805" i="5" s="1"/>
  <c r="Q5728" i="5"/>
  <c r="N5728" i="5"/>
  <c r="O5728" i="5" s="1"/>
  <c r="P5728" i="5" s="1"/>
  <c r="Q5442" i="5"/>
  <c r="N5442" i="5"/>
  <c r="O5442" i="5" s="1"/>
  <c r="P5442" i="5" s="1"/>
  <c r="N5304" i="5"/>
  <c r="O5304" i="5" s="1"/>
  <c r="P5304" i="5" s="1"/>
  <c r="N5921" i="5"/>
  <c r="O5921" i="5" s="1"/>
  <c r="P5921" i="5" s="1"/>
  <c r="Q5921" i="5"/>
  <c r="N5606" i="5"/>
  <c r="O5606" i="5" s="1"/>
  <c r="P5606" i="5" s="1"/>
  <c r="N4128" i="5"/>
  <c r="O4128" i="5" s="1"/>
  <c r="P4128" i="5" s="1"/>
  <c r="N4272" i="5"/>
  <c r="O4272" i="5" s="1"/>
  <c r="P4272" i="5" s="1"/>
  <c r="Q4272" i="5"/>
  <c r="N4433" i="5"/>
  <c r="O4433" i="5" s="1"/>
  <c r="P4433" i="5" s="1"/>
  <c r="N4595" i="5"/>
  <c r="O4595" i="5" s="1"/>
  <c r="P4595" i="5" s="1"/>
  <c r="N4757" i="5"/>
  <c r="O4757" i="5" s="1"/>
  <c r="P4757" i="5" s="1"/>
  <c r="N4919" i="5"/>
  <c r="O4919" i="5" s="1"/>
  <c r="P4919" i="5" s="1"/>
  <c r="Q5120" i="5"/>
  <c r="N5120" i="5"/>
  <c r="O5120" i="5" s="1"/>
  <c r="P5120" i="5" s="1"/>
  <c r="N5810" i="5"/>
  <c r="O5810" i="5" s="1"/>
  <c r="P5810" i="5" s="1"/>
  <c r="Q5810" i="5"/>
  <c r="N5201" i="5"/>
  <c r="O5201" i="5" s="1"/>
  <c r="P5201" i="5" s="1"/>
  <c r="N5951" i="5"/>
  <c r="O5951" i="5" s="1"/>
  <c r="P5951" i="5" s="1"/>
  <c r="Q5951" i="5"/>
  <c r="Q5300" i="5"/>
  <c r="N5300" i="5"/>
  <c r="O5300" i="5" s="1"/>
  <c r="P5300" i="5" s="1"/>
  <c r="Q6559" i="5"/>
  <c r="N6559" i="5"/>
  <c r="O6559" i="5" s="1"/>
  <c r="P6559" i="5" s="1"/>
  <c r="N6152" i="5"/>
  <c r="O6152" i="5" s="1"/>
  <c r="P6152" i="5" s="1"/>
  <c r="Q6152" i="5"/>
  <c r="N5642" i="5"/>
  <c r="O5642" i="5" s="1"/>
  <c r="P5642" i="5" s="1"/>
  <c r="N6219" i="5"/>
  <c r="O6219" i="5" s="1"/>
  <c r="P6219" i="5" s="1"/>
  <c r="Q6219" i="5"/>
  <c r="N5508" i="5"/>
  <c r="O5508" i="5" s="1"/>
  <c r="P5508" i="5" s="1"/>
  <c r="Q5508" i="5"/>
  <c r="N5961" i="5"/>
  <c r="O5961" i="5" s="1"/>
  <c r="P5961" i="5" s="1"/>
  <c r="N5340" i="5"/>
  <c r="O5340" i="5" s="1"/>
  <c r="P5340" i="5" s="1"/>
  <c r="Q5340" i="5"/>
  <c r="N5551" i="5"/>
  <c r="Q5551" i="5"/>
  <c r="O5551" i="5"/>
  <c r="P5551" i="5" s="1"/>
  <c r="Q6034" i="5"/>
  <c r="N6034" i="5"/>
  <c r="O6034" i="5" s="1"/>
  <c r="P6034" i="5" s="1"/>
  <c r="N4403" i="5"/>
  <c r="O4403" i="5" s="1"/>
  <c r="P4403" i="5" s="1"/>
  <c r="N4511" i="5"/>
  <c r="O4511" i="5" s="1"/>
  <c r="P4511" i="5" s="1"/>
  <c r="Q4511" i="5"/>
  <c r="N4619" i="5"/>
  <c r="O4619" i="5" s="1"/>
  <c r="P4619" i="5" s="1"/>
  <c r="N4727" i="5"/>
  <c r="O4727" i="5" s="1"/>
  <c r="P4727" i="5" s="1"/>
  <c r="N4835" i="5"/>
  <c r="O4835" i="5" s="1"/>
  <c r="P4835" i="5" s="1"/>
  <c r="N4943" i="5"/>
  <c r="O4943" i="5" s="1"/>
  <c r="P4943" i="5" s="1"/>
  <c r="Q4943" i="5"/>
  <c r="N5051" i="5"/>
  <c r="O5051" i="5" s="1"/>
  <c r="P5051" i="5" s="1"/>
  <c r="Q5051" i="5"/>
  <c r="N5397" i="5"/>
  <c r="O5397" i="5" s="1"/>
  <c r="P5397" i="5" s="1"/>
  <c r="Q5736" i="5"/>
  <c r="N5736" i="5"/>
  <c r="O5736" i="5" s="1"/>
  <c r="P5736" i="5" s="1"/>
  <c r="Q5526" i="5"/>
  <c r="N5526" i="5"/>
  <c r="O5526" i="5" s="1"/>
  <c r="P5526" i="5" s="1"/>
  <c r="N5985" i="5"/>
  <c r="O5985" i="5" s="1"/>
  <c r="P5985" i="5" s="1"/>
  <c r="N5391" i="5"/>
  <c r="O5391" i="5" s="1"/>
  <c r="P5391" i="5" s="1"/>
  <c r="Q5391" i="5"/>
  <c r="N6231" i="5"/>
  <c r="O6231" i="5" s="1"/>
  <c r="P6231" i="5" s="1"/>
  <c r="N5487" i="5"/>
  <c r="O5487" i="5" s="1"/>
  <c r="P5487" i="5" s="1"/>
  <c r="Q5487" i="5"/>
  <c r="N5628" i="5"/>
  <c r="O5628" i="5"/>
  <c r="P5628" i="5" s="1"/>
  <c r="N5790" i="5"/>
  <c r="O5790" i="5" s="1"/>
  <c r="P5790" i="5" s="1"/>
  <c r="Q5790" i="5"/>
  <c r="N6036" i="5"/>
  <c r="O6036" i="5" s="1"/>
  <c r="P6036" i="5" s="1"/>
  <c r="N5638" i="5"/>
  <c r="O5638" i="5" s="1"/>
  <c r="P5638" i="5" s="1"/>
  <c r="Q5638" i="5"/>
  <c r="Q5911" i="5"/>
  <c r="N5911" i="5"/>
  <c r="O5911" i="5" s="1"/>
  <c r="P5911" i="5" s="1"/>
  <c r="N6118" i="5"/>
  <c r="O6118" i="5" s="1"/>
  <c r="P6118" i="5" s="1"/>
  <c r="N6816" i="5"/>
  <c r="O6816" i="5" s="1"/>
  <c r="P6816" i="5" s="1"/>
  <c r="Q6816" i="5"/>
  <c r="N5741" i="5"/>
  <c r="O5741" i="5" s="1"/>
  <c r="P5741" i="5" s="1"/>
  <c r="N5917" i="5"/>
  <c r="O5917" i="5" s="1"/>
  <c r="P5917" i="5" s="1"/>
  <c r="Q5917" i="5"/>
  <c r="N6200" i="5"/>
  <c r="O6200" i="5" s="1"/>
  <c r="P6200" i="5" s="1"/>
  <c r="N5731" i="5"/>
  <c r="O5731" i="5" s="1"/>
  <c r="P5731" i="5" s="1"/>
  <c r="Q5731" i="5"/>
  <c r="N5928" i="5"/>
  <c r="O5928" i="5" s="1"/>
  <c r="P5928" i="5" s="1"/>
  <c r="Q5928" i="5"/>
  <c r="N6571" i="5"/>
  <c r="O6571" i="5" s="1"/>
  <c r="P6571" i="5" s="1"/>
  <c r="Q6571" i="5"/>
  <c r="N5777" i="5"/>
  <c r="O5777" i="5" s="1"/>
  <c r="P5777" i="5" s="1"/>
  <c r="Q5777" i="5"/>
  <c r="N5954" i="5"/>
  <c r="O5954" i="5" s="1"/>
  <c r="P5954" i="5" s="1"/>
  <c r="Q5954" i="5"/>
  <c r="N6265" i="5"/>
  <c r="O6265" i="5" s="1"/>
  <c r="P6265" i="5" s="1"/>
  <c r="N5659" i="5"/>
  <c r="O5659" i="5" s="1"/>
  <c r="P5659" i="5" s="1"/>
  <c r="Q5659" i="5"/>
  <c r="Q5856" i="5"/>
  <c r="N5856" i="5"/>
  <c r="O5856" i="5" s="1"/>
  <c r="P5856" i="5" s="1"/>
  <c r="N6119" i="5"/>
  <c r="O6119" i="5" s="1"/>
  <c r="P6119" i="5" s="1"/>
  <c r="Q6119" i="5"/>
  <c r="N5102" i="5"/>
  <c r="O5102" i="5" s="1"/>
  <c r="P5102" i="5" s="1"/>
  <c r="N5174" i="5"/>
  <c r="O5174" i="5" s="1"/>
  <c r="P5174" i="5" s="1"/>
  <c r="Q5246" i="5"/>
  <c r="N5246" i="5"/>
  <c r="O5246" i="5" s="1"/>
  <c r="P5246" i="5" s="1"/>
  <c r="N5318" i="5"/>
  <c r="O5318" i="5" s="1"/>
  <c r="P5318" i="5" s="1"/>
  <c r="Q5444" i="5"/>
  <c r="N5444" i="5"/>
  <c r="O5444" i="5" s="1"/>
  <c r="P5444" i="5" s="1"/>
  <c r="N5717" i="5"/>
  <c r="O5717" i="5" s="1"/>
  <c r="P5717" i="5" s="1"/>
  <c r="Q5717" i="5"/>
  <c r="Q5916" i="5"/>
  <c r="N5916" i="5"/>
  <c r="O5916" i="5" s="1"/>
  <c r="P5916" i="5" s="1"/>
  <c r="N6286" i="5"/>
  <c r="O6286" i="5" s="1"/>
  <c r="P6286" i="5" s="1"/>
  <c r="Q6286" i="5"/>
  <c r="N6407" i="5"/>
  <c r="O6407" i="5" s="1"/>
  <c r="P6407" i="5" s="1"/>
  <c r="N5564" i="5"/>
  <c r="O5564" i="5" s="1"/>
  <c r="P5564" i="5" s="1"/>
  <c r="Q5764" i="5"/>
  <c r="N5764" i="5"/>
  <c r="O5764" i="5" s="1"/>
  <c r="P5764" i="5" s="1"/>
  <c r="Q5980" i="5"/>
  <c r="N5980" i="5"/>
  <c r="O5980" i="5" s="1"/>
  <c r="P5980" i="5" s="1"/>
  <c r="N6140" i="5"/>
  <c r="O6140" i="5" s="1"/>
  <c r="P6140" i="5" s="1"/>
  <c r="N6543" i="5"/>
  <c r="O6543" i="5" s="1"/>
  <c r="P6543" i="5" s="1"/>
  <c r="N6471" i="5"/>
  <c r="O6471" i="5" s="1"/>
  <c r="P6471" i="5" s="1"/>
  <c r="N5545" i="5"/>
  <c r="O5545" i="5" s="1"/>
  <c r="P5545" i="5" s="1"/>
  <c r="Q5545" i="5"/>
  <c r="N5720" i="5"/>
  <c r="O5720" i="5" s="1"/>
  <c r="P5720" i="5" s="1"/>
  <c r="N5833" i="5"/>
  <c r="O5833" i="5" s="1"/>
  <c r="P5833" i="5" s="1"/>
  <c r="Q5833" i="5"/>
  <c r="N5971" i="5"/>
  <c r="O5971" i="5" s="1"/>
  <c r="P5971" i="5" s="1"/>
  <c r="Q5971" i="5"/>
  <c r="N6070" i="5"/>
  <c r="O6070" i="5" s="1"/>
  <c r="P6070" i="5" s="1"/>
  <c r="N6271" i="5"/>
  <c r="O6271" i="5" s="1"/>
  <c r="P6271" i="5" s="1"/>
  <c r="Q5560" i="5"/>
  <c r="N5560" i="5"/>
  <c r="O5560" i="5" s="1"/>
  <c r="P5560" i="5" s="1"/>
  <c r="Q5680" i="5"/>
  <c r="N5680" i="5"/>
  <c r="O5680" i="5" s="1"/>
  <c r="P5680" i="5" s="1"/>
  <c r="Q5752" i="5"/>
  <c r="N5752" i="5"/>
  <c r="O5752" i="5" s="1"/>
  <c r="P5752" i="5" s="1"/>
  <c r="N5824" i="5"/>
  <c r="O5824" i="5" s="1"/>
  <c r="P5824" i="5" s="1"/>
  <c r="Q5824" i="5"/>
  <c r="Q5896" i="5"/>
  <c r="N5896" i="5"/>
  <c r="O5896" i="5" s="1"/>
  <c r="P5896" i="5" s="1"/>
  <c r="Q5968" i="5"/>
  <c r="N5968" i="5"/>
  <c r="O5968" i="5" s="1"/>
  <c r="P5968" i="5" s="1"/>
  <c r="Q6040" i="5"/>
  <c r="N6040" i="5"/>
  <c r="O6040" i="5" s="1"/>
  <c r="P6040" i="5" s="1"/>
  <c r="N6410" i="5"/>
  <c r="O6410" i="5" s="1"/>
  <c r="P6410" i="5" s="1"/>
  <c r="N5089" i="5"/>
  <c r="O5089" i="5" s="1"/>
  <c r="P5089" i="5" s="1"/>
  <c r="Q5089" i="5"/>
  <c r="Q5125" i="5"/>
  <c r="N5125" i="5"/>
  <c r="O5125" i="5" s="1"/>
  <c r="P5125" i="5" s="1"/>
  <c r="N5161" i="5"/>
  <c r="O5161" i="5" s="1"/>
  <c r="P5161" i="5" s="1"/>
  <c r="Q5161" i="5"/>
  <c r="N5197" i="5"/>
  <c r="O5197" i="5" s="1"/>
  <c r="P5197" i="5" s="1"/>
  <c r="Q5197" i="5"/>
  <c r="N5233" i="5"/>
  <c r="O5233" i="5" s="1"/>
  <c r="P5233" i="5" s="1"/>
  <c r="Q5233" i="5"/>
  <c r="N5269" i="5"/>
  <c r="O5269" i="5" s="1"/>
  <c r="P5269" i="5" s="1"/>
  <c r="Q5269" i="5"/>
  <c r="N5305" i="5"/>
  <c r="O5305" i="5" s="1"/>
  <c r="P5305" i="5" s="1"/>
  <c r="Q5305" i="5"/>
  <c r="N5341" i="5"/>
  <c r="O5341" i="5" s="1"/>
  <c r="P5341" i="5" s="1"/>
  <c r="Q5341" i="5"/>
  <c r="Q5377" i="5"/>
  <c r="N5377" i="5"/>
  <c r="O5377" i="5" s="1"/>
  <c r="P5377" i="5" s="1"/>
  <c r="N5413" i="5"/>
  <c r="O5413" i="5" s="1"/>
  <c r="P5413" i="5" s="1"/>
  <c r="Q5413" i="5"/>
  <c r="N5449" i="5"/>
  <c r="O5449" i="5" s="1"/>
  <c r="P5449" i="5" s="1"/>
  <c r="Q5449" i="5"/>
  <c r="N5485" i="5"/>
  <c r="O5485" i="5" s="1"/>
  <c r="P5485" i="5" s="1"/>
  <c r="Q5485" i="5"/>
  <c r="N5629" i="5"/>
  <c r="O5629" i="5" s="1"/>
  <c r="P5629" i="5" s="1"/>
  <c r="Q5629" i="5"/>
  <c r="N6303" i="5"/>
  <c r="O6303" i="5" s="1"/>
  <c r="P6303" i="5" s="1"/>
  <c r="Q6303" i="5"/>
  <c r="N6185" i="5"/>
  <c r="O6185" i="5" s="1"/>
  <c r="P6185" i="5" s="1"/>
  <c r="Q6185" i="5"/>
  <c r="N6365" i="5"/>
  <c r="O6365" i="5" s="1"/>
  <c r="P6365" i="5" s="1"/>
  <c r="Q6365" i="5"/>
  <c r="N6801" i="5"/>
  <c r="O6801" i="5" s="1"/>
  <c r="P6801" i="5" s="1"/>
  <c r="Q6633" i="5"/>
  <c r="N6633" i="5"/>
  <c r="O6633" i="5" s="1"/>
  <c r="P6633" i="5" s="1"/>
  <c r="N6181" i="5"/>
  <c r="O6181" i="5" s="1"/>
  <c r="P6181" i="5" s="1"/>
  <c r="N6337" i="5"/>
  <c r="O6337" i="5" s="1"/>
  <c r="P6337" i="5" s="1"/>
  <c r="Q6337" i="5"/>
  <c r="N6683" i="5"/>
  <c r="O6683" i="5" s="1"/>
  <c r="P6683" i="5" s="1"/>
  <c r="N6573" i="5"/>
  <c r="O6573" i="5" s="1"/>
  <c r="P6573" i="5" s="1"/>
  <c r="Q6573" i="5"/>
  <c r="N6157" i="5"/>
  <c r="O6157" i="5" s="1"/>
  <c r="P6157" i="5" s="1"/>
  <c r="N6296" i="5"/>
  <c r="O6296" i="5" s="1"/>
  <c r="P6296" i="5" s="1"/>
  <c r="Q6296" i="5"/>
  <c r="N6459" i="5"/>
  <c r="O6459" i="5" s="1"/>
  <c r="P6459" i="5" s="1"/>
  <c r="Q6708" i="5"/>
  <c r="N6708" i="5"/>
  <c r="O6708" i="5"/>
  <c r="P6708" i="5" s="1"/>
  <c r="N6272" i="5"/>
  <c r="O6272" i="5" s="1"/>
  <c r="P6272" i="5" s="1"/>
  <c r="Q6272" i="5"/>
  <c r="N6420" i="5"/>
  <c r="O6420" i="5" s="1"/>
  <c r="P6420" i="5" s="1"/>
  <c r="Q6420" i="5"/>
  <c r="Q6541" i="5"/>
  <c r="N6541" i="5"/>
  <c r="O6541" i="5" s="1"/>
  <c r="P6541" i="5" s="1"/>
  <c r="N6405" i="5"/>
  <c r="O6405" i="5" s="1"/>
  <c r="P6405" i="5" s="1"/>
  <c r="Q6405" i="5"/>
  <c r="Q6600" i="5"/>
  <c r="N6600" i="5"/>
  <c r="O6600" i="5" s="1"/>
  <c r="P6600" i="5" s="1"/>
  <c r="N6567" i="5"/>
  <c r="O6567" i="5" s="1"/>
  <c r="P6567" i="5" s="1"/>
  <c r="Q6567" i="5"/>
  <c r="Q6452" i="5"/>
  <c r="N6452" i="5"/>
  <c r="O6452" i="5" s="1"/>
  <c r="P6452" i="5" s="1"/>
  <c r="Q6355" i="5"/>
  <c r="N6355" i="5"/>
  <c r="O6355" i="5" s="1"/>
  <c r="P6355" i="5" s="1"/>
  <c r="Q6577" i="5"/>
  <c r="N6577" i="5"/>
  <c r="O6577" i="5" s="1"/>
  <c r="P6577" i="5" s="1"/>
  <c r="N6084" i="5"/>
  <c r="O6084" i="5" s="1"/>
  <c r="P6084" i="5" s="1"/>
  <c r="N6120" i="5"/>
  <c r="O6120" i="5" s="1"/>
  <c r="P6120" i="5" s="1"/>
  <c r="N6156" i="5"/>
  <c r="O6156" i="5" s="1"/>
  <c r="P6156" i="5" s="1"/>
  <c r="N6192" i="5"/>
  <c r="O6192" i="5" s="1"/>
  <c r="P6192" i="5" s="1"/>
  <c r="N6263" i="5"/>
  <c r="O6263" i="5" s="1"/>
  <c r="P6263" i="5" s="1"/>
  <c r="N6449" i="5"/>
  <c r="O6449" i="5" s="1"/>
  <c r="P6449" i="5" s="1"/>
  <c r="N6648" i="5"/>
  <c r="O6648" i="5" s="1"/>
  <c r="P6648" i="5" s="1"/>
  <c r="Q6260" i="5"/>
  <c r="N6260" i="5"/>
  <c r="O6260" i="5" s="1"/>
  <c r="P6260" i="5" s="1"/>
  <c r="N6381" i="5"/>
  <c r="O6381" i="5" s="1"/>
  <c r="P6381" i="5" s="1"/>
  <c r="Q6381" i="5"/>
  <c r="Q6595" i="5"/>
  <c r="N6595" i="5"/>
  <c r="O6595" i="5" s="1"/>
  <c r="P6595" i="5" s="1"/>
  <c r="N6712" i="5"/>
  <c r="O6712" i="5" s="1"/>
  <c r="P6712" i="5" s="1"/>
  <c r="Q6712" i="5"/>
  <c r="Q6723" i="5"/>
  <c r="N6723" i="5"/>
  <c r="O6723" i="5" s="1"/>
  <c r="P6723" i="5" s="1"/>
  <c r="Q6700" i="5"/>
  <c r="N6700" i="5"/>
  <c r="O6700" i="5" s="1"/>
  <c r="P6700" i="5" s="1"/>
  <c r="N7043" i="5"/>
  <c r="O7043" i="5" s="1"/>
  <c r="P7043" i="5" s="1"/>
  <c r="N7212" i="5"/>
  <c r="O7212" i="5" s="1"/>
  <c r="P7212" i="5" s="1"/>
  <c r="N6995" i="5"/>
  <c r="O6995" i="5" s="1"/>
  <c r="P6995" i="5" s="1"/>
  <c r="N6586" i="5"/>
  <c r="O6586" i="5" s="1"/>
  <c r="P6586" i="5" s="1"/>
  <c r="Q6586" i="5"/>
  <c r="N6883" i="5"/>
  <c r="O6883" i="5" s="1"/>
  <c r="P6883" i="5" s="1"/>
  <c r="Q6883" i="5"/>
  <c r="N6848" i="5"/>
  <c r="O6848" i="5" s="1"/>
  <c r="P6848" i="5" s="1"/>
  <c r="Q6848" i="5"/>
  <c r="N7157" i="5"/>
  <c r="O7157" i="5" s="1"/>
  <c r="P7157" i="5" s="1"/>
  <c r="N6717" i="5"/>
  <c r="O6717" i="5" s="1"/>
  <c r="P6717" i="5" s="1"/>
  <c r="Q6717" i="5"/>
  <c r="N6910" i="5"/>
  <c r="O6910" i="5" s="1"/>
  <c r="P6910" i="5" s="1"/>
  <c r="N7219" i="5"/>
  <c r="O7219" i="5" s="1"/>
  <c r="P7219" i="5" s="1"/>
  <c r="N6699" i="5"/>
  <c r="O6699" i="5" s="1"/>
  <c r="P6699" i="5" s="1"/>
  <c r="N6923" i="5"/>
  <c r="O6923" i="5" s="1"/>
  <c r="P6923" i="5" s="1"/>
  <c r="N6281" i="5"/>
  <c r="O6281" i="5" s="1"/>
  <c r="P6281" i="5" s="1"/>
  <c r="Q6281" i="5"/>
  <c r="N6425" i="5"/>
  <c r="O6425" i="5" s="1"/>
  <c r="P6425" i="5" s="1"/>
  <c r="Q6425" i="5"/>
  <c r="N6575" i="5"/>
  <c r="O6575" i="5" s="1"/>
  <c r="P6575" i="5" s="1"/>
  <c r="Q6575" i="5"/>
  <c r="N6916" i="5"/>
  <c r="O6916" i="5" s="1"/>
  <c r="P6916" i="5" s="1"/>
  <c r="N7583" i="5"/>
  <c r="O7583" i="5" s="1"/>
  <c r="P7583" i="5" s="1"/>
  <c r="N6934" i="5"/>
  <c r="O6934" i="5" s="1"/>
  <c r="P6934" i="5" s="1"/>
  <c r="Q6934" i="5"/>
  <c r="Q6670" i="5"/>
  <c r="N6670" i="5"/>
  <c r="O6670" i="5" s="1"/>
  <c r="P6670" i="5" s="1"/>
  <c r="N6904" i="5"/>
  <c r="O6904" i="5" s="1"/>
  <c r="P6904" i="5" s="1"/>
  <c r="N7434" i="5"/>
  <c r="O7434" i="5" s="1"/>
  <c r="P7434" i="5" s="1"/>
  <c r="N7249" i="5"/>
  <c r="O7249" i="5" s="1"/>
  <c r="P7249" i="5" s="1"/>
  <c r="N6994" i="5"/>
  <c r="O6994" i="5" s="1"/>
  <c r="P6994" i="5" s="1"/>
  <c r="N7224" i="5"/>
  <c r="O7224" i="5" s="1"/>
  <c r="P7224" i="5" s="1"/>
  <c r="Q7224" i="5"/>
  <c r="N6944" i="5"/>
  <c r="O6944" i="5" s="1"/>
  <c r="P6944" i="5" s="1"/>
  <c r="N7361" i="5"/>
  <c r="O7361" i="5" s="1"/>
  <c r="P7361" i="5" s="1"/>
  <c r="N6616" i="5"/>
  <c r="O6616" i="5" s="1"/>
  <c r="P6616" i="5" s="1"/>
  <c r="Q6616" i="5"/>
  <c r="N6792" i="5"/>
  <c r="O6792" i="5" s="1"/>
  <c r="P6792" i="5" s="1"/>
  <c r="N6989" i="5"/>
  <c r="O6989" i="5" s="1"/>
  <c r="P6989" i="5" s="1"/>
  <c r="N7374" i="5"/>
  <c r="O7374" i="5" s="1"/>
  <c r="P7374" i="5" s="1"/>
  <c r="Q6978" i="5"/>
  <c r="N6978" i="5"/>
  <c r="O6978" i="5" s="1"/>
  <c r="P6978" i="5" s="1"/>
  <c r="N7172" i="5"/>
  <c r="O7172" i="5" s="1"/>
  <c r="P7172" i="5" s="1"/>
  <c r="Q7172" i="5"/>
  <c r="N6913" i="5"/>
  <c r="O6913" i="5" s="1"/>
  <c r="P6913" i="5" s="1"/>
  <c r="N7071" i="5"/>
  <c r="O7071" i="5" s="1"/>
  <c r="P7071" i="5" s="1"/>
  <c r="Q7071" i="5"/>
  <c r="Q7829" i="5"/>
  <c r="N7829" i="5"/>
  <c r="O7829" i="5" s="1"/>
  <c r="P7829" i="5" s="1"/>
  <c r="N7126" i="5"/>
  <c r="O7126" i="5" s="1"/>
  <c r="P7126" i="5" s="1"/>
  <c r="Q7554" i="5"/>
  <c r="N7554" i="5"/>
  <c r="O7554" i="5" s="1"/>
  <c r="P7554" i="5" s="1"/>
  <c r="N7145" i="5"/>
  <c r="O7145" i="5" s="1"/>
  <c r="P7145" i="5" s="1"/>
  <c r="N7320" i="5"/>
  <c r="O7320" i="5" s="1"/>
  <c r="P7320" i="5" s="1"/>
  <c r="Q7320" i="5"/>
  <c r="N6642" i="5"/>
  <c r="O6642" i="5" s="1"/>
  <c r="P6642" i="5" s="1"/>
  <c r="N6767" i="5"/>
  <c r="O6767" i="5" s="1"/>
  <c r="P6767" i="5" s="1"/>
  <c r="N6896" i="5"/>
  <c r="O6896" i="5" s="1"/>
  <c r="P6896" i="5" s="1"/>
  <c r="N7030" i="5"/>
  <c r="O7030" i="5" s="1"/>
  <c r="P7030" i="5" s="1"/>
  <c r="Q7030" i="5"/>
  <c r="N7196" i="5"/>
  <c r="O7196" i="5"/>
  <c r="P7196" i="5" s="1"/>
  <c r="N7746" i="5"/>
  <c r="O7746" i="5" s="1"/>
  <c r="P7746" i="5" s="1"/>
  <c r="Q7844" i="5"/>
  <c r="N7844" i="5"/>
  <c r="O7844" i="5" s="1"/>
  <c r="P7844" i="5" s="1"/>
  <c r="N7425" i="5"/>
  <c r="O7425" i="5" s="1"/>
  <c r="P7425" i="5" s="1"/>
  <c r="N7174" i="5"/>
  <c r="O7174" i="5" s="1"/>
  <c r="P7174" i="5" s="1"/>
  <c r="N7360" i="5"/>
  <c r="O7360" i="5" s="1"/>
  <c r="P7360" i="5" s="1"/>
  <c r="N7475" i="5"/>
  <c r="O7475" i="5" s="1"/>
  <c r="P7475" i="5" s="1"/>
  <c r="N7204" i="5"/>
  <c r="O7204" i="5" s="1"/>
  <c r="P7204" i="5" s="1"/>
  <c r="N7332" i="5"/>
  <c r="O7332" i="5" s="1"/>
  <c r="P7332" i="5" s="1"/>
  <c r="Q7332" i="5"/>
  <c r="Q7624" i="5"/>
  <c r="N7624" i="5"/>
  <c r="O7624" i="5" s="1"/>
  <c r="P7624" i="5" s="1"/>
  <c r="N6638" i="5"/>
  <c r="O6638" i="5" s="1"/>
  <c r="P6638" i="5" s="1"/>
  <c r="N6727" i="5"/>
  <c r="O6727" i="5" s="1"/>
  <c r="P6727" i="5" s="1"/>
  <c r="Q6727" i="5"/>
  <c r="N6835" i="5"/>
  <c r="O6835" i="5" s="1"/>
  <c r="P6835" i="5" s="1"/>
  <c r="Q6835" i="5"/>
  <c r="Q6943" i="5"/>
  <c r="N6943" i="5"/>
  <c r="O6943" i="5" s="1"/>
  <c r="P6943" i="5" s="1"/>
  <c r="N7052" i="5"/>
  <c r="O7052" i="5" s="1"/>
  <c r="P7052" i="5" s="1"/>
  <c r="N7197" i="5"/>
  <c r="O7197" i="5" s="1"/>
  <c r="P7197" i="5" s="1"/>
  <c r="Q7197" i="5"/>
  <c r="N7351" i="5"/>
  <c r="O7351" i="5" s="1"/>
  <c r="P7351" i="5" s="1"/>
  <c r="Q7351" i="5"/>
  <c r="N7234" i="5"/>
  <c r="O7234" i="5" s="1"/>
  <c r="P7234" i="5" s="1"/>
  <c r="Q7234" i="5"/>
  <c r="N7407" i="5"/>
  <c r="O7407" i="5" s="1"/>
  <c r="P7407" i="5" s="1"/>
  <c r="Q7252" i="5"/>
  <c r="N7252" i="5"/>
  <c r="O7252" i="5" s="1"/>
  <c r="P7252" i="5" s="1"/>
  <c r="N7424" i="5"/>
  <c r="O7424" i="5" s="1"/>
  <c r="P7424" i="5" s="1"/>
  <c r="Q7424" i="5"/>
  <c r="N7236" i="5"/>
  <c r="O7236" i="5" s="1"/>
  <c r="P7236" i="5" s="1"/>
  <c r="Q7236" i="5"/>
  <c r="N7445" i="5"/>
  <c r="O7445" i="5" s="1"/>
  <c r="P7445" i="5" s="1"/>
  <c r="N7628" i="5"/>
  <c r="O7628" i="5" s="1"/>
  <c r="P7628" i="5" s="1"/>
  <c r="N7588" i="5"/>
  <c r="O7588" i="5" s="1"/>
  <c r="P7588" i="5" s="1"/>
  <c r="N7452" i="5"/>
  <c r="O7452" i="5" s="1"/>
  <c r="P7452" i="5" s="1"/>
  <c r="Q7452" i="5"/>
  <c r="Q7747" i="5"/>
  <c r="N7747" i="5"/>
  <c r="O7747" i="5" s="1"/>
  <c r="P7747" i="5" s="1"/>
  <c r="N7528" i="5"/>
  <c r="O7528" i="5" s="1"/>
  <c r="P7528" i="5" s="1"/>
  <c r="N7836" i="5"/>
  <c r="O7836" i="5" s="1"/>
  <c r="P7836" i="5" s="1"/>
  <c r="Q7836" i="5"/>
  <c r="N7356" i="5"/>
  <c r="O7356" i="5" s="1"/>
  <c r="P7356" i="5" s="1"/>
  <c r="N7479" i="5"/>
  <c r="O7479" i="5" s="1"/>
  <c r="P7479" i="5" s="1"/>
  <c r="Q7479" i="5"/>
  <c r="N7062" i="5"/>
  <c r="O7062" i="5" s="1"/>
  <c r="P7062" i="5" s="1"/>
  <c r="N7190" i="5"/>
  <c r="O7190" i="5" s="1"/>
  <c r="P7190" i="5" s="1"/>
  <c r="Q7190" i="5"/>
  <c r="N7348" i="5"/>
  <c r="O7348" i="5" s="1"/>
  <c r="P7348" i="5" s="1"/>
  <c r="N7498" i="5"/>
  <c r="O7498" i="5" s="1"/>
  <c r="P7498" i="5" s="1"/>
  <c r="N7652" i="5"/>
  <c r="O7652" i="5" s="1"/>
  <c r="P7652" i="5" s="1"/>
  <c r="Q7652" i="5"/>
  <c r="Q7535" i="5"/>
  <c r="N7535" i="5"/>
  <c r="O7535" i="5" s="1"/>
  <c r="P7535" i="5" s="1"/>
  <c r="N7560" i="5"/>
  <c r="O7560" i="5" s="1"/>
  <c r="P7560" i="5" s="1"/>
  <c r="Q7738" i="5"/>
  <c r="N7738" i="5"/>
  <c r="O7738" i="5" s="1"/>
  <c r="P7738" i="5" s="1"/>
  <c r="Q7952" i="5"/>
  <c r="N7952" i="5"/>
  <c r="O7952" i="5" s="1"/>
  <c r="P7952" i="5" s="1"/>
  <c r="N7555" i="5"/>
  <c r="O7555" i="5" s="1"/>
  <c r="P7555" i="5" s="1"/>
  <c r="N7778" i="5"/>
  <c r="O7778" i="5" s="1"/>
  <c r="P7778" i="5" s="1"/>
  <c r="Q7778" i="5"/>
  <c r="N7533" i="5"/>
  <c r="O7533" i="5" s="1"/>
  <c r="P7533" i="5" s="1"/>
  <c r="Q7533" i="5"/>
  <c r="N7773" i="5"/>
  <c r="O7773" i="5" s="1"/>
  <c r="P7773" i="5" s="1"/>
  <c r="Q8441" i="5"/>
  <c r="N8441" i="5"/>
  <c r="O8441" i="5" s="1"/>
  <c r="P8441" i="5" s="1"/>
  <c r="N7732" i="5"/>
  <c r="O7732" i="5" s="1"/>
  <c r="P7732" i="5" s="1"/>
  <c r="Q7732" i="5"/>
  <c r="N8258" i="5"/>
  <c r="O8258" i="5" s="1"/>
  <c r="P8258" i="5" s="1"/>
  <c r="Q7286" i="5"/>
  <c r="N7286" i="5"/>
  <c r="O7286" i="5" s="1"/>
  <c r="P7286" i="5" s="1"/>
  <c r="N7430" i="5"/>
  <c r="O7430" i="5" s="1"/>
  <c r="P7430" i="5" s="1"/>
  <c r="Q7430" i="5"/>
  <c r="N7587" i="5"/>
  <c r="O7587" i="5" s="1"/>
  <c r="P7587" i="5" s="1"/>
  <c r="Q7587" i="5"/>
  <c r="N8003" i="5"/>
  <c r="O8003" i="5" s="1"/>
  <c r="P8003" i="5" s="1"/>
  <c r="Q8003" i="5"/>
  <c r="N7619" i="5"/>
  <c r="O7619" i="5" s="1"/>
  <c r="P7619" i="5" s="1"/>
  <c r="Q7619" i="5"/>
  <c r="N7818" i="5"/>
  <c r="O7818" i="5" s="1"/>
  <c r="P7818" i="5" s="1"/>
  <c r="Q7813" i="5"/>
  <c r="N7813" i="5"/>
  <c r="O7813" i="5" s="1"/>
  <c r="P7813" i="5" s="1"/>
  <c r="N8046" i="5"/>
  <c r="O8046" i="5" s="1"/>
  <c r="P8046" i="5" s="1"/>
  <c r="N7935" i="5"/>
  <c r="O7935" i="5"/>
  <c r="P7935" i="5" s="1"/>
  <c r="N7716" i="5"/>
  <c r="O7716" i="5" s="1"/>
  <c r="P7716" i="5" s="1"/>
  <c r="N7880" i="5"/>
  <c r="O7880" i="5" s="1"/>
  <c r="P7880" i="5" s="1"/>
  <c r="Q7880" i="5"/>
  <c r="Q8091" i="5"/>
  <c r="N8091" i="5"/>
  <c r="O8091" i="5" s="1"/>
  <c r="P8091" i="5" s="1"/>
  <c r="N7955" i="5"/>
  <c r="O7955" i="5" s="1"/>
  <c r="P7955" i="5" s="1"/>
  <c r="N7592" i="5"/>
  <c r="O7592" i="5" s="1"/>
  <c r="P7592" i="5" s="1"/>
  <c r="Q7592" i="5"/>
  <c r="Q7784" i="5"/>
  <c r="N7784" i="5"/>
  <c r="O7784" i="5"/>
  <c r="P7784" i="5" s="1"/>
  <c r="N7703" i="5"/>
  <c r="O7703" i="5" s="1"/>
  <c r="P7703" i="5" s="1"/>
  <c r="Q7703" i="5"/>
  <c r="Q7922" i="5"/>
  <c r="N7922" i="5"/>
  <c r="O7922" i="5" s="1"/>
  <c r="P7922" i="5" s="1"/>
  <c r="Q8160" i="5"/>
  <c r="N8160" i="5"/>
  <c r="O8160" i="5" s="1"/>
  <c r="P8160" i="5" s="1"/>
  <c r="Q8135" i="5"/>
  <c r="N8135" i="5"/>
  <c r="O8135" i="5" s="1"/>
  <c r="P8135" i="5" s="1"/>
  <c r="Q7777" i="5"/>
  <c r="N7777" i="5"/>
  <c r="O7777" i="5" s="1"/>
  <c r="P7777" i="5" s="1"/>
  <c r="Q8001" i="5"/>
  <c r="N8001" i="5"/>
  <c r="O8001" i="5" s="1"/>
  <c r="P8001" i="5" s="1"/>
  <c r="N8080" i="5"/>
  <c r="O8080" i="5" s="1"/>
  <c r="P8080" i="5" s="1"/>
  <c r="N8113" i="5"/>
  <c r="O8113" i="5" s="1"/>
  <c r="P8113" i="5" s="1"/>
  <c r="N8090" i="5"/>
  <c r="O8090" i="5" s="1"/>
  <c r="P8090" i="5" s="1"/>
  <c r="N7667" i="5"/>
  <c r="O7667" i="5" s="1"/>
  <c r="P7667" i="5" s="1"/>
  <c r="Q7667" i="5"/>
  <c r="N7775" i="5"/>
  <c r="O7775" i="5" s="1"/>
  <c r="P7775" i="5" s="1"/>
  <c r="Q7775" i="5"/>
  <c r="N8008" i="5"/>
  <c r="O8008" i="5" s="1"/>
  <c r="P8008" i="5" s="1"/>
  <c r="N8254" i="5"/>
  <c r="O8254" i="5" s="1"/>
  <c r="P8254" i="5" s="1"/>
  <c r="N8171" i="5"/>
  <c r="O8171" i="5" s="1"/>
  <c r="P8171" i="5" s="1"/>
  <c r="N8077" i="5"/>
  <c r="O8077" i="5" s="1"/>
  <c r="P8077" i="5" s="1"/>
  <c r="N8422" i="5"/>
  <c r="O8422" i="5" s="1"/>
  <c r="P8422" i="5" s="1"/>
  <c r="Q8422" i="5"/>
  <c r="N8240" i="5"/>
  <c r="O8240" i="5" s="1"/>
  <c r="P8240" i="5" s="1"/>
  <c r="N8250" i="5"/>
  <c r="O8250" i="5" s="1"/>
  <c r="P8250" i="5" s="1"/>
  <c r="Q8250" i="5"/>
  <c r="N8168" i="5"/>
  <c r="O8168" i="5" s="1"/>
  <c r="P8168" i="5" s="1"/>
  <c r="N8391" i="5"/>
  <c r="O8391" i="5" s="1"/>
  <c r="P8391" i="5" s="1"/>
  <c r="N7656" i="5"/>
  <c r="O7656" i="5" s="1"/>
  <c r="P7656" i="5" s="1"/>
  <c r="N7708" i="5"/>
  <c r="O7708" i="5" s="1"/>
  <c r="P7708" i="5" s="1"/>
  <c r="Q7708" i="5"/>
  <c r="N7852" i="5"/>
  <c r="O7852" i="5" s="1"/>
  <c r="P7852" i="5" s="1"/>
  <c r="N7984" i="5"/>
  <c r="O7984" i="5" s="1"/>
  <c r="P7984" i="5" s="1"/>
  <c r="N8112" i="5"/>
  <c r="O8112" i="5" s="1"/>
  <c r="P8112" i="5" s="1"/>
  <c r="Q8332" i="5"/>
  <c r="N8332" i="5"/>
  <c r="O8332" i="5" s="1"/>
  <c r="P8332" i="5" s="1"/>
  <c r="Q8227" i="5"/>
  <c r="N8227" i="5"/>
  <c r="O8227" i="5" s="1"/>
  <c r="P8227" i="5" s="1"/>
  <c r="N8487" i="5"/>
  <c r="O8487" i="5" s="1"/>
  <c r="P8487" i="5" s="1"/>
  <c r="Q8487" i="5"/>
  <c r="N8212" i="5"/>
  <c r="O8212" i="5" s="1"/>
  <c r="P8212" i="5" s="1"/>
  <c r="Q8212" i="5"/>
  <c r="N8301" i="5"/>
  <c r="O8301" i="5" s="1"/>
  <c r="P8301" i="5" s="1"/>
  <c r="Q8301" i="5"/>
  <c r="Q8310" i="5"/>
  <c r="N8310" i="5"/>
  <c r="O8310" i="5" s="1"/>
  <c r="P8310" i="5" s="1"/>
  <c r="N8050" i="5"/>
  <c r="O8050" i="5" s="1"/>
  <c r="P8050" i="5" s="1"/>
  <c r="Q8239" i="5"/>
  <c r="N8239" i="5"/>
  <c r="O8239" i="5" s="1"/>
  <c r="P8239" i="5" s="1"/>
  <c r="N8338" i="5"/>
  <c r="O8338" i="5" s="1"/>
  <c r="P8338" i="5" s="1"/>
  <c r="Q8338" i="5"/>
  <c r="N8374" i="5"/>
  <c r="O8374" i="5" s="1"/>
  <c r="P8374" i="5" s="1"/>
  <c r="Q8374" i="5"/>
  <c r="N8410" i="5"/>
  <c r="O8410" i="5" s="1"/>
  <c r="P8410" i="5" s="1"/>
  <c r="Q8410" i="5"/>
  <c r="N8147" i="5"/>
  <c r="O8147" i="5" s="1"/>
  <c r="P8147" i="5" s="1"/>
  <c r="N8257" i="5"/>
  <c r="O8257" i="5" s="1"/>
  <c r="P8257" i="5" s="1"/>
  <c r="Q8257" i="5"/>
  <c r="N8388" i="5"/>
  <c r="O8388" i="5" s="1"/>
  <c r="P8388" i="5" s="1"/>
  <c r="N8604" i="5"/>
  <c r="O8604" i="5" s="1"/>
  <c r="P8604" i="5" s="1"/>
  <c r="Q8278" i="5"/>
  <c r="N8278" i="5"/>
  <c r="O8278" i="5" s="1"/>
  <c r="P8278" i="5" s="1"/>
  <c r="N8483" i="5"/>
  <c r="O8483" i="5" s="1"/>
  <c r="P8483" i="5" s="1"/>
  <c r="Q8483" i="5"/>
  <c r="N8420" i="5"/>
  <c r="O8420" i="5" s="1"/>
  <c r="P8420" i="5" s="1"/>
  <c r="N8646" i="5"/>
  <c r="O8646" i="5" s="1"/>
  <c r="P8646" i="5" s="1"/>
  <c r="N8476" i="5"/>
  <c r="O8476" i="5" s="1"/>
  <c r="P8476" i="5" s="1"/>
  <c r="N8723" i="5"/>
  <c r="O8723" i="5" s="1"/>
  <c r="P8723" i="5" s="1"/>
  <c r="Q8723" i="5"/>
  <c r="N8589" i="5"/>
  <c r="O8589" i="5"/>
  <c r="P8589" i="5" s="1"/>
  <c r="Q8589" i="5"/>
  <c r="Q8605" i="5"/>
  <c r="N8605" i="5"/>
  <c r="O8605" i="5" s="1"/>
  <c r="P8605" i="5" s="1"/>
  <c r="N8382" i="5"/>
  <c r="O8382" i="5" s="1"/>
  <c r="P8382" i="5" s="1"/>
  <c r="Q8531" i="5"/>
  <c r="N8531" i="5"/>
  <c r="O8531" i="5" s="1"/>
  <c r="P8531" i="5" s="1"/>
  <c r="N8459" i="5"/>
  <c r="O8459" i="5" s="1"/>
  <c r="P8459" i="5" s="1"/>
  <c r="N8608" i="5"/>
  <c r="O8608" i="5" s="1"/>
  <c r="P8608" i="5" s="1"/>
  <c r="N8630" i="5"/>
  <c r="O8630" i="5" s="1"/>
  <c r="P8630" i="5" s="1"/>
  <c r="Q8630" i="5"/>
  <c r="N8658" i="5"/>
  <c r="O8658" i="5" s="1"/>
  <c r="P8658" i="5" s="1"/>
  <c r="Q8658" i="5"/>
  <c r="N8343" i="5"/>
  <c r="O8343" i="5" s="1"/>
  <c r="P8343" i="5" s="1"/>
  <c r="Q8343" i="5"/>
  <c r="N8414" i="5"/>
  <c r="O8414" i="5" s="1"/>
  <c r="P8414" i="5" s="1"/>
  <c r="Q8414" i="5"/>
  <c r="N8553" i="5"/>
  <c r="O8553" i="5" s="1"/>
  <c r="P8553" i="5" s="1"/>
  <c r="N8547" i="5"/>
  <c r="O8547" i="5" s="1"/>
  <c r="P8547" i="5" s="1"/>
  <c r="N8744" i="5"/>
  <c r="O8744" i="5" s="1"/>
  <c r="P8744" i="5" s="1"/>
  <c r="Q8744" i="5"/>
  <c r="Q8711" i="5"/>
  <c r="N8711" i="5"/>
  <c r="O8711" i="5" s="1"/>
  <c r="P8711" i="5" s="1"/>
  <c r="N8587" i="5"/>
  <c r="O8587" i="5" s="1"/>
  <c r="P8587" i="5" s="1"/>
  <c r="N8564" i="5"/>
  <c r="O8564" i="5" s="1"/>
  <c r="P8564" i="5" s="1"/>
  <c r="Q8564" i="5"/>
  <c r="N8712" i="5"/>
  <c r="O8712" i="5" s="1"/>
  <c r="P8712" i="5" s="1"/>
  <c r="N8620" i="5"/>
  <c r="O8620" i="5" s="1"/>
  <c r="P8620" i="5" s="1"/>
  <c r="N8774" i="5"/>
  <c r="O8774" i="5" s="1"/>
  <c r="P8774" i="5" s="1"/>
  <c r="Q8774" i="5"/>
  <c r="N8709" i="5"/>
  <c r="O8709" i="5" s="1"/>
  <c r="P8709" i="5" s="1"/>
  <c r="N8680" i="5"/>
  <c r="O8680" i="5" s="1"/>
  <c r="P8680" i="5" s="1"/>
  <c r="Q8680" i="5"/>
  <c r="N8716" i="5"/>
  <c r="O8716" i="5" s="1"/>
  <c r="P8716" i="5" s="1"/>
  <c r="Q8716" i="5"/>
  <c r="N8752" i="5"/>
  <c r="O8752" i="5" s="1"/>
  <c r="P8752" i="5" s="1"/>
  <c r="Q8752" i="5"/>
  <c r="Q3708" i="5"/>
  <c r="N4628" i="5"/>
  <c r="O4628" i="5" s="1"/>
  <c r="P4628" i="5" s="1"/>
  <c r="N4479" i="5"/>
  <c r="O4479" i="5" s="1"/>
  <c r="P4479" i="5" s="1"/>
  <c r="Q4479" i="5"/>
  <c r="N4261" i="5"/>
  <c r="O4261" i="5" s="1"/>
  <c r="P4261" i="5" s="1"/>
  <c r="N4903" i="5"/>
  <c r="O4903" i="5" s="1"/>
  <c r="P4903" i="5" s="1"/>
  <c r="N4590" i="5"/>
  <c r="O4590" i="5" s="1"/>
  <c r="P4590" i="5" s="1"/>
  <c r="Q4590" i="5"/>
  <c r="N4306" i="5"/>
  <c r="O4306" i="5" s="1"/>
  <c r="P4306" i="5" s="1"/>
  <c r="N4194" i="5"/>
  <c r="O4194" i="5" s="1"/>
  <c r="P4194" i="5" s="1"/>
  <c r="N3987" i="5"/>
  <c r="O3987" i="5" s="1"/>
  <c r="P3987" i="5" s="1"/>
  <c r="N3923" i="5"/>
  <c r="O3923" i="5" s="1"/>
  <c r="P3923" i="5" s="1"/>
  <c r="Q3923" i="5"/>
  <c r="N5744" i="5"/>
  <c r="O5744" i="5" s="1"/>
  <c r="P5744" i="5" s="1"/>
  <c r="Q5744" i="5"/>
  <c r="N4677" i="5"/>
  <c r="O4677" i="5" s="1"/>
  <c r="P4677" i="5" s="1"/>
  <c r="Q4677" i="5"/>
  <c r="N4531" i="5"/>
  <c r="O4531" i="5" s="1"/>
  <c r="P4531" i="5" s="1"/>
  <c r="Q4531" i="5"/>
  <c r="N4245" i="5"/>
  <c r="O4245" i="5" s="1"/>
  <c r="P4245" i="5" s="1"/>
  <c r="Q4245" i="5"/>
  <c r="N4002" i="5"/>
  <c r="O4002" i="5" s="1"/>
  <c r="P4002" i="5" s="1"/>
  <c r="N4899" i="5"/>
  <c r="O4899" i="5" s="1"/>
  <c r="P4899" i="5" s="1"/>
  <c r="Q4899" i="5"/>
  <c r="N4441" i="5"/>
  <c r="O4441" i="5"/>
  <c r="P4441" i="5" s="1"/>
  <c r="N4182" i="5"/>
  <c r="O4182" i="5" s="1"/>
  <c r="P4182" i="5" s="1"/>
  <c r="Q4182" i="5"/>
  <c r="N5060" i="5"/>
  <c r="O5060" i="5" s="1"/>
  <c r="P5060" i="5" s="1"/>
  <c r="N4834" i="5"/>
  <c r="O4834" i="5" s="1"/>
  <c r="P4834" i="5" s="1"/>
  <c r="N4198" i="5"/>
  <c r="O4198" i="5" s="1"/>
  <c r="P4198" i="5" s="1"/>
  <c r="Q4198" i="5"/>
  <c r="N4090" i="5"/>
  <c r="O4090" i="5"/>
  <c r="P4090" i="5" s="1"/>
  <c r="Q4090" i="5"/>
  <c r="Q3944" i="5"/>
  <c r="N3944" i="5"/>
  <c r="O3944" i="5" s="1"/>
  <c r="P3944" i="5" s="1"/>
  <c r="N4610" i="5"/>
  <c r="O4610" i="5" s="1"/>
  <c r="P4610" i="5" s="1"/>
  <c r="Q4610" i="5"/>
  <c r="N4508" i="5"/>
  <c r="O4508" i="5" s="1"/>
  <c r="P4508" i="5" s="1"/>
  <c r="Q4508" i="5"/>
  <c r="Q4369" i="5"/>
  <c r="N4369" i="5"/>
  <c r="O4369" i="5" s="1"/>
  <c r="P4369" i="5" s="1"/>
  <c r="N4140" i="5"/>
  <c r="O4140" i="5" s="1"/>
  <c r="P4140" i="5" s="1"/>
  <c r="N3905" i="5"/>
  <c r="O3905" i="5" s="1"/>
  <c r="P3905" i="5" s="1"/>
  <c r="Q3905" i="5"/>
  <c r="N3743" i="5"/>
  <c r="O3743" i="5" s="1"/>
  <c r="P3743" i="5" s="1"/>
  <c r="Q3743" i="5"/>
  <c r="Q3615" i="5"/>
  <c r="N3615" i="5"/>
  <c r="O3615" i="5" s="1"/>
  <c r="P3615" i="5" s="1"/>
  <c r="N3373" i="5"/>
  <c r="O3373" i="5" s="1"/>
  <c r="P3373" i="5" s="1"/>
  <c r="Q3373" i="5"/>
  <c r="N3319" i="5"/>
  <c r="O3319" i="5" s="1"/>
  <c r="P3319" i="5" s="1"/>
  <c r="Q3319" i="5"/>
  <c r="N3265" i="5"/>
  <c r="O3265" i="5" s="1"/>
  <c r="P3265" i="5" s="1"/>
  <c r="Q3265" i="5"/>
  <c r="N3211" i="5"/>
  <c r="O3211" i="5" s="1"/>
  <c r="P3211" i="5" s="1"/>
  <c r="Q3211" i="5"/>
  <c r="N3157" i="5"/>
  <c r="O3157" i="5" s="1"/>
  <c r="P3157" i="5" s="1"/>
  <c r="Q3157" i="5"/>
  <c r="N3103" i="5"/>
  <c r="O3103" i="5" s="1"/>
  <c r="P3103" i="5" s="1"/>
  <c r="Q3103" i="5"/>
  <c r="N3049" i="5"/>
  <c r="O3049" i="5" s="1"/>
  <c r="P3049" i="5" s="1"/>
  <c r="N2995" i="5"/>
  <c r="O2995" i="5" s="1"/>
  <c r="P2995" i="5" s="1"/>
  <c r="N2941" i="5"/>
  <c r="O2941" i="5" s="1"/>
  <c r="P2941" i="5" s="1"/>
  <c r="N2887" i="5"/>
  <c r="O2887" i="5" s="1"/>
  <c r="P2887" i="5" s="1"/>
  <c r="N2833" i="5"/>
  <c r="O2833" i="5" s="1"/>
  <c r="P2833" i="5" s="1"/>
  <c r="N2779" i="5"/>
  <c r="O2779" i="5" s="1"/>
  <c r="P2779" i="5" s="1"/>
  <c r="Q2779" i="5"/>
  <c r="N2725" i="5"/>
  <c r="O2725" i="5" s="1"/>
  <c r="P2725" i="5" s="1"/>
  <c r="N2671" i="5"/>
  <c r="O2671" i="5" s="1"/>
  <c r="P2671" i="5" s="1"/>
  <c r="Q2671" i="5"/>
  <c r="N2617" i="5"/>
  <c r="O2617" i="5" s="1"/>
  <c r="P2617" i="5" s="1"/>
  <c r="Q2563" i="5"/>
  <c r="N2563" i="5"/>
  <c r="O2563" i="5" s="1"/>
  <c r="P2563" i="5" s="1"/>
  <c r="Q2509" i="5"/>
  <c r="N2509" i="5"/>
  <c r="O2509" i="5" s="1"/>
  <c r="P2509" i="5" s="1"/>
  <c r="Q2455" i="5"/>
  <c r="N2455" i="5"/>
  <c r="O2455" i="5" s="1"/>
  <c r="P2455" i="5" s="1"/>
  <c r="Q2401" i="5"/>
  <c r="N2401" i="5"/>
  <c r="O2401" i="5" s="1"/>
  <c r="P2401" i="5" s="1"/>
  <c r="Q2347" i="5"/>
  <c r="N2347" i="5"/>
  <c r="O2347" i="5" s="1"/>
  <c r="P2347" i="5" s="1"/>
  <c r="Q2293" i="5"/>
  <c r="N2293" i="5"/>
  <c r="O2293" i="5" s="1"/>
  <c r="P2293" i="5" s="1"/>
  <c r="Q2725" i="5"/>
  <c r="Q2995" i="5"/>
  <c r="N5858" i="5"/>
  <c r="O5858" i="5" s="1"/>
  <c r="P5858" i="5" s="1"/>
  <c r="Q5858" i="5"/>
  <c r="N4636" i="5"/>
  <c r="O4636" i="5" s="1"/>
  <c r="P4636" i="5" s="1"/>
  <c r="Q4636" i="5"/>
  <c r="N4470" i="5"/>
  <c r="O4470" i="5"/>
  <c r="P4470" i="5" s="1"/>
  <c r="N4344" i="5"/>
  <c r="O4344" i="5" s="1"/>
  <c r="P4344" i="5" s="1"/>
  <c r="Q4344" i="5"/>
  <c r="N4115" i="5"/>
  <c r="O4115" i="5" s="1"/>
  <c r="P4115" i="5" s="1"/>
  <c r="Q4115" i="5"/>
  <c r="Q3885" i="5"/>
  <c r="N3885" i="5"/>
  <c r="O3885" i="5" s="1"/>
  <c r="P3885" i="5" s="1"/>
  <c r="Q3800" i="5"/>
  <c r="N3800" i="5"/>
  <c r="O3800" i="5" s="1"/>
  <c r="P3800" i="5" s="1"/>
  <c r="N3689" i="5"/>
  <c r="O3689" i="5" s="1"/>
  <c r="P3689" i="5" s="1"/>
  <c r="Q3689" i="5"/>
  <c r="Q3453" i="5"/>
  <c r="N3453" i="5"/>
  <c r="O3453" i="5" s="1"/>
  <c r="P3453" i="5" s="1"/>
  <c r="N3394" i="5"/>
  <c r="O3394" i="5" s="1"/>
  <c r="P3394" i="5" s="1"/>
  <c r="N3340" i="5"/>
  <c r="O3340" i="5" s="1"/>
  <c r="P3340" i="5" s="1"/>
  <c r="N3286" i="5"/>
  <c r="O3286" i="5" s="1"/>
  <c r="P3286" i="5" s="1"/>
  <c r="Q3286" i="5"/>
  <c r="N3232" i="5"/>
  <c r="O3232" i="5" s="1"/>
  <c r="P3232" i="5" s="1"/>
  <c r="Q3232" i="5"/>
  <c r="N3178" i="5"/>
  <c r="O3178" i="5" s="1"/>
  <c r="P3178" i="5" s="1"/>
  <c r="N3124" i="5"/>
  <c r="O3124" i="5" s="1"/>
  <c r="P3124" i="5" s="1"/>
  <c r="Q3124" i="5"/>
  <c r="N3070" i="5"/>
  <c r="O3070" i="5" s="1"/>
  <c r="P3070" i="5" s="1"/>
  <c r="N3016" i="5"/>
  <c r="O3016" i="5" s="1"/>
  <c r="P3016" i="5" s="1"/>
  <c r="Q3016" i="5"/>
  <c r="N2962" i="5"/>
  <c r="O2962" i="5" s="1"/>
  <c r="P2962" i="5" s="1"/>
  <c r="N2908" i="5"/>
  <c r="O2908" i="5" s="1"/>
  <c r="P2908" i="5" s="1"/>
  <c r="Q2908" i="5"/>
  <c r="N2854" i="5"/>
  <c r="O2854" i="5" s="1"/>
  <c r="P2854" i="5" s="1"/>
  <c r="Q2854" i="5"/>
  <c r="N2800" i="5"/>
  <c r="O2800" i="5" s="1"/>
  <c r="P2800" i="5" s="1"/>
  <c r="Q2800" i="5"/>
  <c r="N2746" i="5"/>
  <c r="O2746" i="5" s="1"/>
  <c r="P2746" i="5" s="1"/>
  <c r="Q2746" i="5"/>
  <c r="N2692" i="5"/>
  <c r="O2692" i="5"/>
  <c r="P2692" i="5" s="1"/>
  <c r="Q2692" i="5"/>
  <c r="N2638" i="5"/>
  <c r="O2638" i="5" s="1"/>
  <c r="P2638" i="5" s="1"/>
  <c r="Q2638" i="5"/>
  <c r="N2584" i="5"/>
  <c r="O2584" i="5" s="1"/>
  <c r="P2584" i="5" s="1"/>
  <c r="Q2584" i="5"/>
  <c r="N2530" i="5"/>
  <c r="O2530" i="5" s="1"/>
  <c r="P2530" i="5" s="1"/>
  <c r="Q2530" i="5"/>
  <c r="N2476" i="5"/>
  <c r="O2476" i="5" s="1"/>
  <c r="P2476" i="5" s="1"/>
  <c r="Q2476" i="5"/>
  <c r="N2422" i="5"/>
  <c r="O2422" i="5" s="1"/>
  <c r="P2422" i="5" s="1"/>
  <c r="N2368" i="5"/>
  <c r="O2368" i="5" s="1"/>
  <c r="P2368" i="5" s="1"/>
  <c r="Q2368" i="5"/>
  <c r="N2314" i="5"/>
  <c r="O2314" i="5" s="1"/>
  <c r="P2314" i="5" s="1"/>
  <c r="N2260" i="5"/>
  <c r="O2260" i="5" s="1"/>
  <c r="P2260" i="5" s="1"/>
  <c r="Q2260" i="5"/>
  <c r="N3443" i="5"/>
  <c r="O3443" i="5" s="1"/>
  <c r="P3443" i="5" s="1"/>
  <c r="Q3443" i="5"/>
  <c r="Q3569" i="5"/>
  <c r="N3569" i="5"/>
  <c r="O3569" i="5" s="1"/>
  <c r="P3569" i="5" s="1"/>
  <c r="N3677" i="5"/>
  <c r="O3677" i="5" s="1"/>
  <c r="P3677" i="5" s="1"/>
  <c r="Q3677" i="5"/>
  <c r="N3785" i="5"/>
  <c r="O3785" i="5" s="1"/>
  <c r="P3785" i="5" s="1"/>
  <c r="Q3785" i="5"/>
  <c r="Q3893" i="5"/>
  <c r="N3893" i="5"/>
  <c r="O3893" i="5" s="1"/>
  <c r="P3893" i="5" s="1"/>
  <c r="N4001" i="5"/>
  <c r="O4001" i="5" s="1"/>
  <c r="P4001" i="5" s="1"/>
  <c r="Q4001" i="5"/>
  <c r="N4132" i="5"/>
  <c r="O4132" i="5" s="1"/>
  <c r="P4132" i="5" s="1"/>
  <c r="N4251" i="5"/>
  <c r="O4251" i="5" s="1"/>
  <c r="P4251" i="5" s="1"/>
  <c r="Q4251" i="5"/>
  <c r="N4478" i="5"/>
  <c r="O4478" i="5" s="1"/>
  <c r="P4478" i="5" s="1"/>
  <c r="N4664" i="5"/>
  <c r="O4664" i="5" s="1"/>
  <c r="P4664" i="5" s="1"/>
  <c r="Q4664" i="5"/>
  <c r="N4913" i="5"/>
  <c r="O4913" i="5" s="1"/>
  <c r="P4913" i="5" s="1"/>
  <c r="Q5247" i="5"/>
  <c r="N5247" i="5"/>
  <c r="O5247" i="5" s="1"/>
  <c r="P5247" i="5" s="1"/>
  <c r="N4686" i="5"/>
  <c r="O4686" i="5" s="1"/>
  <c r="P4686" i="5" s="1"/>
  <c r="N4888" i="5"/>
  <c r="O4888" i="5" s="1"/>
  <c r="P4888" i="5" s="1"/>
  <c r="N5405" i="5"/>
  <c r="O5405" i="5" s="1"/>
  <c r="P5405" i="5" s="1"/>
  <c r="N4830" i="5"/>
  <c r="O4830" i="5" s="1"/>
  <c r="P4830" i="5" s="1"/>
  <c r="Q4830" i="5"/>
  <c r="N5547" i="5"/>
  <c r="O5547" i="5" s="1"/>
  <c r="P5547" i="5" s="1"/>
  <c r="N4794" i="5"/>
  <c r="O4794" i="5" s="1"/>
  <c r="P4794" i="5" s="1"/>
  <c r="Q4794" i="5"/>
  <c r="N4996" i="5"/>
  <c r="O4996" i="5" s="1"/>
  <c r="P4996" i="5" s="1"/>
  <c r="N5972" i="5"/>
  <c r="O5972" i="5" s="1"/>
  <c r="P5972" i="5" s="1"/>
  <c r="N5010" i="5"/>
  <c r="O5010" i="5" s="1"/>
  <c r="P5010" i="5" s="1"/>
  <c r="Q5010" i="5"/>
  <c r="N5869" i="5"/>
  <c r="O5869" i="5" s="1"/>
  <c r="P5869" i="5" s="1"/>
  <c r="Q5869" i="5"/>
  <c r="N4725" i="5"/>
  <c r="O4725" i="5" s="1"/>
  <c r="P4725" i="5" s="1"/>
  <c r="N4960" i="5"/>
  <c r="O4960" i="5" s="1"/>
  <c r="P4960" i="5" s="1"/>
  <c r="N3415" i="5"/>
  <c r="O3415" i="5" s="1"/>
  <c r="P3415" i="5" s="1"/>
  <c r="Q3557" i="5"/>
  <c r="N3557" i="5"/>
  <c r="O3557" i="5" s="1"/>
  <c r="P3557" i="5" s="1"/>
  <c r="Q3665" i="5"/>
  <c r="N3665" i="5"/>
  <c r="O3665" i="5" s="1"/>
  <c r="P3665" i="5" s="1"/>
  <c r="Q3773" i="5"/>
  <c r="N3773" i="5"/>
  <c r="O3773" i="5" s="1"/>
  <c r="P3773" i="5" s="1"/>
  <c r="Q3881" i="5"/>
  <c r="N3881" i="5"/>
  <c r="O3881" i="5" s="1"/>
  <c r="P3881" i="5" s="1"/>
  <c r="Q3989" i="5"/>
  <c r="N3989" i="5"/>
  <c r="O3989" i="5" s="1"/>
  <c r="P3989" i="5" s="1"/>
  <c r="N4317" i="5"/>
  <c r="O4317" i="5" s="1"/>
  <c r="P4317" i="5" s="1"/>
  <c r="N4510" i="5"/>
  <c r="O4510" i="5" s="1"/>
  <c r="P4510" i="5" s="1"/>
  <c r="N4741" i="5"/>
  <c r="O4741" i="5" s="1"/>
  <c r="P4741" i="5" s="1"/>
  <c r="N5027" i="5"/>
  <c r="O5027" i="5"/>
  <c r="P5027" i="5" s="1"/>
  <c r="Q5027" i="5"/>
  <c r="N3596" i="5"/>
  <c r="O3596" i="5" s="1"/>
  <c r="P3596" i="5" s="1"/>
  <c r="Q3596" i="5"/>
  <c r="N3704" i="5"/>
  <c r="O3704" i="5" s="1"/>
  <c r="P3704" i="5" s="1"/>
  <c r="Q3704" i="5"/>
  <c r="N3812" i="5"/>
  <c r="O3812" i="5" s="1"/>
  <c r="P3812" i="5" s="1"/>
  <c r="Q3812" i="5"/>
  <c r="N3920" i="5"/>
  <c r="O3920" i="5" s="1"/>
  <c r="P3920" i="5" s="1"/>
  <c r="Q3920" i="5"/>
  <c r="N4028" i="5"/>
  <c r="O4028" i="5" s="1"/>
  <c r="P4028" i="5" s="1"/>
  <c r="Q4028" i="5"/>
  <c r="N4193" i="5"/>
  <c r="O4193" i="5" s="1"/>
  <c r="P4193" i="5" s="1"/>
  <c r="N4368" i="5"/>
  <c r="O4368" i="5" s="1"/>
  <c r="P4368" i="5" s="1"/>
  <c r="N4584" i="5"/>
  <c r="O4584" i="5" s="1"/>
  <c r="P4584" i="5" s="1"/>
  <c r="N4800" i="5"/>
  <c r="O4800" i="5" s="1"/>
  <c r="P4800" i="5" s="1"/>
  <c r="Q4800" i="5"/>
  <c r="Q5029" i="5"/>
  <c r="N5029" i="5"/>
  <c r="O5029" i="5" s="1"/>
  <c r="P5029" i="5" s="1"/>
  <c r="N5957" i="5"/>
  <c r="O5957" i="5" s="1"/>
  <c r="P5957" i="5" s="1"/>
  <c r="N3726" i="5"/>
  <c r="O3726" i="5" s="1"/>
  <c r="P3726" i="5" s="1"/>
  <c r="N3942" i="5"/>
  <c r="O3942" i="5" s="1"/>
  <c r="P3942" i="5" s="1"/>
  <c r="N4130" i="5"/>
  <c r="O4130" i="5" s="1"/>
  <c r="P4130" i="5" s="1"/>
  <c r="Q4130" i="5"/>
  <c r="N4275" i="5"/>
  <c r="O4275" i="5" s="1"/>
  <c r="P4275" i="5" s="1"/>
  <c r="N4490" i="5"/>
  <c r="O4490" i="5"/>
  <c r="P4490" i="5" s="1"/>
  <c r="N4706" i="5"/>
  <c r="O4706" i="5" s="1"/>
  <c r="P4706" i="5" s="1"/>
  <c r="Q4706" i="5"/>
  <c r="N4922" i="5"/>
  <c r="O4922" i="5" s="1"/>
  <c r="P4922" i="5" s="1"/>
  <c r="Q4922" i="5"/>
  <c r="N5701" i="5"/>
  <c r="O5701" i="5" s="1"/>
  <c r="P5701" i="5" s="1"/>
  <c r="Q5701" i="5"/>
  <c r="N5297" i="5"/>
  <c r="O5297" i="5" s="1"/>
  <c r="P5297" i="5" s="1"/>
  <c r="N4080" i="5"/>
  <c r="O4080" i="5"/>
  <c r="P4080" i="5" s="1"/>
  <c r="Q4080" i="5"/>
  <c r="N4224" i="5"/>
  <c r="O4224" i="5" s="1"/>
  <c r="P4224" i="5" s="1"/>
  <c r="Q4224" i="5"/>
  <c r="N4357" i="5"/>
  <c r="O4357" i="5" s="1"/>
  <c r="P4357" i="5" s="1"/>
  <c r="Q4357" i="5"/>
  <c r="N4519" i="5"/>
  <c r="O4519" i="5" s="1"/>
  <c r="P4519" i="5" s="1"/>
  <c r="Q4519" i="5"/>
  <c r="N4681" i="5"/>
  <c r="O4681" i="5" s="1"/>
  <c r="P4681" i="5" s="1"/>
  <c r="N4843" i="5"/>
  <c r="Q4843" i="5"/>
  <c r="O4843" i="5"/>
  <c r="P4843" i="5" s="1"/>
  <c r="N5005" i="5"/>
  <c r="O5005" i="5" s="1"/>
  <c r="P5005" i="5" s="1"/>
  <c r="Q5005" i="5"/>
  <c r="N5472" i="5"/>
  <c r="O5472" i="5" s="1"/>
  <c r="P5472" i="5" s="1"/>
  <c r="Q5472" i="5"/>
  <c r="N5231" i="5"/>
  <c r="O5231" i="5" s="1"/>
  <c r="P5231" i="5" s="1"/>
  <c r="Q5902" i="5"/>
  <c r="N5902" i="5"/>
  <c r="O5902" i="5" s="1"/>
  <c r="P5902" i="5" s="1"/>
  <c r="Q5848" i="5"/>
  <c r="N5848" i="5"/>
  <c r="O5848" i="5" s="1"/>
  <c r="P5848" i="5" s="1"/>
  <c r="N5451" i="5"/>
  <c r="O5451" i="5" s="1"/>
  <c r="P5451" i="5" s="1"/>
  <c r="N5429" i="5"/>
  <c r="O5429" i="5" s="1"/>
  <c r="P5429" i="5" s="1"/>
  <c r="Q5429" i="5"/>
  <c r="N5213" i="5"/>
  <c r="O5213" i="5" s="1"/>
  <c r="P5213" i="5" s="1"/>
  <c r="N5699" i="5"/>
  <c r="O5699" i="5" s="1"/>
  <c r="P5699" i="5" s="1"/>
  <c r="Q5699" i="5"/>
  <c r="N4139" i="5"/>
  <c r="O4139" i="5" s="1"/>
  <c r="P4139" i="5" s="1"/>
  <c r="Q4139" i="5"/>
  <c r="N4283" i="5"/>
  <c r="O4283" i="5" s="1"/>
  <c r="P4283" i="5" s="1"/>
  <c r="N4440" i="5"/>
  <c r="O4440" i="5" s="1"/>
  <c r="P4440" i="5" s="1"/>
  <c r="N4602" i="5"/>
  <c r="O4602" i="5" s="1"/>
  <c r="P4602" i="5" s="1"/>
  <c r="Q4602" i="5"/>
  <c r="N4764" i="5"/>
  <c r="O4764" i="5"/>
  <c r="P4764" i="5" s="1"/>
  <c r="N4926" i="5"/>
  <c r="O4926" i="5" s="1"/>
  <c r="P4926" i="5" s="1"/>
  <c r="Q5144" i="5"/>
  <c r="N5144" i="5"/>
  <c r="O5144" i="5" s="1"/>
  <c r="P5144" i="5" s="1"/>
  <c r="N5875" i="5"/>
  <c r="Q5875" i="5"/>
  <c r="O5875" i="5"/>
  <c r="P5875" i="5" s="1"/>
  <c r="N5240" i="5"/>
  <c r="O5240" i="5" s="1"/>
  <c r="P5240" i="5" s="1"/>
  <c r="N6149" i="5"/>
  <c r="O6149" i="5" s="1"/>
  <c r="P6149" i="5" s="1"/>
  <c r="Q6149" i="5"/>
  <c r="N5331" i="5"/>
  <c r="O5331" i="5" s="1"/>
  <c r="P5331" i="5" s="1"/>
  <c r="Q5331" i="5"/>
  <c r="N6267" i="5"/>
  <c r="O6267" i="5" s="1"/>
  <c r="P6267" i="5" s="1"/>
  <c r="Q6267" i="5"/>
  <c r="N6196" i="5"/>
  <c r="O6196" i="5" s="1"/>
  <c r="P6196" i="5" s="1"/>
  <c r="Q6196" i="5"/>
  <c r="Q5668" i="5"/>
  <c r="N5668" i="5"/>
  <c r="O5668" i="5" s="1"/>
  <c r="P5668" i="5" s="1"/>
  <c r="N6304" i="5"/>
  <c r="O6304" i="5" s="1"/>
  <c r="P6304" i="5" s="1"/>
  <c r="Q5543" i="5"/>
  <c r="N5543" i="5"/>
  <c r="O5543" i="5" s="1"/>
  <c r="P5543" i="5" s="1"/>
  <c r="N5989" i="5"/>
  <c r="O5989" i="5" s="1"/>
  <c r="P5989" i="5" s="1"/>
  <c r="Q5989" i="5"/>
  <c r="N5382" i="5"/>
  <c r="O5382" i="5" s="1"/>
  <c r="P5382" i="5" s="1"/>
  <c r="Q5556" i="5"/>
  <c r="N5556" i="5"/>
  <c r="O5556" i="5" s="1"/>
  <c r="P5556" i="5" s="1"/>
  <c r="Q6065" i="5"/>
  <c r="N6065" i="5"/>
  <c r="O6065" i="5" s="1"/>
  <c r="P6065" i="5" s="1"/>
  <c r="N4408" i="5"/>
  <c r="O4408" i="5" s="1"/>
  <c r="P4408" i="5" s="1"/>
  <c r="N4516" i="5"/>
  <c r="O4516" i="5" s="1"/>
  <c r="P4516" i="5" s="1"/>
  <c r="N4624" i="5"/>
  <c r="O4624" i="5" s="1"/>
  <c r="P4624" i="5" s="1"/>
  <c r="N4732" i="5"/>
  <c r="O4732" i="5" s="1"/>
  <c r="P4732" i="5" s="1"/>
  <c r="N4840" i="5"/>
  <c r="O4840" i="5" s="1"/>
  <c r="P4840" i="5" s="1"/>
  <c r="N4948" i="5"/>
  <c r="O4948" i="5" s="1"/>
  <c r="P4948" i="5" s="1"/>
  <c r="N5056" i="5"/>
  <c r="O5056" i="5" s="1"/>
  <c r="P5056" i="5" s="1"/>
  <c r="N5418" i="5"/>
  <c r="O5418" i="5" s="1"/>
  <c r="P5418" i="5" s="1"/>
  <c r="Q5418" i="5"/>
  <c r="Q5844" i="5"/>
  <c r="N5844" i="5"/>
  <c r="O5844" i="5" s="1"/>
  <c r="P5844" i="5" s="1"/>
  <c r="Q5533" i="5"/>
  <c r="N5533" i="5"/>
  <c r="O5533" i="5" s="1"/>
  <c r="P5533" i="5" s="1"/>
  <c r="Q6003" i="5"/>
  <c r="N6003" i="5"/>
  <c r="O6003" i="5" s="1"/>
  <c r="P6003" i="5" s="1"/>
  <c r="N5393" i="5"/>
  <c r="O5393" i="5" s="1"/>
  <c r="P5393" i="5" s="1"/>
  <c r="Q5393" i="5"/>
  <c r="N6409" i="5"/>
  <c r="O6409" i="5" s="1"/>
  <c r="P6409" i="5" s="1"/>
  <c r="Q6409" i="5"/>
  <c r="Q5503" i="5"/>
  <c r="N5503" i="5"/>
  <c r="O5503" i="5" s="1"/>
  <c r="P5503" i="5" s="1"/>
  <c r="N5646" i="5"/>
  <c r="O5646" i="5" s="1"/>
  <c r="P5646" i="5" s="1"/>
  <c r="N5823" i="5"/>
  <c r="O5823" i="5" s="1"/>
  <c r="P5823" i="5" s="1"/>
  <c r="Q6042" i="5"/>
  <c r="N6042" i="5"/>
  <c r="O6042" i="5" s="1"/>
  <c r="P6042" i="5" s="1"/>
  <c r="N5702" i="5"/>
  <c r="O5702" i="5" s="1"/>
  <c r="P5702" i="5" s="1"/>
  <c r="Q5702" i="5"/>
  <c r="N5915" i="5"/>
  <c r="O5915" i="5" s="1"/>
  <c r="P5915" i="5" s="1"/>
  <c r="N6134" i="5"/>
  <c r="O6134" i="5" s="1"/>
  <c r="P6134" i="5" s="1"/>
  <c r="Q6134" i="5"/>
  <c r="N5538" i="5"/>
  <c r="O5538" i="5" s="1"/>
  <c r="P5538" i="5" s="1"/>
  <c r="Q5538" i="5"/>
  <c r="N5745" i="5"/>
  <c r="O5745" i="5" s="1"/>
  <c r="P5745" i="5" s="1"/>
  <c r="N5942" i="5"/>
  <c r="O5942" i="5" s="1"/>
  <c r="P5942" i="5" s="1"/>
  <c r="Q5942" i="5"/>
  <c r="N6229" i="5"/>
  <c r="O6229" i="5" s="1"/>
  <c r="P6229" i="5" s="1"/>
  <c r="Q6229" i="5"/>
  <c r="N5735" i="5"/>
  <c r="O5735" i="5" s="1"/>
  <c r="P5735" i="5" s="1"/>
  <c r="Q5735" i="5"/>
  <c r="Q5952" i="5"/>
  <c r="N5952" i="5"/>
  <c r="O5952" i="5" s="1"/>
  <c r="P5952" i="5" s="1"/>
  <c r="N5544" i="5"/>
  <c r="O5544" i="5" s="1"/>
  <c r="P5544" i="5" s="1"/>
  <c r="N5789" i="5"/>
  <c r="O5789" i="5" s="1"/>
  <c r="P5789" i="5" s="1"/>
  <c r="Q5789" i="5"/>
  <c r="N5988" i="5"/>
  <c r="O5988" i="5" s="1"/>
  <c r="P5988" i="5" s="1"/>
  <c r="Q5988" i="5"/>
  <c r="Q6490" i="5"/>
  <c r="N6490" i="5"/>
  <c r="O6490" i="5" s="1"/>
  <c r="P6490" i="5" s="1"/>
  <c r="N5663" i="5"/>
  <c r="O5663" i="5" s="1"/>
  <c r="P5663" i="5" s="1"/>
  <c r="Q5663" i="5"/>
  <c r="Q5880" i="5"/>
  <c r="N5880" i="5"/>
  <c r="O5880" i="5" s="1"/>
  <c r="P5880" i="5" s="1"/>
  <c r="N6170" i="5"/>
  <c r="O6170" i="5" s="1"/>
  <c r="P6170" i="5" s="1"/>
  <c r="Q6170" i="5"/>
  <c r="Q5109" i="5"/>
  <c r="N5109" i="5"/>
  <c r="O5109" i="5" s="1"/>
  <c r="P5109" i="5" s="1"/>
  <c r="N5181" i="5"/>
  <c r="O5181" i="5" s="1"/>
  <c r="P5181" i="5" s="1"/>
  <c r="Q5253" i="5"/>
  <c r="N5253" i="5"/>
  <c r="O5253" i="5" s="1"/>
  <c r="P5253" i="5" s="1"/>
  <c r="Q5325" i="5"/>
  <c r="N5325" i="5"/>
  <c r="O5325" i="5" s="1"/>
  <c r="P5325" i="5" s="1"/>
  <c r="N5465" i="5"/>
  <c r="O5465" i="5" s="1"/>
  <c r="P5465" i="5" s="1"/>
  <c r="Q5465" i="5"/>
  <c r="N5748" i="5"/>
  <c r="O5748" i="5" s="1"/>
  <c r="P5748" i="5" s="1"/>
  <c r="Q5920" i="5"/>
  <c r="N5920" i="5"/>
  <c r="O5920" i="5" s="1"/>
  <c r="P5920" i="5" s="1"/>
  <c r="N6368" i="5"/>
  <c r="O6368" i="5" s="1"/>
  <c r="P6368" i="5" s="1"/>
  <c r="Q6368" i="5"/>
  <c r="Q6437" i="5"/>
  <c r="N6437" i="5"/>
  <c r="O6437" i="5" s="1"/>
  <c r="P6437" i="5" s="1"/>
  <c r="N5573" i="5"/>
  <c r="O5573" i="5" s="1"/>
  <c r="P5573" i="5" s="1"/>
  <c r="Q5766" i="5"/>
  <c r="N5766" i="5"/>
  <c r="O5766" i="5" s="1"/>
  <c r="P5766" i="5" s="1"/>
  <c r="N5982" i="5"/>
  <c r="O5982" i="5" s="1"/>
  <c r="P5982" i="5" s="1"/>
  <c r="Q5982" i="5"/>
  <c r="N6142" i="5"/>
  <c r="O6142" i="5" s="1"/>
  <c r="P6142" i="5" s="1"/>
  <c r="N6561" i="5"/>
  <c r="O6561" i="5" s="1"/>
  <c r="P6561" i="5" s="1"/>
  <c r="Q6561" i="5"/>
  <c r="Q6481" i="5"/>
  <c r="N6481" i="5"/>
  <c r="O6481" i="5" s="1"/>
  <c r="P6481" i="5" s="1"/>
  <c r="N5552" i="5"/>
  <c r="O5552" i="5" s="1"/>
  <c r="P5552" i="5" s="1"/>
  <c r="Q5552" i="5"/>
  <c r="Q5722" i="5"/>
  <c r="N5722" i="5"/>
  <c r="O5722" i="5" s="1"/>
  <c r="P5722" i="5" s="1"/>
  <c r="N5840" i="5"/>
  <c r="O5840" i="5" s="1"/>
  <c r="P5840" i="5" s="1"/>
  <c r="N5975" i="5"/>
  <c r="O5975" i="5" s="1"/>
  <c r="P5975" i="5" s="1"/>
  <c r="Q5975" i="5"/>
  <c r="Q6089" i="5"/>
  <c r="N6089" i="5"/>
  <c r="O6089" i="5" s="1"/>
  <c r="P6089" i="5" s="1"/>
  <c r="N6309" i="5"/>
  <c r="O6309" i="5" s="1"/>
  <c r="P6309" i="5" s="1"/>
  <c r="N5571" i="5"/>
  <c r="O5571" i="5" s="1"/>
  <c r="P5571" i="5" s="1"/>
  <c r="N5685" i="5"/>
  <c r="O5685" i="5" s="1"/>
  <c r="P5685" i="5" s="1"/>
  <c r="N5757" i="5"/>
  <c r="O5757" i="5" s="1"/>
  <c r="P5757" i="5" s="1"/>
  <c r="Q5757" i="5"/>
  <c r="N5829" i="5"/>
  <c r="O5829" i="5" s="1"/>
  <c r="P5829" i="5" s="1"/>
  <c r="Q5829" i="5"/>
  <c r="N5901" i="5"/>
  <c r="O5901" i="5" s="1"/>
  <c r="P5901" i="5" s="1"/>
  <c r="Q5901" i="5"/>
  <c r="N5973" i="5"/>
  <c r="O5973" i="5" s="1"/>
  <c r="P5973" i="5" s="1"/>
  <c r="Q5973" i="5"/>
  <c r="N6045" i="5"/>
  <c r="O6045" i="5" s="1"/>
  <c r="P6045" i="5" s="1"/>
  <c r="Q6045" i="5"/>
  <c r="Q6482" i="5"/>
  <c r="N6482" i="5"/>
  <c r="O6482" i="5" s="1"/>
  <c r="P6482" i="5" s="1"/>
  <c r="Q5092" i="5"/>
  <c r="N5092" i="5"/>
  <c r="O5092" i="5" s="1"/>
  <c r="P5092" i="5" s="1"/>
  <c r="N5128" i="5"/>
  <c r="O5128" i="5" s="1"/>
  <c r="P5128" i="5" s="1"/>
  <c r="Q5128" i="5"/>
  <c r="N5164" i="5"/>
  <c r="O5164" i="5" s="1"/>
  <c r="P5164" i="5" s="1"/>
  <c r="Q5164" i="5"/>
  <c r="Q5200" i="5"/>
  <c r="N5200" i="5"/>
  <c r="O5200" i="5" s="1"/>
  <c r="P5200" i="5" s="1"/>
  <c r="N5236" i="5"/>
  <c r="O5236" i="5" s="1"/>
  <c r="P5236" i="5" s="1"/>
  <c r="Q5236" i="5"/>
  <c r="Q5272" i="5"/>
  <c r="N5272" i="5"/>
  <c r="O5272" i="5" s="1"/>
  <c r="P5272" i="5" s="1"/>
  <c r="Q5308" i="5"/>
  <c r="N5308" i="5"/>
  <c r="O5308" i="5" s="1"/>
  <c r="P5308" i="5" s="1"/>
  <c r="N5344" i="5"/>
  <c r="O5344" i="5" s="1"/>
  <c r="P5344" i="5" s="1"/>
  <c r="Q5344" i="5"/>
  <c r="Q5380" i="5"/>
  <c r="N5380" i="5"/>
  <c r="O5380" i="5" s="1"/>
  <c r="P5380" i="5" s="1"/>
  <c r="N5416" i="5"/>
  <c r="O5416" i="5" s="1"/>
  <c r="P5416" i="5" s="1"/>
  <c r="Q5416" i="5"/>
  <c r="N5452" i="5"/>
  <c r="O5452" i="5" s="1"/>
  <c r="P5452" i="5" s="1"/>
  <c r="Q5452" i="5"/>
  <c r="Q5496" i="5"/>
  <c r="N5496" i="5"/>
  <c r="O5496" i="5" s="1"/>
  <c r="P5496" i="5" s="1"/>
  <c r="Q5640" i="5"/>
  <c r="N5640" i="5"/>
  <c r="O5640" i="5" s="1"/>
  <c r="P5640" i="5" s="1"/>
  <c r="N6322" i="5"/>
  <c r="O6322" i="5" s="1"/>
  <c r="P6322" i="5" s="1"/>
  <c r="N6203" i="5"/>
  <c r="O6203" i="5" s="1"/>
  <c r="P6203" i="5" s="1"/>
  <c r="Q6203" i="5"/>
  <c r="N6433" i="5"/>
  <c r="O6433" i="5" s="1"/>
  <c r="P6433" i="5" s="1"/>
  <c r="Q6433" i="5"/>
  <c r="N6927" i="5"/>
  <c r="O6927" i="5" s="1"/>
  <c r="P6927" i="5" s="1"/>
  <c r="Q6927" i="5"/>
  <c r="N6637" i="5"/>
  <c r="O6637" i="5" s="1"/>
  <c r="P6637" i="5" s="1"/>
  <c r="Q6637" i="5"/>
  <c r="N6187" i="5"/>
  <c r="O6187" i="5" s="1"/>
  <c r="P6187" i="5" s="1"/>
  <c r="N6343" i="5"/>
  <c r="O6343" i="5" s="1"/>
  <c r="P6343" i="5" s="1"/>
  <c r="N6932" i="5"/>
  <c r="O6932" i="5" s="1"/>
  <c r="P6932" i="5" s="1"/>
  <c r="Q6672" i="5"/>
  <c r="N6672" i="5"/>
  <c r="O6672" i="5" s="1"/>
  <c r="P6672" i="5" s="1"/>
  <c r="N6166" i="5"/>
  <c r="O6166" i="5" s="1"/>
  <c r="P6166" i="5" s="1"/>
  <c r="N6311" i="5"/>
  <c r="O6311" i="5" s="1"/>
  <c r="P6311" i="5" s="1"/>
  <c r="Q6311" i="5"/>
  <c r="N6483" i="5"/>
  <c r="O6483" i="5" s="1"/>
  <c r="P6483" i="5" s="1"/>
  <c r="Q6483" i="5"/>
  <c r="N6739" i="5"/>
  <c r="O6739" i="5" s="1"/>
  <c r="P6739" i="5" s="1"/>
  <c r="Q6739" i="5"/>
  <c r="N6300" i="5"/>
  <c r="O6300" i="5" s="1"/>
  <c r="P6300" i="5" s="1"/>
  <c r="Q6300" i="5"/>
  <c r="N6489" i="5"/>
  <c r="O6489" i="5" s="1"/>
  <c r="P6489" i="5" s="1"/>
  <c r="Q6554" i="5"/>
  <c r="N6554" i="5"/>
  <c r="O6554" i="5" s="1"/>
  <c r="P6554" i="5" s="1"/>
  <c r="N6438" i="5"/>
  <c r="O6438" i="5" s="1"/>
  <c r="P6438" i="5" s="1"/>
  <c r="N6621" i="5"/>
  <c r="O6621" i="5" s="1"/>
  <c r="P6621" i="5" s="1"/>
  <c r="N6592" i="5"/>
  <c r="O6592" i="5" s="1"/>
  <c r="P6592" i="5" s="1"/>
  <c r="Q6592" i="5"/>
  <c r="N6460" i="5"/>
  <c r="O6460" i="5" s="1"/>
  <c r="P6460" i="5" s="1"/>
  <c r="Q6460" i="5"/>
  <c r="N6383" i="5"/>
  <c r="O6383" i="5" s="1"/>
  <c r="P6383" i="5" s="1"/>
  <c r="Q6383" i="5"/>
  <c r="Q6579" i="5"/>
  <c r="N6579" i="5"/>
  <c r="O6579" i="5" s="1"/>
  <c r="P6579" i="5" s="1"/>
  <c r="Q6087" i="5"/>
  <c r="N6087" i="5"/>
  <c r="O6087" i="5" s="1"/>
  <c r="P6087" i="5" s="1"/>
  <c r="N6123" i="5"/>
  <c r="O6123" i="5" s="1"/>
  <c r="P6123" i="5" s="1"/>
  <c r="Q6123" i="5"/>
  <c r="N6159" i="5"/>
  <c r="O6159" i="5" s="1"/>
  <c r="P6159" i="5" s="1"/>
  <c r="Q6159" i="5"/>
  <c r="N6195" i="5"/>
  <c r="O6195" i="5" s="1"/>
  <c r="P6195" i="5" s="1"/>
  <c r="Q6195" i="5"/>
  <c r="N6283" i="5"/>
  <c r="O6283" i="5" s="1"/>
  <c r="P6283" i="5" s="1"/>
  <c r="Q6283" i="5"/>
  <c r="N6463" i="5"/>
  <c r="O6463" i="5" s="1"/>
  <c r="P6463" i="5" s="1"/>
  <c r="N6651" i="5"/>
  <c r="O6651" i="5" s="1"/>
  <c r="P6651" i="5" s="1"/>
  <c r="N6268" i="5"/>
  <c r="O6268" i="5" s="1"/>
  <c r="P6268" i="5" s="1"/>
  <c r="Q6268" i="5"/>
  <c r="Q6386" i="5"/>
  <c r="N6386" i="5"/>
  <c r="O6386" i="5" s="1"/>
  <c r="P6386" i="5" s="1"/>
  <c r="Q6602" i="5"/>
  <c r="N6602" i="5"/>
  <c r="O6602" i="5" s="1"/>
  <c r="P6602" i="5" s="1"/>
  <c r="N6752" i="5"/>
  <c r="O6752" i="5" s="1"/>
  <c r="P6752" i="5" s="1"/>
  <c r="N6726" i="5"/>
  <c r="O6726" i="5"/>
  <c r="P6726" i="5" s="1"/>
  <c r="Q6718" i="5"/>
  <c r="N6718" i="5"/>
  <c r="O6718" i="5" s="1"/>
  <c r="P6718" i="5" s="1"/>
  <c r="N7119" i="5"/>
  <c r="O7119" i="5" s="1"/>
  <c r="P7119" i="5" s="1"/>
  <c r="Q7119" i="5"/>
  <c r="Q7864" i="5"/>
  <c r="N7864" i="5"/>
  <c r="O7864" i="5" s="1"/>
  <c r="P7864" i="5" s="1"/>
  <c r="N7054" i="5"/>
  <c r="O7054" i="5" s="1"/>
  <c r="P7054" i="5" s="1"/>
  <c r="N6588" i="5"/>
  <c r="O6588" i="5" s="1"/>
  <c r="P6588" i="5" s="1"/>
  <c r="Q6588" i="5"/>
  <c r="N7177" i="5"/>
  <c r="O7177" i="5" s="1"/>
  <c r="P7177" i="5" s="1"/>
  <c r="Q7177" i="5"/>
  <c r="N6850" i="5"/>
  <c r="O6850" i="5" s="1"/>
  <c r="P6850" i="5" s="1"/>
  <c r="Q7171" i="5"/>
  <c r="N7171" i="5"/>
  <c r="O7171" i="5" s="1"/>
  <c r="P7171" i="5" s="1"/>
  <c r="N6748" i="5"/>
  <c r="O6748" i="5" s="1"/>
  <c r="P6748" i="5" s="1"/>
  <c r="N6920" i="5"/>
  <c r="O6920" i="5" s="1"/>
  <c r="P6920" i="5" s="1"/>
  <c r="N7226" i="5"/>
  <c r="O7226" i="5" s="1"/>
  <c r="P7226" i="5" s="1"/>
  <c r="N6701" i="5"/>
  <c r="O6701" i="5" s="1"/>
  <c r="P6701" i="5" s="1"/>
  <c r="N6988" i="5"/>
  <c r="O6988" i="5" s="1"/>
  <c r="P6988" i="5" s="1"/>
  <c r="N6292" i="5"/>
  <c r="O6292" i="5" s="1"/>
  <c r="P6292" i="5" s="1"/>
  <c r="N6436" i="5"/>
  <c r="O6436" i="5" s="1"/>
  <c r="P6436" i="5" s="1"/>
  <c r="Q6436" i="5"/>
  <c r="N6590" i="5"/>
  <c r="O6590" i="5" s="1"/>
  <c r="P6590" i="5" s="1"/>
  <c r="Q6590" i="5"/>
  <c r="N6921" i="5"/>
  <c r="O6921" i="5" s="1"/>
  <c r="P6921" i="5" s="1"/>
  <c r="N6796" i="5"/>
  <c r="O6796" i="5" s="1"/>
  <c r="P6796" i="5" s="1"/>
  <c r="N6968" i="5"/>
  <c r="O6968" i="5" s="1"/>
  <c r="P6968" i="5" s="1"/>
  <c r="N6674" i="5"/>
  <c r="O6674" i="5" s="1"/>
  <c r="P6674" i="5" s="1"/>
  <c r="N6914" i="5"/>
  <c r="O6914" i="5" s="1"/>
  <c r="P6914" i="5" s="1"/>
  <c r="N7545" i="5"/>
  <c r="O7545" i="5"/>
  <c r="P7545" i="5" s="1"/>
  <c r="Q7363" i="5"/>
  <c r="N7363" i="5"/>
  <c r="O7363" i="5" s="1"/>
  <c r="P7363" i="5" s="1"/>
  <c r="N6996" i="5"/>
  <c r="O6996" i="5" s="1"/>
  <c r="P6996" i="5" s="1"/>
  <c r="N7246" i="5"/>
  <c r="O7246" i="5" s="1"/>
  <c r="P7246" i="5" s="1"/>
  <c r="N6955" i="5"/>
  <c r="O6955" i="5" s="1"/>
  <c r="P6955" i="5" s="1"/>
  <c r="N7389" i="5"/>
  <c r="O7389" i="5" s="1"/>
  <c r="P7389" i="5" s="1"/>
  <c r="N6664" i="5"/>
  <c r="O6664" i="5" s="1"/>
  <c r="P6664" i="5" s="1"/>
  <c r="Q6664" i="5"/>
  <c r="N6805" i="5"/>
  <c r="O6805" i="5" s="1"/>
  <c r="P6805" i="5" s="1"/>
  <c r="N7013" i="5"/>
  <c r="O7013" i="5" s="1"/>
  <c r="P7013" i="5" s="1"/>
  <c r="N7380" i="5"/>
  <c r="O7380" i="5" s="1"/>
  <c r="P7380" i="5" s="1"/>
  <c r="Q7380" i="5"/>
  <c r="N6991" i="5"/>
  <c r="O6991" i="5" s="1"/>
  <c r="P6991" i="5" s="1"/>
  <c r="Q6991" i="5"/>
  <c r="Q7175" i="5"/>
  <c r="N7175" i="5"/>
  <c r="O7175" i="5" s="1"/>
  <c r="P7175" i="5" s="1"/>
  <c r="N6915" i="5"/>
  <c r="O6915" i="5" s="1"/>
  <c r="P6915" i="5" s="1"/>
  <c r="Q6915" i="5"/>
  <c r="N7073" i="5"/>
  <c r="O7073" i="5" s="1"/>
  <c r="P7073" i="5" s="1"/>
  <c r="N7833" i="5"/>
  <c r="O7833" i="5" s="1"/>
  <c r="P7833" i="5" s="1"/>
  <c r="N7128" i="5"/>
  <c r="O7128" i="5" s="1"/>
  <c r="P7128" i="5" s="1"/>
  <c r="N7749" i="5"/>
  <c r="O7749" i="5" s="1"/>
  <c r="P7749" i="5" s="1"/>
  <c r="N7149" i="5"/>
  <c r="O7149" i="5" s="1"/>
  <c r="P7149" i="5" s="1"/>
  <c r="Q7330" i="5"/>
  <c r="N7330" i="5"/>
  <c r="O7330" i="5" s="1"/>
  <c r="P7330" i="5" s="1"/>
  <c r="N6652" i="5"/>
  <c r="O6652" i="5" s="1"/>
  <c r="P6652" i="5" s="1"/>
  <c r="Q6652" i="5"/>
  <c r="Q6774" i="5"/>
  <c r="N6774" i="5"/>
  <c r="O6774" i="5" s="1"/>
  <c r="P6774" i="5" s="1"/>
  <c r="N6903" i="5"/>
  <c r="O6903" i="5" s="1"/>
  <c r="P6903" i="5" s="1"/>
  <c r="N7037" i="5"/>
  <c r="O7037" i="5" s="1"/>
  <c r="P7037" i="5" s="1"/>
  <c r="N7265" i="5"/>
  <c r="O7265" i="5" s="1"/>
  <c r="P7265" i="5" s="1"/>
  <c r="N7925" i="5"/>
  <c r="O7925" i="5" s="1"/>
  <c r="P7925" i="5" s="1"/>
  <c r="N7945" i="5"/>
  <c r="O7945" i="5" s="1"/>
  <c r="P7945" i="5" s="1"/>
  <c r="N7433" i="5"/>
  <c r="O7433" i="5" s="1"/>
  <c r="P7433" i="5" s="1"/>
  <c r="N7179" i="5"/>
  <c r="O7179" i="5" s="1"/>
  <c r="P7179" i="5" s="1"/>
  <c r="N7367" i="5"/>
  <c r="O7367" i="5" s="1"/>
  <c r="P7367" i="5" s="1"/>
  <c r="N7487" i="5"/>
  <c r="O7487" i="5" s="1"/>
  <c r="P7487" i="5" s="1"/>
  <c r="N7209" i="5"/>
  <c r="O7209" i="5" s="1"/>
  <c r="P7209" i="5" s="1"/>
  <c r="Q7209" i="5"/>
  <c r="N7373" i="5"/>
  <c r="O7373" i="5" s="1"/>
  <c r="P7373" i="5" s="1"/>
  <c r="N7728" i="5"/>
  <c r="O7728" i="5" s="1"/>
  <c r="P7728" i="5" s="1"/>
  <c r="Q7728" i="5"/>
  <c r="N6641" i="5"/>
  <c r="O6641" i="5" s="1"/>
  <c r="P6641" i="5" s="1"/>
  <c r="Q6641" i="5"/>
  <c r="N6732" i="5"/>
  <c r="O6732" i="5" s="1"/>
  <c r="P6732" i="5" s="1"/>
  <c r="N6840" i="5"/>
  <c r="O6840" i="5" s="1"/>
  <c r="P6840" i="5" s="1"/>
  <c r="N6948" i="5"/>
  <c r="O6948" i="5" s="1"/>
  <c r="P6948" i="5" s="1"/>
  <c r="Q6948" i="5"/>
  <c r="Q7059" i="5"/>
  <c r="N7059" i="5"/>
  <c r="O7059" i="5" s="1"/>
  <c r="P7059" i="5" s="1"/>
  <c r="Q7211" i="5"/>
  <c r="N7211" i="5"/>
  <c r="O7211" i="5" s="1"/>
  <c r="P7211" i="5" s="1"/>
  <c r="N7403" i="5"/>
  <c r="O7403" i="5" s="1"/>
  <c r="P7403" i="5" s="1"/>
  <c r="Q7403" i="5"/>
  <c r="N7264" i="5"/>
  <c r="O7264" i="5" s="1"/>
  <c r="P7264" i="5" s="1"/>
  <c r="Q7264" i="5"/>
  <c r="N7437" i="5"/>
  <c r="O7437" i="5" s="1"/>
  <c r="P7437" i="5" s="1"/>
  <c r="N7257" i="5"/>
  <c r="O7257" i="5" s="1"/>
  <c r="P7257" i="5" s="1"/>
  <c r="Q7257" i="5"/>
  <c r="N7428" i="5"/>
  <c r="O7428" i="5" s="1"/>
  <c r="P7428" i="5" s="1"/>
  <c r="Q7428" i="5"/>
  <c r="N7245" i="5"/>
  <c r="O7245" i="5" s="1"/>
  <c r="P7245" i="5" s="1"/>
  <c r="Q7245" i="5"/>
  <c r="N7447" i="5"/>
  <c r="O7447" i="5" s="1"/>
  <c r="P7447" i="5" s="1"/>
  <c r="N7645" i="5"/>
  <c r="O7645" i="5" s="1"/>
  <c r="P7645" i="5" s="1"/>
  <c r="N7598" i="5"/>
  <c r="O7598" i="5" s="1"/>
  <c r="P7598" i="5" s="1"/>
  <c r="N7467" i="5"/>
  <c r="O7467" i="5" s="1"/>
  <c r="P7467" i="5" s="1"/>
  <c r="N7819" i="5"/>
  <c r="O7819" i="5" s="1"/>
  <c r="P7819" i="5" s="1"/>
  <c r="Q7819" i="5"/>
  <c r="N7576" i="5"/>
  <c r="O7576" i="5" s="1"/>
  <c r="P7576" i="5" s="1"/>
  <c r="N7846" i="5"/>
  <c r="O7846" i="5" s="1"/>
  <c r="P7846" i="5" s="1"/>
  <c r="Q7846" i="5"/>
  <c r="Q7366" i="5"/>
  <c r="N7366" i="5"/>
  <c r="O7366" i="5" s="1"/>
  <c r="P7366" i="5" s="1"/>
  <c r="N7496" i="5"/>
  <c r="Q7496" i="5"/>
  <c r="O7496" i="5"/>
  <c r="P7496" i="5" s="1"/>
  <c r="N7075" i="5"/>
  <c r="O7075" i="5" s="1"/>
  <c r="P7075" i="5" s="1"/>
  <c r="N7200" i="5"/>
  <c r="O7200" i="5" s="1"/>
  <c r="P7200" i="5" s="1"/>
  <c r="Q7200" i="5"/>
  <c r="N7401" i="5"/>
  <c r="O7401" i="5" s="1"/>
  <c r="P7401" i="5" s="1"/>
  <c r="Q7401" i="5"/>
  <c r="N7506" i="5"/>
  <c r="O7506" i="5" s="1"/>
  <c r="P7506" i="5" s="1"/>
  <c r="Q7506" i="5"/>
  <c r="N7672" i="5"/>
  <c r="O7672" i="5" s="1"/>
  <c r="P7672" i="5" s="1"/>
  <c r="Q7672" i="5"/>
  <c r="N7537" i="5"/>
  <c r="O7537" i="5" s="1"/>
  <c r="P7537" i="5" s="1"/>
  <c r="N7565" i="5"/>
  <c r="O7565" i="5" s="1"/>
  <c r="P7565" i="5" s="1"/>
  <c r="N7764" i="5"/>
  <c r="O7764" i="5" s="1"/>
  <c r="P7764" i="5" s="1"/>
  <c r="Q7964" i="5"/>
  <c r="N7964" i="5"/>
  <c r="O7964" i="5" s="1"/>
  <c r="P7964" i="5" s="1"/>
  <c r="N7585" i="5"/>
  <c r="O7585" i="5" s="1"/>
  <c r="P7585" i="5" s="1"/>
  <c r="Q7781" i="5"/>
  <c r="N7781" i="5"/>
  <c r="O7781" i="5" s="1"/>
  <c r="P7781" i="5" s="1"/>
  <c r="N7544" i="5"/>
  <c r="O7544" i="5" s="1"/>
  <c r="P7544" i="5" s="1"/>
  <c r="Q7544" i="5"/>
  <c r="Q7820" i="5"/>
  <c r="N7820" i="5"/>
  <c r="O7820" i="5" s="1"/>
  <c r="P7820" i="5" s="1"/>
  <c r="N7582" i="5"/>
  <c r="O7582" i="5"/>
  <c r="P7582" i="5" s="1"/>
  <c r="N7750" i="5"/>
  <c r="O7750" i="5" s="1"/>
  <c r="P7750" i="5" s="1"/>
  <c r="N8384" i="5"/>
  <c r="O8384" i="5" s="1"/>
  <c r="P8384" i="5" s="1"/>
  <c r="Q8384" i="5"/>
  <c r="N7297" i="5"/>
  <c r="O7297" i="5" s="1"/>
  <c r="P7297" i="5" s="1"/>
  <c r="Q7297" i="5"/>
  <c r="Q7441" i="5"/>
  <c r="N7441" i="5"/>
  <c r="O7441" i="5" s="1"/>
  <c r="P7441" i="5" s="1"/>
  <c r="N7612" i="5"/>
  <c r="O7612" i="5" s="1"/>
  <c r="P7612" i="5" s="1"/>
  <c r="Q7612" i="5"/>
  <c r="N8010" i="5"/>
  <c r="O8010" i="5" s="1"/>
  <c r="P8010" i="5" s="1"/>
  <c r="Q8010" i="5"/>
  <c r="Q7648" i="5"/>
  <c r="N7648" i="5"/>
  <c r="O7648" i="5" s="1"/>
  <c r="P7648" i="5" s="1"/>
  <c r="Q7898" i="5"/>
  <c r="N7898" i="5"/>
  <c r="O7898" i="5" s="1"/>
  <c r="P7898" i="5" s="1"/>
  <c r="Q7837" i="5"/>
  <c r="N7837" i="5"/>
  <c r="O7837" i="5" s="1"/>
  <c r="P7837" i="5" s="1"/>
  <c r="N8127" i="5"/>
  <c r="O8127" i="5" s="1"/>
  <c r="P8127" i="5" s="1"/>
  <c r="N7950" i="5"/>
  <c r="O7950" i="5" s="1"/>
  <c r="P7950" i="5" s="1"/>
  <c r="Q7950" i="5"/>
  <c r="Q7748" i="5"/>
  <c r="N7748" i="5"/>
  <c r="O7748" i="5" s="1"/>
  <c r="P7748" i="5" s="1"/>
  <c r="N7897" i="5"/>
  <c r="O7897" i="5" s="1"/>
  <c r="P7897" i="5" s="1"/>
  <c r="Q7897" i="5"/>
  <c r="N8104" i="5"/>
  <c r="O8104" i="5" s="1"/>
  <c r="P8104" i="5" s="1"/>
  <c r="N7959" i="5"/>
  <c r="O7959" i="5" s="1"/>
  <c r="P7959" i="5" s="1"/>
  <c r="N7606" i="5"/>
  <c r="O7606" i="5" s="1"/>
  <c r="P7606" i="5" s="1"/>
  <c r="N7801" i="5"/>
  <c r="O7801" i="5" s="1"/>
  <c r="P7801" i="5" s="1"/>
  <c r="Q7801" i="5"/>
  <c r="Q7726" i="5"/>
  <c r="N7726" i="5"/>
  <c r="O7726" i="5" s="1"/>
  <c r="P7726" i="5" s="1"/>
  <c r="N7926" i="5"/>
  <c r="O7926" i="5" s="1"/>
  <c r="P7926" i="5" s="1"/>
  <c r="N8141" i="5"/>
  <c r="O8141" i="5" s="1"/>
  <c r="P8141" i="5" s="1"/>
  <c r="Q8152" i="5"/>
  <c r="N8152" i="5"/>
  <c r="O8152" i="5" s="1"/>
  <c r="P8152" i="5" s="1"/>
  <c r="N7786" i="5"/>
  <c r="O7786" i="5"/>
  <c r="P7786" i="5" s="1"/>
  <c r="N8017" i="5"/>
  <c r="O8017" i="5" s="1"/>
  <c r="P8017" i="5" s="1"/>
  <c r="N8083" i="5"/>
  <c r="O8083" i="5" s="1"/>
  <c r="P8083" i="5" s="1"/>
  <c r="N8130" i="5"/>
  <c r="O8130" i="5" s="1"/>
  <c r="P8130" i="5" s="1"/>
  <c r="N8173" i="5"/>
  <c r="O8173" i="5" s="1"/>
  <c r="P8173" i="5" s="1"/>
  <c r="Q8173" i="5"/>
  <c r="Q7685" i="5"/>
  <c r="N7685" i="5"/>
  <c r="O7685" i="5" s="1"/>
  <c r="P7685" i="5" s="1"/>
  <c r="N7800" i="5"/>
  <c r="O7800" i="5" s="1"/>
  <c r="P7800" i="5" s="1"/>
  <c r="Q7800" i="5"/>
  <c r="N8021" i="5"/>
  <c r="O8021" i="5" s="1"/>
  <c r="P8021" i="5" s="1"/>
  <c r="Q8021" i="5"/>
  <c r="Q8283" i="5"/>
  <c r="N8283" i="5"/>
  <c r="O8283" i="5" s="1"/>
  <c r="P8283" i="5" s="1"/>
  <c r="N8186" i="5"/>
  <c r="O8186" i="5" s="1"/>
  <c r="P8186" i="5" s="1"/>
  <c r="N8105" i="5"/>
  <c r="O8105" i="5" s="1"/>
  <c r="P8105" i="5" s="1"/>
  <c r="Q8105" i="5"/>
  <c r="N8580" i="5"/>
  <c r="O8580" i="5" s="1"/>
  <c r="P8580" i="5" s="1"/>
  <c r="Q8580" i="5"/>
  <c r="N8296" i="5"/>
  <c r="O8296" i="5" s="1"/>
  <c r="P8296" i="5" s="1"/>
  <c r="Q8296" i="5"/>
  <c r="Q8261" i="5"/>
  <c r="N8261" i="5"/>
  <c r="O8261" i="5" s="1"/>
  <c r="P8261" i="5" s="1"/>
  <c r="Q8174" i="5"/>
  <c r="N8174" i="5"/>
  <c r="O8174" i="5" s="1"/>
  <c r="P8174" i="5" s="1"/>
  <c r="N7623" i="5"/>
  <c r="O7623" i="5" s="1"/>
  <c r="P7623" i="5" s="1"/>
  <c r="N7659" i="5"/>
  <c r="O7659" i="5" s="1"/>
  <c r="P7659" i="5" s="1"/>
  <c r="Q7659" i="5"/>
  <c r="N7722" i="5"/>
  <c r="O7722" i="5" s="1"/>
  <c r="P7722" i="5" s="1"/>
  <c r="Q7722" i="5"/>
  <c r="Q7866" i="5"/>
  <c r="N7866" i="5"/>
  <c r="O7866" i="5" s="1"/>
  <c r="P7866" i="5" s="1"/>
  <c r="Q7991" i="5"/>
  <c r="N7991" i="5"/>
  <c r="O7991" i="5" s="1"/>
  <c r="P7991" i="5" s="1"/>
  <c r="N8114" i="5"/>
  <c r="O8114" i="5" s="1"/>
  <c r="P8114" i="5" s="1"/>
  <c r="Q8114" i="5"/>
  <c r="N8335" i="5"/>
  <c r="O8335" i="5" s="1"/>
  <c r="P8335" i="5" s="1"/>
  <c r="N8229" i="5"/>
  <c r="O8229" i="5" s="1"/>
  <c r="P8229" i="5" s="1"/>
  <c r="Q8229" i="5"/>
  <c r="N8537" i="5"/>
  <c r="O8537" i="5" s="1"/>
  <c r="P8537" i="5" s="1"/>
  <c r="Q8537" i="5"/>
  <c r="Q8214" i="5"/>
  <c r="N8214" i="5"/>
  <c r="O8214" i="5" s="1"/>
  <c r="P8214" i="5" s="1"/>
  <c r="Q8394" i="5"/>
  <c r="N8394" i="5"/>
  <c r="O8394" i="5" s="1"/>
  <c r="P8394" i="5" s="1"/>
  <c r="N8353" i="5"/>
  <c r="O8353" i="5" s="1"/>
  <c r="P8353" i="5" s="1"/>
  <c r="Q8353" i="5"/>
  <c r="N8068" i="5"/>
  <c r="O8068" i="5" s="1"/>
  <c r="P8068" i="5" s="1"/>
  <c r="Q8255" i="5"/>
  <c r="N8255" i="5"/>
  <c r="O8255" i="5" s="1"/>
  <c r="P8255" i="5" s="1"/>
  <c r="N8363" i="5"/>
  <c r="O8363" i="5" s="1"/>
  <c r="P8363" i="5" s="1"/>
  <c r="Q8363" i="5"/>
  <c r="N8390" i="5"/>
  <c r="O8390" i="5" s="1"/>
  <c r="P8390" i="5" s="1"/>
  <c r="N8435" i="5"/>
  <c r="O8435" i="5" s="1"/>
  <c r="P8435" i="5" s="1"/>
  <c r="Q8435" i="5"/>
  <c r="N8162" i="5"/>
  <c r="O8162" i="5" s="1"/>
  <c r="P8162" i="5" s="1"/>
  <c r="N8267" i="5"/>
  <c r="O8267" i="5" s="1"/>
  <c r="P8267" i="5" s="1"/>
  <c r="N8407" i="5"/>
  <c r="O8407" i="5" s="1"/>
  <c r="P8407" i="5" s="1"/>
  <c r="Q8407" i="5"/>
  <c r="N8657" i="5"/>
  <c r="O8657" i="5" s="1"/>
  <c r="P8657" i="5" s="1"/>
  <c r="Q8657" i="5"/>
  <c r="N8289" i="5"/>
  <c r="O8289" i="5" s="1"/>
  <c r="P8289" i="5" s="1"/>
  <c r="Q8289" i="5"/>
  <c r="N8491" i="5"/>
  <c r="O8491" i="5" s="1"/>
  <c r="P8491" i="5" s="1"/>
  <c r="Q8427" i="5"/>
  <c r="N8427" i="5"/>
  <c r="O8427" i="5" s="1"/>
  <c r="P8427" i="5" s="1"/>
  <c r="N8699" i="5"/>
  <c r="O8699" i="5" s="1"/>
  <c r="P8699" i="5" s="1"/>
  <c r="Q8699" i="5"/>
  <c r="N8506" i="5"/>
  <c r="O8506" i="5" s="1"/>
  <c r="P8506" i="5" s="1"/>
  <c r="Q8506" i="5"/>
  <c r="N8762" i="5"/>
  <c r="O8762" i="5" s="1"/>
  <c r="P8762" i="5" s="1"/>
  <c r="Q8762" i="5"/>
  <c r="N8594" i="5"/>
  <c r="O8594" i="5" s="1"/>
  <c r="P8594" i="5" s="1"/>
  <c r="Q8594" i="5"/>
  <c r="N8644" i="5"/>
  <c r="O8644" i="5" s="1"/>
  <c r="P8644" i="5" s="1"/>
  <c r="N8387" i="5"/>
  <c r="O8387" i="5" s="1"/>
  <c r="P8387" i="5" s="1"/>
  <c r="N8544" i="5"/>
  <c r="O8544" i="5" s="1"/>
  <c r="P8544" i="5" s="1"/>
  <c r="N8469" i="5"/>
  <c r="O8469" i="5" s="1"/>
  <c r="P8469" i="5" s="1"/>
  <c r="N8625" i="5"/>
  <c r="O8625" i="5" s="1"/>
  <c r="P8625" i="5" s="1"/>
  <c r="N8670" i="5"/>
  <c r="O8670" i="5" s="1"/>
  <c r="P8670" i="5" s="1"/>
  <c r="N8697" i="5"/>
  <c r="O8697" i="5" s="1"/>
  <c r="P8697" i="5" s="1"/>
  <c r="N8346" i="5"/>
  <c r="O8346" i="5" s="1"/>
  <c r="P8346" i="5" s="1"/>
  <c r="Q8346" i="5"/>
  <c r="N8428" i="5"/>
  <c r="O8428" i="5" s="1"/>
  <c r="P8428" i="5" s="1"/>
  <c r="Q8558" i="5"/>
  <c r="N8558" i="5"/>
  <c r="O8558" i="5" s="1"/>
  <c r="P8558" i="5" s="1"/>
  <c r="N8552" i="5"/>
  <c r="O8552" i="5" s="1"/>
  <c r="P8552" i="5" s="1"/>
  <c r="Q8552" i="5"/>
  <c r="N8760" i="5"/>
  <c r="O8760" i="5" s="1"/>
  <c r="P8760" i="5" s="1"/>
  <c r="N8735" i="5"/>
  <c r="O8735" i="5" s="1"/>
  <c r="P8735" i="5" s="1"/>
  <c r="N8592" i="5"/>
  <c r="O8592" i="5" s="1"/>
  <c r="P8592" i="5" s="1"/>
  <c r="Q8592" i="5"/>
  <c r="Q8569" i="5"/>
  <c r="N8569" i="5"/>
  <c r="O8569" i="5" s="1"/>
  <c r="P8569" i="5" s="1"/>
  <c r="Q8720" i="5"/>
  <c r="N8720" i="5"/>
  <c r="O8720" i="5" s="1"/>
  <c r="P8720" i="5" s="1"/>
  <c r="N8634" i="5"/>
  <c r="Q8634" i="5"/>
  <c r="O8634" i="5"/>
  <c r="P8634" i="5" s="1"/>
  <c r="N8777" i="5"/>
  <c r="O8777" i="5" s="1"/>
  <c r="P8777" i="5" s="1"/>
  <c r="N8718" i="5"/>
  <c r="O8718" i="5" s="1"/>
  <c r="P8718" i="5" s="1"/>
  <c r="N8683" i="5"/>
  <c r="O8683" i="5" s="1"/>
  <c r="P8683" i="5" s="1"/>
  <c r="Q8683" i="5"/>
  <c r="N8719" i="5"/>
  <c r="O8719" i="5" s="1"/>
  <c r="P8719" i="5" s="1"/>
  <c r="N8755" i="5"/>
  <c r="O8755" i="5" s="1"/>
  <c r="P8755" i="5" s="1"/>
  <c r="N5040" i="5"/>
  <c r="O5040" i="5" s="1"/>
  <c r="P5040" i="5" s="1"/>
  <c r="Q5040" i="5"/>
  <c r="Q4470" i="5"/>
  <c r="N4887" i="5"/>
  <c r="O4887" i="5" s="1"/>
  <c r="P4887" i="5" s="1"/>
  <c r="N4585" i="5"/>
  <c r="O4585" i="5" s="1"/>
  <c r="P4585" i="5" s="1"/>
  <c r="Q4585" i="5"/>
  <c r="N4299" i="5"/>
  <c r="O4299" i="5" s="1"/>
  <c r="P4299" i="5" s="1"/>
  <c r="N4155" i="5"/>
  <c r="O4155" i="5" s="1"/>
  <c r="P4155" i="5" s="1"/>
  <c r="N3972" i="5"/>
  <c r="O3972" i="5" s="1"/>
  <c r="P3972" i="5" s="1"/>
  <c r="N3921" i="5"/>
  <c r="O3921" i="5" s="1"/>
  <c r="P3921" i="5" s="1"/>
  <c r="Q3921" i="5"/>
  <c r="N5682" i="5"/>
  <c r="O5682" i="5" s="1"/>
  <c r="P5682" i="5" s="1"/>
  <c r="Q5682" i="5"/>
  <c r="N4974" i="5"/>
  <c r="O4974" i="5" s="1"/>
  <c r="P4974" i="5" s="1"/>
  <c r="N4672" i="5"/>
  <c r="O4672" i="5" s="1"/>
  <c r="P4672" i="5" s="1"/>
  <c r="N4351" i="5"/>
  <c r="O4351" i="5" s="1"/>
  <c r="P4351" i="5" s="1"/>
  <c r="Q4666" i="5"/>
  <c r="N4666" i="5"/>
  <c r="O4666" i="5" s="1"/>
  <c r="P4666" i="5" s="1"/>
  <c r="Q4433" i="5"/>
  <c r="N4292" i="5"/>
  <c r="O4292" i="5" s="1"/>
  <c r="P4292" i="5" s="1"/>
  <c r="N4180" i="5"/>
  <c r="O4180" i="5" s="1"/>
  <c r="P4180" i="5" s="1"/>
  <c r="Q4180" i="5"/>
  <c r="N4060" i="5"/>
  <c r="O4060" i="5" s="1"/>
  <c r="P4060" i="5" s="1"/>
  <c r="N5036" i="5"/>
  <c r="O5036" i="5" s="1"/>
  <c r="P5036" i="5" s="1"/>
  <c r="Q5036" i="5"/>
  <c r="Q4801" i="5"/>
  <c r="N4801" i="5"/>
  <c r="O4801" i="5" s="1"/>
  <c r="P4801" i="5" s="1"/>
  <c r="Q3931" i="5"/>
  <c r="N3931" i="5"/>
  <c r="O3931" i="5" s="1"/>
  <c r="P3931" i="5" s="1"/>
  <c r="N4762" i="5"/>
  <c r="O4762" i="5" s="1"/>
  <c r="P4762" i="5" s="1"/>
  <c r="Q4762" i="5"/>
  <c r="N4497" i="5"/>
  <c r="O4497" i="5" s="1"/>
  <c r="P4497" i="5" s="1"/>
  <c r="Q4497" i="5"/>
  <c r="N3903" i="5"/>
  <c r="O3903" i="5" s="1"/>
  <c r="P3903" i="5" s="1"/>
  <c r="Q3924" i="5"/>
  <c r="Q2422" i="5"/>
  <c r="Q4275" i="5"/>
  <c r="Q3340" i="5"/>
  <c r="Q4836" i="5"/>
  <c r="Q3415" i="5"/>
  <c r="Q5056" i="5"/>
  <c r="Q2887" i="5"/>
  <c r="Q2941" i="5"/>
  <c r="Q5674" i="5"/>
  <c r="N5674" i="5"/>
  <c r="O5674" i="5" s="1"/>
  <c r="P5674" i="5" s="1"/>
  <c r="N5034" i="5"/>
  <c r="O5034" i="5" s="1"/>
  <c r="P5034" i="5" s="1"/>
  <c r="Q5034" i="5"/>
  <c r="N4460" i="5"/>
  <c r="O4460" i="5" s="1"/>
  <c r="P4460" i="5" s="1"/>
  <c r="N4270" i="5"/>
  <c r="O4270" i="5" s="1"/>
  <c r="P4270" i="5" s="1"/>
  <c r="Q4270" i="5"/>
  <c r="Q4187" i="5"/>
  <c r="N4187" i="5"/>
  <c r="O4187" i="5" s="1"/>
  <c r="P4187" i="5" s="1"/>
  <c r="N4082" i="5"/>
  <c r="O4082" i="5" s="1"/>
  <c r="P4082" i="5" s="1"/>
  <c r="Q3687" i="5"/>
  <c r="N3687" i="5"/>
  <c r="O3687" i="5" s="1"/>
  <c r="P3687" i="5" s="1"/>
  <c r="Q2253" i="5"/>
  <c r="N2253" i="5"/>
  <c r="O2253" i="5" s="1"/>
  <c r="P2253" i="5" s="1"/>
  <c r="N3455" i="5"/>
  <c r="O3455" i="5" s="1"/>
  <c r="P3455" i="5" s="1"/>
  <c r="Q3455" i="5"/>
  <c r="N3580" i="5"/>
  <c r="O3580" i="5" s="1"/>
  <c r="P3580" i="5" s="1"/>
  <c r="Q3580" i="5"/>
  <c r="Q3688" i="5"/>
  <c r="N3688" i="5"/>
  <c r="O3688" i="5" s="1"/>
  <c r="P3688" i="5" s="1"/>
  <c r="N3796" i="5"/>
  <c r="O3796" i="5" s="1"/>
  <c r="P3796" i="5" s="1"/>
  <c r="Q3796" i="5"/>
  <c r="N3904" i="5"/>
  <c r="O3904" i="5" s="1"/>
  <c r="P3904" i="5" s="1"/>
  <c r="Q3904" i="5"/>
  <c r="Q4012" i="5"/>
  <c r="N4012" i="5"/>
  <c r="O4012" i="5" s="1"/>
  <c r="P4012" i="5" s="1"/>
  <c r="N4142" i="5"/>
  <c r="O4142" i="5" s="1"/>
  <c r="P4142" i="5" s="1"/>
  <c r="N4267" i="5"/>
  <c r="O4267" i="5" s="1"/>
  <c r="P4267" i="5" s="1"/>
  <c r="N4513" i="5"/>
  <c r="O4513" i="5" s="1"/>
  <c r="P4513" i="5" s="1"/>
  <c r="N4670" i="5"/>
  <c r="O4670" i="5" s="1"/>
  <c r="P4670" i="5" s="1"/>
  <c r="Q4670" i="5"/>
  <c r="N4929" i="5"/>
  <c r="O4929" i="5" s="1"/>
  <c r="P4929" i="5" s="1"/>
  <c r="Q4929" i="5"/>
  <c r="N5286" i="5"/>
  <c r="O5286" i="5" s="1"/>
  <c r="P5286" i="5" s="1"/>
  <c r="N4731" i="5"/>
  <c r="O4731" i="5" s="1"/>
  <c r="P4731" i="5" s="1"/>
  <c r="Q4731" i="5"/>
  <c r="N4916" i="5"/>
  <c r="O4916" i="5" s="1"/>
  <c r="P4916" i="5" s="1"/>
  <c r="Q5893" i="5"/>
  <c r="N5893" i="5"/>
  <c r="O5893" i="5" s="1"/>
  <c r="P5893" i="5" s="1"/>
  <c r="N4860" i="5"/>
  <c r="O4860" i="5" s="1"/>
  <c r="P4860" i="5" s="1"/>
  <c r="Q4860" i="5"/>
  <c r="N5976" i="5"/>
  <c r="O5976" i="5" s="1"/>
  <c r="P5976" i="5" s="1"/>
  <c r="N4839" i="5"/>
  <c r="O4839" i="5" s="1"/>
  <c r="P4839" i="5" s="1"/>
  <c r="Q4839" i="5"/>
  <c r="N5039" i="5"/>
  <c r="O5039" i="5" s="1"/>
  <c r="P5039" i="5" s="1"/>
  <c r="N4893" i="5"/>
  <c r="O4893" i="5" s="1"/>
  <c r="P4893" i="5" s="1"/>
  <c r="Q4893" i="5"/>
  <c r="N5057" i="5"/>
  <c r="O5057" i="5" s="1"/>
  <c r="P5057" i="5" s="1"/>
  <c r="Q4540" i="5"/>
  <c r="N4540" i="5"/>
  <c r="O4540" i="5" s="1"/>
  <c r="P4540" i="5" s="1"/>
  <c r="N4753" i="5"/>
  <c r="O4753" i="5" s="1"/>
  <c r="P4753" i="5" s="1"/>
  <c r="N4975" i="5"/>
  <c r="O4975" i="5" s="1"/>
  <c r="P4975" i="5" s="1"/>
  <c r="Q4975" i="5"/>
  <c r="N3427" i="5"/>
  <c r="O3427" i="5" s="1"/>
  <c r="P3427" i="5" s="1"/>
  <c r="Q3427" i="5"/>
  <c r="Q3559" i="5"/>
  <c r="N3559" i="5"/>
  <c r="O3559" i="5" s="1"/>
  <c r="P3559" i="5" s="1"/>
  <c r="Q3667" i="5"/>
  <c r="N3667" i="5"/>
  <c r="O3667" i="5" s="1"/>
  <c r="P3667" i="5" s="1"/>
  <c r="Q3775" i="5"/>
  <c r="N3775" i="5"/>
  <c r="O3775" i="5" s="1"/>
  <c r="P3775" i="5" s="1"/>
  <c r="Q3883" i="5"/>
  <c r="N3883" i="5"/>
  <c r="O3883" i="5" s="1"/>
  <c r="P3883" i="5" s="1"/>
  <c r="Q3991" i="5"/>
  <c r="N3991" i="5"/>
  <c r="O3991" i="5" s="1"/>
  <c r="P3991" i="5" s="1"/>
  <c r="N4353" i="5"/>
  <c r="O4353" i="5" s="1"/>
  <c r="P4353" i="5" s="1"/>
  <c r="Q4353" i="5"/>
  <c r="N4538" i="5"/>
  <c r="O4538" i="5" s="1"/>
  <c r="P4538" i="5" s="1"/>
  <c r="Q4538" i="5"/>
  <c r="N4779" i="5"/>
  <c r="O4779" i="5" s="1"/>
  <c r="P4779" i="5" s="1"/>
  <c r="N5048" i="5"/>
  <c r="O5048" i="5"/>
  <c r="P5048" i="5" s="1"/>
  <c r="Q3601" i="5"/>
  <c r="N3601" i="5"/>
  <c r="O3601" i="5" s="1"/>
  <c r="P3601" i="5" s="1"/>
  <c r="Q3709" i="5"/>
  <c r="N3709" i="5"/>
  <c r="O3709" i="5" s="1"/>
  <c r="P3709" i="5" s="1"/>
  <c r="Q3817" i="5"/>
  <c r="N3817" i="5"/>
  <c r="O3817" i="5" s="1"/>
  <c r="P3817" i="5" s="1"/>
  <c r="Q3925" i="5"/>
  <c r="N3925" i="5"/>
  <c r="O3925" i="5" s="1"/>
  <c r="P3925" i="5" s="1"/>
  <c r="N4037" i="5"/>
  <c r="O4037" i="5" s="1"/>
  <c r="P4037" i="5" s="1"/>
  <c r="Q4037" i="5"/>
  <c r="Q4207" i="5"/>
  <c r="N4207" i="5"/>
  <c r="O4207" i="5" s="1"/>
  <c r="P4207" i="5" s="1"/>
  <c r="N4391" i="5"/>
  <c r="O4391" i="5" s="1"/>
  <c r="P4391" i="5" s="1"/>
  <c r="N4607" i="5"/>
  <c r="O4607" i="5" s="1"/>
  <c r="P4607" i="5" s="1"/>
  <c r="N4823" i="5"/>
  <c r="O4823" i="5" s="1"/>
  <c r="P4823" i="5" s="1"/>
  <c r="N5035" i="5"/>
  <c r="O5035" i="5" s="1"/>
  <c r="P5035" i="5" s="1"/>
  <c r="Q5035" i="5"/>
  <c r="N6154" i="5"/>
  <c r="O6154" i="5" s="1"/>
  <c r="P6154" i="5" s="1"/>
  <c r="Q3744" i="5"/>
  <c r="N3744" i="5"/>
  <c r="O3744" i="5" s="1"/>
  <c r="P3744" i="5" s="1"/>
  <c r="Q3960" i="5"/>
  <c r="N3960" i="5"/>
  <c r="O3960" i="5" s="1"/>
  <c r="P3960" i="5" s="1"/>
  <c r="N4144" i="5"/>
  <c r="O4144" i="5" s="1"/>
  <c r="P4144" i="5" s="1"/>
  <c r="Q4144" i="5"/>
  <c r="N4300" i="5"/>
  <c r="O4300" i="5" s="1"/>
  <c r="P4300" i="5" s="1"/>
  <c r="Q4300" i="5"/>
  <c r="N4496" i="5"/>
  <c r="O4496" i="5" s="1"/>
  <c r="P4496" i="5" s="1"/>
  <c r="Q4496" i="5"/>
  <c r="N4712" i="5"/>
  <c r="O4712" i="5" s="1"/>
  <c r="P4712" i="5" s="1"/>
  <c r="Q4712" i="5"/>
  <c r="N4928" i="5"/>
  <c r="O4928" i="5" s="1"/>
  <c r="P4928" i="5" s="1"/>
  <c r="Q4928" i="5"/>
  <c r="N5750" i="5"/>
  <c r="O5750" i="5" s="1"/>
  <c r="P5750" i="5" s="1"/>
  <c r="N5369" i="5"/>
  <c r="O5369" i="5" s="1"/>
  <c r="P5369" i="5" s="1"/>
  <c r="Q4091" i="5"/>
  <c r="N4091" i="5"/>
  <c r="O4091" i="5" s="1"/>
  <c r="P4091" i="5" s="1"/>
  <c r="Q4235" i="5"/>
  <c r="N4235" i="5"/>
  <c r="O4235" i="5" s="1"/>
  <c r="P4235" i="5" s="1"/>
  <c r="N4383" i="5"/>
  <c r="O4383" i="5" s="1"/>
  <c r="P4383" i="5" s="1"/>
  <c r="N4545" i="5"/>
  <c r="O4545" i="5" s="1"/>
  <c r="P4545" i="5" s="1"/>
  <c r="Q4545" i="5"/>
  <c r="N4707" i="5"/>
  <c r="O4707" i="5" s="1"/>
  <c r="P4707" i="5" s="1"/>
  <c r="Q4707" i="5"/>
  <c r="N4869" i="5"/>
  <c r="O4869" i="5" s="1"/>
  <c r="P4869" i="5" s="1"/>
  <c r="Q4869" i="5"/>
  <c r="N5025" i="5"/>
  <c r="O5025" i="5" s="1"/>
  <c r="P5025" i="5" s="1"/>
  <c r="Q5025" i="5"/>
  <c r="Q5518" i="5"/>
  <c r="N5518" i="5"/>
  <c r="O5518" i="5" s="1"/>
  <c r="P5518" i="5" s="1"/>
  <c r="N5238" i="5"/>
  <c r="O5238" i="5" s="1"/>
  <c r="P5238" i="5" s="1"/>
  <c r="N5947" i="5"/>
  <c r="O5947" i="5" s="1"/>
  <c r="P5947" i="5" s="1"/>
  <c r="Q5947" i="5"/>
  <c r="N5867" i="5"/>
  <c r="O5867" i="5" s="1"/>
  <c r="P5867" i="5" s="1"/>
  <c r="Q5867" i="5"/>
  <c r="N5492" i="5"/>
  <c r="O5492" i="5" s="1"/>
  <c r="P5492" i="5" s="1"/>
  <c r="N5436" i="5"/>
  <c r="O5436" i="5" s="1"/>
  <c r="P5436" i="5" s="1"/>
  <c r="N5232" i="5"/>
  <c r="O5232" i="5" s="1"/>
  <c r="P5232" i="5" s="1"/>
  <c r="Q5232" i="5"/>
  <c r="N5918" i="5"/>
  <c r="O5918" i="5" s="1"/>
  <c r="P5918" i="5" s="1"/>
  <c r="Q5918" i="5"/>
  <c r="N4150" i="5"/>
  <c r="O4150" i="5" s="1"/>
  <c r="P4150" i="5" s="1"/>
  <c r="Q4150" i="5"/>
  <c r="N4294" i="5"/>
  <c r="O4294" i="5" s="1"/>
  <c r="P4294" i="5" s="1"/>
  <c r="N4447" i="5"/>
  <c r="O4447" i="5" s="1"/>
  <c r="P4447" i="5" s="1"/>
  <c r="N4609" i="5"/>
  <c r="O4609" i="5" s="1"/>
  <c r="P4609" i="5" s="1"/>
  <c r="N4771" i="5"/>
  <c r="O4771" i="5" s="1"/>
  <c r="P4771" i="5" s="1"/>
  <c r="N4933" i="5"/>
  <c r="O4933" i="5" s="1"/>
  <c r="P4933" i="5" s="1"/>
  <c r="N5160" i="5"/>
  <c r="O5160" i="5" s="1"/>
  <c r="P5160" i="5" s="1"/>
  <c r="Q5983" i="5"/>
  <c r="N5983" i="5"/>
  <c r="O5983" i="5" s="1"/>
  <c r="P5983" i="5" s="1"/>
  <c r="N5250" i="5"/>
  <c r="O5250" i="5" s="1"/>
  <c r="P5250" i="5" s="1"/>
  <c r="N6344" i="5"/>
  <c r="O6344" i="5" s="1"/>
  <c r="P6344" i="5" s="1"/>
  <c r="N5333" i="5"/>
  <c r="O5333" i="5" s="1"/>
  <c r="P5333" i="5" s="1"/>
  <c r="N6190" i="5"/>
  <c r="O6190" i="5" s="1"/>
  <c r="P6190" i="5" s="1"/>
  <c r="N6307" i="5"/>
  <c r="O6307" i="5" s="1"/>
  <c r="P6307" i="5" s="1"/>
  <c r="N5726" i="5"/>
  <c r="O5726" i="5" s="1"/>
  <c r="P5726" i="5" s="1"/>
  <c r="Q5726" i="5"/>
  <c r="N6315" i="5"/>
  <c r="O6315" i="5" s="1"/>
  <c r="P6315" i="5" s="1"/>
  <c r="Q6315" i="5"/>
  <c r="N5574" i="5"/>
  <c r="O5574" i="5" s="1"/>
  <c r="P5574" i="5" s="1"/>
  <c r="Q6046" i="5"/>
  <c r="N6046" i="5"/>
  <c r="O6046" i="5" s="1"/>
  <c r="P6046" i="5" s="1"/>
  <c r="N5384" i="5"/>
  <c r="O5384" i="5" s="1"/>
  <c r="P5384" i="5" s="1"/>
  <c r="N5558" i="5"/>
  <c r="O5558" i="5" s="1"/>
  <c r="P5558" i="5" s="1"/>
  <c r="N6251" i="5"/>
  <c r="O6251" i="5" s="1"/>
  <c r="P6251" i="5" s="1"/>
  <c r="N4421" i="5"/>
  <c r="O4421" i="5" s="1"/>
  <c r="P4421" i="5" s="1"/>
  <c r="Q4421" i="5"/>
  <c r="N4529" i="5"/>
  <c r="O4529" i="5" s="1"/>
  <c r="P4529" i="5" s="1"/>
  <c r="Q4529" i="5"/>
  <c r="N4637" i="5"/>
  <c r="O4637" i="5" s="1"/>
  <c r="P4637" i="5" s="1"/>
  <c r="Q4637" i="5"/>
  <c r="N4745" i="5"/>
  <c r="O4745" i="5" s="1"/>
  <c r="P4745" i="5" s="1"/>
  <c r="Q4745" i="5"/>
  <c r="N4853" i="5"/>
  <c r="O4853" i="5" s="1"/>
  <c r="P4853" i="5" s="1"/>
  <c r="Q4853" i="5"/>
  <c r="N4961" i="5"/>
  <c r="O4961" i="5" s="1"/>
  <c r="P4961" i="5" s="1"/>
  <c r="Q4961" i="5"/>
  <c r="N5069" i="5"/>
  <c r="O5069" i="5" s="1"/>
  <c r="P5069" i="5" s="1"/>
  <c r="Q5069" i="5"/>
  <c r="N5420" i="5"/>
  <c r="O5420" i="5" s="1"/>
  <c r="P5420" i="5" s="1"/>
  <c r="Q5959" i="5"/>
  <c r="N5959" i="5"/>
  <c r="O5959" i="5" s="1"/>
  <c r="P5959" i="5" s="1"/>
  <c r="N5541" i="5"/>
  <c r="O5541" i="5" s="1"/>
  <c r="P5541" i="5" s="1"/>
  <c r="Q5541" i="5"/>
  <c r="N6059" i="5"/>
  <c r="O6059" i="5" s="1"/>
  <c r="P6059" i="5" s="1"/>
  <c r="Q6059" i="5"/>
  <c r="Q5414" i="5"/>
  <c r="N5414" i="5"/>
  <c r="O5414" i="5" s="1"/>
  <c r="P5414" i="5" s="1"/>
  <c r="N6417" i="5"/>
  <c r="O6417" i="5" s="1"/>
  <c r="P6417" i="5" s="1"/>
  <c r="N5505" i="5"/>
  <c r="O5505" i="5" s="1"/>
  <c r="P5505" i="5" s="1"/>
  <c r="N5670" i="5"/>
  <c r="O5670" i="5" s="1"/>
  <c r="P5670" i="5" s="1"/>
  <c r="Q5670" i="5"/>
  <c r="N5877" i="5"/>
  <c r="O5877" i="5" s="1"/>
  <c r="P5877" i="5" s="1"/>
  <c r="N6044" i="5"/>
  <c r="O6044" i="5" s="1"/>
  <c r="P6044" i="5" s="1"/>
  <c r="Q6044" i="5"/>
  <c r="N5725" i="5"/>
  <c r="O5725" i="5" s="1"/>
  <c r="P5725" i="5" s="1"/>
  <c r="Q5725" i="5"/>
  <c r="N5935" i="5"/>
  <c r="O5935" i="5" s="1"/>
  <c r="P5935" i="5" s="1"/>
  <c r="Q5935" i="5"/>
  <c r="N6158" i="5"/>
  <c r="O6158" i="5" s="1"/>
  <c r="P6158" i="5" s="1"/>
  <c r="N5540" i="5"/>
  <c r="O5540" i="5" s="1"/>
  <c r="P5540" i="5" s="1"/>
  <c r="N5760" i="5"/>
  <c r="O5760" i="5" s="1"/>
  <c r="P5760" i="5" s="1"/>
  <c r="N5958" i="5"/>
  <c r="O5958" i="5" s="1"/>
  <c r="P5958" i="5" s="1"/>
  <c r="Q5958" i="5"/>
  <c r="N6254" i="5"/>
  <c r="O6254" i="5" s="1"/>
  <c r="P6254" i="5" s="1"/>
  <c r="Q6254" i="5"/>
  <c r="N5769" i="5"/>
  <c r="O5769" i="5" s="1"/>
  <c r="P5769" i="5" s="1"/>
  <c r="Q5769" i="5"/>
  <c r="Q5956" i="5"/>
  <c r="N5956" i="5"/>
  <c r="O5956" i="5" s="1"/>
  <c r="P5956" i="5" s="1"/>
  <c r="N5566" i="5"/>
  <c r="O5566" i="5" s="1"/>
  <c r="P5566" i="5" s="1"/>
  <c r="Q5566" i="5"/>
  <c r="N5820" i="5"/>
  <c r="O5820" i="5" s="1"/>
  <c r="P5820" i="5" s="1"/>
  <c r="Q5820" i="5"/>
  <c r="Q5992" i="5"/>
  <c r="N5992" i="5"/>
  <c r="O5992" i="5" s="1"/>
  <c r="P5992" i="5" s="1"/>
  <c r="N5597" i="5"/>
  <c r="O5597" i="5" s="1"/>
  <c r="P5597" i="5" s="1"/>
  <c r="Q5697" i="5"/>
  <c r="N5697" i="5"/>
  <c r="O5697" i="5" s="1"/>
  <c r="P5697" i="5" s="1"/>
  <c r="Q5884" i="5"/>
  <c r="N5884" i="5"/>
  <c r="O5884" i="5" s="1"/>
  <c r="P5884" i="5" s="1"/>
  <c r="N6182" i="5"/>
  <c r="O6182" i="5" s="1"/>
  <c r="P6182" i="5" s="1"/>
  <c r="N5114" i="5"/>
  <c r="O5114" i="5" s="1"/>
  <c r="P5114" i="5" s="1"/>
  <c r="Q5114" i="5"/>
  <c r="N5186" i="5"/>
  <c r="O5186" i="5" s="1"/>
  <c r="P5186" i="5" s="1"/>
  <c r="N5258" i="5"/>
  <c r="O5258" i="5" s="1"/>
  <c r="P5258" i="5" s="1"/>
  <c r="N5330" i="5"/>
  <c r="O5330" i="5" s="1"/>
  <c r="P5330" i="5" s="1"/>
  <c r="Q5498" i="5"/>
  <c r="N5498" i="5"/>
  <c r="O5498" i="5" s="1"/>
  <c r="P5498" i="5" s="1"/>
  <c r="Q5754" i="5"/>
  <c r="N5754" i="5"/>
  <c r="O5754" i="5" s="1"/>
  <c r="P5754" i="5" s="1"/>
  <c r="N5924" i="5"/>
  <c r="O5924" i="5" s="1"/>
  <c r="P5924" i="5" s="1"/>
  <c r="Q5924" i="5"/>
  <c r="N6404" i="5"/>
  <c r="O6404" i="5" s="1"/>
  <c r="P6404" i="5" s="1"/>
  <c r="N6473" i="5"/>
  <c r="O6473" i="5" s="1"/>
  <c r="P6473" i="5" s="1"/>
  <c r="N5580" i="5"/>
  <c r="O5580" i="5" s="1"/>
  <c r="P5580" i="5" s="1"/>
  <c r="N5799" i="5"/>
  <c r="O5799" i="5" s="1"/>
  <c r="P5799" i="5" s="1"/>
  <c r="N6015" i="5"/>
  <c r="O6015" i="5" s="1"/>
  <c r="P6015" i="5" s="1"/>
  <c r="N6289" i="5"/>
  <c r="O6289" i="5" s="1"/>
  <c r="P6289" i="5" s="1"/>
  <c r="Q6289" i="5"/>
  <c r="N6628" i="5"/>
  <c r="Q6628" i="5"/>
  <c r="O6628" i="5"/>
  <c r="P6628" i="5" s="1"/>
  <c r="N6492" i="5"/>
  <c r="O6492" i="5" s="1"/>
  <c r="P6492" i="5" s="1"/>
  <c r="Q6492" i="5"/>
  <c r="N5561" i="5"/>
  <c r="O5561" i="5" s="1"/>
  <c r="P5561" i="5" s="1"/>
  <c r="N5724" i="5"/>
  <c r="O5724" i="5" s="1"/>
  <c r="P5724" i="5" s="1"/>
  <c r="N5864" i="5"/>
  <c r="O5864" i="5" s="1"/>
  <c r="P5864" i="5" s="1"/>
  <c r="Q5977" i="5"/>
  <c r="N5977" i="5"/>
  <c r="O5977" i="5" s="1"/>
  <c r="P5977" i="5" s="1"/>
  <c r="N6098" i="5"/>
  <c r="O6098" i="5" s="1"/>
  <c r="P6098" i="5" s="1"/>
  <c r="Q6098" i="5"/>
  <c r="Q6340" i="5"/>
  <c r="N6340" i="5"/>
  <c r="O6340" i="5" s="1"/>
  <c r="P6340" i="5" s="1"/>
  <c r="N5585" i="5"/>
  <c r="O5585" i="5" s="1"/>
  <c r="P5585" i="5" s="1"/>
  <c r="N5693" i="5"/>
  <c r="O5693" i="5" s="1"/>
  <c r="P5693" i="5" s="1"/>
  <c r="N5765" i="5"/>
  <c r="O5765" i="5" s="1"/>
  <c r="P5765" i="5" s="1"/>
  <c r="Q5765" i="5"/>
  <c r="N5837" i="5"/>
  <c r="O5837" i="5" s="1"/>
  <c r="P5837" i="5" s="1"/>
  <c r="N5909" i="5"/>
  <c r="O5909" i="5" s="1"/>
  <c r="P5909" i="5" s="1"/>
  <c r="Q5909" i="5"/>
  <c r="N5981" i="5"/>
  <c r="O5981" i="5" s="1"/>
  <c r="P5981" i="5" s="1"/>
  <c r="N6053" i="5"/>
  <c r="O6053" i="5" s="1"/>
  <c r="P6053" i="5" s="1"/>
  <c r="Q6053" i="5"/>
  <c r="N6625" i="5"/>
  <c r="O6625" i="5" s="1"/>
  <c r="P6625" i="5" s="1"/>
  <c r="N5095" i="5"/>
  <c r="O5095" i="5" s="1"/>
  <c r="P5095" i="5" s="1"/>
  <c r="Q5095" i="5"/>
  <c r="N5131" i="5"/>
  <c r="O5131" i="5" s="1"/>
  <c r="P5131" i="5" s="1"/>
  <c r="Q5131" i="5"/>
  <c r="N5167" i="5"/>
  <c r="O5167" i="5" s="1"/>
  <c r="P5167" i="5" s="1"/>
  <c r="Q5167" i="5"/>
  <c r="N5203" i="5"/>
  <c r="O5203" i="5" s="1"/>
  <c r="P5203" i="5" s="1"/>
  <c r="Q5203" i="5"/>
  <c r="N5239" i="5"/>
  <c r="O5239" i="5" s="1"/>
  <c r="P5239" i="5" s="1"/>
  <c r="Q5239" i="5"/>
  <c r="N5275" i="5"/>
  <c r="O5275" i="5" s="1"/>
  <c r="P5275" i="5" s="1"/>
  <c r="Q5275" i="5"/>
  <c r="N5311" i="5"/>
  <c r="O5311" i="5" s="1"/>
  <c r="P5311" i="5" s="1"/>
  <c r="Q5311" i="5"/>
  <c r="N5347" i="5"/>
  <c r="O5347" i="5" s="1"/>
  <c r="P5347" i="5" s="1"/>
  <c r="Q5347" i="5"/>
  <c r="N5383" i="5"/>
  <c r="O5383" i="5" s="1"/>
  <c r="P5383" i="5" s="1"/>
  <c r="Q5383" i="5"/>
  <c r="N5419" i="5"/>
  <c r="O5419" i="5" s="1"/>
  <c r="P5419" i="5" s="1"/>
  <c r="Q5419" i="5"/>
  <c r="Q5455" i="5"/>
  <c r="N5455" i="5"/>
  <c r="O5455" i="5" s="1"/>
  <c r="P5455" i="5" s="1"/>
  <c r="Q5510" i="5"/>
  <c r="N5510" i="5"/>
  <c r="O5510" i="5" s="1"/>
  <c r="P5510" i="5" s="1"/>
  <c r="Q5654" i="5"/>
  <c r="N5654" i="5"/>
  <c r="O5654" i="5" s="1"/>
  <c r="P5654" i="5" s="1"/>
  <c r="N6347" i="5"/>
  <c r="O6347" i="5" s="1"/>
  <c r="P6347" i="5" s="1"/>
  <c r="Q6347" i="5"/>
  <c r="N6222" i="5"/>
  <c r="O6222" i="5" s="1"/>
  <c r="P6222" i="5" s="1"/>
  <c r="Q6222" i="5"/>
  <c r="N6477" i="5"/>
  <c r="O6477" i="5" s="1"/>
  <c r="P6477" i="5" s="1"/>
  <c r="N6318" i="5"/>
  <c r="O6318" i="5" s="1"/>
  <c r="P6318" i="5" s="1"/>
  <c r="N6787" i="5"/>
  <c r="O6787" i="5" s="1"/>
  <c r="P6787" i="5" s="1"/>
  <c r="N6191" i="5"/>
  <c r="O6191" i="5" s="1"/>
  <c r="P6191" i="5" s="1"/>
  <c r="Q6191" i="5"/>
  <c r="N6350" i="5"/>
  <c r="O6350" i="5" s="1"/>
  <c r="P6350" i="5" s="1"/>
  <c r="Q6350" i="5"/>
  <c r="N6217" i="5"/>
  <c r="O6217" i="5" s="1"/>
  <c r="P6217" i="5" s="1"/>
  <c r="N6067" i="5"/>
  <c r="O6067" i="5" s="1"/>
  <c r="P6067" i="5" s="1"/>
  <c r="Q6067" i="5"/>
  <c r="N6175" i="5"/>
  <c r="O6175" i="5" s="1"/>
  <c r="P6175" i="5" s="1"/>
  <c r="N6324" i="5"/>
  <c r="O6324" i="5" s="1"/>
  <c r="P6324" i="5" s="1"/>
  <c r="N6493" i="5"/>
  <c r="O6493" i="5" s="1"/>
  <c r="P6493" i="5" s="1"/>
  <c r="N6749" i="5"/>
  <c r="O6749" i="5" s="1"/>
  <c r="P6749" i="5" s="1"/>
  <c r="Q6302" i="5"/>
  <c r="N6302" i="5"/>
  <c r="O6302" i="5" s="1"/>
  <c r="P6302" i="5" s="1"/>
  <c r="N6491" i="5"/>
  <c r="O6491" i="5" s="1"/>
  <c r="P6491" i="5" s="1"/>
  <c r="Q6562" i="5"/>
  <c r="N6562" i="5"/>
  <c r="O6562" i="5" s="1"/>
  <c r="P6562" i="5" s="1"/>
  <c r="N6440" i="5"/>
  <c r="O6440" i="5" s="1"/>
  <c r="P6440" i="5" s="1"/>
  <c r="N6650" i="5"/>
  <c r="O6650" i="5" s="1"/>
  <c r="P6650" i="5" s="1"/>
  <c r="Q6676" i="5"/>
  <c r="N6676" i="5"/>
  <c r="O6676" i="5" s="1"/>
  <c r="P6676" i="5" s="1"/>
  <c r="N6462" i="5"/>
  <c r="O6462" i="5" s="1"/>
  <c r="P6462" i="5" s="1"/>
  <c r="N6385" i="5"/>
  <c r="O6385" i="5" s="1"/>
  <c r="P6385" i="5" s="1"/>
  <c r="N6606" i="5"/>
  <c r="O6606" i="5" s="1"/>
  <c r="P6606" i="5" s="1"/>
  <c r="N6090" i="5"/>
  <c r="O6090" i="5" s="1"/>
  <c r="P6090" i="5" s="1"/>
  <c r="Q6090" i="5"/>
  <c r="N6126" i="5"/>
  <c r="O6126" i="5" s="1"/>
  <c r="P6126" i="5" s="1"/>
  <c r="N6162" i="5"/>
  <c r="O6162" i="5" s="1"/>
  <c r="P6162" i="5" s="1"/>
  <c r="N6198" i="5"/>
  <c r="O6198" i="5" s="1"/>
  <c r="P6198" i="5" s="1"/>
  <c r="N6291" i="5"/>
  <c r="O6291" i="5" s="1"/>
  <c r="P6291" i="5" s="1"/>
  <c r="Q6291" i="5"/>
  <c r="N6479" i="5"/>
  <c r="O6479" i="5" s="1"/>
  <c r="P6479" i="5" s="1"/>
  <c r="Q6654" i="5"/>
  <c r="N6654" i="5"/>
  <c r="O6654" i="5" s="1"/>
  <c r="P6654" i="5" s="1"/>
  <c r="N6273" i="5"/>
  <c r="O6273" i="5" s="1"/>
  <c r="P6273" i="5" s="1"/>
  <c r="Q6273" i="5"/>
  <c r="N6406" i="5"/>
  <c r="O6406" i="5" s="1"/>
  <c r="P6406" i="5" s="1"/>
  <c r="Q6406" i="5"/>
  <c r="Q6607" i="5"/>
  <c r="N6607" i="5"/>
  <c r="O6607" i="5" s="1"/>
  <c r="P6607" i="5" s="1"/>
  <c r="Q6831" i="5"/>
  <c r="N6831" i="5"/>
  <c r="O6831" i="5" s="1"/>
  <c r="P6831" i="5" s="1"/>
  <c r="N6782" i="5"/>
  <c r="O6782" i="5" s="1"/>
  <c r="P6782" i="5" s="1"/>
  <c r="N6777" i="5"/>
  <c r="O6777" i="5" s="1"/>
  <c r="P6777" i="5" s="1"/>
  <c r="Q6777" i="5"/>
  <c r="N7163" i="5"/>
  <c r="O7163" i="5" s="1"/>
  <c r="P7163" i="5" s="1"/>
  <c r="Q7163" i="5"/>
  <c r="N7016" i="5"/>
  <c r="O7016" i="5" s="1"/>
  <c r="P7016" i="5" s="1"/>
  <c r="N7173" i="5"/>
  <c r="O7173" i="5" s="1"/>
  <c r="P7173" i="5" s="1"/>
  <c r="Q7173" i="5"/>
  <c r="N6599" i="5"/>
  <c r="O6599" i="5" s="1"/>
  <c r="P6599" i="5" s="1"/>
  <c r="N6598" i="5"/>
  <c r="O6598" i="5" s="1"/>
  <c r="P6598" i="5" s="1"/>
  <c r="Q6598" i="5"/>
  <c r="N6884" i="5"/>
  <c r="O6884" i="5" s="1"/>
  <c r="P6884" i="5" s="1"/>
  <c r="Q6884" i="5"/>
  <c r="N7184" i="5"/>
  <c r="O7184" i="5" s="1"/>
  <c r="P7184" i="5" s="1"/>
  <c r="N6758" i="5"/>
  <c r="O6758" i="5" s="1"/>
  <c r="P6758" i="5" s="1"/>
  <c r="Q6928" i="5"/>
  <c r="N6928" i="5"/>
  <c r="O6928" i="5" s="1"/>
  <c r="P6928" i="5" s="1"/>
  <c r="N7417" i="5"/>
  <c r="O7417" i="5" s="1"/>
  <c r="P7417" i="5" s="1"/>
  <c r="N6707" i="5"/>
  <c r="O6707" i="5" s="1"/>
  <c r="P6707" i="5" s="1"/>
  <c r="Q7060" i="5"/>
  <c r="N7060" i="5"/>
  <c r="O7060" i="5" s="1"/>
  <c r="P7060" i="5" s="1"/>
  <c r="N6306" i="5"/>
  <c r="O6306" i="5" s="1"/>
  <c r="P6306" i="5" s="1"/>
  <c r="Q6306" i="5"/>
  <c r="N6450" i="5"/>
  <c r="O6450" i="5" s="1"/>
  <c r="P6450" i="5" s="1"/>
  <c r="Q6450" i="5"/>
  <c r="N6725" i="5"/>
  <c r="O6725" i="5" s="1"/>
  <c r="P6725" i="5" s="1"/>
  <c r="Q6725" i="5"/>
  <c r="N6947" i="5"/>
  <c r="O6947" i="5" s="1"/>
  <c r="P6947" i="5" s="1"/>
  <c r="Q6798" i="5"/>
  <c r="N6798" i="5"/>
  <c r="O6798" i="5" s="1"/>
  <c r="P6798" i="5" s="1"/>
  <c r="N7021" i="5"/>
  <c r="O7021" i="5" s="1"/>
  <c r="P7021" i="5" s="1"/>
  <c r="N6747" i="5"/>
  <c r="O6747" i="5" s="1"/>
  <c r="P6747" i="5" s="1"/>
  <c r="Q6747" i="5"/>
  <c r="Q6919" i="5"/>
  <c r="N6919" i="5"/>
  <c r="O6919" i="5" s="1"/>
  <c r="P6919" i="5" s="1"/>
  <c r="Q7660" i="5"/>
  <c r="N7660" i="5"/>
  <c r="O7660" i="5" s="1"/>
  <c r="P7660" i="5" s="1"/>
  <c r="N7523" i="5"/>
  <c r="O7523" i="5" s="1"/>
  <c r="P7523" i="5" s="1"/>
  <c r="N7018" i="5"/>
  <c r="O7018" i="5" s="1"/>
  <c r="P7018" i="5" s="1"/>
  <c r="N7274" i="5"/>
  <c r="O7274" i="5" s="1"/>
  <c r="P7274" i="5" s="1"/>
  <c r="N7007" i="5"/>
  <c r="O7007" i="5" s="1"/>
  <c r="P7007" i="5" s="1"/>
  <c r="N7408" i="5"/>
  <c r="O7408" i="5" s="1"/>
  <c r="P7408" i="5" s="1"/>
  <c r="N6675" i="5"/>
  <c r="O6675" i="5" s="1"/>
  <c r="P6675" i="5" s="1"/>
  <c r="Q6675" i="5"/>
  <c r="N6807" i="5"/>
  <c r="O6807" i="5" s="1"/>
  <c r="P6807" i="5" s="1"/>
  <c r="N7026" i="5"/>
  <c r="O7026" i="5" s="1"/>
  <c r="P7026" i="5" s="1"/>
  <c r="Q7026" i="5"/>
  <c r="Q7393" i="5"/>
  <c r="N7393" i="5"/>
  <c r="O7393" i="5" s="1"/>
  <c r="P7393" i="5" s="1"/>
  <c r="Q7017" i="5"/>
  <c r="N7017" i="5"/>
  <c r="O7017" i="5" s="1"/>
  <c r="P7017" i="5" s="1"/>
  <c r="N7192" i="5"/>
  <c r="O7192" i="5" s="1"/>
  <c r="P7192" i="5" s="1"/>
  <c r="Q7192" i="5"/>
  <c r="Q6952" i="5"/>
  <c r="N6952" i="5"/>
  <c r="O6952" i="5"/>
  <c r="P6952" i="5" s="1"/>
  <c r="N7082" i="5"/>
  <c r="O7082" i="5" s="1"/>
  <c r="P7082" i="5" s="1"/>
  <c r="N7042" i="5"/>
  <c r="O7042" i="5" s="1"/>
  <c r="P7042" i="5" s="1"/>
  <c r="N7176" i="5"/>
  <c r="O7176" i="5" s="1"/>
  <c r="P7176" i="5" s="1"/>
  <c r="Q7762" i="5"/>
  <c r="N7762" i="5"/>
  <c r="O7762" i="5" s="1"/>
  <c r="P7762" i="5" s="1"/>
  <c r="N7164" i="5"/>
  <c r="O7164" i="5" s="1"/>
  <c r="P7164" i="5" s="1"/>
  <c r="Q7164" i="5"/>
  <c r="N7352" i="5"/>
  <c r="O7352" i="5" s="1"/>
  <c r="P7352" i="5" s="1"/>
  <c r="N6659" i="5"/>
  <c r="O6659" i="5" s="1"/>
  <c r="P6659" i="5" s="1"/>
  <c r="N6788" i="5"/>
  <c r="O6788" i="5" s="1"/>
  <c r="P6788" i="5" s="1"/>
  <c r="N6922" i="5"/>
  <c r="O6922" i="5" s="1"/>
  <c r="P6922" i="5" s="1"/>
  <c r="Q6922" i="5"/>
  <c r="N7050" i="5"/>
  <c r="O7050" i="5" s="1"/>
  <c r="P7050" i="5" s="1"/>
  <c r="N7268" i="5"/>
  <c r="O7268" i="5" s="1"/>
  <c r="P7268" i="5" s="1"/>
  <c r="Q7268" i="5"/>
  <c r="N7133" i="5"/>
  <c r="O7133" i="5" s="1"/>
  <c r="P7133" i="5" s="1"/>
  <c r="N7949" i="5"/>
  <c r="O7949" i="5" s="1"/>
  <c r="P7949" i="5" s="1"/>
  <c r="N7436" i="5"/>
  <c r="O7436" i="5" s="1"/>
  <c r="P7436" i="5" s="1"/>
  <c r="Q7436" i="5"/>
  <c r="Q7186" i="5"/>
  <c r="N7186" i="5"/>
  <c r="O7186" i="5" s="1"/>
  <c r="P7186" i="5" s="1"/>
  <c r="N7384" i="5"/>
  <c r="O7384" i="5" s="1"/>
  <c r="P7384" i="5" s="1"/>
  <c r="N7517" i="5"/>
  <c r="O7517" i="5" s="1"/>
  <c r="P7517" i="5" s="1"/>
  <c r="Q7223" i="5"/>
  <c r="N7223" i="5"/>
  <c r="O7223" i="5" s="1"/>
  <c r="P7223" i="5" s="1"/>
  <c r="N7375" i="5"/>
  <c r="O7375" i="5" s="1"/>
  <c r="P7375" i="5" s="1"/>
  <c r="Q7375" i="5"/>
  <c r="N7739" i="5"/>
  <c r="O7739" i="5" s="1"/>
  <c r="P7739" i="5" s="1"/>
  <c r="Q7739" i="5"/>
  <c r="Q6644" i="5"/>
  <c r="N6644" i="5"/>
  <c r="O6644" i="5" s="1"/>
  <c r="P6644" i="5" s="1"/>
  <c r="N6745" i="5"/>
  <c r="O6745" i="5" s="1"/>
  <c r="P6745" i="5" s="1"/>
  <c r="Q6745" i="5"/>
  <c r="N6853" i="5"/>
  <c r="O6853" i="5" s="1"/>
  <c r="P6853" i="5" s="1"/>
  <c r="Q6853" i="5"/>
  <c r="N6961" i="5"/>
  <c r="O6961" i="5" s="1"/>
  <c r="P6961" i="5" s="1"/>
  <c r="N7066" i="5"/>
  <c r="O7066" i="5" s="1"/>
  <c r="P7066" i="5" s="1"/>
  <c r="N7218" i="5"/>
  <c r="O7218" i="5"/>
  <c r="P7218" i="5" s="1"/>
  <c r="Q7218" i="5"/>
  <c r="N7422" i="5"/>
  <c r="O7422" i="5" s="1"/>
  <c r="P7422" i="5" s="1"/>
  <c r="Q7422" i="5"/>
  <c r="N7271" i="5"/>
  <c r="O7271" i="5" s="1"/>
  <c r="P7271" i="5" s="1"/>
  <c r="Q7271" i="5"/>
  <c r="N7478" i="5"/>
  <c r="O7478" i="5" s="1"/>
  <c r="P7478" i="5" s="1"/>
  <c r="Q7280" i="5"/>
  <c r="N7280" i="5"/>
  <c r="O7280" i="5" s="1"/>
  <c r="P7280" i="5" s="1"/>
  <c r="N7432" i="5"/>
  <c r="O7432" i="5" s="1"/>
  <c r="P7432" i="5" s="1"/>
  <c r="N7266" i="5"/>
  <c r="O7266" i="5" s="1"/>
  <c r="P7266" i="5" s="1"/>
  <c r="N7453" i="5"/>
  <c r="O7453" i="5" s="1"/>
  <c r="P7453" i="5" s="1"/>
  <c r="Q7453" i="5"/>
  <c r="N7731" i="5"/>
  <c r="O7731" i="5" s="1"/>
  <c r="P7731" i="5" s="1"/>
  <c r="Q7731" i="5"/>
  <c r="Q7636" i="5"/>
  <c r="N7636" i="5"/>
  <c r="O7636" i="5" s="1"/>
  <c r="P7636" i="5" s="1"/>
  <c r="N7482" i="5"/>
  <c r="O7482" i="5" s="1"/>
  <c r="P7482" i="5" s="1"/>
  <c r="Q7849" i="5"/>
  <c r="N7849" i="5"/>
  <c r="O7849" i="5"/>
  <c r="P7849" i="5" s="1"/>
  <c r="N7596" i="5"/>
  <c r="O7596" i="5" s="1"/>
  <c r="P7596" i="5" s="1"/>
  <c r="Q7859" i="5"/>
  <c r="N7859" i="5"/>
  <c r="O7859" i="5" s="1"/>
  <c r="P7859" i="5" s="1"/>
  <c r="N7371" i="5"/>
  <c r="O7371" i="5" s="1"/>
  <c r="P7371" i="5" s="1"/>
  <c r="Q7371" i="5"/>
  <c r="N7516" i="5"/>
  <c r="O7516" i="5" s="1"/>
  <c r="P7516" i="5" s="1"/>
  <c r="Q7516" i="5"/>
  <c r="Q7080" i="5"/>
  <c r="N7080" i="5"/>
  <c r="O7080" i="5" s="1"/>
  <c r="P7080" i="5" s="1"/>
  <c r="N7215" i="5"/>
  <c r="O7215" i="5" s="1"/>
  <c r="P7215" i="5" s="1"/>
  <c r="Q7406" i="5"/>
  <c r="N7406" i="5"/>
  <c r="O7406" i="5" s="1"/>
  <c r="P7406" i="5" s="1"/>
  <c r="N7512" i="5"/>
  <c r="O7512" i="5" s="1"/>
  <c r="P7512" i="5" s="1"/>
  <c r="Q7675" i="5"/>
  <c r="N7675" i="5"/>
  <c r="O7675" i="5" s="1"/>
  <c r="P7675" i="5" s="1"/>
  <c r="N7679" i="5"/>
  <c r="O7679" i="5" s="1"/>
  <c r="P7679" i="5" s="1"/>
  <c r="Q7679" i="5"/>
  <c r="N7575" i="5"/>
  <c r="O7575" i="5" s="1"/>
  <c r="P7575" i="5" s="1"/>
  <c r="N7789" i="5"/>
  <c r="O7789" i="5" s="1"/>
  <c r="P7789" i="5" s="1"/>
  <c r="N8033" i="5"/>
  <c r="O8033" i="5" s="1"/>
  <c r="P8033" i="5" s="1"/>
  <c r="N7595" i="5"/>
  <c r="O7595" i="5" s="1"/>
  <c r="P7595" i="5" s="1"/>
  <c r="N7797" i="5"/>
  <c r="O7797" i="5" s="1"/>
  <c r="P7797" i="5" s="1"/>
  <c r="Q7797" i="5"/>
  <c r="N7562" i="5"/>
  <c r="O7562" i="5" s="1"/>
  <c r="P7562" i="5" s="1"/>
  <c r="Q7562" i="5"/>
  <c r="N7900" i="5"/>
  <c r="O7900" i="5" s="1"/>
  <c r="P7900" i="5" s="1"/>
  <c r="N7597" i="5"/>
  <c r="O7597" i="5" s="1"/>
  <c r="P7597" i="5" s="1"/>
  <c r="Q7597" i="5"/>
  <c r="Q7787" i="5"/>
  <c r="N7787" i="5"/>
  <c r="O7787" i="5" s="1"/>
  <c r="P7787" i="5" s="1"/>
  <c r="N7167" i="5"/>
  <c r="O7167" i="5" s="1"/>
  <c r="P7167" i="5" s="1"/>
  <c r="Q7167" i="5"/>
  <c r="N7311" i="5"/>
  <c r="O7311" i="5" s="1"/>
  <c r="P7311" i="5" s="1"/>
  <c r="Q7311" i="5"/>
  <c r="N7455" i="5"/>
  <c r="O7455" i="5" s="1"/>
  <c r="P7455" i="5" s="1"/>
  <c r="Q7455" i="5"/>
  <c r="Q7622" i="5"/>
  <c r="N7622" i="5"/>
  <c r="O7622" i="5" s="1"/>
  <c r="P7622" i="5" s="1"/>
  <c r="N8042" i="5"/>
  <c r="O8042" i="5" s="1"/>
  <c r="P8042" i="5" s="1"/>
  <c r="Q8042" i="5"/>
  <c r="N7661" i="5"/>
  <c r="O7661" i="5" s="1"/>
  <c r="P7661" i="5" s="1"/>
  <c r="N7921" i="5"/>
  <c r="O7921" i="5" s="1"/>
  <c r="P7921" i="5" s="1"/>
  <c r="N7848" i="5"/>
  <c r="O7848" i="5" s="1"/>
  <c r="P7848" i="5" s="1"/>
  <c r="Q7848" i="5"/>
  <c r="N8213" i="5"/>
  <c r="O8213" i="5" s="1"/>
  <c r="P8213" i="5" s="1"/>
  <c r="N7979" i="5"/>
  <c r="O7979" i="5" s="1"/>
  <c r="P7979" i="5" s="1"/>
  <c r="N7795" i="5"/>
  <c r="O7795" i="5" s="1"/>
  <c r="P7795" i="5" s="1"/>
  <c r="Q7946" i="5"/>
  <c r="N7946" i="5"/>
  <c r="O7946" i="5" s="1"/>
  <c r="P7946" i="5" s="1"/>
  <c r="N8144" i="5"/>
  <c r="O8144" i="5" s="1"/>
  <c r="P8144" i="5" s="1"/>
  <c r="N8007" i="5"/>
  <c r="O8007" i="5" s="1"/>
  <c r="P8007" i="5" s="1"/>
  <c r="Q8007" i="5"/>
  <c r="N7617" i="5"/>
  <c r="O7617" i="5" s="1"/>
  <c r="P7617" i="5" s="1"/>
  <c r="Q7617" i="5"/>
  <c r="N7823" i="5"/>
  <c r="O7823" i="5" s="1"/>
  <c r="P7823" i="5" s="1"/>
  <c r="Q7823" i="5"/>
  <c r="Q7788" i="5"/>
  <c r="N7788" i="5"/>
  <c r="O7788" i="5" s="1"/>
  <c r="P7788" i="5" s="1"/>
  <c r="N7932" i="5"/>
  <c r="O7932" i="5" s="1"/>
  <c r="P7932" i="5" s="1"/>
  <c r="Q7932" i="5"/>
  <c r="N8161" i="5"/>
  <c r="O8161" i="5" s="1"/>
  <c r="P8161" i="5" s="1"/>
  <c r="N8235" i="5"/>
  <c r="O8235" i="5" s="1"/>
  <c r="P8235" i="5" s="1"/>
  <c r="Q8235" i="5"/>
  <c r="N7828" i="5"/>
  <c r="O7828" i="5" s="1"/>
  <c r="P7828" i="5" s="1"/>
  <c r="Q7828" i="5"/>
  <c r="N8022" i="5"/>
  <c r="O8022" i="5" s="1"/>
  <c r="P8022" i="5" s="1"/>
  <c r="Q8022" i="5"/>
  <c r="N8097" i="5"/>
  <c r="O8097" i="5" s="1"/>
  <c r="P8097" i="5" s="1"/>
  <c r="Q8159" i="5"/>
  <c r="N8159" i="5"/>
  <c r="O8159" i="5" s="1"/>
  <c r="P8159" i="5" s="1"/>
  <c r="N8183" i="5"/>
  <c r="O8183" i="5" s="1"/>
  <c r="P8183" i="5" s="1"/>
  <c r="Q7700" i="5"/>
  <c r="N7700" i="5"/>
  <c r="O7700" i="5" s="1"/>
  <c r="P7700" i="5" s="1"/>
  <c r="N7815" i="5"/>
  <c r="O7815" i="5" s="1"/>
  <c r="P7815" i="5" s="1"/>
  <c r="N8043" i="5"/>
  <c r="O8043" i="5" s="1"/>
  <c r="P8043" i="5" s="1"/>
  <c r="Q8043" i="5"/>
  <c r="N8373" i="5"/>
  <c r="O8373" i="5" s="1"/>
  <c r="P8373" i="5" s="1"/>
  <c r="N8188" i="5"/>
  <c r="O8188" i="5" s="1"/>
  <c r="P8188" i="5" s="1"/>
  <c r="N8109" i="5"/>
  <c r="O8109" i="5" s="1"/>
  <c r="P8109" i="5" s="1"/>
  <c r="Q8109" i="5"/>
  <c r="Q8016" i="5"/>
  <c r="N8016" i="5"/>
  <c r="O8016" i="5" s="1"/>
  <c r="P8016" i="5" s="1"/>
  <c r="N8299" i="5"/>
  <c r="O8299" i="5" s="1"/>
  <c r="P8299" i="5" s="1"/>
  <c r="Q8299" i="5"/>
  <c r="N8282" i="5"/>
  <c r="O8282" i="5" s="1"/>
  <c r="P8282" i="5" s="1"/>
  <c r="N8185" i="5"/>
  <c r="O8185" i="5" s="1"/>
  <c r="P8185" i="5" s="1"/>
  <c r="Q8185" i="5"/>
  <c r="Q7626" i="5"/>
  <c r="N7626" i="5"/>
  <c r="O7626" i="5" s="1"/>
  <c r="P7626" i="5" s="1"/>
  <c r="N7662" i="5"/>
  <c r="O7662" i="5" s="1"/>
  <c r="P7662" i="5" s="1"/>
  <c r="N7733" i="5"/>
  <c r="O7733" i="5" s="1"/>
  <c r="P7733" i="5" s="1"/>
  <c r="Q7733" i="5"/>
  <c r="N7877" i="5"/>
  <c r="O7877" i="5"/>
  <c r="P7877" i="5" s="1"/>
  <c r="Q7877" i="5"/>
  <c r="N7998" i="5"/>
  <c r="O7998" i="5" s="1"/>
  <c r="P7998" i="5" s="1"/>
  <c r="N8125" i="5"/>
  <c r="O8125" i="5" s="1"/>
  <c r="P8125" i="5" s="1"/>
  <c r="N8366" i="5"/>
  <c r="O8366" i="5" s="1"/>
  <c r="P8366" i="5" s="1"/>
  <c r="N8231" i="5"/>
  <c r="O8231" i="5" s="1"/>
  <c r="P8231" i="5" s="1"/>
  <c r="Q8231" i="5"/>
  <c r="N8118" i="5"/>
  <c r="O8118" i="5" s="1"/>
  <c r="P8118" i="5" s="1"/>
  <c r="N8233" i="5"/>
  <c r="O8233" i="5" s="1"/>
  <c r="P8233" i="5" s="1"/>
  <c r="N8405" i="5"/>
  <c r="O8405" i="5" s="1"/>
  <c r="P8405" i="5" s="1"/>
  <c r="N8418" i="5"/>
  <c r="O8418" i="5" s="1"/>
  <c r="P8418" i="5" s="1"/>
  <c r="N8086" i="5"/>
  <c r="O8086" i="5" s="1"/>
  <c r="P8086" i="5" s="1"/>
  <c r="Q8262" i="5"/>
  <c r="N8262" i="5"/>
  <c r="O8262" i="5" s="1"/>
  <c r="P8262" i="5" s="1"/>
  <c r="N8401" i="5"/>
  <c r="O8401" i="5" s="1"/>
  <c r="P8401" i="5" s="1"/>
  <c r="Q8401" i="5"/>
  <c r="N8412" i="5"/>
  <c r="O8412" i="5" s="1"/>
  <c r="P8412" i="5" s="1"/>
  <c r="Q8412" i="5"/>
  <c r="N8507" i="5"/>
  <c r="O8507" i="5" s="1"/>
  <c r="P8507" i="5" s="1"/>
  <c r="Q8507" i="5"/>
  <c r="Q8172" i="5"/>
  <c r="N8172" i="5"/>
  <c r="O8172" i="5" s="1"/>
  <c r="P8172" i="5" s="1"/>
  <c r="N8272" i="5"/>
  <c r="O8272" i="5" s="1"/>
  <c r="P8272" i="5" s="1"/>
  <c r="N8411" i="5"/>
  <c r="O8411" i="5" s="1"/>
  <c r="P8411" i="5" s="1"/>
  <c r="Q8411" i="5"/>
  <c r="N8156" i="5"/>
  <c r="O8156" i="5" s="1"/>
  <c r="P8156" i="5" s="1"/>
  <c r="Q8300" i="5"/>
  <c r="N8300" i="5"/>
  <c r="O8300" i="5" s="1"/>
  <c r="P8300" i="5" s="1"/>
  <c r="N8493" i="5"/>
  <c r="O8493" i="5" s="1"/>
  <c r="P8493" i="5" s="1"/>
  <c r="N8436" i="5"/>
  <c r="O8436" i="5" s="1"/>
  <c r="P8436" i="5" s="1"/>
  <c r="Q8436" i="5"/>
  <c r="N8771" i="5"/>
  <c r="O8771" i="5" s="1"/>
  <c r="P8771" i="5" s="1"/>
  <c r="N8508" i="5"/>
  <c r="O8508" i="5" s="1"/>
  <c r="P8508" i="5" s="1"/>
  <c r="Q8508" i="5"/>
  <c r="N8438" i="5"/>
  <c r="O8438" i="5" s="1"/>
  <c r="P8438" i="5" s="1"/>
  <c r="Q8438" i="5"/>
  <c r="N8602" i="5"/>
  <c r="O8602" i="5" s="1"/>
  <c r="P8602" i="5" s="1"/>
  <c r="Q8602" i="5"/>
  <c r="N8440" i="5"/>
  <c r="O8440" i="5" s="1"/>
  <c r="P8440" i="5" s="1"/>
  <c r="N8397" i="5"/>
  <c r="O8397" i="5" s="1"/>
  <c r="P8397" i="5" s="1"/>
  <c r="Q8397" i="5"/>
  <c r="Q8600" i="5"/>
  <c r="N8600" i="5"/>
  <c r="O8600" i="5" s="1"/>
  <c r="P8600" i="5" s="1"/>
  <c r="N8474" i="5"/>
  <c r="O8474" i="5" s="1"/>
  <c r="P8474" i="5" s="1"/>
  <c r="N8643" i="5"/>
  <c r="O8643" i="5" s="1"/>
  <c r="P8643" i="5" s="1"/>
  <c r="Q8643" i="5"/>
  <c r="N8768" i="5"/>
  <c r="O8768" i="5" s="1"/>
  <c r="P8768" i="5" s="1"/>
  <c r="Q8768" i="5"/>
  <c r="N8313" i="5"/>
  <c r="O8313" i="5" s="1"/>
  <c r="P8313" i="5" s="1"/>
  <c r="N8349" i="5"/>
  <c r="O8349" i="5" s="1"/>
  <c r="P8349" i="5" s="1"/>
  <c r="Q8349" i="5"/>
  <c r="Q8439" i="5"/>
  <c r="N8439" i="5"/>
  <c r="O8439" i="5" s="1"/>
  <c r="P8439" i="5" s="1"/>
  <c r="N8585" i="5"/>
  <c r="O8585" i="5" s="1"/>
  <c r="P8585" i="5" s="1"/>
  <c r="N8566" i="5"/>
  <c r="O8566" i="5" s="1"/>
  <c r="P8566" i="5" s="1"/>
  <c r="N8557" i="5"/>
  <c r="O8557" i="5"/>
  <c r="P8557" i="5" s="1"/>
  <c r="Q8557" i="5"/>
  <c r="N8565" i="5"/>
  <c r="O8565" i="5" s="1"/>
  <c r="P8565" i="5" s="1"/>
  <c r="Q8597" i="5"/>
  <c r="N8597" i="5"/>
  <c r="O8597" i="5" s="1"/>
  <c r="P8597" i="5" s="1"/>
  <c r="Q8582" i="5"/>
  <c r="N8582" i="5"/>
  <c r="O8582" i="5" s="1"/>
  <c r="P8582" i="5" s="1"/>
  <c r="N8733" i="5"/>
  <c r="O8733" i="5" s="1"/>
  <c r="P8733" i="5" s="1"/>
  <c r="N8645" i="5"/>
  <c r="O8645" i="5" s="1"/>
  <c r="P8645" i="5" s="1"/>
  <c r="Q8645" i="5"/>
  <c r="N8745" i="5"/>
  <c r="O8745" i="5" s="1"/>
  <c r="P8745" i="5" s="1"/>
  <c r="N8727" i="5"/>
  <c r="O8727" i="5" s="1"/>
  <c r="P8727" i="5" s="1"/>
  <c r="N8686" i="5"/>
  <c r="O8686" i="5" s="1"/>
  <c r="P8686" i="5" s="1"/>
  <c r="N8722" i="5"/>
  <c r="O8722" i="5" s="1"/>
  <c r="P8722" i="5" s="1"/>
  <c r="N8758" i="5"/>
  <c r="O8758" i="5" s="1"/>
  <c r="P8758" i="5" s="1"/>
  <c r="Q8758" i="5"/>
  <c r="Q4864" i="5"/>
  <c r="N4864" i="5"/>
  <c r="O4864" i="5" s="1"/>
  <c r="P4864" i="5" s="1"/>
  <c r="Q4606" i="5"/>
  <c r="N4225" i="5"/>
  <c r="O4225" i="5"/>
  <c r="P4225" i="5" s="1"/>
  <c r="N4073" i="5"/>
  <c r="O4073" i="5" s="1"/>
  <c r="P4073" i="5" s="1"/>
  <c r="Q4073" i="5"/>
  <c r="N4881" i="5"/>
  <c r="O4881" i="5" s="1"/>
  <c r="P4881" i="5" s="1"/>
  <c r="Q4881" i="5"/>
  <c r="N3970" i="5"/>
  <c r="O3970" i="5" s="1"/>
  <c r="P3970" i="5" s="1"/>
  <c r="Q3970" i="5"/>
  <c r="N5600" i="5"/>
  <c r="O5600" i="5" s="1"/>
  <c r="P5600" i="5" s="1"/>
  <c r="Q5600" i="5"/>
  <c r="N4953" i="5"/>
  <c r="O4953" i="5" s="1"/>
  <c r="P4953" i="5" s="1"/>
  <c r="Q4953" i="5"/>
  <c r="N4335" i="5"/>
  <c r="O4335" i="5" s="1"/>
  <c r="P4335" i="5" s="1"/>
  <c r="Q4335" i="5"/>
  <c r="Q4196" i="5"/>
  <c r="N4196" i="5"/>
  <c r="O4196" i="5" s="1"/>
  <c r="P4196" i="5" s="1"/>
  <c r="N4079" i="5"/>
  <c r="O4079" i="5" s="1"/>
  <c r="P4079" i="5" s="1"/>
  <c r="N5361" i="5"/>
  <c r="O5361" i="5" s="1"/>
  <c r="P5361" i="5" s="1"/>
  <c r="N5042" i="5"/>
  <c r="O5042" i="5" s="1"/>
  <c r="P5042" i="5" s="1"/>
  <c r="Q5042" i="5"/>
  <c r="N4646" i="5"/>
  <c r="O4646" i="5" s="1"/>
  <c r="P4646" i="5" s="1"/>
  <c r="Q4646" i="5"/>
  <c r="N4288" i="5"/>
  <c r="O4288" i="5" s="1"/>
  <c r="P4288" i="5" s="1"/>
  <c r="Q4288" i="5"/>
  <c r="N4178" i="5"/>
  <c r="O4178" i="5" s="1"/>
  <c r="P4178" i="5" s="1"/>
  <c r="N4058" i="5"/>
  <c r="O4058" i="5" s="1"/>
  <c r="P4058" i="5" s="1"/>
  <c r="Q4058" i="5"/>
  <c r="N5817" i="5"/>
  <c r="O5817" i="5" s="1"/>
  <c r="P5817" i="5" s="1"/>
  <c r="N4773" i="5"/>
  <c r="O4773" i="5" s="1"/>
  <c r="P4773" i="5" s="1"/>
  <c r="Q4773" i="5"/>
  <c r="N4574" i="5"/>
  <c r="O4574" i="5" s="1"/>
  <c r="P4574" i="5" s="1"/>
  <c r="Q4574" i="5"/>
  <c r="Q3914" i="5"/>
  <c r="N3914" i="5"/>
  <c r="O3914" i="5" s="1"/>
  <c r="P3914" i="5" s="1"/>
  <c r="Q4913" i="5"/>
  <c r="Q3875" i="5"/>
  <c r="N3875" i="5"/>
  <c r="O3875" i="5" s="1"/>
  <c r="P3875" i="5" s="1"/>
  <c r="Q3726" i="5"/>
  <c r="N3579" i="5"/>
  <c r="O3579" i="5" s="1"/>
  <c r="P3579" i="5" s="1"/>
  <c r="N3446" i="5"/>
  <c r="O3446" i="5" s="1"/>
  <c r="P3446" i="5" s="1"/>
  <c r="Q3446" i="5"/>
  <c r="N3364" i="5"/>
  <c r="O3364" i="5" s="1"/>
  <c r="P3364" i="5" s="1"/>
  <c r="Q3364" i="5"/>
  <c r="N3310" i="5"/>
  <c r="O3310" i="5" s="1"/>
  <c r="P3310" i="5" s="1"/>
  <c r="N3256" i="5"/>
  <c r="O3256" i="5"/>
  <c r="P3256" i="5" s="1"/>
  <c r="Q3256" i="5"/>
  <c r="N3202" i="5"/>
  <c r="O3202" i="5" s="1"/>
  <c r="P3202" i="5" s="1"/>
  <c r="Q3202" i="5"/>
  <c r="N3148" i="5"/>
  <c r="O3148" i="5" s="1"/>
  <c r="P3148" i="5" s="1"/>
  <c r="N3094" i="5"/>
  <c r="O3094" i="5" s="1"/>
  <c r="P3094" i="5" s="1"/>
  <c r="N3040" i="5"/>
  <c r="O3040" i="5" s="1"/>
  <c r="P3040" i="5" s="1"/>
  <c r="Q3040" i="5"/>
  <c r="N2986" i="5"/>
  <c r="O2986" i="5" s="1"/>
  <c r="P2986" i="5" s="1"/>
  <c r="N2932" i="5"/>
  <c r="O2932" i="5" s="1"/>
  <c r="P2932" i="5" s="1"/>
  <c r="N2878" i="5"/>
  <c r="O2878" i="5" s="1"/>
  <c r="P2878" i="5" s="1"/>
  <c r="Q2878" i="5"/>
  <c r="N2824" i="5"/>
  <c r="O2824" i="5" s="1"/>
  <c r="P2824" i="5" s="1"/>
  <c r="N2770" i="5"/>
  <c r="O2770" i="5" s="1"/>
  <c r="P2770" i="5" s="1"/>
  <c r="N2716" i="5"/>
  <c r="O2716" i="5" s="1"/>
  <c r="P2716" i="5" s="1"/>
  <c r="N2662" i="5"/>
  <c r="O2662" i="5" s="1"/>
  <c r="P2662" i="5" s="1"/>
  <c r="Q2662" i="5"/>
  <c r="N2608" i="5"/>
  <c r="O2608" i="5" s="1"/>
  <c r="P2608" i="5" s="1"/>
  <c r="Q2608" i="5"/>
  <c r="Q2554" i="5"/>
  <c r="N2554" i="5"/>
  <c r="O2554" i="5" s="1"/>
  <c r="P2554" i="5" s="1"/>
  <c r="Q2500" i="5"/>
  <c r="N2500" i="5"/>
  <c r="O2500" i="5" s="1"/>
  <c r="P2500" i="5" s="1"/>
  <c r="Q2446" i="5"/>
  <c r="N2446" i="5"/>
  <c r="O2446" i="5" s="1"/>
  <c r="P2446" i="5" s="1"/>
  <c r="Q2392" i="5"/>
  <c r="N2392" i="5"/>
  <c r="O2392" i="5" s="1"/>
  <c r="P2392" i="5" s="1"/>
  <c r="Q2338" i="5"/>
  <c r="N2338" i="5"/>
  <c r="O2338" i="5" s="1"/>
  <c r="P2338" i="5" s="1"/>
  <c r="Q2284" i="5"/>
  <c r="N2284" i="5"/>
  <c r="O2284" i="5" s="1"/>
  <c r="P2284" i="5" s="1"/>
  <c r="Q2224" i="5"/>
  <c r="N2224" i="5"/>
  <c r="O2224" i="5" s="1"/>
  <c r="P2224" i="5" s="1"/>
  <c r="Q4478" i="5"/>
  <c r="Q2962" i="5"/>
  <c r="Q2986" i="5"/>
  <c r="Q4873" i="5"/>
  <c r="Q5038" i="5"/>
  <c r="N5339" i="5"/>
  <c r="O5339" i="5" s="1"/>
  <c r="P5339" i="5" s="1"/>
  <c r="N4808" i="5"/>
  <c r="O4808" i="5" s="1"/>
  <c r="P4808" i="5" s="1"/>
  <c r="Q4808" i="5"/>
  <c r="N4340" i="5"/>
  <c r="O4340" i="5" s="1"/>
  <c r="P4340" i="5" s="1"/>
  <c r="Q4340" i="5"/>
  <c r="Q4172" i="5"/>
  <c r="N4172" i="5"/>
  <c r="O4172" i="5" s="1"/>
  <c r="P4172" i="5" s="1"/>
  <c r="Q3983" i="5"/>
  <c r="N3983" i="5"/>
  <c r="O3983" i="5" s="1"/>
  <c r="P3983" i="5" s="1"/>
  <c r="N3783" i="5"/>
  <c r="O3783" i="5" s="1"/>
  <c r="P3783" i="5" s="1"/>
  <c r="Q3783" i="5"/>
  <c r="N3385" i="5"/>
  <c r="O3385" i="5" s="1"/>
  <c r="P3385" i="5" s="1"/>
  <c r="Q3385" i="5"/>
  <c r="N3331" i="5"/>
  <c r="O3331" i="5" s="1"/>
  <c r="P3331" i="5" s="1"/>
  <c r="Q3331" i="5"/>
  <c r="N3277" i="5"/>
  <c r="O3277" i="5" s="1"/>
  <c r="P3277" i="5" s="1"/>
  <c r="N3223" i="5"/>
  <c r="O3223" i="5" s="1"/>
  <c r="P3223" i="5" s="1"/>
  <c r="Q3223" i="5"/>
  <c r="N3169" i="5"/>
  <c r="O3169" i="5" s="1"/>
  <c r="P3169" i="5" s="1"/>
  <c r="Q3169" i="5"/>
  <c r="N3115" i="5"/>
  <c r="O3115" i="5" s="1"/>
  <c r="P3115" i="5" s="1"/>
  <c r="Q3115" i="5"/>
  <c r="N3061" i="5"/>
  <c r="O3061" i="5" s="1"/>
  <c r="P3061" i="5" s="1"/>
  <c r="Q3061" i="5"/>
  <c r="N3007" i="5"/>
  <c r="O3007" i="5" s="1"/>
  <c r="P3007" i="5" s="1"/>
  <c r="Q3007" i="5"/>
  <c r="N2953" i="5"/>
  <c r="O2953" i="5" s="1"/>
  <c r="P2953" i="5" s="1"/>
  <c r="N2899" i="5"/>
  <c r="O2899" i="5" s="1"/>
  <c r="P2899" i="5" s="1"/>
  <c r="N2845" i="5"/>
  <c r="O2845" i="5" s="1"/>
  <c r="P2845" i="5" s="1"/>
  <c r="N2791" i="5"/>
  <c r="O2791" i="5" s="1"/>
  <c r="P2791" i="5" s="1"/>
  <c r="N2737" i="5"/>
  <c r="O2737" i="5" s="1"/>
  <c r="P2737" i="5" s="1"/>
  <c r="Q2737" i="5"/>
  <c r="N2683" i="5"/>
  <c r="O2683" i="5" s="1"/>
  <c r="P2683" i="5" s="1"/>
  <c r="N2629" i="5"/>
  <c r="O2629" i="5" s="1"/>
  <c r="P2629" i="5" s="1"/>
  <c r="N2575" i="5"/>
  <c r="O2575" i="5" s="1"/>
  <c r="P2575" i="5" s="1"/>
  <c r="N2521" i="5"/>
  <c r="O2521" i="5" s="1"/>
  <c r="P2521" i="5" s="1"/>
  <c r="Q2521" i="5"/>
  <c r="N2467" i="5"/>
  <c r="O2467" i="5" s="1"/>
  <c r="P2467" i="5" s="1"/>
  <c r="Q2467" i="5"/>
  <c r="N2413" i="5"/>
  <c r="O2413" i="5" s="1"/>
  <c r="P2413" i="5" s="1"/>
  <c r="N2359" i="5"/>
  <c r="O2359" i="5" s="1"/>
  <c r="P2359" i="5" s="1"/>
  <c r="N2305" i="5"/>
  <c r="O2305" i="5" s="1"/>
  <c r="P2305" i="5" s="1"/>
  <c r="Q2305" i="5"/>
  <c r="N2248" i="5"/>
  <c r="O2248" i="5" s="1"/>
  <c r="P2248" i="5" s="1"/>
  <c r="N3467" i="5"/>
  <c r="O3467" i="5" s="1"/>
  <c r="P3467" i="5" s="1"/>
  <c r="Q3467" i="5"/>
  <c r="Q3593" i="5"/>
  <c r="N3593" i="5"/>
  <c r="O3593" i="5" s="1"/>
  <c r="P3593" i="5" s="1"/>
  <c r="Q3701" i="5"/>
  <c r="N3701" i="5"/>
  <c r="O3701" i="5" s="1"/>
  <c r="P3701" i="5" s="1"/>
  <c r="Q3809" i="5"/>
  <c r="N3809" i="5"/>
  <c r="O3809" i="5" s="1"/>
  <c r="P3809" i="5" s="1"/>
  <c r="Q3917" i="5"/>
  <c r="N3917" i="5"/>
  <c r="O3917" i="5" s="1"/>
  <c r="P3917" i="5" s="1"/>
  <c r="Q4025" i="5"/>
  <c r="N4025" i="5"/>
  <c r="O4025" i="5" s="1"/>
  <c r="P4025" i="5" s="1"/>
  <c r="N4146" i="5"/>
  <c r="O4146" i="5" s="1"/>
  <c r="P4146" i="5" s="1"/>
  <c r="Q4146" i="5"/>
  <c r="N4290" i="5"/>
  <c r="O4290" i="5" s="1"/>
  <c r="P4290" i="5" s="1"/>
  <c r="Q4290" i="5"/>
  <c r="N4520" i="5"/>
  <c r="O4520" i="5" s="1"/>
  <c r="P4520" i="5" s="1"/>
  <c r="Q4520" i="5"/>
  <c r="N4679" i="5"/>
  <c r="O4679" i="5"/>
  <c r="P4679" i="5" s="1"/>
  <c r="Q4679" i="5"/>
  <c r="N4935" i="5"/>
  <c r="O4935" i="5" s="1"/>
  <c r="P4935" i="5" s="1"/>
  <c r="Q4935" i="5"/>
  <c r="N5408" i="5"/>
  <c r="O5408" i="5" s="1"/>
  <c r="P5408" i="5" s="1"/>
  <c r="N4742" i="5"/>
  <c r="O4742" i="5" s="1"/>
  <c r="P4742" i="5" s="1"/>
  <c r="Q4742" i="5"/>
  <c r="Q4972" i="5"/>
  <c r="N4972" i="5"/>
  <c r="O4972" i="5" s="1"/>
  <c r="P4972" i="5" s="1"/>
  <c r="Q4684" i="5"/>
  <c r="N4684" i="5"/>
  <c r="O4684" i="5" s="1"/>
  <c r="P4684" i="5" s="1"/>
  <c r="N4878" i="5"/>
  <c r="O4878" i="5" s="1"/>
  <c r="P4878" i="5" s="1"/>
  <c r="Q4878" i="5"/>
  <c r="N4579" i="5"/>
  <c r="O4579" i="5" s="1"/>
  <c r="P4579" i="5" s="1"/>
  <c r="Q4579" i="5"/>
  <c r="N4850" i="5"/>
  <c r="O4850" i="5" s="1"/>
  <c r="P4850" i="5" s="1"/>
  <c r="Q4850" i="5"/>
  <c r="N5041" i="5"/>
  <c r="O5041" i="5" s="1"/>
  <c r="P5041" i="5" s="1"/>
  <c r="Q5041" i="5"/>
  <c r="N4904" i="5"/>
  <c r="O4904" i="5" s="1"/>
  <c r="P4904" i="5" s="1"/>
  <c r="Q4904" i="5"/>
  <c r="N5068" i="5"/>
  <c r="O5068" i="5" s="1"/>
  <c r="P5068" i="5" s="1"/>
  <c r="Q5068" i="5"/>
  <c r="N4568" i="5"/>
  <c r="O4568" i="5" s="1"/>
  <c r="P4568" i="5" s="1"/>
  <c r="Q4568" i="5"/>
  <c r="N4788" i="5"/>
  <c r="O4788" i="5" s="1"/>
  <c r="P4788" i="5" s="1"/>
  <c r="Q4990" i="5"/>
  <c r="N4990" i="5"/>
  <c r="O4990" i="5" s="1"/>
  <c r="P4990" i="5" s="1"/>
  <c r="N3439" i="5"/>
  <c r="O3439" i="5" s="1"/>
  <c r="P3439" i="5" s="1"/>
  <c r="Q3572" i="5"/>
  <c r="N3572" i="5"/>
  <c r="O3572" i="5" s="1"/>
  <c r="P3572" i="5" s="1"/>
  <c r="Q3680" i="5"/>
  <c r="N3680" i="5"/>
  <c r="O3680" i="5" s="1"/>
  <c r="P3680" i="5" s="1"/>
  <c r="Q3788" i="5"/>
  <c r="N3788" i="5"/>
  <c r="O3788" i="5" s="1"/>
  <c r="P3788" i="5" s="1"/>
  <c r="Q3896" i="5"/>
  <c r="N3896" i="5"/>
  <c r="O3896" i="5" s="1"/>
  <c r="P3896" i="5" s="1"/>
  <c r="Q4004" i="5"/>
  <c r="N4004" i="5"/>
  <c r="O4004" i="5" s="1"/>
  <c r="P4004" i="5" s="1"/>
  <c r="N4364" i="5"/>
  <c r="O4364" i="5" s="1"/>
  <c r="P4364" i="5" s="1"/>
  <c r="Q4364" i="5"/>
  <c r="Q4594" i="5"/>
  <c r="N4594" i="5"/>
  <c r="O4594" i="5" s="1"/>
  <c r="P4594" i="5" s="1"/>
  <c r="N4807" i="5"/>
  <c r="O4807" i="5" s="1"/>
  <c r="P4807" i="5" s="1"/>
  <c r="N5055" i="5"/>
  <c r="O5055" i="5" s="1"/>
  <c r="P5055" i="5" s="1"/>
  <c r="N3614" i="5"/>
  <c r="O3614" i="5" s="1"/>
  <c r="P3614" i="5" s="1"/>
  <c r="Q3614" i="5"/>
  <c r="Q3722" i="5"/>
  <c r="N3722" i="5"/>
  <c r="O3722" i="5" s="1"/>
  <c r="P3722" i="5" s="1"/>
  <c r="N3830" i="5"/>
  <c r="O3830" i="5" s="1"/>
  <c r="P3830" i="5" s="1"/>
  <c r="Q3830" i="5"/>
  <c r="N3938" i="5"/>
  <c r="O3938" i="5" s="1"/>
  <c r="P3938" i="5" s="1"/>
  <c r="Q3938" i="5"/>
  <c r="N4046" i="5"/>
  <c r="O4046" i="5" s="1"/>
  <c r="P4046" i="5" s="1"/>
  <c r="N4221" i="5"/>
  <c r="O4221" i="5" s="1"/>
  <c r="P4221" i="5" s="1"/>
  <c r="Q4221" i="5"/>
  <c r="Q4399" i="5"/>
  <c r="N4399" i="5"/>
  <c r="O4399" i="5" s="1"/>
  <c r="P4399" i="5" s="1"/>
  <c r="Q4615" i="5"/>
  <c r="N4615" i="5"/>
  <c r="O4615" i="5" s="1"/>
  <c r="P4615" i="5" s="1"/>
  <c r="Q4831" i="5"/>
  <c r="N4831" i="5"/>
  <c r="O4831" i="5" s="1"/>
  <c r="P4831" i="5" s="1"/>
  <c r="N5047" i="5"/>
  <c r="O5047" i="5" s="1"/>
  <c r="P5047" i="5" s="1"/>
  <c r="N3546" i="5"/>
  <c r="O3546" i="5" s="1"/>
  <c r="P3546" i="5" s="1"/>
  <c r="Q3546" i="5"/>
  <c r="N3762" i="5"/>
  <c r="O3762" i="5" s="1"/>
  <c r="P3762" i="5" s="1"/>
  <c r="N3978" i="5"/>
  <c r="O3978" i="5" s="1"/>
  <c r="P3978" i="5" s="1"/>
  <c r="N4151" i="5"/>
  <c r="O4151" i="5" s="1"/>
  <c r="P4151" i="5" s="1"/>
  <c r="N4305" i="5"/>
  <c r="O4305" i="5" s="1"/>
  <c r="P4305" i="5" s="1"/>
  <c r="Q4305" i="5"/>
  <c r="N4523" i="5"/>
  <c r="O4523" i="5" s="1"/>
  <c r="P4523" i="5" s="1"/>
  <c r="N4739" i="5"/>
  <c r="O4739" i="5" s="1"/>
  <c r="P4739" i="5" s="1"/>
  <c r="N4955" i="5"/>
  <c r="O4955" i="5" s="1"/>
  <c r="P4955" i="5" s="1"/>
  <c r="Q4955" i="5"/>
  <c r="N5797" i="5"/>
  <c r="O5797" i="5" s="1"/>
  <c r="P5797" i="5" s="1"/>
  <c r="Q5797" i="5"/>
  <c r="Q5421" i="5"/>
  <c r="N5421" i="5"/>
  <c r="O5421" i="5" s="1"/>
  <c r="P5421" i="5" s="1"/>
  <c r="Q4102" i="5"/>
  <c r="N4102" i="5"/>
  <c r="O4102" i="5" s="1"/>
  <c r="P4102" i="5" s="1"/>
  <c r="N4246" i="5"/>
  <c r="O4246" i="5" s="1"/>
  <c r="P4246" i="5" s="1"/>
  <c r="N4397" i="5"/>
  <c r="O4397" i="5" s="1"/>
  <c r="P4397" i="5" s="1"/>
  <c r="Q4397" i="5"/>
  <c r="N4559" i="5"/>
  <c r="O4559" i="5" s="1"/>
  <c r="P4559" i="5" s="1"/>
  <c r="Q4559" i="5"/>
  <c r="N4721" i="5"/>
  <c r="O4721" i="5" s="1"/>
  <c r="P4721" i="5" s="1"/>
  <c r="Q4721" i="5"/>
  <c r="N4883" i="5"/>
  <c r="O4883" i="5" s="1"/>
  <c r="P4883" i="5" s="1"/>
  <c r="Q4883" i="5"/>
  <c r="N5058" i="5"/>
  <c r="O5058" i="5" s="1"/>
  <c r="P5058" i="5" s="1"/>
  <c r="Q5058" i="5"/>
  <c r="Q5539" i="5"/>
  <c r="N5539" i="5"/>
  <c r="O5539" i="5" s="1"/>
  <c r="P5539" i="5" s="1"/>
  <c r="N5249" i="5"/>
  <c r="O5249" i="5" s="1"/>
  <c r="P5249" i="5" s="1"/>
  <c r="N5997" i="5"/>
  <c r="O5997" i="5" s="1"/>
  <c r="P5997" i="5" s="1"/>
  <c r="Q5970" i="5"/>
  <c r="N5970" i="5"/>
  <c r="O5970" i="5" s="1"/>
  <c r="P5970" i="5" s="1"/>
  <c r="N5519" i="5"/>
  <c r="O5519" i="5" s="1"/>
  <c r="P5519" i="5" s="1"/>
  <c r="Q5445" i="5"/>
  <c r="N5445" i="5"/>
  <c r="O5445" i="5" s="1"/>
  <c r="P5445" i="5" s="1"/>
  <c r="N5255" i="5"/>
  <c r="O5255" i="5" s="1"/>
  <c r="P5255" i="5" s="1"/>
  <c r="Q5255" i="5"/>
  <c r="N5925" i="5"/>
  <c r="O5925" i="5" s="1"/>
  <c r="P5925" i="5" s="1"/>
  <c r="N4164" i="5"/>
  <c r="O4164" i="5" s="1"/>
  <c r="P4164" i="5" s="1"/>
  <c r="N4308" i="5"/>
  <c r="O4308" i="5" s="1"/>
  <c r="P4308" i="5" s="1"/>
  <c r="N4473" i="5"/>
  <c r="O4473" i="5" s="1"/>
  <c r="P4473" i="5" s="1"/>
  <c r="Q4473" i="5"/>
  <c r="N4635" i="5"/>
  <c r="O4635" i="5" s="1"/>
  <c r="P4635" i="5" s="1"/>
  <c r="Q4635" i="5"/>
  <c r="N4797" i="5"/>
  <c r="O4797" i="5" s="1"/>
  <c r="P4797" i="5" s="1"/>
  <c r="Q4797" i="5"/>
  <c r="N4959" i="5"/>
  <c r="O4959" i="5" s="1"/>
  <c r="P4959" i="5" s="1"/>
  <c r="Q4959" i="5"/>
  <c r="N5178" i="5"/>
  <c r="O5178" i="5" s="1"/>
  <c r="P5178" i="5" s="1"/>
  <c r="Q5995" i="5"/>
  <c r="N5995" i="5"/>
  <c r="O5995" i="5" s="1"/>
  <c r="P5995" i="5" s="1"/>
  <c r="N5252" i="5"/>
  <c r="O5252" i="5" s="1"/>
  <c r="P5252" i="5" s="1"/>
  <c r="N5043" i="5"/>
  <c r="O5043" i="5" s="1"/>
  <c r="P5043" i="5" s="1"/>
  <c r="Q5043" i="5"/>
  <c r="N5375" i="5"/>
  <c r="O5375" i="5" s="1"/>
  <c r="P5375" i="5" s="1"/>
  <c r="Q5375" i="5"/>
  <c r="N6244" i="5"/>
  <c r="O6244" i="5" s="1"/>
  <c r="P6244" i="5" s="1"/>
  <c r="Q6244" i="5"/>
  <c r="N5415" i="5"/>
  <c r="O5415" i="5" s="1"/>
  <c r="P5415" i="5" s="1"/>
  <c r="N5763" i="5"/>
  <c r="O5763" i="5" s="1"/>
  <c r="P5763" i="5" s="1"/>
  <c r="Q6338" i="5"/>
  <c r="N6338" i="5"/>
  <c r="O6338" i="5" s="1"/>
  <c r="P6338" i="5" s="1"/>
  <c r="Q5579" i="5"/>
  <c r="N5579" i="5"/>
  <c r="O5579" i="5" s="1"/>
  <c r="P5579" i="5" s="1"/>
  <c r="N6073" i="5"/>
  <c r="O6073" i="5" s="1"/>
  <c r="P6073" i="5" s="1"/>
  <c r="N5411" i="5"/>
  <c r="O5411" i="5" s="1"/>
  <c r="P5411" i="5" s="1"/>
  <c r="Q5411" i="5"/>
  <c r="Q5614" i="5"/>
  <c r="N5614" i="5"/>
  <c r="O5614" i="5" s="1"/>
  <c r="P5614" i="5" s="1"/>
  <c r="Q6829" i="5"/>
  <c r="N6829" i="5"/>
  <c r="O6829" i="5" s="1"/>
  <c r="P6829" i="5" s="1"/>
  <c r="N4426" i="5"/>
  <c r="O4426" i="5" s="1"/>
  <c r="P4426" i="5" s="1"/>
  <c r="N4534" i="5"/>
  <c r="O4534" i="5" s="1"/>
  <c r="P4534" i="5" s="1"/>
  <c r="N4642" i="5"/>
  <c r="O4642" i="5" s="1"/>
  <c r="P4642" i="5" s="1"/>
  <c r="Q4642" i="5"/>
  <c r="N4750" i="5"/>
  <c r="O4750" i="5" s="1"/>
  <c r="P4750" i="5" s="1"/>
  <c r="N4858" i="5"/>
  <c r="O4858" i="5" s="1"/>
  <c r="P4858" i="5" s="1"/>
  <c r="N4966" i="5"/>
  <c r="O4966" i="5" s="1"/>
  <c r="P4966" i="5" s="1"/>
  <c r="N5074" i="5"/>
  <c r="O5074" i="5" s="1"/>
  <c r="P5074" i="5" s="1"/>
  <c r="Q5074" i="5"/>
  <c r="N5433" i="5"/>
  <c r="O5433" i="5" s="1"/>
  <c r="P5433" i="5" s="1"/>
  <c r="Q5433" i="5"/>
  <c r="N6014" i="5"/>
  <c r="O6014" i="5" s="1"/>
  <c r="P6014" i="5" s="1"/>
  <c r="Q6014" i="5"/>
  <c r="N5569" i="5"/>
  <c r="O5569" i="5" s="1"/>
  <c r="P5569" i="5" s="1"/>
  <c r="Q5569" i="5"/>
  <c r="N6095" i="5"/>
  <c r="O6095" i="5" s="1"/>
  <c r="P6095" i="5" s="1"/>
  <c r="Q6095" i="5"/>
  <c r="N5448" i="5"/>
  <c r="O5448" i="5" s="1"/>
  <c r="P5448" i="5" s="1"/>
  <c r="Q5448" i="5"/>
  <c r="N6721" i="5"/>
  <c r="O6721" i="5" s="1"/>
  <c r="P6721" i="5" s="1"/>
  <c r="Q5515" i="5"/>
  <c r="N5515" i="5"/>
  <c r="O5515" i="5" s="1"/>
  <c r="P5515" i="5" s="1"/>
  <c r="N5672" i="5"/>
  <c r="O5672" i="5" s="1"/>
  <c r="P5672" i="5" s="1"/>
  <c r="Q5672" i="5"/>
  <c r="N5885" i="5"/>
  <c r="O5885" i="5" s="1"/>
  <c r="P5885" i="5" s="1"/>
  <c r="N6061" i="5"/>
  <c r="O6061" i="5" s="1"/>
  <c r="P6061" i="5" s="1"/>
  <c r="Q6061" i="5"/>
  <c r="Q5743" i="5"/>
  <c r="N5743" i="5"/>
  <c r="O5743" i="5" s="1"/>
  <c r="P5743" i="5" s="1"/>
  <c r="Q5944" i="5"/>
  <c r="N5944" i="5"/>
  <c r="O5944" i="5" s="1"/>
  <c r="P5944" i="5" s="1"/>
  <c r="N6172" i="5"/>
  <c r="O6172" i="5" s="1"/>
  <c r="P6172" i="5" s="1"/>
  <c r="Q5542" i="5"/>
  <c r="N5542" i="5"/>
  <c r="O5542" i="5" s="1"/>
  <c r="P5542" i="5" s="1"/>
  <c r="N5785" i="5"/>
  <c r="O5785" i="5" s="1"/>
  <c r="P5785" i="5" s="1"/>
  <c r="Q5785" i="5"/>
  <c r="N5960" i="5"/>
  <c r="O5960" i="5" s="1"/>
  <c r="P5960" i="5" s="1"/>
  <c r="Q5960" i="5"/>
  <c r="N6346" i="5"/>
  <c r="O6346" i="5" s="1"/>
  <c r="P6346" i="5" s="1"/>
  <c r="N5779" i="5"/>
  <c r="O5779" i="5" s="1"/>
  <c r="P5779" i="5" s="1"/>
  <c r="Q5779" i="5"/>
  <c r="N5994" i="5"/>
  <c r="O5994" i="5" s="1"/>
  <c r="P5994" i="5" s="1"/>
  <c r="N5651" i="5"/>
  <c r="O5651" i="5" s="1"/>
  <c r="P5651" i="5" s="1"/>
  <c r="Q5651" i="5"/>
  <c r="N5826" i="5"/>
  <c r="O5826" i="5" s="1"/>
  <c r="P5826" i="5" s="1"/>
  <c r="Q5826" i="5"/>
  <c r="N5996" i="5"/>
  <c r="O5996" i="5" s="1"/>
  <c r="P5996" i="5" s="1"/>
  <c r="Q5996" i="5"/>
  <c r="N5599" i="5"/>
  <c r="O5599" i="5" s="1"/>
  <c r="P5599" i="5" s="1"/>
  <c r="Q5599" i="5"/>
  <c r="N5707" i="5"/>
  <c r="O5707" i="5" s="1"/>
  <c r="P5707" i="5" s="1"/>
  <c r="Q5707" i="5"/>
  <c r="N5922" i="5"/>
  <c r="O5922" i="5" s="1"/>
  <c r="P5922" i="5" s="1"/>
  <c r="Q5922" i="5"/>
  <c r="N6188" i="5"/>
  <c r="O6188" i="5" s="1"/>
  <c r="P6188" i="5" s="1"/>
  <c r="Q6188" i="5"/>
  <c r="N5121" i="5"/>
  <c r="O5121" i="5" s="1"/>
  <c r="P5121" i="5" s="1"/>
  <c r="Q5121" i="5"/>
  <c r="Q5193" i="5"/>
  <c r="N5193" i="5"/>
  <c r="O5193" i="5" s="1"/>
  <c r="P5193" i="5" s="1"/>
  <c r="Q5265" i="5"/>
  <c r="N5265" i="5"/>
  <c r="O5265" i="5" s="1"/>
  <c r="P5265" i="5" s="1"/>
  <c r="N5337" i="5"/>
  <c r="O5337" i="5" s="1"/>
  <c r="P5337" i="5" s="1"/>
  <c r="Q5500" i="5"/>
  <c r="N5500" i="5"/>
  <c r="O5500" i="5" s="1"/>
  <c r="P5500" i="5" s="1"/>
  <c r="N5756" i="5"/>
  <c r="O5756" i="5" s="1"/>
  <c r="P5756" i="5" s="1"/>
  <c r="Q5756" i="5"/>
  <c r="N5930" i="5"/>
  <c r="O5930" i="5" s="1"/>
  <c r="P5930" i="5" s="1"/>
  <c r="N6506" i="5"/>
  <c r="O6506" i="5" s="1"/>
  <c r="P6506" i="5" s="1"/>
  <c r="N6532" i="5"/>
  <c r="O6532" i="5" s="1"/>
  <c r="P6532" i="5" s="1"/>
  <c r="Q6532" i="5"/>
  <c r="Q5598" i="5"/>
  <c r="N5598" i="5"/>
  <c r="O5598" i="5"/>
  <c r="P5598" i="5" s="1"/>
  <c r="N5834" i="5"/>
  <c r="O5834" i="5" s="1"/>
  <c r="P5834" i="5" s="1"/>
  <c r="Q5834" i="5"/>
  <c r="N6050" i="5"/>
  <c r="O6050" i="5" s="1"/>
  <c r="P6050" i="5" s="1"/>
  <c r="Q6050" i="5"/>
  <c r="N6374" i="5"/>
  <c r="O6374" i="5" s="1"/>
  <c r="P6374" i="5" s="1"/>
  <c r="N6964" i="5"/>
  <c r="O6964" i="5" s="1"/>
  <c r="P6964" i="5" s="1"/>
  <c r="Q6547" i="5"/>
  <c r="N6547" i="5"/>
  <c r="O6547" i="5" s="1"/>
  <c r="P6547" i="5" s="1"/>
  <c r="N5595" i="5"/>
  <c r="O5595" i="5" s="1"/>
  <c r="P5595" i="5" s="1"/>
  <c r="Q5595" i="5"/>
  <c r="N5755" i="5"/>
  <c r="O5755" i="5" s="1"/>
  <c r="P5755" i="5" s="1"/>
  <c r="Q5755" i="5"/>
  <c r="Q5866" i="5"/>
  <c r="N5866" i="5"/>
  <c r="O5866" i="5" s="1"/>
  <c r="P5866" i="5" s="1"/>
  <c r="N5984" i="5"/>
  <c r="O5984" i="5" s="1"/>
  <c r="P5984" i="5" s="1"/>
  <c r="N6110" i="5"/>
  <c r="O6110" i="5" s="1"/>
  <c r="P6110" i="5" s="1"/>
  <c r="N6596" i="5"/>
  <c r="O6596" i="5" s="1"/>
  <c r="P6596" i="5" s="1"/>
  <c r="N5596" i="5"/>
  <c r="O5596" i="5" s="1"/>
  <c r="P5596" i="5" s="1"/>
  <c r="Q5596" i="5"/>
  <c r="Q5698" i="5"/>
  <c r="N5698" i="5"/>
  <c r="O5698" i="5" s="1"/>
  <c r="P5698" i="5" s="1"/>
  <c r="Q5770" i="5"/>
  <c r="N5770" i="5"/>
  <c r="O5770" i="5" s="1"/>
  <c r="P5770" i="5" s="1"/>
  <c r="Q5842" i="5"/>
  <c r="N5842" i="5"/>
  <c r="O5842" i="5" s="1"/>
  <c r="P5842" i="5" s="1"/>
  <c r="Q5914" i="5"/>
  <c r="N5914" i="5"/>
  <c r="O5914" i="5" s="1"/>
  <c r="P5914" i="5" s="1"/>
  <c r="N5986" i="5"/>
  <c r="O5986" i="5" s="1"/>
  <c r="P5986" i="5" s="1"/>
  <c r="Q5986" i="5"/>
  <c r="Q6058" i="5"/>
  <c r="N6058" i="5"/>
  <c r="O6058" i="5" s="1"/>
  <c r="P6058" i="5" s="1"/>
  <c r="N6698" i="5"/>
  <c r="O6698" i="5" s="1"/>
  <c r="P6698" i="5" s="1"/>
  <c r="Q5098" i="5"/>
  <c r="N5098" i="5"/>
  <c r="O5098" i="5" s="1"/>
  <c r="P5098" i="5" s="1"/>
  <c r="Q5134" i="5"/>
  <c r="N5134" i="5"/>
  <c r="O5134" i="5" s="1"/>
  <c r="P5134" i="5" s="1"/>
  <c r="Q5170" i="5"/>
  <c r="N5170" i="5"/>
  <c r="O5170" i="5" s="1"/>
  <c r="P5170" i="5" s="1"/>
  <c r="Q5206" i="5"/>
  <c r="N5206" i="5"/>
  <c r="O5206" i="5"/>
  <c r="P5206" i="5" s="1"/>
  <c r="Q5242" i="5"/>
  <c r="N5242" i="5"/>
  <c r="O5242" i="5" s="1"/>
  <c r="P5242" i="5" s="1"/>
  <c r="Q5278" i="5"/>
  <c r="N5278" i="5"/>
  <c r="O5278" i="5" s="1"/>
  <c r="P5278" i="5" s="1"/>
  <c r="Q5314" i="5"/>
  <c r="N5314" i="5"/>
  <c r="O5314" i="5"/>
  <c r="P5314" i="5" s="1"/>
  <c r="Q5350" i="5"/>
  <c r="N5350" i="5"/>
  <c r="O5350" i="5" s="1"/>
  <c r="P5350" i="5" s="1"/>
  <c r="N5386" i="5"/>
  <c r="O5386" i="5" s="1"/>
  <c r="P5386" i="5" s="1"/>
  <c r="Q5386" i="5"/>
  <c r="Q5422" i="5"/>
  <c r="N5422" i="5"/>
  <c r="O5422" i="5" s="1"/>
  <c r="P5422" i="5" s="1"/>
  <c r="Q5458" i="5"/>
  <c r="N5458" i="5"/>
  <c r="O5458" i="5" s="1"/>
  <c r="P5458" i="5" s="1"/>
  <c r="Q5521" i="5"/>
  <c r="N5521" i="5"/>
  <c r="O5521" i="5" s="1"/>
  <c r="P5521" i="5" s="1"/>
  <c r="N6220" i="5"/>
  <c r="O6220" i="5" s="1"/>
  <c r="P6220" i="5" s="1"/>
  <c r="Q6220" i="5"/>
  <c r="Q6358" i="5"/>
  <c r="N6358" i="5"/>
  <c r="O6358" i="5" s="1"/>
  <c r="P6358" i="5" s="1"/>
  <c r="N6228" i="5"/>
  <c r="O6228" i="5" s="1"/>
  <c r="P6228" i="5" s="1"/>
  <c r="N6496" i="5"/>
  <c r="O6496" i="5" s="1"/>
  <c r="P6496" i="5" s="1"/>
  <c r="N6345" i="5"/>
  <c r="O6345" i="5" s="1"/>
  <c r="P6345" i="5" s="1"/>
  <c r="Q6345" i="5"/>
  <c r="N6846" i="5"/>
  <c r="O6846" i="5" s="1"/>
  <c r="P6846" i="5" s="1"/>
  <c r="Q6846" i="5"/>
  <c r="Q6197" i="5"/>
  <c r="N6197" i="5"/>
  <c r="O6197" i="5" s="1"/>
  <c r="P6197" i="5" s="1"/>
  <c r="N6363" i="5"/>
  <c r="O6363" i="5" s="1"/>
  <c r="P6363" i="5" s="1"/>
  <c r="Q6363" i="5"/>
  <c r="N6256" i="5"/>
  <c r="O6256" i="5" s="1"/>
  <c r="P6256" i="5" s="1"/>
  <c r="Q6256" i="5"/>
  <c r="N6076" i="5"/>
  <c r="O6076" i="5" s="1"/>
  <c r="P6076" i="5" s="1"/>
  <c r="Q6076" i="5"/>
  <c r="N6184" i="5"/>
  <c r="O6184" i="5" s="1"/>
  <c r="P6184" i="5" s="1"/>
  <c r="N6367" i="5"/>
  <c r="O6367" i="5" s="1"/>
  <c r="P6367" i="5" s="1"/>
  <c r="N6499" i="5"/>
  <c r="O6499" i="5" s="1"/>
  <c r="P6499" i="5" s="1"/>
  <c r="N6823" i="5"/>
  <c r="O6823" i="5" s="1"/>
  <c r="P6823" i="5" s="1"/>
  <c r="N6330" i="5"/>
  <c r="O6330" i="5" s="1"/>
  <c r="P6330" i="5" s="1"/>
  <c r="Q6330" i="5"/>
  <c r="N6495" i="5"/>
  <c r="O6495" i="5" s="1"/>
  <c r="P6495" i="5" s="1"/>
  <c r="Q6495" i="5"/>
  <c r="N6574" i="5"/>
  <c r="O6574" i="5" s="1"/>
  <c r="P6574" i="5" s="1"/>
  <c r="Q6574" i="5"/>
  <c r="N6444" i="5"/>
  <c r="O6444" i="5" s="1"/>
  <c r="P6444" i="5" s="1"/>
  <c r="Q6444" i="5"/>
  <c r="N6682" i="5"/>
  <c r="O6682" i="5" s="1"/>
  <c r="P6682" i="5" s="1"/>
  <c r="N6722" i="5"/>
  <c r="O6722" i="5" s="1"/>
  <c r="P6722" i="5" s="1"/>
  <c r="N6466" i="5"/>
  <c r="O6466" i="5" s="1"/>
  <c r="P6466" i="5" s="1"/>
  <c r="Q6466" i="5"/>
  <c r="N6396" i="5"/>
  <c r="O6396" i="5" s="1"/>
  <c r="P6396" i="5" s="1"/>
  <c r="Q6396" i="5"/>
  <c r="N6744" i="5"/>
  <c r="O6744" i="5" s="1"/>
  <c r="P6744" i="5" s="1"/>
  <c r="Q6744" i="5"/>
  <c r="N6093" i="5"/>
  <c r="O6093" i="5" s="1"/>
  <c r="P6093" i="5" s="1"/>
  <c r="Q6093" i="5"/>
  <c r="N6129" i="5"/>
  <c r="O6129" i="5" s="1"/>
  <c r="P6129" i="5" s="1"/>
  <c r="N6165" i="5"/>
  <c r="O6165" i="5" s="1"/>
  <c r="P6165" i="5" s="1"/>
  <c r="N6201" i="5"/>
  <c r="O6201" i="5" s="1"/>
  <c r="P6201" i="5" s="1"/>
  <c r="Q6201" i="5"/>
  <c r="N6321" i="5"/>
  <c r="O6321" i="5" s="1"/>
  <c r="P6321" i="5" s="1"/>
  <c r="Q6321" i="5"/>
  <c r="Q6502" i="5"/>
  <c r="N6502" i="5"/>
  <c r="O6502" i="5" s="1"/>
  <c r="P6502" i="5" s="1"/>
  <c r="N6657" i="5"/>
  <c r="O6657" i="5"/>
  <c r="P6657" i="5" s="1"/>
  <c r="N6278" i="5"/>
  <c r="O6278" i="5" s="1"/>
  <c r="P6278" i="5" s="1"/>
  <c r="Q6278" i="5"/>
  <c r="N6416" i="5"/>
  <c r="O6416" i="5" s="1"/>
  <c r="P6416" i="5" s="1"/>
  <c r="Q6416" i="5"/>
  <c r="N6704" i="5"/>
  <c r="O6704" i="5" s="1"/>
  <c r="P6704" i="5" s="1"/>
  <c r="N6977" i="5"/>
  <c r="O6977" i="5" s="1"/>
  <c r="P6977" i="5" s="1"/>
  <c r="N6785" i="5"/>
  <c r="O6785" i="5" s="1"/>
  <c r="P6785" i="5" s="1"/>
  <c r="N6809" i="5"/>
  <c r="O6809" i="5" s="1"/>
  <c r="P6809" i="5" s="1"/>
  <c r="N7242" i="5"/>
  <c r="O7242" i="5" s="1"/>
  <c r="P7242" i="5" s="1"/>
  <c r="N7292" i="5"/>
  <c r="O7292" i="5" s="1"/>
  <c r="P7292" i="5" s="1"/>
  <c r="N6427" i="5"/>
  <c r="O6427" i="5" s="1"/>
  <c r="P6427" i="5" s="1"/>
  <c r="N6601" i="5"/>
  <c r="O6601" i="5" s="1"/>
  <c r="P6601" i="5" s="1"/>
  <c r="Q6601" i="5"/>
  <c r="N6618" i="5"/>
  <c r="O6618" i="5" s="1"/>
  <c r="P6618" i="5" s="1"/>
  <c r="N6938" i="5"/>
  <c r="O6938" i="5" s="1"/>
  <c r="P6938" i="5" s="1"/>
  <c r="N7470" i="5"/>
  <c r="O7470" i="5" s="1"/>
  <c r="P7470" i="5" s="1"/>
  <c r="Q6762" i="5"/>
  <c r="N6762" i="5"/>
  <c r="O6762" i="5" s="1"/>
  <c r="P6762" i="5" s="1"/>
  <c r="N6941" i="5"/>
  <c r="O6941" i="5" s="1"/>
  <c r="P6941" i="5" s="1"/>
  <c r="N7509" i="5"/>
  <c r="O7509" i="5" s="1"/>
  <c r="P7509" i="5" s="1"/>
  <c r="N6711" i="5"/>
  <c r="O6711" i="5" s="1"/>
  <c r="P6711" i="5" s="1"/>
  <c r="Q6711" i="5"/>
  <c r="N7110" i="5"/>
  <c r="O7110" i="5" s="1"/>
  <c r="P7110" i="5" s="1"/>
  <c r="Q6317" i="5"/>
  <c r="N6317" i="5"/>
  <c r="O6317" i="5" s="1"/>
  <c r="P6317" i="5" s="1"/>
  <c r="N6461" i="5"/>
  <c r="O6461" i="5" s="1"/>
  <c r="P6461" i="5" s="1"/>
  <c r="N6729" i="5"/>
  <c r="O6729" i="5" s="1"/>
  <c r="P6729" i="5" s="1"/>
  <c r="Q6729" i="5"/>
  <c r="N6973" i="5"/>
  <c r="O6973" i="5" s="1"/>
  <c r="P6973" i="5" s="1"/>
  <c r="N6800" i="5"/>
  <c r="O6800" i="5" s="1"/>
  <c r="P6800" i="5" s="1"/>
  <c r="N7067" i="5"/>
  <c r="O7067" i="5" s="1"/>
  <c r="P7067" i="5" s="1"/>
  <c r="N6753" i="5"/>
  <c r="O6753" i="5" s="1"/>
  <c r="P6753" i="5" s="1"/>
  <c r="Q6753" i="5"/>
  <c r="N6942" i="5"/>
  <c r="O6942" i="5" s="1"/>
  <c r="P6942" i="5" s="1"/>
  <c r="N7821" i="5"/>
  <c r="O7821" i="5" s="1"/>
  <c r="P7821" i="5" s="1"/>
  <c r="Q7821" i="5"/>
  <c r="N7563" i="5"/>
  <c r="O7563" i="5" s="1"/>
  <c r="P7563" i="5" s="1"/>
  <c r="N7022" i="5"/>
  <c r="O7022" i="5" s="1"/>
  <c r="P7022" i="5" s="1"/>
  <c r="N7335" i="5"/>
  <c r="O7335" i="5" s="1"/>
  <c r="P7335" i="5" s="1"/>
  <c r="N7024" i="5"/>
  <c r="O7024" i="5" s="1"/>
  <c r="P7024" i="5" s="1"/>
  <c r="N7412" i="5"/>
  <c r="O7412" i="5" s="1"/>
  <c r="P7412" i="5" s="1"/>
  <c r="N6688" i="5"/>
  <c r="O6688" i="5" s="1"/>
  <c r="P6688" i="5" s="1"/>
  <c r="N6844" i="5"/>
  <c r="O6844" i="5" s="1"/>
  <c r="P6844" i="5" s="1"/>
  <c r="N7068" i="5"/>
  <c r="O7068" i="5" s="1"/>
  <c r="P7068" i="5" s="1"/>
  <c r="N7495" i="5"/>
  <c r="O7495" i="5" s="1"/>
  <c r="P7495" i="5" s="1"/>
  <c r="N7028" i="5"/>
  <c r="O7028" i="5" s="1"/>
  <c r="P7028" i="5" s="1"/>
  <c r="N7228" i="5"/>
  <c r="O7228" i="5" s="1"/>
  <c r="P7228" i="5" s="1"/>
  <c r="N6965" i="5"/>
  <c r="O6965" i="5" s="1"/>
  <c r="P6965" i="5" s="1"/>
  <c r="N7112" i="5"/>
  <c r="O7112" i="5" s="1"/>
  <c r="P7112" i="5" s="1"/>
  <c r="N7046" i="5"/>
  <c r="O7046" i="5" s="1"/>
  <c r="P7046" i="5" s="1"/>
  <c r="N7220" i="5"/>
  <c r="O7220" i="5" s="1"/>
  <c r="P7220" i="5" s="1"/>
  <c r="Q7220" i="5"/>
  <c r="N7972" i="5"/>
  <c r="O7972" i="5" s="1"/>
  <c r="P7972" i="5" s="1"/>
  <c r="N7168" i="5"/>
  <c r="O7168" i="5" s="1"/>
  <c r="P7168" i="5" s="1"/>
  <c r="Q7378" i="5"/>
  <c r="N7378" i="5"/>
  <c r="O7378" i="5" s="1"/>
  <c r="P7378" i="5" s="1"/>
  <c r="N6666" i="5"/>
  <c r="O6666" i="5" s="1"/>
  <c r="P6666" i="5" s="1"/>
  <c r="Q6666" i="5"/>
  <c r="N6795" i="5"/>
  <c r="O6795" i="5" s="1"/>
  <c r="P6795" i="5" s="1"/>
  <c r="N6929" i="5"/>
  <c r="O6929" i="5" s="1"/>
  <c r="P6929" i="5" s="1"/>
  <c r="N7063" i="5"/>
  <c r="O7063" i="5" s="1"/>
  <c r="P7063" i="5" s="1"/>
  <c r="N7305" i="5"/>
  <c r="O7305" i="5" s="1"/>
  <c r="P7305" i="5" s="1"/>
  <c r="Q7305" i="5"/>
  <c r="N7137" i="5"/>
  <c r="O7137" i="5" s="1"/>
  <c r="P7137" i="5" s="1"/>
  <c r="Q7137" i="5"/>
  <c r="N7102" i="5"/>
  <c r="O7102" i="5" s="1"/>
  <c r="P7102" i="5" s="1"/>
  <c r="N7461" i="5"/>
  <c r="O7461" i="5" s="1"/>
  <c r="P7461" i="5" s="1"/>
  <c r="Q7461" i="5"/>
  <c r="N7195" i="5"/>
  <c r="O7195" i="5" s="1"/>
  <c r="P7195" i="5" s="1"/>
  <c r="N7418" i="5"/>
  <c r="O7418" i="5" s="1"/>
  <c r="P7418" i="5" s="1"/>
  <c r="N7614" i="5"/>
  <c r="O7614" i="5" s="1"/>
  <c r="P7614" i="5" s="1"/>
  <c r="Q7614" i="5"/>
  <c r="N7232" i="5"/>
  <c r="O7232" i="5" s="1"/>
  <c r="P7232" i="5" s="1"/>
  <c r="Q7232" i="5"/>
  <c r="N7388" i="5"/>
  <c r="O7388" i="5" s="1"/>
  <c r="P7388" i="5" s="1"/>
  <c r="Q7388" i="5"/>
  <c r="Q7896" i="5"/>
  <c r="N7896" i="5"/>
  <c r="O7896" i="5" s="1"/>
  <c r="P7896" i="5" s="1"/>
  <c r="Q6647" i="5"/>
  <c r="N6647" i="5"/>
  <c r="O6647" i="5" s="1"/>
  <c r="P6647" i="5" s="1"/>
  <c r="N6750" i="5"/>
  <c r="O6750" i="5" s="1"/>
  <c r="P6750" i="5" s="1"/>
  <c r="N6858" i="5"/>
  <c r="O6858" i="5" s="1"/>
  <c r="P6858" i="5" s="1"/>
  <c r="N6966" i="5"/>
  <c r="O6966" i="5" s="1"/>
  <c r="P6966" i="5" s="1"/>
  <c r="N7078" i="5"/>
  <c r="O7078" i="5" s="1"/>
  <c r="P7078" i="5" s="1"/>
  <c r="N7243" i="5"/>
  <c r="O7243" i="5" s="1"/>
  <c r="P7243" i="5" s="1"/>
  <c r="Q7243" i="5"/>
  <c r="N7499" i="5"/>
  <c r="O7499" i="5" s="1"/>
  <c r="P7499" i="5" s="1"/>
  <c r="Q7499" i="5"/>
  <c r="N7278" i="5"/>
  <c r="O7278" i="5" s="1"/>
  <c r="P7278" i="5" s="1"/>
  <c r="Q7278" i="5"/>
  <c r="N7483" i="5"/>
  <c r="O7483" i="5" s="1"/>
  <c r="P7483" i="5" s="1"/>
  <c r="Q7483" i="5"/>
  <c r="Q7282" i="5"/>
  <c r="N7282" i="5"/>
  <c r="O7282" i="5" s="1"/>
  <c r="P7282" i="5" s="1"/>
  <c r="Q7465" i="5"/>
  <c r="N7465" i="5"/>
  <c r="O7465" i="5" s="1"/>
  <c r="P7465" i="5" s="1"/>
  <c r="N7273" i="5"/>
  <c r="O7273" i="5" s="1"/>
  <c r="P7273" i="5" s="1"/>
  <c r="Q7273" i="5"/>
  <c r="N7476" i="5"/>
  <c r="O7476" i="5" s="1"/>
  <c r="P7476" i="5" s="1"/>
  <c r="Q7476" i="5"/>
  <c r="N7753" i="5"/>
  <c r="O7753" i="5" s="1"/>
  <c r="P7753" i="5" s="1"/>
  <c r="N7664" i="5"/>
  <c r="O7664" i="5" s="1"/>
  <c r="P7664" i="5" s="1"/>
  <c r="N7530" i="5"/>
  <c r="O7530" i="5" s="1"/>
  <c r="P7530" i="5" s="1"/>
  <c r="Q7530" i="5"/>
  <c r="N7872" i="5"/>
  <c r="O7872" i="5" s="1"/>
  <c r="P7872" i="5" s="1"/>
  <c r="Q7872" i="5"/>
  <c r="N7601" i="5"/>
  <c r="O7601" i="5" s="1"/>
  <c r="P7601" i="5" s="1"/>
  <c r="N7883" i="5"/>
  <c r="O7883" i="5" s="1"/>
  <c r="P7883" i="5" s="1"/>
  <c r="Q7883" i="5"/>
  <c r="Q7381" i="5"/>
  <c r="N7381" i="5"/>
  <c r="O7381" i="5" s="1"/>
  <c r="P7381" i="5" s="1"/>
  <c r="N7518" i="5"/>
  <c r="O7518" i="5" s="1"/>
  <c r="P7518" i="5" s="1"/>
  <c r="Q7518" i="5"/>
  <c r="N7093" i="5"/>
  <c r="O7093" i="5" s="1"/>
  <c r="P7093" i="5" s="1"/>
  <c r="Q7093" i="5"/>
  <c r="N7230" i="5"/>
  <c r="O7230" i="5" s="1"/>
  <c r="P7230" i="5" s="1"/>
  <c r="N7416" i="5"/>
  <c r="O7416" i="5" s="1"/>
  <c r="P7416" i="5" s="1"/>
  <c r="Q7416" i="5"/>
  <c r="N7520" i="5"/>
  <c r="O7520" i="5" s="1"/>
  <c r="P7520" i="5" s="1"/>
  <c r="Q7520" i="5"/>
  <c r="Q7706" i="5"/>
  <c r="N7706" i="5"/>
  <c r="O7706" i="5" s="1"/>
  <c r="P7706" i="5" s="1"/>
  <c r="Q7853" i="5"/>
  <c r="N7853" i="5"/>
  <c r="O7853" i="5" s="1"/>
  <c r="P7853" i="5" s="1"/>
  <c r="N7580" i="5"/>
  <c r="O7580" i="5" s="1"/>
  <c r="P7580" i="5" s="1"/>
  <c r="Q7792" i="5"/>
  <c r="N7792" i="5"/>
  <c r="O7792" i="5" s="1"/>
  <c r="P7792" i="5" s="1"/>
  <c r="N8063" i="5"/>
  <c r="O8063" i="5" s="1"/>
  <c r="P8063" i="5" s="1"/>
  <c r="N7600" i="5"/>
  <c r="O7600" i="5" s="1"/>
  <c r="P7600" i="5" s="1"/>
  <c r="N7810" i="5"/>
  <c r="O7810" i="5" s="1"/>
  <c r="P7810" i="5" s="1"/>
  <c r="Q7810" i="5"/>
  <c r="N7572" i="5"/>
  <c r="O7572" i="5" s="1"/>
  <c r="P7572" i="5" s="1"/>
  <c r="Q7572" i="5"/>
  <c r="N7909" i="5"/>
  <c r="O7909" i="5" s="1"/>
  <c r="P7909" i="5" s="1"/>
  <c r="N7602" i="5"/>
  <c r="O7602" i="5" s="1"/>
  <c r="P7602" i="5" s="1"/>
  <c r="Q7602" i="5"/>
  <c r="N7840" i="5"/>
  <c r="O7840" i="5" s="1"/>
  <c r="P7840" i="5" s="1"/>
  <c r="Q7840" i="5"/>
  <c r="N7178" i="5"/>
  <c r="O7178" i="5" s="1"/>
  <c r="P7178" i="5" s="1"/>
  <c r="N7322" i="5"/>
  <c r="O7322" i="5" s="1"/>
  <c r="P7322" i="5" s="1"/>
  <c r="Q7466" i="5"/>
  <c r="N7466" i="5"/>
  <c r="O7466" i="5" s="1"/>
  <c r="P7466" i="5" s="1"/>
  <c r="Q7694" i="5"/>
  <c r="N7694" i="5"/>
  <c r="O7694" i="5" s="1"/>
  <c r="P7694" i="5" s="1"/>
  <c r="N8072" i="5"/>
  <c r="O8072" i="5" s="1"/>
  <c r="P8072" i="5" s="1"/>
  <c r="Q8072" i="5"/>
  <c r="Q7676" i="5"/>
  <c r="N7676" i="5"/>
  <c r="O7676" i="5" s="1"/>
  <c r="P7676" i="5" s="1"/>
  <c r="N7927" i="5"/>
  <c r="O7927" i="5" s="1"/>
  <c r="P7927" i="5" s="1"/>
  <c r="Q7874" i="5"/>
  <c r="N7874" i="5"/>
  <c r="O7874" i="5" s="1"/>
  <c r="P7874" i="5" s="1"/>
  <c r="N8339" i="5"/>
  <c r="O8339" i="5" s="1"/>
  <c r="P8339" i="5" s="1"/>
  <c r="Q8339" i="5"/>
  <c r="N7981" i="5"/>
  <c r="O7981" i="5"/>
  <c r="P7981" i="5" s="1"/>
  <c r="Q7808" i="5"/>
  <c r="N7808" i="5"/>
  <c r="O7808" i="5" s="1"/>
  <c r="P7808" i="5" s="1"/>
  <c r="N7948" i="5"/>
  <c r="O7948" i="5" s="1"/>
  <c r="P7948" i="5" s="1"/>
  <c r="Q8163" i="5"/>
  <c r="N8163" i="5"/>
  <c r="O8163" i="5" s="1"/>
  <c r="P8163" i="5" s="1"/>
  <c r="Q8024" i="5"/>
  <c r="N8024" i="5"/>
  <c r="O8024" i="5" s="1"/>
  <c r="P8024" i="5" s="1"/>
  <c r="N7639" i="5"/>
  <c r="O7639" i="5" s="1"/>
  <c r="P7639" i="5" s="1"/>
  <c r="N7845" i="5"/>
  <c r="O7845" i="5" s="1"/>
  <c r="P7845" i="5" s="1"/>
  <c r="N7790" i="5"/>
  <c r="O7790" i="5" s="1"/>
  <c r="P7790" i="5" s="1"/>
  <c r="Q7790" i="5"/>
  <c r="Q7934" i="5"/>
  <c r="N7934" i="5"/>
  <c r="O7934" i="5" s="1"/>
  <c r="P7934" i="5" s="1"/>
  <c r="Q8211" i="5"/>
  <c r="N8211" i="5"/>
  <c r="O8211" i="5" s="1"/>
  <c r="P8211" i="5" s="1"/>
  <c r="N8451" i="5"/>
  <c r="O8451" i="5" s="1"/>
  <c r="P8451" i="5" s="1"/>
  <c r="N7842" i="5"/>
  <c r="O7842" i="5" s="1"/>
  <c r="P7842" i="5" s="1"/>
  <c r="N8029" i="5"/>
  <c r="O8029" i="5" s="1"/>
  <c r="P8029" i="5" s="1"/>
  <c r="Q8100" i="5"/>
  <c r="N8100" i="5"/>
  <c r="O8100" i="5" s="1"/>
  <c r="P8100" i="5" s="1"/>
  <c r="N8166" i="5"/>
  <c r="O8166" i="5" s="1"/>
  <c r="P8166" i="5" s="1"/>
  <c r="Q8166" i="5"/>
  <c r="Q8190" i="5"/>
  <c r="N8190" i="5"/>
  <c r="O8190" i="5" s="1"/>
  <c r="P8190" i="5" s="1"/>
  <c r="Q7705" i="5"/>
  <c r="N7705" i="5"/>
  <c r="O7705" i="5" s="1"/>
  <c r="P7705" i="5" s="1"/>
  <c r="Q7850" i="5"/>
  <c r="N7850" i="5"/>
  <c r="O7850" i="5" s="1"/>
  <c r="P7850" i="5" s="1"/>
  <c r="N8058" i="5"/>
  <c r="O8058" i="5" s="1"/>
  <c r="P8058" i="5" s="1"/>
  <c r="Q8058" i="5"/>
  <c r="N8479" i="5"/>
  <c r="O8479" i="5" s="1"/>
  <c r="P8479" i="5" s="1"/>
  <c r="Q8479" i="5"/>
  <c r="Q8196" i="5"/>
  <c r="N8196" i="5"/>
  <c r="O8196" i="5" s="1"/>
  <c r="P8196" i="5" s="1"/>
  <c r="N8126" i="5"/>
  <c r="O8126" i="5" s="1"/>
  <c r="P8126" i="5" s="1"/>
  <c r="Q8018" i="5"/>
  <c r="N8018" i="5"/>
  <c r="O8018" i="5" s="1"/>
  <c r="P8018" i="5" s="1"/>
  <c r="N8389" i="5"/>
  <c r="O8389" i="5" s="1"/>
  <c r="P8389" i="5" s="1"/>
  <c r="Q8389" i="5"/>
  <c r="N8284" i="5"/>
  <c r="O8284" i="5" s="1"/>
  <c r="P8284" i="5" s="1"/>
  <c r="N8200" i="5"/>
  <c r="O8200" i="5" s="1"/>
  <c r="P8200" i="5" s="1"/>
  <c r="Q8200" i="5"/>
  <c r="N7629" i="5"/>
  <c r="O7629" i="5" s="1"/>
  <c r="P7629" i="5" s="1"/>
  <c r="Q7629" i="5"/>
  <c r="N7665" i="5"/>
  <c r="O7665" i="5" s="1"/>
  <c r="P7665" i="5" s="1"/>
  <c r="N7744" i="5"/>
  <c r="O7744" i="5" s="1"/>
  <c r="P7744" i="5" s="1"/>
  <c r="N7888" i="5"/>
  <c r="O7888" i="5"/>
  <c r="P7888" i="5" s="1"/>
  <c r="Q7888" i="5"/>
  <c r="N8005" i="5"/>
  <c r="O8005" i="5" s="1"/>
  <c r="P8005" i="5" s="1"/>
  <c r="Q8153" i="5"/>
  <c r="N8153" i="5"/>
  <c r="O8153" i="5" s="1"/>
  <c r="P8153" i="5" s="1"/>
  <c r="Q8513" i="5"/>
  <c r="N8513" i="5"/>
  <c r="O8513" i="5" s="1"/>
  <c r="P8513" i="5" s="1"/>
  <c r="Q8268" i="5"/>
  <c r="N8268" i="5"/>
  <c r="O8268" i="5" s="1"/>
  <c r="P8268" i="5" s="1"/>
  <c r="N8120" i="5"/>
  <c r="O8120" i="5" s="1"/>
  <c r="P8120" i="5" s="1"/>
  <c r="Q8241" i="5"/>
  <c r="N8241" i="5"/>
  <c r="O8241" i="5" s="1"/>
  <c r="P8241" i="5" s="1"/>
  <c r="N8409" i="5"/>
  <c r="O8409" i="5" s="1"/>
  <c r="P8409" i="5" s="1"/>
  <c r="Q8409" i="5"/>
  <c r="N8524" i="5"/>
  <c r="O8524" i="5" s="1"/>
  <c r="P8524" i="5" s="1"/>
  <c r="Q8524" i="5"/>
  <c r="N8096" i="5"/>
  <c r="O8096" i="5" s="1"/>
  <c r="P8096" i="5" s="1"/>
  <c r="N8312" i="5"/>
  <c r="O8312" i="5" s="1"/>
  <c r="P8312" i="5" s="1"/>
  <c r="N8416" i="5"/>
  <c r="O8416" i="5" s="1"/>
  <c r="P8416" i="5" s="1"/>
  <c r="Q8416" i="5"/>
  <c r="N8423" i="5"/>
  <c r="O8423" i="5" s="1"/>
  <c r="P8423" i="5" s="1"/>
  <c r="N8563" i="5"/>
  <c r="O8563" i="5" s="1"/>
  <c r="P8563" i="5" s="1"/>
  <c r="Q8563" i="5"/>
  <c r="N8177" i="5"/>
  <c r="O8177" i="5" s="1"/>
  <c r="P8177" i="5" s="1"/>
  <c r="N8277" i="5"/>
  <c r="O8277" i="5" s="1"/>
  <c r="P8277" i="5" s="1"/>
  <c r="Q8277" i="5"/>
  <c r="N8444" i="5"/>
  <c r="O8444" i="5" s="1"/>
  <c r="P8444" i="5" s="1"/>
  <c r="N8170" i="5"/>
  <c r="O8170" i="5" s="1"/>
  <c r="P8170" i="5" s="1"/>
  <c r="Q8170" i="5"/>
  <c r="Q8344" i="5"/>
  <c r="N8344" i="5"/>
  <c r="O8344" i="5" s="1"/>
  <c r="P8344" i="5" s="1"/>
  <c r="N8501" i="5"/>
  <c r="O8501" i="5" s="1"/>
  <c r="P8501" i="5" s="1"/>
  <c r="N8448" i="5"/>
  <c r="O8448" i="5" s="1"/>
  <c r="P8448" i="5" s="1"/>
  <c r="Q8329" i="5"/>
  <c r="N8329" i="5"/>
  <c r="O8329" i="5" s="1"/>
  <c r="P8329" i="5" s="1"/>
  <c r="N8512" i="5"/>
  <c r="O8512" i="5" s="1"/>
  <c r="P8512" i="5" s="1"/>
  <c r="N8452" i="5"/>
  <c r="O8452" i="5" s="1"/>
  <c r="P8452" i="5" s="1"/>
  <c r="Q8452" i="5"/>
  <c r="N8619" i="5"/>
  <c r="O8619" i="5" s="1"/>
  <c r="P8619" i="5" s="1"/>
  <c r="N8447" i="5"/>
  <c r="O8447" i="5" s="1"/>
  <c r="P8447" i="5" s="1"/>
  <c r="Q8447" i="5"/>
  <c r="Q8402" i="5"/>
  <c r="N8402" i="5"/>
  <c r="O8402" i="5" s="1"/>
  <c r="P8402" i="5" s="1"/>
  <c r="Q8629" i="5"/>
  <c r="N8629" i="5"/>
  <c r="O8629" i="5" s="1"/>
  <c r="P8629" i="5" s="1"/>
  <c r="N8504" i="5"/>
  <c r="O8504" i="5" s="1"/>
  <c r="P8504" i="5" s="1"/>
  <c r="Q8504" i="5"/>
  <c r="Q8489" i="5"/>
  <c r="N8489" i="5"/>
  <c r="O8489" i="5" s="1"/>
  <c r="P8489" i="5" s="1"/>
  <c r="N8601" i="5"/>
  <c r="O8601" i="5" s="1"/>
  <c r="P8601" i="5" s="1"/>
  <c r="Q8316" i="5"/>
  <c r="N8316" i="5"/>
  <c r="O8316" i="5" s="1"/>
  <c r="P8316" i="5" s="1"/>
  <c r="N8352" i="5"/>
  <c r="O8352" i="5" s="1"/>
  <c r="P8352" i="5" s="1"/>
  <c r="Q8352" i="5"/>
  <c r="Q8450" i="5"/>
  <c r="N8450" i="5"/>
  <c r="O8450" i="5" s="1"/>
  <c r="P8450" i="5" s="1"/>
  <c r="N8593" i="5"/>
  <c r="O8593" i="5" s="1"/>
  <c r="P8593" i="5" s="1"/>
  <c r="N8568" i="5"/>
  <c r="O8568" i="5" s="1"/>
  <c r="P8568" i="5" s="1"/>
  <c r="N8562" i="5"/>
  <c r="O8562" i="5" s="1"/>
  <c r="P8562" i="5" s="1"/>
  <c r="N8583" i="5"/>
  <c r="O8583" i="5" s="1"/>
  <c r="P8583" i="5" s="1"/>
  <c r="N8612" i="5"/>
  <c r="O8612" i="5" s="1"/>
  <c r="P8612" i="5" s="1"/>
  <c r="N8607" i="5"/>
  <c r="O8607" i="5" s="1"/>
  <c r="P8607" i="5" s="1"/>
  <c r="Q8607" i="5"/>
  <c r="N8736" i="5"/>
  <c r="O8736" i="5" s="1"/>
  <c r="P8736" i="5" s="1"/>
  <c r="N8660" i="5"/>
  <c r="O8660" i="5" s="1"/>
  <c r="P8660" i="5" s="1"/>
  <c r="N8753" i="5"/>
  <c r="O8753" i="5" s="1"/>
  <c r="P8753" i="5" s="1"/>
  <c r="N8653" i="5"/>
  <c r="O8653" i="5" s="1"/>
  <c r="P8653" i="5" s="1"/>
  <c r="Q8653" i="5"/>
  <c r="Q8689" i="5"/>
  <c r="N8689" i="5"/>
  <c r="O8689" i="5" s="1"/>
  <c r="P8689" i="5" s="1"/>
  <c r="N8725" i="5"/>
  <c r="O8725" i="5" s="1"/>
  <c r="P8725" i="5" s="1"/>
  <c r="Q8725" i="5"/>
  <c r="N8761" i="5"/>
  <c r="O8761" i="5" s="1"/>
  <c r="P8761" i="5" s="1"/>
  <c r="N5018" i="5"/>
  <c r="O5018" i="5" s="1"/>
  <c r="P5018" i="5" s="1"/>
  <c r="Q4460" i="5"/>
  <c r="N4326" i="5"/>
  <c r="O4326" i="5" s="1"/>
  <c r="P4326" i="5" s="1"/>
  <c r="Q4326" i="5"/>
  <c r="N4212" i="5"/>
  <c r="O4212" i="5" s="1"/>
  <c r="P4212" i="5" s="1"/>
  <c r="Q4874" i="5"/>
  <c r="N4950" i="5"/>
  <c r="O4950" i="5" s="1"/>
  <c r="P4950" i="5" s="1"/>
  <c r="N4625" i="5"/>
  <c r="O4625" i="5" s="1"/>
  <c r="P4625" i="5" s="1"/>
  <c r="N4509" i="5"/>
  <c r="O4509" i="5" s="1"/>
  <c r="P4509" i="5" s="1"/>
  <c r="Q4194" i="5"/>
  <c r="N4064" i="5"/>
  <c r="O4064" i="5" s="1"/>
  <c r="P4064" i="5" s="1"/>
  <c r="Q4064" i="5"/>
  <c r="N5007" i="5"/>
  <c r="O5007" i="5" s="1"/>
  <c r="P5007" i="5" s="1"/>
  <c r="Q5007" i="5"/>
  <c r="Q4823" i="5"/>
  <c r="N4417" i="5"/>
  <c r="O4417" i="5" s="1"/>
  <c r="P4417" i="5" s="1"/>
  <c r="Q4157" i="5"/>
  <c r="N4157" i="5"/>
  <c r="O4157" i="5" s="1"/>
  <c r="P4157" i="5" s="1"/>
  <c r="Q3942" i="5"/>
  <c r="Q5704" i="5"/>
  <c r="N5704" i="5"/>
  <c r="O5704" i="5" s="1"/>
  <c r="P5704" i="5" s="1"/>
  <c r="N4571" i="5"/>
  <c r="O4571" i="5" s="1"/>
  <c r="P4571" i="5" s="1"/>
  <c r="Q4571" i="5"/>
  <c r="N4330" i="5"/>
  <c r="O4330" i="5" s="1"/>
  <c r="P4330" i="5" s="1"/>
  <c r="Q4081" i="5"/>
  <c r="N5453" i="5"/>
  <c r="O5453" i="5" s="1"/>
  <c r="P5453" i="5" s="1"/>
  <c r="Q5047" i="5"/>
  <c r="N4718" i="5"/>
  <c r="O4718" i="5" s="1"/>
  <c r="P4718" i="5" s="1"/>
  <c r="Q4718" i="5"/>
  <c r="N4578" i="5"/>
  <c r="O4578" i="5" s="1"/>
  <c r="P4578" i="5" s="1"/>
  <c r="Q4578" i="5"/>
  <c r="Q4440" i="5"/>
  <c r="N4049" i="5"/>
  <c r="O4049" i="5" s="1"/>
  <c r="P4049" i="5" s="1"/>
  <c r="N3873" i="5"/>
  <c r="O3873" i="5" s="1"/>
  <c r="P3873" i="5" s="1"/>
  <c r="Q3873" i="5"/>
  <c r="Q3713" i="5"/>
  <c r="N3713" i="5"/>
  <c r="O3713" i="5" s="1"/>
  <c r="P3713" i="5" s="1"/>
  <c r="Q4674" i="5"/>
  <c r="Q4834" i="5"/>
  <c r="O19" i="5"/>
  <c r="Q5462" i="5"/>
  <c r="N5462" i="5"/>
  <c r="O5462" i="5" s="1"/>
  <c r="P5462" i="5" s="1"/>
  <c r="N5270" i="5"/>
  <c r="O5270" i="5" s="1"/>
  <c r="P5270" i="5" s="1"/>
  <c r="N7206" i="5"/>
  <c r="O7206" i="5" s="1"/>
  <c r="P7206" i="5" s="1"/>
  <c r="Q7206" i="5"/>
  <c r="Q7333" i="5"/>
  <c r="N7333" i="5"/>
  <c r="O7333" i="5" s="1"/>
  <c r="P7333" i="5" s="1"/>
  <c r="N8421" i="5"/>
  <c r="O8421" i="5" s="1"/>
  <c r="P8421" i="5" s="1"/>
  <c r="N8739" i="5"/>
  <c r="O8739" i="5" s="1"/>
  <c r="P8739" i="5" s="1"/>
  <c r="N4324" i="5"/>
  <c r="O4324" i="5" s="1"/>
  <c r="P4324" i="5" s="1"/>
  <c r="N4737" i="5"/>
  <c r="O4737" i="5" s="1"/>
  <c r="P4737" i="5" s="1"/>
  <c r="Q4737" i="5"/>
  <c r="Q3955" i="5"/>
  <c r="N3955" i="5"/>
  <c r="O3955" i="5" s="1"/>
  <c r="P3955" i="5" s="1"/>
  <c r="N5004" i="5"/>
  <c r="O5004" i="5" s="1"/>
  <c r="P5004" i="5" s="1"/>
  <c r="N5490" i="5"/>
  <c r="O5490" i="5"/>
  <c r="P5490" i="5" s="1"/>
  <c r="Q5490" i="5"/>
  <c r="Q5004" i="5"/>
  <c r="Q4469" i="5"/>
  <c r="N4068" i="5"/>
  <c r="O4068" i="5" s="1"/>
  <c r="P4068" i="5" s="1"/>
  <c r="N3910" i="5"/>
  <c r="O3910" i="5" s="1"/>
  <c r="P3910" i="5" s="1"/>
  <c r="Q3910" i="5"/>
  <c r="Q4901" i="5"/>
  <c r="N4704" i="5"/>
  <c r="O4704" i="5" s="1"/>
  <c r="P4704" i="5" s="1"/>
  <c r="Q4704" i="5"/>
  <c r="N4427" i="5"/>
  <c r="O4427" i="5" s="1"/>
  <c r="P4427" i="5" s="1"/>
  <c r="N3711" i="5"/>
  <c r="O3711" i="5" s="1"/>
  <c r="P3711" i="5" s="1"/>
  <c r="Q3551" i="5"/>
  <c r="N3551" i="5"/>
  <c r="O3551" i="5" s="1"/>
  <c r="P3551" i="5" s="1"/>
  <c r="N3423" i="5"/>
  <c r="O3423" i="5" s="1"/>
  <c r="P3423" i="5" s="1"/>
  <c r="N3355" i="5"/>
  <c r="O3355" i="5" s="1"/>
  <c r="P3355" i="5" s="1"/>
  <c r="Q3355" i="5"/>
  <c r="N3301" i="5"/>
  <c r="O3301" i="5" s="1"/>
  <c r="P3301" i="5" s="1"/>
  <c r="N3247" i="5"/>
  <c r="O3247" i="5" s="1"/>
  <c r="P3247" i="5" s="1"/>
  <c r="N3193" i="5"/>
  <c r="O3193" i="5" s="1"/>
  <c r="P3193" i="5" s="1"/>
  <c r="Q3193" i="5"/>
  <c r="N3139" i="5"/>
  <c r="O3139" i="5" s="1"/>
  <c r="P3139" i="5" s="1"/>
  <c r="N3085" i="5"/>
  <c r="O3085" i="5" s="1"/>
  <c r="P3085" i="5" s="1"/>
  <c r="Q3085" i="5"/>
  <c r="N3031" i="5"/>
  <c r="O3031" i="5" s="1"/>
  <c r="P3031" i="5" s="1"/>
  <c r="Q3031" i="5"/>
  <c r="N2977" i="5"/>
  <c r="O2977" i="5" s="1"/>
  <c r="P2977" i="5" s="1"/>
  <c r="Q2977" i="5"/>
  <c r="N2923" i="5"/>
  <c r="O2923" i="5" s="1"/>
  <c r="P2923" i="5" s="1"/>
  <c r="Q2923" i="5"/>
  <c r="N2869" i="5"/>
  <c r="O2869" i="5" s="1"/>
  <c r="P2869" i="5" s="1"/>
  <c r="Q2869" i="5"/>
  <c r="N2815" i="5"/>
  <c r="O2815" i="5" s="1"/>
  <c r="P2815" i="5" s="1"/>
  <c r="N2761" i="5"/>
  <c r="O2761" i="5" s="1"/>
  <c r="P2761" i="5" s="1"/>
  <c r="N2707" i="5"/>
  <c r="O2707" i="5" s="1"/>
  <c r="P2707" i="5" s="1"/>
  <c r="N2653" i="5"/>
  <c r="O2653" i="5" s="1"/>
  <c r="P2653" i="5" s="1"/>
  <c r="Q2653" i="5"/>
  <c r="Q2599" i="5"/>
  <c r="N2599" i="5"/>
  <c r="O2599" i="5" s="1"/>
  <c r="P2599" i="5" s="1"/>
  <c r="Q2545" i="5"/>
  <c r="N2545" i="5"/>
  <c r="O2545" i="5" s="1"/>
  <c r="P2545" i="5" s="1"/>
  <c r="Q2491" i="5"/>
  <c r="N2491" i="5"/>
  <c r="O2491" i="5" s="1"/>
  <c r="P2491" i="5" s="1"/>
  <c r="Q2437" i="5"/>
  <c r="N2437" i="5"/>
  <c r="O2437" i="5" s="1"/>
  <c r="P2437" i="5" s="1"/>
  <c r="Q2383" i="5"/>
  <c r="N2383" i="5"/>
  <c r="O2383" i="5" s="1"/>
  <c r="P2383" i="5" s="1"/>
  <c r="Q2329" i="5"/>
  <c r="N2329" i="5"/>
  <c r="O2329" i="5" s="1"/>
  <c r="P2329" i="5" s="1"/>
  <c r="Q2275" i="5"/>
  <c r="N2275" i="5"/>
  <c r="O2275" i="5" s="1"/>
  <c r="P2275" i="5" s="1"/>
  <c r="Q2211" i="5"/>
  <c r="N2211" i="5"/>
  <c r="O2211" i="5" s="1"/>
  <c r="P2211" i="5" s="1"/>
  <c r="K17" i="5"/>
  <c r="Q2248" i="5"/>
  <c r="Q6129" i="5"/>
  <c r="Q3025" i="5"/>
  <c r="Q3394" i="5"/>
  <c r="Q2761" i="5"/>
  <c r="N4071" i="5"/>
  <c r="O4071" i="5" s="1"/>
  <c r="P4071" i="5" s="1"/>
  <c r="N3981" i="5"/>
  <c r="O3981" i="5" s="1"/>
  <c r="P3981" i="5" s="1"/>
  <c r="Q3981" i="5"/>
  <c r="N3851" i="5"/>
  <c r="O3851" i="5" s="1"/>
  <c r="P3851" i="5" s="1"/>
  <c r="Q3851" i="5"/>
  <c r="N3576" i="5"/>
  <c r="O3576" i="5" s="1"/>
  <c r="P3576" i="5" s="1"/>
  <c r="Q3576" i="5"/>
  <c r="N3505" i="5"/>
  <c r="O3505" i="5" s="1"/>
  <c r="P3505" i="5" s="1"/>
  <c r="N3432" i="5"/>
  <c r="O3432" i="5" s="1"/>
  <c r="P3432" i="5" s="1"/>
  <c r="Q3432" i="5"/>
  <c r="N3479" i="5"/>
  <c r="O3479" i="5" s="1"/>
  <c r="P3479" i="5" s="1"/>
  <c r="Q3479" i="5"/>
  <c r="N3595" i="5"/>
  <c r="O3595" i="5" s="1"/>
  <c r="P3595" i="5" s="1"/>
  <c r="Q3595" i="5"/>
  <c r="Q3703" i="5"/>
  <c r="N3703" i="5"/>
  <c r="O3703" i="5" s="1"/>
  <c r="P3703" i="5" s="1"/>
  <c r="N3811" i="5"/>
  <c r="O3811" i="5" s="1"/>
  <c r="P3811" i="5" s="1"/>
  <c r="Q3811" i="5"/>
  <c r="N3919" i="5"/>
  <c r="O3919" i="5" s="1"/>
  <c r="P3919" i="5" s="1"/>
  <c r="Q3919" i="5"/>
  <c r="Q4027" i="5"/>
  <c r="N4027" i="5"/>
  <c r="O4027" i="5" s="1"/>
  <c r="P4027" i="5" s="1"/>
  <c r="N4158" i="5"/>
  <c r="O4158" i="5" s="1"/>
  <c r="P4158" i="5" s="1"/>
  <c r="Q4158" i="5"/>
  <c r="Q4310" i="5"/>
  <c r="N4310" i="5"/>
  <c r="O4310" i="5" s="1"/>
  <c r="P4310" i="5" s="1"/>
  <c r="N4524" i="5"/>
  <c r="O4524" i="5" s="1"/>
  <c r="P4524" i="5" s="1"/>
  <c r="N4726" i="5"/>
  <c r="O4726" i="5" s="1"/>
  <c r="P4726" i="5" s="1"/>
  <c r="Q4726" i="5"/>
  <c r="N4957" i="5"/>
  <c r="O4957" i="5" s="1"/>
  <c r="P4957" i="5" s="1"/>
  <c r="Q5466" i="5"/>
  <c r="N5466" i="5"/>
  <c r="O5466" i="5" s="1"/>
  <c r="P5466" i="5" s="1"/>
  <c r="N4744" i="5"/>
  <c r="O4744" i="5" s="1"/>
  <c r="P4744" i="5" s="1"/>
  <c r="N5000" i="5"/>
  <c r="O5000" i="5" s="1"/>
  <c r="P5000" i="5" s="1"/>
  <c r="Q5000" i="5"/>
  <c r="N4694" i="5"/>
  <c r="O4694" i="5" s="1"/>
  <c r="P4694" i="5" s="1"/>
  <c r="N4880" i="5"/>
  <c r="O4880" i="5" s="1"/>
  <c r="P4880" i="5" s="1"/>
  <c r="Q4880" i="5"/>
  <c r="N4617" i="5"/>
  <c r="O4617" i="5" s="1"/>
  <c r="P4617" i="5" s="1"/>
  <c r="N4852" i="5"/>
  <c r="O4852" i="5" s="1"/>
  <c r="P4852" i="5" s="1"/>
  <c r="Q4852" i="5"/>
  <c r="N5052" i="5"/>
  <c r="O5052" i="5" s="1"/>
  <c r="P5052" i="5" s="1"/>
  <c r="Q5052" i="5"/>
  <c r="N4906" i="5"/>
  <c r="O4906" i="5" s="1"/>
  <c r="P4906" i="5" s="1"/>
  <c r="Q4906" i="5"/>
  <c r="N5093" i="5"/>
  <c r="O5093" i="5" s="1"/>
  <c r="P5093" i="5" s="1"/>
  <c r="N4575" i="5"/>
  <c r="O4575" i="5" s="1"/>
  <c r="P4575" i="5" s="1"/>
  <c r="Q4575" i="5"/>
  <c r="N4809" i="5"/>
  <c r="O4809" i="5" s="1"/>
  <c r="P4809" i="5" s="1"/>
  <c r="Q4809" i="5"/>
  <c r="N4992" i="5"/>
  <c r="O4992" i="5" s="1"/>
  <c r="P4992" i="5" s="1"/>
  <c r="Q4992" i="5"/>
  <c r="N3451" i="5"/>
  <c r="O3451" i="5" s="1"/>
  <c r="P3451" i="5" s="1"/>
  <c r="Q3574" i="5"/>
  <c r="N3574" i="5"/>
  <c r="O3574" i="5" s="1"/>
  <c r="P3574" i="5" s="1"/>
  <c r="Q3682" i="5"/>
  <c r="N3682" i="5"/>
  <c r="O3682" i="5" s="1"/>
  <c r="P3682" i="5" s="1"/>
  <c r="Q3790" i="5"/>
  <c r="N3790" i="5"/>
  <c r="O3790" i="5" s="1"/>
  <c r="P3790" i="5" s="1"/>
  <c r="Q3898" i="5"/>
  <c r="N3898" i="5"/>
  <c r="O3898" i="5" s="1"/>
  <c r="P3898" i="5" s="1"/>
  <c r="Q4006" i="5"/>
  <c r="N4006" i="5"/>
  <c r="O4006" i="5" s="1"/>
  <c r="P4006" i="5" s="1"/>
  <c r="Q4366" i="5"/>
  <c r="N4366" i="5"/>
  <c r="O4366" i="5" s="1"/>
  <c r="P4366" i="5" s="1"/>
  <c r="N4622" i="5"/>
  <c r="O4622" i="5" s="1"/>
  <c r="P4622" i="5" s="1"/>
  <c r="N4842" i="5"/>
  <c r="O4842" i="5" s="1"/>
  <c r="P4842" i="5" s="1"/>
  <c r="N5082" i="5"/>
  <c r="O5082" i="5" s="1"/>
  <c r="P5082" i="5" s="1"/>
  <c r="Q3619" i="5"/>
  <c r="N3619" i="5"/>
  <c r="O3619" i="5" s="1"/>
  <c r="P3619" i="5" s="1"/>
  <c r="Q3727" i="5"/>
  <c r="N3727" i="5"/>
  <c r="O3727" i="5" s="1"/>
  <c r="P3727" i="5" s="1"/>
  <c r="Q3835" i="5"/>
  <c r="N3835" i="5"/>
  <c r="O3835" i="5" s="1"/>
  <c r="P3835" i="5" s="1"/>
  <c r="Q3943" i="5"/>
  <c r="N3943" i="5"/>
  <c r="O3943" i="5" s="1"/>
  <c r="P3943" i="5" s="1"/>
  <c r="N4069" i="5"/>
  <c r="O4069" i="5" s="1"/>
  <c r="P4069" i="5" s="1"/>
  <c r="Q4069" i="5"/>
  <c r="N4230" i="5"/>
  <c r="O4230" i="5" s="1"/>
  <c r="P4230" i="5" s="1"/>
  <c r="Q4230" i="5"/>
  <c r="N4422" i="5"/>
  <c r="O4422" i="5" s="1"/>
  <c r="P4422" i="5" s="1"/>
  <c r="Q4422" i="5"/>
  <c r="N4638" i="5"/>
  <c r="O4638" i="5" s="1"/>
  <c r="P4638" i="5" s="1"/>
  <c r="N4854" i="5"/>
  <c r="O4854" i="5" s="1"/>
  <c r="P4854" i="5" s="1"/>
  <c r="N5159" i="5"/>
  <c r="O5159" i="5" s="1"/>
  <c r="P5159" i="5" s="1"/>
  <c r="N3564" i="5"/>
  <c r="O3564" i="5" s="1"/>
  <c r="P3564" i="5" s="1"/>
  <c r="N3780" i="5"/>
  <c r="O3780" i="5" s="1"/>
  <c r="P3780" i="5" s="1"/>
  <c r="N3996" i="5"/>
  <c r="O3996" i="5" s="1"/>
  <c r="P3996" i="5" s="1"/>
  <c r="Q4160" i="5"/>
  <c r="N4160" i="5"/>
  <c r="O4160" i="5" s="1"/>
  <c r="P4160" i="5" s="1"/>
  <c r="N4328" i="5"/>
  <c r="O4328" i="5" s="1"/>
  <c r="P4328" i="5" s="1"/>
  <c r="Q4328" i="5"/>
  <c r="N4544" i="5"/>
  <c r="O4544" i="5" s="1"/>
  <c r="P4544" i="5" s="1"/>
  <c r="N4760" i="5"/>
  <c r="O4760" i="5" s="1"/>
  <c r="P4760" i="5" s="1"/>
  <c r="Q4760" i="5"/>
  <c r="N4976" i="5"/>
  <c r="O4976" i="5" s="1"/>
  <c r="P4976" i="5" s="1"/>
  <c r="Q4976" i="5"/>
  <c r="N5987" i="5"/>
  <c r="O5987" i="5" s="1"/>
  <c r="P5987" i="5" s="1"/>
  <c r="Q5987" i="5"/>
  <c r="N4116" i="5"/>
  <c r="O4116" i="5" s="1"/>
  <c r="P4116" i="5" s="1"/>
  <c r="Q4116" i="5"/>
  <c r="N4260" i="5"/>
  <c r="O4260" i="5" s="1"/>
  <c r="P4260" i="5" s="1"/>
  <c r="N4404" i="5"/>
  <c r="O4404" i="5" s="1"/>
  <c r="P4404" i="5" s="1"/>
  <c r="Q4404" i="5"/>
  <c r="N4566" i="5"/>
  <c r="O4566" i="5" s="1"/>
  <c r="P4566" i="5" s="1"/>
  <c r="Q4566" i="5"/>
  <c r="N4728" i="5"/>
  <c r="O4728" i="5" s="1"/>
  <c r="P4728" i="5" s="1"/>
  <c r="N4890" i="5"/>
  <c r="O4890" i="5" s="1"/>
  <c r="P4890" i="5" s="1"/>
  <c r="Q4890" i="5"/>
  <c r="N5067" i="5"/>
  <c r="O5067" i="5" s="1"/>
  <c r="P5067" i="5" s="1"/>
  <c r="Q5067" i="5"/>
  <c r="N5576" i="5"/>
  <c r="O5576" i="5" s="1"/>
  <c r="P5576" i="5" s="1"/>
  <c r="N5291" i="5"/>
  <c r="O5291" i="5" s="1"/>
  <c r="P5291" i="5" s="1"/>
  <c r="N6287" i="5"/>
  <c r="O6287" i="5" s="1"/>
  <c r="P6287" i="5" s="1"/>
  <c r="Q6287" i="5"/>
  <c r="N6038" i="5"/>
  <c r="O6038" i="5" s="1"/>
  <c r="P6038" i="5" s="1"/>
  <c r="N5562" i="5"/>
  <c r="O5562" i="5" s="1"/>
  <c r="P5562" i="5" s="1"/>
  <c r="Q5562" i="5"/>
  <c r="N5502" i="5"/>
  <c r="O5502" i="5" s="1"/>
  <c r="P5502" i="5" s="1"/>
  <c r="Q5502" i="5"/>
  <c r="Q5292" i="5"/>
  <c r="N5292" i="5"/>
  <c r="O5292" i="5" s="1"/>
  <c r="P5292" i="5" s="1"/>
  <c r="Q4031" i="5"/>
  <c r="N4031" i="5"/>
  <c r="O4031" i="5" s="1"/>
  <c r="P4031" i="5" s="1"/>
  <c r="Q4175" i="5"/>
  <c r="N4175" i="5"/>
  <c r="O4175" i="5" s="1"/>
  <c r="P4175" i="5" s="1"/>
  <c r="N4319" i="5"/>
  <c r="O4319" i="5" s="1"/>
  <c r="P4319" i="5" s="1"/>
  <c r="Q4319" i="5"/>
  <c r="N4487" i="5"/>
  <c r="O4487" i="5"/>
  <c r="P4487" i="5" s="1"/>
  <c r="N4649" i="5"/>
  <c r="O4649" i="5" s="1"/>
  <c r="P4649" i="5" s="1"/>
  <c r="N4811" i="5"/>
  <c r="O4811" i="5" s="1"/>
  <c r="P4811" i="5" s="1"/>
  <c r="N4973" i="5"/>
  <c r="O4973" i="5" s="1"/>
  <c r="P4973" i="5" s="1"/>
  <c r="Q5183" i="5"/>
  <c r="N5183" i="5"/>
  <c r="O5183" i="5" s="1"/>
  <c r="P5183" i="5" s="1"/>
  <c r="N6133" i="5"/>
  <c r="O6133" i="5" s="1"/>
  <c r="P6133" i="5" s="1"/>
  <c r="N5279" i="5"/>
  <c r="O5279" i="5" s="1"/>
  <c r="P5279" i="5" s="1"/>
  <c r="Q5279" i="5"/>
  <c r="N5050" i="5"/>
  <c r="O5050" i="5" s="1"/>
  <c r="P5050" i="5" s="1"/>
  <c r="N5468" i="5"/>
  <c r="O5468" i="5" s="1"/>
  <c r="P5468" i="5" s="1"/>
  <c r="Q5468" i="5"/>
  <c r="Q6055" i="5"/>
  <c r="N6055" i="5"/>
  <c r="O6055" i="5" s="1"/>
  <c r="P6055" i="5" s="1"/>
  <c r="N5430" i="5"/>
  <c r="O5430" i="5" s="1"/>
  <c r="P5430" i="5" s="1"/>
  <c r="N5862" i="5"/>
  <c r="O5862" i="5" s="1"/>
  <c r="P5862" i="5" s="1"/>
  <c r="Q5862" i="5"/>
  <c r="N6504" i="5"/>
  <c r="O6504" i="5" s="1"/>
  <c r="P6504" i="5" s="1"/>
  <c r="Q5590" i="5"/>
  <c r="N5590" i="5"/>
  <c r="O5590" i="5" s="1"/>
  <c r="P5590" i="5" s="1"/>
  <c r="N6097" i="5"/>
  <c r="O6097" i="5" s="1"/>
  <c r="P6097" i="5" s="1"/>
  <c r="N5424" i="5"/>
  <c r="O5424" i="5" s="1"/>
  <c r="P5424" i="5" s="1"/>
  <c r="N5658" i="5"/>
  <c r="O5658" i="5" s="1"/>
  <c r="P5658" i="5" s="1"/>
  <c r="N4331" i="5"/>
  <c r="O4331" i="5" s="1"/>
  <c r="P4331" i="5" s="1"/>
  <c r="Q4331" i="5"/>
  <c r="N4439" i="5"/>
  <c r="O4439" i="5" s="1"/>
  <c r="P4439" i="5" s="1"/>
  <c r="Q4439" i="5"/>
  <c r="N4547" i="5"/>
  <c r="O4547" i="5" s="1"/>
  <c r="P4547" i="5" s="1"/>
  <c r="Q4547" i="5"/>
  <c r="N4655" i="5"/>
  <c r="O4655" i="5" s="1"/>
  <c r="P4655" i="5" s="1"/>
  <c r="N4763" i="5"/>
  <c r="O4763" i="5" s="1"/>
  <c r="P4763" i="5" s="1"/>
  <c r="Q4763" i="5"/>
  <c r="N4871" i="5"/>
  <c r="O4871" i="5" s="1"/>
  <c r="P4871" i="5" s="1"/>
  <c r="N4979" i="5"/>
  <c r="O4979" i="5" s="1"/>
  <c r="P4979" i="5" s="1"/>
  <c r="Q4979" i="5"/>
  <c r="N5130" i="5"/>
  <c r="O5130" i="5" s="1"/>
  <c r="P5130" i="5" s="1"/>
  <c r="Q5130" i="5"/>
  <c r="N5454" i="5"/>
  <c r="O5454" i="5" s="1"/>
  <c r="P5454" i="5" s="1"/>
  <c r="N6023" i="5"/>
  <c r="O6023" i="5" s="1"/>
  <c r="P6023" i="5" s="1"/>
  <c r="Q6023" i="5"/>
  <c r="Q5575" i="5"/>
  <c r="N5575" i="5"/>
  <c r="O5575" i="5" s="1"/>
  <c r="P5575" i="5" s="1"/>
  <c r="N6146" i="5"/>
  <c r="O6146" i="5" s="1"/>
  <c r="P6146" i="5" s="1"/>
  <c r="N5450" i="5"/>
  <c r="O5450" i="5" s="1"/>
  <c r="P5450" i="5" s="1"/>
  <c r="Q5450" i="5"/>
  <c r="N5367" i="5"/>
  <c r="O5367" i="5" s="1"/>
  <c r="P5367" i="5" s="1"/>
  <c r="N5517" i="5"/>
  <c r="O5517" i="5" s="1"/>
  <c r="P5517" i="5" s="1"/>
  <c r="N5678" i="5"/>
  <c r="O5678" i="5" s="1"/>
  <c r="P5678" i="5" s="1"/>
  <c r="N5889" i="5"/>
  <c r="O5889" i="5" s="1"/>
  <c r="P5889" i="5" s="1"/>
  <c r="Q6071" i="5"/>
  <c r="N6071" i="5"/>
  <c r="O6071" i="5" s="1"/>
  <c r="P6071" i="5" s="1"/>
  <c r="Q5749" i="5"/>
  <c r="N5749" i="5"/>
  <c r="O5749" i="5" s="1"/>
  <c r="P5749" i="5" s="1"/>
  <c r="N5946" i="5"/>
  <c r="O5946" i="5" s="1"/>
  <c r="P5946" i="5" s="1"/>
  <c r="N6194" i="5"/>
  <c r="O6194" i="5" s="1"/>
  <c r="P6194" i="5" s="1"/>
  <c r="N5550" i="5"/>
  <c r="O5550" i="5" s="1"/>
  <c r="P5550" i="5" s="1"/>
  <c r="N5787" i="5"/>
  <c r="O5787" i="5" s="1"/>
  <c r="P5787" i="5" s="1"/>
  <c r="Q5787" i="5"/>
  <c r="N5966" i="5"/>
  <c r="O5966" i="5" s="1"/>
  <c r="P5966" i="5" s="1"/>
  <c r="N5625" i="5"/>
  <c r="O5625" i="5" s="1"/>
  <c r="P5625" i="5" s="1"/>
  <c r="Q5625" i="5"/>
  <c r="N5781" i="5"/>
  <c r="O5781" i="5" s="1"/>
  <c r="P5781" i="5" s="1"/>
  <c r="N6062" i="5"/>
  <c r="O6062" i="5" s="1"/>
  <c r="P6062" i="5" s="1"/>
  <c r="N5661" i="5"/>
  <c r="O5661" i="5" s="1"/>
  <c r="P5661" i="5" s="1"/>
  <c r="Q5661" i="5"/>
  <c r="N5828" i="5"/>
  <c r="O5828" i="5" s="1"/>
  <c r="P5828" i="5" s="1"/>
  <c r="N6002" i="5"/>
  <c r="O6002" i="5" s="1"/>
  <c r="P6002" i="5" s="1"/>
  <c r="Q5601" i="5"/>
  <c r="N5601" i="5"/>
  <c r="O5601" i="5" s="1"/>
  <c r="P5601" i="5" s="1"/>
  <c r="N5709" i="5"/>
  <c r="O5709" i="5" s="1"/>
  <c r="P5709" i="5" s="1"/>
  <c r="Q5709" i="5"/>
  <c r="N5990" i="5"/>
  <c r="O5990" i="5" s="1"/>
  <c r="P5990" i="5" s="1"/>
  <c r="Q5990" i="5"/>
  <c r="N6232" i="5"/>
  <c r="O6232" i="5" s="1"/>
  <c r="P6232" i="5" s="1"/>
  <c r="Q6232" i="5"/>
  <c r="Q5126" i="5"/>
  <c r="N5126" i="5"/>
  <c r="O5126" i="5" s="1"/>
  <c r="P5126" i="5" s="1"/>
  <c r="N5198" i="5"/>
  <c r="O5198" i="5" s="1"/>
  <c r="P5198" i="5" s="1"/>
  <c r="N5342" i="5"/>
  <c r="O5342" i="5" s="1"/>
  <c r="P5342" i="5" s="1"/>
  <c r="Q5342" i="5"/>
  <c r="N5516" i="5"/>
  <c r="O5516" i="5" s="1"/>
  <c r="P5516" i="5" s="1"/>
  <c r="N5773" i="5"/>
  <c r="O5773" i="5" s="1"/>
  <c r="P5773" i="5" s="1"/>
  <c r="Q5773" i="5"/>
  <c r="N5934" i="5"/>
  <c r="O5934" i="5" s="1"/>
  <c r="P5934" i="5" s="1"/>
  <c r="Q5934" i="5"/>
  <c r="N6614" i="5"/>
  <c r="O6614" i="5" s="1"/>
  <c r="P6614" i="5" s="1"/>
  <c r="Q6999" i="5"/>
  <c r="N6999" i="5"/>
  <c r="O6999" i="5" s="1"/>
  <c r="P6999" i="5" s="1"/>
  <c r="N5623" i="5"/>
  <c r="O5623" i="5" s="1"/>
  <c r="P5623" i="5" s="1"/>
  <c r="Q5623" i="5"/>
  <c r="Q5836" i="5"/>
  <c r="N5836" i="5"/>
  <c r="O5836" i="5" s="1"/>
  <c r="P5836" i="5" s="1"/>
  <c r="N6052" i="5"/>
  <c r="O6052" i="5" s="1"/>
  <c r="P6052" i="5" s="1"/>
  <c r="Q6052" i="5"/>
  <c r="N6377" i="5"/>
  <c r="O6377" i="5" s="1"/>
  <c r="P6377" i="5" s="1"/>
  <c r="N6357" i="5"/>
  <c r="O6357" i="5" s="1"/>
  <c r="P6357" i="5" s="1"/>
  <c r="N6645" i="5"/>
  <c r="O6645" i="5" s="1"/>
  <c r="P6645" i="5" s="1"/>
  <c r="Q5620" i="5"/>
  <c r="N5620" i="5"/>
  <c r="O5620" i="5" s="1"/>
  <c r="P5620" i="5" s="1"/>
  <c r="N5759" i="5"/>
  <c r="O5759" i="5" s="1"/>
  <c r="P5759" i="5" s="1"/>
  <c r="N5868" i="5"/>
  <c r="O5868" i="5" s="1"/>
  <c r="P5868" i="5" s="1"/>
  <c r="N6008" i="5"/>
  <c r="O6008" i="5" s="1"/>
  <c r="P6008" i="5" s="1"/>
  <c r="N6122" i="5"/>
  <c r="O6122" i="5" s="1"/>
  <c r="P6122" i="5" s="1"/>
  <c r="N6665" i="5"/>
  <c r="O6665" i="5" s="1"/>
  <c r="P6665" i="5" s="1"/>
  <c r="N5607" i="5"/>
  <c r="O5607" i="5" s="1"/>
  <c r="P5607" i="5" s="1"/>
  <c r="Q5607" i="5"/>
  <c r="Q5703" i="5"/>
  <c r="N5703" i="5"/>
  <c r="O5703" i="5"/>
  <c r="P5703" i="5" s="1"/>
  <c r="Q5775" i="5"/>
  <c r="N5775" i="5"/>
  <c r="O5775" i="5" s="1"/>
  <c r="P5775" i="5" s="1"/>
  <c r="Q5847" i="5"/>
  <c r="N5847" i="5"/>
  <c r="O5847" i="5" s="1"/>
  <c r="P5847" i="5" s="1"/>
  <c r="Q5919" i="5"/>
  <c r="N5919" i="5"/>
  <c r="O5919" i="5" s="1"/>
  <c r="P5919" i="5" s="1"/>
  <c r="Q5991" i="5"/>
  <c r="N5991" i="5"/>
  <c r="O5991" i="5" s="1"/>
  <c r="P5991" i="5" s="1"/>
  <c r="Q6063" i="5"/>
  <c r="N6063" i="5"/>
  <c r="O6063" i="5" s="1"/>
  <c r="P6063" i="5" s="1"/>
  <c r="N6826" i="5"/>
  <c r="O6826" i="5" s="1"/>
  <c r="P6826" i="5" s="1"/>
  <c r="Q5101" i="5"/>
  <c r="N5101" i="5"/>
  <c r="O5101" i="5" s="1"/>
  <c r="P5101" i="5" s="1"/>
  <c r="Q5137" i="5"/>
  <c r="N5137" i="5"/>
  <c r="O5137" i="5" s="1"/>
  <c r="P5137" i="5" s="1"/>
  <c r="Q5173" i="5"/>
  <c r="N5173" i="5"/>
  <c r="O5173" i="5" s="1"/>
  <c r="P5173" i="5" s="1"/>
  <c r="Q5209" i="5"/>
  <c r="N5209" i="5"/>
  <c r="O5209" i="5" s="1"/>
  <c r="P5209" i="5" s="1"/>
  <c r="Q5245" i="5"/>
  <c r="N5245" i="5"/>
  <c r="O5245" i="5" s="1"/>
  <c r="P5245" i="5" s="1"/>
  <c r="N5281" i="5"/>
  <c r="O5281" i="5" s="1"/>
  <c r="P5281" i="5" s="1"/>
  <c r="Q5281" i="5"/>
  <c r="N5317" i="5"/>
  <c r="O5317" i="5" s="1"/>
  <c r="P5317" i="5" s="1"/>
  <c r="Q5317" i="5"/>
  <c r="N5353" i="5"/>
  <c r="O5353" i="5" s="1"/>
  <c r="P5353" i="5" s="1"/>
  <c r="Q5353" i="5"/>
  <c r="Q5389" i="5"/>
  <c r="N5389" i="5"/>
  <c r="O5389" i="5" s="1"/>
  <c r="P5389" i="5" s="1"/>
  <c r="Q5425" i="5"/>
  <c r="N5425" i="5"/>
  <c r="O5425" i="5" s="1"/>
  <c r="P5425" i="5" s="1"/>
  <c r="N5461" i="5"/>
  <c r="O5461" i="5" s="1"/>
  <c r="P5461" i="5" s="1"/>
  <c r="Q5461" i="5"/>
  <c r="N5532" i="5"/>
  <c r="O5532" i="5" s="1"/>
  <c r="P5532" i="5" s="1"/>
  <c r="Q5532" i="5"/>
  <c r="N6226" i="5"/>
  <c r="O6226" i="5" s="1"/>
  <c r="P6226" i="5" s="1"/>
  <c r="Q6226" i="5"/>
  <c r="N6387" i="5"/>
  <c r="O6387" i="5" s="1"/>
  <c r="P6387" i="5" s="1"/>
  <c r="N6234" i="5"/>
  <c r="O6234" i="5" s="1"/>
  <c r="P6234" i="5" s="1"/>
  <c r="Q6234" i="5"/>
  <c r="N6542" i="5"/>
  <c r="O6542" i="5" s="1"/>
  <c r="P6542" i="5" s="1"/>
  <c r="N6352" i="5"/>
  <c r="O6352" i="5" s="1"/>
  <c r="P6352" i="5" s="1"/>
  <c r="N6899" i="5"/>
  <c r="O6899" i="5" s="1"/>
  <c r="P6899" i="5" s="1"/>
  <c r="N6199" i="5"/>
  <c r="O6199" i="5" s="1"/>
  <c r="P6199" i="5" s="1"/>
  <c r="N6392" i="5"/>
  <c r="O6392" i="5" s="1"/>
  <c r="P6392" i="5" s="1"/>
  <c r="N6276" i="5"/>
  <c r="O6276" i="5" s="1"/>
  <c r="P6276" i="5" s="1"/>
  <c r="Q6276" i="5"/>
  <c r="N6085" i="5"/>
  <c r="O6085" i="5" s="1"/>
  <c r="P6085" i="5" s="1"/>
  <c r="Q6085" i="5"/>
  <c r="N6193" i="5"/>
  <c r="O6193" i="5" s="1"/>
  <c r="P6193" i="5" s="1"/>
  <c r="N6397" i="5"/>
  <c r="O6397" i="5" s="1"/>
  <c r="P6397" i="5" s="1"/>
  <c r="Q6397" i="5"/>
  <c r="N6517" i="5"/>
  <c r="O6517" i="5" s="1"/>
  <c r="P6517" i="5" s="1"/>
  <c r="N6886" i="5"/>
  <c r="O6886" i="5" s="1"/>
  <c r="P6886" i="5" s="1"/>
  <c r="N6332" i="5"/>
  <c r="O6332" i="5" s="1"/>
  <c r="P6332" i="5" s="1"/>
  <c r="N6501" i="5"/>
  <c r="O6501" i="5" s="1"/>
  <c r="P6501" i="5" s="1"/>
  <c r="N6585" i="5"/>
  <c r="O6585" i="5" s="1"/>
  <c r="P6585" i="5" s="1"/>
  <c r="Q6585" i="5"/>
  <c r="N6446" i="5"/>
  <c r="O6446" i="5" s="1"/>
  <c r="P6446" i="5" s="1"/>
  <c r="Q6446" i="5"/>
  <c r="N6685" i="5"/>
  <c r="O6685" i="5" s="1"/>
  <c r="P6685" i="5" s="1"/>
  <c r="Q6685" i="5"/>
  <c r="N6736" i="5"/>
  <c r="O6736" i="5" s="1"/>
  <c r="P6736" i="5" s="1"/>
  <c r="N6468" i="5"/>
  <c r="O6468" i="5" s="1"/>
  <c r="P6468" i="5" s="1"/>
  <c r="N6411" i="5"/>
  <c r="O6411" i="5" s="1"/>
  <c r="P6411" i="5" s="1"/>
  <c r="Q6411" i="5"/>
  <c r="Q6775" i="5"/>
  <c r="N6775" i="5"/>
  <c r="O6775" i="5" s="1"/>
  <c r="P6775" i="5" s="1"/>
  <c r="Q6096" i="5"/>
  <c r="N6096" i="5"/>
  <c r="O6096" i="5" s="1"/>
  <c r="P6096" i="5" s="1"/>
  <c r="Q6132" i="5"/>
  <c r="N6132" i="5"/>
  <c r="O6132" i="5" s="1"/>
  <c r="P6132" i="5" s="1"/>
  <c r="Q6168" i="5"/>
  <c r="N6168" i="5"/>
  <c r="O6168" i="5" s="1"/>
  <c r="P6168" i="5" s="1"/>
  <c r="Q6204" i="5"/>
  <c r="N6204" i="5"/>
  <c r="O6204" i="5" s="1"/>
  <c r="P6204" i="5" s="1"/>
  <c r="N6331" i="5"/>
  <c r="O6331" i="5" s="1"/>
  <c r="P6331" i="5" s="1"/>
  <c r="Q6331" i="5"/>
  <c r="N6507" i="5"/>
  <c r="O6507" i="5" s="1"/>
  <c r="P6507" i="5" s="1"/>
  <c r="N6728" i="5"/>
  <c r="O6728" i="5" s="1"/>
  <c r="P6728" i="5" s="1"/>
  <c r="N6298" i="5"/>
  <c r="O6298" i="5" s="1"/>
  <c r="P6298" i="5" s="1"/>
  <c r="Q6298" i="5"/>
  <c r="N6430" i="5"/>
  <c r="O6430" i="5" s="1"/>
  <c r="P6430" i="5" s="1"/>
  <c r="Q6430" i="5"/>
  <c r="N6731" i="5"/>
  <c r="O6731" i="5" s="1"/>
  <c r="P6731" i="5" s="1"/>
  <c r="N7025" i="5"/>
  <c r="O7025" i="5" s="1"/>
  <c r="P7025" i="5" s="1"/>
  <c r="N6789" i="5"/>
  <c r="O6789" i="5" s="1"/>
  <c r="P6789" i="5" s="1"/>
  <c r="N6812" i="5"/>
  <c r="O6812" i="5" s="1"/>
  <c r="P6812" i="5" s="1"/>
  <c r="N7254" i="5"/>
  <c r="O7254" i="5" s="1"/>
  <c r="P7254" i="5" s="1"/>
  <c r="N7316" i="5"/>
  <c r="O7316" i="5" s="1"/>
  <c r="P7316" i="5" s="1"/>
  <c r="N6435" i="5"/>
  <c r="O6435" i="5" s="1"/>
  <c r="P6435" i="5" s="1"/>
  <c r="Q6435" i="5"/>
  <c r="Q6612" i="5"/>
  <c r="N6612" i="5"/>
  <c r="O6612" i="5" s="1"/>
  <c r="P6612" i="5" s="1"/>
  <c r="N6627" i="5"/>
  <c r="O6627" i="5"/>
  <c r="P6627" i="5" s="1"/>
  <c r="Q6627" i="5"/>
  <c r="N6959" i="5"/>
  <c r="O6959" i="5" s="1"/>
  <c r="P6959" i="5" s="1"/>
  <c r="N7531" i="5"/>
  <c r="O7531" i="5" s="1"/>
  <c r="P7531" i="5" s="1"/>
  <c r="Q7531" i="5"/>
  <c r="N6764" i="5"/>
  <c r="O6764" i="5" s="1"/>
  <c r="P6764" i="5" s="1"/>
  <c r="N6949" i="5"/>
  <c r="O6949" i="5" s="1"/>
  <c r="P6949" i="5" s="1"/>
  <c r="Q7766" i="5"/>
  <c r="N7766" i="5"/>
  <c r="O7766" i="5" s="1"/>
  <c r="P7766" i="5" s="1"/>
  <c r="N6715" i="5"/>
  <c r="O6715" i="5" s="1"/>
  <c r="P6715" i="5" s="1"/>
  <c r="Q6328" i="5"/>
  <c r="N6328" i="5"/>
  <c r="O6328" i="5" s="1"/>
  <c r="P6328" i="5" s="1"/>
  <c r="N6472" i="5"/>
  <c r="O6472" i="5" s="1"/>
  <c r="P6472" i="5" s="1"/>
  <c r="Q6472" i="5"/>
  <c r="N6735" i="5"/>
  <c r="O6735" i="5" s="1"/>
  <c r="P6735" i="5" s="1"/>
  <c r="Q6735" i="5"/>
  <c r="N6986" i="5"/>
  <c r="O6986" i="5"/>
  <c r="P6986" i="5" s="1"/>
  <c r="N6837" i="5"/>
  <c r="O6837" i="5" s="1"/>
  <c r="P6837" i="5" s="1"/>
  <c r="Q6837" i="5"/>
  <c r="N7079" i="5"/>
  <c r="O7079" i="5" s="1"/>
  <c r="P7079" i="5" s="1"/>
  <c r="Q6757" i="5"/>
  <c r="N6757" i="5"/>
  <c r="O6757" i="5" s="1"/>
  <c r="P6757" i="5" s="1"/>
  <c r="N6958" i="5"/>
  <c r="O6958" i="5" s="1"/>
  <c r="P6958" i="5" s="1"/>
  <c r="N7003" i="5"/>
  <c r="O7003" i="5" s="1"/>
  <c r="P7003" i="5" s="1"/>
  <c r="N6864" i="5"/>
  <c r="O6864" i="5" s="1"/>
  <c r="P6864" i="5" s="1"/>
  <c r="N7041" i="5"/>
  <c r="O7041" i="5" s="1"/>
  <c r="P7041" i="5" s="1"/>
  <c r="N7341" i="5"/>
  <c r="O7341" i="5" s="1"/>
  <c r="P7341" i="5" s="1"/>
  <c r="N7095" i="5"/>
  <c r="O7095" i="5" s="1"/>
  <c r="P7095" i="5" s="1"/>
  <c r="Q7885" i="5"/>
  <c r="N7885" i="5"/>
  <c r="O7885" i="5" s="1"/>
  <c r="P7885" i="5" s="1"/>
  <c r="Q6690" i="5"/>
  <c r="N6690" i="5"/>
  <c r="O6690" i="5" s="1"/>
  <c r="P6690" i="5" s="1"/>
  <c r="N6857" i="5"/>
  <c r="O6857" i="5" s="1"/>
  <c r="P6857" i="5" s="1"/>
  <c r="Q6857" i="5"/>
  <c r="N7077" i="5"/>
  <c r="O7077" i="5" s="1"/>
  <c r="P7077" i="5" s="1"/>
  <c r="N7663" i="5"/>
  <c r="O7663" i="5" s="1"/>
  <c r="P7663" i="5" s="1"/>
  <c r="N7051" i="5"/>
  <c r="O7051" i="5" s="1"/>
  <c r="P7051" i="5" s="1"/>
  <c r="N7259" i="5"/>
  <c r="O7259" i="5" s="1"/>
  <c r="P7259" i="5" s="1"/>
  <c r="Q7259" i="5"/>
  <c r="N6980" i="5"/>
  <c r="O6980" i="5" s="1"/>
  <c r="P6980" i="5" s="1"/>
  <c r="N7117" i="5"/>
  <c r="O7117" i="5" s="1"/>
  <c r="P7117" i="5" s="1"/>
  <c r="N7055" i="5"/>
  <c r="O7055" i="5" s="1"/>
  <c r="P7055" i="5" s="1"/>
  <c r="N7267" i="5"/>
  <c r="O7267" i="5" s="1"/>
  <c r="P7267" i="5" s="1"/>
  <c r="N8065" i="5"/>
  <c r="O8065" i="5" s="1"/>
  <c r="P8065" i="5" s="1"/>
  <c r="Q7187" i="5"/>
  <c r="N7187" i="5"/>
  <c r="O7187" i="5" s="1"/>
  <c r="P7187" i="5" s="1"/>
  <c r="Q7427" i="5"/>
  <c r="N7427" i="5"/>
  <c r="O7427" i="5" s="1"/>
  <c r="P7427" i="5" s="1"/>
  <c r="N6680" i="5"/>
  <c r="O6680" i="5" s="1"/>
  <c r="P6680" i="5" s="1"/>
  <c r="N6814" i="5"/>
  <c r="O6814" i="5" s="1"/>
  <c r="P6814" i="5" s="1"/>
  <c r="N6936" i="5"/>
  <c r="O6936" i="5" s="1"/>
  <c r="P6936" i="5" s="1"/>
  <c r="N7065" i="5"/>
  <c r="O7065" i="5" s="1"/>
  <c r="P7065" i="5" s="1"/>
  <c r="N7339" i="5"/>
  <c r="O7339" i="5"/>
  <c r="P7339" i="5" s="1"/>
  <c r="N7154" i="5"/>
  <c r="O7154" i="5" s="1"/>
  <c r="P7154" i="5" s="1"/>
  <c r="N7115" i="5"/>
  <c r="O7115" i="5" s="1"/>
  <c r="P7115" i="5" s="1"/>
  <c r="N7566" i="5"/>
  <c r="O7566" i="5" s="1"/>
  <c r="P7566" i="5" s="1"/>
  <c r="N7202" i="5"/>
  <c r="O7202" i="5" s="1"/>
  <c r="P7202" i="5" s="1"/>
  <c r="N7420" i="5"/>
  <c r="O7420" i="5" s="1"/>
  <c r="P7420" i="5" s="1"/>
  <c r="Q7742" i="5"/>
  <c r="N7742" i="5"/>
  <c r="O7742" i="5" s="1"/>
  <c r="P7742" i="5" s="1"/>
  <c r="N7241" i="5"/>
  <c r="O7241" i="5" s="1"/>
  <c r="P7241" i="5" s="1"/>
  <c r="N7390" i="5"/>
  <c r="O7390" i="5" s="1"/>
  <c r="P7390" i="5" s="1"/>
  <c r="Q7390" i="5"/>
  <c r="N7968" i="5"/>
  <c r="O7968" i="5" s="1"/>
  <c r="P7968" i="5" s="1"/>
  <c r="N6655" i="5"/>
  <c r="O6655" i="5" s="1"/>
  <c r="P6655" i="5" s="1"/>
  <c r="N6763" i="5"/>
  <c r="O6763" i="5" s="1"/>
  <c r="P6763" i="5" s="1"/>
  <c r="Q6763" i="5"/>
  <c r="N6871" i="5"/>
  <c r="O6871" i="5" s="1"/>
  <c r="P6871" i="5" s="1"/>
  <c r="N6979" i="5"/>
  <c r="O6979" i="5" s="1"/>
  <c r="P6979" i="5" s="1"/>
  <c r="N7099" i="5"/>
  <c r="O7099" i="5" s="1"/>
  <c r="P7099" i="5" s="1"/>
  <c r="N7248" i="5"/>
  <c r="O7248" i="5" s="1"/>
  <c r="P7248" i="5" s="1"/>
  <c r="Q7248" i="5"/>
  <c r="N7524" i="5"/>
  <c r="O7524" i="5" s="1"/>
  <c r="P7524" i="5" s="1"/>
  <c r="Q7524" i="5"/>
  <c r="N7310" i="5"/>
  <c r="O7310" i="5" s="1"/>
  <c r="P7310" i="5" s="1"/>
  <c r="Q7310" i="5"/>
  <c r="N7485" i="5"/>
  <c r="O7485" i="5"/>
  <c r="P7485" i="5" s="1"/>
  <c r="N7291" i="5"/>
  <c r="O7291" i="5" s="1"/>
  <c r="P7291" i="5" s="1"/>
  <c r="Q7291" i="5"/>
  <c r="N7469" i="5"/>
  <c r="O7469" i="5" s="1"/>
  <c r="P7469" i="5" s="1"/>
  <c r="Q7469" i="5"/>
  <c r="Q7295" i="5"/>
  <c r="N7295" i="5"/>
  <c r="O7295" i="5" s="1"/>
  <c r="P7295" i="5" s="1"/>
  <c r="N7552" i="5"/>
  <c r="O7552" i="5"/>
  <c r="P7552" i="5" s="1"/>
  <c r="Q7552" i="5"/>
  <c r="N7763" i="5"/>
  <c r="O7763" i="5" s="1"/>
  <c r="P7763" i="5" s="1"/>
  <c r="Q7763" i="5"/>
  <c r="Q7717" i="5"/>
  <c r="N7717" i="5"/>
  <c r="O7717" i="5" s="1"/>
  <c r="P7717" i="5" s="1"/>
  <c r="N7534" i="5"/>
  <c r="O7534" i="5" s="1"/>
  <c r="P7534" i="5" s="1"/>
  <c r="N7954" i="5"/>
  <c r="O7954" i="5" s="1"/>
  <c r="P7954" i="5" s="1"/>
  <c r="N7603" i="5"/>
  <c r="O7603" i="5" s="1"/>
  <c r="P7603" i="5" s="1"/>
  <c r="Q7603" i="5"/>
  <c r="Q7904" i="5"/>
  <c r="N7904" i="5"/>
  <c r="O7904" i="5" s="1"/>
  <c r="P7904" i="5" s="1"/>
  <c r="N7386" i="5"/>
  <c r="O7386" i="5" s="1"/>
  <c r="P7386" i="5" s="1"/>
  <c r="N7553" i="5"/>
  <c r="O7553" i="5" s="1"/>
  <c r="P7553" i="5" s="1"/>
  <c r="Q7553" i="5"/>
  <c r="N7098" i="5"/>
  <c r="O7098" i="5" s="1"/>
  <c r="P7098" i="5" s="1"/>
  <c r="N7235" i="5"/>
  <c r="O7235" i="5" s="1"/>
  <c r="P7235" i="5" s="1"/>
  <c r="N7431" i="5"/>
  <c r="O7431" i="5" s="1"/>
  <c r="P7431" i="5" s="1"/>
  <c r="N7541" i="5"/>
  <c r="O7541" i="5" s="1"/>
  <c r="P7541" i="5" s="1"/>
  <c r="Q7541" i="5"/>
  <c r="N7824" i="5"/>
  <c r="O7824" i="5" s="1"/>
  <c r="P7824" i="5" s="1"/>
  <c r="Q7940" i="5"/>
  <c r="N7940" i="5"/>
  <c r="O7940" i="5" s="1"/>
  <c r="P7940" i="5" s="1"/>
  <c r="N7610" i="5"/>
  <c r="O7610" i="5" s="1"/>
  <c r="P7610" i="5" s="1"/>
  <c r="N7817" i="5"/>
  <c r="O7817" i="5" s="1"/>
  <c r="P7817" i="5" s="1"/>
  <c r="Q7817" i="5"/>
  <c r="N8087" i="5"/>
  <c r="O8087" i="5" s="1"/>
  <c r="P8087" i="5" s="1"/>
  <c r="N7605" i="5"/>
  <c r="O7605" i="5" s="1"/>
  <c r="P7605" i="5" s="1"/>
  <c r="Q7605" i="5"/>
  <c r="Q7917" i="5"/>
  <c r="N7917" i="5"/>
  <c r="O7917" i="5" s="1"/>
  <c r="P7917" i="5" s="1"/>
  <c r="N7577" i="5"/>
  <c r="O7577" i="5" s="1"/>
  <c r="P7577" i="5" s="1"/>
  <c r="Q7577" i="5"/>
  <c r="N7970" i="5"/>
  <c r="O7970" i="5" s="1"/>
  <c r="P7970" i="5" s="1"/>
  <c r="Q7970" i="5"/>
  <c r="N7607" i="5"/>
  <c r="O7607" i="5" s="1"/>
  <c r="P7607" i="5" s="1"/>
  <c r="N7855" i="5"/>
  <c r="O7855" i="5" s="1"/>
  <c r="P7855" i="5" s="1"/>
  <c r="Q7855" i="5"/>
  <c r="N7189" i="5"/>
  <c r="O7189" i="5" s="1"/>
  <c r="P7189" i="5" s="1"/>
  <c r="Q7477" i="5"/>
  <c r="N7477" i="5"/>
  <c r="O7477" i="5" s="1"/>
  <c r="P7477" i="5" s="1"/>
  <c r="N7743" i="5"/>
  <c r="O7743" i="5" s="1"/>
  <c r="P7743" i="5" s="1"/>
  <c r="Q7743" i="5"/>
  <c r="N8099" i="5"/>
  <c r="O8099" i="5" s="1"/>
  <c r="P8099" i="5" s="1"/>
  <c r="N7692" i="5"/>
  <c r="O7692" i="5" s="1"/>
  <c r="P7692" i="5" s="1"/>
  <c r="Q7692" i="5"/>
  <c r="N7986" i="5"/>
  <c r="O7986" i="5" s="1"/>
  <c r="P7986" i="5" s="1"/>
  <c r="Q7986" i="5"/>
  <c r="N7876" i="5"/>
  <c r="O7876" i="5" s="1"/>
  <c r="P7876" i="5" s="1"/>
  <c r="N8530" i="5"/>
  <c r="O8530" i="5" s="1"/>
  <c r="P8530" i="5" s="1"/>
  <c r="Q8530" i="5"/>
  <c r="Q7983" i="5"/>
  <c r="N7983" i="5"/>
  <c r="O7983" i="5" s="1"/>
  <c r="P7983" i="5" s="1"/>
  <c r="N7832" i="5"/>
  <c r="O7832" i="5" s="1"/>
  <c r="P7832" i="5" s="1"/>
  <c r="Q7832" i="5"/>
  <c r="N7957" i="5"/>
  <c r="O7957" i="5" s="1"/>
  <c r="P7957" i="5" s="1"/>
  <c r="N8189" i="5"/>
  <c r="O8189" i="5" s="1"/>
  <c r="P8189" i="5" s="1"/>
  <c r="Q8189" i="5"/>
  <c r="N8035" i="5"/>
  <c r="O8035" i="5" s="1"/>
  <c r="P8035" i="5" s="1"/>
  <c r="N7646" i="5"/>
  <c r="O7646" i="5"/>
  <c r="P7646" i="5" s="1"/>
  <c r="Q7646" i="5"/>
  <c r="N7860" i="5"/>
  <c r="O7860" i="5" s="1"/>
  <c r="P7860" i="5" s="1"/>
  <c r="Q7860" i="5"/>
  <c r="Q7812" i="5"/>
  <c r="N7812" i="5"/>
  <c r="O7812" i="5" s="1"/>
  <c r="P7812" i="5" s="1"/>
  <c r="N7936" i="5"/>
  <c r="O7936" i="5" s="1"/>
  <c r="P7936" i="5" s="1"/>
  <c r="Q8238" i="5"/>
  <c r="N8238" i="5"/>
  <c r="O8238" i="5" s="1"/>
  <c r="P8238" i="5" s="1"/>
  <c r="Q8549" i="5"/>
  <c r="N8549" i="5"/>
  <c r="O8549" i="5" s="1"/>
  <c r="P8549" i="5" s="1"/>
  <c r="N7858" i="5"/>
  <c r="O7858" i="5" s="1"/>
  <c r="P7858" i="5" s="1"/>
  <c r="O8119" i="5"/>
  <c r="P8119" i="5" s="1"/>
  <c r="N8119" i="5"/>
  <c r="N8198" i="5"/>
  <c r="O8198" i="5" s="1"/>
  <c r="P8198" i="5" s="1"/>
  <c r="N8175" i="5"/>
  <c r="O8175" i="5" s="1"/>
  <c r="P8175" i="5" s="1"/>
  <c r="Q8175" i="5"/>
  <c r="N8201" i="5"/>
  <c r="O8201" i="5" s="1"/>
  <c r="P8201" i="5" s="1"/>
  <c r="Q7710" i="5"/>
  <c r="N7710" i="5"/>
  <c r="O7710" i="5" s="1"/>
  <c r="P7710" i="5" s="1"/>
  <c r="N7875" i="5"/>
  <c r="O7875" i="5" s="1"/>
  <c r="P7875" i="5" s="1"/>
  <c r="Q8060" i="5"/>
  <c r="N8060" i="5"/>
  <c r="O8060" i="5" s="1"/>
  <c r="P8060" i="5" s="1"/>
  <c r="N8523" i="5"/>
  <c r="O8523" i="5" s="1"/>
  <c r="P8523" i="5" s="1"/>
  <c r="N8234" i="5"/>
  <c r="O8234" i="5" s="1"/>
  <c r="P8234" i="5" s="1"/>
  <c r="N8131" i="5"/>
  <c r="O8131" i="5" s="1"/>
  <c r="P8131" i="5" s="1"/>
  <c r="Q8025" i="5"/>
  <c r="N8025" i="5"/>
  <c r="O8025" i="5" s="1"/>
  <c r="P8025" i="5" s="1"/>
  <c r="N8121" i="5"/>
  <c r="O8121" i="5" s="1"/>
  <c r="P8121" i="5" s="1"/>
  <c r="Q8121" i="5"/>
  <c r="Q8311" i="5"/>
  <c r="N8311" i="5"/>
  <c r="O8311" i="5" s="1"/>
  <c r="P8311" i="5" s="1"/>
  <c r="N8204" i="5"/>
  <c r="O8204" i="5" s="1"/>
  <c r="P8204" i="5" s="1"/>
  <c r="N7632" i="5"/>
  <c r="O7632" i="5" s="1"/>
  <c r="P7632" i="5" s="1"/>
  <c r="N7668" i="5"/>
  <c r="O7668" i="5" s="1"/>
  <c r="P7668" i="5" s="1"/>
  <c r="Q7758" i="5"/>
  <c r="N7758" i="5"/>
  <c r="O7758" i="5" s="1"/>
  <c r="P7758" i="5" s="1"/>
  <c r="Q7902" i="5"/>
  <c r="N7902" i="5"/>
  <c r="O7902" i="5" s="1"/>
  <c r="P7902" i="5" s="1"/>
  <c r="N8031" i="5"/>
  <c r="O8031" i="5" s="1"/>
  <c r="P8031" i="5" s="1"/>
  <c r="N8210" i="5"/>
  <c r="O8210" i="5" s="1"/>
  <c r="P8210" i="5" s="1"/>
  <c r="Q8210" i="5"/>
  <c r="N8532" i="5"/>
  <c r="O8532" i="5" s="1"/>
  <c r="P8532" i="5" s="1"/>
  <c r="N8270" i="5"/>
  <c r="O8270" i="5" s="1"/>
  <c r="P8270" i="5" s="1"/>
  <c r="Q8270" i="5"/>
  <c r="Q8133" i="5"/>
  <c r="N8133" i="5"/>
  <c r="O8133" i="5" s="1"/>
  <c r="P8133" i="5" s="1"/>
  <c r="N8243" i="5"/>
  <c r="O8243" i="5" s="1"/>
  <c r="P8243" i="5" s="1"/>
  <c r="N8449" i="5"/>
  <c r="O8449" i="5" s="1"/>
  <c r="P8449" i="5" s="1"/>
  <c r="N8676" i="5"/>
  <c r="O8676" i="5" s="1"/>
  <c r="P8676" i="5" s="1"/>
  <c r="Q8676" i="5"/>
  <c r="N8122" i="5"/>
  <c r="O8122" i="5" s="1"/>
  <c r="P8122" i="5" s="1"/>
  <c r="N8320" i="5"/>
  <c r="O8320" i="5" s="1"/>
  <c r="P8320" i="5" s="1"/>
  <c r="Q8320" i="5"/>
  <c r="N8455" i="5"/>
  <c r="O8455" i="5" s="1"/>
  <c r="P8455" i="5" s="1"/>
  <c r="Q8455" i="5"/>
  <c r="Q8606" i="5"/>
  <c r="N8606" i="5"/>
  <c r="O8606" i="5" s="1"/>
  <c r="P8606" i="5" s="1"/>
  <c r="Q8197" i="5"/>
  <c r="N8197" i="5"/>
  <c r="O8197" i="5" s="1"/>
  <c r="P8197" i="5" s="1"/>
  <c r="N8292" i="5"/>
  <c r="O8292" i="5" s="1"/>
  <c r="P8292" i="5" s="1"/>
  <c r="Q8292" i="5"/>
  <c r="N8446" i="5"/>
  <c r="O8446" i="5" s="1"/>
  <c r="P8446" i="5" s="1"/>
  <c r="Q8446" i="5"/>
  <c r="N8181" i="5"/>
  <c r="O8181" i="5" s="1"/>
  <c r="P8181" i="5" s="1"/>
  <c r="Q8181" i="5"/>
  <c r="N8351" i="5"/>
  <c r="O8351" i="5" s="1"/>
  <c r="P8351" i="5" s="1"/>
  <c r="N8509" i="5"/>
  <c r="O8509" i="5" s="1"/>
  <c r="P8509" i="5" s="1"/>
  <c r="Q8509" i="5"/>
  <c r="N8461" i="5"/>
  <c r="O8461" i="5" s="1"/>
  <c r="P8461" i="5" s="1"/>
  <c r="Q8461" i="5"/>
  <c r="Q8350" i="5"/>
  <c r="N8350" i="5"/>
  <c r="O8350" i="5" s="1"/>
  <c r="P8350" i="5" s="1"/>
  <c r="N8518" i="5"/>
  <c r="O8518" i="5" s="1"/>
  <c r="P8518" i="5" s="1"/>
  <c r="Q8518" i="5"/>
  <c r="N8465" i="5"/>
  <c r="O8465" i="5" s="1"/>
  <c r="P8465" i="5" s="1"/>
  <c r="N8456" i="5"/>
  <c r="O8456" i="5" s="1"/>
  <c r="P8456" i="5" s="1"/>
  <c r="Q8456" i="5"/>
  <c r="N8467" i="5"/>
  <c r="O8467" i="5" s="1"/>
  <c r="P8467" i="5" s="1"/>
  <c r="Q8467" i="5"/>
  <c r="Q8432" i="5"/>
  <c r="N8432" i="5"/>
  <c r="O8432" i="5" s="1"/>
  <c r="P8432" i="5" s="1"/>
  <c r="Q8636" i="5"/>
  <c r="N8636" i="5"/>
  <c r="O8636" i="5" s="1"/>
  <c r="P8636" i="5" s="1"/>
  <c r="N8517" i="5"/>
  <c r="O8517" i="5" s="1"/>
  <c r="P8517" i="5" s="1"/>
  <c r="N8494" i="5"/>
  <c r="O8494" i="5" s="1"/>
  <c r="P8494" i="5" s="1"/>
  <c r="Q8494" i="5"/>
  <c r="Q8618" i="5"/>
  <c r="N8618" i="5"/>
  <c r="O8618" i="5" s="1"/>
  <c r="P8618" i="5" s="1"/>
  <c r="N8319" i="5"/>
  <c r="O8319" i="5" s="1"/>
  <c r="P8319" i="5" s="1"/>
  <c r="N8355" i="5"/>
  <c r="O8355" i="5" s="1"/>
  <c r="P8355" i="5" s="1"/>
  <c r="N8464" i="5"/>
  <c r="O8464" i="5" s="1"/>
  <c r="P8464" i="5" s="1"/>
  <c r="Q8464" i="5"/>
  <c r="N8639" i="5"/>
  <c r="O8639" i="5" s="1"/>
  <c r="P8639" i="5" s="1"/>
  <c r="N8572" i="5"/>
  <c r="O8572" i="5" s="1"/>
  <c r="P8572" i="5" s="1"/>
  <c r="Q8570" i="5"/>
  <c r="N8570" i="5"/>
  <c r="O8570" i="5" s="1"/>
  <c r="P8570" i="5" s="1"/>
  <c r="N8613" i="5"/>
  <c r="O8613" i="5" s="1"/>
  <c r="P8613" i="5" s="1"/>
  <c r="Q8627" i="5"/>
  <c r="N8627" i="5"/>
  <c r="O8627" i="5" s="1"/>
  <c r="P8627" i="5" s="1"/>
  <c r="N8617" i="5"/>
  <c r="O8617" i="5" s="1"/>
  <c r="P8617" i="5" s="1"/>
  <c r="Q8617" i="5"/>
  <c r="Q8667" i="5"/>
  <c r="N8667" i="5"/>
  <c r="O8667" i="5" s="1"/>
  <c r="P8667" i="5" s="1"/>
  <c r="N8769" i="5"/>
  <c r="O8769" i="5" s="1"/>
  <c r="P8769" i="5" s="1"/>
  <c r="N8656" i="5"/>
  <c r="O8656" i="5" s="1"/>
  <c r="P8656" i="5" s="1"/>
  <c r="N8692" i="5"/>
  <c r="O8692" i="5" s="1"/>
  <c r="P8692" i="5" s="1"/>
  <c r="N8728" i="5"/>
  <c r="O8728" i="5" s="1"/>
  <c r="P8728" i="5" s="1"/>
  <c r="N8764" i="5"/>
  <c r="O8764" i="5" s="1"/>
  <c r="P8764" i="5" s="1"/>
  <c r="Q8764" i="5"/>
  <c r="N4965" i="5"/>
  <c r="O4965" i="5" s="1"/>
  <c r="P4965" i="5" s="1"/>
  <c r="Q4965" i="5"/>
  <c r="N4861" i="5"/>
  <c r="O4861" i="5" s="1"/>
  <c r="P4861" i="5" s="1"/>
  <c r="N4711" i="5"/>
  <c r="O4711" i="5" s="1"/>
  <c r="P4711" i="5" s="1"/>
  <c r="N4556" i="5"/>
  <c r="O4556" i="5" s="1"/>
  <c r="P4556" i="5" s="1"/>
  <c r="Q4556" i="5"/>
  <c r="N4284" i="5"/>
  <c r="O4284" i="5" s="1"/>
  <c r="P4284" i="5" s="1"/>
  <c r="N4095" i="5"/>
  <c r="O4095" i="5" s="1"/>
  <c r="P4095" i="5" s="1"/>
  <c r="N4605" i="5"/>
  <c r="O4605" i="5" s="1"/>
  <c r="P4605" i="5" s="1"/>
  <c r="N4474" i="5"/>
  <c r="O4474" i="5" s="1"/>
  <c r="P4474" i="5" s="1"/>
  <c r="Q4474" i="5"/>
  <c r="N5283" i="5"/>
  <c r="O5283" i="5" s="1"/>
  <c r="P5283" i="5" s="1"/>
  <c r="Q7770" i="5"/>
  <c r="Q8368" i="5"/>
  <c r="Q8141" i="5"/>
  <c r="Q8017" i="5"/>
  <c r="Q7663" i="5"/>
  <c r="Q7876" i="5"/>
  <c r="Q7607" i="5"/>
  <c r="Q7749" i="5"/>
  <c r="Q7545" i="5"/>
  <c r="Q7457" i="5"/>
  <c r="Q7585" i="5"/>
  <c r="Q7968" i="5"/>
  <c r="Q7117" i="5"/>
  <c r="Q7517" i="5"/>
  <c r="Q7389" i="5"/>
  <c r="Q7145" i="5"/>
  <c r="Q7112" i="5"/>
  <c r="Q7066" i="5"/>
  <c r="Q7046" i="5"/>
  <c r="Q6914" i="5"/>
  <c r="Q6923" i="5"/>
  <c r="Q6758" i="5"/>
  <c r="Q7054" i="5"/>
  <c r="Q6947" i="5"/>
  <c r="Q6785" i="5"/>
  <c r="Q6916" i="5"/>
  <c r="Q6638" i="5"/>
  <c r="Q7118" i="5"/>
  <c r="Q6807" i="5"/>
  <c r="Q6558" i="5"/>
  <c r="Q6392" i="5"/>
  <c r="Q6374" i="5"/>
  <c r="Q6493" i="5"/>
  <c r="Q8161" i="5"/>
  <c r="Q5763" i="5"/>
  <c r="Q5558" i="5"/>
  <c r="Q6410" i="5"/>
  <c r="Q5966" i="5"/>
  <c r="Q5594" i="5"/>
  <c r="Q6084" i="5"/>
  <c r="Q5724" i="5"/>
  <c r="Q5877" i="5"/>
  <c r="Q5492" i="5"/>
  <c r="Q5273" i="5"/>
  <c r="Q5750" i="5"/>
  <c r="Q5178" i="5"/>
  <c r="Q5454" i="5"/>
  <c r="Q5286" i="5"/>
  <c r="Q4261" i="5"/>
  <c r="Q5082" i="5"/>
  <c r="Q4732" i="5"/>
  <c r="Q4858" i="5"/>
  <c r="Q4649" i="5"/>
  <c r="Q5339" i="5"/>
  <c r="N4924" i="5"/>
  <c r="O4924" i="5" s="1"/>
  <c r="P4924" i="5" s="1"/>
  <c r="Q4924" i="5"/>
  <c r="Q4317" i="5"/>
  <c r="Q4166" i="5"/>
  <c r="N4166" i="5"/>
  <c r="O4166" i="5" s="1"/>
  <c r="P4166" i="5" s="1"/>
  <c r="Q3972" i="5"/>
  <c r="Q3849" i="5"/>
  <c r="N3849" i="5"/>
  <c r="O3849" i="5" s="1"/>
  <c r="P3849" i="5" s="1"/>
  <c r="Q3501" i="5"/>
  <c r="N3501" i="5"/>
  <c r="O3501" i="5" s="1"/>
  <c r="P3501" i="5" s="1"/>
  <c r="N3430" i="5"/>
  <c r="O3430" i="5" s="1"/>
  <c r="P3430" i="5" s="1"/>
  <c r="N3376" i="5"/>
  <c r="O3376" i="5" s="1"/>
  <c r="P3376" i="5" s="1"/>
  <c r="Q3376" i="5"/>
  <c r="N3322" i="5"/>
  <c r="O3322" i="5" s="1"/>
  <c r="P3322" i="5" s="1"/>
  <c r="Q3322" i="5"/>
  <c r="N3268" i="5"/>
  <c r="O3268" i="5" s="1"/>
  <c r="P3268" i="5" s="1"/>
  <c r="Q3268" i="5"/>
  <c r="N3214" i="5"/>
  <c r="O3214" i="5" s="1"/>
  <c r="P3214" i="5" s="1"/>
  <c r="Q3214" i="5"/>
  <c r="N3160" i="5"/>
  <c r="O3160" i="5" s="1"/>
  <c r="P3160" i="5" s="1"/>
  <c r="Q3160" i="5"/>
  <c r="N3106" i="5"/>
  <c r="O3106" i="5" s="1"/>
  <c r="P3106" i="5" s="1"/>
  <c r="N3052" i="5"/>
  <c r="O3052" i="5" s="1"/>
  <c r="P3052" i="5" s="1"/>
  <c r="Q3052" i="5"/>
  <c r="N2998" i="5"/>
  <c r="O2998" i="5" s="1"/>
  <c r="P2998" i="5" s="1"/>
  <c r="Q2998" i="5"/>
  <c r="N2944" i="5"/>
  <c r="O2944" i="5" s="1"/>
  <c r="P2944" i="5" s="1"/>
  <c r="N2890" i="5"/>
  <c r="O2890" i="5" s="1"/>
  <c r="P2890" i="5" s="1"/>
  <c r="Q2890" i="5"/>
  <c r="N2836" i="5"/>
  <c r="O2836" i="5" s="1"/>
  <c r="P2836" i="5" s="1"/>
  <c r="N2782" i="5"/>
  <c r="O2782" i="5" s="1"/>
  <c r="P2782" i="5" s="1"/>
  <c r="N2728" i="5"/>
  <c r="O2728" i="5"/>
  <c r="P2728" i="5" s="1"/>
  <c r="Q2728" i="5"/>
  <c r="N2674" i="5"/>
  <c r="O2674" i="5" s="1"/>
  <c r="P2674" i="5" s="1"/>
  <c r="N2620" i="5"/>
  <c r="O2620" i="5" s="1"/>
  <c r="P2620" i="5" s="1"/>
  <c r="N2566" i="5"/>
  <c r="O2566" i="5" s="1"/>
  <c r="P2566" i="5" s="1"/>
  <c r="Q2566" i="5"/>
  <c r="N2512" i="5"/>
  <c r="O2512" i="5" s="1"/>
  <c r="P2512" i="5" s="1"/>
  <c r="Q2512" i="5"/>
  <c r="N2458" i="5"/>
  <c r="O2458" i="5" s="1"/>
  <c r="P2458" i="5" s="1"/>
  <c r="Q2458" i="5"/>
  <c r="N2404" i="5"/>
  <c r="O2404" i="5" s="1"/>
  <c r="P2404" i="5" s="1"/>
  <c r="Q2404" i="5"/>
  <c r="N2350" i="5"/>
  <c r="O2350" i="5" s="1"/>
  <c r="P2350" i="5" s="1"/>
  <c r="Q2350" i="5"/>
  <c r="N2296" i="5"/>
  <c r="O2296" i="5" s="1"/>
  <c r="P2296" i="5" s="1"/>
  <c r="Q2296" i="5"/>
  <c r="Q2235" i="5"/>
  <c r="N2235" i="5"/>
  <c r="N3491" i="5"/>
  <c r="O3491" i="5" s="1"/>
  <c r="P3491" i="5" s="1"/>
  <c r="Q3608" i="5"/>
  <c r="N3608" i="5"/>
  <c r="O3608" i="5" s="1"/>
  <c r="P3608" i="5" s="1"/>
  <c r="Q3716" i="5"/>
  <c r="N3716" i="5"/>
  <c r="O3716" i="5" s="1"/>
  <c r="P3716" i="5" s="1"/>
  <c r="Q3824" i="5"/>
  <c r="N3824" i="5"/>
  <c r="O3824" i="5" s="1"/>
  <c r="P3824" i="5" s="1"/>
  <c r="Q3932" i="5"/>
  <c r="N3932" i="5"/>
  <c r="O3932" i="5" s="1"/>
  <c r="P3932" i="5" s="1"/>
  <c r="N4033" i="5"/>
  <c r="O4033" i="5" s="1"/>
  <c r="P4033" i="5" s="1"/>
  <c r="N4189" i="5"/>
  <c r="O4189" i="5" s="1"/>
  <c r="P4189" i="5" s="1"/>
  <c r="N4312" i="5"/>
  <c r="O4312" i="5" s="1"/>
  <c r="P4312" i="5" s="1"/>
  <c r="Q4312" i="5"/>
  <c r="N4569" i="5"/>
  <c r="O4569" i="5" s="1"/>
  <c r="P4569" i="5" s="1"/>
  <c r="Q4569" i="5"/>
  <c r="N4754" i="5"/>
  <c r="O4754" i="5" s="1"/>
  <c r="P4754" i="5" s="1"/>
  <c r="N4995" i="5"/>
  <c r="O4995" i="5" s="1"/>
  <c r="P4995" i="5" s="1"/>
  <c r="Q5821" i="5"/>
  <c r="N5821" i="5"/>
  <c r="O5821" i="5" s="1"/>
  <c r="P5821" i="5" s="1"/>
  <c r="N4759" i="5"/>
  <c r="O4759" i="5" s="1"/>
  <c r="P4759" i="5" s="1"/>
  <c r="Q4759" i="5"/>
  <c r="N5012" i="5"/>
  <c r="O5012" i="5"/>
  <c r="P5012" i="5" s="1"/>
  <c r="N4729" i="5"/>
  <c r="O4729" i="5" s="1"/>
  <c r="P4729" i="5" s="1"/>
  <c r="N4886" i="5"/>
  <c r="O4886" i="5" s="1"/>
  <c r="P4886" i="5" s="1"/>
  <c r="Q4886" i="5"/>
  <c r="N4645" i="5"/>
  <c r="O4645" i="5" s="1"/>
  <c r="P4645" i="5" s="1"/>
  <c r="N4867" i="5"/>
  <c r="O4867" i="5" s="1"/>
  <c r="P4867" i="5" s="1"/>
  <c r="Q4867" i="5"/>
  <c r="N5059" i="5"/>
  <c r="O5059" i="5" s="1"/>
  <c r="P5059" i="5" s="1"/>
  <c r="N4921" i="5"/>
  <c r="O4921" i="5" s="1"/>
  <c r="P4921" i="5" s="1"/>
  <c r="Q4921" i="5"/>
  <c r="N5099" i="5"/>
  <c r="O5099" i="5" s="1"/>
  <c r="P5099" i="5" s="1"/>
  <c r="Q5099" i="5"/>
  <c r="N4587" i="5"/>
  <c r="O4587" i="5" s="1"/>
  <c r="P4587" i="5" s="1"/>
  <c r="Q4587" i="5"/>
  <c r="N4816" i="5"/>
  <c r="O4816" i="5" s="1"/>
  <c r="P4816" i="5" s="1"/>
  <c r="N5031" i="5"/>
  <c r="O5031" i="5" s="1"/>
  <c r="P5031" i="5" s="1"/>
  <c r="N3463" i="5"/>
  <c r="O3463" i="5" s="1"/>
  <c r="P3463" i="5" s="1"/>
  <c r="Q3463" i="5"/>
  <c r="Q3587" i="5"/>
  <c r="N3587" i="5"/>
  <c r="O3587" i="5" s="1"/>
  <c r="P3587" i="5" s="1"/>
  <c r="Q3695" i="5"/>
  <c r="N3695" i="5"/>
  <c r="O3695" i="5" s="1"/>
  <c r="P3695" i="5" s="1"/>
  <c r="Q3803" i="5"/>
  <c r="N3803" i="5"/>
  <c r="O3803" i="5" s="1"/>
  <c r="P3803" i="5" s="1"/>
  <c r="Q3911" i="5"/>
  <c r="N3911" i="5"/>
  <c r="O3911" i="5" s="1"/>
  <c r="P3911" i="5" s="1"/>
  <c r="Q4019" i="5"/>
  <c r="N4019" i="5"/>
  <c r="O4019" i="5" s="1"/>
  <c r="P4019" i="5" s="1"/>
  <c r="N4381" i="5"/>
  <c r="O4381" i="5" s="1"/>
  <c r="P4381" i="5" s="1"/>
  <c r="Q4381" i="5"/>
  <c r="N4629" i="5"/>
  <c r="Q4629" i="5"/>
  <c r="O4629" i="5"/>
  <c r="P4629" i="5" s="1"/>
  <c r="N4863" i="5"/>
  <c r="O4863" i="5" s="1"/>
  <c r="P4863" i="5" s="1"/>
  <c r="Q4863" i="5"/>
  <c r="N5091" i="5"/>
  <c r="O5091" i="5" s="1"/>
  <c r="P5091" i="5" s="1"/>
  <c r="Q5091" i="5"/>
  <c r="N3632" i="5"/>
  <c r="O3632" i="5" s="1"/>
  <c r="P3632" i="5" s="1"/>
  <c r="Q3632" i="5"/>
  <c r="N3740" i="5"/>
  <c r="O3740" i="5" s="1"/>
  <c r="P3740" i="5" s="1"/>
  <c r="Q3740" i="5"/>
  <c r="N3848" i="5"/>
  <c r="O3848" i="5" s="1"/>
  <c r="P3848" i="5" s="1"/>
  <c r="Q3848" i="5"/>
  <c r="N3956" i="5"/>
  <c r="O3956" i="5" s="1"/>
  <c r="P3956" i="5" s="1"/>
  <c r="Q3956" i="5"/>
  <c r="N4085" i="5"/>
  <c r="O4085" i="5" s="1"/>
  <c r="P4085" i="5" s="1"/>
  <c r="N4244" i="5"/>
  <c r="O4244" i="5" s="1"/>
  <c r="P4244" i="5" s="1"/>
  <c r="Q4244" i="5"/>
  <c r="N4445" i="5"/>
  <c r="O4445" i="5" s="1"/>
  <c r="P4445" i="5" s="1"/>
  <c r="N4661" i="5"/>
  <c r="O4661" i="5" s="1"/>
  <c r="P4661" i="5" s="1"/>
  <c r="N4877" i="5"/>
  <c r="O4877" i="5" s="1"/>
  <c r="P4877" i="5" s="1"/>
  <c r="N5177" i="5"/>
  <c r="O5177" i="5" s="1"/>
  <c r="P5177" i="5" s="1"/>
  <c r="Q3582" i="5"/>
  <c r="N3582" i="5"/>
  <c r="O3582" i="5" s="1"/>
  <c r="P3582" i="5" s="1"/>
  <c r="Q3798" i="5"/>
  <c r="N3798" i="5"/>
  <c r="O3798" i="5" s="1"/>
  <c r="P3798" i="5" s="1"/>
  <c r="Q4014" i="5"/>
  <c r="N4014" i="5"/>
  <c r="O4014" i="5" s="1"/>
  <c r="P4014" i="5" s="1"/>
  <c r="N4167" i="5"/>
  <c r="O4167" i="5" s="1"/>
  <c r="P4167" i="5" s="1"/>
  <c r="Q4167" i="5"/>
  <c r="N4334" i="5"/>
  <c r="O4334" i="5" s="1"/>
  <c r="P4334" i="5" s="1"/>
  <c r="Q4334" i="5"/>
  <c r="N4550" i="5"/>
  <c r="O4550" i="5" s="1"/>
  <c r="P4550" i="5" s="1"/>
  <c r="Q4550" i="5"/>
  <c r="N4766" i="5"/>
  <c r="O4766" i="5" s="1"/>
  <c r="P4766" i="5" s="1"/>
  <c r="Q4766" i="5"/>
  <c r="N4982" i="5"/>
  <c r="O4982" i="5" s="1"/>
  <c r="P4982" i="5" s="1"/>
  <c r="Q4982" i="5"/>
  <c r="Q5553" i="5"/>
  <c r="N5553" i="5"/>
  <c r="O5553" i="5" s="1"/>
  <c r="P5553" i="5" s="1"/>
  <c r="Q5474" i="5"/>
  <c r="N5474" i="5"/>
  <c r="O5474" i="5" s="1"/>
  <c r="P5474" i="5" s="1"/>
  <c r="N4127" i="5"/>
  <c r="O4127" i="5" s="1"/>
  <c r="P4127" i="5" s="1"/>
  <c r="Q4127" i="5"/>
  <c r="N4271" i="5"/>
  <c r="O4271" i="5" s="1"/>
  <c r="P4271" i="5" s="1"/>
  <c r="N4411" i="5"/>
  <c r="O4411" i="5" s="1"/>
  <c r="P4411" i="5" s="1"/>
  <c r="Q4411" i="5"/>
  <c r="N4573" i="5"/>
  <c r="O4573" i="5" s="1"/>
  <c r="P4573" i="5" s="1"/>
  <c r="Q4573" i="5"/>
  <c r="N4735" i="5"/>
  <c r="O4735" i="5" s="1"/>
  <c r="P4735" i="5" s="1"/>
  <c r="Q4735" i="5"/>
  <c r="N4897" i="5"/>
  <c r="O4897" i="5" s="1"/>
  <c r="P4897" i="5" s="1"/>
  <c r="N5081" i="5"/>
  <c r="O5081" i="5" s="1"/>
  <c r="P5081" i="5" s="1"/>
  <c r="N5586" i="5"/>
  <c r="O5586" i="5" s="1"/>
  <c r="P5586" i="5" s="1"/>
  <c r="N5343" i="5"/>
  <c r="O5343" i="5" s="1"/>
  <c r="P5343" i="5" s="1"/>
  <c r="N5259" i="5"/>
  <c r="O5259" i="5" s="1"/>
  <c r="P5259" i="5" s="1"/>
  <c r="Q5259" i="5"/>
  <c r="N5127" i="5"/>
  <c r="O5127" i="5" s="1"/>
  <c r="P5127" i="5" s="1"/>
  <c r="Q5127" i="5"/>
  <c r="N6136" i="5"/>
  <c r="O6136" i="5" s="1"/>
  <c r="P6136" i="5" s="1"/>
  <c r="N5537" i="5"/>
  <c r="O5537" i="5" s="1"/>
  <c r="P5537" i="5" s="1"/>
  <c r="N5316" i="5"/>
  <c r="O5316" i="5" s="1"/>
  <c r="P5316" i="5" s="1"/>
  <c r="Q5316" i="5"/>
  <c r="N4042" i="5"/>
  <c r="O4042" i="5" s="1"/>
  <c r="P4042" i="5" s="1"/>
  <c r="Q4042" i="5"/>
  <c r="N4186" i="5"/>
  <c r="O4186" i="5" s="1"/>
  <c r="P4186" i="5" s="1"/>
  <c r="N4332" i="5"/>
  <c r="O4332" i="5" s="1"/>
  <c r="P4332" i="5" s="1"/>
  <c r="Q4332" i="5"/>
  <c r="N4494" i="5"/>
  <c r="O4494" i="5" s="1"/>
  <c r="P4494" i="5" s="1"/>
  <c r="N4656" i="5"/>
  <c r="O4656" i="5" s="1"/>
  <c r="P4656" i="5" s="1"/>
  <c r="N4818" i="5"/>
  <c r="O4818" i="5" s="1"/>
  <c r="P4818" i="5" s="1"/>
  <c r="N4980" i="5"/>
  <c r="O4980" i="5" s="1"/>
  <c r="P4980" i="5" s="1"/>
  <c r="N5199" i="5"/>
  <c r="O5199" i="5" s="1"/>
  <c r="P5199" i="5" s="1"/>
  <c r="Q5199" i="5"/>
  <c r="N6253" i="5"/>
  <c r="O6253" i="5" s="1"/>
  <c r="P6253" i="5" s="1"/>
  <c r="N5285" i="5"/>
  <c r="O5285" i="5" s="1"/>
  <c r="P5285" i="5" s="1"/>
  <c r="N5117" i="5"/>
  <c r="O5117" i="5" s="1"/>
  <c r="P5117" i="5" s="1"/>
  <c r="N5530" i="5"/>
  <c r="O5530" i="5" s="1"/>
  <c r="P5530" i="5" s="1"/>
  <c r="Q5530" i="5"/>
  <c r="N6079" i="5"/>
  <c r="O6079" i="5" s="1"/>
  <c r="P6079" i="5" s="1"/>
  <c r="N5447" i="5"/>
  <c r="O5447" i="5" s="1"/>
  <c r="P5447" i="5" s="1"/>
  <c r="Q5447" i="5"/>
  <c r="N5933" i="5"/>
  <c r="O5933" i="5" s="1"/>
  <c r="P5933" i="5" s="1"/>
  <c r="N5357" i="5"/>
  <c r="O5357" i="5" s="1"/>
  <c r="P5357" i="5" s="1"/>
  <c r="N5616" i="5"/>
  <c r="O5616" i="5" s="1"/>
  <c r="P5616" i="5" s="1"/>
  <c r="N6131" i="5"/>
  <c r="O6131" i="5" s="1"/>
  <c r="P6131" i="5" s="1"/>
  <c r="Q6131" i="5"/>
  <c r="Q5426" i="5"/>
  <c r="N5426" i="5"/>
  <c r="O5426" i="5" s="1"/>
  <c r="P5426" i="5" s="1"/>
  <c r="N5660" i="5"/>
  <c r="O5660" i="5" s="1"/>
  <c r="P5660" i="5" s="1"/>
  <c r="N4336" i="5"/>
  <c r="O4336" i="5" s="1"/>
  <c r="P4336" i="5" s="1"/>
  <c r="Q4336" i="5"/>
  <c r="N4444" i="5"/>
  <c r="O4444" i="5" s="1"/>
  <c r="P4444" i="5" s="1"/>
  <c r="N4552" i="5"/>
  <c r="O4552" i="5" s="1"/>
  <c r="P4552" i="5" s="1"/>
  <c r="N4660" i="5"/>
  <c r="O4660" i="5" s="1"/>
  <c r="P4660" i="5" s="1"/>
  <c r="N4768" i="5"/>
  <c r="O4768" i="5" s="1"/>
  <c r="P4768" i="5" s="1"/>
  <c r="N4876" i="5"/>
  <c r="O4876" i="5" s="1"/>
  <c r="P4876" i="5" s="1"/>
  <c r="Q4876" i="5"/>
  <c r="N4984" i="5"/>
  <c r="O4984" i="5" s="1"/>
  <c r="P4984" i="5" s="1"/>
  <c r="Q4984" i="5"/>
  <c r="N5136" i="5"/>
  <c r="O5136" i="5" s="1"/>
  <c r="P5136" i="5" s="1"/>
  <c r="N5480" i="5"/>
  <c r="O5480" i="5" s="1"/>
  <c r="P5480" i="5" s="1"/>
  <c r="N6255" i="5"/>
  <c r="O6255" i="5" s="1"/>
  <c r="P6255" i="5" s="1"/>
  <c r="N5612" i="5"/>
  <c r="O5612" i="5" s="1"/>
  <c r="P5612" i="5" s="1"/>
  <c r="Q5612" i="5"/>
  <c r="N6372" i="5"/>
  <c r="O6372" i="5" s="1"/>
  <c r="P6372" i="5" s="1"/>
  <c r="N5509" i="5"/>
  <c r="O5509" i="5" s="1"/>
  <c r="P5509" i="5" s="1"/>
  <c r="Q5509" i="5"/>
  <c r="N5376" i="5"/>
  <c r="O5376" i="5" s="1"/>
  <c r="P5376" i="5" s="1"/>
  <c r="Q5376" i="5"/>
  <c r="N5525" i="5"/>
  <c r="O5525" i="5" s="1"/>
  <c r="P5525" i="5" s="1"/>
  <c r="Q5710" i="5"/>
  <c r="N5710" i="5"/>
  <c r="O5710" i="5" s="1"/>
  <c r="P5710" i="5" s="1"/>
  <c r="N5904" i="5"/>
  <c r="O5904" i="5" s="1"/>
  <c r="P5904" i="5" s="1"/>
  <c r="Q6113" i="5"/>
  <c r="N6113" i="5"/>
  <c r="O6113" i="5" s="1"/>
  <c r="P6113" i="5" s="1"/>
  <c r="N5753" i="5"/>
  <c r="O5753" i="5" s="1"/>
  <c r="P5753" i="5" s="1"/>
  <c r="Q5962" i="5"/>
  <c r="N5962" i="5"/>
  <c r="O5962" i="5" s="1"/>
  <c r="P5962" i="5" s="1"/>
  <c r="N6239" i="5"/>
  <c r="O6239" i="5" s="1"/>
  <c r="P6239" i="5" s="1"/>
  <c r="N5554" i="5"/>
  <c r="O5554" i="5"/>
  <c r="P5554" i="5" s="1"/>
  <c r="Q5554" i="5"/>
  <c r="N5809" i="5"/>
  <c r="O5809" i="5" s="1"/>
  <c r="P5809" i="5" s="1"/>
  <c r="Q5809" i="5"/>
  <c r="Q5998" i="5"/>
  <c r="N5998" i="5"/>
  <c r="O5998" i="5" s="1"/>
  <c r="P5998" i="5" s="1"/>
  <c r="Q5647" i="5"/>
  <c r="N5647" i="5"/>
  <c r="O5647" i="5" s="1"/>
  <c r="P5647" i="5" s="1"/>
  <c r="N5839" i="5"/>
  <c r="O5839" i="5" s="1"/>
  <c r="P5839" i="5" s="1"/>
  <c r="Q5839" i="5"/>
  <c r="N6082" i="5"/>
  <c r="O6082" i="5" s="1"/>
  <c r="P6082" i="5" s="1"/>
  <c r="N5669" i="5"/>
  <c r="O5669" i="5" s="1"/>
  <c r="P5669" i="5" s="1"/>
  <c r="Q5669" i="5"/>
  <c r="N5845" i="5"/>
  <c r="O5845" i="5" s="1"/>
  <c r="P5845" i="5" s="1"/>
  <c r="Q5845" i="5"/>
  <c r="N6006" i="5"/>
  <c r="O6006" i="5" s="1"/>
  <c r="P6006" i="5" s="1"/>
  <c r="Q6006" i="5"/>
  <c r="Q5611" i="5"/>
  <c r="N5611" i="5"/>
  <c r="O5611" i="5" s="1"/>
  <c r="P5611" i="5" s="1"/>
  <c r="N5767" i="5"/>
  <c r="O5767" i="5" s="1"/>
  <c r="P5767" i="5" s="1"/>
  <c r="Q5767" i="5"/>
  <c r="N6013" i="5"/>
  <c r="O6013" i="5" s="1"/>
  <c r="P6013" i="5" s="1"/>
  <c r="Q6013" i="5"/>
  <c r="N6305" i="5"/>
  <c r="O6305" i="5" s="1"/>
  <c r="P6305" i="5" s="1"/>
  <c r="N5133" i="5"/>
  <c r="O5133" i="5" s="1"/>
  <c r="P5133" i="5" s="1"/>
  <c r="Q5133" i="5"/>
  <c r="N5205" i="5"/>
  <c r="O5205" i="5" s="1"/>
  <c r="P5205" i="5" s="1"/>
  <c r="N5277" i="5"/>
  <c r="O5277" i="5" s="1"/>
  <c r="P5277" i="5" s="1"/>
  <c r="N5349" i="5"/>
  <c r="O5349" i="5" s="1"/>
  <c r="P5349" i="5" s="1"/>
  <c r="N5603" i="5"/>
  <c r="O5603" i="5" s="1"/>
  <c r="P5603" i="5" s="1"/>
  <c r="Q5603" i="5"/>
  <c r="N5798" i="5"/>
  <c r="O5798" i="5" s="1"/>
  <c r="P5798" i="5" s="1"/>
  <c r="Q5798" i="5"/>
  <c r="N5967" i="5"/>
  <c r="O5967" i="5" s="1"/>
  <c r="P5967" i="5" s="1"/>
  <c r="N6656" i="5"/>
  <c r="O6656" i="5" s="1"/>
  <c r="P6656" i="5" s="1"/>
  <c r="N6395" i="5"/>
  <c r="O6395" i="5" s="1"/>
  <c r="P6395" i="5" s="1"/>
  <c r="N5648" i="5"/>
  <c r="O5648" i="5" s="1"/>
  <c r="P5648" i="5" s="1"/>
  <c r="Q5648" i="5"/>
  <c r="N5838" i="5"/>
  <c r="O5838" i="5" s="1"/>
  <c r="P5838" i="5" s="1"/>
  <c r="Q5838" i="5"/>
  <c r="N6054" i="5"/>
  <c r="O6054" i="5" s="1"/>
  <c r="P6054" i="5" s="1"/>
  <c r="N6380" i="5"/>
  <c r="O6380" i="5" s="1"/>
  <c r="P6380" i="5" s="1"/>
  <c r="N6393" i="5"/>
  <c r="O6393" i="5" s="1"/>
  <c r="P6393" i="5" s="1"/>
  <c r="N6649" i="5"/>
  <c r="O6649" i="5" s="1"/>
  <c r="P6649" i="5" s="1"/>
  <c r="N5636" i="5"/>
  <c r="O5636" i="5" s="1"/>
  <c r="P5636" i="5" s="1"/>
  <c r="Q5636" i="5"/>
  <c r="Q5761" i="5"/>
  <c r="N5761" i="5"/>
  <c r="O5761" i="5" s="1"/>
  <c r="P5761" i="5" s="1"/>
  <c r="N5899" i="5"/>
  <c r="O5899" i="5" s="1"/>
  <c r="P5899" i="5" s="1"/>
  <c r="Q5899" i="5"/>
  <c r="Q6010" i="5"/>
  <c r="N6010" i="5"/>
  <c r="O6010" i="5" s="1"/>
  <c r="P6010" i="5" s="1"/>
  <c r="N6124" i="5"/>
  <c r="O6124" i="5" s="1"/>
  <c r="P6124" i="5" s="1"/>
  <c r="N6724" i="5"/>
  <c r="O6724" i="5" s="1"/>
  <c r="P6724" i="5" s="1"/>
  <c r="N5621" i="5"/>
  <c r="O5621" i="5" s="1"/>
  <c r="P5621" i="5" s="1"/>
  <c r="N5711" i="5"/>
  <c r="O5711" i="5" s="1"/>
  <c r="P5711" i="5" s="1"/>
  <c r="Q5711" i="5"/>
  <c r="N5783" i="5"/>
  <c r="O5783" i="5" s="1"/>
  <c r="P5783" i="5" s="1"/>
  <c r="Q5783" i="5"/>
  <c r="N5855" i="5"/>
  <c r="O5855" i="5" s="1"/>
  <c r="P5855" i="5" s="1"/>
  <c r="Q5855" i="5"/>
  <c r="N5927" i="5"/>
  <c r="O5927" i="5" s="1"/>
  <c r="P5927" i="5" s="1"/>
  <c r="Q5927" i="5"/>
  <c r="N5999" i="5"/>
  <c r="O5999" i="5" s="1"/>
  <c r="P5999" i="5" s="1"/>
  <c r="Q5999" i="5"/>
  <c r="N6259" i="5"/>
  <c r="O6259" i="5" s="1"/>
  <c r="P6259" i="5" s="1"/>
  <c r="Q6259" i="5"/>
  <c r="N6830" i="5"/>
  <c r="O6830" i="5" s="1"/>
  <c r="P6830" i="5" s="1"/>
  <c r="Q5104" i="5"/>
  <c r="N5104" i="5"/>
  <c r="O5104" i="5" s="1"/>
  <c r="P5104" i="5" s="1"/>
  <c r="N5140" i="5"/>
  <c r="O5140" i="5" s="1"/>
  <c r="P5140" i="5" s="1"/>
  <c r="Q5140" i="5"/>
  <c r="Q5176" i="5"/>
  <c r="N5176" i="5"/>
  <c r="O5176" i="5" s="1"/>
  <c r="P5176" i="5" s="1"/>
  <c r="N5212" i="5"/>
  <c r="O5212" i="5" s="1"/>
  <c r="P5212" i="5" s="1"/>
  <c r="Q5212" i="5"/>
  <c r="Q5248" i="5"/>
  <c r="N5248" i="5"/>
  <c r="O5248" i="5" s="1"/>
  <c r="P5248" i="5" s="1"/>
  <c r="Q5284" i="5"/>
  <c r="N5284" i="5"/>
  <c r="O5284" i="5" s="1"/>
  <c r="P5284" i="5" s="1"/>
  <c r="Q5320" i="5"/>
  <c r="N5320" i="5"/>
  <c r="O5320" i="5" s="1"/>
  <c r="P5320" i="5" s="1"/>
  <c r="Q5356" i="5"/>
  <c r="N5356" i="5"/>
  <c r="O5356" i="5" s="1"/>
  <c r="P5356" i="5" s="1"/>
  <c r="N5392" i="5"/>
  <c r="O5392" i="5" s="1"/>
  <c r="P5392" i="5" s="1"/>
  <c r="Q5392" i="5"/>
  <c r="Q5428" i="5"/>
  <c r="N5428" i="5"/>
  <c r="O5428" i="5" s="1"/>
  <c r="P5428" i="5" s="1"/>
  <c r="Q5464" i="5"/>
  <c r="N5464" i="5"/>
  <c r="O5464" i="5" s="1"/>
  <c r="P5464" i="5" s="1"/>
  <c r="Q5546" i="5"/>
  <c r="N5546" i="5"/>
  <c r="O5546" i="5" s="1"/>
  <c r="P5546" i="5" s="1"/>
  <c r="N6242" i="5"/>
  <c r="O6242" i="5" s="1"/>
  <c r="P6242" i="5" s="1"/>
  <c r="N6428" i="5"/>
  <c r="O6428" i="5" s="1"/>
  <c r="P6428" i="5" s="1"/>
  <c r="N6240" i="5"/>
  <c r="O6240" i="5" s="1"/>
  <c r="P6240" i="5" s="1"/>
  <c r="Q6240" i="5"/>
  <c r="N6594" i="5"/>
  <c r="O6594" i="5" s="1"/>
  <c r="P6594" i="5" s="1"/>
  <c r="N6394" i="5"/>
  <c r="O6394" i="5" s="1"/>
  <c r="P6394" i="5" s="1"/>
  <c r="Q6394" i="5"/>
  <c r="N6151" i="5"/>
  <c r="O6151" i="5" s="1"/>
  <c r="P6151" i="5" s="1"/>
  <c r="N6205" i="5"/>
  <c r="O6205" i="5" s="1"/>
  <c r="P6205" i="5" s="1"/>
  <c r="N6421" i="5"/>
  <c r="O6421" i="5" s="1"/>
  <c r="P6421" i="5" s="1"/>
  <c r="Q6421" i="5"/>
  <c r="N6333" i="5"/>
  <c r="O6333" i="5" s="1"/>
  <c r="P6333" i="5" s="1"/>
  <c r="Q6333" i="5"/>
  <c r="N6094" i="5"/>
  <c r="O6094" i="5" s="1"/>
  <c r="P6094" i="5" s="1"/>
  <c r="N6202" i="5"/>
  <c r="O6202" i="5" s="1"/>
  <c r="P6202" i="5" s="1"/>
  <c r="N6412" i="5"/>
  <c r="O6412" i="5" s="1"/>
  <c r="P6412" i="5" s="1"/>
  <c r="N6539" i="5"/>
  <c r="O6539" i="5" s="1"/>
  <c r="P6539" i="5" s="1"/>
  <c r="Q6539" i="5"/>
  <c r="N6956" i="5"/>
  <c r="O6956" i="5" s="1"/>
  <c r="P6956" i="5" s="1"/>
  <c r="N6339" i="5"/>
  <c r="O6339" i="5" s="1"/>
  <c r="P6339" i="5" s="1"/>
  <c r="Q6339" i="5"/>
  <c r="N6513" i="5"/>
  <c r="O6513" i="5" s="1"/>
  <c r="P6513" i="5" s="1"/>
  <c r="Q6513" i="5"/>
  <c r="Q6587" i="5"/>
  <c r="N6587" i="5"/>
  <c r="O6587" i="5" s="1"/>
  <c r="P6587" i="5" s="1"/>
  <c r="N6503" i="5"/>
  <c r="O6503" i="5" s="1"/>
  <c r="P6503" i="5" s="1"/>
  <c r="N6733" i="5"/>
  <c r="O6733" i="5" s="1"/>
  <c r="P6733" i="5" s="1"/>
  <c r="Q6733" i="5"/>
  <c r="N6754" i="5"/>
  <c r="O6754" i="5" s="1"/>
  <c r="P6754" i="5" s="1"/>
  <c r="Q6754" i="5"/>
  <c r="N6474" i="5"/>
  <c r="O6474" i="5" s="1"/>
  <c r="P6474" i="5" s="1"/>
  <c r="Q6474" i="5"/>
  <c r="Q6413" i="5"/>
  <c r="N6413" i="5"/>
  <c r="O6413" i="5" s="1"/>
  <c r="P6413" i="5" s="1"/>
  <c r="N7634" i="5"/>
  <c r="O7634" i="5" s="1"/>
  <c r="P7634" i="5" s="1"/>
  <c r="Q7634" i="5"/>
  <c r="N6099" i="5"/>
  <c r="O6099" i="5" s="1"/>
  <c r="P6099" i="5" s="1"/>
  <c r="N6135" i="5"/>
  <c r="O6135" i="5" s="1"/>
  <c r="P6135" i="5" s="1"/>
  <c r="N6171" i="5"/>
  <c r="O6171" i="5" s="1"/>
  <c r="P6171" i="5" s="1"/>
  <c r="N6207" i="5"/>
  <c r="O6207" i="5" s="1"/>
  <c r="P6207" i="5" s="1"/>
  <c r="N6336" i="5"/>
  <c r="O6336" i="5" s="1"/>
  <c r="P6336" i="5" s="1"/>
  <c r="N6516" i="5"/>
  <c r="O6516" i="5" s="1"/>
  <c r="P6516" i="5" s="1"/>
  <c r="N6771" i="5"/>
  <c r="O6771" i="5" s="1"/>
  <c r="P6771" i="5" s="1"/>
  <c r="Q6771" i="5"/>
  <c r="N6308" i="5"/>
  <c r="O6308" i="5" s="1"/>
  <c r="P6308" i="5" s="1"/>
  <c r="Q6308" i="5"/>
  <c r="N6451" i="5"/>
  <c r="O6451" i="5" s="1"/>
  <c r="P6451" i="5" s="1"/>
  <c r="N6737" i="5"/>
  <c r="O6737" i="5" s="1"/>
  <c r="P6737" i="5" s="1"/>
  <c r="N6769" i="5"/>
  <c r="O6769" i="5" s="1"/>
  <c r="P6769" i="5" s="1"/>
  <c r="N6891" i="5"/>
  <c r="O6891" i="5" s="1"/>
  <c r="P6891" i="5" s="1"/>
  <c r="Q6820" i="5"/>
  <c r="N6820" i="5"/>
  <c r="O6820" i="5" s="1"/>
  <c r="P6820" i="5" s="1"/>
  <c r="N7376" i="5"/>
  <c r="O7376" i="5" s="1"/>
  <c r="P7376" i="5" s="1"/>
  <c r="N7382" i="5"/>
  <c r="O7382" i="5" s="1"/>
  <c r="P7382" i="5" s="1"/>
  <c r="N6465" i="5"/>
  <c r="O6465" i="5" s="1"/>
  <c r="P6465" i="5" s="1"/>
  <c r="N6630" i="5"/>
  <c r="O6630" i="5" s="1"/>
  <c r="P6630" i="5" s="1"/>
  <c r="N6669" i="5"/>
  <c r="O6669" i="5" s="1"/>
  <c r="P6669" i="5" s="1"/>
  <c r="N6962" i="5"/>
  <c r="O6962" i="5" s="1"/>
  <c r="P6962" i="5" s="1"/>
  <c r="Q6593" i="5"/>
  <c r="N6593" i="5"/>
  <c r="O6593" i="5" s="1"/>
  <c r="P6593" i="5" s="1"/>
  <c r="N6770" i="5"/>
  <c r="O6770" i="5" s="1"/>
  <c r="P6770" i="5" s="1"/>
  <c r="N6972" i="5"/>
  <c r="O6972" i="5" s="1"/>
  <c r="P6972" i="5" s="1"/>
  <c r="Q7838" i="5"/>
  <c r="N7838" i="5"/>
  <c r="O7838" i="5" s="1"/>
  <c r="P7838" i="5" s="1"/>
  <c r="N6719" i="5"/>
  <c r="O6719" i="5" s="1"/>
  <c r="P6719" i="5" s="1"/>
  <c r="N7210" i="5"/>
  <c r="O7210" i="5" s="1"/>
  <c r="P7210" i="5" s="1"/>
  <c r="N6342" i="5"/>
  <c r="O6342" i="5" s="1"/>
  <c r="P6342" i="5" s="1"/>
  <c r="N6486" i="5"/>
  <c r="O6486" i="5" s="1"/>
  <c r="P6486" i="5" s="1"/>
  <c r="Q6486" i="5"/>
  <c r="N6790" i="5"/>
  <c r="O6790" i="5" s="1"/>
  <c r="P6790" i="5" s="1"/>
  <c r="N7009" i="5"/>
  <c r="O7009" i="5" s="1"/>
  <c r="P7009" i="5" s="1"/>
  <c r="N6839" i="5"/>
  <c r="O6839" i="5" s="1"/>
  <c r="P6839" i="5" s="1"/>
  <c r="Q7089" i="5"/>
  <c r="N7089" i="5"/>
  <c r="O7089" i="5" s="1"/>
  <c r="P7089" i="5" s="1"/>
  <c r="Q6759" i="5"/>
  <c r="N6759" i="5"/>
  <c r="O6759" i="5" s="1"/>
  <c r="P6759" i="5" s="1"/>
  <c r="N6971" i="5"/>
  <c r="O6971" i="5" s="1"/>
  <c r="P6971" i="5" s="1"/>
  <c r="N7005" i="5"/>
  <c r="O7005" i="5" s="1"/>
  <c r="P7005" i="5" s="1"/>
  <c r="N6877" i="5"/>
  <c r="O6877" i="5" s="1"/>
  <c r="P6877" i="5" s="1"/>
  <c r="N7048" i="5"/>
  <c r="O7048" i="5"/>
  <c r="P7048" i="5" s="1"/>
  <c r="Q7402" i="5"/>
  <c r="N7402" i="5"/>
  <c r="O7402" i="5" s="1"/>
  <c r="P7402" i="5" s="1"/>
  <c r="N7127" i="5"/>
  <c r="O7127" i="5" s="1"/>
  <c r="P7127" i="5" s="1"/>
  <c r="Q6533" i="5"/>
  <c r="N6533" i="5"/>
  <c r="O6533" i="5" s="1"/>
  <c r="P6533" i="5" s="1"/>
  <c r="N6703" i="5"/>
  <c r="O6703" i="5" s="1"/>
  <c r="P6703" i="5" s="1"/>
  <c r="Q6703" i="5"/>
  <c r="N6872" i="5"/>
  <c r="O6872" i="5" s="1"/>
  <c r="P6872" i="5" s="1"/>
  <c r="Q6872" i="5"/>
  <c r="N7130" i="5"/>
  <c r="O7130" i="5" s="1"/>
  <c r="P7130" i="5" s="1"/>
  <c r="N6859" i="5"/>
  <c r="O6859" i="5" s="1"/>
  <c r="P6859" i="5" s="1"/>
  <c r="N7084" i="5"/>
  <c r="O7084" i="5" s="1"/>
  <c r="P7084" i="5" s="1"/>
  <c r="Q7084" i="5"/>
  <c r="N7326" i="5"/>
  <c r="O7326" i="5" s="1"/>
  <c r="P7326" i="5" s="1"/>
  <c r="N6993" i="5"/>
  <c r="O6993" i="5" s="1"/>
  <c r="P6993" i="5" s="1"/>
  <c r="Q6993" i="5"/>
  <c r="N7162" i="5"/>
  <c r="O7162" i="5" s="1"/>
  <c r="P7162" i="5" s="1"/>
  <c r="Q7162" i="5"/>
  <c r="N7070" i="5"/>
  <c r="O7070" i="5" s="1"/>
  <c r="P7070" i="5" s="1"/>
  <c r="N7272" i="5"/>
  <c r="O7272" i="5" s="1"/>
  <c r="P7272" i="5" s="1"/>
  <c r="Q7272" i="5"/>
  <c r="N7035" i="5"/>
  <c r="O7035" i="5" s="1"/>
  <c r="P7035" i="5" s="1"/>
  <c r="Q7035" i="5"/>
  <c r="N7191" i="5"/>
  <c r="O7191" i="5" s="1"/>
  <c r="P7191" i="5" s="1"/>
  <c r="N7440" i="5"/>
  <c r="O7440" i="5" s="1"/>
  <c r="P7440" i="5" s="1"/>
  <c r="Q6687" i="5"/>
  <c r="N6687" i="5"/>
  <c r="O6687" i="5" s="1"/>
  <c r="P6687" i="5" s="1"/>
  <c r="N6821" i="5"/>
  <c r="O6821" i="5" s="1"/>
  <c r="P6821" i="5" s="1"/>
  <c r="Q6821" i="5"/>
  <c r="N6950" i="5"/>
  <c r="O6950" i="5" s="1"/>
  <c r="P6950" i="5" s="1"/>
  <c r="N7076" i="5"/>
  <c r="O7076" i="5" s="1"/>
  <c r="P7076" i="5" s="1"/>
  <c r="N7344" i="5"/>
  <c r="O7344" i="5" s="1"/>
  <c r="P7344" i="5" s="1"/>
  <c r="Q7344" i="5"/>
  <c r="N7238" i="5"/>
  <c r="O7238" i="5"/>
  <c r="P7238" i="5" s="1"/>
  <c r="Q7238" i="5"/>
  <c r="N7135" i="5"/>
  <c r="O7135" i="5" s="1"/>
  <c r="P7135" i="5" s="1"/>
  <c r="N7637" i="5"/>
  <c r="O7637" i="5" s="1"/>
  <c r="P7637" i="5" s="1"/>
  <c r="Q7637" i="5"/>
  <c r="N7253" i="5"/>
  <c r="O7253" i="5" s="1"/>
  <c r="P7253" i="5" s="1"/>
  <c r="N7435" i="5"/>
  <c r="O7435" i="5" s="1"/>
  <c r="P7435" i="5" s="1"/>
  <c r="Q7827" i="5"/>
  <c r="N7827" i="5"/>
  <c r="O7827" i="5" s="1"/>
  <c r="P7827" i="5" s="1"/>
  <c r="N7260" i="5"/>
  <c r="O7260" i="5" s="1"/>
  <c r="P7260" i="5" s="1"/>
  <c r="Q7260" i="5"/>
  <c r="N7399" i="5"/>
  <c r="O7399" i="5" s="1"/>
  <c r="P7399" i="5" s="1"/>
  <c r="Q7399" i="5"/>
  <c r="N6617" i="5"/>
  <c r="O6617" i="5" s="1"/>
  <c r="P6617" i="5" s="1"/>
  <c r="N6660" i="5"/>
  <c r="O6660" i="5" s="1"/>
  <c r="P6660" i="5" s="1"/>
  <c r="Q6660" i="5"/>
  <c r="N6768" i="5"/>
  <c r="O6768" i="5" s="1"/>
  <c r="P6768" i="5" s="1"/>
  <c r="Q6876" i="5"/>
  <c r="N6876" i="5"/>
  <c r="O6876" i="5" s="1"/>
  <c r="P6876" i="5" s="1"/>
  <c r="Q6984" i="5"/>
  <c r="N6984" i="5"/>
  <c r="O6984" i="5" s="1"/>
  <c r="P6984" i="5" s="1"/>
  <c r="N7106" i="5"/>
  <c r="O7106" i="5" s="1"/>
  <c r="P7106" i="5" s="1"/>
  <c r="N7255" i="5"/>
  <c r="O7255" i="5" s="1"/>
  <c r="P7255" i="5" s="1"/>
  <c r="Q7255" i="5"/>
  <c r="Q7546" i="5"/>
  <c r="N7546" i="5"/>
  <c r="O7546" i="5" s="1"/>
  <c r="P7546" i="5" s="1"/>
  <c r="N7312" i="5"/>
  <c r="O7312" i="5"/>
  <c r="P7312" i="5" s="1"/>
  <c r="N7521" i="5"/>
  <c r="O7521" i="5"/>
  <c r="P7521" i="5" s="1"/>
  <c r="N7353" i="5"/>
  <c r="O7353" i="5" s="1"/>
  <c r="P7353" i="5" s="1"/>
  <c r="Q7353" i="5"/>
  <c r="N7515" i="5"/>
  <c r="O7515" i="5" s="1"/>
  <c r="P7515" i="5" s="1"/>
  <c r="N7314" i="5"/>
  <c r="O7314" i="5" s="1"/>
  <c r="P7314" i="5" s="1"/>
  <c r="Q7314" i="5"/>
  <c r="N7666" i="5"/>
  <c r="O7666" i="5" s="1"/>
  <c r="P7666" i="5" s="1"/>
  <c r="N7822" i="5"/>
  <c r="O7822" i="5" s="1"/>
  <c r="P7822" i="5" s="1"/>
  <c r="Q7822" i="5"/>
  <c r="Q7796" i="5"/>
  <c r="N7796" i="5"/>
  <c r="O7796" i="5" s="1"/>
  <c r="P7796" i="5" s="1"/>
  <c r="N7542" i="5"/>
  <c r="O7542" i="5" s="1"/>
  <c r="P7542" i="5" s="1"/>
  <c r="Q7958" i="5"/>
  <c r="N7958" i="5"/>
  <c r="O7958" i="5" s="1"/>
  <c r="P7958" i="5" s="1"/>
  <c r="N7616" i="5"/>
  <c r="O7616" i="5" s="1"/>
  <c r="P7616" i="5" s="1"/>
  <c r="N7919" i="5"/>
  <c r="O7919" i="5" s="1"/>
  <c r="P7919" i="5" s="1"/>
  <c r="Q7391" i="5"/>
  <c r="N7391" i="5"/>
  <c r="O7391" i="5" s="1"/>
  <c r="P7391" i="5" s="1"/>
  <c r="N7621" i="5"/>
  <c r="O7621" i="5" s="1"/>
  <c r="P7621" i="5" s="1"/>
  <c r="N7111" i="5"/>
  <c r="O7111" i="5" s="1"/>
  <c r="P7111" i="5" s="1"/>
  <c r="Q7111" i="5"/>
  <c r="N7240" i="5"/>
  <c r="O7240" i="5" s="1"/>
  <c r="P7240" i="5" s="1"/>
  <c r="N7446" i="5"/>
  <c r="O7446" i="5" s="1"/>
  <c r="P7446" i="5" s="1"/>
  <c r="Q7446" i="5"/>
  <c r="Q7543" i="5"/>
  <c r="N7543" i="5"/>
  <c r="O7543" i="5" s="1"/>
  <c r="P7543" i="5" s="1"/>
  <c r="N7831" i="5"/>
  <c r="O7831" i="5" s="1"/>
  <c r="P7831" i="5" s="1"/>
  <c r="N7990" i="5"/>
  <c r="O7990" i="5" s="1"/>
  <c r="P7990" i="5" s="1"/>
  <c r="N7625" i="5"/>
  <c r="O7625" i="5" s="1"/>
  <c r="P7625" i="5" s="1"/>
  <c r="N7847" i="5"/>
  <c r="O7847" i="5" s="1"/>
  <c r="P7847" i="5" s="1"/>
  <c r="Q7847" i="5"/>
  <c r="Q8102" i="5"/>
  <c r="N8102" i="5"/>
  <c r="O8102" i="5" s="1"/>
  <c r="P8102" i="5" s="1"/>
  <c r="N7620" i="5"/>
  <c r="O7620" i="5" s="1"/>
  <c r="P7620" i="5" s="1"/>
  <c r="Q7620" i="5"/>
  <c r="N8048" i="5"/>
  <c r="O8048" i="5" s="1"/>
  <c r="P8048" i="5" s="1"/>
  <c r="N7590" i="5"/>
  <c r="O7590" i="5" s="1"/>
  <c r="P7590" i="5" s="1"/>
  <c r="Q7590" i="5"/>
  <c r="Q7988" i="5"/>
  <c r="N7988" i="5"/>
  <c r="O7988" i="5" s="1"/>
  <c r="P7988" i="5" s="1"/>
  <c r="N7633" i="5"/>
  <c r="Q7633" i="5"/>
  <c r="O7633" i="5"/>
  <c r="P7633" i="5" s="1"/>
  <c r="N7879" i="5"/>
  <c r="O7879" i="5" s="1"/>
  <c r="P7879" i="5" s="1"/>
  <c r="Q7879" i="5"/>
  <c r="N7203" i="5"/>
  <c r="O7203" i="5" s="1"/>
  <c r="P7203" i="5" s="1"/>
  <c r="Q7203" i="5"/>
  <c r="N7347" i="5"/>
  <c r="O7347" i="5" s="1"/>
  <c r="P7347" i="5" s="1"/>
  <c r="Q7347" i="5"/>
  <c r="N7491" i="5"/>
  <c r="O7491" i="5" s="1"/>
  <c r="P7491" i="5" s="1"/>
  <c r="Q7491" i="5"/>
  <c r="N7765" i="5"/>
  <c r="O7765" i="5" s="1"/>
  <c r="P7765" i="5" s="1"/>
  <c r="Q7765" i="5"/>
  <c r="Q8273" i="5"/>
  <c r="N8273" i="5"/>
  <c r="O8273" i="5" s="1"/>
  <c r="P8273" i="5" s="1"/>
  <c r="N7701" i="5"/>
  <c r="O7701" i="5" s="1"/>
  <c r="P7701" i="5" s="1"/>
  <c r="Q7701" i="5"/>
  <c r="N8013" i="5"/>
  <c r="O8013" i="5" s="1"/>
  <c r="P8013" i="5" s="1"/>
  <c r="Q7889" i="5"/>
  <c r="N7889" i="5"/>
  <c r="O7889" i="5" s="1"/>
  <c r="P7889" i="5" s="1"/>
  <c r="Q7757" i="5"/>
  <c r="N7757" i="5"/>
  <c r="O7757" i="5" s="1"/>
  <c r="P7757" i="5" s="1"/>
  <c r="N7985" i="5"/>
  <c r="O7985" i="5" s="1"/>
  <c r="P7985" i="5" s="1"/>
  <c r="N7834" i="5"/>
  <c r="O7834" i="5" s="1"/>
  <c r="P7834" i="5" s="1"/>
  <c r="Q7834" i="5"/>
  <c r="N7961" i="5"/>
  <c r="O7961" i="5" s="1"/>
  <c r="P7961" i="5" s="1"/>
  <c r="N7869" i="5"/>
  <c r="O7869" i="5" s="1"/>
  <c r="P7869" i="5" s="1"/>
  <c r="Q7869" i="5"/>
  <c r="N8044" i="5"/>
  <c r="O8044" i="5" s="1"/>
  <c r="P8044" i="5" s="1"/>
  <c r="N7684" i="5"/>
  <c r="O7684" i="5" s="1"/>
  <c r="P7684" i="5" s="1"/>
  <c r="N7884" i="5"/>
  <c r="O7884" i="5" s="1"/>
  <c r="P7884" i="5" s="1"/>
  <c r="Q7884" i="5"/>
  <c r="Q7825" i="5"/>
  <c r="N7825" i="5"/>
  <c r="O7825" i="5" s="1"/>
  <c r="P7825" i="5" s="1"/>
  <c r="Q7938" i="5"/>
  <c r="N7938" i="5"/>
  <c r="O7938" i="5" s="1"/>
  <c r="P7938" i="5" s="1"/>
  <c r="N8404" i="5"/>
  <c r="O8404" i="5" s="1"/>
  <c r="P8404" i="5" s="1"/>
  <c r="Q7681" i="5"/>
  <c r="N7681" i="5"/>
  <c r="O7681" i="5" s="1"/>
  <c r="P7681" i="5" s="1"/>
  <c r="Q7863" i="5"/>
  <c r="N7863" i="5"/>
  <c r="O7863" i="5" s="1"/>
  <c r="P7863" i="5" s="1"/>
  <c r="N8139" i="5"/>
  <c r="O8139" i="5" s="1"/>
  <c r="P8139" i="5" s="1"/>
  <c r="Q8209" i="5"/>
  <c r="N8209" i="5"/>
  <c r="O8209" i="5" s="1"/>
  <c r="P8209" i="5" s="1"/>
  <c r="N8236" i="5"/>
  <c r="O8236" i="5" s="1"/>
  <c r="P8236" i="5" s="1"/>
  <c r="Q8286" i="5"/>
  <c r="N8286" i="5"/>
  <c r="O8286" i="5" s="1"/>
  <c r="P8286" i="5" s="1"/>
  <c r="N7720" i="5"/>
  <c r="O7720" i="5" s="1"/>
  <c r="P7720" i="5" s="1"/>
  <c r="N7941" i="5"/>
  <c r="O7941" i="5" s="1"/>
  <c r="P7941" i="5" s="1"/>
  <c r="N8073" i="5"/>
  <c r="O8073" i="5" s="1"/>
  <c r="P8073" i="5" s="1"/>
  <c r="Q8073" i="5"/>
  <c r="N8034" i="5"/>
  <c r="O8034" i="5" s="1"/>
  <c r="P8034" i="5" s="1"/>
  <c r="N8266" i="5"/>
  <c r="O8266" i="5" s="1"/>
  <c r="P8266" i="5" s="1"/>
  <c r="Q8266" i="5"/>
  <c r="N8145" i="5"/>
  <c r="O8145" i="5" s="1"/>
  <c r="P8145" i="5" s="1"/>
  <c r="N8053" i="5"/>
  <c r="O8053" i="5" s="1"/>
  <c r="P8053" i="5" s="1"/>
  <c r="N8123" i="5"/>
  <c r="O8123" i="5" s="1"/>
  <c r="P8123" i="5" s="1"/>
  <c r="Q8417" i="5"/>
  <c r="N8417" i="5"/>
  <c r="O8417" i="5"/>
  <c r="P8417" i="5" s="1"/>
  <c r="Q8208" i="5"/>
  <c r="N8208" i="5"/>
  <c r="O8208" i="5" s="1"/>
  <c r="P8208" i="5" s="1"/>
  <c r="N7635" i="5"/>
  <c r="O7635" i="5" s="1"/>
  <c r="P7635" i="5" s="1"/>
  <c r="N7671" i="5"/>
  <c r="O7671" i="5" s="1"/>
  <c r="P7671" i="5" s="1"/>
  <c r="N7769" i="5"/>
  <c r="O7769" i="5" s="1"/>
  <c r="P7769" i="5" s="1"/>
  <c r="Q7769" i="5"/>
  <c r="Q7913" i="5"/>
  <c r="N7913" i="5"/>
  <c r="O7913" i="5" s="1"/>
  <c r="P7913" i="5" s="1"/>
  <c r="N8038" i="5"/>
  <c r="O8038" i="5" s="1"/>
  <c r="P8038" i="5" s="1"/>
  <c r="N8223" i="5"/>
  <c r="O8223" i="5" s="1"/>
  <c r="P8223" i="5" s="1"/>
  <c r="Q8223" i="5"/>
  <c r="N8615" i="5"/>
  <c r="O8615" i="5" s="1"/>
  <c r="P8615" i="5" s="1"/>
  <c r="N8274" i="5"/>
  <c r="O8274" i="5" s="1"/>
  <c r="P8274" i="5" s="1"/>
  <c r="Q8274" i="5"/>
  <c r="N8146" i="5"/>
  <c r="O8146" i="5" s="1"/>
  <c r="P8146" i="5" s="1"/>
  <c r="Q8287" i="5"/>
  <c r="N8287" i="5"/>
  <c r="O8287" i="5" s="1"/>
  <c r="P8287" i="5" s="1"/>
  <c r="N8473" i="5"/>
  <c r="O8473" i="5" s="1"/>
  <c r="P8473" i="5" s="1"/>
  <c r="N7924" i="5"/>
  <c r="O7924" i="5" s="1"/>
  <c r="P7924" i="5" s="1"/>
  <c r="N8136" i="5"/>
  <c r="O8136" i="5" s="1"/>
  <c r="P8136" i="5" s="1"/>
  <c r="Q8136" i="5"/>
  <c r="N8342" i="5"/>
  <c r="O8342" i="5" s="1"/>
  <c r="P8342" i="5" s="1"/>
  <c r="Q8342" i="5"/>
  <c r="N8425" i="5"/>
  <c r="O8425" i="5" s="1"/>
  <c r="P8425" i="5" s="1"/>
  <c r="Q8425" i="5"/>
  <c r="Q8519" i="5"/>
  <c r="N8519" i="5"/>
  <c r="O8519" i="5" s="1"/>
  <c r="P8519" i="5" s="1"/>
  <c r="N8610" i="5"/>
  <c r="O8610" i="5" s="1"/>
  <c r="P8610" i="5" s="1"/>
  <c r="Q8202" i="5"/>
  <c r="N8202" i="5"/>
  <c r="O8202" i="5" s="1"/>
  <c r="P8202" i="5" s="1"/>
  <c r="Q8297" i="5"/>
  <c r="N8297" i="5"/>
  <c r="O8297" i="5" s="1"/>
  <c r="P8297" i="5" s="1"/>
  <c r="N8503" i="5"/>
  <c r="O8503" i="5" s="1"/>
  <c r="P8503" i="5" s="1"/>
  <c r="Q8503" i="5"/>
  <c r="Q8192" i="5"/>
  <c r="N8192" i="5"/>
  <c r="O8192" i="5" s="1"/>
  <c r="P8192" i="5" s="1"/>
  <c r="N8370" i="5"/>
  <c r="O8370" i="5" s="1"/>
  <c r="P8370" i="5" s="1"/>
  <c r="N8571" i="5"/>
  <c r="O8571" i="5" s="1"/>
  <c r="P8571" i="5" s="1"/>
  <c r="N8472" i="5"/>
  <c r="O8472" i="5" s="1"/>
  <c r="P8472" i="5" s="1"/>
  <c r="Q8472" i="5"/>
  <c r="N8357" i="5"/>
  <c r="O8357" i="5" s="1"/>
  <c r="P8357" i="5" s="1"/>
  <c r="Q8357" i="5"/>
  <c r="N8536" i="5"/>
  <c r="O8536" i="5" s="1"/>
  <c r="P8536" i="5" s="1"/>
  <c r="N8478" i="5"/>
  <c r="O8478" i="5" s="1"/>
  <c r="P8478" i="5" s="1"/>
  <c r="Q8478" i="5"/>
  <c r="N8482" i="5"/>
  <c r="O8482" i="5" s="1"/>
  <c r="P8482" i="5" s="1"/>
  <c r="Q8482" i="5"/>
  <c r="N8471" i="5"/>
  <c r="O8471" i="5" s="1"/>
  <c r="P8471" i="5" s="1"/>
  <c r="Q8471" i="5"/>
  <c r="N8445" i="5"/>
  <c r="O8445" i="5" s="1"/>
  <c r="P8445" i="5" s="1"/>
  <c r="Q8445" i="5"/>
  <c r="N8638" i="5"/>
  <c r="O8638" i="5" s="1"/>
  <c r="P8638" i="5" s="1"/>
  <c r="N8526" i="5"/>
  <c r="O8526" i="5" s="1"/>
  <c r="P8526" i="5" s="1"/>
  <c r="Q8499" i="5"/>
  <c r="N8499" i="5"/>
  <c r="O8499" i="5" s="1"/>
  <c r="P8499" i="5" s="1"/>
  <c r="Q8611" i="5"/>
  <c r="N8611" i="5"/>
  <c r="O8611" i="5" s="1"/>
  <c r="P8611" i="5" s="1"/>
  <c r="N8322" i="5"/>
  <c r="O8322" i="5" s="1"/>
  <c r="P8322" i="5" s="1"/>
  <c r="N8358" i="5"/>
  <c r="O8358" i="5" s="1"/>
  <c r="P8358" i="5" s="1"/>
  <c r="N8475" i="5"/>
  <c r="O8475" i="5" s="1"/>
  <c r="P8475" i="5" s="1"/>
  <c r="N8682" i="5"/>
  <c r="O8682" i="5" s="1"/>
  <c r="P8682" i="5" s="1"/>
  <c r="Q8682" i="5"/>
  <c r="N8574" i="5"/>
  <c r="O8574" i="5" s="1"/>
  <c r="P8574" i="5" s="1"/>
  <c r="N8576" i="5"/>
  <c r="O8576" i="5" s="1"/>
  <c r="P8576" i="5" s="1"/>
  <c r="Q8576" i="5"/>
  <c r="N8623" i="5"/>
  <c r="O8623" i="5" s="1"/>
  <c r="P8623" i="5" s="1"/>
  <c r="N8647" i="5"/>
  <c r="O8647" i="5" s="1"/>
  <c r="P8647" i="5" s="1"/>
  <c r="N8622" i="5"/>
  <c r="O8622" i="5" s="1"/>
  <c r="P8622" i="5" s="1"/>
  <c r="Q8622" i="5"/>
  <c r="N8673" i="5"/>
  <c r="O8673" i="5" s="1"/>
  <c r="P8673" i="5" s="1"/>
  <c r="N8678" i="5"/>
  <c r="O8678" i="5" s="1"/>
  <c r="P8678" i="5" s="1"/>
  <c r="N8775" i="5"/>
  <c r="O8775" i="5" s="1"/>
  <c r="P8775" i="5" s="1"/>
  <c r="Q8659" i="5"/>
  <c r="N8659" i="5"/>
  <c r="O8659" i="5" s="1"/>
  <c r="P8659" i="5" s="1"/>
  <c r="Q8695" i="5"/>
  <c r="N8695" i="5"/>
  <c r="O8695" i="5" s="1"/>
  <c r="P8695" i="5" s="1"/>
  <c r="Q8731" i="5"/>
  <c r="N8731" i="5"/>
  <c r="O8731" i="5" s="1"/>
  <c r="P8731" i="5" s="1"/>
  <c r="N8767" i="5"/>
  <c r="O8767" i="5" s="1"/>
  <c r="P8767" i="5" s="1"/>
  <c r="Q3430" i="5"/>
  <c r="N4413" i="5"/>
  <c r="O4413" i="5" s="1"/>
  <c r="P4413" i="5" s="1"/>
  <c r="Q4413" i="5"/>
  <c r="N4313" i="5"/>
  <c r="O4313" i="5" s="1"/>
  <c r="P4313" i="5" s="1"/>
  <c r="Q4313" i="5"/>
  <c r="Q4168" i="5"/>
  <c r="N4168" i="5"/>
  <c r="O4168" i="5" s="1"/>
  <c r="P4168" i="5" s="1"/>
  <c r="N4050" i="5"/>
  <c r="O4050" i="5" s="1"/>
  <c r="P4050" i="5" s="1"/>
  <c r="Q4050" i="5"/>
  <c r="Q5018" i="5"/>
  <c r="N4844" i="5"/>
  <c r="O4844" i="5" s="1"/>
  <c r="P4844" i="5" s="1"/>
  <c r="Q4844" i="5"/>
  <c r="Q4661" i="5"/>
  <c r="N4551" i="5"/>
  <c r="O4551" i="5" s="1"/>
  <c r="P4551" i="5" s="1"/>
  <c r="N4093" i="5"/>
  <c r="O4093" i="5" s="1"/>
  <c r="P4093" i="5" s="1"/>
  <c r="N4467" i="5"/>
  <c r="O4467" i="5" s="1"/>
  <c r="P4467" i="5" s="1"/>
  <c r="Q4467" i="5"/>
  <c r="Q4186" i="5"/>
  <c r="Q4980" i="5"/>
  <c r="N4791" i="5"/>
  <c r="O4791" i="5" s="1"/>
  <c r="P4791" i="5" s="1"/>
  <c r="Q4791" i="5"/>
  <c r="N4045" i="5"/>
  <c r="O4045" i="5"/>
  <c r="P4045" i="5" s="1"/>
  <c r="N4730" i="5"/>
  <c r="O4730" i="5" s="1"/>
  <c r="P4730" i="5" s="1"/>
  <c r="Q4553" i="5"/>
  <c r="N4450" i="5"/>
  <c r="O4450" i="5" s="1"/>
  <c r="P4450" i="5" s="1"/>
  <c r="Q4060" i="5"/>
  <c r="Q3903" i="5"/>
  <c r="N4848" i="5"/>
  <c r="O4848" i="5" s="1"/>
  <c r="P4848" i="5" s="1"/>
  <c r="N4690" i="5"/>
  <c r="O4690" i="5" s="1"/>
  <c r="P4690" i="5" s="1"/>
  <c r="N4416" i="5"/>
  <c r="O4416" i="5" s="1"/>
  <c r="P4416" i="5" s="1"/>
  <c r="Q4416" i="5"/>
  <c r="Q4016" i="5"/>
  <c r="N4016" i="5"/>
  <c r="O4016" i="5" s="1"/>
  <c r="P4016" i="5" s="1"/>
  <c r="Q4391" i="5"/>
  <c r="Q4033" i="5"/>
  <c r="Q2707" i="5"/>
  <c r="Q2932" i="5"/>
  <c r="Q4294" i="5"/>
  <c r="Q5291" i="5"/>
  <c r="Q2782" i="5"/>
  <c r="Q2953" i="5"/>
  <c r="Q4730" i="5"/>
  <c r="Q4918" i="5"/>
  <c r="N4918" i="5"/>
  <c r="O4918" i="5" s="1"/>
  <c r="P4918" i="5" s="1"/>
  <c r="Q4342" i="5"/>
  <c r="N4342" i="5"/>
  <c r="O4342" i="5" s="1"/>
  <c r="P4342" i="5" s="1"/>
  <c r="N4013" i="5"/>
  <c r="O4013" i="5" s="1"/>
  <c r="P4013" i="5" s="1"/>
  <c r="Q4013" i="5"/>
  <c r="N3528" i="5"/>
  <c r="O3528" i="5" s="1"/>
  <c r="P3528" i="5" s="1"/>
  <c r="Q3528" i="5"/>
  <c r="Q3405" i="5"/>
  <c r="N3405" i="5"/>
  <c r="O3405" i="5" s="1"/>
  <c r="P3405" i="5" s="1"/>
  <c r="N3407" i="5"/>
  <c r="O3407" i="5" s="1"/>
  <c r="P3407" i="5" s="1"/>
  <c r="Q3407" i="5"/>
  <c r="Q3541" i="5"/>
  <c r="N3541" i="5"/>
  <c r="O3541" i="5" s="1"/>
  <c r="P3541" i="5" s="1"/>
  <c r="N3649" i="5"/>
  <c r="O3649" i="5" s="1"/>
  <c r="Q3649" i="5"/>
  <c r="N3757" i="5"/>
  <c r="O3757" i="5" s="1"/>
  <c r="P3757" i="5" s="1"/>
  <c r="Q3757" i="5"/>
  <c r="Q3865" i="5"/>
  <c r="N3865" i="5"/>
  <c r="O3865" i="5" s="1"/>
  <c r="P3865" i="5" s="1"/>
  <c r="N3973" i="5"/>
  <c r="O3973" i="5" s="1"/>
  <c r="P3973" i="5" s="1"/>
  <c r="Q3973" i="5"/>
  <c r="N4096" i="5"/>
  <c r="O4096" i="5" s="1"/>
  <c r="P4096" i="5" s="1"/>
  <c r="Q4096" i="5"/>
  <c r="N4239" i="5"/>
  <c r="O4239" i="5" s="1"/>
  <c r="P4239" i="5" s="1"/>
  <c r="Q4239" i="5"/>
  <c r="N4431" i="5"/>
  <c r="O4431" i="5" s="1"/>
  <c r="P4431" i="5" s="1"/>
  <c r="Q4431" i="5"/>
  <c r="N4614" i="5"/>
  <c r="O4614" i="5" s="1"/>
  <c r="P4614" i="5" s="1"/>
  <c r="N4866" i="5"/>
  <c r="O4866" i="5" s="1"/>
  <c r="P4866" i="5" s="1"/>
  <c r="N5112" i="5"/>
  <c r="O5112" i="5" s="1"/>
  <c r="P5112" i="5" s="1"/>
  <c r="N4640" i="5"/>
  <c r="O4640" i="5" s="1"/>
  <c r="P4640" i="5" s="1"/>
  <c r="N4826" i="5"/>
  <c r="O4826" i="5" s="1"/>
  <c r="P4826" i="5" s="1"/>
  <c r="Q4826" i="5"/>
  <c r="N5124" i="5"/>
  <c r="O5124" i="5" s="1"/>
  <c r="P5124" i="5" s="1"/>
  <c r="Q4798" i="5"/>
  <c r="N4798" i="5"/>
  <c r="O4798" i="5" s="1"/>
  <c r="P4798" i="5" s="1"/>
  <c r="N5037" i="5"/>
  <c r="O5037" i="5" s="1"/>
  <c r="P5037" i="5" s="1"/>
  <c r="Q5037" i="5"/>
  <c r="N4748" i="5"/>
  <c r="O4748" i="5" s="1"/>
  <c r="P4748" i="5" s="1"/>
  <c r="N4934" i="5"/>
  <c r="O4934" i="5" s="1"/>
  <c r="P4934" i="5" s="1"/>
  <c r="Q4934" i="5"/>
  <c r="N5163" i="5"/>
  <c r="O5163" i="5" s="1"/>
  <c r="P5163" i="5" s="1"/>
  <c r="N4988" i="5"/>
  <c r="O4988" i="5" s="1"/>
  <c r="P4988" i="5" s="1"/>
  <c r="Q4988" i="5"/>
  <c r="Q5312" i="5"/>
  <c r="N5312" i="5"/>
  <c r="O5312" i="5" s="1"/>
  <c r="P5312" i="5" s="1"/>
  <c r="N4659" i="5"/>
  <c r="O4659" i="5" s="1"/>
  <c r="P4659" i="5" s="1"/>
  <c r="N4902" i="5"/>
  <c r="O4902" i="5" s="1"/>
  <c r="P4902" i="5" s="1"/>
  <c r="Q5507" i="5"/>
  <c r="N5507" i="5"/>
  <c r="O5507" i="5" s="1"/>
  <c r="P5507" i="5" s="1"/>
  <c r="N3523" i="5"/>
  <c r="O3523" i="5" s="1"/>
  <c r="P3523" i="5" s="1"/>
  <c r="Q3628" i="5"/>
  <c r="N3628" i="5"/>
  <c r="O3628" i="5" s="1"/>
  <c r="P3628" i="5" s="1"/>
  <c r="Q3736" i="5"/>
  <c r="N3736" i="5"/>
  <c r="O3736" i="5" s="1"/>
  <c r="P3736" i="5" s="1"/>
  <c r="Q3844" i="5"/>
  <c r="N3844" i="5"/>
  <c r="O3844" i="5" s="1"/>
  <c r="P3844" i="5" s="1"/>
  <c r="Q3952" i="5"/>
  <c r="N3952" i="5"/>
  <c r="O3952" i="5" s="1"/>
  <c r="P3952" i="5" s="1"/>
  <c r="N4206" i="5"/>
  <c r="O4206" i="5" s="1"/>
  <c r="P4206" i="5" s="1"/>
  <c r="Q4206" i="5"/>
  <c r="N4448" i="5"/>
  <c r="O4448" i="5" s="1"/>
  <c r="P4448" i="5" s="1"/>
  <c r="Q4448" i="5"/>
  <c r="N4697" i="5"/>
  <c r="O4697" i="5" s="1"/>
  <c r="P4697" i="5" s="1"/>
  <c r="N4952" i="5"/>
  <c r="O4952" i="5" s="1"/>
  <c r="P4952" i="5" s="1"/>
  <c r="Q4952" i="5"/>
  <c r="Q3565" i="5"/>
  <c r="N3565" i="5"/>
  <c r="O3565" i="5" s="1"/>
  <c r="P3565" i="5" s="1"/>
  <c r="Q3673" i="5"/>
  <c r="N3673" i="5"/>
  <c r="O3673" i="5" s="1"/>
  <c r="P3673" i="5" s="1"/>
  <c r="Q3781" i="5"/>
  <c r="N3781" i="5"/>
  <c r="O3781" i="5" s="1"/>
  <c r="P3781" i="5" s="1"/>
  <c r="Q3889" i="5"/>
  <c r="N3889" i="5"/>
  <c r="O3889" i="5"/>
  <c r="P3889" i="5" s="1"/>
  <c r="Q3997" i="5"/>
  <c r="N3997" i="5"/>
  <c r="O3997" i="5" s="1"/>
  <c r="P3997" i="5" s="1"/>
  <c r="N4145" i="5"/>
  <c r="O4145" i="5" s="1"/>
  <c r="P4145" i="5" s="1"/>
  <c r="Q4315" i="5"/>
  <c r="N4315" i="5"/>
  <c r="O4315" i="5" s="1"/>
  <c r="P4315" i="5" s="1"/>
  <c r="N4530" i="5"/>
  <c r="O4530" i="5" s="1"/>
  <c r="P4530" i="5" s="1"/>
  <c r="N4746" i="5"/>
  <c r="O4746" i="5" s="1"/>
  <c r="P4746" i="5" s="1"/>
  <c r="N4962" i="5"/>
  <c r="O4962" i="5" s="1"/>
  <c r="P4962" i="5" s="1"/>
  <c r="N5964" i="5"/>
  <c r="O5964" i="5" s="1"/>
  <c r="P5964" i="5" s="1"/>
  <c r="N3672" i="5"/>
  <c r="O3672" i="5" s="1"/>
  <c r="P3672" i="5" s="1"/>
  <c r="N3888" i="5"/>
  <c r="O3888" i="5" s="1"/>
  <c r="P3888" i="5" s="1"/>
  <c r="N4084" i="5"/>
  <c r="O4084" i="5" s="1"/>
  <c r="P4084" i="5" s="1"/>
  <c r="Q4084" i="5"/>
  <c r="N4252" i="5"/>
  <c r="O4252" i="5" s="1"/>
  <c r="P4252" i="5" s="1"/>
  <c r="N4436" i="5"/>
  <c r="O4436" i="5" s="1"/>
  <c r="P4436" i="5" s="1"/>
  <c r="Q4436" i="5"/>
  <c r="N4652" i="5"/>
  <c r="O4652" i="5" s="1"/>
  <c r="P4652" i="5" s="1"/>
  <c r="N4868" i="5"/>
  <c r="O4868" i="5" s="1"/>
  <c r="P4868" i="5" s="1"/>
  <c r="Q5307" i="5"/>
  <c r="N5307" i="5"/>
  <c r="O5307" i="5" s="1"/>
  <c r="P5307" i="5" s="1"/>
  <c r="N5481" i="5"/>
  <c r="O5481" i="5" s="1"/>
  <c r="P5481" i="5" s="1"/>
  <c r="Q5481" i="5"/>
  <c r="N4044" i="5"/>
  <c r="O4044" i="5" s="1"/>
  <c r="P4044" i="5" s="1"/>
  <c r="N4188" i="5"/>
  <c r="O4188" i="5" s="1"/>
  <c r="P4188" i="5" s="1"/>
  <c r="N4329" i="5"/>
  <c r="O4329" i="5" s="1"/>
  <c r="P4329" i="5" s="1"/>
  <c r="N4491" i="5"/>
  <c r="O4491" i="5"/>
  <c r="P4491" i="5" s="1"/>
  <c r="Q4491" i="5"/>
  <c r="N4653" i="5"/>
  <c r="O4653" i="5" s="1"/>
  <c r="P4653" i="5" s="1"/>
  <c r="N4815" i="5"/>
  <c r="O4815" i="5" s="1"/>
  <c r="P4815" i="5" s="1"/>
  <c r="N4977" i="5"/>
  <c r="O4977" i="5" s="1"/>
  <c r="P4977" i="5" s="1"/>
  <c r="Q5276" i="5"/>
  <c r="N5276" i="5"/>
  <c r="O5276" i="5" s="1"/>
  <c r="P5276" i="5" s="1"/>
  <c r="Q5887" i="5"/>
  <c r="N5887" i="5"/>
  <c r="O5887" i="5" s="1"/>
  <c r="P5887" i="5" s="1"/>
  <c r="Q5605" i="5"/>
  <c r="N5605" i="5"/>
  <c r="O5605" i="5" s="1"/>
  <c r="P5605" i="5" s="1"/>
  <c r="N5577" i="5"/>
  <c r="O5577" i="5" s="1"/>
  <c r="P5577" i="5" s="1"/>
  <c r="Q5577" i="5"/>
  <c r="Q5243" i="5"/>
  <c r="N5243" i="5"/>
  <c r="O5243" i="5" s="1"/>
  <c r="P5243" i="5" s="1"/>
  <c r="N5189" i="5"/>
  <c r="O5189" i="5" s="1"/>
  <c r="P5189" i="5" s="1"/>
  <c r="N5852" i="5"/>
  <c r="O5852" i="5" s="1"/>
  <c r="P5852" i="5" s="1"/>
  <c r="Q5852" i="5"/>
  <c r="N5534" i="5"/>
  <c r="O5534" i="5" s="1"/>
  <c r="P5534" i="5" s="1"/>
  <c r="N4103" i="5"/>
  <c r="O4103" i="5" s="1"/>
  <c r="P4103" i="5" s="1"/>
  <c r="Q4247" i="5"/>
  <c r="N4247" i="5"/>
  <c r="O4247" i="5" s="1"/>
  <c r="P4247" i="5" s="1"/>
  <c r="N4393" i="5"/>
  <c r="O4393" i="5"/>
  <c r="P4393" i="5" s="1"/>
  <c r="N4555" i="5"/>
  <c r="O4555" i="5" s="1"/>
  <c r="P4555" i="5" s="1"/>
  <c r="N4717" i="5"/>
  <c r="O4717" i="5" s="1"/>
  <c r="P4717" i="5" s="1"/>
  <c r="N4879" i="5"/>
  <c r="O4879" i="5" s="1"/>
  <c r="P4879" i="5" s="1"/>
  <c r="N5088" i="5"/>
  <c r="O5088" i="5" s="1"/>
  <c r="P5088" i="5" s="1"/>
  <c r="N5378" i="5"/>
  <c r="O5378" i="5" s="1"/>
  <c r="P5378" i="5" s="1"/>
  <c r="Q5156" i="5"/>
  <c r="N5156" i="5"/>
  <c r="O5156" i="5" s="1"/>
  <c r="P5156" i="5" s="1"/>
  <c r="N5602" i="5"/>
  <c r="O5602" i="5" s="1"/>
  <c r="P5602" i="5" s="1"/>
  <c r="Q5602" i="5"/>
  <c r="Q5267" i="5"/>
  <c r="N5267" i="5"/>
  <c r="O5267" i="5" s="1"/>
  <c r="P5267" i="5" s="1"/>
  <c r="N5706" i="5"/>
  <c r="O5706" i="5" s="1"/>
  <c r="P5706" i="5" s="1"/>
  <c r="Q5706" i="5"/>
  <c r="N6439" i="5"/>
  <c r="O6439" i="5" s="1"/>
  <c r="P6439" i="5" s="1"/>
  <c r="N5630" i="5"/>
  <c r="O5630" i="5" s="1"/>
  <c r="P5630" i="5" s="1"/>
  <c r="N6025" i="5"/>
  <c r="O6025" i="5" s="1"/>
  <c r="P6025" i="5" s="1"/>
  <c r="Q6025" i="5"/>
  <c r="N5501" i="5"/>
  <c r="O5501" i="5" s="1"/>
  <c r="P5501" i="5" s="1"/>
  <c r="Q5859" i="5"/>
  <c r="N5859" i="5"/>
  <c r="O5859" i="5" s="1"/>
  <c r="P5859" i="5" s="1"/>
  <c r="N6684" i="5"/>
  <c r="O6684" i="5" s="1"/>
  <c r="P6684" i="5" s="1"/>
  <c r="N5484" i="5"/>
  <c r="O5484" i="5" s="1"/>
  <c r="P5484" i="5" s="1"/>
  <c r="Q5965" i="5"/>
  <c r="N5965" i="5"/>
  <c r="O5965" i="5" s="1"/>
  <c r="P5965" i="5" s="1"/>
  <c r="N4385" i="5"/>
  <c r="O4385" i="5" s="1"/>
  <c r="P4385" i="5" s="1"/>
  <c r="N4493" i="5"/>
  <c r="O4493" i="5" s="1"/>
  <c r="P4493" i="5" s="1"/>
  <c r="N4601" i="5"/>
  <c r="O4601" i="5" s="1"/>
  <c r="P4601" i="5" s="1"/>
  <c r="N4709" i="5"/>
  <c r="O4709" i="5" s="1"/>
  <c r="P4709" i="5" s="1"/>
  <c r="N4817" i="5"/>
  <c r="O4817" i="5" s="1"/>
  <c r="P4817" i="5" s="1"/>
  <c r="N4925" i="5"/>
  <c r="O4925" i="5" s="1"/>
  <c r="P4925" i="5" s="1"/>
  <c r="Q4925" i="5"/>
  <c r="N5033" i="5"/>
  <c r="O5033" i="5" s="1"/>
  <c r="P5033" i="5" s="1"/>
  <c r="N5346" i="5"/>
  <c r="O5346" i="5" s="1"/>
  <c r="P5346" i="5" s="1"/>
  <c r="Q5700" i="5"/>
  <c r="N5700" i="5"/>
  <c r="O5700" i="5" s="1"/>
  <c r="P5700" i="5" s="1"/>
  <c r="N5478" i="5"/>
  <c r="O5478" i="5" s="1"/>
  <c r="P5478" i="5" s="1"/>
  <c r="N5895" i="5"/>
  <c r="O5895" i="5" s="1"/>
  <c r="P5895" i="5" s="1"/>
  <c r="N5366" i="5"/>
  <c r="O5366" i="5" s="1"/>
  <c r="P5366" i="5" s="1"/>
  <c r="Q5366" i="5"/>
  <c r="N5969" i="5"/>
  <c r="O5969" i="5" s="1"/>
  <c r="P5969" i="5" s="1"/>
  <c r="Q5969" i="5"/>
  <c r="N5460" i="5"/>
  <c r="O5460" i="5" s="1"/>
  <c r="P5460" i="5" s="1"/>
  <c r="Q5460" i="5"/>
  <c r="N5624" i="5"/>
  <c r="O5624" i="5" s="1"/>
  <c r="P5624" i="5" s="1"/>
  <c r="N5780" i="5"/>
  <c r="O5780" i="5" s="1"/>
  <c r="P5780" i="5" s="1"/>
  <c r="Q5780" i="5"/>
  <c r="N5993" i="5"/>
  <c r="O5993" i="5" s="1"/>
  <c r="P5993" i="5" s="1"/>
  <c r="Q5993" i="5"/>
  <c r="N6379" i="5"/>
  <c r="O6379" i="5" s="1"/>
  <c r="P6379" i="5" s="1"/>
  <c r="Q5851" i="5"/>
  <c r="N5851" i="5"/>
  <c r="O5851" i="5" s="1"/>
  <c r="P5851" i="5" s="1"/>
  <c r="N6077" i="5"/>
  <c r="O6077" i="5" s="1"/>
  <c r="P6077" i="5" s="1"/>
  <c r="Q6077" i="5"/>
  <c r="N6549" i="5"/>
  <c r="O6549" i="5" s="1"/>
  <c r="P6549" i="5" s="1"/>
  <c r="N5679" i="5"/>
  <c r="O5679" i="5" s="1"/>
  <c r="P5679" i="5" s="1"/>
  <c r="Q5898" i="5"/>
  <c r="N5898" i="5"/>
  <c r="O5898" i="5" s="1"/>
  <c r="P5898" i="5" s="1"/>
  <c r="N6145" i="5"/>
  <c r="O6145" i="5" s="1"/>
  <c r="P6145" i="5" s="1"/>
  <c r="N5681" i="5"/>
  <c r="O5681" i="5" s="1"/>
  <c r="P5681" i="5" s="1"/>
  <c r="Q5681" i="5"/>
  <c r="N5890" i="5"/>
  <c r="O5890" i="5" s="1"/>
  <c r="P5890" i="5" s="1"/>
  <c r="Q5890" i="5"/>
  <c r="N6246" i="5"/>
  <c r="O6246" i="5" s="1"/>
  <c r="P6246" i="5" s="1"/>
  <c r="Q6246" i="5"/>
  <c r="N5737" i="5"/>
  <c r="O5737" i="5" s="1"/>
  <c r="P5737" i="5" s="1"/>
  <c r="Q5737" i="5"/>
  <c r="N5926" i="5"/>
  <c r="O5926" i="5" s="1"/>
  <c r="P5926" i="5" s="1"/>
  <c r="Q5926" i="5"/>
  <c r="N6237" i="5"/>
  <c r="O6237" i="5" s="1"/>
  <c r="P6237" i="5" s="1"/>
  <c r="N5627" i="5"/>
  <c r="O5627" i="5" s="1"/>
  <c r="P5627" i="5" s="1"/>
  <c r="Q5627" i="5"/>
  <c r="Q5818" i="5"/>
  <c r="N5818" i="5"/>
  <c r="O5818" i="5" s="1"/>
  <c r="P5818" i="5" s="1"/>
  <c r="N6101" i="5"/>
  <c r="O6101" i="5" s="1"/>
  <c r="P6101" i="5" s="1"/>
  <c r="Q6101" i="5"/>
  <c r="N5090" i="5"/>
  <c r="O5090" i="5" s="1"/>
  <c r="P5090" i="5" s="1"/>
  <c r="N5162" i="5"/>
  <c r="O5162" i="5" s="1"/>
  <c r="P5162" i="5" s="1"/>
  <c r="N5234" i="5"/>
  <c r="O5234" i="5" s="1"/>
  <c r="P5234" i="5" s="1"/>
  <c r="N5306" i="5"/>
  <c r="O5306" i="5" s="1"/>
  <c r="P5306" i="5" s="1"/>
  <c r="N5406" i="5"/>
  <c r="O5406" i="5" s="1"/>
  <c r="P5406" i="5" s="1"/>
  <c r="Q5686" i="5"/>
  <c r="N5686" i="5"/>
  <c r="O5686" i="5" s="1"/>
  <c r="P5686" i="5" s="1"/>
  <c r="N5876" i="5"/>
  <c r="O5876" i="5" s="1"/>
  <c r="P5876" i="5" s="1"/>
  <c r="N6091" i="5"/>
  <c r="O6091" i="5" s="1"/>
  <c r="P6091" i="5" s="1"/>
  <c r="N6362" i="5"/>
  <c r="O6362" i="5" s="1"/>
  <c r="P6362" i="5" s="1"/>
  <c r="Q5523" i="5"/>
  <c r="N5523" i="5"/>
  <c r="O5523" i="5" s="1"/>
  <c r="P5523" i="5" s="1"/>
  <c r="N5727" i="5"/>
  <c r="O5727" i="5" s="1"/>
  <c r="P5727" i="5" s="1"/>
  <c r="N5943" i="5"/>
  <c r="O5943" i="5" s="1"/>
  <c r="P5943" i="5" s="1"/>
  <c r="N6116" i="5"/>
  <c r="O6116" i="5" s="1"/>
  <c r="P6116" i="5" s="1"/>
  <c r="Q6116" i="5"/>
  <c r="N6751" i="5"/>
  <c r="O6751" i="5" s="1"/>
  <c r="P6751" i="5" s="1"/>
  <c r="N6454" i="5"/>
  <c r="O6454" i="5" s="1"/>
  <c r="P6454" i="5" s="1"/>
  <c r="Q6454" i="5"/>
  <c r="N5527" i="5"/>
  <c r="O5527" i="5" s="1"/>
  <c r="P5527" i="5" s="1"/>
  <c r="Q5527" i="5"/>
  <c r="Q5689" i="5"/>
  <c r="N5689" i="5"/>
  <c r="O5689" i="5" s="1"/>
  <c r="P5689" i="5" s="1"/>
  <c r="N5827" i="5"/>
  <c r="O5827" i="5" s="1"/>
  <c r="P5827" i="5" s="1"/>
  <c r="Q5827" i="5"/>
  <c r="Q5938" i="5"/>
  <c r="N5938" i="5"/>
  <c r="O5938" i="5" s="1"/>
  <c r="P5938" i="5" s="1"/>
  <c r="N6056" i="5"/>
  <c r="O6056" i="5" s="1"/>
  <c r="P6056" i="5" s="1"/>
  <c r="N6235" i="5"/>
  <c r="O6235" i="5" s="1"/>
  <c r="P6235" i="5" s="1"/>
  <c r="Q6235" i="5"/>
  <c r="N5535" i="5"/>
  <c r="O5535" i="5" s="1"/>
  <c r="P5535" i="5" s="1"/>
  <c r="N5667" i="5"/>
  <c r="O5667" i="5" s="1"/>
  <c r="P5667" i="5" s="1"/>
  <c r="Q5667" i="5"/>
  <c r="N5739" i="5"/>
  <c r="O5739" i="5" s="1"/>
  <c r="P5739" i="5" s="1"/>
  <c r="N5811" i="5"/>
  <c r="O5811" i="5" s="1"/>
  <c r="P5811" i="5" s="1"/>
  <c r="Q5883" i="5"/>
  <c r="N5883" i="5"/>
  <c r="O5883" i="5" s="1"/>
  <c r="P5883" i="5" s="1"/>
  <c r="N5955" i="5"/>
  <c r="O5955" i="5" s="1"/>
  <c r="P5955" i="5" s="1"/>
  <c r="Q5955" i="5"/>
  <c r="Q6027" i="5"/>
  <c r="N6027" i="5"/>
  <c r="O6027" i="5" s="1"/>
  <c r="P6027" i="5" s="1"/>
  <c r="N6360" i="5"/>
  <c r="O6360" i="5" s="1"/>
  <c r="P6360" i="5" s="1"/>
  <c r="N5083" i="5"/>
  <c r="O5083" i="5"/>
  <c r="P5083" i="5" s="1"/>
  <c r="Q5083" i="5"/>
  <c r="N5119" i="5"/>
  <c r="O5119" i="5" s="1"/>
  <c r="P5119" i="5" s="1"/>
  <c r="Q5119" i="5"/>
  <c r="N5155" i="5"/>
  <c r="O5155" i="5" s="1"/>
  <c r="P5155" i="5" s="1"/>
  <c r="Q5155" i="5"/>
  <c r="N5191" i="5"/>
  <c r="O5191" i="5" s="1"/>
  <c r="P5191" i="5" s="1"/>
  <c r="Q5191" i="5"/>
  <c r="N5227" i="5"/>
  <c r="O5227" i="5" s="1"/>
  <c r="P5227" i="5" s="1"/>
  <c r="Q5227" i="5"/>
  <c r="N5263" i="5"/>
  <c r="O5263" i="5" s="1"/>
  <c r="P5263" i="5" s="1"/>
  <c r="Q5263" i="5"/>
  <c r="N5299" i="5"/>
  <c r="O5299" i="5" s="1"/>
  <c r="P5299" i="5" s="1"/>
  <c r="Q5299" i="5"/>
  <c r="N5335" i="5"/>
  <c r="O5335" i="5" s="1"/>
  <c r="P5335" i="5" s="1"/>
  <c r="Q5335" i="5"/>
  <c r="Q5371" i="5"/>
  <c r="N5371" i="5"/>
  <c r="O5371" i="5" s="1"/>
  <c r="P5371" i="5" s="1"/>
  <c r="Q5407" i="5"/>
  <c r="N5407" i="5"/>
  <c r="O5407" i="5" s="1"/>
  <c r="P5407" i="5" s="1"/>
  <c r="Q5443" i="5"/>
  <c r="N5443" i="5"/>
  <c r="O5443" i="5" s="1"/>
  <c r="P5443" i="5" s="1"/>
  <c r="Q5479" i="5"/>
  <c r="N5479" i="5"/>
  <c r="O5479" i="5" s="1"/>
  <c r="P5479" i="5" s="1"/>
  <c r="Q5604" i="5"/>
  <c r="N5604" i="5"/>
  <c r="O5604" i="5" s="1"/>
  <c r="P5604" i="5" s="1"/>
  <c r="N6299" i="5"/>
  <c r="O6299" i="5" s="1"/>
  <c r="P6299" i="5" s="1"/>
  <c r="N7404" i="5"/>
  <c r="O7404" i="5" s="1"/>
  <c r="P7404" i="5" s="1"/>
  <c r="Q7404" i="5"/>
  <c r="N6316" i="5"/>
  <c r="O6316" i="5" s="1"/>
  <c r="P6316" i="5" s="1"/>
  <c r="Q6316" i="5"/>
  <c r="N6765" i="5"/>
  <c r="O6765" i="5" s="1"/>
  <c r="P6765" i="5" s="1"/>
  <c r="Q6765" i="5"/>
  <c r="N6557" i="5"/>
  <c r="O6557" i="5" s="1"/>
  <c r="P6557" i="5" s="1"/>
  <c r="N6173" i="5"/>
  <c r="O6173" i="5" s="1"/>
  <c r="P6173" i="5" s="1"/>
  <c r="Q6325" i="5"/>
  <c r="N6325" i="5"/>
  <c r="O6325" i="5" s="1"/>
  <c r="P6325" i="5" s="1"/>
  <c r="N6528" i="5"/>
  <c r="O6528" i="5" s="1"/>
  <c r="P6528" i="5" s="1"/>
  <c r="Q6528" i="5"/>
  <c r="N6537" i="5"/>
  <c r="O6537" i="5" s="1"/>
  <c r="P6537" i="5" s="1"/>
  <c r="Q6537" i="5"/>
  <c r="N6139" i="5"/>
  <c r="O6139" i="5" s="1"/>
  <c r="P6139" i="5" s="1"/>
  <c r="N6285" i="5"/>
  <c r="O6285" i="5" s="1"/>
  <c r="P6285" i="5" s="1"/>
  <c r="Q6285" i="5"/>
  <c r="N6432" i="5"/>
  <c r="O6432" i="5" s="1"/>
  <c r="P6432" i="5" s="1"/>
  <c r="Q6432" i="5"/>
  <c r="Q6634" i="5"/>
  <c r="N6634" i="5"/>
  <c r="O6634" i="5" s="1"/>
  <c r="P6634" i="5" s="1"/>
  <c r="Q6257" i="5"/>
  <c r="N6257" i="5"/>
  <c r="O6257" i="5" s="1"/>
  <c r="P6257" i="5" s="1"/>
  <c r="Q6401" i="5"/>
  <c r="N6401" i="5"/>
  <c r="O6401" i="5" s="1"/>
  <c r="P6401" i="5" s="1"/>
  <c r="Q6531" i="5"/>
  <c r="N6531" i="5"/>
  <c r="O6531" i="5" s="1"/>
  <c r="P6531" i="5" s="1"/>
  <c r="N6852" i="5"/>
  <c r="O6852" i="5" s="1"/>
  <c r="P6852" i="5" s="1"/>
  <c r="Q6556" i="5"/>
  <c r="N6556" i="5"/>
  <c r="O6556" i="5" s="1"/>
  <c r="P6556" i="5" s="1"/>
  <c r="N6505" i="5"/>
  <c r="O6505" i="5" s="1"/>
  <c r="P6505" i="5" s="1"/>
  <c r="Q6505" i="5"/>
  <c r="N7019" i="5"/>
  <c r="O7019" i="5" s="1"/>
  <c r="P7019" i="5" s="1"/>
  <c r="N6818" i="5"/>
  <c r="O6818" i="5" s="1"/>
  <c r="P6818" i="5" s="1"/>
  <c r="Q6524" i="5"/>
  <c r="N6524" i="5"/>
  <c r="O6524" i="5" s="1"/>
  <c r="P6524" i="5" s="1"/>
  <c r="Q6078" i="5"/>
  <c r="N6078" i="5"/>
  <c r="O6078" i="5" s="1"/>
  <c r="P6078" i="5" s="1"/>
  <c r="Q6114" i="5"/>
  <c r="N6114" i="5"/>
  <c r="O6114" i="5" s="1"/>
  <c r="P6114" i="5" s="1"/>
  <c r="Q6150" i="5"/>
  <c r="N6150" i="5"/>
  <c r="O6150" i="5" s="1"/>
  <c r="P6150" i="5" s="1"/>
  <c r="Q6186" i="5"/>
  <c r="N6186" i="5"/>
  <c r="O6186" i="5" s="1"/>
  <c r="P6186" i="5" s="1"/>
  <c r="N6241" i="5"/>
  <c r="O6241" i="5" s="1"/>
  <c r="P6241" i="5" s="1"/>
  <c r="N6399" i="5"/>
  <c r="O6399" i="5" s="1"/>
  <c r="P6399" i="5" s="1"/>
  <c r="Q6399" i="5"/>
  <c r="Q6582" i="5"/>
  <c r="N6582" i="5"/>
  <c r="O6582" i="5" s="1"/>
  <c r="P6582" i="5" s="1"/>
  <c r="N6238" i="5"/>
  <c r="O6238" i="5" s="1"/>
  <c r="P6238" i="5" s="1"/>
  <c r="Q6238" i="5"/>
  <c r="N6366" i="5"/>
  <c r="O6366" i="5" s="1"/>
  <c r="P6366" i="5" s="1"/>
  <c r="Q6366" i="5"/>
  <c r="N6525" i="5"/>
  <c r="O6525" i="5" s="1"/>
  <c r="P6525" i="5" s="1"/>
  <c r="Q6525" i="5"/>
  <c r="N6646" i="5"/>
  <c r="O6646" i="5" s="1"/>
  <c r="P6646" i="5" s="1"/>
  <c r="Q6646" i="5"/>
  <c r="N6702" i="5"/>
  <c r="O6702" i="5" s="1"/>
  <c r="P6702" i="5" s="1"/>
  <c r="N6692" i="5"/>
  <c r="O6692" i="5" s="1"/>
  <c r="P6692" i="5" s="1"/>
  <c r="N6969" i="5"/>
  <c r="O6969" i="5" s="1"/>
  <c r="P6969" i="5" s="1"/>
  <c r="Q6969" i="5"/>
  <c r="N7630" i="5"/>
  <c r="O7630" i="5" s="1"/>
  <c r="P7630" i="5" s="1"/>
  <c r="N7783" i="5"/>
  <c r="O7783" i="5" s="1"/>
  <c r="P7783" i="5" s="1"/>
  <c r="N6515" i="5"/>
  <c r="O6515" i="5" s="1"/>
  <c r="P6515" i="5" s="1"/>
  <c r="N6793" i="5"/>
  <c r="O6793" i="5" s="1"/>
  <c r="P6793" i="5" s="1"/>
  <c r="N6811" i="5"/>
  <c r="O6811" i="5" s="1"/>
  <c r="P6811" i="5" s="1"/>
  <c r="N7091" i="5"/>
  <c r="O7091" i="5" s="1"/>
  <c r="P7091" i="5" s="1"/>
  <c r="N6671" i="5"/>
  <c r="O6671" i="5" s="1"/>
  <c r="P6671" i="5" s="1"/>
  <c r="N6869" i="5"/>
  <c r="O6869" i="5" s="1"/>
  <c r="P6869" i="5" s="1"/>
  <c r="N7069" i="5"/>
  <c r="O7069" i="5" s="1"/>
  <c r="P7069" i="5" s="1"/>
  <c r="N6689" i="5"/>
  <c r="O6689" i="5" s="1"/>
  <c r="P6689" i="5" s="1"/>
  <c r="N6867" i="5"/>
  <c r="O6867" i="5" s="1"/>
  <c r="P6867" i="5" s="1"/>
  <c r="Q6867" i="5"/>
  <c r="N7501" i="5"/>
  <c r="O7501" i="5" s="1"/>
  <c r="P7501" i="5" s="1"/>
  <c r="Q6400" i="5"/>
  <c r="N6400" i="5"/>
  <c r="O6400" i="5" s="1"/>
  <c r="P6400" i="5" s="1"/>
  <c r="N6545" i="5"/>
  <c r="O6545" i="5" s="1"/>
  <c r="P6545" i="5" s="1"/>
  <c r="N6843" i="5"/>
  <c r="O6843" i="5" s="1"/>
  <c r="P6843" i="5" s="1"/>
  <c r="N7414" i="5"/>
  <c r="O7414" i="5" s="1"/>
  <c r="P7414" i="5" s="1"/>
  <c r="N6880" i="5"/>
  <c r="O6880" i="5" s="1"/>
  <c r="P6880" i="5" s="1"/>
  <c r="Q6880" i="5"/>
  <c r="N6658" i="5"/>
  <c r="O6658" i="5" s="1"/>
  <c r="P6658" i="5" s="1"/>
  <c r="Q6658" i="5"/>
  <c r="N6851" i="5"/>
  <c r="O6851" i="5" s="1"/>
  <c r="P6851" i="5" s="1"/>
  <c r="N7166" i="5"/>
  <c r="O7166" i="5" s="1"/>
  <c r="P7166" i="5" s="1"/>
  <c r="N7161" i="5"/>
  <c r="O7161" i="5" s="1"/>
  <c r="P7161" i="5" s="1"/>
  <c r="N6970" i="5"/>
  <c r="O6970" i="5" s="1"/>
  <c r="P6970" i="5" s="1"/>
  <c r="N7216" i="5"/>
  <c r="O7216" i="5" s="1"/>
  <c r="P7216" i="5" s="1"/>
  <c r="N6931" i="5"/>
  <c r="O6931" i="5" s="1"/>
  <c r="P6931" i="5" s="1"/>
  <c r="Q7258" i="5"/>
  <c r="N7258" i="5"/>
  <c r="O7258" i="5" s="1"/>
  <c r="P7258" i="5" s="1"/>
  <c r="N6591" i="5"/>
  <c r="O6591" i="5" s="1"/>
  <c r="P6591" i="5" s="1"/>
  <c r="N6766" i="5"/>
  <c r="O6766" i="5" s="1"/>
  <c r="P6766" i="5" s="1"/>
  <c r="N6963" i="5"/>
  <c r="O6963" i="5" s="1"/>
  <c r="P6963" i="5" s="1"/>
  <c r="Q6963" i="5"/>
  <c r="N7329" i="5"/>
  <c r="O7329" i="5" s="1"/>
  <c r="P7329" i="5" s="1"/>
  <c r="Q6939" i="5"/>
  <c r="N6939" i="5"/>
  <c r="O6939" i="5" s="1"/>
  <c r="P6939" i="5" s="1"/>
  <c r="N7142" i="5"/>
  <c r="O7142" i="5" s="1"/>
  <c r="P7142" i="5" s="1"/>
  <c r="N6887" i="5"/>
  <c r="O6887" i="5" s="1"/>
  <c r="P6887" i="5" s="1"/>
  <c r="N7058" i="5"/>
  <c r="O7058" i="5" s="1"/>
  <c r="P7058" i="5" s="1"/>
  <c r="N7400" i="5"/>
  <c r="O7400" i="5" s="1"/>
  <c r="P7400" i="5" s="1"/>
  <c r="Q7400" i="5"/>
  <c r="N7107" i="5"/>
  <c r="O7107" i="5" s="1"/>
  <c r="P7107" i="5" s="1"/>
  <c r="N7397" i="5"/>
  <c r="O7397" i="5" s="1"/>
  <c r="P7397" i="5" s="1"/>
  <c r="N7124" i="5"/>
  <c r="O7124" i="5" s="1"/>
  <c r="P7124" i="5" s="1"/>
  <c r="N7288" i="5"/>
  <c r="O7288" i="5" s="1"/>
  <c r="P7288" i="5" s="1"/>
  <c r="Q7288" i="5"/>
  <c r="N8089" i="5"/>
  <c r="O8089" i="5" s="1"/>
  <c r="P8089" i="5" s="1"/>
  <c r="N6741" i="5"/>
  <c r="O6741" i="5" s="1"/>
  <c r="P6741" i="5" s="1"/>
  <c r="Q6741" i="5"/>
  <c r="N6875" i="5"/>
  <c r="O6875" i="5" s="1"/>
  <c r="P6875" i="5" s="1"/>
  <c r="N7004" i="5"/>
  <c r="O7004" i="5" s="1"/>
  <c r="P7004" i="5" s="1"/>
  <c r="N7131" i="5"/>
  <c r="O7131" i="5" s="1"/>
  <c r="P7131" i="5" s="1"/>
  <c r="Q7131" i="5"/>
  <c r="N7540" i="5"/>
  <c r="O7540" i="5" s="1"/>
  <c r="P7540" i="5" s="1"/>
  <c r="N7395" i="5"/>
  <c r="O7395" i="5"/>
  <c r="P7395" i="5" s="1"/>
  <c r="Q7207" i="5"/>
  <c r="N7207" i="5"/>
  <c r="O7207" i="5" s="1"/>
  <c r="P7207" i="5" s="1"/>
  <c r="N7158" i="5"/>
  <c r="O7158" i="5"/>
  <c r="P7158" i="5" s="1"/>
  <c r="N7304" i="5"/>
  <c r="O7304" i="5" s="1"/>
  <c r="P7304" i="5" s="1"/>
  <c r="N7458" i="5"/>
  <c r="O7458" i="5" s="1"/>
  <c r="P7458" i="5" s="1"/>
  <c r="N7160" i="5"/>
  <c r="O7160" i="5" s="1"/>
  <c r="P7160" i="5" s="1"/>
  <c r="Q7160" i="5"/>
  <c r="Q7319" i="5"/>
  <c r="N7319" i="5"/>
  <c r="O7319" i="5" s="1"/>
  <c r="P7319" i="5" s="1"/>
  <c r="Q7505" i="5"/>
  <c r="N7505" i="5"/>
  <c r="O7505" i="5" s="1"/>
  <c r="P7505" i="5" s="1"/>
  <c r="N6632" i="5"/>
  <c r="O6632" i="5" s="1"/>
  <c r="P6632" i="5" s="1"/>
  <c r="N6709" i="5"/>
  <c r="O6709" i="5" s="1"/>
  <c r="P6709" i="5" s="1"/>
  <c r="N6817" i="5"/>
  <c r="O6817" i="5"/>
  <c r="P6817" i="5" s="1"/>
  <c r="N6925" i="5"/>
  <c r="O6925" i="5" s="1"/>
  <c r="P6925" i="5" s="1"/>
  <c r="N7033" i="5"/>
  <c r="O7033" i="5" s="1"/>
  <c r="P7033" i="5" s="1"/>
  <c r="N7169" i="5"/>
  <c r="O7169" i="5" s="1"/>
  <c r="P7169" i="5" s="1"/>
  <c r="Q7169" i="5"/>
  <c r="N7325" i="5"/>
  <c r="O7325" i="5" s="1"/>
  <c r="P7325" i="5" s="1"/>
  <c r="Q7325" i="5"/>
  <c r="N7199" i="5"/>
  <c r="O7199" i="5" s="1"/>
  <c r="P7199" i="5" s="1"/>
  <c r="Q7199" i="5"/>
  <c r="N7362" i="5"/>
  <c r="O7362" i="5" s="1"/>
  <c r="P7362" i="5" s="1"/>
  <c r="Q7362" i="5"/>
  <c r="N7811" i="5"/>
  <c r="O7811" i="5" s="1"/>
  <c r="P7811" i="5" s="1"/>
  <c r="Q7811" i="5"/>
  <c r="N7413" i="5"/>
  <c r="O7413" i="5" s="1"/>
  <c r="P7413" i="5" s="1"/>
  <c r="Q7413" i="5"/>
  <c r="Q7222" i="5"/>
  <c r="N7222" i="5"/>
  <c r="O7222" i="5" s="1"/>
  <c r="P7222" i="5" s="1"/>
  <c r="N7396" i="5"/>
  <c r="O7396" i="5" s="1"/>
  <c r="P7396" i="5" s="1"/>
  <c r="Q7396" i="5"/>
  <c r="N8431" i="5"/>
  <c r="O8431" i="5"/>
  <c r="P8431" i="5" s="1"/>
  <c r="N7573" i="5"/>
  <c r="O7573" i="5" s="1"/>
  <c r="P7573" i="5" s="1"/>
  <c r="Q7992" i="5"/>
  <c r="N7992" i="5"/>
  <c r="O7992" i="5" s="1"/>
  <c r="P7992" i="5" s="1"/>
  <c r="N7608" i="5"/>
  <c r="O7608" i="5" s="1"/>
  <c r="P7608" i="5" s="1"/>
  <c r="N7504" i="5"/>
  <c r="O7504" i="5" s="1"/>
  <c r="P7504" i="5" s="1"/>
  <c r="Q7751" i="5"/>
  <c r="N7751" i="5"/>
  <c r="O7751" i="5" s="1"/>
  <c r="P7751" i="5" s="1"/>
  <c r="N7318" i="5"/>
  <c r="O7318" i="5" s="1"/>
  <c r="P7318" i="5" s="1"/>
  <c r="Q7318" i="5"/>
  <c r="N7464" i="5"/>
  <c r="O7464" i="5" s="1"/>
  <c r="P7464" i="5" s="1"/>
  <c r="N7044" i="5"/>
  <c r="Q7044" i="5"/>
  <c r="O7044" i="5"/>
  <c r="P7044" i="5" s="1"/>
  <c r="N7152" i="5"/>
  <c r="O7152" i="5" s="1"/>
  <c r="P7152" i="5" s="1"/>
  <c r="Q7152" i="5"/>
  <c r="N7338" i="5"/>
  <c r="O7338" i="5" s="1"/>
  <c r="P7338" i="5" s="1"/>
  <c r="Q7338" i="5"/>
  <c r="Q7490" i="5"/>
  <c r="N7490" i="5"/>
  <c r="O7490" i="5" s="1"/>
  <c r="P7490" i="5" s="1"/>
  <c r="Q7604" i="5"/>
  <c r="N7604" i="5"/>
  <c r="O7604" i="5" s="1"/>
  <c r="P7604" i="5" s="1"/>
  <c r="N7492" i="5"/>
  <c r="O7492" i="5" s="1"/>
  <c r="P7492" i="5" s="1"/>
  <c r="N7539" i="5"/>
  <c r="O7539" i="5" s="1"/>
  <c r="P7539" i="5" s="1"/>
  <c r="Q7709" i="5"/>
  <c r="N7709" i="5"/>
  <c r="O7709" i="5" s="1"/>
  <c r="P7709" i="5" s="1"/>
  <c r="N7911" i="5"/>
  <c r="O7911" i="5" s="1"/>
  <c r="P7911" i="5" s="1"/>
  <c r="N7536" i="5"/>
  <c r="O7536" i="5" s="1"/>
  <c r="P7536" i="5" s="1"/>
  <c r="Q7536" i="5"/>
  <c r="N7727" i="5"/>
  <c r="O7727" i="5" s="1"/>
  <c r="P7727" i="5" s="1"/>
  <c r="Q7727" i="5"/>
  <c r="N7508" i="5"/>
  <c r="O7508" i="5" s="1"/>
  <c r="P7508" i="5" s="1"/>
  <c r="Q7508" i="5"/>
  <c r="N7723" i="5"/>
  <c r="O7723" i="5" s="1"/>
  <c r="P7723" i="5" s="1"/>
  <c r="Q8304" i="5"/>
  <c r="N8304" i="5"/>
  <c r="O8304" i="5" s="1"/>
  <c r="P8304" i="5" s="1"/>
  <c r="N7714" i="5"/>
  <c r="O7714" i="5" s="1"/>
  <c r="P7714" i="5" s="1"/>
  <c r="N8057" i="5"/>
  <c r="O8057" i="5" s="1"/>
  <c r="P8057" i="5" s="1"/>
  <c r="N7261" i="5"/>
  <c r="O7261" i="5" s="1"/>
  <c r="P7261" i="5" s="1"/>
  <c r="N7405" i="5"/>
  <c r="O7405" i="5" s="1"/>
  <c r="P7405" i="5" s="1"/>
  <c r="Q7405" i="5"/>
  <c r="N7549" i="5"/>
  <c r="O7549" i="5" s="1"/>
  <c r="P7549" i="5" s="1"/>
  <c r="Q7549" i="5"/>
  <c r="N7915" i="5"/>
  <c r="O7915" i="5" s="1"/>
  <c r="P7915" i="5" s="1"/>
  <c r="N7584" i="5"/>
  <c r="O7584" i="5" s="1"/>
  <c r="P7584" i="5" s="1"/>
  <c r="Q7584" i="5"/>
  <c r="N7779" i="5"/>
  <c r="O7779" i="5" s="1"/>
  <c r="P7779" i="5" s="1"/>
  <c r="Q7802" i="5"/>
  <c r="N7802" i="5"/>
  <c r="O7802" i="5" s="1"/>
  <c r="P7802" i="5" s="1"/>
  <c r="N8009" i="5"/>
  <c r="O8009" i="5" s="1"/>
  <c r="P8009" i="5" s="1"/>
  <c r="Q7865" i="5"/>
  <c r="N7865" i="5"/>
  <c r="O7865" i="5" s="1"/>
  <c r="P7865" i="5" s="1"/>
  <c r="N7678" i="5"/>
  <c r="O7678" i="5" s="1"/>
  <c r="P7678" i="5" s="1"/>
  <c r="N7867" i="5"/>
  <c r="O7867" i="5" s="1"/>
  <c r="P7867" i="5" s="1"/>
  <c r="N7987" i="5"/>
  <c r="O7987" i="5" s="1"/>
  <c r="P7987" i="5" s="1"/>
  <c r="N7908" i="5"/>
  <c r="O7908" i="5" s="1"/>
  <c r="P7908" i="5" s="1"/>
  <c r="N7570" i="5"/>
  <c r="O7570" i="5" s="1"/>
  <c r="P7570" i="5" s="1"/>
  <c r="N7771" i="5"/>
  <c r="O7771" i="5" s="1"/>
  <c r="P7771" i="5" s="1"/>
  <c r="Q7771" i="5"/>
  <c r="Q7673" i="5"/>
  <c r="N7673" i="5"/>
  <c r="O7673" i="5" s="1"/>
  <c r="P7673" i="5" s="1"/>
  <c r="N7916" i="5"/>
  <c r="O7916" i="5" s="1"/>
  <c r="P7916" i="5" s="1"/>
  <c r="Q7916" i="5"/>
  <c r="N8132" i="5"/>
  <c r="O8132" i="5" s="1"/>
  <c r="P8132" i="5" s="1"/>
  <c r="N8333" i="5"/>
  <c r="O8333" i="5" s="1"/>
  <c r="P8333" i="5" s="1"/>
  <c r="Q7754" i="5"/>
  <c r="N7754" i="5"/>
  <c r="O7754" i="5" s="1"/>
  <c r="P7754" i="5" s="1"/>
  <c r="Q7965" i="5"/>
  <c r="N7965" i="5"/>
  <c r="O7965" i="5" s="1"/>
  <c r="P7965" i="5" s="1"/>
  <c r="N8040" i="5"/>
  <c r="O8040" i="5" s="1"/>
  <c r="P8040" i="5" s="1"/>
  <c r="Q8040" i="5"/>
  <c r="N8084" i="5"/>
  <c r="O8084" i="5" s="1"/>
  <c r="P8084" i="5" s="1"/>
  <c r="N8056" i="5"/>
  <c r="O8056" i="5" s="1"/>
  <c r="P8056" i="5" s="1"/>
  <c r="N7631" i="5"/>
  <c r="O7631" i="5" s="1"/>
  <c r="P7631" i="5" s="1"/>
  <c r="Q7631" i="5"/>
  <c r="N7755" i="5"/>
  <c r="O7755" i="5" s="1"/>
  <c r="P7755" i="5" s="1"/>
  <c r="Q7755" i="5"/>
  <c r="N7982" i="5"/>
  <c r="O7982" i="5" s="1"/>
  <c r="P7982" i="5" s="1"/>
  <c r="N8218" i="5"/>
  <c r="O8218" i="5" s="1"/>
  <c r="P8218" i="5" s="1"/>
  <c r="N8107" i="5"/>
  <c r="O8107" i="5" s="1"/>
  <c r="P8107" i="5" s="1"/>
  <c r="N8051" i="5"/>
  <c r="O8051" i="5" s="1"/>
  <c r="P8051" i="5" s="1"/>
  <c r="Q8226" i="5"/>
  <c r="N8226" i="5"/>
  <c r="O8226" i="5" s="1"/>
  <c r="P8226" i="5" s="1"/>
  <c r="Q8184" i="5"/>
  <c r="N8184" i="5"/>
  <c r="O8184" i="5" s="1"/>
  <c r="P8184" i="5" s="1"/>
  <c r="N8244" i="5"/>
  <c r="O8244" i="5" s="1"/>
  <c r="P8244" i="5" s="1"/>
  <c r="Q8244" i="5"/>
  <c r="N8110" i="5"/>
  <c r="O8110" i="5" s="1"/>
  <c r="P8110" i="5" s="1"/>
  <c r="N8326" i="5"/>
  <c r="O8326" i="5" s="1"/>
  <c r="P8326" i="5" s="1"/>
  <c r="N7650" i="5"/>
  <c r="O7650" i="5" s="1"/>
  <c r="P7650" i="5" s="1"/>
  <c r="N7686" i="5"/>
  <c r="O7686" i="5" s="1"/>
  <c r="P7686" i="5" s="1"/>
  <c r="Q7686" i="5"/>
  <c r="N7830" i="5"/>
  <c r="O7830" i="5" s="1"/>
  <c r="P7830" i="5" s="1"/>
  <c r="N7951" i="5"/>
  <c r="O7951" i="5" s="1"/>
  <c r="P7951" i="5" s="1"/>
  <c r="N8092" i="5"/>
  <c r="O8092" i="5" s="1"/>
  <c r="P8092" i="5" s="1"/>
  <c r="N8295" i="5"/>
  <c r="O8295" i="5" s="1"/>
  <c r="P8295" i="5" s="1"/>
  <c r="Q8295" i="5"/>
  <c r="N8433" i="5"/>
  <c r="O8433" i="5"/>
  <c r="P8433" i="5" s="1"/>
  <c r="N8424" i="5"/>
  <c r="O8424" i="5" s="1"/>
  <c r="P8424" i="5" s="1"/>
  <c r="Q8195" i="5"/>
  <c r="N8195" i="5"/>
  <c r="O8195" i="5" s="1"/>
  <c r="P8195" i="5" s="1"/>
  <c r="N8276" i="5"/>
  <c r="O8276" i="5" s="1"/>
  <c r="P8276" i="5" s="1"/>
  <c r="Q8276" i="5"/>
  <c r="Q8294" i="5"/>
  <c r="N8294" i="5"/>
  <c r="O8294" i="5" s="1"/>
  <c r="P8294" i="5" s="1"/>
  <c r="N8014" i="5"/>
  <c r="O8014" i="5" s="1"/>
  <c r="P8014" i="5" s="1"/>
  <c r="N8216" i="5"/>
  <c r="O8216" i="5" s="1"/>
  <c r="P8216" i="5" s="1"/>
  <c r="Q8216" i="5"/>
  <c r="N8521" i="5"/>
  <c r="O8521" i="5" s="1"/>
  <c r="P8521" i="5" s="1"/>
  <c r="Q8521" i="5"/>
  <c r="N8551" i="5"/>
  <c r="O8551" i="5"/>
  <c r="P8551" i="5" s="1"/>
  <c r="N8406" i="5"/>
  <c r="O8406" i="5" s="1"/>
  <c r="P8406" i="5" s="1"/>
  <c r="Q8406" i="5"/>
  <c r="N8129" i="5"/>
  <c r="O8129" i="5" s="1"/>
  <c r="P8129" i="5" s="1"/>
  <c r="Q8129" i="5"/>
  <c r="Q8247" i="5"/>
  <c r="N8247" i="5"/>
  <c r="O8247" i="5" s="1"/>
  <c r="P8247" i="5" s="1"/>
  <c r="N8360" i="5"/>
  <c r="O8360" i="5" s="1"/>
  <c r="P8360" i="5" s="1"/>
  <c r="Q8360" i="5"/>
  <c r="N8721" i="5"/>
  <c r="O8721" i="5" s="1"/>
  <c r="P8721" i="5" s="1"/>
  <c r="Q8253" i="5"/>
  <c r="N8253" i="5"/>
  <c r="O8253" i="5" s="1"/>
  <c r="P8253" i="5" s="1"/>
  <c r="N8437" i="5"/>
  <c r="O8437" i="5" s="1"/>
  <c r="P8437" i="5" s="1"/>
  <c r="Q8437" i="5"/>
  <c r="Q8369" i="5"/>
  <c r="N8369" i="5"/>
  <c r="O8369" i="5" s="1"/>
  <c r="P8369" i="5" s="1"/>
  <c r="N8591" i="5"/>
  <c r="O8591" i="5" s="1"/>
  <c r="P8591" i="5" s="1"/>
  <c r="N8443" i="5"/>
  <c r="O8443" i="5" s="1"/>
  <c r="P8443" i="5" s="1"/>
  <c r="Q8443" i="5"/>
  <c r="N8631" i="5"/>
  <c r="O8631" i="5" s="1"/>
  <c r="P8631" i="5" s="1"/>
  <c r="Q8631" i="5"/>
  <c r="N8527" i="5"/>
  <c r="O8527" i="5" s="1"/>
  <c r="P8527" i="5" s="1"/>
  <c r="Q8527" i="5"/>
  <c r="N8559" i="5"/>
  <c r="O8559" i="5" s="1"/>
  <c r="P8559" i="5" s="1"/>
  <c r="Q8559" i="5"/>
  <c r="Q8354" i="5"/>
  <c r="N8354" i="5"/>
  <c r="O8354" i="5" s="1"/>
  <c r="P8354" i="5" s="1"/>
  <c r="N8505" i="5"/>
  <c r="O8505" i="5" s="1"/>
  <c r="P8505" i="5" s="1"/>
  <c r="N8751" i="5"/>
  <c r="O8751" i="5" s="1"/>
  <c r="P8751" i="5" s="1"/>
  <c r="N8590" i="5"/>
  <c r="O8590" i="5" s="1"/>
  <c r="P8590" i="5" s="1"/>
  <c r="Q8590" i="5"/>
  <c r="N8556" i="5"/>
  <c r="O8556" i="5" s="1"/>
  <c r="P8556" i="5" s="1"/>
  <c r="Q8556" i="5"/>
  <c r="N8732" i="5"/>
  <c r="O8732" i="5" s="1"/>
  <c r="P8732" i="5" s="1"/>
  <c r="N8337" i="5"/>
  <c r="O8337" i="5" s="1"/>
  <c r="P8337" i="5" s="1"/>
  <c r="N8392" i="5"/>
  <c r="O8392" i="5" s="1"/>
  <c r="P8392" i="5" s="1"/>
  <c r="Q8392" i="5"/>
  <c r="N8535" i="5"/>
  <c r="O8535" i="5" s="1"/>
  <c r="P8535" i="5" s="1"/>
  <c r="Q8529" i="5"/>
  <c r="N8529" i="5"/>
  <c r="O8529" i="5" s="1"/>
  <c r="P8529" i="5" s="1"/>
  <c r="N8703" i="5"/>
  <c r="O8703" i="5" s="1"/>
  <c r="P8703" i="5" s="1"/>
  <c r="N8738" i="5"/>
  <c r="O8738" i="5" s="1"/>
  <c r="P8738" i="5" s="1"/>
  <c r="N8756" i="5"/>
  <c r="O8756" i="5" s="1"/>
  <c r="P8756" i="5" s="1"/>
  <c r="Q8756" i="5"/>
  <c r="N8754" i="5"/>
  <c r="O8754" i="5" s="1"/>
  <c r="P8754" i="5" s="1"/>
  <c r="N8681" i="5"/>
  <c r="O8681" i="5" s="1"/>
  <c r="P8681" i="5" s="1"/>
  <c r="N8598" i="5"/>
  <c r="O8598" i="5"/>
  <c r="P8598" i="5" s="1"/>
  <c r="N8750" i="5"/>
  <c r="O8750" i="5" s="1"/>
  <c r="P8750" i="5" s="1"/>
  <c r="N8690" i="5"/>
  <c r="O8690" i="5" s="1"/>
  <c r="P8690" i="5" s="1"/>
  <c r="Q8690" i="5"/>
  <c r="N8674" i="5"/>
  <c r="O8674" i="5" s="1"/>
  <c r="P8674" i="5" s="1"/>
  <c r="N8710" i="5"/>
  <c r="O8710" i="5" s="1"/>
  <c r="P8710" i="5" s="1"/>
  <c r="N8746" i="5"/>
  <c r="O8746" i="5" s="1"/>
  <c r="P8746" i="5" s="1"/>
  <c r="Q8746" i="5"/>
  <c r="N4075" i="5"/>
  <c r="O4075" i="5" s="1"/>
  <c r="P4075" i="5" s="1"/>
  <c r="Q4075" i="5"/>
  <c r="Q5124" i="5"/>
  <c r="N4941" i="5"/>
  <c r="O4941" i="5" s="1"/>
  <c r="P4941" i="5" s="1"/>
  <c r="N4734" i="5"/>
  <c r="O4734" i="5" s="1"/>
  <c r="P4734" i="5" s="1"/>
  <c r="N4333" i="5"/>
  <c r="O4333" i="5" s="1"/>
  <c r="P4333" i="5" s="1"/>
  <c r="N3951" i="5"/>
  <c r="O3951" i="5" s="1"/>
  <c r="P3951" i="5" s="1"/>
  <c r="Q3951" i="5"/>
  <c r="N4633" i="5"/>
  <c r="O4633" i="5" s="1"/>
  <c r="P4633" i="5" s="1"/>
  <c r="Q4633" i="5"/>
  <c r="N4514" i="5"/>
  <c r="O4514" i="5" s="1"/>
  <c r="P4514" i="5" s="1"/>
  <c r="N4205" i="5"/>
  <c r="O4205" i="5" s="1"/>
  <c r="P4205" i="5" s="1"/>
  <c r="Q4205" i="5"/>
  <c r="N4086" i="5"/>
  <c r="O4086" i="5" s="1"/>
  <c r="P4086" i="5" s="1"/>
  <c r="N4000" i="5"/>
  <c r="O4000" i="5" s="1"/>
  <c r="P4000" i="5" s="1"/>
  <c r="Q4000" i="5"/>
  <c r="N4488" i="5"/>
  <c r="O4488" i="5" s="1"/>
  <c r="P4488" i="5" s="1"/>
  <c r="Q4488" i="5"/>
  <c r="N4394" i="5"/>
  <c r="O4394" i="5" s="1"/>
  <c r="P4394" i="5" s="1"/>
  <c r="Q4394" i="5"/>
  <c r="N4216" i="5"/>
  <c r="O4216" i="5" s="1"/>
  <c r="P4216" i="5" s="1"/>
  <c r="N4108" i="5"/>
  <c r="O4108" i="5" s="1"/>
  <c r="P4108" i="5" s="1"/>
  <c r="N4008" i="5"/>
  <c r="O4008" i="5" s="1"/>
  <c r="P4008" i="5" s="1"/>
  <c r="Q4008" i="5"/>
  <c r="Q5310" i="5"/>
  <c r="N5310" i="5"/>
  <c r="O5310" i="5" s="1"/>
  <c r="P5310" i="5" s="1"/>
  <c r="N4751" i="5"/>
  <c r="O4751" i="5" s="1"/>
  <c r="P4751" i="5" s="1"/>
  <c r="N4348" i="5"/>
  <c r="O4348" i="5" s="1"/>
  <c r="P4348" i="5" s="1"/>
  <c r="N4083" i="5"/>
  <c r="O4083" i="5"/>
  <c r="P4083" i="5" s="1"/>
  <c r="N5165" i="5"/>
  <c r="O5165" i="5" s="1"/>
  <c r="P5165" i="5" s="1"/>
  <c r="N5023" i="5"/>
  <c r="O5023" i="5"/>
  <c r="P5023" i="5" s="1"/>
  <c r="N4557" i="5"/>
  <c r="O4557" i="5" s="1"/>
  <c r="P4557" i="5" s="1"/>
  <c r="Q4557" i="5"/>
  <c r="N4355" i="5"/>
  <c r="O4355" i="5" s="1"/>
  <c r="P4355" i="5" s="1"/>
  <c r="Q3888" i="5"/>
  <c r="N3741" i="5"/>
  <c r="O3741" i="5" s="1"/>
  <c r="P3741" i="5" s="1"/>
  <c r="N3581" i="5"/>
  <c r="O3581" i="5" s="1"/>
  <c r="P3581" i="5" s="1"/>
  <c r="Q3581" i="5"/>
  <c r="N3448" i="5"/>
  <c r="O3448" i="5" s="1"/>
  <c r="P3448" i="5" s="1"/>
  <c r="N2229" i="5"/>
  <c r="O2229" i="5" s="1"/>
  <c r="P2229" i="5" s="1"/>
  <c r="Q2229" i="5"/>
  <c r="N4169" i="5"/>
  <c r="O4169" i="5" s="1"/>
  <c r="P4169" i="5" s="1"/>
  <c r="Q4169" i="5"/>
  <c r="N3912" i="5"/>
  <c r="O3912" i="5" s="1"/>
  <c r="P3912" i="5" s="1"/>
  <c r="N4226" i="5"/>
  <c r="O4226" i="5" s="1"/>
  <c r="P4226" i="5" s="1"/>
  <c r="N3999" i="5"/>
  <c r="O3999" i="5" s="1"/>
  <c r="P3999" i="5" s="1"/>
  <c r="Q3999" i="5"/>
  <c r="Q3854" i="5"/>
  <c r="N3854" i="5"/>
  <c r="O3854" i="5" s="1"/>
  <c r="P3854" i="5" s="1"/>
  <c r="N3549" i="5"/>
  <c r="O3549" i="5" s="1"/>
  <c r="P3549" i="5" s="1"/>
  <c r="Q4866" i="5"/>
  <c r="N3022" i="5"/>
  <c r="O3022" i="5" s="1"/>
  <c r="P3022" i="5" s="1"/>
  <c r="N2968" i="5"/>
  <c r="O2968" i="5" s="1"/>
  <c r="P2968" i="5" s="1"/>
  <c r="N2914" i="5"/>
  <c r="O2914" i="5" s="1"/>
  <c r="P2914" i="5" s="1"/>
  <c r="N2860" i="5"/>
  <c r="O2860" i="5" s="1"/>
  <c r="P2860" i="5" s="1"/>
  <c r="N2806" i="5"/>
  <c r="O2806" i="5" s="1"/>
  <c r="P2806" i="5" s="1"/>
  <c r="N2752" i="5"/>
  <c r="O2752" i="5" s="1"/>
  <c r="P2752" i="5" s="1"/>
  <c r="N2698" i="5"/>
  <c r="O2698" i="5" s="1"/>
  <c r="P2698" i="5" s="1"/>
  <c r="N2644" i="5"/>
  <c r="O2644" i="5" s="1"/>
  <c r="P2644" i="5" s="1"/>
  <c r="Q2590" i="5"/>
  <c r="N2590" i="5"/>
  <c r="O2590" i="5" s="1"/>
  <c r="P2590" i="5" s="1"/>
  <c r="Q2536" i="5"/>
  <c r="N2536" i="5"/>
  <c r="O2536" i="5" s="1"/>
  <c r="P2536" i="5" s="1"/>
  <c r="Q2482" i="5"/>
  <c r="N2482" i="5"/>
  <c r="O2482" i="5" s="1"/>
  <c r="P2482" i="5" s="1"/>
  <c r="Q2428" i="5"/>
  <c r="N2428" i="5"/>
  <c r="O2428" i="5" s="1"/>
  <c r="P2428" i="5" s="1"/>
  <c r="Q2374" i="5"/>
  <c r="N2374" i="5"/>
  <c r="O2374" i="5" s="1"/>
  <c r="P2374" i="5" s="1"/>
  <c r="Q2320" i="5"/>
  <c r="N2320" i="5"/>
  <c r="O2320" i="5" s="1"/>
  <c r="P2320" i="5" s="1"/>
  <c r="Q2266" i="5"/>
  <c r="N2266" i="5"/>
  <c r="O2266" i="5"/>
  <c r="P2266" i="5" s="1"/>
  <c r="Q3549" i="5"/>
  <c r="Q4653" i="5"/>
  <c r="Q2860" i="5"/>
  <c r="Q4815" i="5"/>
  <c r="Q4348" i="5"/>
  <c r="Q4329" i="5"/>
  <c r="Q4145" i="5"/>
  <c r="Q4493" i="5"/>
  <c r="Q4188" i="5"/>
  <c r="Q2914" i="5"/>
  <c r="Q2698" i="5"/>
  <c r="Q3022" i="5"/>
  <c r="N3004" i="5"/>
  <c r="O3004" i="5" s="1"/>
  <c r="P3004" i="5" s="1"/>
  <c r="N2950" i="5"/>
  <c r="O2950" i="5" s="1"/>
  <c r="P2950" i="5" s="1"/>
  <c r="N2896" i="5"/>
  <c r="O2896" i="5" s="1"/>
  <c r="P2896" i="5" s="1"/>
  <c r="N2842" i="5"/>
  <c r="O2842" i="5" s="1"/>
  <c r="P2842" i="5" s="1"/>
  <c r="N2788" i="5"/>
  <c r="O2788" i="5" s="1"/>
  <c r="P2788" i="5" s="1"/>
  <c r="N2734" i="5"/>
  <c r="O2734" i="5" s="1"/>
  <c r="P2734" i="5" s="1"/>
  <c r="N2680" i="5"/>
  <c r="O2680" i="5" s="1"/>
  <c r="P2680" i="5" s="1"/>
  <c r="N2626" i="5"/>
  <c r="O2626" i="5" s="1"/>
  <c r="P2626" i="5" s="1"/>
  <c r="Q2572" i="5"/>
  <c r="N2572" i="5"/>
  <c r="O2572" i="5" s="1"/>
  <c r="P2572" i="5" s="1"/>
  <c r="Q2518" i="5"/>
  <c r="N2518" i="5"/>
  <c r="O2518" i="5" s="1"/>
  <c r="P2518" i="5" s="1"/>
  <c r="Q2464" i="5"/>
  <c r="N2464" i="5"/>
  <c r="O2464" i="5" s="1"/>
  <c r="P2464" i="5" s="1"/>
  <c r="Q2410" i="5"/>
  <c r="N2410" i="5"/>
  <c r="O2410" i="5" s="1"/>
  <c r="P2410" i="5" s="1"/>
  <c r="Q2356" i="5"/>
  <c r="N2356" i="5"/>
  <c r="O2356" i="5" s="1"/>
  <c r="P2356" i="5" s="1"/>
  <c r="Q2302" i="5"/>
  <c r="N2302" i="5"/>
  <c r="O2302" i="5" s="1"/>
  <c r="P2302" i="5" s="1"/>
  <c r="N2247" i="5"/>
  <c r="O2247" i="5" s="1"/>
  <c r="P2247" i="5" s="1"/>
  <c r="Q2247" i="5"/>
  <c r="Q3912" i="5"/>
  <c r="Q4709" i="5"/>
  <c r="F52" i="4"/>
  <c r="M50" i="4"/>
  <c r="M52" i="4"/>
  <c r="W5" i="5" l="1"/>
  <c r="C8" i="6" s="1"/>
  <c r="X5" i="5"/>
  <c r="D8" i="6" s="1"/>
  <c r="Q17" i="5"/>
  <c r="X6" i="5"/>
  <c r="D9" i="6" s="1"/>
  <c r="N17" i="5"/>
  <c r="P3649" i="5"/>
  <c r="O1" i="5"/>
  <c r="O2235" i="5"/>
  <c r="P19" i="5"/>
  <c r="O17" i="5"/>
  <c r="O13" i="5" s="1"/>
  <c r="G52" i="4"/>
  <c r="E8" i="6" l="1"/>
  <c r="C21" i="6"/>
  <c r="C19" i="6"/>
  <c r="P17" i="5"/>
  <c r="P2235" i="5"/>
  <c r="W6" i="5"/>
  <c r="C9" i="6" s="1"/>
  <c r="C20" i="6" s="1"/>
  <c r="I52" i="4"/>
  <c r="H52" i="4"/>
  <c r="E20" i="6" l="1"/>
  <c r="C22" i="6"/>
  <c r="E19" i="6"/>
  <c r="C11" i="6"/>
  <c r="F11" i="6" s="1"/>
  <c r="E21" i="6"/>
  <c r="E9" i="6"/>
  <c r="D117" i="2"/>
  <c r="E118" i="2"/>
  <c r="F118" i="2"/>
  <c r="G118" i="2"/>
  <c r="H118" i="2"/>
  <c r="I118" i="2"/>
  <c r="J118" i="2"/>
  <c r="D118" i="2"/>
  <c r="F28" i="2"/>
  <c r="D28" i="2"/>
  <c r="E43" i="4"/>
  <c r="E40" i="4"/>
  <c r="F40" i="4" s="1"/>
  <c r="G40" i="4" s="1"/>
  <c r="H40" i="4" s="1"/>
  <c r="I40" i="4" s="1"/>
  <c r="J40" i="4" s="1"/>
  <c r="K40" i="4" s="1"/>
  <c r="F35" i="4"/>
  <c r="G35" i="4" s="1"/>
  <c r="H35" i="4" s="1"/>
  <c r="I35" i="4" s="1"/>
  <c r="J35" i="4" s="1"/>
  <c r="K35" i="4" s="1"/>
  <c r="E35" i="4"/>
  <c r="C27" i="6" l="1"/>
  <c r="G25" i="6"/>
  <c r="I25" i="6" s="1"/>
  <c r="G21" i="6"/>
  <c r="I21" i="6" s="1"/>
  <c r="G20" i="6"/>
  <c r="I20" i="6" s="1"/>
  <c r="G19" i="6"/>
  <c r="I19" i="6" s="1"/>
  <c r="C30" i="6"/>
  <c r="E30" i="6" s="1"/>
  <c r="G30" i="6" s="1"/>
  <c r="C31" i="6"/>
  <c r="E31" i="6" s="1"/>
  <c r="G31" i="6" s="1"/>
  <c r="C32" i="6"/>
  <c r="E32" i="6" s="1"/>
  <c r="G32" i="6" s="1"/>
  <c r="E22" i="6"/>
  <c r="E121" i="2"/>
  <c r="E29" i="4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P29" i="4" s="1"/>
  <c r="Q29" i="4" s="1"/>
  <c r="R29" i="4" s="1"/>
  <c r="S29" i="4" s="1"/>
  <c r="T29" i="4" s="1"/>
  <c r="U29" i="4" s="1"/>
  <c r="V29" i="4" s="1"/>
  <c r="W29" i="4" s="1"/>
  <c r="F42" i="3"/>
  <c r="F111" i="2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R111" i="2" s="1"/>
  <c r="S111" i="2" s="1"/>
  <c r="T111" i="2" s="1"/>
  <c r="U111" i="2" s="1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G111" i="2" s="1"/>
  <c r="AH111" i="2" s="1"/>
  <c r="AI111" i="2" s="1"/>
  <c r="AJ111" i="2" s="1"/>
  <c r="AK111" i="2" s="1"/>
  <c r="AL111" i="2" s="1"/>
  <c r="AM111" i="2" s="1"/>
  <c r="AN111" i="2" s="1"/>
  <c r="AO111" i="2" s="1"/>
  <c r="AP111" i="2" s="1"/>
  <c r="AQ111" i="2" s="1"/>
  <c r="AR111" i="2" s="1"/>
  <c r="AS111" i="2" s="1"/>
  <c r="AT111" i="2" s="1"/>
  <c r="AU111" i="2" s="1"/>
  <c r="AV111" i="2" s="1"/>
  <c r="AW111" i="2" s="1"/>
  <c r="AX111" i="2" s="1"/>
  <c r="AY111" i="2" s="1"/>
  <c r="AZ111" i="2" s="1"/>
  <c r="E111" i="2"/>
  <c r="D109" i="2"/>
  <c r="E109" i="2" s="1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R109" i="2" s="1"/>
  <c r="S109" i="2" s="1"/>
  <c r="T109" i="2" s="1"/>
  <c r="U109" i="2" s="1"/>
  <c r="V109" i="2" s="1"/>
  <c r="W109" i="2" s="1"/>
  <c r="W113" i="2" s="1"/>
  <c r="AE69" i="2"/>
  <c r="AF69" i="2"/>
  <c r="AG69" i="2" s="1"/>
  <c r="AH69" i="2" s="1"/>
  <c r="AI69" i="2" s="1"/>
  <c r="AJ69" i="2" s="1"/>
  <c r="AK69" i="2" s="1"/>
  <c r="AL69" i="2" s="1"/>
  <c r="AM69" i="2" s="1"/>
  <c r="AN69" i="2" s="1"/>
  <c r="AO69" i="2" s="1"/>
  <c r="AP69" i="2" s="1"/>
  <c r="AQ69" i="2" s="1"/>
  <c r="AR69" i="2" s="1"/>
  <c r="AS69" i="2" s="1"/>
  <c r="AT69" i="2" s="1"/>
  <c r="AU69" i="2" s="1"/>
  <c r="AV69" i="2" s="1"/>
  <c r="AW69" i="2" s="1"/>
  <c r="AX69" i="2" s="1"/>
  <c r="AY69" i="2" s="1"/>
  <c r="AZ69" i="2" s="1"/>
  <c r="C57" i="2"/>
  <c r="X57" i="2" s="1"/>
  <c r="Y57" i="2" s="1"/>
  <c r="Z57" i="2" s="1"/>
  <c r="C58" i="2"/>
  <c r="Y58" i="2" s="1"/>
  <c r="C59" i="2"/>
  <c r="Z59" i="2" s="1"/>
  <c r="C60" i="2"/>
  <c r="AA60" i="2" s="1"/>
  <c r="C61" i="2"/>
  <c r="AB61" i="2" s="1"/>
  <c r="C62" i="2"/>
  <c r="AC62" i="2" s="1"/>
  <c r="AD62" i="2" s="1"/>
  <c r="AE62" i="2" s="1"/>
  <c r="AF62" i="2" s="1"/>
  <c r="AG62" i="2" s="1"/>
  <c r="AH62" i="2" s="1"/>
  <c r="AI62" i="2" s="1"/>
  <c r="AJ62" i="2" s="1"/>
  <c r="AK62" i="2" s="1"/>
  <c r="AL62" i="2" s="1"/>
  <c r="AM62" i="2" s="1"/>
  <c r="AN62" i="2" s="1"/>
  <c r="AO62" i="2" s="1"/>
  <c r="AP62" i="2" s="1"/>
  <c r="AQ62" i="2" s="1"/>
  <c r="AR62" i="2" s="1"/>
  <c r="AS62" i="2" s="1"/>
  <c r="AT62" i="2" s="1"/>
  <c r="AU62" i="2" s="1"/>
  <c r="AV62" i="2" s="1"/>
  <c r="C63" i="2"/>
  <c r="AD63" i="2" s="1"/>
  <c r="AE63" i="2" s="1"/>
  <c r="AF63" i="2" s="1"/>
  <c r="AG63" i="2" s="1"/>
  <c r="AH63" i="2" s="1"/>
  <c r="AI63" i="2" s="1"/>
  <c r="AJ63" i="2" s="1"/>
  <c r="AK63" i="2" s="1"/>
  <c r="AL63" i="2" s="1"/>
  <c r="AM63" i="2" s="1"/>
  <c r="AN63" i="2" s="1"/>
  <c r="AO63" i="2" s="1"/>
  <c r="AP63" i="2" s="1"/>
  <c r="AQ63" i="2" s="1"/>
  <c r="AR63" i="2" s="1"/>
  <c r="AS63" i="2" s="1"/>
  <c r="AT63" i="2" s="1"/>
  <c r="AU63" i="2" s="1"/>
  <c r="AV63" i="2" s="1"/>
  <c r="AW63" i="2" s="1"/>
  <c r="C64" i="2"/>
  <c r="AE64" i="2" s="1"/>
  <c r="AF64" i="2" s="1"/>
  <c r="AG64" i="2" s="1"/>
  <c r="AH64" i="2" s="1"/>
  <c r="AI64" i="2" s="1"/>
  <c r="AJ64" i="2" s="1"/>
  <c r="AK64" i="2" s="1"/>
  <c r="AL64" i="2" s="1"/>
  <c r="AM64" i="2" s="1"/>
  <c r="AN64" i="2" s="1"/>
  <c r="AO64" i="2" s="1"/>
  <c r="AP64" i="2" s="1"/>
  <c r="AQ64" i="2" s="1"/>
  <c r="AR64" i="2" s="1"/>
  <c r="AS64" i="2" s="1"/>
  <c r="AT64" i="2" s="1"/>
  <c r="AU64" i="2" s="1"/>
  <c r="AV64" i="2" s="1"/>
  <c r="AW64" i="2" s="1"/>
  <c r="AX64" i="2" s="1"/>
  <c r="AX98" i="2" s="1"/>
  <c r="C65" i="2"/>
  <c r="AF65" i="2" s="1"/>
  <c r="AG65" i="2" s="1"/>
  <c r="AH65" i="2" s="1"/>
  <c r="AI65" i="2" s="1"/>
  <c r="AJ65" i="2" s="1"/>
  <c r="AK65" i="2" s="1"/>
  <c r="AL65" i="2" s="1"/>
  <c r="AM65" i="2" s="1"/>
  <c r="AN65" i="2" s="1"/>
  <c r="AO65" i="2" s="1"/>
  <c r="AP65" i="2" s="1"/>
  <c r="AQ65" i="2" s="1"/>
  <c r="AR65" i="2" s="1"/>
  <c r="AS65" i="2" s="1"/>
  <c r="AT65" i="2" s="1"/>
  <c r="AU65" i="2" s="1"/>
  <c r="AV65" i="2" s="1"/>
  <c r="AW65" i="2" s="1"/>
  <c r="AX65" i="2" s="1"/>
  <c r="AY65" i="2" s="1"/>
  <c r="C66" i="2"/>
  <c r="AG66" i="2" s="1"/>
  <c r="AH66" i="2" s="1"/>
  <c r="AI66" i="2" s="1"/>
  <c r="AJ66" i="2" s="1"/>
  <c r="AK66" i="2" s="1"/>
  <c r="AL66" i="2" s="1"/>
  <c r="AM66" i="2" s="1"/>
  <c r="AN66" i="2" s="1"/>
  <c r="AO66" i="2" s="1"/>
  <c r="AP66" i="2" s="1"/>
  <c r="AQ66" i="2" s="1"/>
  <c r="AR66" i="2" s="1"/>
  <c r="AS66" i="2" s="1"/>
  <c r="AT66" i="2" s="1"/>
  <c r="AU66" i="2" s="1"/>
  <c r="AV66" i="2" s="1"/>
  <c r="AW66" i="2" s="1"/>
  <c r="AX66" i="2" s="1"/>
  <c r="AY66" i="2" s="1"/>
  <c r="AZ66" i="2" s="1"/>
  <c r="C67" i="2"/>
  <c r="E17" i="2"/>
  <c r="F18" i="2" s="1"/>
  <c r="G19" i="2" s="1"/>
  <c r="H20" i="2" s="1"/>
  <c r="I21" i="2" s="1"/>
  <c r="J22" i="2" s="1"/>
  <c r="F17" i="2"/>
  <c r="G18" i="2" s="1"/>
  <c r="H19" i="2" s="1"/>
  <c r="I20" i="2" s="1"/>
  <c r="J21" i="2" s="1"/>
  <c r="G17" i="2"/>
  <c r="H18" i="2" s="1"/>
  <c r="H17" i="2"/>
  <c r="I18" i="2" s="1"/>
  <c r="J19" i="2" s="1"/>
  <c r="I17" i="2"/>
  <c r="J18" i="2" s="1"/>
  <c r="D17" i="2"/>
  <c r="D26" i="4" s="1"/>
  <c r="D36" i="4" s="1"/>
  <c r="F27" i="3"/>
  <c r="G26" i="3"/>
  <c r="H26" i="3"/>
  <c r="I26" i="3"/>
  <c r="J26" i="3"/>
  <c r="K26" i="3"/>
  <c r="F26" i="3"/>
  <c r="E3" i="2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7" i="2"/>
  <c r="A8" i="2" s="1"/>
  <c r="B6" i="2"/>
  <c r="J11" i="4"/>
  <c r="D7" i="4"/>
  <c r="D8" i="4"/>
  <c r="B9" i="3"/>
  <c r="F18" i="3" s="1"/>
  <c r="B8" i="3"/>
  <c r="F3" i="3" s="1"/>
  <c r="D182" i="2"/>
  <c r="D167" i="2"/>
  <c r="D169" i="2" s="1"/>
  <c r="G169" i="2" s="1"/>
  <c r="E69" i="2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R69" i="2" s="1"/>
  <c r="S69" i="2" s="1"/>
  <c r="T69" i="2" s="1"/>
  <c r="U69" i="2" s="1"/>
  <c r="V69" i="2" s="1"/>
  <c r="W69" i="2" s="1"/>
  <c r="X69" i="2" s="1"/>
  <c r="Y69" i="2" s="1"/>
  <c r="Z69" i="2" s="1"/>
  <c r="AA69" i="2" s="1"/>
  <c r="AB69" i="2" s="1"/>
  <c r="AC69" i="2" s="1"/>
  <c r="AD69" i="2" s="1"/>
  <c r="C45" i="2"/>
  <c r="L45" i="2" s="1"/>
  <c r="M45" i="2" s="1"/>
  <c r="N45" i="2" s="1"/>
  <c r="O45" i="2" s="1"/>
  <c r="B38" i="2"/>
  <c r="A39" i="2"/>
  <c r="B39" i="2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9" i="1"/>
  <c r="A103" i="1"/>
  <c r="A104" i="1" s="1"/>
  <c r="A102" i="1"/>
  <c r="A105" i="1" s="1"/>
  <c r="D101" i="1"/>
  <c r="B99" i="1"/>
  <c r="F97" i="1"/>
  <c r="E84" i="1"/>
  <c r="G7" i="1"/>
  <c r="F7" i="1"/>
  <c r="F6" i="1"/>
  <c r="E4" i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D4" i="1"/>
  <c r="F3" i="1"/>
  <c r="G3" i="1" s="1"/>
  <c r="E3" i="1"/>
  <c r="D3" i="1"/>
  <c r="E2" i="1"/>
  <c r="D2" i="1"/>
  <c r="G1" i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F1" i="1"/>
  <c r="E27" i="6" l="1"/>
  <c r="F27" i="6" s="1"/>
  <c r="F22" i="6"/>
  <c r="P113" i="2"/>
  <c r="D113" i="2"/>
  <c r="N113" i="2"/>
  <c r="K113" i="2"/>
  <c r="M113" i="2"/>
  <c r="L113" i="2"/>
  <c r="J113" i="2"/>
  <c r="I113" i="2"/>
  <c r="V113" i="2"/>
  <c r="H113" i="2"/>
  <c r="U113" i="2"/>
  <c r="G113" i="2"/>
  <c r="T113" i="2"/>
  <c r="E113" i="2"/>
  <c r="S113" i="2"/>
  <c r="Q113" i="2"/>
  <c r="R113" i="2"/>
  <c r="F113" i="2"/>
  <c r="O113" i="2"/>
  <c r="AW97" i="2"/>
  <c r="AV96" i="2"/>
  <c r="AZ100" i="2"/>
  <c r="AW98" i="2"/>
  <c r="AY99" i="2"/>
  <c r="AH99" i="2"/>
  <c r="AT99" i="2"/>
  <c r="AJ100" i="2"/>
  <c r="AL100" i="2"/>
  <c r="AG99" i="2"/>
  <c r="AF99" i="2"/>
  <c r="AO96" i="2"/>
  <c r="AR96" i="2"/>
  <c r="AG97" i="2"/>
  <c r="AU97" i="2"/>
  <c r="AK100" i="2"/>
  <c r="AE97" i="2"/>
  <c r="AT97" i="2"/>
  <c r="AV97" i="2"/>
  <c r="AC96" i="2"/>
  <c r="AM100" i="2"/>
  <c r="AD96" i="2"/>
  <c r="AG98" i="2"/>
  <c r="AN100" i="2"/>
  <c r="AF97" i="2"/>
  <c r="AH97" i="2"/>
  <c r="AE96" i="2"/>
  <c r="AO98" i="2"/>
  <c r="AX100" i="2"/>
  <c r="AA57" i="2"/>
  <c r="Z91" i="2"/>
  <c r="AF96" i="2"/>
  <c r="AI97" i="2"/>
  <c r="AK98" i="2"/>
  <c r="AP99" i="2"/>
  <c r="AQ100" i="2"/>
  <c r="AI96" i="2"/>
  <c r="AJ97" i="2"/>
  <c r="AL98" i="2"/>
  <c r="AQ99" i="2"/>
  <c r="AU100" i="2"/>
  <c r="AM96" i="2"/>
  <c r="AK97" i="2"/>
  <c r="AM98" i="2"/>
  <c r="AR99" i="2"/>
  <c r="AV100" i="2"/>
  <c r="AN96" i="2"/>
  <c r="AN97" i="2"/>
  <c r="AN98" i="2"/>
  <c r="AS99" i="2"/>
  <c r="AW100" i="2"/>
  <c r="AQ97" i="2"/>
  <c r="AP96" i="2"/>
  <c r="AR97" i="2"/>
  <c r="AP98" i="2"/>
  <c r="AH100" i="2"/>
  <c r="AY100" i="2"/>
  <c r="AQ96" i="2"/>
  <c r="AS97" i="2"/>
  <c r="AS98" i="2"/>
  <c r="AI100" i="2"/>
  <c r="Z58" i="2"/>
  <c r="Y92" i="2"/>
  <c r="AA59" i="2"/>
  <c r="Z93" i="2"/>
  <c r="AB60" i="2"/>
  <c r="AA94" i="2"/>
  <c r="AC61" i="2"/>
  <c r="AB95" i="2"/>
  <c r="AG96" i="2"/>
  <c r="AS96" i="2"/>
  <c r="AL97" i="2"/>
  <c r="AE98" i="2"/>
  <c r="AQ98" i="2"/>
  <c r="AJ99" i="2"/>
  <c r="AV99" i="2"/>
  <c r="AO100" i="2"/>
  <c r="AI99" i="2"/>
  <c r="AU99" i="2"/>
  <c r="AH96" i="2"/>
  <c r="AT96" i="2"/>
  <c r="AM97" i="2"/>
  <c r="AF98" i="2"/>
  <c r="AR98" i="2"/>
  <c r="AK99" i="2"/>
  <c r="AW99" i="2"/>
  <c r="AP100" i="2"/>
  <c r="AX99" i="2"/>
  <c r="AJ96" i="2"/>
  <c r="AO97" i="2"/>
  <c r="AH98" i="2"/>
  <c r="AT98" i="2"/>
  <c r="AM99" i="2"/>
  <c r="AR100" i="2"/>
  <c r="AU96" i="2"/>
  <c r="AL99" i="2"/>
  <c r="X91" i="2"/>
  <c r="AK96" i="2"/>
  <c r="AD97" i="2"/>
  <c r="AP97" i="2"/>
  <c r="AI98" i="2"/>
  <c r="AU98" i="2"/>
  <c r="AN99" i="2"/>
  <c r="AG100" i="2"/>
  <c r="AS100" i="2"/>
  <c r="Y91" i="2"/>
  <c r="AL96" i="2"/>
  <c r="AJ98" i="2"/>
  <c r="AV98" i="2"/>
  <c r="AO99" i="2"/>
  <c r="AT100" i="2"/>
  <c r="I19" i="2"/>
  <c r="E18" i="2"/>
  <c r="G7" i="4"/>
  <c r="G8" i="4"/>
  <c r="A9" i="2"/>
  <c r="B8" i="2"/>
  <c r="B7" i="2"/>
  <c r="D175" i="2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R175" i="2" s="1"/>
  <c r="S175" i="2" s="1"/>
  <c r="T175" i="2" s="1"/>
  <c r="U175" i="2" s="1"/>
  <c r="R3" i="3"/>
  <c r="Q3" i="3"/>
  <c r="N3" i="3"/>
  <c r="O3" i="3"/>
  <c r="P3" i="3"/>
  <c r="G18" i="3"/>
  <c r="Q18" i="3"/>
  <c r="R18" i="3"/>
  <c r="N18" i="3"/>
  <c r="P18" i="3"/>
  <c r="O18" i="3"/>
  <c r="L3" i="3"/>
  <c r="M18" i="3"/>
  <c r="K3" i="3"/>
  <c r="L18" i="3"/>
  <c r="J3" i="3"/>
  <c r="K18" i="3"/>
  <c r="H18" i="3"/>
  <c r="M3" i="3"/>
  <c r="G3" i="3"/>
  <c r="I3" i="3"/>
  <c r="J18" i="3"/>
  <c r="T3" i="3"/>
  <c r="H3" i="3"/>
  <c r="I18" i="3"/>
  <c r="S3" i="3"/>
  <c r="T18" i="3"/>
  <c r="S18" i="3"/>
  <c r="A40" i="2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H169" i="2"/>
  <c r="I169" i="2" s="1"/>
  <c r="J169" i="2" s="1"/>
  <c r="K169" i="2" s="1"/>
  <c r="L169" i="2" s="1"/>
  <c r="M169" i="2" s="1"/>
  <c r="N169" i="2" s="1"/>
  <c r="O169" i="2" s="1"/>
  <c r="P169" i="2" s="1"/>
  <c r="Q169" i="2" s="1"/>
  <c r="R169" i="2" s="1"/>
  <c r="S169" i="2" s="1"/>
  <c r="T169" i="2" s="1"/>
  <c r="U169" i="2" s="1"/>
  <c r="C41" i="2"/>
  <c r="H41" i="2" s="1"/>
  <c r="I41" i="2" s="1"/>
  <c r="J41" i="2" s="1"/>
  <c r="K41" i="2" s="1"/>
  <c r="C44" i="2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AA44" i="2" s="1"/>
  <c r="AB44" i="2" s="1"/>
  <c r="AC44" i="2" s="1"/>
  <c r="AD44" i="2" s="1"/>
  <c r="AD78" i="2" s="1"/>
  <c r="C51" i="2"/>
  <c r="R51" i="2" s="1"/>
  <c r="S51" i="2" s="1"/>
  <c r="C55" i="2"/>
  <c r="V55" i="2" s="1"/>
  <c r="W55" i="2" s="1"/>
  <c r="C38" i="2"/>
  <c r="E38" i="2" s="1"/>
  <c r="F38" i="2" s="1"/>
  <c r="G38" i="2" s="1"/>
  <c r="G72" i="2" s="1"/>
  <c r="C52" i="2"/>
  <c r="S52" i="2" s="1"/>
  <c r="T52" i="2" s="1"/>
  <c r="C40" i="2"/>
  <c r="G40" i="2" s="1"/>
  <c r="G74" i="2" s="1"/>
  <c r="C39" i="2"/>
  <c r="F39" i="2" s="1"/>
  <c r="G39" i="2" s="1"/>
  <c r="C54" i="2"/>
  <c r="U54" i="2" s="1"/>
  <c r="V54" i="2" s="1"/>
  <c r="C50" i="2"/>
  <c r="Q50" i="2" s="1"/>
  <c r="Q84" i="2" s="1"/>
  <c r="C48" i="2"/>
  <c r="O48" i="2" s="1"/>
  <c r="C53" i="2"/>
  <c r="T53" i="2" s="1"/>
  <c r="T87" i="2" s="1"/>
  <c r="C56" i="2"/>
  <c r="W56" i="2" s="1"/>
  <c r="X56" i="2" s="1"/>
  <c r="C49" i="2"/>
  <c r="P49" i="2" s="1"/>
  <c r="Q49" i="2" s="1"/>
  <c r="R49" i="2" s="1"/>
  <c r="S49" i="2" s="1"/>
  <c r="T49" i="2" s="1"/>
  <c r="U49" i="2" s="1"/>
  <c r="V49" i="2" s="1"/>
  <c r="W49" i="2" s="1"/>
  <c r="X49" i="2" s="1"/>
  <c r="Y49" i="2" s="1"/>
  <c r="Z49" i="2" s="1"/>
  <c r="AA49" i="2" s="1"/>
  <c r="AB49" i="2" s="1"/>
  <c r="AC49" i="2" s="1"/>
  <c r="AD49" i="2" s="1"/>
  <c r="AE49" i="2" s="1"/>
  <c r="AF49" i="2" s="1"/>
  <c r="AG49" i="2" s="1"/>
  <c r="AH49" i="2" s="1"/>
  <c r="AI49" i="2" s="1"/>
  <c r="AI83" i="2" s="1"/>
  <c r="C43" i="2"/>
  <c r="J43" i="2" s="1"/>
  <c r="K43" i="2" s="1"/>
  <c r="D37" i="2"/>
  <c r="C42" i="2"/>
  <c r="I42" i="2" s="1"/>
  <c r="J42" i="2" s="1"/>
  <c r="P45" i="2"/>
  <c r="Q45" i="2" s="1"/>
  <c r="R45" i="2" s="1"/>
  <c r="O79" i="2"/>
  <c r="C47" i="2"/>
  <c r="N47" i="2" s="1"/>
  <c r="O47" i="2" s="1"/>
  <c r="C46" i="2"/>
  <c r="M46" i="2" s="1"/>
  <c r="L79" i="2"/>
  <c r="M79" i="2"/>
  <c r="N79" i="2"/>
  <c r="F2" i="1"/>
  <c r="G2" i="1" s="1"/>
  <c r="H2" i="1" s="1"/>
  <c r="I2" i="1" s="1"/>
  <c r="J2" i="1" s="1"/>
  <c r="K2" i="1" s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H7" i="1"/>
  <c r="H3" i="1"/>
  <c r="G6" i="1"/>
  <c r="A106" i="1"/>
  <c r="A107" i="1" s="1"/>
  <c r="A108" i="1"/>
  <c r="E101" i="1"/>
  <c r="B102" i="1"/>
  <c r="B100" i="1"/>
  <c r="B101" i="1" s="1"/>
  <c r="G97" i="1"/>
  <c r="G33" i="6" l="1"/>
  <c r="Q4" i="6"/>
  <c r="R4" i="6" s="1"/>
  <c r="D115" i="2"/>
  <c r="D124" i="2" s="1"/>
  <c r="E125" i="2" s="1"/>
  <c r="E126" i="2" s="1"/>
  <c r="AB57" i="2"/>
  <c r="AA91" i="2"/>
  <c r="AC60" i="2"/>
  <c r="AB94" i="2"/>
  <c r="AD61" i="2"/>
  <c r="AC95" i="2"/>
  <c r="AB59" i="2"/>
  <c r="AA93" i="2"/>
  <c r="AA58" i="2"/>
  <c r="Z92" i="2"/>
  <c r="B56" i="2"/>
  <c r="A57" i="2"/>
  <c r="F19" i="2"/>
  <c r="E26" i="4"/>
  <c r="E36" i="4" s="1"/>
  <c r="J20" i="2"/>
  <c r="G9" i="4"/>
  <c r="A10" i="2"/>
  <c r="B9" i="2"/>
  <c r="B48" i="2"/>
  <c r="B43" i="2"/>
  <c r="B44" i="2"/>
  <c r="B45" i="2"/>
  <c r="B49" i="2"/>
  <c r="B51" i="2"/>
  <c r="B50" i="2"/>
  <c r="B46" i="2"/>
  <c r="B47" i="2"/>
  <c r="B40" i="2"/>
  <c r="B52" i="2"/>
  <c r="B41" i="2"/>
  <c r="B42" i="2"/>
  <c r="B54" i="2"/>
  <c r="F20" i="3"/>
  <c r="F22" i="3" s="1"/>
  <c r="F23" i="3" s="1"/>
  <c r="F5" i="3"/>
  <c r="F7" i="3" s="1"/>
  <c r="D177" i="2"/>
  <c r="D179" i="2" s="1"/>
  <c r="B55" i="2"/>
  <c r="B53" i="2"/>
  <c r="D171" i="2"/>
  <c r="W78" i="2"/>
  <c r="U88" i="2"/>
  <c r="U78" i="2"/>
  <c r="M78" i="2"/>
  <c r="J75" i="2"/>
  <c r="K78" i="2"/>
  <c r="H75" i="2"/>
  <c r="R78" i="2"/>
  <c r="AB78" i="2"/>
  <c r="P78" i="2"/>
  <c r="Q78" i="2"/>
  <c r="Z78" i="2"/>
  <c r="O78" i="2"/>
  <c r="Y78" i="2"/>
  <c r="T78" i="2"/>
  <c r="AA78" i="2"/>
  <c r="N78" i="2"/>
  <c r="X78" i="2"/>
  <c r="L78" i="2"/>
  <c r="S78" i="2"/>
  <c r="I75" i="2"/>
  <c r="AC78" i="2"/>
  <c r="V78" i="2"/>
  <c r="R50" i="2"/>
  <c r="S50" i="2" s="1"/>
  <c r="T83" i="2"/>
  <c r="F73" i="2"/>
  <c r="AE83" i="2"/>
  <c r="R85" i="2"/>
  <c r="W90" i="2"/>
  <c r="H40" i="2"/>
  <c r="I40" i="2" s="1"/>
  <c r="H38" i="2"/>
  <c r="I38" i="2" s="1"/>
  <c r="F72" i="2"/>
  <c r="AG83" i="2"/>
  <c r="U83" i="2"/>
  <c r="E72" i="2"/>
  <c r="V89" i="2"/>
  <c r="R83" i="2"/>
  <c r="S86" i="2"/>
  <c r="U53" i="2"/>
  <c r="V53" i="2" s="1"/>
  <c r="AC83" i="2"/>
  <c r="W83" i="2"/>
  <c r="AF83" i="2"/>
  <c r="AD83" i="2"/>
  <c r="Y83" i="2"/>
  <c r="S83" i="2"/>
  <c r="Q83" i="2"/>
  <c r="X83" i="2"/>
  <c r="P48" i="2"/>
  <c r="O82" i="2"/>
  <c r="AH83" i="2"/>
  <c r="AB83" i="2"/>
  <c r="N81" i="2"/>
  <c r="V83" i="2"/>
  <c r="P83" i="2"/>
  <c r="Z83" i="2"/>
  <c r="L43" i="2"/>
  <c r="K77" i="2"/>
  <c r="E37" i="2"/>
  <c r="D71" i="2"/>
  <c r="I76" i="2"/>
  <c r="J77" i="2"/>
  <c r="AA83" i="2"/>
  <c r="N46" i="2"/>
  <c r="M80" i="2"/>
  <c r="P47" i="2"/>
  <c r="O81" i="2"/>
  <c r="P79" i="2"/>
  <c r="L41" i="2"/>
  <c r="K75" i="2"/>
  <c r="S45" i="2"/>
  <c r="R79" i="2"/>
  <c r="Q79" i="2"/>
  <c r="T51" i="2"/>
  <c r="S85" i="2"/>
  <c r="X55" i="2"/>
  <c r="W89" i="2"/>
  <c r="H39" i="2"/>
  <c r="G73" i="2"/>
  <c r="K42" i="2"/>
  <c r="J76" i="2"/>
  <c r="Y56" i="2"/>
  <c r="X90" i="2"/>
  <c r="U52" i="2"/>
  <c r="T86" i="2"/>
  <c r="W54" i="2"/>
  <c r="V88" i="2"/>
  <c r="B105" i="1"/>
  <c r="B103" i="1"/>
  <c r="E193" i="1"/>
  <c r="F101" i="1"/>
  <c r="E100" i="1"/>
  <c r="E8" i="1"/>
  <c r="F8" i="1" s="1"/>
  <c r="G8" i="1" s="1"/>
  <c r="H8" i="1" s="1"/>
  <c r="I8" i="1" s="1"/>
  <c r="J8" i="1" s="1"/>
  <c r="K8" i="1" s="1"/>
  <c r="E99" i="1"/>
  <c r="A109" i="1"/>
  <c r="A110" i="1" s="1"/>
  <c r="A111" i="1"/>
  <c r="H97" i="1"/>
  <c r="H6" i="1"/>
  <c r="I3" i="1"/>
  <c r="I7" i="1"/>
  <c r="D125" i="2" l="1"/>
  <c r="D126" i="2" s="1"/>
  <c r="AC57" i="2"/>
  <c r="AB91" i="2"/>
  <c r="AB58" i="2"/>
  <c r="AA92" i="2"/>
  <c r="AE61" i="2"/>
  <c r="AD95" i="2"/>
  <c r="AC59" i="2"/>
  <c r="AB93" i="2"/>
  <c r="D103" i="2"/>
  <c r="AD60" i="2"/>
  <c r="AC94" i="2"/>
  <c r="B57" i="2"/>
  <c r="A58" i="2"/>
  <c r="G20" i="2"/>
  <c r="F26" i="4"/>
  <c r="F36" i="4" s="1"/>
  <c r="J8" i="4"/>
  <c r="A11" i="2"/>
  <c r="B10" i="2"/>
  <c r="F9" i="3"/>
  <c r="F11" i="3" s="1"/>
  <c r="F15" i="3"/>
  <c r="D18" i="4" s="1"/>
  <c r="F14" i="3"/>
  <c r="E16" i="4" s="1"/>
  <c r="K25" i="3"/>
  <c r="H25" i="3"/>
  <c r="I25" i="3"/>
  <c r="J25" i="3"/>
  <c r="G25" i="3"/>
  <c r="F25" i="3"/>
  <c r="F37" i="3" s="1"/>
  <c r="U87" i="2"/>
  <c r="D172" i="2"/>
  <c r="E172" i="2" s="1"/>
  <c r="E179" i="2"/>
  <c r="R84" i="2"/>
  <c r="H74" i="2"/>
  <c r="H72" i="2"/>
  <c r="Q48" i="2"/>
  <c r="P82" i="2"/>
  <c r="M43" i="2"/>
  <c r="L77" i="2"/>
  <c r="E71" i="2"/>
  <c r="F37" i="2"/>
  <c r="T45" i="2"/>
  <c r="S79" i="2"/>
  <c r="M41" i="2"/>
  <c r="L75" i="2"/>
  <c r="Q47" i="2"/>
  <c r="P81" i="2"/>
  <c r="J38" i="2"/>
  <c r="I72" i="2"/>
  <c r="O46" i="2"/>
  <c r="N80" i="2"/>
  <c r="J40" i="2"/>
  <c r="I74" i="2"/>
  <c r="X54" i="2"/>
  <c r="W88" i="2"/>
  <c r="W53" i="2"/>
  <c r="V87" i="2"/>
  <c r="V52" i="2"/>
  <c r="U86" i="2"/>
  <c r="Z56" i="2"/>
  <c r="Y90" i="2"/>
  <c r="L42" i="2"/>
  <c r="K76" i="2"/>
  <c r="Y55" i="2"/>
  <c r="X89" i="2"/>
  <c r="I39" i="2"/>
  <c r="H73" i="2"/>
  <c r="U51" i="2"/>
  <c r="T85" i="2"/>
  <c r="T50" i="2"/>
  <c r="S84" i="2"/>
  <c r="J7" i="1"/>
  <c r="A114" i="1"/>
  <c r="A112" i="1"/>
  <c r="A113" i="1" s="1"/>
  <c r="J3" i="1"/>
  <c r="L8" i="1"/>
  <c r="E191" i="1"/>
  <c r="E184" i="1"/>
  <c r="D99" i="1"/>
  <c r="F99" i="1"/>
  <c r="I6" i="1"/>
  <c r="E192" i="1"/>
  <c r="D100" i="1"/>
  <c r="F100" i="1"/>
  <c r="G101" i="1"/>
  <c r="B104" i="1"/>
  <c r="I97" i="1"/>
  <c r="B108" i="1"/>
  <c r="B106" i="1"/>
  <c r="D31" i="4" l="1"/>
  <c r="D41" i="4"/>
  <c r="AD57" i="2"/>
  <c r="AC91" i="2"/>
  <c r="AE60" i="2"/>
  <c r="AD94" i="2"/>
  <c r="AD59" i="2"/>
  <c r="AC93" i="2"/>
  <c r="E103" i="2"/>
  <c r="AF61" i="2"/>
  <c r="AE95" i="2"/>
  <c r="AC58" i="2"/>
  <c r="AB92" i="2"/>
  <c r="A59" i="2"/>
  <c r="B58" i="2"/>
  <c r="H21" i="2"/>
  <c r="G26" i="4"/>
  <c r="G36" i="4" s="1"/>
  <c r="G8" i="2"/>
  <c r="G26" i="2" s="1"/>
  <c r="H9" i="2"/>
  <c r="D5" i="2"/>
  <c r="E6" i="2"/>
  <c r="E26" i="2" s="1"/>
  <c r="I10" i="2"/>
  <c r="F10" i="3"/>
  <c r="F12" i="3" s="1"/>
  <c r="J11" i="2"/>
  <c r="D16" i="4"/>
  <c r="F7" i="2"/>
  <c r="F26" i="2" s="1"/>
  <c r="A12" i="2"/>
  <c r="B11" i="2"/>
  <c r="R48" i="2"/>
  <c r="Q82" i="2"/>
  <c r="N43" i="2"/>
  <c r="M77" i="2"/>
  <c r="F71" i="2"/>
  <c r="G37" i="2"/>
  <c r="P46" i="2"/>
  <c r="O80" i="2"/>
  <c r="N41" i="2"/>
  <c r="M75" i="2"/>
  <c r="K38" i="2"/>
  <c r="J72" i="2"/>
  <c r="R47" i="2"/>
  <c r="Q81" i="2"/>
  <c r="U45" i="2"/>
  <c r="T79" i="2"/>
  <c r="M42" i="2"/>
  <c r="L76" i="2"/>
  <c r="V51" i="2"/>
  <c r="U85" i="2"/>
  <c r="X53" i="2"/>
  <c r="W87" i="2"/>
  <c r="AA56" i="2"/>
  <c r="Z90" i="2"/>
  <c r="W52" i="2"/>
  <c r="V86" i="2"/>
  <c r="Y54" i="2"/>
  <c r="X88" i="2"/>
  <c r="U50" i="2"/>
  <c r="T84" i="2"/>
  <c r="J39" i="2"/>
  <c r="I73" i="2"/>
  <c r="Z55" i="2"/>
  <c r="Y89" i="2"/>
  <c r="K40" i="2"/>
  <c r="J74" i="2"/>
  <c r="J6" i="1"/>
  <c r="K3" i="1"/>
  <c r="B107" i="1"/>
  <c r="J97" i="1"/>
  <c r="G100" i="1"/>
  <c r="G99" i="1"/>
  <c r="A115" i="1"/>
  <c r="A116" i="1" s="1"/>
  <c r="A117" i="1"/>
  <c r="H101" i="1"/>
  <c r="E188" i="1"/>
  <c r="E187" i="1"/>
  <c r="E186" i="1"/>
  <c r="B109" i="1"/>
  <c r="B111" i="1"/>
  <c r="K7" i="1"/>
  <c r="M8" i="1"/>
  <c r="E31" i="4" l="1"/>
  <c r="E41" i="4"/>
  <c r="AE57" i="2"/>
  <c r="AD91" i="2"/>
  <c r="F103" i="2"/>
  <c r="AG61" i="2"/>
  <c r="AF95" i="2"/>
  <c r="AE59" i="2"/>
  <c r="AD93" i="2"/>
  <c r="AD58" i="2"/>
  <c r="AC92" i="2"/>
  <c r="AF60" i="2"/>
  <c r="AE94" i="2"/>
  <c r="B59" i="2"/>
  <c r="A60" i="2"/>
  <c r="H26" i="2"/>
  <c r="E27" i="4"/>
  <c r="E37" i="4" s="1"/>
  <c r="E38" i="4" s="1"/>
  <c r="F27" i="4"/>
  <c r="F37" i="4" s="1"/>
  <c r="F38" i="4" s="1"/>
  <c r="D27" i="4"/>
  <c r="D37" i="4" s="1"/>
  <c r="D38" i="4" s="1"/>
  <c r="D26" i="2"/>
  <c r="G27" i="4"/>
  <c r="G37" i="4" s="1"/>
  <c r="G38" i="4" s="1"/>
  <c r="H27" i="4"/>
  <c r="H37" i="4" s="1"/>
  <c r="I27" i="4"/>
  <c r="I22" i="2"/>
  <c r="H26" i="4"/>
  <c r="H36" i="4" s="1"/>
  <c r="F29" i="3"/>
  <c r="F34" i="3"/>
  <c r="J7" i="4"/>
  <c r="J9" i="4" s="1"/>
  <c r="L9" i="4" s="1"/>
  <c r="F35" i="3"/>
  <c r="B12" i="2"/>
  <c r="A13" i="2"/>
  <c r="F30" i="3"/>
  <c r="F32" i="3" s="1"/>
  <c r="F31" i="3"/>
  <c r="S48" i="2"/>
  <c r="R82" i="2"/>
  <c r="H37" i="2"/>
  <c r="G71" i="2"/>
  <c r="O43" i="2"/>
  <c r="N77" i="2"/>
  <c r="S47" i="2"/>
  <c r="R81" i="2"/>
  <c r="V45" i="2"/>
  <c r="U79" i="2"/>
  <c r="L38" i="2"/>
  <c r="K72" i="2"/>
  <c r="O41" i="2"/>
  <c r="N75" i="2"/>
  <c r="Q46" i="2"/>
  <c r="P80" i="2"/>
  <c r="Y53" i="2"/>
  <c r="X87" i="2"/>
  <c r="X52" i="2"/>
  <c r="W86" i="2"/>
  <c r="AB56" i="2"/>
  <c r="AA90" i="2"/>
  <c r="K39" i="2"/>
  <c r="J73" i="2"/>
  <c r="N42" i="2"/>
  <c r="M76" i="2"/>
  <c r="V50" i="2"/>
  <c r="U84" i="2"/>
  <c r="W51" i="2"/>
  <c r="V85" i="2"/>
  <c r="Z54" i="2"/>
  <c r="Y88" i="2"/>
  <c r="L40" i="2"/>
  <c r="K74" i="2"/>
  <c r="AA55" i="2"/>
  <c r="Z89" i="2"/>
  <c r="A118" i="1"/>
  <c r="A120" i="1"/>
  <c r="K97" i="1"/>
  <c r="I101" i="1"/>
  <c r="L7" i="1"/>
  <c r="B114" i="1"/>
  <c r="B112" i="1"/>
  <c r="B110" i="1"/>
  <c r="L3" i="1"/>
  <c r="H100" i="1"/>
  <c r="K6" i="1"/>
  <c r="N8" i="1"/>
  <c r="H99" i="1"/>
  <c r="F31" i="4" l="1"/>
  <c r="F41" i="4"/>
  <c r="H38" i="4"/>
  <c r="K27" i="4"/>
  <c r="I37" i="4"/>
  <c r="J37" i="4" s="1"/>
  <c r="K37" i="4" s="1"/>
  <c r="M37" i="4" s="1"/>
  <c r="AF57" i="2"/>
  <c r="AE91" i="2"/>
  <c r="AF59" i="2"/>
  <c r="AE93" i="2"/>
  <c r="AH61" i="2"/>
  <c r="AG95" i="2"/>
  <c r="AG60" i="2"/>
  <c r="AF94" i="2"/>
  <c r="AE58" i="2"/>
  <c r="AD92" i="2"/>
  <c r="G103" i="2"/>
  <c r="B60" i="2"/>
  <c r="A61" i="2"/>
  <c r="J23" i="2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V26" i="2" s="1"/>
  <c r="W26" i="2" s="1"/>
  <c r="X26" i="2" s="1"/>
  <c r="Y26" i="2" s="1"/>
  <c r="Z26" i="2" s="1"/>
  <c r="AA26" i="2" s="1"/>
  <c r="AB26" i="2" s="1"/>
  <c r="AC26" i="2" s="1"/>
  <c r="AD26" i="2" s="1"/>
  <c r="AE26" i="2" s="1"/>
  <c r="AF26" i="2" s="1"/>
  <c r="AG26" i="2" s="1"/>
  <c r="I26" i="4"/>
  <c r="I26" i="2"/>
  <c r="D17" i="4"/>
  <c r="F40" i="3"/>
  <c r="E15" i="4"/>
  <c r="F39" i="3"/>
  <c r="A14" i="2"/>
  <c r="B13" i="2"/>
  <c r="T48" i="2"/>
  <c r="S82" i="2"/>
  <c r="P43" i="2"/>
  <c r="O77" i="2"/>
  <c r="I37" i="2"/>
  <c r="H71" i="2"/>
  <c r="R46" i="2"/>
  <c r="Q80" i="2"/>
  <c r="P41" i="2"/>
  <c r="O75" i="2"/>
  <c r="M38" i="2"/>
  <c r="L72" i="2"/>
  <c r="W45" i="2"/>
  <c r="V79" i="2"/>
  <c r="T47" i="2"/>
  <c r="S81" i="2"/>
  <c r="Y52" i="2"/>
  <c r="X86" i="2"/>
  <c r="M40" i="2"/>
  <c r="L74" i="2"/>
  <c r="AB55" i="2"/>
  <c r="AA89" i="2"/>
  <c r="O42" i="2"/>
  <c r="N76" i="2"/>
  <c r="L39" i="2"/>
  <c r="K73" i="2"/>
  <c r="AC56" i="2"/>
  <c r="AB90" i="2"/>
  <c r="AA54" i="2"/>
  <c r="Z88" i="2"/>
  <c r="X51" i="2"/>
  <c r="W85" i="2"/>
  <c r="Z53" i="2"/>
  <c r="Y87" i="2"/>
  <c r="W50" i="2"/>
  <c r="V84" i="2"/>
  <c r="M7" i="1"/>
  <c r="I99" i="1"/>
  <c r="J101" i="1"/>
  <c r="I100" i="1"/>
  <c r="O8" i="1"/>
  <c r="L97" i="1"/>
  <c r="B14" i="1"/>
  <c r="B16" i="1"/>
  <c r="L6" i="1"/>
  <c r="A123" i="1"/>
  <c r="A121" i="1"/>
  <c r="A122" i="1" s="1"/>
  <c r="B113" i="1"/>
  <c r="A119" i="1"/>
  <c r="M3" i="1"/>
  <c r="B117" i="1"/>
  <c r="B115" i="1"/>
  <c r="G31" i="4" l="1"/>
  <c r="G41" i="4"/>
  <c r="K26" i="4"/>
  <c r="I36" i="4"/>
  <c r="AG57" i="2"/>
  <c r="AF91" i="2"/>
  <c r="AG59" i="2"/>
  <c r="AF93" i="2"/>
  <c r="H103" i="2"/>
  <c r="AH60" i="2"/>
  <c r="AG94" i="2"/>
  <c r="AF58" i="2"/>
  <c r="AE92" i="2"/>
  <c r="AI61" i="2"/>
  <c r="AH95" i="2"/>
  <c r="B61" i="2"/>
  <c r="A62" i="2"/>
  <c r="H15" i="4"/>
  <c r="D15" i="4"/>
  <c r="D20" i="4" s="1"/>
  <c r="G20" i="4" s="1"/>
  <c r="H16" i="4"/>
  <c r="A15" i="2"/>
  <c r="B14" i="2"/>
  <c r="U48" i="2"/>
  <c r="T82" i="2"/>
  <c r="J37" i="2"/>
  <c r="I71" i="2"/>
  <c r="Q43" i="2"/>
  <c r="P77" i="2"/>
  <c r="U47" i="2"/>
  <c r="T81" i="2"/>
  <c r="X45" i="2"/>
  <c r="W79" i="2"/>
  <c r="N38" i="2"/>
  <c r="M72" i="2"/>
  <c r="Q41" i="2"/>
  <c r="P75" i="2"/>
  <c r="S46" i="2"/>
  <c r="R80" i="2"/>
  <c r="AB54" i="2"/>
  <c r="AA88" i="2"/>
  <c r="AD56" i="2"/>
  <c r="AC90" i="2"/>
  <c r="AC55" i="2"/>
  <c r="AB89" i="2"/>
  <c r="M39" i="2"/>
  <c r="L73" i="2"/>
  <c r="X50" i="2"/>
  <c r="W84" i="2"/>
  <c r="N40" i="2"/>
  <c r="M74" i="2"/>
  <c r="Z52" i="2"/>
  <c r="Y86" i="2"/>
  <c r="P42" i="2"/>
  <c r="O76" i="2"/>
  <c r="AA53" i="2"/>
  <c r="Z87" i="2"/>
  <c r="Y51" i="2"/>
  <c r="X85" i="2"/>
  <c r="B116" i="1"/>
  <c r="M6" i="1"/>
  <c r="J100" i="1"/>
  <c r="M97" i="1"/>
  <c r="B19" i="1"/>
  <c r="B17" i="1"/>
  <c r="B18" i="1" s="1"/>
  <c r="B118" i="1"/>
  <c r="B120" i="1"/>
  <c r="B15" i="1"/>
  <c r="N3" i="1"/>
  <c r="K101" i="1"/>
  <c r="J99" i="1"/>
  <c r="P8" i="1"/>
  <c r="A25" i="1"/>
  <c r="A24" i="1"/>
  <c r="N7" i="1"/>
  <c r="A126" i="1"/>
  <c r="A124" i="1"/>
  <c r="H31" i="4" l="1"/>
  <c r="H41" i="4"/>
  <c r="I38" i="4"/>
  <c r="J36" i="4"/>
  <c r="AH57" i="2"/>
  <c r="AG91" i="2"/>
  <c r="I103" i="2"/>
  <c r="AG58" i="2"/>
  <c r="AF92" i="2"/>
  <c r="AI60" i="2"/>
  <c r="AH94" i="2"/>
  <c r="AH59" i="2"/>
  <c r="AG93" i="2"/>
  <c r="AJ61" i="2"/>
  <c r="AI95" i="2"/>
  <c r="B62" i="2"/>
  <c r="A63" i="2"/>
  <c r="A16" i="2"/>
  <c r="B15" i="2"/>
  <c r="V48" i="2"/>
  <c r="U82" i="2"/>
  <c r="Q77" i="2"/>
  <c r="R43" i="2"/>
  <c r="K37" i="2"/>
  <c r="J71" i="2"/>
  <c r="T46" i="2"/>
  <c r="S80" i="2"/>
  <c r="R41" i="2"/>
  <c r="Q75" i="2"/>
  <c r="O38" i="2"/>
  <c r="N72" i="2"/>
  <c r="Y45" i="2"/>
  <c r="X79" i="2"/>
  <c r="V47" i="2"/>
  <c r="U81" i="2"/>
  <c r="AD55" i="2"/>
  <c r="AC89" i="2"/>
  <c r="N39" i="2"/>
  <c r="M73" i="2"/>
  <c r="AA52" i="2"/>
  <c r="Z86" i="2"/>
  <c r="AE56" i="2"/>
  <c r="AD90" i="2"/>
  <c r="Y50" i="2"/>
  <c r="X84" i="2"/>
  <c r="Z51" i="2"/>
  <c r="Y85" i="2"/>
  <c r="AB53" i="2"/>
  <c r="AA87" i="2"/>
  <c r="Q42" i="2"/>
  <c r="P76" i="2"/>
  <c r="O40" i="2"/>
  <c r="N74" i="2"/>
  <c r="AC54" i="2"/>
  <c r="AB88" i="2"/>
  <c r="N97" i="1"/>
  <c r="A125" i="1"/>
  <c r="O7" i="1"/>
  <c r="Q8" i="1"/>
  <c r="B123" i="1"/>
  <c r="B121" i="1"/>
  <c r="B119" i="1"/>
  <c r="K99" i="1"/>
  <c r="B20" i="1"/>
  <c r="B21" i="1" s="1"/>
  <c r="B22" i="1"/>
  <c r="L101" i="1"/>
  <c r="A129" i="1"/>
  <c r="A127" i="1"/>
  <c r="A128" i="1" s="1"/>
  <c r="O3" i="1"/>
  <c r="K100" i="1"/>
  <c r="A26" i="1"/>
  <c r="A27" i="1" s="1"/>
  <c r="A28" i="1"/>
  <c r="N6" i="1"/>
  <c r="I31" i="4" l="1"/>
  <c r="I41" i="4"/>
  <c r="K36" i="4"/>
  <c r="J38" i="4"/>
  <c r="AI57" i="2"/>
  <c r="AH91" i="2"/>
  <c r="J103" i="2"/>
  <c r="AK61" i="2"/>
  <c r="AJ95" i="2"/>
  <c r="AI59" i="2"/>
  <c r="AH93" i="2"/>
  <c r="AJ60" i="2"/>
  <c r="AI94" i="2"/>
  <c r="AH58" i="2"/>
  <c r="AG92" i="2"/>
  <c r="A64" i="2"/>
  <c r="B63" i="2"/>
  <c r="A17" i="2"/>
  <c r="B16" i="2"/>
  <c r="W48" i="2"/>
  <c r="V82" i="2"/>
  <c r="L37" i="2"/>
  <c r="K71" i="2"/>
  <c r="S43" i="2"/>
  <c r="R77" i="2"/>
  <c r="W47" i="2"/>
  <c r="V81" i="2"/>
  <c r="Z45" i="2"/>
  <c r="Y79" i="2"/>
  <c r="P38" i="2"/>
  <c r="O72" i="2"/>
  <c r="S41" i="2"/>
  <c r="R75" i="2"/>
  <c r="U46" i="2"/>
  <c r="T80" i="2"/>
  <c r="AE55" i="2"/>
  <c r="AD89" i="2"/>
  <c r="AF56" i="2"/>
  <c r="AE90" i="2"/>
  <c r="O39" i="2"/>
  <c r="N73" i="2"/>
  <c r="AA51" i="2"/>
  <c r="Z85" i="2"/>
  <c r="Z50" i="2"/>
  <c r="Y84" i="2"/>
  <c r="P40" i="2"/>
  <c r="O74" i="2"/>
  <c r="AD54" i="2"/>
  <c r="AC88" i="2"/>
  <c r="AB52" i="2"/>
  <c r="AA86" i="2"/>
  <c r="R42" i="2"/>
  <c r="Q76" i="2"/>
  <c r="AC53" i="2"/>
  <c r="AB87" i="2"/>
  <c r="B25" i="1"/>
  <c r="B23" i="1"/>
  <c r="B24" i="1" s="1"/>
  <c r="O6" i="1"/>
  <c r="P7" i="1"/>
  <c r="A29" i="1"/>
  <c r="A30" i="1" s="1"/>
  <c r="A31" i="1"/>
  <c r="L99" i="1"/>
  <c r="B122" i="1"/>
  <c r="B124" i="1"/>
  <c r="B126" i="1"/>
  <c r="M101" i="1"/>
  <c r="R8" i="1"/>
  <c r="L100" i="1"/>
  <c r="O97" i="1"/>
  <c r="P3" i="1"/>
  <c r="A130" i="1"/>
  <c r="A132" i="1"/>
  <c r="J31" i="4" l="1"/>
  <c r="J41" i="4"/>
  <c r="M36" i="4"/>
  <c r="K38" i="4"/>
  <c r="M38" i="4" s="1"/>
  <c r="AJ57" i="2"/>
  <c r="AI91" i="2"/>
  <c r="AI58" i="2"/>
  <c r="AH92" i="2"/>
  <c r="K103" i="2"/>
  <c r="AJ59" i="2"/>
  <c r="AI93" i="2"/>
  <c r="AK60" i="2"/>
  <c r="AJ94" i="2"/>
  <c r="AL61" i="2"/>
  <c r="AK95" i="2"/>
  <c r="A65" i="2"/>
  <c r="B64" i="2"/>
  <c r="A18" i="2"/>
  <c r="B17" i="2"/>
  <c r="X48" i="2"/>
  <c r="W82" i="2"/>
  <c r="S77" i="2"/>
  <c r="T43" i="2"/>
  <c r="M37" i="2"/>
  <c r="L71" i="2"/>
  <c r="AA45" i="2"/>
  <c r="Z79" i="2"/>
  <c r="V46" i="2"/>
  <c r="U80" i="2"/>
  <c r="Q38" i="2"/>
  <c r="P72" i="2"/>
  <c r="X47" i="2"/>
  <c r="W81" i="2"/>
  <c r="T41" i="2"/>
  <c r="S75" i="2"/>
  <c r="AA50" i="2"/>
  <c r="Z84" i="2"/>
  <c r="P39" i="2"/>
  <c r="O73" i="2"/>
  <c r="Q40" i="2"/>
  <c r="P74" i="2"/>
  <c r="AD53" i="2"/>
  <c r="AC87" i="2"/>
  <c r="AB51" i="2"/>
  <c r="AA85" i="2"/>
  <c r="AE54" i="2"/>
  <c r="AD88" i="2"/>
  <c r="AG56" i="2"/>
  <c r="AF90" i="2"/>
  <c r="S42" i="2"/>
  <c r="R76" i="2"/>
  <c r="AC52" i="2"/>
  <c r="AB86" i="2"/>
  <c r="AF55" i="2"/>
  <c r="AE89" i="2"/>
  <c r="N101" i="1"/>
  <c r="S8" i="1"/>
  <c r="A32" i="1"/>
  <c r="A33" i="1" s="1"/>
  <c r="A34" i="1"/>
  <c r="Q3" i="1"/>
  <c r="M99" i="1"/>
  <c r="M100" i="1"/>
  <c r="A135" i="1"/>
  <c r="A133" i="1"/>
  <c r="A134" i="1" s="1"/>
  <c r="A131" i="1"/>
  <c r="B129" i="1"/>
  <c r="B127" i="1"/>
  <c r="Q7" i="1"/>
  <c r="P97" i="1"/>
  <c r="B125" i="1"/>
  <c r="P6" i="1"/>
  <c r="B28" i="1"/>
  <c r="B26" i="1"/>
  <c r="K31" i="4" l="1"/>
  <c r="K41" i="4"/>
  <c r="AK57" i="2"/>
  <c r="AJ91" i="2"/>
  <c r="L103" i="2"/>
  <c r="L31" i="4" s="1"/>
  <c r="AJ58" i="2"/>
  <c r="AI92" i="2"/>
  <c r="AM61" i="2"/>
  <c r="AL95" i="2"/>
  <c r="AL60" i="2"/>
  <c r="AK94" i="2"/>
  <c r="AK59" i="2"/>
  <c r="AJ93" i="2"/>
  <c r="B65" i="2"/>
  <c r="A66" i="2"/>
  <c r="B18" i="2"/>
  <c r="A19" i="2"/>
  <c r="Y48" i="2"/>
  <c r="X82" i="2"/>
  <c r="N37" i="2"/>
  <c r="M71" i="2"/>
  <c r="U43" i="2"/>
  <c r="T77" i="2"/>
  <c r="U41" i="2"/>
  <c r="T75" i="2"/>
  <c r="R38" i="2"/>
  <c r="Q72" i="2"/>
  <c r="Y47" i="2"/>
  <c r="X81" i="2"/>
  <c r="W46" i="2"/>
  <c r="V80" i="2"/>
  <c r="AB45" i="2"/>
  <c r="AA79" i="2"/>
  <c r="AB50" i="2"/>
  <c r="AA84" i="2"/>
  <c r="AC51" i="2"/>
  <c r="AB85" i="2"/>
  <c r="AD52" i="2"/>
  <c r="AC86" i="2"/>
  <c r="R40" i="2"/>
  <c r="Q74" i="2"/>
  <c r="AE53" i="2"/>
  <c r="AD87" i="2"/>
  <c r="T42" i="2"/>
  <c r="S76" i="2"/>
  <c r="Q39" i="2"/>
  <c r="P73" i="2"/>
  <c r="AH56" i="2"/>
  <c r="AG90" i="2"/>
  <c r="AF54" i="2"/>
  <c r="AE88" i="2"/>
  <c r="AG55" i="2"/>
  <c r="AF89" i="2"/>
  <c r="B27" i="1"/>
  <c r="R7" i="1"/>
  <c r="B128" i="1"/>
  <c r="B130" i="1"/>
  <c r="B132" i="1"/>
  <c r="A35" i="1"/>
  <c r="A36" i="1" s="1"/>
  <c r="A37" i="1"/>
  <c r="N99" i="1"/>
  <c r="B29" i="1"/>
  <c r="B30" i="1" s="1"/>
  <c r="B31" i="1"/>
  <c r="T8" i="1"/>
  <c r="Q97" i="1"/>
  <c r="A138" i="1"/>
  <c r="A136" i="1"/>
  <c r="O101" i="1"/>
  <c r="R3" i="1"/>
  <c r="Q6" i="1"/>
  <c r="N100" i="1"/>
  <c r="AL57" i="2" l="1"/>
  <c r="AK91" i="2"/>
  <c r="AL59" i="2"/>
  <c r="AK93" i="2"/>
  <c r="AM60" i="2"/>
  <c r="AL94" i="2"/>
  <c r="AN61" i="2"/>
  <c r="AM95" i="2"/>
  <c r="AK58" i="2"/>
  <c r="AJ92" i="2"/>
  <c r="M103" i="2"/>
  <c r="M31" i="4" s="1"/>
  <c r="B66" i="2"/>
  <c r="A67" i="2"/>
  <c r="B67" i="2" s="1"/>
  <c r="A20" i="2"/>
  <c r="B19" i="2"/>
  <c r="Z48" i="2"/>
  <c r="Y82" i="2"/>
  <c r="V43" i="2"/>
  <c r="U77" i="2"/>
  <c r="N71" i="2"/>
  <c r="O37" i="2"/>
  <c r="Z47" i="2"/>
  <c r="Y81" i="2"/>
  <c r="AC45" i="2"/>
  <c r="AB79" i="2"/>
  <c r="X46" i="2"/>
  <c r="W80" i="2"/>
  <c r="S38" i="2"/>
  <c r="R72" i="2"/>
  <c r="V41" i="2"/>
  <c r="U75" i="2"/>
  <c r="U42" i="2"/>
  <c r="T76" i="2"/>
  <c r="AG54" i="2"/>
  <c r="AF88" i="2"/>
  <c r="R39" i="2"/>
  <c r="Q73" i="2"/>
  <c r="AD51" i="2"/>
  <c r="AC85" i="2"/>
  <c r="AC50" i="2"/>
  <c r="AB84" i="2"/>
  <c r="AF53" i="2"/>
  <c r="AE87" i="2"/>
  <c r="AH55" i="2"/>
  <c r="AG89" i="2"/>
  <c r="S40" i="2"/>
  <c r="R74" i="2"/>
  <c r="AE52" i="2"/>
  <c r="AD86" i="2"/>
  <c r="AI56" i="2"/>
  <c r="AH90" i="2"/>
  <c r="B135" i="1"/>
  <c r="B133" i="1"/>
  <c r="R6" i="1"/>
  <c r="B32" i="1"/>
  <c r="B34" i="1"/>
  <c r="P101" i="1"/>
  <c r="O99" i="1"/>
  <c r="A137" i="1"/>
  <c r="A139" i="1"/>
  <c r="A140" i="1" s="1"/>
  <c r="A141" i="1"/>
  <c r="R97" i="1"/>
  <c r="A40" i="1"/>
  <c r="A38" i="1"/>
  <c r="A39" i="1" s="1"/>
  <c r="U8" i="1"/>
  <c r="B131" i="1"/>
  <c r="S7" i="1"/>
  <c r="O100" i="1"/>
  <c r="S3" i="1"/>
  <c r="AM57" i="2" l="1"/>
  <c r="AL91" i="2"/>
  <c r="N103" i="2"/>
  <c r="N31" i="4" s="1"/>
  <c r="AO61" i="2"/>
  <c r="AN95" i="2"/>
  <c r="AN60" i="2"/>
  <c r="AM94" i="2"/>
  <c r="AL58" i="2"/>
  <c r="AK92" i="2"/>
  <c r="AM59" i="2"/>
  <c r="AL93" i="2"/>
  <c r="A21" i="2"/>
  <c r="B20" i="2"/>
  <c r="AA48" i="2"/>
  <c r="Z82" i="2"/>
  <c r="P37" i="2"/>
  <c r="O71" i="2"/>
  <c r="W43" i="2"/>
  <c r="V77" i="2"/>
  <c r="Y46" i="2"/>
  <c r="X80" i="2"/>
  <c r="W41" i="2"/>
  <c r="V75" i="2"/>
  <c r="T38" i="2"/>
  <c r="S72" i="2"/>
  <c r="AD45" i="2"/>
  <c r="AC79" i="2"/>
  <c r="AA47" i="2"/>
  <c r="Z81" i="2"/>
  <c r="AG53" i="2"/>
  <c r="AF87" i="2"/>
  <c r="AD50" i="2"/>
  <c r="AC84" i="2"/>
  <c r="AJ56" i="2"/>
  <c r="AI90" i="2"/>
  <c r="AF52" i="2"/>
  <c r="AE86" i="2"/>
  <c r="S39" i="2"/>
  <c r="R73" i="2"/>
  <c r="T40" i="2"/>
  <c r="S74" i="2"/>
  <c r="AH54" i="2"/>
  <c r="AG88" i="2"/>
  <c r="AE51" i="2"/>
  <c r="AD85" i="2"/>
  <c r="AI55" i="2"/>
  <c r="AH89" i="2"/>
  <c r="V42" i="2"/>
  <c r="U76" i="2"/>
  <c r="V8" i="1"/>
  <c r="S97" i="1"/>
  <c r="Q101" i="1"/>
  <c r="P99" i="1"/>
  <c r="T3" i="1"/>
  <c r="A41" i="1"/>
  <c r="A42" i="1" s="1"/>
  <c r="A43" i="1"/>
  <c r="P100" i="1"/>
  <c r="B37" i="1"/>
  <c r="B35" i="1"/>
  <c r="B36" i="1" s="1"/>
  <c r="B33" i="1"/>
  <c r="T7" i="1"/>
  <c r="S6" i="1"/>
  <c r="A144" i="1"/>
  <c r="A142" i="1"/>
  <c r="A143" i="1" s="1"/>
  <c r="B134" i="1"/>
  <c r="B136" i="1"/>
  <c r="B138" i="1"/>
  <c r="AN57" i="2" l="1"/>
  <c r="AM91" i="2"/>
  <c r="AO60" i="2"/>
  <c r="AN94" i="2"/>
  <c r="AN59" i="2"/>
  <c r="AM93" i="2"/>
  <c r="AM58" i="2"/>
  <c r="AL92" i="2"/>
  <c r="AP61" i="2"/>
  <c r="AO95" i="2"/>
  <c r="O103" i="2"/>
  <c r="O31" i="4" s="1"/>
  <c r="A22" i="2"/>
  <c r="B21" i="2"/>
  <c r="AB48" i="2"/>
  <c r="AA82" i="2"/>
  <c r="X43" i="2"/>
  <c r="W77" i="2"/>
  <c r="Q37" i="2"/>
  <c r="P71" i="2"/>
  <c r="AB47" i="2"/>
  <c r="AA81" i="2"/>
  <c r="AE45" i="2"/>
  <c r="AE79" i="2" s="1"/>
  <c r="AD79" i="2"/>
  <c r="U38" i="2"/>
  <c r="T72" i="2"/>
  <c r="X41" i="2"/>
  <c r="W75" i="2"/>
  <c r="Z46" i="2"/>
  <c r="Y80" i="2"/>
  <c r="AH53" i="2"/>
  <c r="AG87" i="2"/>
  <c r="U40" i="2"/>
  <c r="T74" i="2"/>
  <c r="T39" i="2"/>
  <c r="S73" i="2"/>
  <c r="W42" i="2"/>
  <c r="V76" i="2"/>
  <c r="AJ55" i="2"/>
  <c r="AI89" i="2"/>
  <c r="AG52" i="2"/>
  <c r="AF86" i="2"/>
  <c r="AK56" i="2"/>
  <c r="AJ90" i="2"/>
  <c r="AF51" i="2"/>
  <c r="AE85" i="2"/>
  <c r="AI54" i="2"/>
  <c r="AH88" i="2"/>
  <c r="AE50" i="2"/>
  <c r="AD84" i="2"/>
  <c r="B137" i="1"/>
  <c r="R101" i="1"/>
  <c r="B40" i="1"/>
  <c r="B38" i="1"/>
  <c r="B39" i="1" s="1"/>
  <c r="Q100" i="1"/>
  <c r="A145" i="1"/>
  <c r="A146" i="1" s="1"/>
  <c r="A147" i="1"/>
  <c r="A44" i="1"/>
  <c r="A45" i="1" s="1"/>
  <c r="A46" i="1"/>
  <c r="T6" i="1"/>
  <c r="U3" i="1"/>
  <c r="U7" i="1"/>
  <c r="Q99" i="1"/>
  <c r="B139" i="1"/>
  <c r="B141" i="1"/>
  <c r="W8" i="1"/>
  <c r="T97" i="1"/>
  <c r="AO57" i="2" l="1"/>
  <c r="AN91" i="2"/>
  <c r="AQ61" i="2"/>
  <c r="AP95" i="2"/>
  <c r="P103" i="2"/>
  <c r="P31" i="4" s="1"/>
  <c r="AN58" i="2"/>
  <c r="AM92" i="2"/>
  <c r="AO59" i="2"/>
  <c r="AN93" i="2"/>
  <c r="AP60" i="2"/>
  <c r="AO94" i="2"/>
  <c r="A23" i="2"/>
  <c r="B22" i="2"/>
  <c r="AC48" i="2"/>
  <c r="AB82" i="2"/>
  <c r="Y43" i="2"/>
  <c r="X77" i="2"/>
  <c r="Q71" i="2"/>
  <c r="R37" i="2"/>
  <c r="AA46" i="2"/>
  <c r="Z80" i="2"/>
  <c r="Y41" i="2"/>
  <c r="X75" i="2"/>
  <c r="V38" i="2"/>
  <c r="U72" i="2"/>
  <c r="AC47" i="2"/>
  <c r="AB81" i="2"/>
  <c r="AI53" i="2"/>
  <c r="AH87" i="2"/>
  <c r="AK55" i="2"/>
  <c r="AJ89" i="2"/>
  <c r="AF50" i="2"/>
  <c r="AE84" i="2"/>
  <c r="AG51" i="2"/>
  <c r="AF85" i="2"/>
  <c r="V40" i="2"/>
  <c r="U74" i="2"/>
  <c r="AH52" i="2"/>
  <c r="AG86" i="2"/>
  <c r="AJ54" i="2"/>
  <c r="AI88" i="2"/>
  <c r="X42" i="2"/>
  <c r="W76" i="2"/>
  <c r="U39" i="2"/>
  <c r="T73" i="2"/>
  <c r="AL56" i="2"/>
  <c r="AK90" i="2"/>
  <c r="V7" i="1"/>
  <c r="V3" i="1"/>
  <c r="B144" i="1"/>
  <c r="B142" i="1"/>
  <c r="A47" i="1"/>
  <c r="A48" i="1" s="1"/>
  <c r="A49" i="1"/>
  <c r="B140" i="1"/>
  <c r="A150" i="1"/>
  <c r="A148" i="1"/>
  <c r="A149" i="1" s="1"/>
  <c r="R99" i="1"/>
  <c r="R100" i="1"/>
  <c r="B43" i="1"/>
  <c r="B41" i="1"/>
  <c r="S101" i="1"/>
  <c r="U6" i="1"/>
  <c r="U97" i="1"/>
  <c r="X8" i="1"/>
  <c r="AP57" i="2" l="1"/>
  <c r="AO91" i="2"/>
  <c r="AQ60" i="2"/>
  <c r="AP94" i="2"/>
  <c r="Q103" i="2"/>
  <c r="Q31" i="4" s="1"/>
  <c r="AR61" i="2"/>
  <c r="AQ95" i="2"/>
  <c r="AP59" i="2"/>
  <c r="AO93" i="2"/>
  <c r="AO58" i="2"/>
  <c r="AN92" i="2"/>
  <c r="A24" i="2"/>
  <c r="B24" i="2" s="1"/>
  <c r="B23" i="2"/>
  <c r="AD48" i="2"/>
  <c r="AC82" i="2"/>
  <c r="S37" i="2"/>
  <c r="R71" i="2"/>
  <c r="Z43" i="2"/>
  <c r="Y77" i="2"/>
  <c r="AD47" i="2"/>
  <c r="AC81" i="2"/>
  <c r="Z41" i="2"/>
  <c r="Y75" i="2"/>
  <c r="W38" i="2"/>
  <c r="V72" i="2"/>
  <c r="AB46" i="2"/>
  <c r="AA80" i="2"/>
  <c r="AK54" i="2"/>
  <c r="AJ88" i="2"/>
  <c r="AI52" i="2"/>
  <c r="AH86" i="2"/>
  <c r="AG50" i="2"/>
  <c r="AF84" i="2"/>
  <c r="AJ53" i="2"/>
  <c r="AI87" i="2"/>
  <c r="W40" i="2"/>
  <c r="V74" i="2"/>
  <c r="V39" i="2"/>
  <c r="U73" i="2"/>
  <c r="AM56" i="2"/>
  <c r="AL90" i="2"/>
  <c r="AH51" i="2"/>
  <c r="AG85" i="2"/>
  <c r="Y42" i="2"/>
  <c r="X76" i="2"/>
  <c r="AL55" i="2"/>
  <c r="AK89" i="2"/>
  <c r="A52" i="1"/>
  <c r="A50" i="1"/>
  <c r="A51" i="1" s="1"/>
  <c r="B42" i="1"/>
  <c r="B46" i="1"/>
  <c r="B44" i="1"/>
  <c r="B45" i="1" s="1"/>
  <c r="V6" i="1"/>
  <c r="A153" i="1"/>
  <c r="A151" i="1"/>
  <c r="A152" i="1" s="1"/>
  <c r="T101" i="1"/>
  <c r="S100" i="1"/>
  <c r="B143" i="1"/>
  <c r="B145" i="1"/>
  <c r="B147" i="1"/>
  <c r="V97" i="1"/>
  <c r="S99" i="1"/>
  <c r="W3" i="1"/>
  <c r="W7" i="1"/>
  <c r="AQ57" i="2" l="1"/>
  <c r="AQ91" i="2" s="1"/>
  <c r="AP91" i="2"/>
  <c r="AQ59" i="2"/>
  <c r="AP93" i="2"/>
  <c r="AS61" i="2"/>
  <c r="AR95" i="2"/>
  <c r="R103" i="2"/>
  <c r="R31" i="4" s="1"/>
  <c r="AP58" i="2"/>
  <c r="AO92" i="2"/>
  <c r="AR60" i="2"/>
  <c r="AQ94" i="2"/>
  <c r="AE48" i="2"/>
  <c r="AD82" i="2"/>
  <c r="AA43" i="2"/>
  <c r="Z77" i="2"/>
  <c r="T37" i="2"/>
  <c r="S71" i="2"/>
  <c r="X38" i="2"/>
  <c r="X72" i="2" s="1"/>
  <c r="W72" i="2"/>
  <c r="AC46" i="2"/>
  <c r="AB80" i="2"/>
  <c r="AA41" i="2"/>
  <c r="AA75" i="2" s="1"/>
  <c r="Z75" i="2"/>
  <c r="AE47" i="2"/>
  <c r="AD81" i="2"/>
  <c r="AK53" i="2"/>
  <c r="AJ87" i="2"/>
  <c r="AH50" i="2"/>
  <c r="AG84" i="2"/>
  <c r="AL54" i="2"/>
  <c r="AK88" i="2"/>
  <c r="W39" i="2"/>
  <c r="V73" i="2"/>
  <c r="X40" i="2"/>
  <c r="W74" i="2"/>
  <c r="Z42" i="2"/>
  <c r="Y76" i="2"/>
  <c r="AI51" i="2"/>
  <c r="AH85" i="2"/>
  <c r="AM55" i="2"/>
  <c r="AL89" i="2"/>
  <c r="AN56" i="2"/>
  <c r="AM90" i="2"/>
  <c r="AJ52" i="2"/>
  <c r="AI86" i="2"/>
  <c r="X7" i="1"/>
  <c r="X3" i="1"/>
  <c r="T99" i="1"/>
  <c r="A156" i="1"/>
  <c r="A154" i="1"/>
  <c r="A155" i="1" s="1"/>
  <c r="W6" i="1"/>
  <c r="B49" i="1"/>
  <c r="B47" i="1"/>
  <c r="B148" i="1"/>
  <c r="B150" i="1"/>
  <c r="B146" i="1"/>
  <c r="T100" i="1"/>
  <c r="W97" i="1"/>
  <c r="U101" i="1"/>
  <c r="A53" i="1"/>
  <c r="A54" i="1" s="1"/>
  <c r="A55" i="1"/>
  <c r="AS60" i="2" l="1"/>
  <c r="AR94" i="2"/>
  <c r="AQ58" i="2"/>
  <c r="AP92" i="2"/>
  <c r="S103" i="2"/>
  <c r="S31" i="4" s="1"/>
  <c r="AT61" i="2"/>
  <c r="AS95" i="2"/>
  <c r="AR59" i="2"/>
  <c r="AQ93" i="2"/>
  <c r="AF48" i="2"/>
  <c r="AE82" i="2"/>
  <c r="U37" i="2"/>
  <c r="T71" i="2"/>
  <c r="AA77" i="2"/>
  <c r="AB43" i="2"/>
  <c r="AF47" i="2"/>
  <c r="AE81" i="2"/>
  <c r="AD46" i="2"/>
  <c r="AC80" i="2"/>
  <c r="AM54" i="2"/>
  <c r="AL88" i="2"/>
  <c r="AK52" i="2"/>
  <c r="AJ86" i="2"/>
  <c r="Y40" i="2"/>
  <c r="X74" i="2"/>
  <c r="AO56" i="2"/>
  <c r="AN90" i="2"/>
  <c r="X39" i="2"/>
  <c r="W73" i="2"/>
  <c r="AN55" i="2"/>
  <c r="AM89" i="2"/>
  <c r="AI50" i="2"/>
  <c r="AH84" i="2"/>
  <c r="AA42" i="2"/>
  <c r="Z76" i="2"/>
  <c r="AJ51" i="2"/>
  <c r="AI85" i="2"/>
  <c r="AL53" i="2"/>
  <c r="AK87" i="2"/>
  <c r="B153" i="1"/>
  <c r="B151" i="1"/>
  <c r="U100" i="1"/>
  <c r="A157" i="1"/>
  <c r="A158" i="1" s="1"/>
  <c r="A159" i="1"/>
  <c r="X97" i="1"/>
  <c r="B149" i="1"/>
  <c r="B50" i="1"/>
  <c r="B51" i="1" s="1"/>
  <c r="B52" i="1"/>
  <c r="X6" i="1"/>
  <c r="U99" i="1"/>
  <c r="E83" i="1"/>
  <c r="A58" i="1"/>
  <c r="A56" i="1"/>
  <c r="A57" i="1" s="1"/>
  <c r="V101" i="1"/>
  <c r="Y3" i="1"/>
  <c r="B48" i="1"/>
  <c r="Y7" i="1"/>
  <c r="T103" i="2" l="1"/>
  <c r="T31" i="4" s="1"/>
  <c r="AR58" i="2"/>
  <c r="AR92" i="2" s="1"/>
  <c r="AQ92" i="2"/>
  <c r="AS59" i="2"/>
  <c r="AS93" i="2" s="1"/>
  <c r="AR93" i="2"/>
  <c r="AU61" i="2"/>
  <c r="AU95" i="2" s="1"/>
  <c r="AT95" i="2"/>
  <c r="AT60" i="2"/>
  <c r="AT94" i="2" s="1"/>
  <c r="AS94" i="2"/>
  <c r="AG48" i="2"/>
  <c r="AF82" i="2"/>
  <c r="AB77" i="2"/>
  <c r="AC43" i="2"/>
  <c r="AC77" i="2" s="1"/>
  <c r="AC103" i="2" s="1"/>
  <c r="U71" i="2"/>
  <c r="V37" i="2"/>
  <c r="AE46" i="2"/>
  <c r="AD80" i="2"/>
  <c r="AD103" i="2" s="1"/>
  <c r="AG47" i="2"/>
  <c r="AG81" i="2" s="1"/>
  <c r="AF81" i="2"/>
  <c r="AO55" i="2"/>
  <c r="AO89" i="2" s="1"/>
  <c r="AN89" i="2"/>
  <c r="Y39" i="2"/>
  <c r="Y73" i="2" s="1"/>
  <c r="X73" i="2"/>
  <c r="X103" i="2" s="1"/>
  <c r="Z40" i="2"/>
  <c r="Z74" i="2" s="1"/>
  <c r="Z103" i="2" s="1"/>
  <c r="Y74" i="2"/>
  <c r="AK51" i="2"/>
  <c r="AK85" i="2" s="1"/>
  <c r="AJ85" i="2"/>
  <c r="AB42" i="2"/>
  <c r="AB76" i="2" s="1"/>
  <c r="AA76" i="2"/>
  <c r="AA103" i="2" s="1"/>
  <c r="AL52" i="2"/>
  <c r="AL86" i="2" s="1"/>
  <c r="AK86" i="2"/>
  <c r="AM53" i="2"/>
  <c r="AM87" i="2" s="1"/>
  <c r="AL87" i="2"/>
  <c r="AP56" i="2"/>
  <c r="AP90" i="2" s="1"/>
  <c r="AO90" i="2"/>
  <c r="AJ50" i="2"/>
  <c r="AJ84" i="2" s="1"/>
  <c r="AI84" i="2"/>
  <c r="AN54" i="2"/>
  <c r="AN88" i="2" s="1"/>
  <c r="AM88" i="2"/>
  <c r="B55" i="1"/>
  <c r="B53" i="1"/>
  <c r="E92" i="1"/>
  <c r="E90" i="1"/>
  <c r="E91" i="1"/>
  <c r="Z7" i="1"/>
  <c r="V99" i="1"/>
  <c r="Y97" i="1"/>
  <c r="Z3" i="1"/>
  <c r="A160" i="1"/>
  <c r="A161" i="1" s="1"/>
  <c r="A162" i="1"/>
  <c r="W101" i="1"/>
  <c r="Y6" i="1"/>
  <c r="V100" i="1"/>
  <c r="A61" i="1"/>
  <c r="A59" i="1"/>
  <c r="B152" i="1"/>
  <c r="B156" i="1"/>
  <c r="B154" i="1"/>
  <c r="AB103" i="2" l="1"/>
  <c r="Y103" i="2"/>
  <c r="U103" i="2"/>
  <c r="U31" i="4" s="1"/>
  <c r="AH48" i="2"/>
  <c r="AH82" i="2" s="1"/>
  <c r="AG82" i="2"/>
  <c r="AG103" i="2" s="1"/>
  <c r="W37" i="2"/>
  <c r="W71" i="2" s="1"/>
  <c r="V71" i="2"/>
  <c r="AF46" i="2"/>
  <c r="AF80" i="2" s="1"/>
  <c r="AF103" i="2" s="1"/>
  <c r="AE80" i="2"/>
  <c r="AE103" i="2" s="1"/>
  <c r="X101" i="1"/>
  <c r="A64" i="1"/>
  <c r="A62" i="1"/>
  <c r="A63" i="1" s="1"/>
  <c r="AA3" i="1"/>
  <c r="W100" i="1"/>
  <c r="Z6" i="1"/>
  <c r="B155" i="1"/>
  <c r="B159" i="1"/>
  <c r="B157" i="1"/>
  <c r="W99" i="1"/>
  <c r="Z97" i="1"/>
  <c r="B54" i="1"/>
  <c r="AA7" i="1"/>
  <c r="A163" i="1"/>
  <c r="A164" i="1" s="1"/>
  <c r="A165" i="1"/>
  <c r="B58" i="1"/>
  <c r="B56" i="1"/>
  <c r="B57" i="1" s="1"/>
  <c r="A60" i="1"/>
  <c r="M41" i="4" l="1"/>
  <c r="V103" i="2"/>
  <c r="V31" i="4" s="1"/>
  <c r="W103" i="2"/>
  <c r="AA97" i="1"/>
  <c r="B59" i="1"/>
  <c r="B60" i="1" s="1"/>
  <c r="B61" i="1"/>
  <c r="X99" i="1"/>
  <c r="AB3" i="1"/>
  <c r="A168" i="1"/>
  <c r="A166" i="1"/>
  <c r="A167" i="1" s="1"/>
  <c r="AA6" i="1"/>
  <c r="AB7" i="1"/>
  <c r="B158" i="1"/>
  <c r="A67" i="1"/>
  <c r="A65" i="1"/>
  <c r="A66" i="1" s="1"/>
  <c r="X100" i="1"/>
  <c r="B160" i="1"/>
  <c r="B162" i="1"/>
  <c r="W31" i="4" l="1"/>
  <c r="Y31" i="4" s="1"/>
  <c r="F29" i="2"/>
  <c r="F30" i="2" s="1"/>
  <c r="D29" i="2"/>
  <c r="D30" i="2" s="1"/>
  <c r="E44" i="4"/>
  <c r="A171" i="1"/>
  <c r="A169" i="1"/>
  <c r="A170" i="1" s="1"/>
  <c r="AC7" i="1"/>
  <c r="B62" i="1"/>
  <c r="B64" i="1"/>
  <c r="B165" i="1"/>
  <c r="B163" i="1"/>
  <c r="AB6" i="1"/>
  <c r="AB97" i="1"/>
  <c r="A68" i="1"/>
  <c r="A69" i="1" s="1"/>
  <c r="A70" i="1"/>
  <c r="B161" i="1"/>
  <c r="AC3" i="1"/>
  <c r="B168" i="1" l="1"/>
  <c r="B166" i="1"/>
  <c r="AD3" i="1"/>
  <c r="AC6" i="1"/>
  <c r="B164" i="1"/>
  <c r="B65" i="1"/>
  <c r="B66" i="1" s="1"/>
  <c r="B67" i="1"/>
  <c r="A71" i="1"/>
  <c r="A72" i="1" s="1"/>
  <c r="A73" i="1"/>
  <c r="AC97" i="1"/>
  <c r="B63" i="1"/>
  <c r="AD7" i="1"/>
  <c r="A172" i="1"/>
  <c r="A173" i="1" s="1"/>
  <c r="A174" i="1"/>
  <c r="B70" i="1" l="1"/>
  <c r="B68" i="1"/>
  <c r="AE7" i="1"/>
  <c r="AD97" i="1"/>
  <c r="AE3" i="1"/>
  <c r="B167" i="1"/>
  <c r="A76" i="1"/>
  <c r="A74" i="1"/>
  <c r="A75" i="1" s="1"/>
  <c r="B169" i="1"/>
  <c r="B171" i="1"/>
  <c r="AD6" i="1"/>
  <c r="A177" i="1"/>
  <c r="A175" i="1"/>
  <c r="A176" i="1" s="1"/>
  <c r="A180" i="1" l="1"/>
  <c r="A181" i="1" s="1"/>
  <c r="A182" i="1" s="1"/>
  <c r="A178" i="1"/>
  <c r="A179" i="1" s="1"/>
  <c r="B174" i="1"/>
  <c r="B172" i="1"/>
  <c r="B170" i="1"/>
  <c r="A77" i="1"/>
  <c r="A78" i="1" s="1"/>
  <c r="A79" i="1"/>
  <c r="A80" i="1" s="1"/>
  <c r="A81" i="1" s="1"/>
  <c r="AF3" i="1"/>
  <c r="AF7" i="1"/>
  <c r="AE97" i="1"/>
  <c r="AE6" i="1"/>
  <c r="B69" i="1"/>
  <c r="B73" i="1"/>
  <c r="B71" i="1"/>
  <c r="B72" i="1" s="1"/>
  <c r="E85" i="1" l="1"/>
  <c r="E86" i="1" s="1"/>
  <c r="F85" i="1"/>
  <c r="AF97" i="1"/>
  <c r="E198" i="1"/>
  <c r="E196" i="1"/>
  <c r="E197" i="1"/>
  <c r="B76" i="1"/>
  <c r="B74" i="1"/>
  <c r="B75" i="1" s="1"/>
  <c r="B173" i="1"/>
  <c r="AF6" i="1"/>
  <c r="B177" i="1"/>
  <c r="B175" i="1"/>
  <c r="B178" i="1" l="1"/>
  <c r="B180" i="1"/>
  <c r="E201" i="1"/>
  <c r="E199" i="1"/>
  <c r="B176" i="1"/>
  <c r="F102" i="1"/>
  <c r="F9" i="1"/>
  <c r="F103" i="1"/>
  <c r="B79" i="1"/>
  <c r="B80" i="1" s="1"/>
  <c r="B81" i="1" s="1"/>
  <c r="B77" i="1"/>
  <c r="B78" i="1" l="1"/>
  <c r="F87" i="1" s="1"/>
  <c r="F83" i="1"/>
  <c r="E87" i="1"/>
  <c r="E88" i="1" s="1"/>
  <c r="G103" i="1"/>
  <c r="D103" i="1"/>
  <c r="F192" i="1"/>
  <c r="F104" i="1"/>
  <c r="G9" i="1"/>
  <c r="H9" i="1" s="1"/>
  <c r="I9" i="1" s="1"/>
  <c r="J9" i="1" s="1"/>
  <c r="K9" i="1" s="1"/>
  <c r="L9" i="1" s="1"/>
  <c r="B181" i="1"/>
  <c r="G102" i="1"/>
  <c r="D102" i="1"/>
  <c r="F191" i="1"/>
  <c r="B179" i="1"/>
  <c r="G104" i="1" l="1"/>
  <c r="F193" i="1"/>
  <c r="D104" i="1"/>
  <c r="H103" i="1"/>
  <c r="M9" i="1"/>
  <c r="F197" i="1"/>
  <c r="F184" i="1"/>
  <c r="F196" i="1"/>
  <c r="F90" i="1"/>
  <c r="F91" i="1"/>
  <c r="F92" i="1"/>
  <c r="H102" i="1"/>
  <c r="B182" i="1"/>
  <c r="F186" i="1" l="1"/>
  <c r="F188" i="1"/>
  <c r="F187" i="1"/>
  <c r="I102" i="1"/>
  <c r="F201" i="1"/>
  <c r="F199" i="1"/>
  <c r="N9" i="1"/>
  <c r="I103" i="1"/>
  <c r="F198" i="1"/>
  <c r="H104" i="1"/>
  <c r="O9" i="1" l="1"/>
  <c r="J102" i="1"/>
  <c r="J103" i="1"/>
  <c r="I104" i="1"/>
  <c r="P9" i="1" l="1"/>
  <c r="J104" i="1"/>
  <c r="K103" i="1"/>
  <c r="K102" i="1"/>
  <c r="L102" i="1" l="1"/>
  <c r="L103" i="1"/>
  <c r="K104" i="1"/>
  <c r="Q9" i="1"/>
  <c r="R9" i="1" l="1"/>
  <c r="L104" i="1"/>
  <c r="M103" i="1"/>
  <c r="M102" i="1"/>
  <c r="N102" i="1" l="1"/>
  <c r="N103" i="1"/>
  <c r="M104" i="1"/>
  <c r="S9" i="1"/>
  <c r="T9" i="1" l="1"/>
  <c r="N104" i="1"/>
  <c r="O103" i="1"/>
  <c r="O102" i="1"/>
  <c r="P102" i="1" l="1"/>
  <c r="P103" i="1"/>
  <c r="O104" i="1"/>
  <c r="U9" i="1"/>
  <c r="Q102" i="1" l="1"/>
  <c r="P104" i="1"/>
  <c r="Q103" i="1"/>
  <c r="V9" i="1"/>
  <c r="W9" i="1" l="1"/>
  <c r="R103" i="1"/>
  <c r="Q104" i="1"/>
  <c r="R102" i="1"/>
  <c r="R104" i="1" l="1"/>
  <c r="S102" i="1"/>
  <c r="S103" i="1"/>
  <c r="X9" i="1"/>
  <c r="Y9" i="1" l="1"/>
  <c r="T103" i="1"/>
  <c r="T102" i="1"/>
  <c r="S104" i="1"/>
  <c r="U102" i="1" l="1"/>
  <c r="U103" i="1"/>
  <c r="T104" i="1"/>
  <c r="G85" i="1" l="1"/>
  <c r="V103" i="1"/>
  <c r="U104" i="1"/>
  <c r="V102" i="1"/>
  <c r="G83" i="1" l="1"/>
  <c r="W102" i="1"/>
  <c r="W103" i="1"/>
  <c r="V104" i="1"/>
  <c r="G10" i="1"/>
  <c r="G106" i="1"/>
  <c r="G105" i="1"/>
  <c r="G87" i="1"/>
  <c r="G90" i="1" l="1"/>
  <c r="G92" i="1"/>
  <c r="G91" i="1"/>
  <c r="W104" i="1"/>
  <c r="H106" i="1"/>
  <c r="D106" i="1"/>
  <c r="G192" i="1"/>
  <c r="X103" i="1"/>
  <c r="H105" i="1"/>
  <c r="D105" i="1"/>
  <c r="G191" i="1"/>
  <c r="G107" i="1"/>
  <c r="H10" i="1"/>
  <c r="I10" i="1" s="1"/>
  <c r="J10" i="1" s="1"/>
  <c r="K10" i="1" s="1"/>
  <c r="L10" i="1" s="1"/>
  <c r="M10" i="1" s="1"/>
  <c r="X102" i="1"/>
  <c r="I105" i="1" l="1"/>
  <c r="G197" i="1"/>
  <c r="Y102" i="1"/>
  <c r="I106" i="1"/>
  <c r="N10" i="1"/>
  <c r="H107" i="1"/>
  <c r="D107" i="1"/>
  <c r="G193" i="1"/>
  <c r="X104" i="1"/>
  <c r="Y103" i="1"/>
  <c r="G184" i="1"/>
  <c r="G196" i="1"/>
  <c r="J106" i="1" l="1"/>
  <c r="Y104" i="1"/>
  <c r="G198" i="1"/>
  <c r="G199" i="1" s="1"/>
  <c r="I107" i="1"/>
  <c r="G187" i="1"/>
  <c r="G186" i="1"/>
  <c r="G188" i="1"/>
  <c r="J105" i="1"/>
  <c r="G201" i="1"/>
  <c r="O10" i="1"/>
  <c r="P10" i="1" l="1"/>
  <c r="K105" i="1"/>
  <c r="K106" i="1"/>
  <c r="J107" i="1"/>
  <c r="L106" i="1" l="1"/>
  <c r="K107" i="1"/>
  <c r="L105" i="1"/>
  <c r="Q10" i="1"/>
  <c r="R10" i="1" l="1"/>
  <c r="M105" i="1"/>
  <c r="L107" i="1"/>
  <c r="M106" i="1"/>
  <c r="N106" i="1" l="1"/>
  <c r="N105" i="1"/>
  <c r="M107" i="1"/>
  <c r="S10" i="1"/>
  <c r="T10" i="1" l="1"/>
  <c r="N107" i="1"/>
  <c r="O105" i="1"/>
  <c r="O106" i="1"/>
  <c r="O107" i="1" l="1"/>
  <c r="P106" i="1"/>
  <c r="P105" i="1"/>
  <c r="U10" i="1"/>
  <c r="V10" i="1" l="1"/>
  <c r="Q105" i="1"/>
  <c r="Q106" i="1"/>
  <c r="P107" i="1"/>
  <c r="Q107" i="1" l="1"/>
  <c r="R106" i="1"/>
  <c r="R105" i="1"/>
  <c r="W10" i="1"/>
  <c r="X10" i="1" l="1"/>
  <c r="S105" i="1"/>
  <c r="S106" i="1"/>
  <c r="R107" i="1"/>
  <c r="S107" i="1" l="1"/>
  <c r="T106" i="1"/>
  <c r="T105" i="1"/>
  <c r="Y10" i="1"/>
  <c r="Z10" i="1" l="1"/>
  <c r="U105" i="1"/>
  <c r="U106" i="1"/>
  <c r="T107" i="1"/>
  <c r="U107" i="1" l="1"/>
  <c r="V106" i="1"/>
  <c r="V105" i="1"/>
  <c r="W105" i="1" l="1"/>
  <c r="H85" i="1"/>
  <c r="W106" i="1"/>
  <c r="V107" i="1"/>
  <c r="W107" i="1" l="1"/>
  <c r="X106" i="1"/>
  <c r="H108" i="1"/>
  <c r="H109" i="1"/>
  <c r="H11" i="1"/>
  <c r="H87" i="1"/>
  <c r="X105" i="1"/>
  <c r="H110" i="1" l="1"/>
  <c r="I11" i="1"/>
  <c r="J11" i="1" s="1"/>
  <c r="K11" i="1" s="1"/>
  <c r="L11" i="1" s="1"/>
  <c r="M11" i="1" s="1"/>
  <c r="N11" i="1" s="1"/>
  <c r="I109" i="1"/>
  <c r="D109" i="1"/>
  <c r="H192" i="1"/>
  <c r="H83" i="1"/>
  <c r="I108" i="1"/>
  <c r="D108" i="1"/>
  <c r="H191" i="1"/>
  <c r="Y106" i="1"/>
  <c r="Y105" i="1"/>
  <c r="X107" i="1"/>
  <c r="J108" i="1" l="1"/>
  <c r="Y107" i="1"/>
  <c r="H197" i="1"/>
  <c r="H196" i="1"/>
  <c r="H91" i="1"/>
  <c r="H90" i="1"/>
  <c r="H92" i="1"/>
  <c r="J109" i="1"/>
  <c r="Z105" i="1"/>
  <c r="Z106" i="1"/>
  <c r="O11" i="1"/>
  <c r="I110" i="1"/>
  <c r="D110" i="1"/>
  <c r="H193" i="1"/>
  <c r="H184" i="1"/>
  <c r="P11" i="1" l="1"/>
  <c r="H201" i="1"/>
  <c r="H198" i="1"/>
  <c r="H199" i="1" s="1"/>
  <c r="K109" i="1"/>
  <c r="Z107" i="1"/>
  <c r="H187" i="1"/>
  <c r="H186" i="1"/>
  <c r="H188" i="1"/>
  <c r="J110" i="1"/>
  <c r="K108" i="1"/>
  <c r="K110" i="1" l="1"/>
  <c r="L108" i="1"/>
  <c r="L109" i="1"/>
  <c r="Q11" i="1"/>
  <c r="M109" i="1" l="1"/>
  <c r="M108" i="1"/>
  <c r="R11" i="1"/>
  <c r="L110" i="1"/>
  <c r="M110" i="1" l="1"/>
  <c r="S11" i="1"/>
  <c r="N108" i="1"/>
  <c r="N109" i="1"/>
  <c r="T11" i="1" l="1"/>
  <c r="O109" i="1"/>
  <c r="O108" i="1"/>
  <c r="N110" i="1"/>
  <c r="O110" i="1" l="1"/>
  <c r="P108" i="1"/>
  <c r="P109" i="1"/>
  <c r="U11" i="1"/>
  <c r="Q109" i="1" l="1"/>
  <c r="V11" i="1"/>
  <c r="Q108" i="1"/>
  <c r="P110" i="1"/>
  <c r="Q110" i="1" l="1"/>
  <c r="R108" i="1"/>
  <c r="W11" i="1"/>
  <c r="R109" i="1"/>
  <c r="X11" i="1" l="1"/>
  <c r="S108" i="1"/>
  <c r="S109" i="1"/>
  <c r="R110" i="1"/>
  <c r="T108" i="1" l="1"/>
  <c r="S110" i="1"/>
  <c r="T109" i="1"/>
  <c r="Y11" i="1"/>
  <c r="Z11" i="1" l="1"/>
  <c r="U109" i="1"/>
  <c r="T110" i="1"/>
  <c r="U108" i="1"/>
  <c r="V108" i="1" l="1"/>
  <c r="V109" i="1"/>
  <c r="U110" i="1"/>
  <c r="AA11" i="1"/>
  <c r="V110" i="1" l="1"/>
  <c r="W109" i="1"/>
  <c r="W108" i="1"/>
  <c r="X108" i="1" l="1"/>
  <c r="I85" i="1"/>
  <c r="X109" i="1"/>
  <c r="W110" i="1"/>
  <c r="X110" i="1" l="1"/>
  <c r="I111" i="1"/>
  <c r="I112" i="1"/>
  <c r="I12" i="1"/>
  <c r="I87" i="1"/>
  <c r="I83" i="1"/>
  <c r="Y109" i="1"/>
  <c r="Y108" i="1"/>
  <c r="I92" i="1" l="1"/>
  <c r="I91" i="1"/>
  <c r="I90" i="1"/>
  <c r="I113" i="1"/>
  <c r="J12" i="1"/>
  <c r="J112" i="1"/>
  <c r="D112" i="1"/>
  <c r="I192" i="1"/>
  <c r="J111" i="1"/>
  <c r="D111" i="1"/>
  <c r="I191" i="1"/>
  <c r="Z109" i="1"/>
  <c r="Z108" i="1"/>
  <c r="Y110" i="1"/>
  <c r="I196" i="1" l="1"/>
  <c r="K12" i="1"/>
  <c r="L12" i="1" s="1"/>
  <c r="M12" i="1" s="1"/>
  <c r="N12" i="1" s="1"/>
  <c r="O12" i="1" s="1"/>
  <c r="J113" i="1"/>
  <c r="D113" i="1"/>
  <c r="I184" i="1"/>
  <c r="I193" i="1"/>
  <c r="I197" i="1"/>
  <c r="AA108" i="1"/>
  <c r="K112" i="1"/>
  <c r="AA109" i="1"/>
  <c r="K111" i="1"/>
  <c r="Z110" i="1"/>
  <c r="I201" i="1" l="1"/>
  <c r="AA110" i="1"/>
  <c r="L111" i="1"/>
  <c r="L112" i="1"/>
  <c r="I186" i="1"/>
  <c r="I187" i="1"/>
  <c r="I188" i="1"/>
  <c r="I198" i="1"/>
  <c r="I199" i="1" s="1"/>
  <c r="K113" i="1"/>
  <c r="P12" i="1"/>
  <c r="M112" i="1" l="1"/>
  <c r="M111" i="1"/>
  <c r="Q12" i="1"/>
  <c r="L113" i="1"/>
  <c r="R12" i="1" l="1"/>
  <c r="M113" i="1"/>
  <c r="N111" i="1"/>
  <c r="N112" i="1"/>
  <c r="O111" i="1" l="1"/>
  <c r="N113" i="1"/>
  <c r="O112" i="1"/>
  <c r="S12" i="1"/>
  <c r="T12" i="1" l="1"/>
  <c r="P112" i="1"/>
  <c r="O113" i="1"/>
  <c r="P111" i="1"/>
  <c r="Q111" i="1" l="1"/>
  <c r="P113" i="1"/>
  <c r="Q112" i="1"/>
  <c r="U12" i="1"/>
  <c r="V12" i="1" l="1"/>
  <c r="R112" i="1"/>
  <c r="Q113" i="1"/>
  <c r="R111" i="1"/>
  <c r="S111" i="1" l="1"/>
  <c r="R113" i="1"/>
  <c r="S112" i="1"/>
  <c r="W12" i="1"/>
  <c r="X12" i="1" l="1"/>
  <c r="S113" i="1"/>
  <c r="T112" i="1"/>
  <c r="T111" i="1"/>
  <c r="U111" i="1" l="1"/>
  <c r="U112" i="1"/>
  <c r="T113" i="1"/>
  <c r="Y12" i="1"/>
  <c r="U113" i="1" l="1"/>
  <c r="Z12" i="1"/>
  <c r="V112" i="1"/>
  <c r="V111" i="1"/>
  <c r="W112" i="1" l="1"/>
  <c r="W111" i="1"/>
  <c r="AA12" i="1"/>
  <c r="V113" i="1"/>
  <c r="W113" i="1" l="1"/>
  <c r="AB12" i="1"/>
  <c r="X111" i="1"/>
  <c r="X112" i="1"/>
  <c r="Y112" i="1" s="1"/>
  <c r="Z112" i="1" l="1"/>
  <c r="J85" i="1"/>
  <c r="Y111" i="1"/>
  <c r="X113" i="1"/>
  <c r="Y113" i="1" s="1"/>
  <c r="Z111" i="1" l="1"/>
  <c r="Z113" i="1"/>
  <c r="AA112" i="1"/>
  <c r="AB112" i="1" l="1"/>
  <c r="AA113" i="1"/>
  <c r="J83" i="1"/>
  <c r="AA111" i="1"/>
  <c r="AB113" i="1" l="1"/>
  <c r="AB111" i="1"/>
  <c r="J92" i="1"/>
  <c r="K85" i="1"/>
  <c r="J184" i="1"/>
  <c r="J191" i="1"/>
  <c r="J192" i="1"/>
  <c r="J193" i="1"/>
  <c r="J188" i="1" l="1"/>
  <c r="J186" i="1"/>
  <c r="J187" i="1"/>
  <c r="K83" i="1" l="1"/>
  <c r="K92" i="1" l="1"/>
  <c r="L85" i="1"/>
  <c r="K184" i="1"/>
  <c r="K192" i="1"/>
  <c r="K191" i="1"/>
  <c r="K193" i="1"/>
  <c r="K187" i="1" l="1"/>
  <c r="K186" i="1"/>
  <c r="K188" i="1"/>
  <c r="L83" i="1" l="1"/>
  <c r="L92" i="1" l="1"/>
  <c r="M85" i="1"/>
  <c r="L184" i="1"/>
  <c r="L192" i="1"/>
  <c r="L191" i="1"/>
  <c r="L193" i="1"/>
  <c r="L188" i="1" l="1"/>
  <c r="L186" i="1"/>
  <c r="L187" i="1"/>
  <c r="M83" i="1" l="1"/>
  <c r="M92" i="1" l="1"/>
  <c r="N85" i="1"/>
  <c r="M184" i="1"/>
  <c r="M192" i="1"/>
  <c r="M191" i="1"/>
  <c r="M193" i="1"/>
  <c r="M188" i="1" l="1"/>
  <c r="M187" i="1"/>
  <c r="M186" i="1"/>
  <c r="N83" i="1" l="1"/>
  <c r="N92" i="1" l="1"/>
  <c r="N184" i="1"/>
  <c r="N191" i="1"/>
  <c r="N192" i="1"/>
  <c r="N193" i="1"/>
  <c r="O85" i="1"/>
  <c r="N188" i="1" l="1"/>
  <c r="N187" i="1"/>
  <c r="N186" i="1"/>
  <c r="O83" i="1" l="1"/>
  <c r="O92" i="1" l="1"/>
  <c r="P85" i="1"/>
  <c r="O184" i="1"/>
  <c r="O192" i="1"/>
  <c r="O191" i="1"/>
  <c r="O193" i="1"/>
  <c r="O188" i="1" l="1"/>
  <c r="O186" i="1"/>
  <c r="O187" i="1"/>
  <c r="P83" i="1" l="1"/>
  <c r="P92" i="1" l="1"/>
  <c r="Q85" i="1"/>
  <c r="P184" i="1"/>
  <c r="P191" i="1"/>
  <c r="P192" i="1"/>
  <c r="P193" i="1"/>
  <c r="P187" i="1" l="1"/>
  <c r="P186" i="1"/>
  <c r="P188" i="1"/>
  <c r="Q83" i="1" l="1"/>
  <c r="Q92" i="1" l="1"/>
  <c r="R85" i="1"/>
  <c r="Q184" i="1"/>
  <c r="Q192" i="1"/>
  <c r="Q191" i="1"/>
  <c r="Q193" i="1"/>
  <c r="Q188" i="1" l="1"/>
  <c r="Q187" i="1"/>
  <c r="Q186" i="1"/>
  <c r="R83" i="1" l="1"/>
  <c r="R92" i="1" l="1"/>
  <c r="S85" i="1"/>
  <c r="R184" i="1"/>
  <c r="R191" i="1"/>
  <c r="R192" i="1"/>
  <c r="R193" i="1"/>
  <c r="R186" i="1" l="1"/>
  <c r="R188" i="1"/>
  <c r="R187" i="1"/>
  <c r="S83" i="1" l="1"/>
  <c r="S92" i="1" l="1"/>
  <c r="T85" i="1"/>
  <c r="S184" i="1"/>
  <c r="S192" i="1"/>
  <c r="S191" i="1"/>
  <c r="S193" i="1"/>
  <c r="S187" i="1" l="1"/>
  <c r="S186" i="1"/>
  <c r="S188" i="1"/>
  <c r="T83" i="1" l="1"/>
  <c r="T92" i="1" l="1"/>
  <c r="U85" i="1"/>
  <c r="T184" i="1"/>
  <c r="T192" i="1"/>
  <c r="T191" i="1"/>
  <c r="T193" i="1"/>
  <c r="T187" i="1" l="1"/>
  <c r="T188" i="1"/>
  <c r="T186" i="1"/>
  <c r="U83" i="1" l="1"/>
  <c r="U92" i="1" l="1"/>
  <c r="U184" i="1"/>
  <c r="U191" i="1"/>
  <c r="U192" i="1"/>
  <c r="U193" i="1"/>
  <c r="V85" i="1"/>
  <c r="U186" i="1" l="1"/>
  <c r="U187" i="1"/>
  <c r="U188" i="1"/>
  <c r="V83" i="1" l="1"/>
  <c r="V92" i="1" l="1"/>
  <c r="V184" i="1"/>
  <c r="V192" i="1"/>
  <c r="V191" i="1"/>
  <c r="V193" i="1"/>
  <c r="V186" i="1" l="1"/>
  <c r="V187" i="1"/>
  <c r="V188" i="1"/>
  <c r="W85" i="1"/>
  <c r="W83" i="1" l="1"/>
  <c r="W92" i="1" l="1"/>
  <c r="W184" i="1"/>
  <c r="W191" i="1"/>
  <c r="W192" i="1"/>
  <c r="W193" i="1"/>
  <c r="W188" i="1" l="1"/>
  <c r="W187" i="1"/>
  <c r="W186" i="1"/>
  <c r="X85" i="1"/>
  <c r="X83" i="1" l="1"/>
  <c r="X90" i="1" l="1"/>
  <c r="X92" i="1"/>
  <c r="Y85" i="1"/>
  <c r="X184" i="1"/>
  <c r="X192" i="1"/>
  <c r="X193" i="1"/>
  <c r="X191" i="1"/>
  <c r="X188" i="1" l="1"/>
  <c r="X186" i="1"/>
  <c r="X187" i="1"/>
  <c r="Y83" i="1" l="1"/>
  <c r="Y90" i="1" l="1"/>
  <c r="Y92" i="1"/>
  <c r="Z85" i="1"/>
  <c r="Y184" i="1"/>
  <c r="Y192" i="1"/>
  <c r="Y193" i="1"/>
  <c r="Y191" i="1"/>
  <c r="Y186" i="1" l="1"/>
  <c r="Y187" i="1"/>
  <c r="Y188" i="1"/>
  <c r="Z83" i="1" l="1"/>
  <c r="AA85" i="1" l="1"/>
  <c r="Z90" i="1"/>
  <c r="Z92" i="1"/>
  <c r="Z184" i="1"/>
  <c r="Z192" i="1"/>
  <c r="Z193" i="1"/>
  <c r="Z191" i="1"/>
  <c r="Z188" i="1" l="1"/>
  <c r="Z187" i="1"/>
  <c r="Z186" i="1"/>
  <c r="AA83" i="1" l="1"/>
  <c r="AA92" i="1" l="1"/>
  <c r="AA90" i="1"/>
  <c r="AA192" i="1"/>
  <c r="AA193" i="1"/>
  <c r="AA191" i="1"/>
  <c r="AA184" i="1"/>
  <c r="AA188" i="1" l="1"/>
  <c r="AA187" i="1"/>
  <c r="AA186" i="1"/>
  <c r="AB85" i="1"/>
  <c r="AB83" i="1" l="1"/>
  <c r="AB92" i="1" l="1"/>
  <c r="AB90" i="1"/>
  <c r="AB192" i="1"/>
  <c r="AB193" i="1"/>
  <c r="AB184" i="1"/>
  <c r="AB191" i="1"/>
  <c r="AB187" i="1" l="1"/>
  <c r="AB186" i="1"/>
  <c r="AB188" i="1"/>
  <c r="F84" i="1" l="1"/>
  <c r="F86" i="1" l="1"/>
  <c r="F88" i="1"/>
  <c r="AD196" i="1" l="1"/>
  <c r="AF196" i="1"/>
  <c r="T197" i="1"/>
  <c r="W197" i="1"/>
  <c r="R197" i="1"/>
  <c r="S196" i="1"/>
  <c r="R196" i="1"/>
  <c r="U197" i="1"/>
  <c r="J197" i="1"/>
  <c r="AE197" i="1"/>
  <c r="O197" i="1"/>
  <c r="M197" i="1"/>
  <c r="L196" i="1"/>
  <c r="V196" i="1"/>
  <c r="AA197" i="1"/>
  <c r="O196" i="1"/>
  <c r="Z196" i="1"/>
  <c r="P197" i="1"/>
  <c r="Y197" i="1"/>
  <c r="M196" i="1"/>
  <c r="K196" i="1"/>
  <c r="AB197" i="1"/>
  <c r="N197" i="1"/>
  <c r="V197" i="1"/>
  <c r="U196" i="1"/>
  <c r="AB196" i="1"/>
  <c r="W196" i="1"/>
  <c r="AC196" i="1"/>
  <c r="N196" i="1"/>
  <c r="AF197" i="1"/>
  <c r="P196" i="1"/>
  <c r="AA196" i="1"/>
  <c r="J196" i="1"/>
  <c r="Y196" i="1"/>
  <c r="Q196" i="1"/>
  <c r="AC197" i="1"/>
  <c r="S197" i="1"/>
  <c r="X196" i="1"/>
  <c r="T196" i="1"/>
  <c r="L197" i="1"/>
  <c r="X197" i="1"/>
  <c r="K197" i="1"/>
  <c r="Z197" i="1"/>
  <c r="Q197" i="1"/>
  <c r="AE196" i="1"/>
  <c r="AD197" i="1"/>
  <c r="V198" i="1"/>
  <c r="L198" i="1"/>
  <c r="T198" i="1"/>
  <c r="AC198" i="1"/>
  <c r="AA198" i="1"/>
  <c r="AB198" i="1"/>
  <c r="Q198" i="1"/>
  <c r="W198" i="1"/>
  <c r="S198" i="1"/>
  <c r="N198" i="1"/>
  <c r="X198" i="1"/>
  <c r="R198" i="1"/>
  <c r="Y198" i="1"/>
  <c r="AF198" i="1"/>
  <c r="Z198" i="1"/>
  <c r="K198" i="1"/>
  <c r="M198" i="1"/>
  <c r="U198" i="1"/>
  <c r="J198" i="1"/>
  <c r="AD198" i="1"/>
  <c r="P198" i="1"/>
  <c r="O198" i="1"/>
  <c r="AE198" i="1"/>
  <c r="AE201" i="1" l="1"/>
  <c r="AE199" i="1"/>
  <c r="J199" i="1"/>
  <c r="J201" i="1"/>
  <c r="AA199" i="1"/>
  <c r="AA201" i="1"/>
  <c r="M201" i="1"/>
  <c r="M199" i="1"/>
  <c r="P199" i="1"/>
  <c r="P201" i="1"/>
  <c r="R201" i="1"/>
  <c r="R199" i="1"/>
  <c r="N199" i="1"/>
  <c r="N201" i="1"/>
  <c r="Z201" i="1"/>
  <c r="Z199" i="1"/>
  <c r="T201" i="1"/>
  <c r="T199" i="1"/>
  <c r="W201" i="1"/>
  <c r="W199" i="1"/>
  <c r="AB199" i="1"/>
  <c r="AB201" i="1"/>
  <c r="V199" i="1"/>
  <c r="V201" i="1"/>
  <c r="AF201" i="1"/>
  <c r="AF199" i="1"/>
  <c r="U201" i="1"/>
  <c r="U199" i="1"/>
  <c r="AD201" i="1"/>
  <c r="AD199" i="1"/>
  <c r="O199" i="1"/>
  <c r="O201" i="1"/>
  <c r="X199" i="1"/>
  <c r="X201" i="1"/>
  <c r="L199" i="1"/>
  <c r="L201" i="1"/>
  <c r="Q199" i="1"/>
  <c r="Q201" i="1"/>
  <c r="S201" i="1"/>
  <c r="S199" i="1"/>
  <c r="Y201" i="1"/>
  <c r="Y199" i="1"/>
  <c r="AC199" i="1"/>
  <c r="AC201" i="1"/>
  <c r="K201" i="1"/>
  <c r="K199" i="1"/>
  <c r="G84" i="1" l="1"/>
  <c r="G86" i="1" l="1"/>
  <c r="G88" i="1"/>
  <c r="H84" i="1" l="1"/>
  <c r="H86" i="1" l="1"/>
  <c r="H88" i="1"/>
  <c r="I84" i="1" l="1"/>
  <c r="I86" i="1" l="1"/>
  <c r="I88" i="1"/>
  <c r="J84" i="1" l="1"/>
  <c r="J86" i="1" s="1"/>
  <c r="J13" i="1" s="1"/>
  <c r="J114" i="1" l="1"/>
  <c r="J15" i="1"/>
  <c r="J14" i="1"/>
  <c r="J87" i="1"/>
  <c r="J88" i="1" s="1"/>
  <c r="J90" i="1"/>
  <c r="J115" i="1" l="1"/>
  <c r="J91" i="1"/>
  <c r="K15" i="1"/>
  <c r="L15" i="1" s="1"/>
  <c r="M15" i="1" s="1"/>
  <c r="N15" i="1" s="1"/>
  <c r="O15" i="1" s="1"/>
  <c r="P15" i="1" s="1"/>
  <c r="Q15" i="1" s="1"/>
  <c r="R15" i="1" s="1"/>
  <c r="S15" i="1" s="1"/>
  <c r="T15" i="1" s="1"/>
  <c r="U15" i="1" s="1"/>
  <c r="V15" i="1" s="1"/>
  <c r="W15" i="1" s="1"/>
  <c r="X15" i="1" s="1"/>
  <c r="Y15" i="1" s="1"/>
  <c r="Z15" i="1" s="1"/>
  <c r="AA15" i="1" s="1"/>
  <c r="AB15" i="1" s="1"/>
  <c r="AC15" i="1" s="1"/>
  <c r="J116" i="1"/>
  <c r="K114" i="1"/>
  <c r="L114" i="1" s="1"/>
  <c r="M114" i="1" s="1"/>
  <c r="N114" i="1" s="1"/>
  <c r="O114" i="1" s="1"/>
  <c r="P114" i="1" s="1"/>
  <c r="Q114" i="1" s="1"/>
  <c r="R114" i="1" s="1"/>
  <c r="S114" i="1" s="1"/>
  <c r="T114" i="1" s="1"/>
  <c r="U114" i="1" s="1"/>
  <c r="V114" i="1" s="1"/>
  <c r="W114" i="1" s="1"/>
  <c r="X114" i="1" s="1"/>
  <c r="Y114" i="1" s="1"/>
  <c r="Z114" i="1" s="1"/>
  <c r="AA114" i="1" s="1"/>
  <c r="AB114" i="1" s="1"/>
  <c r="AC114" i="1" s="1"/>
  <c r="D114" i="1"/>
  <c r="D13" i="1" s="1"/>
  <c r="AC85" i="1" l="1"/>
  <c r="AC83" i="1"/>
  <c r="AC92" i="1"/>
  <c r="AC191" i="1"/>
  <c r="AC184" i="1"/>
  <c r="AC186" i="1" s="1"/>
  <c r="K116" i="1"/>
  <c r="L116" i="1" s="1"/>
  <c r="M116" i="1" s="1"/>
  <c r="N116" i="1" s="1"/>
  <c r="O116" i="1" s="1"/>
  <c r="P116" i="1" s="1"/>
  <c r="Q116" i="1" s="1"/>
  <c r="R116" i="1" s="1"/>
  <c r="S116" i="1" s="1"/>
  <c r="T116" i="1" s="1"/>
  <c r="U116" i="1" s="1"/>
  <c r="V116" i="1" s="1"/>
  <c r="W116" i="1" s="1"/>
  <c r="X116" i="1" s="1"/>
  <c r="Y116" i="1" s="1"/>
  <c r="Z116" i="1" s="1"/>
  <c r="AA116" i="1" s="1"/>
  <c r="AB116" i="1" s="1"/>
  <c r="AC116" i="1" s="1"/>
  <c r="D116" i="1"/>
  <c r="D15" i="1" s="1"/>
  <c r="K115" i="1"/>
  <c r="L115" i="1" s="1"/>
  <c r="M115" i="1" s="1"/>
  <c r="N115" i="1" s="1"/>
  <c r="O115" i="1" s="1"/>
  <c r="P115" i="1" s="1"/>
  <c r="Q115" i="1" s="1"/>
  <c r="R115" i="1" s="1"/>
  <c r="S115" i="1" s="1"/>
  <c r="T115" i="1" s="1"/>
  <c r="U115" i="1" s="1"/>
  <c r="V115" i="1" s="1"/>
  <c r="W115" i="1" s="1"/>
  <c r="X115" i="1" s="1"/>
  <c r="Y115" i="1" s="1"/>
  <c r="Z115" i="1" s="1"/>
  <c r="AA115" i="1" s="1"/>
  <c r="AB115" i="1" s="1"/>
  <c r="AC115" i="1" s="1"/>
  <c r="D115" i="1"/>
  <c r="D14" i="1" s="1"/>
  <c r="K14" i="1"/>
  <c r="AC192" i="1" l="1"/>
  <c r="AC187" i="1"/>
  <c r="L14" i="1"/>
  <c r="K91" i="1"/>
  <c r="AC193" i="1"/>
  <c r="AC188" i="1"/>
  <c r="AC91" i="1"/>
  <c r="AC90" i="1"/>
  <c r="M14" i="1" l="1"/>
  <c r="L91" i="1"/>
  <c r="N14" i="1" l="1"/>
  <c r="M91" i="1"/>
  <c r="O14" i="1" l="1"/>
  <c r="O91" i="1" s="1"/>
  <c r="N91" i="1"/>
  <c r="K84" i="1" l="1"/>
  <c r="K86" i="1" s="1"/>
  <c r="K16" i="1" s="1"/>
  <c r="K117" i="1" l="1"/>
  <c r="K17" i="1"/>
  <c r="K118" i="1" s="1"/>
  <c r="K18" i="1"/>
  <c r="K87" i="1"/>
  <c r="K88" i="1" s="1"/>
  <c r="K90" i="1"/>
  <c r="K119" i="1" l="1"/>
  <c r="L18" i="1"/>
  <c r="M18" i="1" s="1"/>
  <c r="N18" i="1" s="1"/>
  <c r="O18" i="1" s="1"/>
  <c r="P18" i="1" s="1"/>
  <c r="Q18" i="1" s="1"/>
  <c r="R18" i="1" s="1"/>
  <c r="S18" i="1" s="1"/>
  <c r="T18" i="1" s="1"/>
  <c r="U18" i="1" s="1"/>
  <c r="V18" i="1" s="1"/>
  <c r="W18" i="1" s="1"/>
  <c r="X18" i="1" s="1"/>
  <c r="Y18" i="1" s="1"/>
  <c r="Z18" i="1" s="1"/>
  <c r="AA18" i="1" s="1"/>
  <c r="AB18" i="1" s="1"/>
  <c r="AC18" i="1" s="1"/>
  <c r="AD18" i="1" s="1"/>
  <c r="L118" i="1"/>
  <c r="M118" i="1" s="1"/>
  <c r="N118" i="1" s="1"/>
  <c r="O118" i="1" s="1"/>
  <c r="P118" i="1" s="1"/>
  <c r="Q118" i="1" s="1"/>
  <c r="R118" i="1" s="1"/>
  <c r="S118" i="1" s="1"/>
  <c r="T118" i="1" s="1"/>
  <c r="U118" i="1" s="1"/>
  <c r="V118" i="1" s="1"/>
  <c r="W118" i="1" s="1"/>
  <c r="X118" i="1" s="1"/>
  <c r="Y118" i="1" s="1"/>
  <c r="Z118" i="1" s="1"/>
  <c r="AA118" i="1" s="1"/>
  <c r="AB118" i="1" s="1"/>
  <c r="AC118" i="1" s="1"/>
  <c r="AD118" i="1" s="1"/>
  <c r="D118" i="1"/>
  <c r="D17" i="1" s="1"/>
  <c r="L17" i="1"/>
  <c r="M17" i="1" s="1"/>
  <c r="N17" i="1" s="1"/>
  <c r="O17" i="1" s="1"/>
  <c r="P17" i="1" s="1"/>
  <c r="P91" i="1" s="1"/>
  <c r="D117" i="1"/>
  <c r="D16" i="1" s="1"/>
  <c r="L117" i="1"/>
  <c r="M117" i="1" s="1"/>
  <c r="N117" i="1" s="1"/>
  <c r="O117" i="1" s="1"/>
  <c r="P117" i="1" s="1"/>
  <c r="Q117" i="1" s="1"/>
  <c r="R117" i="1" s="1"/>
  <c r="S117" i="1" s="1"/>
  <c r="T117" i="1" s="1"/>
  <c r="U117" i="1" s="1"/>
  <c r="V117" i="1" s="1"/>
  <c r="W117" i="1" s="1"/>
  <c r="X117" i="1" s="1"/>
  <c r="Y117" i="1" s="1"/>
  <c r="Z117" i="1" s="1"/>
  <c r="AA117" i="1" s="1"/>
  <c r="AB117" i="1" s="1"/>
  <c r="AC117" i="1" s="1"/>
  <c r="AD117" i="1" s="1"/>
  <c r="AD192" i="1" l="1"/>
  <c r="AD85" i="1"/>
  <c r="AD83" i="1"/>
  <c r="AD92" i="1" s="1"/>
  <c r="AD191" i="1"/>
  <c r="AD184" i="1"/>
  <c r="AD187" i="1" s="1"/>
  <c r="AD186" i="1"/>
  <c r="L119" i="1"/>
  <c r="M119" i="1" s="1"/>
  <c r="N119" i="1" s="1"/>
  <c r="O119" i="1" s="1"/>
  <c r="P119" i="1" s="1"/>
  <c r="Q119" i="1" s="1"/>
  <c r="R119" i="1" s="1"/>
  <c r="S119" i="1" s="1"/>
  <c r="T119" i="1" s="1"/>
  <c r="U119" i="1" s="1"/>
  <c r="V119" i="1" s="1"/>
  <c r="W119" i="1" s="1"/>
  <c r="X119" i="1" s="1"/>
  <c r="Y119" i="1" s="1"/>
  <c r="Z119" i="1" s="1"/>
  <c r="AA119" i="1" s="1"/>
  <c r="AB119" i="1" s="1"/>
  <c r="AC119" i="1" s="1"/>
  <c r="AD119" i="1" s="1"/>
  <c r="D119" i="1"/>
  <c r="D18" i="1" s="1"/>
  <c r="AD193" i="1" l="1"/>
  <c r="AD188" i="1"/>
  <c r="AD90" i="1"/>
  <c r="AD91" i="1"/>
  <c r="L84" i="1" l="1"/>
  <c r="L86" i="1" s="1"/>
  <c r="L19" i="1" s="1"/>
  <c r="L120" i="1" l="1"/>
  <c r="L21" i="1"/>
  <c r="L87" i="1"/>
  <c r="L88" i="1" s="1"/>
  <c r="L20" i="1"/>
  <c r="L121" i="1" s="1"/>
  <c r="L90" i="1"/>
  <c r="M121" i="1" l="1"/>
  <c r="N121" i="1" s="1"/>
  <c r="O121" i="1" s="1"/>
  <c r="P121" i="1" s="1"/>
  <c r="Q121" i="1" s="1"/>
  <c r="R121" i="1" s="1"/>
  <c r="S121" i="1" s="1"/>
  <c r="T121" i="1" s="1"/>
  <c r="U121" i="1" s="1"/>
  <c r="V121" i="1" s="1"/>
  <c r="W121" i="1" s="1"/>
  <c r="X121" i="1" s="1"/>
  <c r="Y121" i="1" s="1"/>
  <c r="Z121" i="1" s="1"/>
  <c r="AA121" i="1" s="1"/>
  <c r="AB121" i="1" s="1"/>
  <c r="AC121" i="1" s="1"/>
  <c r="AD121" i="1" s="1"/>
  <c r="AE121" i="1" s="1"/>
  <c r="D121" i="1"/>
  <c r="D20" i="1" s="1"/>
  <c r="M20" i="1"/>
  <c r="N20" i="1" s="1"/>
  <c r="O20" i="1" s="1"/>
  <c r="P20" i="1" s="1"/>
  <c r="Q20" i="1" s="1"/>
  <c r="Q91" i="1" s="1"/>
  <c r="L122" i="1"/>
  <c r="M21" i="1"/>
  <c r="N21" i="1" s="1"/>
  <c r="O21" i="1" s="1"/>
  <c r="P21" i="1" s="1"/>
  <c r="Q21" i="1" s="1"/>
  <c r="R21" i="1" s="1"/>
  <c r="S21" i="1" s="1"/>
  <c r="T21" i="1" s="1"/>
  <c r="U21" i="1" s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D120" i="1"/>
  <c r="D19" i="1" s="1"/>
  <c r="M120" i="1"/>
  <c r="N120" i="1" s="1"/>
  <c r="O120" i="1" s="1"/>
  <c r="P120" i="1" s="1"/>
  <c r="Q120" i="1" s="1"/>
  <c r="R120" i="1" s="1"/>
  <c r="S120" i="1" s="1"/>
  <c r="T120" i="1" s="1"/>
  <c r="U120" i="1" s="1"/>
  <c r="V120" i="1" s="1"/>
  <c r="W120" i="1" s="1"/>
  <c r="X120" i="1" s="1"/>
  <c r="Y120" i="1" s="1"/>
  <c r="Z120" i="1" s="1"/>
  <c r="AA120" i="1" s="1"/>
  <c r="AB120" i="1" s="1"/>
  <c r="AC120" i="1" s="1"/>
  <c r="AD120" i="1" s="1"/>
  <c r="AE120" i="1" s="1"/>
  <c r="AE85" i="1" l="1"/>
  <c r="AE83" i="1"/>
  <c r="AE92" i="1"/>
  <c r="D122" i="1"/>
  <c r="D21" i="1" s="1"/>
  <c r="M122" i="1"/>
  <c r="N122" i="1" s="1"/>
  <c r="O122" i="1" s="1"/>
  <c r="P122" i="1" s="1"/>
  <c r="Q122" i="1" s="1"/>
  <c r="R122" i="1" s="1"/>
  <c r="S122" i="1" s="1"/>
  <c r="T122" i="1" s="1"/>
  <c r="U122" i="1" s="1"/>
  <c r="V122" i="1" s="1"/>
  <c r="W122" i="1" s="1"/>
  <c r="X122" i="1" s="1"/>
  <c r="Y122" i="1" s="1"/>
  <c r="Z122" i="1" s="1"/>
  <c r="AA122" i="1" s="1"/>
  <c r="AB122" i="1" s="1"/>
  <c r="AC122" i="1" s="1"/>
  <c r="AD122" i="1" s="1"/>
  <c r="AE122" i="1" s="1"/>
  <c r="AE191" i="1"/>
  <c r="AE184" i="1"/>
  <c r="AE187" i="1" s="1"/>
  <c r="AE186" i="1"/>
  <c r="AE192" i="1"/>
  <c r="AE193" i="1" l="1"/>
  <c r="AE188" i="1"/>
  <c r="AE91" i="1"/>
  <c r="AE90" i="1"/>
  <c r="M84" i="1" l="1"/>
  <c r="M86" i="1" s="1"/>
  <c r="M22" i="1" s="1"/>
  <c r="M123" i="1" l="1"/>
  <c r="M23" i="1"/>
  <c r="M124" i="1" s="1"/>
  <c r="M24" i="1"/>
  <c r="M87" i="1"/>
  <c r="M88" i="1" s="1"/>
  <c r="M90" i="1"/>
  <c r="D123" i="1" l="1"/>
  <c r="D22" i="1" s="1"/>
  <c r="N123" i="1"/>
  <c r="O123" i="1" s="1"/>
  <c r="P123" i="1" s="1"/>
  <c r="Q123" i="1" s="1"/>
  <c r="R123" i="1" s="1"/>
  <c r="S123" i="1" s="1"/>
  <c r="T123" i="1" s="1"/>
  <c r="U123" i="1" s="1"/>
  <c r="V123" i="1" s="1"/>
  <c r="W123" i="1" s="1"/>
  <c r="X123" i="1" s="1"/>
  <c r="Y123" i="1" s="1"/>
  <c r="Z123" i="1" s="1"/>
  <c r="AA123" i="1" s="1"/>
  <c r="AB123" i="1" s="1"/>
  <c r="AC123" i="1" s="1"/>
  <c r="AD123" i="1" s="1"/>
  <c r="AE123" i="1" s="1"/>
  <c r="AF123" i="1" s="1"/>
  <c r="N24" i="1"/>
  <c r="O24" i="1" s="1"/>
  <c r="P24" i="1" s="1"/>
  <c r="Q24" i="1" s="1"/>
  <c r="R24" i="1" s="1"/>
  <c r="S24" i="1" s="1"/>
  <c r="T24" i="1" s="1"/>
  <c r="U24" i="1" s="1"/>
  <c r="V24" i="1" s="1"/>
  <c r="W24" i="1" s="1"/>
  <c r="X24" i="1" s="1"/>
  <c r="Y24" i="1" s="1"/>
  <c r="Z24" i="1" s="1"/>
  <c r="AA24" i="1" s="1"/>
  <c r="AB24" i="1" s="1"/>
  <c r="AC24" i="1" s="1"/>
  <c r="AD24" i="1" s="1"/>
  <c r="AE24" i="1" s="1"/>
  <c r="AF24" i="1" s="1"/>
  <c r="M125" i="1"/>
  <c r="N124" i="1"/>
  <c r="O124" i="1" s="1"/>
  <c r="P124" i="1" s="1"/>
  <c r="Q124" i="1" s="1"/>
  <c r="R124" i="1" s="1"/>
  <c r="S124" i="1" s="1"/>
  <c r="T124" i="1" s="1"/>
  <c r="U124" i="1" s="1"/>
  <c r="V124" i="1" s="1"/>
  <c r="W124" i="1" s="1"/>
  <c r="X124" i="1" s="1"/>
  <c r="Y124" i="1" s="1"/>
  <c r="Z124" i="1" s="1"/>
  <c r="AA124" i="1" s="1"/>
  <c r="AB124" i="1" s="1"/>
  <c r="AC124" i="1" s="1"/>
  <c r="AD124" i="1" s="1"/>
  <c r="AE124" i="1" s="1"/>
  <c r="AF124" i="1" s="1"/>
  <c r="D124" i="1"/>
  <c r="D23" i="1" s="1"/>
  <c r="N23" i="1"/>
  <c r="O23" i="1" s="1"/>
  <c r="P23" i="1" s="1"/>
  <c r="Q23" i="1" s="1"/>
  <c r="R23" i="1" s="1"/>
  <c r="R91" i="1" s="1"/>
  <c r="AF192" i="1" l="1"/>
  <c r="N125" i="1"/>
  <c r="O125" i="1" s="1"/>
  <c r="P125" i="1" s="1"/>
  <c r="Q125" i="1" s="1"/>
  <c r="R125" i="1" s="1"/>
  <c r="S125" i="1" s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D125" i="1"/>
  <c r="D24" i="1" s="1"/>
  <c r="AF85" i="1"/>
  <c r="AF83" i="1"/>
  <c r="AF92" i="1" s="1"/>
  <c r="AF184" i="1"/>
  <c r="AF187" i="1" s="1"/>
  <c r="AF191" i="1"/>
  <c r="AF186" i="1"/>
  <c r="AF91" i="1" l="1"/>
  <c r="AF90" i="1"/>
  <c r="AF193" i="1"/>
  <c r="AF188" i="1"/>
  <c r="N84" i="1" l="1"/>
  <c r="N86" i="1" s="1"/>
  <c r="N25" i="1" s="1"/>
  <c r="N126" i="1" l="1"/>
  <c r="N26" i="1"/>
  <c r="N127" i="1" s="1"/>
  <c r="N27" i="1"/>
  <c r="N87" i="1"/>
  <c r="N88" i="1" s="1"/>
  <c r="N90" i="1"/>
  <c r="O27" i="1" l="1"/>
  <c r="P27" i="1" s="1"/>
  <c r="Q27" i="1" s="1"/>
  <c r="R27" i="1" s="1"/>
  <c r="S27" i="1" s="1"/>
  <c r="T27" i="1" s="1"/>
  <c r="U27" i="1" s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AG27" i="1" s="1"/>
  <c r="AG83" i="1" s="1"/>
  <c r="N128" i="1"/>
  <c r="O127" i="1"/>
  <c r="P127" i="1" s="1"/>
  <c r="Q127" i="1" s="1"/>
  <c r="R127" i="1" s="1"/>
  <c r="S127" i="1" s="1"/>
  <c r="T127" i="1" s="1"/>
  <c r="U127" i="1" s="1"/>
  <c r="V127" i="1" s="1"/>
  <c r="W127" i="1" s="1"/>
  <c r="X127" i="1" s="1"/>
  <c r="Y127" i="1" s="1"/>
  <c r="Z127" i="1" s="1"/>
  <c r="AA127" i="1" s="1"/>
  <c r="AB127" i="1" s="1"/>
  <c r="AC127" i="1" s="1"/>
  <c r="AD127" i="1" s="1"/>
  <c r="AE127" i="1" s="1"/>
  <c r="AF127" i="1" s="1"/>
  <c r="AG127" i="1" s="1"/>
  <c r="D127" i="1"/>
  <c r="D26" i="1" s="1"/>
  <c r="O26" i="1"/>
  <c r="P26" i="1" s="1"/>
  <c r="Q26" i="1" s="1"/>
  <c r="R26" i="1" s="1"/>
  <c r="S26" i="1" s="1"/>
  <c r="S91" i="1" s="1"/>
  <c r="O126" i="1"/>
  <c r="P126" i="1" s="1"/>
  <c r="Q126" i="1" s="1"/>
  <c r="R126" i="1" s="1"/>
  <c r="S126" i="1" s="1"/>
  <c r="T126" i="1" s="1"/>
  <c r="U126" i="1" s="1"/>
  <c r="V126" i="1" s="1"/>
  <c r="W126" i="1" s="1"/>
  <c r="X126" i="1" s="1"/>
  <c r="Y126" i="1" s="1"/>
  <c r="Z126" i="1" s="1"/>
  <c r="AA126" i="1" s="1"/>
  <c r="AB126" i="1" s="1"/>
  <c r="AC126" i="1" s="1"/>
  <c r="AD126" i="1" s="1"/>
  <c r="AE126" i="1" s="1"/>
  <c r="AF126" i="1" s="1"/>
  <c r="AG126" i="1" s="1"/>
  <c r="D126" i="1"/>
  <c r="D25" i="1" s="1"/>
  <c r="AG184" i="1" l="1"/>
  <c r="AG186" i="1"/>
  <c r="AG187" i="1"/>
  <c r="D128" i="1"/>
  <c r="D27" i="1" s="1"/>
  <c r="O128" i="1"/>
  <c r="P128" i="1" s="1"/>
  <c r="Q128" i="1" s="1"/>
  <c r="R128" i="1" s="1"/>
  <c r="S128" i="1" s="1"/>
  <c r="T128" i="1" s="1"/>
  <c r="U128" i="1" s="1"/>
  <c r="V128" i="1" s="1"/>
  <c r="W128" i="1" s="1"/>
  <c r="X128" i="1" s="1"/>
  <c r="Y128" i="1" s="1"/>
  <c r="Z128" i="1" s="1"/>
  <c r="AA128" i="1" s="1"/>
  <c r="AB128" i="1" s="1"/>
  <c r="AC128" i="1" s="1"/>
  <c r="AD128" i="1" s="1"/>
  <c r="AE128" i="1" s="1"/>
  <c r="AF128" i="1" s="1"/>
  <c r="AG128" i="1" s="1"/>
  <c r="AG188" i="1" s="1"/>
  <c r="O84" i="1" l="1"/>
  <c r="O86" i="1" s="1"/>
  <c r="O28" i="1" s="1"/>
  <c r="O87" i="1" l="1"/>
  <c r="O88" i="1" s="1"/>
  <c r="O129" i="1"/>
  <c r="O29" i="1"/>
  <c r="O130" i="1" s="1"/>
  <c r="O30" i="1"/>
  <c r="O90" i="1"/>
  <c r="P130" i="1" l="1"/>
  <c r="Q130" i="1" s="1"/>
  <c r="R130" i="1" s="1"/>
  <c r="S130" i="1" s="1"/>
  <c r="T130" i="1" s="1"/>
  <c r="U130" i="1" s="1"/>
  <c r="V130" i="1" s="1"/>
  <c r="W130" i="1" s="1"/>
  <c r="X130" i="1" s="1"/>
  <c r="Y130" i="1" s="1"/>
  <c r="Z130" i="1" s="1"/>
  <c r="AA130" i="1" s="1"/>
  <c r="AB130" i="1" s="1"/>
  <c r="AC130" i="1" s="1"/>
  <c r="AD130" i="1" s="1"/>
  <c r="AE130" i="1" s="1"/>
  <c r="AF130" i="1" s="1"/>
  <c r="AG130" i="1" s="1"/>
  <c r="AH130" i="1" s="1"/>
  <c r="D130" i="1"/>
  <c r="D29" i="1" s="1"/>
  <c r="P29" i="1"/>
  <c r="Q29" i="1" s="1"/>
  <c r="R29" i="1" s="1"/>
  <c r="S29" i="1" s="1"/>
  <c r="T29" i="1" s="1"/>
  <c r="T91" i="1" s="1"/>
  <c r="O131" i="1"/>
  <c r="P30" i="1"/>
  <c r="Q30" i="1" s="1"/>
  <c r="R30" i="1" s="1"/>
  <c r="S30" i="1" s="1"/>
  <c r="T30" i="1" s="1"/>
  <c r="U30" i="1" s="1"/>
  <c r="V30" i="1" s="1"/>
  <c r="W30" i="1" s="1"/>
  <c r="X30" i="1" s="1"/>
  <c r="Y30" i="1" s="1"/>
  <c r="Z30" i="1" s="1"/>
  <c r="AA30" i="1" s="1"/>
  <c r="AB30" i="1" s="1"/>
  <c r="AC30" i="1" s="1"/>
  <c r="AD30" i="1" s="1"/>
  <c r="AE30" i="1" s="1"/>
  <c r="AF30" i="1" s="1"/>
  <c r="AG30" i="1" s="1"/>
  <c r="AH30" i="1" s="1"/>
  <c r="AH83" i="1" s="1"/>
  <c r="P129" i="1"/>
  <c r="Q129" i="1" s="1"/>
  <c r="R129" i="1" s="1"/>
  <c r="S129" i="1" s="1"/>
  <c r="T129" i="1" s="1"/>
  <c r="U129" i="1" s="1"/>
  <c r="V129" i="1" s="1"/>
  <c r="W129" i="1" s="1"/>
  <c r="X129" i="1" s="1"/>
  <c r="Y129" i="1" s="1"/>
  <c r="Z129" i="1" s="1"/>
  <c r="AA129" i="1" s="1"/>
  <c r="AB129" i="1" s="1"/>
  <c r="AC129" i="1" s="1"/>
  <c r="AD129" i="1" s="1"/>
  <c r="AE129" i="1" s="1"/>
  <c r="AF129" i="1" s="1"/>
  <c r="AG129" i="1" s="1"/>
  <c r="AH129" i="1" s="1"/>
  <c r="D129" i="1"/>
  <c r="D28" i="1" s="1"/>
  <c r="AH184" i="1" l="1"/>
  <c r="AH186" i="1"/>
  <c r="D131" i="1"/>
  <c r="D30" i="1" s="1"/>
  <c r="P131" i="1"/>
  <c r="Q131" i="1" s="1"/>
  <c r="R131" i="1" s="1"/>
  <c r="S131" i="1" s="1"/>
  <c r="T131" i="1" s="1"/>
  <c r="U131" i="1" s="1"/>
  <c r="V131" i="1" s="1"/>
  <c r="W131" i="1" s="1"/>
  <c r="X131" i="1" s="1"/>
  <c r="Y131" i="1" s="1"/>
  <c r="Z131" i="1" s="1"/>
  <c r="AA131" i="1" s="1"/>
  <c r="AB131" i="1" s="1"/>
  <c r="AC131" i="1" s="1"/>
  <c r="AD131" i="1" s="1"/>
  <c r="AE131" i="1" s="1"/>
  <c r="AF131" i="1" s="1"/>
  <c r="AG131" i="1" s="1"/>
  <c r="AH131" i="1" s="1"/>
  <c r="AH188" i="1" s="1"/>
  <c r="AH187" i="1"/>
  <c r="P84" i="1" l="1"/>
  <c r="P86" i="1" s="1"/>
  <c r="P31" i="1" s="1"/>
  <c r="P32" i="1" l="1"/>
  <c r="P133" i="1" s="1"/>
  <c r="P33" i="1"/>
  <c r="P132" i="1"/>
  <c r="P87" i="1"/>
  <c r="P88" i="1" s="1"/>
  <c r="P90" i="1"/>
  <c r="D132" i="1" l="1"/>
  <c r="D31" i="1" s="1"/>
  <c r="Q132" i="1"/>
  <c r="R132" i="1" s="1"/>
  <c r="S132" i="1" s="1"/>
  <c r="T132" i="1" s="1"/>
  <c r="U132" i="1" s="1"/>
  <c r="V132" i="1" s="1"/>
  <c r="W132" i="1" s="1"/>
  <c r="X132" i="1" s="1"/>
  <c r="Y132" i="1" s="1"/>
  <c r="Z132" i="1" s="1"/>
  <c r="AA132" i="1" s="1"/>
  <c r="AB132" i="1" s="1"/>
  <c r="AC132" i="1" s="1"/>
  <c r="AD132" i="1" s="1"/>
  <c r="AE132" i="1" s="1"/>
  <c r="AF132" i="1" s="1"/>
  <c r="AG132" i="1" s="1"/>
  <c r="AH132" i="1" s="1"/>
  <c r="AI132" i="1" s="1"/>
  <c r="P134" i="1"/>
  <c r="Q33" i="1"/>
  <c r="R33" i="1" s="1"/>
  <c r="S33" i="1" s="1"/>
  <c r="T33" i="1" s="1"/>
  <c r="U33" i="1" s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AG33" i="1" s="1"/>
  <c r="AH33" i="1" s="1"/>
  <c r="AI33" i="1" s="1"/>
  <c r="AI83" i="1" s="1"/>
  <c r="Q133" i="1"/>
  <c r="R133" i="1" s="1"/>
  <c r="S133" i="1" s="1"/>
  <c r="T133" i="1" s="1"/>
  <c r="U133" i="1" s="1"/>
  <c r="V133" i="1" s="1"/>
  <c r="W133" i="1" s="1"/>
  <c r="X133" i="1" s="1"/>
  <c r="Y133" i="1" s="1"/>
  <c r="Z133" i="1" s="1"/>
  <c r="AA133" i="1" s="1"/>
  <c r="AB133" i="1" s="1"/>
  <c r="AC133" i="1" s="1"/>
  <c r="AD133" i="1" s="1"/>
  <c r="AE133" i="1" s="1"/>
  <c r="AF133" i="1" s="1"/>
  <c r="AG133" i="1" s="1"/>
  <c r="AH133" i="1" s="1"/>
  <c r="AI133" i="1" s="1"/>
  <c r="D133" i="1"/>
  <c r="D32" i="1" s="1"/>
  <c r="Q32" i="1"/>
  <c r="R32" i="1" s="1"/>
  <c r="S32" i="1" s="1"/>
  <c r="T32" i="1" s="1"/>
  <c r="U32" i="1" s="1"/>
  <c r="U91" i="1" s="1"/>
  <c r="Q134" i="1" l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D134" i="1"/>
  <c r="D33" i="1" s="1"/>
  <c r="AI184" i="1"/>
  <c r="AI186" i="1" s="1"/>
  <c r="AI187" i="1" l="1"/>
  <c r="AI188" i="1"/>
  <c r="Q84" i="1" l="1"/>
  <c r="Q86" i="1" s="1"/>
  <c r="Q34" i="1" s="1"/>
  <c r="Q135" i="1" l="1"/>
  <c r="Q36" i="1"/>
  <c r="Q35" i="1"/>
  <c r="Q136" i="1" s="1"/>
  <c r="Q87" i="1"/>
  <c r="Q88" i="1" s="1"/>
  <c r="Q90" i="1"/>
  <c r="R136" i="1" l="1"/>
  <c r="S136" i="1" s="1"/>
  <c r="T136" i="1" s="1"/>
  <c r="U136" i="1" s="1"/>
  <c r="V136" i="1" s="1"/>
  <c r="W136" i="1" s="1"/>
  <c r="X136" i="1" s="1"/>
  <c r="Y136" i="1" s="1"/>
  <c r="Z136" i="1" s="1"/>
  <c r="AA136" i="1" s="1"/>
  <c r="AB136" i="1" s="1"/>
  <c r="AC136" i="1" s="1"/>
  <c r="AD136" i="1" s="1"/>
  <c r="AE136" i="1" s="1"/>
  <c r="AF136" i="1" s="1"/>
  <c r="AG136" i="1" s="1"/>
  <c r="AH136" i="1" s="1"/>
  <c r="AI136" i="1" s="1"/>
  <c r="AJ136" i="1" s="1"/>
  <c r="D136" i="1"/>
  <c r="D35" i="1" s="1"/>
  <c r="R35" i="1"/>
  <c r="S35" i="1" s="1"/>
  <c r="T35" i="1" s="1"/>
  <c r="U35" i="1" s="1"/>
  <c r="V35" i="1" s="1"/>
  <c r="V91" i="1" s="1"/>
  <c r="R36" i="1"/>
  <c r="S36" i="1" s="1"/>
  <c r="T36" i="1" s="1"/>
  <c r="U36" i="1" s="1"/>
  <c r="V36" i="1" s="1"/>
  <c r="W36" i="1" s="1"/>
  <c r="X36" i="1" s="1"/>
  <c r="Y36" i="1" s="1"/>
  <c r="Z36" i="1" s="1"/>
  <c r="AA36" i="1" s="1"/>
  <c r="AB36" i="1" s="1"/>
  <c r="AC36" i="1" s="1"/>
  <c r="AD36" i="1" s="1"/>
  <c r="AE36" i="1" s="1"/>
  <c r="AF36" i="1" s="1"/>
  <c r="AG36" i="1" s="1"/>
  <c r="AH36" i="1" s="1"/>
  <c r="AI36" i="1" s="1"/>
  <c r="AJ36" i="1" s="1"/>
  <c r="AJ83" i="1" s="1"/>
  <c r="Q137" i="1"/>
  <c r="D135" i="1"/>
  <c r="D34" i="1" s="1"/>
  <c r="R135" i="1"/>
  <c r="S135" i="1" s="1"/>
  <c r="T135" i="1" s="1"/>
  <c r="U135" i="1" s="1"/>
  <c r="V135" i="1" s="1"/>
  <c r="W135" i="1" s="1"/>
  <c r="X135" i="1" s="1"/>
  <c r="Y135" i="1" s="1"/>
  <c r="Z135" i="1" s="1"/>
  <c r="AA135" i="1" s="1"/>
  <c r="AB135" i="1" s="1"/>
  <c r="AC135" i="1" s="1"/>
  <c r="AD135" i="1" s="1"/>
  <c r="AE135" i="1" s="1"/>
  <c r="AF135" i="1" s="1"/>
  <c r="AG135" i="1" s="1"/>
  <c r="AH135" i="1" s="1"/>
  <c r="AI135" i="1" s="1"/>
  <c r="AJ135" i="1" s="1"/>
  <c r="R137" i="1" l="1"/>
  <c r="S137" i="1" s="1"/>
  <c r="T137" i="1" s="1"/>
  <c r="U137" i="1" s="1"/>
  <c r="V137" i="1" s="1"/>
  <c r="W137" i="1" s="1"/>
  <c r="X137" i="1" s="1"/>
  <c r="Y137" i="1" s="1"/>
  <c r="Z137" i="1" s="1"/>
  <c r="AA137" i="1" s="1"/>
  <c r="AB137" i="1" s="1"/>
  <c r="AC137" i="1" s="1"/>
  <c r="AD137" i="1" s="1"/>
  <c r="AE137" i="1" s="1"/>
  <c r="AF137" i="1" s="1"/>
  <c r="AG137" i="1" s="1"/>
  <c r="AH137" i="1" s="1"/>
  <c r="AI137" i="1" s="1"/>
  <c r="AJ137" i="1" s="1"/>
  <c r="D137" i="1"/>
  <c r="D36" i="1" s="1"/>
  <c r="AJ184" i="1"/>
  <c r="AJ187" i="1" s="1"/>
  <c r="AJ186" i="1"/>
  <c r="AJ188" i="1" l="1"/>
  <c r="R84" i="1"/>
  <c r="R86" i="1" s="1"/>
  <c r="R37" i="1" s="1"/>
  <c r="R138" i="1" l="1"/>
  <c r="R38" i="1"/>
  <c r="R139" i="1" s="1"/>
  <c r="R39" i="1"/>
  <c r="R87" i="1"/>
  <c r="R88" i="1" s="1"/>
  <c r="R90" i="1"/>
  <c r="R140" i="1" l="1"/>
  <c r="S39" i="1"/>
  <c r="T39" i="1" s="1"/>
  <c r="U39" i="1" s="1"/>
  <c r="V39" i="1" s="1"/>
  <c r="W39" i="1" s="1"/>
  <c r="X39" i="1" s="1"/>
  <c r="Y39" i="1" s="1"/>
  <c r="Z39" i="1" s="1"/>
  <c r="AA39" i="1" s="1"/>
  <c r="AB39" i="1" s="1"/>
  <c r="AC39" i="1" s="1"/>
  <c r="AD39" i="1" s="1"/>
  <c r="AE39" i="1" s="1"/>
  <c r="AF39" i="1" s="1"/>
  <c r="AG39" i="1" s="1"/>
  <c r="AH39" i="1" s="1"/>
  <c r="AI39" i="1" s="1"/>
  <c r="AJ39" i="1" s="1"/>
  <c r="AK39" i="1" s="1"/>
  <c r="AK83" i="1" s="1"/>
  <c r="S139" i="1"/>
  <c r="T139" i="1" s="1"/>
  <c r="U139" i="1" s="1"/>
  <c r="V139" i="1" s="1"/>
  <c r="W139" i="1" s="1"/>
  <c r="X139" i="1" s="1"/>
  <c r="Y139" i="1" s="1"/>
  <c r="Z139" i="1" s="1"/>
  <c r="AA139" i="1" s="1"/>
  <c r="AB139" i="1" s="1"/>
  <c r="AC139" i="1" s="1"/>
  <c r="AD139" i="1" s="1"/>
  <c r="AE139" i="1" s="1"/>
  <c r="AF139" i="1" s="1"/>
  <c r="AG139" i="1" s="1"/>
  <c r="AH139" i="1" s="1"/>
  <c r="AI139" i="1" s="1"/>
  <c r="AJ139" i="1" s="1"/>
  <c r="AK139" i="1" s="1"/>
  <c r="S38" i="1"/>
  <c r="T38" i="1" s="1"/>
  <c r="U38" i="1" s="1"/>
  <c r="V38" i="1" s="1"/>
  <c r="W38" i="1" s="1"/>
  <c r="W91" i="1" s="1"/>
  <c r="D139" i="1"/>
  <c r="D38" i="1" s="1"/>
  <c r="S138" i="1"/>
  <c r="T138" i="1" s="1"/>
  <c r="U138" i="1" s="1"/>
  <c r="V138" i="1" s="1"/>
  <c r="W138" i="1" s="1"/>
  <c r="X138" i="1" s="1"/>
  <c r="Y138" i="1" s="1"/>
  <c r="Z138" i="1" s="1"/>
  <c r="AA138" i="1" s="1"/>
  <c r="AB138" i="1" s="1"/>
  <c r="AC138" i="1" s="1"/>
  <c r="AD138" i="1" s="1"/>
  <c r="AE138" i="1" s="1"/>
  <c r="AF138" i="1" s="1"/>
  <c r="AG138" i="1" s="1"/>
  <c r="AH138" i="1" s="1"/>
  <c r="AI138" i="1" s="1"/>
  <c r="AJ138" i="1" s="1"/>
  <c r="AK138" i="1" s="1"/>
  <c r="D138" i="1"/>
  <c r="D37" i="1" s="1"/>
  <c r="AK184" i="1" l="1"/>
  <c r="AK186" i="1" s="1"/>
  <c r="AK187" i="1"/>
  <c r="S140" i="1"/>
  <c r="T140" i="1" s="1"/>
  <c r="U140" i="1" s="1"/>
  <c r="V140" i="1" s="1"/>
  <c r="W140" i="1" s="1"/>
  <c r="X140" i="1" s="1"/>
  <c r="Y140" i="1" s="1"/>
  <c r="Z140" i="1" s="1"/>
  <c r="AA140" i="1" s="1"/>
  <c r="AB140" i="1" s="1"/>
  <c r="AC140" i="1" s="1"/>
  <c r="AD140" i="1" s="1"/>
  <c r="AE140" i="1" s="1"/>
  <c r="AF140" i="1" s="1"/>
  <c r="AG140" i="1" s="1"/>
  <c r="AH140" i="1" s="1"/>
  <c r="AI140" i="1" s="1"/>
  <c r="AJ140" i="1" s="1"/>
  <c r="AK140" i="1" s="1"/>
  <c r="AK188" i="1" s="1"/>
  <c r="D140" i="1"/>
  <c r="D39" i="1" s="1"/>
  <c r="S84" i="1" l="1"/>
  <c r="S86" i="1" s="1"/>
  <c r="S40" i="1" s="1"/>
  <c r="S141" i="1" l="1"/>
  <c r="S42" i="1"/>
  <c r="S41" i="1"/>
  <c r="S142" i="1" s="1"/>
  <c r="S87" i="1"/>
  <c r="S88" i="1" s="1"/>
  <c r="S90" i="1"/>
  <c r="T142" i="1" l="1"/>
  <c r="U142" i="1" s="1"/>
  <c r="V142" i="1" s="1"/>
  <c r="W142" i="1" s="1"/>
  <c r="X142" i="1" s="1"/>
  <c r="Y142" i="1" s="1"/>
  <c r="Z142" i="1" s="1"/>
  <c r="AA142" i="1" s="1"/>
  <c r="AB142" i="1" s="1"/>
  <c r="AC142" i="1" s="1"/>
  <c r="AD142" i="1" s="1"/>
  <c r="AE142" i="1" s="1"/>
  <c r="AF142" i="1" s="1"/>
  <c r="AG142" i="1" s="1"/>
  <c r="AH142" i="1" s="1"/>
  <c r="AI142" i="1" s="1"/>
  <c r="AJ142" i="1" s="1"/>
  <c r="AK142" i="1" s="1"/>
  <c r="AL142" i="1" s="1"/>
  <c r="D142" i="1"/>
  <c r="D41" i="1" s="1"/>
  <c r="T41" i="1"/>
  <c r="U41" i="1" s="1"/>
  <c r="V41" i="1" s="1"/>
  <c r="W41" i="1" s="1"/>
  <c r="X41" i="1" s="1"/>
  <c r="X91" i="1" s="1"/>
  <c r="S143" i="1"/>
  <c r="T42" i="1"/>
  <c r="U42" i="1" s="1"/>
  <c r="V42" i="1" s="1"/>
  <c r="W42" i="1" s="1"/>
  <c r="X42" i="1" s="1"/>
  <c r="Y42" i="1" s="1"/>
  <c r="Z42" i="1" s="1"/>
  <c r="AA42" i="1" s="1"/>
  <c r="AB42" i="1" s="1"/>
  <c r="AC42" i="1" s="1"/>
  <c r="AD42" i="1" s="1"/>
  <c r="AE42" i="1" s="1"/>
  <c r="AF42" i="1" s="1"/>
  <c r="AG42" i="1" s="1"/>
  <c r="AH42" i="1" s="1"/>
  <c r="AI42" i="1" s="1"/>
  <c r="AJ42" i="1" s="1"/>
  <c r="AK42" i="1" s="1"/>
  <c r="AL42" i="1" s="1"/>
  <c r="AL83" i="1" s="1"/>
  <c r="D141" i="1"/>
  <c r="D40" i="1" s="1"/>
  <c r="T141" i="1"/>
  <c r="U141" i="1" s="1"/>
  <c r="V141" i="1" s="1"/>
  <c r="W141" i="1" s="1"/>
  <c r="X141" i="1" s="1"/>
  <c r="Y141" i="1" s="1"/>
  <c r="Z141" i="1" s="1"/>
  <c r="AA141" i="1" s="1"/>
  <c r="AB141" i="1" s="1"/>
  <c r="AC141" i="1" s="1"/>
  <c r="AD141" i="1" s="1"/>
  <c r="AE141" i="1" s="1"/>
  <c r="AF141" i="1" s="1"/>
  <c r="AG141" i="1" s="1"/>
  <c r="AH141" i="1" s="1"/>
  <c r="AI141" i="1" s="1"/>
  <c r="AJ141" i="1" s="1"/>
  <c r="AK141" i="1" s="1"/>
  <c r="AL141" i="1" s="1"/>
  <c r="T143" i="1" l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D143" i="1"/>
  <c r="D42" i="1" s="1"/>
  <c r="AL184" i="1"/>
  <c r="AL187" i="1" s="1"/>
  <c r="AL186" i="1" l="1"/>
  <c r="AL188" i="1"/>
  <c r="T84" i="1"/>
  <c r="T86" i="1" s="1"/>
  <c r="T43" i="1" s="1"/>
  <c r="T144" i="1" l="1"/>
  <c r="T44" i="1"/>
  <c r="T145" i="1" s="1"/>
  <c r="T45" i="1"/>
  <c r="T87" i="1"/>
  <c r="T88" i="1" s="1"/>
  <c r="T90" i="1"/>
  <c r="U145" i="1" l="1"/>
  <c r="V145" i="1" s="1"/>
  <c r="W145" i="1" s="1"/>
  <c r="X145" i="1" s="1"/>
  <c r="Y145" i="1" s="1"/>
  <c r="Z145" i="1" s="1"/>
  <c r="AA145" i="1" s="1"/>
  <c r="AB145" i="1" s="1"/>
  <c r="AC145" i="1" s="1"/>
  <c r="AD145" i="1" s="1"/>
  <c r="AE145" i="1" s="1"/>
  <c r="AF145" i="1" s="1"/>
  <c r="AG145" i="1" s="1"/>
  <c r="AH145" i="1" s="1"/>
  <c r="AI145" i="1" s="1"/>
  <c r="AJ145" i="1" s="1"/>
  <c r="AK145" i="1" s="1"/>
  <c r="AL145" i="1" s="1"/>
  <c r="AM145" i="1" s="1"/>
  <c r="D145" i="1"/>
  <c r="D44" i="1" s="1"/>
  <c r="U44" i="1"/>
  <c r="V44" i="1" s="1"/>
  <c r="W44" i="1" s="1"/>
  <c r="X44" i="1" s="1"/>
  <c r="Y44" i="1" s="1"/>
  <c r="Y91" i="1" s="1"/>
  <c r="T146" i="1"/>
  <c r="U45" i="1"/>
  <c r="V45" i="1" s="1"/>
  <c r="W45" i="1" s="1"/>
  <c r="X45" i="1" s="1"/>
  <c r="Y45" i="1" s="1"/>
  <c r="Z45" i="1" s="1"/>
  <c r="AA45" i="1" s="1"/>
  <c r="AB45" i="1" s="1"/>
  <c r="AC45" i="1" s="1"/>
  <c r="AD45" i="1" s="1"/>
  <c r="AE45" i="1" s="1"/>
  <c r="AF45" i="1" s="1"/>
  <c r="AG45" i="1" s="1"/>
  <c r="AH45" i="1" s="1"/>
  <c r="AI45" i="1" s="1"/>
  <c r="AJ45" i="1" s="1"/>
  <c r="AK45" i="1" s="1"/>
  <c r="AL45" i="1" s="1"/>
  <c r="AM45" i="1" s="1"/>
  <c r="AM83" i="1" s="1"/>
  <c r="U144" i="1"/>
  <c r="V144" i="1" s="1"/>
  <c r="W144" i="1" s="1"/>
  <c r="X144" i="1" s="1"/>
  <c r="Y144" i="1" s="1"/>
  <c r="Z144" i="1" s="1"/>
  <c r="AA144" i="1" s="1"/>
  <c r="AB144" i="1" s="1"/>
  <c r="AC144" i="1" s="1"/>
  <c r="AD144" i="1" s="1"/>
  <c r="AE144" i="1" s="1"/>
  <c r="AF144" i="1" s="1"/>
  <c r="AG144" i="1" s="1"/>
  <c r="AH144" i="1" s="1"/>
  <c r="AI144" i="1" s="1"/>
  <c r="AJ144" i="1" s="1"/>
  <c r="AK144" i="1" s="1"/>
  <c r="AL144" i="1" s="1"/>
  <c r="AM144" i="1" s="1"/>
  <c r="D144" i="1"/>
  <c r="D43" i="1" s="1"/>
  <c r="AM184" i="1" l="1"/>
  <c r="AM187" i="1" s="1"/>
  <c r="U146" i="1"/>
  <c r="V146" i="1" s="1"/>
  <c r="W146" i="1" s="1"/>
  <c r="X146" i="1" s="1"/>
  <c r="Y146" i="1" s="1"/>
  <c r="Z146" i="1" s="1"/>
  <c r="AA146" i="1" s="1"/>
  <c r="AB146" i="1" s="1"/>
  <c r="AC146" i="1" s="1"/>
  <c r="AD146" i="1" s="1"/>
  <c r="AE146" i="1" s="1"/>
  <c r="AF146" i="1" s="1"/>
  <c r="AG146" i="1" s="1"/>
  <c r="AH146" i="1" s="1"/>
  <c r="AI146" i="1" s="1"/>
  <c r="AJ146" i="1" s="1"/>
  <c r="AK146" i="1" s="1"/>
  <c r="AL146" i="1" s="1"/>
  <c r="AM146" i="1" s="1"/>
  <c r="D146" i="1"/>
  <c r="D45" i="1" s="1"/>
  <c r="AM188" i="1" l="1"/>
  <c r="AM186" i="1"/>
  <c r="U84" i="1" l="1"/>
  <c r="U86" i="1" s="1"/>
  <c r="U46" i="1" s="1"/>
  <c r="U87" i="1" l="1"/>
  <c r="U88" i="1" s="1"/>
  <c r="U147" i="1"/>
  <c r="U48" i="1"/>
  <c r="U47" i="1"/>
  <c r="U148" i="1" s="1"/>
  <c r="U90" i="1"/>
  <c r="U149" i="1" l="1"/>
  <c r="V48" i="1"/>
  <c r="W48" i="1" s="1"/>
  <c r="X48" i="1" s="1"/>
  <c r="Y48" i="1" s="1"/>
  <c r="Z48" i="1" s="1"/>
  <c r="AA48" i="1" s="1"/>
  <c r="AB48" i="1" s="1"/>
  <c r="AC48" i="1" s="1"/>
  <c r="AD48" i="1" s="1"/>
  <c r="AE48" i="1" s="1"/>
  <c r="AF48" i="1" s="1"/>
  <c r="AG48" i="1" s="1"/>
  <c r="AH48" i="1" s="1"/>
  <c r="AI48" i="1" s="1"/>
  <c r="AJ48" i="1" s="1"/>
  <c r="AK48" i="1" s="1"/>
  <c r="AL48" i="1" s="1"/>
  <c r="AM48" i="1" s="1"/>
  <c r="AN48" i="1" s="1"/>
  <c r="AN83" i="1" s="1"/>
  <c r="V148" i="1"/>
  <c r="W148" i="1" s="1"/>
  <c r="X148" i="1" s="1"/>
  <c r="Y148" i="1" s="1"/>
  <c r="Z148" i="1" s="1"/>
  <c r="AA148" i="1" s="1"/>
  <c r="AB148" i="1" s="1"/>
  <c r="AC148" i="1" s="1"/>
  <c r="AD148" i="1" s="1"/>
  <c r="AE148" i="1" s="1"/>
  <c r="AF148" i="1" s="1"/>
  <c r="AG148" i="1" s="1"/>
  <c r="AH148" i="1" s="1"/>
  <c r="AI148" i="1" s="1"/>
  <c r="AJ148" i="1" s="1"/>
  <c r="AK148" i="1" s="1"/>
  <c r="AL148" i="1" s="1"/>
  <c r="AM148" i="1" s="1"/>
  <c r="AN148" i="1" s="1"/>
  <c r="D148" i="1"/>
  <c r="D47" i="1" s="1"/>
  <c r="V47" i="1"/>
  <c r="W47" i="1" s="1"/>
  <c r="X47" i="1" s="1"/>
  <c r="Y47" i="1" s="1"/>
  <c r="Z47" i="1" s="1"/>
  <c r="Z91" i="1" s="1"/>
  <c r="D147" i="1"/>
  <c r="D46" i="1" s="1"/>
  <c r="V147" i="1"/>
  <c r="W147" i="1" s="1"/>
  <c r="X147" i="1" s="1"/>
  <c r="Y147" i="1" s="1"/>
  <c r="Z147" i="1" s="1"/>
  <c r="AA147" i="1" s="1"/>
  <c r="AB147" i="1" s="1"/>
  <c r="AC147" i="1" s="1"/>
  <c r="AD147" i="1" s="1"/>
  <c r="AE147" i="1" s="1"/>
  <c r="AF147" i="1" s="1"/>
  <c r="AG147" i="1" s="1"/>
  <c r="AH147" i="1" s="1"/>
  <c r="AI147" i="1" s="1"/>
  <c r="AJ147" i="1" s="1"/>
  <c r="AK147" i="1" s="1"/>
  <c r="AL147" i="1" s="1"/>
  <c r="AM147" i="1" s="1"/>
  <c r="AN147" i="1" s="1"/>
  <c r="AN184" i="1" l="1"/>
  <c r="AN187" i="1" s="1"/>
  <c r="AN186" i="1"/>
  <c r="V149" i="1"/>
  <c r="W149" i="1" s="1"/>
  <c r="X149" i="1" s="1"/>
  <c r="Y149" i="1" s="1"/>
  <c r="Z149" i="1" s="1"/>
  <c r="AA149" i="1" s="1"/>
  <c r="AB149" i="1" s="1"/>
  <c r="AC149" i="1" s="1"/>
  <c r="AD149" i="1" s="1"/>
  <c r="AE149" i="1" s="1"/>
  <c r="AF149" i="1" s="1"/>
  <c r="AG149" i="1" s="1"/>
  <c r="AH149" i="1" s="1"/>
  <c r="AI149" i="1" s="1"/>
  <c r="AJ149" i="1" s="1"/>
  <c r="AK149" i="1" s="1"/>
  <c r="AL149" i="1" s="1"/>
  <c r="AM149" i="1" s="1"/>
  <c r="AN149" i="1" s="1"/>
  <c r="AN188" i="1" s="1"/>
  <c r="D149" i="1"/>
  <c r="D48" i="1" s="1"/>
  <c r="V84" i="1" l="1"/>
  <c r="V86" i="1" s="1"/>
  <c r="V49" i="1" s="1"/>
  <c r="V51" i="1" l="1"/>
  <c r="V150" i="1"/>
  <c r="V87" i="1"/>
  <c r="V88" i="1" s="1"/>
  <c r="V50" i="1"/>
  <c r="V151" i="1" s="1"/>
  <c r="V90" i="1"/>
  <c r="W151" i="1" l="1"/>
  <c r="X151" i="1" s="1"/>
  <c r="Y151" i="1" s="1"/>
  <c r="Z151" i="1" s="1"/>
  <c r="AA151" i="1" s="1"/>
  <c r="AB151" i="1" s="1"/>
  <c r="AC151" i="1" s="1"/>
  <c r="AD151" i="1" s="1"/>
  <c r="AE151" i="1" s="1"/>
  <c r="AF151" i="1" s="1"/>
  <c r="AG151" i="1" s="1"/>
  <c r="AH151" i="1" s="1"/>
  <c r="AI151" i="1" s="1"/>
  <c r="AJ151" i="1" s="1"/>
  <c r="AK151" i="1" s="1"/>
  <c r="AL151" i="1" s="1"/>
  <c r="AM151" i="1" s="1"/>
  <c r="AN151" i="1" s="1"/>
  <c r="AO151" i="1" s="1"/>
  <c r="D151" i="1"/>
  <c r="D50" i="1" s="1"/>
  <c r="W50" i="1"/>
  <c r="X50" i="1" s="1"/>
  <c r="Y50" i="1" s="1"/>
  <c r="Z50" i="1" s="1"/>
  <c r="AA50" i="1" s="1"/>
  <c r="AA91" i="1" s="1"/>
  <c r="W150" i="1"/>
  <c r="X150" i="1" s="1"/>
  <c r="Y150" i="1" s="1"/>
  <c r="Z150" i="1" s="1"/>
  <c r="AA150" i="1" s="1"/>
  <c r="AB150" i="1" s="1"/>
  <c r="AC150" i="1" s="1"/>
  <c r="AD150" i="1" s="1"/>
  <c r="AE150" i="1" s="1"/>
  <c r="AF150" i="1" s="1"/>
  <c r="AG150" i="1" s="1"/>
  <c r="AH150" i="1" s="1"/>
  <c r="AI150" i="1" s="1"/>
  <c r="AJ150" i="1" s="1"/>
  <c r="AK150" i="1" s="1"/>
  <c r="AL150" i="1" s="1"/>
  <c r="AM150" i="1" s="1"/>
  <c r="AN150" i="1" s="1"/>
  <c r="AO150" i="1" s="1"/>
  <c r="D150" i="1"/>
  <c r="D49" i="1" s="1"/>
  <c r="W51" i="1"/>
  <c r="X51" i="1" s="1"/>
  <c r="Y51" i="1" s="1"/>
  <c r="Z51" i="1" s="1"/>
  <c r="AA51" i="1" s="1"/>
  <c r="AB51" i="1" s="1"/>
  <c r="AC51" i="1" s="1"/>
  <c r="AD51" i="1" s="1"/>
  <c r="AE51" i="1" s="1"/>
  <c r="AF51" i="1" s="1"/>
  <c r="AG51" i="1" s="1"/>
  <c r="AH51" i="1" s="1"/>
  <c r="AI51" i="1" s="1"/>
  <c r="AJ51" i="1" s="1"/>
  <c r="AK51" i="1" s="1"/>
  <c r="AL51" i="1" s="1"/>
  <c r="AM51" i="1" s="1"/>
  <c r="AN51" i="1" s="1"/>
  <c r="AO51" i="1" s="1"/>
  <c r="V152" i="1"/>
  <c r="W152" i="1" l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D152" i="1"/>
  <c r="D51" i="1" s="1"/>
  <c r="AO184" i="1"/>
  <c r="AO187" i="1" s="1"/>
  <c r="AO186" i="1" l="1"/>
  <c r="AO188" i="1"/>
  <c r="W84" i="1"/>
  <c r="W86" i="1" s="1"/>
  <c r="W52" i="1" s="1"/>
  <c r="W153" i="1" l="1"/>
  <c r="W54" i="1"/>
  <c r="W53" i="1"/>
  <c r="W154" i="1" s="1"/>
  <c r="W87" i="1"/>
  <c r="W88" i="1" s="1"/>
  <c r="W90" i="1"/>
  <c r="X154" i="1" l="1"/>
  <c r="Y154" i="1" s="1"/>
  <c r="Z154" i="1" s="1"/>
  <c r="AA154" i="1" s="1"/>
  <c r="AB154" i="1" s="1"/>
  <c r="AC154" i="1" s="1"/>
  <c r="AD154" i="1" s="1"/>
  <c r="AE154" i="1" s="1"/>
  <c r="AF154" i="1" s="1"/>
  <c r="AG154" i="1" s="1"/>
  <c r="AH154" i="1" s="1"/>
  <c r="AI154" i="1" s="1"/>
  <c r="AJ154" i="1" s="1"/>
  <c r="AK154" i="1" s="1"/>
  <c r="AL154" i="1" s="1"/>
  <c r="AM154" i="1" s="1"/>
  <c r="AN154" i="1" s="1"/>
  <c r="AO154" i="1" s="1"/>
  <c r="AP154" i="1" s="1"/>
  <c r="D154" i="1"/>
  <c r="D53" i="1" s="1"/>
  <c r="X53" i="1"/>
  <c r="Y53" i="1" s="1"/>
  <c r="Z53" i="1" s="1"/>
  <c r="AA53" i="1" s="1"/>
  <c r="AB53" i="1" s="1"/>
  <c r="AB91" i="1" s="1"/>
  <c r="X54" i="1"/>
  <c r="Y54" i="1" s="1"/>
  <c r="Z54" i="1" s="1"/>
  <c r="AA54" i="1" s="1"/>
  <c r="AB54" i="1" s="1"/>
  <c r="AC54" i="1" s="1"/>
  <c r="AD54" i="1" s="1"/>
  <c r="AE54" i="1" s="1"/>
  <c r="AF54" i="1" s="1"/>
  <c r="AG54" i="1" s="1"/>
  <c r="AH54" i="1" s="1"/>
  <c r="AI54" i="1" s="1"/>
  <c r="AJ54" i="1" s="1"/>
  <c r="AK54" i="1" s="1"/>
  <c r="AL54" i="1" s="1"/>
  <c r="AM54" i="1" s="1"/>
  <c r="AN54" i="1" s="1"/>
  <c r="AO54" i="1" s="1"/>
  <c r="AP54" i="1" s="1"/>
  <c r="W155" i="1"/>
  <c r="X153" i="1"/>
  <c r="Y153" i="1" s="1"/>
  <c r="Z153" i="1" s="1"/>
  <c r="AA153" i="1" s="1"/>
  <c r="AB153" i="1" s="1"/>
  <c r="AC153" i="1" s="1"/>
  <c r="AD153" i="1" s="1"/>
  <c r="AE153" i="1" s="1"/>
  <c r="AF153" i="1" s="1"/>
  <c r="AG153" i="1" s="1"/>
  <c r="AH153" i="1" s="1"/>
  <c r="AI153" i="1" s="1"/>
  <c r="AJ153" i="1" s="1"/>
  <c r="AK153" i="1" s="1"/>
  <c r="AL153" i="1" s="1"/>
  <c r="AM153" i="1" s="1"/>
  <c r="AN153" i="1" s="1"/>
  <c r="AO153" i="1" s="1"/>
  <c r="AP153" i="1" s="1"/>
  <c r="D153" i="1"/>
  <c r="D52" i="1" s="1"/>
  <c r="AP184" i="1" l="1"/>
  <c r="AP186" i="1"/>
  <c r="X155" i="1"/>
  <c r="Y155" i="1" s="1"/>
  <c r="Z155" i="1" s="1"/>
  <c r="AA155" i="1" s="1"/>
  <c r="AB155" i="1" s="1"/>
  <c r="AC155" i="1" s="1"/>
  <c r="AD155" i="1" s="1"/>
  <c r="AE155" i="1" s="1"/>
  <c r="AF155" i="1" s="1"/>
  <c r="AG155" i="1" s="1"/>
  <c r="AH155" i="1" s="1"/>
  <c r="AI155" i="1" s="1"/>
  <c r="AJ155" i="1" s="1"/>
  <c r="AK155" i="1" s="1"/>
  <c r="AL155" i="1" s="1"/>
  <c r="AM155" i="1" s="1"/>
  <c r="AN155" i="1" s="1"/>
  <c r="AO155" i="1" s="1"/>
  <c r="AP155" i="1" s="1"/>
  <c r="AP188" i="1" s="1"/>
  <c r="D155" i="1"/>
  <c r="D54" i="1" s="1"/>
  <c r="AP187" i="1"/>
  <c r="X84" i="1" l="1"/>
  <c r="X86" i="1" s="1"/>
  <c r="X55" i="1" s="1"/>
  <c r="X156" i="1" l="1"/>
  <c r="X57" i="1"/>
  <c r="X56" i="1"/>
  <c r="X157" i="1" s="1"/>
  <c r="X87" i="1"/>
  <c r="X88" i="1" s="1"/>
  <c r="Y157" i="1" l="1"/>
  <c r="Z157" i="1" s="1"/>
  <c r="AA157" i="1" s="1"/>
  <c r="AB157" i="1" s="1"/>
  <c r="AC157" i="1" s="1"/>
  <c r="AD157" i="1" s="1"/>
  <c r="AE157" i="1" s="1"/>
  <c r="AF157" i="1" s="1"/>
  <c r="AG157" i="1" s="1"/>
  <c r="AH157" i="1" s="1"/>
  <c r="AI157" i="1" s="1"/>
  <c r="AJ157" i="1" s="1"/>
  <c r="AK157" i="1" s="1"/>
  <c r="AL157" i="1" s="1"/>
  <c r="AM157" i="1" s="1"/>
  <c r="AN157" i="1" s="1"/>
  <c r="AO157" i="1" s="1"/>
  <c r="AP157" i="1" s="1"/>
  <c r="AQ157" i="1" s="1"/>
  <c r="D157" i="1"/>
  <c r="D56" i="1" s="1"/>
  <c r="Y56" i="1"/>
  <c r="Z56" i="1" s="1"/>
  <c r="AA56" i="1" s="1"/>
  <c r="AB56" i="1" s="1"/>
  <c r="AC56" i="1" s="1"/>
  <c r="X158" i="1"/>
  <c r="Y57" i="1"/>
  <c r="Z57" i="1" s="1"/>
  <c r="AA57" i="1" s="1"/>
  <c r="AB57" i="1" s="1"/>
  <c r="AC57" i="1" s="1"/>
  <c r="AD57" i="1" s="1"/>
  <c r="AE57" i="1" s="1"/>
  <c r="AF57" i="1" s="1"/>
  <c r="AG57" i="1" s="1"/>
  <c r="AH57" i="1" s="1"/>
  <c r="AI57" i="1" s="1"/>
  <c r="AJ57" i="1" s="1"/>
  <c r="AK57" i="1" s="1"/>
  <c r="AL57" i="1" s="1"/>
  <c r="AM57" i="1" s="1"/>
  <c r="AN57" i="1" s="1"/>
  <c r="AO57" i="1" s="1"/>
  <c r="AP57" i="1" s="1"/>
  <c r="AQ57" i="1" s="1"/>
  <c r="D156" i="1"/>
  <c r="D55" i="1" s="1"/>
  <c r="Y156" i="1"/>
  <c r="Z156" i="1" s="1"/>
  <c r="AA156" i="1" s="1"/>
  <c r="AB156" i="1" s="1"/>
  <c r="AC156" i="1" s="1"/>
  <c r="AD156" i="1" s="1"/>
  <c r="AE156" i="1" s="1"/>
  <c r="AF156" i="1" s="1"/>
  <c r="AG156" i="1" s="1"/>
  <c r="AH156" i="1" s="1"/>
  <c r="AI156" i="1" s="1"/>
  <c r="AJ156" i="1" s="1"/>
  <c r="AK156" i="1" s="1"/>
  <c r="AL156" i="1" s="1"/>
  <c r="AM156" i="1" s="1"/>
  <c r="AN156" i="1" s="1"/>
  <c r="AO156" i="1" s="1"/>
  <c r="AP156" i="1" s="1"/>
  <c r="AQ156" i="1" s="1"/>
  <c r="Y158" i="1" l="1"/>
  <c r="Z158" i="1" s="1"/>
  <c r="AA158" i="1" s="1"/>
  <c r="AB158" i="1" s="1"/>
  <c r="AC158" i="1" s="1"/>
  <c r="AD158" i="1" s="1"/>
  <c r="AE158" i="1" s="1"/>
  <c r="AF158" i="1" s="1"/>
  <c r="AG158" i="1" s="1"/>
  <c r="AH158" i="1" s="1"/>
  <c r="AI158" i="1" s="1"/>
  <c r="AJ158" i="1" s="1"/>
  <c r="AK158" i="1" s="1"/>
  <c r="AL158" i="1" s="1"/>
  <c r="AM158" i="1" s="1"/>
  <c r="AN158" i="1" s="1"/>
  <c r="AO158" i="1" s="1"/>
  <c r="AP158" i="1" s="1"/>
  <c r="AQ158" i="1" s="1"/>
  <c r="D158" i="1"/>
  <c r="D57" i="1" s="1"/>
  <c r="Y84" i="1" l="1"/>
  <c r="Y86" i="1" s="1"/>
  <c r="Y58" i="1" s="1"/>
  <c r="Y159" i="1" l="1"/>
  <c r="Y60" i="1"/>
  <c r="Y87" i="1"/>
  <c r="Y88" i="1" s="1"/>
  <c r="Y59" i="1"/>
  <c r="Y160" i="1" s="1"/>
  <c r="Z160" i="1" l="1"/>
  <c r="AA160" i="1" s="1"/>
  <c r="AB160" i="1" s="1"/>
  <c r="AC160" i="1" s="1"/>
  <c r="AD160" i="1" s="1"/>
  <c r="AE160" i="1" s="1"/>
  <c r="AF160" i="1" s="1"/>
  <c r="AG160" i="1" s="1"/>
  <c r="AH160" i="1" s="1"/>
  <c r="AI160" i="1" s="1"/>
  <c r="AJ160" i="1" s="1"/>
  <c r="AK160" i="1" s="1"/>
  <c r="AL160" i="1" s="1"/>
  <c r="AM160" i="1" s="1"/>
  <c r="AN160" i="1" s="1"/>
  <c r="AO160" i="1" s="1"/>
  <c r="AP160" i="1" s="1"/>
  <c r="AQ160" i="1" s="1"/>
  <c r="AR160" i="1" s="1"/>
  <c r="Z59" i="1"/>
  <c r="AA59" i="1" s="1"/>
  <c r="AB59" i="1" s="1"/>
  <c r="AC59" i="1" s="1"/>
  <c r="AD59" i="1" s="1"/>
  <c r="D160" i="1"/>
  <c r="D59" i="1" s="1"/>
  <c r="Z60" i="1"/>
  <c r="AA60" i="1" s="1"/>
  <c r="AB60" i="1" s="1"/>
  <c r="AC60" i="1" s="1"/>
  <c r="AD60" i="1" s="1"/>
  <c r="AE60" i="1" s="1"/>
  <c r="AF60" i="1" s="1"/>
  <c r="AG60" i="1" s="1"/>
  <c r="AH60" i="1" s="1"/>
  <c r="AI60" i="1" s="1"/>
  <c r="AJ60" i="1" s="1"/>
  <c r="AK60" i="1" s="1"/>
  <c r="AL60" i="1" s="1"/>
  <c r="AM60" i="1" s="1"/>
  <c r="AN60" i="1" s="1"/>
  <c r="AO60" i="1" s="1"/>
  <c r="AP60" i="1" s="1"/>
  <c r="AQ60" i="1" s="1"/>
  <c r="AR60" i="1" s="1"/>
  <c r="Y161" i="1"/>
  <c r="Z159" i="1"/>
  <c r="AA159" i="1" s="1"/>
  <c r="AB159" i="1" s="1"/>
  <c r="AC159" i="1" s="1"/>
  <c r="AD159" i="1" s="1"/>
  <c r="AE159" i="1" s="1"/>
  <c r="AF159" i="1" s="1"/>
  <c r="AG159" i="1" s="1"/>
  <c r="AH159" i="1" s="1"/>
  <c r="AI159" i="1" s="1"/>
  <c r="AJ159" i="1" s="1"/>
  <c r="AK159" i="1" s="1"/>
  <c r="AL159" i="1" s="1"/>
  <c r="AM159" i="1" s="1"/>
  <c r="AN159" i="1" s="1"/>
  <c r="AO159" i="1" s="1"/>
  <c r="AP159" i="1" s="1"/>
  <c r="AQ159" i="1" s="1"/>
  <c r="AR159" i="1" s="1"/>
  <c r="D159" i="1"/>
  <c r="D58" i="1" s="1"/>
  <c r="Z161" i="1" l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AQ161" i="1" s="1"/>
  <c r="AR161" i="1" s="1"/>
  <c r="D161" i="1"/>
  <c r="D60" i="1" s="1"/>
  <c r="Z84" i="1" l="1"/>
  <c r="Z86" i="1" s="1"/>
  <c r="Z61" i="1" s="1"/>
  <c r="Z63" i="1" l="1"/>
  <c r="Z162" i="1"/>
  <c r="Z62" i="1"/>
  <c r="Z163" i="1" s="1"/>
  <c r="Z87" i="1"/>
  <c r="Z88" i="1" s="1"/>
  <c r="AA162" i="1" l="1"/>
  <c r="AB162" i="1" s="1"/>
  <c r="AC162" i="1" s="1"/>
  <c r="AD162" i="1" s="1"/>
  <c r="AE162" i="1" s="1"/>
  <c r="AF162" i="1" s="1"/>
  <c r="AG162" i="1" s="1"/>
  <c r="AH162" i="1" s="1"/>
  <c r="AI162" i="1" s="1"/>
  <c r="AJ162" i="1" s="1"/>
  <c r="AK162" i="1" s="1"/>
  <c r="AL162" i="1" s="1"/>
  <c r="AM162" i="1" s="1"/>
  <c r="AN162" i="1" s="1"/>
  <c r="AO162" i="1" s="1"/>
  <c r="AP162" i="1" s="1"/>
  <c r="AQ162" i="1" s="1"/>
  <c r="AR162" i="1" s="1"/>
  <c r="AS162" i="1" s="1"/>
  <c r="D162" i="1"/>
  <c r="D61" i="1" s="1"/>
  <c r="D163" i="1"/>
  <c r="D62" i="1" s="1"/>
  <c r="AA163" i="1"/>
  <c r="AB163" i="1" s="1"/>
  <c r="AC163" i="1" s="1"/>
  <c r="AD163" i="1" s="1"/>
  <c r="AE163" i="1" s="1"/>
  <c r="AF163" i="1" s="1"/>
  <c r="AG163" i="1" s="1"/>
  <c r="AH163" i="1" s="1"/>
  <c r="AI163" i="1" s="1"/>
  <c r="AJ163" i="1" s="1"/>
  <c r="AK163" i="1" s="1"/>
  <c r="AL163" i="1" s="1"/>
  <c r="AM163" i="1" s="1"/>
  <c r="AN163" i="1" s="1"/>
  <c r="AO163" i="1" s="1"/>
  <c r="AP163" i="1" s="1"/>
  <c r="AQ163" i="1" s="1"/>
  <c r="AR163" i="1" s="1"/>
  <c r="AS163" i="1" s="1"/>
  <c r="AA62" i="1"/>
  <c r="AB62" i="1" s="1"/>
  <c r="AC62" i="1" s="1"/>
  <c r="AD62" i="1" s="1"/>
  <c r="AE62" i="1" s="1"/>
  <c r="AA63" i="1"/>
  <c r="AB63" i="1" s="1"/>
  <c r="AC63" i="1" s="1"/>
  <c r="AD63" i="1" s="1"/>
  <c r="AE63" i="1" s="1"/>
  <c r="AF63" i="1" s="1"/>
  <c r="AG63" i="1" s="1"/>
  <c r="AH63" i="1" s="1"/>
  <c r="AI63" i="1" s="1"/>
  <c r="AJ63" i="1" s="1"/>
  <c r="AK63" i="1" s="1"/>
  <c r="AL63" i="1" s="1"/>
  <c r="AM63" i="1" s="1"/>
  <c r="AN63" i="1" s="1"/>
  <c r="AO63" i="1" s="1"/>
  <c r="AP63" i="1" s="1"/>
  <c r="AQ63" i="1" s="1"/>
  <c r="AR63" i="1" s="1"/>
  <c r="AS63" i="1" s="1"/>
  <c r="Z164" i="1"/>
  <c r="AA164" i="1" l="1"/>
  <c r="AB164" i="1" s="1"/>
  <c r="AC164" i="1" s="1"/>
  <c r="AD164" i="1" s="1"/>
  <c r="AE164" i="1" s="1"/>
  <c r="AF164" i="1" s="1"/>
  <c r="AG164" i="1" s="1"/>
  <c r="AH164" i="1" s="1"/>
  <c r="AI164" i="1" s="1"/>
  <c r="AJ164" i="1" s="1"/>
  <c r="AK164" i="1" s="1"/>
  <c r="AL164" i="1" s="1"/>
  <c r="AM164" i="1" s="1"/>
  <c r="AN164" i="1" s="1"/>
  <c r="AO164" i="1" s="1"/>
  <c r="AP164" i="1" s="1"/>
  <c r="AQ164" i="1" s="1"/>
  <c r="AR164" i="1" s="1"/>
  <c r="AS164" i="1" s="1"/>
  <c r="D164" i="1"/>
  <c r="D63" i="1" s="1"/>
  <c r="AA84" i="1" l="1"/>
  <c r="AA86" i="1" s="1"/>
  <c r="AA64" i="1" s="1"/>
  <c r="AA165" i="1" l="1"/>
  <c r="AA65" i="1"/>
  <c r="AA166" i="1" s="1"/>
  <c r="AA87" i="1"/>
  <c r="AA88" i="1" s="1"/>
  <c r="AA66" i="1"/>
  <c r="AA167" i="1" l="1"/>
  <c r="AB66" i="1"/>
  <c r="AC66" i="1" s="1"/>
  <c r="AD66" i="1" s="1"/>
  <c r="AE66" i="1" s="1"/>
  <c r="AF66" i="1" s="1"/>
  <c r="AG66" i="1" s="1"/>
  <c r="AH66" i="1" s="1"/>
  <c r="AI66" i="1" s="1"/>
  <c r="AJ66" i="1" s="1"/>
  <c r="AK66" i="1" s="1"/>
  <c r="AL66" i="1" s="1"/>
  <c r="AM66" i="1" s="1"/>
  <c r="AN66" i="1" s="1"/>
  <c r="AO66" i="1" s="1"/>
  <c r="AP66" i="1" s="1"/>
  <c r="AQ66" i="1" s="1"/>
  <c r="AR66" i="1" s="1"/>
  <c r="AS66" i="1" s="1"/>
  <c r="AT66" i="1" s="1"/>
  <c r="D166" i="1"/>
  <c r="D65" i="1" s="1"/>
  <c r="AB166" i="1"/>
  <c r="AC166" i="1" s="1"/>
  <c r="AD166" i="1" s="1"/>
  <c r="AE166" i="1" s="1"/>
  <c r="AF166" i="1" s="1"/>
  <c r="AG166" i="1" s="1"/>
  <c r="AH166" i="1" s="1"/>
  <c r="AI166" i="1" s="1"/>
  <c r="AJ166" i="1" s="1"/>
  <c r="AK166" i="1" s="1"/>
  <c r="AL166" i="1" s="1"/>
  <c r="AM166" i="1" s="1"/>
  <c r="AN166" i="1" s="1"/>
  <c r="AO166" i="1" s="1"/>
  <c r="AP166" i="1" s="1"/>
  <c r="AQ166" i="1" s="1"/>
  <c r="AR166" i="1" s="1"/>
  <c r="AS166" i="1" s="1"/>
  <c r="AT166" i="1" s="1"/>
  <c r="AB65" i="1"/>
  <c r="AC65" i="1" s="1"/>
  <c r="AD65" i="1" s="1"/>
  <c r="AE65" i="1" s="1"/>
  <c r="AF65" i="1" s="1"/>
  <c r="D165" i="1"/>
  <c r="D64" i="1" s="1"/>
  <c r="AB165" i="1"/>
  <c r="AC165" i="1" s="1"/>
  <c r="AD165" i="1" s="1"/>
  <c r="AE165" i="1" s="1"/>
  <c r="AF165" i="1" s="1"/>
  <c r="AG165" i="1" s="1"/>
  <c r="AH165" i="1" s="1"/>
  <c r="AI165" i="1" s="1"/>
  <c r="AJ165" i="1" s="1"/>
  <c r="AK165" i="1" s="1"/>
  <c r="AL165" i="1" s="1"/>
  <c r="AM165" i="1" s="1"/>
  <c r="AN165" i="1" s="1"/>
  <c r="AO165" i="1" s="1"/>
  <c r="AP165" i="1" s="1"/>
  <c r="AQ165" i="1" s="1"/>
  <c r="AR165" i="1" s="1"/>
  <c r="AS165" i="1" s="1"/>
  <c r="AT165" i="1" s="1"/>
  <c r="AB167" i="1" l="1"/>
  <c r="AC167" i="1" s="1"/>
  <c r="AD167" i="1" s="1"/>
  <c r="AE167" i="1" s="1"/>
  <c r="AF167" i="1" s="1"/>
  <c r="AG167" i="1" s="1"/>
  <c r="AH167" i="1" s="1"/>
  <c r="AI167" i="1" s="1"/>
  <c r="AJ167" i="1" s="1"/>
  <c r="AK167" i="1" s="1"/>
  <c r="AL167" i="1" s="1"/>
  <c r="AM167" i="1" s="1"/>
  <c r="AN167" i="1" s="1"/>
  <c r="AO167" i="1" s="1"/>
  <c r="AP167" i="1" s="1"/>
  <c r="AQ167" i="1" s="1"/>
  <c r="AR167" i="1" s="1"/>
  <c r="AS167" i="1" s="1"/>
  <c r="AT167" i="1" s="1"/>
  <c r="D167" i="1"/>
  <c r="D66" i="1" s="1"/>
  <c r="AB84" i="1" l="1"/>
  <c r="AB86" i="1" s="1"/>
  <c r="AB67" i="1" s="1"/>
  <c r="AB69" i="1" l="1"/>
  <c r="AB168" i="1"/>
  <c r="AB68" i="1"/>
  <c r="AB169" i="1" s="1"/>
  <c r="AB87" i="1"/>
  <c r="AB88" i="1" s="1"/>
  <c r="AC168" i="1" l="1"/>
  <c r="AD168" i="1" s="1"/>
  <c r="AE168" i="1" s="1"/>
  <c r="AF168" i="1" s="1"/>
  <c r="AG168" i="1" s="1"/>
  <c r="AH168" i="1" s="1"/>
  <c r="AI168" i="1" s="1"/>
  <c r="AJ168" i="1" s="1"/>
  <c r="AK168" i="1" s="1"/>
  <c r="AL168" i="1" s="1"/>
  <c r="AM168" i="1" s="1"/>
  <c r="AN168" i="1" s="1"/>
  <c r="AO168" i="1" s="1"/>
  <c r="AP168" i="1" s="1"/>
  <c r="AQ168" i="1" s="1"/>
  <c r="AR168" i="1" s="1"/>
  <c r="AS168" i="1" s="1"/>
  <c r="AT168" i="1" s="1"/>
  <c r="AU168" i="1" s="1"/>
  <c r="D168" i="1"/>
  <c r="D67" i="1" s="1"/>
  <c r="AC169" i="1"/>
  <c r="AD169" i="1" s="1"/>
  <c r="AE169" i="1" s="1"/>
  <c r="AF169" i="1" s="1"/>
  <c r="AG169" i="1" s="1"/>
  <c r="AH169" i="1" s="1"/>
  <c r="AI169" i="1" s="1"/>
  <c r="AJ169" i="1" s="1"/>
  <c r="AK169" i="1" s="1"/>
  <c r="AL169" i="1" s="1"/>
  <c r="AM169" i="1" s="1"/>
  <c r="AN169" i="1" s="1"/>
  <c r="AO169" i="1" s="1"/>
  <c r="AP169" i="1" s="1"/>
  <c r="AQ169" i="1" s="1"/>
  <c r="AR169" i="1" s="1"/>
  <c r="AS169" i="1" s="1"/>
  <c r="AT169" i="1" s="1"/>
  <c r="AU169" i="1" s="1"/>
  <c r="D169" i="1"/>
  <c r="D68" i="1" s="1"/>
  <c r="AC68" i="1"/>
  <c r="AD68" i="1" s="1"/>
  <c r="AE68" i="1" s="1"/>
  <c r="AF68" i="1" s="1"/>
  <c r="AG68" i="1" s="1"/>
  <c r="AC69" i="1"/>
  <c r="AD69" i="1" s="1"/>
  <c r="AE69" i="1" s="1"/>
  <c r="AF69" i="1" s="1"/>
  <c r="AG69" i="1" s="1"/>
  <c r="AH69" i="1" s="1"/>
  <c r="AI69" i="1" s="1"/>
  <c r="AJ69" i="1" s="1"/>
  <c r="AK69" i="1" s="1"/>
  <c r="AL69" i="1" s="1"/>
  <c r="AM69" i="1" s="1"/>
  <c r="AN69" i="1" s="1"/>
  <c r="AO69" i="1" s="1"/>
  <c r="AP69" i="1" s="1"/>
  <c r="AQ69" i="1" s="1"/>
  <c r="AR69" i="1" s="1"/>
  <c r="AS69" i="1" s="1"/>
  <c r="AT69" i="1" s="1"/>
  <c r="AU69" i="1" s="1"/>
  <c r="AB170" i="1"/>
  <c r="D170" i="1" l="1"/>
  <c r="D69" i="1" s="1"/>
  <c r="AC170" i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AQ170" i="1" s="1"/>
  <c r="AR170" i="1" s="1"/>
  <c r="AS170" i="1" s="1"/>
  <c r="AT170" i="1" s="1"/>
  <c r="AU170" i="1" s="1"/>
  <c r="AC84" i="1" l="1"/>
  <c r="AC86" i="1" s="1"/>
  <c r="AC70" i="1" s="1"/>
  <c r="AC72" i="1" l="1"/>
  <c r="AC71" i="1"/>
  <c r="AC172" i="1" s="1"/>
  <c r="AC87" i="1"/>
  <c r="AC88" i="1" s="1"/>
  <c r="AC171" i="1"/>
  <c r="AD171" i="1" l="1"/>
  <c r="AE171" i="1" s="1"/>
  <c r="AF171" i="1" s="1"/>
  <c r="AG171" i="1" s="1"/>
  <c r="AH171" i="1" s="1"/>
  <c r="AI171" i="1" s="1"/>
  <c r="AJ171" i="1" s="1"/>
  <c r="AK171" i="1" s="1"/>
  <c r="AL171" i="1" s="1"/>
  <c r="AM171" i="1" s="1"/>
  <c r="AN171" i="1" s="1"/>
  <c r="AO171" i="1" s="1"/>
  <c r="AP171" i="1" s="1"/>
  <c r="AQ171" i="1" s="1"/>
  <c r="AR171" i="1" s="1"/>
  <c r="AS171" i="1" s="1"/>
  <c r="AT171" i="1" s="1"/>
  <c r="AU171" i="1" s="1"/>
  <c r="AV171" i="1" s="1"/>
  <c r="D171" i="1"/>
  <c r="D70" i="1" s="1"/>
  <c r="D172" i="1"/>
  <c r="D71" i="1" s="1"/>
  <c r="AD172" i="1"/>
  <c r="AE172" i="1" s="1"/>
  <c r="AF172" i="1" s="1"/>
  <c r="AG172" i="1" s="1"/>
  <c r="AH172" i="1" s="1"/>
  <c r="AI172" i="1" s="1"/>
  <c r="AJ172" i="1" s="1"/>
  <c r="AK172" i="1" s="1"/>
  <c r="AL172" i="1" s="1"/>
  <c r="AM172" i="1" s="1"/>
  <c r="AN172" i="1" s="1"/>
  <c r="AO172" i="1" s="1"/>
  <c r="AP172" i="1" s="1"/>
  <c r="AQ172" i="1" s="1"/>
  <c r="AR172" i="1" s="1"/>
  <c r="AS172" i="1" s="1"/>
  <c r="AT172" i="1" s="1"/>
  <c r="AU172" i="1" s="1"/>
  <c r="AV172" i="1" s="1"/>
  <c r="AD71" i="1"/>
  <c r="AE71" i="1" s="1"/>
  <c r="AF71" i="1" s="1"/>
  <c r="AG71" i="1" s="1"/>
  <c r="AH71" i="1" s="1"/>
  <c r="AC173" i="1"/>
  <c r="AD72" i="1"/>
  <c r="AE72" i="1" s="1"/>
  <c r="AF72" i="1" s="1"/>
  <c r="AG72" i="1" s="1"/>
  <c r="AH72" i="1" s="1"/>
  <c r="AI72" i="1" s="1"/>
  <c r="AJ72" i="1" s="1"/>
  <c r="AK72" i="1" s="1"/>
  <c r="AL72" i="1" s="1"/>
  <c r="AM72" i="1" s="1"/>
  <c r="AN72" i="1" s="1"/>
  <c r="AO72" i="1" s="1"/>
  <c r="AP72" i="1" s="1"/>
  <c r="AQ72" i="1" s="1"/>
  <c r="AR72" i="1" s="1"/>
  <c r="AS72" i="1" s="1"/>
  <c r="AT72" i="1" s="1"/>
  <c r="AU72" i="1" s="1"/>
  <c r="AV72" i="1" s="1"/>
  <c r="AD173" i="1" l="1"/>
  <c r="AE173" i="1" s="1"/>
  <c r="AF173" i="1" s="1"/>
  <c r="AG173" i="1" s="1"/>
  <c r="AH173" i="1" s="1"/>
  <c r="AI173" i="1" s="1"/>
  <c r="AJ173" i="1" s="1"/>
  <c r="AK173" i="1" s="1"/>
  <c r="AL173" i="1" s="1"/>
  <c r="AM173" i="1" s="1"/>
  <c r="AN173" i="1" s="1"/>
  <c r="AO173" i="1" s="1"/>
  <c r="AP173" i="1" s="1"/>
  <c r="AQ173" i="1" s="1"/>
  <c r="AR173" i="1" s="1"/>
  <c r="AS173" i="1" s="1"/>
  <c r="AT173" i="1" s="1"/>
  <c r="AU173" i="1" s="1"/>
  <c r="AV173" i="1" s="1"/>
  <c r="D173" i="1"/>
  <c r="D72" i="1" s="1"/>
  <c r="AD84" i="1" l="1"/>
  <c r="AD86" i="1" s="1"/>
  <c r="AD73" i="1" s="1"/>
  <c r="AD174" i="1" l="1"/>
  <c r="AD74" i="1"/>
  <c r="AD175" i="1" s="1"/>
  <c r="AD75" i="1"/>
  <c r="AD87" i="1"/>
  <c r="AD88" i="1" s="1"/>
  <c r="AE75" i="1" l="1"/>
  <c r="AF75" i="1" s="1"/>
  <c r="AG75" i="1" s="1"/>
  <c r="AH75" i="1" s="1"/>
  <c r="AI75" i="1" s="1"/>
  <c r="AJ75" i="1" s="1"/>
  <c r="AK75" i="1" s="1"/>
  <c r="AL75" i="1" s="1"/>
  <c r="AM75" i="1" s="1"/>
  <c r="AN75" i="1" s="1"/>
  <c r="AO75" i="1" s="1"/>
  <c r="AP75" i="1" s="1"/>
  <c r="AQ75" i="1" s="1"/>
  <c r="AR75" i="1" s="1"/>
  <c r="AS75" i="1" s="1"/>
  <c r="AT75" i="1" s="1"/>
  <c r="AU75" i="1" s="1"/>
  <c r="AV75" i="1" s="1"/>
  <c r="AW75" i="1" s="1"/>
  <c r="AD176" i="1"/>
  <c r="AE175" i="1"/>
  <c r="AF175" i="1" s="1"/>
  <c r="AG175" i="1" s="1"/>
  <c r="AH175" i="1" s="1"/>
  <c r="AI175" i="1" s="1"/>
  <c r="AJ175" i="1" s="1"/>
  <c r="AK175" i="1" s="1"/>
  <c r="AL175" i="1" s="1"/>
  <c r="AM175" i="1" s="1"/>
  <c r="AN175" i="1" s="1"/>
  <c r="AO175" i="1" s="1"/>
  <c r="AP175" i="1" s="1"/>
  <c r="AQ175" i="1" s="1"/>
  <c r="AR175" i="1" s="1"/>
  <c r="AS175" i="1" s="1"/>
  <c r="AT175" i="1" s="1"/>
  <c r="AU175" i="1" s="1"/>
  <c r="AV175" i="1" s="1"/>
  <c r="AW175" i="1" s="1"/>
  <c r="D175" i="1"/>
  <c r="D74" i="1" s="1"/>
  <c r="AE74" i="1"/>
  <c r="AF74" i="1" s="1"/>
  <c r="AG74" i="1" s="1"/>
  <c r="AH74" i="1" s="1"/>
  <c r="AI74" i="1" s="1"/>
  <c r="D174" i="1"/>
  <c r="D73" i="1" s="1"/>
  <c r="AE174" i="1"/>
  <c r="AF174" i="1" s="1"/>
  <c r="AG174" i="1" s="1"/>
  <c r="AH174" i="1" s="1"/>
  <c r="AI174" i="1" s="1"/>
  <c r="AJ174" i="1" s="1"/>
  <c r="AK174" i="1" s="1"/>
  <c r="AL174" i="1" s="1"/>
  <c r="AM174" i="1" s="1"/>
  <c r="AN174" i="1" s="1"/>
  <c r="AO174" i="1" s="1"/>
  <c r="AP174" i="1" s="1"/>
  <c r="AQ174" i="1" s="1"/>
  <c r="AR174" i="1" s="1"/>
  <c r="AS174" i="1" s="1"/>
  <c r="AT174" i="1" s="1"/>
  <c r="AU174" i="1" s="1"/>
  <c r="AV174" i="1" s="1"/>
  <c r="AW174" i="1" s="1"/>
  <c r="AE176" i="1" l="1"/>
  <c r="AF176" i="1" s="1"/>
  <c r="AG176" i="1" s="1"/>
  <c r="AH176" i="1" s="1"/>
  <c r="AI176" i="1" s="1"/>
  <c r="AJ176" i="1" s="1"/>
  <c r="AK176" i="1" s="1"/>
  <c r="AL176" i="1" s="1"/>
  <c r="AM176" i="1" s="1"/>
  <c r="AN176" i="1" s="1"/>
  <c r="AO176" i="1" s="1"/>
  <c r="AP176" i="1" s="1"/>
  <c r="AQ176" i="1" s="1"/>
  <c r="AR176" i="1" s="1"/>
  <c r="AS176" i="1" s="1"/>
  <c r="AT176" i="1" s="1"/>
  <c r="AU176" i="1" s="1"/>
  <c r="AV176" i="1" s="1"/>
  <c r="AW176" i="1" s="1"/>
  <c r="D176" i="1"/>
  <c r="D75" i="1" s="1"/>
  <c r="AE84" i="1" l="1"/>
  <c r="AE86" i="1" s="1"/>
  <c r="AE76" i="1" s="1"/>
  <c r="AE177" i="1" l="1"/>
  <c r="AE77" i="1"/>
  <c r="AE178" i="1" s="1"/>
  <c r="AE87" i="1"/>
  <c r="AE88" i="1" s="1"/>
  <c r="AE78" i="1"/>
  <c r="AE179" i="1" l="1"/>
  <c r="AF78" i="1"/>
  <c r="AG78" i="1" s="1"/>
  <c r="AH78" i="1" s="1"/>
  <c r="AI78" i="1" s="1"/>
  <c r="AJ78" i="1" s="1"/>
  <c r="AK78" i="1" s="1"/>
  <c r="AL78" i="1" s="1"/>
  <c r="AM78" i="1" s="1"/>
  <c r="AN78" i="1" s="1"/>
  <c r="AO78" i="1" s="1"/>
  <c r="AP78" i="1" s="1"/>
  <c r="AQ78" i="1" s="1"/>
  <c r="AR78" i="1" s="1"/>
  <c r="AS78" i="1" s="1"/>
  <c r="AT78" i="1" s="1"/>
  <c r="AU78" i="1" s="1"/>
  <c r="AV78" i="1" s="1"/>
  <c r="AW78" i="1" s="1"/>
  <c r="AX78" i="1" s="1"/>
  <c r="AF178" i="1"/>
  <c r="AG178" i="1" s="1"/>
  <c r="AH178" i="1" s="1"/>
  <c r="AI178" i="1" s="1"/>
  <c r="AJ178" i="1" s="1"/>
  <c r="AK178" i="1" s="1"/>
  <c r="AL178" i="1" s="1"/>
  <c r="AM178" i="1" s="1"/>
  <c r="AN178" i="1" s="1"/>
  <c r="AO178" i="1" s="1"/>
  <c r="AP178" i="1" s="1"/>
  <c r="AQ178" i="1" s="1"/>
  <c r="AR178" i="1" s="1"/>
  <c r="AS178" i="1" s="1"/>
  <c r="AT178" i="1" s="1"/>
  <c r="AU178" i="1" s="1"/>
  <c r="AV178" i="1" s="1"/>
  <c r="AW178" i="1" s="1"/>
  <c r="AX178" i="1" s="1"/>
  <c r="D178" i="1"/>
  <c r="D77" i="1" s="1"/>
  <c r="AF77" i="1"/>
  <c r="AG77" i="1" s="1"/>
  <c r="AH77" i="1" s="1"/>
  <c r="AI77" i="1" s="1"/>
  <c r="AJ77" i="1" s="1"/>
  <c r="AF177" i="1"/>
  <c r="AG177" i="1" s="1"/>
  <c r="AH177" i="1" s="1"/>
  <c r="AI177" i="1" s="1"/>
  <c r="AJ177" i="1" s="1"/>
  <c r="AK177" i="1" s="1"/>
  <c r="AL177" i="1" s="1"/>
  <c r="AM177" i="1" s="1"/>
  <c r="AN177" i="1" s="1"/>
  <c r="AO177" i="1" s="1"/>
  <c r="AP177" i="1" s="1"/>
  <c r="AQ177" i="1" s="1"/>
  <c r="AR177" i="1" s="1"/>
  <c r="AS177" i="1" s="1"/>
  <c r="AT177" i="1" s="1"/>
  <c r="AU177" i="1" s="1"/>
  <c r="AV177" i="1" s="1"/>
  <c r="AW177" i="1" s="1"/>
  <c r="AX177" i="1" s="1"/>
  <c r="D177" i="1"/>
  <c r="D76" i="1" s="1"/>
  <c r="AF179" i="1" l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AQ179" i="1" s="1"/>
  <c r="AR179" i="1" s="1"/>
  <c r="AS179" i="1" s="1"/>
  <c r="AT179" i="1" s="1"/>
  <c r="AU179" i="1" s="1"/>
  <c r="AV179" i="1" s="1"/>
  <c r="AW179" i="1" s="1"/>
  <c r="AX179" i="1" s="1"/>
  <c r="D179" i="1"/>
  <c r="D78" i="1" s="1"/>
  <c r="AF84" i="1" l="1"/>
  <c r="AF86" i="1" s="1"/>
  <c r="AF79" i="1" s="1"/>
  <c r="AF180" i="1" l="1"/>
  <c r="AF81" i="1"/>
  <c r="AF80" i="1"/>
  <c r="AF181" i="1" s="1"/>
  <c r="AF87" i="1"/>
  <c r="AF88" i="1" s="1"/>
  <c r="AG181" i="1" l="1"/>
  <c r="AH181" i="1" s="1"/>
  <c r="AI181" i="1" s="1"/>
  <c r="AJ181" i="1" s="1"/>
  <c r="AK181" i="1" s="1"/>
  <c r="AL181" i="1" s="1"/>
  <c r="AM181" i="1" s="1"/>
  <c r="AN181" i="1" s="1"/>
  <c r="AO181" i="1" s="1"/>
  <c r="AP181" i="1" s="1"/>
  <c r="AQ181" i="1" s="1"/>
  <c r="AR181" i="1" s="1"/>
  <c r="AS181" i="1" s="1"/>
  <c r="AT181" i="1" s="1"/>
  <c r="AU181" i="1" s="1"/>
  <c r="AV181" i="1" s="1"/>
  <c r="AW181" i="1" s="1"/>
  <c r="AX181" i="1" s="1"/>
  <c r="AY181" i="1" s="1"/>
  <c r="AG80" i="1"/>
  <c r="AH80" i="1" s="1"/>
  <c r="AI80" i="1" s="1"/>
  <c r="AJ80" i="1" s="1"/>
  <c r="AK80" i="1" s="1"/>
  <c r="D181" i="1"/>
  <c r="D80" i="1" s="1"/>
  <c r="AF182" i="1"/>
  <c r="AG81" i="1"/>
  <c r="AH81" i="1" s="1"/>
  <c r="AI81" i="1" s="1"/>
  <c r="AJ81" i="1" s="1"/>
  <c r="AK81" i="1" s="1"/>
  <c r="AL81" i="1" s="1"/>
  <c r="AM81" i="1" s="1"/>
  <c r="AN81" i="1" s="1"/>
  <c r="AO81" i="1" s="1"/>
  <c r="AP81" i="1" s="1"/>
  <c r="AQ81" i="1" s="1"/>
  <c r="AR81" i="1" s="1"/>
  <c r="AS81" i="1" s="1"/>
  <c r="AT81" i="1" s="1"/>
  <c r="AU81" i="1" s="1"/>
  <c r="AV81" i="1" s="1"/>
  <c r="AW81" i="1" s="1"/>
  <c r="AX81" i="1" s="1"/>
  <c r="AY81" i="1" s="1"/>
  <c r="AG180" i="1"/>
  <c r="AH180" i="1" s="1"/>
  <c r="AI180" i="1" s="1"/>
  <c r="AJ180" i="1" s="1"/>
  <c r="AK180" i="1" s="1"/>
  <c r="AL180" i="1" s="1"/>
  <c r="AM180" i="1" s="1"/>
  <c r="AN180" i="1" s="1"/>
  <c r="AO180" i="1" s="1"/>
  <c r="AP180" i="1" s="1"/>
  <c r="AQ180" i="1" s="1"/>
  <c r="AR180" i="1" s="1"/>
  <c r="AS180" i="1" s="1"/>
  <c r="AT180" i="1" s="1"/>
  <c r="AU180" i="1" s="1"/>
  <c r="AV180" i="1" s="1"/>
  <c r="AW180" i="1" s="1"/>
  <c r="AX180" i="1" s="1"/>
  <c r="AY180" i="1" s="1"/>
  <c r="D180" i="1"/>
  <c r="D79" i="1" s="1"/>
  <c r="AG182" i="1" l="1"/>
  <c r="AH182" i="1" s="1"/>
  <c r="AI182" i="1" s="1"/>
  <c r="AJ182" i="1" s="1"/>
  <c r="AK182" i="1" s="1"/>
  <c r="AL182" i="1" s="1"/>
  <c r="AM182" i="1" s="1"/>
  <c r="AN182" i="1" s="1"/>
  <c r="AO182" i="1" s="1"/>
  <c r="AP182" i="1" s="1"/>
  <c r="AQ182" i="1" s="1"/>
  <c r="AR182" i="1" s="1"/>
  <c r="AS182" i="1" s="1"/>
  <c r="AT182" i="1" s="1"/>
  <c r="AU182" i="1" s="1"/>
  <c r="AV182" i="1" s="1"/>
  <c r="AW182" i="1" s="1"/>
  <c r="AX182" i="1" s="1"/>
  <c r="AY182" i="1" s="1"/>
  <c r="D182" i="1"/>
  <c r="D8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tc={18FC6E56-42DE-4058-A4D4-E2E905AB6CFF}</author>
  </authors>
  <commentList>
    <comment ref="O13" authorId="0" shapeId="0" xr:uid="{18FC6E56-42DE-4058-A4D4-E2E905AB6CFF}">
      <text>
        <t>[Threaded comment]
Your version of Excel allows you to read this threaded comment; however, any edits to it will get removed if the file is opened in a newer version of Excel. Learn more: https://go.microsoft.com/fwlink/?linkid=870924
Comment:
    Residential Self-Consumption factor</t>
      </text>
    </comment>
  </commentList>
</comments>
</file>

<file path=xl/sharedStrings.xml><?xml version="1.0" encoding="utf-8"?>
<sst xmlns="http://schemas.openxmlformats.org/spreadsheetml/2006/main" count="441" uniqueCount="187">
  <si>
    <t>REC Price Schedule ($/MWh)</t>
  </si>
  <si>
    <t>23/24</t>
  </si>
  <si>
    <t>Resi</t>
  </si>
  <si>
    <t>C&amp;I</t>
  </si>
  <si>
    <t>CS</t>
  </si>
  <si>
    <t>REC Payments $M</t>
  </si>
  <si>
    <t>Install Year</t>
  </si>
  <si>
    <t>Category</t>
  </si>
  <si>
    <t>Installed Capacity</t>
  </si>
  <si>
    <t>Small</t>
  </si>
  <si>
    <t>Large</t>
  </si>
  <si>
    <t>Avialable $s</t>
  </si>
  <si>
    <t>Current Contracts</t>
  </si>
  <si>
    <t>Available less current contracts</t>
  </si>
  <si>
    <t>Used</t>
  </si>
  <si>
    <t>Remaining</t>
  </si>
  <si>
    <t>Target % Annually</t>
  </si>
  <si>
    <t>Generation/RECs (MWh)</t>
  </si>
  <si>
    <t>Installed Capacity (MW)</t>
  </si>
  <si>
    <t>24/25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</si>
  <si>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</si>
  <si>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</si>
  <si>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</si>
  <si>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</si>
  <si>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</si>
  <si>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</si>
  <si>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</si>
  <si>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</si>
  <si>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33/34</t>
  </si>
  <si>
    <t>34/35</t>
  </si>
  <si>
    <t>35/36</t>
  </si>
  <si>
    <t>36/37</t>
  </si>
  <si>
    <t>37/38</t>
  </si>
  <si>
    <t>38/39</t>
  </si>
  <si>
    <t>39/40</t>
  </si>
  <si>
    <t>40/41</t>
  </si>
  <si>
    <t>41/42</t>
  </si>
  <si>
    <t>42/43</t>
  </si>
  <si>
    <t>43/44</t>
  </si>
  <si>
    <t>44/45</t>
  </si>
  <si>
    <t>45/46</t>
  </si>
  <si>
    <t>46/47</t>
  </si>
  <si>
    <t>47/48</t>
  </si>
  <si>
    <t>48/49</t>
  </si>
  <si>
    <t>49/50</t>
  </si>
  <si>
    <t>50/51</t>
  </si>
  <si>
    <t>Total</t>
  </si>
  <si>
    <t>Resi Limiter</t>
  </si>
  <si>
    <t>CS Capacity Factor</t>
  </si>
  <si>
    <t>Degradation</t>
  </si>
  <si>
    <t>MWh</t>
  </si>
  <si>
    <t>MWAC</t>
  </si>
  <si>
    <t>Budget</t>
  </si>
  <si>
    <t>Lifetime MWh</t>
  </si>
  <si>
    <t>$/MWh</t>
  </si>
  <si>
    <t>$/MWAC</t>
  </si>
  <si>
    <t>$/WAC</t>
  </si>
  <si>
    <t xml:space="preserve">ComEd </t>
  </si>
  <si>
    <t>Small (MWAC)</t>
  </si>
  <si>
    <t>Large (MWAC)</t>
  </si>
  <si>
    <t>ComEd Small (MWAC)</t>
  </si>
  <si>
    <t>ComEd Large (MWAC)</t>
  </si>
  <si>
    <t>SREC Small</t>
  </si>
  <si>
    <t>SREC Large</t>
  </si>
  <si>
    <t>&gt; 200 - 500 kW</t>
  </si>
  <si>
    <t>0 - 10 kW</t>
  </si>
  <si>
    <t>DC Capacity Factor</t>
  </si>
  <si>
    <t>DC/AC</t>
  </si>
  <si>
    <t xml:space="preserve">REC Life </t>
  </si>
  <si>
    <t>Small kWh</t>
  </si>
  <si>
    <t>Yr1</t>
  </si>
  <si>
    <t>Large kWh</t>
  </si>
  <si>
    <t>Small $</t>
  </si>
  <si>
    <t>Lifetime</t>
  </si>
  <si>
    <t>Large $</t>
  </si>
  <si>
    <t>$M</t>
  </si>
  <si>
    <t>$/WAC - pre tax</t>
  </si>
  <si>
    <t>Small Tax Rate</t>
  </si>
  <si>
    <t>Large Tax Rate</t>
  </si>
  <si>
    <t>$/WDC - pre</t>
  </si>
  <si>
    <t>NPV Large</t>
  </si>
  <si>
    <t>WACC Large</t>
  </si>
  <si>
    <t>$/WAC - after tax</t>
  </si>
  <si>
    <t>$/WDC - after tax</t>
  </si>
  <si>
    <t>$/WAC - NPV - pre tax</t>
  </si>
  <si>
    <t>$/WAC - NPV - after tax</t>
  </si>
  <si>
    <t>$/WDC - NPV - pre tax</t>
  </si>
  <si>
    <t>$/WDC - NPV - after tax</t>
  </si>
  <si>
    <t>Assumptions</t>
  </si>
  <si>
    <t>$/WDC - NON NPV - after tax</t>
  </si>
  <si>
    <t>Sim Consumption</t>
  </si>
  <si>
    <t>Residential</t>
  </si>
  <si>
    <t>EE Budegt</t>
  </si>
  <si>
    <t>RPS Budget</t>
  </si>
  <si>
    <t>EE Budget</t>
  </si>
  <si>
    <t>Total EE Budget</t>
  </si>
  <si>
    <t>Total RPS Budget</t>
  </si>
  <si>
    <t>IL Block Capacity (MW)</t>
  </si>
  <si>
    <t>ComEd Capacity (MW)</t>
  </si>
  <si>
    <t>REC Budget Spend ($M)</t>
  </si>
  <si>
    <t xml:space="preserve">Remaining REC Budget ($M) </t>
  </si>
  <si>
    <t>EE Budget ($M)</t>
  </si>
  <si>
    <t>Total Budget ($M)</t>
  </si>
  <si>
    <t>e</t>
  </si>
  <si>
    <t>C&amp;I   
50%</t>
  </si>
  <si>
    <t>Resi  
50%</t>
  </si>
  <si>
    <t>Ongoing</t>
  </si>
  <si>
    <t>Free RPS Budget</t>
  </si>
  <si>
    <t>Utility Scale</t>
  </si>
  <si>
    <t>&gt;200 - 500 kW</t>
  </si>
  <si>
    <t>&gt;500 - 2000 kW</t>
  </si>
  <si>
    <t>Group B $/REC</t>
  </si>
  <si>
    <t>Size</t>
  </si>
  <si>
    <t>Traditional CS</t>
  </si>
  <si>
    <t>&gt;5000 kW</t>
  </si>
  <si>
    <t>Savings</t>
  </si>
  <si>
    <t>Additions</t>
  </si>
  <si>
    <t>PV of Savings</t>
  </si>
  <si>
    <t>PV of Additions</t>
  </si>
  <si>
    <t>NPV</t>
  </si>
  <si>
    <t>D</t>
  </si>
  <si>
    <t>YR-1 Savings</t>
  </si>
  <si>
    <t>YR-1 Additions (156 MW)</t>
  </si>
  <si>
    <t>Start</t>
  </si>
  <si>
    <t>Battery Assumptions</t>
  </si>
  <si>
    <t>20kw max solar</t>
  </si>
  <si>
    <t>End</t>
  </si>
  <si>
    <t>Usable Energy (kWh)</t>
  </si>
  <si>
    <t>&lt;--total size, take 20% haircut - this should be the maximum</t>
  </si>
  <si>
    <t>First Summer</t>
  </si>
  <si>
    <t>Max Charge</t>
  </si>
  <si>
    <t>11.5kW is output of battery</t>
  </si>
  <si>
    <t>Last Summer</t>
  </si>
  <si>
    <t>theoretically could output 11.5</t>
  </si>
  <si>
    <t xml:space="preserve">Daylight Savings </t>
  </si>
  <si>
    <t>Scale</t>
  </si>
  <si>
    <t>Month</t>
  </si>
  <si>
    <t>Day</t>
  </si>
  <si>
    <t>Hour Start</t>
  </si>
  <si>
    <t>AVG 2023 ComEd Resi SF Profile (kWh)</t>
  </si>
  <si>
    <t>Scaled Profile</t>
  </si>
  <si>
    <t>AC System Output (kWh) - 7/8.4</t>
  </si>
  <si>
    <t>Scaled &amp; Degraded System (kWh)</t>
  </si>
  <si>
    <t>Net Metered (kWh)</t>
  </si>
  <si>
    <t>Sim.Cons (kWh)</t>
  </si>
  <si>
    <t>Paid for Usage (kWh)</t>
  </si>
  <si>
    <t>New Profile (kWh)</t>
  </si>
  <si>
    <t>Peak Start</t>
  </si>
  <si>
    <t>Peak End</t>
  </si>
  <si>
    <t>Summer</t>
  </si>
  <si>
    <t>Non-Summer</t>
  </si>
  <si>
    <t>Peak</t>
  </si>
  <si>
    <t>Off-Peak</t>
  </si>
  <si>
    <t>Measure Name</t>
  </si>
  <si>
    <t>Costs (Total Modeled  Incentives)</t>
  </si>
  <si>
    <t>Measure Life</t>
  </si>
  <si>
    <t>First Year Savings (true kWh)</t>
  </si>
  <si>
    <t>Fuel Switch kWh</t>
  </si>
  <si>
    <t>Converted Therms kWh (Non-Fuel Switch)</t>
  </si>
  <si>
    <t>Total First Year kWh</t>
  </si>
  <si>
    <t>Lifetime kWh (True)</t>
  </si>
  <si>
    <t>$/first year kWh (True)</t>
  </si>
  <si>
    <t>Lifetime kWh (Total)</t>
  </si>
  <si>
    <t>$/first year total  kWh</t>
  </si>
  <si>
    <t>$/lifetime total kWh</t>
  </si>
  <si>
    <t>Incentive Level ($/kWAC)</t>
  </si>
  <si>
    <t>Avg Weight</t>
  </si>
  <si>
    <t>First Year Savings (kWh/kWAC)</t>
  </si>
  <si>
    <t>Peak =&gt; 6am - 10pm CT Mon-Fri</t>
  </si>
  <si>
    <t>Residential Solar 1 kWAC</t>
  </si>
  <si>
    <t>PLC</t>
  </si>
  <si>
    <t>w/PLC contribution</t>
  </si>
  <si>
    <t>kW</t>
  </si>
  <si>
    <t>Summer Peak</t>
  </si>
  <si>
    <t>Winter Peak</t>
  </si>
  <si>
    <t>Coincidence Factor</t>
  </si>
  <si>
    <t>Coincidental Peak</t>
  </si>
  <si>
    <t>With Coincidental Peak</t>
  </si>
  <si>
    <t>Weighted Multiplier</t>
  </si>
  <si>
    <t>Time of Savings</t>
  </si>
  <si>
    <t>GWh</t>
  </si>
  <si>
    <t>(no degradation)</t>
  </si>
  <si>
    <t>Customer Usage</t>
  </si>
  <si>
    <t>Exports</t>
  </si>
  <si>
    <t>Simultaneous Consumption</t>
  </si>
  <si>
    <t>Generation</t>
  </si>
  <si>
    <t>Factor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</si>
</sst>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_(* #,##0.0_);_(* \(#,##0.0\);_(* &quot;-&quot;??_);_(@_)"/>
    <numFmt numFmtId="169" formatCode="_(* #,##0.000_);_(* \(#,##0.000\);_(* &quot;-&quot;??_);_(@_)"/>
    <numFmt numFmtId="170" formatCode="_(&quot;$&quot;* #,##0.0000_);_(&quot;$&quot;* \(#,##0.0000\);_(&quot;$&quot;* &quot;-&quot;??_);_(@_)"/>
    <numFmt numFmtId="171" formatCode="0.0"/>
    <numFmt numFmtId="172" formatCode="0.00000"/>
    <numFmt numFmtId="173" formatCode="_(* #,##0.0000_);_(* \(#,##0.00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charset val="1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5E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B8EA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/>
    </xf>
    <xf numFmtId="10" fontId="4" fillId="2" borderId="0" xfId="0" applyNumberFormat="1" applyFont="1" applyFill="1"/>
    <xf numFmtId="164" fontId="4" fillId="2" borderId="0" xfId="0" applyNumberFormat="1" applyFont="1" applyFill="1"/>
    <xf numFmtId="164" fontId="0" fillId="3" borderId="0" xfId="0" applyNumberFormat="1" applyFill="1"/>
    <xf numFmtId="164" fontId="0" fillId="2" borderId="0" xfId="0" applyNumberFormat="1" applyFill="1"/>
    <xf numFmtId="0" fontId="2" fillId="2" borderId="0" xfId="0" applyFont="1" applyFill="1" applyAlignment="1">
      <alignment horizontal="left"/>
    </xf>
    <xf numFmtId="0" fontId="2" fillId="2" borderId="1" xfId="0" applyFont="1" applyFill="1" applyBorder="1"/>
    <xf numFmtId="165" fontId="0" fillId="2" borderId="0" xfId="1" applyNumberFormat="1" applyFont="1" applyFill="1"/>
    <xf numFmtId="166" fontId="0" fillId="2" borderId="0" xfId="2" applyNumberFormat="1" applyFont="1" applyFill="1"/>
    <xf numFmtId="166" fontId="0" fillId="4" borderId="0" xfId="2" applyNumberFormat="1" applyFont="1" applyFill="1"/>
    <xf numFmtId="166" fontId="0" fillId="5" borderId="0" xfId="2" applyNumberFormat="1" applyFont="1" applyFill="1"/>
    <xf numFmtId="166" fontId="0" fillId="6" borderId="0" xfId="2" applyNumberFormat="1" applyFont="1" applyFill="1"/>
    <xf numFmtId="166" fontId="0" fillId="7" borderId="0" xfId="2" applyNumberFormat="1" applyFont="1" applyFill="1"/>
    <xf numFmtId="166" fontId="0" fillId="8" borderId="0" xfId="2" applyNumberFormat="1" applyFont="1" applyFill="1"/>
    <xf numFmtId="166" fontId="0" fillId="9" borderId="0" xfId="2" applyNumberFormat="1" applyFont="1" applyFill="1"/>
    <xf numFmtId="166" fontId="0" fillId="0" borderId="0" xfId="2" applyNumberFormat="1" applyFont="1" applyFill="1"/>
    <xf numFmtId="166" fontId="0" fillId="0" borderId="0" xfId="2" applyNumberFormat="1" applyFont="1"/>
    <xf numFmtId="166" fontId="2" fillId="2" borderId="0" xfId="2" applyNumberFormat="1" applyFont="1" applyFill="1"/>
    <xf numFmtId="166" fontId="0" fillId="2" borderId="0" xfId="0" applyNumberFormat="1" applyFill="1"/>
    <xf numFmtId="165" fontId="0" fillId="2" borderId="0" xfId="1" applyNumberFormat="1" applyFont="1" applyFill="1" applyAlignment="1">
      <alignment horizontal="right"/>
    </xf>
    <xf numFmtId="9" fontId="0" fillId="2" borderId="0" xfId="3" applyFont="1" applyFill="1"/>
    <xf numFmtId="167" fontId="5" fillId="10" borderId="2" xfId="3" applyNumberFormat="1" applyFont="1" applyFill="1" applyBorder="1"/>
    <xf numFmtId="165" fontId="0" fillId="3" borderId="0" xfId="1" applyNumberFormat="1" applyFont="1" applyFill="1"/>
    <xf numFmtId="165" fontId="4" fillId="11" borderId="0" xfId="1" applyNumberFormat="1" applyFont="1" applyFill="1"/>
    <xf numFmtId="165" fontId="0" fillId="11" borderId="0" xfId="1" applyNumberFormat="1" applyFont="1" applyFill="1"/>
    <xf numFmtId="165" fontId="0" fillId="12" borderId="0" xfId="1" applyNumberFormat="1" applyFont="1" applyFill="1"/>
    <xf numFmtId="165" fontId="0" fillId="2" borderId="0" xfId="1" applyNumberFormat="1" applyFont="1" applyFill="1" applyBorder="1"/>
    <xf numFmtId="165" fontId="0" fillId="12" borderId="0" xfId="1" applyNumberFormat="1" applyFont="1" applyFill="1" applyBorder="1"/>
    <xf numFmtId="165" fontId="2" fillId="2" borderId="0" xfId="0" applyNumberFormat="1" applyFont="1" applyFill="1"/>
    <xf numFmtId="0" fontId="0" fillId="2" borderId="1" xfId="0" applyFill="1" applyBorder="1"/>
    <xf numFmtId="165" fontId="0" fillId="2" borderId="1" xfId="1" applyNumberFormat="1" applyFont="1" applyFill="1" applyBorder="1"/>
    <xf numFmtId="165" fontId="0" fillId="2" borderId="0" xfId="0" applyNumberFormat="1" applyFill="1"/>
    <xf numFmtId="10" fontId="0" fillId="0" borderId="0" xfId="0" applyNumberFormat="1"/>
    <xf numFmtId="10" fontId="0" fillId="0" borderId="0" xfId="3" applyNumberFormat="1" applyFont="1"/>
    <xf numFmtId="165" fontId="0" fillId="0" borderId="0" xfId="1" applyNumberFormat="1" applyFont="1"/>
    <xf numFmtId="1" fontId="0" fillId="0" borderId="0" xfId="0" applyNumberFormat="1"/>
    <xf numFmtId="168" fontId="0" fillId="0" borderId="0" xfId="1" applyNumberFormat="1" applyFont="1"/>
    <xf numFmtId="165" fontId="0" fillId="0" borderId="0" xfId="0" applyNumberFormat="1"/>
    <xf numFmtId="43" fontId="0" fillId="0" borderId="0" xfId="0" applyNumberFormat="1"/>
    <xf numFmtId="9" fontId="0" fillId="0" borderId="0" xfId="0" applyNumberFormat="1"/>
    <xf numFmtId="169" fontId="0" fillId="0" borderId="0" xfId="1" applyNumberFormat="1" applyFont="1"/>
    <xf numFmtId="8" fontId="0" fillId="0" borderId="0" xfId="0" applyNumberFormat="1"/>
    <xf numFmtId="0" fontId="6" fillId="13" borderId="0" xfId="0" applyFont="1" applyFill="1"/>
    <xf numFmtId="0" fontId="6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Continuous"/>
    </xf>
    <xf numFmtId="166" fontId="0" fillId="0" borderId="0" xfId="0" applyNumberFormat="1"/>
    <xf numFmtId="0" fontId="0" fillId="14" borderId="0" xfId="0" applyFill="1"/>
    <xf numFmtId="0" fontId="0" fillId="0" borderId="0" xfId="0"/>
    <xf numFmtId="166" fontId="0" fillId="0" borderId="0" xfId="2" applyNumberFormat="1" applyFont="1"/>
    <xf numFmtId="165" fontId="0" fillId="14" borderId="0" xfId="0" applyNumberFormat="1" applyFill="1"/>
    <xf numFmtId="0" fontId="0" fillId="0" borderId="0" xfId="0" applyFont="1" applyBorder="1"/>
    <xf numFmtId="0" fontId="0" fillId="2" borderId="0" xfId="0" applyFont="1" applyFill="1" applyBorder="1" applyAlignment="1">
      <alignment horizontal="center"/>
    </xf>
    <xf numFmtId="166" fontId="0" fillId="0" borderId="1" xfId="0" applyNumberForma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43" fontId="0" fillId="0" borderId="5" xfId="1" applyFont="1" applyBorder="1"/>
    <xf numFmtId="0" fontId="0" fillId="15" borderId="0" xfId="0" applyFill="1"/>
    <xf numFmtId="165" fontId="4" fillId="2" borderId="0" xfId="0" applyNumberFormat="1" applyFont="1" applyFill="1"/>
    <xf numFmtId="168" fontId="4" fillId="2" borderId="2" xfId="1" applyNumberFormat="1" applyFont="1" applyFill="1" applyBorder="1"/>
    <xf numFmtId="0" fontId="4" fillId="2" borderId="2" xfId="0" applyFont="1" applyFill="1" applyBorder="1"/>
    <xf numFmtId="2" fontId="4" fillId="2" borderId="2" xfId="0" applyNumberFormat="1" applyFont="1" applyFill="1" applyBorder="1"/>
    <xf numFmtId="9" fontId="5" fillId="10" borderId="2" xfId="0" applyNumberFormat="1" applyFont="1" applyFill="1" applyBorder="1" applyAlignment="1">
      <alignment horizontal="center"/>
    </xf>
    <xf numFmtId="167" fontId="0" fillId="2" borderId="0" xfId="3" applyNumberFormat="1" applyFont="1" applyFill="1" applyAlignment="1">
      <alignment horizontal="center"/>
    </xf>
    <xf numFmtId="14" fontId="0" fillId="2" borderId="0" xfId="0" applyNumberFormat="1" applyFill="1"/>
    <xf numFmtId="43" fontId="0" fillId="2" borderId="0" xfId="0" applyNumberFormat="1" applyFill="1"/>
    <xf numFmtId="43" fontId="0" fillId="2" borderId="0" xfId="1" applyFont="1" applyFill="1"/>
    <xf numFmtId="167" fontId="0" fillId="7" borderId="6" xfId="3" applyNumberFormat="1" applyFont="1" applyFill="1" applyBorder="1"/>
    <xf numFmtId="0" fontId="5" fillId="10" borderId="2" xfId="0" applyFont="1" applyFill="1" applyBorder="1"/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165" fontId="2" fillId="2" borderId="2" xfId="1" applyNumberFormat="1" applyFont="1" applyFill="1" applyBorder="1" applyAlignment="1">
      <alignment horizontal="center" vertical="center" wrapText="1"/>
    </xf>
    <xf numFmtId="168" fontId="5" fillId="2" borderId="0" xfId="1" applyNumberFormat="1" applyFont="1" applyFill="1"/>
    <xf numFmtId="169" fontId="7" fillId="16" borderId="0" xfId="1" applyNumberFormat="1" applyFont="1" applyFill="1"/>
    <xf numFmtId="168" fontId="7" fillId="2" borderId="0" xfId="1" applyNumberFormat="1" applyFont="1" applyFill="1"/>
    <xf numFmtId="168" fontId="0" fillId="2" borderId="0" xfId="1" applyNumberFormat="1" applyFont="1" applyFill="1"/>
    <xf numFmtId="43" fontId="7" fillId="2" borderId="0" xfId="1" applyFont="1" applyFill="1"/>
    <xf numFmtId="43" fontId="5" fillId="2" borderId="0" xfId="1" applyFont="1" applyFill="1"/>
    <xf numFmtId="0" fontId="0" fillId="3" borderId="0" xfId="0" applyFill="1"/>
    <xf numFmtId="22" fontId="0" fillId="2" borderId="0" xfId="0" applyNumberFormat="1" applyFill="1"/>
    <xf numFmtId="0" fontId="8" fillId="0" borderId="2" xfId="0" applyFont="1" applyBorder="1" applyAlignment="1">
      <alignment wrapText="1"/>
    </xf>
    <xf numFmtId="43" fontId="0" fillId="0" borderId="0" xfId="1" applyFont="1"/>
    <xf numFmtId="10" fontId="0" fillId="2" borderId="0" xfId="0" applyNumberFormat="1" applyFill="1"/>
    <xf numFmtId="170" fontId="0" fillId="0" borderId="0" xfId="2" applyNumberFormat="1" applyFont="1"/>
    <xf numFmtId="44" fontId="0" fillId="0" borderId="0" xfId="0" applyNumberFormat="1"/>
    <xf numFmtId="9" fontId="0" fillId="0" borderId="0" xfId="3" applyFont="1"/>
    <xf numFmtId="171" fontId="0" fillId="0" borderId="0" xfId="0" applyNumberFormat="1"/>
    <xf numFmtId="172" fontId="4" fillId="2" borderId="2" xfId="0" applyNumberFormat="1" applyFont="1" applyFill="1" applyBorder="1"/>
    <xf numFmtId="0" fontId="6" fillId="0" borderId="0" xfId="0" applyFont="1" applyFill="1"/>
    <xf numFmtId="43" fontId="0" fillId="0" borderId="0" xfId="0" applyNumberFormat="1" applyFill="1"/>
    <xf numFmtId="43" fontId="0" fillId="0" borderId="0" xfId="1" applyFont="1" applyFill="1"/>
    <xf numFmtId="0" fontId="0" fillId="0" borderId="0" xfId="0" applyFill="1"/>
    <xf numFmtId="0" fontId="0" fillId="0" borderId="7" xfId="0" applyBorder="1"/>
    <xf numFmtId="165" fontId="0" fillId="0" borderId="7" xfId="1" applyNumberFormat="1" applyFont="1" applyBorder="1"/>
    <xf numFmtId="173" fontId="0" fillId="0" borderId="0" xfId="1" applyNumberFormat="1" applyFont="1"/>
    <xf numFmtId="0" fontId="3" fillId="2" borderId="0" xfId="0" applyFont="1" applyFill="1" applyAlignment="1">
      <alignment horizontal="left"/>
    </xf>
    <xf numFmtId="0" fontId="6" fillId="13" borderId="0" xfId="0" applyFont="1" applyFill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ole%20Irwin/AppData/Local/Microsoft/Windows/Temporary%20Internet%20Files/Content.Outlook/A5IQDCCJ/SNL%20OTCGHForwards%20Power%20%20Natural%20G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xeloncorp.sharepoint.com/sites/ComEdStrategyPolicyDepartment/Shared%20Documents/General/Legislative%20Implementation/Bill%20Impacts/Bill%20Impact%20Comparison%20Model%20Aug%2030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046829_exelonds_com/Documents/Strategy%20&amp;%20Energy%20Policy/Customer%20Bills/Models/Customer%20Bill%20Model%20v0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olar\Forecast\RPS%20Cash%20Flow%20Forecast%20v06.xlsx" TargetMode="External"/><Relationship Id="rId1" Type="http://schemas.openxmlformats.org/officeDocument/2006/relationships/externalLinkPath" Target="/Solar/Forecast/RPS%20Cash%20Flow%20Forecast%20v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xeloncorp.sharepoint.com/sites/ComEdStrategyPolicyDepartment/Shared%20Documents/General/Legislative%20Implementation/Bill%20Impacts/ComEd%20Generation%20Rate%20Projection%20-%20%20Modified%205.3.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olar\Solar%20+%20Storage\Net%20Meetering%20vs%20Exports%20during%20summer%20-%20broken%20links%20v2.xlsx" TargetMode="External"/><Relationship Id="rId1" Type="http://schemas.openxmlformats.org/officeDocument/2006/relationships/externalLinkPath" Target="/Solar/Solar%20+%20Storage/Net%20Meetering%20vs%20Exports%20during%20summer%20-%20broken%20link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Vensim"/>
      <sheetName val="COMED - Nor.IL&gt;&gt;"/>
      <sheetName val="Power_Comp"/>
      <sheetName val="Power&gt;&gt;"/>
      <sheetName val="Power_Comed"/>
      <sheetName val="Power_Nor.IL"/>
      <sheetName val="Gas&gt;&gt;"/>
      <sheetName val="Natural_Gas"/>
      <sheetName val="Other"/>
      <sheetName val="OnPeak_SparkSpread_Implied_HR"/>
      <sheetName val="OffPeak_SparkSpread_Implied_HR"/>
      <sheetName val="ATC_SparkSpread_ImpliedHeatRate"/>
      <sheetName val="Reference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E17">
            <v>2016</v>
          </cell>
        </row>
        <row r="30">
          <cell r="AC30" t="str">
            <v>N ILLINOIS HUB</v>
          </cell>
          <cell r="AD30" t="str">
            <v>N ILLINOIS HUB</v>
          </cell>
          <cell r="AE30" t="str">
            <v>N ILLINOIS HUB</v>
          </cell>
          <cell r="AF30" t="str">
            <v>N ILLINOIS HUB</v>
          </cell>
          <cell r="AG30" t="str">
            <v>N ILLINOIS HUB</v>
          </cell>
          <cell r="AH30" t="str">
            <v>N ILLINOIS HUB</v>
          </cell>
          <cell r="AI30" t="str">
            <v>N ILLINOIS HUB</v>
          </cell>
        </row>
        <row r="31">
          <cell r="B31">
            <v>42898</v>
          </cell>
          <cell r="C31">
            <v>35.125999999999998</v>
          </cell>
          <cell r="D31">
            <v>35.960999999999999</v>
          </cell>
          <cell r="E31">
            <v>34.950000000000003</v>
          </cell>
          <cell r="F31">
            <v>33.191000000000003</v>
          </cell>
          <cell r="G31">
            <v>32.963999999999999</v>
          </cell>
          <cell r="H31">
            <v>33.17</v>
          </cell>
          <cell r="I31">
            <v>33.520000000000003</v>
          </cell>
          <cell r="J31">
            <v>33.552</v>
          </cell>
          <cell r="K31">
            <v>32.801000000000002</v>
          </cell>
          <cell r="L31">
            <v>33.661999999999999</v>
          </cell>
          <cell r="M31">
            <v>34.585000000000001</v>
          </cell>
          <cell r="O31">
            <v>42898</v>
          </cell>
          <cell r="P31">
            <v>27.192</v>
          </cell>
          <cell r="Q31">
            <v>24.725999999999999</v>
          </cell>
          <cell r="R31">
            <v>24.257999999999999</v>
          </cell>
          <cell r="S31">
            <v>23.800999999999998</v>
          </cell>
          <cell r="T31">
            <v>23.696999999999999</v>
          </cell>
          <cell r="U31">
            <v>23.873000000000001</v>
          </cell>
          <cell r="V31">
            <v>23.891999999999999</v>
          </cell>
          <cell r="AB31">
            <v>42898</v>
          </cell>
          <cell r="AC31">
            <v>30.877191256830603</v>
          </cell>
          <cell r="AD31">
            <v>29.938219178082189</v>
          </cell>
          <cell r="AE31">
            <v>29.237835616438357</v>
          </cell>
          <cell r="AF31">
            <v>28.174424657534246</v>
          </cell>
          <cell r="AG31">
            <v>28.035103825136609</v>
          </cell>
          <cell r="AH31">
            <v>28.220090410958907</v>
          </cell>
          <cell r="AI31">
            <v>28.376273972602739</v>
          </cell>
        </row>
        <row r="32">
          <cell r="B32">
            <v>42897</v>
          </cell>
          <cell r="C32">
            <v>35.125999999999998</v>
          </cell>
          <cell r="D32">
            <v>35.514000000000003</v>
          </cell>
          <cell r="E32">
            <v>34.073999999999998</v>
          </cell>
          <cell r="F32">
            <v>32.408999999999999</v>
          </cell>
          <cell r="G32">
            <v>32.063000000000002</v>
          </cell>
          <cell r="H32">
            <v>32.268999999999998</v>
          </cell>
          <cell r="I32">
            <v>32.572000000000003</v>
          </cell>
          <cell r="J32">
            <v>32.606000000000002</v>
          </cell>
          <cell r="K32">
            <v>31.875</v>
          </cell>
          <cell r="L32">
            <v>32.713000000000001</v>
          </cell>
          <cell r="M32">
            <v>33.61</v>
          </cell>
          <cell r="O32">
            <v>42897</v>
          </cell>
          <cell r="P32">
            <v>27.192</v>
          </cell>
          <cell r="Q32">
            <v>23.827000000000002</v>
          </cell>
          <cell r="R32">
            <v>23.399000000000001</v>
          </cell>
          <cell r="S32">
            <v>22.884</v>
          </cell>
          <cell r="T32">
            <v>22.797000000000001</v>
          </cell>
          <cell r="U32">
            <v>22.966999999999999</v>
          </cell>
          <cell r="V32">
            <v>22.962</v>
          </cell>
          <cell r="AC32">
            <v>30.877191256830603</v>
          </cell>
          <cell r="AD32">
            <v>29.248914155251143</v>
          </cell>
          <cell r="AE32">
            <v>28.370917808219176</v>
          </cell>
          <cell r="AF32">
            <v>27.320301369863014</v>
          </cell>
          <cell r="AG32">
            <v>27.134635701275048</v>
          </cell>
          <cell r="AH32">
            <v>27.316428310502282</v>
          </cell>
          <cell r="AI32">
            <v>27.437890410958907</v>
          </cell>
        </row>
        <row r="33">
          <cell r="B33">
            <v>42896</v>
          </cell>
          <cell r="C33">
            <v>35.125999999999998</v>
          </cell>
          <cell r="D33">
            <v>35.514000000000003</v>
          </cell>
          <cell r="E33">
            <v>34.073999999999998</v>
          </cell>
          <cell r="F33">
            <v>32.408999999999999</v>
          </cell>
          <cell r="G33">
            <v>32.063000000000002</v>
          </cell>
          <cell r="H33">
            <v>32.268999999999998</v>
          </cell>
          <cell r="I33">
            <v>32.572000000000003</v>
          </cell>
          <cell r="J33">
            <v>32.606000000000002</v>
          </cell>
          <cell r="K33">
            <v>31.875</v>
          </cell>
          <cell r="L33">
            <v>32.713000000000001</v>
          </cell>
          <cell r="M33">
            <v>33.61</v>
          </cell>
          <cell r="O33">
            <v>42896</v>
          </cell>
          <cell r="P33">
            <v>27.192</v>
          </cell>
          <cell r="Q33">
            <v>23.827000000000002</v>
          </cell>
          <cell r="R33">
            <v>23.399000000000001</v>
          </cell>
          <cell r="S33">
            <v>22.884</v>
          </cell>
          <cell r="T33">
            <v>22.797000000000001</v>
          </cell>
          <cell r="U33">
            <v>22.966999999999999</v>
          </cell>
          <cell r="V33">
            <v>22.962</v>
          </cell>
          <cell r="AC33">
            <v>30.877191256830603</v>
          </cell>
          <cell r="AD33">
            <v>29.248914155251143</v>
          </cell>
          <cell r="AE33">
            <v>28.370917808219176</v>
          </cell>
          <cell r="AF33">
            <v>27.320301369863014</v>
          </cell>
          <cell r="AG33">
            <v>27.134635701275048</v>
          </cell>
          <cell r="AH33">
            <v>27.316428310502282</v>
          </cell>
          <cell r="AI33">
            <v>27.437890410958907</v>
          </cell>
        </row>
        <row r="34">
          <cell r="B34">
            <v>42895</v>
          </cell>
          <cell r="C34">
            <v>35.125999999999998</v>
          </cell>
          <cell r="D34">
            <v>35.514000000000003</v>
          </cell>
          <cell r="E34">
            <v>34.073999999999998</v>
          </cell>
          <cell r="F34">
            <v>32.408999999999999</v>
          </cell>
          <cell r="G34">
            <v>32.063000000000002</v>
          </cell>
          <cell r="H34">
            <v>32.268999999999998</v>
          </cell>
          <cell r="I34">
            <v>32.572000000000003</v>
          </cell>
          <cell r="J34">
            <v>32.606000000000002</v>
          </cell>
          <cell r="K34">
            <v>31.875</v>
          </cell>
          <cell r="L34">
            <v>32.713000000000001</v>
          </cell>
          <cell r="M34">
            <v>33.61</v>
          </cell>
          <cell r="O34">
            <v>42895</v>
          </cell>
          <cell r="P34">
            <v>27.192</v>
          </cell>
          <cell r="Q34">
            <v>23.827000000000002</v>
          </cell>
          <cell r="R34">
            <v>23.399000000000001</v>
          </cell>
          <cell r="S34">
            <v>22.884</v>
          </cell>
          <cell r="T34">
            <v>22.797000000000001</v>
          </cell>
          <cell r="U34">
            <v>22.966999999999999</v>
          </cell>
          <cell r="V34">
            <v>22.962</v>
          </cell>
          <cell r="AC34">
            <v>30.877191256830603</v>
          </cell>
          <cell r="AD34">
            <v>29.248914155251143</v>
          </cell>
          <cell r="AE34">
            <v>28.370917808219176</v>
          </cell>
          <cell r="AF34">
            <v>27.320301369863014</v>
          </cell>
          <cell r="AG34">
            <v>27.134635701275048</v>
          </cell>
          <cell r="AH34">
            <v>27.316428310502282</v>
          </cell>
          <cell r="AI34">
            <v>27.437890410958907</v>
          </cell>
        </row>
        <row r="35">
          <cell r="B35">
            <v>42894</v>
          </cell>
          <cell r="C35">
            <v>35.125999999999998</v>
          </cell>
          <cell r="D35">
            <v>35.707000000000001</v>
          </cell>
          <cell r="E35">
            <v>34.116999999999997</v>
          </cell>
          <cell r="F35">
            <v>32.456000000000003</v>
          </cell>
          <cell r="G35">
            <v>32.171999999999997</v>
          </cell>
          <cell r="H35">
            <v>32.448999999999998</v>
          </cell>
          <cell r="I35">
            <v>32.759</v>
          </cell>
          <cell r="J35">
            <v>32.829000000000001</v>
          </cell>
          <cell r="K35">
            <v>32.103000000000002</v>
          </cell>
          <cell r="L35">
            <v>32.945999999999998</v>
          </cell>
          <cell r="M35">
            <v>33.848999999999997</v>
          </cell>
          <cell r="O35">
            <v>42894</v>
          </cell>
          <cell r="P35">
            <v>27.192</v>
          </cell>
          <cell r="Q35">
            <v>23.318000000000001</v>
          </cell>
          <cell r="R35">
            <v>23.204999999999998</v>
          </cell>
          <cell r="S35">
            <v>22.574000000000002</v>
          </cell>
          <cell r="T35">
            <v>22.454999999999998</v>
          </cell>
          <cell r="U35">
            <v>22.664000000000001</v>
          </cell>
          <cell r="V35">
            <v>22.652000000000001</v>
          </cell>
          <cell r="AC35">
            <v>30.877191256830603</v>
          </cell>
          <cell r="AD35">
            <v>29.06559086757991</v>
          </cell>
          <cell r="AE35">
            <v>28.287301369863012</v>
          </cell>
          <cell r="AF35">
            <v>27.176575342465757</v>
          </cell>
          <cell r="AG35">
            <v>27.003759562841527</v>
          </cell>
          <cell r="AH35">
            <v>27.239269406392694</v>
          </cell>
          <cell r="AI35">
            <v>27.359369863013701</v>
          </cell>
        </row>
        <row r="36">
          <cell r="B36">
            <v>42893</v>
          </cell>
          <cell r="C36">
            <v>35.125999999999998</v>
          </cell>
          <cell r="D36">
            <v>37.015000000000001</v>
          </cell>
          <cell r="E36">
            <v>35.383000000000003</v>
          </cell>
          <cell r="F36">
            <v>33.664000000000001</v>
          </cell>
          <cell r="G36">
            <v>33.423000000000002</v>
          </cell>
          <cell r="H36">
            <v>33.570999999999998</v>
          </cell>
          <cell r="I36">
            <v>34.017000000000003</v>
          </cell>
          <cell r="J36">
            <v>34.112000000000002</v>
          </cell>
          <cell r="K36">
            <v>33.343000000000004</v>
          </cell>
          <cell r="L36">
            <v>34.244999999999997</v>
          </cell>
          <cell r="M36">
            <v>35.189</v>
          </cell>
          <cell r="O36">
            <v>42893</v>
          </cell>
          <cell r="P36">
            <v>27.192</v>
          </cell>
          <cell r="Q36">
            <v>23.134</v>
          </cell>
          <cell r="R36">
            <v>23.004000000000001</v>
          </cell>
          <cell r="S36">
            <v>22.263000000000002</v>
          </cell>
          <cell r="T36">
            <v>22.387</v>
          </cell>
          <cell r="U36">
            <v>22.506</v>
          </cell>
          <cell r="V36">
            <v>22.571000000000002</v>
          </cell>
          <cell r="AC36">
            <v>30.877191256830603</v>
          </cell>
          <cell r="AD36">
            <v>29.573769863013698</v>
          </cell>
          <cell r="AE36">
            <v>28.769561643835619</v>
          </cell>
          <cell r="AF36">
            <v>27.573054794520552</v>
          </cell>
          <cell r="AG36">
            <v>27.553214936247723</v>
          </cell>
          <cell r="AH36">
            <v>27.679771689497716</v>
          </cell>
          <cell r="AI36">
            <v>27.902013698630139</v>
          </cell>
        </row>
        <row r="37">
          <cell r="B37">
            <v>42892</v>
          </cell>
          <cell r="C37">
            <v>35.125999999999998</v>
          </cell>
          <cell r="D37">
            <v>35.451000000000001</v>
          </cell>
          <cell r="E37">
            <v>34.646000000000001</v>
          </cell>
          <cell r="F37">
            <v>32.658000000000001</v>
          </cell>
          <cell r="G37">
            <v>32.235999999999997</v>
          </cell>
          <cell r="H37">
            <v>32.366999999999997</v>
          </cell>
          <cell r="I37">
            <v>32.630000000000003</v>
          </cell>
          <cell r="J37">
            <v>32.588000000000001</v>
          </cell>
          <cell r="K37">
            <v>31.745999999999999</v>
          </cell>
          <cell r="L37">
            <v>32.607999999999997</v>
          </cell>
          <cell r="M37">
            <v>33.51</v>
          </cell>
          <cell r="O37">
            <v>42892</v>
          </cell>
          <cell r="P37">
            <v>27.192</v>
          </cell>
          <cell r="Q37">
            <v>23.074999999999999</v>
          </cell>
          <cell r="R37">
            <v>22.632999999999999</v>
          </cell>
          <cell r="S37">
            <v>21.591999999999999</v>
          </cell>
          <cell r="T37">
            <v>21.635000000000002</v>
          </cell>
          <cell r="U37">
            <v>21.687999999999999</v>
          </cell>
          <cell r="V37">
            <v>21.628</v>
          </cell>
          <cell r="AC37">
            <v>30.877191256830603</v>
          </cell>
          <cell r="AD37">
            <v>28.8165598173516</v>
          </cell>
          <cell r="AE37">
            <v>28.228095890410959</v>
          </cell>
          <cell r="AF37">
            <v>26.746027397260274</v>
          </cell>
          <cell r="AG37">
            <v>26.597581056466304</v>
          </cell>
          <cell r="AH37">
            <v>26.681285844748857</v>
          </cell>
          <cell r="AI37">
            <v>26.752219178082193</v>
          </cell>
        </row>
        <row r="38">
          <cell r="B38">
            <v>42891</v>
          </cell>
          <cell r="C38">
            <v>35.125999999999998</v>
          </cell>
          <cell r="D38">
            <v>35.116</v>
          </cell>
          <cell r="E38">
            <v>34.067999999999998</v>
          </cell>
          <cell r="F38">
            <v>32.415999999999997</v>
          </cell>
          <cell r="G38">
            <v>32.167999999999999</v>
          </cell>
          <cell r="H38">
            <v>32.447000000000003</v>
          </cell>
          <cell r="I38">
            <v>32.729999999999997</v>
          </cell>
          <cell r="J38">
            <v>32.670999999999999</v>
          </cell>
          <cell r="K38">
            <v>31.890999999999998</v>
          </cell>
          <cell r="L38">
            <v>32.841000000000001</v>
          </cell>
          <cell r="M38">
            <v>33.789000000000001</v>
          </cell>
          <cell r="O38">
            <v>42891</v>
          </cell>
          <cell r="P38">
            <v>27.192</v>
          </cell>
          <cell r="Q38">
            <v>23.677</v>
          </cell>
          <cell r="R38">
            <v>23.163</v>
          </cell>
          <cell r="S38">
            <v>22.303000000000001</v>
          </cell>
          <cell r="T38">
            <v>22.440999999999999</v>
          </cell>
          <cell r="U38">
            <v>22.495000000000001</v>
          </cell>
          <cell r="V38">
            <v>22.698</v>
          </cell>
          <cell r="AC38">
            <v>30.877191256830603</v>
          </cell>
          <cell r="AD38">
            <v>28.983860273972599</v>
          </cell>
          <cell r="AE38">
            <v>28.242041095890411</v>
          </cell>
          <cell r="AF38">
            <v>27.013164383561644</v>
          </cell>
          <cell r="AG38">
            <v>26.994440801457195</v>
          </cell>
          <cell r="AH38">
            <v>27.148355251141552</v>
          </cell>
          <cell r="AI38">
            <v>27.370438356164382</v>
          </cell>
        </row>
        <row r="39">
          <cell r="B39">
            <v>42890</v>
          </cell>
          <cell r="C39">
            <v>35.125999999999998</v>
          </cell>
          <cell r="D39">
            <v>35.003</v>
          </cell>
          <cell r="E39">
            <v>33.963999999999999</v>
          </cell>
          <cell r="F39">
            <v>32.451999999999998</v>
          </cell>
          <cell r="G39">
            <v>32.347000000000001</v>
          </cell>
          <cell r="H39">
            <v>32.576999999999998</v>
          </cell>
          <cell r="I39">
            <v>32.771000000000001</v>
          </cell>
          <cell r="J39">
            <v>32.787999999999997</v>
          </cell>
          <cell r="K39">
            <v>32.043999999999997</v>
          </cell>
          <cell r="L39">
            <v>33.012999999999998</v>
          </cell>
          <cell r="M39">
            <v>33.965000000000003</v>
          </cell>
          <cell r="O39">
            <v>42890</v>
          </cell>
          <cell r="P39">
            <v>27.192</v>
          </cell>
          <cell r="Q39">
            <v>23.786000000000001</v>
          </cell>
          <cell r="R39">
            <v>23.303999999999998</v>
          </cell>
          <cell r="S39">
            <v>22.465</v>
          </cell>
          <cell r="T39">
            <v>22.199000000000002</v>
          </cell>
          <cell r="U39">
            <v>22.861000000000001</v>
          </cell>
          <cell r="V39">
            <v>22.988</v>
          </cell>
          <cell r="AC39">
            <v>30.877191256830603</v>
          </cell>
          <cell r="AD39">
            <v>28.989868493150688</v>
          </cell>
          <cell r="AE39">
            <v>28.268931506849313</v>
          </cell>
          <cell r="AF39">
            <v>27.116479452054794</v>
          </cell>
          <cell r="AG39">
            <v>26.949520947176687</v>
          </cell>
          <cell r="AH39">
            <v>27.404006392694061</v>
          </cell>
          <cell r="AI39">
            <v>27.544465753424657</v>
          </cell>
        </row>
        <row r="40">
          <cell r="B40">
            <v>42889</v>
          </cell>
          <cell r="C40">
            <v>35.125999999999998</v>
          </cell>
          <cell r="D40">
            <v>35.003</v>
          </cell>
          <cell r="E40">
            <v>33.963999999999999</v>
          </cell>
          <cell r="F40">
            <v>32.451999999999998</v>
          </cell>
          <cell r="G40">
            <v>32.347000000000001</v>
          </cell>
          <cell r="H40">
            <v>32.576999999999998</v>
          </cell>
          <cell r="I40">
            <v>32.771000000000001</v>
          </cell>
          <cell r="J40">
            <v>32.787999999999997</v>
          </cell>
          <cell r="K40">
            <v>32.043999999999997</v>
          </cell>
          <cell r="L40">
            <v>33.012999999999998</v>
          </cell>
          <cell r="M40">
            <v>33.965000000000003</v>
          </cell>
          <cell r="O40">
            <v>42889</v>
          </cell>
          <cell r="P40">
            <v>27.192</v>
          </cell>
          <cell r="Q40">
            <v>23.786000000000001</v>
          </cell>
          <cell r="R40">
            <v>23.303999999999998</v>
          </cell>
          <cell r="S40">
            <v>22.465</v>
          </cell>
          <cell r="T40">
            <v>22.199000000000002</v>
          </cell>
          <cell r="U40">
            <v>22.861000000000001</v>
          </cell>
          <cell r="V40">
            <v>22.988</v>
          </cell>
          <cell r="AC40">
            <v>30.877191256830603</v>
          </cell>
          <cell r="AD40">
            <v>28.989868493150688</v>
          </cell>
          <cell r="AE40">
            <v>28.268931506849313</v>
          </cell>
          <cell r="AF40">
            <v>27.116479452054794</v>
          </cell>
          <cell r="AG40">
            <v>26.949520947176687</v>
          </cell>
          <cell r="AH40">
            <v>27.404006392694061</v>
          </cell>
          <cell r="AI40">
            <v>27.544465753424657</v>
          </cell>
        </row>
        <row r="41">
          <cell r="B41">
            <v>42888</v>
          </cell>
          <cell r="C41">
            <v>35.125999999999998</v>
          </cell>
          <cell r="D41">
            <v>35.003</v>
          </cell>
          <cell r="E41">
            <v>33.963999999999999</v>
          </cell>
          <cell r="F41">
            <v>32.451999999999998</v>
          </cell>
          <cell r="G41">
            <v>32.347000000000001</v>
          </cell>
          <cell r="H41">
            <v>32.576999999999998</v>
          </cell>
          <cell r="I41">
            <v>32.771000000000001</v>
          </cell>
          <cell r="J41">
            <v>32.787999999999997</v>
          </cell>
          <cell r="K41">
            <v>32.043999999999997</v>
          </cell>
          <cell r="L41">
            <v>33.012999999999998</v>
          </cell>
          <cell r="M41">
            <v>33.965000000000003</v>
          </cell>
          <cell r="O41">
            <v>42888</v>
          </cell>
          <cell r="P41">
            <v>27.192</v>
          </cell>
          <cell r="Q41">
            <v>23.786000000000001</v>
          </cell>
          <cell r="R41">
            <v>23.303999999999998</v>
          </cell>
          <cell r="S41">
            <v>22.465</v>
          </cell>
          <cell r="T41">
            <v>22.199000000000002</v>
          </cell>
          <cell r="U41">
            <v>22.861000000000001</v>
          </cell>
          <cell r="V41">
            <v>22.988</v>
          </cell>
          <cell r="AC41">
            <v>30.877191256830603</v>
          </cell>
          <cell r="AD41">
            <v>28.989868493150688</v>
          </cell>
          <cell r="AE41">
            <v>28.268931506849313</v>
          </cell>
          <cell r="AF41">
            <v>27.116479452054794</v>
          </cell>
          <cell r="AG41">
            <v>26.949520947176687</v>
          </cell>
          <cell r="AH41">
            <v>27.404006392694061</v>
          </cell>
          <cell r="AI41">
            <v>27.544465753424657</v>
          </cell>
        </row>
        <row r="42">
          <cell r="B42">
            <v>42887</v>
          </cell>
          <cell r="C42">
            <v>35.125999999999998</v>
          </cell>
          <cell r="D42">
            <v>34.884</v>
          </cell>
          <cell r="E42">
            <v>34.633000000000003</v>
          </cell>
          <cell r="F42">
            <v>32.981999999999999</v>
          </cell>
          <cell r="G42">
            <v>32.790999999999997</v>
          </cell>
          <cell r="H42">
            <v>33.639000000000003</v>
          </cell>
          <cell r="I42">
            <v>34.122999999999998</v>
          </cell>
          <cell r="J42">
            <v>34.165999999999997</v>
          </cell>
          <cell r="K42">
            <v>33.430999999999997</v>
          </cell>
          <cell r="L42">
            <v>34.409999999999997</v>
          </cell>
          <cell r="M42">
            <v>35.402999999999999</v>
          </cell>
          <cell r="O42">
            <v>42887</v>
          </cell>
          <cell r="P42">
            <v>27.192</v>
          </cell>
          <cell r="Q42">
            <v>23.167999999999999</v>
          </cell>
          <cell r="R42">
            <v>23.327999999999999</v>
          </cell>
          <cell r="S42">
            <v>22.379000000000001</v>
          </cell>
          <cell r="T42">
            <v>22.029</v>
          </cell>
          <cell r="U42">
            <v>22.695</v>
          </cell>
          <cell r="V42">
            <v>23</v>
          </cell>
          <cell r="AC42">
            <v>30.877191256830603</v>
          </cell>
          <cell r="AD42">
            <v>28.603368036529684</v>
          </cell>
          <cell r="AE42">
            <v>28.593342465753423</v>
          </cell>
          <cell r="AF42">
            <v>27.317383561643837</v>
          </cell>
          <cell r="AG42">
            <v>27.0669489981785</v>
          </cell>
          <cell r="AH42">
            <v>27.812194520547948</v>
          </cell>
          <cell r="AI42">
            <v>28.180575342465755</v>
          </cell>
        </row>
        <row r="43">
          <cell r="B43">
            <v>42886</v>
          </cell>
          <cell r="C43">
            <v>35.125999999999998</v>
          </cell>
          <cell r="D43">
            <v>34.039000000000001</v>
          </cell>
          <cell r="E43">
            <v>34.031999999999996</v>
          </cell>
          <cell r="F43">
            <v>31.815000000000001</v>
          </cell>
          <cell r="G43">
            <v>31.856999999999999</v>
          </cell>
          <cell r="H43">
            <v>32.795999999999999</v>
          </cell>
          <cell r="I43">
            <v>33.186</v>
          </cell>
          <cell r="J43">
            <v>33.253</v>
          </cell>
          <cell r="K43">
            <v>32.695</v>
          </cell>
          <cell r="L43">
            <v>33.651000000000003</v>
          </cell>
          <cell r="M43">
            <v>34.622999999999998</v>
          </cell>
          <cell r="O43">
            <v>42886</v>
          </cell>
          <cell r="P43">
            <v>27.192</v>
          </cell>
          <cell r="Q43">
            <v>22.785</v>
          </cell>
          <cell r="R43">
            <v>23.164999999999999</v>
          </cell>
          <cell r="S43">
            <v>22.178000000000001</v>
          </cell>
          <cell r="T43">
            <v>21.856000000000002</v>
          </cell>
          <cell r="U43">
            <v>22.542000000000002</v>
          </cell>
          <cell r="V43">
            <v>22.832000000000001</v>
          </cell>
          <cell r="AC43">
            <v>30.877191256830603</v>
          </cell>
          <cell r="AD43">
            <v>28.006033789954341</v>
          </cell>
          <cell r="AE43">
            <v>28.226342465753426</v>
          </cell>
          <cell r="AF43">
            <v>26.66646575342466</v>
          </cell>
          <cell r="AG43">
            <v>26.537706739526413</v>
          </cell>
          <cell r="AH43">
            <v>27.336564383561644</v>
          </cell>
          <cell r="AI43">
            <v>27.654410958904112</v>
          </cell>
        </row>
        <row r="44">
          <cell r="B44">
            <v>42885</v>
          </cell>
          <cell r="C44">
            <v>35.125999999999998</v>
          </cell>
          <cell r="D44">
            <v>34.293999999999997</v>
          </cell>
          <cell r="E44">
            <v>34.308</v>
          </cell>
          <cell r="F44">
            <v>32.363</v>
          </cell>
          <cell r="G44">
            <v>32.311</v>
          </cell>
          <cell r="H44">
            <v>33.174999999999997</v>
          </cell>
          <cell r="I44">
            <v>33.494999999999997</v>
          </cell>
          <cell r="J44">
            <v>33.502000000000002</v>
          </cell>
          <cell r="K44">
            <v>32.86</v>
          </cell>
          <cell r="L44">
            <v>33.799999999999997</v>
          </cell>
          <cell r="M44">
            <v>34.774999999999999</v>
          </cell>
          <cell r="O44">
            <v>42885</v>
          </cell>
          <cell r="P44">
            <v>27.192</v>
          </cell>
          <cell r="Q44">
            <v>22.431000000000001</v>
          </cell>
          <cell r="R44">
            <v>23.073</v>
          </cell>
          <cell r="S44">
            <v>22.529</v>
          </cell>
          <cell r="T44">
            <v>22.251999999999999</v>
          </cell>
          <cell r="U44">
            <v>22.885000000000002</v>
          </cell>
          <cell r="V44">
            <v>23.125</v>
          </cell>
          <cell r="AC44">
            <v>30.877191256830603</v>
          </cell>
          <cell r="AD44">
            <v>27.934565296803655</v>
          </cell>
          <cell r="AE44">
            <v>28.305739726027394</v>
          </cell>
          <cell r="AF44">
            <v>27.109219178082192</v>
          </cell>
          <cell r="AG44">
            <v>26.960857923497265</v>
          </cell>
          <cell r="AH44">
            <v>27.696397260273972</v>
          </cell>
          <cell r="AI44">
            <v>27.954863013698628</v>
          </cell>
        </row>
        <row r="45">
          <cell r="B45">
            <v>42884</v>
          </cell>
          <cell r="C45">
            <v>35.125999999999998</v>
          </cell>
          <cell r="D45">
            <v>35.024999999999999</v>
          </cell>
          <cell r="E45">
            <v>34.243000000000002</v>
          </cell>
          <cell r="F45">
            <v>31.622</v>
          </cell>
          <cell r="G45">
            <v>31.408000000000001</v>
          </cell>
          <cell r="H45">
            <v>32.305</v>
          </cell>
          <cell r="I45">
            <v>32.686</v>
          </cell>
          <cell r="J45">
            <v>32.69</v>
          </cell>
          <cell r="K45">
            <v>32.115000000000002</v>
          </cell>
          <cell r="L45">
            <v>33.119</v>
          </cell>
          <cell r="M45">
            <v>34.119</v>
          </cell>
          <cell r="O45">
            <v>42884</v>
          </cell>
          <cell r="P45">
            <v>27.192</v>
          </cell>
          <cell r="Q45">
            <v>23.643999999999998</v>
          </cell>
          <cell r="R45">
            <v>23.687999999999999</v>
          </cell>
          <cell r="S45">
            <v>22.608000000000001</v>
          </cell>
          <cell r="T45">
            <v>22.207999999999998</v>
          </cell>
          <cell r="U45">
            <v>22.870999999999999</v>
          </cell>
          <cell r="V45">
            <v>23.154</v>
          </cell>
          <cell r="AC45">
            <v>30.877191256830603</v>
          </cell>
          <cell r="AD45">
            <v>28.923952511415525</v>
          </cell>
          <cell r="AE45">
            <v>28.604027397260275</v>
          </cell>
          <cell r="AF45">
            <v>26.806301369863014</v>
          </cell>
          <cell r="AG45">
            <v>26.51473952641166</v>
          </cell>
          <cell r="AH45">
            <v>27.282148858447488</v>
          </cell>
          <cell r="AI45">
            <v>27.593561643835617</v>
          </cell>
        </row>
        <row r="46">
          <cell r="B46">
            <v>42883</v>
          </cell>
          <cell r="C46">
            <v>35.125999999999998</v>
          </cell>
          <cell r="D46">
            <v>35.024999999999999</v>
          </cell>
          <cell r="E46">
            <v>34.243000000000002</v>
          </cell>
          <cell r="F46">
            <v>31.622</v>
          </cell>
          <cell r="G46">
            <v>31.408000000000001</v>
          </cell>
          <cell r="H46">
            <v>32.305</v>
          </cell>
          <cell r="I46">
            <v>32.686</v>
          </cell>
          <cell r="J46">
            <v>32.69</v>
          </cell>
          <cell r="K46">
            <v>32.115000000000002</v>
          </cell>
          <cell r="L46">
            <v>33.119</v>
          </cell>
          <cell r="M46">
            <v>34.119</v>
          </cell>
          <cell r="O46">
            <v>42883</v>
          </cell>
          <cell r="P46">
            <v>27.192</v>
          </cell>
          <cell r="Q46">
            <v>23.643999999999998</v>
          </cell>
          <cell r="R46">
            <v>23.687999999999999</v>
          </cell>
          <cell r="S46">
            <v>22.608000000000001</v>
          </cell>
          <cell r="T46">
            <v>22.207999999999998</v>
          </cell>
          <cell r="U46">
            <v>22.870999999999999</v>
          </cell>
          <cell r="V46">
            <v>23.154</v>
          </cell>
          <cell r="AC46">
            <v>30.877191256830603</v>
          </cell>
          <cell r="AD46">
            <v>28.923952511415525</v>
          </cell>
          <cell r="AE46">
            <v>28.604027397260275</v>
          </cell>
          <cell r="AF46">
            <v>26.806301369863014</v>
          </cell>
          <cell r="AG46">
            <v>26.51473952641166</v>
          </cell>
          <cell r="AH46">
            <v>27.282148858447488</v>
          </cell>
          <cell r="AI46">
            <v>27.593561643835617</v>
          </cell>
        </row>
        <row r="47">
          <cell r="B47">
            <v>42882</v>
          </cell>
          <cell r="C47">
            <v>35.125999999999998</v>
          </cell>
          <cell r="D47">
            <v>35.024999999999999</v>
          </cell>
          <cell r="E47">
            <v>34.243000000000002</v>
          </cell>
          <cell r="F47">
            <v>31.622</v>
          </cell>
          <cell r="G47">
            <v>31.408000000000001</v>
          </cell>
          <cell r="H47">
            <v>32.305</v>
          </cell>
          <cell r="I47">
            <v>32.686</v>
          </cell>
          <cell r="J47">
            <v>32.69</v>
          </cell>
          <cell r="K47">
            <v>32.115000000000002</v>
          </cell>
          <cell r="L47">
            <v>33.119</v>
          </cell>
          <cell r="M47">
            <v>34.119</v>
          </cell>
          <cell r="O47">
            <v>42882</v>
          </cell>
          <cell r="P47">
            <v>27.192</v>
          </cell>
          <cell r="Q47">
            <v>23.643999999999998</v>
          </cell>
          <cell r="R47">
            <v>23.687999999999999</v>
          </cell>
          <cell r="S47">
            <v>22.608000000000001</v>
          </cell>
          <cell r="T47">
            <v>22.207999999999998</v>
          </cell>
          <cell r="U47">
            <v>22.870999999999999</v>
          </cell>
          <cell r="V47">
            <v>23.154</v>
          </cell>
          <cell r="AC47">
            <v>30.877191256830603</v>
          </cell>
          <cell r="AD47">
            <v>28.923952511415525</v>
          </cell>
          <cell r="AE47">
            <v>28.604027397260275</v>
          </cell>
          <cell r="AF47">
            <v>26.806301369863014</v>
          </cell>
          <cell r="AG47">
            <v>26.51473952641166</v>
          </cell>
          <cell r="AH47">
            <v>27.282148858447488</v>
          </cell>
          <cell r="AI47">
            <v>27.593561643835617</v>
          </cell>
        </row>
        <row r="48">
          <cell r="B48">
            <v>42881</v>
          </cell>
          <cell r="C48">
            <v>35.125999999999998</v>
          </cell>
          <cell r="D48">
            <v>35.024999999999999</v>
          </cell>
          <cell r="E48">
            <v>34.243000000000002</v>
          </cell>
          <cell r="F48">
            <v>31.622</v>
          </cell>
          <cell r="G48">
            <v>31.408000000000001</v>
          </cell>
          <cell r="H48">
            <v>32.305</v>
          </cell>
          <cell r="I48">
            <v>32.686</v>
          </cell>
          <cell r="J48">
            <v>32.69</v>
          </cell>
          <cell r="K48">
            <v>32.115000000000002</v>
          </cell>
          <cell r="L48">
            <v>33.119</v>
          </cell>
          <cell r="M48">
            <v>34.119</v>
          </cell>
          <cell r="O48">
            <v>42881</v>
          </cell>
          <cell r="P48">
            <v>27.192</v>
          </cell>
          <cell r="Q48">
            <v>23.643999999999998</v>
          </cell>
          <cell r="R48">
            <v>23.687999999999999</v>
          </cell>
          <cell r="S48">
            <v>22.608000000000001</v>
          </cell>
          <cell r="T48">
            <v>22.207999999999998</v>
          </cell>
          <cell r="U48">
            <v>22.870999999999999</v>
          </cell>
          <cell r="V48">
            <v>23.154</v>
          </cell>
          <cell r="AC48">
            <v>30.877191256830603</v>
          </cell>
          <cell r="AD48">
            <v>28.923952511415525</v>
          </cell>
          <cell r="AE48">
            <v>28.604027397260275</v>
          </cell>
          <cell r="AF48">
            <v>26.806301369863014</v>
          </cell>
          <cell r="AG48">
            <v>26.51473952641166</v>
          </cell>
          <cell r="AH48">
            <v>27.282148858447488</v>
          </cell>
          <cell r="AI48">
            <v>27.593561643835617</v>
          </cell>
        </row>
        <row r="49">
          <cell r="B49">
            <v>42880</v>
          </cell>
          <cell r="C49">
            <v>35.125999999999998</v>
          </cell>
          <cell r="D49">
            <v>35.165999999999997</v>
          </cell>
          <cell r="E49">
            <v>34.53</v>
          </cell>
          <cell r="F49">
            <v>32.115000000000002</v>
          </cell>
          <cell r="G49">
            <v>31.899000000000001</v>
          </cell>
          <cell r="H49">
            <v>32.786999999999999</v>
          </cell>
          <cell r="I49">
            <v>33.167999999999999</v>
          </cell>
          <cell r="J49">
            <v>33.192999999999998</v>
          </cell>
          <cell r="K49">
            <v>32.530999999999999</v>
          </cell>
          <cell r="L49">
            <v>33.542999999999999</v>
          </cell>
          <cell r="M49">
            <v>34.551000000000002</v>
          </cell>
          <cell r="O49">
            <v>42880</v>
          </cell>
          <cell r="P49">
            <v>27.192</v>
          </cell>
          <cell r="Q49">
            <v>23.306000000000001</v>
          </cell>
          <cell r="R49">
            <v>23.678000000000001</v>
          </cell>
          <cell r="S49">
            <v>22.79</v>
          </cell>
          <cell r="T49">
            <v>22.396000000000001</v>
          </cell>
          <cell r="U49">
            <v>23.047000000000001</v>
          </cell>
          <cell r="V49">
            <v>23.327999999999999</v>
          </cell>
          <cell r="AC49">
            <v>30.877191256830603</v>
          </cell>
          <cell r="AD49">
            <v>28.808173515981732</v>
          </cell>
          <cell r="AE49">
            <v>28.73235616438356</v>
          </cell>
          <cell r="AF49">
            <v>27.133150684931511</v>
          </cell>
          <cell r="AG49">
            <v>26.8445810564663</v>
          </cell>
          <cell r="AH49">
            <v>27.601228310502282</v>
          </cell>
          <cell r="AI49">
            <v>27.911013698630136</v>
          </cell>
        </row>
        <row r="50">
          <cell r="B50">
            <v>42879</v>
          </cell>
          <cell r="C50">
            <v>35.125999999999998</v>
          </cell>
          <cell r="D50">
            <v>35.067999999999998</v>
          </cell>
          <cell r="E50">
            <v>34.167999999999999</v>
          </cell>
          <cell r="F50">
            <v>31.670999999999999</v>
          </cell>
          <cell r="G50">
            <v>31.521000000000001</v>
          </cell>
          <cell r="H50">
            <v>32.402999999999999</v>
          </cell>
          <cell r="I50">
            <v>32.823999999999998</v>
          </cell>
          <cell r="J50">
            <v>32.801000000000002</v>
          </cell>
          <cell r="K50">
            <v>32.158000000000001</v>
          </cell>
          <cell r="L50">
            <v>33.250999999999998</v>
          </cell>
          <cell r="M50">
            <v>34.238999999999997</v>
          </cell>
          <cell r="O50">
            <v>42879</v>
          </cell>
          <cell r="P50">
            <v>27.192</v>
          </cell>
          <cell r="Q50">
            <v>23.324999999999999</v>
          </cell>
          <cell r="R50">
            <v>23.407</v>
          </cell>
          <cell r="S50">
            <v>22.456</v>
          </cell>
          <cell r="T50">
            <v>22.082999999999998</v>
          </cell>
          <cell r="U50">
            <v>22.771999999999998</v>
          </cell>
          <cell r="V50">
            <v>23.082999999999998</v>
          </cell>
          <cell r="AC50">
            <v>30.877191256830603</v>
          </cell>
          <cell r="AD50">
            <v>28.772894063926937</v>
          </cell>
          <cell r="AE50">
            <v>28.418972602739728</v>
          </cell>
          <cell r="AF50">
            <v>26.747917808219178</v>
          </cell>
          <cell r="AG50">
            <v>26.501153005464481</v>
          </cell>
          <cell r="AH50">
            <v>27.275262100456619</v>
          </cell>
          <cell r="AI50">
            <v>27.61990410958904</v>
          </cell>
        </row>
        <row r="51">
          <cell r="B51">
            <v>42878</v>
          </cell>
          <cell r="C51">
            <v>35.125999999999998</v>
          </cell>
          <cell r="D51">
            <v>35.302999999999997</v>
          </cell>
          <cell r="E51">
            <v>34.850999999999999</v>
          </cell>
          <cell r="F51">
            <v>32.512999999999998</v>
          </cell>
          <cell r="G51">
            <v>32.090000000000003</v>
          </cell>
          <cell r="H51">
            <v>32.951999999999998</v>
          </cell>
          <cell r="I51">
            <v>33.375999999999998</v>
          </cell>
          <cell r="J51">
            <v>33.484999999999999</v>
          </cell>
          <cell r="K51">
            <v>33.146999999999998</v>
          </cell>
          <cell r="L51">
            <v>34.280999999999999</v>
          </cell>
          <cell r="M51">
            <v>35.143000000000001</v>
          </cell>
          <cell r="O51">
            <v>42878</v>
          </cell>
          <cell r="P51">
            <v>27.192</v>
          </cell>
          <cell r="Q51">
            <v>23.224</v>
          </cell>
          <cell r="R51">
            <v>23.603000000000002</v>
          </cell>
          <cell r="S51">
            <v>22.841999999999999</v>
          </cell>
          <cell r="T51">
            <v>22.472000000000001</v>
          </cell>
          <cell r="U51">
            <v>23.166</v>
          </cell>
          <cell r="V51">
            <v>23.475000000000001</v>
          </cell>
          <cell r="AC51">
            <v>30.877191256830603</v>
          </cell>
          <cell r="AD51">
            <v>28.827773515981733</v>
          </cell>
          <cell r="AE51">
            <v>28.841794520547946</v>
          </cell>
          <cell r="AF51">
            <v>27.34630136986301</v>
          </cell>
          <cell r="AG51">
            <v>26.97441530054645</v>
          </cell>
          <cell r="AH51">
            <v>27.741736986301369</v>
          </cell>
          <cell r="AI51">
            <v>28.086424657534245</v>
          </cell>
        </row>
        <row r="52">
          <cell r="B52">
            <v>42877</v>
          </cell>
          <cell r="C52">
            <v>35.125999999999998</v>
          </cell>
          <cell r="D52">
            <v>35.844999999999999</v>
          </cell>
          <cell r="E52">
            <v>34.683999999999997</v>
          </cell>
          <cell r="F52">
            <v>31.855</v>
          </cell>
          <cell r="G52">
            <v>31.373999999999999</v>
          </cell>
          <cell r="H52">
            <v>32.246000000000002</v>
          </cell>
          <cell r="I52">
            <v>32.634999999999998</v>
          </cell>
          <cell r="J52">
            <v>32.658999999999999</v>
          </cell>
          <cell r="K52">
            <v>32.078000000000003</v>
          </cell>
          <cell r="L52">
            <v>32.854999999999997</v>
          </cell>
          <cell r="M52">
            <v>33.637999999999998</v>
          </cell>
          <cell r="O52">
            <v>42877</v>
          </cell>
          <cell r="P52">
            <v>27.192</v>
          </cell>
          <cell r="Q52">
            <v>23.925999999999998</v>
          </cell>
          <cell r="R52">
            <v>23.648</v>
          </cell>
          <cell r="S52">
            <v>22.507999999999999</v>
          </cell>
          <cell r="T52">
            <v>22.093</v>
          </cell>
          <cell r="U52">
            <v>22.792000000000002</v>
          </cell>
          <cell r="V52">
            <v>23.077000000000002</v>
          </cell>
          <cell r="AC52">
            <v>30.877191256830603</v>
          </cell>
          <cell r="AD52">
            <v>29.455545205479453</v>
          </cell>
          <cell r="AE52">
            <v>28.788054794520548</v>
          </cell>
          <cell r="AF52">
            <v>26.861397260273975</v>
          </cell>
          <cell r="AG52">
            <v>26.437657559198541</v>
          </cell>
          <cell r="AH52">
            <v>27.212500456621008</v>
          </cell>
          <cell r="AI52">
            <v>27.528671232876714</v>
          </cell>
        </row>
        <row r="53">
          <cell r="B53">
            <v>42876</v>
          </cell>
          <cell r="C53">
            <v>35.125999999999998</v>
          </cell>
          <cell r="D53">
            <v>35.777000000000001</v>
          </cell>
          <cell r="E53">
            <v>34.569000000000003</v>
          </cell>
          <cell r="F53">
            <v>31.79</v>
          </cell>
          <cell r="G53">
            <v>31.413</v>
          </cell>
          <cell r="H53">
            <v>32.284999999999997</v>
          </cell>
          <cell r="I53">
            <v>32.639000000000003</v>
          </cell>
          <cell r="J53">
            <v>32.642000000000003</v>
          </cell>
          <cell r="K53">
            <v>32.055</v>
          </cell>
          <cell r="L53">
            <v>32.832000000000001</v>
          </cell>
          <cell r="M53">
            <v>33.613999999999997</v>
          </cell>
          <cell r="O53">
            <v>42876</v>
          </cell>
          <cell r="P53">
            <v>27.192</v>
          </cell>
          <cell r="Q53">
            <v>22.701000000000001</v>
          </cell>
          <cell r="R53">
            <v>22.527000000000001</v>
          </cell>
          <cell r="S53">
            <v>21.417999999999999</v>
          </cell>
          <cell r="T53">
            <v>21.062000000000001</v>
          </cell>
          <cell r="U53">
            <v>21.734000000000002</v>
          </cell>
          <cell r="V53">
            <v>21.981999999999999</v>
          </cell>
          <cell r="AC53">
            <v>30.877191256830603</v>
          </cell>
          <cell r="AD53">
            <v>28.767308675799089</v>
          </cell>
          <cell r="AE53">
            <v>28.135602739726028</v>
          </cell>
          <cell r="AF53">
            <v>26.248794520547946</v>
          </cell>
          <cell r="AG53">
            <v>25.907550091074679</v>
          </cell>
          <cell r="AH53">
            <v>26.667435616438354</v>
          </cell>
          <cell r="AI53">
            <v>26.945534246575342</v>
          </cell>
        </row>
        <row r="54">
          <cell r="B54">
            <v>42875</v>
          </cell>
          <cell r="C54">
            <v>35.125999999999998</v>
          </cell>
          <cell r="D54">
            <v>35.777000000000001</v>
          </cell>
          <cell r="E54">
            <v>34.569000000000003</v>
          </cell>
          <cell r="F54">
            <v>31.79</v>
          </cell>
          <cell r="G54">
            <v>31.413</v>
          </cell>
          <cell r="H54">
            <v>32.284999999999997</v>
          </cell>
          <cell r="I54">
            <v>32.639000000000003</v>
          </cell>
          <cell r="J54">
            <v>32.642000000000003</v>
          </cell>
          <cell r="K54">
            <v>32.055</v>
          </cell>
          <cell r="L54">
            <v>32.832000000000001</v>
          </cell>
          <cell r="M54">
            <v>33.613999999999997</v>
          </cell>
          <cell r="O54">
            <v>42875</v>
          </cell>
          <cell r="P54">
            <v>27.192</v>
          </cell>
          <cell r="Q54">
            <v>22.701000000000001</v>
          </cell>
          <cell r="R54">
            <v>22.527000000000001</v>
          </cell>
          <cell r="S54">
            <v>21.417999999999999</v>
          </cell>
          <cell r="T54">
            <v>21.062000000000001</v>
          </cell>
          <cell r="U54">
            <v>21.734000000000002</v>
          </cell>
          <cell r="V54">
            <v>21.981999999999999</v>
          </cell>
          <cell r="AC54">
            <v>30.877191256830603</v>
          </cell>
          <cell r="AD54">
            <v>28.767308675799089</v>
          </cell>
          <cell r="AE54">
            <v>28.135602739726028</v>
          </cell>
          <cell r="AF54">
            <v>26.248794520547946</v>
          </cell>
          <cell r="AG54">
            <v>25.907550091074679</v>
          </cell>
          <cell r="AH54">
            <v>26.667435616438354</v>
          </cell>
          <cell r="AI54">
            <v>26.945534246575342</v>
          </cell>
        </row>
        <row r="55">
          <cell r="B55">
            <v>42874</v>
          </cell>
          <cell r="C55">
            <v>35.125999999999998</v>
          </cell>
          <cell r="D55">
            <v>35.777000000000001</v>
          </cell>
          <cell r="E55">
            <v>34.569000000000003</v>
          </cell>
          <cell r="F55">
            <v>31.79</v>
          </cell>
          <cell r="G55">
            <v>31.413</v>
          </cell>
          <cell r="H55">
            <v>32.284999999999997</v>
          </cell>
          <cell r="I55">
            <v>32.639000000000003</v>
          </cell>
          <cell r="J55">
            <v>32.642000000000003</v>
          </cell>
          <cell r="K55">
            <v>32.055</v>
          </cell>
          <cell r="L55">
            <v>32.832000000000001</v>
          </cell>
          <cell r="M55">
            <v>33.613999999999997</v>
          </cell>
          <cell r="O55">
            <v>42874</v>
          </cell>
          <cell r="P55">
            <v>27.192</v>
          </cell>
          <cell r="Q55">
            <v>22.701000000000001</v>
          </cell>
          <cell r="R55">
            <v>22.527000000000001</v>
          </cell>
          <cell r="S55">
            <v>21.417999999999999</v>
          </cell>
          <cell r="T55">
            <v>21.062000000000001</v>
          </cell>
          <cell r="U55">
            <v>21.734000000000002</v>
          </cell>
          <cell r="V55">
            <v>21.981999999999999</v>
          </cell>
          <cell r="AC55">
            <v>30.877191256830603</v>
          </cell>
          <cell r="AD55">
            <v>28.767308675799089</v>
          </cell>
          <cell r="AE55">
            <v>28.135602739726028</v>
          </cell>
          <cell r="AF55">
            <v>26.248794520547946</v>
          </cell>
          <cell r="AG55">
            <v>25.907550091074679</v>
          </cell>
          <cell r="AH55">
            <v>26.667435616438354</v>
          </cell>
          <cell r="AI55">
            <v>26.945534246575342</v>
          </cell>
        </row>
        <row r="56">
          <cell r="B56">
            <v>42873</v>
          </cell>
          <cell r="C56">
            <v>35.125999999999998</v>
          </cell>
          <cell r="D56">
            <v>35.319000000000003</v>
          </cell>
          <cell r="E56">
            <v>34.497999999999998</v>
          </cell>
          <cell r="F56">
            <v>32.033000000000001</v>
          </cell>
          <cell r="G56">
            <v>31.494</v>
          </cell>
          <cell r="H56">
            <v>32.232999999999997</v>
          </cell>
          <cell r="I56">
            <v>32.591000000000001</v>
          </cell>
          <cell r="J56">
            <v>32.619999999999997</v>
          </cell>
          <cell r="K56">
            <v>32.042999999999999</v>
          </cell>
          <cell r="L56">
            <v>32.817</v>
          </cell>
          <cell r="M56">
            <v>33.595999999999997</v>
          </cell>
          <cell r="O56">
            <v>42873</v>
          </cell>
          <cell r="P56">
            <v>27.192</v>
          </cell>
          <cell r="Q56">
            <v>23.907</v>
          </cell>
          <cell r="R56">
            <v>24.02</v>
          </cell>
          <cell r="S56">
            <v>22.788</v>
          </cell>
          <cell r="T56">
            <v>22.605</v>
          </cell>
          <cell r="U56">
            <v>23.228999999999999</v>
          </cell>
          <cell r="V56">
            <v>23.497</v>
          </cell>
          <cell r="AC56">
            <v>30.877191256830603</v>
          </cell>
          <cell r="AD56">
            <v>29.201334246575342</v>
          </cell>
          <cell r="AE56">
            <v>28.900164383561645</v>
          </cell>
          <cell r="AF56">
            <v>27.093890410958902</v>
          </cell>
          <cell r="AG56">
            <v>26.766153005464478</v>
          </cell>
          <cell r="AH56">
            <v>27.439089497716896</v>
          </cell>
          <cell r="AI56">
            <v>27.732561643835616</v>
          </cell>
        </row>
        <row r="57">
          <cell r="B57">
            <v>42872</v>
          </cell>
          <cell r="C57">
            <v>35.125999999999998</v>
          </cell>
          <cell r="D57">
            <v>35.186</v>
          </cell>
          <cell r="E57">
            <v>34.19</v>
          </cell>
          <cell r="F57">
            <v>32.164000000000001</v>
          </cell>
          <cell r="G57">
            <v>31.719000000000001</v>
          </cell>
          <cell r="H57">
            <v>32.331000000000003</v>
          </cell>
          <cell r="I57">
            <v>32.606000000000002</v>
          </cell>
          <cell r="J57">
            <v>32.686999999999998</v>
          </cell>
          <cell r="K57">
            <v>32.091000000000001</v>
          </cell>
          <cell r="L57">
            <v>32.896999999999998</v>
          </cell>
          <cell r="M57">
            <v>33.746000000000002</v>
          </cell>
          <cell r="O57">
            <v>42872</v>
          </cell>
          <cell r="P57">
            <v>27.192</v>
          </cell>
          <cell r="Q57">
            <v>23.215</v>
          </cell>
          <cell r="R57">
            <v>23.544</v>
          </cell>
          <cell r="S57">
            <v>22.623000000000001</v>
          </cell>
          <cell r="T57">
            <v>22.369</v>
          </cell>
          <cell r="U57">
            <v>23.065999999999999</v>
          </cell>
          <cell r="V57">
            <v>23.341999999999999</v>
          </cell>
          <cell r="AC57">
            <v>30.877191256830603</v>
          </cell>
          <cell r="AD57">
            <v>28.768669406392693</v>
          </cell>
          <cell r="AE57">
            <v>28.502410958904107</v>
          </cell>
          <cell r="AF57">
            <v>27.066753424657534</v>
          </cell>
          <cell r="AG57">
            <v>26.745958105646629</v>
          </cell>
          <cell r="AH57">
            <v>27.398127853881281</v>
          </cell>
          <cell r="AI57">
            <v>27.6567397260274</v>
          </cell>
        </row>
        <row r="58">
          <cell r="B58">
            <v>42871</v>
          </cell>
          <cell r="C58">
            <v>35.125999999999998</v>
          </cell>
          <cell r="D58">
            <v>35.406999999999996</v>
          </cell>
          <cell r="E58">
            <v>34.424999999999997</v>
          </cell>
          <cell r="F58">
            <v>32.585999999999999</v>
          </cell>
          <cell r="G58">
            <v>32.027000000000001</v>
          </cell>
          <cell r="H58">
            <v>32.755000000000003</v>
          </cell>
          <cell r="I58">
            <v>33.161000000000001</v>
          </cell>
          <cell r="J58">
            <v>33.225000000000001</v>
          </cell>
          <cell r="K58">
            <v>32.637</v>
          </cell>
          <cell r="L58">
            <v>33.585999999999999</v>
          </cell>
          <cell r="M58">
            <v>34.5</v>
          </cell>
          <cell r="O58">
            <v>42871</v>
          </cell>
          <cell r="P58">
            <v>27.192</v>
          </cell>
          <cell r="Q58">
            <v>22.931000000000001</v>
          </cell>
          <cell r="R58">
            <v>23.373999999999999</v>
          </cell>
          <cell r="S58">
            <v>22.667999999999999</v>
          </cell>
          <cell r="T58">
            <v>22.43</v>
          </cell>
          <cell r="U58">
            <v>23.158000000000001</v>
          </cell>
          <cell r="V58">
            <v>23.516999999999999</v>
          </cell>
          <cell r="AC58">
            <v>30.877191256830603</v>
          </cell>
          <cell r="AD58">
            <v>28.718952511415523</v>
          </cell>
          <cell r="AE58">
            <v>28.521041095890411</v>
          </cell>
          <cell r="AF58">
            <v>27.287342465753426</v>
          </cell>
          <cell r="AG58">
            <v>26.922584699453552</v>
          </cell>
          <cell r="AH58">
            <v>27.645364383561645</v>
          </cell>
          <cell r="AI58">
            <v>28.008726027397259</v>
          </cell>
        </row>
        <row r="59">
          <cell r="B59">
            <v>42870</v>
          </cell>
          <cell r="C59">
            <v>35.125999999999998</v>
          </cell>
          <cell r="D59">
            <v>36.412999999999997</v>
          </cell>
          <cell r="E59">
            <v>35.037999999999997</v>
          </cell>
          <cell r="F59">
            <v>32.847000000000001</v>
          </cell>
          <cell r="G59">
            <v>32.302999999999997</v>
          </cell>
          <cell r="H59">
            <v>32.862000000000002</v>
          </cell>
          <cell r="I59">
            <v>33.155000000000001</v>
          </cell>
          <cell r="J59">
            <v>33.234000000000002</v>
          </cell>
          <cell r="K59">
            <v>32.658000000000001</v>
          </cell>
          <cell r="L59">
            <v>33.622</v>
          </cell>
          <cell r="M59">
            <v>34.58</v>
          </cell>
          <cell r="O59">
            <v>42870</v>
          </cell>
          <cell r="P59">
            <v>27.192</v>
          </cell>
          <cell r="Q59">
            <v>23.359000000000002</v>
          </cell>
          <cell r="R59">
            <v>23.561</v>
          </cell>
          <cell r="S59">
            <v>22.719000000000001</v>
          </cell>
          <cell r="T59">
            <v>22.443999999999999</v>
          </cell>
          <cell r="U59">
            <v>22.995999999999999</v>
          </cell>
          <cell r="V59">
            <v>23.274999999999999</v>
          </cell>
          <cell r="AC59">
            <v>30.877191256830603</v>
          </cell>
          <cell r="AD59">
            <v>29.415102283105025</v>
          </cell>
          <cell r="AE59">
            <v>28.906452054794517</v>
          </cell>
          <cell r="AF59">
            <v>27.436150684931508</v>
          </cell>
          <cell r="AG59">
            <v>27.059233151183971</v>
          </cell>
          <cell r="AH59">
            <v>27.609143378995437</v>
          </cell>
          <cell r="AI59">
            <v>27.876643835616438</v>
          </cell>
        </row>
        <row r="60">
          <cell r="B60">
            <v>42869</v>
          </cell>
          <cell r="C60">
            <v>35.125999999999998</v>
          </cell>
          <cell r="D60">
            <v>36.307000000000002</v>
          </cell>
          <cell r="E60">
            <v>34.561999999999998</v>
          </cell>
          <cell r="F60">
            <v>32.116999999999997</v>
          </cell>
          <cell r="G60">
            <v>31.542999999999999</v>
          </cell>
          <cell r="H60">
            <v>32.261000000000003</v>
          </cell>
          <cell r="I60">
            <v>32.564</v>
          </cell>
          <cell r="J60">
            <v>32.637999999999998</v>
          </cell>
          <cell r="K60">
            <v>32.061999999999998</v>
          </cell>
          <cell r="L60">
            <v>33.003</v>
          </cell>
          <cell r="M60">
            <v>33.896999999999998</v>
          </cell>
          <cell r="O60">
            <v>42869</v>
          </cell>
          <cell r="P60">
            <v>27.192</v>
          </cell>
          <cell r="Q60">
            <v>23.35</v>
          </cell>
          <cell r="R60">
            <v>23.419</v>
          </cell>
          <cell r="S60">
            <v>22.425999999999998</v>
          </cell>
          <cell r="T60">
            <v>22.117000000000001</v>
          </cell>
          <cell r="U60">
            <v>22.777999999999999</v>
          </cell>
          <cell r="V60">
            <v>23.067</v>
          </cell>
          <cell r="AC60">
            <v>30.877191256830603</v>
          </cell>
          <cell r="AD60">
            <v>29.361101369863015</v>
          </cell>
          <cell r="AE60">
            <v>28.608890410958903</v>
          </cell>
          <cell r="AF60">
            <v>26.939616438356161</v>
          </cell>
          <cell r="AG60">
            <v>26.529535519125684</v>
          </cell>
          <cell r="AH60">
            <v>27.2120602739726</v>
          </cell>
          <cell r="AI60">
            <v>27.490260273972602</v>
          </cell>
        </row>
        <row r="61">
          <cell r="B61">
            <v>42868</v>
          </cell>
          <cell r="C61">
            <v>35.125999999999998</v>
          </cell>
          <cell r="D61">
            <v>36.307000000000002</v>
          </cell>
          <cell r="E61">
            <v>34.561999999999998</v>
          </cell>
          <cell r="F61">
            <v>32.116999999999997</v>
          </cell>
          <cell r="G61">
            <v>31.542999999999999</v>
          </cell>
          <cell r="H61">
            <v>32.261000000000003</v>
          </cell>
          <cell r="I61">
            <v>32.564</v>
          </cell>
          <cell r="J61">
            <v>32.637999999999998</v>
          </cell>
          <cell r="K61">
            <v>32.061999999999998</v>
          </cell>
          <cell r="L61">
            <v>33.003</v>
          </cell>
          <cell r="M61">
            <v>33.896999999999998</v>
          </cell>
          <cell r="O61">
            <v>42868</v>
          </cell>
          <cell r="P61">
            <v>27.192</v>
          </cell>
          <cell r="Q61">
            <v>23.35</v>
          </cell>
          <cell r="R61">
            <v>23.419</v>
          </cell>
          <cell r="S61">
            <v>22.425999999999998</v>
          </cell>
          <cell r="T61">
            <v>22.117000000000001</v>
          </cell>
          <cell r="U61">
            <v>22.777999999999999</v>
          </cell>
          <cell r="V61">
            <v>23.067</v>
          </cell>
          <cell r="AC61">
            <v>30.877191256830603</v>
          </cell>
          <cell r="AD61">
            <v>29.361101369863015</v>
          </cell>
          <cell r="AE61">
            <v>28.608890410958903</v>
          </cell>
          <cell r="AF61">
            <v>26.939616438356161</v>
          </cell>
          <cell r="AG61">
            <v>26.529535519125684</v>
          </cell>
          <cell r="AH61">
            <v>27.2120602739726</v>
          </cell>
          <cell r="AI61">
            <v>27.490260273972602</v>
          </cell>
        </row>
        <row r="62">
          <cell r="B62">
            <v>42867</v>
          </cell>
          <cell r="C62">
            <v>35.125999999999998</v>
          </cell>
          <cell r="D62">
            <v>36.307000000000002</v>
          </cell>
          <cell r="E62">
            <v>34.561999999999998</v>
          </cell>
          <cell r="F62">
            <v>32.116999999999997</v>
          </cell>
          <cell r="G62">
            <v>31.542999999999999</v>
          </cell>
          <cell r="H62">
            <v>32.261000000000003</v>
          </cell>
          <cell r="I62">
            <v>32.564</v>
          </cell>
          <cell r="J62">
            <v>32.637999999999998</v>
          </cell>
          <cell r="K62">
            <v>32.061999999999998</v>
          </cell>
          <cell r="L62">
            <v>33.003</v>
          </cell>
          <cell r="M62">
            <v>33.896999999999998</v>
          </cell>
          <cell r="O62">
            <v>42867</v>
          </cell>
          <cell r="P62">
            <v>27.192</v>
          </cell>
          <cell r="Q62">
            <v>23.35</v>
          </cell>
          <cell r="R62">
            <v>23.419</v>
          </cell>
          <cell r="S62">
            <v>22.425999999999998</v>
          </cell>
          <cell r="T62">
            <v>22.117000000000001</v>
          </cell>
          <cell r="U62">
            <v>22.777999999999999</v>
          </cell>
          <cell r="V62">
            <v>23.067</v>
          </cell>
          <cell r="AC62">
            <v>30.877191256830603</v>
          </cell>
          <cell r="AD62">
            <v>29.361101369863015</v>
          </cell>
          <cell r="AE62">
            <v>28.608890410958903</v>
          </cell>
          <cell r="AF62">
            <v>26.939616438356161</v>
          </cell>
          <cell r="AG62">
            <v>26.529535519125684</v>
          </cell>
          <cell r="AH62">
            <v>27.2120602739726</v>
          </cell>
          <cell r="AI62">
            <v>27.490260273972602</v>
          </cell>
        </row>
        <row r="63">
          <cell r="B63">
            <v>42866</v>
          </cell>
          <cell r="C63">
            <v>35.125999999999998</v>
          </cell>
          <cell r="D63">
            <v>36.265999999999998</v>
          </cell>
          <cell r="E63">
            <v>34.576000000000001</v>
          </cell>
          <cell r="F63">
            <v>32.11</v>
          </cell>
          <cell r="G63">
            <v>31.515999999999998</v>
          </cell>
          <cell r="H63">
            <v>32.180999999999997</v>
          </cell>
          <cell r="I63">
            <v>32.476999999999997</v>
          </cell>
          <cell r="J63">
            <v>32.601999999999997</v>
          </cell>
          <cell r="K63">
            <v>32.079000000000001</v>
          </cell>
          <cell r="L63">
            <v>33.225000000000001</v>
          </cell>
          <cell r="M63">
            <v>34.191000000000003</v>
          </cell>
          <cell r="O63">
            <v>42866</v>
          </cell>
          <cell r="P63">
            <v>27.192</v>
          </cell>
          <cell r="Q63">
            <v>23.516999999999999</v>
          </cell>
          <cell r="R63">
            <v>23.748999999999999</v>
          </cell>
          <cell r="S63">
            <v>22.634</v>
          </cell>
          <cell r="T63">
            <v>22.274999999999999</v>
          </cell>
          <cell r="U63">
            <v>22.904</v>
          </cell>
          <cell r="V63">
            <v>23.189</v>
          </cell>
          <cell r="AC63">
            <v>30.877191256830603</v>
          </cell>
          <cell r="AD63">
            <v>29.431604566210044</v>
          </cell>
          <cell r="AE63">
            <v>28.791712328767126</v>
          </cell>
          <cell r="AF63">
            <v>27.047479452054791</v>
          </cell>
          <cell r="AG63">
            <v>26.600932604735881</v>
          </cell>
          <cell r="AH63">
            <v>27.241738812785385</v>
          </cell>
          <cell r="AI63">
            <v>27.514917808219177</v>
          </cell>
        </row>
        <row r="64">
          <cell r="B64">
            <v>42865</v>
          </cell>
          <cell r="C64">
            <v>35.125999999999998</v>
          </cell>
          <cell r="D64">
            <v>35.866999999999997</v>
          </cell>
          <cell r="E64">
            <v>34.555999999999997</v>
          </cell>
          <cell r="F64">
            <v>32.146999999999998</v>
          </cell>
          <cell r="G64">
            <v>31.684999999999999</v>
          </cell>
          <cell r="H64">
            <v>32.374000000000002</v>
          </cell>
          <cell r="I64">
            <v>32.621000000000002</v>
          </cell>
          <cell r="J64">
            <v>32.747</v>
          </cell>
          <cell r="K64">
            <v>32.185000000000002</v>
          </cell>
          <cell r="L64">
            <v>33.133000000000003</v>
          </cell>
          <cell r="M64">
            <v>34.03</v>
          </cell>
          <cell r="O64">
            <v>42865</v>
          </cell>
          <cell r="P64">
            <v>27.192</v>
          </cell>
          <cell r="Q64">
            <v>23.332999999999998</v>
          </cell>
          <cell r="R64">
            <v>23.725000000000001</v>
          </cell>
          <cell r="S64">
            <v>22.673999999999999</v>
          </cell>
          <cell r="T64">
            <v>22.391999999999999</v>
          </cell>
          <cell r="U64">
            <v>23.056000000000001</v>
          </cell>
          <cell r="V64">
            <v>23.234000000000002</v>
          </cell>
          <cell r="AC64">
            <v>30.877191256830603</v>
          </cell>
          <cell r="AD64">
            <v>29.147860273972601</v>
          </cell>
          <cell r="AE64">
            <v>28.76957534246575</v>
          </cell>
          <cell r="AF64">
            <v>27.086082191780818</v>
          </cell>
          <cell r="AG64">
            <v>26.74227504553734</v>
          </cell>
          <cell r="AH64">
            <v>27.412909589041099</v>
          </cell>
          <cell r="AI64">
            <v>27.606027397260281</v>
          </cell>
        </row>
        <row r="65">
          <cell r="B65">
            <v>42864</v>
          </cell>
          <cell r="C65">
            <v>35.125999999999998</v>
          </cell>
          <cell r="D65">
            <v>35.302999999999997</v>
          </cell>
          <cell r="E65">
            <v>34.31</v>
          </cell>
          <cell r="F65">
            <v>31.960999999999999</v>
          </cell>
          <cell r="G65">
            <v>31.457000000000001</v>
          </cell>
          <cell r="H65">
            <v>32.139000000000003</v>
          </cell>
          <cell r="I65">
            <v>32.424999999999997</v>
          </cell>
          <cell r="J65">
            <v>32.518999999999998</v>
          </cell>
          <cell r="K65">
            <v>31.94</v>
          </cell>
          <cell r="L65">
            <v>32.881</v>
          </cell>
          <cell r="M65">
            <v>33.771999999999998</v>
          </cell>
          <cell r="O65">
            <v>42864</v>
          </cell>
          <cell r="P65">
            <v>27.192</v>
          </cell>
          <cell r="Q65">
            <v>23.027999999999999</v>
          </cell>
          <cell r="R65">
            <v>23.619</v>
          </cell>
          <cell r="S65">
            <v>22.561</v>
          </cell>
          <cell r="T65">
            <v>22.106000000000002</v>
          </cell>
          <cell r="U65">
            <v>22.622</v>
          </cell>
          <cell r="V65">
            <v>22.824999999999999</v>
          </cell>
          <cell r="AC65">
            <v>30.877191256830603</v>
          </cell>
          <cell r="AD65">
            <v>28.722703196347034</v>
          </cell>
          <cell r="AE65">
            <v>28.598369863013701</v>
          </cell>
          <cell r="AF65">
            <v>26.93908219178082</v>
          </cell>
          <cell r="AG65">
            <v>26.483426229508201</v>
          </cell>
          <cell r="AH65">
            <v>27.071957990867581</v>
          </cell>
          <cell r="AI65">
            <v>27.296232876712327</v>
          </cell>
        </row>
        <row r="66">
          <cell r="B66">
            <v>42863</v>
          </cell>
          <cell r="C66">
            <v>35.125999999999998</v>
          </cell>
          <cell r="D66">
            <v>34.564999999999998</v>
          </cell>
          <cell r="E66">
            <v>34.353000000000002</v>
          </cell>
          <cell r="F66">
            <v>32.334000000000003</v>
          </cell>
          <cell r="G66">
            <v>31.882000000000001</v>
          </cell>
          <cell r="H66">
            <v>32.61</v>
          </cell>
          <cell r="I66">
            <v>32.881</v>
          </cell>
          <cell r="J66">
            <v>32.962000000000003</v>
          </cell>
          <cell r="K66">
            <v>32.548000000000002</v>
          </cell>
          <cell r="L66">
            <v>33.491999999999997</v>
          </cell>
          <cell r="M66">
            <v>34.399000000000001</v>
          </cell>
          <cell r="O66">
            <v>42863</v>
          </cell>
          <cell r="P66">
            <v>27.192</v>
          </cell>
          <cell r="Q66">
            <v>22.663</v>
          </cell>
          <cell r="R66">
            <v>23.626999999999999</v>
          </cell>
          <cell r="S66">
            <v>22.85</v>
          </cell>
          <cell r="T66">
            <v>22.427</v>
          </cell>
          <cell r="U66">
            <v>22.975999999999999</v>
          </cell>
          <cell r="V66">
            <v>23.170999999999999</v>
          </cell>
          <cell r="AC66">
            <v>30.877191256830603</v>
          </cell>
          <cell r="AD66">
            <v>28.184658447488584</v>
          </cell>
          <cell r="AE66">
            <v>28.622671232876716</v>
          </cell>
          <cell r="AF66">
            <v>27.267205479452056</v>
          </cell>
          <cell r="AG66">
            <v>26.853111111111112</v>
          </cell>
          <cell r="AH66">
            <v>27.480664840182648</v>
          </cell>
          <cell r="AI66">
            <v>27.693465753424658</v>
          </cell>
        </row>
        <row r="67">
          <cell r="B67">
            <v>42862</v>
          </cell>
          <cell r="C67">
            <v>35.125999999999998</v>
          </cell>
          <cell r="D67">
            <v>33.988999999999997</v>
          </cell>
          <cell r="E67">
            <v>33.4</v>
          </cell>
          <cell r="F67">
            <v>31.184000000000001</v>
          </cell>
          <cell r="G67">
            <v>30.803999999999998</v>
          </cell>
          <cell r="H67">
            <v>31.366</v>
          </cell>
          <cell r="I67">
            <v>31.57</v>
          </cell>
          <cell r="J67">
            <v>31.643000000000001</v>
          </cell>
          <cell r="K67">
            <v>31.085000000000001</v>
          </cell>
          <cell r="L67">
            <v>32</v>
          </cell>
          <cell r="M67">
            <v>32.866</v>
          </cell>
          <cell r="O67">
            <v>42862</v>
          </cell>
          <cell r="P67">
            <v>27.192</v>
          </cell>
          <cell r="Q67">
            <v>22.367999999999999</v>
          </cell>
          <cell r="R67">
            <v>23.056999999999999</v>
          </cell>
          <cell r="S67">
            <v>22.071000000000002</v>
          </cell>
          <cell r="T67">
            <v>21.67</v>
          </cell>
          <cell r="U67">
            <v>22.093</v>
          </cell>
          <cell r="V67">
            <v>22.234999999999999</v>
          </cell>
          <cell r="AC67">
            <v>30.877191256830603</v>
          </cell>
          <cell r="AD67">
            <v>27.759294977168949</v>
          </cell>
          <cell r="AE67">
            <v>27.874287671232878</v>
          </cell>
          <cell r="AF67">
            <v>26.31541095890411</v>
          </cell>
          <cell r="AG67">
            <v>25.94584335154827</v>
          </cell>
          <cell r="AH67">
            <v>26.428868493150681</v>
          </cell>
          <cell r="AI67">
            <v>26.582808219178084</v>
          </cell>
        </row>
        <row r="68">
          <cell r="B68">
            <v>42861</v>
          </cell>
          <cell r="C68">
            <v>35.125999999999998</v>
          </cell>
          <cell r="D68">
            <v>33.988999999999997</v>
          </cell>
          <cell r="E68">
            <v>33.4</v>
          </cell>
          <cell r="F68">
            <v>31.184000000000001</v>
          </cell>
          <cell r="G68">
            <v>30.803999999999998</v>
          </cell>
          <cell r="H68">
            <v>31.366</v>
          </cell>
          <cell r="I68">
            <v>31.57</v>
          </cell>
          <cell r="J68">
            <v>31.643000000000001</v>
          </cell>
          <cell r="K68">
            <v>31.085000000000001</v>
          </cell>
          <cell r="L68">
            <v>32</v>
          </cell>
          <cell r="M68">
            <v>32.866</v>
          </cell>
          <cell r="O68">
            <v>42861</v>
          </cell>
          <cell r="P68">
            <v>27.192</v>
          </cell>
          <cell r="Q68">
            <v>22.367999999999999</v>
          </cell>
          <cell r="R68">
            <v>23.056999999999999</v>
          </cell>
          <cell r="S68">
            <v>22.071000000000002</v>
          </cell>
          <cell r="T68">
            <v>21.67</v>
          </cell>
          <cell r="U68">
            <v>22.093</v>
          </cell>
          <cell r="V68">
            <v>22.234999999999999</v>
          </cell>
          <cell r="AC68">
            <v>30.877191256830603</v>
          </cell>
          <cell r="AD68">
            <v>27.759294977168949</v>
          </cell>
          <cell r="AE68">
            <v>27.874287671232878</v>
          </cell>
          <cell r="AF68">
            <v>26.31541095890411</v>
          </cell>
          <cell r="AG68">
            <v>25.94584335154827</v>
          </cell>
          <cell r="AH68">
            <v>26.428868493150681</v>
          </cell>
          <cell r="AI68">
            <v>26.582808219178084</v>
          </cell>
        </row>
        <row r="69">
          <cell r="B69">
            <v>42860</v>
          </cell>
          <cell r="C69">
            <v>35.125999999999998</v>
          </cell>
          <cell r="D69">
            <v>33.988999999999997</v>
          </cell>
          <cell r="E69">
            <v>33.4</v>
          </cell>
          <cell r="F69">
            <v>31.184000000000001</v>
          </cell>
          <cell r="G69">
            <v>30.803999999999998</v>
          </cell>
          <cell r="H69">
            <v>31.366</v>
          </cell>
          <cell r="I69">
            <v>31.57</v>
          </cell>
          <cell r="J69">
            <v>31.643000000000001</v>
          </cell>
          <cell r="K69">
            <v>31.085000000000001</v>
          </cell>
          <cell r="L69">
            <v>32</v>
          </cell>
          <cell r="M69">
            <v>32.866</v>
          </cell>
          <cell r="O69">
            <v>42860</v>
          </cell>
          <cell r="P69">
            <v>27.192</v>
          </cell>
          <cell r="Q69">
            <v>22.367999999999999</v>
          </cell>
          <cell r="R69">
            <v>23.056999999999999</v>
          </cell>
          <cell r="S69">
            <v>22.071000000000002</v>
          </cell>
          <cell r="T69">
            <v>21.67</v>
          </cell>
          <cell r="U69">
            <v>22.093</v>
          </cell>
          <cell r="V69">
            <v>22.234999999999999</v>
          </cell>
          <cell r="AC69">
            <v>30.877191256830603</v>
          </cell>
          <cell r="AD69">
            <v>27.759294977168949</v>
          </cell>
          <cell r="AE69">
            <v>27.874287671232878</v>
          </cell>
          <cell r="AF69">
            <v>26.31541095890411</v>
          </cell>
          <cell r="AG69">
            <v>25.94584335154827</v>
          </cell>
          <cell r="AH69">
            <v>26.428868493150681</v>
          </cell>
          <cell r="AI69">
            <v>26.582808219178084</v>
          </cell>
        </row>
        <row r="70">
          <cell r="B70">
            <v>42859</v>
          </cell>
          <cell r="C70">
            <v>35.125999999999998</v>
          </cell>
          <cell r="D70">
            <v>34.295000000000002</v>
          </cell>
          <cell r="E70">
            <v>33.94</v>
          </cell>
          <cell r="F70">
            <v>31.989000000000001</v>
          </cell>
          <cell r="G70">
            <v>31.663</v>
          </cell>
          <cell r="H70">
            <v>32.357999999999997</v>
          </cell>
          <cell r="I70">
            <v>32.707999999999998</v>
          </cell>
          <cell r="J70">
            <v>32.948</v>
          </cell>
          <cell r="K70">
            <v>32.387999999999998</v>
          </cell>
          <cell r="L70">
            <v>33.332999999999998</v>
          </cell>
          <cell r="M70">
            <v>34.228999999999999</v>
          </cell>
          <cell r="O70">
            <v>42859</v>
          </cell>
          <cell r="P70">
            <v>27.192</v>
          </cell>
          <cell r="Q70">
            <v>22.648</v>
          </cell>
          <cell r="R70">
            <v>23.388999999999999</v>
          </cell>
          <cell r="S70">
            <v>22.518999999999998</v>
          </cell>
          <cell r="T70">
            <v>22.257999999999999</v>
          </cell>
          <cell r="U70">
            <v>22.853999999999999</v>
          </cell>
          <cell r="V70">
            <v>23.105</v>
          </cell>
          <cell r="AC70">
            <v>30.877191256830603</v>
          </cell>
          <cell r="AD70">
            <v>28.051357077625571</v>
          </cell>
          <cell r="AE70">
            <v>28.30316438356164</v>
          </cell>
          <cell r="AF70">
            <v>26.929684931506848</v>
          </cell>
          <cell r="AG70">
            <v>26.660704918032785</v>
          </cell>
          <cell r="AH70">
            <v>27.297879452054794</v>
          </cell>
          <cell r="AI70">
            <v>27.577630136986301</v>
          </cell>
        </row>
        <row r="71">
          <cell r="B71">
            <v>42858</v>
          </cell>
          <cell r="C71">
            <v>35.125999999999998</v>
          </cell>
          <cell r="D71">
            <v>33.963000000000001</v>
          </cell>
          <cell r="E71">
            <v>33.731999999999999</v>
          </cell>
          <cell r="F71">
            <v>31.670999999999999</v>
          </cell>
          <cell r="G71">
            <v>31.295000000000002</v>
          </cell>
          <cell r="H71">
            <v>31.422999999999998</v>
          </cell>
          <cell r="I71">
            <v>31.72</v>
          </cell>
          <cell r="J71">
            <v>31.798999999999999</v>
          </cell>
          <cell r="K71">
            <v>31.216999999999999</v>
          </cell>
          <cell r="L71">
            <v>32.131999999999998</v>
          </cell>
          <cell r="M71">
            <v>33</v>
          </cell>
          <cell r="O71">
            <v>42858</v>
          </cell>
          <cell r="P71">
            <v>27.192</v>
          </cell>
          <cell r="Q71">
            <v>22.547000000000001</v>
          </cell>
          <cell r="R71">
            <v>23.053000000000001</v>
          </cell>
          <cell r="S71">
            <v>22.207999999999998</v>
          </cell>
          <cell r="T71">
            <v>21.914000000000001</v>
          </cell>
          <cell r="U71">
            <v>21.960999999999999</v>
          </cell>
          <cell r="V71">
            <v>22.166</v>
          </cell>
          <cell r="AC71">
            <v>30.877191256830603</v>
          </cell>
          <cell r="AD71">
            <v>27.843189954337902</v>
          </cell>
          <cell r="AE71">
            <v>28.026780821917807</v>
          </cell>
          <cell r="AF71">
            <v>26.615424657534245</v>
          </cell>
          <cell r="AG71">
            <v>26.305469945355195</v>
          </cell>
          <cell r="AH71">
            <v>26.385241095890411</v>
          </cell>
          <cell r="AI71">
            <v>26.615808219178081</v>
          </cell>
        </row>
        <row r="72">
          <cell r="B72">
            <v>42857</v>
          </cell>
          <cell r="C72">
            <v>35.125999999999998</v>
          </cell>
          <cell r="D72">
            <v>34.137</v>
          </cell>
          <cell r="E72">
            <v>33.951000000000001</v>
          </cell>
          <cell r="F72">
            <v>32.311</v>
          </cell>
          <cell r="G72">
            <v>31.902999999999999</v>
          </cell>
          <cell r="H72">
            <v>31.998999999999999</v>
          </cell>
          <cell r="I72">
            <v>32.276000000000003</v>
          </cell>
          <cell r="J72">
            <v>32.348999999999997</v>
          </cell>
          <cell r="K72">
            <v>31.777999999999999</v>
          </cell>
          <cell r="L72">
            <v>32.716000000000001</v>
          </cell>
          <cell r="M72">
            <v>33.604999999999997</v>
          </cell>
          <cell r="O72">
            <v>42857</v>
          </cell>
          <cell r="P72">
            <v>27.192</v>
          </cell>
          <cell r="Q72">
            <v>22.643000000000001</v>
          </cell>
          <cell r="R72">
            <v>23.263000000000002</v>
          </cell>
          <cell r="S72">
            <v>22.72</v>
          </cell>
          <cell r="T72">
            <v>22.443999999999999</v>
          </cell>
          <cell r="U72">
            <v>22.471</v>
          </cell>
          <cell r="V72">
            <v>22.652999999999999</v>
          </cell>
          <cell r="AC72">
            <v>30.877191256830603</v>
          </cell>
          <cell r="AD72">
            <v>27.975376255707765</v>
          </cell>
          <cell r="AE72">
            <v>28.240972602739731</v>
          </cell>
          <cell r="AF72">
            <v>27.187041095890407</v>
          </cell>
          <cell r="AG72">
            <v>26.871983606557379</v>
          </cell>
          <cell r="AH72">
            <v>26.926101369863012</v>
          </cell>
          <cell r="AI72">
            <v>27.13494520547945</v>
          </cell>
        </row>
        <row r="73">
          <cell r="B73">
            <v>42856</v>
          </cell>
          <cell r="C73">
            <v>35.125999999999998</v>
          </cell>
          <cell r="D73">
            <v>34.853999999999999</v>
          </cell>
          <cell r="E73">
            <v>33.936</v>
          </cell>
          <cell r="F73">
            <v>32.176000000000002</v>
          </cell>
          <cell r="G73">
            <v>31.704999999999998</v>
          </cell>
          <cell r="H73">
            <v>31.826000000000001</v>
          </cell>
          <cell r="I73">
            <v>32.094000000000001</v>
          </cell>
          <cell r="J73">
            <v>32.161000000000001</v>
          </cell>
          <cell r="K73">
            <v>31.584</v>
          </cell>
          <cell r="L73">
            <v>32.572000000000003</v>
          </cell>
          <cell r="M73">
            <v>33.475999999999999</v>
          </cell>
          <cell r="O73">
            <v>42856</v>
          </cell>
          <cell r="P73">
            <v>27.192</v>
          </cell>
          <cell r="Q73">
            <v>22.919</v>
          </cell>
          <cell r="R73">
            <v>23.231999999999999</v>
          </cell>
          <cell r="S73">
            <v>22.859000000000002</v>
          </cell>
          <cell r="T73">
            <v>22.558</v>
          </cell>
          <cell r="U73">
            <v>22.6</v>
          </cell>
          <cell r="V73">
            <v>22.785</v>
          </cell>
          <cell r="AC73">
            <v>30.877191256830603</v>
          </cell>
          <cell r="AD73">
            <v>28.455968036529676</v>
          </cell>
          <cell r="AE73">
            <v>28.217424657534249</v>
          </cell>
          <cell r="AF73">
            <v>27.198424657534247</v>
          </cell>
          <cell r="AG73">
            <v>26.839928961748633</v>
          </cell>
          <cell r="AH73">
            <v>26.913892237442923</v>
          </cell>
          <cell r="AI73">
            <v>27.120698630136989</v>
          </cell>
        </row>
        <row r="74">
          <cell r="B74">
            <v>42855</v>
          </cell>
          <cell r="C74">
            <v>35.125999999999998</v>
          </cell>
          <cell r="D74">
            <v>34.036000000000001</v>
          </cell>
          <cell r="E74">
            <v>33.445</v>
          </cell>
          <cell r="F74">
            <v>31.550999999999998</v>
          </cell>
          <cell r="G74">
            <v>31.193000000000001</v>
          </cell>
          <cell r="H74">
            <v>31.248999999999999</v>
          </cell>
          <cell r="I74">
            <v>31.693000000000001</v>
          </cell>
          <cell r="J74">
            <v>31.771999999999998</v>
          </cell>
          <cell r="K74">
            <v>31.24</v>
          </cell>
          <cell r="L74">
            <v>32.192999999999998</v>
          </cell>
          <cell r="M74">
            <v>33.087000000000003</v>
          </cell>
          <cell r="O74">
            <v>42855</v>
          </cell>
          <cell r="P74">
            <v>27.192</v>
          </cell>
          <cell r="Q74">
            <v>22.687999999999999</v>
          </cell>
          <cell r="R74">
            <v>22.984000000000002</v>
          </cell>
          <cell r="S74">
            <v>22.332000000000001</v>
          </cell>
          <cell r="T74">
            <v>22.064</v>
          </cell>
          <cell r="U74">
            <v>22.074000000000002</v>
          </cell>
          <cell r="V74">
            <v>22.271000000000001</v>
          </cell>
          <cell r="AC74">
            <v>30.877191256830603</v>
          </cell>
          <cell r="AD74">
            <v>27.95264292237443</v>
          </cell>
          <cell r="AE74">
            <v>27.856246575342468</v>
          </cell>
          <cell r="AF74">
            <v>26.625780821917807</v>
          </cell>
          <cell r="AG74">
            <v>26.337502732240438</v>
          </cell>
          <cell r="AH74">
            <v>26.364045662100459</v>
          </cell>
          <cell r="AI74">
            <v>26.659328767123288</v>
          </cell>
        </row>
        <row r="75">
          <cell r="B75">
            <v>42854</v>
          </cell>
          <cell r="C75">
            <v>35.125999999999998</v>
          </cell>
          <cell r="D75">
            <v>34.036000000000001</v>
          </cell>
          <cell r="E75">
            <v>33.445</v>
          </cell>
          <cell r="F75">
            <v>31.550999999999998</v>
          </cell>
          <cell r="G75">
            <v>31.193000000000001</v>
          </cell>
          <cell r="H75">
            <v>31.248999999999999</v>
          </cell>
          <cell r="I75">
            <v>31.693000000000001</v>
          </cell>
          <cell r="J75">
            <v>31.771999999999998</v>
          </cell>
          <cell r="K75">
            <v>31.24</v>
          </cell>
          <cell r="L75">
            <v>32.192999999999998</v>
          </cell>
          <cell r="M75">
            <v>33.087000000000003</v>
          </cell>
          <cell r="O75">
            <v>42854</v>
          </cell>
          <cell r="P75">
            <v>27.192</v>
          </cell>
          <cell r="Q75">
            <v>22.687999999999999</v>
          </cell>
          <cell r="R75">
            <v>22.984000000000002</v>
          </cell>
          <cell r="S75">
            <v>22.332000000000001</v>
          </cell>
          <cell r="T75">
            <v>22.064</v>
          </cell>
          <cell r="U75">
            <v>22.074000000000002</v>
          </cell>
          <cell r="V75">
            <v>22.271000000000001</v>
          </cell>
          <cell r="AC75">
            <v>30.877191256830603</v>
          </cell>
          <cell r="AD75">
            <v>27.95264292237443</v>
          </cell>
          <cell r="AE75">
            <v>27.856246575342468</v>
          </cell>
          <cell r="AF75">
            <v>26.625780821917807</v>
          </cell>
          <cell r="AG75">
            <v>26.337502732240438</v>
          </cell>
          <cell r="AH75">
            <v>26.364045662100459</v>
          </cell>
          <cell r="AI75">
            <v>26.659328767123288</v>
          </cell>
        </row>
        <row r="76">
          <cell r="B76">
            <v>42853</v>
          </cell>
          <cell r="C76">
            <v>35.125999999999998</v>
          </cell>
          <cell r="D76">
            <v>34.036000000000001</v>
          </cell>
          <cell r="E76">
            <v>33.445</v>
          </cell>
          <cell r="F76">
            <v>31.550999999999998</v>
          </cell>
          <cell r="G76">
            <v>31.193000000000001</v>
          </cell>
          <cell r="H76">
            <v>31.248999999999999</v>
          </cell>
          <cell r="I76">
            <v>31.693000000000001</v>
          </cell>
          <cell r="J76">
            <v>31.771999999999998</v>
          </cell>
          <cell r="K76">
            <v>31.24</v>
          </cell>
          <cell r="L76">
            <v>32.192999999999998</v>
          </cell>
          <cell r="M76">
            <v>33.087000000000003</v>
          </cell>
          <cell r="O76">
            <v>42853</v>
          </cell>
          <cell r="P76">
            <v>27.192</v>
          </cell>
          <cell r="Q76">
            <v>22.687999999999999</v>
          </cell>
          <cell r="R76">
            <v>22.984000000000002</v>
          </cell>
          <cell r="S76">
            <v>22.332000000000001</v>
          </cell>
          <cell r="T76">
            <v>22.064</v>
          </cell>
          <cell r="U76">
            <v>22.074000000000002</v>
          </cell>
          <cell r="V76">
            <v>22.271000000000001</v>
          </cell>
          <cell r="AC76">
            <v>30.877191256830603</v>
          </cell>
          <cell r="AD76">
            <v>27.95264292237443</v>
          </cell>
          <cell r="AE76">
            <v>27.856246575342468</v>
          </cell>
          <cell r="AF76">
            <v>26.625780821917807</v>
          </cell>
          <cell r="AG76">
            <v>26.337502732240438</v>
          </cell>
          <cell r="AH76">
            <v>26.364045662100459</v>
          </cell>
          <cell r="AI76">
            <v>26.659328767123288</v>
          </cell>
        </row>
        <row r="77">
          <cell r="B77">
            <v>42852</v>
          </cell>
          <cell r="C77">
            <v>35.125999999999998</v>
          </cell>
          <cell r="D77">
            <v>34.335000000000001</v>
          </cell>
          <cell r="E77">
            <v>33.704000000000001</v>
          </cell>
          <cell r="F77">
            <v>31.914000000000001</v>
          </cell>
          <cell r="G77">
            <v>31.606000000000002</v>
          </cell>
          <cell r="H77">
            <v>31.683</v>
          </cell>
          <cell r="I77">
            <v>32.091000000000001</v>
          </cell>
          <cell r="J77">
            <v>32.176000000000002</v>
          </cell>
          <cell r="K77">
            <v>31.584</v>
          </cell>
          <cell r="L77">
            <v>32.506999999999998</v>
          </cell>
          <cell r="M77">
            <v>33.421999999999997</v>
          </cell>
          <cell r="O77">
            <v>42852</v>
          </cell>
          <cell r="P77">
            <v>27.192</v>
          </cell>
          <cell r="Q77">
            <v>22.66</v>
          </cell>
          <cell r="R77">
            <v>22.968</v>
          </cell>
          <cell r="S77">
            <v>22.387</v>
          </cell>
          <cell r="T77">
            <v>22.125</v>
          </cell>
          <cell r="U77">
            <v>22.155999999999999</v>
          </cell>
          <cell r="V77">
            <v>22.324999999999999</v>
          </cell>
          <cell r="AC77">
            <v>30.877191256830603</v>
          </cell>
          <cell r="AD77">
            <v>28.076347031963468</v>
          </cell>
          <cell r="AE77">
            <v>27.968328767123289</v>
          </cell>
          <cell r="AF77">
            <v>26.824232876712333</v>
          </cell>
          <cell r="AG77">
            <v>26.563282331511839</v>
          </cell>
          <cell r="AH77">
            <v>26.610633789954338</v>
          </cell>
          <cell r="AI77">
            <v>26.87354794520548</v>
          </cell>
        </row>
        <row r="78">
          <cell r="B78">
            <v>42851</v>
          </cell>
          <cell r="C78">
            <v>35.125999999999998</v>
          </cell>
          <cell r="D78">
            <v>35.405000000000001</v>
          </cell>
          <cell r="E78">
            <v>34.24</v>
          </cell>
          <cell r="F78">
            <v>32.101999999999997</v>
          </cell>
          <cell r="G78">
            <v>31.814</v>
          </cell>
          <cell r="H78">
            <v>31.878</v>
          </cell>
          <cell r="I78">
            <v>32.274000000000001</v>
          </cell>
          <cell r="J78">
            <v>32.347000000000001</v>
          </cell>
          <cell r="K78">
            <v>31.722999999999999</v>
          </cell>
          <cell r="L78">
            <v>32.564</v>
          </cell>
          <cell r="M78">
            <v>33.429000000000002</v>
          </cell>
          <cell r="O78">
            <v>42851</v>
          </cell>
          <cell r="P78">
            <v>27.192</v>
          </cell>
          <cell r="Q78">
            <v>23.035</v>
          </cell>
          <cell r="R78">
            <v>23.013000000000002</v>
          </cell>
          <cell r="S78">
            <v>22.161000000000001</v>
          </cell>
          <cell r="T78">
            <v>21.917000000000002</v>
          </cell>
          <cell r="U78">
            <v>21.93</v>
          </cell>
          <cell r="V78">
            <v>22.09</v>
          </cell>
          <cell r="AC78">
            <v>30.877191256830603</v>
          </cell>
          <cell r="AD78">
            <v>28.773776255707766</v>
          </cell>
          <cell r="AE78">
            <v>28.242013698630142</v>
          </cell>
          <cell r="AF78">
            <v>26.791054794520548</v>
          </cell>
          <cell r="AG78">
            <v>26.550021857923497</v>
          </cell>
          <cell r="AH78">
            <v>26.58148493150685</v>
          </cell>
          <cell r="AI78">
            <v>26.833232876712326</v>
          </cell>
        </row>
        <row r="79">
          <cell r="B79">
            <v>42850</v>
          </cell>
          <cell r="C79">
            <v>35.125999999999998</v>
          </cell>
          <cell r="D79">
            <v>33.991</v>
          </cell>
          <cell r="E79">
            <v>33.283000000000001</v>
          </cell>
          <cell r="F79">
            <v>31.37</v>
          </cell>
          <cell r="G79">
            <v>31.091000000000001</v>
          </cell>
          <cell r="H79">
            <v>31.146000000000001</v>
          </cell>
          <cell r="I79">
            <v>31.547999999999998</v>
          </cell>
          <cell r="J79">
            <v>31.648</v>
          </cell>
          <cell r="K79">
            <v>30.978000000000002</v>
          </cell>
          <cell r="L79">
            <v>31.869</v>
          </cell>
          <cell r="M79">
            <v>32.768000000000001</v>
          </cell>
          <cell r="O79">
            <v>42850</v>
          </cell>
          <cell r="P79">
            <v>27.192</v>
          </cell>
          <cell r="Q79">
            <v>22.437000000000001</v>
          </cell>
          <cell r="R79">
            <v>22.856999999999999</v>
          </cell>
          <cell r="S79">
            <v>22.026</v>
          </cell>
          <cell r="T79">
            <v>21.619</v>
          </cell>
          <cell r="U79">
            <v>21.626000000000001</v>
          </cell>
          <cell r="V79">
            <v>21.792000000000002</v>
          </cell>
          <cell r="AC79">
            <v>30.877191256830603</v>
          </cell>
          <cell r="AD79">
            <v>27.797211872146118</v>
          </cell>
          <cell r="AE79">
            <v>27.712945205479453</v>
          </cell>
          <cell r="AF79">
            <v>26.378</v>
          </cell>
          <cell r="AG79">
            <v>26.053069216757741</v>
          </cell>
          <cell r="AH79">
            <v>26.077360730593607</v>
          </cell>
          <cell r="AI79">
            <v>26.335890410958907</v>
          </cell>
        </row>
        <row r="80">
          <cell r="B80">
            <v>42849</v>
          </cell>
          <cell r="C80">
            <v>35.125999999999998</v>
          </cell>
          <cell r="D80">
            <v>35.86</v>
          </cell>
          <cell r="E80">
            <v>34.805999999999997</v>
          </cell>
          <cell r="F80">
            <v>32.819000000000003</v>
          </cell>
          <cell r="G80">
            <v>32.506</v>
          </cell>
          <cell r="H80">
            <v>32.523000000000003</v>
          </cell>
          <cell r="I80">
            <v>32.896000000000001</v>
          </cell>
          <cell r="J80">
            <v>33.027999999999999</v>
          </cell>
          <cell r="K80">
            <v>32.372999999999998</v>
          </cell>
          <cell r="L80">
            <v>33.198999999999998</v>
          </cell>
          <cell r="M80">
            <v>34.002000000000002</v>
          </cell>
          <cell r="O80">
            <v>42849</v>
          </cell>
          <cell r="P80">
            <v>27.192</v>
          </cell>
          <cell r="Q80">
            <v>22.86</v>
          </cell>
          <cell r="R80">
            <v>23.257999999999999</v>
          </cell>
          <cell r="S80">
            <v>22.469000000000001</v>
          </cell>
          <cell r="T80">
            <v>22.041</v>
          </cell>
          <cell r="U80">
            <v>22.02</v>
          </cell>
          <cell r="V80">
            <v>22.158000000000001</v>
          </cell>
          <cell r="AC80">
            <v>30.877191256830603</v>
          </cell>
          <cell r="AD80">
            <v>28.891050228310505</v>
          </cell>
          <cell r="AE80">
            <v>28.636520547945203</v>
          </cell>
          <cell r="AF80">
            <v>27.289547945205484</v>
          </cell>
          <cell r="AG80">
            <v>26.939916211293259</v>
          </cell>
          <cell r="AH80">
            <v>26.93099178082192</v>
          </cell>
          <cell r="AI80">
            <v>27.159260273972603</v>
          </cell>
        </row>
        <row r="81">
          <cell r="B81">
            <v>42848</v>
          </cell>
          <cell r="C81">
            <v>35.125999999999998</v>
          </cell>
          <cell r="D81">
            <v>35.085000000000001</v>
          </cell>
          <cell r="E81">
            <v>34.225999999999999</v>
          </cell>
          <cell r="F81">
            <v>32.223999999999997</v>
          </cell>
          <cell r="G81">
            <v>31.835999999999999</v>
          </cell>
          <cell r="H81">
            <v>31.913</v>
          </cell>
          <cell r="I81">
            <v>32.329000000000001</v>
          </cell>
          <cell r="J81">
            <v>32.414999999999999</v>
          </cell>
          <cell r="K81">
            <v>31.863</v>
          </cell>
          <cell r="L81">
            <v>32.973999999999997</v>
          </cell>
          <cell r="M81">
            <v>33.92</v>
          </cell>
          <cell r="O81">
            <v>42848</v>
          </cell>
          <cell r="P81">
            <v>27.192</v>
          </cell>
          <cell r="Q81">
            <v>22.960999999999999</v>
          </cell>
          <cell r="R81">
            <v>23.405000000000001</v>
          </cell>
          <cell r="S81">
            <v>22.213000000000001</v>
          </cell>
          <cell r="T81">
            <v>21.93</v>
          </cell>
          <cell r="U81">
            <v>22.099</v>
          </cell>
          <cell r="V81">
            <v>22.263999999999999</v>
          </cell>
          <cell r="AC81">
            <v>30.877191256830603</v>
          </cell>
          <cell r="AD81">
            <v>28.585650228310502</v>
          </cell>
          <cell r="AE81">
            <v>28.444917808219177</v>
          </cell>
          <cell r="AF81">
            <v>26.875657534246578</v>
          </cell>
          <cell r="AG81">
            <v>26.567234972677596</v>
          </cell>
          <cell r="AH81">
            <v>26.687829223744295</v>
          </cell>
          <cell r="AI81">
            <v>26.951808219178083</v>
          </cell>
        </row>
        <row r="82">
          <cell r="B82">
            <v>42847</v>
          </cell>
          <cell r="C82">
            <v>35.125999999999998</v>
          </cell>
          <cell r="D82">
            <v>35.085000000000001</v>
          </cell>
          <cell r="E82">
            <v>34.225999999999999</v>
          </cell>
          <cell r="F82">
            <v>32.223999999999997</v>
          </cell>
          <cell r="G82">
            <v>31.835999999999999</v>
          </cell>
          <cell r="H82">
            <v>31.913</v>
          </cell>
          <cell r="I82">
            <v>32.329000000000001</v>
          </cell>
          <cell r="J82">
            <v>32.414999999999999</v>
          </cell>
          <cell r="K82">
            <v>31.863</v>
          </cell>
          <cell r="L82">
            <v>32.973999999999997</v>
          </cell>
          <cell r="M82">
            <v>33.92</v>
          </cell>
          <cell r="O82">
            <v>42847</v>
          </cell>
          <cell r="P82">
            <v>27.192</v>
          </cell>
          <cell r="Q82">
            <v>22.960999999999999</v>
          </cell>
          <cell r="R82">
            <v>23.405000000000001</v>
          </cell>
          <cell r="S82">
            <v>22.213000000000001</v>
          </cell>
          <cell r="T82">
            <v>21.93</v>
          </cell>
          <cell r="U82">
            <v>22.099</v>
          </cell>
          <cell r="V82">
            <v>22.263999999999999</v>
          </cell>
          <cell r="AC82">
            <v>30.877191256830603</v>
          </cell>
          <cell r="AD82">
            <v>28.585650228310502</v>
          </cell>
          <cell r="AE82">
            <v>28.444917808219177</v>
          </cell>
          <cell r="AF82">
            <v>26.875657534246578</v>
          </cell>
          <cell r="AG82">
            <v>26.567234972677596</v>
          </cell>
          <cell r="AH82">
            <v>26.687829223744295</v>
          </cell>
          <cell r="AI82">
            <v>26.951808219178083</v>
          </cell>
        </row>
        <row r="83">
          <cell r="B83">
            <v>42846</v>
          </cell>
          <cell r="C83">
            <v>35.125999999999998</v>
          </cell>
          <cell r="D83">
            <v>35.085000000000001</v>
          </cell>
          <cell r="E83">
            <v>34.225999999999999</v>
          </cell>
          <cell r="F83">
            <v>32.223999999999997</v>
          </cell>
          <cell r="G83">
            <v>31.835999999999999</v>
          </cell>
          <cell r="H83">
            <v>31.913</v>
          </cell>
          <cell r="I83">
            <v>32.329000000000001</v>
          </cell>
          <cell r="J83">
            <v>32.414999999999999</v>
          </cell>
          <cell r="K83">
            <v>31.863</v>
          </cell>
          <cell r="L83">
            <v>32.973999999999997</v>
          </cell>
          <cell r="M83">
            <v>33.92</v>
          </cell>
          <cell r="O83">
            <v>42846</v>
          </cell>
          <cell r="P83">
            <v>27.192</v>
          </cell>
          <cell r="Q83">
            <v>22.960999999999999</v>
          </cell>
          <cell r="R83">
            <v>23.405000000000001</v>
          </cell>
          <cell r="S83">
            <v>22.213000000000001</v>
          </cell>
          <cell r="T83">
            <v>21.93</v>
          </cell>
          <cell r="U83">
            <v>22.099</v>
          </cell>
          <cell r="V83">
            <v>22.263999999999999</v>
          </cell>
          <cell r="AC83">
            <v>30.877191256830603</v>
          </cell>
          <cell r="AD83">
            <v>28.585650228310502</v>
          </cell>
          <cell r="AE83">
            <v>28.444917808219177</v>
          </cell>
          <cell r="AF83">
            <v>26.875657534246578</v>
          </cell>
          <cell r="AG83">
            <v>26.567234972677596</v>
          </cell>
          <cell r="AH83">
            <v>26.687829223744295</v>
          </cell>
          <cell r="AI83">
            <v>26.951808219178083</v>
          </cell>
        </row>
        <row r="84">
          <cell r="B84">
            <v>42845</v>
          </cell>
          <cell r="C84">
            <v>35.125999999999998</v>
          </cell>
          <cell r="D84">
            <v>34.445999999999998</v>
          </cell>
          <cell r="E84">
            <v>33.795999999999999</v>
          </cell>
          <cell r="F84">
            <v>31.928000000000001</v>
          </cell>
          <cell r="G84">
            <v>31.503</v>
          </cell>
          <cell r="H84">
            <v>31.273</v>
          </cell>
          <cell r="I84">
            <v>32.15</v>
          </cell>
          <cell r="J84">
            <v>32.223999999999997</v>
          </cell>
          <cell r="K84">
            <v>31.64</v>
          </cell>
          <cell r="L84">
            <v>32.564999999999998</v>
          </cell>
          <cell r="M84">
            <v>33.438000000000002</v>
          </cell>
          <cell r="O84">
            <v>42845</v>
          </cell>
          <cell r="P84">
            <v>27.192</v>
          </cell>
          <cell r="Q84">
            <v>22.634</v>
          </cell>
          <cell r="R84">
            <v>23.187000000000001</v>
          </cell>
          <cell r="S84">
            <v>22.193999999999999</v>
          </cell>
          <cell r="T84">
            <v>21.645</v>
          </cell>
          <cell r="U84">
            <v>22.635999999999999</v>
          </cell>
          <cell r="V84">
            <v>22.265000000000001</v>
          </cell>
          <cell r="AC84">
            <v>30.877191256830603</v>
          </cell>
          <cell r="AD84">
            <v>28.113905022831048</v>
          </cell>
          <cell r="AE84">
            <v>28.128178082191781</v>
          </cell>
          <cell r="AF84">
            <v>26.727643835616441</v>
          </cell>
          <cell r="AG84">
            <v>26.259765027322405</v>
          </cell>
          <cell r="AH84">
            <v>26.674487671232875</v>
          </cell>
          <cell r="AI84">
            <v>26.868972602739728</v>
          </cell>
        </row>
        <row r="85">
          <cell r="B85">
            <v>42844</v>
          </cell>
          <cell r="C85">
            <v>35.125999999999998</v>
          </cell>
          <cell r="D85">
            <v>35.619</v>
          </cell>
          <cell r="E85">
            <v>33.820999999999998</v>
          </cell>
          <cell r="F85">
            <v>32.118000000000002</v>
          </cell>
          <cell r="G85">
            <v>31.773</v>
          </cell>
          <cell r="H85">
            <v>31.289000000000001</v>
          </cell>
          <cell r="I85">
            <v>32.183</v>
          </cell>
          <cell r="J85">
            <v>32.264000000000003</v>
          </cell>
          <cell r="K85">
            <v>31.678999999999998</v>
          </cell>
          <cell r="L85">
            <v>32.613999999999997</v>
          </cell>
          <cell r="M85">
            <v>33.506999999999998</v>
          </cell>
          <cell r="O85">
            <v>42844</v>
          </cell>
          <cell r="P85">
            <v>27.192</v>
          </cell>
          <cell r="Q85">
            <v>22.908999999999999</v>
          </cell>
          <cell r="R85">
            <v>23.146000000000001</v>
          </cell>
          <cell r="S85">
            <v>22.355</v>
          </cell>
          <cell r="T85">
            <v>21.925000000000001</v>
          </cell>
          <cell r="U85">
            <v>22.738</v>
          </cell>
          <cell r="V85">
            <v>22.381</v>
          </cell>
          <cell r="AC85">
            <v>30.877191256830603</v>
          </cell>
          <cell r="AD85">
            <v>28.805511415525114</v>
          </cell>
          <cell r="AE85">
            <v>28.117917808219175</v>
          </cell>
          <cell r="AF85">
            <v>26.90215068493151</v>
          </cell>
          <cell r="AG85">
            <v>26.535083788706739</v>
          </cell>
          <cell r="AH85">
            <v>26.736275799086759</v>
          </cell>
          <cell r="AI85">
            <v>26.946315068493149</v>
          </cell>
        </row>
        <row r="86">
          <cell r="B86">
            <v>42843</v>
          </cell>
          <cell r="C86">
            <v>35.125999999999998</v>
          </cell>
          <cell r="D86">
            <v>35.417999999999999</v>
          </cell>
          <cell r="E86">
            <v>33.976999999999997</v>
          </cell>
          <cell r="F86">
            <v>32.381</v>
          </cell>
          <cell r="G86">
            <v>31.832999999999998</v>
          </cell>
          <cell r="H86">
            <v>32.073</v>
          </cell>
          <cell r="I86">
            <v>32.652999999999999</v>
          </cell>
          <cell r="J86">
            <v>32.789000000000001</v>
          </cell>
          <cell r="K86">
            <v>32.298999999999999</v>
          </cell>
          <cell r="L86">
            <v>33.234000000000002</v>
          </cell>
          <cell r="M86">
            <v>34.130000000000003</v>
          </cell>
          <cell r="O86">
            <v>42843</v>
          </cell>
          <cell r="P86">
            <v>27.192</v>
          </cell>
          <cell r="Q86">
            <v>23.265999999999998</v>
          </cell>
          <cell r="R86">
            <v>23.646000000000001</v>
          </cell>
          <cell r="S86">
            <v>23.33</v>
          </cell>
          <cell r="T86">
            <v>23.283000000000001</v>
          </cell>
          <cell r="U86">
            <v>23.776</v>
          </cell>
          <cell r="V86">
            <v>22.948</v>
          </cell>
          <cell r="AC86">
            <v>30.877191256830603</v>
          </cell>
          <cell r="AD86">
            <v>28.903640182648402</v>
          </cell>
          <cell r="AE86">
            <v>28.457698630136985</v>
          </cell>
          <cell r="AF86">
            <v>27.545534246575343</v>
          </cell>
          <cell r="AG86">
            <v>27.285459016393443</v>
          </cell>
          <cell r="AH86">
            <v>27.655510502283104</v>
          </cell>
          <cell r="AI86">
            <v>27.468136986301371</v>
          </cell>
        </row>
        <row r="87">
          <cell r="B87">
            <v>42842</v>
          </cell>
          <cell r="C87">
            <v>35.125999999999998</v>
          </cell>
          <cell r="D87">
            <v>34.832999999999998</v>
          </cell>
          <cell r="E87">
            <v>33.558</v>
          </cell>
          <cell r="F87">
            <v>31.794</v>
          </cell>
          <cell r="G87">
            <v>31.149000000000001</v>
          </cell>
          <cell r="H87">
            <v>31.387</v>
          </cell>
          <cell r="I87">
            <v>31.928000000000001</v>
          </cell>
          <cell r="J87">
            <v>32.052999999999997</v>
          </cell>
          <cell r="K87">
            <v>31.58</v>
          </cell>
          <cell r="L87">
            <v>32.491</v>
          </cell>
          <cell r="M87">
            <v>33.329000000000001</v>
          </cell>
          <cell r="O87">
            <v>42842</v>
          </cell>
          <cell r="P87">
            <v>27.192</v>
          </cell>
          <cell r="Q87">
            <v>22.66</v>
          </cell>
          <cell r="R87">
            <v>23.062000000000001</v>
          </cell>
          <cell r="S87">
            <v>22.72</v>
          </cell>
          <cell r="T87">
            <v>22.498000000000001</v>
          </cell>
          <cell r="U87">
            <v>22.878</v>
          </cell>
          <cell r="V87">
            <v>22.050999999999998</v>
          </cell>
          <cell r="AC87">
            <v>30.877191256830603</v>
          </cell>
          <cell r="AD87">
            <v>28.30738264840183</v>
          </cell>
          <cell r="AE87">
            <v>27.950547945205479</v>
          </cell>
          <cell r="AF87">
            <v>26.946246575342464</v>
          </cell>
          <cell r="AG87">
            <v>26.547739526411657</v>
          </cell>
          <cell r="AH87">
            <v>26.856637442922374</v>
          </cell>
          <cell r="AI87">
            <v>26.651246575342466</v>
          </cell>
        </row>
        <row r="88">
          <cell r="B88">
            <v>42841</v>
          </cell>
          <cell r="C88">
            <v>35.125999999999998</v>
          </cell>
          <cell r="D88">
            <v>34.954999999999998</v>
          </cell>
          <cell r="E88">
            <v>33.159999999999997</v>
          </cell>
          <cell r="F88">
            <v>31.445</v>
          </cell>
          <cell r="G88">
            <v>30.734000000000002</v>
          </cell>
          <cell r="H88">
            <v>31.013999999999999</v>
          </cell>
          <cell r="I88">
            <v>31.186</v>
          </cell>
          <cell r="J88">
            <v>31.283999999999999</v>
          </cell>
          <cell r="K88">
            <v>30.83</v>
          </cell>
          <cell r="L88">
            <v>31.742999999999999</v>
          </cell>
          <cell r="M88">
            <v>32.575000000000003</v>
          </cell>
          <cell r="O88">
            <v>42841</v>
          </cell>
          <cell r="P88">
            <v>27.192</v>
          </cell>
          <cell r="Q88">
            <v>23.001000000000001</v>
          </cell>
          <cell r="R88">
            <v>23.021000000000001</v>
          </cell>
          <cell r="S88">
            <v>22.594999999999999</v>
          </cell>
          <cell r="T88">
            <v>22.396999999999998</v>
          </cell>
          <cell r="U88">
            <v>22.81</v>
          </cell>
          <cell r="V88">
            <v>21.632999999999999</v>
          </cell>
          <cell r="AC88">
            <v>30.877191256830603</v>
          </cell>
          <cell r="AD88">
            <v>28.546782648401827</v>
          </cell>
          <cell r="AE88">
            <v>27.74327397260274</v>
          </cell>
          <cell r="AF88">
            <v>26.716917808219179</v>
          </cell>
          <cell r="AG88">
            <v>26.299748633879783</v>
          </cell>
          <cell r="AH88">
            <v>26.646025570776256</v>
          </cell>
          <cell r="AI88">
            <v>26.082342465753424</v>
          </cell>
        </row>
        <row r="89">
          <cell r="B89">
            <v>42840</v>
          </cell>
          <cell r="C89">
            <v>35.125999999999998</v>
          </cell>
          <cell r="D89">
            <v>34.954999999999998</v>
          </cell>
          <cell r="E89">
            <v>33.159999999999997</v>
          </cell>
          <cell r="F89">
            <v>31.445</v>
          </cell>
          <cell r="G89">
            <v>30.734000000000002</v>
          </cell>
          <cell r="H89">
            <v>31.013999999999999</v>
          </cell>
          <cell r="I89">
            <v>31.186</v>
          </cell>
          <cell r="J89">
            <v>31.283999999999999</v>
          </cell>
          <cell r="K89">
            <v>30.83</v>
          </cell>
          <cell r="L89">
            <v>31.742999999999999</v>
          </cell>
          <cell r="M89">
            <v>32.575000000000003</v>
          </cell>
          <cell r="O89">
            <v>42840</v>
          </cell>
          <cell r="P89">
            <v>27.192</v>
          </cell>
          <cell r="Q89">
            <v>23.001000000000001</v>
          </cell>
          <cell r="R89">
            <v>23.021000000000001</v>
          </cell>
          <cell r="S89">
            <v>22.594999999999999</v>
          </cell>
          <cell r="T89">
            <v>22.396999999999998</v>
          </cell>
          <cell r="U89">
            <v>22.81</v>
          </cell>
          <cell r="V89">
            <v>21.632999999999999</v>
          </cell>
          <cell r="AC89">
            <v>30.877191256830603</v>
          </cell>
          <cell r="AD89">
            <v>28.546782648401827</v>
          </cell>
          <cell r="AE89">
            <v>27.74327397260274</v>
          </cell>
          <cell r="AF89">
            <v>26.716917808219179</v>
          </cell>
          <cell r="AG89">
            <v>26.299748633879783</v>
          </cell>
          <cell r="AH89">
            <v>26.646025570776256</v>
          </cell>
          <cell r="AI89">
            <v>26.082342465753424</v>
          </cell>
        </row>
        <row r="90">
          <cell r="B90">
            <v>42839</v>
          </cell>
          <cell r="C90">
            <v>35.125999999999998</v>
          </cell>
          <cell r="D90">
            <v>34.954999999999998</v>
          </cell>
          <cell r="E90">
            <v>33.159999999999997</v>
          </cell>
          <cell r="F90">
            <v>31.445</v>
          </cell>
          <cell r="G90">
            <v>30.734000000000002</v>
          </cell>
          <cell r="H90">
            <v>31.013999999999999</v>
          </cell>
          <cell r="I90">
            <v>31.186</v>
          </cell>
          <cell r="J90">
            <v>31.283999999999999</v>
          </cell>
          <cell r="K90">
            <v>30.83</v>
          </cell>
          <cell r="L90">
            <v>31.742999999999999</v>
          </cell>
          <cell r="M90">
            <v>32.575000000000003</v>
          </cell>
          <cell r="O90">
            <v>42839</v>
          </cell>
          <cell r="P90">
            <v>27.192</v>
          </cell>
          <cell r="Q90">
            <v>23.001000000000001</v>
          </cell>
          <cell r="R90">
            <v>23.021000000000001</v>
          </cell>
          <cell r="S90">
            <v>22.594999999999999</v>
          </cell>
          <cell r="T90">
            <v>22.396999999999998</v>
          </cell>
          <cell r="U90">
            <v>22.81</v>
          </cell>
          <cell r="V90">
            <v>21.632999999999999</v>
          </cell>
          <cell r="AC90">
            <v>30.877191256830603</v>
          </cell>
          <cell r="AD90">
            <v>28.546782648401827</v>
          </cell>
          <cell r="AE90">
            <v>27.74327397260274</v>
          </cell>
          <cell r="AF90">
            <v>26.716917808219179</v>
          </cell>
          <cell r="AG90">
            <v>26.299748633879783</v>
          </cell>
          <cell r="AH90">
            <v>26.646025570776256</v>
          </cell>
          <cell r="AI90">
            <v>26.082342465753424</v>
          </cell>
        </row>
        <row r="91">
          <cell r="B91">
            <v>42838</v>
          </cell>
          <cell r="C91">
            <v>35.125999999999998</v>
          </cell>
          <cell r="D91">
            <v>34.954999999999998</v>
          </cell>
          <cell r="E91">
            <v>33.159999999999997</v>
          </cell>
          <cell r="F91">
            <v>31.445</v>
          </cell>
          <cell r="G91">
            <v>30.734000000000002</v>
          </cell>
          <cell r="H91">
            <v>31.013999999999999</v>
          </cell>
          <cell r="I91">
            <v>31.186</v>
          </cell>
          <cell r="J91">
            <v>31.283999999999999</v>
          </cell>
          <cell r="K91">
            <v>30.83</v>
          </cell>
          <cell r="L91">
            <v>31.742999999999999</v>
          </cell>
          <cell r="M91">
            <v>32.575000000000003</v>
          </cell>
          <cell r="O91">
            <v>42838</v>
          </cell>
          <cell r="P91">
            <v>27.192</v>
          </cell>
          <cell r="Q91">
            <v>23.001000000000001</v>
          </cell>
          <cell r="R91">
            <v>23.021000000000001</v>
          </cell>
          <cell r="S91">
            <v>22.594999999999999</v>
          </cell>
          <cell r="T91">
            <v>22.396999999999998</v>
          </cell>
          <cell r="U91">
            <v>22.81</v>
          </cell>
          <cell r="V91">
            <v>21.632999999999999</v>
          </cell>
          <cell r="AC91">
            <v>30.877191256830603</v>
          </cell>
          <cell r="AD91">
            <v>28.546782648401827</v>
          </cell>
          <cell r="AE91">
            <v>27.74327397260274</v>
          </cell>
          <cell r="AF91">
            <v>26.716917808219179</v>
          </cell>
          <cell r="AG91">
            <v>26.299748633879783</v>
          </cell>
          <cell r="AH91">
            <v>26.646025570776256</v>
          </cell>
          <cell r="AI91">
            <v>26.082342465753424</v>
          </cell>
        </row>
        <row r="92">
          <cell r="B92">
            <v>42837</v>
          </cell>
          <cell r="C92">
            <v>35.125999999999998</v>
          </cell>
          <cell r="D92">
            <v>35.098999999999997</v>
          </cell>
          <cell r="E92">
            <v>33.354999999999997</v>
          </cell>
          <cell r="F92">
            <v>31.495000000000001</v>
          </cell>
          <cell r="G92">
            <v>30.773</v>
          </cell>
          <cell r="H92">
            <v>30.675999999999998</v>
          </cell>
          <cell r="I92">
            <v>30.96</v>
          </cell>
          <cell r="J92">
            <v>31.023</v>
          </cell>
          <cell r="K92">
            <v>30.536000000000001</v>
          </cell>
          <cell r="L92">
            <v>31.448</v>
          </cell>
          <cell r="M92">
            <v>32.31</v>
          </cell>
          <cell r="O92">
            <v>42837</v>
          </cell>
          <cell r="P92">
            <v>27.192</v>
          </cell>
          <cell r="Q92">
            <v>22.827999999999999</v>
          </cell>
          <cell r="R92">
            <v>22.831</v>
          </cell>
          <cell r="S92">
            <v>22.431000000000001</v>
          </cell>
          <cell r="T92">
            <v>22.222999999999999</v>
          </cell>
          <cell r="U92">
            <v>22.588000000000001</v>
          </cell>
          <cell r="V92">
            <v>21.495999999999999</v>
          </cell>
          <cell r="AC92">
            <v>30.877191256830603</v>
          </cell>
          <cell r="AD92">
            <v>28.520847488584472</v>
          </cell>
          <cell r="AE92">
            <v>27.732589041095888</v>
          </cell>
          <cell r="AF92">
            <v>26.65258904109589</v>
          </cell>
          <cell r="AG92">
            <v>26.225459016393444</v>
          </cell>
          <cell r="AH92">
            <v>26.36978630136986</v>
          </cell>
          <cell r="AI92">
            <v>25.903890410958905</v>
          </cell>
        </row>
        <row r="93">
          <cell r="B93">
            <v>42836</v>
          </cell>
          <cell r="C93">
            <v>35.125999999999998</v>
          </cell>
          <cell r="D93">
            <v>34.436</v>
          </cell>
          <cell r="E93">
            <v>33.606000000000002</v>
          </cell>
          <cell r="F93">
            <v>31.986000000000001</v>
          </cell>
          <cell r="G93">
            <v>31.065999999999999</v>
          </cell>
          <cell r="H93">
            <v>31.015999999999998</v>
          </cell>
          <cell r="I93">
            <v>31.323</v>
          </cell>
          <cell r="J93">
            <v>31.474</v>
          </cell>
          <cell r="K93">
            <v>31.03</v>
          </cell>
          <cell r="L93">
            <v>31.962</v>
          </cell>
          <cell r="M93">
            <v>32.831000000000003</v>
          </cell>
          <cell r="O93">
            <v>42836</v>
          </cell>
          <cell r="P93">
            <v>27.192</v>
          </cell>
          <cell r="Q93">
            <v>22.341999999999999</v>
          </cell>
          <cell r="R93">
            <v>23.03</v>
          </cell>
          <cell r="S93">
            <v>22.948</v>
          </cell>
          <cell r="T93">
            <v>22.724</v>
          </cell>
          <cell r="U93">
            <v>23.132000000000001</v>
          </cell>
          <cell r="V93">
            <v>22.044</v>
          </cell>
          <cell r="AC93">
            <v>30.877191256830603</v>
          </cell>
          <cell r="AD93">
            <v>27.952732420091323</v>
          </cell>
          <cell r="AE93">
            <v>27.955808219178081</v>
          </cell>
          <cell r="AF93">
            <v>27.157479452054798</v>
          </cell>
          <cell r="AG93">
            <v>26.629089253187612</v>
          </cell>
          <cell r="AH93">
            <v>26.8184</v>
          </cell>
          <cell r="AI93">
            <v>26.365726027397262</v>
          </cell>
        </row>
        <row r="94">
          <cell r="B94">
            <v>42835</v>
          </cell>
          <cell r="C94">
            <v>35.125999999999998</v>
          </cell>
          <cell r="D94">
            <v>34.536999999999999</v>
          </cell>
          <cell r="E94">
            <v>32.820999999999998</v>
          </cell>
          <cell r="F94">
            <v>31.047000000000001</v>
          </cell>
          <cell r="G94">
            <v>30.152000000000001</v>
          </cell>
          <cell r="H94">
            <v>30.081</v>
          </cell>
          <cell r="I94">
            <v>30.288</v>
          </cell>
          <cell r="J94">
            <v>30.43</v>
          </cell>
          <cell r="K94">
            <v>30.044</v>
          </cell>
          <cell r="L94">
            <v>30.954999999999998</v>
          </cell>
          <cell r="M94">
            <v>31.8</v>
          </cell>
          <cell r="O94">
            <v>42835</v>
          </cell>
          <cell r="P94">
            <v>27.192</v>
          </cell>
          <cell r="Q94">
            <v>22.251999999999999</v>
          </cell>
          <cell r="R94">
            <v>22.338999999999999</v>
          </cell>
          <cell r="S94">
            <v>22.088999999999999</v>
          </cell>
          <cell r="T94">
            <v>21.888000000000002</v>
          </cell>
          <cell r="U94">
            <v>22.268000000000001</v>
          </cell>
          <cell r="V94">
            <v>21.151</v>
          </cell>
          <cell r="AC94">
            <v>30.877191256830603</v>
          </cell>
          <cell r="AD94">
            <v>27.951342465753424</v>
          </cell>
          <cell r="AE94">
            <v>27.221027397260272</v>
          </cell>
          <cell r="AF94">
            <v>26.261219178082193</v>
          </cell>
          <cell r="AG94">
            <v>25.756575591985428</v>
          </cell>
          <cell r="AH94">
            <v>25.921201826484019</v>
          </cell>
          <cell r="AI94">
            <v>25.406589041095891</v>
          </cell>
        </row>
        <row r="95">
          <cell r="B95">
            <v>42834</v>
          </cell>
          <cell r="C95">
            <v>35.125999999999998</v>
          </cell>
          <cell r="D95">
            <v>35.408999999999999</v>
          </cell>
          <cell r="E95">
            <v>33.664000000000001</v>
          </cell>
          <cell r="F95">
            <v>32.07</v>
          </cell>
          <cell r="G95">
            <v>31.260999999999999</v>
          </cell>
          <cell r="H95">
            <v>31.137</v>
          </cell>
          <cell r="I95">
            <v>31.332000000000001</v>
          </cell>
          <cell r="J95">
            <v>31.477</v>
          </cell>
          <cell r="K95">
            <v>31.077000000000002</v>
          </cell>
          <cell r="L95">
            <v>32.021000000000001</v>
          </cell>
          <cell r="M95">
            <v>32.887999999999998</v>
          </cell>
          <cell r="O95">
            <v>42834</v>
          </cell>
          <cell r="P95">
            <v>27.192</v>
          </cell>
          <cell r="Q95">
            <v>22.588999999999999</v>
          </cell>
          <cell r="R95">
            <v>22.890999999999998</v>
          </cell>
          <cell r="S95">
            <v>22.827000000000002</v>
          </cell>
          <cell r="T95">
            <v>22.61</v>
          </cell>
          <cell r="U95">
            <v>22.937000000000001</v>
          </cell>
          <cell r="V95">
            <v>21.966000000000001</v>
          </cell>
          <cell r="AC95">
            <v>30.877191256830603</v>
          </cell>
          <cell r="AD95">
            <v>28.536543378995432</v>
          </cell>
          <cell r="AE95">
            <v>27.908561643835615</v>
          </cell>
          <cell r="AF95">
            <v>27.131958904109592</v>
          </cell>
          <cell r="AG95">
            <v>26.659739526411659</v>
          </cell>
          <cell r="AH95">
            <v>26.771155251141554</v>
          </cell>
          <cell r="AI95">
            <v>26.328246575342465</v>
          </cell>
        </row>
        <row r="96">
          <cell r="B96">
            <v>42833</v>
          </cell>
          <cell r="C96">
            <v>35.125999999999998</v>
          </cell>
          <cell r="D96">
            <v>35.408999999999999</v>
          </cell>
          <cell r="E96">
            <v>33.664000000000001</v>
          </cell>
          <cell r="F96">
            <v>32.07</v>
          </cell>
          <cell r="G96">
            <v>31.260999999999999</v>
          </cell>
          <cell r="H96">
            <v>31.137</v>
          </cell>
          <cell r="I96">
            <v>31.332000000000001</v>
          </cell>
          <cell r="J96">
            <v>31.477</v>
          </cell>
          <cell r="K96">
            <v>31.077000000000002</v>
          </cell>
          <cell r="L96">
            <v>32.021000000000001</v>
          </cell>
          <cell r="M96">
            <v>32.887999999999998</v>
          </cell>
          <cell r="O96">
            <v>42833</v>
          </cell>
          <cell r="P96">
            <v>27.192</v>
          </cell>
          <cell r="Q96">
            <v>22.588999999999999</v>
          </cell>
          <cell r="R96">
            <v>22.890999999999998</v>
          </cell>
          <cell r="S96">
            <v>22.827000000000002</v>
          </cell>
          <cell r="T96">
            <v>22.61</v>
          </cell>
          <cell r="U96">
            <v>22.937000000000001</v>
          </cell>
          <cell r="V96">
            <v>21.966000000000001</v>
          </cell>
          <cell r="AC96">
            <v>30.877191256830603</v>
          </cell>
          <cell r="AD96">
            <v>28.536543378995432</v>
          </cell>
          <cell r="AE96">
            <v>27.908561643835615</v>
          </cell>
          <cell r="AF96">
            <v>27.131958904109592</v>
          </cell>
          <cell r="AG96">
            <v>26.659739526411659</v>
          </cell>
          <cell r="AH96">
            <v>26.771155251141554</v>
          </cell>
          <cell r="AI96">
            <v>26.328246575342465</v>
          </cell>
        </row>
        <row r="97">
          <cell r="B97">
            <v>42832</v>
          </cell>
          <cell r="C97">
            <v>35.125999999999998</v>
          </cell>
          <cell r="D97">
            <v>35.408999999999999</v>
          </cell>
          <cell r="E97">
            <v>33.664000000000001</v>
          </cell>
          <cell r="F97">
            <v>32.07</v>
          </cell>
          <cell r="G97">
            <v>31.260999999999999</v>
          </cell>
          <cell r="H97">
            <v>31.137</v>
          </cell>
          <cell r="I97">
            <v>31.332000000000001</v>
          </cell>
          <cell r="J97">
            <v>31.477</v>
          </cell>
          <cell r="K97">
            <v>31.077000000000002</v>
          </cell>
          <cell r="L97">
            <v>32.021000000000001</v>
          </cell>
          <cell r="M97">
            <v>32.887999999999998</v>
          </cell>
          <cell r="O97">
            <v>42832</v>
          </cell>
          <cell r="P97">
            <v>27.192</v>
          </cell>
          <cell r="Q97">
            <v>22.588999999999999</v>
          </cell>
          <cell r="R97">
            <v>22.890999999999998</v>
          </cell>
          <cell r="S97">
            <v>22.827000000000002</v>
          </cell>
          <cell r="T97">
            <v>22.61</v>
          </cell>
          <cell r="U97">
            <v>22.937000000000001</v>
          </cell>
          <cell r="V97">
            <v>21.966000000000001</v>
          </cell>
          <cell r="AC97">
            <v>30.877191256830603</v>
          </cell>
          <cell r="AD97">
            <v>28.536543378995432</v>
          </cell>
          <cell r="AE97">
            <v>27.908561643835615</v>
          </cell>
          <cell r="AF97">
            <v>27.131958904109592</v>
          </cell>
          <cell r="AG97">
            <v>26.659739526411659</v>
          </cell>
          <cell r="AH97">
            <v>26.771155251141554</v>
          </cell>
          <cell r="AI97">
            <v>26.328246575342465</v>
          </cell>
        </row>
        <row r="98">
          <cell r="B98">
            <v>42831</v>
          </cell>
          <cell r="C98">
            <v>35.125999999999998</v>
          </cell>
          <cell r="D98">
            <v>35.771000000000001</v>
          </cell>
          <cell r="E98">
            <v>33.603999999999999</v>
          </cell>
          <cell r="F98">
            <v>31.657</v>
          </cell>
          <cell r="G98">
            <v>30.786999999999999</v>
          </cell>
          <cell r="H98">
            <v>30.635000000000002</v>
          </cell>
          <cell r="I98">
            <v>30.795000000000002</v>
          </cell>
          <cell r="J98">
            <v>30.954000000000001</v>
          </cell>
          <cell r="K98">
            <v>30.53</v>
          </cell>
          <cell r="L98">
            <v>31.460999999999999</v>
          </cell>
          <cell r="M98">
            <v>32.316000000000003</v>
          </cell>
          <cell r="O98">
            <v>42831</v>
          </cell>
          <cell r="P98">
            <v>27.192</v>
          </cell>
          <cell r="Q98">
            <v>22.975000000000001</v>
          </cell>
          <cell r="R98">
            <v>22.933</v>
          </cell>
          <cell r="S98">
            <v>22.492000000000001</v>
          </cell>
          <cell r="T98">
            <v>22.231999999999999</v>
          </cell>
          <cell r="U98">
            <v>22.516999999999999</v>
          </cell>
          <cell r="V98">
            <v>21.536999999999999</v>
          </cell>
          <cell r="AC98">
            <v>30.877191256830603</v>
          </cell>
          <cell r="AD98">
            <v>28.911409132420093</v>
          </cell>
          <cell r="AE98">
            <v>27.90305479452055</v>
          </cell>
          <cell r="AF98">
            <v>26.7606301369863</v>
          </cell>
          <cell r="AG98">
            <v>26.236799635701278</v>
          </cell>
          <cell r="AH98">
            <v>26.312813698630141</v>
          </cell>
          <cell r="AI98">
            <v>25.848945205479453</v>
          </cell>
        </row>
        <row r="99">
          <cell r="B99">
            <v>42830</v>
          </cell>
          <cell r="C99">
            <v>35.125999999999998</v>
          </cell>
          <cell r="D99">
            <v>35.229999999999997</v>
          </cell>
          <cell r="E99">
            <v>33.902000000000001</v>
          </cell>
          <cell r="F99">
            <v>32.258000000000003</v>
          </cell>
          <cell r="G99">
            <v>31.411000000000001</v>
          </cell>
          <cell r="H99">
            <v>31.295000000000002</v>
          </cell>
          <cell r="I99">
            <v>31.587</v>
          </cell>
          <cell r="J99">
            <v>31.768000000000001</v>
          </cell>
          <cell r="K99">
            <v>31.158999999999999</v>
          </cell>
          <cell r="L99">
            <v>32.036999999999999</v>
          </cell>
          <cell r="M99">
            <v>32.909999999999997</v>
          </cell>
          <cell r="O99">
            <v>42830</v>
          </cell>
          <cell r="P99">
            <v>27.192</v>
          </cell>
          <cell r="Q99">
            <v>22.213999999999999</v>
          </cell>
          <cell r="R99">
            <v>22.510999999999999</v>
          </cell>
          <cell r="S99">
            <v>22.295000000000002</v>
          </cell>
          <cell r="T99">
            <v>22.041</v>
          </cell>
          <cell r="U99">
            <v>22.596</v>
          </cell>
          <cell r="V99">
            <v>21.699000000000002</v>
          </cell>
          <cell r="AC99">
            <v>30.877191256830603</v>
          </cell>
          <cell r="AD99">
            <v>28.252473059360728</v>
          </cell>
          <cell r="AE99">
            <v>27.816397260273973</v>
          </cell>
          <cell r="AF99">
            <v>26.935301369863016</v>
          </cell>
          <cell r="AG99">
            <v>26.427320582877961</v>
          </cell>
          <cell r="AH99">
            <v>26.663477625570778</v>
          </cell>
          <cell r="AI99">
            <v>26.304369863013697</v>
          </cell>
        </row>
        <row r="100">
          <cell r="B100">
            <v>42829</v>
          </cell>
          <cell r="C100">
            <v>35.125999999999998</v>
          </cell>
          <cell r="D100">
            <v>35.784999999999997</v>
          </cell>
          <cell r="E100">
            <v>34.146999999999998</v>
          </cell>
          <cell r="F100">
            <v>31.609000000000002</v>
          </cell>
          <cell r="G100">
            <v>31.018999999999998</v>
          </cell>
          <cell r="H100">
            <v>30.818999999999999</v>
          </cell>
          <cell r="I100">
            <v>31.03</v>
          </cell>
          <cell r="J100">
            <v>31.221</v>
          </cell>
          <cell r="K100">
            <v>30.873999999999999</v>
          </cell>
          <cell r="L100">
            <v>31.818000000000001</v>
          </cell>
          <cell r="M100">
            <v>32.686999999999998</v>
          </cell>
          <cell r="O100">
            <v>42829</v>
          </cell>
          <cell r="P100">
            <v>27.192</v>
          </cell>
          <cell r="Q100">
            <v>23.231000000000002</v>
          </cell>
          <cell r="R100">
            <v>22.981000000000002</v>
          </cell>
          <cell r="S100">
            <v>22.509</v>
          </cell>
          <cell r="T100">
            <v>22.175000000000001</v>
          </cell>
          <cell r="U100">
            <v>22.677</v>
          </cell>
          <cell r="V100">
            <v>21.715</v>
          </cell>
          <cell r="AC100">
            <v>30.877191256830603</v>
          </cell>
          <cell r="AD100">
            <v>29.055138812785387</v>
          </cell>
          <cell r="AE100">
            <v>28.181602739726024</v>
          </cell>
          <cell r="AF100">
            <v>26.747356164383561</v>
          </cell>
          <cell r="AG100">
            <v>26.315087431693989</v>
          </cell>
          <cell r="AH100">
            <v>26.484035616438355</v>
          </cell>
          <cell r="AI100">
            <v>26.053493150684933</v>
          </cell>
        </row>
        <row r="101">
          <cell r="B101">
            <v>42828</v>
          </cell>
          <cell r="C101">
            <v>35.125999999999998</v>
          </cell>
          <cell r="D101">
            <v>33.970999999999997</v>
          </cell>
          <cell r="E101">
            <v>33.448</v>
          </cell>
          <cell r="F101">
            <v>31.477</v>
          </cell>
          <cell r="G101">
            <v>31.006</v>
          </cell>
          <cell r="H101">
            <v>30.786999999999999</v>
          </cell>
          <cell r="I101">
            <v>30.998000000000001</v>
          </cell>
          <cell r="J101">
            <v>31.138999999999999</v>
          </cell>
          <cell r="K101">
            <v>30.675000000000001</v>
          </cell>
          <cell r="L101">
            <v>31.588000000000001</v>
          </cell>
          <cell r="M101">
            <v>32.454000000000001</v>
          </cell>
          <cell r="O101">
            <v>42828</v>
          </cell>
          <cell r="P101">
            <v>27.192</v>
          </cell>
          <cell r="Q101">
            <v>22.655000000000001</v>
          </cell>
          <cell r="R101">
            <v>22.943000000000001</v>
          </cell>
          <cell r="S101">
            <v>23.033000000000001</v>
          </cell>
          <cell r="T101">
            <v>22.821000000000002</v>
          </cell>
          <cell r="U101">
            <v>23.326000000000001</v>
          </cell>
          <cell r="V101">
            <v>22.331</v>
          </cell>
          <cell r="AC101">
            <v>30.877191256830603</v>
          </cell>
          <cell r="AD101">
            <v>27.904797260273973</v>
          </cell>
          <cell r="AE101">
            <v>27.835739726027398</v>
          </cell>
          <cell r="AF101">
            <v>26.965821917808221</v>
          </cell>
          <cell r="AG101">
            <v>26.652593806921679</v>
          </cell>
          <cell r="AH101">
            <v>26.814613698630136</v>
          </cell>
          <cell r="AI101">
            <v>26.367684931506851</v>
          </cell>
        </row>
        <row r="102">
          <cell r="B102">
            <v>42827</v>
          </cell>
          <cell r="C102">
            <v>35.125999999999998</v>
          </cell>
          <cell r="D102">
            <v>34.546999999999997</v>
          </cell>
          <cell r="E102">
            <v>33.597999999999999</v>
          </cell>
          <cell r="F102">
            <v>31.556000000000001</v>
          </cell>
          <cell r="G102">
            <v>31.154</v>
          </cell>
          <cell r="H102">
            <v>31.023</v>
          </cell>
          <cell r="I102">
            <v>31.23</v>
          </cell>
          <cell r="J102">
            <v>31.395</v>
          </cell>
          <cell r="K102">
            <v>30.907</v>
          </cell>
          <cell r="L102">
            <v>31.856000000000002</v>
          </cell>
          <cell r="M102">
            <v>32.801000000000002</v>
          </cell>
          <cell r="O102">
            <v>42827</v>
          </cell>
          <cell r="P102">
            <v>27.192</v>
          </cell>
          <cell r="Q102">
            <v>22.593</v>
          </cell>
          <cell r="R102">
            <v>22.542999999999999</v>
          </cell>
          <cell r="S102">
            <v>22.6</v>
          </cell>
          <cell r="T102">
            <v>22.527000000000001</v>
          </cell>
          <cell r="U102">
            <v>23.164000000000001</v>
          </cell>
          <cell r="V102">
            <v>22.274000000000001</v>
          </cell>
          <cell r="AC102">
            <v>30.877191256830603</v>
          </cell>
          <cell r="AD102">
            <v>28.138782648401826</v>
          </cell>
          <cell r="AE102">
            <v>27.691904109589039</v>
          </cell>
          <cell r="AF102">
            <v>26.771287671232876</v>
          </cell>
          <cell r="AG102">
            <v>26.565504553734062</v>
          </cell>
          <cell r="AH102">
            <v>26.838710502283103</v>
          </cell>
          <cell r="AI102">
            <v>26.445287671232879</v>
          </cell>
        </row>
        <row r="103">
          <cell r="B103">
            <v>42826</v>
          </cell>
          <cell r="C103">
            <v>35.125999999999998</v>
          </cell>
          <cell r="D103">
            <v>34.546999999999997</v>
          </cell>
          <cell r="E103">
            <v>33.597999999999999</v>
          </cell>
          <cell r="F103">
            <v>31.556000000000001</v>
          </cell>
          <cell r="G103">
            <v>31.154</v>
          </cell>
          <cell r="H103">
            <v>31.023</v>
          </cell>
          <cell r="I103">
            <v>31.23</v>
          </cell>
          <cell r="J103">
            <v>31.395</v>
          </cell>
          <cell r="K103">
            <v>30.907</v>
          </cell>
          <cell r="L103">
            <v>31.856000000000002</v>
          </cell>
          <cell r="M103">
            <v>32.801000000000002</v>
          </cell>
          <cell r="O103">
            <v>42826</v>
          </cell>
          <cell r="P103">
            <v>27.192</v>
          </cell>
          <cell r="Q103">
            <v>22.593</v>
          </cell>
          <cell r="R103">
            <v>22.542999999999999</v>
          </cell>
          <cell r="S103">
            <v>22.6</v>
          </cell>
          <cell r="T103">
            <v>22.527000000000001</v>
          </cell>
          <cell r="U103">
            <v>23.164000000000001</v>
          </cell>
          <cell r="V103">
            <v>22.274000000000001</v>
          </cell>
          <cell r="AC103">
            <v>30.877191256830603</v>
          </cell>
          <cell r="AD103">
            <v>28.138782648401826</v>
          </cell>
          <cell r="AE103">
            <v>27.691904109589039</v>
          </cell>
          <cell r="AF103">
            <v>26.771287671232876</v>
          </cell>
          <cell r="AG103">
            <v>26.565504553734062</v>
          </cell>
          <cell r="AH103">
            <v>26.838710502283103</v>
          </cell>
          <cell r="AI103">
            <v>26.445287671232879</v>
          </cell>
        </row>
        <row r="104">
          <cell r="B104">
            <v>42825</v>
          </cell>
          <cell r="C104">
            <v>35.125999999999998</v>
          </cell>
          <cell r="D104">
            <v>34.546999999999997</v>
          </cell>
          <cell r="E104">
            <v>33.597999999999999</v>
          </cell>
          <cell r="F104">
            <v>31.556000000000001</v>
          </cell>
          <cell r="G104">
            <v>31.154</v>
          </cell>
          <cell r="H104">
            <v>31.023</v>
          </cell>
          <cell r="I104">
            <v>31.23</v>
          </cell>
          <cell r="J104">
            <v>31.395</v>
          </cell>
          <cell r="K104">
            <v>30.907</v>
          </cell>
          <cell r="L104">
            <v>31.856000000000002</v>
          </cell>
          <cell r="M104">
            <v>32.801000000000002</v>
          </cell>
          <cell r="O104">
            <v>42825</v>
          </cell>
          <cell r="P104">
            <v>27.192</v>
          </cell>
          <cell r="Q104">
            <v>22.593</v>
          </cell>
          <cell r="R104">
            <v>22.542999999999999</v>
          </cell>
          <cell r="S104">
            <v>22.6</v>
          </cell>
          <cell r="T104">
            <v>22.527000000000001</v>
          </cell>
          <cell r="U104">
            <v>23.164000000000001</v>
          </cell>
          <cell r="V104">
            <v>22.274000000000001</v>
          </cell>
          <cell r="AC104">
            <v>30.877191256830603</v>
          </cell>
          <cell r="AD104">
            <v>28.138782648401826</v>
          </cell>
          <cell r="AE104">
            <v>27.691904109589039</v>
          </cell>
          <cell r="AF104">
            <v>26.771287671232876</v>
          </cell>
          <cell r="AG104">
            <v>26.565504553734062</v>
          </cell>
          <cell r="AH104">
            <v>26.838710502283103</v>
          </cell>
          <cell r="AI104">
            <v>26.445287671232879</v>
          </cell>
        </row>
        <row r="105">
          <cell r="B105">
            <v>42824</v>
          </cell>
          <cell r="C105">
            <v>35.125999999999998</v>
          </cell>
          <cell r="D105">
            <v>34.103000000000002</v>
          </cell>
          <cell r="E105">
            <v>33.213000000000001</v>
          </cell>
          <cell r="F105">
            <v>31.832999999999998</v>
          </cell>
          <cell r="G105">
            <v>31.515000000000001</v>
          </cell>
          <cell r="H105">
            <v>31.347000000000001</v>
          </cell>
          <cell r="I105">
            <v>31.565999999999999</v>
          </cell>
          <cell r="J105">
            <v>31.774999999999999</v>
          </cell>
          <cell r="K105">
            <v>31.332999999999998</v>
          </cell>
          <cell r="L105">
            <v>32.253</v>
          </cell>
          <cell r="M105">
            <v>33.122</v>
          </cell>
          <cell r="O105">
            <v>42824</v>
          </cell>
          <cell r="P105">
            <v>27.192</v>
          </cell>
          <cell r="Q105">
            <v>22.611000000000001</v>
          </cell>
          <cell r="R105">
            <v>22.809000000000001</v>
          </cell>
          <cell r="S105">
            <v>22.265000000000001</v>
          </cell>
          <cell r="T105">
            <v>22.193999999999999</v>
          </cell>
          <cell r="U105">
            <v>22.831</v>
          </cell>
          <cell r="V105">
            <v>21.939</v>
          </cell>
          <cell r="AC105">
            <v>30.877191256830603</v>
          </cell>
          <cell r="AD105">
            <v>27.942448401826482</v>
          </cell>
          <cell r="AE105">
            <v>27.654698630136991</v>
          </cell>
          <cell r="AF105">
            <v>26.721328767123286</v>
          </cell>
          <cell r="AG105">
            <v>26.557382513661203</v>
          </cell>
          <cell r="AH105">
            <v>26.812910502283106</v>
          </cell>
          <cell r="AI105">
            <v>26.42280821917808</v>
          </cell>
        </row>
        <row r="106">
          <cell r="B106">
            <v>42823</v>
          </cell>
          <cell r="C106">
            <v>35.125999999999998</v>
          </cell>
          <cell r="D106">
            <v>35.335000000000001</v>
          </cell>
          <cell r="E106">
            <v>34.270000000000003</v>
          </cell>
          <cell r="F106">
            <v>32.790999999999997</v>
          </cell>
          <cell r="G106">
            <v>32.555</v>
          </cell>
          <cell r="H106">
            <v>32.314</v>
          </cell>
          <cell r="I106">
            <v>32.540999999999997</v>
          </cell>
          <cell r="J106">
            <v>32.548999999999999</v>
          </cell>
          <cell r="K106">
            <v>32.014000000000003</v>
          </cell>
          <cell r="L106">
            <v>32.945</v>
          </cell>
          <cell r="M106">
            <v>33.854999999999997</v>
          </cell>
          <cell r="O106">
            <v>42823</v>
          </cell>
          <cell r="P106">
            <v>27.192</v>
          </cell>
          <cell r="Q106">
            <v>22.599</v>
          </cell>
          <cell r="R106">
            <v>22.885000000000002</v>
          </cell>
          <cell r="S106">
            <v>22.268000000000001</v>
          </cell>
          <cell r="T106">
            <v>22.158000000000001</v>
          </cell>
          <cell r="U106">
            <v>22.738</v>
          </cell>
          <cell r="V106">
            <v>21.818999999999999</v>
          </cell>
          <cell r="AC106">
            <v>30.877191256830603</v>
          </cell>
          <cell r="AD106">
            <v>28.507573515981733</v>
          </cell>
          <cell r="AE106">
            <v>28.187602739726032</v>
          </cell>
          <cell r="AF106">
            <v>27.169123287671233</v>
          </cell>
          <cell r="AG106">
            <v>27.025083788706741</v>
          </cell>
          <cell r="AH106">
            <v>27.215545205479451</v>
          </cell>
          <cell r="AI106">
            <v>26.812808219178084</v>
          </cell>
        </row>
        <row r="107">
          <cell r="B107">
            <v>42822</v>
          </cell>
          <cell r="C107">
            <v>35.125999999999998</v>
          </cell>
          <cell r="D107">
            <v>34.146999999999998</v>
          </cell>
          <cell r="E107">
            <v>33.384</v>
          </cell>
          <cell r="F107">
            <v>32.216000000000001</v>
          </cell>
          <cell r="G107">
            <v>31.835999999999999</v>
          </cell>
          <cell r="H107">
            <v>31.657</v>
          </cell>
          <cell r="I107">
            <v>31.896999999999998</v>
          </cell>
          <cell r="J107">
            <v>32.067999999999998</v>
          </cell>
          <cell r="K107">
            <v>31.638000000000002</v>
          </cell>
          <cell r="L107">
            <v>32.573999999999998</v>
          </cell>
          <cell r="M107">
            <v>33.478999999999999</v>
          </cell>
          <cell r="O107">
            <v>42822</v>
          </cell>
          <cell r="P107">
            <v>27.192</v>
          </cell>
          <cell r="Q107">
            <v>22.091999999999999</v>
          </cell>
          <cell r="R107">
            <v>21.966999999999999</v>
          </cell>
          <cell r="S107">
            <v>22.035</v>
          </cell>
          <cell r="T107">
            <v>21.815000000000001</v>
          </cell>
          <cell r="U107">
            <v>22.405999999999999</v>
          </cell>
          <cell r="V107">
            <v>21.547999999999998</v>
          </cell>
          <cell r="AC107">
            <v>30.877191256830603</v>
          </cell>
          <cell r="AD107">
            <v>27.684639269406393</v>
          </cell>
          <cell r="AE107">
            <v>27.284506849315068</v>
          </cell>
          <cell r="AF107">
            <v>26.776835616438358</v>
          </cell>
          <cell r="AG107">
            <v>26.506069216757741</v>
          </cell>
          <cell r="AH107">
            <v>26.731581735159818</v>
          </cell>
          <cell r="AI107">
            <v>26.368082191780818</v>
          </cell>
        </row>
        <row r="108">
          <cell r="B108">
            <v>42821</v>
          </cell>
          <cell r="C108">
            <v>35.125999999999998</v>
          </cell>
          <cell r="D108">
            <v>34.11</v>
          </cell>
          <cell r="E108">
            <v>33.880000000000003</v>
          </cell>
          <cell r="F108">
            <v>33.03</v>
          </cell>
          <cell r="G108">
            <v>32.698999999999998</v>
          </cell>
          <cell r="H108">
            <v>32.447000000000003</v>
          </cell>
          <cell r="I108">
            <v>32.673999999999999</v>
          </cell>
          <cell r="J108">
            <v>32.765000000000001</v>
          </cell>
          <cell r="K108">
            <v>32.24</v>
          </cell>
          <cell r="L108">
            <v>33.183</v>
          </cell>
          <cell r="M108">
            <v>34.106000000000002</v>
          </cell>
          <cell r="O108">
            <v>42821</v>
          </cell>
          <cell r="P108">
            <v>27.192</v>
          </cell>
          <cell r="Q108">
            <v>22.047000000000001</v>
          </cell>
          <cell r="R108">
            <v>22.129000000000001</v>
          </cell>
          <cell r="S108">
            <v>22.431999999999999</v>
          </cell>
          <cell r="T108">
            <v>22.253</v>
          </cell>
          <cell r="U108">
            <v>22.818000000000001</v>
          </cell>
          <cell r="V108">
            <v>21.922000000000001</v>
          </cell>
          <cell r="AC108">
            <v>30.877191256830603</v>
          </cell>
          <cell r="AD108">
            <v>27.643350684931509</v>
          </cell>
          <cell r="AE108">
            <v>27.602068493150689</v>
          </cell>
          <cell r="AF108">
            <v>27.368054794520546</v>
          </cell>
          <cell r="AG108">
            <v>27.143021857923497</v>
          </cell>
          <cell r="AH108">
            <v>27.320326940639269</v>
          </cell>
          <cell r="AI108">
            <v>26.929780821917809</v>
          </cell>
        </row>
        <row r="109">
          <cell r="B109">
            <v>42820</v>
          </cell>
          <cell r="C109">
            <v>35.125999999999998</v>
          </cell>
          <cell r="D109">
            <v>33.311</v>
          </cell>
          <cell r="E109">
            <v>32.890999999999998</v>
          </cell>
          <cell r="F109">
            <v>31.89</v>
          </cell>
          <cell r="G109">
            <v>31.544</v>
          </cell>
          <cell r="H109">
            <v>31.29</v>
          </cell>
          <cell r="I109">
            <v>31.449000000000002</v>
          </cell>
          <cell r="J109">
            <v>31.515000000000001</v>
          </cell>
          <cell r="K109">
            <v>31.106999999999999</v>
          </cell>
          <cell r="L109">
            <v>32.020000000000003</v>
          </cell>
          <cell r="M109">
            <v>32.914000000000001</v>
          </cell>
          <cell r="O109">
            <v>42820</v>
          </cell>
          <cell r="P109">
            <v>27.192</v>
          </cell>
          <cell r="Q109">
            <v>21.222999999999999</v>
          </cell>
          <cell r="R109">
            <v>21.922999999999998</v>
          </cell>
          <cell r="S109">
            <v>21.469000000000001</v>
          </cell>
          <cell r="T109">
            <v>21.218</v>
          </cell>
          <cell r="U109">
            <v>21.712</v>
          </cell>
          <cell r="V109">
            <v>20.824000000000002</v>
          </cell>
          <cell r="AC109">
            <v>30.877191256830603</v>
          </cell>
          <cell r="AD109">
            <v>26.830948858447492</v>
          </cell>
          <cell r="AE109">
            <v>27.031383561643835</v>
          </cell>
          <cell r="AF109">
            <v>26.322616438356164</v>
          </cell>
          <cell r="AG109">
            <v>26.05184699453552</v>
          </cell>
          <cell r="AH109">
            <v>26.190480365296803</v>
          </cell>
          <cell r="AI109">
            <v>25.772630136986304</v>
          </cell>
        </row>
        <row r="110">
          <cell r="B110">
            <v>42819</v>
          </cell>
          <cell r="C110">
            <v>35.125999999999998</v>
          </cell>
          <cell r="D110">
            <v>33.311</v>
          </cell>
          <cell r="E110">
            <v>32.890999999999998</v>
          </cell>
          <cell r="F110">
            <v>31.89</v>
          </cell>
          <cell r="G110">
            <v>31.544</v>
          </cell>
          <cell r="H110">
            <v>31.29</v>
          </cell>
          <cell r="I110">
            <v>31.449000000000002</v>
          </cell>
          <cell r="J110">
            <v>31.515000000000001</v>
          </cell>
          <cell r="K110">
            <v>31.106999999999999</v>
          </cell>
          <cell r="L110">
            <v>32.020000000000003</v>
          </cell>
          <cell r="M110">
            <v>32.914000000000001</v>
          </cell>
          <cell r="O110">
            <v>42819</v>
          </cell>
          <cell r="P110">
            <v>27.192</v>
          </cell>
          <cell r="Q110">
            <v>21.222999999999999</v>
          </cell>
          <cell r="R110">
            <v>21.922999999999998</v>
          </cell>
          <cell r="S110">
            <v>21.469000000000001</v>
          </cell>
          <cell r="T110">
            <v>21.218</v>
          </cell>
          <cell r="U110">
            <v>21.712</v>
          </cell>
          <cell r="V110">
            <v>20.824000000000002</v>
          </cell>
          <cell r="AC110">
            <v>30.877191256830603</v>
          </cell>
          <cell r="AD110">
            <v>26.830948858447492</v>
          </cell>
          <cell r="AE110">
            <v>27.031383561643835</v>
          </cell>
          <cell r="AF110">
            <v>26.322616438356164</v>
          </cell>
          <cell r="AG110">
            <v>26.05184699453552</v>
          </cell>
          <cell r="AH110">
            <v>26.190480365296803</v>
          </cell>
          <cell r="AI110">
            <v>25.772630136986304</v>
          </cell>
        </row>
        <row r="111">
          <cell r="B111">
            <v>42818</v>
          </cell>
          <cell r="C111">
            <v>35.125999999999998</v>
          </cell>
          <cell r="D111">
            <v>33.311</v>
          </cell>
          <cell r="E111">
            <v>32.890999999999998</v>
          </cell>
          <cell r="F111">
            <v>31.89</v>
          </cell>
          <cell r="G111">
            <v>31.544</v>
          </cell>
          <cell r="H111">
            <v>31.29</v>
          </cell>
          <cell r="I111">
            <v>31.449000000000002</v>
          </cell>
          <cell r="J111">
            <v>31.515000000000001</v>
          </cell>
          <cell r="K111">
            <v>31.106999999999999</v>
          </cell>
          <cell r="L111">
            <v>32.020000000000003</v>
          </cell>
          <cell r="M111">
            <v>32.914000000000001</v>
          </cell>
          <cell r="O111">
            <v>42818</v>
          </cell>
          <cell r="P111">
            <v>27.192</v>
          </cell>
          <cell r="Q111">
            <v>21.222999999999999</v>
          </cell>
          <cell r="R111">
            <v>21.922999999999998</v>
          </cell>
          <cell r="S111">
            <v>21.469000000000001</v>
          </cell>
          <cell r="T111">
            <v>21.218</v>
          </cell>
          <cell r="U111">
            <v>21.712</v>
          </cell>
          <cell r="V111">
            <v>20.824000000000002</v>
          </cell>
          <cell r="AC111">
            <v>30.877191256830603</v>
          </cell>
          <cell r="AD111">
            <v>26.830948858447492</v>
          </cell>
          <cell r="AE111">
            <v>27.031383561643835</v>
          </cell>
          <cell r="AF111">
            <v>26.322616438356164</v>
          </cell>
          <cell r="AG111">
            <v>26.05184699453552</v>
          </cell>
          <cell r="AH111">
            <v>26.190480365296803</v>
          </cell>
          <cell r="AI111">
            <v>25.772630136986304</v>
          </cell>
        </row>
        <row r="112">
          <cell r="B112">
            <v>42817</v>
          </cell>
          <cell r="C112">
            <v>35.125999999999998</v>
          </cell>
          <cell r="D112">
            <v>32.94</v>
          </cell>
          <cell r="E112">
            <v>32.368000000000002</v>
          </cell>
          <cell r="F112">
            <v>31.292000000000002</v>
          </cell>
          <cell r="G112">
            <v>31.082999999999998</v>
          </cell>
          <cell r="H112">
            <v>30.911999999999999</v>
          </cell>
          <cell r="I112">
            <v>31.192</v>
          </cell>
          <cell r="J112">
            <v>31.268999999999998</v>
          </cell>
          <cell r="K112">
            <v>30.837</v>
          </cell>
          <cell r="L112">
            <v>31.721</v>
          </cell>
          <cell r="M112">
            <v>32.594999999999999</v>
          </cell>
          <cell r="O112">
            <v>42817</v>
          </cell>
          <cell r="P112">
            <v>27.192</v>
          </cell>
          <cell r="Q112">
            <v>22.699000000000002</v>
          </cell>
          <cell r="R112">
            <v>23.306000000000001</v>
          </cell>
          <cell r="S112">
            <v>22.512</v>
          </cell>
          <cell r="T112">
            <v>20.553000000000001</v>
          </cell>
          <cell r="U112">
            <v>20.936</v>
          </cell>
          <cell r="V112">
            <v>21.594999999999999</v>
          </cell>
          <cell r="AC112">
            <v>30.877191256830603</v>
          </cell>
          <cell r="AD112">
            <v>27.450075799086758</v>
          </cell>
          <cell r="AE112">
            <v>27.526657534246578</v>
          </cell>
          <cell r="AF112">
            <v>26.601315068493154</v>
          </cell>
          <cell r="AG112">
            <v>25.482344262295083</v>
          </cell>
          <cell r="AH112">
            <v>25.600577168949769</v>
          </cell>
          <cell r="AI112">
            <v>26.064835616438355</v>
          </cell>
        </row>
        <row r="113">
          <cell r="B113">
            <v>42816</v>
          </cell>
          <cell r="C113">
            <v>35.125999999999998</v>
          </cell>
          <cell r="D113">
            <v>33.573999999999998</v>
          </cell>
          <cell r="E113">
            <v>33.347000000000001</v>
          </cell>
          <cell r="F113">
            <v>32.557000000000002</v>
          </cell>
          <cell r="G113">
            <v>32.546999999999997</v>
          </cell>
          <cell r="H113">
            <v>32.414000000000001</v>
          </cell>
          <cell r="I113">
            <v>32.718000000000004</v>
          </cell>
          <cell r="J113">
            <v>32.53</v>
          </cell>
          <cell r="K113">
            <v>32.462000000000003</v>
          </cell>
          <cell r="L113">
            <v>33.438000000000002</v>
          </cell>
          <cell r="M113">
            <v>34.360999999999997</v>
          </cell>
          <cell r="O113">
            <v>42816</v>
          </cell>
          <cell r="P113">
            <v>27.192</v>
          </cell>
          <cell r="Q113">
            <v>22.03</v>
          </cell>
          <cell r="R113">
            <v>22.916</v>
          </cell>
          <cell r="S113">
            <v>22.445</v>
          </cell>
          <cell r="T113">
            <v>20.702000000000002</v>
          </cell>
          <cell r="U113">
            <v>21.103000000000002</v>
          </cell>
          <cell r="V113">
            <v>21.75</v>
          </cell>
          <cell r="AC113">
            <v>30.877191256830603</v>
          </cell>
          <cell r="AD113">
            <v>27.385572602739728</v>
          </cell>
          <cell r="AE113">
            <v>27.774273972602742</v>
          </cell>
          <cell r="AF113">
            <v>27.154698630136988</v>
          </cell>
          <cell r="AG113">
            <v>26.246927140255011</v>
          </cell>
          <cell r="AH113">
            <v>26.391796347031963</v>
          </cell>
          <cell r="AI113">
            <v>26.858383561643837</v>
          </cell>
        </row>
        <row r="114">
          <cell r="B114">
            <v>42815</v>
          </cell>
          <cell r="C114">
            <v>35.125999999999998</v>
          </cell>
          <cell r="D114">
            <v>34.154000000000003</v>
          </cell>
          <cell r="E114">
            <v>33.579000000000001</v>
          </cell>
          <cell r="F114">
            <v>32.497999999999998</v>
          </cell>
          <cell r="G114">
            <v>32.409999999999997</v>
          </cell>
          <cell r="H114">
            <v>31.555</v>
          </cell>
          <cell r="I114">
            <v>31.920999999999999</v>
          </cell>
          <cell r="J114">
            <v>31.765999999999998</v>
          </cell>
          <cell r="K114">
            <v>31.722999999999999</v>
          </cell>
          <cell r="L114">
            <v>32.65</v>
          </cell>
          <cell r="M114">
            <v>33.552</v>
          </cell>
          <cell r="O114">
            <v>42815</v>
          </cell>
          <cell r="P114">
            <v>27.192</v>
          </cell>
          <cell r="Q114">
            <v>22.567</v>
          </cell>
          <cell r="R114">
            <v>23.103000000000002</v>
          </cell>
          <cell r="S114">
            <v>22.416</v>
          </cell>
          <cell r="T114">
            <v>20.577999999999999</v>
          </cell>
          <cell r="U114">
            <v>20.254000000000001</v>
          </cell>
          <cell r="V114">
            <v>20.943000000000001</v>
          </cell>
          <cell r="AC114">
            <v>30.877191256830603</v>
          </cell>
          <cell r="AD114">
            <v>27.942521461187216</v>
          </cell>
          <cell r="AE114">
            <v>27.982232876712331</v>
          </cell>
          <cell r="AF114">
            <v>27.11172602739726</v>
          </cell>
          <cell r="AG114">
            <v>26.116841530054643</v>
          </cell>
          <cell r="AH114">
            <v>25.538120547945205</v>
          </cell>
          <cell r="AI114">
            <v>26.056041095890411</v>
          </cell>
        </row>
        <row r="115">
          <cell r="B115">
            <v>42814</v>
          </cell>
          <cell r="C115">
            <v>35.125999999999998</v>
          </cell>
          <cell r="D115">
            <v>33.209000000000003</v>
          </cell>
          <cell r="E115">
            <v>32.588000000000001</v>
          </cell>
          <cell r="F115">
            <v>31.645</v>
          </cell>
          <cell r="G115">
            <v>31.577999999999999</v>
          </cell>
          <cell r="H115">
            <v>30.754000000000001</v>
          </cell>
          <cell r="I115">
            <v>31.091999999999999</v>
          </cell>
          <cell r="J115">
            <v>30.896000000000001</v>
          </cell>
          <cell r="K115">
            <v>30.794</v>
          </cell>
          <cell r="L115">
            <v>31.658999999999999</v>
          </cell>
          <cell r="M115">
            <v>32.526000000000003</v>
          </cell>
          <cell r="O115">
            <v>42814</v>
          </cell>
          <cell r="P115">
            <v>27.192</v>
          </cell>
          <cell r="Q115">
            <v>21.847000000000001</v>
          </cell>
          <cell r="R115">
            <v>22.198</v>
          </cell>
          <cell r="S115">
            <v>21.574000000000002</v>
          </cell>
          <cell r="T115">
            <v>19.814</v>
          </cell>
          <cell r="U115">
            <v>19.507999999999999</v>
          </cell>
          <cell r="V115">
            <v>20.163</v>
          </cell>
          <cell r="AC115">
            <v>30.877191256830603</v>
          </cell>
          <cell r="AD115">
            <v>27.118137899543385</v>
          </cell>
          <cell r="AE115">
            <v>27.03717808219178</v>
          </cell>
          <cell r="AF115">
            <v>26.264602739726026</v>
          </cell>
          <cell r="AG115">
            <v>25.321009107468125</v>
          </cell>
          <cell r="AH115">
            <v>24.766403652968037</v>
          </cell>
          <cell r="AI115">
            <v>25.253219178082194</v>
          </cell>
        </row>
        <row r="116">
          <cell r="B116">
            <v>42813</v>
          </cell>
          <cell r="C116">
            <v>35.125999999999998</v>
          </cell>
          <cell r="D116">
            <v>33.402000000000001</v>
          </cell>
          <cell r="E116">
            <v>33.076999999999998</v>
          </cell>
          <cell r="F116">
            <v>32.244999999999997</v>
          </cell>
          <cell r="G116">
            <v>32.228000000000002</v>
          </cell>
          <cell r="H116">
            <v>31.343</v>
          </cell>
          <cell r="I116">
            <v>31.641999999999999</v>
          </cell>
          <cell r="J116">
            <v>31.474</v>
          </cell>
          <cell r="K116">
            <v>31.373999999999999</v>
          </cell>
          <cell r="L116">
            <v>32.415999999999997</v>
          </cell>
          <cell r="M116">
            <v>33.256</v>
          </cell>
          <cell r="O116">
            <v>42813</v>
          </cell>
          <cell r="P116">
            <v>27.192</v>
          </cell>
          <cell r="Q116">
            <v>22.059000000000001</v>
          </cell>
          <cell r="R116">
            <v>22.619</v>
          </cell>
          <cell r="S116">
            <v>22.067</v>
          </cell>
          <cell r="T116">
            <v>20.298999999999999</v>
          </cell>
          <cell r="U116">
            <v>19.957999999999998</v>
          </cell>
          <cell r="V116">
            <v>20.599</v>
          </cell>
          <cell r="AC116">
            <v>30.877191256830603</v>
          </cell>
          <cell r="AD116">
            <v>27.321323287671234</v>
          </cell>
          <cell r="AE116">
            <v>27.489849315068493</v>
          </cell>
          <cell r="AF116">
            <v>26.807438356164379</v>
          </cell>
          <cell r="AG116">
            <v>25.88324954462659</v>
          </cell>
          <cell r="AH116">
            <v>25.28139726027397</v>
          </cell>
          <cell r="AI116">
            <v>25.742315068493149</v>
          </cell>
        </row>
        <row r="117">
          <cell r="B117">
            <v>42812</v>
          </cell>
          <cell r="C117">
            <v>35.125999999999998</v>
          </cell>
          <cell r="D117">
            <v>33.402000000000001</v>
          </cell>
          <cell r="E117">
            <v>33.076999999999998</v>
          </cell>
          <cell r="F117">
            <v>32.244999999999997</v>
          </cell>
          <cell r="G117">
            <v>32.228000000000002</v>
          </cell>
          <cell r="H117">
            <v>31.343</v>
          </cell>
          <cell r="I117">
            <v>31.641999999999999</v>
          </cell>
          <cell r="J117">
            <v>31.474</v>
          </cell>
          <cell r="K117">
            <v>31.373999999999999</v>
          </cell>
          <cell r="L117">
            <v>32.415999999999997</v>
          </cell>
          <cell r="M117">
            <v>33.256</v>
          </cell>
          <cell r="O117">
            <v>42812</v>
          </cell>
          <cell r="P117">
            <v>27.192</v>
          </cell>
          <cell r="Q117">
            <v>22.059000000000001</v>
          </cell>
          <cell r="R117">
            <v>22.619</v>
          </cell>
          <cell r="S117">
            <v>22.067</v>
          </cell>
          <cell r="T117">
            <v>20.298999999999999</v>
          </cell>
          <cell r="U117">
            <v>19.957999999999998</v>
          </cell>
          <cell r="V117">
            <v>20.599</v>
          </cell>
          <cell r="AC117">
            <v>30.877191256830603</v>
          </cell>
          <cell r="AD117">
            <v>27.321323287671234</v>
          </cell>
          <cell r="AE117">
            <v>27.489849315068493</v>
          </cell>
          <cell r="AF117">
            <v>26.807438356164379</v>
          </cell>
          <cell r="AG117">
            <v>25.88324954462659</v>
          </cell>
          <cell r="AH117">
            <v>25.28139726027397</v>
          </cell>
          <cell r="AI117">
            <v>25.742315068493149</v>
          </cell>
        </row>
        <row r="118">
          <cell r="B118">
            <v>42811</v>
          </cell>
          <cell r="C118">
            <v>35.125999999999998</v>
          </cell>
          <cell r="D118">
            <v>33.402000000000001</v>
          </cell>
          <cell r="E118">
            <v>33.076999999999998</v>
          </cell>
          <cell r="F118">
            <v>32.244999999999997</v>
          </cell>
          <cell r="G118">
            <v>32.228000000000002</v>
          </cell>
          <cell r="H118">
            <v>31.343</v>
          </cell>
          <cell r="I118">
            <v>31.641999999999999</v>
          </cell>
          <cell r="J118">
            <v>31.474</v>
          </cell>
          <cell r="K118">
            <v>31.373999999999999</v>
          </cell>
          <cell r="L118">
            <v>32.415999999999997</v>
          </cell>
          <cell r="M118">
            <v>33.256</v>
          </cell>
          <cell r="O118">
            <v>42811</v>
          </cell>
          <cell r="P118">
            <v>27.192</v>
          </cell>
          <cell r="Q118">
            <v>22.059000000000001</v>
          </cell>
          <cell r="R118">
            <v>22.619</v>
          </cell>
          <cell r="S118">
            <v>22.067</v>
          </cell>
          <cell r="T118">
            <v>20.298999999999999</v>
          </cell>
          <cell r="U118">
            <v>19.957999999999998</v>
          </cell>
          <cell r="V118">
            <v>20.599</v>
          </cell>
          <cell r="AC118">
            <v>30.877191256830603</v>
          </cell>
          <cell r="AD118">
            <v>27.321323287671234</v>
          </cell>
          <cell r="AE118">
            <v>27.489849315068493</v>
          </cell>
          <cell r="AF118">
            <v>26.807438356164379</v>
          </cell>
          <cell r="AG118">
            <v>25.88324954462659</v>
          </cell>
          <cell r="AH118">
            <v>25.28139726027397</v>
          </cell>
          <cell r="AI118">
            <v>25.742315068493149</v>
          </cell>
        </row>
        <row r="119">
          <cell r="B119">
            <v>42810</v>
          </cell>
          <cell r="C119">
            <v>35.125999999999998</v>
          </cell>
          <cell r="D119">
            <v>32.856999999999999</v>
          </cell>
          <cell r="E119">
            <v>32.991</v>
          </cell>
          <cell r="F119">
            <v>31.071999999999999</v>
          </cell>
          <cell r="G119">
            <v>32.753999999999998</v>
          </cell>
          <cell r="H119">
            <v>31.956</v>
          </cell>
          <cell r="I119">
            <v>32.387</v>
          </cell>
          <cell r="J119">
            <v>32.066000000000003</v>
          </cell>
          <cell r="K119">
            <v>31.943999999999999</v>
          </cell>
          <cell r="L119">
            <v>32.826999999999998</v>
          </cell>
          <cell r="M119">
            <v>33.706000000000003</v>
          </cell>
          <cell r="O119">
            <v>42810</v>
          </cell>
          <cell r="P119">
            <v>27.192</v>
          </cell>
          <cell r="Q119">
            <v>21.004999999999999</v>
          </cell>
          <cell r="R119">
            <v>21.792000000000002</v>
          </cell>
          <cell r="S119">
            <v>23.678999999999998</v>
          </cell>
          <cell r="T119">
            <v>22.059000000000001</v>
          </cell>
          <cell r="U119">
            <v>21.81</v>
          </cell>
          <cell r="V119">
            <v>22.48</v>
          </cell>
          <cell r="AC119">
            <v>30.877191256830603</v>
          </cell>
          <cell r="AD119">
            <v>26.50346210045662</v>
          </cell>
          <cell r="AE119">
            <v>27.007972602739731</v>
          </cell>
          <cell r="AF119">
            <v>27.122315068493148</v>
          </cell>
          <cell r="AG119">
            <v>27.065584699453556</v>
          </cell>
          <cell r="AH119">
            <v>26.554065753424656</v>
          </cell>
          <cell r="AI119">
            <v>27.094219178082191</v>
          </cell>
        </row>
        <row r="120">
          <cell r="B120">
            <v>42809</v>
          </cell>
          <cell r="C120">
            <v>35.125999999999998</v>
          </cell>
          <cell r="D120">
            <v>33.363</v>
          </cell>
          <cell r="E120">
            <v>33.116</v>
          </cell>
          <cell r="F120">
            <v>30.832000000000001</v>
          </cell>
          <cell r="G120">
            <v>32.173999999999999</v>
          </cell>
          <cell r="H120">
            <v>31.338999999999999</v>
          </cell>
          <cell r="I120">
            <v>31.891999999999999</v>
          </cell>
          <cell r="J120">
            <v>31.702999999999999</v>
          </cell>
          <cell r="K120">
            <v>31.614999999999998</v>
          </cell>
          <cell r="L120">
            <v>32.533999999999999</v>
          </cell>
          <cell r="M120">
            <v>33.415999999999997</v>
          </cell>
          <cell r="O120">
            <v>42809</v>
          </cell>
          <cell r="P120">
            <v>27.192</v>
          </cell>
          <cell r="Q120">
            <v>22.942</v>
          </cell>
          <cell r="R120">
            <v>23.183</v>
          </cell>
          <cell r="S120">
            <v>24.895</v>
          </cell>
          <cell r="T120">
            <v>22.957000000000001</v>
          </cell>
          <cell r="U120">
            <v>22.652000000000001</v>
          </cell>
          <cell r="V120">
            <v>23.446999999999999</v>
          </cell>
          <cell r="AC120">
            <v>30.877191256830603</v>
          </cell>
          <cell r="AD120">
            <v>27.776582648401828</v>
          </cell>
          <cell r="AE120">
            <v>27.809328767123286</v>
          </cell>
          <cell r="AF120">
            <v>27.660178082191777</v>
          </cell>
          <cell r="AG120">
            <v>27.271697632058288</v>
          </cell>
          <cell r="AH120">
            <v>26.713866666666668</v>
          </cell>
          <cell r="AI120">
            <v>27.380287671232878</v>
          </cell>
        </row>
        <row r="121">
          <cell r="B121">
            <v>42808</v>
          </cell>
          <cell r="C121">
            <v>35.125999999999998</v>
          </cell>
          <cell r="D121">
            <v>33.429000000000002</v>
          </cell>
          <cell r="E121">
            <v>33.238999999999997</v>
          </cell>
          <cell r="F121">
            <v>31.251999999999999</v>
          </cell>
          <cell r="G121">
            <v>33.058</v>
          </cell>
          <cell r="H121">
            <v>32.350999999999999</v>
          </cell>
          <cell r="I121">
            <v>32.802999999999997</v>
          </cell>
          <cell r="J121">
            <v>32.463000000000001</v>
          </cell>
          <cell r="K121">
            <v>32.362000000000002</v>
          </cell>
          <cell r="L121">
            <v>33.351999999999997</v>
          </cell>
          <cell r="M121">
            <v>34.268999999999998</v>
          </cell>
          <cell r="O121">
            <v>42808</v>
          </cell>
          <cell r="P121">
            <v>27.192</v>
          </cell>
          <cell r="Q121">
            <v>21.991</v>
          </cell>
          <cell r="R121">
            <v>22.439</v>
          </cell>
          <cell r="S121">
            <v>24.295999999999999</v>
          </cell>
          <cell r="T121">
            <v>22.722000000000001</v>
          </cell>
          <cell r="U121">
            <v>22.52</v>
          </cell>
          <cell r="V121">
            <v>23.227</v>
          </cell>
          <cell r="AC121">
            <v>30.877191256830603</v>
          </cell>
          <cell r="AD121">
            <v>27.297396347031963</v>
          </cell>
          <cell r="AE121">
            <v>27.469136986301372</v>
          </cell>
          <cell r="AF121">
            <v>27.535780821917808</v>
          </cell>
          <cell r="AG121">
            <v>27.560528233151185</v>
          </cell>
          <cell r="AH121">
            <v>27.116778082191779</v>
          </cell>
          <cell r="AI121">
            <v>27.687054794520545</v>
          </cell>
        </row>
        <row r="122">
          <cell r="B122">
            <v>42807</v>
          </cell>
          <cell r="C122">
            <v>35.125999999999998</v>
          </cell>
          <cell r="D122">
            <v>34.517000000000003</v>
          </cell>
          <cell r="E122">
            <v>33.628999999999998</v>
          </cell>
          <cell r="F122">
            <v>31.393999999999998</v>
          </cell>
          <cell r="G122">
            <v>32.886000000000003</v>
          </cell>
          <cell r="H122">
            <v>32.048000000000002</v>
          </cell>
          <cell r="I122">
            <v>32.472999999999999</v>
          </cell>
          <cell r="J122">
            <v>32.136000000000003</v>
          </cell>
          <cell r="K122">
            <v>32.008000000000003</v>
          </cell>
          <cell r="L122">
            <v>32.999000000000002</v>
          </cell>
          <cell r="M122">
            <v>33.951999999999998</v>
          </cell>
          <cell r="O122">
            <v>42807</v>
          </cell>
          <cell r="P122">
            <v>27.192</v>
          </cell>
          <cell r="Q122">
            <v>22.454999999999998</v>
          </cell>
          <cell r="R122">
            <v>22.74</v>
          </cell>
          <cell r="S122">
            <v>24.195</v>
          </cell>
          <cell r="T122">
            <v>22.648</v>
          </cell>
          <cell r="U122">
            <v>22.350999999999999</v>
          </cell>
          <cell r="V122">
            <v>23.030999999999999</v>
          </cell>
          <cell r="AC122">
            <v>30.877191256830603</v>
          </cell>
          <cell r="AD122">
            <v>28.05088675799087</v>
          </cell>
          <cell r="AE122">
            <v>27.811589041095885</v>
          </cell>
          <cell r="AF122">
            <v>27.547958904109588</v>
          </cell>
          <cell r="AG122">
            <v>27.44065209471767</v>
          </cell>
          <cell r="AH122">
            <v>26.885122374429226</v>
          </cell>
          <cell r="AI122">
            <v>27.428643835616437</v>
          </cell>
        </row>
        <row r="123">
          <cell r="B123">
            <v>42806</v>
          </cell>
          <cell r="C123">
            <v>35.125999999999998</v>
          </cell>
          <cell r="D123">
            <v>34.008000000000003</v>
          </cell>
          <cell r="E123">
            <v>33.847999999999999</v>
          </cell>
          <cell r="F123">
            <v>31.960999999999999</v>
          </cell>
          <cell r="G123">
            <v>32.936</v>
          </cell>
          <cell r="H123">
            <v>32.368000000000002</v>
          </cell>
          <cell r="I123">
            <v>32.676000000000002</v>
          </cell>
          <cell r="J123">
            <v>32.228000000000002</v>
          </cell>
          <cell r="K123">
            <v>32.1</v>
          </cell>
          <cell r="L123">
            <v>33.042999999999999</v>
          </cell>
          <cell r="M123">
            <v>33.944000000000003</v>
          </cell>
          <cell r="O123">
            <v>42806</v>
          </cell>
          <cell r="P123">
            <v>27.192</v>
          </cell>
          <cell r="Q123">
            <v>22.256</v>
          </cell>
          <cell r="R123">
            <v>22.766999999999999</v>
          </cell>
          <cell r="S123">
            <v>24.222999999999999</v>
          </cell>
          <cell r="T123">
            <v>22.629000000000001</v>
          </cell>
          <cell r="U123">
            <v>22.364000000000001</v>
          </cell>
          <cell r="V123">
            <v>23.056000000000001</v>
          </cell>
          <cell r="AC123">
            <v>30.877191256830603</v>
          </cell>
          <cell r="AD123">
            <v>27.708069406392696</v>
          </cell>
          <cell r="AE123">
            <v>27.928013698630135</v>
          </cell>
          <cell r="AF123">
            <v>27.826999999999998</v>
          </cell>
          <cell r="AG123">
            <v>27.45395264116576</v>
          </cell>
          <cell r="AH123">
            <v>27.0416694063927</v>
          </cell>
          <cell r="AI123">
            <v>27.536547945205484</v>
          </cell>
        </row>
        <row r="124">
          <cell r="B124">
            <v>42805</v>
          </cell>
          <cell r="C124">
            <v>35.125999999999998</v>
          </cell>
          <cell r="D124">
            <v>34.008000000000003</v>
          </cell>
          <cell r="E124">
            <v>33.847999999999999</v>
          </cell>
          <cell r="F124">
            <v>31.960999999999999</v>
          </cell>
          <cell r="G124">
            <v>32.936</v>
          </cell>
          <cell r="H124">
            <v>32.368000000000002</v>
          </cell>
          <cell r="I124">
            <v>32.676000000000002</v>
          </cell>
          <cell r="J124">
            <v>32.228000000000002</v>
          </cell>
          <cell r="K124">
            <v>32.1</v>
          </cell>
          <cell r="L124">
            <v>33.042999999999999</v>
          </cell>
          <cell r="M124">
            <v>33.944000000000003</v>
          </cell>
          <cell r="O124">
            <v>42805</v>
          </cell>
          <cell r="P124">
            <v>27.192</v>
          </cell>
          <cell r="Q124">
            <v>22.256</v>
          </cell>
          <cell r="R124">
            <v>22.766999999999999</v>
          </cell>
          <cell r="S124">
            <v>24.222999999999999</v>
          </cell>
          <cell r="T124">
            <v>22.629000000000001</v>
          </cell>
          <cell r="U124">
            <v>22.364000000000001</v>
          </cell>
          <cell r="V124">
            <v>23.056000000000001</v>
          </cell>
          <cell r="AC124">
            <v>30.877191256830603</v>
          </cell>
          <cell r="AD124">
            <v>27.708069406392696</v>
          </cell>
          <cell r="AE124">
            <v>27.928013698630135</v>
          </cell>
          <cell r="AF124">
            <v>27.826999999999998</v>
          </cell>
          <cell r="AG124">
            <v>27.45395264116576</v>
          </cell>
          <cell r="AH124">
            <v>27.0416694063927</v>
          </cell>
          <cell r="AI124">
            <v>27.536547945205484</v>
          </cell>
        </row>
        <row r="125">
          <cell r="B125">
            <v>42804</v>
          </cell>
          <cell r="C125">
            <v>35.125999999999998</v>
          </cell>
          <cell r="D125">
            <v>34.008000000000003</v>
          </cell>
          <cell r="E125">
            <v>33.847999999999999</v>
          </cell>
          <cell r="F125">
            <v>31.960999999999999</v>
          </cell>
          <cell r="G125">
            <v>32.936</v>
          </cell>
          <cell r="H125">
            <v>32.368000000000002</v>
          </cell>
          <cell r="I125">
            <v>32.676000000000002</v>
          </cell>
          <cell r="J125">
            <v>32.228000000000002</v>
          </cell>
          <cell r="K125">
            <v>32.1</v>
          </cell>
          <cell r="L125">
            <v>33.042999999999999</v>
          </cell>
          <cell r="M125">
            <v>33.944000000000003</v>
          </cell>
          <cell r="O125">
            <v>42804</v>
          </cell>
          <cell r="P125">
            <v>27.192</v>
          </cell>
          <cell r="Q125">
            <v>22.256</v>
          </cell>
          <cell r="R125">
            <v>22.766999999999999</v>
          </cell>
          <cell r="S125">
            <v>24.222999999999999</v>
          </cell>
          <cell r="T125">
            <v>22.629000000000001</v>
          </cell>
          <cell r="U125">
            <v>22.364000000000001</v>
          </cell>
          <cell r="V125">
            <v>23.056000000000001</v>
          </cell>
          <cell r="AC125">
            <v>30.877191256830603</v>
          </cell>
          <cell r="AD125">
            <v>27.708069406392696</v>
          </cell>
          <cell r="AE125">
            <v>27.928013698630135</v>
          </cell>
          <cell r="AF125">
            <v>27.826999999999998</v>
          </cell>
          <cell r="AG125">
            <v>27.45395264116576</v>
          </cell>
          <cell r="AH125">
            <v>27.0416694063927</v>
          </cell>
          <cell r="AI125">
            <v>27.536547945205484</v>
          </cell>
        </row>
        <row r="126">
          <cell r="B126">
            <v>42803</v>
          </cell>
          <cell r="C126">
            <v>35.125999999999998</v>
          </cell>
          <cell r="D126">
            <v>33.619999999999997</v>
          </cell>
          <cell r="E126">
            <v>33.412999999999997</v>
          </cell>
          <cell r="F126">
            <v>32.906999999999996</v>
          </cell>
          <cell r="G126">
            <v>32.555</v>
          </cell>
          <cell r="H126">
            <v>32.000999999999998</v>
          </cell>
          <cell r="I126">
            <v>32.28</v>
          </cell>
          <cell r="J126">
            <v>31.928999999999998</v>
          </cell>
          <cell r="K126">
            <v>31.802</v>
          </cell>
          <cell r="L126">
            <v>32.734999999999999</v>
          </cell>
          <cell r="M126">
            <v>33.619</v>
          </cell>
          <cell r="O126">
            <v>42803</v>
          </cell>
          <cell r="P126">
            <v>27.192</v>
          </cell>
          <cell r="Q126">
            <v>22.038</v>
          </cell>
          <cell r="R126">
            <v>22.556000000000001</v>
          </cell>
          <cell r="S126">
            <v>23.936</v>
          </cell>
          <cell r="T126">
            <v>22.367000000000001</v>
          </cell>
          <cell r="U126">
            <v>22.085000000000001</v>
          </cell>
          <cell r="V126">
            <v>22.808</v>
          </cell>
          <cell r="AC126">
            <v>30.877191256830603</v>
          </cell>
          <cell r="AD126">
            <v>27.411201826484017</v>
          </cell>
          <cell r="AE126">
            <v>27.612684931506848</v>
          </cell>
          <cell r="AF126">
            <v>28.114273972602739</v>
          </cell>
          <cell r="AG126">
            <v>27.136245901639345</v>
          </cell>
          <cell r="AH126">
            <v>26.721522374429224</v>
          </cell>
          <cell r="AI126">
            <v>27.219616438356162</v>
          </cell>
        </row>
        <row r="127">
          <cell r="B127">
            <v>42802</v>
          </cell>
          <cell r="C127">
            <v>35.125999999999998</v>
          </cell>
          <cell r="D127">
            <v>33.448</v>
          </cell>
          <cell r="E127">
            <v>33.618000000000002</v>
          </cell>
          <cell r="F127">
            <v>33.17</v>
          </cell>
          <cell r="G127">
            <v>32.783000000000001</v>
          </cell>
          <cell r="H127">
            <v>32.207999999999998</v>
          </cell>
          <cell r="I127">
            <v>32.604999999999997</v>
          </cell>
          <cell r="J127">
            <v>32.619999999999997</v>
          </cell>
          <cell r="K127">
            <v>32.433</v>
          </cell>
          <cell r="L127">
            <v>33.389000000000003</v>
          </cell>
          <cell r="M127">
            <v>34.335000000000001</v>
          </cell>
          <cell r="O127">
            <v>42802</v>
          </cell>
          <cell r="P127">
            <v>27.192</v>
          </cell>
          <cell r="Q127">
            <v>22.018999999999998</v>
          </cell>
          <cell r="R127">
            <v>22.785</v>
          </cell>
          <cell r="S127">
            <v>24.25</v>
          </cell>
          <cell r="T127">
            <v>22.65</v>
          </cell>
          <cell r="U127">
            <v>22.353000000000002</v>
          </cell>
          <cell r="V127">
            <v>23.09</v>
          </cell>
          <cell r="AC127">
            <v>30.877191256830603</v>
          </cell>
          <cell r="AD127">
            <v>27.321221004566208</v>
          </cell>
          <cell r="AE127">
            <v>27.830506849315068</v>
          </cell>
          <cell r="AF127">
            <v>28.404520547945207</v>
          </cell>
          <cell r="AG127">
            <v>27.393499089253186</v>
          </cell>
          <cell r="AH127">
            <v>26.960999999999999</v>
          </cell>
          <cell r="AI127">
            <v>27.521643835616437</v>
          </cell>
        </row>
        <row r="128">
          <cell r="B128">
            <v>42801</v>
          </cell>
          <cell r="C128">
            <v>35.125999999999998</v>
          </cell>
          <cell r="D128">
            <v>33.134</v>
          </cell>
          <cell r="E128">
            <v>33.465000000000003</v>
          </cell>
          <cell r="F128">
            <v>33.386000000000003</v>
          </cell>
          <cell r="G128">
            <v>33.098999999999997</v>
          </cell>
          <cell r="H128">
            <v>32.56</v>
          </cell>
          <cell r="I128">
            <v>32.96</v>
          </cell>
          <cell r="J128">
            <v>32.933999999999997</v>
          </cell>
          <cell r="K128">
            <v>32.793999999999997</v>
          </cell>
          <cell r="L128">
            <v>33.695</v>
          </cell>
          <cell r="M128">
            <v>34.575000000000003</v>
          </cell>
          <cell r="O128">
            <v>42801</v>
          </cell>
          <cell r="P128">
            <v>27.192</v>
          </cell>
          <cell r="Q128">
            <v>22.132000000000001</v>
          </cell>
          <cell r="R128">
            <v>22.989000000000001</v>
          </cell>
          <cell r="S128">
            <v>24.811</v>
          </cell>
          <cell r="T128">
            <v>23.326000000000001</v>
          </cell>
          <cell r="U128">
            <v>23.113</v>
          </cell>
          <cell r="V128">
            <v>23.867999999999999</v>
          </cell>
          <cell r="AC128">
            <v>30.877191256830603</v>
          </cell>
          <cell r="AD128">
            <v>27.236124200913242</v>
          </cell>
          <cell r="AE128">
            <v>27.868232876712334</v>
          </cell>
          <cell r="AF128">
            <v>28.804835616438353</v>
          </cell>
          <cell r="AG128">
            <v>27.900974499089251</v>
          </cell>
          <cell r="AH128">
            <v>27.530227397260276</v>
          </cell>
          <cell r="AI128">
            <v>28.102630136986303</v>
          </cell>
        </row>
        <row r="129">
          <cell r="B129">
            <v>42800</v>
          </cell>
          <cell r="C129">
            <v>35.125999999999998</v>
          </cell>
          <cell r="D129">
            <v>32.792999999999999</v>
          </cell>
          <cell r="E129">
            <v>32.875999999999998</v>
          </cell>
          <cell r="F129">
            <v>32.557000000000002</v>
          </cell>
          <cell r="G129">
            <v>32.356000000000002</v>
          </cell>
          <cell r="H129">
            <v>31.83</v>
          </cell>
          <cell r="I129">
            <v>32.22</v>
          </cell>
          <cell r="J129">
            <v>32.35</v>
          </cell>
          <cell r="K129">
            <v>32.323999999999998</v>
          </cell>
          <cell r="L129">
            <v>33.365000000000002</v>
          </cell>
          <cell r="M129">
            <v>34.279000000000003</v>
          </cell>
          <cell r="O129">
            <v>42800</v>
          </cell>
          <cell r="P129">
            <v>27.192</v>
          </cell>
          <cell r="Q129">
            <v>21.701000000000001</v>
          </cell>
          <cell r="R129">
            <v>22.364000000000001</v>
          </cell>
          <cell r="S129">
            <v>23.957999999999998</v>
          </cell>
          <cell r="T129">
            <v>22.558</v>
          </cell>
          <cell r="U129">
            <v>22.356000000000002</v>
          </cell>
          <cell r="V129">
            <v>23.09</v>
          </cell>
          <cell r="AC129">
            <v>30.877191256830603</v>
          </cell>
          <cell r="AD129">
            <v>26.846877625570777</v>
          </cell>
          <cell r="AE129">
            <v>27.259999999999998</v>
          </cell>
          <cell r="AF129">
            <v>27.963013698630139</v>
          </cell>
          <cell r="AG129">
            <v>27.144677595628416</v>
          </cell>
          <cell r="AH129">
            <v>26.785852054794521</v>
          </cell>
          <cell r="AI129">
            <v>27.342328767123288</v>
          </cell>
        </row>
        <row r="130">
          <cell r="B130">
            <v>42799</v>
          </cell>
          <cell r="C130">
            <v>35.125999999999998</v>
          </cell>
          <cell r="D130">
            <v>32.520000000000003</v>
          </cell>
          <cell r="E130">
            <v>33.097999999999999</v>
          </cell>
          <cell r="F130">
            <v>33.012999999999998</v>
          </cell>
          <cell r="G130">
            <v>32.801000000000002</v>
          </cell>
          <cell r="H130">
            <v>32.274999999999999</v>
          </cell>
          <cell r="I130">
            <v>32.695999999999998</v>
          </cell>
          <cell r="J130">
            <v>32.799999999999997</v>
          </cell>
          <cell r="K130">
            <v>32.744999999999997</v>
          </cell>
          <cell r="L130">
            <v>33.625999999999998</v>
          </cell>
          <cell r="M130">
            <v>34.506999999999998</v>
          </cell>
          <cell r="O130">
            <v>42799</v>
          </cell>
          <cell r="P130">
            <v>27.192</v>
          </cell>
          <cell r="Q130">
            <v>21.646000000000001</v>
          </cell>
          <cell r="R130">
            <v>22.462</v>
          </cell>
          <cell r="S130">
            <v>24.14</v>
          </cell>
          <cell r="T130">
            <v>22.73</v>
          </cell>
          <cell r="U130">
            <v>22.524999999999999</v>
          </cell>
          <cell r="V130">
            <v>23.283999999999999</v>
          </cell>
          <cell r="AC130">
            <v>30.877191256830603</v>
          </cell>
          <cell r="AD130">
            <v>26.690741552511415</v>
          </cell>
          <cell r="AE130">
            <v>27.415753424657535</v>
          </cell>
          <cell r="AF130">
            <v>28.272630136986301</v>
          </cell>
          <cell r="AG130">
            <v>27.444475409836066</v>
          </cell>
          <cell r="AH130">
            <v>27.083904109589042</v>
          </cell>
          <cell r="AI130">
            <v>27.66767123287671</v>
          </cell>
        </row>
        <row r="131">
          <cell r="B131">
            <v>42798</v>
          </cell>
          <cell r="C131">
            <v>35.125999999999998</v>
          </cell>
          <cell r="D131">
            <v>32.520000000000003</v>
          </cell>
          <cell r="E131">
            <v>33.097999999999999</v>
          </cell>
          <cell r="F131">
            <v>33.012999999999998</v>
          </cell>
          <cell r="G131">
            <v>32.801000000000002</v>
          </cell>
          <cell r="H131">
            <v>32.274999999999999</v>
          </cell>
          <cell r="I131">
            <v>32.695999999999998</v>
          </cell>
          <cell r="J131">
            <v>32.799999999999997</v>
          </cell>
          <cell r="K131">
            <v>32.744999999999997</v>
          </cell>
          <cell r="L131">
            <v>33.625999999999998</v>
          </cell>
          <cell r="M131">
            <v>34.506999999999998</v>
          </cell>
          <cell r="O131">
            <v>42798</v>
          </cell>
          <cell r="P131">
            <v>27.192</v>
          </cell>
          <cell r="Q131">
            <v>21.646000000000001</v>
          </cell>
          <cell r="R131">
            <v>22.462</v>
          </cell>
          <cell r="S131">
            <v>24.14</v>
          </cell>
          <cell r="T131">
            <v>22.73</v>
          </cell>
          <cell r="U131">
            <v>22.524999999999999</v>
          </cell>
          <cell r="V131">
            <v>23.283999999999999</v>
          </cell>
          <cell r="AC131">
            <v>30.877191256830603</v>
          </cell>
          <cell r="AD131">
            <v>26.690741552511415</v>
          </cell>
          <cell r="AE131">
            <v>27.415753424657535</v>
          </cell>
          <cell r="AF131">
            <v>28.272630136986301</v>
          </cell>
          <cell r="AG131">
            <v>27.444475409836066</v>
          </cell>
          <cell r="AH131">
            <v>27.083904109589042</v>
          </cell>
          <cell r="AI131">
            <v>27.66767123287671</v>
          </cell>
        </row>
        <row r="132">
          <cell r="B132">
            <v>42797</v>
          </cell>
          <cell r="C132">
            <v>35.125999999999998</v>
          </cell>
          <cell r="D132">
            <v>32.520000000000003</v>
          </cell>
          <cell r="E132">
            <v>33.097999999999999</v>
          </cell>
          <cell r="F132">
            <v>33.012999999999998</v>
          </cell>
          <cell r="G132">
            <v>32.801000000000002</v>
          </cell>
          <cell r="H132">
            <v>32.274999999999999</v>
          </cell>
          <cell r="I132">
            <v>32.695999999999998</v>
          </cell>
          <cell r="J132">
            <v>32.799999999999997</v>
          </cell>
          <cell r="K132">
            <v>32.744999999999997</v>
          </cell>
          <cell r="L132">
            <v>33.625999999999998</v>
          </cell>
          <cell r="M132">
            <v>34.506999999999998</v>
          </cell>
          <cell r="O132">
            <v>42797</v>
          </cell>
          <cell r="P132">
            <v>27.192</v>
          </cell>
          <cell r="Q132">
            <v>21.646000000000001</v>
          </cell>
          <cell r="R132">
            <v>22.462</v>
          </cell>
          <cell r="S132">
            <v>24.14</v>
          </cell>
          <cell r="T132">
            <v>22.73</v>
          </cell>
          <cell r="U132">
            <v>22.524999999999999</v>
          </cell>
          <cell r="V132">
            <v>23.283999999999999</v>
          </cell>
          <cell r="AC132">
            <v>30.877191256830603</v>
          </cell>
          <cell r="AD132">
            <v>26.690741552511415</v>
          </cell>
          <cell r="AE132">
            <v>27.415753424657535</v>
          </cell>
          <cell r="AF132">
            <v>28.272630136986301</v>
          </cell>
          <cell r="AG132">
            <v>27.444475409836066</v>
          </cell>
          <cell r="AH132">
            <v>27.083904109589042</v>
          </cell>
          <cell r="AI132">
            <v>27.66767123287671</v>
          </cell>
        </row>
        <row r="133">
          <cell r="B133">
            <v>42796</v>
          </cell>
          <cell r="C133">
            <v>35.125999999999998</v>
          </cell>
          <cell r="D133">
            <v>32.700000000000003</v>
          </cell>
          <cell r="E133">
            <v>33.347000000000001</v>
          </cell>
          <cell r="F133">
            <v>33.165999999999997</v>
          </cell>
          <cell r="G133">
            <v>32.762</v>
          </cell>
          <cell r="H133">
            <v>32.255000000000003</v>
          </cell>
          <cell r="I133">
            <v>32.658999999999999</v>
          </cell>
          <cell r="J133">
            <v>32.667999999999999</v>
          </cell>
          <cell r="K133">
            <v>32.499000000000002</v>
          </cell>
          <cell r="L133">
            <v>33.475000000000001</v>
          </cell>
          <cell r="M133">
            <v>34.396000000000001</v>
          </cell>
          <cell r="O133">
            <v>42796</v>
          </cell>
          <cell r="P133">
            <v>27.192</v>
          </cell>
          <cell r="Q133">
            <v>21.65</v>
          </cell>
          <cell r="R133">
            <v>22.797000000000001</v>
          </cell>
          <cell r="S133">
            <v>24.419</v>
          </cell>
          <cell r="T133">
            <v>22.853000000000002</v>
          </cell>
          <cell r="U133">
            <v>22.655999999999999</v>
          </cell>
          <cell r="V133">
            <v>23.407</v>
          </cell>
          <cell r="AC133">
            <v>30.877191256830603</v>
          </cell>
          <cell r="AD133">
            <v>26.776392694063929</v>
          </cell>
          <cell r="AE133">
            <v>27.710698630136989</v>
          </cell>
          <cell r="AF133">
            <v>28.492945205479455</v>
          </cell>
          <cell r="AG133">
            <v>27.491639344262296</v>
          </cell>
          <cell r="AH133">
            <v>27.144299543378995</v>
          </cell>
          <cell r="AI133">
            <v>27.716150684931506</v>
          </cell>
        </row>
        <row r="134">
          <cell r="B134">
            <v>42795</v>
          </cell>
          <cell r="C134">
            <v>35.125999999999998</v>
          </cell>
          <cell r="D134">
            <v>32.655999999999999</v>
          </cell>
          <cell r="E134">
            <v>33.438000000000002</v>
          </cell>
          <cell r="F134">
            <v>33.284999999999997</v>
          </cell>
          <cell r="G134">
            <v>32.792999999999999</v>
          </cell>
          <cell r="H134">
            <v>32.195</v>
          </cell>
          <cell r="I134">
            <v>32.585000000000001</v>
          </cell>
          <cell r="J134">
            <v>32.643000000000001</v>
          </cell>
          <cell r="K134">
            <v>32.488999999999997</v>
          </cell>
          <cell r="L134">
            <v>33.399000000000001</v>
          </cell>
          <cell r="M134">
            <v>34.299999999999997</v>
          </cell>
          <cell r="O134">
            <v>42795</v>
          </cell>
          <cell r="P134">
            <v>27.192</v>
          </cell>
          <cell r="Q134">
            <v>21.440999999999999</v>
          </cell>
          <cell r="R134">
            <v>22.530999999999999</v>
          </cell>
          <cell r="S134">
            <v>24.088999999999999</v>
          </cell>
          <cell r="T134">
            <v>22.484000000000002</v>
          </cell>
          <cell r="U134">
            <v>22.228999999999999</v>
          </cell>
          <cell r="V134">
            <v>22.963999999999999</v>
          </cell>
          <cell r="AC134">
            <v>30.877191256830603</v>
          </cell>
          <cell r="AD134">
            <v>26.643940639269406</v>
          </cell>
          <cell r="AE134">
            <v>27.610972602739725</v>
          </cell>
          <cell r="AF134">
            <v>28.372068493150682</v>
          </cell>
          <cell r="AG134">
            <v>27.309888888888889</v>
          </cell>
          <cell r="AH134">
            <v>26.888901369863014</v>
          </cell>
          <cell r="AI134">
            <v>27.445013698630138</v>
          </cell>
        </row>
        <row r="135">
          <cell r="B135">
            <v>42794</v>
          </cell>
          <cell r="C135">
            <v>35.125999999999998</v>
          </cell>
          <cell r="D135">
            <v>32.064</v>
          </cell>
          <cell r="E135">
            <v>32.612000000000002</v>
          </cell>
          <cell r="F135">
            <v>32.512</v>
          </cell>
          <cell r="G135">
            <v>32.24</v>
          </cell>
          <cell r="H135">
            <v>31.818000000000001</v>
          </cell>
          <cell r="I135">
            <v>32.158999999999999</v>
          </cell>
          <cell r="J135">
            <v>32.177999999999997</v>
          </cell>
          <cell r="K135">
            <v>32.140999999999998</v>
          </cell>
          <cell r="L135">
            <v>33.081000000000003</v>
          </cell>
          <cell r="M135">
            <v>33.848999999999997</v>
          </cell>
          <cell r="O135">
            <v>42794</v>
          </cell>
          <cell r="P135">
            <v>27.192</v>
          </cell>
          <cell r="Q135">
            <v>21.565999999999999</v>
          </cell>
          <cell r="R135">
            <v>22.084</v>
          </cell>
          <cell r="S135">
            <v>23.672000000000001</v>
          </cell>
          <cell r="T135">
            <v>22.254000000000001</v>
          </cell>
          <cell r="U135">
            <v>22.053000000000001</v>
          </cell>
          <cell r="V135">
            <v>22.802</v>
          </cell>
          <cell r="AC135">
            <v>30.877191256830603</v>
          </cell>
          <cell r="AD135">
            <v>26.43630502283105</v>
          </cell>
          <cell r="AE135">
            <v>26.987452054794524</v>
          </cell>
          <cell r="AF135">
            <v>27.789260273972602</v>
          </cell>
          <cell r="AG135">
            <v>26.928684881602919</v>
          </cell>
          <cell r="AH135">
            <v>26.61891780821918</v>
          </cell>
          <cell r="AI135">
            <v>27.160054794520551</v>
          </cell>
        </row>
        <row r="136">
          <cell r="B136">
            <v>42793</v>
          </cell>
          <cell r="C136">
            <v>35.125999999999998</v>
          </cell>
          <cell r="D136">
            <v>31.47</v>
          </cell>
          <cell r="E136">
            <v>32.844999999999999</v>
          </cell>
          <cell r="F136">
            <v>33.286000000000001</v>
          </cell>
          <cell r="G136">
            <v>33.052999999999997</v>
          </cell>
          <cell r="H136">
            <v>32.521000000000001</v>
          </cell>
          <cell r="I136">
            <v>32.962000000000003</v>
          </cell>
          <cell r="J136">
            <v>33.008000000000003</v>
          </cell>
          <cell r="K136">
            <v>32.872999999999998</v>
          </cell>
          <cell r="L136">
            <v>33.832999999999998</v>
          </cell>
          <cell r="M136">
            <v>34.750999999999998</v>
          </cell>
          <cell r="O136">
            <v>42793</v>
          </cell>
          <cell r="P136">
            <v>27.192</v>
          </cell>
          <cell r="Q136">
            <v>21.044</v>
          </cell>
          <cell r="R136">
            <v>21.965</v>
          </cell>
          <cell r="S136">
            <v>23.96</v>
          </cell>
          <cell r="T136">
            <v>22.58</v>
          </cell>
          <cell r="U136">
            <v>22.387</v>
          </cell>
          <cell r="V136">
            <v>23.2</v>
          </cell>
          <cell r="AC136">
            <v>30.877191256830603</v>
          </cell>
          <cell r="AD136">
            <v>25.880902283105023</v>
          </cell>
          <cell r="AE136">
            <v>27.032397260273971</v>
          </cell>
          <cell r="AF136">
            <v>28.303616438356162</v>
          </cell>
          <cell r="AG136">
            <v>27.482661202185792</v>
          </cell>
          <cell r="AH136">
            <v>27.125454794520547</v>
          </cell>
          <cell r="AI136">
            <v>27.746684931506852</v>
          </cell>
        </row>
        <row r="137">
          <cell r="B137">
            <v>42792</v>
          </cell>
          <cell r="C137">
            <v>35.125999999999998</v>
          </cell>
          <cell r="D137">
            <v>32.387999999999998</v>
          </cell>
          <cell r="E137">
            <v>33.209000000000003</v>
          </cell>
          <cell r="F137">
            <v>33.064999999999998</v>
          </cell>
          <cell r="G137">
            <v>32.774999999999999</v>
          </cell>
          <cell r="H137">
            <v>32.18</v>
          </cell>
          <cell r="I137">
            <v>32.451000000000001</v>
          </cell>
          <cell r="J137">
            <v>32.521000000000001</v>
          </cell>
          <cell r="K137">
            <v>32.359000000000002</v>
          </cell>
          <cell r="L137">
            <v>33.238999999999997</v>
          </cell>
          <cell r="M137">
            <v>34.124000000000002</v>
          </cell>
          <cell r="O137">
            <v>42792</v>
          </cell>
          <cell r="P137">
            <v>27.192</v>
          </cell>
          <cell r="Q137">
            <v>21.751999999999999</v>
          </cell>
          <cell r="R137">
            <v>22.268000000000001</v>
          </cell>
          <cell r="S137">
            <v>23.957999999999998</v>
          </cell>
          <cell r="T137">
            <v>22.536000000000001</v>
          </cell>
          <cell r="U137">
            <v>22.297999999999998</v>
          </cell>
          <cell r="V137">
            <v>22.992999999999999</v>
          </cell>
          <cell r="AC137">
            <v>30.877191256830603</v>
          </cell>
          <cell r="AD137">
            <v>26.686326940639269</v>
          </cell>
          <cell r="AE137">
            <v>27.363808219178086</v>
          </cell>
          <cell r="AF137">
            <v>28.199616438356159</v>
          </cell>
          <cell r="AG137">
            <v>27.329120218579234</v>
          </cell>
          <cell r="AH137">
            <v>26.918624657534245</v>
          </cell>
          <cell r="AI137">
            <v>27.398095890410961</v>
          </cell>
        </row>
        <row r="138">
          <cell r="B138">
            <v>42791</v>
          </cell>
          <cell r="C138">
            <v>35.125999999999998</v>
          </cell>
          <cell r="D138">
            <v>32.387999999999998</v>
          </cell>
          <cell r="E138">
            <v>33.209000000000003</v>
          </cell>
          <cell r="F138">
            <v>33.064999999999998</v>
          </cell>
          <cell r="G138">
            <v>32.774999999999999</v>
          </cell>
          <cell r="H138">
            <v>32.18</v>
          </cell>
          <cell r="I138">
            <v>32.451000000000001</v>
          </cell>
          <cell r="J138">
            <v>32.521000000000001</v>
          </cell>
          <cell r="K138">
            <v>32.359000000000002</v>
          </cell>
          <cell r="L138">
            <v>33.238999999999997</v>
          </cell>
          <cell r="M138">
            <v>34.124000000000002</v>
          </cell>
          <cell r="O138">
            <v>42791</v>
          </cell>
          <cell r="P138">
            <v>27.192</v>
          </cell>
          <cell r="Q138">
            <v>21.751999999999999</v>
          </cell>
          <cell r="R138">
            <v>22.268000000000001</v>
          </cell>
          <cell r="S138">
            <v>23.957999999999998</v>
          </cell>
          <cell r="T138">
            <v>22.536000000000001</v>
          </cell>
          <cell r="U138">
            <v>22.297999999999998</v>
          </cell>
          <cell r="V138">
            <v>22.992999999999999</v>
          </cell>
          <cell r="AC138">
            <v>30.877191256830603</v>
          </cell>
          <cell r="AD138">
            <v>26.686326940639269</v>
          </cell>
          <cell r="AE138">
            <v>27.363808219178086</v>
          </cell>
          <cell r="AF138">
            <v>28.199616438356159</v>
          </cell>
          <cell r="AG138">
            <v>27.329120218579234</v>
          </cell>
          <cell r="AH138">
            <v>26.918624657534245</v>
          </cell>
          <cell r="AI138">
            <v>27.398095890410961</v>
          </cell>
        </row>
        <row r="139">
          <cell r="B139">
            <v>42790</v>
          </cell>
          <cell r="C139">
            <v>35.125999999999998</v>
          </cell>
          <cell r="D139">
            <v>32.387999999999998</v>
          </cell>
          <cell r="E139">
            <v>33.209000000000003</v>
          </cell>
          <cell r="F139">
            <v>33.064999999999998</v>
          </cell>
          <cell r="G139">
            <v>32.774999999999999</v>
          </cell>
          <cell r="H139">
            <v>32.18</v>
          </cell>
          <cell r="I139">
            <v>32.451000000000001</v>
          </cell>
          <cell r="J139">
            <v>32.521000000000001</v>
          </cell>
          <cell r="K139">
            <v>32.359000000000002</v>
          </cell>
          <cell r="L139">
            <v>33.238999999999997</v>
          </cell>
          <cell r="M139">
            <v>34.124000000000002</v>
          </cell>
          <cell r="O139">
            <v>42790</v>
          </cell>
          <cell r="P139">
            <v>27.192</v>
          </cell>
          <cell r="Q139">
            <v>21.751999999999999</v>
          </cell>
          <cell r="R139">
            <v>22.268000000000001</v>
          </cell>
          <cell r="S139">
            <v>23.957999999999998</v>
          </cell>
          <cell r="T139">
            <v>22.536000000000001</v>
          </cell>
          <cell r="U139">
            <v>22.297999999999998</v>
          </cell>
          <cell r="V139">
            <v>22.992999999999999</v>
          </cell>
          <cell r="AC139">
            <v>30.877191256830603</v>
          </cell>
          <cell r="AD139">
            <v>26.686326940639269</v>
          </cell>
          <cell r="AE139">
            <v>27.363808219178086</v>
          </cell>
          <cell r="AF139">
            <v>28.199616438356159</v>
          </cell>
          <cell r="AG139">
            <v>27.329120218579234</v>
          </cell>
          <cell r="AH139">
            <v>26.918624657534245</v>
          </cell>
          <cell r="AI139">
            <v>27.398095890410961</v>
          </cell>
        </row>
        <row r="140">
          <cell r="B140">
            <v>42789</v>
          </cell>
          <cell r="C140">
            <v>35.125999999999998</v>
          </cell>
          <cell r="D140">
            <v>33.378999999999998</v>
          </cell>
          <cell r="E140">
            <v>34.250999999999998</v>
          </cell>
          <cell r="F140">
            <v>34.354999999999997</v>
          </cell>
          <cell r="G140">
            <v>33.997999999999998</v>
          </cell>
          <cell r="H140">
            <v>33.451999999999998</v>
          </cell>
          <cell r="I140">
            <v>33.868000000000002</v>
          </cell>
          <cell r="J140">
            <v>33.914999999999999</v>
          </cell>
          <cell r="K140">
            <v>33.784999999999997</v>
          </cell>
          <cell r="L140">
            <v>34.753</v>
          </cell>
          <cell r="M140">
            <v>35.692</v>
          </cell>
          <cell r="O140">
            <v>42789</v>
          </cell>
          <cell r="P140">
            <v>27.192</v>
          </cell>
          <cell r="Q140">
            <v>22.097000000000001</v>
          </cell>
          <cell r="R140">
            <v>22.492000000000001</v>
          </cell>
          <cell r="S140">
            <v>24.437999999999999</v>
          </cell>
          <cell r="T140">
            <v>23.062999999999999</v>
          </cell>
          <cell r="U140">
            <v>22.873000000000001</v>
          </cell>
          <cell r="V140">
            <v>23.690999999999999</v>
          </cell>
          <cell r="AC140">
            <v>30.877191256830603</v>
          </cell>
          <cell r="AD140">
            <v>27.331023744292235</v>
          </cell>
          <cell r="AE140">
            <v>27.968794520547945</v>
          </cell>
          <cell r="AF140">
            <v>29.056876712328766</v>
          </cell>
          <cell r="AG140">
            <v>28.181934426229503</v>
          </cell>
          <cell r="AH140">
            <v>27.819527853881279</v>
          </cell>
          <cell r="AI140">
            <v>28.430972602739725</v>
          </cell>
        </row>
        <row r="141">
          <cell r="B141">
            <v>42788</v>
          </cell>
          <cell r="C141">
            <v>35.125999999999998</v>
          </cell>
          <cell r="D141">
            <v>31.971</v>
          </cell>
          <cell r="E141">
            <v>33.215000000000003</v>
          </cell>
          <cell r="F141">
            <v>33.429000000000002</v>
          </cell>
          <cell r="G141">
            <v>33.042000000000002</v>
          </cell>
          <cell r="H141">
            <v>32.426000000000002</v>
          </cell>
          <cell r="I141">
            <v>32.956000000000003</v>
          </cell>
          <cell r="J141">
            <v>33.045999999999999</v>
          </cell>
          <cell r="K141">
            <v>32.869</v>
          </cell>
          <cell r="L141">
            <v>33.81</v>
          </cell>
          <cell r="M141">
            <v>34.716000000000001</v>
          </cell>
          <cell r="O141">
            <v>42788</v>
          </cell>
          <cell r="P141">
            <v>27.192</v>
          </cell>
          <cell r="Q141">
            <v>21.376999999999999</v>
          </cell>
          <cell r="R141">
            <v>22.216999999999999</v>
          </cell>
          <cell r="S141">
            <v>23.931000000000001</v>
          </cell>
          <cell r="T141">
            <v>22.582999999999998</v>
          </cell>
          <cell r="U141">
            <v>22.34</v>
          </cell>
          <cell r="V141">
            <v>23.145</v>
          </cell>
          <cell r="AC141">
            <v>30.877191256830603</v>
          </cell>
          <cell r="AD141">
            <v>26.29184200913242</v>
          </cell>
          <cell r="AE141">
            <v>27.339356164383563</v>
          </cell>
          <cell r="AF141">
            <v>28.354726027397263</v>
          </cell>
          <cell r="AG141">
            <v>27.479107468123861</v>
          </cell>
          <cell r="AH141">
            <v>27.05601095890411</v>
          </cell>
          <cell r="AI141">
            <v>27.714506849315072</v>
          </cell>
        </row>
        <row r="142">
          <cell r="B142">
            <v>42787</v>
          </cell>
          <cell r="C142">
            <v>35.125999999999998</v>
          </cell>
          <cell r="D142">
            <v>32.475000000000001</v>
          </cell>
          <cell r="E142">
            <v>34.463999999999999</v>
          </cell>
          <cell r="F142">
            <v>34.963999999999999</v>
          </cell>
          <cell r="G142">
            <v>34.695</v>
          </cell>
          <cell r="H142">
            <v>34.192</v>
          </cell>
          <cell r="I142">
            <v>34.722000000000001</v>
          </cell>
          <cell r="J142">
            <v>34.780999999999999</v>
          </cell>
          <cell r="K142">
            <v>34.701999999999998</v>
          </cell>
          <cell r="L142">
            <v>35.747999999999998</v>
          </cell>
          <cell r="M142">
            <v>36.734999999999999</v>
          </cell>
          <cell r="O142">
            <v>42787</v>
          </cell>
          <cell r="P142">
            <v>27.192</v>
          </cell>
          <cell r="Q142">
            <v>20.702000000000002</v>
          </cell>
          <cell r="R142">
            <v>22.420999999999999</v>
          </cell>
          <cell r="S142">
            <v>24.341000000000001</v>
          </cell>
          <cell r="T142">
            <v>22.498999999999999</v>
          </cell>
          <cell r="U142">
            <v>22.35</v>
          </cell>
          <cell r="V142">
            <v>23.137</v>
          </cell>
          <cell r="AC142">
            <v>30.877191256830603</v>
          </cell>
          <cell r="AD142">
            <v>26.16381187214612</v>
          </cell>
          <cell r="AE142">
            <v>28.030068493150683</v>
          </cell>
          <cell r="AF142">
            <v>29.288698630136988</v>
          </cell>
          <cell r="AG142">
            <v>28.208238615664847</v>
          </cell>
          <cell r="AH142">
            <v>27.887081278538812</v>
          </cell>
          <cell r="AI142">
            <v>28.532753424657535</v>
          </cell>
        </row>
        <row r="143">
          <cell r="B143">
            <v>42786</v>
          </cell>
          <cell r="C143">
            <v>35.125999999999998</v>
          </cell>
          <cell r="D143">
            <v>32.585999999999999</v>
          </cell>
          <cell r="E143">
            <v>33.631999999999998</v>
          </cell>
          <cell r="F143">
            <v>33.243000000000002</v>
          </cell>
          <cell r="G143">
            <v>33.127000000000002</v>
          </cell>
          <cell r="H143">
            <v>32.594000000000001</v>
          </cell>
          <cell r="I143">
            <v>33.136000000000003</v>
          </cell>
          <cell r="J143">
            <v>33.21</v>
          </cell>
          <cell r="K143">
            <v>33.076999999999998</v>
          </cell>
          <cell r="L143">
            <v>34.034999999999997</v>
          </cell>
          <cell r="M143">
            <v>34.942999999999998</v>
          </cell>
          <cell r="O143">
            <v>42786</v>
          </cell>
          <cell r="P143">
            <v>27.192</v>
          </cell>
          <cell r="Q143">
            <v>22.018999999999998</v>
          </cell>
          <cell r="R143">
            <v>23.157</v>
          </cell>
          <cell r="S143">
            <v>24.454000000000001</v>
          </cell>
          <cell r="T143">
            <v>22.748000000000001</v>
          </cell>
          <cell r="U143">
            <v>22.573</v>
          </cell>
          <cell r="V143">
            <v>23.39</v>
          </cell>
          <cell r="AC143">
            <v>30.877191256830603</v>
          </cell>
          <cell r="AD143">
            <v>26.921315981735155</v>
          </cell>
          <cell r="AE143">
            <v>28.035767123287673</v>
          </cell>
          <cell r="AF143">
            <v>28.54750684931507</v>
          </cell>
          <cell r="AG143">
            <v>27.606657559198542</v>
          </cell>
          <cell r="AH143">
            <v>27.258618264840184</v>
          </cell>
          <cell r="AI143">
            <v>27.92923287671233</v>
          </cell>
        </row>
        <row r="144">
          <cell r="B144">
            <v>42785</v>
          </cell>
          <cell r="C144">
            <v>35.125999999999998</v>
          </cell>
          <cell r="D144">
            <v>32.585999999999999</v>
          </cell>
          <cell r="E144">
            <v>33.631999999999998</v>
          </cell>
          <cell r="F144">
            <v>33.243000000000002</v>
          </cell>
          <cell r="G144">
            <v>33.127000000000002</v>
          </cell>
          <cell r="H144">
            <v>32.594000000000001</v>
          </cell>
          <cell r="I144">
            <v>33.136000000000003</v>
          </cell>
          <cell r="J144">
            <v>33.21</v>
          </cell>
          <cell r="K144">
            <v>33.076999999999998</v>
          </cell>
          <cell r="L144">
            <v>34.034999999999997</v>
          </cell>
          <cell r="M144">
            <v>34.942999999999998</v>
          </cell>
          <cell r="O144">
            <v>42785</v>
          </cell>
          <cell r="P144">
            <v>27.192</v>
          </cell>
          <cell r="Q144">
            <v>22.018999999999998</v>
          </cell>
          <cell r="R144">
            <v>23.157</v>
          </cell>
          <cell r="S144">
            <v>24.454000000000001</v>
          </cell>
          <cell r="T144">
            <v>22.748000000000001</v>
          </cell>
          <cell r="U144">
            <v>22.573</v>
          </cell>
          <cell r="V144">
            <v>23.39</v>
          </cell>
          <cell r="AC144">
            <v>30.877191256830603</v>
          </cell>
          <cell r="AD144">
            <v>26.921315981735155</v>
          </cell>
          <cell r="AE144">
            <v>28.035767123287673</v>
          </cell>
          <cell r="AF144">
            <v>28.54750684931507</v>
          </cell>
          <cell r="AG144">
            <v>27.606657559198542</v>
          </cell>
          <cell r="AH144">
            <v>27.258618264840184</v>
          </cell>
          <cell r="AI144">
            <v>27.92923287671233</v>
          </cell>
        </row>
        <row r="145">
          <cell r="B145">
            <v>42784</v>
          </cell>
          <cell r="C145">
            <v>35.125999999999998</v>
          </cell>
          <cell r="D145">
            <v>32.585999999999999</v>
          </cell>
          <cell r="E145">
            <v>33.631999999999998</v>
          </cell>
          <cell r="F145">
            <v>33.243000000000002</v>
          </cell>
          <cell r="G145">
            <v>33.127000000000002</v>
          </cell>
          <cell r="H145">
            <v>32.594000000000001</v>
          </cell>
          <cell r="I145">
            <v>33.136000000000003</v>
          </cell>
          <cell r="J145">
            <v>33.21</v>
          </cell>
          <cell r="K145">
            <v>33.076999999999998</v>
          </cell>
          <cell r="L145">
            <v>34.034999999999997</v>
          </cell>
          <cell r="M145">
            <v>34.942999999999998</v>
          </cell>
          <cell r="O145">
            <v>42784</v>
          </cell>
          <cell r="P145">
            <v>27.192</v>
          </cell>
          <cell r="Q145">
            <v>22.018999999999998</v>
          </cell>
          <cell r="R145">
            <v>23.157</v>
          </cell>
          <cell r="S145">
            <v>24.454000000000001</v>
          </cell>
          <cell r="T145">
            <v>22.748000000000001</v>
          </cell>
          <cell r="U145">
            <v>22.573</v>
          </cell>
          <cell r="V145">
            <v>23.39</v>
          </cell>
          <cell r="AC145">
            <v>30.877191256830603</v>
          </cell>
          <cell r="AD145">
            <v>26.921315981735155</v>
          </cell>
          <cell r="AE145">
            <v>28.035767123287673</v>
          </cell>
          <cell r="AF145">
            <v>28.54750684931507</v>
          </cell>
          <cell r="AG145">
            <v>27.606657559198542</v>
          </cell>
          <cell r="AH145">
            <v>27.258618264840184</v>
          </cell>
          <cell r="AI145">
            <v>27.92923287671233</v>
          </cell>
        </row>
        <row r="146">
          <cell r="B146">
            <v>42783</v>
          </cell>
          <cell r="C146">
            <v>35.125999999999998</v>
          </cell>
          <cell r="D146">
            <v>32.585999999999999</v>
          </cell>
          <cell r="E146">
            <v>33.631999999999998</v>
          </cell>
          <cell r="F146">
            <v>33.243000000000002</v>
          </cell>
          <cell r="G146">
            <v>33.127000000000002</v>
          </cell>
          <cell r="H146">
            <v>32.594000000000001</v>
          </cell>
          <cell r="I146">
            <v>33.136000000000003</v>
          </cell>
          <cell r="J146">
            <v>33.21</v>
          </cell>
          <cell r="K146">
            <v>33.076999999999998</v>
          </cell>
          <cell r="L146">
            <v>34.034999999999997</v>
          </cell>
          <cell r="M146">
            <v>34.942999999999998</v>
          </cell>
          <cell r="O146">
            <v>42783</v>
          </cell>
          <cell r="P146">
            <v>27.192</v>
          </cell>
          <cell r="Q146">
            <v>22.018999999999998</v>
          </cell>
          <cell r="R146">
            <v>23.157</v>
          </cell>
          <cell r="S146">
            <v>24.454000000000001</v>
          </cell>
          <cell r="T146">
            <v>22.748000000000001</v>
          </cell>
          <cell r="U146">
            <v>22.573</v>
          </cell>
          <cell r="V146">
            <v>23.39</v>
          </cell>
          <cell r="AC146">
            <v>30.877191256830603</v>
          </cell>
          <cell r="AD146">
            <v>26.921315981735155</v>
          </cell>
          <cell r="AE146">
            <v>28.035767123287673</v>
          </cell>
          <cell r="AF146">
            <v>28.54750684931507</v>
          </cell>
          <cell r="AG146">
            <v>27.606657559198542</v>
          </cell>
          <cell r="AH146">
            <v>27.258618264840184</v>
          </cell>
          <cell r="AI146">
            <v>27.92923287671233</v>
          </cell>
        </row>
        <row r="147">
          <cell r="B147">
            <v>42782</v>
          </cell>
          <cell r="C147">
            <v>35.125999999999998</v>
          </cell>
          <cell r="D147">
            <v>32.932000000000002</v>
          </cell>
          <cell r="E147">
            <v>34.189</v>
          </cell>
          <cell r="F147">
            <v>33.877000000000002</v>
          </cell>
          <cell r="G147">
            <v>34.024000000000001</v>
          </cell>
          <cell r="H147">
            <v>33.564999999999998</v>
          </cell>
          <cell r="I147">
            <v>34.100999999999999</v>
          </cell>
          <cell r="J147">
            <v>34.15</v>
          </cell>
          <cell r="K147">
            <v>34.014000000000003</v>
          </cell>
          <cell r="L147">
            <v>34.99</v>
          </cell>
          <cell r="M147">
            <v>35.911000000000001</v>
          </cell>
          <cell r="O147">
            <v>42782</v>
          </cell>
          <cell r="P147">
            <v>27.192</v>
          </cell>
          <cell r="Q147">
            <v>21.832999999999998</v>
          </cell>
          <cell r="R147">
            <v>22.956</v>
          </cell>
          <cell r="S147">
            <v>24.356999999999999</v>
          </cell>
          <cell r="T147">
            <v>22.742000000000001</v>
          </cell>
          <cell r="U147">
            <v>22.625</v>
          </cell>
          <cell r="V147">
            <v>23.431999999999999</v>
          </cell>
          <cell r="AC147">
            <v>30.877191256830603</v>
          </cell>
          <cell r="AD147">
            <v>26.982125114155256</v>
          </cell>
          <cell r="AE147">
            <v>28.187808219178084</v>
          </cell>
          <cell r="AF147">
            <v>28.790972602739725</v>
          </cell>
          <cell r="AG147">
            <v>28.02337340619308</v>
          </cell>
          <cell r="AH147">
            <v>27.740324200913243</v>
          </cell>
          <cell r="AI147">
            <v>28.401123287671229</v>
          </cell>
        </row>
        <row r="148">
          <cell r="B148">
            <v>42781</v>
          </cell>
          <cell r="C148">
            <v>35.125999999999998</v>
          </cell>
          <cell r="D148">
            <v>33.518000000000001</v>
          </cell>
          <cell r="E148">
            <v>34.113999999999997</v>
          </cell>
          <cell r="F148">
            <v>33.932000000000002</v>
          </cell>
          <cell r="G148">
            <v>33.677999999999997</v>
          </cell>
          <cell r="H148">
            <v>33.143999999999998</v>
          </cell>
          <cell r="I148">
            <v>33.662999999999997</v>
          </cell>
          <cell r="J148">
            <v>33.712000000000003</v>
          </cell>
          <cell r="K148">
            <v>33.567</v>
          </cell>
          <cell r="L148">
            <v>34.534999999999997</v>
          </cell>
          <cell r="M148">
            <v>35.448999999999998</v>
          </cell>
          <cell r="O148">
            <v>42781</v>
          </cell>
          <cell r="P148">
            <v>27.192</v>
          </cell>
          <cell r="Q148">
            <v>22.27</v>
          </cell>
          <cell r="R148">
            <v>23.341000000000001</v>
          </cell>
          <cell r="S148">
            <v>24.675000000000001</v>
          </cell>
          <cell r="T148">
            <v>22.986999999999998</v>
          </cell>
          <cell r="U148">
            <v>22.818999999999999</v>
          </cell>
          <cell r="V148">
            <v>23.62</v>
          </cell>
          <cell r="AC148">
            <v>30.877191256830603</v>
          </cell>
          <cell r="AD148">
            <v>27.488250228310502</v>
          </cell>
          <cell r="AE148">
            <v>28.358561643835618</v>
          </cell>
          <cell r="AF148">
            <v>28.986479452054795</v>
          </cell>
          <cell r="AG148">
            <v>27.991712204007285</v>
          </cell>
          <cell r="AH148">
            <v>27.646762557077622</v>
          </cell>
          <cell r="AI148">
            <v>28.297561643835614</v>
          </cell>
        </row>
        <row r="149">
          <cell r="B149">
            <v>42780</v>
          </cell>
          <cell r="C149">
            <v>35.125999999999998</v>
          </cell>
          <cell r="D149">
            <v>33.433999999999997</v>
          </cell>
          <cell r="E149">
            <v>34.478000000000002</v>
          </cell>
          <cell r="F149">
            <v>34.618000000000002</v>
          </cell>
          <cell r="G149">
            <v>34.054000000000002</v>
          </cell>
          <cell r="H149">
            <v>33.508000000000003</v>
          </cell>
          <cell r="I149">
            <v>33.975999999999999</v>
          </cell>
          <cell r="J149">
            <v>34.119</v>
          </cell>
          <cell r="K149">
            <v>33.978999999999999</v>
          </cell>
          <cell r="L149">
            <v>34.917999999999999</v>
          </cell>
          <cell r="M149">
            <v>35.829000000000001</v>
          </cell>
          <cell r="O149">
            <v>42780</v>
          </cell>
          <cell r="P149">
            <v>27.192</v>
          </cell>
          <cell r="Q149">
            <v>22.064</v>
          </cell>
          <cell r="R149">
            <v>23.166</v>
          </cell>
          <cell r="S149">
            <v>23.01</v>
          </cell>
          <cell r="T149">
            <v>23.024000000000001</v>
          </cell>
          <cell r="U149">
            <v>22.85</v>
          </cell>
          <cell r="V149">
            <v>23.617999999999999</v>
          </cell>
          <cell r="AC149">
            <v>30.877191256830603</v>
          </cell>
          <cell r="AD149">
            <v>27.33884931506849</v>
          </cell>
          <cell r="AE149">
            <v>28.434602739726031</v>
          </cell>
          <cell r="AF149">
            <v>28.416465753424657</v>
          </cell>
          <cell r="AG149">
            <v>28.187406193078324</v>
          </cell>
          <cell r="AH149">
            <v>27.833466666666666</v>
          </cell>
          <cell r="AI149">
            <v>28.442273972602738</v>
          </cell>
        </row>
        <row r="150">
          <cell r="B150">
            <v>42779</v>
          </cell>
          <cell r="C150">
            <v>35.125999999999998</v>
          </cell>
          <cell r="D150">
            <v>33.651000000000003</v>
          </cell>
          <cell r="E150">
            <v>35.488999999999997</v>
          </cell>
          <cell r="F150">
            <v>35.341999999999999</v>
          </cell>
          <cell r="G150">
            <v>34.896000000000001</v>
          </cell>
          <cell r="H150">
            <v>34.369999999999997</v>
          </cell>
          <cell r="I150">
            <v>34.856999999999999</v>
          </cell>
          <cell r="J150">
            <v>34.716000000000001</v>
          </cell>
          <cell r="K150">
            <v>34.430999999999997</v>
          </cell>
          <cell r="L150">
            <v>35.447000000000003</v>
          </cell>
          <cell r="M150">
            <v>36.414999999999999</v>
          </cell>
          <cell r="O150">
            <v>42779</v>
          </cell>
          <cell r="P150">
            <v>27.192</v>
          </cell>
          <cell r="Q150">
            <v>22.417000000000002</v>
          </cell>
          <cell r="R150">
            <v>23.649000000000001</v>
          </cell>
          <cell r="S150">
            <v>23.55</v>
          </cell>
          <cell r="T150">
            <v>23.539000000000001</v>
          </cell>
          <cell r="U150">
            <v>23.385000000000002</v>
          </cell>
          <cell r="V150">
            <v>24.181999999999999</v>
          </cell>
          <cell r="AC150">
            <v>30.877191256830603</v>
          </cell>
          <cell r="AD150">
            <v>27.628755251141552</v>
          </cell>
          <cell r="AE150">
            <v>29.163520547945204</v>
          </cell>
          <cell r="AF150">
            <v>29.042164383561641</v>
          </cell>
          <cell r="AG150">
            <v>28.855482695810569</v>
          </cell>
          <cell r="AH150">
            <v>28.521365296803655</v>
          </cell>
          <cell r="AI150">
            <v>29.15391780821918</v>
          </cell>
        </row>
        <row r="151">
          <cell r="B151">
            <v>42778</v>
          </cell>
          <cell r="C151">
            <v>35.125999999999998</v>
          </cell>
          <cell r="D151">
            <v>32.768999999999998</v>
          </cell>
          <cell r="E151">
            <v>34.011000000000003</v>
          </cell>
          <cell r="F151">
            <v>34.179000000000002</v>
          </cell>
          <cell r="G151">
            <v>33.652999999999999</v>
          </cell>
          <cell r="H151">
            <v>33.125999999999998</v>
          </cell>
          <cell r="I151">
            <v>33.633000000000003</v>
          </cell>
          <cell r="J151">
            <v>33.686</v>
          </cell>
          <cell r="K151">
            <v>33.558</v>
          </cell>
          <cell r="L151">
            <v>34.523000000000003</v>
          </cell>
          <cell r="M151">
            <v>35.436999999999998</v>
          </cell>
          <cell r="O151">
            <v>42778</v>
          </cell>
          <cell r="P151">
            <v>27.192</v>
          </cell>
          <cell r="Q151">
            <v>22.122</v>
          </cell>
          <cell r="R151">
            <v>23.242999999999999</v>
          </cell>
          <cell r="S151">
            <v>23.030999999999999</v>
          </cell>
          <cell r="T151">
            <v>22.96</v>
          </cell>
          <cell r="U151">
            <v>22.783999999999999</v>
          </cell>
          <cell r="V151">
            <v>23.585000000000001</v>
          </cell>
          <cell r="AC151">
            <v>30.877191256830603</v>
          </cell>
          <cell r="AD151">
            <v>27.061430136986299</v>
          </cell>
          <cell r="AE151">
            <v>28.258232876712327</v>
          </cell>
          <cell r="AF151">
            <v>28.223219178082193</v>
          </cell>
          <cell r="AG151">
            <v>27.96564845173042</v>
          </cell>
          <cell r="AH151">
            <v>27.619711415525114</v>
          </cell>
          <cell r="AI151">
            <v>28.264890410958905</v>
          </cell>
        </row>
        <row r="152">
          <cell r="B152">
            <v>42777</v>
          </cell>
          <cell r="C152">
            <v>35.125999999999998</v>
          </cell>
          <cell r="D152">
            <v>32.768999999999998</v>
          </cell>
          <cell r="E152">
            <v>34.011000000000003</v>
          </cell>
          <cell r="F152">
            <v>34.179000000000002</v>
          </cell>
          <cell r="G152">
            <v>33.652999999999999</v>
          </cell>
          <cell r="H152">
            <v>33.125999999999998</v>
          </cell>
          <cell r="I152">
            <v>33.633000000000003</v>
          </cell>
          <cell r="J152">
            <v>33.686</v>
          </cell>
          <cell r="K152">
            <v>33.558</v>
          </cell>
          <cell r="L152">
            <v>34.523000000000003</v>
          </cell>
          <cell r="M152">
            <v>35.436999999999998</v>
          </cell>
          <cell r="O152">
            <v>42777</v>
          </cell>
          <cell r="P152">
            <v>27.192</v>
          </cell>
          <cell r="Q152">
            <v>22.122</v>
          </cell>
          <cell r="R152">
            <v>23.242999999999999</v>
          </cell>
          <cell r="S152">
            <v>23.030999999999999</v>
          </cell>
          <cell r="T152">
            <v>22.96</v>
          </cell>
          <cell r="U152">
            <v>22.783999999999999</v>
          </cell>
          <cell r="V152">
            <v>23.585000000000001</v>
          </cell>
          <cell r="AC152">
            <v>30.877191256830603</v>
          </cell>
          <cell r="AD152">
            <v>27.061430136986299</v>
          </cell>
          <cell r="AE152">
            <v>28.258232876712327</v>
          </cell>
          <cell r="AF152">
            <v>28.223219178082193</v>
          </cell>
          <cell r="AG152">
            <v>27.96564845173042</v>
          </cell>
          <cell r="AH152">
            <v>27.619711415525114</v>
          </cell>
          <cell r="AI152">
            <v>28.264890410958905</v>
          </cell>
        </row>
        <row r="153">
          <cell r="B153">
            <v>42776</v>
          </cell>
          <cell r="C153">
            <v>35.125999999999998</v>
          </cell>
          <cell r="D153">
            <v>32.768999999999998</v>
          </cell>
          <cell r="E153">
            <v>34.011000000000003</v>
          </cell>
          <cell r="F153">
            <v>34.179000000000002</v>
          </cell>
          <cell r="G153">
            <v>33.652999999999999</v>
          </cell>
          <cell r="H153">
            <v>33.125999999999998</v>
          </cell>
          <cell r="I153">
            <v>33.633000000000003</v>
          </cell>
          <cell r="J153">
            <v>33.686</v>
          </cell>
          <cell r="K153">
            <v>33.558</v>
          </cell>
          <cell r="L153">
            <v>34.523000000000003</v>
          </cell>
          <cell r="M153">
            <v>35.436999999999998</v>
          </cell>
          <cell r="O153">
            <v>42776</v>
          </cell>
          <cell r="P153">
            <v>27.192</v>
          </cell>
          <cell r="Q153">
            <v>22.122</v>
          </cell>
          <cell r="R153">
            <v>23.242999999999999</v>
          </cell>
          <cell r="S153">
            <v>23.030999999999999</v>
          </cell>
          <cell r="T153">
            <v>22.96</v>
          </cell>
          <cell r="U153">
            <v>22.783999999999999</v>
          </cell>
          <cell r="V153">
            <v>23.585000000000001</v>
          </cell>
          <cell r="AC153">
            <v>30.877191256830603</v>
          </cell>
          <cell r="AD153">
            <v>27.061430136986299</v>
          </cell>
          <cell r="AE153">
            <v>28.258232876712327</v>
          </cell>
          <cell r="AF153">
            <v>28.223219178082193</v>
          </cell>
          <cell r="AG153">
            <v>27.96564845173042</v>
          </cell>
          <cell r="AH153">
            <v>27.619711415525114</v>
          </cell>
          <cell r="AI153">
            <v>28.264890410958905</v>
          </cell>
        </row>
        <row r="154">
          <cell r="B154">
            <v>42775</v>
          </cell>
          <cell r="C154">
            <v>35.125999999999998</v>
          </cell>
          <cell r="D154">
            <v>33.649000000000001</v>
          </cell>
          <cell r="E154">
            <v>34.302</v>
          </cell>
          <cell r="F154">
            <v>34.335000000000001</v>
          </cell>
          <cell r="G154">
            <v>33.787999999999997</v>
          </cell>
          <cell r="H154">
            <v>33.24</v>
          </cell>
          <cell r="I154">
            <v>33.701999999999998</v>
          </cell>
          <cell r="J154">
            <v>33.710999999999999</v>
          </cell>
          <cell r="K154">
            <v>33.578000000000003</v>
          </cell>
          <cell r="L154">
            <v>34.540999999999997</v>
          </cell>
          <cell r="M154">
            <v>35.451999999999998</v>
          </cell>
          <cell r="O154">
            <v>42775</v>
          </cell>
          <cell r="P154">
            <v>27.192</v>
          </cell>
          <cell r="Q154">
            <v>22.315000000000001</v>
          </cell>
          <cell r="R154">
            <v>23.015000000000001</v>
          </cell>
          <cell r="S154">
            <v>22.690999999999999</v>
          </cell>
          <cell r="T154">
            <v>22.606000000000002</v>
          </cell>
          <cell r="U154">
            <v>22.420999999999999</v>
          </cell>
          <cell r="V154">
            <v>23.18</v>
          </cell>
          <cell r="AC154">
            <v>30.877191256830603</v>
          </cell>
          <cell r="AD154">
            <v>27.573147945205481</v>
          </cell>
          <cell r="AE154">
            <v>28.271958904109589</v>
          </cell>
          <cell r="AF154">
            <v>28.114232876712329</v>
          </cell>
          <cell r="AG154">
            <v>27.840561020036432</v>
          </cell>
          <cell r="AH154">
            <v>27.47974703196347</v>
          </cell>
          <cell r="AI154">
            <v>28.080657534246576</v>
          </cell>
        </row>
        <row r="155">
          <cell r="B155">
            <v>42774</v>
          </cell>
          <cell r="C155">
            <v>35.125999999999998</v>
          </cell>
          <cell r="D155">
            <v>33.6</v>
          </cell>
          <cell r="E155">
            <v>34.033999999999999</v>
          </cell>
          <cell r="F155">
            <v>34.012999999999998</v>
          </cell>
          <cell r="G155">
            <v>33.456000000000003</v>
          </cell>
          <cell r="H155">
            <v>32.933</v>
          </cell>
          <cell r="I155">
            <v>33.585000000000001</v>
          </cell>
          <cell r="J155">
            <v>33.756999999999998</v>
          </cell>
          <cell r="K155">
            <v>33.594000000000001</v>
          </cell>
          <cell r="L155">
            <v>34.497999999999998</v>
          </cell>
          <cell r="M155">
            <v>35.387999999999998</v>
          </cell>
          <cell r="O155">
            <v>42774</v>
          </cell>
          <cell r="P155">
            <v>27.192</v>
          </cell>
          <cell r="Q155">
            <v>22.579000000000001</v>
          </cell>
          <cell r="R155">
            <v>23.329000000000001</v>
          </cell>
          <cell r="S155">
            <v>23.027999999999999</v>
          </cell>
          <cell r="T155">
            <v>22.952999999999999</v>
          </cell>
          <cell r="U155">
            <v>22.777999999999999</v>
          </cell>
          <cell r="V155">
            <v>23.684000000000001</v>
          </cell>
          <cell r="AC155">
            <v>30.877191256830603</v>
          </cell>
          <cell r="AD155">
            <v>27.691938812785388</v>
          </cell>
          <cell r="AE155">
            <v>28.314890410958906</v>
          </cell>
          <cell r="AF155">
            <v>28.144301369863008</v>
          </cell>
          <cell r="AG155">
            <v>27.869704918032788</v>
          </cell>
          <cell r="AH155">
            <v>27.526273972602738</v>
          </cell>
          <cell r="AI155">
            <v>28.295424657534252</v>
          </cell>
        </row>
        <row r="156">
          <cell r="B156">
            <v>42773</v>
          </cell>
          <cell r="C156">
            <v>35.125999999999998</v>
          </cell>
          <cell r="D156">
            <v>34.192999999999998</v>
          </cell>
          <cell r="E156">
            <v>34.883000000000003</v>
          </cell>
          <cell r="F156">
            <v>34.851999999999997</v>
          </cell>
          <cell r="G156">
            <v>34.293999999999997</v>
          </cell>
          <cell r="H156">
            <v>33.710999999999999</v>
          </cell>
          <cell r="I156">
            <v>34.189</v>
          </cell>
          <cell r="J156">
            <v>34.247999999999998</v>
          </cell>
          <cell r="K156">
            <v>34.093000000000004</v>
          </cell>
          <cell r="L156">
            <v>35.061999999999998</v>
          </cell>
          <cell r="M156">
            <v>35.981000000000002</v>
          </cell>
          <cell r="O156">
            <v>42773</v>
          </cell>
          <cell r="P156">
            <v>27.192</v>
          </cell>
          <cell r="Q156">
            <v>22.079000000000001</v>
          </cell>
          <cell r="R156">
            <v>22.847999999999999</v>
          </cell>
          <cell r="S156">
            <v>22.488</v>
          </cell>
          <cell r="T156">
            <v>22.381</v>
          </cell>
          <cell r="U156">
            <v>22.177</v>
          </cell>
          <cell r="V156">
            <v>22.937999999999999</v>
          </cell>
          <cell r="AC156">
            <v>30.877191256830603</v>
          </cell>
          <cell r="AD156">
            <v>27.699010958904108</v>
          </cell>
          <cell r="AE156">
            <v>28.453342465753426</v>
          </cell>
          <cell r="AF156">
            <v>28.24657534246575</v>
          </cell>
          <cell r="AG156">
            <v>27.957759562841527</v>
          </cell>
          <cell r="AH156">
            <v>27.570066666666666</v>
          </cell>
          <cell r="AI156">
            <v>28.178191780821916</v>
          </cell>
        </row>
        <row r="157">
          <cell r="B157">
            <v>42772</v>
          </cell>
          <cell r="C157">
            <v>35.125999999999998</v>
          </cell>
          <cell r="D157">
            <v>32.442</v>
          </cell>
          <cell r="E157">
            <v>33.463999999999999</v>
          </cell>
          <cell r="F157">
            <v>33.612000000000002</v>
          </cell>
          <cell r="G157">
            <v>32.920999999999999</v>
          </cell>
          <cell r="H157">
            <v>32.317999999999998</v>
          </cell>
          <cell r="I157">
            <v>32.802</v>
          </cell>
          <cell r="J157">
            <v>32.819000000000003</v>
          </cell>
          <cell r="K157">
            <v>32.673999999999999</v>
          </cell>
          <cell r="L157">
            <v>33.601999999999997</v>
          </cell>
          <cell r="M157">
            <v>34.481000000000002</v>
          </cell>
          <cell r="O157">
            <v>42772</v>
          </cell>
          <cell r="P157">
            <v>27.192</v>
          </cell>
          <cell r="Q157">
            <v>21.792000000000002</v>
          </cell>
          <cell r="R157">
            <v>22.407</v>
          </cell>
          <cell r="S157">
            <v>22.222999999999999</v>
          </cell>
          <cell r="T157">
            <v>22.009</v>
          </cell>
          <cell r="U157">
            <v>21.783999999999999</v>
          </cell>
          <cell r="V157">
            <v>22.544</v>
          </cell>
          <cell r="AC157">
            <v>30.877191256830603</v>
          </cell>
          <cell r="AD157">
            <v>26.73282191780822</v>
          </cell>
          <cell r="AE157">
            <v>27.556835616438356</v>
          </cell>
          <cell r="AF157">
            <v>27.527465753424661</v>
          </cell>
          <cell r="AG157">
            <v>27.117167577413479</v>
          </cell>
          <cell r="AH157">
            <v>26.709486757990867</v>
          </cell>
          <cell r="AI157">
            <v>27.321698630136989</v>
          </cell>
        </row>
        <row r="158">
          <cell r="B158">
            <v>42771</v>
          </cell>
          <cell r="C158">
            <v>35.125999999999998</v>
          </cell>
          <cell r="D158">
            <v>30.811</v>
          </cell>
          <cell r="E158">
            <v>31.937999999999999</v>
          </cell>
          <cell r="F158">
            <v>32.127000000000002</v>
          </cell>
          <cell r="G158">
            <v>31.861999999999998</v>
          </cell>
          <cell r="H158">
            <v>31.405999999999999</v>
          </cell>
          <cell r="I158">
            <v>31.893999999999998</v>
          </cell>
          <cell r="J158">
            <v>31.934999999999999</v>
          </cell>
          <cell r="K158">
            <v>31.827000000000002</v>
          </cell>
          <cell r="L158">
            <v>32.74</v>
          </cell>
          <cell r="M158">
            <v>33.606000000000002</v>
          </cell>
          <cell r="O158">
            <v>42771</v>
          </cell>
          <cell r="P158">
            <v>27.192</v>
          </cell>
          <cell r="Q158">
            <v>21.282</v>
          </cell>
          <cell r="R158">
            <v>22.152999999999999</v>
          </cell>
          <cell r="S158">
            <v>21.965</v>
          </cell>
          <cell r="T158">
            <v>21.965</v>
          </cell>
          <cell r="U158">
            <v>21.829000000000001</v>
          </cell>
          <cell r="V158">
            <v>22.608000000000001</v>
          </cell>
          <cell r="AC158">
            <v>30.877191256830603</v>
          </cell>
          <cell r="AD158">
            <v>25.702759817351595</v>
          </cell>
          <cell r="AE158">
            <v>26.710397260273972</v>
          </cell>
          <cell r="AF158">
            <v>26.697986301369863</v>
          </cell>
          <cell r="AG158">
            <v>26.598021857923495</v>
          </cell>
          <cell r="AH158">
            <v>26.307012785388128</v>
          </cell>
          <cell r="AI158">
            <v>26.932986301369862</v>
          </cell>
        </row>
        <row r="159">
          <cell r="B159">
            <v>42770</v>
          </cell>
          <cell r="C159">
            <v>35.125999999999998</v>
          </cell>
          <cell r="D159">
            <v>30.811</v>
          </cell>
          <cell r="E159">
            <v>31.937999999999999</v>
          </cell>
          <cell r="F159">
            <v>32.127000000000002</v>
          </cell>
          <cell r="G159">
            <v>31.861999999999998</v>
          </cell>
          <cell r="H159">
            <v>31.405999999999999</v>
          </cell>
          <cell r="I159">
            <v>31.893999999999998</v>
          </cell>
          <cell r="J159">
            <v>31.934999999999999</v>
          </cell>
          <cell r="K159">
            <v>31.827000000000002</v>
          </cell>
          <cell r="L159">
            <v>32.74</v>
          </cell>
          <cell r="M159">
            <v>33.606000000000002</v>
          </cell>
          <cell r="O159">
            <v>42770</v>
          </cell>
          <cell r="P159">
            <v>27.192</v>
          </cell>
          <cell r="Q159">
            <v>21.282</v>
          </cell>
          <cell r="R159">
            <v>22.152999999999999</v>
          </cell>
          <cell r="S159">
            <v>21.965</v>
          </cell>
          <cell r="T159">
            <v>21.965</v>
          </cell>
          <cell r="U159">
            <v>21.829000000000001</v>
          </cell>
          <cell r="V159">
            <v>22.608000000000001</v>
          </cell>
          <cell r="AC159">
            <v>30.877191256830603</v>
          </cell>
          <cell r="AD159">
            <v>25.702759817351595</v>
          </cell>
          <cell r="AE159">
            <v>26.710397260273972</v>
          </cell>
          <cell r="AF159">
            <v>26.697986301369863</v>
          </cell>
          <cell r="AG159">
            <v>26.598021857923495</v>
          </cell>
          <cell r="AH159">
            <v>26.307012785388128</v>
          </cell>
          <cell r="AI159">
            <v>26.932986301369862</v>
          </cell>
        </row>
        <row r="160">
          <cell r="B160">
            <v>42769</v>
          </cell>
          <cell r="C160">
            <v>35.125999999999998</v>
          </cell>
          <cell r="D160">
            <v>30.811</v>
          </cell>
          <cell r="E160">
            <v>31.937999999999999</v>
          </cell>
          <cell r="F160">
            <v>32.127000000000002</v>
          </cell>
          <cell r="G160">
            <v>31.861999999999998</v>
          </cell>
          <cell r="H160">
            <v>31.405999999999999</v>
          </cell>
          <cell r="I160">
            <v>31.893999999999998</v>
          </cell>
          <cell r="J160">
            <v>31.934999999999999</v>
          </cell>
          <cell r="K160">
            <v>31.827000000000002</v>
          </cell>
          <cell r="L160">
            <v>32.74</v>
          </cell>
          <cell r="M160">
            <v>33.606000000000002</v>
          </cell>
          <cell r="O160">
            <v>42769</v>
          </cell>
          <cell r="P160">
            <v>27.192</v>
          </cell>
          <cell r="Q160">
            <v>21.282</v>
          </cell>
          <cell r="R160">
            <v>22.152999999999999</v>
          </cell>
          <cell r="S160">
            <v>21.965</v>
          </cell>
          <cell r="T160">
            <v>21.965</v>
          </cell>
          <cell r="U160">
            <v>21.829000000000001</v>
          </cell>
          <cell r="V160">
            <v>22.608000000000001</v>
          </cell>
          <cell r="AC160">
            <v>30.877191256830603</v>
          </cell>
          <cell r="AD160">
            <v>25.702759817351595</v>
          </cell>
          <cell r="AE160">
            <v>26.710397260273972</v>
          </cell>
          <cell r="AF160">
            <v>26.697986301369863</v>
          </cell>
          <cell r="AG160">
            <v>26.598021857923495</v>
          </cell>
          <cell r="AH160">
            <v>26.307012785388128</v>
          </cell>
          <cell r="AI160">
            <v>26.932986301369862</v>
          </cell>
        </row>
        <row r="161">
          <cell r="B161">
            <v>42768</v>
          </cell>
          <cell r="C161">
            <v>35.125999999999998</v>
          </cell>
          <cell r="D161">
            <v>33.628999999999998</v>
          </cell>
          <cell r="E161">
            <v>33.826999999999998</v>
          </cell>
          <cell r="F161">
            <v>33.683999999999997</v>
          </cell>
          <cell r="G161">
            <v>32.978000000000002</v>
          </cell>
          <cell r="H161">
            <v>32.417999999999999</v>
          </cell>
          <cell r="I161">
            <v>32.923000000000002</v>
          </cell>
          <cell r="J161">
            <v>32.963000000000001</v>
          </cell>
          <cell r="K161">
            <v>32.834000000000003</v>
          </cell>
          <cell r="L161">
            <v>33.771000000000001</v>
          </cell>
          <cell r="M161">
            <v>34.659999999999997</v>
          </cell>
          <cell r="O161">
            <v>42768</v>
          </cell>
          <cell r="P161">
            <v>27.192</v>
          </cell>
          <cell r="Q161">
            <v>22.126000000000001</v>
          </cell>
          <cell r="R161">
            <v>22.667000000000002</v>
          </cell>
          <cell r="S161">
            <v>22.207000000000001</v>
          </cell>
          <cell r="T161">
            <v>21.991</v>
          </cell>
          <cell r="U161">
            <v>21.79</v>
          </cell>
          <cell r="V161">
            <v>22.568000000000001</v>
          </cell>
          <cell r="AC161">
            <v>30.877191256830603</v>
          </cell>
          <cell r="AD161">
            <v>27.462551598173516</v>
          </cell>
          <cell r="AE161">
            <v>27.864808219178087</v>
          </cell>
          <cell r="AF161">
            <v>27.552452054794522</v>
          </cell>
          <cell r="AG161">
            <v>27.134276867030966</v>
          </cell>
          <cell r="AH161">
            <v>26.759439269406393</v>
          </cell>
          <cell r="AI161">
            <v>27.390876712328769</v>
          </cell>
        </row>
        <row r="162">
          <cell r="B162">
            <v>42767</v>
          </cell>
          <cell r="C162">
            <v>35.125999999999998</v>
          </cell>
          <cell r="D162">
            <v>34.302999999999997</v>
          </cell>
          <cell r="E162">
            <v>34.831000000000003</v>
          </cell>
          <cell r="F162">
            <v>34.21</v>
          </cell>
          <cell r="G162">
            <v>33.469000000000001</v>
          </cell>
          <cell r="H162">
            <v>32.889000000000003</v>
          </cell>
          <cell r="I162">
            <v>33.351999999999997</v>
          </cell>
          <cell r="J162">
            <v>33.329000000000001</v>
          </cell>
          <cell r="K162">
            <v>33.197000000000003</v>
          </cell>
          <cell r="L162">
            <v>34.152000000000001</v>
          </cell>
          <cell r="M162">
            <v>35.061</v>
          </cell>
          <cell r="O162">
            <v>42767</v>
          </cell>
          <cell r="P162">
            <v>27.192</v>
          </cell>
          <cell r="Q162">
            <v>22.364000000000001</v>
          </cell>
          <cell r="R162">
            <v>22.931999999999999</v>
          </cell>
          <cell r="S162">
            <v>22.448</v>
          </cell>
          <cell r="T162">
            <v>22.236000000000001</v>
          </cell>
          <cell r="U162">
            <v>22.030999999999999</v>
          </cell>
          <cell r="V162">
            <v>22.785</v>
          </cell>
          <cell r="AC162">
            <v>30.877191256830603</v>
          </cell>
          <cell r="AD162">
            <v>27.902823744292235</v>
          </cell>
          <cell r="AE162">
            <v>28.474</v>
          </cell>
          <cell r="AF162">
            <v>27.926191780821917</v>
          </cell>
          <cell r="AG162">
            <v>27.49443533697632</v>
          </cell>
          <cell r="AH162">
            <v>27.10798264840183</v>
          </cell>
          <cell r="AI162">
            <v>27.706616438356161</v>
          </cell>
        </row>
        <row r="163">
          <cell r="B163">
            <v>42766</v>
          </cell>
          <cell r="C163">
            <v>35.125999999999998</v>
          </cell>
          <cell r="D163">
            <v>33.732999999999997</v>
          </cell>
          <cell r="E163">
            <v>34.960999999999999</v>
          </cell>
          <cell r="F163">
            <v>34.665999999999997</v>
          </cell>
          <cell r="G163">
            <v>34.186999999999998</v>
          </cell>
          <cell r="H163">
            <v>33.808999999999997</v>
          </cell>
          <cell r="I163">
            <v>34.409999999999997</v>
          </cell>
          <cell r="J163">
            <v>34.453000000000003</v>
          </cell>
          <cell r="K163">
            <v>34.335000000000001</v>
          </cell>
          <cell r="L163">
            <v>35.302999999999997</v>
          </cell>
          <cell r="M163">
            <v>36.228000000000002</v>
          </cell>
          <cell r="O163">
            <v>42766</v>
          </cell>
          <cell r="P163">
            <v>27.192</v>
          </cell>
          <cell r="Q163">
            <v>23.137</v>
          </cell>
          <cell r="R163">
            <v>23.542999999999999</v>
          </cell>
          <cell r="S163">
            <v>23.140999999999998</v>
          </cell>
          <cell r="T163">
            <v>23.184000000000001</v>
          </cell>
          <cell r="U163">
            <v>23.009</v>
          </cell>
          <cell r="V163">
            <v>23.866</v>
          </cell>
          <cell r="AC163">
            <v>30.877191256830603</v>
          </cell>
          <cell r="AD163">
            <v>28.052769863013694</v>
          </cell>
          <cell r="AE163">
            <v>28.860972602739725</v>
          </cell>
          <cell r="AF163">
            <v>28.508808219178079</v>
          </cell>
          <cell r="AG163">
            <v>28.334766848816031</v>
          </cell>
          <cell r="AH163">
            <v>28.058863013698627</v>
          </cell>
          <cell r="AI163">
            <v>28.77690410958904</v>
          </cell>
        </row>
        <row r="164">
          <cell r="B164">
            <v>42765</v>
          </cell>
          <cell r="C164">
            <v>35.125999999999998</v>
          </cell>
          <cell r="D164">
            <v>33.972000000000001</v>
          </cell>
          <cell r="E164">
            <v>34.750999999999998</v>
          </cell>
          <cell r="F164">
            <v>34.368000000000002</v>
          </cell>
          <cell r="G164">
            <v>33.981999999999999</v>
          </cell>
          <cell r="H164">
            <v>33.6</v>
          </cell>
          <cell r="I164">
            <v>34.182000000000002</v>
          </cell>
          <cell r="J164">
            <v>34.182000000000002</v>
          </cell>
          <cell r="K164">
            <v>34.061999999999998</v>
          </cell>
          <cell r="L164">
            <v>35.037999999999997</v>
          </cell>
          <cell r="M164">
            <v>35.991</v>
          </cell>
          <cell r="O164">
            <v>42765</v>
          </cell>
          <cell r="P164">
            <v>27.192</v>
          </cell>
          <cell r="Q164">
            <v>22.670999999999999</v>
          </cell>
          <cell r="R164">
            <v>23.713999999999999</v>
          </cell>
          <cell r="S164">
            <v>23.326000000000001</v>
          </cell>
          <cell r="T164">
            <v>23.402000000000001</v>
          </cell>
          <cell r="U164">
            <v>23.227</v>
          </cell>
          <cell r="V164">
            <v>24.07</v>
          </cell>
          <cell r="AC164">
            <v>30.877191256830603</v>
          </cell>
          <cell r="AD164">
            <v>27.913838356164387</v>
          </cell>
          <cell r="AE164">
            <v>28.854520547945203</v>
          </cell>
          <cell r="AF164">
            <v>28.468849315068493</v>
          </cell>
          <cell r="AG164">
            <v>28.354750455373406</v>
          </cell>
          <cell r="AH164">
            <v>28.077206392694066</v>
          </cell>
          <cell r="AI164">
            <v>28.779698630136988</v>
          </cell>
        </row>
        <row r="165">
          <cell r="B165">
            <v>42764</v>
          </cell>
          <cell r="C165">
            <v>35.125999999999998</v>
          </cell>
          <cell r="D165">
            <v>34.683</v>
          </cell>
          <cell r="E165">
            <v>34.734000000000002</v>
          </cell>
          <cell r="F165">
            <v>34.017000000000003</v>
          </cell>
          <cell r="G165">
            <v>33.506999999999998</v>
          </cell>
          <cell r="H165">
            <v>33.133000000000003</v>
          </cell>
          <cell r="I165">
            <v>33.673999999999999</v>
          </cell>
          <cell r="J165">
            <v>33.716999999999999</v>
          </cell>
          <cell r="K165">
            <v>33.591999999999999</v>
          </cell>
          <cell r="L165">
            <v>34.534999999999997</v>
          </cell>
          <cell r="M165">
            <v>35.441000000000003</v>
          </cell>
          <cell r="O165">
            <v>42764</v>
          </cell>
          <cell r="P165">
            <v>27.192</v>
          </cell>
          <cell r="Q165">
            <v>23.271000000000001</v>
          </cell>
          <cell r="R165">
            <v>23.428999999999998</v>
          </cell>
          <cell r="S165">
            <v>22.824000000000002</v>
          </cell>
          <cell r="T165">
            <v>22.817</v>
          </cell>
          <cell r="U165">
            <v>22.643999999999998</v>
          </cell>
          <cell r="V165">
            <v>23.443999999999999</v>
          </cell>
          <cell r="AC165">
            <v>30.877191256830603</v>
          </cell>
          <cell r="AD165">
            <v>28.565334246575343</v>
          </cell>
          <cell r="AE165">
            <v>28.694342465753426</v>
          </cell>
          <cell r="AF165">
            <v>28.037178082191783</v>
          </cell>
          <cell r="AG165">
            <v>27.821244080145718</v>
          </cell>
          <cell r="AH165">
            <v>27.548445662100459</v>
          </cell>
          <cell r="AI165">
            <v>28.208657534246573</v>
          </cell>
        </row>
        <row r="166">
          <cell r="B166">
            <v>42763</v>
          </cell>
          <cell r="C166">
            <v>35.125999999999998</v>
          </cell>
          <cell r="D166">
            <v>34.683</v>
          </cell>
          <cell r="E166">
            <v>34.734000000000002</v>
          </cell>
          <cell r="F166">
            <v>34.017000000000003</v>
          </cell>
          <cell r="G166">
            <v>33.506999999999998</v>
          </cell>
          <cell r="H166">
            <v>33.133000000000003</v>
          </cell>
          <cell r="I166">
            <v>33.673999999999999</v>
          </cell>
          <cell r="J166">
            <v>33.716999999999999</v>
          </cell>
          <cell r="K166">
            <v>33.591999999999999</v>
          </cell>
          <cell r="L166">
            <v>34.534999999999997</v>
          </cell>
          <cell r="M166">
            <v>35.441000000000003</v>
          </cell>
          <cell r="O166">
            <v>42763</v>
          </cell>
          <cell r="P166">
            <v>27.192</v>
          </cell>
          <cell r="Q166">
            <v>23.271000000000001</v>
          </cell>
          <cell r="R166">
            <v>23.428999999999998</v>
          </cell>
          <cell r="S166">
            <v>22.824000000000002</v>
          </cell>
          <cell r="T166">
            <v>22.817</v>
          </cell>
          <cell r="U166">
            <v>22.643999999999998</v>
          </cell>
          <cell r="V166">
            <v>23.443999999999999</v>
          </cell>
          <cell r="AC166">
            <v>30.877191256830603</v>
          </cell>
          <cell r="AD166">
            <v>28.565334246575343</v>
          </cell>
          <cell r="AE166">
            <v>28.694342465753426</v>
          </cell>
          <cell r="AF166">
            <v>28.037178082191783</v>
          </cell>
          <cell r="AG166">
            <v>27.821244080145718</v>
          </cell>
          <cell r="AH166">
            <v>27.548445662100459</v>
          </cell>
          <cell r="AI166">
            <v>28.208657534246573</v>
          </cell>
        </row>
        <row r="167">
          <cell r="B167">
            <v>42762</v>
          </cell>
          <cell r="C167">
            <v>35.125999999999998</v>
          </cell>
          <cell r="D167">
            <v>34.683</v>
          </cell>
          <cell r="E167">
            <v>34.734000000000002</v>
          </cell>
          <cell r="F167">
            <v>34.017000000000003</v>
          </cell>
          <cell r="G167">
            <v>33.506999999999998</v>
          </cell>
          <cell r="H167">
            <v>33.133000000000003</v>
          </cell>
          <cell r="I167">
            <v>33.673999999999999</v>
          </cell>
          <cell r="J167">
            <v>33.716999999999999</v>
          </cell>
          <cell r="K167">
            <v>33.591999999999999</v>
          </cell>
          <cell r="L167">
            <v>34.534999999999997</v>
          </cell>
          <cell r="M167">
            <v>35.441000000000003</v>
          </cell>
          <cell r="O167">
            <v>42762</v>
          </cell>
          <cell r="P167">
            <v>27.192</v>
          </cell>
          <cell r="Q167">
            <v>23.271000000000001</v>
          </cell>
          <cell r="R167">
            <v>23.428999999999998</v>
          </cell>
          <cell r="S167">
            <v>22.824000000000002</v>
          </cell>
          <cell r="T167">
            <v>22.817</v>
          </cell>
          <cell r="U167">
            <v>22.643999999999998</v>
          </cell>
          <cell r="V167">
            <v>23.443999999999999</v>
          </cell>
          <cell r="AC167">
            <v>30.877191256830603</v>
          </cell>
          <cell r="AD167">
            <v>28.565334246575343</v>
          </cell>
          <cell r="AE167">
            <v>28.694342465753426</v>
          </cell>
          <cell r="AF167">
            <v>28.037178082191783</v>
          </cell>
          <cell r="AG167">
            <v>27.821244080145718</v>
          </cell>
          <cell r="AH167">
            <v>27.548445662100459</v>
          </cell>
          <cell r="AI167">
            <v>28.208657534246573</v>
          </cell>
        </row>
        <row r="168">
          <cell r="B168">
            <v>42761</v>
          </cell>
          <cell r="C168">
            <v>35.125999999999998</v>
          </cell>
          <cell r="D168">
            <v>36.005000000000003</v>
          </cell>
          <cell r="E168">
            <v>36.174999999999997</v>
          </cell>
          <cell r="F168">
            <v>34.457000000000001</v>
          </cell>
          <cell r="G168">
            <v>34.548000000000002</v>
          </cell>
          <cell r="H168">
            <v>34.143999999999998</v>
          </cell>
          <cell r="I168">
            <v>34.725000000000001</v>
          </cell>
          <cell r="J168">
            <v>34.793999999999997</v>
          </cell>
          <cell r="K168">
            <v>34.706000000000003</v>
          </cell>
          <cell r="L168">
            <v>35.654000000000003</v>
          </cell>
          <cell r="M168">
            <v>36.338999999999999</v>
          </cell>
          <cell r="O168">
            <v>42761</v>
          </cell>
          <cell r="P168">
            <v>27.192</v>
          </cell>
          <cell r="Q168">
            <v>24.178999999999998</v>
          </cell>
          <cell r="R168">
            <v>24.131</v>
          </cell>
          <cell r="S168">
            <v>23.398</v>
          </cell>
          <cell r="T168">
            <v>23.422999999999998</v>
          </cell>
          <cell r="U168">
            <v>23.279</v>
          </cell>
          <cell r="V168">
            <v>24.122</v>
          </cell>
          <cell r="AC168">
            <v>30.877191256830603</v>
          </cell>
          <cell r="AD168">
            <v>29.665399999999998</v>
          </cell>
          <cell r="AE168">
            <v>29.740534246575344</v>
          </cell>
          <cell r="AF168">
            <v>28.548767123287671</v>
          </cell>
          <cell r="AG168">
            <v>28.63087795992714</v>
          </cell>
          <cell r="AH168">
            <v>28.359255707762557</v>
          </cell>
          <cell r="AI168">
            <v>29.060383561643839</v>
          </cell>
        </row>
        <row r="169">
          <cell r="B169">
            <v>42760</v>
          </cell>
          <cell r="C169">
            <v>35.125999999999998</v>
          </cell>
          <cell r="D169">
            <v>35.521000000000001</v>
          </cell>
          <cell r="E169">
            <v>35.192</v>
          </cell>
          <cell r="F169">
            <v>33.883000000000003</v>
          </cell>
          <cell r="G169">
            <v>34.008000000000003</v>
          </cell>
          <cell r="H169">
            <v>33.503</v>
          </cell>
          <cell r="I169">
            <v>34.055</v>
          </cell>
          <cell r="J169">
            <v>34.097999999999999</v>
          </cell>
          <cell r="K169">
            <v>33.970999999999997</v>
          </cell>
          <cell r="L169">
            <v>34.905000000000001</v>
          </cell>
          <cell r="M169">
            <v>35.795000000000002</v>
          </cell>
          <cell r="O169">
            <v>42760</v>
          </cell>
          <cell r="P169">
            <v>27.192</v>
          </cell>
          <cell r="Q169">
            <v>23.356000000000002</v>
          </cell>
          <cell r="R169">
            <v>23.324999999999999</v>
          </cell>
          <cell r="S169">
            <v>22.6</v>
          </cell>
          <cell r="T169">
            <v>22.568000000000001</v>
          </cell>
          <cell r="U169">
            <v>22.437000000000001</v>
          </cell>
          <cell r="V169">
            <v>23.239000000000001</v>
          </cell>
          <cell r="AC169">
            <v>30.877191256830603</v>
          </cell>
          <cell r="AD169">
            <v>28.999671232876715</v>
          </cell>
          <cell r="AE169">
            <v>28.852095890410961</v>
          </cell>
          <cell r="AF169">
            <v>27.855095890410961</v>
          </cell>
          <cell r="AG169">
            <v>27.923336976320584</v>
          </cell>
          <cell r="AH169">
            <v>27.611239269406394</v>
          </cell>
          <cell r="AI169">
            <v>28.276589041095889</v>
          </cell>
        </row>
        <row r="170">
          <cell r="B170">
            <v>42759</v>
          </cell>
          <cell r="C170">
            <v>35.125999999999998</v>
          </cell>
          <cell r="D170">
            <v>35.250999999999998</v>
          </cell>
          <cell r="E170">
            <v>35.045999999999999</v>
          </cell>
          <cell r="F170">
            <v>33.633000000000003</v>
          </cell>
          <cell r="G170">
            <v>33.902000000000001</v>
          </cell>
          <cell r="H170">
            <v>33.439</v>
          </cell>
          <cell r="I170">
            <v>33.909999999999997</v>
          </cell>
          <cell r="J170">
            <v>33.954999999999998</v>
          </cell>
          <cell r="K170">
            <v>33.862000000000002</v>
          </cell>
          <cell r="L170">
            <v>34.82</v>
          </cell>
          <cell r="M170">
            <v>35.737000000000002</v>
          </cell>
          <cell r="O170">
            <v>42759</v>
          </cell>
          <cell r="P170">
            <v>27.192</v>
          </cell>
          <cell r="Q170">
            <v>23.673999999999999</v>
          </cell>
          <cell r="R170">
            <v>23.763000000000002</v>
          </cell>
          <cell r="S170">
            <v>22.948</v>
          </cell>
          <cell r="T170">
            <v>23.021000000000001</v>
          </cell>
          <cell r="U170">
            <v>22.92</v>
          </cell>
          <cell r="V170">
            <v>23.684999999999999</v>
          </cell>
          <cell r="AC170">
            <v>30.877191256830603</v>
          </cell>
          <cell r="AD170">
            <v>29.044882191780818</v>
          </cell>
          <cell r="AE170">
            <v>29.018095890410962</v>
          </cell>
          <cell r="AF170">
            <v>27.924575342465758</v>
          </cell>
          <cell r="AG170">
            <v>28.114655737704918</v>
          </cell>
          <cell r="AH170">
            <v>27.83847305936073</v>
          </cell>
          <cell r="AI170">
            <v>28.447328767123285</v>
          </cell>
        </row>
        <row r="171">
          <cell r="B171">
            <v>42758</v>
          </cell>
          <cell r="C171">
            <v>35.125999999999998</v>
          </cell>
          <cell r="D171">
            <v>34.805999999999997</v>
          </cell>
          <cell r="E171">
            <v>34.484999999999999</v>
          </cell>
          <cell r="F171">
            <v>33.329000000000001</v>
          </cell>
          <cell r="G171">
            <v>33.435000000000002</v>
          </cell>
          <cell r="H171">
            <v>32.923000000000002</v>
          </cell>
          <cell r="I171">
            <v>33.466999999999999</v>
          </cell>
          <cell r="J171">
            <v>33.545000000000002</v>
          </cell>
          <cell r="K171">
            <v>33.401000000000003</v>
          </cell>
          <cell r="L171">
            <v>34.335999999999999</v>
          </cell>
          <cell r="M171">
            <v>35.247</v>
          </cell>
          <cell r="O171">
            <v>42758</v>
          </cell>
          <cell r="P171">
            <v>27.192</v>
          </cell>
          <cell r="Q171">
            <v>22.719000000000001</v>
          </cell>
          <cell r="R171">
            <v>22.683</v>
          </cell>
          <cell r="S171">
            <v>22.088000000000001</v>
          </cell>
          <cell r="T171">
            <v>22.059000000000001</v>
          </cell>
          <cell r="U171">
            <v>21.928000000000001</v>
          </cell>
          <cell r="V171">
            <v>22.707000000000001</v>
          </cell>
          <cell r="AC171">
            <v>30.877191256830603</v>
          </cell>
          <cell r="AD171">
            <v>28.326484931506851</v>
          </cell>
          <cell r="AE171">
            <v>28.179821917808219</v>
          </cell>
          <cell r="AF171">
            <v>27.323534246575345</v>
          </cell>
          <cell r="AG171">
            <v>27.38437704918033</v>
          </cell>
          <cell r="AH171">
            <v>27.069041095890412</v>
          </cell>
          <cell r="AI171">
            <v>27.718506849315069</v>
          </cell>
        </row>
        <row r="172">
          <cell r="B172">
            <v>42757</v>
          </cell>
          <cell r="C172">
            <v>35.125999999999998</v>
          </cell>
          <cell r="D172">
            <v>34.317</v>
          </cell>
          <cell r="E172">
            <v>34.756999999999998</v>
          </cell>
          <cell r="F172">
            <v>34.116999999999997</v>
          </cell>
          <cell r="G172">
            <v>34.317999999999998</v>
          </cell>
          <cell r="H172">
            <v>33.991</v>
          </cell>
          <cell r="I172">
            <v>34.706000000000003</v>
          </cell>
          <cell r="J172">
            <v>34.779000000000003</v>
          </cell>
          <cell r="K172">
            <v>34.587000000000003</v>
          </cell>
          <cell r="L172">
            <v>35.539000000000001</v>
          </cell>
          <cell r="M172">
            <v>36.485999999999997</v>
          </cell>
          <cell r="O172">
            <v>42757</v>
          </cell>
          <cell r="P172">
            <v>27.192</v>
          </cell>
          <cell r="Q172">
            <v>22.957000000000001</v>
          </cell>
          <cell r="R172">
            <v>23.347999999999999</v>
          </cell>
          <cell r="S172">
            <v>23.079000000000001</v>
          </cell>
          <cell r="T172">
            <v>23.109000000000002</v>
          </cell>
          <cell r="U172">
            <v>23.096</v>
          </cell>
          <cell r="V172">
            <v>24.033999999999999</v>
          </cell>
          <cell r="AC172">
            <v>30.877191256830603</v>
          </cell>
          <cell r="AD172">
            <v>28.227210045662098</v>
          </cell>
          <cell r="AE172">
            <v>28.661780821917809</v>
          </cell>
          <cell r="AF172">
            <v>28.219986301369861</v>
          </cell>
          <cell r="AG172">
            <v>28.356200364298726</v>
          </cell>
          <cell r="AH172">
            <v>28.190283105022832</v>
          </cell>
          <cell r="AI172">
            <v>29.004520547945205</v>
          </cell>
        </row>
        <row r="173">
          <cell r="B173">
            <v>42756</v>
          </cell>
          <cell r="C173">
            <v>35.125999999999998</v>
          </cell>
          <cell r="D173">
            <v>34.317</v>
          </cell>
          <cell r="E173">
            <v>34.756999999999998</v>
          </cell>
          <cell r="F173">
            <v>34.116999999999997</v>
          </cell>
          <cell r="G173">
            <v>34.317999999999998</v>
          </cell>
          <cell r="H173">
            <v>33.991</v>
          </cell>
          <cell r="I173">
            <v>34.706000000000003</v>
          </cell>
          <cell r="J173">
            <v>34.779000000000003</v>
          </cell>
          <cell r="K173">
            <v>34.587000000000003</v>
          </cell>
          <cell r="L173">
            <v>35.539000000000001</v>
          </cell>
          <cell r="M173">
            <v>36.485999999999997</v>
          </cell>
          <cell r="O173">
            <v>42756</v>
          </cell>
          <cell r="P173">
            <v>27.192</v>
          </cell>
          <cell r="Q173">
            <v>22.957000000000001</v>
          </cell>
          <cell r="R173">
            <v>23.347999999999999</v>
          </cell>
          <cell r="S173">
            <v>23.079000000000001</v>
          </cell>
          <cell r="T173">
            <v>23.109000000000002</v>
          </cell>
          <cell r="U173">
            <v>23.096</v>
          </cell>
          <cell r="V173">
            <v>24.033999999999999</v>
          </cell>
          <cell r="AC173">
            <v>30.877191256830603</v>
          </cell>
          <cell r="AD173">
            <v>28.227210045662098</v>
          </cell>
          <cell r="AE173">
            <v>28.661780821917809</v>
          </cell>
          <cell r="AF173">
            <v>28.219986301369861</v>
          </cell>
          <cell r="AG173">
            <v>28.356200364298726</v>
          </cell>
          <cell r="AH173">
            <v>28.190283105022832</v>
          </cell>
          <cell r="AI173">
            <v>29.004520547945205</v>
          </cell>
        </row>
        <row r="174">
          <cell r="B174">
            <v>42755</v>
          </cell>
          <cell r="C174">
            <v>35.125999999999998</v>
          </cell>
          <cell r="D174">
            <v>34.317</v>
          </cell>
          <cell r="E174">
            <v>34.756999999999998</v>
          </cell>
          <cell r="F174">
            <v>34.116999999999997</v>
          </cell>
          <cell r="G174">
            <v>34.317999999999998</v>
          </cell>
          <cell r="H174">
            <v>33.991</v>
          </cell>
          <cell r="I174">
            <v>34.706000000000003</v>
          </cell>
          <cell r="J174">
            <v>34.779000000000003</v>
          </cell>
          <cell r="K174">
            <v>34.587000000000003</v>
          </cell>
          <cell r="L174">
            <v>35.539000000000001</v>
          </cell>
          <cell r="M174">
            <v>36.485999999999997</v>
          </cell>
          <cell r="O174">
            <v>42755</v>
          </cell>
          <cell r="P174">
            <v>27.192</v>
          </cell>
          <cell r="Q174">
            <v>22.957000000000001</v>
          </cell>
          <cell r="R174">
            <v>23.347999999999999</v>
          </cell>
          <cell r="S174">
            <v>23.079000000000001</v>
          </cell>
          <cell r="T174">
            <v>23.109000000000002</v>
          </cell>
          <cell r="U174">
            <v>23.096</v>
          </cell>
          <cell r="V174">
            <v>24.033999999999999</v>
          </cell>
          <cell r="AC174">
            <v>30.877191256830603</v>
          </cell>
          <cell r="AD174">
            <v>28.227210045662098</v>
          </cell>
          <cell r="AE174">
            <v>28.661780821917809</v>
          </cell>
          <cell r="AF174">
            <v>28.219986301369861</v>
          </cell>
          <cell r="AG174">
            <v>28.356200364298726</v>
          </cell>
          <cell r="AH174">
            <v>28.190283105022832</v>
          </cell>
          <cell r="AI174">
            <v>29.004520547945205</v>
          </cell>
        </row>
        <row r="175">
          <cell r="B175">
            <v>42754</v>
          </cell>
          <cell r="C175">
            <v>35.125999999999998</v>
          </cell>
          <cell r="D175">
            <v>35.392000000000003</v>
          </cell>
          <cell r="E175">
            <v>34.817</v>
          </cell>
          <cell r="F175">
            <v>33.715000000000003</v>
          </cell>
          <cell r="G175">
            <v>33.878999999999998</v>
          </cell>
          <cell r="H175">
            <v>33.503</v>
          </cell>
          <cell r="I175">
            <v>34.104999999999997</v>
          </cell>
          <cell r="J175">
            <v>33.947000000000003</v>
          </cell>
          <cell r="K175">
            <v>33.514000000000003</v>
          </cell>
          <cell r="L175">
            <v>34.29</v>
          </cell>
          <cell r="M175">
            <v>35.133000000000003</v>
          </cell>
          <cell r="O175">
            <v>42754</v>
          </cell>
          <cell r="P175">
            <v>27.192</v>
          </cell>
          <cell r="Q175">
            <v>23.038</v>
          </cell>
          <cell r="R175">
            <v>23.050999999999998</v>
          </cell>
          <cell r="S175">
            <v>22.388999999999999</v>
          </cell>
          <cell r="T175">
            <v>22.332999999999998</v>
          </cell>
          <cell r="U175">
            <v>22.288</v>
          </cell>
          <cell r="V175">
            <v>23.129000000000001</v>
          </cell>
          <cell r="AC175">
            <v>30.877191256830603</v>
          </cell>
          <cell r="AD175">
            <v>28.769353424657538</v>
          </cell>
          <cell r="AE175">
            <v>28.53105479452055</v>
          </cell>
          <cell r="AF175">
            <v>27.664123287671238</v>
          </cell>
          <cell r="AG175">
            <v>27.73795810564663</v>
          </cell>
          <cell r="AH175">
            <v>27.531908675799087</v>
          </cell>
          <cell r="AI175">
            <v>28.241109589041095</v>
          </cell>
        </row>
        <row r="176">
          <cell r="B176">
            <v>42753</v>
          </cell>
          <cell r="C176">
            <v>35.125999999999998</v>
          </cell>
          <cell r="D176">
            <v>33.255000000000003</v>
          </cell>
          <cell r="E176">
            <v>33.482999999999997</v>
          </cell>
          <cell r="F176">
            <v>32.777000000000001</v>
          </cell>
          <cell r="G176">
            <v>32.960999999999999</v>
          </cell>
          <cell r="H176">
            <v>32.484999999999999</v>
          </cell>
          <cell r="I176">
            <v>32.978000000000002</v>
          </cell>
          <cell r="J176">
            <v>32.930999999999997</v>
          </cell>
          <cell r="K176">
            <v>32.774999999999999</v>
          </cell>
          <cell r="L176">
            <v>33.680999999999997</v>
          </cell>
          <cell r="M176">
            <v>34.539000000000001</v>
          </cell>
          <cell r="O176">
            <v>42753</v>
          </cell>
          <cell r="P176">
            <v>27.192</v>
          </cell>
          <cell r="Q176">
            <v>23.169</v>
          </cell>
          <cell r="R176">
            <v>23.736000000000001</v>
          </cell>
          <cell r="S176">
            <v>23.46</v>
          </cell>
          <cell r="T176">
            <v>23.18</v>
          </cell>
          <cell r="U176">
            <v>23.053999999999998</v>
          </cell>
          <cell r="V176">
            <v>23.863</v>
          </cell>
          <cell r="AC176">
            <v>30.877191256830603</v>
          </cell>
          <cell r="AD176">
            <v>27.848167123287674</v>
          </cell>
          <cell r="AE176">
            <v>28.275698630136986</v>
          </cell>
          <cell r="AF176">
            <v>27.799424657534249</v>
          </cell>
          <cell r="AG176">
            <v>27.758719489981782</v>
          </cell>
          <cell r="AH176">
            <v>27.46374611872146</v>
          </cell>
          <cell r="AI176">
            <v>28.108342465753427</v>
          </cell>
        </row>
        <row r="177">
          <cell r="B177">
            <v>42752</v>
          </cell>
          <cell r="C177">
            <v>35.125999999999998</v>
          </cell>
          <cell r="D177">
            <v>34.674999999999997</v>
          </cell>
          <cell r="E177">
            <v>34.351999999999997</v>
          </cell>
          <cell r="F177">
            <v>32.957000000000001</v>
          </cell>
          <cell r="G177">
            <v>32.854999999999997</v>
          </cell>
          <cell r="H177">
            <v>32.409999999999997</v>
          </cell>
          <cell r="I177">
            <v>32.973999999999997</v>
          </cell>
          <cell r="J177">
            <v>33.024999999999999</v>
          </cell>
          <cell r="K177">
            <v>32.896000000000001</v>
          </cell>
          <cell r="L177">
            <v>33.828000000000003</v>
          </cell>
          <cell r="M177">
            <v>34.723999999999997</v>
          </cell>
          <cell r="O177">
            <v>42752</v>
          </cell>
          <cell r="P177">
            <v>27.192</v>
          </cell>
          <cell r="Q177">
            <v>22.686</v>
          </cell>
          <cell r="R177">
            <v>22.803000000000001</v>
          </cell>
          <cell r="S177">
            <v>22.213000000000001</v>
          </cell>
          <cell r="T177">
            <v>21.937000000000001</v>
          </cell>
          <cell r="U177">
            <v>21.844000000000001</v>
          </cell>
          <cell r="V177">
            <v>22.651</v>
          </cell>
          <cell r="AC177">
            <v>30.877191256830603</v>
          </cell>
          <cell r="AD177">
            <v>28.2480200913242</v>
          </cell>
          <cell r="AE177">
            <v>28.181986301369861</v>
          </cell>
          <cell r="AF177">
            <v>27.21705479452055</v>
          </cell>
          <cell r="AG177">
            <v>27.04797632058288</v>
          </cell>
          <cell r="AH177">
            <v>26.784449315068496</v>
          </cell>
          <cell r="AI177">
            <v>27.458972602739724</v>
          </cell>
        </row>
        <row r="178">
          <cell r="B178">
            <v>42751</v>
          </cell>
          <cell r="C178">
            <v>35.125999999999998</v>
          </cell>
          <cell r="D178">
            <v>34.71</v>
          </cell>
          <cell r="E178">
            <v>34.128</v>
          </cell>
          <cell r="F178">
            <v>33.517000000000003</v>
          </cell>
          <cell r="G178">
            <v>33.223999999999997</v>
          </cell>
          <cell r="H178">
            <v>32.546999999999997</v>
          </cell>
          <cell r="I178">
            <v>33.030999999999999</v>
          </cell>
          <cell r="J178">
            <v>32.984000000000002</v>
          </cell>
          <cell r="K178">
            <v>32.753</v>
          </cell>
          <cell r="L178">
            <v>33.557000000000002</v>
          </cell>
          <cell r="M178">
            <v>34.363999999999997</v>
          </cell>
          <cell r="O178">
            <v>42751</v>
          </cell>
          <cell r="P178">
            <v>27.192</v>
          </cell>
          <cell r="Q178">
            <v>23.216999999999999</v>
          </cell>
          <cell r="R178">
            <v>23.065999999999999</v>
          </cell>
          <cell r="S178">
            <v>23.251999999999999</v>
          </cell>
          <cell r="T178">
            <v>22.95</v>
          </cell>
          <cell r="U178">
            <v>22.774999999999999</v>
          </cell>
          <cell r="V178">
            <v>23.542000000000002</v>
          </cell>
          <cell r="AC178">
            <v>30.877191256830603</v>
          </cell>
          <cell r="AD178">
            <v>28.548912328767123</v>
          </cell>
          <cell r="AE178">
            <v>28.218164383561643</v>
          </cell>
          <cell r="AF178">
            <v>28.032958904109591</v>
          </cell>
          <cell r="AG178">
            <v>27.759504553734061</v>
          </cell>
          <cell r="AH178">
            <v>27.344190867579904</v>
          </cell>
          <cell r="AI178">
            <v>27.96153424657534</v>
          </cell>
        </row>
        <row r="179">
          <cell r="B179">
            <v>42750</v>
          </cell>
          <cell r="C179">
            <v>35.125999999999998</v>
          </cell>
          <cell r="D179">
            <v>34.71</v>
          </cell>
          <cell r="E179">
            <v>34.128</v>
          </cell>
          <cell r="F179">
            <v>33.517000000000003</v>
          </cell>
          <cell r="G179">
            <v>33.223999999999997</v>
          </cell>
          <cell r="H179">
            <v>32.546999999999997</v>
          </cell>
          <cell r="I179">
            <v>33.030999999999999</v>
          </cell>
          <cell r="J179">
            <v>32.984000000000002</v>
          </cell>
          <cell r="K179">
            <v>32.753</v>
          </cell>
          <cell r="L179">
            <v>33.557000000000002</v>
          </cell>
          <cell r="M179">
            <v>34.363999999999997</v>
          </cell>
          <cell r="O179">
            <v>42750</v>
          </cell>
          <cell r="P179">
            <v>27.192</v>
          </cell>
          <cell r="Q179">
            <v>23.216999999999999</v>
          </cell>
          <cell r="R179">
            <v>23.065999999999999</v>
          </cell>
          <cell r="S179">
            <v>23.251999999999999</v>
          </cell>
          <cell r="T179">
            <v>22.95</v>
          </cell>
          <cell r="U179">
            <v>22.774999999999999</v>
          </cell>
          <cell r="V179">
            <v>23.542000000000002</v>
          </cell>
          <cell r="AC179">
            <v>30.877191256830603</v>
          </cell>
          <cell r="AD179">
            <v>28.548912328767123</v>
          </cell>
          <cell r="AE179">
            <v>28.218164383561643</v>
          </cell>
          <cell r="AF179">
            <v>28.032958904109591</v>
          </cell>
          <cell r="AG179">
            <v>27.759504553734061</v>
          </cell>
          <cell r="AH179">
            <v>27.344190867579904</v>
          </cell>
          <cell r="AI179">
            <v>27.96153424657534</v>
          </cell>
        </row>
        <row r="180">
          <cell r="B180">
            <v>42749</v>
          </cell>
          <cell r="C180">
            <v>35.125999999999998</v>
          </cell>
          <cell r="D180">
            <v>34.71</v>
          </cell>
          <cell r="E180">
            <v>34.128</v>
          </cell>
          <cell r="F180">
            <v>33.517000000000003</v>
          </cell>
          <cell r="G180">
            <v>33.223999999999997</v>
          </cell>
          <cell r="H180">
            <v>32.546999999999997</v>
          </cell>
          <cell r="I180">
            <v>33.030999999999999</v>
          </cell>
          <cell r="J180">
            <v>32.984000000000002</v>
          </cell>
          <cell r="K180">
            <v>32.753</v>
          </cell>
          <cell r="L180">
            <v>33.557000000000002</v>
          </cell>
          <cell r="M180">
            <v>34.363999999999997</v>
          </cell>
          <cell r="O180">
            <v>42749</v>
          </cell>
          <cell r="P180">
            <v>27.192</v>
          </cell>
          <cell r="Q180">
            <v>23.216999999999999</v>
          </cell>
          <cell r="R180">
            <v>23.065999999999999</v>
          </cell>
          <cell r="S180">
            <v>23.251999999999999</v>
          </cell>
          <cell r="T180">
            <v>22.95</v>
          </cell>
          <cell r="U180">
            <v>22.774999999999999</v>
          </cell>
          <cell r="V180">
            <v>23.542000000000002</v>
          </cell>
          <cell r="AC180">
            <v>30.877191256830603</v>
          </cell>
          <cell r="AD180">
            <v>28.548912328767123</v>
          </cell>
          <cell r="AE180">
            <v>28.218164383561643</v>
          </cell>
          <cell r="AF180">
            <v>28.032958904109591</v>
          </cell>
          <cell r="AG180">
            <v>27.759504553734061</v>
          </cell>
          <cell r="AH180">
            <v>27.344190867579904</v>
          </cell>
          <cell r="AI180">
            <v>27.96153424657534</v>
          </cell>
        </row>
        <row r="181">
          <cell r="B181">
            <v>42748</v>
          </cell>
          <cell r="C181">
            <v>35.125999999999998</v>
          </cell>
          <cell r="D181">
            <v>34.71</v>
          </cell>
          <cell r="E181">
            <v>34.128</v>
          </cell>
          <cell r="F181">
            <v>33.517000000000003</v>
          </cell>
          <cell r="G181">
            <v>33.223999999999997</v>
          </cell>
          <cell r="H181">
            <v>32.546999999999997</v>
          </cell>
          <cell r="I181">
            <v>33.030999999999999</v>
          </cell>
          <cell r="J181">
            <v>32.984000000000002</v>
          </cell>
          <cell r="K181">
            <v>32.753</v>
          </cell>
          <cell r="L181">
            <v>33.557000000000002</v>
          </cell>
          <cell r="M181">
            <v>34.363999999999997</v>
          </cell>
          <cell r="O181">
            <v>42748</v>
          </cell>
          <cell r="P181">
            <v>27.192</v>
          </cell>
          <cell r="Q181">
            <v>23.216999999999999</v>
          </cell>
          <cell r="R181">
            <v>23.065999999999999</v>
          </cell>
          <cell r="S181">
            <v>23.251999999999999</v>
          </cell>
          <cell r="T181">
            <v>22.95</v>
          </cell>
          <cell r="U181">
            <v>22.774999999999999</v>
          </cell>
          <cell r="V181">
            <v>23.542000000000002</v>
          </cell>
          <cell r="AC181">
            <v>30.877191256830603</v>
          </cell>
          <cell r="AD181">
            <v>28.548912328767123</v>
          </cell>
          <cell r="AE181">
            <v>28.218164383561643</v>
          </cell>
          <cell r="AF181">
            <v>28.032958904109591</v>
          </cell>
          <cell r="AG181">
            <v>27.759504553734061</v>
          </cell>
          <cell r="AH181">
            <v>27.344190867579904</v>
          </cell>
          <cell r="AI181">
            <v>27.96153424657534</v>
          </cell>
        </row>
        <row r="182">
          <cell r="B182">
            <v>42747</v>
          </cell>
          <cell r="C182">
            <v>35.125999999999998</v>
          </cell>
          <cell r="D182">
            <v>34.893000000000001</v>
          </cell>
          <cell r="E182">
            <v>34.194000000000003</v>
          </cell>
          <cell r="F182">
            <v>33.450000000000003</v>
          </cell>
          <cell r="G182">
            <v>33.22</v>
          </cell>
          <cell r="H182">
            <v>32.607999999999997</v>
          </cell>
          <cell r="I182">
            <v>33.073999999999998</v>
          </cell>
          <cell r="J182">
            <v>32.987000000000002</v>
          </cell>
          <cell r="K182">
            <v>32.78</v>
          </cell>
          <cell r="L182">
            <v>33.527999999999999</v>
          </cell>
          <cell r="M182">
            <v>34.366</v>
          </cell>
          <cell r="O182">
            <v>42747</v>
          </cell>
          <cell r="P182">
            <v>27.192</v>
          </cell>
          <cell r="Q182">
            <v>23.161999999999999</v>
          </cell>
          <cell r="R182">
            <v>22.533999999999999</v>
          </cell>
          <cell r="S182">
            <v>22.617000000000001</v>
          </cell>
          <cell r="T182">
            <v>22.364000000000001</v>
          </cell>
          <cell r="U182">
            <v>22.234999999999999</v>
          </cell>
          <cell r="V182">
            <v>22.975999999999999</v>
          </cell>
          <cell r="AC182">
            <v>30.877191256830603</v>
          </cell>
          <cell r="AD182">
            <v>28.604326940639268</v>
          </cell>
          <cell r="AE182">
            <v>27.964684931506852</v>
          </cell>
          <cell r="AF182">
            <v>27.662506849315069</v>
          </cell>
          <cell r="AG182">
            <v>27.445952641165754</v>
          </cell>
          <cell r="AH182">
            <v>27.085206392694065</v>
          </cell>
          <cell r="AI182">
            <v>27.679178082191779</v>
          </cell>
        </row>
        <row r="183">
          <cell r="B183">
            <v>42746</v>
          </cell>
          <cell r="C183">
            <v>35.125999999999998</v>
          </cell>
          <cell r="D183">
            <v>34.83</v>
          </cell>
          <cell r="E183">
            <v>34.808</v>
          </cell>
          <cell r="F183">
            <v>34.588999999999999</v>
          </cell>
          <cell r="G183">
            <v>34.176000000000002</v>
          </cell>
          <cell r="H183">
            <v>33.482999999999997</v>
          </cell>
          <cell r="I183">
            <v>33.908000000000001</v>
          </cell>
          <cell r="J183">
            <v>33.798000000000002</v>
          </cell>
          <cell r="K183">
            <v>33.536999999999999</v>
          </cell>
          <cell r="L183">
            <v>34.49</v>
          </cell>
          <cell r="M183">
            <v>35.369999999999997</v>
          </cell>
          <cell r="O183">
            <v>42746</v>
          </cell>
          <cell r="P183">
            <v>27.192</v>
          </cell>
          <cell r="Q183">
            <v>22.984999999999999</v>
          </cell>
          <cell r="R183">
            <v>22.933</v>
          </cell>
          <cell r="S183">
            <v>23.399000000000001</v>
          </cell>
          <cell r="T183">
            <v>23.030999999999999</v>
          </cell>
          <cell r="U183">
            <v>22.847999999999999</v>
          </cell>
          <cell r="V183">
            <v>23.576000000000001</v>
          </cell>
          <cell r="AC183">
            <v>30.877191256830603</v>
          </cell>
          <cell r="AD183">
            <v>28.480214611872146</v>
          </cell>
          <cell r="AE183">
            <v>28.463821917808218</v>
          </cell>
          <cell r="AF183">
            <v>28.610780821917807</v>
          </cell>
          <cell r="AG183">
            <v>28.248240437158469</v>
          </cell>
          <cell r="AH183">
            <v>27.820712328767122</v>
          </cell>
          <cell r="AI183">
            <v>28.388164383561644</v>
          </cell>
        </row>
        <row r="184">
          <cell r="B184">
            <v>42745</v>
          </cell>
          <cell r="C184">
            <v>35.125999999999998</v>
          </cell>
          <cell r="D184">
            <v>35.189</v>
          </cell>
          <cell r="E184">
            <v>34.83</v>
          </cell>
          <cell r="F184">
            <v>34.151000000000003</v>
          </cell>
          <cell r="G184">
            <v>33.817</v>
          </cell>
          <cell r="H184">
            <v>32.991999999999997</v>
          </cell>
          <cell r="I184">
            <v>33.415999999999997</v>
          </cell>
          <cell r="J184">
            <v>33.408999999999999</v>
          </cell>
          <cell r="K184">
            <v>33.222999999999999</v>
          </cell>
          <cell r="L184">
            <v>34.131</v>
          </cell>
          <cell r="M184">
            <v>35.015999999999998</v>
          </cell>
          <cell r="O184">
            <v>42745</v>
          </cell>
          <cell r="P184">
            <v>27.192</v>
          </cell>
          <cell r="Q184">
            <v>23.475000000000001</v>
          </cell>
          <cell r="R184">
            <v>22.882000000000001</v>
          </cell>
          <cell r="S184">
            <v>23.116</v>
          </cell>
          <cell r="T184">
            <v>22.824999999999999</v>
          </cell>
          <cell r="U184">
            <v>22.565000000000001</v>
          </cell>
          <cell r="V184">
            <v>23.283000000000001</v>
          </cell>
          <cell r="AC184">
            <v>30.877191256830603</v>
          </cell>
          <cell r="AD184">
            <v>28.909440182648403</v>
          </cell>
          <cell r="AE184">
            <v>28.446821917808219</v>
          </cell>
          <cell r="AF184">
            <v>28.255589041095892</v>
          </cell>
          <cell r="AG184">
            <v>27.970617486338796</v>
          </cell>
          <cell r="AH184">
            <v>27.440455707762556</v>
          </cell>
          <cell r="AI184">
            <v>28.002479452054796</v>
          </cell>
        </row>
        <row r="185">
          <cell r="B185">
            <v>42744</v>
          </cell>
          <cell r="C185">
            <v>35.125999999999998</v>
          </cell>
          <cell r="D185">
            <v>34.478999999999999</v>
          </cell>
          <cell r="E185">
            <v>34.960999999999999</v>
          </cell>
          <cell r="F185">
            <v>34.78</v>
          </cell>
          <cell r="G185">
            <v>34.603000000000002</v>
          </cell>
          <cell r="H185">
            <v>33.935000000000002</v>
          </cell>
          <cell r="I185">
            <v>34.453000000000003</v>
          </cell>
          <cell r="J185">
            <v>34.479999999999997</v>
          </cell>
          <cell r="K185">
            <v>34.356999999999999</v>
          </cell>
          <cell r="L185">
            <v>35.292000000000002</v>
          </cell>
          <cell r="M185">
            <v>36.232999999999997</v>
          </cell>
          <cell r="O185">
            <v>42744</v>
          </cell>
          <cell r="P185">
            <v>27.192</v>
          </cell>
          <cell r="Q185">
            <v>22.61</v>
          </cell>
          <cell r="R185">
            <v>22.611000000000001</v>
          </cell>
          <cell r="S185">
            <v>23.37</v>
          </cell>
          <cell r="T185">
            <v>23.172000000000001</v>
          </cell>
          <cell r="U185">
            <v>23.026</v>
          </cell>
          <cell r="V185">
            <v>23.824999999999999</v>
          </cell>
          <cell r="AC185">
            <v>30.877191256830603</v>
          </cell>
          <cell r="AD185">
            <v>28.116348858447488</v>
          </cell>
          <cell r="AE185">
            <v>28.363054794520547</v>
          </cell>
          <cell r="AF185">
            <v>28.684246575342467</v>
          </cell>
          <cell r="AG185">
            <v>28.523123861566486</v>
          </cell>
          <cell r="AH185">
            <v>28.126829223744291</v>
          </cell>
          <cell r="AI185">
            <v>28.775027397260278</v>
          </cell>
        </row>
        <row r="186">
          <cell r="B186">
            <v>42743</v>
          </cell>
          <cell r="C186">
            <v>35.125999999999998</v>
          </cell>
          <cell r="D186">
            <v>34.856000000000002</v>
          </cell>
          <cell r="E186">
            <v>34.222999999999999</v>
          </cell>
          <cell r="F186">
            <v>33.886000000000003</v>
          </cell>
          <cell r="G186">
            <v>33.44</v>
          </cell>
          <cell r="H186">
            <v>32.716000000000001</v>
          </cell>
          <cell r="I186">
            <v>33.274999999999999</v>
          </cell>
          <cell r="J186">
            <v>33.223999999999997</v>
          </cell>
          <cell r="K186">
            <v>33.015999999999998</v>
          </cell>
          <cell r="L186">
            <v>33.853999999999999</v>
          </cell>
          <cell r="M186">
            <v>34.665999999999997</v>
          </cell>
          <cell r="O186">
            <v>42743</v>
          </cell>
          <cell r="P186">
            <v>27.192</v>
          </cell>
          <cell r="Q186">
            <v>23.079000000000001</v>
          </cell>
          <cell r="R186">
            <v>22.625</v>
          </cell>
          <cell r="S186">
            <v>23.076000000000001</v>
          </cell>
          <cell r="T186">
            <v>22.806999999999999</v>
          </cell>
          <cell r="U186">
            <v>22.6</v>
          </cell>
          <cell r="V186">
            <v>23.423999999999999</v>
          </cell>
          <cell r="AC186">
            <v>30.877191256830603</v>
          </cell>
          <cell r="AD186">
            <v>28.542667579908677</v>
          </cell>
          <cell r="AE186">
            <v>28.026808219178083</v>
          </cell>
          <cell r="AF186">
            <v>28.110794520547945</v>
          </cell>
          <cell r="AG186">
            <v>27.784561020036428</v>
          </cell>
          <cell r="AH186">
            <v>27.330038356164383</v>
          </cell>
          <cell r="AI186">
            <v>28.012136986301371</v>
          </cell>
        </row>
        <row r="187">
          <cell r="B187">
            <v>42742</v>
          </cell>
          <cell r="C187">
            <v>35.125999999999998</v>
          </cell>
          <cell r="D187">
            <v>34.856000000000002</v>
          </cell>
          <cell r="E187">
            <v>34.222999999999999</v>
          </cell>
          <cell r="F187">
            <v>33.886000000000003</v>
          </cell>
          <cell r="G187">
            <v>33.44</v>
          </cell>
          <cell r="H187">
            <v>32.716000000000001</v>
          </cell>
          <cell r="I187">
            <v>33.274999999999999</v>
          </cell>
          <cell r="J187">
            <v>33.223999999999997</v>
          </cell>
          <cell r="K187">
            <v>33.015999999999998</v>
          </cell>
          <cell r="L187">
            <v>33.853999999999999</v>
          </cell>
          <cell r="M187">
            <v>34.665999999999997</v>
          </cell>
          <cell r="O187">
            <v>42742</v>
          </cell>
          <cell r="P187">
            <v>27.192</v>
          </cell>
          <cell r="Q187">
            <v>23.079000000000001</v>
          </cell>
          <cell r="R187">
            <v>22.625</v>
          </cell>
          <cell r="S187">
            <v>23.076000000000001</v>
          </cell>
          <cell r="T187">
            <v>22.806999999999999</v>
          </cell>
          <cell r="U187">
            <v>22.6</v>
          </cell>
          <cell r="V187">
            <v>23.423999999999999</v>
          </cell>
          <cell r="AC187">
            <v>30.877191256830603</v>
          </cell>
          <cell r="AD187">
            <v>28.542667579908677</v>
          </cell>
          <cell r="AE187">
            <v>28.026808219178083</v>
          </cell>
          <cell r="AF187">
            <v>28.110794520547945</v>
          </cell>
          <cell r="AG187">
            <v>27.784561020036428</v>
          </cell>
          <cell r="AH187">
            <v>27.330038356164383</v>
          </cell>
          <cell r="AI187">
            <v>28.012136986301371</v>
          </cell>
        </row>
        <row r="188">
          <cell r="B188">
            <v>42741</v>
          </cell>
          <cell r="C188">
            <v>35.125999999999998</v>
          </cell>
          <cell r="D188">
            <v>34.856000000000002</v>
          </cell>
          <cell r="E188">
            <v>34.222999999999999</v>
          </cell>
          <cell r="F188">
            <v>33.886000000000003</v>
          </cell>
          <cell r="G188">
            <v>33.44</v>
          </cell>
          <cell r="H188">
            <v>32.716000000000001</v>
          </cell>
          <cell r="I188">
            <v>33.274999999999999</v>
          </cell>
          <cell r="J188">
            <v>33.223999999999997</v>
          </cell>
          <cell r="K188">
            <v>33.015999999999998</v>
          </cell>
          <cell r="L188">
            <v>33.853999999999999</v>
          </cell>
          <cell r="M188">
            <v>34.665999999999997</v>
          </cell>
          <cell r="O188">
            <v>42741</v>
          </cell>
          <cell r="P188">
            <v>27.192</v>
          </cell>
          <cell r="Q188">
            <v>23.079000000000001</v>
          </cell>
          <cell r="R188">
            <v>22.625</v>
          </cell>
          <cell r="S188">
            <v>23.076000000000001</v>
          </cell>
          <cell r="T188">
            <v>22.806999999999999</v>
          </cell>
          <cell r="U188">
            <v>22.6</v>
          </cell>
          <cell r="V188">
            <v>23.423999999999999</v>
          </cell>
          <cell r="AC188">
            <v>30.877191256830603</v>
          </cell>
          <cell r="AD188">
            <v>28.542667579908677</v>
          </cell>
          <cell r="AE188">
            <v>28.026808219178083</v>
          </cell>
          <cell r="AF188">
            <v>28.110794520547945</v>
          </cell>
          <cell r="AG188">
            <v>27.784561020036428</v>
          </cell>
          <cell r="AH188">
            <v>27.330038356164383</v>
          </cell>
          <cell r="AI188">
            <v>28.012136986301371</v>
          </cell>
        </row>
        <row r="189">
          <cell r="B189">
            <v>42740</v>
          </cell>
          <cell r="C189">
            <v>35.125999999999998</v>
          </cell>
          <cell r="D189">
            <v>34.566000000000003</v>
          </cell>
          <cell r="E189">
            <v>33.968000000000004</v>
          </cell>
          <cell r="F189">
            <v>33.726999999999997</v>
          </cell>
          <cell r="G189">
            <v>33.564999999999998</v>
          </cell>
          <cell r="H189">
            <v>32.930999999999997</v>
          </cell>
          <cell r="I189">
            <v>33.491</v>
          </cell>
          <cell r="J189">
            <v>33.497999999999998</v>
          </cell>
          <cell r="K189">
            <v>33.374000000000002</v>
          </cell>
          <cell r="L189">
            <v>34.307000000000002</v>
          </cell>
          <cell r="M189">
            <v>35.183999999999997</v>
          </cell>
          <cell r="O189">
            <v>42740</v>
          </cell>
          <cell r="P189">
            <v>27.192</v>
          </cell>
          <cell r="Q189">
            <v>22.832000000000001</v>
          </cell>
          <cell r="R189">
            <v>23.035</v>
          </cell>
          <cell r="S189">
            <v>23.042999999999999</v>
          </cell>
          <cell r="T189">
            <v>22.876000000000001</v>
          </cell>
          <cell r="U189">
            <v>22.738</v>
          </cell>
          <cell r="V189">
            <v>23.555</v>
          </cell>
          <cell r="AC189">
            <v>30.877191256830603</v>
          </cell>
          <cell r="AD189">
            <v>28.275718721461192</v>
          </cell>
          <cell r="AE189">
            <v>28.127082191780822</v>
          </cell>
          <cell r="AF189">
            <v>28.019109589041093</v>
          </cell>
          <cell r="AG189">
            <v>27.879775956284153</v>
          </cell>
          <cell r="AH189">
            <v>27.504042009132419</v>
          </cell>
          <cell r="AI189">
            <v>28.182726027397258</v>
          </cell>
        </row>
        <row r="190">
          <cell r="B190">
            <v>42739</v>
          </cell>
          <cell r="C190">
            <v>35.125999999999998</v>
          </cell>
          <cell r="D190">
            <v>33.866</v>
          </cell>
          <cell r="E190">
            <v>33.569000000000003</v>
          </cell>
          <cell r="F190">
            <v>33.496000000000002</v>
          </cell>
          <cell r="G190">
            <v>33.268999999999998</v>
          </cell>
          <cell r="H190">
            <v>32.648000000000003</v>
          </cell>
          <cell r="I190">
            <v>33.244999999999997</v>
          </cell>
          <cell r="J190">
            <v>33.271999999999998</v>
          </cell>
          <cell r="K190">
            <v>33.116</v>
          </cell>
          <cell r="L190">
            <v>34.046999999999997</v>
          </cell>
          <cell r="M190">
            <v>34.965000000000003</v>
          </cell>
          <cell r="O190">
            <v>42739</v>
          </cell>
          <cell r="P190">
            <v>27.192</v>
          </cell>
          <cell r="Q190">
            <v>22.47</v>
          </cell>
          <cell r="R190">
            <v>23.308</v>
          </cell>
          <cell r="S190">
            <v>22.811</v>
          </cell>
          <cell r="T190">
            <v>22.613</v>
          </cell>
          <cell r="U190">
            <v>22.491</v>
          </cell>
          <cell r="V190">
            <v>23.335000000000001</v>
          </cell>
          <cell r="AC190">
            <v>30.877191256830603</v>
          </cell>
          <cell r="AD190">
            <v>27.756911415525114</v>
          </cell>
          <cell r="AE190">
            <v>28.087095890410961</v>
          </cell>
          <cell r="AF190">
            <v>27.787575342465757</v>
          </cell>
          <cell r="AG190">
            <v>27.601327868852461</v>
          </cell>
          <cell r="AH190">
            <v>27.240209132420095</v>
          </cell>
          <cell r="AI190">
            <v>27.95061643835616</v>
          </cell>
        </row>
        <row r="191">
          <cell r="B191">
            <v>42738</v>
          </cell>
          <cell r="C191">
            <v>35.125999999999998</v>
          </cell>
          <cell r="D191">
            <v>34.695</v>
          </cell>
          <cell r="E191">
            <v>34.631</v>
          </cell>
          <cell r="F191">
            <v>35.045999999999999</v>
          </cell>
          <cell r="G191">
            <v>34.654000000000003</v>
          </cell>
          <cell r="H191">
            <v>33.890999999999998</v>
          </cell>
          <cell r="I191">
            <v>34.4</v>
          </cell>
          <cell r="J191">
            <v>34.442999999999998</v>
          </cell>
          <cell r="K191">
            <v>34.308999999999997</v>
          </cell>
          <cell r="L191">
            <v>35.29</v>
          </cell>
          <cell r="M191">
            <v>36.24</v>
          </cell>
          <cell r="O191">
            <v>42738</v>
          </cell>
          <cell r="P191">
            <v>27.192</v>
          </cell>
          <cell r="Q191">
            <v>22.67</v>
          </cell>
          <cell r="R191">
            <v>23.376999999999999</v>
          </cell>
          <cell r="S191">
            <v>23.233000000000001</v>
          </cell>
          <cell r="T191">
            <v>23.059000000000001</v>
          </cell>
          <cell r="U191">
            <v>22.959</v>
          </cell>
          <cell r="V191">
            <v>23.74</v>
          </cell>
          <cell r="AC191">
            <v>30.877191256830603</v>
          </cell>
          <cell r="AD191">
            <v>28.248721461187216</v>
          </cell>
          <cell r="AE191">
            <v>28.618589041095895</v>
          </cell>
          <cell r="AF191">
            <v>28.734945205479452</v>
          </cell>
          <cell r="AG191">
            <v>28.486896174863389</v>
          </cell>
          <cell r="AH191">
            <v>28.070583561643833</v>
          </cell>
          <cell r="AI191">
            <v>28.704931506849316</v>
          </cell>
        </row>
        <row r="192">
          <cell r="B192">
            <v>42737</v>
          </cell>
          <cell r="C192">
            <v>35.125999999999998</v>
          </cell>
          <cell r="D192">
            <v>36.314</v>
          </cell>
          <cell r="E192">
            <v>35.156999999999996</v>
          </cell>
          <cell r="F192">
            <v>34.375999999999998</v>
          </cell>
          <cell r="G192">
            <v>34.098999999999997</v>
          </cell>
          <cell r="H192">
            <v>33.61</v>
          </cell>
          <cell r="I192">
            <v>34.201999999999998</v>
          </cell>
          <cell r="J192">
            <v>34.238</v>
          </cell>
          <cell r="K192">
            <v>34.094000000000001</v>
          </cell>
          <cell r="L192">
            <v>35.036999999999999</v>
          </cell>
          <cell r="M192" t="str">
            <v>-</v>
          </cell>
          <cell r="O192">
            <v>42737</v>
          </cell>
          <cell r="P192">
            <v>27.192</v>
          </cell>
          <cell r="Q192">
            <v>25.234999999999999</v>
          </cell>
          <cell r="R192">
            <v>24.585000000000001</v>
          </cell>
          <cell r="S192">
            <v>24.285</v>
          </cell>
          <cell r="T192">
            <v>24.187000000000001</v>
          </cell>
          <cell r="U192">
            <v>24.079000000000001</v>
          </cell>
          <cell r="V192">
            <v>24.940999999999999</v>
          </cell>
          <cell r="AC192">
            <v>30.877191256830603</v>
          </cell>
          <cell r="AD192">
            <v>30.37484657534246</v>
          </cell>
          <cell r="AE192">
            <v>29.508945205479449</v>
          </cell>
          <cell r="AF192">
            <v>28.98491780821918</v>
          </cell>
          <cell r="AG192">
            <v>28.82704371584699</v>
          </cell>
          <cell r="AH192">
            <v>28.535504109589041</v>
          </cell>
          <cell r="AI192">
            <v>29.254342465753421</v>
          </cell>
        </row>
        <row r="193">
          <cell r="B193">
            <v>42736</v>
          </cell>
          <cell r="C193">
            <v>35.125999999999998</v>
          </cell>
          <cell r="D193">
            <v>36.314</v>
          </cell>
          <cell r="E193">
            <v>35.156999999999996</v>
          </cell>
          <cell r="F193">
            <v>34.375999999999998</v>
          </cell>
          <cell r="G193">
            <v>34.098999999999997</v>
          </cell>
          <cell r="H193">
            <v>33.61</v>
          </cell>
          <cell r="I193">
            <v>34.201999999999998</v>
          </cell>
          <cell r="J193">
            <v>34.238</v>
          </cell>
          <cell r="K193">
            <v>34.094000000000001</v>
          </cell>
          <cell r="L193">
            <v>35.036999999999999</v>
          </cell>
          <cell r="M193" t="str">
            <v>-</v>
          </cell>
          <cell r="O193">
            <v>42736</v>
          </cell>
          <cell r="P193">
            <v>27.192</v>
          </cell>
          <cell r="Q193">
            <v>25.234999999999999</v>
          </cell>
          <cell r="R193">
            <v>24.585000000000001</v>
          </cell>
          <cell r="S193">
            <v>24.285</v>
          </cell>
          <cell r="T193">
            <v>24.187000000000001</v>
          </cell>
          <cell r="U193">
            <v>24.079000000000001</v>
          </cell>
          <cell r="V193">
            <v>24.940999999999999</v>
          </cell>
          <cell r="AC193">
            <v>30.877191256830603</v>
          </cell>
          <cell r="AD193">
            <v>30.37484657534246</v>
          </cell>
          <cell r="AE193">
            <v>29.508945205479449</v>
          </cell>
          <cell r="AF193">
            <v>28.98491780821918</v>
          </cell>
          <cell r="AG193">
            <v>28.82704371584699</v>
          </cell>
          <cell r="AH193">
            <v>28.535504109589041</v>
          </cell>
          <cell r="AI193">
            <v>29.254342465753421</v>
          </cell>
        </row>
        <row r="194">
          <cell r="B194">
            <v>42735</v>
          </cell>
          <cell r="C194">
            <v>35.125999999999998</v>
          </cell>
          <cell r="D194">
            <v>36.314</v>
          </cell>
          <cell r="E194">
            <v>35.156999999999996</v>
          </cell>
          <cell r="F194">
            <v>34.375999999999998</v>
          </cell>
          <cell r="G194">
            <v>34.098999999999997</v>
          </cell>
          <cell r="H194">
            <v>33.61</v>
          </cell>
          <cell r="I194">
            <v>34.201999999999998</v>
          </cell>
          <cell r="J194">
            <v>34.238</v>
          </cell>
          <cell r="K194">
            <v>34.094000000000001</v>
          </cell>
          <cell r="L194">
            <v>35.036999999999999</v>
          </cell>
          <cell r="M194" t="str">
            <v>-</v>
          </cell>
          <cell r="O194">
            <v>42735</v>
          </cell>
          <cell r="P194">
            <v>27.192</v>
          </cell>
          <cell r="Q194">
            <v>25.234999999999999</v>
          </cell>
          <cell r="R194">
            <v>24.585000000000001</v>
          </cell>
          <cell r="S194">
            <v>24.285</v>
          </cell>
          <cell r="T194">
            <v>24.187000000000001</v>
          </cell>
          <cell r="U194">
            <v>24.079000000000001</v>
          </cell>
          <cell r="V194">
            <v>24.940999999999999</v>
          </cell>
          <cell r="AC194">
            <v>30.877191256830603</v>
          </cell>
          <cell r="AD194">
            <v>30.37484657534246</v>
          </cell>
          <cell r="AE194">
            <v>29.508945205479449</v>
          </cell>
          <cell r="AF194">
            <v>28.98491780821918</v>
          </cell>
          <cell r="AG194">
            <v>28.82704371584699</v>
          </cell>
          <cell r="AH194">
            <v>28.535504109589041</v>
          </cell>
          <cell r="AI194">
            <v>29.254342465753421</v>
          </cell>
        </row>
        <row r="195">
          <cell r="B195">
            <v>42734</v>
          </cell>
          <cell r="C195">
            <v>35.125999999999998</v>
          </cell>
          <cell r="D195">
            <v>36.314</v>
          </cell>
          <cell r="E195">
            <v>35.156999999999996</v>
          </cell>
          <cell r="F195">
            <v>34.375999999999998</v>
          </cell>
          <cell r="G195">
            <v>34.098999999999997</v>
          </cell>
          <cell r="H195">
            <v>33.61</v>
          </cell>
          <cell r="I195">
            <v>34.201999999999998</v>
          </cell>
          <cell r="J195">
            <v>34.238</v>
          </cell>
          <cell r="K195">
            <v>34.094000000000001</v>
          </cell>
          <cell r="L195">
            <v>35.036999999999999</v>
          </cell>
          <cell r="M195" t="str">
            <v>-</v>
          </cell>
          <cell r="O195">
            <v>42734</v>
          </cell>
          <cell r="P195">
            <v>27.192</v>
          </cell>
          <cell r="Q195">
            <v>25.234999999999999</v>
          </cell>
          <cell r="R195">
            <v>24.585000000000001</v>
          </cell>
          <cell r="S195">
            <v>24.285</v>
          </cell>
          <cell r="T195">
            <v>24.187000000000001</v>
          </cell>
          <cell r="U195">
            <v>24.079000000000001</v>
          </cell>
          <cell r="V195">
            <v>24.940999999999999</v>
          </cell>
          <cell r="AC195">
            <v>30.877191256830603</v>
          </cell>
          <cell r="AD195">
            <v>30.37484657534246</v>
          </cell>
          <cell r="AE195">
            <v>29.508945205479449</v>
          </cell>
          <cell r="AF195">
            <v>28.98491780821918</v>
          </cell>
          <cell r="AG195">
            <v>28.82704371584699</v>
          </cell>
          <cell r="AH195">
            <v>28.535504109589041</v>
          </cell>
          <cell r="AI195">
            <v>29.254342465753421</v>
          </cell>
        </row>
        <row r="196">
          <cell r="B196">
            <v>42733</v>
          </cell>
          <cell r="C196">
            <v>35.137</v>
          </cell>
          <cell r="D196">
            <v>36.529000000000003</v>
          </cell>
          <cell r="E196">
            <v>34.970999999999997</v>
          </cell>
          <cell r="F196">
            <v>34.195</v>
          </cell>
          <cell r="G196">
            <v>33.902000000000001</v>
          </cell>
          <cell r="H196">
            <v>33.447000000000003</v>
          </cell>
          <cell r="I196">
            <v>33.991999999999997</v>
          </cell>
          <cell r="J196">
            <v>34.04</v>
          </cell>
          <cell r="K196">
            <v>33.899000000000001</v>
          </cell>
          <cell r="L196">
            <v>34.826999999999998</v>
          </cell>
          <cell r="M196" t="str">
            <v>-</v>
          </cell>
          <cell r="O196">
            <v>42733</v>
          </cell>
          <cell r="P196">
            <v>24.436</v>
          </cell>
          <cell r="Q196">
            <v>23.605</v>
          </cell>
          <cell r="R196">
            <v>22.684000000000001</v>
          </cell>
          <cell r="S196">
            <v>22.428000000000001</v>
          </cell>
          <cell r="T196">
            <v>22.37</v>
          </cell>
          <cell r="U196">
            <v>22.276</v>
          </cell>
          <cell r="V196">
            <v>23.061</v>
          </cell>
          <cell r="AC196">
            <v>29.406409836065571</v>
          </cell>
          <cell r="AD196">
            <v>29.600791780821915</v>
          </cell>
          <cell r="AE196">
            <v>28.406712328767121</v>
          </cell>
          <cell r="AF196">
            <v>27.908520547945209</v>
          </cell>
          <cell r="AG196">
            <v>27.768404371584698</v>
          </cell>
          <cell r="AH196">
            <v>27.499335159817353</v>
          </cell>
          <cell r="AI196">
            <v>28.152150684931502</v>
          </cell>
        </row>
        <row r="197">
          <cell r="B197">
            <v>42732</v>
          </cell>
          <cell r="C197">
            <v>35.15</v>
          </cell>
          <cell r="D197">
            <v>38.408000000000001</v>
          </cell>
          <cell r="E197">
            <v>35.948</v>
          </cell>
          <cell r="F197">
            <v>34.975000000000001</v>
          </cell>
          <cell r="G197">
            <v>34.640999999999998</v>
          </cell>
          <cell r="H197">
            <v>34.134999999999998</v>
          </cell>
          <cell r="I197">
            <v>34.686</v>
          </cell>
          <cell r="J197">
            <v>34.685000000000002</v>
          </cell>
          <cell r="K197">
            <v>34.499000000000002</v>
          </cell>
          <cell r="L197">
            <v>35.44</v>
          </cell>
          <cell r="M197" t="str">
            <v>-</v>
          </cell>
          <cell r="O197">
            <v>42732</v>
          </cell>
          <cell r="P197">
            <v>25.66</v>
          </cell>
          <cell r="Q197">
            <v>25.704999999999998</v>
          </cell>
          <cell r="R197">
            <v>23.338999999999999</v>
          </cell>
          <cell r="S197">
            <v>23.06</v>
          </cell>
          <cell r="T197">
            <v>22.99</v>
          </cell>
          <cell r="U197">
            <v>22.863</v>
          </cell>
          <cell r="V197">
            <v>23.664000000000001</v>
          </cell>
          <cell r="AC197">
            <v>30.06792349726776</v>
          </cell>
          <cell r="AD197">
            <v>31.598263926940643</v>
          </cell>
          <cell r="AE197">
            <v>29.211684931506849</v>
          </cell>
          <cell r="AF197">
            <v>28.60945205479452</v>
          </cell>
          <cell r="AG197">
            <v>28.444111111111109</v>
          </cell>
          <cell r="AH197">
            <v>28.133560730593604</v>
          </cell>
          <cell r="AI197">
            <v>28.797534246575346</v>
          </cell>
        </row>
        <row r="198">
          <cell r="B198">
            <v>42731</v>
          </cell>
          <cell r="C198">
            <v>33.622</v>
          </cell>
          <cell r="D198">
            <v>36.658000000000001</v>
          </cell>
          <cell r="E198">
            <v>34.866999999999997</v>
          </cell>
          <cell r="F198">
            <v>33.814999999999998</v>
          </cell>
          <cell r="G198">
            <v>33.514000000000003</v>
          </cell>
          <cell r="H198">
            <v>33.018000000000001</v>
          </cell>
          <cell r="I198">
            <v>33.572000000000003</v>
          </cell>
          <cell r="J198">
            <v>33.615000000000002</v>
          </cell>
          <cell r="K198">
            <v>33.505000000000003</v>
          </cell>
          <cell r="L198">
            <v>34.451999999999998</v>
          </cell>
          <cell r="M198" t="str">
            <v>-</v>
          </cell>
          <cell r="O198">
            <v>42731</v>
          </cell>
          <cell r="P198">
            <v>23.579000000000001</v>
          </cell>
          <cell r="Q198">
            <v>24.78</v>
          </cell>
          <cell r="R198">
            <v>23.292000000000002</v>
          </cell>
          <cell r="S198">
            <v>22.87</v>
          </cell>
          <cell r="T198">
            <v>22.797999999999998</v>
          </cell>
          <cell r="U198">
            <v>22.666</v>
          </cell>
          <cell r="V198">
            <v>23.48</v>
          </cell>
          <cell r="AC198">
            <v>28.243781420765028</v>
          </cell>
          <cell r="AD198">
            <v>30.290524200913239</v>
          </cell>
          <cell r="AE198">
            <v>28.683095890410957</v>
          </cell>
          <cell r="AF198">
            <v>27.967671232876711</v>
          </cell>
          <cell r="AG198">
            <v>27.814415300546447</v>
          </cell>
          <cell r="AH198">
            <v>27.50638721461187</v>
          </cell>
          <cell r="AI198">
            <v>28.18038356164384</v>
          </cell>
        </row>
        <row r="199">
          <cell r="B199">
            <v>42730</v>
          </cell>
          <cell r="C199">
            <v>34.445</v>
          </cell>
          <cell r="D199">
            <v>37.115000000000002</v>
          </cell>
          <cell r="E199">
            <v>35.167000000000002</v>
          </cell>
          <cell r="F199">
            <v>34.378999999999998</v>
          </cell>
          <cell r="G199">
            <v>34.023000000000003</v>
          </cell>
          <cell r="H199">
            <v>33.500999999999998</v>
          </cell>
          <cell r="I199">
            <v>34.021000000000001</v>
          </cell>
          <cell r="J199">
            <v>34.049999999999997</v>
          </cell>
          <cell r="K199">
            <v>33.911000000000001</v>
          </cell>
          <cell r="L199">
            <v>34.851999999999997</v>
          </cell>
          <cell r="M199" t="str">
            <v>-</v>
          </cell>
          <cell r="O199">
            <v>42730</v>
          </cell>
          <cell r="P199">
            <v>25.030999999999999</v>
          </cell>
          <cell r="Q199">
            <v>24.552</v>
          </cell>
          <cell r="R199">
            <v>22.962</v>
          </cell>
          <cell r="S199">
            <v>22.611999999999998</v>
          </cell>
          <cell r="T199">
            <v>22.526</v>
          </cell>
          <cell r="U199">
            <v>22.384</v>
          </cell>
          <cell r="V199">
            <v>23.157</v>
          </cell>
          <cell r="AC199">
            <v>29.40362295081967</v>
          </cell>
          <cell r="AD199">
            <v>30.380314155251146</v>
          </cell>
          <cell r="AE199">
            <v>28.646520547945208</v>
          </cell>
          <cell r="AF199">
            <v>28.092520547945202</v>
          </cell>
          <cell r="AG199">
            <v>27.908020036429875</v>
          </cell>
          <cell r="AH199">
            <v>27.582085844748857</v>
          </cell>
          <cell r="AI199">
            <v>28.216945205479451</v>
          </cell>
        </row>
        <row r="200">
          <cell r="B200">
            <v>42729</v>
          </cell>
          <cell r="C200">
            <v>34.445</v>
          </cell>
          <cell r="D200">
            <v>37.115000000000002</v>
          </cell>
          <cell r="E200">
            <v>35.167000000000002</v>
          </cell>
          <cell r="F200">
            <v>34.378999999999998</v>
          </cell>
          <cell r="G200">
            <v>34.023000000000003</v>
          </cell>
          <cell r="H200">
            <v>33.500999999999998</v>
          </cell>
          <cell r="I200">
            <v>34.021000000000001</v>
          </cell>
          <cell r="J200">
            <v>34.049999999999997</v>
          </cell>
          <cell r="K200">
            <v>33.911000000000001</v>
          </cell>
          <cell r="L200">
            <v>34.851999999999997</v>
          </cell>
          <cell r="M200" t="str">
            <v>-</v>
          </cell>
          <cell r="O200">
            <v>42729</v>
          </cell>
          <cell r="P200">
            <v>25.030999999999999</v>
          </cell>
          <cell r="Q200">
            <v>24.552</v>
          </cell>
          <cell r="R200">
            <v>22.962</v>
          </cell>
          <cell r="S200">
            <v>22.611999999999998</v>
          </cell>
          <cell r="T200">
            <v>22.526</v>
          </cell>
          <cell r="U200">
            <v>22.384</v>
          </cell>
          <cell r="V200">
            <v>23.157</v>
          </cell>
          <cell r="AC200">
            <v>29.40362295081967</v>
          </cell>
          <cell r="AD200">
            <v>30.380314155251146</v>
          </cell>
          <cell r="AE200">
            <v>28.646520547945208</v>
          </cell>
          <cell r="AF200">
            <v>28.092520547945202</v>
          </cell>
          <cell r="AG200">
            <v>27.908020036429875</v>
          </cell>
          <cell r="AH200">
            <v>27.582085844748857</v>
          </cell>
          <cell r="AI200">
            <v>28.216945205479451</v>
          </cell>
        </row>
        <row r="201">
          <cell r="B201">
            <v>42728</v>
          </cell>
          <cell r="C201">
            <v>34.445</v>
          </cell>
          <cell r="D201">
            <v>37.115000000000002</v>
          </cell>
          <cell r="E201">
            <v>35.167000000000002</v>
          </cell>
          <cell r="F201">
            <v>34.378999999999998</v>
          </cell>
          <cell r="G201">
            <v>34.023000000000003</v>
          </cell>
          <cell r="H201">
            <v>33.500999999999998</v>
          </cell>
          <cell r="I201">
            <v>34.021000000000001</v>
          </cell>
          <cell r="J201">
            <v>34.049999999999997</v>
          </cell>
          <cell r="K201">
            <v>33.911000000000001</v>
          </cell>
          <cell r="L201">
            <v>34.851999999999997</v>
          </cell>
          <cell r="M201" t="str">
            <v>-</v>
          </cell>
          <cell r="O201">
            <v>42728</v>
          </cell>
          <cell r="P201">
            <v>25.030999999999999</v>
          </cell>
          <cell r="Q201">
            <v>24.552</v>
          </cell>
          <cell r="R201">
            <v>22.962</v>
          </cell>
          <cell r="S201">
            <v>22.611999999999998</v>
          </cell>
          <cell r="T201">
            <v>22.526</v>
          </cell>
          <cell r="U201">
            <v>22.384</v>
          </cell>
          <cell r="V201">
            <v>23.157</v>
          </cell>
          <cell r="AC201">
            <v>29.40362295081967</v>
          </cell>
          <cell r="AD201">
            <v>30.380314155251146</v>
          </cell>
          <cell r="AE201">
            <v>28.646520547945208</v>
          </cell>
          <cell r="AF201">
            <v>28.092520547945202</v>
          </cell>
          <cell r="AG201">
            <v>27.908020036429875</v>
          </cell>
          <cell r="AH201">
            <v>27.582085844748857</v>
          </cell>
          <cell r="AI201">
            <v>28.216945205479451</v>
          </cell>
        </row>
        <row r="202">
          <cell r="B202">
            <v>42727</v>
          </cell>
          <cell r="C202">
            <v>34.445</v>
          </cell>
          <cell r="D202">
            <v>37.115000000000002</v>
          </cell>
          <cell r="E202">
            <v>35.167000000000002</v>
          </cell>
          <cell r="F202">
            <v>34.378999999999998</v>
          </cell>
          <cell r="G202">
            <v>34.023000000000003</v>
          </cell>
          <cell r="H202">
            <v>33.500999999999998</v>
          </cell>
          <cell r="I202">
            <v>34.021000000000001</v>
          </cell>
          <cell r="J202">
            <v>34.049999999999997</v>
          </cell>
          <cell r="K202">
            <v>33.911000000000001</v>
          </cell>
          <cell r="L202">
            <v>34.851999999999997</v>
          </cell>
          <cell r="M202" t="str">
            <v>-</v>
          </cell>
          <cell r="O202">
            <v>42727</v>
          </cell>
          <cell r="P202">
            <v>25.030999999999999</v>
          </cell>
          <cell r="Q202">
            <v>24.552</v>
          </cell>
          <cell r="R202">
            <v>22.962</v>
          </cell>
          <cell r="S202">
            <v>22.611999999999998</v>
          </cell>
          <cell r="T202">
            <v>22.526</v>
          </cell>
          <cell r="U202">
            <v>22.384</v>
          </cell>
          <cell r="V202">
            <v>23.157</v>
          </cell>
          <cell r="AC202">
            <v>29.40362295081967</v>
          </cell>
          <cell r="AD202">
            <v>30.380314155251146</v>
          </cell>
          <cell r="AE202">
            <v>28.646520547945208</v>
          </cell>
          <cell r="AF202">
            <v>28.092520547945202</v>
          </cell>
          <cell r="AG202">
            <v>27.908020036429875</v>
          </cell>
          <cell r="AH202">
            <v>27.582085844748857</v>
          </cell>
          <cell r="AI202">
            <v>28.216945205479451</v>
          </cell>
        </row>
        <row r="203">
          <cell r="B203">
            <v>42726</v>
          </cell>
          <cell r="C203">
            <v>34.749000000000002</v>
          </cell>
          <cell r="D203">
            <v>36.277999999999999</v>
          </cell>
          <cell r="E203">
            <v>34.878999999999998</v>
          </cell>
          <cell r="F203">
            <v>33.837000000000003</v>
          </cell>
          <cell r="G203">
            <v>33.372999999999998</v>
          </cell>
          <cell r="H203">
            <v>33.176000000000002</v>
          </cell>
          <cell r="I203">
            <v>33.637999999999998</v>
          </cell>
          <cell r="J203">
            <v>33.825000000000003</v>
          </cell>
          <cell r="K203">
            <v>31.86</v>
          </cell>
          <cell r="L203">
            <v>32.747</v>
          </cell>
          <cell r="M203" t="str">
            <v>-</v>
          </cell>
          <cell r="O203">
            <v>42726</v>
          </cell>
          <cell r="P203">
            <v>25.38</v>
          </cell>
          <cell r="Q203">
            <v>24.189</v>
          </cell>
          <cell r="R203">
            <v>23.126000000000001</v>
          </cell>
          <cell r="S203">
            <v>22.504999999999999</v>
          </cell>
          <cell r="T203">
            <v>22.317</v>
          </cell>
          <cell r="U203">
            <v>22.234999999999999</v>
          </cell>
          <cell r="V203">
            <v>23.006</v>
          </cell>
          <cell r="AC203">
            <v>29.731721311475411</v>
          </cell>
          <cell r="AD203">
            <v>29.797412785388126</v>
          </cell>
          <cell r="AE203">
            <v>28.6</v>
          </cell>
          <cell r="AF203">
            <v>27.782917808219178</v>
          </cell>
          <cell r="AG203">
            <v>27.492577413479051</v>
          </cell>
          <cell r="AH203">
            <v>27.350791780821915</v>
          </cell>
          <cell r="AI203">
            <v>27.957890410958903</v>
          </cell>
        </row>
        <row r="204">
          <cell r="B204">
            <v>42725</v>
          </cell>
          <cell r="C204">
            <v>33.438000000000002</v>
          </cell>
          <cell r="D204">
            <v>36.094000000000001</v>
          </cell>
          <cell r="E204">
            <v>34.381999999999998</v>
          </cell>
          <cell r="F204">
            <v>33.768999999999998</v>
          </cell>
          <cell r="G204">
            <v>33.127000000000002</v>
          </cell>
          <cell r="H204">
            <v>32.729999999999997</v>
          </cell>
          <cell r="I204">
            <v>33.177999999999997</v>
          </cell>
          <cell r="J204">
            <v>33.262</v>
          </cell>
          <cell r="K204">
            <v>33.189</v>
          </cell>
          <cell r="L204">
            <v>34.174999999999997</v>
          </cell>
          <cell r="M204" t="str">
            <v>-</v>
          </cell>
          <cell r="O204">
            <v>42725</v>
          </cell>
          <cell r="P204">
            <v>24.757999999999999</v>
          </cell>
          <cell r="Q204">
            <v>24.126000000000001</v>
          </cell>
          <cell r="R204">
            <v>22.788</v>
          </cell>
          <cell r="S204">
            <v>22.510999999999999</v>
          </cell>
          <cell r="T204">
            <v>22.167999999999999</v>
          </cell>
          <cell r="U204">
            <v>21.983000000000001</v>
          </cell>
          <cell r="V204">
            <v>22.712</v>
          </cell>
          <cell r="AC204">
            <v>28.78969398907104</v>
          </cell>
          <cell r="AD204">
            <v>29.678277625570775</v>
          </cell>
          <cell r="AE204">
            <v>28.187945205479451</v>
          </cell>
          <cell r="AF204">
            <v>27.75445205479452</v>
          </cell>
          <cell r="AG204">
            <v>27.298169398907103</v>
          </cell>
          <cell r="AH204">
            <v>27.00808127853881</v>
          </cell>
          <cell r="AI204">
            <v>27.586575342465753</v>
          </cell>
        </row>
        <row r="205">
          <cell r="B205">
            <v>42724</v>
          </cell>
          <cell r="C205">
            <v>34.935000000000002</v>
          </cell>
          <cell r="D205">
            <v>34.390999999999998</v>
          </cell>
          <cell r="E205">
            <v>34.441000000000003</v>
          </cell>
          <cell r="F205">
            <v>34.201000000000001</v>
          </cell>
          <cell r="G205">
            <v>34.017000000000003</v>
          </cell>
          <cell r="H205">
            <v>34.037999999999997</v>
          </cell>
          <cell r="I205">
            <v>34.671999999999997</v>
          </cell>
          <cell r="J205">
            <v>34.881999999999998</v>
          </cell>
          <cell r="K205">
            <v>32.832000000000001</v>
          </cell>
          <cell r="L205">
            <v>33.784999999999997</v>
          </cell>
          <cell r="M205" t="str">
            <v>-</v>
          </cell>
          <cell r="O205">
            <v>42724</v>
          </cell>
          <cell r="P205">
            <v>25.794</v>
          </cell>
          <cell r="Q205">
            <v>22.962</v>
          </cell>
          <cell r="R205">
            <v>22.919</v>
          </cell>
          <cell r="S205">
            <v>22.806000000000001</v>
          </cell>
          <cell r="T205">
            <v>22.739000000000001</v>
          </cell>
          <cell r="U205">
            <v>22.731999999999999</v>
          </cell>
          <cell r="V205">
            <v>23.637</v>
          </cell>
          <cell r="AC205">
            <v>30.039819672131149</v>
          </cell>
          <cell r="AD205">
            <v>28.26422100456621</v>
          </cell>
          <cell r="AE205">
            <v>28.285410958904112</v>
          </cell>
          <cell r="AF205">
            <v>28.113260273972607</v>
          </cell>
          <cell r="AG205">
            <v>28.018500910746813</v>
          </cell>
          <cell r="AH205">
            <v>28.018458447488584</v>
          </cell>
          <cell r="AI205">
            <v>28.776589041095889</v>
          </cell>
        </row>
        <row r="206">
          <cell r="B206">
            <v>42723</v>
          </cell>
          <cell r="C206">
            <v>34.710999999999999</v>
          </cell>
          <cell r="D206">
            <v>35.256</v>
          </cell>
          <cell r="E206">
            <v>34.968000000000004</v>
          </cell>
          <cell r="F206">
            <v>34.631999999999998</v>
          </cell>
          <cell r="G206">
            <v>34.420999999999999</v>
          </cell>
          <cell r="H206">
            <v>33.976999999999997</v>
          </cell>
          <cell r="I206">
            <v>34.378999999999998</v>
          </cell>
          <cell r="J206">
            <v>34.552</v>
          </cell>
          <cell r="K206">
            <v>34.49</v>
          </cell>
          <cell r="L206">
            <v>35.518999999999998</v>
          </cell>
          <cell r="M206" t="str">
            <v>-</v>
          </cell>
          <cell r="O206">
            <v>42723</v>
          </cell>
          <cell r="P206">
            <v>26.61</v>
          </cell>
          <cell r="Q206">
            <v>23.518999999999998</v>
          </cell>
          <cell r="R206">
            <v>23.245999999999999</v>
          </cell>
          <cell r="S206">
            <v>22.890999999999998</v>
          </cell>
          <cell r="T206">
            <v>22.670999999999999</v>
          </cell>
          <cell r="U206">
            <v>22.593</v>
          </cell>
          <cell r="V206">
            <v>23.335999999999999</v>
          </cell>
          <cell r="AC206">
            <v>30.37275956284153</v>
          </cell>
          <cell r="AD206">
            <v>28.964110502283102</v>
          </cell>
          <cell r="AE206">
            <v>28.705561643835615</v>
          </cell>
          <cell r="AF206">
            <v>28.35941095890411</v>
          </cell>
          <cell r="AG206">
            <v>28.171455373406193</v>
          </cell>
          <cell r="AH206">
            <v>27.915929680365295</v>
          </cell>
          <cell r="AI206">
            <v>28.47931506849315</v>
          </cell>
        </row>
        <row r="207">
          <cell r="B207">
            <v>42722</v>
          </cell>
          <cell r="C207">
            <v>35.261000000000003</v>
          </cell>
          <cell r="D207">
            <v>34.567999999999998</v>
          </cell>
          <cell r="E207">
            <v>34.085000000000001</v>
          </cell>
          <cell r="F207">
            <v>33.341999999999999</v>
          </cell>
          <cell r="G207">
            <v>32.347000000000001</v>
          </cell>
          <cell r="H207">
            <v>31.555</v>
          </cell>
          <cell r="I207">
            <v>31.518999999999998</v>
          </cell>
          <cell r="J207">
            <v>31.15</v>
          </cell>
          <cell r="K207">
            <v>30.844000000000001</v>
          </cell>
          <cell r="L207">
            <v>31.844000000000001</v>
          </cell>
          <cell r="M207" t="str">
            <v>-</v>
          </cell>
          <cell r="O207">
            <v>42722</v>
          </cell>
          <cell r="P207">
            <v>26.295000000000002</v>
          </cell>
          <cell r="Q207">
            <v>23.045999999999999</v>
          </cell>
          <cell r="R207">
            <v>22.899000000000001</v>
          </cell>
          <cell r="S207">
            <v>22.004999999999999</v>
          </cell>
          <cell r="T207">
            <v>22.321999999999999</v>
          </cell>
          <cell r="U207">
            <v>21.795999999999999</v>
          </cell>
          <cell r="V207">
            <v>20.882000000000001</v>
          </cell>
          <cell r="AC207">
            <v>30.459535519125684</v>
          </cell>
          <cell r="AD207">
            <v>28.391366210045661</v>
          </cell>
          <cell r="AE207">
            <v>28.108917808219182</v>
          </cell>
          <cell r="AF207">
            <v>27.285246575342462</v>
          </cell>
          <cell r="AG207">
            <v>27.014941712204006</v>
          </cell>
          <cell r="AH207">
            <v>26.359112328767122</v>
          </cell>
          <cell r="AI207">
            <v>25.836219178082192</v>
          </cell>
        </row>
        <row r="208">
          <cell r="B208">
            <v>42721</v>
          </cell>
          <cell r="C208">
            <v>35.261000000000003</v>
          </cell>
          <cell r="D208">
            <v>34.567999999999998</v>
          </cell>
          <cell r="E208">
            <v>34.085000000000001</v>
          </cell>
          <cell r="F208">
            <v>33.341999999999999</v>
          </cell>
          <cell r="G208">
            <v>32.347000000000001</v>
          </cell>
          <cell r="H208">
            <v>31.555</v>
          </cell>
          <cell r="I208">
            <v>31.518999999999998</v>
          </cell>
          <cell r="J208">
            <v>31.15</v>
          </cell>
          <cell r="K208">
            <v>30.844000000000001</v>
          </cell>
          <cell r="L208">
            <v>31.844000000000001</v>
          </cell>
          <cell r="M208" t="str">
            <v>-</v>
          </cell>
          <cell r="O208">
            <v>42721</v>
          </cell>
          <cell r="P208">
            <v>26.295000000000002</v>
          </cell>
          <cell r="Q208">
            <v>23.045999999999999</v>
          </cell>
          <cell r="R208">
            <v>22.899000000000001</v>
          </cell>
          <cell r="S208">
            <v>22.004999999999999</v>
          </cell>
          <cell r="T208">
            <v>22.321999999999999</v>
          </cell>
          <cell r="U208">
            <v>21.795999999999999</v>
          </cell>
          <cell r="V208">
            <v>20.882000000000001</v>
          </cell>
          <cell r="AC208">
            <v>30.459535519125684</v>
          </cell>
          <cell r="AD208">
            <v>28.391366210045661</v>
          </cell>
          <cell r="AE208">
            <v>28.108917808219182</v>
          </cell>
          <cell r="AF208">
            <v>27.285246575342462</v>
          </cell>
          <cell r="AG208">
            <v>27.014941712204006</v>
          </cell>
          <cell r="AH208">
            <v>26.359112328767122</v>
          </cell>
          <cell r="AI208">
            <v>25.836219178082192</v>
          </cell>
        </row>
        <row r="209">
          <cell r="B209">
            <v>42720</v>
          </cell>
          <cell r="C209">
            <v>35.261000000000003</v>
          </cell>
          <cell r="D209">
            <v>34.567999999999998</v>
          </cell>
          <cell r="E209">
            <v>34.085000000000001</v>
          </cell>
          <cell r="F209">
            <v>33.341999999999999</v>
          </cell>
          <cell r="G209">
            <v>32.347000000000001</v>
          </cell>
          <cell r="H209">
            <v>31.555</v>
          </cell>
          <cell r="I209">
            <v>31.518999999999998</v>
          </cell>
          <cell r="J209">
            <v>31.15</v>
          </cell>
          <cell r="K209">
            <v>30.844000000000001</v>
          </cell>
          <cell r="L209">
            <v>31.844000000000001</v>
          </cell>
          <cell r="M209" t="str">
            <v>-</v>
          </cell>
          <cell r="O209">
            <v>42720</v>
          </cell>
          <cell r="P209">
            <v>26.295000000000002</v>
          </cell>
          <cell r="Q209">
            <v>23.045999999999999</v>
          </cell>
          <cell r="R209">
            <v>22.899000000000001</v>
          </cell>
          <cell r="S209">
            <v>22.004999999999999</v>
          </cell>
          <cell r="T209">
            <v>22.321999999999999</v>
          </cell>
          <cell r="U209">
            <v>21.795999999999999</v>
          </cell>
          <cell r="V209">
            <v>20.882000000000001</v>
          </cell>
          <cell r="AC209">
            <v>30.459535519125684</v>
          </cell>
          <cell r="AD209">
            <v>28.391366210045661</v>
          </cell>
          <cell r="AE209">
            <v>28.108917808219182</v>
          </cell>
          <cell r="AF209">
            <v>27.285246575342462</v>
          </cell>
          <cell r="AG209">
            <v>27.014941712204006</v>
          </cell>
          <cell r="AH209">
            <v>26.359112328767122</v>
          </cell>
          <cell r="AI209">
            <v>25.836219178082192</v>
          </cell>
        </row>
        <row r="210">
          <cell r="B210">
            <v>42719</v>
          </cell>
          <cell r="C210">
            <v>35.049999999999997</v>
          </cell>
          <cell r="D210">
            <v>34.634999999999998</v>
          </cell>
          <cell r="E210">
            <v>33.732999999999997</v>
          </cell>
          <cell r="F210">
            <v>32.722999999999999</v>
          </cell>
          <cell r="G210">
            <v>31.899000000000001</v>
          </cell>
          <cell r="H210">
            <v>31.2</v>
          </cell>
          <cell r="I210">
            <v>31.282</v>
          </cell>
          <cell r="J210">
            <v>30.917000000000002</v>
          </cell>
          <cell r="K210">
            <v>30.539000000000001</v>
          </cell>
          <cell r="L210">
            <v>31.475000000000001</v>
          </cell>
          <cell r="M210" t="str">
            <v>-</v>
          </cell>
          <cell r="O210">
            <v>42719</v>
          </cell>
          <cell r="P210">
            <v>27.117999999999999</v>
          </cell>
          <cell r="Q210">
            <v>23.777999999999999</v>
          </cell>
          <cell r="R210">
            <v>23.300999999999998</v>
          </cell>
          <cell r="S210">
            <v>22.416</v>
          </cell>
          <cell r="T210">
            <v>22.844000000000001</v>
          </cell>
          <cell r="U210">
            <v>22.37</v>
          </cell>
          <cell r="V210">
            <v>21.510999999999999</v>
          </cell>
          <cell r="AC210">
            <v>30.802262295081967</v>
          </cell>
          <cell r="AD210">
            <v>28.814854794520546</v>
          </cell>
          <cell r="AE210">
            <v>28.159739726027397</v>
          </cell>
          <cell r="AF210">
            <v>27.216520547945205</v>
          </cell>
          <cell r="AG210">
            <v>27.082861566484517</v>
          </cell>
          <cell r="AH210">
            <v>26.498730593607306</v>
          </cell>
          <cell r="AI210">
            <v>26.061876712328765</v>
          </cell>
        </row>
        <row r="211">
          <cell r="B211">
            <v>42718</v>
          </cell>
          <cell r="C211">
            <v>38.140999999999998</v>
          </cell>
          <cell r="D211">
            <v>36.19</v>
          </cell>
          <cell r="E211">
            <v>34.610999999999997</v>
          </cell>
          <cell r="F211">
            <v>33.122</v>
          </cell>
          <cell r="G211">
            <v>32.134</v>
          </cell>
          <cell r="H211">
            <v>31.344000000000001</v>
          </cell>
          <cell r="I211">
            <v>31.355</v>
          </cell>
          <cell r="J211">
            <v>30.963999999999999</v>
          </cell>
          <cell r="K211">
            <v>30.547999999999998</v>
          </cell>
          <cell r="L211">
            <v>31.413</v>
          </cell>
          <cell r="M211" t="str">
            <v>-</v>
          </cell>
          <cell r="O211">
            <v>42718</v>
          </cell>
          <cell r="P211">
            <v>27.431000000000001</v>
          </cell>
          <cell r="Q211">
            <v>23.707999999999998</v>
          </cell>
          <cell r="R211">
            <v>23.023</v>
          </cell>
          <cell r="S211">
            <v>22.187999999999999</v>
          </cell>
          <cell r="T211">
            <v>22.507000000000001</v>
          </cell>
          <cell r="U211">
            <v>21.95</v>
          </cell>
          <cell r="V211">
            <v>21.07</v>
          </cell>
          <cell r="AC211">
            <v>32.405590163934427</v>
          </cell>
          <cell r="AD211">
            <v>29.498736073059362</v>
          </cell>
          <cell r="AE211">
            <v>28.420150684931503</v>
          </cell>
          <cell r="AF211">
            <v>27.28054794520548</v>
          </cell>
          <cell r="AG211">
            <v>27.013628415300545</v>
          </cell>
          <cell r="AH211">
            <v>26.342445662100459</v>
          </cell>
          <cell r="AI211">
            <v>25.860273972602741</v>
          </cell>
        </row>
        <row r="212">
          <cell r="B212">
            <v>42717</v>
          </cell>
          <cell r="C212">
            <v>39.145000000000003</v>
          </cell>
          <cell r="D212">
            <v>34.968000000000004</v>
          </cell>
          <cell r="E212">
            <v>33.786000000000001</v>
          </cell>
          <cell r="F212">
            <v>32.281999999999996</v>
          </cell>
          <cell r="G212">
            <v>31.359000000000002</v>
          </cell>
          <cell r="H212">
            <v>30.798999999999999</v>
          </cell>
          <cell r="I212">
            <v>30.841000000000001</v>
          </cell>
          <cell r="J212">
            <v>30.454000000000001</v>
          </cell>
          <cell r="K212">
            <v>30.071999999999999</v>
          </cell>
          <cell r="L212">
            <v>30.943000000000001</v>
          </cell>
          <cell r="M212" t="str">
            <v>-</v>
          </cell>
          <cell r="O212">
            <v>42717</v>
          </cell>
          <cell r="P212">
            <v>30.835999999999999</v>
          </cell>
          <cell r="Q212">
            <v>23.361999999999998</v>
          </cell>
          <cell r="R212">
            <v>23.103000000000002</v>
          </cell>
          <cell r="S212">
            <v>22.414999999999999</v>
          </cell>
          <cell r="T212">
            <v>22.841000000000001</v>
          </cell>
          <cell r="U212">
            <v>22.32</v>
          </cell>
          <cell r="V212">
            <v>21.460999999999999</v>
          </cell>
          <cell r="AC212">
            <v>34.695371584699451</v>
          </cell>
          <cell r="AD212">
            <v>28.746336073059361</v>
          </cell>
          <cell r="AE212">
            <v>28.07864383561644</v>
          </cell>
          <cell r="AF212">
            <v>27.010589041095891</v>
          </cell>
          <cell r="AG212">
            <v>26.828479052823315</v>
          </cell>
          <cell r="AH212">
            <v>26.284610045662102</v>
          </cell>
          <cell r="AI212">
            <v>25.829767123287674</v>
          </cell>
        </row>
        <row r="213">
          <cell r="B213">
            <v>42716</v>
          </cell>
          <cell r="C213">
            <v>44.08</v>
          </cell>
          <cell r="D213">
            <v>35.838000000000001</v>
          </cell>
          <cell r="E213">
            <v>34.661999999999999</v>
          </cell>
          <cell r="F213">
            <v>33.362000000000002</v>
          </cell>
          <cell r="G213">
            <v>32.390999999999998</v>
          </cell>
          <cell r="H213">
            <v>31.882000000000001</v>
          </cell>
          <cell r="I213">
            <v>31.919</v>
          </cell>
          <cell r="J213">
            <v>31.491</v>
          </cell>
          <cell r="K213">
            <v>31.173999999999999</v>
          </cell>
          <cell r="L213">
            <v>32.128</v>
          </cell>
          <cell r="M213" t="str">
            <v>-</v>
          </cell>
          <cell r="O213">
            <v>42716</v>
          </cell>
          <cell r="P213">
            <v>33.74</v>
          </cell>
          <cell r="Q213">
            <v>23.606999999999999</v>
          </cell>
          <cell r="R213">
            <v>23.053000000000001</v>
          </cell>
          <cell r="S213">
            <v>22.527000000000001</v>
          </cell>
          <cell r="T213">
            <v>22.946000000000002</v>
          </cell>
          <cell r="U213">
            <v>22.459</v>
          </cell>
          <cell r="V213">
            <v>21.597000000000001</v>
          </cell>
          <cell r="AC213">
            <v>38.542732240437154</v>
          </cell>
          <cell r="AD213">
            <v>29.281290410958903</v>
          </cell>
          <cell r="AE213">
            <v>28.459931506849315</v>
          </cell>
          <cell r="AF213">
            <v>27.573438356164385</v>
          </cell>
          <cell r="AG213">
            <v>27.36742987249545</v>
          </cell>
          <cell r="AH213">
            <v>26.865005479452055</v>
          </cell>
          <cell r="AI213">
            <v>26.404506849315069</v>
          </cell>
        </row>
        <row r="214">
          <cell r="B214">
            <v>42715</v>
          </cell>
          <cell r="C214">
            <v>44.786999999999999</v>
          </cell>
          <cell r="D214">
            <v>37.454999999999998</v>
          </cell>
          <cell r="E214">
            <v>35.18</v>
          </cell>
          <cell r="F214">
            <v>33.814</v>
          </cell>
          <cell r="G214">
            <v>32.628999999999998</v>
          </cell>
          <cell r="H214">
            <v>32.234999999999999</v>
          </cell>
          <cell r="I214">
            <v>32.04</v>
          </cell>
          <cell r="J214">
            <v>31.684999999999999</v>
          </cell>
          <cell r="K214">
            <v>31.25</v>
          </cell>
          <cell r="L214">
            <v>32.082999999999998</v>
          </cell>
          <cell r="M214" t="str">
            <v>-</v>
          </cell>
          <cell r="O214">
            <v>42715</v>
          </cell>
          <cell r="P214">
            <v>34.593000000000004</v>
          </cell>
          <cell r="Q214">
            <v>24.757000000000001</v>
          </cell>
          <cell r="R214">
            <v>23.629000000000001</v>
          </cell>
          <cell r="S214">
            <v>22.91</v>
          </cell>
          <cell r="T214">
            <v>23.199000000000002</v>
          </cell>
          <cell r="U214">
            <v>22.59</v>
          </cell>
          <cell r="V214">
            <v>21.742000000000001</v>
          </cell>
          <cell r="AC214">
            <v>39.32791803278689</v>
          </cell>
          <cell r="AD214">
            <v>30.64794429223744</v>
          </cell>
          <cell r="AE214">
            <v>29.008917808219177</v>
          </cell>
          <cell r="AF214">
            <v>27.988575342465751</v>
          </cell>
          <cell r="AG214">
            <v>27.613408014571949</v>
          </cell>
          <cell r="AH214">
            <v>27.099808219178083</v>
          </cell>
          <cell r="AI214">
            <v>26.538328767123289</v>
          </cell>
        </row>
        <row r="215">
          <cell r="B215">
            <v>42714</v>
          </cell>
          <cell r="C215">
            <v>44.786999999999999</v>
          </cell>
          <cell r="D215">
            <v>37.454999999999998</v>
          </cell>
          <cell r="E215">
            <v>35.18</v>
          </cell>
          <cell r="F215">
            <v>33.814</v>
          </cell>
          <cell r="G215">
            <v>32.628999999999998</v>
          </cell>
          <cell r="H215">
            <v>32.234999999999999</v>
          </cell>
          <cell r="I215">
            <v>32.04</v>
          </cell>
          <cell r="J215">
            <v>31.684999999999999</v>
          </cell>
          <cell r="K215">
            <v>31.25</v>
          </cell>
          <cell r="L215">
            <v>32.082999999999998</v>
          </cell>
          <cell r="M215" t="str">
            <v>-</v>
          </cell>
          <cell r="O215">
            <v>42714</v>
          </cell>
          <cell r="P215">
            <v>34.593000000000004</v>
          </cell>
          <cell r="Q215">
            <v>24.757000000000001</v>
          </cell>
          <cell r="R215">
            <v>23.629000000000001</v>
          </cell>
          <cell r="S215">
            <v>22.91</v>
          </cell>
          <cell r="T215">
            <v>23.199000000000002</v>
          </cell>
          <cell r="U215">
            <v>22.59</v>
          </cell>
          <cell r="V215">
            <v>21.742000000000001</v>
          </cell>
          <cell r="AC215">
            <v>39.32791803278689</v>
          </cell>
          <cell r="AD215">
            <v>30.64794429223744</v>
          </cell>
          <cell r="AE215">
            <v>29.008917808219177</v>
          </cell>
          <cell r="AF215">
            <v>27.988575342465751</v>
          </cell>
          <cell r="AG215">
            <v>27.613408014571949</v>
          </cell>
          <cell r="AH215">
            <v>27.099808219178083</v>
          </cell>
          <cell r="AI215">
            <v>26.538328767123289</v>
          </cell>
        </row>
        <row r="216">
          <cell r="B216">
            <v>42713</v>
          </cell>
          <cell r="C216">
            <v>44.786999999999999</v>
          </cell>
          <cell r="D216">
            <v>37.454999999999998</v>
          </cell>
          <cell r="E216">
            <v>35.18</v>
          </cell>
          <cell r="F216">
            <v>33.814</v>
          </cell>
          <cell r="G216">
            <v>32.628999999999998</v>
          </cell>
          <cell r="H216">
            <v>32.234999999999999</v>
          </cell>
          <cell r="I216">
            <v>32.04</v>
          </cell>
          <cell r="J216">
            <v>31.684999999999999</v>
          </cell>
          <cell r="K216">
            <v>31.25</v>
          </cell>
          <cell r="L216">
            <v>32.082999999999998</v>
          </cell>
          <cell r="M216" t="str">
            <v>-</v>
          </cell>
          <cell r="O216">
            <v>42713</v>
          </cell>
          <cell r="P216">
            <v>34.593000000000004</v>
          </cell>
          <cell r="Q216">
            <v>24.757000000000001</v>
          </cell>
          <cell r="R216">
            <v>23.629000000000001</v>
          </cell>
          <cell r="S216">
            <v>22.91</v>
          </cell>
          <cell r="T216">
            <v>23.199000000000002</v>
          </cell>
          <cell r="U216">
            <v>22.59</v>
          </cell>
          <cell r="V216">
            <v>21.742000000000001</v>
          </cell>
          <cell r="AC216">
            <v>39.32791803278689</v>
          </cell>
          <cell r="AD216">
            <v>30.64794429223744</v>
          </cell>
          <cell r="AE216">
            <v>29.008917808219177</v>
          </cell>
          <cell r="AF216">
            <v>27.988575342465751</v>
          </cell>
          <cell r="AG216">
            <v>27.613408014571949</v>
          </cell>
          <cell r="AH216">
            <v>27.099808219178083</v>
          </cell>
          <cell r="AI216">
            <v>26.538328767123289</v>
          </cell>
        </row>
        <row r="217">
          <cell r="B217">
            <v>42712</v>
          </cell>
          <cell r="C217">
            <v>49.01</v>
          </cell>
          <cell r="D217">
            <v>38.347999999999999</v>
          </cell>
          <cell r="E217">
            <v>35.695999999999998</v>
          </cell>
          <cell r="F217">
            <v>34.335999999999999</v>
          </cell>
          <cell r="G217">
            <v>33.554000000000002</v>
          </cell>
          <cell r="H217">
            <v>33.372999999999998</v>
          </cell>
          <cell r="I217">
            <v>33.183</v>
          </cell>
          <cell r="J217">
            <v>32.795999999999999</v>
          </cell>
          <cell r="K217">
            <v>32.386000000000003</v>
          </cell>
          <cell r="L217">
            <v>33.326000000000001</v>
          </cell>
          <cell r="M217" t="str">
            <v>-</v>
          </cell>
          <cell r="O217">
            <v>42712</v>
          </cell>
          <cell r="P217">
            <v>36.027999999999999</v>
          </cell>
          <cell r="Q217">
            <v>25.219000000000001</v>
          </cell>
          <cell r="R217">
            <v>23.832999999999998</v>
          </cell>
          <cell r="S217">
            <v>23.138999999999999</v>
          </cell>
          <cell r="T217">
            <v>23.707000000000001</v>
          </cell>
          <cell r="U217">
            <v>23.271999999999998</v>
          </cell>
          <cell r="V217">
            <v>22.411999999999999</v>
          </cell>
          <cell r="AC217">
            <v>42.057890710382509</v>
          </cell>
          <cell r="AD217">
            <v>31.309896803652968</v>
          </cell>
          <cell r="AE217">
            <v>29.358232876712329</v>
          </cell>
          <cell r="AF217">
            <v>28.354041095890413</v>
          </cell>
          <cell r="AG217">
            <v>28.316615664845173</v>
          </cell>
          <cell r="AH217">
            <v>27.995024657534241</v>
          </cell>
          <cell r="AI217">
            <v>27.4286301369863</v>
          </cell>
        </row>
        <row r="218">
          <cell r="B218">
            <v>42711</v>
          </cell>
          <cell r="C218">
            <v>45.555</v>
          </cell>
          <cell r="D218">
            <v>37.048999999999999</v>
          </cell>
          <cell r="E218">
            <v>35.290999999999997</v>
          </cell>
          <cell r="F218">
            <v>33.978999999999999</v>
          </cell>
          <cell r="G218">
            <v>33.090000000000003</v>
          </cell>
          <cell r="H218">
            <v>32.965000000000003</v>
          </cell>
          <cell r="I218">
            <v>32.743000000000002</v>
          </cell>
          <cell r="J218">
            <v>32.359000000000002</v>
          </cell>
          <cell r="K218">
            <v>31.963000000000001</v>
          </cell>
          <cell r="L218">
            <v>32.893999999999998</v>
          </cell>
          <cell r="M218" t="str">
            <v>-</v>
          </cell>
          <cell r="O218">
            <v>42711</v>
          </cell>
          <cell r="P218">
            <v>31.324000000000002</v>
          </cell>
          <cell r="Q218">
            <v>23.946000000000002</v>
          </cell>
          <cell r="R218">
            <v>23.411999999999999</v>
          </cell>
          <cell r="S218">
            <v>22.744</v>
          </cell>
          <cell r="T218">
            <v>23.239000000000001</v>
          </cell>
          <cell r="U218">
            <v>22.818000000000001</v>
          </cell>
          <cell r="V218">
            <v>21.952999999999999</v>
          </cell>
          <cell r="AC218">
            <v>37.934027322404376</v>
          </cell>
          <cell r="AD218">
            <v>30.024834703196351</v>
          </cell>
          <cell r="AE218">
            <v>28.944684931506849</v>
          </cell>
          <cell r="AF218">
            <v>27.976739726027397</v>
          </cell>
          <cell r="AG218">
            <v>27.850488160291441</v>
          </cell>
          <cell r="AH218">
            <v>27.562533333333334</v>
          </cell>
          <cell r="AI218">
            <v>26.978479452054792</v>
          </cell>
        </row>
        <row r="219">
          <cell r="B219">
            <v>42710</v>
          </cell>
          <cell r="C219">
            <v>41.926000000000002</v>
          </cell>
          <cell r="D219">
            <v>37.398000000000003</v>
          </cell>
          <cell r="E219">
            <v>35.442</v>
          </cell>
          <cell r="F219">
            <v>34.256</v>
          </cell>
          <cell r="G219">
            <v>33.445</v>
          </cell>
          <cell r="H219">
            <v>33.347999999999999</v>
          </cell>
          <cell r="I219">
            <v>33.273000000000003</v>
          </cell>
          <cell r="J219">
            <v>32.942</v>
          </cell>
          <cell r="K219">
            <v>32.554000000000002</v>
          </cell>
          <cell r="L219">
            <v>33.515999999999998</v>
          </cell>
          <cell r="M219" t="str">
            <v>-</v>
          </cell>
          <cell r="O219">
            <v>42710</v>
          </cell>
          <cell r="P219">
            <v>28.248999999999999</v>
          </cell>
          <cell r="Q219">
            <v>24.76</v>
          </cell>
          <cell r="R219">
            <v>23.850999999999999</v>
          </cell>
          <cell r="S219">
            <v>23.256</v>
          </cell>
          <cell r="T219">
            <v>23.981000000000002</v>
          </cell>
          <cell r="U219">
            <v>23.574999999999999</v>
          </cell>
          <cell r="V219">
            <v>22.783000000000001</v>
          </cell>
          <cell r="AC219">
            <v>34.601704918032794</v>
          </cell>
          <cell r="AD219">
            <v>30.623108675799092</v>
          </cell>
          <cell r="AE219">
            <v>29.249547945205482</v>
          </cell>
          <cell r="AF219">
            <v>28.379287671232877</v>
          </cell>
          <cell r="AG219">
            <v>28.411324225865208</v>
          </cell>
          <cell r="AH219">
            <v>28.144658447488581</v>
          </cell>
          <cell r="AI219">
            <v>27.668753424657538</v>
          </cell>
        </row>
        <row r="220">
          <cell r="B220">
            <v>42709</v>
          </cell>
          <cell r="C220">
            <v>36.350999999999999</v>
          </cell>
          <cell r="D220">
            <v>36.509</v>
          </cell>
          <cell r="E220">
            <v>34.546999999999997</v>
          </cell>
          <cell r="F220">
            <v>33.069000000000003</v>
          </cell>
          <cell r="G220">
            <v>32.055</v>
          </cell>
          <cell r="H220">
            <v>31.788</v>
          </cell>
          <cell r="I220">
            <v>31.605</v>
          </cell>
          <cell r="J220">
            <v>31.225999999999999</v>
          </cell>
          <cell r="K220">
            <v>30.853000000000002</v>
          </cell>
          <cell r="L220">
            <v>31.768999999999998</v>
          </cell>
          <cell r="M220" t="str">
            <v>-</v>
          </cell>
          <cell r="O220">
            <v>42709</v>
          </cell>
          <cell r="P220">
            <v>26.887</v>
          </cell>
          <cell r="Q220">
            <v>23.992999999999999</v>
          </cell>
          <cell r="R220">
            <v>22.876000000000001</v>
          </cell>
          <cell r="S220">
            <v>22.091000000000001</v>
          </cell>
          <cell r="T220">
            <v>22.632999999999999</v>
          </cell>
          <cell r="U220">
            <v>22.126999999999999</v>
          </cell>
          <cell r="V220">
            <v>21.291</v>
          </cell>
          <cell r="AC220">
            <v>31.282846994535518</v>
          </cell>
          <cell r="AD220">
            <v>29.799509589041097</v>
          </cell>
          <cell r="AE220">
            <v>28.311808219178083</v>
          </cell>
          <cell r="AF220">
            <v>27.204041095890414</v>
          </cell>
          <cell r="AG220">
            <v>27.043663023679418</v>
          </cell>
          <cell r="AH220">
            <v>26.644289497716894</v>
          </cell>
          <cell r="AI220">
            <v>26.094780821917812</v>
          </cell>
        </row>
        <row r="221">
          <cell r="B221">
            <v>42708</v>
          </cell>
          <cell r="C221">
            <v>34.360999999999997</v>
          </cell>
          <cell r="D221">
            <v>34.630000000000003</v>
          </cell>
          <cell r="E221">
            <v>34.049999999999997</v>
          </cell>
          <cell r="F221">
            <v>33.000999999999998</v>
          </cell>
          <cell r="G221">
            <v>32.149000000000001</v>
          </cell>
          <cell r="H221">
            <v>31.902999999999999</v>
          </cell>
          <cell r="I221">
            <v>31.733000000000001</v>
          </cell>
          <cell r="J221">
            <v>31.344000000000001</v>
          </cell>
          <cell r="K221">
            <v>30.97</v>
          </cell>
          <cell r="L221">
            <v>31.887</v>
          </cell>
          <cell r="M221" t="str">
            <v>-</v>
          </cell>
          <cell r="O221">
            <v>42708</v>
          </cell>
          <cell r="P221">
            <v>25.957999999999998</v>
          </cell>
          <cell r="Q221">
            <v>23.844999999999999</v>
          </cell>
          <cell r="R221">
            <v>23.038</v>
          </cell>
          <cell r="S221">
            <v>22.402999999999999</v>
          </cell>
          <cell r="T221">
            <v>23.134</v>
          </cell>
          <cell r="U221">
            <v>22.756</v>
          </cell>
          <cell r="V221">
            <v>21.952000000000002</v>
          </cell>
          <cell r="AC221">
            <v>29.861032786885243</v>
          </cell>
          <cell r="AD221">
            <v>28.848452054794521</v>
          </cell>
          <cell r="AE221">
            <v>28.166876712328765</v>
          </cell>
          <cell r="AF221">
            <v>27.339054794520546</v>
          </cell>
          <cell r="AG221">
            <v>27.354136612021854</v>
          </cell>
          <cell r="AH221">
            <v>27.032953424657535</v>
          </cell>
          <cell r="AI221">
            <v>26.507534246575343</v>
          </cell>
        </row>
        <row r="222">
          <cell r="B222">
            <v>42707</v>
          </cell>
          <cell r="C222">
            <v>34.360999999999997</v>
          </cell>
          <cell r="D222">
            <v>34.630000000000003</v>
          </cell>
          <cell r="E222">
            <v>34.049999999999997</v>
          </cell>
          <cell r="F222">
            <v>33.000999999999998</v>
          </cell>
          <cell r="G222">
            <v>32.149000000000001</v>
          </cell>
          <cell r="H222">
            <v>31.902999999999999</v>
          </cell>
          <cell r="I222">
            <v>31.733000000000001</v>
          </cell>
          <cell r="J222">
            <v>31.344000000000001</v>
          </cell>
          <cell r="K222">
            <v>30.97</v>
          </cell>
          <cell r="L222">
            <v>31.887</v>
          </cell>
          <cell r="M222" t="str">
            <v>-</v>
          </cell>
          <cell r="O222">
            <v>42707</v>
          </cell>
          <cell r="P222">
            <v>25.957999999999998</v>
          </cell>
          <cell r="Q222">
            <v>23.844999999999999</v>
          </cell>
          <cell r="R222">
            <v>23.038</v>
          </cell>
          <cell r="S222">
            <v>22.402999999999999</v>
          </cell>
          <cell r="T222">
            <v>23.134</v>
          </cell>
          <cell r="U222">
            <v>22.756</v>
          </cell>
          <cell r="V222">
            <v>21.952000000000002</v>
          </cell>
          <cell r="AC222">
            <v>29.861032786885243</v>
          </cell>
          <cell r="AD222">
            <v>28.848452054794521</v>
          </cell>
          <cell r="AE222">
            <v>28.166876712328765</v>
          </cell>
          <cell r="AF222">
            <v>27.339054794520546</v>
          </cell>
          <cell r="AG222">
            <v>27.354136612021854</v>
          </cell>
          <cell r="AH222">
            <v>27.032953424657535</v>
          </cell>
          <cell r="AI222">
            <v>26.507534246575343</v>
          </cell>
        </row>
        <row r="223">
          <cell r="B223">
            <v>42706</v>
          </cell>
          <cell r="C223">
            <v>34.360999999999997</v>
          </cell>
          <cell r="D223">
            <v>34.630000000000003</v>
          </cell>
          <cell r="E223">
            <v>34.049999999999997</v>
          </cell>
          <cell r="F223">
            <v>33.000999999999998</v>
          </cell>
          <cell r="G223">
            <v>32.149000000000001</v>
          </cell>
          <cell r="H223">
            <v>31.902999999999999</v>
          </cell>
          <cell r="I223">
            <v>31.733000000000001</v>
          </cell>
          <cell r="J223">
            <v>31.344000000000001</v>
          </cell>
          <cell r="K223">
            <v>30.97</v>
          </cell>
          <cell r="L223">
            <v>31.887</v>
          </cell>
          <cell r="M223" t="str">
            <v>-</v>
          </cell>
          <cell r="O223">
            <v>42706</v>
          </cell>
          <cell r="P223">
            <v>25.957999999999998</v>
          </cell>
          <cell r="Q223">
            <v>23.844999999999999</v>
          </cell>
          <cell r="R223">
            <v>23.038</v>
          </cell>
          <cell r="S223">
            <v>22.402999999999999</v>
          </cell>
          <cell r="T223">
            <v>23.134</v>
          </cell>
          <cell r="U223">
            <v>22.756</v>
          </cell>
          <cell r="V223">
            <v>21.952000000000002</v>
          </cell>
          <cell r="AC223">
            <v>29.861032786885243</v>
          </cell>
          <cell r="AD223">
            <v>28.848452054794521</v>
          </cell>
          <cell r="AE223">
            <v>28.166876712328765</v>
          </cell>
          <cell r="AF223">
            <v>27.339054794520546</v>
          </cell>
          <cell r="AG223">
            <v>27.354136612021854</v>
          </cell>
          <cell r="AH223">
            <v>27.032953424657535</v>
          </cell>
          <cell r="AI223">
            <v>26.507534246575343</v>
          </cell>
        </row>
        <row r="224">
          <cell r="B224">
            <v>42705</v>
          </cell>
          <cell r="C224">
            <v>35.191000000000003</v>
          </cell>
          <cell r="D224">
            <v>35.923999999999999</v>
          </cell>
          <cell r="E224">
            <v>34.459000000000003</v>
          </cell>
          <cell r="F224">
            <v>33.405000000000001</v>
          </cell>
          <cell r="G224">
            <v>32.619</v>
          </cell>
          <cell r="H224">
            <v>32.502000000000002</v>
          </cell>
          <cell r="I224">
            <v>32.411000000000001</v>
          </cell>
          <cell r="J224">
            <v>32.014000000000003</v>
          </cell>
          <cell r="K224">
            <v>31.614000000000001</v>
          </cell>
          <cell r="L224">
            <v>32.523000000000003</v>
          </cell>
          <cell r="M224" t="str">
            <v>-</v>
          </cell>
          <cell r="O224">
            <v>42705</v>
          </cell>
          <cell r="P224">
            <v>25.957999999999998</v>
          </cell>
          <cell r="Q224">
            <v>24.068000000000001</v>
          </cell>
          <cell r="R224">
            <v>23.077000000000002</v>
          </cell>
          <cell r="S224">
            <v>22.466999999999999</v>
          </cell>
          <cell r="T224">
            <v>23.209</v>
          </cell>
          <cell r="U224">
            <v>22.818000000000001</v>
          </cell>
          <cell r="V224">
            <v>22.018000000000001</v>
          </cell>
          <cell r="AC224">
            <v>30.246551912568307</v>
          </cell>
          <cell r="AD224">
            <v>29.568317808219177</v>
          </cell>
          <cell r="AE224">
            <v>28.378205479452056</v>
          </cell>
          <cell r="AF224">
            <v>27.561410958904109</v>
          </cell>
          <cell r="AG224">
            <v>27.614045537340619</v>
          </cell>
          <cell r="AH224">
            <v>27.346043835616438</v>
          </cell>
          <cell r="AI224">
            <v>26.858575342465752</v>
          </cell>
        </row>
        <row r="225">
          <cell r="B225">
            <v>42704</v>
          </cell>
          <cell r="C225">
            <v>30.943000000000001</v>
          </cell>
          <cell r="D225">
            <v>34.481000000000002</v>
          </cell>
          <cell r="E225">
            <v>33.534999999999997</v>
          </cell>
          <cell r="F225">
            <v>32.787999999999997</v>
          </cell>
          <cell r="G225">
            <v>31.998999999999999</v>
          </cell>
          <cell r="H225">
            <v>31.661000000000001</v>
          </cell>
          <cell r="I225">
            <v>31.359000000000002</v>
          </cell>
          <cell r="J225">
            <v>31.056999999999999</v>
          </cell>
          <cell r="K225">
            <v>30.69</v>
          </cell>
          <cell r="L225">
            <v>31.574999999999999</v>
          </cell>
          <cell r="M225" t="str">
            <v>-</v>
          </cell>
          <cell r="O225">
            <v>42704</v>
          </cell>
          <cell r="P225">
            <v>23.52</v>
          </cell>
          <cell r="Q225">
            <v>23.548999999999999</v>
          </cell>
          <cell r="R225">
            <v>22.782</v>
          </cell>
          <cell r="S225">
            <v>22.484000000000002</v>
          </cell>
          <cell r="T225">
            <v>23.263999999999999</v>
          </cell>
          <cell r="U225">
            <v>22.783000000000001</v>
          </cell>
          <cell r="V225">
            <v>21.942</v>
          </cell>
          <cell r="AC225">
            <v>26.967841530054645</v>
          </cell>
          <cell r="AD225">
            <v>28.620649315068494</v>
          </cell>
          <cell r="AE225">
            <v>27.790246575342465</v>
          </cell>
          <cell r="AF225">
            <v>27.283123287671231</v>
          </cell>
          <cell r="AG225">
            <v>27.353061930783241</v>
          </cell>
          <cell r="AH225">
            <v>26.934174429223745</v>
          </cell>
          <cell r="AI225">
            <v>26.327999999999999</v>
          </cell>
        </row>
        <row r="226">
          <cell r="B226">
            <v>42703</v>
          </cell>
          <cell r="C226">
            <v>31.19</v>
          </cell>
          <cell r="D226">
            <v>34.540999999999997</v>
          </cell>
          <cell r="E226">
            <v>34.225000000000001</v>
          </cell>
          <cell r="F226">
            <v>32.866</v>
          </cell>
          <cell r="G226">
            <v>32.087000000000003</v>
          </cell>
          <cell r="H226">
            <v>31.738</v>
          </cell>
          <cell r="I226">
            <v>31.420999999999999</v>
          </cell>
          <cell r="J226">
            <v>31.082000000000001</v>
          </cell>
          <cell r="K226">
            <v>30.838999999999999</v>
          </cell>
          <cell r="L226">
            <v>31.797999999999998</v>
          </cell>
          <cell r="M226" t="str">
            <v>-</v>
          </cell>
          <cell r="O226">
            <v>42703</v>
          </cell>
          <cell r="P226">
            <v>23.632999999999999</v>
          </cell>
          <cell r="Q226">
            <v>23.666</v>
          </cell>
          <cell r="R226">
            <v>22.969000000000001</v>
          </cell>
          <cell r="S226">
            <v>22.631</v>
          </cell>
          <cell r="T226">
            <v>23.402000000000001</v>
          </cell>
          <cell r="U226">
            <v>22.920999999999999</v>
          </cell>
          <cell r="V226">
            <v>22.071999999999999</v>
          </cell>
          <cell r="AC226">
            <v>27.143081967213114</v>
          </cell>
          <cell r="AD226">
            <v>28.711205479452051</v>
          </cell>
          <cell r="AE226">
            <v>28.211520547945206</v>
          </cell>
          <cell r="AF226">
            <v>27.397986301369862</v>
          </cell>
          <cell r="AG226">
            <v>27.46765573770492</v>
          </cell>
          <cell r="AH226">
            <v>27.043652054794521</v>
          </cell>
          <cell r="AI226">
            <v>26.426328767123287</v>
          </cell>
        </row>
        <row r="227">
          <cell r="B227">
            <v>42702</v>
          </cell>
          <cell r="C227">
            <v>30.994</v>
          </cell>
          <cell r="D227">
            <v>34.523000000000003</v>
          </cell>
          <cell r="E227">
            <v>33.942999999999998</v>
          </cell>
          <cell r="F227">
            <v>32.683999999999997</v>
          </cell>
          <cell r="G227">
            <v>31.907</v>
          </cell>
          <cell r="H227">
            <v>31.556000000000001</v>
          </cell>
          <cell r="I227">
            <v>31.248999999999999</v>
          </cell>
          <cell r="J227">
            <v>30.774000000000001</v>
          </cell>
          <cell r="K227">
            <v>30.462</v>
          </cell>
          <cell r="L227">
            <v>31.401</v>
          </cell>
          <cell r="M227" t="str">
            <v>-</v>
          </cell>
          <cell r="O227">
            <v>42702</v>
          </cell>
          <cell r="P227">
            <v>23.053000000000001</v>
          </cell>
          <cell r="Q227">
            <v>23.161999999999999</v>
          </cell>
          <cell r="R227">
            <v>22.155999999999999</v>
          </cell>
          <cell r="S227">
            <v>21.751000000000001</v>
          </cell>
          <cell r="T227">
            <v>22.503</v>
          </cell>
          <cell r="U227">
            <v>22.038</v>
          </cell>
          <cell r="V227">
            <v>21.218</v>
          </cell>
          <cell r="AC227">
            <v>26.741442622950821</v>
          </cell>
          <cell r="AD227">
            <v>28.432673972602739</v>
          </cell>
          <cell r="AE227">
            <v>27.645835616438355</v>
          </cell>
          <cell r="AF227">
            <v>26.843082191780823</v>
          </cell>
          <cell r="AG227">
            <v>26.90523679417122</v>
          </cell>
          <cell r="AH227">
            <v>26.488425570776258</v>
          </cell>
          <cell r="AI227">
            <v>25.889972602739725</v>
          </cell>
        </row>
        <row r="228">
          <cell r="B228">
            <v>42701</v>
          </cell>
          <cell r="C228">
            <v>30.524000000000001</v>
          </cell>
          <cell r="D228">
            <v>34.502000000000002</v>
          </cell>
          <cell r="E228">
            <v>34.276000000000003</v>
          </cell>
          <cell r="F228">
            <v>33.057000000000002</v>
          </cell>
          <cell r="G228">
            <v>32.234999999999999</v>
          </cell>
          <cell r="H228">
            <v>31.977</v>
          </cell>
          <cell r="I228">
            <v>31.765000000000001</v>
          </cell>
          <cell r="J228">
            <v>31.507000000000001</v>
          </cell>
          <cell r="K228">
            <v>31.202999999999999</v>
          </cell>
          <cell r="L228">
            <v>32.137999999999998</v>
          </cell>
          <cell r="M228" t="str">
            <v>-</v>
          </cell>
          <cell r="O228">
            <v>42701</v>
          </cell>
          <cell r="P228">
            <v>22.768000000000001</v>
          </cell>
          <cell r="Q228">
            <v>23.141999999999999</v>
          </cell>
          <cell r="R228">
            <v>22.367000000000001</v>
          </cell>
          <cell r="S228">
            <v>21.988</v>
          </cell>
          <cell r="T228">
            <v>22.73</v>
          </cell>
          <cell r="U228">
            <v>22.321999999999999</v>
          </cell>
          <cell r="V228">
            <v>21.56</v>
          </cell>
          <cell r="AC228">
            <v>26.370513661202185</v>
          </cell>
          <cell r="AD228">
            <v>28.4122100456621</v>
          </cell>
          <cell r="AE228">
            <v>27.913657534246578</v>
          </cell>
          <cell r="AF228">
            <v>27.143424657534247</v>
          </cell>
          <cell r="AG228">
            <v>27.179517304189435</v>
          </cell>
          <cell r="AH228">
            <v>26.836484018264837</v>
          </cell>
          <cell r="AI228">
            <v>26.313013698630137</v>
          </cell>
        </row>
        <row r="229">
          <cell r="B229">
            <v>42700</v>
          </cell>
          <cell r="C229">
            <v>30.524000000000001</v>
          </cell>
          <cell r="D229">
            <v>34.502000000000002</v>
          </cell>
          <cell r="E229">
            <v>34.276000000000003</v>
          </cell>
          <cell r="F229">
            <v>33.057000000000002</v>
          </cell>
          <cell r="G229">
            <v>32.234999999999999</v>
          </cell>
          <cell r="H229">
            <v>31.977</v>
          </cell>
          <cell r="I229">
            <v>31.765000000000001</v>
          </cell>
          <cell r="J229">
            <v>31.507000000000001</v>
          </cell>
          <cell r="K229">
            <v>31.202999999999999</v>
          </cell>
          <cell r="L229">
            <v>32.137999999999998</v>
          </cell>
          <cell r="M229" t="str">
            <v>-</v>
          </cell>
          <cell r="O229">
            <v>42700</v>
          </cell>
          <cell r="P229">
            <v>22.768000000000001</v>
          </cell>
          <cell r="Q229">
            <v>23.141999999999999</v>
          </cell>
          <cell r="R229">
            <v>22.367000000000001</v>
          </cell>
          <cell r="S229">
            <v>21.988</v>
          </cell>
          <cell r="T229">
            <v>22.73</v>
          </cell>
          <cell r="U229">
            <v>22.321999999999999</v>
          </cell>
          <cell r="V229">
            <v>21.56</v>
          </cell>
          <cell r="AC229">
            <v>26.370513661202185</v>
          </cell>
          <cell r="AD229">
            <v>28.4122100456621</v>
          </cell>
          <cell r="AE229">
            <v>27.913657534246578</v>
          </cell>
          <cell r="AF229">
            <v>27.143424657534247</v>
          </cell>
          <cell r="AG229">
            <v>27.179517304189435</v>
          </cell>
          <cell r="AH229">
            <v>26.836484018264837</v>
          </cell>
          <cell r="AI229">
            <v>26.313013698630137</v>
          </cell>
        </row>
        <row r="230">
          <cell r="B230">
            <v>42699</v>
          </cell>
          <cell r="C230">
            <v>30.524000000000001</v>
          </cell>
          <cell r="D230">
            <v>34.502000000000002</v>
          </cell>
          <cell r="E230">
            <v>34.276000000000003</v>
          </cell>
          <cell r="F230">
            <v>33.057000000000002</v>
          </cell>
          <cell r="G230">
            <v>32.234999999999999</v>
          </cell>
          <cell r="H230">
            <v>31.977</v>
          </cell>
          <cell r="I230">
            <v>31.765000000000001</v>
          </cell>
          <cell r="J230">
            <v>31.507000000000001</v>
          </cell>
          <cell r="K230">
            <v>31.202999999999999</v>
          </cell>
          <cell r="L230">
            <v>32.137999999999998</v>
          </cell>
          <cell r="M230" t="str">
            <v>-</v>
          </cell>
          <cell r="O230">
            <v>42699</v>
          </cell>
          <cell r="P230">
            <v>22.768000000000001</v>
          </cell>
          <cell r="Q230">
            <v>23.141999999999999</v>
          </cell>
          <cell r="R230">
            <v>22.367000000000001</v>
          </cell>
          <cell r="S230">
            <v>21.988</v>
          </cell>
          <cell r="T230">
            <v>22.73</v>
          </cell>
          <cell r="U230">
            <v>22.321999999999999</v>
          </cell>
          <cell r="V230">
            <v>21.56</v>
          </cell>
          <cell r="AC230">
            <v>26.370513661202185</v>
          </cell>
          <cell r="AD230">
            <v>28.4122100456621</v>
          </cell>
          <cell r="AE230">
            <v>27.913657534246578</v>
          </cell>
          <cell r="AF230">
            <v>27.143424657534247</v>
          </cell>
          <cell r="AG230">
            <v>27.179517304189435</v>
          </cell>
          <cell r="AH230">
            <v>26.836484018264837</v>
          </cell>
          <cell r="AI230">
            <v>26.313013698630137</v>
          </cell>
        </row>
        <row r="231">
          <cell r="B231">
            <v>42698</v>
          </cell>
          <cell r="C231">
            <v>30.597999999999999</v>
          </cell>
          <cell r="D231">
            <v>34.618000000000002</v>
          </cell>
          <cell r="E231">
            <v>34.289000000000001</v>
          </cell>
          <cell r="F231">
            <v>33.015999999999998</v>
          </cell>
          <cell r="G231">
            <v>32.134</v>
          </cell>
          <cell r="H231">
            <v>31.805</v>
          </cell>
          <cell r="I231">
            <v>31.588999999999999</v>
          </cell>
          <cell r="J231">
            <v>31.34</v>
          </cell>
          <cell r="K231">
            <v>30.98</v>
          </cell>
          <cell r="L231">
            <v>31.890999999999998</v>
          </cell>
          <cell r="M231" t="str">
            <v>-</v>
          </cell>
          <cell r="O231">
            <v>42698</v>
          </cell>
          <cell r="P231">
            <v>23.08</v>
          </cell>
          <cell r="Q231">
            <v>23.117999999999999</v>
          </cell>
          <cell r="R231">
            <v>22.36</v>
          </cell>
          <cell r="S231">
            <v>21.971</v>
          </cell>
          <cell r="T231">
            <v>22.646999999999998</v>
          </cell>
          <cell r="U231">
            <v>22.231000000000002</v>
          </cell>
          <cell r="V231">
            <v>21.457000000000001</v>
          </cell>
          <cell r="AC231">
            <v>26.57196721311475</v>
          </cell>
          <cell r="AD231">
            <v>28.453159817351597</v>
          </cell>
          <cell r="AE231">
            <v>27.915972602739725</v>
          </cell>
          <cell r="AF231">
            <v>27.115246575342464</v>
          </cell>
          <cell r="AG231">
            <v>27.088091074681241</v>
          </cell>
          <cell r="AH231">
            <v>26.707610045662101</v>
          </cell>
          <cell r="AI231">
            <v>26.176013698630136</v>
          </cell>
        </row>
        <row r="232">
          <cell r="B232">
            <v>42697</v>
          </cell>
          <cell r="C232">
            <v>30.597999999999999</v>
          </cell>
          <cell r="D232">
            <v>34.618000000000002</v>
          </cell>
          <cell r="E232">
            <v>34.289000000000001</v>
          </cell>
          <cell r="F232">
            <v>33.015999999999998</v>
          </cell>
          <cell r="G232">
            <v>32.134</v>
          </cell>
          <cell r="H232">
            <v>31.805</v>
          </cell>
          <cell r="I232">
            <v>31.588999999999999</v>
          </cell>
          <cell r="J232">
            <v>31.34</v>
          </cell>
          <cell r="K232">
            <v>30.98</v>
          </cell>
          <cell r="L232">
            <v>31.890999999999998</v>
          </cell>
          <cell r="M232" t="str">
            <v>-</v>
          </cell>
          <cell r="O232">
            <v>42697</v>
          </cell>
          <cell r="P232">
            <v>23.08</v>
          </cell>
          <cell r="Q232">
            <v>23.117999999999999</v>
          </cell>
          <cell r="R232">
            <v>22.36</v>
          </cell>
          <cell r="S232">
            <v>21.971</v>
          </cell>
          <cell r="T232">
            <v>22.646999999999998</v>
          </cell>
          <cell r="U232">
            <v>22.231000000000002</v>
          </cell>
          <cell r="V232">
            <v>21.457000000000001</v>
          </cell>
          <cell r="AC232">
            <v>26.57196721311475</v>
          </cell>
          <cell r="AD232">
            <v>28.453159817351597</v>
          </cell>
          <cell r="AE232">
            <v>27.915972602739725</v>
          </cell>
          <cell r="AF232">
            <v>27.115246575342464</v>
          </cell>
          <cell r="AG232">
            <v>27.088091074681241</v>
          </cell>
          <cell r="AH232">
            <v>26.707610045662101</v>
          </cell>
          <cell r="AI232">
            <v>26.176013698630136</v>
          </cell>
        </row>
        <row r="233">
          <cell r="B233">
            <v>42696</v>
          </cell>
          <cell r="C233">
            <v>30.042999999999999</v>
          </cell>
          <cell r="D233">
            <v>33.412999999999997</v>
          </cell>
          <cell r="E233">
            <v>33.054000000000002</v>
          </cell>
          <cell r="F233">
            <v>32.182000000000002</v>
          </cell>
          <cell r="G233">
            <v>31.292999999999999</v>
          </cell>
          <cell r="H233">
            <v>31.013000000000002</v>
          </cell>
          <cell r="I233">
            <v>30.812999999999999</v>
          </cell>
          <cell r="J233">
            <v>30.574000000000002</v>
          </cell>
          <cell r="K233">
            <v>30.291</v>
          </cell>
          <cell r="L233">
            <v>31.213000000000001</v>
          </cell>
          <cell r="M233" t="str">
            <v>-</v>
          </cell>
          <cell r="O233">
            <v>42696</v>
          </cell>
          <cell r="P233">
            <v>22.733000000000001</v>
          </cell>
          <cell r="Q233">
            <v>23.126999999999999</v>
          </cell>
          <cell r="R233">
            <v>22.501000000000001</v>
          </cell>
          <cell r="S233">
            <v>22.233000000000001</v>
          </cell>
          <cell r="T233">
            <v>22.9</v>
          </cell>
          <cell r="U233">
            <v>22.507999999999999</v>
          </cell>
          <cell r="V233">
            <v>21.742000000000001</v>
          </cell>
          <cell r="AC233">
            <v>26.12835519125683</v>
          </cell>
          <cell r="AD233">
            <v>27.898952511415523</v>
          </cell>
          <cell r="AE233">
            <v>27.416095890410958</v>
          </cell>
          <cell r="AF233">
            <v>26.866780821917807</v>
          </cell>
          <cell r="AG233">
            <v>26.828963570127502</v>
          </cell>
          <cell r="AH233">
            <v>26.484767123287671</v>
          </cell>
          <cell r="AI233">
            <v>25.96684931506849</v>
          </cell>
        </row>
        <row r="234">
          <cell r="B234">
            <v>42695</v>
          </cell>
          <cell r="C234">
            <v>30.257000000000001</v>
          </cell>
          <cell r="D234">
            <v>33.244</v>
          </cell>
          <cell r="E234">
            <v>33.011000000000003</v>
          </cell>
          <cell r="F234">
            <v>31.882000000000001</v>
          </cell>
          <cell r="G234">
            <v>30.919</v>
          </cell>
          <cell r="H234">
            <v>30.571000000000002</v>
          </cell>
          <cell r="I234">
            <v>30.26</v>
          </cell>
          <cell r="J234">
            <v>29.969000000000001</v>
          </cell>
          <cell r="K234">
            <v>29.687999999999999</v>
          </cell>
          <cell r="L234">
            <v>30.588000000000001</v>
          </cell>
          <cell r="M234" t="str">
            <v>-</v>
          </cell>
          <cell r="O234">
            <v>42695</v>
          </cell>
          <cell r="P234">
            <v>22.686</v>
          </cell>
          <cell r="Q234">
            <v>22.273</v>
          </cell>
          <cell r="R234">
            <v>21.542000000000002</v>
          </cell>
          <cell r="S234">
            <v>21.114999999999998</v>
          </cell>
          <cell r="T234">
            <v>21.69</v>
          </cell>
          <cell r="U234">
            <v>21.256</v>
          </cell>
          <cell r="V234">
            <v>20.46</v>
          </cell>
          <cell r="AC234">
            <v>26.202584699453553</v>
          </cell>
          <cell r="AD234">
            <v>27.362742465753424</v>
          </cell>
          <cell r="AE234">
            <v>26.883726027397259</v>
          </cell>
          <cell r="AF234">
            <v>26.129767123287671</v>
          </cell>
          <cell r="AG234">
            <v>26.010315118397088</v>
          </cell>
          <cell r="AH234">
            <v>25.611506849315067</v>
          </cell>
          <cell r="AI234">
            <v>25.024383561643837</v>
          </cell>
        </row>
        <row r="235">
          <cell r="B235">
            <v>42694</v>
          </cell>
          <cell r="C235">
            <v>30.582000000000001</v>
          </cell>
          <cell r="D235">
            <v>34.052999999999997</v>
          </cell>
          <cell r="E235">
            <v>33.707000000000001</v>
          </cell>
          <cell r="F235">
            <v>32.981000000000002</v>
          </cell>
          <cell r="G235">
            <v>32.238999999999997</v>
          </cell>
          <cell r="H235">
            <v>31.914000000000001</v>
          </cell>
          <cell r="I235">
            <v>31.675000000000001</v>
          </cell>
          <cell r="J235">
            <v>31.276</v>
          </cell>
          <cell r="K235">
            <v>30.835000000000001</v>
          </cell>
          <cell r="L235">
            <v>31.657</v>
          </cell>
          <cell r="M235" t="str">
            <v>-</v>
          </cell>
          <cell r="O235">
            <v>42694</v>
          </cell>
          <cell r="P235">
            <v>23.390999999999998</v>
          </cell>
          <cell r="Q235">
            <v>23.359000000000002</v>
          </cell>
          <cell r="R235">
            <v>22.132999999999999</v>
          </cell>
          <cell r="S235">
            <v>22.643999999999998</v>
          </cell>
          <cell r="T235">
            <v>22.994</v>
          </cell>
          <cell r="U235">
            <v>22.57</v>
          </cell>
          <cell r="V235">
            <v>21.777000000000001</v>
          </cell>
          <cell r="AC235">
            <v>26.731081967213115</v>
          </cell>
          <cell r="AD235">
            <v>28.320234703196345</v>
          </cell>
          <cell r="AE235">
            <v>27.523630136986302</v>
          </cell>
          <cell r="AF235">
            <v>27.458493150684934</v>
          </cell>
          <cell r="AG235">
            <v>27.321805100182146</v>
          </cell>
          <cell r="AH235">
            <v>26.939066666666665</v>
          </cell>
          <cell r="AI235">
            <v>26.387027397260272</v>
          </cell>
        </row>
        <row r="236">
          <cell r="B236">
            <v>42693</v>
          </cell>
          <cell r="C236">
            <v>30.582000000000001</v>
          </cell>
          <cell r="D236">
            <v>34.052999999999997</v>
          </cell>
          <cell r="E236">
            <v>33.707000000000001</v>
          </cell>
          <cell r="F236">
            <v>32.981000000000002</v>
          </cell>
          <cell r="G236">
            <v>32.238999999999997</v>
          </cell>
          <cell r="H236">
            <v>31.914000000000001</v>
          </cell>
          <cell r="I236">
            <v>31.675000000000001</v>
          </cell>
          <cell r="J236">
            <v>31.276</v>
          </cell>
          <cell r="K236">
            <v>30.835000000000001</v>
          </cell>
          <cell r="L236">
            <v>31.657</v>
          </cell>
          <cell r="M236" t="str">
            <v>-</v>
          </cell>
          <cell r="O236">
            <v>42693</v>
          </cell>
          <cell r="P236">
            <v>23.390999999999998</v>
          </cell>
          <cell r="Q236">
            <v>23.359000000000002</v>
          </cell>
          <cell r="R236">
            <v>22.132999999999999</v>
          </cell>
          <cell r="S236">
            <v>22.643999999999998</v>
          </cell>
          <cell r="T236">
            <v>22.994</v>
          </cell>
          <cell r="U236">
            <v>22.57</v>
          </cell>
          <cell r="V236">
            <v>21.777000000000001</v>
          </cell>
          <cell r="AC236">
            <v>26.731081967213115</v>
          </cell>
          <cell r="AD236">
            <v>28.320234703196345</v>
          </cell>
          <cell r="AE236">
            <v>27.523630136986302</v>
          </cell>
          <cell r="AF236">
            <v>27.458493150684934</v>
          </cell>
          <cell r="AG236">
            <v>27.321805100182146</v>
          </cell>
          <cell r="AH236">
            <v>26.939066666666665</v>
          </cell>
          <cell r="AI236">
            <v>26.387027397260272</v>
          </cell>
        </row>
        <row r="237">
          <cell r="B237">
            <v>42692</v>
          </cell>
          <cell r="C237">
            <v>30.582000000000001</v>
          </cell>
          <cell r="D237">
            <v>34.052999999999997</v>
          </cell>
          <cell r="E237">
            <v>33.707000000000001</v>
          </cell>
          <cell r="F237">
            <v>32.981000000000002</v>
          </cell>
          <cell r="G237">
            <v>32.238999999999997</v>
          </cell>
          <cell r="H237">
            <v>31.914000000000001</v>
          </cell>
          <cell r="I237">
            <v>31.675000000000001</v>
          </cell>
          <cell r="J237">
            <v>31.276</v>
          </cell>
          <cell r="K237">
            <v>30.835000000000001</v>
          </cell>
          <cell r="L237">
            <v>31.657</v>
          </cell>
          <cell r="M237" t="str">
            <v>-</v>
          </cell>
          <cell r="O237">
            <v>42692</v>
          </cell>
          <cell r="P237">
            <v>23.390999999999998</v>
          </cell>
          <cell r="Q237">
            <v>23.359000000000002</v>
          </cell>
          <cell r="R237">
            <v>22.132999999999999</v>
          </cell>
          <cell r="S237">
            <v>22.643999999999998</v>
          </cell>
          <cell r="T237">
            <v>22.994</v>
          </cell>
          <cell r="U237">
            <v>22.57</v>
          </cell>
          <cell r="V237">
            <v>21.777000000000001</v>
          </cell>
          <cell r="AC237">
            <v>26.731081967213115</v>
          </cell>
          <cell r="AD237">
            <v>28.320234703196345</v>
          </cell>
          <cell r="AE237">
            <v>27.523630136986302</v>
          </cell>
          <cell r="AF237">
            <v>27.458493150684934</v>
          </cell>
          <cell r="AG237">
            <v>27.321805100182146</v>
          </cell>
          <cell r="AH237">
            <v>26.939066666666665</v>
          </cell>
          <cell r="AI237">
            <v>26.387027397260272</v>
          </cell>
        </row>
        <row r="238">
          <cell r="B238">
            <v>42691</v>
          </cell>
          <cell r="C238">
            <v>30.331</v>
          </cell>
          <cell r="D238">
            <v>33.209000000000003</v>
          </cell>
          <cell r="E238">
            <v>33.673000000000002</v>
          </cell>
          <cell r="F238">
            <v>32.856000000000002</v>
          </cell>
          <cell r="G238">
            <v>32.151000000000003</v>
          </cell>
          <cell r="H238">
            <v>31.815000000000001</v>
          </cell>
          <cell r="I238">
            <v>31.437999999999999</v>
          </cell>
          <cell r="J238">
            <v>31.157</v>
          </cell>
          <cell r="K238">
            <v>30.891999999999999</v>
          </cell>
          <cell r="L238">
            <v>31.829000000000001</v>
          </cell>
          <cell r="M238" t="str">
            <v>-</v>
          </cell>
          <cell r="O238">
            <v>42691</v>
          </cell>
          <cell r="P238">
            <v>23.010999999999999</v>
          </cell>
          <cell r="Q238">
            <v>22.297000000000001</v>
          </cell>
          <cell r="R238">
            <v>21.536999999999999</v>
          </cell>
          <cell r="S238">
            <v>22.015999999999998</v>
          </cell>
          <cell r="T238">
            <v>22.327999999999999</v>
          </cell>
          <cell r="U238">
            <v>21.916</v>
          </cell>
          <cell r="V238">
            <v>21.015000000000001</v>
          </cell>
          <cell r="AC238">
            <v>26.410999999999998</v>
          </cell>
          <cell r="AD238">
            <v>27.359370776255709</v>
          </cell>
          <cell r="AE238">
            <v>27.189383561643837</v>
          </cell>
          <cell r="AF238">
            <v>27.06476712328767</v>
          </cell>
          <cell r="AG238">
            <v>26.92638069216758</v>
          </cell>
          <cell r="AH238">
            <v>26.544573515981735</v>
          </cell>
          <cell r="AI238">
            <v>25.869547945205479</v>
          </cell>
        </row>
        <row r="239">
          <cell r="B239">
            <v>42690</v>
          </cell>
          <cell r="C239">
            <v>30.256</v>
          </cell>
          <cell r="D239">
            <v>33.548000000000002</v>
          </cell>
          <cell r="E239">
            <v>33.33</v>
          </cell>
          <cell r="F239">
            <v>32.478999999999999</v>
          </cell>
          <cell r="G239">
            <v>31.568000000000001</v>
          </cell>
          <cell r="H239">
            <v>31.276</v>
          </cell>
          <cell r="I239">
            <v>31.056999999999999</v>
          </cell>
          <cell r="J239">
            <v>30.792999999999999</v>
          </cell>
          <cell r="K239">
            <v>30.486999999999998</v>
          </cell>
          <cell r="L239">
            <v>31.388000000000002</v>
          </cell>
          <cell r="M239" t="str">
            <v>-</v>
          </cell>
          <cell r="O239">
            <v>42690</v>
          </cell>
          <cell r="P239">
            <v>23.033999999999999</v>
          </cell>
          <cell r="Q239">
            <v>22.591999999999999</v>
          </cell>
          <cell r="R239">
            <v>21.311</v>
          </cell>
          <cell r="S239">
            <v>21.771999999999998</v>
          </cell>
          <cell r="T239">
            <v>21.981000000000002</v>
          </cell>
          <cell r="U239">
            <v>21.594000000000001</v>
          </cell>
          <cell r="V239">
            <v>20.814</v>
          </cell>
          <cell r="AC239">
            <v>26.38848087431694</v>
          </cell>
          <cell r="AD239">
            <v>27.674783561643835</v>
          </cell>
          <cell r="AE239">
            <v>26.908890410958904</v>
          </cell>
          <cell r="AF239">
            <v>26.75882191780822</v>
          </cell>
          <cell r="AG239">
            <v>26.468903460837886</v>
          </cell>
          <cell r="AH239">
            <v>26.121108675799089</v>
          </cell>
          <cell r="AI239">
            <v>25.584712328767125</v>
          </cell>
        </row>
        <row r="240">
          <cell r="B240">
            <v>42689</v>
          </cell>
          <cell r="C240">
            <v>31.452999999999999</v>
          </cell>
          <cell r="D240">
            <v>34.521000000000001</v>
          </cell>
          <cell r="E240">
            <v>34.334000000000003</v>
          </cell>
          <cell r="F240">
            <v>33.134</v>
          </cell>
          <cell r="G240">
            <v>32.314999999999998</v>
          </cell>
          <cell r="H240">
            <v>32.043999999999997</v>
          </cell>
          <cell r="I240">
            <v>31.812000000000001</v>
          </cell>
          <cell r="J240">
            <v>31.541</v>
          </cell>
          <cell r="K240">
            <v>31.201000000000001</v>
          </cell>
          <cell r="L240">
            <v>32.154000000000003</v>
          </cell>
          <cell r="M240" t="str">
            <v>-</v>
          </cell>
          <cell r="O240">
            <v>42689</v>
          </cell>
          <cell r="P240">
            <v>23.356999999999999</v>
          </cell>
          <cell r="Q240">
            <v>22.928999999999998</v>
          </cell>
          <cell r="R240">
            <v>22.001000000000001</v>
          </cell>
          <cell r="S240">
            <v>22.321000000000002</v>
          </cell>
          <cell r="T240">
            <v>22.599</v>
          </cell>
          <cell r="U240">
            <v>22.231000000000002</v>
          </cell>
          <cell r="V240">
            <v>21.431000000000001</v>
          </cell>
          <cell r="AC240">
            <v>27.117437158469944</v>
          </cell>
          <cell r="AD240">
            <v>28.306841095890412</v>
          </cell>
          <cell r="AE240">
            <v>27.745136986301372</v>
          </cell>
          <cell r="AF240">
            <v>27.357191780821918</v>
          </cell>
          <cell r="AG240">
            <v>27.147291438979966</v>
          </cell>
          <cell r="AH240">
            <v>26.819361643835617</v>
          </cell>
          <cell r="AI240">
            <v>26.265986301369864</v>
          </cell>
        </row>
        <row r="241">
          <cell r="B241">
            <v>42688</v>
          </cell>
          <cell r="C241">
            <v>31.85</v>
          </cell>
          <cell r="D241">
            <v>34.921999999999997</v>
          </cell>
          <cell r="E241">
            <v>34.488999999999997</v>
          </cell>
          <cell r="F241">
            <v>33.292000000000002</v>
          </cell>
          <cell r="G241">
            <v>32.598999999999997</v>
          </cell>
          <cell r="H241">
            <v>32.249000000000002</v>
          </cell>
          <cell r="I241">
            <v>31.920999999999999</v>
          </cell>
          <cell r="J241">
            <v>31.603999999999999</v>
          </cell>
          <cell r="K241">
            <v>31.273</v>
          </cell>
          <cell r="L241">
            <v>32.194000000000003</v>
          </cell>
          <cell r="M241" t="str">
            <v>-</v>
          </cell>
          <cell r="O241">
            <v>42688</v>
          </cell>
          <cell r="P241">
            <v>22.106999999999999</v>
          </cell>
          <cell r="Q241">
            <v>22.178999999999998</v>
          </cell>
          <cell r="R241">
            <v>21.018999999999998</v>
          </cell>
          <cell r="S241">
            <v>21.466000000000001</v>
          </cell>
          <cell r="T241">
            <v>21.437999999999999</v>
          </cell>
          <cell r="U241">
            <v>20.963000000000001</v>
          </cell>
          <cell r="V241">
            <v>20.148</v>
          </cell>
          <cell r="AC241">
            <v>26.632437158469944</v>
          </cell>
          <cell r="AD241">
            <v>28.090821004566209</v>
          </cell>
          <cell r="AE241">
            <v>27.292698630136982</v>
          </cell>
          <cell r="AF241">
            <v>26.974000000000004</v>
          </cell>
          <cell r="AG241">
            <v>26.662730418943532</v>
          </cell>
          <cell r="AH241">
            <v>26.240106849315069</v>
          </cell>
          <cell r="AI241">
            <v>25.631315068493151</v>
          </cell>
        </row>
        <row r="242">
          <cell r="B242">
            <v>42687</v>
          </cell>
          <cell r="C242">
            <v>30.558</v>
          </cell>
          <cell r="D242">
            <v>34.603000000000002</v>
          </cell>
          <cell r="E242">
            <v>34.206000000000003</v>
          </cell>
          <cell r="F242">
            <v>33.198</v>
          </cell>
          <cell r="G242">
            <v>32.478000000000002</v>
          </cell>
          <cell r="H242">
            <v>32.372999999999998</v>
          </cell>
          <cell r="I242">
            <v>32.167999999999999</v>
          </cell>
          <cell r="J242">
            <v>31.831</v>
          </cell>
          <cell r="K242">
            <v>31.356999999999999</v>
          </cell>
          <cell r="L242">
            <v>32.238</v>
          </cell>
          <cell r="M242" t="str">
            <v>-</v>
          </cell>
          <cell r="O242">
            <v>42687</v>
          </cell>
          <cell r="P242">
            <v>22.957000000000001</v>
          </cell>
          <cell r="Q242">
            <v>22.88</v>
          </cell>
          <cell r="R242">
            <v>21.808</v>
          </cell>
          <cell r="S242">
            <v>22.436</v>
          </cell>
          <cell r="T242">
            <v>22.364999999999998</v>
          </cell>
          <cell r="U242">
            <v>21.957000000000001</v>
          </cell>
          <cell r="V242">
            <v>21.167999999999999</v>
          </cell>
          <cell r="AC242">
            <v>26.487519125683061</v>
          </cell>
          <cell r="AD242">
            <v>28.318615525114154</v>
          </cell>
          <cell r="AE242">
            <v>27.582410958904109</v>
          </cell>
          <cell r="AF242">
            <v>27.448438356164385</v>
          </cell>
          <cell r="AG242">
            <v>27.099136612021859</v>
          </cell>
          <cell r="AH242">
            <v>26.827312328767121</v>
          </cell>
          <cell r="AI242">
            <v>26.291287671232876</v>
          </cell>
        </row>
        <row r="243">
          <cell r="B243">
            <v>42686</v>
          </cell>
          <cell r="C243">
            <v>30.558</v>
          </cell>
          <cell r="D243">
            <v>34.603000000000002</v>
          </cell>
          <cell r="E243">
            <v>34.206000000000003</v>
          </cell>
          <cell r="F243">
            <v>33.198</v>
          </cell>
          <cell r="G243">
            <v>32.478000000000002</v>
          </cell>
          <cell r="H243">
            <v>32.372999999999998</v>
          </cell>
          <cell r="I243">
            <v>32.167999999999999</v>
          </cell>
          <cell r="J243">
            <v>31.831</v>
          </cell>
          <cell r="K243">
            <v>31.356999999999999</v>
          </cell>
          <cell r="L243">
            <v>32.238</v>
          </cell>
          <cell r="M243" t="str">
            <v>-</v>
          </cell>
          <cell r="O243">
            <v>42686</v>
          </cell>
          <cell r="P243">
            <v>22.957000000000001</v>
          </cell>
          <cell r="Q243">
            <v>22.88</v>
          </cell>
          <cell r="R243">
            <v>21.808</v>
          </cell>
          <cell r="S243">
            <v>22.436</v>
          </cell>
          <cell r="T243">
            <v>22.364999999999998</v>
          </cell>
          <cell r="U243">
            <v>21.957000000000001</v>
          </cell>
          <cell r="V243">
            <v>21.167999999999999</v>
          </cell>
          <cell r="AC243">
            <v>26.487519125683061</v>
          </cell>
          <cell r="AD243">
            <v>28.318615525114154</v>
          </cell>
          <cell r="AE243">
            <v>27.582410958904109</v>
          </cell>
          <cell r="AF243">
            <v>27.448438356164385</v>
          </cell>
          <cell r="AG243">
            <v>27.099136612021859</v>
          </cell>
          <cell r="AH243">
            <v>26.827312328767121</v>
          </cell>
          <cell r="AI243">
            <v>26.291287671232876</v>
          </cell>
        </row>
        <row r="244">
          <cell r="B244">
            <v>42685</v>
          </cell>
          <cell r="C244">
            <v>30.558</v>
          </cell>
          <cell r="D244">
            <v>34.603000000000002</v>
          </cell>
          <cell r="E244">
            <v>34.206000000000003</v>
          </cell>
          <cell r="F244">
            <v>33.198</v>
          </cell>
          <cell r="G244">
            <v>32.478000000000002</v>
          </cell>
          <cell r="H244">
            <v>32.372999999999998</v>
          </cell>
          <cell r="I244">
            <v>32.167999999999999</v>
          </cell>
          <cell r="J244">
            <v>31.831</v>
          </cell>
          <cell r="K244">
            <v>31.356999999999999</v>
          </cell>
          <cell r="L244">
            <v>32.238</v>
          </cell>
          <cell r="M244" t="str">
            <v>-</v>
          </cell>
          <cell r="O244">
            <v>42685</v>
          </cell>
          <cell r="P244">
            <v>22.957000000000001</v>
          </cell>
          <cell r="Q244">
            <v>22.88</v>
          </cell>
          <cell r="R244">
            <v>21.808</v>
          </cell>
          <cell r="S244">
            <v>22.436</v>
          </cell>
          <cell r="T244">
            <v>22.364999999999998</v>
          </cell>
          <cell r="U244">
            <v>21.957000000000001</v>
          </cell>
          <cell r="V244">
            <v>21.167999999999999</v>
          </cell>
          <cell r="AC244">
            <v>26.487519125683061</v>
          </cell>
          <cell r="AD244">
            <v>28.318615525114154</v>
          </cell>
          <cell r="AE244">
            <v>27.582410958904109</v>
          </cell>
          <cell r="AF244">
            <v>27.448438356164385</v>
          </cell>
          <cell r="AG244">
            <v>27.099136612021859</v>
          </cell>
          <cell r="AH244">
            <v>26.827312328767121</v>
          </cell>
          <cell r="AI244">
            <v>26.291287671232876</v>
          </cell>
        </row>
        <row r="245">
          <cell r="B245">
            <v>42684</v>
          </cell>
          <cell r="C245">
            <v>30.282</v>
          </cell>
          <cell r="D245">
            <v>33.396999999999998</v>
          </cell>
          <cell r="E245">
            <v>33.494999999999997</v>
          </cell>
          <cell r="F245">
            <v>32.561</v>
          </cell>
          <cell r="G245">
            <v>32.063000000000002</v>
          </cell>
          <cell r="H245">
            <v>32.002000000000002</v>
          </cell>
          <cell r="I245">
            <v>31.715</v>
          </cell>
          <cell r="J245">
            <v>31.477</v>
          </cell>
          <cell r="K245">
            <v>31.248999999999999</v>
          </cell>
          <cell r="L245">
            <v>32.18</v>
          </cell>
          <cell r="M245" t="str">
            <v>-</v>
          </cell>
          <cell r="O245">
            <v>42684</v>
          </cell>
          <cell r="P245">
            <v>22.783999999999999</v>
          </cell>
          <cell r="Q245">
            <v>22.265000000000001</v>
          </cell>
          <cell r="R245">
            <v>21.341999999999999</v>
          </cell>
          <cell r="S245">
            <v>22.03</v>
          </cell>
          <cell r="T245">
            <v>22.007000000000001</v>
          </cell>
          <cell r="U245">
            <v>21.635999999999999</v>
          </cell>
          <cell r="V245">
            <v>20.798999999999999</v>
          </cell>
          <cell r="AC245">
            <v>26.266677595628412</v>
          </cell>
          <cell r="AD245">
            <v>27.429434703196346</v>
          </cell>
          <cell r="AE245">
            <v>27.002301369863012</v>
          </cell>
          <cell r="AF245">
            <v>26.934849315068497</v>
          </cell>
          <cell r="AG245">
            <v>26.71445355191257</v>
          </cell>
          <cell r="AH245">
            <v>26.482933333333332</v>
          </cell>
          <cell r="AI245">
            <v>25.883164383561642</v>
          </cell>
        </row>
        <row r="246">
          <cell r="B246">
            <v>42683</v>
          </cell>
          <cell r="C246">
            <v>30.768999999999998</v>
          </cell>
          <cell r="D246">
            <v>34.613999999999997</v>
          </cell>
          <cell r="E246">
            <v>33.905999999999999</v>
          </cell>
          <cell r="F246">
            <v>32.840000000000003</v>
          </cell>
          <cell r="G246">
            <v>32.106999999999999</v>
          </cell>
          <cell r="H246">
            <v>32.185000000000002</v>
          </cell>
          <cell r="I246">
            <v>31.943000000000001</v>
          </cell>
          <cell r="J246">
            <v>31.661999999999999</v>
          </cell>
          <cell r="K246">
            <v>31.265000000000001</v>
          </cell>
          <cell r="L246">
            <v>32.164000000000001</v>
          </cell>
          <cell r="M246" t="str">
            <v>-</v>
          </cell>
          <cell r="O246">
            <v>42683</v>
          </cell>
          <cell r="P246">
            <v>23.927</v>
          </cell>
          <cell r="Q246">
            <v>22.81</v>
          </cell>
          <cell r="R246">
            <v>21.497</v>
          </cell>
          <cell r="S246">
            <v>22.356999999999999</v>
          </cell>
          <cell r="T246">
            <v>22.318999999999999</v>
          </cell>
          <cell r="U246">
            <v>22.010999999999999</v>
          </cell>
          <cell r="V246">
            <v>21.24</v>
          </cell>
          <cell r="AC246">
            <v>27.104978142076501</v>
          </cell>
          <cell r="AD246">
            <v>28.286193607305933</v>
          </cell>
          <cell r="AE246">
            <v>27.276534246575341</v>
          </cell>
          <cell r="AF246">
            <v>27.239493150684932</v>
          </cell>
          <cell r="AG246">
            <v>26.900996357012751</v>
          </cell>
          <cell r="AH246">
            <v>26.768157990867582</v>
          </cell>
          <cell r="AI246">
            <v>26.224958904109592</v>
          </cell>
        </row>
        <row r="247">
          <cell r="B247">
            <v>42682</v>
          </cell>
          <cell r="C247">
            <v>31.971</v>
          </cell>
          <cell r="D247">
            <v>34.124000000000002</v>
          </cell>
          <cell r="E247">
            <v>34.191000000000003</v>
          </cell>
          <cell r="F247">
            <v>33.302</v>
          </cell>
          <cell r="G247">
            <v>32.671999999999997</v>
          </cell>
          <cell r="H247">
            <v>32.835000000000001</v>
          </cell>
          <cell r="I247">
            <v>32.716000000000001</v>
          </cell>
          <cell r="J247">
            <v>32.581000000000003</v>
          </cell>
          <cell r="K247">
            <v>32.274999999999999</v>
          </cell>
          <cell r="L247">
            <v>33.292000000000002</v>
          </cell>
          <cell r="M247" t="str">
            <v>-</v>
          </cell>
          <cell r="O247">
            <v>42682</v>
          </cell>
          <cell r="P247">
            <v>23.670999999999999</v>
          </cell>
          <cell r="Q247">
            <v>22.585999999999999</v>
          </cell>
          <cell r="R247">
            <v>21.47</v>
          </cell>
          <cell r="S247">
            <v>22.363</v>
          </cell>
          <cell r="T247">
            <v>22.334</v>
          </cell>
          <cell r="U247">
            <v>22.026</v>
          </cell>
          <cell r="V247">
            <v>21.283000000000001</v>
          </cell>
          <cell r="AC247">
            <v>27.526191256830604</v>
          </cell>
          <cell r="AD247">
            <v>27.938789041095891</v>
          </cell>
          <cell r="AE247">
            <v>27.394849315068495</v>
          </cell>
          <cell r="AF247">
            <v>27.457876712328765</v>
          </cell>
          <cell r="AG247">
            <v>27.173464480874316</v>
          </cell>
          <cell r="AH247">
            <v>27.080071232876712</v>
          </cell>
          <cell r="AI247">
            <v>26.607958904109591</v>
          </cell>
        </row>
        <row r="248">
          <cell r="B248">
            <v>42681</v>
          </cell>
          <cell r="C248">
            <v>32.734000000000002</v>
          </cell>
          <cell r="D248">
            <v>35.387</v>
          </cell>
          <cell r="E248">
            <v>34.542000000000002</v>
          </cell>
          <cell r="F248">
            <v>33.165999999999997</v>
          </cell>
          <cell r="G248">
            <v>32.241999999999997</v>
          </cell>
          <cell r="H248">
            <v>32.298999999999999</v>
          </cell>
          <cell r="I248">
            <v>32.088999999999999</v>
          </cell>
          <cell r="J248">
            <v>31.824999999999999</v>
          </cell>
          <cell r="K248">
            <v>31.567</v>
          </cell>
          <cell r="L248">
            <v>32.500999999999998</v>
          </cell>
          <cell r="M248" t="str">
            <v>-</v>
          </cell>
          <cell r="O248">
            <v>42681</v>
          </cell>
          <cell r="P248">
            <v>24.141999999999999</v>
          </cell>
          <cell r="Q248">
            <v>23.664999999999999</v>
          </cell>
          <cell r="R248">
            <v>22.081</v>
          </cell>
          <cell r="S248">
            <v>22.66</v>
          </cell>
          <cell r="T248">
            <v>22.428000000000001</v>
          </cell>
          <cell r="U248">
            <v>22.045999999999999</v>
          </cell>
          <cell r="V248">
            <v>21.245999999999999</v>
          </cell>
          <cell r="AC248">
            <v>28.132819672131149</v>
          </cell>
          <cell r="AD248">
            <v>29.103151598173518</v>
          </cell>
          <cell r="AE248">
            <v>27.884753424657536</v>
          </cell>
          <cell r="AF248">
            <v>27.553205479452057</v>
          </cell>
          <cell r="AG248">
            <v>27.02216757741348</v>
          </cell>
          <cell r="AH248">
            <v>26.840096803652965</v>
          </cell>
          <cell r="AI248">
            <v>26.296164383561642</v>
          </cell>
        </row>
        <row r="249">
          <cell r="B249">
            <v>42680</v>
          </cell>
          <cell r="C249">
            <v>32.902000000000001</v>
          </cell>
          <cell r="D249">
            <v>34.822000000000003</v>
          </cell>
          <cell r="E249">
            <v>34.070999999999998</v>
          </cell>
          <cell r="F249">
            <v>32.692999999999998</v>
          </cell>
          <cell r="G249">
            <v>32.009</v>
          </cell>
          <cell r="H249">
            <v>31.93</v>
          </cell>
          <cell r="I249">
            <v>31.689</v>
          </cell>
          <cell r="J249">
            <v>31.436</v>
          </cell>
          <cell r="K249">
            <v>31.149000000000001</v>
          </cell>
          <cell r="L249">
            <v>32.098999999999997</v>
          </cell>
          <cell r="M249" t="str">
            <v>-</v>
          </cell>
          <cell r="O249">
            <v>42680</v>
          </cell>
          <cell r="P249">
            <v>24.181999999999999</v>
          </cell>
          <cell r="Q249">
            <v>23.26</v>
          </cell>
          <cell r="R249">
            <v>21.824999999999999</v>
          </cell>
          <cell r="S249">
            <v>22.385000000000002</v>
          </cell>
          <cell r="T249">
            <v>22.314</v>
          </cell>
          <cell r="U249">
            <v>21.922999999999998</v>
          </cell>
          <cell r="V249">
            <v>21.106000000000002</v>
          </cell>
          <cell r="AC249">
            <v>28.232273224043716</v>
          </cell>
          <cell r="AD249">
            <v>28.623923287671236</v>
          </cell>
          <cell r="AE249">
            <v>27.528616438356163</v>
          </cell>
          <cell r="AF249">
            <v>27.185986301369862</v>
          </cell>
          <cell r="AG249">
            <v>26.852460837887069</v>
          </cell>
          <cell r="AH249">
            <v>26.602072146118722</v>
          </cell>
          <cell r="AI249">
            <v>26.035068493150685</v>
          </cell>
        </row>
        <row r="250">
          <cell r="B250">
            <v>42679</v>
          </cell>
          <cell r="C250">
            <v>32.902000000000001</v>
          </cell>
          <cell r="D250">
            <v>34.822000000000003</v>
          </cell>
          <cell r="E250">
            <v>34.070999999999998</v>
          </cell>
          <cell r="F250">
            <v>32.692999999999998</v>
          </cell>
          <cell r="G250">
            <v>32.009</v>
          </cell>
          <cell r="H250">
            <v>31.93</v>
          </cell>
          <cell r="I250">
            <v>31.689</v>
          </cell>
          <cell r="J250">
            <v>31.436</v>
          </cell>
          <cell r="K250">
            <v>31.149000000000001</v>
          </cell>
          <cell r="L250">
            <v>32.098999999999997</v>
          </cell>
          <cell r="M250" t="str">
            <v>-</v>
          </cell>
          <cell r="O250">
            <v>42679</v>
          </cell>
          <cell r="P250">
            <v>24.181999999999999</v>
          </cell>
          <cell r="Q250">
            <v>23.26</v>
          </cell>
          <cell r="R250">
            <v>21.824999999999999</v>
          </cell>
          <cell r="S250">
            <v>22.385000000000002</v>
          </cell>
          <cell r="T250">
            <v>22.314</v>
          </cell>
          <cell r="U250">
            <v>21.922999999999998</v>
          </cell>
          <cell r="V250">
            <v>21.106000000000002</v>
          </cell>
          <cell r="AC250">
            <v>28.232273224043716</v>
          </cell>
          <cell r="AD250">
            <v>28.623923287671236</v>
          </cell>
          <cell r="AE250">
            <v>27.528616438356163</v>
          </cell>
          <cell r="AF250">
            <v>27.185986301369862</v>
          </cell>
          <cell r="AG250">
            <v>26.852460837887069</v>
          </cell>
          <cell r="AH250">
            <v>26.602072146118722</v>
          </cell>
          <cell r="AI250">
            <v>26.035068493150685</v>
          </cell>
        </row>
        <row r="251">
          <cell r="B251">
            <v>42678</v>
          </cell>
          <cell r="C251">
            <v>32.902000000000001</v>
          </cell>
          <cell r="D251">
            <v>34.822000000000003</v>
          </cell>
          <cell r="E251">
            <v>34.070999999999998</v>
          </cell>
          <cell r="F251">
            <v>32.692999999999998</v>
          </cell>
          <cell r="G251">
            <v>32.009</v>
          </cell>
          <cell r="H251">
            <v>31.93</v>
          </cell>
          <cell r="I251">
            <v>31.689</v>
          </cell>
          <cell r="J251">
            <v>31.436</v>
          </cell>
          <cell r="K251">
            <v>31.149000000000001</v>
          </cell>
          <cell r="L251">
            <v>32.098999999999997</v>
          </cell>
          <cell r="M251" t="str">
            <v>-</v>
          </cell>
          <cell r="O251">
            <v>42678</v>
          </cell>
          <cell r="P251">
            <v>24.181999999999999</v>
          </cell>
          <cell r="Q251">
            <v>23.26</v>
          </cell>
          <cell r="R251">
            <v>21.824999999999999</v>
          </cell>
          <cell r="S251">
            <v>22.385000000000002</v>
          </cell>
          <cell r="T251">
            <v>22.314</v>
          </cell>
          <cell r="U251">
            <v>21.922999999999998</v>
          </cell>
          <cell r="V251">
            <v>21.106000000000002</v>
          </cell>
          <cell r="AC251">
            <v>28.232273224043716</v>
          </cell>
          <cell r="AD251">
            <v>28.623923287671236</v>
          </cell>
          <cell r="AE251">
            <v>27.528616438356163</v>
          </cell>
          <cell r="AF251">
            <v>27.185986301369862</v>
          </cell>
          <cell r="AG251">
            <v>26.852460837887069</v>
          </cell>
          <cell r="AH251">
            <v>26.602072146118722</v>
          </cell>
          <cell r="AI251">
            <v>26.035068493150685</v>
          </cell>
        </row>
        <row r="252">
          <cell r="B252">
            <v>42677</v>
          </cell>
          <cell r="C252">
            <v>33.164000000000001</v>
          </cell>
          <cell r="D252">
            <v>34.881999999999998</v>
          </cell>
          <cell r="E252">
            <v>34.252000000000002</v>
          </cell>
          <cell r="F252">
            <v>32.802</v>
          </cell>
          <cell r="G252">
            <v>32.067</v>
          </cell>
          <cell r="H252">
            <v>32.085000000000001</v>
          </cell>
          <cell r="I252">
            <v>31.928000000000001</v>
          </cell>
          <cell r="J252">
            <v>31.673999999999999</v>
          </cell>
          <cell r="K252">
            <v>31.396000000000001</v>
          </cell>
          <cell r="L252">
            <v>32.374000000000002</v>
          </cell>
          <cell r="M252" t="str">
            <v>-</v>
          </cell>
          <cell r="O252">
            <v>42677</v>
          </cell>
          <cell r="P252">
            <v>23.998999999999999</v>
          </cell>
          <cell r="Q252">
            <v>23.347000000000001</v>
          </cell>
          <cell r="R252">
            <v>21.9</v>
          </cell>
          <cell r="S252">
            <v>22.475000000000001</v>
          </cell>
          <cell r="T252">
            <v>22.395</v>
          </cell>
          <cell r="U252">
            <v>22.071000000000002</v>
          </cell>
          <cell r="V252">
            <v>21.308</v>
          </cell>
          <cell r="AC252">
            <v>28.255967213114751</v>
          </cell>
          <cell r="AD252">
            <v>28.698397260273975</v>
          </cell>
          <cell r="AE252">
            <v>27.652986301369864</v>
          </cell>
          <cell r="AF252">
            <v>27.284835616438357</v>
          </cell>
          <cell r="AG252">
            <v>26.922693989071036</v>
          </cell>
          <cell r="AH252">
            <v>26.753345205479452</v>
          </cell>
          <cell r="AI252">
            <v>26.254301369863011</v>
          </cell>
        </row>
        <row r="253">
          <cell r="B253">
            <v>42676</v>
          </cell>
          <cell r="C253">
            <v>33.798999999999999</v>
          </cell>
          <cell r="D253">
            <v>35.131</v>
          </cell>
          <cell r="E253">
            <v>34.456000000000003</v>
          </cell>
          <cell r="F253">
            <v>33.378999999999998</v>
          </cell>
          <cell r="G253">
            <v>32.738999999999997</v>
          </cell>
          <cell r="H253">
            <v>32.709000000000003</v>
          </cell>
          <cell r="I253">
            <v>32.481000000000002</v>
          </cell>
          <cell r="J253">
            <v>32.225000000000001</v>
          </cell>
          <cell r="K253">
            <v>31.9</v>
          </cell>
          <cell r="L253">
            <v>32.841000000000001</v>
          </cell>
          <cell r="M253" t="str">
            <v>-</v>
          </cell>
          <cell r="O253">
            <v>42676</v>
          </cell>
          <cell r="P253">
            <v>24.609000000000002</v>
          </cell>
          <cell r="Q253">
            <v>23.460999999999999</v>
          </cell>
          <cell r="R253">
            <v>22.077999999999999</v>
          </cell>
          <cell r="S253">
            <v>22.890999999999998</v>
          </cell>
          <cell r="T253">
            <v>22.902000000000001</v>
          </cell>
          <cell r="U253">
            <v>22.535</v>
          </cell>
          <cell r="V253">
            <v>21.713000000000001</v>
          </cell>
          <cell r="AC253">
            <v>28.877579234972675</v>
          </cell>
          <cell r="AD253">
            <v>28.875027397260272</v>
          </cell>
          <cell r="AE253">
            <v>27.843095890410961</v>
          </cell>
          <cell r="AF253">
            <v>27.775821917808212</v>
          </cell>
          <cell r="AG253">
            <v>27.506934426229506</v>
          </cell>
          <cell r="AH253">
            <v>27.29215799086758</v>
          </cell>
          <cell r="AI253">
            <v>26.72823287671233</v>
          </cell>
        </row>
        <row r="254">
          <cell r="B254">
            <v>42675</v>
          </cell>
          <cell r="C254">
            <v>33.926000000000002</v>
          </cell>
          <cell r="D254">
            <v>35.049999999999997</v>
          </cell>
          <cell r="E254">
            <v>34.158999999999999</v>
          </cell>
          <cell r="F254">
            <v>33.128</v>
          </cell>
          <cell r="G254">
            <v>32.313000000000002</v>
          </cell>
          <cell r="H254">
            <v>32.244999999999997</v>
          </cell>
          <cell r="I254">
            <v>32.115000000000002</v>
          </cell>
          <cell r="J254">
            <v>31.908000000000001</v>
          </cell>
          <cell r="K254">
            <v>31.594000000000001</v>
          </cell>
          <cell r="L254">
            <v>32.515999999999998</v>
          </cell>
          <cell r="M254" t="str">
            <v>-</v>
          </cell>
          <cell r="O254">
            <v>42675</v>
          </cell>
          <cell r="P254">
            <v>24.626999999999999</v>
          </cell>
          <cell r="Q254">
            <v>22.861999999999998</v>
          </cell>
          <cell r="R254">
            <v>21.46</v>
          </cell>
          <cell r="S254">
            <v>22.32</v>
          </cell>
          <cell r="T254">
            <v>22.216999999999999</v>
          </cell>
          <cell r="U254">
            <v>21.827999999999999</v>
          </cell>
          <cell r="V254">
            <v>21.094000000000001</v>
          </cell>
          <cell r="AC254">
            <v>28.946207650273227</v>
          </cell>
          <cell r="AD254">
            <v>28.516341552511413</v>
          </cell>
          <cell r="AE254">
            <v>27.374602739726029</v>
          </cell>
          <cell r="AF254">
            <v>27.353863013698628</v>
          </cell>
          <cell r="AG254">
            <v>26.943178506375229</v>
          </cell>
          <cell r="AH254">
            <v>26.698779908675796</v>
          </cell>
          <cell r="AI254">
            <v>26.227068493150689</v>
          </cell>
        </row>
        <row r="255">
          <cell r="B255">
            <v>42674</v>
          </cell>
          <cell r="C255">
            <v>35.298000000000002</v>
          </cell>
          <cell r="D255">
            <v>36.387999999999998</v>
          </cell>
          <cell r="E255">
            <v>35.345999999999997</v>
          </cell>
          <cell r="F255">
            <v>34.173000000000002</v>
          </cell>
          <cell r="G255">
            <v>33.302999999999997</v>
          </cell>
          <cell r="H255">
            <v>33.261000000000003</v>
          </cell>
          <cell r="I255">
            <v>33.049999999999997</v>
          </cell>
          <cell r="J255">
            <v>32.783999999999999</v>
          </cell>
          <cell r="K255">
            <v>32.454000000000001</v>
          </cell>
          <cell r="L255">
            <v>33.402000000000001</v>
          </cell>
          <cell r="M255" t="str">
            <v>-</v>
          </cell>
          <cell r="O255">
            <v>42674</v>
          </cell>
          <cell r="P255">
            <v>24.861000000000001</v>
          </cell>
          <cell r="Q255">
            <v>24.134</v>
          </cell>
          <cell r="R255">
            <v>22.701000000000001</v>
          </cell>
          <cell r="S255">
            <v>23.538</v>
          </cell>
          <cell r="T255">
            <v>23.393000000000001</v>
          </cell>
          <cell r="U255">
            <v>23.01</v>
          </cell>
          <cell r="V255">
            <v>22.202000000000002</v>
          </cell>
          <cell r="AC255">
            <v>29.7087868852459</v>
          </cell>
          <cell r="AD255">
            <v>29.818960730593606</v>
          </cell>
          <cell r="AE255">
            <v>28.590452054794518</v>
          </cell>
          <cell r="AF255">
            <v>28.491287671232875</v>
          </cell>
          <cell r="AG255">
            <v>28.032107468123861</v>
          </cell>
          <cell r="AH255">
            <v>27.803161643835619</v>
          </cell>
          <cell r="AI255">
            <v>27.254493150684933</v>
          </cell>
        </row>
        <row r="256">
          <cell r="B256">
            <v>42673</v>
          </cell>
          <cell r="C256">
            <v>34.523000000000003</v>
          </cell>
          <cell r="D256">
            <v>35.814999999999998</v>
          </cell>
          <cell r="E256">
            <v>34.484999999999999</v>
          </cell>
          <cell r="F256">
            <v>33.335999999999999</v>
          </cell>
          <cell r="G256">
            <v>32.576999999999998</v>
          </cell>
          <cell r="H256">
            <v>32.375999999999998</v>
          </cell>
          <cell r="I256">
            <v>32.091999999999999</v>
          </cell>
          <cell r="J256">
            <v>31.856999999999999</v>
          </cell>
          <cell r="K256">
            <v>31.548999999999999</v>
          </cell>
          <cell r="L256">
            <v>32.509</v>
          </cell>
          <cell r="M256" t="str">
            <v>-</v>
          </cell>
          <cell r="O256">
            <v>42673</v>
          </cell>
          <cell r="P256">
            <v>24.495999999999999</v>
          </cell>
          <cell r="Q256">
            <v>23.786999999999999</v>
          </cell>
          <cell r="R256">
            <v>22.14</v>
          </cell>
          <cell r="S256">
            <v>22.757999999999999</v>
          </cell>
          <cell r="T256">
            <v>22.693000000000001</v>
          </cell>
          <cell r="U256">
            <v>22.210999999999999</v>
          </cell>
          <cell r="V256">
            <v>21.363</v>
          </cell>
          <cell r="AC256">
            <v>29.153349726775961</v>
          </cell>
          <cell r="AD256">
            <v>29.367113242009133</v>
          </cell>
          <cell r="AE256">
            <v>27.889726027397259</v>
          </cell>
          <cell r="AF256">
            <v>27.684739726027399</v>
          </cell>
          <cell r="AG256">
            <v>27.319936247723135</v>
          </cell>
          <cell r="AH256">
            <v>26.963949771689496</v>
          </cell>
          <cell r="AI256">
            <v>26.360068493150685</v>
          </cell>
        </row>
        <row r="257">
          <cell r="B257">
            <v>42672</v>
          </cell>
          <cell r="C257">
            <v>34.523000000000003</v>
          </cell>
          <cell r="D257">
            <v>35.814999999999998</v>
          </cell>
          <cell r="E257">
            <v>34.484999999999999</v>
          </cell>
          <cell r="F257">
            <v>33.335999999999999</v>
          </cell>
          <cell r="G257">
            <v>32.576999999999998</v>
          </cell>
          <cell r="H257">
            <v>32.375999999999998</v>
          </cell>
          <cell r="I257">
            <v>32.091999999999999</v>
          </cell>
          <cell r="J257">
            <v>31.856999999999999</v>
          </cell>
          <cell r="K257">
            <v>31.548999999999999</v>
          </cell>
          <cell r="L257">
            <v>32.509</v>
          </cell>
          <cell r="M257" t="str">
            <v>-</v>
          </cell>
          <cell r="O257">
            <v>42672</v>
          </cell>
          <cell r="P257">
            <v>24.495999999999999</v>
          </cell>
          <cell r="Q257">
            <v>23.786999999999999</v>
          </cell>
          <cell r="R257">
            <v>22.14</v>
          </cell>
          <cell r="S257">
            <v>22.757999999999999</v>
          </cell>
          <cell r="T257">
            <v>22.693000000000001</v>
          </cell>
          <cell r="U257">
            <v>22.210999999999999</v>
          </cell>
          <cell r="V257">
            <v>21.363</v>
          </cell>
          <cell r="AC257">
            <v>29.153349726775961</v>
          </cell>
          <cell r="AD257">
            <v>29.367113242009133</v>
          </cell>
          <cell r="AE257">
            <v>27.889726027397259</v>
          </cell>
          <cell r="AF257">
            <v>27.684739726027399</v>
          </cell>
          <cell r="AG257">
            <v>27.319936247723135</v>
          </cell>
          <cell r="AH257">
            <v>26.963949771689496</v>
          </cell>
          <cell r="AI257">
            <v>26.360068493150685</v>
          </cell>
        </row>
        <row r="258">
          <cell r="B258">
            <v>42671</v>
          </cell>
          <cell r="C258">
            <v>34.523000000000003</v>
          </cell>
          <cell r="D258">
            <v>35.814999999999998</v>
          </cell>
          <cell r="E258">
            <v>34.484999999999999</v>
          </cell>
          <cell r="F258">
            <v>33.335999999999999</v>
          </cell>
          <cell r="G258">
            <v>32.576999999999998</v>
          </cell>
          <cell r="H258">
            <v>32.375999999999998</v>
          </cell>
          <cell r="I258">
            <v>32.091999999999999</v>
          </cell>
          <cell r="J258">
            <v>31.856999999999999</v>
          </cell>
          <cell r="K258">
            <v>31.548999999999999</v>
          </cell>
          <cell r="L258">
            <v>32.509</v>
          </cell>
          <cell r="M258" t="str">
            <v>-</v>
          </cell>
          <cell r="O258">
            <v>42671</v>
          </cell>
          <cell r="P258">
            <v>24.495999999999999</v>
          </cell>
          <cell r="Q258">
            <v>23.786999999999999</v>
          </cell>
          <cell r="R258">
            <v>22.14</v>
          </cell>
          <cell r="S258">
            <v>22.757999999999999</v>
          </cell>
          <cell r="T258">
            <v>22.693000000000001</v>
          </cell>
          <cell r="U258">
            <v>22.210999999999999</v>
          </cell>
          <cell r="V258">
            <v>21.363</v>
          </cell>
          <cell r="AC258">
            <v>29.153349726775961</v>
          </cell>
          <cell r="AD258">
            <v>29.367113242009133</v>
          </cell>
          <cell r="AE258">
            <v>27.889726027397259</v>
          </cell>
          <cell r="AF258">
            <v>27.684739726027399</v>
          </cell>
          <cell r="AG258">
            <v>27.319936247723135</v>
          </cell>
          <cell r="AH258">
            <v>26.963949771689496</v>
          </cell>
          <cell r="AI258">
            <v>26.360068493150685</v>
          </cell>
        </row>
        <row r="259">
          <cell r="B259">
            <v>42670</v>
          </cell>
          <cell r="C259">
            <v>33.759</v>
          </cell>
          <cell r="D259">
            <v>35.241</v>
          </cell>
          <cell r="E259">
            <v>34.112000000000002</v>
          </cell>
          <cell r="F259">
            <v>32.875</v>
          </cell>
          <cell r="G259">
            <v>31.981999999999999</v>
          </cell>
          <cell r="H259">
            <v>31.818000000000001</v>
          </cell>
          <cell r="I259">
            <v>31.542999999999999</v>
          </cell>
          <cell r="J259">
            <v>31.271999999999998</v>
          </cell>
          <cell r="K259">
            <v>30.943000000000001</v>
          </cell>
          <cell r="L259">
            <v>31.899000000000001</v>
          </cell>
          <cell r="M259" t="str">
            <v>-</v>
          </cell>
          <cell r="O259">
            <v>42670</v>
          </cell>
          <cell r="P259">
            <v>24.306999999999999</v>
          </cell>
          <cell r="Q259">
            <v>24.021000000000001</v>
          </cell>
          <cell r="R259">
            <v>22.521000000000001</v>
          </cell>
          <cell r="S259">
            <v>23.036000000000001</v>
          </cell>
          <cell r="T259">
            <v>22.87</v>
          </cell>
          <cell r="U259">
            <v>22.402000000000001</v>
          </cell>
          <cell r="V259">
            <v>21.544</v>
          </cell>
          <cell r="AC259">
            <v>28.697273224043716</v>
          </cell>
          <cell r="AD259">
            <v>29.226260273972603</v>
          </cell>
          <cell r="AE259">
            <v>27.919547945205483</v>
          </cell>
          <cell r="AF259">
            <v>27.618547945205481</v>
          </cell>
          <cell r="AG259">
            <v>27.135544626593809</v>
          </cell>
          <cell r="AH259">
            <v>26.804732420091323</v>
          </cell>
          <cell r="AI259">
            <v>26.201068493150682</v>
          </cell>
        </row>
        <row r="260">
          <cell r="B260">
            <v>42669</v>
          </cell>
          <cell r="C260">
            <v>34.247</v>
          </cell>
          <cell r="D260">
            <v>34.975999999999999</v>
          </cell>
          <cell r="E260">
            <v>34.365000000000002</v>
          </cell>
          <cell r="F260">
            <v>33.161000000000001</v>
          </cell>
          <cell r="G260">
            <v>32.548000000000002</v>
          </cell>
          <cell r="H260">
            <v>32.744999999999997</v>
          </cell>
          <cell r="I260">
            <v>32.688000000000002</v>
          </cell>
          <cell r="J260">
            <v>32.444000000000003</v>
          </cell>
          <cell r="K260">
            <v>32.106000000000002</v>
          </cell>
          <cell r="L260">
            <v>33.040999999999997</v>
          </cell>
          <cell r="M260" t="str">
            <v>-</v>
          </cell>
          <cell r="O260">
            <v>42669</v>
          </cell>
          <cell r="P260">
            <v>24.164000000000001</v>
          </cell>
          <cell r="Q260">
            <v>23.231999999999999</v>
          </cell>
          <cell r="R260">
            <v>22.149000000000001</v>
          </cell>
          <cell r="S260">
            <v>22.728000000000002</v>
          </cell>
          <cell r="T260">
            <v>22.773</v>
          </cell>
          <cell r="U260">
            <v>22.556000000000001</v>
          </cell>
          <cell r="V260">
            <v>21.849</v>
          </cell>
          <cell r="AC260">
            <v>28.847360655737706</v>
          </cell>
          <cell r="AD260">
            <v>28.680357990867577</v>
          </cell>
          <cell r="AE260">
            <v>27.838643835616441</v>
          </cell>
          <cell r="AF260">
            <v>27.587205479452056</v>
          </cell>
          <cell r="AG260">
            <v>27.34891074681239</v>
          </cell>
          <cell r="AH260">
            <v>27.320171689497716</v>
          </cell>
          <cell r="AI260">
            <v>26.897301369863015</v>
          </cell>
        </row>
        <row r="261">
          <cell r="B261">
            <v>42668</v>
          </cell>
          <cell r="C261">
            <v>33.988</v>
          </cell>
          <cell r="D261">
            <v>35.103000000000002</v>
          </cell>
          <cell r="E261">
            <v>34.274999999999999</v>
          </cell>
          <cell r="F261">
            <v>33.341000000000001</v>
          </cell>
          <cell r="G261">
            <v>32.628999999999998</v>
          </cell>
          <cell r="H261">
            <v>32.683</v>
          </cell>
          <cell r="I261">
            <v>32.503999999999998</v>
          </cell>
          <cell r="J261">
            <v>32.244</v>
          </cell>
          <cell r="K261">
            <v>31.917999999999999</v>
          </cell>
          <cell r="L261">
            <v>32.850999999999999</v>
          </cell>
          <cell r="M261" t="str">
            <v>-</v>
          </cell>
          <cell r="O261">
            <v>42668</v>
          </cell>
          <cell r="P261">
            <v>23.946000000000002</v>
          </cell>
          <cell r="Q261">
            <v>23.265000000000001</v>
          </cell>
          <cell r="R261">
            <v>22.033999999999999</v>
          </cell>
          <cell r="S261">
            <v>22.75</v>
          </cell>
          <cell r="T261">
            <v>22.731999999999999</v>
          </cell>
          <cell r="U261">
            <v>22.423999999999999</v>
          </cell>
          <cell r="V261">
            <v>21.632000000000001</v>
          </cell>
          <cell r="AC261">
            <v>28.610316939890716</v>
          </cell>
          <cell r="AD261">
            <v>28.756967123287673</v>
          </cell>
          <cell r="AE261">
            <v>27.735287671232875</v>
          </cell>
          <cell r="AF261">
            <v>27.682794520547944</v>
          </cell>
          <cell r="AG261">
            <v>27.365021857923498</v>
          </cell>
          <cell r="AH261">
            <v>27.220902283105023</v>
          </cell>
          <cell r="AI261">
            <v>26.695671232876713</v>
          </cell>
        </row>
        <row r="262">
          <cell r="B262">
            <v>42667</v>
          </cell>
          <cell r="C262">
            <v>34.003999999999998</v>
          </cell>
          <cell r="D262">
            <v>36.271999999999998</v>
          </cell>
          <cell r="E262">
            <v>34.94</v>
          </cell>
          <cell r="F262">
            <v>33.667999999999999</v>
          </cell>
          <cell r="G262">
            <v>32.838000000000001</v>
          </cell>
          <cell r="H262">
            <v>32.786000000000001</v>
          </cell>
          <cell r="I262">
            <v>32.566000000000003</v>
          </cell>
          <cell r="J262">
            <v>32.298999999999999</v>
          </cell>
          <cell r="K262">
            <v>31.97</v>
          </cell>
          <cell r="L262">
            <v>32.904000000000003</v>
          </cell>
          <cell r="M262" t="str">
            <v>-</v>
          </cell>
          <cell r="O262">
            <v>42667</v>
          </cell>
          <cell r="P262">
            <v>24.175999999999998</v>
          </cell>
          <cell r="Q262">
            <v>24.131</v>
          </cell>
          <cell r="R262">
            <v>22.529</v>
          </cell>
          <cell r="S262">
            <v>23.018000000000001</v>
          </cell>
          <cell r="T262">
            <v>22.922999999999998</v>
          </cell>
          <cell r="U262">
            <v>22.54</v>
          </cell>
          <cell r="V262">
            <v>21.716999999999999</v>
          </cell>
          <cell r="AC262">
            <v>28.740918032786883</v>
          </cell>
          <cell r="AD262">
            <v>29.763536986301371</v>
          </cell>
          <cell r="AE262">
            <v>28.309465753424657</v>
          </cell>
          <cell r="AF262">
            <v>27.978273972602739</v>
          </cell>
          <cell r="AG262">
            <v>27.564448087431693</v>
          </cell>
          <cell r="AH262">
            <v>27.330823744292239</v>
          </cell>
          <cell r="AI262">
            <v>26.76995890410959</v>
          </cell>
        </row>
        <row r="263">
          <cell r="B263">
            <v>42666</v>
          </cell>
          <cell r="C263">
            <v>34.722000000000001</v>
          </cell>
          <cell r="D263">
            <v>35.826000000000001</v>
          </cell>
          <cell r="E263">
            <v>34.601999999999997</v>
          </cell>
          <cell r="F263">
            <v>33.563000000000002</v>
          </cell>
          <cell r="G263">
            <v>32.853999999999999</v>
          </cell>
          <cell r="H263">
            <v>32.875999999999998</v>
          </cell>
          <cell r="I263">
            <v>32.588999999999999</v>
          </cell>
          <cell r="J263">
            <v>32.29</v>
          </cell>
          <cell r="K263">
            <v>31.963000000000001</v>
          </cell>
          <cell r="L263">
            <v>32.892000000000003</v>
          </cell>
          <cell r="M263" t="str">
            <v>-</v>
          </cell>
          <cell r="O263">
            <v>42666</v>
          </cell>
          <cell r="P263">
            <v>24.266999999999999</v>
          </cell>
          <cell r="Q263">
            <v>23.92</v>
          </cell>
          <cell r="R263">
            <v>22.347999999999999</v>
          </cell>
          <cell r="S263">
            <v>22.96</v>
          </cell>
          <cell r="T263">
            <v>22.948</v>
          </cell>
          <cell r="U263">
            <v>22.614999999999998</v>
          </cell>
          <cell r="V263">
            <v>21.754999999999999</v>
          </cell>
          <cell r="AC263">
            <v>29.123147540983606</v>
          </cell>
          <cell r="AD263">
            <v>29.443514155251144</v>
          </cell>
          <cell r="AE263">
            <v>28.055342465753423</v>
          </cell>
          <cell r="AF263">
            <v>27.89838356164384</v>
          </cell>
          <cell r="AG263">
            <v>27.585234972677593</v>
          </cell>
          <cell r="AH263">
            <v>27.41283744292237</v>
          </cell>
          <cell r="AI263">
            <v>26.800972602739726</v>
          </cell>
        </row>
        <row r="264">
          <cell r="B264">
            <v>42665</v>
          </cell>
          <cell r="C264">
            <v>34.722000000000001</v>
          </cell>
          <cell r="D264">
            <v>35.826000000000001</v>
          </cell>
          <cell r="E264">
            <v>34.601999999999997</v>
          </cell>
          <cell r="F264">
            <v>33.563000000000002</v>
          </cell>
          <cell r="G264">
            <v>32.853999999999999</v>
          </cell>
          <cell r="H264">
            <v>32.875999999999998</v>
          </cell>
          <cell r="I264">
            <v>32.588999999999999</v>
          </cell>
          <cell r="J264">
            <v>32.29</v>
          </cell>
          <cell r="K264">
            <v>31.963000000000001</v>
          </cell>
          <cell r="L264">
            <v>32.892000000000003</v>
          </cell>
          <cell r="M264" t="str">
            <v>-</v>
          </cell>
          <cell r="O264">
            <v>42665</v>
          </cell>
          <cell r="P264">
            <v>24.266999999999999</v>
          </cell>
          <cell r="Q264">
            <v>23.92</v>
          </cell>
          <cell r="R264">
            <v>22.347999999999999</v>
          </cell>
          <cell r="S264">
            <v>22.96</v>
          </cell>
          <cell r="T264">
            <v>22.948</v>
          </cell>
          <cell r="U264">
            <v>22.614999999999998</v>
          </cell>
          <cell r="V264">
            <v>21.754999999999999</v>
          </cell>
          <cell r="AC264">
            <v>29.123147540983606</v>
          </cell>
          <cell r="AD264">
            <v>29.443514155251144</v>
          </cell>
          <cell r="AE264">
            <v>28.055342465753423</v>
          </cell>
          <cell r="AF264">
            <v>27.89838356164384</v>
          </cell>
          <cell r="AG264">
            <v>27.585234972677593</v>
          </cell>
          <cell r="AH264">
            <v>27.41283744292237</v>
          </cell>
          <cell r="AI264">
            <v>26.800972602739726</v>
          </cell>
        </row>
        <row r="265">
          <cell r="B265">
            <v>42664</v>
          </cell>
          <cell r="C265">
            <v>34.722000000000001</v>
          </cell>
          <cell r="D265">
            <v>35.826000000000001</v>
          </cell>
          <cell r="E265">
            <v>34.601999999999997</v>
          </cell>
          <cell r="F265">
            <v>33.563000000000002</v>
          </cell>
          <cell r="G265">
            <v>32.853999999999999</v>
          </cell>
          <cell r="H265">
            <v>32.875999999999998</v>
          </cell>
          <cell r="I265">
            <v>32.588999999999999</v>
          </cell>
          <cell r="J265">
            <v>32.29</v>
          </cell>
          <cell r="K265">
            <v>31.963000000000001</v>
          </cell>
          <cell r="L265">
            <v>32.892000000000003</v>
          </cell>
          <cell r="M265" t="str">
            <v>-</v>
          </cell>
          <cell r="O265">
            <v>42664</v>
          </cell>
          <cell r="P265">
            <v>24.266999999999999</v>
          </cell>
          <cell r="Q265">
            <v>23.92</v>
          </cell>
          <cell r="R265">
            <v>22.347999999999999</v>
          </cell>
          <cell r="S265">
            <v>22.96</v>
          </cell>
          <cell r="T265">
            <v>22.948</v>
          </cell>
          <cell r="U265">
            <v>22.614999999999998</v>
          </cell>
          <cell r="V265">
            <v>21.754999999999999</v>
          </cell>
          <cell r="AC265">
            <v>29.123147540983606</v>
          </cell>
          <cell r="AD265">
            <v>29.443514155251144</v>
          </cell>
          <cell r="AE265">
            <v>28.055342465753423</v>
          </cell>
          <cell r="AF265">
            <v>27.89838356164384</v>
          </cell>
          <cell r="AG265">
            <v>27.585234972677593</v>
          </cell>
          <cell r="AH265">
            <v>27.41283744292237</v>
          </cell>
          <cell r="AI265">
            <v>26.800972602739726</v>
          </cell>
        </row>
        <row r="266">
          <cell r="B266">
            <v>42663</v>
          </cell>
          <cell r="C266">
            <v>34.841000000000001</v>
          </cell>
          <cell r="D266">
            <v>35.793999999999997</v>
          </cell>
          <cell r="E266">
            <v>34.421999999999997</v>
          </cell>
          <cell r="F266">
            <v>33.106999999999999</v>
          </cell>
          <cell r="G266">
            <v>32.215000000000003</v>
          </cell>
          <cell r="H266">
            <v>32.113</v>
          </cell>
          <cell r="I266">
            <v>31.913</v>
          </cell>
          <cell r="J266">
            <v>31.742999999999999</v>
          </cell>
          <cell r="K266">
            <v>31.538</v>
          </cell>
          <cell r="L266">
            <v>32.472000000000001</v>
          </cell>
          <cell r="M266" t="str">
            <v>-</v>
          </cell>
          <cell r="O266">
            <v>42663</v>
          </cell>
          <cell r="P266">
            <v>24.219000000000001</v>
          </cell>
          <cell r="Q266">
            <v>23.852</v>
          </cell>
          <cell r="R266">
            <v>22.225000000000001</v>
          </cell>
          <cell r="S266">
            <v>22.634</v>
          </cell>
          <cell r="T266">
            <v>22.483000000000001</v>
          </cell>
          <cell r="U266">
            <v>22.068999999999999</v>
          </cell>
          <cell r="V266">
            <v>21.271999999999998</v>
          </cell>
          <cell r="AC266">
            <v>29.152715846994536</v>
          </cell>
          <cell r="AD266">
            <v>29.392215525114153</v>
          </cell>
          <cell r="AE266">
            <v>27.905794520547943</v>
          </cell>
          <cell r="AF266">
            <v>27.511835616438354</v>
          </cell>
          <cell r="AG266">
            <v>27.03878142076503</v>
          </cell>
          <cell r="AH266">
            <v>26.765372602739724</v>
          </cell>
          <cell r="AI266">
            <v>26.228082191780821</v>
          </cell>
        </row>
        <row r="267">
          <cell r="B267">
            <v>42662</v>
          </cell>
          <cell r="C267">
            <v>35.252000000000002</v>
          </cell>
          <cell r="D267">
            <v>35.884999999999998</v>
          </cell>
          <cell r="E267">
            <v>34.375</v>
          </cell>
          <cell r="F267">
            <v>33.256999999999998</v>
          </cell>
          <cell r="G267">
            <v>32.427</v>
          </cell>
          <cell r="H267">
            <v>32.380000000000003</v>
          </cell>
          <cell r="I267">
            <v>32.204999999999998</v>
          </cell>
          <cell r="J267">
            <v>31.946999999999999</v>
          </cell>
          <cell r="K267">
            <v>31.62</v>
          </cell>
          <cell r="L267">
            <v>32.554000000000002</v>
          </cell>
          <cell r="M267" t="str">
            <v>-</v>
          </cell>
          <cell r="O267">
            <v>42662</v>
          </cell>
          <cell r="P267">
            <v>24.457999999999998</v>
          </cell>
          <cell r="Q267">
            <v>24.013000000000002</v>
          </cell>
          <cell r="R267">
            <v>22.381</v>
          </cell>
          <cell r="S267">
            <v>22.881</v>
          </cell>
          <cell r="T267">
            <v>22.776</v>
          </cell>
          <cell r="U267">
            <v>22.396999999999998</v>
          </cell>
          <cell r="V267">
            <v>21.611000000000001</v>
          </cell>
          <cell r="AC267">
            <v>29.471606557377051</v>
          </cell>
          <cell r="AD267">
            <v>29.520740639269405</v>
          </cell>
          <cell r="AE267">
            <v>27.967246575342468</v>
          </cell>
          <cell r="AF267">
            <v>27.713657534246575</v>
          </cell>
          <cell r="AG267">
            <v>27.293863387978138</v>
          </cell>
          <cell r="AH267">
            <v>27.064850228310501</v>
          </cell>
          <cell r="AI267">
            <v>26.54519178082192</v>
          </cell>
        </row>
        <row r="268">
          <cell r="B268">
            <v>42661</v>
          </cell>
          <cell r="C268">
            <v>35.984999999999999</v>
          </cell>
          <cell r="D268">
            <v>36.305999999999997</v>
          </cell>
          <cell r="E268">
            <v>34.582999999999998</v>
          </cell>
          <cell r="F268">
            <v>33.164999999999999</v>
          </cell>
          <cell r="G268">
            <v>32.353999999999999</v>
          </cell>
          <cell r="H268">
            <v>32.276000000000003</v>
          </cell>
          <cell r="I268">
            <v>32.076000000000001</v>
          </cell>
          <cell r="J268">
            <v>31.803000000000001</v>
          </cell>
          <cell r="K268">
            <v>31.463000000000001</v>
          </cell>
          <cell r="L268">
            <v>32.380000000000003</v>
          </cell>
          <cell r="M268" t="str">
            <v>-</v>
          </cell>
          <cell r="O268">
            <v>42661</v>
          </cell>
          <cell r="P268">
            <v>24.704000000000001</v>
          </cell>
          <cell r="Q268">
            <v>23.952000000000002</v>
          </cell>
          <cell r="R268">
            <v>22.202000000000002</v>
          </cell>
          <cell r="S268">
            <v>22.739000000000001</v>
          </cell>
          <cell r="T268">
            <v>22.648</v>
          </cell>
          <cell r="U268">
            <v>22.251000000000001</v>
          </cell>
          <cell r="V268">
            <v>21.446000000000002</v>
          </cell>
          <cell r="AC268">
            <v>29.943808743169395</v>
          </cell>
          <cell r="AD268">
            <v>29.683353424657536</v>
          </cell>
          <cell r="AE268">
            <v>27.968493150684932</v>
          </cell>
          <cell r="AF268">
            <v>27.594945205479448</v>
          </cell>
          <cell r="AG268">
            <v>27.191610200364298</v>
          </cell>
          <cell r="AH268">
            <v>26.938488584474889</v>
          </cell>
          <cell r="AI268">
            <v>26.396958904109592</v>
          </cell>
        </row>
        <row r="269">
          <cell r="B269">
            <v>42660</v>
          </cell>
          <cell r="C269">
            <v>35.892000000000003</v>
          </cell>
          <cell r="D269">
            <v>36.39</v>
          </cell>
          <cell r="E269">
            <v>34.725999999999999</v>
          </cell>
          <cell r="F269">
            <v>33.320999999999998</v>
          </cell>
          <cell r="G269">
            <v>32.54</v>
          </cell>
          <cell r="H269">
            <v>32.514000000000003</v>
          </cell>
          <cell r="I269">
            <v>32.277000000000001</v>
          </cell>
          <cell r="J269">
            <v>32.002000000000002</v>
          </cell>
          <cell r="K269">
            <v>31.667999999999999</v>
          </cell>
          <cell r="L269">
            <v>32.588999999999999</v>
          </cell>
          <cell r="M269" t="str">
            <v>-</v>
          </cell>
          <cell r="O269">
            <v>42660</v>
          </cell>
          <cell r="P269">
            <v>24.696000000000002</v>
          </cell>
          <cell r="Q269">
            <v>24.076000000000001</v>
          </cell>
          <cell r="R269">
            <v>22.442</v>
          </cell>
          <cell r="S269">
            <v>22.956</v>
          </cell>
          <cell r="T269">
            <v>22.882000000000001</v>
          </cell>
          <cell r="U269">
            <v>22.518000000000001</v>
          </cell>
          <cell r="V269">
            <v>21.681999999999999</v>
          </cell>
          <cell r="AC269">
            <v>29.896327868852463</v>
          </cell>
          <cell r="AD269">
            <v>29.788796347031962</v>
          </cell>
          <cell r="AE269">
            <v>28.163315068493148</v>
          </cell>
          <cell r="AF269">
            <v>27.783534246575343</v>
          </cell>
          <cell r="AG269">
            <v>27.403140255009109</v>
          </cell>
          <cell r="AH269">
            <v>27.19192876712329</v>
          </cell>
          <cell r="AI269">
            <v>26.616657534246574</v>
          </cell>
        </row>
        <row r="270">
          <cell r="B270">
            <v>42659</v>
          </cell>
          <cell r="C270">
            <v>35.545999999999999</v>
          </cell>
          <cell r="D270">
            <v>36.462000000000003</v>
          </cell>
          <cell r="E270">
            <v>34.554000000000002</v>
          </cell>
          <cell r="F270">
            <v>33.168999999999997</v>
          </cell>
          <cell r="G270">
            <v>32.343000000000004</v>
          </cell>
          <cell r="H270">
            <v>32.344999999999999</v>
          </cell>
          <cell r="I270">
            <v>32.218000000000004</v>
          </cell>
          <cell r="J270">
            <v>31.957000000000001</v>
          </cell>
          <cell r="K270">
            <v>31.63</v>
          </cell>
          <cell r="L270">
            <v>32.551000000000002</v>
          </cell>
          <cell r="M270" t="str">
            <v>-</v>
          </cell>
          <cell r="O270">
            <v>42659</v>
          </cell>
          <cell r="P270">
            <v>24.359000000000002</v>
          </cell>
          <cell r="Q270">
            <v>23.687000000000001</v>
          </cell>
          <cell r="R270">
            <v>22.77</v>
          </cell>
          <cell r="S270">
            <v>22.556999999999999</v>
          </cell>
          <cell r="T270">
            <v>22.456</v>
          </cell>
          <cell r="U270">
            <v>22.120999999999999</v>
          </cell>
          <cell r="V270">
            <v>21.396000000000001</v>
          </cell>
          <cell r="AC270">
            <v>29.555147540983608</v>
          </cell>
          <cell r="AD270">
            <v>29.613666666666667</v>
          </cell>
          <cell r="AE270">
            <v>28.258438356164383</v>
          </cell>
          <cell r="AF270">
            <v>27.49957534246575</v>
          </cell>
          <cell r="AG270">
            <v>27.084340619307834</v>
          </cell>
          <cell r="AH270">
            <v>26.901536986301366</v>
          </cell>
          <cell r="AI270">
            <v>26.436383561643837</v>
          </cell>
        </row>
        <row r="271">
          <cell r="B271">
            <v>42658</v>
          </cell>
          <cell r="C271">
            <v>35.545999999999999</v>
          </cell>
          <cell r="D271">
            <v>36.462000000000003</v>
          </cell>
          <cell r="E271">
            <v>34.554000000000002</v>
          </cell>
          <cell r="F271">
            <v>33.168999999999997</v>
          </cell>
          <cell r="G271">
            <v>32.343000000000004</v>
          </cell>
          <cell r="H271">
            <v>32.344999999999999</v>
          </cell>
          <cell r="I271">
            <v>32.218000000000004</v>
          </cell>
          <cell r="J271">
            <v>31.957000000000001</v>
          </cell>
          <cell r="K271">
            <v>31.63</v>
          </cell>
          <cell r="L271">
            <v>32.551000000000002</v>
          </cell>
          <cell r="M271" t="str">
            <v>-</v>
          </cell>
          <cell r="O271">
            <v>42658</v>
          </cell>
          <cell r="P271">
            <v>24.359000000000002</v>
          </cell>
          <cell r="Q271">
            <v>23.687000000000001</v>
          </cell>
          <cell r="R271">
            <v>22.77</v>
          </cell>
          <cell r="S271">
            <v>22.556999999999999</v>
          </cell>
          <cell r="T271">
            <v>22.456</v>
          </cell>
          <cell r="U271">
            <v>22.120999999999999</v>
          </cell>
          <cell r="V271">
            <v>21.396000000000001</v>
          </cell>
          <cell r="AC271">
            <v>29.555147540983608</v>
          </cell>
          <cell r="AD271">
            <v>29.613666666666667</v>
          </cell>
          <cell r="AE271">
            <v>28.258438356164383</v>
          </cell>
          <cell r="AF271">
            <v>27.49957534246575</v>
          </cell>
          <cell r="AG271">
            <v>27.084340619307834</v>
          </cell>
          <cell r="AH271">
            <v>26.901536986301366</v>
          </cell>
          <cell r="AI271">
            <v>26.436383561643837</v>
          </cell>
        </row>
        <row r="272">
          <cell r="B272">
            <v>42657</v>
          </cell>
          <cell r="C272">
            <v>35.545999999999999</v>
          </cell>
          <cell r="D272">
            <v>36.462000000000003</v>
          </cell>
          <cell r="E272">
            <v>34.554000000000002</v>
          </cell>
          <cell r="F272">
            <v>33.168999999999997</v>
          </cell>
          <cell r="G272">
            <v>32.343000000000004</v>
          </cell>
          <cell r="H272">
            <v>32.344999999999999</v>
          </cell>
          <cell r="I272">
            <v>32.218000000000004</v>
          </cell>
          <cell r="J272">
            <v>31.957000000000001</v>
          </cell>
          <cell r="K272">
            <v>31.63</v>
          </cell>
          <cell r="L272">
            <v>32.551000000000002</v>
          </cell>
          <cell r="M272" t="str">
            <v>-</v>
          </cell>
          <cell r="O272">
            <v>42657</v>
          </cell>
          <cell r="P272">
            <v>24.359000000000002</v>
          </cell>
          <cell r="Q272">
            <v>23.687000000000001</v>
          </cell>
          <cell r="R272">
            <v>22.77</v>
          </cell>
          <cell r="S272">
            <v>22.556999999999999</v>
          </cell>
          <cell r="T272">
            <v>22.456</v>
          </cell>
          <cell r="U272">
            <v>22.120999999999999</v>
          </cell>
          <cell r="V272">
            <v>21.396000000000001</v>
          </cell>
          <cell r="AC272">
            <v>29.555147540983608</v>
          </cell>
          <cell r="AD272">
            <v>29.613666666666667</v>
          </cell>
          <cell r="AE272">
            <v>28.258438356164383</v>
          </cell>
          <cell r="AF272">
            <v>27.49957534246575</v>
          </cell>
          <cell r="AG272">
            <v>27.084340619307834</v>
          </cell>
          <cell r="AH272">
            <v>26.901536986301366</v>
          </cell>
          <cell r="AI272">
            <v>26.436383561643837</v>
          </cell>
        </row>
        <row r="273">
          <cell r="B273">
            <v>42656</v>
          </cell>
          <cell r="C273">
            <v>35.518000000000001</v>
          </cell>
          <cell r="D273">
            <v>36.134999999999998</v>
          </cell>
          <cell r="E273">
            <v>33.917999999999999</v>
          </cell>
          <cell r="F273">
            <v>32.445</v>
          </cell>
          <cell r="G273">
            <v>31.597999999999999</v>
          </cell>
          <cell r="H273">
            <v>31.558</v>
          </cell>
          <cell r="I273">
            <v>31.420999999999999</v>
          </cell>
          <cell r="J273">
            <v>31.187000000000001</v>
          </cell>
          <cell r="K273">
            <v>30.864999999999998</v>
          </cell>
          <cell r="L273">
            <v>31.759</v>
          </cell>
          <cell r="M273" t="str">
            <v>-</v>
          </cell>
          <cell r="O273">
            <v>42656</v>
          </cell>
          <cell r="P273">
            <v>24.349</v>
          </cell>
          <cell r="Q273">
            <v>23.716999999999999</v>
          </cell>
          <cell r="R273">
            <v>22.437999999999999</v>
          </cell>
          <cell r="S273">
            <v>22.186</v>
          </cell>
          <cell r="T273">
            <v>22.100999999999999</v>
          </cell>
          <cell r="U273">
            <v>21.757999999999999</v>
          </cell>
          <cell r="V273">
            <v>21.076000000000001</v>
          </cell>
          <cell r="AC273">
            <v>29.536786885245903</v>
          </cell>
          <cell r="AD273">
            <v>29.478044748858444</v>
          </cell>
          <cell r="AE273">
            <v>27.784849315068492</v>
          </cell>
          <cell r="AF273">
            <v>26.964164383561645</v>
          </cell>
          <cell r="AG273">
            <v>26.546772313296902</v>
          </cell>
          <cell r="AH273">
            <v>26.340283105022831</v>
          </cell>
          <cell r="AI273">
            <v>25.894219178082189</v>
          </cell>
        </row>
        <row r="274">
          <cell r="B274">
            <v>42655</v>
          </cell>
          <cell r="C274">
            <v>35.747999999999998</v>
          </cell>
          <cell r="D274">
            <v>36.018999999999998</v>
          </cell>
          <cell r="E274">
            <v>34.44</v>
          </cell>
          <cell r="F274">
            <v>32.887999999999998</v>
          </cell>
          <cell r="G274">
            <v>31.954000000000001</v>
          </cell>
          <cell r="H274">
            <v>31.908999999999999</v>
          </cell>
          <cell r="I274">
            <v>31.62</v>
          </cell>
          <cell r="J274">
            <v>31.363</v>
          </cell>
          <cell r="K274">
            <v>31.041</v>
          </cell>
          <cell r="L274">
            <v>31.978000000000002</v>
          </cell>
          <cell r="M274" t="str">
            <v>-</v>
          </cell>
          <cell r="O274">
            <v>42655</v>
          </cell>
          <cell r="P274">
            <v>24.431000000000001</v>
          </cell>
          <cell r="Q274">
            <v>23.969000000000001</v>
          </cell>
          <cell r="R274">
            <v>23.106999999999999</v>
          </cell>
          <cell r="S274">
            <v>22.861000000000001</v>
          </cell>
          <cell r="T274">
            <v>22.702000000000002</v>
          </cell>
          <cell r="U274">
            <v>22.346</v>
          </cell>
          <cell r="V274">
            <v>21.548999999999999</v>
          </cell>
          <cell r="AC274">
            <v>29.687530054644807</v>
          </cell>
          <cell r="AD274">
            <v>29.559319634703193</v>
          </cell>
          <cell r="AE274">
            <v>28.385383561643831</v>
          </cell>
          <cell r="AF274">
            <v>27.53110958904109</v>
          </cell>
          <cell r="AG274">
            <v>27.033081967213114</v>
          </cell>
          <cell r="AH274">
            <v>26.817466666666668</v>
          </cell>
          <cell r="AI274">
            <v>26.239602739726024</v>
          </cell>
        </row>
        <row r="275">
          <cell r="B275">
            <v>42654</v>
          </cell>
          <cell r="C275">
            <v>34.856999999999999</v>
          </cell>
          <cell r="D275">
            <v>35.488999999999997</v>
          </cell>
          <cell r="E275">
            <v>34.167999999999999</v>
          </cell>
          <cell r="F275">
            <v>33.042999999999999</v>
          </cell>
          <cell r="G275">
            <v>32.47</v>
          </cell>
          <cell r="H275">
            <v>32.564999999999998</v>
          </cell>
          <cell r="I275">
            <v>32.351999999999997</v>
          </cell>
          <cell r="J275">
            <v>32.146000000000001</v>
          </cell>
          <cell r="K275">
            <v>31.873999999999999</v>
          </cell>
          <cell r="L275">
            <v>32.779000000000003</v>
          </cell>
          <cell r="M275" t="str">
            <v>-</v>
          </cell>
          <cell r="O275">
            <v>42654</v>
          </cell>
          <cell r="P275">
            <v>23.965</v>
          </cell>
          <cell r="Q275">
            <v>23.658999999999999</v>
          </cell>
          <cell r="R275">
            <v>22.916</v>
          </cell>
          <cell r="S275">
            <v>23.07</v>
          </cell>
          <cell r="T275">
            <v>23.094999999999999</v>
          </cell>
          <cell r="U275">
            <v>22.951000000000001</v>
          </cell>
          <cell r="V275">
            <v>22.181000000000001</v>
          </cell>
          <cell r="AC275">
            <v>29.024125683060106</v>
          </cell>
          <cell r="AD275">
            <v>29.147255707762557</v>
          </cell>
          <cell r="AE275">
            <v>28.156657534246577</v>
          </cell>
          <cell r="AF275">
            <v>27.71495890410959</v>
          </cell>
          <cell r="AG275">
            <v>27.48366120218579</v>
          </cell>
          <cell r="AH275">
            <v>27.446313242009133</v>
          </cell>
          <cell r="AI275">
            <v>26.91817808219178</v>
          </cell>
        </row>
        <row r="276">
          <cell r="B276">
            <v>42653</v>
          </cell>
          <cell r="C276">
            <v>35.081000000000003</v>
          </cell>
          <cell r="D276">
            <v>36.284999999999997</v>
          </cell>
          <cell r="E276">
            <v>34.140999999999998</v>
          </cell>
          <cell r="F276">
            <v>32.863</v>
          </cell>
          <cell r="G276">
            <v>32.311999999999998</v>
          </cell>
          <cell r="H276">
            <v>32.064</v>
          </cell>
          <cell r="I276">
            <v>31.884</v>
          </cell>
          <cell r="J276">
            <v>31.63</v>
          </cell>
          <cell r="K276">
            <v>31.306000000000001</v>
          </cell>
          <cell r="L276">
            <v>32.223999999999997</v>
          </cell>
          <cell r="M276" t="str">
            <v>-</v>
          </cell>
          <cell r="O276">
            <v>42653</v>
          </cell>
          <cell r="P276">
            <v>23.545999999999999</v>
          </cell>
          <cell r="Q276">
            <v>23.77</v>
          </cell>
          <cell r="R276">
            <v>22.751000000000001</v>
          </cell>
          <cell r="S276">
            <v>22.800999999999998</v>
          </cell>
          <cell r="T276">
            <v>22.835999999999999</v>
          </cell>
          <cell r="U276">
            <v>22.465</v>
          </cell>
          <cell r="V276">
            <v>21.73</v>
          </cell>
          <cell r="AC276">
            <v>28.903786885245903</v>
          </cell>
          <cell r="AD276">
            <v>29.576045662100455</v>
          </cell>
          <cell r="AE276">
            <v>28.055931506849319</v>
          </cell>
          <cell r="AF276">
            <v>27.48741095890411</v>
          </cell>
          <cell r="AG276">
            <v>27.271941712204004</v>
          </cell>
          <cell r="AH276">
            <v>26.953299543378993</v>
          </cell>
          <cell r="AI276">
            <v>26.459260273972603</v>
          </cell>
        </row>
        <row r="277">
          <cell r="B277">
            <v>42652</v>
          </cell>
          <cell r="C277">
            <v>34.777000000000001</v>
          </cell>
          <cell r="D277">
            <v>36.637999999999998</v>
          </cell>
          <cell r="E277">
            <v>34.546999999999997</v>
          </cell>
          <cell r="F277">
            <v>33.304000000000002</v>
          </cell>
          <cell r="G277">
            <v>32.713000000000001</v>
          </cell>
          <cell r="H277">
            <v>32.503999999999998</v>
          </cell>
          <cell r="I277">
            <v>32.276000000000003</v>
          </cell>
          <cell r="J277">
            <v>32.003999999999998</v>
          </cell>
          <cell r="K277">
            <v>31.667000000000002</v>
          </cell>
          <cell r="L277">
            <v>32.587000000000003</v>
          </cell>
          <cell r="M277" t="str">
            <v>-</v>
          </cell>
          <cell r="O277">
            <v>42652</v>
          </cell>
          <cell r="P277">
            <v>23.902000000000001</v>
          </cell>
          <cell r="Q277">
            <v>24.192</v>
          </cell>
          <cell r="R277">
            <v>23.218</v>
          </cell>
          <cell r="S277">
            <v>23.379000000000001</v>
          </cell>
          <cell r="T277">
            <v>23.39</v>
          </cell>
          <cell r="U277">
            <v>23.041</v>
          </cell>
          <cell r="V277">
            <v>22.262</v>
          </cell>
          <cell r="AC277">
            <v>28.953229508196721</v>
          </cell>
          <cell r="AD277">
            <v>29.966034703196346</v>
          </cell>
          <cell r="AE277">
            <v>28.494520547945207</v>
          </cell>
          <cell r="AF277">
            <v>28.001602739726028</v>
          </cell>
          <cell r="AG277">
            <v>27.754318761384333</v>
          </cell>
          <cell r="AH277">
            <v>27.465708675799089</v>
          </cell>
          <cell r="AI277">
            <v>26.92605479452055</v>
          </cell>
        </row>
        <row r="278">
          <cell r="B278">
            <v>42651</v>
          </cell>
          <cell r="C278">
            <v>34.777000000000001</v>
          </cell>
          <cell r="D278">
            <v>36.637999999999998</v>
          </cell>
          <cell r="E278">
            <v>34.546999999999997</v>
          </cell>
          <cell r="F278">
            <v>33.304000000000002</v>
          </cell>
          <cell r="G278">
            <v>32.713000000000001</v>
          </cell>
          <cell r="H278">
            <v>32.503999999999998</v>
          </cell>
          <cell r="I278">
            <v>32.276000000000003</v>
          </cell>
          <cell r="J278">
            <v>32.003999999999998</v>
          </cell>
          <cell r="K278">
            <v>31.667000000000002</v>
          </cell>
          <cell r="L278">
            <v>32.587000000000003</v>
          </cell>
          <cell r="M278" t="str">
            <v>-</v>
          </cell>
          <cell r="O278">
            <v>42651</v>
          </cell>
          <cell r="P278">
            <v>23.902000000000001</v>
          </cell>
          <cell r="Q278">
            <v>24.192</v>
          </cell>
          <cell r="R278">
            <v>23.218</v>
          </cell>
          <cell r="S278">
            <v>23.379000000000001</v>
          </cell>
          <cell r="T278">
            <v>23.39</v>
          </cell>
          <cell r="U278">
            <v>23.041</v>
          </cell>
          <cell r="V278">
            <v>22.262</v>
          </cell>
          <cell r="AC278">
            <v>28.953229508196721</v>
          </cell>
          <cell r="AD278">
            <v>29.966034703196346</v>
          </cell>
          <cell r="AE278">
            <v>28.494520547945207</v>
          </cell>
          <cell r="AF278">
            <v>28.001602739726028</v>
          </cell>
          <cell r="AG278">
            <v>27.754318761384333</v>
          </cell>
          <cell r="AH278">
            <v>27.465708675799089</v>
          </cell>
          <cell r="AI278">
            <v>26.92605479452055</v>
          </cell>
        </row>
        <row r="279">
          <cell r="B279">
            <v>42650</v>
          </cell>
          <cell r="C279">
            <v>34.777000000000001</v>
          </cell>
          <cell r="D279">
            <v>36.637999999999998</v>
          </cell>
          <cell r="E279">
            <v>34.546999999999997</v>
          </cell>
          <cell r="F279">
            <v>33.304000000000002</v>
          </cell>
          <cell r="G279">
            <v>32.713000000000001</v>
          </cell>
          <cell r="H279">
            <v>32.503999999999998</v>
          </cell>
          <cell r="I279">
            <v>32.276000000000003</v>
          </cell>
          <cell r="J279">
            <v>32.003999999999998</v>
          </cell>
          <cell r="K279">
            <v>31.667000000000002</v>
          </cell>
          <cell r="L279">
            <v>32.587000000000003</v>
          </cell>
          <cell r="M279" t="str">
            <v>-</v>
          </cell>
          <cell r="O279">
            <v>42650</v>
          </cell>
          <cell r="P279">
            <v>23.902000000000001</v>
          </cell>
          <cell r="Q279">
            <v>24.192</v>
          </cell>
          <cell r="R279">
            <v>23.218</v>
          </cell>
          <cell r="S279">
            <v>23.379000000000001</v>
          </cell>
          <cell r="T279">
            <v>23.39</v>
          </cell>
          <cell r="U279">
            <v>23.041</v>
          </cell>
          <cell r="V279">
            <v>22.262</v>
          </cell>
          <cell r="AC279">
            <v>28.953229508196721</v>
          </cell>
          <cell r="AD279">
            <v>29.966034703196346</v>
          </cell>
          <cell r="AE279">
            <v>28.494520547945207</v>
          </cell>
          <cell r="AF279">
            <v>28.001602739726028</v>
          </cell>
          <cell r="AG279">
            <v>27.754318761384333</v>
          </cell>
          <cell r="AH279">
            <v>27.465708675799089</v>
          </cell>
          <cell r="AI279">
            <v>26.92605479452055</v>
          </cell>
        </row>
        <row r="280">
          <cell r="B280">
            <v>42649</v>
          </cell>
          <cell r="C280">
            <v>33.908000000000001</v>
          </cell>
          <cell r="D280">
            <v>35.637</v>
          </cell>
          <cell r="E280">
            <v>34.055999999999997</v>
          </cell>
          <cell r="F280">
            <v>32.866</v>
          </cell>
          <cell r="G280">
            <v>32.216000000000001</v>
          </cell>
          <cell r="H280">
            <v>32.085999999999999</v>
          </cell>
          <cell r="I280">
            <v>31.908000000000001</v>
          </cell>
          <cell r="J280">
            <v>31.675000000000001</v>
          </cell>
          <cell r="K280">
            <v>31.355</v>
          </cell>
          <cell r="L280">
            <v>32.270000000000003</v>
          </cell>
          <cell r="M280" t="str">
            <v>-</v>
          </cell>
          <cell r="O280">
            <v>42649</v>
          </cell>
          <cell r="P280">
            <v>22.933</v>
          </cell>
          <cell r="Q280">
            <v>23.042999999999999</v>
          </cell>
          <cell r="R280">
            <v>22.334</v>
          </cell>
          <cell r="S280">
            <v>22.466999999999999</v>
          </cell>
          <cell r="T280">
            <v>22.433</v>
          </cell>
          <cell r="U280">
            <v>22.129000000000001</v>
          </cell>
          <cell r="V280">
            <v>21.43</v>
          </cell>
          <cell r="AC280">
            <v>28.030677595628415</v>
          </cell>
          <cell r="AD280">
            <v>28.885695890410958</v>
          </cell>
          <cell r="AE280">
            <v>27.793561643835613</v>
          </cell>
          <cell r="AF280">
            <v>27.310369863013698</v>
          </cell>
          <cell r="AG280">
            <v>27.012655737704918</v>
          </cell>
          <cell r="AH280">
            <v>26.784693150684934</v>
          </cell>
          <cell r="AI280">
            <v>26.310164383561641</v>
          </cell>
        </row>
        <row r="281">
          <cell r="B281">
            <v>42648</v>
          </cell>
          <cell r="C281">
            <v>32.904000000000003</v>
          </cell>
          <cell r="D281">
            <v>35.533000000000001</v>
          </cell>
          <cell r="E281">
            <v>34.072000000000003</v>
          </cell>
          <cell r="F281">
            <v>33.012999999999998</v>
          </cell>
          <cell r="G281">
            <v>32.284999999999997</v>
          </cell>
          <cell r="H281">
            <v>32.055</v>
          </cell>
          <cell r="I281">
            <v>31.827000000000002</v>
          </cell>
          <cell r="J281">
            <v>31.49</v>
          </cell>
          <cell r="K281">
            <v>31.12</v>
          </cell>
          <cell r="L281">
            <v>31.994</v>
          </cell>
          <cell r="M281" t="str">
            <v>-</v>
          </cell>
          <cell r="O281">
            <v>42648</v>
          </cell>
          <cell r="P281">
            <v>21.323</v>
          </cell>
          <cell r="Q281">
            <v>23.024000000000001</v>
          </cell>
          <cell r="R281">
            <v>22.574999999999999</v>
          </cell>
          <cell r="S281">
            <v>22.577000000000002</v>
          </cell>
          <cell r="T281">
            <v>22.478999999999999</v>
          </cell>
          <cell r="U281">
            <v>22.056999999999999</v>
          </cell>
          <cell r="V281">
            <v>21.318999999999999</v>
          </cell>
          <cell r="AC281">
            <v>26.702153005464481</v>
          </cell>
          <cell r="AD281">
            <v>28.827262100456618</v>
          </cell>
          <cell r="AE281">
            <v>27.929767123287672</v>
          </cell>
          <cell r="AF281">
            <v>27.437602739726028</v>
          </cell>
          <cell r="AG281">
            <v>27.069422586520943</v>
          </cell>
          <cell r="AH281">
            <v>26.73186392694064</v>
          </cell>
          <cell r="AI281">
            <v>26.213136986301372</v>
          </cell>
        </row>
        <row r="282">
          <cell r="B282">
            <v>42647</v>
          </cell>
          <cell r="C282">
            <v>32.1</v>
          </cell>
          <cell r="D282">
            <v>34.478999999999999</v>
          </cell>
          <cell r="E282">
            <v>33.11</v>
          </cell>
          <cell r="F282">
            <v>32.253</v>
          </cell>
          <cell r="G282">
            <v>31.573</v>
          </cell>
          <cell r="H282">
            <v>31.423999999999999</v>
          </cell>
          <cell r="I282">
            <v>31.181999999999999</v>
          </cell>
          <cell r="J282">
            <v>30.931999999999999</v>
          </cell>
          <cell r="K282">
            <v>30.620999999999999</v>
          </cell>
          <cell r="L282">
            <v>31.529</v>
          </cell>
          <cell r="M282" t="str">
            <v>-</v>
          </cell>
          <cell r="O282">
            <v>42647</v>
          </cell>
          <cell r="P282">
            <v>22.574999999999999</v>
          </cell>
          <cell r="Q282">
            <v>23.029</v>
          </cell>
          <cell r="R282">
            <v>22.475000000000001</v>
          </cell>
          <cell r="S282">
            <v>22.518000000000001</v>
          </cell>
          <cell r="T282">
            <v>22.456</v>
          </cell>
          <cell r="U282">
            <v>22.128</v>
          </cell>
          <cell r="V282">
            <v>21.38</v>
          </cell>
          <cell r="AC282">
            <v>26.999180327868849</v>
          </cell>
          <cell r="AD282">
            <v>28.340963470319632</v>
          </cell>
          <cell r="AE282">
            <v>27.428287671232876</v>
          </cell>
          <cell r="AF282">
            <v>27.052109589041095</v>
          </cell>
          <cell r="AG282">
            <v>26.723885245901641</v>
          </cell>
          <cell r="AH282">
            <v>26.47462283105023</v>
          </cell>
          <cell r="AI282">
            <v>25.945315068493152</v>
          </cell>
        </row>
        <row r="283">
          <cell r="B283">
            <v>42646</v>
          </cell>
          <cell r="C283">
            <v>32.741</v>
          </cell>
          <cell r="D283">
            <v>36.137</v>
          </cell>
          <cell r="E283">
            <v>34.738999999999997</v>
          </cell>
          <cell r="F283">
            <v>33.771999999999998</v>
          </cell>
          <cell r="G283">
            <v>33.051000000000002</v>
          </cell>
          <cell r="H283">
            <v>32.82</v>
          </cell>
          <cell r="I283">
            <v>32.555999999999997</v>
          </cell>
          <cell r="J283">
            <v>32.244999999999997</v>
          </cell>
          <cell r="K283">
            <v>31.873000000000001</v>
          </cell>
          <cell r="L283">
            <v>32.826999999999998</v>
          </cell>
          <cell r="M283" t="str">
            <v>-</v>
          </cell>
          <cell r="O283">
            <v>42646</v>
          </cell>
          <cell r="P283">
            <v>22.568999999999999</v>
          </cell>
          <cell r="Q283">
            <v>23.256</v>
          </cell>
          <cell r="R283">
            <v>22.757000000000001</v>
          </cell>
          <cell r="S283">
            <v>22.747</v>
          </cell>
          <cell r="T283">
            <v>22.667000000000002</v>
          </cell>
          <cell r="U283">
            <v>22.292999999999999</v>
          </cell>
          <cell r="V283">
            <v>21.527999999999999</v>
          </cell>
          <cell r="AC283">
            <v>27.293699453551913</v>
          </cell>
          <cell r="AD283">
            <v>29.23184292237443</v>
          </cell>
          <cell r="AE283">
            <v>28.337657534246574</v>
          </cell>
          <cell r="AF283">
            <v>27.881931506849313</v>
          </cell>
          <cell r="AG283">
            <v>27.527998178506373</v>
          </cell>
          <cell r="AH283">
            <v>27.215213698630137</v>
          </cell>
          <cell r="AI283">
            <v>26.664328767123283</v>
          </cell>
        </row>
        <row r="284">
          <cell r="B284">
            <v>42645</v>
          </cell>
          <cell r="C284">
            <v>33.533000000000001</v>
          </cell>
          <cell r="D284">
            <v>35.715000000000003</v>
          </cell>
          <cell r="E284">
            <v>34.107999999999997</v>
          </cell>
          <cell r="F284">
            <v>33.503999999999998</v>
          </cell>
          <cell r="G284">
            <v>32.868000000000002</v>
          </cell>
          <cell r="H284">
            <v>32.670999999999999</v>
          </cell>
          <cell r="I284">
            <v>32.646000000000001</v>
          </cell>
          <cell r="J284">
            <v>32.389000000000003</v>
          </cell>
          <cell r="K284">
            <v>32.064999999999998</v>
          </cell>
          <cell r="L284">
            <v>33.008000000000003</v>
          </cell>
          <cell r="M284" t="str">
            <v>-</v>
          </cell>
          <cell r="O284">
            <v>42645</v>
          </cell>
          <cell r="P284">
            <v>22.349</v>
          </cell>
          <cell r="Q284">
            <v>23.472000000000001</v>
          </cell>
          <cell r="R284">
            <v>22.995000000000001</v>
          </cell>
          <cell r="S284">
            <v>23.193999999999999</v>
          </cell>
          <cell r="T284">
            <v>23.166</v>
          </cell>
          <cell r="U284">
            <v>22.844000000000001</v>
          </cell>
          <cell r="V284">
            <v>22.219000000000001</v>
          </cell>
          <cell r="AC284">
            <v>27.543754098360658</v>
          </cell>
          <cell r="AD284">
            <v>29.151857534246574</v>
          </cell>
          <cell r="AE284">
            <v>28.170917808219176</v>
          </cell>
          <cell r="AF284">
            <v>27.995917808219176</v>
          </cell>
          <cell r="AG284">
            <v>27.707737704918035</v>
          </cell>
          <cell r="AH284">
            <v>27.438907762557076</v>
          </cell>
          <cell r="AI284">
            <v>27.075410958904111</v>
          </cell>
        </row>
        <row r="285">
          <cell r="B285">
            <v>42644</v>
          </cell>
          <cell r="C285">
            <v>33.533000000000001</v>
          </cell>
          <cell r="D285">
            <v>35.715000000000003</v>
          </cell>
          <cell r="E285">
            <v>34.107999999999997</v>
          </cell>
          <cell r="F285">
            <v>33.503999999999998</v>
          </cell>
          <cell r="G285">
            <v>32.868000000000002</v>
          </cell>
          <cell r="H285">
            <v>32.670999999999999</v>
          </cell>
          <cell r="I285">
            <v>32.646000000000001</v>
          </cell>
          <cell r="J285">
            <v>32.389000000000003</v>
          </cell>
          <cell r="K285">
            <v>32.064999999999998</v>
          </cell>
          <cell r="L285">
            <v>33.008000000000003</v>
          </cell>
          <cell r="M285" t="str">
            <v>-</v>
          </cell>
          <cell r="O285">
            <v>42644</v>
          </cell>
          <cell r="P285">
            <v>22.349</v>
          </cell>
          <cell r="Q285">
            <v>23.472000000000001</v>
          </cell>
          <cell r="R285">
            <v>22.995000000000001</v>
          </cell>
          <cell r="S285">
            <v>23.193999999999999</v>
          </cell>
          <cell r="T285">
            <v>23.166</v>
          </cell>
          <cell r="U285">
            <v>22.844000000000001</v>
          </cell>
          <cell r="V285">
            <v>22.219000000000001</v>
          </cell>
          <cell r="AC285">
            <v>27.543754098360658</v>
          </cell>
          <cell r="AD285">
            <v>29.151857534246574</v>
          </cell>
          <cell r="AE285">
            <v>28.170917808219176</v>
          </cell>
          <cell r="AF285">
            <v>27.995917808219176</v>
          </cell>
          <cell r="AG285">
            <v>27.707737704918035</v>
          </cell>
          <cell r="AH285">
            <v>27.438907762557076</v>
          </cell>
          <cell r="AI285">
            <v>27.075410958904111</v>
          </cell>
        </row>
        <row r="286">
          <cell r="B286">
            <v>42643</v>
          </cell>
          <cell r="C286">
            <v>33.533000000000001</v>
          </cell>
          <cell r="D286">
            <v>35.715000000000003</v>
          </cell>
          <cell r="E286">
            <v>34.107999999999997</v>
          </cell>
          <cell r="F286">
            <v>33.503999999999998</v>
          </cell>
          <cell r="G286">
            <v>32.868000000000002</v>
          </cell>
          <cell r="H286">
            <v>32.670999999999999</v>
          </cell>
          <cell r="I286">
            <v>32.646000000000001</v>
          </cell>
          <cell r="J286">
            <v>32.389000000000003</v>
          </cell>
          <cell r="K286">
            <v>32.064999999999998</v>
          </cell>
          <cell r="L286">
            <v>33.008000000000003</v>
          </cell>
          <cell r="M286" t="str">
            <v>-</v>
          </cell>
          <cell r="O286">
            <v>42643</v>
          </cell>
          <cell r="P286">
            <v>22.349</v>
          </cell>
          <cell r="Q286">
            <v>23.472000000000001</v>
          </cell>
          <cell r="R286">
            <v>22.995000000000001</v>
          </cell>
          <cell r="S286">
            <v>23.193999999999999</v>
          </cell>
          <cell r="T286">
            <v>23.166</v>
          </cell>
          <cell r="U286">
            <v>22.844000000000001</v>
          </cell>
          <cell r="V286">
            <v>22.219000000000001</v>
          </cell>
          <cell r="AC286">
            <v>27.543754098360658</v>
          </cell>
          <cell r="AD286">
            <v>29.151857534246574</v>
          </cell>
          <cell r="AE286">
            <v>28.170917808219176</v>
          </cell>
          <cell r="AF286">
            <v>27.995917808219176</v>
          </cell>
          <cell r="AG286">
            <v>27.707737704918035</v>
          </cell>
          <cell r="AH286">
            <v>27.438907762557076</v>
          </cell>
          <cell r="AI286">
            <v>27.075410958904111</v>
          </cell>
        </row>
        <row r="287">
          <cell r="B287">
            <v>42642</v>
          </cell>
          <cell r="C287">
            <v>33.536999999999999</v>
          </cell>
          <cell r="D287">
            <v>35.448</v>
          </cell>
          <cell r="E287">
            <v>33.911999999999999</v>
          </cell>
          <cell r="F287">
            <v>32.968000000000004</v>
          </cell>
          <cell r="G287">
            <v>32.182000000000002</v>
          </cell>
          <cell r="H287">
            <v>31.901</v>
          </cell>
          <cell r="I287">
            <v>31.768000000000001</v>
          </cell>
          <cell r="J287">
            <v>31.530999999999999</v>
          </cell>
          <cell r="K287">
            <v>31.233000000000001</v>
          </cell>
          <cell r="L287">
            <v>32.167000000000002</v>
          </cell>
          <cell r="M287" t="str">
            <v>-</v>
          </cell>
          <cell r="O287">
            <v>42642</v>
          </cell>
          <cell r="P287">
            <v>22.763000000000002</v>
          </cell>
          <cell r="Q287">
            <v>23.350999999999999</v>
          </cell>
          <cell r="R287">
            <v>22.902999999999999</v>
          </cell>
          <cell r="S287">
            <v>23.172999999999998</v>
          </cell>
          <cell r="T287">
            <v>23.033000000000001</v>
          </cell>
          <cell r="U287">
            <v>22.643000000000001</v>
          </cell>
          <cell r="V287">
            <v>21.954999999999998</v>
          </cell>
          <cell r="AC287">
            <v>27.767316939890708</v>
          </cell>
          <cell r="AD287">
            <v>28.963124200913242</v>
          </cell>
          <cell r="AE287">
            <v>28.030479452054795</v>
          </cell>
          <cell r="AF287">
            <v>27.735054794520547</v>
          </cell>
          <cell r="AG287">
            <v>27.31586520947177</v>
          </cell>
          <cell r="AH287">
            <v>26.971854794520549</v>
          </cell>
          <cell r="AI287">
            <v>26.525438356164383</v>
          </cell>
        </row>
        <row r="288">
          <cell r="B288">
            <v>42641</v>
          </cell>
          <cell r="C288">
            <v>33.470999999999997</v>
          </cell>
          <cell r="D288">
            <v>35.271000000000001</v>
          </cell>
          <cell r="E288">
            <v>33.776000000000003</v>
          </cell>
          <cell r="F288">
            <v>32.817</v>
          </cell>
          <cell r="G288">
            <v>32.091000000000001</v>
          </cell>
          <cell r="H288">
            <v>31.861999999999998</v>
          </cell>
          <cell r="I288">
            <v>31.143000000000001</v>
          </cell>
          <cell r="J288">
            <v>30.902000000000001</v>
          </cell>
          <cell r="K288">
            <v>30.588999999999999</v>
          </cell>
          <cell r="L288">
            <v>31.497</v>
          </cell>
          <cell r="M288" t="str">
            <v>-</v>
          </cell>
          <cell r="O288">
            <v>42641</v>
          </cell>
          <cell r="P288">
            <v>22.562000000000001</v>
          </cell>
          <cell r="Q288">
            <v>23.198</v>
          </cell>
          <cell r="R288">
            <v>22.765000000000001</v>
          </cell>
          <cell r="S288">
            <v>23.038</v>
          </cell>
          <cell r="T288">
            <v>22.937999999999999</v>
          </cell>
          <cell r="U288">
            <v>22.588999999999999</v>
          </cell>
          <cell r="V288">
            <v>21.545000000000002</v>
          </cell>
          <cell r="AC288">
            <v>27.629021857923494</v>
          </cell>
          <cell r="AD288">
            <v>28.798989954337898</v>
          </cell>
          <cell r="AE288">
            <v>27.893410958904113</v>
          </cell>
          <cell r="AF288">
            <v>27.592602739726029</v>
          </cell>
          <cell r="AG288">
            <v>27.222737704918032</v>
          </cell>
          <cell r="AH288">
            <v>26.924868493150683</v>
          </cell>
          <cell r="AI288">
            <v>26.015301369863014</v>
          </cell>
        </row>
        <row r="289">
          <cell r="B289">
            <v>42640</v>
          </cell>
          <cell r="C289">
            <v>33.658000000000001</v>
          </cell>
          <cell r="D289">
            <v>35.404000000000003</v>
          </cell>
          <cell r="E289">
            <v>33.655000000000001</v>
          </cell>
          <cell r="F289">
            <v>32.628</v>
          </cell>
          <cell r="G289">
            <v>32.006999999999998</v>
          </cell>
          <cell r="H289">
            <v>31.812999999999999</v>
          </cell>
          <cell r="I289">
            <v>31.102</v>
          </cell>
          <cell r="J289">
            <v>30.852</v>
          </cell>
          <cell r="K289">
            <v>30.518999999999998</v>
          </cell>
          <cell r="L289">
            <v>31.407</v>
          </cell>
          <cell r="M289" t="str">
            <v>-</v>
          </cell>
          <cell r="O289">
            <v>42640</v>
          </cell>
          <cell r="P289">
            <v>22.34</v>
          </cell>
          <cell r="Q289">
            <v>22.893000000000001</v>
          </cell>
          <cell r="R289">
            <v>22.251000000000001</v>
          </cell>
          <cell r="S289">
            <v>22.465</v>
          </cell>
          <cell r="T289">
            <v>22.439</v>
          </cell>
          <cell r="U289">
            <v>22.116</v>
          </cell>
          <cell r="V289">
            <v>21.1</v>
          </cell>
          <cell r="AC289">
            <v>27.596994535519126</v>
          </cell>
          <cell r="AD289">
            <v>28.697189954337901</v>
          </cell>
          <cell r="AE289">
            <v>27.562452054794523</v>
          </cell>
          <cell r="AF289">
            <v>27.198452054794522</v>
          </cell>
          <cell r="AG289">
            <v>26.918009107468123</v>
          </cell>
          <cell r="AH289">
            <v>26.650122374429223</v>
          </cell>
          <cell r="AI289">
            <v>25.758465753424659</v>
          </cell>
        </row>
        <row r="290">
          <cell r="B290">
            <v>42639</v>
          </cell>
          <cell r="C290">
            <v>34.256999999999998</v>
          </cell>
          <cell r="D290">
            <v>35.673999999999999</v>
          </cell>
          <cell r="E290">
            <v>33.707999999999998</v>
          </cell>
          <cell r="F290">
            <v>32.902999999999999</v>
          </cell>
          <cell r="G290">
            <v>32.347999999999999</v>
          </cell>
          <cell r="H290">
            <v>32.183</v>
          </cell>
          <cell r="I290">
            <v>31.434000000000001</v>
          </cell>
          <cell r="J290">
            <v>31.157</v>
          </cell>
          <cell r="K290">
            <v>30.815000000000001</v>
          </cell>
          <cell r="L290">
            <v>31.707000000000001</v>
          </cell>
          <cell r="M290" t="str">
            <v>-</v>
          </cell>
          <cell r="O290">
            <v>42639</v>
          </cell>
          <cell r="P290">
            <v>22.539000000000001</v>
          </cell>
          <cell r="Q290">
            <v>23.018000000000001</v>
          </cell>
          <cell r="R290">
            <v>22.244</v>
          </cell>
          <cell r="S290">
            <v>22.542999999999999</v>
          </cell>
          <cell r="T290">
            <v>22.582999999999998</v>
          </cell>
          <cell r="U290">
            <v>22.279</v>
          </cell>
          <cell r="V290">
            <v>21.23</v>
          </cell>
          <cell r="AC290">
            <v>27.981786885245903</v>
          </cell>
          <cell r="AD290">
            <v>28.889459360730591</v>
          </cell>
          <cell r="AE290">
            <v>27.583397260273973</v>
          </cell>
          <cell r="AF290">
            <v>27.368205479452051</v>
          </cell>
          <cell r="AG290">
            <v>27.154229508196718</v>
          </cell>
          <cell r="AH290">
            <v>26.909911415525112</v>
          </cell>
          <cell r="AI290">
            <v>25.982547945205479</v>
          </cell>
        </row>
        <row r="291">
          <cell r="B291">
            <v>42638</v>
          </cell>
          <cell r="C291">
            <v>34.222000000000001</v>
          </cell>
          <cell r="D291">
            <v>35.42</v>
          </cell>
          <cell r="E291">
            <v>33.991</v>
          </cell>
          <cell r="F291">
            <v>33.203000000000003</v>
          </cell>
          <cell r="G291">
            <v>32.566000000000003</v>
          </cell>
          <cell r="H291">
            <v>32.512999999999998</v>
          </cell>
          <cell r="I291">
            <v>31.773</v>
          </cell>
          <cell r="J291">
            <v>31.524999999999999</v>
          </cell>
          <cell r="K291">
            <v>31.196000000000002</v>
          </cell>
          <cell r="L291">
            <v>32.109000000000002</v>
          </cell>
          <cell r="M291" t="str">
            <v>-</v>
          </cell>
          <cell r="O291">
            <v>42638</v>
          </cell>
          <cell r="P291">
            <v>22.402000000000001</v>
          </cell>
          <cell r="Q291">
            <v>23.065999999999999</v>
          </cell>
          <cell r="R291">
            <v>22.452000000000002</v>
          </cell>
          <cell r="S291">
            <v>22.794</v>
          </cell>
          <cell r="T291">
            <v>22.861999999999998</v>
          </cell>
          <cell r="U291">
            <v>22.634</v>
          </cell>
          <cell r="V291">
            <v>21.581</v>
          </cell>
          <cell r="AC291">
            <v>27.892163934426232</v>
          </cell>
          <cell r="AD291">
            <v>28.797353424657533</v>
          </cell>
          <cell r="AE291">
            <v>27.82632876712329</v>
          </cell>
          <cell r="AF291">
            <v>27.642027397260279</v>
          </cell>
          <cell r="AG291">
            <v>27.404673952641168</v>
          </cell>
          <cell r="AH291">
            <v>27.253221917808219</v>
          </cell>
          <cell r="AI291">
            <v>26.327958904109586</v>
          </cell>
        </row>
        <row r="292">
          <cell r="B292">
            <v>42637</v>
          </cell>
          <cell r="C292">
            <v>34.222000000000001</v>
          </cell>
          <cell r="D292">
            <v>35.42</v>
          </cell>
          <cell r="E292">
            <v>33.991</v>
          </cell>
          <cell r="F292">
            <v>33.203000000000003</v>
          </cell>
          <cell r="G292">
            <v>32.566000000000003</v>
          </cell>
          <cell r="H292">
            <v>32.512999999999998</v>
          </cell>
          <cell r="I292">
            <v>31.773</v>
          </cell>
          <cell r="J292">
            <v>31.524999999999999</v>
          </cell>
          <cell r="K292">
            <v>31.196000000000002</v>
          </cell>
          <cell r="L292">
            <v>32.109000000000002</v>
          </cell>
          <cell r="M292" t="str">
            <v>-</v>
          </cell>
          <cell r="O292">
            <v>42637</v>
          </cell>
          <cell r="P292">
            <v>22.402000000000001</v>
          </cell>
          <cell r="Q292">
            <v>23.065999999999999</v>
          </cell>
          <cell r="R292">
            <v>22.452000000000002</v>
          </cell>
          <cell r="S292">
            <v>22.794</v>
          </cell>
          <cell r="T292">
            <v>22.861999999999998</v>
          </cell>
          <cell r="U292">
            <v>22.634</v>
          </cell>
          <cell r="V292">
            <v>21.581</v>
          </cell>
          <cell r="AC292">
            <v>27.892163934426232</v>
          </cell>
          <cell r="AD292">
            <v>28.797353424657533</v>
          </cell>
          <cell r="AE292">
            <v>27.82632876712329</v>
          </cell>
          <cell r="AF292">
            <v>27.642027397260279</v>
          </cell>
          <cell r="AG292">
            <v>27.404673952641168</v>
          </cell>
          <cell r="AH292">
            <v>27.253221917808219</v>
          </cell>
          <cell r="AI292">
            <v>26.327958904109586</v>
          </cell>
        </row>
        <row r="293">
          <cell r="B293">
            <v>42636</v>
          </cell>
          <cell r="C293">
            <v>34.222000000000001</v>
          </cell>
          <cell r="D293">
            <v>35.42</v>
          </cell>
          <cell r="E293">
            <v>33.991</v>
          </cell>
          <cell r="F293">
            <v>33.203000000000003</v>
          </cell>
          <cell r="G293">
            <v>32.566000000000003</v>
          </cell>
          <cell r="H293">
            <v>32.512999999999998</v>
          </cell>
          <cell r="I293">
            <v>31.773</v>
          </cell>
          <cell r="J293">
            <v>31.524999999999999</v>
          </cell>
          <cell r="K293">
            <v>31.196000000000002</v>
          </cell>
          <cell r="L293">
            <v>32.109000000000002</v>
          </cell>
          <cell r="M293" t="str">
            <v>-</v>
          </cell>
          <cell r="O293">
            <v>42636</v>
          </cell>
          <cell r="P293">
            <v>22.402000000000001</v>
          </cell>
          <cell r="Q293">
            <v>23.065999999999999</v>
          </cell>
          <cell r="R293">
            <v>22.452000000000002</v>
          </cell>
          <cell r="S293">
            <v>22.794</v>
          </cell>
          <cell r="T293">
            <v>22.861999999999998</v>
          </cell>
          <cell r="U293">
            <v>22.634</v>
          </cell>
          <cell r="V293">
            <v>21.581</v>
          </cell>
          <cell r="AC293">
            <v>27.892163934426232</v>
          </cell>
          <cell r="AD293">
            <v>28.797353424657533</v>
          </cell>
          <cell r="AE293">
            <v>27.82632876712329</v>
          </cell>
          <cell r="AF293">
            <v>27.642027397260279</v>
          </cell>
          <cell r="AG293">
            <v>27.404673952641168</v>
          </cell>
          <cell r="AH293">
            <v>27.253221917808219</v>
          </cell>
          <cell r="AI293">
            <v>26.327958904109586</v>
          </cell>
        </row>
        <row r="294">
          <cell r="B294">
            <v>42635</v>
          </cell>
          <cell r="C294">
            <v>34.277999999999999</v>
          </cell>
          <cell r="D294">
            <v>35.768999999999998</v>
          </cell>
          <cell r="E294">
            <v>34.198999999999998</v>
          </cell>
          <cell r="F294">
            <v>33.393000000000001</v>
          </cell>
          <cell r="G294">
            <v>32.636000000000003</v>
          </cell>
          <cell r="H294">
            <v>32.392000000000003</v>
          </cell>
          <cell r="I294">
            <v>32.877000000000002</v>
          </cell>
          <cell r="J294">
            <v>33.639000000000003</v>
          </cell>
          <cell r="K294">
            <v>34.426000000000002</v>
          </cell>
          <cell r="L294">
            <v>35.423999999999999</v>
          </cell>
          <cell r="M294" t="str">
            <v>-</v>
          </cell>
          <cell r="O294">
            <v>42635</v>
          </cell>
          <cell r="P294">
            <v>22.122</v>
          </cell>
          <cell r="Q294">
            <v>23.056999999999999</v>
          </cell>
          <cell r="R294">
            <v>22.510999999999999</v>
          </cell>
          <cell r="S294">
            <v>22.805</v>
          </cell>
          <cell r="T294">
            <v>22.79</v>
          </cell>
          <cell r="U294">
            <v>22.431999999999999</v>
          </cell>
          <cell r="V294">
            <v>23.041</v>
          </cell>
          <cell r="AC294">
            <v>27.768229508196722</v>
          </cell>
          <cell r="AD294">
            <v>28.954439269406389</v>
          </cell>
          <cell r="AE294">
            <v>27.954726027397257</v>
          </cell>
          <cell r="AF294">
            <v>27.736397260273971</v>
          </cell>
          <cell r="AG294">
            <v>27.399147540983609</v>
          </cell>
          <cell r="AH294">
            <v>27.08909589041096</v>
          </cell>
          <cell r="AI294">
            <v>27.622150684931508</v>
          </cell>
        </row>
        <row r="295">
          <cell r="B295">
            <v>42634</v>
          </cell>
          <cell r="C295">
            <v>34.345999999999997</v>
          </cell>
          <cell r="D295">
            <v>35.654000000000003</v>
          </cell>
          <cell r="E295">
            <v>33.994</v>
          </cell>
          <cell r="F295">
            <v>33.033000000000001</v>
          </cell>
          <cell r="G295">
            <v>32.250999999999998</v>
          </cell>
          <cell r="H295">
            <v>32.043999999999997</v>
          </cell>
          <cell r="I295">
            <v>32.634</v>
          </cell>
          <cell r="J295">
            <v>33.406999999999996</v>
          </cell>
          <cell r="K295">
            <v>34.103000000000002</v>
          </cell>
          <cell r="L295">
            <v>35.017000000000003</v>
          </cell>
          <cell r="M295" t="str">
            <v>-</v>
          </cell>
          <cell r="O295">
            <v>42634</v>
          </cell>
          <cell r="P295">
            <v>22.169</v>
          </cell>
          <cell r="Q295">
            <v>23.084</v>
          </cell>
          <cell r="R295">
            <v>22.516999999999999</v>
          </cell>
          <cell r="S295">
            <v>22.646000000000001</v>
          </cell>
          <cell r="T295">
            <v>22.501999999999999</v>
          </cell>
          <cell r="U295">
            <v>22.202999999999999</v>
          </cell>
          <cell r="V295">
            <v>22.884</v>
          </cell>
          <cell r="AC295">
            <v>27.824983606557375</v>
          </cell>
          <cell r="AD295">
            <v>28.915561643835616</v>
          </cell>
          <cell r="AE295">
            <v>27.86245205479452</v>
          </cell>
          <cell r="AF295">
            <v>27.483780821917808</v>
          </cell>
          <cell r="AG295">
            <v>27.065739526411658</v>
          </cell>
          <cell r="AH295">
            <v>26.80445388127854</v>
          </cell>
          <cell r="AI295">
            <v>27.425095890410958</v>
          </cell>
        </row>
        <row r="296">
          <cell r="B296">
            <v>42633</v>
          </cell>
          <cell r="C296">
            <v>34.841999999999999</v>
          </cell>
          <cell r="D296">
            <v>35.843000000000004</v>
          </cell>
          <cell r="E296">
            <v>33.917999999999999</v>
          </cell>
          <cell r="F296">
            <v>33.006999999999998</v>
          </cell>
          <cell r="G296">
            <v>32.276000000000003</v>
          </cell>
          <cell r="H296">
            <v>32.161000000000001</v>
          </cell>
          <cell r="I296">
            <v>32.762</v>
          </cell>
          <cell r="J296">
            <v>33.54</v>
          </cell>
          <cell r="K296">
            <v>34.325000000000003</v>
          </cell>
          <cell r="L296">
            <v>35.328000000000003</v>
          </cell>
          <cell r="M296" t="str">
            <v>-</v>
          </cell>
          <cell r="O296">
            <v>42633</v>
          </cell>
          <cell r="P296">
            <v>22.521999999999998</v>
          </cell>
          <cell r="Q296">
            <v>23.236000000000001</v>
          </cell>
          <cell r="R296">
            <v>22.535</v>
          </cell>
          <cell r="S296">
            <v>22.713999999999999</v>
          </cell>
          <cell r="T296">
            <v>22.606999999999999</v>
          </cell>
          <cell r="U296">
            <v>22.367000000000001</v>
          </cell>
          <cell r="V296">
            <v>23.05</v>
          </cell>
          <cell r="AC296">
            <v>28.2444043715847</v>
          </cell>
          <cell r="AD296">
            <v>29.084726940639275</v>
          </cell>
          <cell r="AE296">
            <v>27.836671232876711</v>
          </cell>
          <cell r="AF296">
            <v>27.507999999999999</v>
          </cell>
          <cell r="AG296">
            <v>27.133289617486337</v>
          </cell>
          <cell r="AH296">
            <v>26.946477625570779</v>
          </cell>
          <cell r="AI296">
            <v>27.573397260273971</v>
          </cell>
        </row>
        <row r="297">
          <cell r="B297">
            <v>42632</v>
          </cell>
          <cell r="C297">
            <v>34.661000000000001</v>
          </cell>
          <cell r="D297">
            <v>36.347999999999999</v>
          </cell>
          <cell r="E297">
            <v>34.973999999999997</v>
          </cell>
          <cell r="F297">
            <v>34.049999999999997</v>
          </cell>
          <cell r="G297">
            <v>33.17</v>
          </cell>
          <cell r="H297">
            <v>32.908000000000001</v>
          </cell>
          <cell r="I297">
            <v>33.383000000000003</v>
          </cell>
          <cell r="J297">
            <v>34.173000000000002</v>
          </cell>
          <cell r="K297">
            <v>34.982999999999997</v>
          </cell>
          <cell r="L297">
            <v>36.024000000000001</v>
          </cell>
          <cell r="M297" t="str">
            <v>-</v>
          </cell>
          <cell r="O297">
            <v>42632</v>
          </cell>
          <cell r="P297">
            <v>22.332999999999998</v>
          </cell>
          <cell r="Q297">
            <v>23.442</v>
          </cell>
          <cell r="R297">
            <v>23.073</v>
          </cell>
          <cell r="S297">
            <v>23.302</v>
          </cell>
          <cell r="T297">
            <v>23.103000000000002</v>
          </cell>
          <cell r="U297">
            <v>22.76</v>
          </cell>
          <cell r="V297">
            <v>23.393000000000001</v>
          </cell>
          <cell r="AC297">
            <v>28.059120218579231</v>
          </cell>
          <cell r="AD297">
            <v>29.429441095890407</v>
          </cell>
          <cell r="AE297">
            <v>28.615931506849314</v>
          </cell>
          <cell r="AF297">
            <v>28.307917808219177</v>
          </cell>
          <cell r="AG297">
            <v>27.8156029143898</v>
          </cell>
          <cell r="AH297">
            <v>27.505000913242011</v>
          </cell>
          <cell r="AI297">
            <v>28.045876712328766</v>
          </cell>
        </row>
        <row r="298">
          <cell r="B298">
            <v>42631</v>
          </cell>
          <cell r="C298">
            <v>34.731999999999999</v>
          </cell>
          <cell r="D298">
            <v>36.593000000000004</v>
          </cell>
          <cell r="E298">
            <v>35.109000000000002</v>
          </cell>
          <cell r="F298">
            <v>34.106000000000002</v>
          </cell>
          <cell r="G298">
            <v>33.313000000000002</v>
          </cell>
          <cell r="H298">
            <v>33.1</v>
          </cell>
          <cell r="I298">
            <v>33.570999999999998</v>
          </cell>
          <cell r="J298">
            <v>34.372999999999998</v>
          </cell>
          <cell r="K298">
            <v>35.19</v>
          </cell>
          <cell r="L298">
            <v>36.255000000000003</v>
          </cell>
          <cell r="M298" t="str">
            <v>-</v>
          </cell>
          <cell r="O298">
            <v>42631</v>
          </cell>
          <cell r="P298">
            <v>22.402999999999999</v>
          </cell>
          <cell r="Q298">
            <v>23.684000000000001</v>
          </cell>
          <cell r="R298">
            <v>23.29</v>
          </cell>
          <cell r="S298">
            <v>23.213000000000001</v>
          </cell>
          <cell r="T298">
            <v>23.033000000000001</v>
          </cell>
          <cell r="U298">
            <v>22.722000000000001</v>
          </cell>
          <cell r="V298">
            <v>23.356000000000002</v>
          </cell>
          <cell r="AC298">
            <v>28.129584699453552</v>
          </cell>
          <cell r="AD298">
            <v>29.672832876712331</v>
          </cell>
          <cell r="AE298">
            <v>28.794739726027395</v>
          </cell>
          <cell r="AF298">
            <v>28.28645205479452</v>
          </cell>
          <cell r="AG298">
            <v>27.845313296903463</v>
          </cell>
          <cell r="AH298">
            <v>27.574544292237448</v>
          </cell>
          <cell r="AI298">
            <v>28.113671232876712</v>
          </cell>
        </row>
        <row r="299">
          <cell r="B299">
            <v>42630</v>
          </cell>
          <cell r="C299">
            <v>34.731999999999999</v>
          </cell>
          <cell r="D299">
            <v>36.593000000000004</v>
          </cell>
          <cell r="E299">
            <v>35.109000000000002</v>
          </cell>
          <cell r="F299">
            <v>34.106000000000002</v>
          </cell>
          <cell r="G299">
            <v>33.313000000000002</v>
          </cell>
          <cell r="H299">
            <v>33.1</v>
          </cell>
          <cell r="I299">
            <v>33.570999999999998</v>
          </cell>
          <cell r="J299">
            <v>34.372999999999998</v>
          </cell>
          <cell r="K299">
            <v>35.19</v>
          </cell>
          <cell r="L299">
            <v>36.255000000000003</v>
          </cell>
          <cell r="M299" t="str">
            <v>-</v>
          </cell>
          <cell r="O299">
            <v>42630</v>
          </cell>
          <cell r="P299">
            <v>22.402999999999999</v>
          </cell>
          <cell r="Q299">
            <v>23.684000000000001</v>
          </cell>
          <cell r="R299">
            <v>23.29</v>
          </cell>
          <cell r="S299">
            <v>23.213000000000001</v>
          </cell>
          <cell r="T299">
            <v>23.033000000000001</v>
          </cell>
          <cell r="U299">
            <v>22.722000000000001</v>
          </cell>
          <cell r="V299">
            <v>23.356000000000002</v>
          </cell>
          <cell r="AC299">
            <v>28.129584699453552</v>
          </cell>
          <cell r="AD299">
            <v>29.672832876712331</v>
          </cell>
          <cell r="AE299">
            <v>28.794739726027395</v>
          </cell>
          <cell r="AF299">
            <v>28.28645205479452</v>
          </cell>
          <cell r="AG299">
            <v>27.845313296903463</v>
          </cell>
          <cell r="AH299">
            <v>27.574544292237448</v>
          </cell>
          <cell r="AI299">
            <v>28.113671232876712</v>
          </cell>
        </row>
        <row r="300">
          <cell r="B300">
            <v>42629</v>
          </cell>
          <cell r="C300">
            <v>34.731999999999999</v>
          </cell>
          <cell r="D300">
            <v>36.593000000000004</v>
          </cell>
          <cell r="E300">
            <v>35.109000000000002</v>
          </cell>
          <cell r="F300">
            <v>34.106000000000002</v>
          </cell>
          <cell r="G300">
            <v>33.313000000000002</v>
          </cell>
          <cell r="H300">
            <v>33.1</v>
          </cell>
          <cell r="I300">
            <v>33.570999999999998</v>
          </cell>
          <cell r="J300">
            <v>34.372999999999998</v>
          </cell>
          <cell r="K300">
            <v>35.19</v>
          </cell>
          <cell r="L300">
            <v>36.255000000000003</v>
          </cell>
          <cell r="M300" t="str">
            <v>-</v>
          </cell>
          <cell r="O300">
            <v>42629</v>
          </cell>
          <cell r="P300">
            <v>22.402999999999999</v>
          </cell>
          <cell r="Q300">
            <v>23.684000000000001</v>
          </cell>
          <cell r="R300">
            <v>23.29</v>
          </cell>
          <cell r="S300">
            <v>23.213000000000001</v>
          </cell>
          <cell r="T300">
            <v>23.033000000000001</v>
          </cell>
          <cell r="U300">
            <v>22.722000000000001</v>
          </cell>
          <cell r="V300">
            <v>23.356000000000002</v>
          </cell>
          <cell r="AC300">
            <v>28.129584699453552</v>
          </cell>
          <cell r="AD300">
            <v>29.672832876712331</v>
          </cell>
          <cell r="AE300">
            <v>28.794739726027395</v>
          </cell>
          <cell r="AF300">
            <v>28.28645205479452</v>
          </cell>
          <cell r="AG300">
            <v>27.845313296903463</v>
          </cell>
          <cell r="AH300">
            <v>27.574544292237448</v>
          </cell>
          <cell r="AI300">
            <v>28.113671232876712</v>
          </cell>
        </row>
        <row r="301">
          <cell r="B301">
            <v>42628</v>
          </cell>
          <cell r="C301">
            <v>33.368000000000002</v>
          </cell>
          <cell r="D301">
            <v>35.747999999999998</v>
          </cell>
          <cell r="E301">
            <v>34.351999999999997</v>
          </cell>
          <cell r="F301">
            <v>33.369</v>
          </cell>
          <cell r="G301">
            <v>32.658000000000001</v>
          </cell>
          <cell r="H301">
            <v>32.43</v>
          </cell>
          <cell r="I301">
            <v>33.033999999999999</v>
          </cell>
          <cell r="J301">
            <v>33.835999999999999</v>
          </cell>
          <cell r="K301">
            <v>34.665999999999997</v>
          </cell>
          <cell r="L301">
            <v>35.680999999999997</v>
          </cell>
          <cell r="M301" t="str">
            <v>-</v>
          </cell>
          <cell r="O301">
            <v>42628</v>
          </cell>
          <cell r="P301">
            <v>21.594000000000001</v>
          </cell>
          <cell r="Q301">
            <v>23.65</v>
          </cell>
          <cell r="R301">
            <v>23.577000000000002</v>
          </cell>
          <cell r="S301">
            <v>23.486999999999998</v>
          </cell>
          <cell r="T301">
            <v>23.35</v>
          </cell>
          <cell r="U301">
            <v>23.074999999999999</v>
          </cell>
          <cell r="V301">
            <v>23.806999999999999</v>
          </cell>
          <cell r="AC301">
            <v>27.062797814207652</v>
          </cell>
          <cell r="AD301">
            <v>29.262588127853881</v>
          </cell>
          <cell r="AE301">
            <v>28.595493150684931</v>
          </cell>
          <cell r="AF301">
            <v>28.089575342465753</v>
          </cell>
          <cell r="AG301">
            <v>27.70729690346084</v>
          </cell>
          <cell r="AH301">
            <v>27.449210045662102</v>
          </cell>
          <cell r="AI301">
            <v>28.104506849315065</v>
          </cell>
        </row>
        <row r="302">
          <cell r="B302">
            <v>42627</v>
          </cell>
          <cell r="C302">
            <v>33.359000000000002</v>
          </cell>
          <cell r="D302">
            <v>35.457000000000001</v>
          </cell>
          <cell r="E302">
            <v>34.1</v>
          </cell>
          <cell r="F302">
            <v>33.503</v>
          </cell>
          <cell r="G302">
            <v>32.746000000000002</v>
          </cell>
          <cell r="H302">
            <v>32.174999999999997</v>
          </cell>
          <cell r="I302">
            <v>32.854999999999997</v>
          </cell>
          <cell r="J302">
            <v>33.619999999999997</v>
          </cell>
          <cell r="K302">
            <v>34.43</v>
          </cell>
          <cell r="L302">
            <v>35.423000000000002</v>
          </cell>
          <cell r="M302" t="str">
            <v>-</v>
          </cell>
          <cell r="O302">
            <v>42627</v>
          </cell>
          <cell r="P302">
            <v>21.606000000000002</v>
          </cell>
          <cell r="Q302">
            <v>22.864999999999998</v>
          </cell>
          <cell r="R302">
            <v>22.792999999999999</v>
          </cell>
          <cell r="S302">
            <v>22.95</v>
          </cell>
          <cell r="T302">
            <v>22.68</v>
          </cell>
          <cell r="U302">
            <v>21.291</v>
          </cell>
          <cell r="V302">
            <v>22.007000000000001</v>
          </cell>
          <cell r="AC302">
            <v>27.065043715846997</v>
          </cell>
          <cell r="AD302">
            <v>28.706768036529681</v>
          </cell>
          <cell r="AE302">
            <v>28.059273972602739</v>
          </cell>
          <cell r="AF302">
            <v>27.865095890410959</v>
          </cell>
          <cell r="AG302">
            <v>27.392134790528232</v>
          </cell>
          <cell r="AH302">
            <v>26.380139726027394</v>
          </cell>
          <cell r="AI302">
            <v>27.059493150684933</v>
          </cell>
        </row>
        <row r="303">
          <cell r="B303">
            <v>42626</v>
          </cell>
          <cell r="C303">
            <v>32.781999999999996</v>
          </cell>
          <cell r="D303">
            <v>35.21</v>
          </cell>
          <cell r="E303">
            <v>33.886000000000003</v>
          </cell>
          <cell r="F303">
            <v>33.125999999999998</v>
          </cell>
          <cell r="G303">
            <v>32.262</v>
          </cell>
          <cell r="H303">
            <v>31.713000000000001</v>
          </cell>
          <cell r="I303">
            <v>32.188000000000002</v>
          </cell>
          <cell r="J303">
            <v>32.945</v>
          </cell>
          <cell r="K303">
            <v>33.759</v>
          </cell>
          <cell r="L303">
            <v>34.741</v>
          </cell>
          <cell r="M303" t="str">
            <v>-</v>
          </cell>
          <cell r="O303">
            <v>42626</v>
          </cell>
          <cell r="P303">
            <v>21.588999999999999</v>
          </cell>
          <cell r="Q303">
            <v>22.8</v>
          </cell>
          <cell r="R303">
            <v>22.745000000000001</v>
          </cell>
          <cell r="S303">
            <v>22.786000000000001</v>
          </cell>
          <cell r="T303">
            <v>22.437000000000001</v>
          </cell>
          <cell r="U303">
            <v>21.067</v>
          </cell>
          <cell r="V303">
            <v>21.646999999999998</v>
          </cell>
          <cell r="AC303">
            <v>26.787934426229505</v>
          </cell>
          <cell r="AD303">
            <v>28.557333333333332</v>
          </cell>
          <cell r="AE303">
            <v>27.933958904109591</v>
          </cell>
          <cell r="AF303">
            <v>27.601890410958905</v>
          </cell>
          <cell r="AG303">
            <v>27.036316939890714</v>
          </cell>
          <cell r="AH303">
            <v>26.044855707762554</v>
          </cell>
          <cell r="AI303">
            <v>26.556506849315067</v>
          </cell>
        </row>
        <row r="304">
          <cell r="B304">
            <v>42625</v>
          </cell>
          <cell r="C304">
            <v>32.945</v>
          </cell>
          <cell r="D304">
            <v>35.81</v>
          </cell>
          <cell r="E304">
            <v>34.256</v>
          </cell>
          <cell r="F304">
            <v>33.725999999999999</v>
          </cell>
          <cell r="G304">
            <v>32.936999999999998</v>
          </cell>
          <cell r="H304">
            <v>32.359000000000002</v>
          </cell>
          <cell r="I304">
            <v>32.92</v>
          </cell>
          <cell r="J304">
            <v>33.695999999999998</v>
          </cell>
          <cell r="K304">
            <v>34.515999999999998</v>
          </cell>
          <cell r="L304">
            <v>35.520000000000003</v>
          </cell>
          <cell r="M304" t="str">
            <v>-</v>
          </cell>
          <cell r="O304">
            <v>42625</v>
          </cell>
          <cell r="P304">
            <v>21.832999999999998</v>
          </cell>
          <cell r="Q304">
            <v>22.808</v>
          </cell>
          <cell r="R304">
            <v>22.568999999999999</v>
          </cell>
          <cell r="S304">
            <v>22.724</v>
          </cell>
          <cell r="T304">
            <v>22.44</v>
          </cell>
          <cell r="U304">
            <v>21.047999999999998</v>
          </cell>
          <cell r="V304">
            <v>21.681000000000001</v>
          </cell>
          <cell r="AC304">
            <v>26.994311475409837</v>
          </cell>
          <cell r="AD304">
            <v>28.839978082191777</v>
          </cell>
          <cell r="AE304">
            <v>28.012260273972604</v>
          </cell>
          <cell r="AF304">
            <v>27.848219178082193</v>
          </cell>
          <cell r="AG304">
            <v>27.35389617486339</v>
          </cell>
          <cell r="AH304">
            <v>26.336796347031964</v>
          </cell>
          <cell r="AI304">
            <v>26.915602739726026</v>
          </cell>
        </row>
        <row r="305">
          <cell r="B305">
            <v>42624</v>
          </cell>
          <cell r="C305">
            <v>32.505000000000003</v>
          </cell>
          <cell r="D305">
            <v>35.158000000000001</v>
          </cell>
          <cell r="E305">
            <v>33.881999999999998</v>
          </cell>
          <cell r="F305">
            <v>33.42</v>
          </cell>
          <cell r="G305">
            <v>32.628999999999998</v>
          </cell>
          <cell r="H305">
            <v>31.977</v>
          </cell>
          <cell r="I305">
            <v>32.549999999999997</v>
          </cell>
          <cell r="J305">
            <v>33.231000000000002</v>
          </cell>
          <cell r="K305">
            <v>33.970999999999997</v>
          </cell>
          <cell r="L305">
            <v>34.960999999999999</v>
          </cell>
          <cell r="M305" t="str">
            <v>-</v>
          </cell>
          <cell r="O305">
            <v>42624</v>
          </cell>
          <cell r="P305">
            <v>21.402000000000001</v>
          </cell>
          <cell r="Q305">
            <v>22.712</v>
          </cell>
          <cell r="R305">
            <v>22.681999999999999</v>
          </cell>
          <cell r="S305">
            <v>22.777999999999999</v>
          </cell>
          <cell r="T305">
            <v>22.545000000000002</v>
          </cell>
          <cell r="U305">
            <v>21.262</v>
          </cell>
          <cell r="V305">
            <v>21.902999999999999</v>
          </cell>
          <cell r="AC305">
            <v>26.559131147540988</v>
          </cell>
          <cell r="AD305">
            <v>28.486034703196346</v>
          </cell>
          <cell r="AE305">
            <v>27.898438356164384</v>
          </cell>
          <cell r="AF305">
            <v>27.734547945205481</v>
          </cell>
          <cell r="AG305">
            <v>27.265561020036433</v>
          </cell>
          <cell r="AH305">
            <v>26.272118721461187</v>
          </cell>
          <cell r="AI305">
            <v>26.861876712328765</v>
          </cell>
        </row>
        <row r="306">
          <cell r="B306">
            <v>42623</v>
          </cell>
          <cell r="C306">
            <v>32.505000000000003</v>
          </cell>
          <cell r="D306">
            <v>35.158000000000001</v>
          </cell>
          <cell r="E306">
            <v>33.881999999999998</v>
          </cell>
          <cell r="F306">
            <v>33.42</v>
          </cell>
          <cell r="G306">
            <v>32.628999999999998</v>
          </cell>
          <cell r="H306">
            <v>31.977</v>
          </cell>
          <cell r="I306">
            <v>32.549999999999997</v>
          </cell>
          <cell r="J306">
            <v>33.231000000000002</v>
          </cell>
          <cell r="K306">
            <v>33.970999999999997</v>
          </cell>
          <cell r="L306">
            <v>34.960999999999999</v>
          </cell>
          <cell r="M306" t="str">
            <v>-</v>
          </cell>
          <cell r="O306">
            <v>42623</v>
          </cell>
          <cell r="P306">
            <v>21.402000000000001</v>
          </cell>
          <cell r="Q306">
            <v>22.712</v>
          </cell>
          <cell r="R306">
            <v>22.681999999999999</v>
          </cell>
          <cell r="S306">
            <v>22.777999999999999</v>
          </cell>
          <cell r="T306">
            <v>22.545000000000002</v>
          </cell>
          <cell r="U306">
            <v>21.262</v>
          </cell>
          <cell r="V306">
            <v>21.902999999999999</v>
          </cell>
          <cell r="AC306">
            <v>26.559131147540988</v>
          </cell>
          <cell r="AD306">
            <v>28.486034703196346</v>
          </cell>
          <cell r="AE306">
            <v>27.898438356164384</v>
          </cell>
          <cell r="AF306">
            <v>27.734547945205481</v>
          </cell>
          <cell r="AG306">
            <v>27.265561020036433</v>
          </cell>
          <cell r="AH306">
            <v>26.272118721461187</v>
          </cell>
          <cell r="AI306">
            <v>26.861876712328765</v>
          </cell>
        </row>
        <row r="307">
          <cell r="B307">
            <v>42622</v>
          </cell>
          <cell r="C307">
            <v>32.505000000000003</v>
          </cell>
          <cell r="D307">
            <v>35.158000000000001</v>
          </cell>
          <cell r="E307">
            <v>33.881999999999998</v>
          </cell>
          <cell r="F307">
            <v>33.42</v>
          </cell>
          <cell r="G307">
            <v>32.628999999999998</v>
          </cell>
          <cell r="H307">
            <v>31.977</v>
          </cell>
          <cell r="I307">
            <v>32.549999999999997</v>
          </cell>
          <cell r="J307">
            <v>33.231000000000002</v>
          </cell>
          <cell r="K307">
            <v>33.970999999999997</v>
          </cell>
          <cell r="L307">
            <v>34.960999999999999</v>
          </cell>
          <cell r="M307" t="str">
            <v>-</v>
          </cell>
          <cell r="O307">
            <v>42622</v>
          </cell>
          <cell r="P307">
            <v>21.402000000000001</v>
          </cell>
          <cell r="Q307">
            <v>22.712</v>
          </cell>
          <cell r="R307">
            <v>22.681999999999999</v>
          </cell>
          <cell r="S307">
            <v>22.777999999999999</v>
          </cell>
          <cell r="T307">
            <v>22.545000000000002</v>
          </cell>
          <cell r="U307">
            <v>21.262</v>
          </cell>
          <cell r="V307">
            <v>21.902999999999999</v>
          </cell>
          <cell r="AC307">
            <v>26.559131147540988</v>
          </cell>
          <cell r="AD307">
            <v>28.486034703196346</v>
          </cell>
          <cell r="AE307">
            <v>27.898438356164384</v>
          </cell>
          <cell r="AF307">
            <v>27.734547945205481</v>
          </cell>
          <cell r="AG307">
            <v>27.265561020036433</v>
          </cell>
          <cell r="AH307">
            <v>26.272118721461187</v>
          </cell>
          <cell r="AI307">
            <v>26.861876712328765</v>
          </cell>
        </row>
        <row r="308">
          <cell r="B308">
            <v>42621</v>
          </cell>
          <cell r="C308">
            <v>32.229999999999997</v>
          </cell>
          <cell r="D308">
            <v>34.56</v>
          </cell>
          <cell r="E308">
            <v>33.39</v>
          </cell>
          <cell r="F308">
            <v>32.89</v>
          </cell>
          <cell r="G308">
            <v>32.03</v>
          </cell>
          <cell r="H308">
            <v>31.43</v>
          </cell>
          <cell r="I308">
            <v>31.9</v>
          </cell>
          <cell r="J308">
            <v>32.61</v>
          </cell>
          <cell r="K308">
            <v>33.380000000000003</v>
          </cell>
          <cell r="L308">
            <v>34.33</v>
          </cell>
          <cell r="M308" t="str">
            <v>-</v>
          </cell>
          <cell r="O308">
            <v>42621</v>
          </cell>
          <cell r="P308">
            <v>21.26</v>
          </cell>
          <cell r="Q308">
            <v>22.34</v>
          </cell>
          <cell r="R308">
            <v>22.38</v>
          </cell>
          <cell r="S308">
            <v>22.48</v>
          </cell>
          <cell r="T308">
            <v>22.19</v>
          </cell>
          <cell r="U308">
            <v>20.95</v>
          </cell>
          <cell r="V308">
            <v>21.52</v>
          </cell>
          <cell r="AC308">
            <v>26.35535519125683</v>
          </cell>
          <cell r="AD308">
            <v>28.00918721461187</v>
          </cell>
          <cell r="AE308">
            <v>27.507945205479452</v>
          </cell>
          <cell r="AF308">
            <v>27.328493150684935</v>
          </cell>
          <cell r="AG308">
            <v>26.796338797814212</v>
          </cell>
          <cell r="AH308">
            <v>25.850237442922378</v>
          </cell>
          <cell r="AI308">
            <v>26.354520547945203</v>
          </cell>
        </row>
        <row r="309">
          <cell r="B309">
            <v>42620</v>
          </cell>
          <cell r="C309">
            <v>31.98</v>
          </cell>
          <cell r="D309">
            <v>34.619999999999997</v>
          </cell>
          <cell r="E309">
            <v>33.57</v>
          </cell>
          <cell r="F309">
            <v>33.22</v>
          </cell>
          <cell r="G309">
            <v>32.380000000000003</v>
          </cell>
          <cell r="H309">
            <v>31.76</v>
          </cell>
          <cell r="I309">
            <v>32.270000000000003</v>
          </cell>
          <cell r="J309">
            <v>33.04</v>
          </cell>
          <cell r="K309">
            <v>33.86</v>
          </cell>
          <cell r="L309">
            <v>34.85</v>
          </cell>
          <cell r="M309" t="str">
            <v>-</v>
          </cell>
          <cell r="O309">
            <v>42620</v>
          </cell>
          <cell r="P309">
            <v>21.04</v>
          </cell>
          <cell r="Q309">
            <v>22.32</v>
          </cell>
          <cell r="R309">
            <v>22.64</v>
          </cell>
          <cell r="S309">
            <v>22.7</v>
          </cell>
          <cell r="T309">
            <v>22.43</v>
          </cell>
          <cell r="U309">
            <v>21.17</v>
          </cell>
          <cell r="V309">
            <v>21.77</v>
          </cell>
          <cell r="AC309">
            <v>26.121420765027324</v>
          </cell>
          <cell r="AD309">
            <v>28.026301369863013</v>
          </cell>
          <cell r="AE309">
            <v>27.730684931506847</v>
          </cell>
          <cell r="AF309">
            <v>27.59972602739726</v>
          </cell>
          <cell r="AG309">
            <v>27.087832422586519</v>
          </cell>
          <cell r="AH309">
            <v>26.121671232876714</v>
          </cell>
          <cell r="AI309">
            <v>26.660410958904112</v>
          </cell>
        </row>
        <row r="310">
          <cell r="B310">
            <v>42619</v>
          </cell>
          <cell r="C310">
            <v>30.81</v>
          </cell>
          <cell r="D310">
            <v>34.14</v>
          </cell>
          <cell r="E310">
            <v>33.18</v>
          </cell>
          <cell r="F310">
            <v>32.869999999999997</v>
          </cell>
          <cell r="G310">
            <v>32.049999999999997</v>
          </cell>
          <cell r="H310">
            <v>31.54</v>
          </cell>
          <cell r="I310">
            <v>32.11</v>
          </cell>
          <cell r="J310">
            <v>32.869999999999997</v>
          </cell>
          <cell r="K310">
            <v>33.67</v>
          </cell>
          <cell r="L310">
            <v>34.65</v>
          </cell>
          <cell r="M310" t="str">
            <v>-</v>
          </cell>
          <cell r="O310">
            <v>42619</v>
          </cell>
          <cell r="P310">
            <v>20.239999999999998</v>
          </cell>
          <cell r="Q310">
            <v>22.47</v>
          </cell>
          <cell r="R310">
            <v>22.94</v>
          </cell>
          <cell r="S310">
            <v>23.14</v>
          </cell>
          <cell r="T310">
            <v>22.92</v>
          </cell>
          <cell r="U310">
            <v>21.73</v>
          </cell>
          <cell r="V310">
            <v>22.39</v>
          </cell>
          <cell r="AC310">
            <v>25.149562841530052</v>
          </cell>
          <cell r="AD310">
            <v>27.884027397260272</v>
          </cell>
          <cell r="AE310">
            <v>27.709315068493151</v>
          </cell>
          <cell r="AF310">
            <v>27.671780821917807</v>
          </cell>
          <cell r="AG310">
            <v>27.193970856101998</v>
          </cell>
          <cell r="AH310">
            <v>26.31695890410959</v>
          </cell>
          <cell r="AI310">
            <v>26.917123287671235</v>
          </cell>
        </row>
        <row r="311">
          <cell r="B311">
            <v>42618</v>
          </cell>
          <cell r="C311">
            <v>32.81</v>
          </cell>
          <cell r="D311">
            <v>35.92</v>
          </cell>
          <cell r="E311">
            <v>34.869999999999997</v>
          </cell>
          <cell r="F311">
            <v>34.56</v>
          </cell>
          <cell r="G311">
            <v>33.76</v>
          </cell>
          <cell r="H311">
            <v>33.130000000000003</v>
          </cell>
          <cell r="I311">
            <v>33.68</v>
          </cell>
          <cell r="J311">
            <v>34.46</v>
          </cell>
          <cell r="K311">
            <v>35.26</v>
          </cell>
          <cell r="L311">
            <v>36.270000000000003</v>
          </cell>
          <cell r="M311" t="str">
            <v>-</v>
          </cell>
          <cell r="O311">
            <v>42618</v>
          </cell>
          <cell r="P311">
            <v>21.25</v>
          </cell>
          <cell r="Q311">
            <v>22.23</v>
          </cell>
          <cell r="R311">
            <v>22.53</v>
          </cell>
          <cell r="S311">
            <v>22.67</v>
          </cell>
          <cell r="T311">
            <v>22.51</v>
          </cell>
          <cell r="U311">
            <v>21.27</v>
          </cell>
          <cell r="V311">
            <v>21.86</v>
          </cell>
          <cell r="AC311">
            <v>26.619398907103829</v>
          </cell>
          <cell r="AD311">
            <v>28.581159817351601</v>
          </cell>
          <cell r="AE311">
            <v>28.277397260273972</v>
          </cell>
          <cell r="AF311">
            <v>28.207808219178084</v>
          </cell>
          <cell r="AG311">
            <v>27.77639344262295</v>
          </cell>
          <cell r="AH311">
            <v>26.815497716894978</v>
          </cell>
          <cell r="AI311">
            <v>27.365205479452055</v>
          </cell>
        </row>
        <row r="312">
          <cell r="B312">
            <v>42617</v>
          </cell>
          <cell r="C312">
            <v>32.81</v>
          </cell>
          <cell r="D312">
            <v>35.92</v>
          </cell>
          <cell r="E312">
            <v>34.869999999999997</v>
          </cell>
          <cell r="F312">
            <v>34.56</v>
          </cell>
          <cell r="G312">
            <v>33.76</v>
          </cell>
          <cell r="H312">
            <v>33.130000000000003</v>
          </cell>
          <cell r="I312">
            <v>33.68</v>
          </cell>
          <cell r="J312">
            <v>34.46</v>
          </cell>
          <cell r="K312">
            <v>35.26</v>
          </cell>
          <cell r="L312">
            <v>36.270000000000003</v>
          </cell>
          <cell r="M312" t="str">
            <v>-</v>
          </cell>
          <cell r="O312">
            <v>42617</v>
          </cell>
          <cell r="P312">
            <v>21.25</v>
          </cell>
          <cell r="Q312">
            <v>22.23</v>
          </cell>
          <cell r="R312">
            <v>22.53</v>
          </cell>
          <cell r="S312">
            <v>22.67</v>
          </cell>
          <cell r="T312">
            <v>22.51</v>
          </cell>
          <cell r="U312">
            <v>21.27</v>
          </cell>
          <cell r="V312">
            <v>21.86</v>
          </cell>
          <cell r="AC312">
            <v>26.619398907103829</v>
          </cell>
          <cell r="AD312">
            <v>28.581159817351601</v>
          </cell>
          <cell r="AE312">
            <v>28.277397260273972</v>
          </cell>
          <cell r="AF312">
            <v>28.207808219178084</v>
          </cell>
          <cell r="AG312">
            <v>27.77639344262295</v>
          </cell>
          <cell r="AH312">
            <v>26.815497716894978</v>
          </cell>
          <cell r="AI312">
            <v>27.365205479452055</v>
          </cell>
        </row>
        <row r="313">
          <cell r="B313">
            <v>42616</v>
          </cell>
          <cell r="C313">
            <v>32.81</v>
          </cell>
          <cell r="D313">
            <v>35.92</v>
          </cell>
          <cell r="E313">
            <v>34.869999999999997</v>
          </cell>
          <cell r="F313">
            <v>34.56</v>
          </cell>
          <cell r="G313">
            <v>33.76</v>
          </cell>
          <cell r="H313">
            <v>33.130000000000003</v>
          </cell>
          <cell r="I313">
            <v>33.68</v>
          </cell>
          <cell r="J313">
            <v>34.46</v>
          </cell>
          <cell r="K313">
            <v>35.26</v>
          </cell>
          <cell r="L313">
            <v>36.270000000000003</v>
          </cell>
          <cell r="M313" t="str">
            <v>-</v>
          </cell>
          <cell r="O313">
            <v>42616</v>
          </cell>
          <cell r="P313">
            <v>21.25</v>
          </cell>
          <cell r="Q313">
            <v>22.23</v>
          </cell>
          <cell r="R313">
            <v>22.53</v>
          </cell>
          <cell r="S313">
            <v>22.67</v>
          </cell>
          <cell r="T313">
            <v>22.51</v>
          </cell>
          <cell r="U313">
            <v>21.27</v>
          </cell>
          <cell r="V313">
            <v>21.86</v>
          </cell>
          <cell r="AC313">
            <v>26.619398907103829</v>
          </cell>
          <cell r="AD313">
            <v>28.581159817351601</v>
          </cell>
          <cell r="AE313">
            <v>28.277397260273972</v>
          </cell>
          <cell r="AF313">
            <v>28.207808219178084</v>
          </cell>
          <cell r="AG313">
            <v>27.77639344262295</v>
          </cell>
          <cell r="AH313">
            <v>26.815497716894978</v>
          </cell>
          <cell r="AI313">
            <v>27.365205479452055</v>
          </cell>
        </row>
        <row r="314">
          <cell r="B314">
            <v>42615</v>
          </cell>
          <cell r="C314">
            <v>32.81</v>
          </cell>
          <cell r="D314">
            <v>35.92</v>
          </cell>
          <cell r="E314">
            <v>34.869999999999997</v>
          </cell>
          <cell r="F314">
            <v>34.56</v>
          </cell>
          <cell r="G314">
            <v>33.76</v>
          </cell>
          <cell r="H314">
            <v>33.130000000000003</v>
          </cell>
          <cell r="I314">
            <v>33.68</v>
          </cell>
          <cell r="J314">
            <v>34.46</v>
          </cell>
          <cell r="K314">
            <v>35.26</v>
          </cell>
          <cell r="L314">
            <v>36.270000000000003</v>
          </cell>
          <cell r="M314" t="str">
            <v>-</v>
          </cell>
          <cell r="O314">
            <v>42615</v>
          </cell>
          <cell r="P314">
            <v>21.25</v>
          </cell>
          <cell r="Q314">
            <v>22.23</v>
          </cell>
          <cell r="R314">
            <v>22.53</v>
          </cell>
          <cell r="S314">
            <v>22.67</v>
          </cell>
          <cell r="T314">
            <v>22.51</v>
          </cell>
          <cell r="U314">
            <v>21.27</v>
          </cell>
          <cell r="V314">
            <v>21.86</v>
          </cell>
          <cell r="AC314">
            <v>26.619398907103829</v>
          </cell>
          <cell r="AD314">
            <v>28.581159817351601</v>
          </cell>
          <cell r="AE314">
            <v>28.277397260273972</v>
          </cell>
          <cell r="AF314">
            <v>28.207808219178084</v>
          </cell>
          <cell r="AG314">
            <v>27.77639344262295</v>
          </cell>
          <cell r="AH314">
            <v>26.815497716894978</v>
          </cell>
          <cell r="AI314">
            <v>27.365205479452055</v>
          </cell>
        </row>
        <row r="315">
          <cell r="B315">
            <v>42614</v>
          </cell>
          <cell r="C315">
            <v>31.02</v>
          </cell>
          <cell r="D315">
            <v>34.51</v>
          </cell>
          <cell r="E315">
            <v>33.57</v>
          </cell>
          <cell r="F315">
            <v>33.18</v>
          </cell>
          <cell r="G315">
            <v>32.36</v>
          </cell>
          <cell r="H315">
            <v>31.81</v>
          </cell>
          <cell r="I315">
            <v>32.42</v>
          </cell>
          <cell r="J315">
            <v>33.130000000000003</v>
          </cell>
          <cell r="K315">
            <v>33.950000000000003</v>
          </cell>
          <cell r="L315">
            <v>34.94</v>
          </cell>
          <cell r="M315" t="str">
            <v>-</v>
          </cell>
          <cell r="O315">
            <v>42614</v>
          </cell>
          <cell r="P315">
            <v>21.13</v>
          </cell>
          <cell r="Q315">
            <v>22.41</v>
          </cell>
          <cell r="R315">
            <v>22.97</v>
          </cell>
          <cell r="S315">
            <v>22.96</v>
          </cell>
          <cell r="T315">
            <v>22.69</v>
          </cell>
          <cell r="U315">
            <v>21.47</v>
          </cell>
          <cell r="V315">
            <v>22.13</v>
          </cell>
          <cell r="AC315">
            <v>25.723715846994534</v>
          </cell>
          <cell r="AD315">
            <v>28.023515981735159</v>
          </cell>
          <cell r="AE315">
            <v>27.906986301369866</v>
          </cell>
          <cell r="AF315">
            <v>27.720000000000002</v>
          </cell>
          <cell r="AG315">
            <v>27.216757741347905</v>
          </cell>
          <cell r="AH315">
            <v>26.304776255707761</v>
          </cell>
          <cell r="AI315">
            <v>26.922602739726027</v>
          </cell>
        </row>
        <row r="316">
          <cell r="B316">
            <v>42613</v>
          </cell>
          <cell r="C316">
            <v>32.380000000000003</v>
          </cell>
          <cell r="D316">
            <v>35.14</v>
          </cell>
          <cell r="E316">
            <v>33.68</v>
          </cell>
          <cell r="F316">
            <v>33.57</v>
          </cell>
          <cell r="G316">
            <v>32.82</v>
          </cell>
          <cell r="H316">
            <v>32.380000000000003</v>
          </cell>
          <cell r="I316">
            <v>32.9</v>
          </cell>
          <cell r="J316">
            <v>33.549999999999997</v>
          </cell>
          <cell r="K316">
            <v>34.35</v>
          </cell>
          <cell r="L316">
            <v>35.4</v>
          </cell>
          <cell r="M316" t="str">
            <v>-</v>
          </cell>
          <cell r="O316">
            <v>42613</v>
          </cell>
          <cell r="P316">
            <v>21.8</v>
          </cell>
          <cell r="Q316">
            <v>22.52</v>
          </cell>
          <cell r="R316">
            <v>22.9</v>
          </cell>
          <cell r="S316">
            <v>22.85</v>
          </cell>
          <cell r="T316">
            <v>21.48</v>
          </cell>
          <cell r="U316">
            <v>21.38</v>
          </cell>
          <cell r="V316">
            <v>21.97</v>
          </cell>
          <cell r="AC316">
            <v>26.714207650273227</v>
          </cell>
          <cell r="AD316">
            <v>28.374757990867579</v>
          </cell>
          <cell r="AE316">
            <v>27.920821917808219</v>
          </cell>
          <cell r="AF316">
            <v>27.842876712328767</v>
          </cell>
          <cell r="AG316">
            <v>26.788524590163934</v>
          </cell>
          <cell r="AH316">
            <v>26.523378995433788</v>
          </cell>
          <cell r="AI316">
            <v>27.060684931506845</v>
          </cell>
        </row>
        <row r="317">
          <cell r="B317">
            <v>42612</v>
          </cell>
          <cell r="C317">
            <v>32.200000000000003</v>
          </cell>
          <cell r="D317">
            <v>34.58</v>
          </cell>
          <cell r="E317">
            <v>33.590000000000003</v>
          </cell>
          <cell r="F317">
            <v>33.299999999999997</v>
          </cell>
          <cell r="G317">
            <v>32.5</v>
          </cell>
          <cell r="H317">
            <v>32.06</v>
          </cell>
          <cell r="I317">
            <v>32.6</v>
          </cell>
          <cell r="J317">
            <v>33.22</v>
          </cell>
          <cell r="K317">
            <v>34.03</v>
          </cell>
          <cell r="L317">
            <v>35.020000000000003</v>
          </cell>
          <cell r="M317" t="str">
            <v>-</v>
          </cell>
          <cell r="O317">
            <v>42612</v>
          </cell>
          <cell r="P317">
            <v>21.74</v>
          </cell>
          <cell r="Q317">
            <v>22.69</v>
          </cell>
          <cell r="R317">
            <v>23.4</v>
          </cell>
          <cell r="S317">
            <v>22.15</v>
          </cell>
          <cell r="T317">
            <v>21.96</v>
          </cell>
          <cell r="U317">
            <v>21.85</v>
          </cell>
          <cell r="V317">
            <v>22.47</v>
          </cell>
          <cell r="AC317">
            <v>26.598469945355191</v>
          </cell>
          <cell r="AD317">
            <v>28.206091324200912</v>
          </cell>
          <cell r="AE317">
            <v>28.146027397260276</v>
          </cell>
          <cell r="AF317">
            <v>27.343150684931508</v>
          </cell>
          <cell r="AG317">
            <v>26.894025500910747</v>
          </cell>
          <cell r="AH317">
            <v>26.623990867579913</v>
          </cell>
          <cell r="AI317">
            <v>27.188082191780818</v>
          </cell>
        </row>
        <row r="318">
          <cell r="B318">
            <v>42611</v>
          </cell>
          <cell r="C318">
            <v>32.950000000000003</v>
          </cell>
          <cell r="D318">
            <v>35</v>
          </cell>
          <cell r="E318">
            <v>33.840000000000003</v>
          </cell>
          <cell r="F318">
            <v>33.340000000000003</v>
          </cell>
          <cell r="G318">
            <v>32.53</v>
          </cell>
          <cell r="H318">
            <v>32.049999999999997</v>
          </cell>
          <cell r="I318">
            <v>32.549999999999997</v>
          </cell>
          <cell r="J318">
            <v>33.17</v>
          </cell>
          <cell r="K318">
            <v>33.979999999999997</v>
          </cell>
          <cell r="L318">
            <v>34.97</v>
          </cell>
          <cell r="M318" t="str">
            <v>-</v>
          </cell>
          <cell r="O318">
            <v>42611</v>
          </cell>
          <cell r="P318">
            <v>22.01</v>
          </cell>
          <cell r="Q318">
            <v>22.82</v>
          </cell>
          <cell r="R318">
            <v>23.43</v>
          </cell>
          <cell r="S318">
            <v>22.09</v>
          </cell>
          <cell r="T318">
            <v>21.9</v>
          </cell>
          <cell r="U318">
            <v>21.75</v>
          </cell>
          <cell r="V318">
            <v>22.34</v>
          </cell>
          <cell r="AC318">
            <v>27.091420765027323</v>
          </cell>
          <cell r="AD318">
            <v>28.470630136986301</v>
          </cell>
          <cell r="AE318">
            <v>28.27849315068493</v>
          </cell>
          <cell r="AF318">
            <v>27.329726027397264</v>
          </cell>
          <cell r="AG318">
            <v>26.87615664845173</v>
          </cell>
          <cell r="AH318">
            <v>26.566073059360729</v>
          </cell>
          <cell r="AI318">
            <v>27.095342465753426</v>
          </cell>
        </row>
        <row r="319">
          <cell r="B319">
            <v>42610</v>
          </cell>
          <cell r="C319">
            <v>33.159999999999997</v>
          </cell>
          <cell r="D319">
            <v>35.19</v>
          </cell>
          <cell r="E319">
            <v>34.08</v>
          </cell>
          <cell r="F319">
            <v>33.6</v>
          </cell>
          <cell r="G319">
            <v>32.78</v>
          </cell>
          <cell r="H319">
            <v>32.28</v>
          </cell>
          <cell r="I319">
            <v>32.82</v>
          </cell>
          <cell r="J319">
            <v>33.450000000000003</v>
          </cell>
          <cell r="K319">
            <v>34.229999999999997</v>
          </cell>
          <cell r="L319">
            <v>35.200000000000003</v>
          </cell>
          <cell r="M319" t="str">
            <v>-</v>
          </cell>
          <cell r="O319">
            <v>42610</v>
          </cell>
          <cell r="P319">
            <v>21.95</v>
          </cell>
          <cell r="Q319">
            <v>22.79</v>
          </cell>
          <cell r="R319">
            <v>23.61</v>
          </cell>
          <cell r="S319">
            <v>22.29</v>
          </cell>
          <cell r="T319">
            <v>22.08</v>
          </cell>
          <cell r="U319">
            <v>21.93</v>
          </cell>
          <cell r="V319">
            <v>22.55</v>
          </cell>
          <cell r="AC319">
            <v>27.156830601092892</v>
          </cell>
          <cell r="AD319">
            <v>28.542694063926941</v>
          </cell>
          <cell r="AE319">
            <v>28.486438356164385</v>
          </cell>
          <cell r="AF319">
            <v>27.557671232876714</v>
          </cell>
          <cell r="AG319">
            <v>27.088925318761383</v>
          </cell>
          <cell r="AH319">
            <v>26.769452054794524</v>
          </cell>
          <cell r="AI319">
            <v>27.333287671232878</v>
          </cell>
        </row>
        <row r="320">
          <cell r="B320">
            <v>42609</v>
          </cell>
          <cell r="C320">
            <v>33.159999999999997</v>
          </cell>
          <cell r="D320">
            <v>35.19</v>
          </cell>
          <cell r="E320">
            <v>34.08</v>
          </cell>
          <cell r="F320">
            <v>33.6</v>
          </cell>
          <cell r="G320">
            <v>32.78</v>
          </cell>
          <cell r="H320">
            <v>32.28</v>
          </cell>
          <cell r="I320">
            <v>32.82</v>
          </cell>
          <cell r="J320">
            <v>33.450000000000003</v>
          </cell>
          <cell r="K320">
            <v>34.229999999999997</v>
          </cell>
          <cell r="L320">
            <v>35.200000000000003</v>
          </cell>
          <cell r="M320" t="str">
            <v>-</v>
          </cell>
          <cell r="O320">
            <v>42609</v>
          </cell>
          <cell r="P320">
            <v>21.95</v>
          </cell>
          <cell r="Q320">
            <v>22.79</v>
          </cell>
          <cell r="R320">
            <v>23.61</v>
          </cell>
          <cell r="S320">
            <v>22.29</v>
          </cell>
          <cell r="T320">
            <v>22.08</v>
          </cell>
          <cell r="U320">
            <v>21.93</v>
          </cell>
          <cell r="V320">
            <v>22.55</v>
          </cell>
          <cell r="AC320">
            <v>27.156830601092892</v>
          </cell>
          <cell r="AD320">
            <v>28.542694063926941</v>
          </cell>
          <cell r="AE320">
            <v>28.486438356164385</v>
          </cell>
          <cell r="AF320">
            <v>27.557671232876714</v>
          </cell>
          <cell r="AG320">
            <v>27.088925318761383</v>
          </cell>
          <cell r="AH320">
            <v>26.769452054794524</v>
          </cell>
          <cell r="AI320">
            <v>27.333287671232878</v>
          </cell>
        </row>
        <row r="321">
          <cell r="B321">
            <v>42608</v>
          </cell>
          <cell r="C321">
            <v>33.159999999999997</v>
          </cell>
          <cell r="D321">
            <v>35.19</v>
          </cell>
          <cell r="E321">
            <v>34.08</v>
          </cell>
          <cell r="F321">
            <v>33.6</v>
          </cell>
          <cell r="G321">
            <v>32.78</v>
          </cell>
          <cell r="H321">
            <v>32.28</v>
          </cell>
          <cell r="I321">
            <v>32.82</v>
          </cell>
          <cell r="J321">
            <v>33.450000000000003</v>
          </cell>
          <cell r="K321">
            <v>34.229999999999997</v>
          </cell>
          <cell r="L321">
            <v>35.200000000000003</v>
          </cell>
          <cell r="M321" t="str">
            <v>-</v>
          </cell>
          <cell r="O321">
            <v>42608</v>
          </cell>
          <cell r="P321">
            <v>21.95</v>
          </cell>
          <cell r="Q321">
            <v>22.79</v>
          </cell>
          <cell r="R321">
            <v>23.61</v>
          </cell>
          <cell r="S321">
            <v>22.29</v>
          </cell>
          <cell r="T321">
            <v>22.08</v>
          </cell>
          <cell r="U321">
            <v>21.93</v>
          </cell>
          <cell r="V321">
            <v>22.55</v>
          </cell>
          <cell r="AC321">
            <v>27.156830601092892</v>
          </cell>
          <cell r="AD321">
            <v>28.542694063926941</v>
          </cell>
          <cell r="AE321">
            <v>28.486438356164385</v>
          </cell>
          <cell r="AF321">
            <v>27.557671232876714</v>
          </cell>
          <cell r="AG321">
            <v>27.088925318761383</v>
          </cell>
          <cell r="AH321">
            <v>26.769452054794524</v>
          </cell>
          <cell r="AI321">
            <v>27.333287671232878</v>
          </cell>
        </row>
        <row r="322">
          <cell r="B322">
            <v>42607</v>
          </cell>
          <cell r="C322">
            <v>33.17</v>
          </cell>
          <cell r="D322">
            <v>35.200000000000003</v>
          </cell>
          <cell r="E322">
            <v>34.15</v>
          </cell>
          <cell r="F322">
            <v>33.56</v>
          </cell>
          <cell r="G322">
            <v>32.729999999999997</v>
          </cell>
          <cell r="H322">
            <v>32.17</v>
          </cell>
          <cell r="I322">
            <v>32.64</v>
          </cell>
          <cell r="J322">
            <v>33.28</v>
          </cell>
          <cell r="K322">
            <v>34.1</v>
          </cell>
          <cell r="L322">
            <v>35.1</v>
          </cell>
          <cell r="M322" t="str">
            <v>-</v>
          </cell>
          <cell r="O322">
            <v>42607</v>
          </cell>
          <cell r="P322">
            <v>22.04</v>
          </cell>
          <cell r="Q322">
            <v>22.83</v>
          </cell>
          <cell r="R322">
            <v>23.53</v>
          </cell>
          <cell r="S322">
            <v>22.19</v>
          </cell>
          <cell r="T322">
            <v>21.97</v>
          </cell>
          <cell r="U322">
            <v>21.78</v>
          </cell>
          <cell r="V322">
            <v>22.34</v>
          </cell>
          <cell r="AC322">
            <v>27.209672131147542</v>
          </cell>
          <cell r="AD322">
            <v>28.568776255707764</v>
          </cell>
          <cell r="AE322">
            <v>28.476301369863016</v>
          </cell>
          <cell r="AF322">
            <v>27.485616438356168</v>
          </cell>
          <cell r="AG322">
            <v>27.00701275045537</v>
          </cell>
          <cell r="AH322">
            <v>26.638155251141551</v>
          </cell>
          <cell r="AI322">
            <v>27.137260273972604</v>
          </cell>
        </row>
        <row r="323">
          <cell r="B323">
            <v>42606</v>
          </cell>
          <cell r="C323">
            <v>32.799999999999997</v>
          </cell>
          <cell r="D323">
            <v>35.270000000000003</v>
          </cell>
          <cell r="E323">
            <v>34.15</v>
          </cell>
          <cell r="F323">
            <v>33.86</v>
          </cell>
          <cell r="G323">
            <v>33.1</v>
          </cell>
          <cell r="H323">
            <v>32.65</v>
          </cell>
          <cell r="I323">
            <v>33.19</v>
          </cell>
          <cell r="J323">
            <v>33.83</v>
          </cell>
          <cell r="K323">
            <v>34.64</v>
          </cell>
          <cell r="L323">
            <v>35.630000000000003</v>
          </cell>
          <cell r="M323" t="str">
            <v>-</v>
          </cell>
          <cell r="O323">
            <v>42606</v>
          </cell>
          <cell r="P323">
            <v>21.88</v>
          </cell>
          <cell r="Q323">
            <v>23.05</v>
          </cell>
          <cell r="R323">
            <v>23.65</v>
          </cell>
          <cell r="S323">
            <v>22.4</v>
          </cell>
          <cell r="T323">
            <v>22.24</v>
          </cell>
          <cell r="U323">
            <v>22.12</v>
          </cell>
          <cell r="V323">
            <v>22.74</v>
          </cell>
          <cell r="AC323">
            <v>26.952131147540982</v>
          </cell>
          <cell r="AD323">
            <v>28.719187214611875</v>
          </cell>
          <cell r="AE323">
            <v>28.540410958904111</v>
          </cell>
          <cell r="AF323">
            <v>27.73753424657534</v>
          </cell>
          <cell r="AG323">
            <v>27.323825136612022</v>
          </cell>
          <cell r="AH323">
            <v>27.043616438356167</v>
          </cell>
          <cell r="AI323">
            <v>27.607123287671229</v>
          </cell>
        </row>
        <row r="324">
          <cell r="B324">
            <v>42605</v>
          </cell>
          <cell r="C324">
            <v>32.700000000000003</v>
          </cell>
          <cell r="D324">
            <v>35.119999999999997</v>
          </cell>
          <cell r="E324">
            <v>34.090000000000003</v>
          </cell>
          <cell r="F324">
            <v>33.58</v>
          </cell>
          <cell r="G324">
            <v>32.950000000000003</v>
          </cell>
          <cell r="H324">
            <v>32.56</v>
          </cell>
          <cell r="I324">
            <v>33.130000000000003</v>
          </cell>
          <cell r="J324">
            <v>33.770000000000003</v>
          </cell>
          <cell r="K324">
            <v>34.58</v>
          </cell>
          <cell r="L324">
            <v>35.57</v>
          </cell>
          <cell r="M324" t="str">
            <v>-</v>
          </cell>
          <cell r="O324">
            <v>42605</v>
          </cell>
          <cell r="P324">
            <v>22.46</v>
          </cell>
          <cell r="Q324">
            <v>23.2</v>
          </cell>
          <cell r="R324">
            <v>23.84</v>
          </cell>
          <cell r="S324">
            <v>22.52</v>
          </cell>
          <cell r="T324">
            <v>22.44</v>
          </cell>
          <cell r="U324">
            <v>22.37</v>
          </cell>
          <cell r="V324">
            <v>23.02</v>
          </cell>
          <cell r="AC324">
            <v>27.216284153005468</v>
          </cell>
          <cell r="AD324">
            <v>28.730009132420093</v>
          </cell>
          <cell r="AE324">
            <v>28.613972602739729</v>
          </cell>
          <cell r="AF324">
            <v>27.671232876712327</v>
          </cell>
          <cell r="AG324">
            <v>27.359981785063756</v>
          </cell>
          <cell r="AH324">
            <v>27.134639269406392</v>
          </cell>
          <cell r="AI324">
            <v>27.728767123287671</v>
          </cell>
        </row>
        <row r="325">
          <cell r="B325">
            <v>42604</v>
          </cell>
          <cell r="C325">
            <v>32.229999999999997</v>
          </cell>
          <cell r="D325">
            <v>34.75</v>
          </cell>
          <cell r="E325">
            <v>34.119999999999997</v>
          </cell>
          <cell r="F325">
            <v>33.729999999999997</v>
          </cell>
          <cell r="G325">
            <v>32.86</v>
          </cell>
          <cell r="H325">
            <v>32.42</v>
          </cell>
          <cell r="I325">
            <v>33.04</v>
          </cell>
          <cell r="J325">
            <v>33.69</v>
          </cell>
          <cell r="K325">
            <v>34.520000000000003</v>
          </cell>
          <cell r="L325">
            <v>35.51</v>
          </cell>
          <cell r="M325" t="str">
            <v>-</v>
          </cell>
          <cell r="O325">
            <v>42604</v>
          </cell>
          <cell r="P325">
            <v>21.54</v>
          </cell>
          <cell r="Q325">
            <v>22.11</v>
          </cell>
          <cell r="R325">
            <v>22.88</v>
          </cell>
          <cell r="S325">
            <v>21.71</v>
          </cell>
          <cell r="T325">
            <v>21.56</v>
          </cell>
          <cell r="U325">
            <v>21.45</v>
          </cell>
          <cell r="V325">
            <v>22.1</v>
          </cell>
          <cell r="AC325">
            <v>26.505300546448087</v>
          </cell>
          <cell r="AD325">
            <v>27.974036529680365</v>
          </cell>
          <cell r="AE325">
            <v>28.11506849315068</v>
          </cell>
          <cell r="AF325">
            <v>27.308356164383564</v>
          </cell>
          <cell r="AG325">
            <v>26.849799635701277</v>
          </cell>
          <cell r="AH325">
            <v>26.579351598173517</v>
          </cell>
          <cell r="AI325">
            <v>27.195342465753424</v>
          </cell>
        </row>
        <row r="326">
          <cell r="B326">
            <v>42603</v>
          </cell>
          <cell r="C326">
            <v>31.9</v>
          </cell>
          <cell r="D326">
            <v>34.96</v>
          </cell>
          <cell r="E326">
            <v>34.799999999999997</v>
          </cell>
          <cell r="F326">
            <v>34.56</v>
          </cell>
          <cell r="G326">
            <v>33.799999999999997</v>
          </cell>
          <cell r="H326">
            <v>33.47</v>
          </cell>
          <cell r="I326">
            <v>34.090000000000003</v>
          </cell>
          <cell r="J326">
            <v>34.799999999999997</v>
          </cell>
          <cell r="K326">
            <v>35.700000000000003</v>
          </cell>
          <cell r="L326">
            <v>36.729999999999997</v>
          </cell>
          <cell r="M326" t="str">
            <v>-</v>
          </cell>
          <cell r="O326">
            <v>42603</v>
          </cell>
          <cell r="P326">
            <v>21.79</v>
          </cell>
          <cell r="Q326">
            <v>22.45</v>
          </cell>
          <cell r="R326">
            <v>23.46</v>
          </cell>
          <cell r="S326">
            <v>22.4</v>
          </cell>
          <cell r="T326">
            <v>22.41</v>
          </cell>
          <cell r="U326">
            <v>22.38</v>
          </cell>
          <cell r="V326">
            <v>23.1</v>
          </cell>
          <cell r="AC326">
            <v>26.485901639344259</v>
          </cell>
          <cell r="AD326">
            <v>28.253726027397263</v>
          </cell>
          <cell r="AE326">
            <v>28.741643835616436</v>
          </cell>
          <cell r="AF326">
            <v>28.063561643835619</v>
          </cell>
          <cell r="AG326">
            <v>27.741930783242257</v>
          </cell>
          <cell r="AH326">
            <v>27.565461187214613</v>
          </cell>
          <cell r="AI326">
            <v>28.218630136986302</v>
          </cell>
        </row>
        <row r="327">
          <cell r="B327">
            <v>42602</v>
          </cell>
          <cell r="C327">
            <v>31.9</v>
          </cell>
          <cell r="D327">
            <v>34.96</v>
          </cell>
          <cell r="E327">
            <v>34.799999999999997</v>
          </cell>
          <cell r="F327">
            <v>34.56</v>
          </cell>
          <cell r="G327">
            <v>33.799999999999997</v>
          </cell>
          <cell r="H327">
            <v>33.47</v>
          </cell>
          <cell r="I327">
            <v>34.090000000000003</v>
          </cell>
          <cell r="J327">
            <v>34.799999999999997</v>
          </cell>
          <cell r="K327">
            <v>35.700000000000003</v>
          </cell>
          <cell r="L327">
            <v>36.729999999999997</v>
          </cell>
          <cell r="M327" t="str">
            <v>-</v>
          </cell>
          <cell r="O327">
            <v>42602</v>
          </cell>
          <cell r="P327">
            <v>21.79</v>
          </cell>
          <cell r="Q327">
            <v>22.45</v>
          </cell>
          <cell r="R327">
            <v>23.46</v>
          </cell>
          <cell r="S327">
            <v>22.4</v>
          </cell>
          <cell r="T327">
            <v>22.41</v>
          </cell>
          <cell r="U327">
            <v>22.38</v>
          </cell>
          <cell r="V327">
            <v>23.1</v>
          </cell>
          <cell r="AC327">
            <v>26.485901639344259</v>
          </cell>
          <cell r="AD327">
            <v>28.253726027397263</v>
          </cell>
          <cell r="AE327">
            <v>28.741643835616436</v>
          </cell>
          <cell r="AF327">
            <v>28.063561643835619</v>
          </cell>
          <cell r="AG327">
            <v>27.741930783242257</v>
          </cell>
          <cell r="AH327">
            <v>27.565461187214613</v>
          </cell>
          <cell r="AI327">
            <v>28.218630136986302</v>
          </cell>
        </row>
        <row r="328">
          <cell r="B328">
            <v>42601</v>
          </cell>
          <cell r="C328">
            <v>31.9</v>
          </cell>
          <cell r="D328">
            <v>34.96</v>
          </cell>
          <cell r="E328">
            <v>34.799999999999997</v>
          </cell>
          <cell r="F328">
            <v>34.56</v>
          </cell>
          <cell r="G328">
            <v>33.799999999999997</v>
          </cell>
          <cell r="H328">
            <v>33.47</v>
          </cell>
          <cell r="I328">
            <v>34.090000000000003</v>
          </cell>
          <cell r="J328">
            <v>34.799999999999997</v>
          </cell>
          <cell r="K328">
            <v>35.700000000000003</v>
          </cell>
          <cell r="L328">
            <v>36.729999999999997</v>
          </cell>
          <cell r="M328" t="str">
            <v>-</v>
          </cell>
          <cell r="O328">
            <v>42601</v>
          </cell>
          <cell r="P328">
            <v>21.79</v>
          </cell>
          <cell r="Q328">
            <v>22.45</v>
          </cell>
          <cell r="R328">
            <v>23.46</v>
          </cell>
          <cell r="S328">
            <v>22.4</v>
          </cell>
          <cell r="T328">
            <v>22.41</v>
          </cell>
          <cell r="U328">
            <v>22.38</v>
          </cell>
          <cell r="V328">
            <v>23.1</v>
          </cell>
          <cell r="AC328">
            <v>26.485901639344259</v>
          </cell>
          <cell r="AD328">
            <v>28.253726027397263</v>
          </cell>
          <cell r="AE328">
            <v>28.741643835616436</v>
          </cell>
          <cell r="AF328">
            <v>28.063561643835619</v>
          </cell>
          <cell r="AG328">
            <v>27.741930783242257</v>
          </cell>
          <cell r="AH328">
            <v>27.565461187214613</v>
          </cell>
          <cell r="AI328">
            <v>28.218630136986302</v>
          </cell>
        </row>
        <row r="329">
          <cell r="B329">
            <v>42600</v>
          </cell>
          <cell r="C329">
            <v>32.42</v>
          </cell>
          <cell r="D329">
            <v>34.92</v>
          </cell>
          <cell r="E329">
            <v>34.5</v>
          </cell>
          <cell r="F329">
            <v>34.21</v>
          </cell>
          <cell r="G329">
            <v>33.36</v>
          </cell>
          <cell r="H329">
            <v>32.89</v>
          </cell>
          <cell r="I329">
            <v>33.409999999999997</v>
          </cell>
          <cell r="J329">
            <v>34.090000000000003</v>
          </cell>
          <cell r="K329">
            <v>34.96</v>
          </cell>
          <cell r="L329">
            <v>35.979999999999997</v>
          </cell>
          <cell r="M329" t="str">
            <v>-</v>
          </cell>
          <cell r="O329">
            <v>42600</v>
          </cell>
          <cell r="P329">
            <v>22.18</v>
          </cell>
          <cell r="Q329">
            <v>22.57</v>
          </cell>
          <cell r="R329">
            <v>23.41</v>
          </cell>
          <cell r="S329">
            <v>22.32</v>
          </cell>
          <cell r="T329">
            <v>22.26</v>
          </cell>
          <cell r="U329">
            <v>22.14</v>
          </cell>
          <cell r="V329">
            <v>22.78</v>
          </cell>
          <cell r="AC329">
            <v>26.936284153005467</v>
          </cell>
          <cell r="AD329">
            <v>28.29949771689498</v>
          </cell>
          <cell r="AE329">
            <v>28.575205479452052</v>
          </cell>
          <cell r="AF329">
            <v>27.857808219178086</v>
          </cell>
          <cell r="AG329">
            <v>27.456174863387979</v>
          </cell>
          <cell r="AH329">
            <v>27.166484018264843</v>
          </cell>
          <cell r="AI329">
            <v>27.730958904109592</v>
          </cell>
        </row>
        <row r="330">
          <cell r="B330">
            <v>42599</v>
          </cell>
          <cell r="C330">
            <v>31.72</v>
          </cell>
          <cell r="D330">
            <v>34.479999999999997</v>
          </cell>
          <cell r="E330">
            <v>34</v>
          </cell>
          <cell r="F330">
            <v>34</v>
          </cell>
          <cell r="G330">
            <v>33.06</v>
          </cell>
          <cell r="H330">
            <v>32.64</v>
          </cell>
          <cell r="I330">
            <v>33.29</v>
          </cell>
          <cell r="J330">
            <v>33.93</v>
          </cell>
          <cell r="K330">
            <v>34.74</v>
          </cell>
          <cell r="L330">
            <v>35.75</v>
          </cell>
          <cell r="M330" t="str">
            <v>-</v>
          </cell>
          <cell r="O330">
            <v>42599</v>
          </cell>
          <cell r="P330">
            <v>21.82</v>
          </cell>
          <cell r="Q330">
            <v>22.45</v>
          </cell>
          <cell r="R330">
            <v>23.39</v>
          </cell>
          <cell r="S330">
            <v>22.33</v>
          </cell>
          <cell r="T330">
            <v>22.31</v>
          </cell>
          <cell r="U330">
            <v>22.28</v>
          </cell>
          <cell r="V330">
            <v>23.04</v>
          </cell>
          <cell r="AC330">
            <v>26.418360655737704</v>
          </cell>
          <cell r="AD330">
            <v>28.031041095890409</v>
          </cell>
          <cell r="AE330">
            <v>28.33164383561644</v>
          </cell>
          <cell r="AF330">
            <v>27.765342465753424</v>
          </cell>
          <cell r="AG330">
            <v>27.342331511839706</v>
          </cell>
          <cell r="AH330">
            <v>27.124127853881276</v>
          </cell>
          <cell r="AI330">
            <v>27.813972602739721</v>
          </cell>
        </row>
        <row r="331">
          <cell r="B331">
            <v>42598</v>
          </cell>
          <cell r="C331">
            <v>32.090000000000003</v>
          </cell>
          <cell r="D331">
            <v>34.51</v>
          </cell>
          <cell r="E331">
            <v>33.880000000000003</v>
          </cell>
          <cell r="F331">
            <v>33.86</v>
          </cell>
          <cell r="G331">
            <v>32.99</v>
          </cell>
          <cell r="H331">
            <v>32.43</v>
          </cell>
          <cell r="I331">
            <v>32.93</v>
          </cell>
          <cell r="J331">
            <v>33.64</v>
          </cell>
          <cell r="K331">
            <v>34.479999999999997</v>
          </cell>
          <cell r="L331">
            <v>35.49</v>
          </cell>
          <cell r="M331" t="str">
            <v>-</v>
          </cell>
          <cell r="O331">
            <v>42598</v>
          </cell>
          <cell r="P331">
            <v>21.9</v>
          </cell>
          <cell r="Q331">
            <v>22.51</v>
          </cell>
          <cell r="R331">
            <v>23.3</v>
          </cell>
          <cell r="S331">
            <v>22.23</v>
          </cell>
          <cell r="T331">
            <v>22.17</v>
          </cell>
          <cell r="U331">
            <v>22.05</v>
          </cell>
          <cell r="V331">
            <v>22.71</v>
          </cell>
          <cell r="AC331">
            <v>26.633060109289616</v>
          </cell>
          <cell r="AD331">
            <v>28.077123287671231</v>
          </cell>
          <cell r="AE331">
            <v>28.227671232876716</v>
          </cell>
          <cell r="AF331">
            <v>27.646712328767126</v>
          </cell>
          <cell r="AG331">
            <v>27.235100182149363</v>
          </cell>
          <cell r="AH331">
            <v>26.903479452054793</v>
          </cell>
          <cell r="AI331">
            <v>27.470000000000002</v>
          </cell>
        </row>
        <row r="332">
          <cell r="B332">
            <v>42597</v>
          </cell>
          <cell r="C332">
            <v>32.409999999999997</v>
          </cell>
          <cell r="D332">
            <v>34.67</v>
          </cell>
          <cell r="E332">
            <v>34.04</v>
          </cell>
          <cell r="F332">
            <v>33.99</v>
          </cell>
          <cell r="G332">
            <v>33.18</v>
          </cell>
          <cell r="H332">
            <v>32.590000000000003</v>
          </cell>
          <cell r="I332">
            <v>33.11</v>
          </cell>
          <cell r="J332">
            <v>33.770000000000003</v>
          </cell>
          <cell r="K332">
            <v>34.61</v>
          </cell>
          <cell r="L332">
            <v>35.630000000000003</v>
          </cell>
          <cell r="M332" t="str">
            <v>-</v>
          </cell>
          <cell r="O332">
            <v>42597</v>
          </cell>
          <cell r="P332">
            <v>21.77</v>
          </cell>
          <cell r="Q332">
            <v>22.38</v>
          </cell>
          <cell r="R332">
            <v>23.13</v>
          </cell>
          <cell r="S332">
            <v>22.05</v>
          </cell>
          <cell r="T332">
            <v>22.04</v>
          </cell>
          <cell r="U332">
            <v>21.9</v>
          </cell>
          <cell r="V332">
            <v>22.56</v>
          </cell>
          <cell r="AC332">
            <v>26.712076502732241</v>
          </cell>
          <cell r="AD332">
            <v>28.081662100456619</v>
          </cell>
          <cell r="AE332">
            <v>28.211369863013697</v>
          </cell>
          <cell r="AF332">
            <v>27.611095890410962</v>
          </cell>
          <cell r="AG332">
            <v>27.254899817850635</v>
          </cell>
          <cell r="AH332">
            <v>26.898429223744291</v>
          </cell>
          <cell r="AI332">
            <v>27.473698630136983</v>
          </cell>
        </row>
        <row r="333">
          <cell r="B333">
            <v>42596</v>
          </cell>
          <cell r="C333">
            <v>32.270000000000003</v>
          </cell>
          <cell r="D333">
            <v>34.64</v>
          </cell>
          <cell r="E333">
            <v>34.01</v>
          </cell>
          <cell r="F333">
            <v>34.07</v>
          </cell>
          <cell r="G333">
            <v>33.24</v>
          </cell>
          <cell r="H333">
            <v>32.700000000000003</v>
          </cell>
          <cell r="I333">
            <v>33.24</v>
          </cell>
          <cell r="J333">
            <v>33.909999999999997</v>
          </cell>
          <cell r="K333">
            <v>34.76</v>
          </cell>
          <cell r="L333">
            <v>35.79</v>
          </cell>
          <cell r="M333" t="str">
            <v>-</v>
          </cell>
          <cell r="O333">
            <v>42596</v>
          </cell>
          <cell r="P333">
            <v>21.7</v>
          </cell>
          <cell r="Q333">
            <v>22.36</v>
          </cell>
          <cell r="R333">
            <v>23.2</v>
          </cell>
          <cell r="S333">
            <v>22.15</v>
          </cell>
          <cell r="T333">
            <v>22.12</v>
          </cell>
          <cell r="U333">
            <v>22.01</v>
          </cell>
          <cell r="V333">
            <v>22.7</v>
          </cell>
          <cell r="AC333">
            <v>26.609562841530057</v>
          </cell>
          <cell r="AD333">
            <v>28.057022831050226</v>
          </cell>
          <cell r="AE333">
            <v>28.234794520547943</v>
          </cell>
          <cell r="AF333">
            <v>27.701780821917808</v>
          </cell>
          <cell r="AG333">
            <v>27.325537340619309</v>
          </cell>
          <cell r="AH333">
            <v>27.008429223744294</v>
          </cell>
          <cell r="AI333">
            <v>27.609041095890412</v>
          </cell>
        </row>
        <row r="334">
          <cell r="B334">
            <v>42595</v>
          </cell>
          <cell r="C334">
            <v>32.270000000000003</v>
          </cell>
          <cell r="D334">
            <v>34.64</v>
          </cell>
          <cell r="E334">
            <v>34.01</v>
          </cell>
          <cell r="F334">
            <v>34.07</v>
          </cell>
          <cell r="G334">
            <v>33.24</v>
          </cell>
          <cell r="H334">
            <v>32.700000000000003</v>
          </cell>
          <cell r="I334">
            <v>33.24</v>
          </cell>
          <cell r="J334">
            <v>33.909999999999997</v>
          </cell>
          <cell r="K334">
            <v>34.76</v>
          </cell>
          <cell r="L334">
            <v>35.79</v>
          </cell>
          <cell r="M334" t="str">
            <v>-</v>
          </cell>
          <cell r="O334">
            <v>42595</v>
          </cell>
          <cell r="P334">
            <v>21.7</v>
          </cell>
          <cell r="Q334">
            <v>22.36</v>
          </cell>
          <cell r="R334">
            <v>23.2</v>
          </cell>
          <cell r="S334">
            <v>22.15</v>
          </cell>
          <cell r="T334">
            <v>22.12</v>
          </cell>
          <cell r="U334">
            <v>22.01</v>
          </cell>
          <cell r="V334">
            <v>22.7</v>
          </cell>
          <cell r="AC334">
            <v>26.609562841530057</v>
          </cell>
          <cell r="AD334">
            <v>28.057022831050226</v>
          </cell>
          <cell r="AE334">
            <v>28.234794520547943</v>
          </cell>
          <cell r="AF334">
            <v>27.701780821917808</v>
          </cell>
          <cell r="AG334">
            <v>27.325537340619309</v>
          </cell>
          <cell r="AH334">
            <v>27.008429223744294</v>
          </cell>
          <cell r="AI334">
            <v>27.609041095890412</v>
          </cell>
        </row>
        <row r="335">
          <cell r="B335">
            <v>42594</v>
          </cell>
          <cell r="C335">
            <v>32.270000000000003</v>
          </cell>
          <cell r="D335">
            <v>34.64</v>
          </cell>
          <cell r="E335">
            <v>34.01</v>
          </cell>
          <cell r="F335">
            <v>34.07</v>
          </cell>
          <cell r="G335">
            <v>33.24</v>
          </cell>
          <cell r="H335">
            <v>32.700000000000003</v>
          </cell>
          <cell r="I335">
            <v>33.24</v>
          </cell>
          <cell r="J335">
            <v>33.909999999999997</v>
          </cell>
          <cell r="K335">
            <v>34.76</v>
          </cell>
          <cell r="L335">
            <v>35.79</v>
          </cell>
          <cell r="M335" t="str">
            <v>-</v>
          </cell>
          <cell r="O335">
            <v>42594</v>
          </cell>
          <cell r="P335">
            <v>21.7</v>
          </cell>
          <cell r="Q335">
            <v>22.36</v>
          </cell>
          <cell r="R335">
            <v>23.2</v>
          </cell>
          <cell r="S335">
            <v>22.15</v>
          </cell>
          <cell r="T335">
            <v>22.12</v>
          </cell>
          <cell r="U335">
            <v>22.01</v>
          </cell>
          <cell r="V335">
            <v>22.7</v>
          </cell>
          <cell r="AC335">
            <v>26.609562841530057</v>
          </cell>
          <cell r="AD335">
            <v>28.057022831050226</v>
          </cell>
          <cell r="AE335">
            <v>28.234794520547943</v>
          </cell>
          <cell r="AF335">
            <v>27.701780821917808</v>
          </cell>
          <cell r="AG335">
            <v>27.325537340619309</v>
          </cell>
          <cell r="AH335">
            <v>27.008429223744294</v>
          </cell>
          <cell r="AI335">
            <v>27.609041095890412</v>
          </cell>
        </row>
        <row r="336">
          <cell r="B336">
            <v>42593</v>
          </cell>
          <cell r="C336">
            <v>31.8</v>
          </cell>
          <cell r="D336">
            <v>34.06</v>
          </cell>
          <cell r="E336">
            <v>33.659999999999997</v>
          </cell>
          <cell r="F336">
            <v>33.69</v>
          </cell>
          <cell r="G336">
            <v>33.020000000000003</v>
          </cell>
          <cell r="H336">
            <v>32.49</v>
          </cell>
          <cell r="I336">
            <v>33.04</v>
          </cell>
          <cell r="J336">
            <v>33.71</v>
          </cell>
          <cell r="K336">
            <v>34.549999999999997</v>
          </cell>
          <cell r="L336">
            <v>35.590000000000003</v>
          </cell>
          <cell r="M336" t="str">
            <v>-</v>
          </cell>
          <cell r="O336">
            <v>42593</v>
          </cell>
          <cell r="P336">
            <v>21.56</v>
          </cell>
          <cell r="Q336">
            <v>22.36</v>
          </cell>
          <cell r="R336">
            <v>22.66</v>
          </cell>
          <cell r="S336">
            <v>22.63</v>
          </cell>
          <cell r="T336">
            <v>21.54</v>
          </cell>
          <cell r="U336">
            <v>21.43</v>
          </cell>
          <cell r="V336">
            <v>22.11</v>
          </cell>
          <cell r="AC336">
            <v>26.316284153005462</v>
          </cell>
          <cell r="AD336">
            <v>27.787945205479453</v>
          </cell>
          <cell r="AE336">
            <v>27.783287671232873</v>
          </cell>
          <cell r="AF336">
            <v>27.781232876712327</v>
          </cell>
          <cell r="AG336">
            <v>26.914061930783241</v>
          </cell>
          <cell r="AH336">
            <v>26.601433789954338</v>
          </cell>
          <cell r="AI336">
            <v>27.200684931506849</v>
          </cell>
        </row>
        <row r="337">
          <cell r="B337">
            <v>42592</v>
          </cell>
          <cell r="C337">
            <v>32.14</v>
          </cell>
          <cell r="D337">
            <v>34.090000000000003</v>
          </cell>
          <cell r="E337">
            <v>33.85</v>
          </cell>
          <cell r="F337">
            <v>33.880000000000003</v>
          </cell>
          <cell r="G337">
            <v>33.299999999999997</v>
          </cell>
          <cell r="H337">
            <v>32.770000000000003</v>
          </cell>
          <cell r="I337">
            <v>33.33</v>
          </cell>
          <cell r="J337">
            <v>34</v>
          </cell>
          <cell r="K337">
            <v>34.86</v>
          </cell>
          <cell r="L337">
            <v>35.9</v>
          </cell>
          <cell r="M337" t="str">
            <v>-</v>
          </cell>
          <cell r="O337">
            <v>42592</v>
          </cell>
          <cell r="P337">
            <v>21.16</v>
          </cell>
          <cell r="Q337">
            <v>21.98</v>
          </cell>
          <cell r="R337">
            <v>22.45</v>
          </cell>
          <cell r="S337">
            <v>22.32</v>
          </cell>
          <cell r="T337">
            <v>21.33</v>
          </cell>
          <cell r="U337">
            <v>21.23</v>
          </cell>
          <cell r="V337">
            <v>21.86</v>
          </cell>
          <cell r="AC337">
            <v>26.26</v>
          </cell>
          <cell r="AD337">
            <v>27.598155251141556</v>
          </cell>
          <cell r="AE337">
            <v>27.759589041095889</v>
          </cell>
          <cell r="AF337">
            <v>27.704109589041099</v>
          </cell>
          <cell r="AG337">
            <v>26.933442622950817</v>
          </cell>
          <cell r="AH337">
            <v>26.625872146118724</v>
          </cell>
          <cell r="AI337">
            <v>27.20219178082192</v>
          </cell>
        </row>
        <row r="338">
          <cell r="B338">
            <v>42591</v>
          </cell>
          <cell r="C338">
            <v>31.33</v>
          </cell>
          <cell r="D338">
            <v>33.5</v>
          </cell>
          <cell r="E338">
            <v>33.51</v>
          </cell>
          <cell r="F338">
            <v>33.68</v>
          </cell>
          <cell r="G338">
            <v>33.049999999999997</v>
          </cell>
          <cell r="H338">
            <v>32.590000000000003</v>
          </cell>
          <cell r="I338">
            <v>33.299999999999997</v>
          </cell>
          <cell r="J338">
            <v>33.96</v>
          </cell>
          <cell r="K338">
            <v>34.78</v>
          </cell>
          <cell r="L338">
            <v>35.799999999999997</v>
          </cell>
          <cell r="M338" t="str">
            <v>-</v>
          </cell>
          <cell r="O338">
            <v>42591</v>
          </cell>
          <cell r="P338">
            <v>20.93</v>
          </cell>
          <cell r="Q338">
            <v>22.12</v>
          </cell>
          <cell r="R338">
            <v>22.66</v>
          </cell>
          <cell r="S338">
            <v>22.59</v>
          </cell>
          <cell r="T338">
            <v>21.51</v>
          </cell>
          <cell r="U338">
            <v>21.51</v>
          </cell>
          <cell r="V338">
            <v>22.09</v>
          </cell>
          <cell r="AC338">
            <v>25.760601092896174</v>
          </cell>
          <cell r="AD338">
            <v>27.399488584474888</v>
          </cell>
          <cell r="AE338">
            <v>27.713424657534244</v>
          </cell>
          <cell r="AF338">
            <v>27.755205479452052</v>
          </cell>
          <cell r="AG338">
            <v>26.91214936247723</v>
          </cell>
          <cell r="AH338">
            <v>26.690785388127857</v>
          </cell>
          <cell r="AI338">
            <v>27.311095890410961</v>
          </cell>
        </row>
        <row r="339">
          <cell r="B339">
            <v>42590</v>
          </cell>
          <cell r="C339">
            <v>31.42</v>
          </cell>
          <cell r="D339">
            <v>34.619999999999997</v>
          </cell>
          <cell r="E339">
            <v>34.270000000000003</v>
          </cell>
          <cell r="F339">
            <v>34.33</v>
          </cell>
          <cell r="G339">
            <v>33.6</v>
          </cell>
          <cell r="H339">
            <v>33.04</v>
          </cell>
          <cell r="I339">
            <v>33.72</v>
          </cell>
          <cell r="J339">
            <v>34.39</v>
          </cell>
          <cell r="K339">
            <v>35.22</v>
          </cell>
          <cell r="L339">
            <v>36.22</v>
          </cell>
          <cell r="M339" t="str">
            <v>-</v>
          </cell>
          <cell r="O339">
            <v>42590</v>
          </cell>
          <cell r="P339">
            <v>20.94</v>
          </cell>
          <cell r="Q339">
            <v>22.77</v>
          </cell>
          <cell r="R339">
            <v>23.25</v>
          </cell>
          <cell r="S339">
            <v>23.11</v>
          </cell>
          <cell r="T339">
            <v>21.94</v>
          </cell>
          <cell r="U339">
            <v>21.9</v>
          </cell>
          <cell r="V339">
            <v>22.46</v>
          </cell>
          <cell r="AC339">
            <v>25.807759562841532</v>
          </cell>
          <cell r="AD339">
            <v>28.267534246575341</v>
          </cell>
          <cell r="AE339">
            <v>28.382602739726028</v>
          </cell>
          <cell r="AF339">
            <v>28.335753424657536</v>
          </cell>
          <cell r="AG339">
            <v>27.39832422586521</v>
          </cell>
          <cell r="AH339">
            <v>27.108840182648404</v>
          </cell>
          <cell r="AI339">
            <v>27.704383561643837</v>
          </cell>
        </row>
        <row r="340">
          <cell r="B340">
            <v>42589</v>
          </cell>
          <cell r="C340">
            <v>32.26</v>
          </cell>
          <cell r="D340">
            <v>35.409999999999997</v>
          </cell>
          <cell r="E340">
            <v>35.08</v>
          </cell>
          <cell r="F340">
            <v>35.270000000000003</v>
          </cell>
          <cell r="G340">
            <v>34.479999999999997</v>
          </cell>
          <cell r="H340">
            <v>33.950000000000003</v>
          </cell>
          <cell r="I340">
            <v>34.71</v>
          </cell>
          <cell r="J340">
            <v>35.409999999999997</v>
          </cell>
          <cell r="K340">
            <v>36.24</v>
          </cell>
          <cell r="L340">
            <v>37.25</v>
          </cell>
          <cell r="M340" t="str">
            <v>-</v>
          </cell>
          <cell r="O340">
            <v>42589</v>
          </cell>
          <cell r="P340">
            <v>21.54</v>
          </cell>
          <cell r="Q340">
            <v>23.07</v>
          </cell>
          <cell r="R340">
            <v>23.54</v>
          </cell>
          <cell r="S340">
            <v>23.43</v>
          </cell>
          <cell r="T340">
            <v>22.29</v>
          </cell>
          <cell r="U340">
            <v>22.26</v>
          </cell>
          <cell r="V340">
            <v>22.87</v>
          </cell>
          <cell r="AC340">
            <v>26.519234972677591</v>
          </cell>
          <cell r="AD340">
            <v>28.794858447488583</v>
          </cell>
          <cell r="AE340">
            <v>28.914794520547943</v>
          </cell>
          <cell r="AF340">
            <v>28.944520547945206</v>
          </cell>
          <cell r="AG340">
            <v>27.99642987249544</v>
          </cell>
          <cell r="AH340">
            <v>27.726009132420096</v>
          </cell>
          <cell r="AI340">
            <v>28.384520547945208</v>
          </cell>
        </row>
        <row r="341">
          <cell r="B341">
            <v>42588</v>
          </cell>
          <cell r="C341">
            <v>32.26</v>
          </cell>
          <cell r="D341">
            <v>35.409999999999997</v>
          </cell>
          <cell r="E341">
            <v>35.08</v>
          </cell>
          <cell r="F341">
            <v>35.270000000000003</v>
          </cell>
          <cell r="G341">
            <v>34.479999999999997</v>
          </cell>
          <cell r="H341">
            <v>33.950000000000003</v>
          </cell>
          <cell r="I341">
            <v>34.71</v>
          </cell>
          <cell r="J341">
            <v>35.409999999999997</v>
          </cell>
          <cell r="K341">
            <v>36.24</v>
          </cell>
          <cell r="L341">
            <v>37.25</v>
          </cell>
          <cell r="M341" t="str">
            <v>-</v>
          </cell>
          <cell r="O341">
            <v>42588</v>
          </cell>
          <cell r="P341">
            <v>21.54</v>
          </cell>
          <cell r="Q341">
            <v>23.07</v>
          </cell>
          <cell r="R341">
            <v>23.54</v>
          </cell>
          <cell r="S341">
            <v>23.43</v>
          </cell>
          <cell r="T341">
            <v>22.29</v>
          </cell>
          <cell r="U341">
            <v>22.26</v>
          </cell>
          <cell r="V341">
            <v>22.87</v>
          </cell>
          <cell r="AC341">
            <v>26.519234972677591</v>
          </cell>
          <cell r="AD341">
            <v>28.794858447488583</v>
          </cell>
          <cell r="AE341">
            <v>28.914794520547943</v>
          </cell>
          <cell r="AF341">
            <v>28.944520547945206</v>
          </cell>
          <cell r="AG341">
            <v>27.99642987249544</v>
          </cell>
          <cell r="AH341">
            <v>27.726009132420096</v>
          </cell>
          <cell r="AI341">
            <v>28.384520547945208</v>
          </cell>
        </row>
        <row r="342">
          <cell r="B342">
            <v>42587</v>
          </cell>
          <cell r="C342">
            <v>32.26</v>
          </cell>
          <cell r="D342">
            <v>35.409999999999997</v>
          </cell>
          <cell r="E342">
            <v>35.08</v>
          </cell>
          <cell r="F342">
            <v>35.270000000000003</v>
          </cell>
          <cell r="G342">
            <v>34.479999999999997</v>
          </cell>
          <cell r="H342">
            <v>33.950000000000003</v>
          </cell>
          <cell r="I342">
            <v>34.71</v>
          </cell>
          <cell r="J342">
            <v>35.409999999999997</v>
          </cell>
          <cell r="K342">
            <v>36.24</v>
          </cell>
          <cell r="L342">
            <v>37.25</v>
          </cell>
          <cell r="M342" t="str">
            <v>-</v>
          </cell>
          <cell r="O342">
            <v>42587</v>
          </cell>
          <cell r="P342">
            <v>21.54</v>
          </cell>
          <cell r="Q342">
            <v>23.07</v>
          </cell>
          <cell r="R342">
            <v>23.54</v>
          </cell>
          <cell r="S342">
            <v>23.43</v>
          </cell>
          <cell r="T342">
            <v>22.29</v>
          </cell>
          <cell r="U342">
            <v>22.26</v>
          </cell>
          <cell r="V342">
            <v>22.87</v>
          </cell>
          <cell r="AC342">
            <v>26.519234972677591</v>
          </cell>
          <cell r="AD342">
            <v>28.794858447488583</v>
          </cell>
          <cell r="AE342">
            <v>28.914794520547943</v>
          </cell>
          <cell r="AF342">
            <v>28.944520547945206</v>
          </cell>
          <cell r="AG342">
            <v>27.99642987249544</v>
          </cell>
          <cell r="AH342">
            <v>27.726009132420096</v>
          </cell>
          <cell r="AI342">
            <v>28.384520547945208</v>
          </cell>
        </row>
        <row r="343">
          <cell r="B343">
            <v>42586</v>
          </cell>
          <cell r="C343">
            <v>32.36</v>
          </cell>
          <cell r="D343">
            <v>35.31</v>
          </cell>
          <cell r="E343">
            <v>35.14</v>
          </cell>
          <cell r="F343">
            <v>35.21</v>
          </cell>
          <cell r="G343">
            <v>34.369999999999997</v>
          </cell>
          <cell r="H343">
            <v>34.08</v>
          </cell>
          <cell r="I343">
            <v>34.76</v>
          </cell>
          <cell r="J343">
            <v>35.56</v>
          </cell>
          <cell r="K343">
            <v>36.409999999999997</v>
          </cell>
          <cell r="L343">
            <v>37.409999999999997</v>
          </cell>
          <cell r="M343" t="str">
            <v>-</v>
          </cell>
          <cell r="O343">
            <v>42586</v>
          </cell>
          <cell r="P343">
            <v>21.66</v>
          </cell>
          <cell r="Q343">
            <v>23.23</v>
          </cell>
          <cell r="R343">
            <v>23.71</v>
          </cell>
          <cell r="S343">
            <v>23.67</v>
          </cell>
          <cell r="T343">
            <v>22.51</v>
          </cell>
          <cell r="U343">
            <v>22.43</v>
          </cell>
          <cell r="V343">
            <v>23</v>
          </cell>
          <cell r="AC343">
            <v>26.629945355191257</v>
          </cell>
          <cell r="AD343">
            <v>28.834237442922372</v>
          </cell>
          <cell r="AE343">
            <v>29.033561643835615</v>
          </cell>
          <cell r="AF343">
            <v>29.044794520547949</v>
          </cell>
          <cell r="AG343">
            <v>28.061948998178508</v>
          </cell>
          <cell r="AH343">
            <v>27.877305936073061</v>
          </cell>
          <cell r="AI343">
            <v>28.4772602739726</v>
          </cell>
        </row>
        <row r="344">
          <cell r="B344">
            <v>42585</v>
          </cell>
          <cell r="C344">
            <v>33.31</v>
          </cell>
          <cell r="D344">
            <v>35.97</v>
          </cell>
          <cell r="E344">
            <v>35.18</v>
          </cell>
          <cell r="F344">
            <v>34.92</v>
          </cell>
          <cell r="G344">
            <v>34.04</v>
          </cell>
          <cell r="H344">
            <v>33.799999999999997</v>
          </cell>
          <cell r="I344">
            <v>34.549999999999997</v>
          </cell>
          <cell r="J344">
            <v>35.200000000000003</v>
          </cell>
          <cell r="K344">
            <v>36.03</v>
          </cell>
          <cell r="L344">
            <v>37</v>
          </cell>
          <cell r="M344" t="str">
            <v>-</v>
          </cell>
          <cell r="O344">
            <v>42585</v>
          </cell>
          <cell r="P344">
            <v>21.95</v>
          </cell>
          <cell r="Q344">
            <v>23.3</v>
          </cell>
          <cell r="R344">
            <v>23.46</v>
          </cell>
          <cell r="S344">
            <v>23.21</v>
          </cell>
          <cell r="T344">
            <v>22.03</v>
          </cell>
          <cell r="U344">
            <v>21.96</v>
          </cell>
          <cell r="V344">
            <v>22.59</v>
          </cell>
          <cell r="AC344">
            <v>27.226502732240441</v>
          </cell>
          <cell r="AD344">
            <v>29.177954337899543</v>
          </cell>
          <cell r="AE344">
            <v>28.918630136986302</v>
          </cell>
          <cell r="AF344">
            <v>28.663972602739729</v>
          </cell>
          <cell r="AG344">
            <v>27.652167577413479</v>
          </cell>
          <cell r="AH344">
            <v>27.496146118721459</v>
          </cell>
          <cell r="AI344">
            <v>28.160410958904112</v>
          </cell>
        </row>
        <row r="345">
          <cell r="B345">
            <v>42584</v>
          </cell>
          <cell r="C345">
            <v>31.64</v>
          </cell>
          <cell r="D345">
            <v>34.79</v>
          </cell>
          <cell r="E345">
            <v>34.299999999999997</v>
          </cell>
          <cell r="F345">
            <v>34.21</v>
          </cell>
          <cell r="G345">
            <v>33.36</v>
          </cell>
          <cell r="H345">
            <v>33.03</v>
          </cell>
          <cell r="I345">
            <v>33.700000000000003</v>
          </cell>
          <cell r="J345">
            <v>34.35</v>
          </cell>
          <cell r="K345">
            <v>35.15</v>
          </cell>
          <cell r="L345">
            <v>36.1</v>
          </cell>
          <cell r="M345" t="str">
            <v>-</v>
          </cell>
          <cell r="O345">
            <v>42584</v>
          </cell>
          <cell r="P345">
            <v>21.21</v>
          </cell>
          <cell r="Q345">
            <v>22.64</v>
          </cell>
          <cell r="R345">
            <v>23.1</v>
          </cell>
          <cell r="S345">
            <v>23</v>
          </cell>
          <cell r="T345">
            <v>21.88</v>
          </cell>
          <cell r="U345">
            <v>21.79</v>
          </cell>
          <cell r="V345">
            <v>22.36</v>
          </cell>
          <cell r="AC345">
            <v>26.054535519125682</v>
          </cell>
          <cell r="AD345">
            <v>28.276712328767122</v>
          </cell>
          <cell r="AE345">
            <v>28.316438356164383</v>
          </cell>
          <cell r="AF345">
            <v>28.221095890410961</v>
          </cell>
          <cell r="AG345">
            <v>27.254061930783241</v>
          </cell>
          <cell r="AH345">
            <v>27.04559817351598</v>
          </cell>
          <cell r="AI345">
            <v>27.641643835616438</v>
          </cell>
        </row>
        <row r="346">
          <cell r="B346">
            <v>42583</v>
          </cell>
          <cell r="C346">
            <v>33.590000000000003</v>
          </cell>
          <cell r="D346">
            <v>36.68</v>
          </cell>
          <cell r="E346">
            <v>36.28</v>
          </cell>
          <cell r="F346">
            <v>36.14</v>
          </cell>
          <cell r="G346">
            <v>35.26</v>
          </cell>
          <cell r="H346">
            <v>35.04</v>
          </cell>
          <cell r="I346">
            <v>35.83</v>
          </cell>
          <cell r="J346">
            <v>36.57</v>
          </cell>
          <cell r="K346">
            <v>37.479999999999997</v>
          </cell>
          <cell r="L346">
            <v>38.5</v>
          </cell>
          <cell r="M346" t="str">
            <v>-</v>
          </cell>
          <cell r="O346">
            <v>42583</v>
          </cell>
          <cell r="P346">
            <v>18.940000000000001</v>
          </cell>
          <cell r="Q346">
            <v>21.23</v>
          </cell>
          <cell r="R346">
            <v>21.79</v>
          </cell>
          <cell r="S346">
            <v>21.7</v>
          </cell>
          <cell r="T346">
            <v>20.62</v>
          </cell>
          <cell r="U346">
            <v>20.59</v>
          </cell>
          <cell r="V346">
            <v>21.18</v>
          </cell>
          <cell r="AC346">
            <v>25.744644808743171</v>
          </cell>
          <cell r="AD346">
            <v>28.397671232876711</v>
          </cell>
          <cell r="AE346">
            <v>28.53876712328767</v>
          </cell>
          <cell r="AF346">
            <v>28.425479452054795</v>
          </cell>
          <cell r="AG346">
            <v>27.473333333333333</v>
          </cell>
          <cell r="AH346">
            <v>27.346529680365293</v>
          </cell>
          <cell r="AI346">
            <v>28.003287671232876</v>
          </cell>
        </row>
        <row r="347">
          <cell r="B347">
            <v>42582</v>
          </cell>
          <cell r="C347">
            <v>33.56</v>
          </cell>
          <cell r="D347">
            <v>35.049999999999997</v>
          </cell>
          <cell r="E347">
            <v>34.299999999999997</v>
          </cell>
          <cell r="F347">
            <v>34.29</v>
          </cell>
          <cell r="G347">
            <v>33.36</v>
          </cell>
          <cell r="H347">
            <v>33.04</v>
          </cell>
          <cell r="I347">
            <v>33.68</v>
          </cell>
          <cell r="J347">
            <v>34.409999999999997</v>
          </cell>
          <cell r="K347">
            <v>35.24</v>
          </cell>
          <cell r="L347">
            <v>36.19</v>
          </cell>
          <cell r="M347" t="str">
            <v>-</v>
          </cell>
          <cell r="O347">
            <v>42582</v>
          </cell>
          <cell r="P347">
            <v>21.47</v>
          </cell>
          <cell r="Q347">
            <v>22.6</v>
          </cell>
          <cell r="R347">
            <v>22.85</v>
          </cell>
          <cell r="S347">
            <v>22.72</v>
          </cell>
          <cell r="T347">
            <v>21.6</v>
          </cell>
          <cell r="U347">
            <v>21.53</v>
          </cell>
          <cell r="V347">
            <v>22.07</v>
          </cell>
          <cell r="AC347">
            <v>27.085573770491802</v>
          </cell>
          <cell r="AD347">
            <v>28.375890410958903</v>
          </cell>
          <cell r="AE347">
            <v>28.182876712328767</v>
          </cell>
          <cell r="AF347">
            <v>28.10876712328767</v>
          </cell>
          <cell r="AG347">
            <v>27.105136612021859</v>
          </cell>
          <cell r="AH347">
            <v>26.911844748858449</v>
          </cell>
          <cell r="AI347">
            <v>27.477397260273971</v>
          </cell>
        </row>
        <row r="348">
          <cell r="B348">
            <v>42581</v>
          </cell>
          <cell r="C348">
            <v>33.56</v>
          </cell>
          <cell r="D348">
            <v>35.049999999999997</v>
          </cell>
          <cell r="E348">
            <v>34.299999999999997</v>
          </cell>
          <cell r="F348">
            <v>34.29</v>
          </cell>
          <cell r="G348">
            <v>33.36</v>
          </cell>
          <cell r="H348">
            <v>33.04</v>
          </cell>
          <cell r="I348">
            <v>33.68</v>
          </cell>
          <cell r="J348">
            <v>34.409999999999997</v>
          </cell>
          <cell r="K348">
            <v>35.24</v>
          </cell>
          <cell r="L348">
            <v>36.19</v>
          </cell>
          <cell r="M348" t="str">
            <v>-</v>
          </cell>
          <cell r="O348">
            <v>42581</v>
          </cell>
          <cell r="P348">
            <v>21.47</v>
          </cell>
          <cell r="Q348">
            <v>22.6</v>
          </cell>
          <cell r="R348">
            <v>22.85</v>
          </cell>
          <cell r="S348">
            <v>22.72</v>
          </cell>
          <cell r="T348">
            <v>21.6</v>
          </cell>
          <cell r="U348">
            <v>21.53</v>
          </cell>
          <cell r="V348">
            <v>22.07</v>
          </cell>
          <cell r="AC348">
            <v>27.085573770491802</v>
          </cell>
          <cell r="AD348">
            <v>28.375890410958903</v>
          </cell>
          <cell r="AE348">
            <v>28.182876712328767</v>
          </cell>
          <cell r="AF348">
            <v>28.10876712328767</v>
          </cell>
          <cell r="AG348">
            <v>27.105136612021859</v>
          </cell>
          <cell r="AH348">
            <v>26.911844748858449</v>
          </cell>
          <cell r="AI348">
            <v>27.477397260273971</v>
          </cell>
        </row>
        <row r="349">
          <cell r="B349">
            <v>42580</v>
          </cell>
          <cell r="C349">
            <v>33.56</v>
          </cell>
          <cell r="D349">
            <v>35.049999999999997</v>
          </cell>
          <cell r="E349">
            <v>34.299999999999997</v>
          </cell>
          <cell r="F349">
            <v>34.29</v>
          </cell>
          <cell r="G349">
            <v>33.36</v>
          </cell>
          <cell r="H349">
            <v>33.04</v>
          </cell>
          <cell r="I349">
            <v>33.68</v>
          </cell>
          <cell r="J349">
            <v>34.409999999999997</v>
          </cell>
          <cell r="K349">
            <v>35.24</v>
          </cell>
          <cell r="L349">
            <v>36.19</v>
          </cell>
          <cell r="M349" t="str">
            <v>-</v>
          </cell>
          <cell r="O349">
            <v>42580</v>
          </cell>
          <cell r="P349">
            <v>21.47</v>
          </cell>
          <cell r="Q349">
            <v>22.6</v>
          </cell>
          <cell r="R349">
            <v>22.85</v>
          </cell>
          <cell r="S349">
            <v>22.72</v>
          </cell>
          <cell r="T349">
            <v>21.6</v>
          </cell>
          <cell r="U349">
            <v>21.53</v>
          </cell>
          <cell r="V349">
            <v>22.07</v>
          </cell>
          <cell r="AC349">
            <v>27.085573770491802</v>
          </cell>
          <cell r="AD349">
            <v>28.375890410958903</v>
          </cell>
          <cell r="AE349">
            <v>28.182876712328767</v>
          </cell>
          <cell r="AF349">
            <v>28.10876712328767</v>
          </cell>
          <cell r="AG349">
            <v>27.105136612021859</v>
          </cell>
          <cell r="AH349">
            <v>26.911844748858449</v>
          </cell>
          <cell r="AI349">
            <v>27.477397260273971</v>
          </cell>
        </row>
        <row r="350">
          <cell r="B350">
            <v>42579</v>
          </cell>
          <cell r="C350">
            <v>35.25</v>
          </cell>
          <cell r="D350">
            <v>36.520000000000003</v>
          </cell>
          <cell r="E350">
            <v>35.79</v>
          </cell>
          <cell r="F350">
            <v>35.68</v>
          </cell>
          <cell r="G350">
            <v>34.700000000000003</v>
          </cell>
          <cell r="H350">
            <v>34.409999999999997</v>
          </cell>
          <cell r="I350">
            <v>35.17</v>
          </cell>
          <cell r="J350">
            <v>35.89</v>
          </cell>
          <cell r="K350">
            <v>36.74</v>
          </cell>
          <cell r="L350">
            <v>37.729999999999997</v>
          </cell>
          <cell r="M350" t="str">
            <v>-</v>
          </cell>
          <cell r="O350">
            <v>42579</v>
          </cell>
          <cell r="P350">
            <v>22.59</v>
          </cell>
          <cell r="Q350">
            <v>23.19</v>
          </cell>
          <cell r="R350">
            <v>23.26</v>
          </cell>
          <cell r="S350">
            <v>23.05</v>
          </cell>
          <cell r="T350">
            <v>21.9</v>
          </cell>
          <cell r="U350">
            <v>21.86</v>
          </cell>
          <cell r="V350">
            <v>22.48</v>
          </cell>
          <cell r="AC350">
            <v>28.470327868852458</v>
          </cell>
          <cell r="AD350">
            <v>29.374146118721463</v>
          </cell>
          <cell r="AE350">
            <v>29.095890410958905</v>
          </cell>
          <cell r="AF350">
            <v>28.932465753424658</v>
          </cell>
          <cell r="AG350">
            <v>27.891985428051004</v>
          </cell>
          <cell r="AH350">
            <v>27.728127853881276</v>
          </cell>
          <cell r="AI350">
            <v>28.390410958904109</v>
          </cell>
        </row>
        <row r="351">
          <cell r="B351">
            <v>42578</v>
          </cell>
          <cell r="C351">
            <v>33.270000000000003</v>
          </cell>
          <cell r="D351">
            <v>34.979999999999997</v>
          </cell>
          <cell r="E351">
            <v>34.65</v>
          </cell>
          <cell r="F351">
            <v>34.659999999999997</v>
          </cell>
          <cell r="G351">
            <v>33.68</v>
          </cell>
          <cell r="H351">
            <v>33.4</v>
          </cell>
          <cell r="I351">
            <v>34.11</v>
          </cell>
          <cell r="J351">
            <v>34.799999999999997</v>
          </cell>
          <cell r="K351">
            <v>35.64</v>
          </cell>
          <cell r="L351">
            <v>36.61</v>
          </cell>
          <cell r="M351" t="str">
            <v>-</v>
          </cell>
          <cell r="O351">
            <v>42578</v>
          </cell>
          <cell r="P351">
            <v>21.29</v>
          </cell>
          <cell r="Q351">
            <v>22.14</v>
          </cell>
          <cell r="R351">
            <v>22.49</v>
          </cell>
          <cell r="S351">
            <v>22.37</v>
          </cell>
          <cell r="T351">
            <v>21.26</v>
          </cell>
          <cell r="U351">
            <v>21.22</v>
          </cell>
          <cell r="V351">
            <v>21.79</v>
          </cell>
          <cell r="AC351">
            <v>26.854480874316941</v>
          </cell>
          <cell r="AD351">
            <v>28.096821917808221</v>
          </cell>
          <cell r="AE351">
            <v>28.153561643835619</v>
          </cell>
          <cell r="AF351">
            <v>28.094109589041096</v>
          </cell>
          <cell r="AG351">
            <v>27.074098360655739</v>
          </cell>
          <cell r="AH351">
            <v>26.915123287671232</v>
          </cell>
          <cell r="AI351">
            <v>27.528082191780822</v>
          </cell>
        </row>
        <row r="352">
          <cell r="B352">
            <v>42577</v>
          </cell>
          <cell r="C352">
            <v>33.049999999999997</v>
          </cell>
          <cell r="D352">
            <v>35.049999999999997</v>
          </cell>
          <cell r="E352">
            <v>34.71</v>
          </cell>
          <cell r="F352">
            <v>34.65</v>
          </cell>
          <cell r="G352">
            <v>33.69</v>
          </cell>
          <cell r="H352">
            <v>33.36</v>
          </cell>
          <cell r="I352">
            <v>34.049999999999997</v>
          </cell>
          <cell r="J352">
            <v>34.74</v>
          </cell>
          <cell r="K352">
            <v>35.57</v>
          </cell>
          <cell r="L352">
            <v>36.53</v>
          </cell>
          <cell r="M352" t="str">
            <v>-</v>
          </cell>
          <cell r="O352">
            <v>42577</v>
          </cell>
          <cell r="P352">
            <v>21.61</v>
          </cell>
          <cell r="Q352">
            <v>22.7</v>
          </cell>
          <cell r="R352">
            <v>23.07</v>
          </cell>
          <cell r="S352">
            <v>22.91</v>
          </cell>
          <cell r="T352">
            <v>21.78</v>
          </cell>
          <cell r="U352">
            <v>21.72</v>
          </cell>
          <cell r="V352">
            <v>22.29</v>
          </cell>
          <cell r="AC352">
            <v>26.923661202185791</v>
          </cell>
          <cell r="AD352">
            <v>28.429497716894975</v>
          </cell>
          <cell r="AE352">
            <v>28.491369863013702</v>
          </cell>
          <cell r="AF352">
            <v>28.377945205479449</v>
          </cell>
          <cell r="AG352">
            <v>27.35535519125683</v>
          </cell>
          <cell r="AH352">
            <v>27.162630136986301</v>
          </cell>
          <cell r="AI352">
            <v>27.767260273972603</v>
          </cell>
        </row>
        <row r="353">
          <cell r="B353">
            <v>42576</v>
          </cell>
          <cell r="C353">
            <v>33.56</v>
          </cell>
          <cell r="D353">
            <v>35.21</v>
          </cell>
          <cell r="E353">
            <v>34.81</v>
          </cell>
          <cell r="F353">
            <v>34.69</v>
          </cell>
          <cell r="G353">
            <v>33.729999999999997</v>
          </cell>
          <cell r="H353">
            <v>33.409999999999997</v>
          </cell>
          <cell r="I353">
            <v>34.090000000000003</v>
          </cell>
          <cell r="J353">
            <v>34.770000000000003</v>
          </cell>
          <cell r="K353">
            <v>35.590000000000003</v>
          </cell>
          <cell r="L353">
            <v>36.549999999999997</v>
          </cell>
          <cell r="M353" t="str">
            <v>-</v>
          </cell>
          <cell r="O353">
            <v>42576</v>
          </cell>
          <cell r="P353">
            <v>21.69</v>
          </cell>
          <cell r="Q353">
            <v>22.88</v>
          </cell>
          <cell r="R353">
            <v>23.19</v>
          </cell>
          <cell r="S353">
            <v>22.98</v>
          </cell>
          <cell r="T353">
            <v>21.86</v>
          </cell>
          <cell r="U353">
            <v>21.79</v>
          </cell>
          <cell r="V353">
            <v>22.37</v>
          </cell>
          <cell r="AC353">
            <v>27.203387978142079</v>
          </cell>
          <cell r="AD353">
            <v>28.600219178082188</v>
          </cell>
          <cell r="AE353">
            <v>28.602054794520551</v>
          </cell>
          <cell r="AF353">
            <v>28.433972602739722</v>
          </cell>
          <cell r="AG353">
            <v>27.41663023679417</v>
          </cell>
          <cell r="AH353">
            <v>27.223278538812785</v>
          </cell>
          <cell r="AI353">
            <v>27.828630136986302</v>
          </cell>
        </row>
        <row r="354">
          <cell r="B354">
            <v>42575</v>
          </cell>
          <cell r="C354">
            <v>33.85</v>
          </cell>
          <cell r="D354">
            <v>34.83</v>
          </cell>
          <cell r="E354">
            <v>34.26</v>
          </cell>
          <cell r="F354">
            <v>34.1</v>
          </cell>
          <cell r="G354">
            <v>33.18</v>
          </cell>
          <cell r="H354">
            <v>32.799999999999997</v>
          </cell>
          <cell r="I354">
            <v>33.47</v>
          </cell>
          <cell r="J354">
            <v>34.130000000000003</v>
          </cell>
          <cell r="K354">
            <v>34.950000000000003</v>
          </cell>
          <cell r="L354">
            <v>35.89</v>
          </cell>
          <cell r="M354" t="str">
            <v>-</v>
          </cell>
          <cell r="O354">
            <v>42575</v>
          </cell>
          <cell r="P354">
            <v>21.95</v>
          </cell>
          <cell r="Q354">
            <v>22.72</v>
          </cell>
          <cell r="R354">
            <v>22.88</v>
          </cell>
          <cell r="S354">
            <v>22.65</v>
          </cell>
          <cell r="T354">
            <v>21.56</v>
          </cell>
          <cell r="U354">
            <v>21.46</v>
          </cell>
          <cell r="V354">
            <v>22.02</v>
          </cell>
          <cell r="AC354">
            <v>27.477322404371584</v>
          </cell>
          <cell r="AD354">
            <v>28.338155251141551</v>
          </cell>
          <cell r="AE354">
            <v>28.180273972602738</v>
          </cell>
          <cell r="AF354">
            <v>27.982876712328768</v>
          </cell>
          <cell r="AG354">
            <v>26.999599271402548</v>
          </cell>
          <cell r="AH354">
            <v>26.762356164383561</v>
          </cell>
          <cell r="AI354">
            <v>27.352876712328769</v>
          </cell>
        </row>
        <row r="355">
          <cell r="B355">
            <v>42574</v>
          </cell>
          <cell r="C355">
            <v>33.85</v>
          </cell>
          <cell r="D355">
            <v>34.83</v>
          </cell>
          <cell r="E355">
            <v>34.26</v>
          </cell>
          <cell r="F355">
            <v>34.1</v>
          </cell>
          <cell r="G355">
            <v>33.18</v>
          </cell>
          <cell r="H355">
            <v>32.799999999999997</v>
          </cell>
          <cell r="I355">
            <v>33.47</v>
          </cell>
          <cell r="J355">
            <v>34.130000000000003</v>
          </cell>
          <cell r="K355">
            <v>34.950000000000003</v>
          </cell>
          <cell r="L355">
            <v>35.89</v>
          </cell>
          <cell r="M355" t="str">
            <v>-</v>
          </cell>
          <cell r="O355">
            <v>42574</v>
          </cell>
          <cell r="P355">
            <v>21.95</v>
          </cell>
          <cell r="Q355">
            <v>22.72</v>
          </cell>
          <cell r="R355">
            <v>22.88</v>
          </cell>
          <cell r="S355">
            <v>22.65</v>
          </cell>
          <cell r="T355">
            <v>21.56</v>
          </cell>
          <cell r="U355">
            <v>21.46</v>
          </cell>
          <cell r="V355">
            <v>22.02</v>
          </cell>
          <cell r="AC355">
            <v>27.477322404371584</v>
          </cell>
          <cell r="AD355">
            <v>28.338155251141551</v>
          </cell>
          <cell r="AE355">
            <v>28.180273972602738</v>
          </cell>
          <cell r="AF355">
            <v>27.982876712328768</v>
          </cell>
          <cell r="AG355">
            <v>26.999599271402548</v>
          </cell>
          <cell r="AH355">
            <v>26.762356164383561</v>
          </cell>
          <cell r="AI355">
            <v>27.352876712328769</v>
          </cell>
        </row>
        <row r="356">
          <cell r="B356">
            <v>42573</v>
          </cell>
          <cell r="C356">
            <v>33.85</v>
          </cell>
          <cell r="D356">
            <v>34.83</v>
          </cell>
          <cell r="E356">
            <v>34.26</v>
          </cell>
          <cell r="F356">
            <v>34.1</v>
          </cell>
          <cell r="G356">
            <v>33.18</v>
          </cell>
          <cell r="H356">
            <v>32.799999999999997</v>
          </cell>
          <cell r="I356">
            <v>33.47</v>
          </cell>
          <cell r="J356">
            <v>34.130000000000003</v>
          </cell>
          <cell r="K356">
            <v>34.950000000000003</v>
          </cell>
          <cell r="L356">
            <v>35.89</v>
          </cell>
          <cell r="M356" t="str">
            <v>-</v>
          </cell>
          <cell r="O356">
            <v>42573</v>
          </cell>
          <cell r="P356">
            <v>21.95</v>
          </cell>
          <cell r="Q356">
            <v>22.72</v>
          </cell>
          <cell r="R356">
            <v>22.88</v>
          </cell>
          <cell r="S356">
            <v>22.65</v>
          </cell>
          <cell r="T356">
            <v>21.56</v>
          </cell>
          <cell r="U356">
            <v>21.46</v>
          </cell>
          <cell r="V356">
            <v>22.02</v>
          </cell>
          <cell r="AC356">
            <v>27.477322404371584</v>
          </cell>
          <cell r="AD356">
            <v>28.338155251141551</v>
          </cell>
          <cell r="AE356">
            <v>28.180273972602738</v>
          </cell>
          <cell r="AF356">
            <v>27.982876712328768</v>
          </cell>
          <cell r="AG356">
            <v>26.999599271402548</v>
          </cell>
          <cell r="AH356">
            <v>26.762356164383561</v>
          </cell>
          <cell r="AI356">
            <v>27.352876712328769</v>
          </cell>
        </row>
        <row r="357">
          <cell r="B357">
            <v>42572</v>
          </cell>
          <cell r="C357">
            <v>35.15</v>
          </cell>
          <cell r="D357">
            <v>35.61</v>
          </cell>
          <cell r="E357">
            <v>35.21</v>
          </cell>
          <cell r="F357">
            <v>35.07</v>
          </cell>
          <cell r="G357">
            <v>34.08</v>
          </cell>
          <cell r="H357">
            <v>33.71</v>
          </cell>
          <cell r="I357">
            <v>34.4</v>
          </cell>
          <cell r="J357" t="str">
            <v>-</v>
          </cell>
          <cell r="K357" t="str">
            <v>-</v>
          </cell>
          <cell r="L357" t="str">
            <v>-</v>
          </cell>
          <cell r="M357" t="str">
            <v>-</v>
          </cell>
          <cell r="O357">
            <v>42572</v>
          </cell>
          <cell r="P357">
            <v>22.89</v>
          </cell>
          <cell r="Q357">
            <v>23.36</v>
          </cell>
          <cell r="R357">
            <v>23.77</v>
          </cell>
          <cell r="S357">
            <v>23.54</v>
          </cell>
          <cell r="T357">
            <v>22.38</v>
          </cell>
          <cell r="U357">
            <v>22.31</v>
          </cell>
          <cell r="V357">
            <v>22.89</v>
          </cell>
          <cell r="AC357">
            <v>28.584535519125684</v>
          </cell>
          <cell r="AD357">
            <v>29.04310502283105</v>
          </cell>
          <cell r="AE357">
            <v>29.098219178082193</v>
          </cell>
          <cell r="AF357">
            <v>28.910136986301367</v>
          </cell>
          <cell r="AG357">
            <v>27.85704918032787</v>
          </cell>
          <cell r="AH357">
            <v>27.640410958904109</v>
          </cell>
          <cell r="AI357">
            <v>28.250821917808221</v>
          </cell>
        </row>
        <row r="358">
          <cell r="B358">
            <v>42571</v>
          </cell>
          <cell r="C358">
            <v>32.93</v>
          </cell>
          <cell r="D358">
            <v>34.65</v>
          </cell>
          <cell r="E358">
            <v>34.6</v>
          </cell>
          <cell r="F358">
            <v>34.64</v>
          </cell>
          <cell r="G358">
            <v>33.659999999999997</v>
          </cell>
          <cell r="H358">
            <v>33.380000000000003</v>
          </cell>
          <cell r="I358">
            <v>34.07</v>
          </cell>
          <cell r="J358" t="str">
            <v>-</v>
          </cell>
          <cell r="K358" t="str">
            <v>-</v>
          </cell>
          <cell r="L358" t="str">
            <v>-</v>
          </cell>
          <cell r="M358" t="str">
            <v>-</v>
          </cell>
          <cell r="O358">
            <v>42571</v>
          </cell>
          <cell r="P358">
            <v>21.79</v>
          </cell>
          <cell r="Q358">
            <v>23.06</v>
          </cell>
          <cell r="R358">
            <v>23.68</v>
          </cell>
          <cell r="S358">
            <v>23.58</v>
          </cell>
          <cell r="T358">
            <v>22.42</v>
          </cell>
          <cell r="U358">
            <v>22.38</v>
          </cell>
          <cell r="V358">
            <v>22.98</v>
          </cell>
          <cell r="AC358">
            <v>26.964316939890711</v>
          </cell>
          <cell r="AD358">
            <v>28.43691324200913</v>
          </cell>
          <cell r="AE358">
            <v>28.766027397260274</v>
          </cell>
          <cell r="AF358">
            <v>28.73123287671233</v>
          </cell>
          <cell r="AG358">
            <v>27.681712204007283</v>
          </cell>
          <cell r="AH358">
            <v>27.523378995433788</v>
          </cell>
          <cell r="AI358">
            <v>28.145205479452056</v>
          </cell>
        </row>
        <row r="359">
          <cell r="B359">
            <v>42570</v>
          </cell>
          <cell r="C359">
            <v>33.85</v>
          </cell>
          <cell r="D359">
            <v>35.46</v>
          </cell>
          <cell r="E359">
            <v>35.11</v>
          </cell>
          <cell r="F359">
            <v>34.869999999999997</v>
          </cell>
          <cell r="G359">
            <v>33.89</v>
          </cell>
          <cell r="H359">
            <v>33.56</v>
          </cell>
          <cell r="I359">
            <v>34.28</v>
          </cell>
          <cell r="J359" t="str">
            <v>-</v>
          </cell>
          <cell r="K359" t="str">
            <v>-</v>
          </cell>
          <cell r="L359" t="str">
            <v>-</v>
          </cell>
          <cell r="M359" t="str">
            <v>-</v>
          </cell>
          <cell r="O359">
            <v>42570</v>
          </cell>
          <cell r="P359">
            <v>22.08</v>
          </cell>
          <cell r="Q359">
            <v>23</v>
          </cell>
          <cell r="R359">
            <v>23.64</v>
          </cell>
          <cell r="S359">
            <v>23.47</v>
          </cell>
          <cell r="T359">
            <v>22.33</v>
          </cell>
          <cell r="U359">
            <v>22.27</v>
          </cell>
          <cell r="V359">
            <v>22.87</v>
          </cell>
          <cell r="AC359">
            <v>27.546939890710384</v>
          </cell>
          <cell r="AD359">
            <v>28.780529680365298</v>
          </cell>
          <cell r="AE359">
            <v>28.982191780821918</v>
          </cell>
          <cell r="AF359">
            <v>28.779589041095885</v>
          </cell>
          <cell r="AG359">
            <v>27.741511839708561</v>
          </cell>
          <cell r="AH359">
            <v>27.548977168949772</v>
          </cell>
          <cell r="AI359">
            <v>28.184246575342467</v>
          </cell>
        </row>
        <row r="360">
          <cell r="B360">
            <v>42569</v>
          </cell>
          <cell r="C360">
            <v>33.74</v>
          </cell>
          <cell r="D360">
            <v>35.409999999999997</v>
          </cell>
          <cell r="E360">
            <v>35.159999999999997</v>
          </cell>
          <cell r="F360">
            <v>35.07</v>
          </cell>
          <cell r="G360">
            <v>34.130000000000003</v>
          </cell>
          <cell r="H360">
            <v>33.67</v>
          </cell>
          <cell r="I360">
            <v>34.32</v>
          </cell>
          <cell r="J360" t="str">
            <v>-</v>
          </cell>
          <cell r="K360" t="str">
            <v>-</v>
          </cell>
          <cell r="L360" t="str">
            <v>-</v>
          </cell>
          <cell r="M360" t="str">
            <v>-</v>
          </cell>
          <cell r="O360">
            <v>42569</v>
          </cell>
          <cell r="P360">
            <v>22.22</v>
          </cell>
          <cell r="Q360">
            <v>23.6</v>
          </cell>
          <cell r="R360">
            <v>24.28</v>
          </cell>
          <cell r="S360">
            <v>24.15</v>
          </cell>
          <cell r="T360">
            <v>23.01</v>
          </cell>
          <cell r="U360">
            <v>22.86</v>
          </cell>
          <cell r="V360">
            <v>22.88</v>
          </cell>
          <cell r="AC360">
            <v>27.570819672131151</v>
          </cell>
          <cell r="AD360">
            <v>29.07897716894977</v>
          </cell>
          <cell r="AE360">
            <v>29.347397260273976</v>
          </cell>
          <cell r="AF360">
            <v>29.236027397260276</v>
          </cell>
          <cell r="AG360">
            <v>28.215537340619306</v>
          </cell>
          <cell r="AH360">
            <v>27.914538812785388</v>
          </cell>
          <cell r="AI360">
            <v>28.208219178082192</v>
          </cell>
        </row>
        <row r="361">
          <cell r="B361">
            <v>42568</v>
          </cell>
          <cell r="C361">
            <v>33.869999999999997</v>
          </cell>
          <cell r="D361">
            <v>35.76</v>
          </cell>
          <cell r="E361">
            <v>35.32</v>
          </cell>
          <cell r="F361">
            <v>35.03</v>
          </cell>
          <cell r="G361">
            <v>34.06</v>
          </cell>
          <cell r="H361">
            <v>33.72</v>
          </cell>
          <cell r="I361">
            <v>34.4</v>
          </cell>
          <cell r="J361" t="str">
            <v>-</v>
          </cell>
          <cell r="K361" t="str">
            <v>-</v>
          </cell>
          <cell r="L361" t="str">
            <v>-</v>
          </cell>
          <cell r="M361" t="str">
            <v>-</v>
          </cell>
          <cell r="O361">
            <v>42568</v>
          </cell>
          <cell r="P361">
            <v>21.75</v>
          </cell>
          <cell r="Q361">
            <v>22.98</v>
          </cell>
          <cell r="R361">
            <v>23.49</v>
          </cell>
          <cell r="S361">
            <v>23.24</v>
          </cell>
          <cell r="T361">
            <v>22.12</v>
          </cell>
          <cell r="U361">
            <v>22.05</v>
          </cell>
          <cell r="V361">
            <v>22.1</v>
          </cell>
          <cell r="AC361">
            <v>27.379508196721307</v>
          </cell>
          <cell r="AD361">
            <v>28.908986301369861</v>
          </cell>
          <cell r="AE361">
            <v>28.999863013698629</v>
          </cell>
          <cell r="AF361">
            <v>28.731232876712326</v>
          </cell>
          <cell r="AG361">
            <v>27.709398907103825</v>
          </cell>
          <cell r="AH361">
            <v>27.506657534246575</v>
          </cell>
          <cell r="AI361">
            <v>27.828767123287673</v>
          </cell>
        </row>
        <row r="362">
          <cell r="B362">
            <v>42567</v>
          </cell>
          <cell r="C362">
            <v>33.869999999999997</v>
          </cell>
          <cell r="D362">
            <v>35.76</v>
          </cell>
          <cell r="E362">
            <v>35.32</v>
          </cell>
          <cell r="F362">
            <v>35.03</v>
          </cell>
          <cell r="G362">
            <v>34.06</v>
          </cell>
          <cell r="H362">
            <v>33.72</v>
          </cell>
          <cell r="I362">
            <v>34.4</v>
          </cell>
          <cell r="J362" t="str">
            <v>-</v>
          </cell>
          <cell r="K362" t="str">
            <v>-</v>
          </cell>
          <cell r="L362" t="str">
            <v>-</v>
          </cell>
          <cell r="M362" t="str">
            <v>-</v>
          </cell>
          <cell r="O362">
            <v>42567</v>
          </cell>
          <cell r="P362">
            <v>21.75</v>
          </cell>
          <cell r="Q362">
            <v>22.98</v>
          </cell>
          <cell r="R362">
            <v>23.49</v>
          </cell>
          <cell r="S362">
            <v>23.24</v>
          </cell>
          <cell r="T362">
            <v>22.12</v>
          </cell>
          <cell r="U362">
            <v>22.05</v>
          </cell>
          <cell r="V362">
            <v>22.1</v>
          </cell>
          <cell r="AC362">
            <v>27.379508196721307</v>
          </cell>
          <cell r="AD362">
            <v>28.908986301369861</v>
          </cell>
          <cell r="AE362">
            <v>28.999863013698629</v>
          </cell>
          <cell r="AF362">
            <v>28.731232876712326</v>
          </cell>
          <cell r="AG362">
            <v>27.709398907103825</v>
          </cell>
          <cell r="AH362">
            <v>27.506657534246575</v>
          </cell>
          <cell r="AI362">
            <v>27.828767123287673</v>
          </cell>
        </row>
        <row r="363">
          <cell r="B363">
            <v>42566</v>
          </cell>
          <cell r="C363">
            <v>33.869999999999997</v>
          </cell>
          <cell r="D363">
            <v>35.76</v>
          </cell>
          <cell r="E363">
            <v>35.32</v>
          </cell>
          <cell r="F363">
            <v>35.03</v>
          </cell>
          <cell r="G363">
            <v>34.06</v>
          </cell>
          <cell r="H363">
            <v>33.72</v>
          </cell>
          <cell r="I363">
            <v>34.4</v>
          </cell>
          <cell r="J363" t="str">
            <v>-</v>
          </cell>
          <cell r="K363" t="str">
            <v>-</v>
          </cell>
          <cell r="L363" t="str">
            <v>-</v>
          </cell>
          <cell r="M363" t="str">
            <v>-</v>
          </cell>
          <cell r="O363">
            <v>42566</v>
          </cell>
          <cell r="P363">
            <v>21.75</v>
          </cell>
          <cell r="Q363">
            <v>22.98</v>
          </cell>
          <cell r="R363">
            <v>23.49</v>
          </cell>
          <cell r="S363">
            <v>23.24</v>
          </cell>
          <cell r="T363">
            <v>22.12</v>
          </cell>
          <cell r="U363">
            <v>22.05</v>
          </cell>
          <cell r="V363">
            <v>22.1</v>
          </cell>
          <cell r="AC363">
            <v>27.379508196721307</v>
          </cell>
          <cell r="AD363">
            <v>28.908986301369861</v>
          </cell>
          <cell r="AE363">
            <v>28.999863013698629</v>
          </cell>
          <cell r="AF363">
            <v>28.731232876712326</v>
          </cell>
          <cell r="AG363">
            <v>27.709398907103825</v>
          </cell>
          <cell r="AH363">
            <v>27.506657534246575</v>
          </cell>
          <cell r="AI363">
            <v>27.828767123287673</v>
          </cell>
        </row>
        <row r="364">
          <cell r="B364">
            <v>42565</v>
          </cell>
          <cell r="C364">
            <v>34.020000000000003</v>
          </cell>
          <cell r="D364">
            <v>35.75</v>
          </cell>
          <cell r="E364">
            <v>35.380000000000003</v>
          </cell>
          <cell r="F364">
            <v>35.15</v>
          </cell>
          <cell r="G364">
            <v>34.17</v>
          </cell>
          <cell r="H364">
            <v>33.83</v>
          </cell>
          <cell r="I364">
            <v>34.54</v>
          </cell>
          <cell r="J364" t="str">
            <v>-</v>
          </cell>
          <cell r="K364" t="str">
            <v>-</v>
          </cell>
          <cell r="L364" t="str">
            <v>-</v>
          </cell>
          <cell r="M364" t="str">
            <v>-</v>
          </cell>
          <cell r="O364">
            <v>42565</v>
          </cell>
          <cell r="P364">
            <v>22.36</v>
          </cell>
          <cell r="Q364">
            <v>23.92</v>
          </cell>
          <cell r="R364">
            <v>23.89</v>
          </cell>
          <cell r="S364">
            <v>23.68</v>
          </cell>
          <cell r="T364">
            <v>22.52</v>
          </cell>
          <cell r="U364">
            <v>22.44</v>
          </cell>
          <cell r="V364">
            <v>22.5</v>
          </cell>
          <cell r="AC364">
            <v>27.77584699453552</v>
          </cell>
          <cell r="AD364">
            <v>29.408255707762557</v>
          </cell>
          <cell r="AE364">
            <v>29.241506849315073</v>
          </cell>
          <cell r="AF364">
            <v>29.022191780821917</v>
          </cell>
          <cell r="AG364">
            <v>27.973642987249544</v>
          </cell>
          <cell r="AH364">
            <v>27.76573515981735</v>
          </cell>
          <cell r="AI364">
            <v>28.107671232876712</v>
          </cell>
        </row>
        <row r="365">
          <cell r="B365">
            <v>42564</v>
          </cell>
          <cell r="C365">
            <v>33.39</v>
          </cell>
          <cell r="D365">
            <v>35.78</v>
          </cell>
          <cell r="E365">
            <v>36.15</v>
          </cell>
          <cell r="F365">
            <v>35.31</v>
          </cell>
          <cell r="G365">
            <v>34.49</v>
          </cell>
          <cell r="H365">
            <v>34.200000000000003</v>
          </cell>
          <cell r="I365">
            <v>34.92</v>
          </cell>
          <cell r="J365" t="str">
            <v>-</v>
          </cell>
          <cell r="K365" t="str">
            <v>-</v>
          </cell>
          <cell r="L365" t="str">
            <v>-</v>
          </cell>
          <cell r="M365" t="str">
            <v>-</v>
          </cell>
          <cell r="O365">
            <v>42564</v>
          </cell>
          <cell r="P365">
            <v>21.57</v>
          </cell>
          <cell r="Q365">
            <v>23.01</v>
          </cell>
          <cell r="R365">
            <v>23.11</v>
          </cell>
          <cell r="S365">
            <v>22.94</v>
          </cell>
          <cell r="T365">
            <v>21.86</v>
          </cell>
          <cell r="U365">
            <v>21.8</v>
          </cell>
          <cell r="V365">
            <v>21.87</v>
          </cell>
          <cell r="AC365">
            <v>27.060163934426232</v>
          </cell>
          <cell r="AD365">
            <v>28.934347031963473</v>
          </cell>
          <cell r="AE365">
            <v>29.183424657534246</v>
          </cell>
          <cell r="AF365">
            <v>28.701369863013703</v>
          </cell>
          <cell r="AG365">
            <v>27.772404371584699</v>
          </cell>
          <cell r="AH365">
            <v>27.597990867579913</v>
          </cell>
          <cell r="AI365">
            <v>27.948082191780824</v>
          </cell>
        </row>
        <row r="366">
          <cell r="B366">
            <v>42563</v>
          </cell>
          <cell r="C366">
            <v>33.4</v>
          </cell>
          <cell r="D366">
            <v>35.29</v>
          </cell>
          <cell r="E366">
            <v>35.61</v>
          </cell>
          <cell r="F366">
            <v>34.82</v>
          </cell>
          <cell r="G366">
            <v>33.76</v>
          </cell>
          <cell r="H366">
            <v>33.340000000000003</v>
          </cell>
          <cell r="I366">
            <v>33.99</v>
          </cell>
          <cell r="J366" t="str">
            <v>-</v>
          </cell>
          <cell r="K366" t="str">
            <v>-</v>
          </cell>
          <cell r="L366" t="str">
            <v>-</v>
          </cell>
          <cell r="M366" t="str">
            <v>-</v>
          </cell>
          <cell r="O366">
            <v>42563</v>
          </cell>
          <cell r="P366">
            <v>22.17</v>
          </cell>
          <cell r="Q366">
            <v>23.56</v>
          </cell>
          <cell r="R366">
            <v>23.72</v>
          </cell>
          <cell r="S366">
            <v>23.49</v>
          </cell>
          <cell r="T366">
            <v>22.15</v>
          </cell>
          <cell r="U366">
            <v>22.2</v>
          </cell>
          <cell r="V366">
            <v>22.22</v>
          </cell>
          <cell r="AC366">
            <v>27.386120218579233</v>
          </cell>
          <cell r="AD366">
            <v>29.001863013698632</v>
          </cell>
          <cell r="AE366">
            <v>29.257808219178077</v>
          </cell>
          <cell r="AF366">
            <v>28.766986301369862</v>
          </cell>
          <cell r="AG366">
            <v>27.584918032786884</v>
          </cell>
          <cell r="AH366">
            <v>27.408840182648401</v>
          </cell>
          <cell r="AI366">
            <v>27.701917808219175</v>
          </cell>
        </row>
        <row r="367">
          <cell r="B367">
            <v>42562</v>
          </cell>
          <cell r="C367">
            <v>34.25</v>
          </cell>
          <cell r="D367">
            <v>35.950000000000003</v>
          </cell>
          <cell r="E367">
            <v>35.630000000000003</v>
          </cell>
          <cell r="F367">
            <v>34.68</v>
          </cell>
          <cell r="G367">
            <v>33.56</v>
          </cell>
          <cell r="H367">
            <v>33.24</v>
          </cell>
          <cell r="I367">
            <v>33.909999999999997</v>
          </cell>
          <cell r="J367" t="str">
            <v>-</v>
          </cell>
          <cell r="K367" t="str">
            <v>-</v>
          </cell>
          <cell r="L367" t="str">
            <v>-</v>
          </cell>
          <cell r="M367" t="str">
            <v>-</v>
          </cell>
          <cell r="O367">
            <v>42562</v>
          </cell>
          <cell r="P367">
            <v>22.02</v>
          </cell>
          <cell r="Q367">
            <v>23.3</v>
          </cell>
          <cell r="R367">
            <v>24.14</v>
          </cell>
          <cell r="S367">
            <v>23.83</v>
          </cell>
          <cell r="T367">
            <v>22.49</v>
          </cell>
          <cell r="U367">
            <v>22.6</v>
          </cell>
          <cell r="V367">
            <v>22.64</v>
          </cell>
          <cell r="AC367">
            <v>27.700601092896175</v>
          </cell>
          <cell r="AD367">
            <v>29.168675799086763</v>
          </cell>
          <cell r="AE367">
            <v>29.491506849315073</v>
          </cell>
          <cell r="AF367">
            <v>28.883424657534245</v>
          </cell>
          <cell r="AG367">
            <v>27.672131147540984</v>
          </cell>
          <cell r="AH367">
            <v>27.575050228310502</v>
          </cell>
          <cell r="AI367">
            <v>27.889041095890413</v>
          </cell>
        </row>
        <row r="368">
          <cell r="B368">
            <v>42561</v>
          </cell>
          <cell r="C368">
            <v>34.61</v>
          </cell>
          <cell r="D368">
            <v>35.92</v>
          </cell>
          <cell r="E368">
            <v>35.15</v>
          </cell>
          <cell r="F368">
            <v>34.28</v>
          </cell>
          <cell r="G368">
            <v>33.200000000000003</v>
          </cell>
          <cell r="H368">
            <v>32.86</v>
          </cell>
          <cell r="I368">
            <v>33.46</v>
          </cell>
          <cell r="J368" t="str">
            <v>-</v>
          </cell>
          <cell r="K368" t="str">
            <v>-</v>
          </cell>
          <cell r="L368" t="str">
            <v>-</v>
          </cell>
          <cell r="M368" t="str">
            <v>-</v>
          </cell>
          <cell r="O368">
            <v>42561</v>
          </cell>
          <cell r="P368">
            <v>22.24</v>
          </cell>
          <cell r="Q368">
            <v>23.29</v>
          </cell>
          <cell r="R368">
            <v>23.81</v>
          </cell>
          <cell r="S368">
            <v>23.56</v>
          </cell>
          <cell r="T368">
            <v>22.24</v>
          </cell>
          <cell r="U368">
            <v>22.33</v>
          </cell>
          <cell r="V368">
            <v>22.32</v>
          </cell>
          <cell r="AC368">
            <v>27.985628415300543</v>
          </cell>
          <cell r="AD368">
            <v>29.149397260273972</v>
          </cell>
          <cell r="AE368">
            <v>29.091643835616438</v>
          </cell>
          <cell r="AF368">
            <v>28.552876712328764</v>
          </cell>
          <cell r="AG368">
            <v>27.370637522768671</v>
          </cell>
          <cell r="AH368">
            <v>27.253616438356165</v>
          </cell>
          <cell r="AI368">
            <v>27.508493150684934</v>
          </cell>
        </row>
        <row r="369">
          <cell r="B369">
            <v>42560</v>
          </cell>
          <cell r="C369">
            <v>34.61</v>
          </cell>
          <cell r="D369">
            <v>35.92</v>
          </cell>
          <cell r="E369">
            <v>35.15</v>
          </cell>
          <cell r="F369">
            <v>34.28</v>
          </cell>
          <cell r="G369">
            <v>33.200000000000003</v>
          </cell>
          <cell r="H369">
            <v>32.86</v>
          </cell>
          <cell r="I369">
            <v>33.46</v>
          </cell>
          <cell r="J369" t="str">
            <v>-</v>
          </cell>
          <cell r="K369" t="str">
            <v>-</v>
          </cell>
          <cell r="L369" t="str">
            <v>-</v>
          </cell>
          <cell r="M369" t="str">
            <v>-</v>
          </cell>
          <cell r="O369">
            <v>42560</v>
          </cell>
          <cell r="P369">
            <v>22.24</v>
          </cell>
          <cell r="Q369">
            <v>23.29</v>
          </cell>
          <cell r="R369">
            <v>23.81</v>
          </cell>
          <cell r="S369">
            <v>23.56</v>
          </cell>
          <cell r="T369">
            <v>22.24</v>
          </cell>
          <cell r="U369">
            <v>22.33</v>
          </cell>
          <cell r="V369">
            <v>22.32</v>
          </cell>
          <cell r="AC369">
            <v>27.985628415300543</v>
          </cell>
          <cell r="AD369">
            <v>29.149397260273972</v>
          </cell>
          <cell r="AE369">
            <v>29.091643835616438</v>
          </cell>
          <cell r="AF369">
            <v>28.552876712328764</v>
          </cell>
          <cell r="AG369">
            <v>27.370637522768671</v>
          </cell>
          <cell r="AH369">
            <v>27.253616438356165</v>
          </cell>
          <cell r="AI369">
            <v>27.508493150684934</v>
          </cell>
        </row>
        <row r="370">
          <cell r="B370">
            <v>42559</v>
          </cell>
          <cell r="C370">
            <v>34.61</v>
          </cell>
          <cell r="D370">
            <v>35.92</v>
          </cell>
          <cell r="E370">
            <v>35.15</v>
          </cell>
          <cell r="F370">
            <v>34.28</v>
          </cell>
          <cell r="G370">
            <v>33.200000000000003</v>
          </cell>
          <cell r="H370">
            <v>32.86</v>
          </cell>
          <cell r="I370">
            <v>33.46</v>
          </cell>
          <cell r="J370" t="str">
            <v>-</v>
          </cell>
          <cell r="K370" t="str">
            <v>-</v>
          </cell>
          <cell r="L370" t="str">
            <v>-</v>
          </cell>
          <cell r="M370" t="str">
            <v>-</v>
          </cell>
          <cell r="O370">
            <v>42559</v>
          </cell>
          <cell r="P370">
            <v>22.24</v>
          </cell>
          <cell r="Q370">
            <v>23.29</v>
          </cell>
          <cell r="R370">
            <v>23.81</v>
          </cell>
          <cell r="S370">
            <v>23.56</v>
          </cell>
          <cell r="T370">
            <v>22.24</v>
          </cell>
          <cell r="U370">
            <v>22.33</v>
          </cell>
          <cell r="V370">
            <v>22.32</v>
          </cell>
          <cell r="AC370">
            <v>27.985628415300543</v>
          </cell>
          <cell r="AD370">
            <v>29.149397260273972</v>
          </cell>
          <cell r="AE370">
            <v>29.091643835616438</v>
          </cell>
          <cell r="AF370">
            <v>28.552876712328764</v>
          </cell>
          <cell r="AG370">
            <v>27.370637522768671</v>
          </cell>
          <cell r="AH370">
            <v>27.253616438356165</v>
          </cell>
          <cell r="AI370">
            <v>27.508493150684934</v>
          </cell>
        </row>
        <row r="371">
          <cell r="B371">
            <v>42558</v>
          </cell>
          <cell r="C371">
            <v>34.19</v>
          </cell>
          <cell r="D371">
            <v>35.39</v>
          </cell>
          <cell r="E371">
            <v>34.82</v>
          </cell>
          <cell r="F371">
            <v>33.96</v>
          </cell>
          <cell r="G371">
            <v>32.93</v>
          </cell>
          <cell r="H371">
            <v>32.64</v>
          </cell>
          <cell r="I371">
            <v>33.29</v>
          </cell>
          <cell r="J371" t="str">
            <v>-</v>
          </cell>
          <cell r="K371" t="str">
            <v>-</v>
          </cell>
          <cell r="L371" t="str">
            <v>-</v>
          </cell>
          <cell r="M371" t="str">
            <v>-</v>
          </cell>
          <cell r="O371">
            <v>42558</v>
          </cell>
          <cell r="P371">
            <v>22.1</v>
          </cell>
          <cell r="Q371">
            <v>23.44</v>
          </cell>
          <cell r="R371">
            <v>24.03</v>
          </cell>
          <cell r="S371">
            <v>23.8</v>
          </cell>
          <cell r="T371">
            <v>22.5</v>
          </cell>
          <cell r="U371">
            <v>22.61</v>
          </cell>
          <cell r="V371">
            <v>22.66</v>
          </cell>
          <cell r="AC371">
            <v>27.715573770491801</v>
          </cell>
          <cell r="AD371">
            <v>28.983926940639272</v>
          </cell>
          <cell r="AE371">
            <v>29.055479452054794</v>
          </cell>
          <cell r="AF371">
            <v>28.532054794520551</v>
          </cell>
          <cell r="AG371">
            <v>27.382531876138433</v>
          </cell>
          <cell r="AH371">
            <v>27.299826484018261</v>
          </cell>
          <cell r="AI371">
            <v>27.610958904109587</v>
          </cell>
        </row>
        <row r="372">
          <cell r="B372">
            <v>42557</v>
          </cell>
          <cell r="C372">
            <v>34.590000000000003</v>
          </cell>
          <cell r="D372">
            <v>36.22</v>
          </cell>
          <cell r="E372">
            <v>35.590000000000003</v>
          </cell>
          <cell r="F372">
            <v>34.69</v>
          </cell>
          <cell r="G372">
            <v>33.590000000000003</v>
          </cell>
          <cell r="H372">
            <v>33.270000000000003</v>
          </cell>
          <cell r="I372">
            <v>33.93</v>
          </cell>
          <cell r="J372" t="str">
            <v>-</v>
          </cell>
          <cell r="K372" t="str">
            <v>-</v>
          </cell>
          <cell r="L372" t="str">
            <v>-</v>
          </cell>
          <cell r="M372" t="str">
            <v>-</v>
          </cell>
          <cell r="O372">
            <v>42557</v>
          </cell>
          <cell r="P372">
            <v>22.37</v>
          </cell>
          <cell r="Q372">
            <v>23.48</v>
          </cell>
          <cell r="R372">
            <v>24.05</v>
          </cell>
          <cell r="S372">
            <v>23.79</v>
          </cell>
          <cell r="T372">
            <v>22.46</v>
          </cell>
          <cell r="U372">
            <v>22.55</v>
          </cell>
          <cell r="V372">
            <v>22.59</v>
          </cell>
          <cell r="AC372">
            <v>28.045956284153007</v>
          </cell>
          <cell r="AD372">
            <v>29.390429223744288</v>
          </cell>
          <cell r="AE372">
            <v>29.424794520547948</v>
          </cell>
          <cell r="AF372">
            <v>28.866712328767118</v>
          </cell>
          <cell r="AG372">
            <v>27.670218579234973</v>
          </cell>
          <cell r="AH372">
            <v>27.562456621004564</v>
          </cell>
          <cell r="AI372">
            <v>27.871643835616435</v>
          </cell>
        </row>
        <row r="373">
          <cell r="B373">
            <v>42556</v>
          </cell>
          <cell r="C373">
            <v>34.74</v>
          </cell>
          <cell r="D373">
            <v>37.04</v>
          </cell>
          <cell r="E373">
            <v>36.69</v>
          </cell>
          <cell r="F373">
            <v>35.81</v>
          </cell>
          <cell r="G373">
            <v>34.79</v>
          </cell>
          <cell r="H373">
            <v>34.549999999999997</v>
          </cell>
          <cell r="I373">
            <v>35.299999999999997</v>
          </cell>
          <cell r="J373" t="str">
            <v>-</v>
          </cell>
          <cell r="K373" t="str">
            <v>-</v>
          </cell>
          <cell r="L373" t="str">
            <v>-</v>
          </cell>
          <cell r="M373" t="str">
            <v>-</v>
          </cell>
          <cell r="O373">
            <v>42556</v>
          </cell>
          <cell r="P373">
            <v>22.37</v>
          </cell>
          <cell r="Q373">
            <v>23.9</v>
          </cell>
          <cell r="R373">
            <v>24.83</v>
          </cell>
          <cell r="S373">
            <v>24.61</v>
          </cell>
          <cell r="T373">
            <v>23.3</v>
          </cell>
          <cell r="U373">
            <v>23.47</v>
          </cell>
          <cell r="V373">
            <v>23.56</v>
          </cell>
          <cell r="AC373">
            <v>28.115628415300549</v>
          </cell>
          <cell r="AD373">
            <v>29.995999999999995</v>
          </cell>
          <cell r="AE373">
            <v>30.353835616438353</v>
          </cell>
          <cell r="AF373">
            <v>29.826438356164388</v>
          </cell>
          <cell r="AG373">
            <v>28.67874316939891</v>
          </cell>
          <cell r="AH373">
            <v>28.650785388127854</v>
          </cell>
          <cell r="AI373">
            <v>29.027945205479451</v>
          </cell>
        </row>
        <row r="374">
          <cell r="B374">
            <v>42555</v>
          </cell>
          <cell r="C374">
            <v>34.31</v>
          </cell>
          <cell r="D374">
            <v>35.6</v>
          </cell>
          <cell r="E374">
            <v>34.76</v>
          </cell>
          <cell r="F374">
            <v>33.81</v>
          </cell>
          <cell r="G374">
            <v>32.64</v>
          </cell>
          <cell r="H374">
            <v>32.26</v>
          </cell>
          <cell r="I374">
            <v>32.9</v>
          </cell>
          <cell r="J374" t="str">
            <v>-</v>
          </cell>
          <cell r="K374" t="str">
            <v>-</v>
          </cell>
          <cell r="L374" t="str">
            <v>-</v>
          </cell>
          <cell r="M374" t="str">
            <v>-</v>
          </cell>
          <cell r="O374">
            <v>42555</v>
          </cell>
          <cell r="P374">
            <v>22.68</v>
          </cell>
          <cell r="Q374">
            <v>23.45</v>
          </cell>
          <cell r="R374">
            <v>23.98</v>
          </cell>
          <cell r="S374">
            <v>23.69</v>
          </cell>
          <cell r="T374">
            <v>22.29</v>
          </cell>
          <cell r="U374">
            <v>22.34</v>
          </cell>
          <cell r="V374">
            <v>22.38</v>
          </cell>
          <cell r="AC374">
            <v>28.081912568306013</v>
          </cell>
          <cell r="AD374">
            <v>29.086712328767121</v>
          </cell>
          <cell r="AE374">
            <v>29.000821917808221</v>
          </cell>
          <cell r="AF374">
            <v>28.403424657534249</v>
          </cell>
          <cell r="AG374">
            <v>27.135081967213114</v>
          </cell>
          <cell r="AH374">
            <v>26.978392694063924</v>
          </cell>
          <cell r="AI374">
            <v>27.27972602739726</v>
          </cell>
        </row>
        <row r="375">
          <cell r="B375">
            <v>42554</v>
          </cell>
          <cell r="C375">
            <v>34.31</v>
          </cell>
          <cell r="D375">
            <v>35.6</v>
          </cell>
          <cell r="E375">
            <v>34.76</v>
          </cell>
          <cell r="F375">
            <v>33.81</v>
          </cell>
          <cell r="G375">
            <v>32.64</v>
          </cell>
          <cell r="H375">
            <v>32.26</v>
          </cell>
          <cell r="I375">
            <v>32.9</v>
          </cell>
          <cell r="J375" t="str">
            <v>-</v>
          </cell>
          <cell r="K375" t="str">
            <v>-</v>
          </cell>
          <cell r="L375" t="str">
            <v>-</v>
          </cell>
          <cell r="M375" t="str">
            <v>-</v>
          </cell>
          <cell r="O375">
            <v>42554</v>
          </cell>
          <cell r="P375">
            <v>22.68</v>
          </cell>
          <cell r="Q375">
            <v>23.45</v>
          </cell>
          <cell r="R375">
            <v>23.98</v>
          </cell>
          <cell r="S375">
            <v>23.69</v>
          </cell>
          <cell r="T375">
            <v>22.29</v>
          </cell>
          <cell r="U375">
            <v>22.34</v>
          </cell>
          <cell r="V375">
            <v>22.38</v>
          </cell>
          <cell r="AC375">
            <v>28.081912568306013</v>
          </cell>
          <cell r="AD375">
            <v>29.086712328767121</v>
          </cell>
          <cell r="AE375">
            <v>29.000821917808221</v>
          </cell>
          <cell r="AF375">
            <v>28.403424657534249</v>
          </cell>
          <cell r="AG375">
            <v>27.135081967213114</v>
          </cell>
          <cell r="AH375">
            <v>26.978392694063924</v>
          </cell>
          <cell r="AI375">
            <v>27.27972602739726</v>
          </cell>
        </row>
        <row r="376">
          <cell r="B376">
            <v>42553</v>
          </cell>
          <cell r="C376">
            <v>34.31</v>
          </cell>
          <cell r="D376">
            <v>35.6</v>
          </cell>
          <cell r="E376">
            <v>34.76</v>
          </cell>
          <cell r="F376">
            <v>33.81</v>
          </cell>
          <cell r="G376">
            <v>32.64</v>
          </cell>
          <cell r="H376">
            <v>32.26</v>
          </cell>
          <cell r="I376">
            <v>32.9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O376">
            <v>42553</v>
          </cell>
          <cell r="P376">
            <v>22.68</v>
          </cell>
          <cell r="Q376">
            <v>23.45</v>
          </cell>
          <cell r="R376">
            <v>23.98</v>
          </cell>
          <cell r="S376">
            <v>23.69</v>
          </cell>
          <cell r="T376">
            <v>22.29</v>
          </cell>
          <cell r="U376">
            <v>22.34</v>
          </cell>
          <cell r="V376">
            <v>22.38</v>
          </cell>
          <cell r="AC376">
            <v>28.081912568306013</v>
          </cell>
          <cell r="AD376">
            <v>29.086712328767121</v>
          </cell>
          <cell r="AE376">
            <v>29.000821917808221</v>
          </cell>
          <cell r="AF376">
            <v>28.403424657534249</v>
          </cell>
          <cell r="AG376">
            <v>27.135081967213114</v>
          </cell>
          <cell r="AH376">
            <v>26.978392694063924</v>
          </cell>
          <cell r="AI376">
            <v>27.27972602739726</v>
          </cell>
        </row>
        <row r="377">
          <cell r="B377">
            <v>42552</v>
          </cell>
          <cell r="C377">
            <v>34.31</v>
          </cell>
          <cell r="D377">
            <v>35.6</v>
          </cell>
          <cell r="E377">
            <v>34.76</v>
          </cell>
          <cell r="F377">
            <v>33.81</v>
          </cell>
          <cell r="G377">
            <v>32.64</v>
          </cell>
          <cell r="H377">
            <v>32.26</v>
          </cell>
          <cell r="I377">
            <v>32.9</v>
          </cell>
          <cell r="J377" t="str">
            <v>-</v>
          </cell>
          <cell r="K377" t="str">
            <v>-</v>
          </cell>
          <cell r="L377" t="str">
            <v>-</v>
          </cell>
          <cell r="M377" t="str">
            <v>-</v>
          </cell>
          <cell r="O377">
            <v>42552</v>
          </cell>
          <cell r="P377">
            <v>22.68</v>
          </cell>
          <cell r="Q377">
            <v>23.45</v>
          </cell>
          <cell r="R377">
            <v>23.98</v>
          </cell>
          <cell r="S377">
            <v>23.69</v>
          </cell>
          <cell r="T377">
            <v>22.29</v>
          </cell>
          <cell r="U377">
            <v>22.34</v>
          </cell>
          <cell r="V377">
            <v>22.38</v>
          </cell>
          <cell r="AC377">
            <v>28.081912568306013</v>
          </cell>
          <cell r="AD377">
            <v>29.086712328767121</v>
          </cell>
          <cell r="AE377">
            <v>29.000821917808221</v>
          </cell>
          <cell r="AF377">
            <v>28.403424657534249</v>
          </cell>
          <cell r="AG377">
            <v>27.135081967213114</v>
          </cell>
          <cell r="AH377">
            <v>26.978392694063924</v>
          </cell>
          <cell r="AI377">
            <v>27.27972602739726</v>
          </cell>
        </row>
        <row r="378">
          <cell r="B378">
            <v>42551</v>
          </cell>
          <cell r="C378">
            <v>34.659999999999997</v>
          </cell>
          <cell r="D378">
            <v>36.729999999999997</v>
          </cell>
          <cell r="E378">
            <v>35.65</v>
          </cell>
          <cell r="F378">
            <v>34.72</v>
          </cell>
          <cell r="G378">
            <v>33.67</v>
          </cell>
          <cell r="H378">
            <v>33.340000000000003</v>
          </cell>
          <cell r="I378">
            <v>33.99</v>
          </cell>
          <cell r="J378" t="str">
            <v>-</v>
          </cell>
          <cell r="K378" t="str">
            <v>-</v>
          </cell>
          <cell r="L378" t="str">
            <v>-</v>
          </cell>
          <cell r="M378" t="str">
            <v>-</v>
          </cell>
          <cell r="O378">
            <v>42551</v>
          </cell>
          <cell r="P378">
            <v>22.68</v>
          </cell>
          <cell r="Q378">
            <v>23.92</v>
          </cell>
          <cell r="R378">
            <v>24.6</v>
          </cell>
          <cell r="S378">
            <v>24.34</v>
          </cell>
          <cell r="T378">
            <v>23.01</v>
          </cell>
          <cell r="U378">
            <v>23.13</v>
          </cell>
          <cell r="V378">
            <v>24</v>
          </cell>
          <cell r="AC378">
            <v>28.244480874316938</v>
          </cell>
          <cell r="AD378">
            <v>29.862904109589042</v>
          </cell>
          <cell r="AE378">
            <v>29.746575342465754</v>
          </cell>
          <cell r="AF378">
            <v>29.174520547945203</v>
          </cell>
          <cell r="AG378">
            <v>28.000200364298728</v>
          </cell>
          <cell r="AH378">
            <v>27.90399086757991</v>
          </cell>
          <cell r="AI378">
            <v>28.652876712328769</v>
          </cell>
        </row>
        <row r="379">
          <cell r="B379">
            <v>42550</v>
          </cell>
          <cell r="C379">
            <v>34.17</v>
          </cell>
          <cell r="D379">
            <v>36.26</v>
          </cell>
          <cell r="E379">
            <v>35.54</v>
          </cell>
          <cell r="F379">
            <v>34.700000000000003</v>
          </cell>
          <cell r="G379">
            <v>33.590000000000003</v>
          </cell>
          <cell r="H379">
            <v>33.32</v>
          </cell>
          <cell r="I379">
            <v>34</v>
          </cell>
          <cell r="J379" t="str">
            <v>-</v>
          </cell>
          <cell r="K379" t="str">
            <v>-</v>
          </cell>
          <cell r="L379" t="str">
            <v>-</v>
          </cell>
          <cell r="M379" t="str">
            <v>-</v>
          </cell>
          <cell r="O379">
            <v>42550</v>
          </cell>
          <cell r="P379">
            <v>22.78</v>
          </cell>
          <cell r="Q379">
            <v>23.98</v>
          </cell>
          <cell r="R379">
            <v>24.88</v>
          </cell>
          <cell r="S379">
            <v>24.7</v>
          </cell>
          <cell r="T379">
            <v>23.31</v>
          </cell>
          <cell r="U379">
            <v>23.46</v>
          </cell>
          <cell r="V379">
            <v>24.38</v>
          </cell>
          <cell r="AC379">
            <v>28.07043715846995</v>
          </cell>
          <cell r="AD379">
            <v>29.677022831050227</v>
          </cell>
          <cell r="AE379">
            <v>29.844931506849314</v>
          </cell>
          <cell r="AF379">
            <v>29.357534246575341</v>
          </cell>
          <cell r="AG379">
            <v>28.122313296903464</v>
          </cell>
          <cell r="AH379">
            <v>28.070337899543379</v>
          </cell>
          <cell r="AI379">
            <v>28.860547945205479</v>
          </cell>
        </row>
        <row r="380">
          <cell r="B380">
            <v>42549</v>
          </cell>
          <cell r="C380">
            <v>34.92</v>
          </cell>
          <cell r="D380">
            <v>37</v>
          </cell>
          <cell r="E380">
            <v>36.19</v>
          </cell>
          <cell r="F380">
            <v>35.22</v>
          </cell>
          <cell r="G380">
            <v>34.4</v>
          </cell>
          <cell r="H380">
            <v>34.1</v>
          </cell>
          <cell r="I380">
            <v>34.83</v>
          </cell>
          <cell r="J380" t="str">
            <v>-</v>
          </cell>
          <cell r="K380" t="str">
            <v>-</v>
          </cell>
          <cell r="L380" t="str">
            <v>-</v>
          </cell>
          <cell r="M380" t="str">
            <v>-</v>
          </cell>
          <cell r="O380">
            <v>42549</v>
          </cell>
          <cell r="P380">
            <v>23.16</v>
          </cell>
          <cell r="Q380">
            <v>24.25</v>
          </cell>
          <cell r="R380">
            <v>24.86</v>
          </cell>
          <cell r="S380">
            <v>24.58</v>
          </cell>
          <cell r="T380">
            <v>23.2</v>
          </cell>
          <cell r="U380">
            <v>23.33</v>
          </cell>
          <cell r="V380">
            <v>24.29</v>
          </cell>
          <cell r="AC380">
            <v>28.622295081967213</v>
          </cell>
          <cell r="AD380">
            <v>30.165068493150685</v>
          </cell>
          <cell r="AE380">
            <v>30.136986301369863</v>
          </cell>
          <cell r="AF380">
            <v>29.535616438356165</v>
          </cell>
          <cell r="AG380">
            <v>28.442987249544625</v>
          </cell>
          <cell r="AH380">
            <v>28.365835616438357</v>
          </cell>
          <cell r="AI380">
            <v>29.199041095890408</v>
          </cell>
        </row>
        <row r="381">
          <cell r="B381">
            <v>42548</v>
          </cell>
          <cell r="C381">
            <v>33.31</v>
          </cell>
          <cell r="D381">
            <v>35.549999999999997</v>
          </cell>
          <cell r="E381">
            <v>34.86</v>
          </cell>
          <cell r="F381">
            <v>34.01</v>
          </cell>
          <cell r="G381">
            <v>33.17</v>
          </cell>
          <cell r="H381">
            <v>32.869999999999997</v>
          </cell>
          <cell r="I381">
            <v>33.42</v>
          </cell>
          <cell r="J381" t="str">
            <v>-</v>
          </cell>
          <cell r="K381" t="str">
            <v>-</v>
          </cell>
          <cell r="L381" t="str">
            <v>-</v>
          </cell>
          <cell r="M381" t="str">
            <v>-</v>
          </cell>
          <cell r="O381">
            <v>42548</v>
          </cell>
          <cell r="P381">
            <v>22.15</v>
          </cell>
          <cell r="Q381">
            <v>23.17</v>
          </cell>
          <cell r="R381">
            <v>23.81</v>
          </cell>
          <cell r="S381">
            <v>23.6</v>
          </cell>
          <cell r="T381">
            <v>22.25</v>
          </cell>
          <cell r="U381">
            <v>22.36</v>
          </cell>
          <cell r="V381">
            <v>23.18</v>
          </cell>
          <cell r="AC381">
            <v>27.333606557377053</v>
          </cell>
          <cell r="AD381">
            <v>28.913415525114154</v>
          </cell>
          <cell r="AE381">
            <v>28.956575342465751</v>
          </cell>
          <cell r="AF381">
            <v>28.448493150684929</v>
          </cell>
          <cell r="AG381">
            <v>27.36191256830601</v>
          </cell>
          <cell r="AH381">
            <v>27.274264840182649</v>
          </cell>
          <cell r="AI381">
            <v>27.949315068493149</v>
          </cell>
        </row>
        <row r="382">
          <cell r="B382">
            <v>42547</v>
          </cell>
          <cell r="C382">
            <v>32.590000000000003</v>
          </cell>
          <cell r="D382">
            <v>35.880000000000003</v>
          </cell>
          <cell r="E382">
            <v>35.380000000000003</v>
          </cell>
          <cell r="F382">
            <v>34.61</v>
          </cell>
          <cell r="G382">
            <v>33.909999999999997</v>
          </cell>
          <cell r="H382">
            <v>33.65</v>
          </cell>
          <cell r="I382">
            <v>34.29</v>
          </cell>
          <cell r="J382" t="str">
            <v>-</v>
          </cell>
          <cell r="K382" t="str">
            <v>-</v>
          </cell>
          <cell r="L382" t="str">
            <v>-</v>
          </cell>
          <cell r="M382" t="str">
            <v>-</v>
          </cell>
          <cell r="O382">
            <v>42547</v>
          </cell>
          <cell r="P382">
            <v>21.65</v>
          </cell>
          <cell r="Q382">
            <v>23.24</v>
          </cell>
          <cell r="R382">
            <v>23.77</v>
          </cell>
          <cell r="S382">
            <v>23.64</v>
          </cell>
          <cell r="T382">
            <v>22.38</v>
          </cell>
          <cell r="U382">
            <v>22.46</v>
          </cell>
          <cell r="V382">
            <v>23.34</v>
          </cell>
          <cell r="AC382">
            <v>26.73142076502732</v>
          </cell>
          <cell r="AD382">
            <v>29.104036529680364</v>
          </cell>
          <cell r="AE382">
            <v>29.177397260273974</v>
          </cell>
          <cell r="AF382">
            <v>28.74931506849315</v>
          </cell>
          <cell r="AG382">
            <v>27.777468123861563</v>
          </cell>
          <cell r="AH382">
            <v>27.69221917808219</v>
          </cell>
          <cell r="AI382">
            <v>28.439999999999998</v>
          </cell>
        </row>
        <row r="383">
          <cell r="B383">
            <v>42546</v>
          </cell>
          <cell r="C383">
            <v>32.590000000000003</v>
          </cell>
          <cell r="D383">
            <v>35.880000000000003</v>
          </cell>
          <cell r="E383">
            <v>35.380000000000003</v>
          </cell>
          <cell r="F383">
            <v>34.61</v>
          </cell>
          <cell r="G383">
            <v>33.909999999999997</v>
          </cell>
          <cell r="H383">
            <v>33.65</v>
          </cell>
          <cell r="I383">
            <v>34.29</v>
          </cell>
          <cell r="J383" t="str">
            <v>-</v>
          </cell>
          <cell r="K383" t="str">
            <v>-</v>
          </cell>
          <cell r="L383" t="str">
            <v>-</v>
          </cell>
          <cell r="M383" t="str">
            <v>-</v>
          </cell>
          <cell r="O383">
            <v>42546</v>
          </cell>
          <cell r="P383">
            <v>21.65</v>
          </cell>
          <cell r="Q383">
            <v>23.24</v>
          </cell>
          <cell r="R383">
            <v>23.77</v>
          </cell>
          <cell r="S383">
            <v>23.64</v>
          </cell>
          <cell r="T383">
            <v>22.38</v>
          </cell>
          <cell r="U383">
            <v>22.46</v>
          </cell>
          <cell r="V383">
            <v>23.34</v>
          </cell>
          <cell r="AC383">
            <v>26.73142076502732</v>
          </cell>
          <cell r="AD383">
            <v>29.104036529680364</v>
          </cell>
          <cell r="AE383">
            <v>29.177397260273974</v>
          </cell>
          <cell r="AF383">
            <v>28.74931506849315</v>
          </cell>
          <cell r="AG383">
            <v>27.777468123861563</v>
          </cell>
          <cell r="AH383">
            <v>27.69221917808219</v>
          </cell>
          <cell r="AI383">
            <v>28.439999999999998</v>
          </cell>
        </row>
        <row r="384">
          <cell r="B384">
            <v>42545</v>
          </cell>
          <cell r="C384">
            <v>32.590000000000003</v>
          </cell>
          <cell r="D384">
            <v>35.880000000000003</v>
          </cell>
          <cell r="E384">
            <v>35.380000000000003</v>
          </cell>
          <cell r="F384">
            <v>34.61</v>
          </cell>
          <cell r="G384">
            <v>33.909999999999997</v>
          </cell>
          <cell r="H384">
            <v>33.65</v>
          </cell>
          <cell r="I384">
            <v>34.29</v>
          </cell>
          <cell r="J384" t="str">
            <v>-</v>
          </cell>
          <cell r="K384" t="str">
            <v>-</v>
          </cell>
          <cell r="L384" t="str">
            <v>-</v>
          </cell>
          <cell r="M384" t="str">
            <v>-</v>
          </cell>
          <cell r="O384">
            <v>42545</v>
          </cell>
          <cell r="P384">
            <v>21.65</v>
          </cell>
          <cell r="Q384">
            <v>23.24</v>
          </cell>
          <cell r="R384">
            <v>23.77</v>
          </cell>
          <cell r="S384">
            <v>23.64</v>
          </cell>
          <cell r="T384">
            <v>22.38</v>
          </cell>
          <cell r="U384">
            <v>22.46</v>
          </cell>
          <cell r="V384">
            <v>23.34</v>
          </cell>
          <cell r="AC384">
            <v>26.73142076502732</v>
          </cell>
          <cell r="AD384">
            <v>29.104036529680364</v>
          </cell>
          <cell r="AE384">
            <v>29.177397260273974</v>
          </cell>
          <cell r="AF384">
            <v>28.74931506849315</v>
          </cell>
          <cell r="AG384">
            <v>27.777468123861563</v>
          </cell>
          <cell r="AH384">
            <v>27.69221917808219</v>
          </cell>
          <cell r="AI384">
            <v>28.439999999999998</v>
          </cell>
        </row>
        <row r="385">
          <cell r="B385">
            <v>42544</v>
          </cell>
          <cell r="C385">
            <v>32.729999999999997</v>
          </cell>
          <cell r="D385">
            <v>35.520000000000003</v>
          </cell>
          <cell r="E385">
            <v>35.270000000000003</v>
          </cell>
          <cell r="F385">
            <v>34.71</v>
          </cell>
          <cell r="G385">
            <v>33.89</v>
          </cell>
          <cell r="H385">
            <v>33.729999999999997</v>
          </cell>
          <cell r="I385">
            <v>34.42</v>
          </cell>
          <cell r="J385" t="str">
            <v>-</v>
          </cell>
          <cell r="K385" t="str">
            <v>-</v>
          </cell>
          <cell r="L385" t="str">
            <v>-</v>
          </cell>
          <cell r="M385" t="str">
            <v>-</v>
          </cell>
          <cell r="O385">
            <v>42544</v>
          </cell>
          <cell r="P385">
            <v>22.08</v>
          </cell>
          <cell r="Q385">
            <v>23.56</v>
          </cell>
          <cell r="R385">
            <v>24.06</v>
          </cell>
          <cell r="S385">
            <v>24.14</v>
          </cell>
          <cell r="T385">
            <v>22.77</v>
          </cell>
          <cell r="U385">
            <v>22.9</v>
          </cell>
          <cell r="V385">
            <v>23.67</v>
          </cell>
          <cell r="AC385">
            <v>27.026721311475406</v>
          </cell>
          <cell r="AD385">
            <v>29.108566210045659</v>
          </cell>
          <cell r="AE385">
            <v>29.28109589041096</v>
          </cell>
          <cell r="AF385">
            <v>29.063013698630137</v>
          </cell>
          <cell r="AG385">
            <v>27.975537340619308</v>
          </cell>
          <cell r="AH385">
            <v>27.963890410958903</v>
          </cell>
          <cell r="AI385">
            <v>28.676849315068495</v>
          </cell>
        </row>
        <row r="386">
          <cell r="B386">
            <v>42543</v>
          </cell>
          <cell r="C386">
            <v>32.659999999999997</v>
          </cell>
          <cell r="D386">
            <v>36.1</v>
          </cell>
          <cell r="E386">
            <v>35.97</v>
          </cell>
          <cell r="F386">
            <v>35.44</v>
          </cell>
          <cell r="G386">
            <v>34.5</v>
          </cell>
          <cell r="H386">
            <v>34.18</v>
          </cell>
          <cell r="I386">
            <v>34.83</v>
          </cell>
          <cell r="J386" t="str">
            <v>-</v>
          </cell>
          <cell r="K386" t="str">
            <v>-</v>
          </cell>
          <cell r="L386" t="str">
            <v>-</v>
          </cell>
          <cell r="M386" t="str">
            <v>-</v>
          </cell>
          <cell r="O386">
            <v>42543</v>
          </cell>
          <cell r="P386">
            <v>21.67</v>
          </cell>
          <cell r="Q386">
            <v>23.57</v>
          </cell>
          <cell r="R386">
            <v>24.01</v>
          </cell>
          <cell r="S386">
            <v>24.18</v>
          </cell>
          <cell r="T386">
            <v>22.77</v>
          </cell>
          <cell r="U386">
            <v>22.76</v>
          </cell>
          <cell r="V386">
            <v>23.49</v>
          </cell>
          <cell r="AC386">
            <v>26.774644808743169</v>
          </cell>
          <cell r="AD386">
            <v>29.383004566210044</v>
          </cell>
          <cell r="AE386">
            <v>29.580410958904114</v>
          </cell>
          <cell r="AF386">
            <v>29.424383561643833</v>
          </cell>
          <cell r="AG386">
            <v>28.261092896174862</v>
          </cell>
          <cell r="AH386">
            <v>28.099762557077629</v>
          </cell>
          <cell r="AI386">
            <v>28.771643835616437</v>
          </cell>
        </row>
        <row r="387">
          <cell r="B387">
            <v>42542</v>
          </cell>
          <cell r="C387">
            <v>33.380000000000003</v>
          </cell>
          <cell r="D387">
            <v>35.65</v>
          </cell>
          <cell r="E387">
            <v>34.92</v>
          </cell>
          <cell r="F387">
            <v>34.04</v>
          </cell>
          <cell r="G387">
            <v>33.14</v>
          </cell>
          <cell r="H387">
            <v>32.89</v>
          </cell>
          <cell r="I387">
            <v>33.54</v>
          </cell>
          <cell r="J387" t="str">
            <v>-</v>
          </cell>
          <cell r="K387" t="str">
            <v>-</v>
          </cell>
          <cell r="L387" t="str">
            <v>-</v>
          </cell>
          <cell r="M387" t="str">
            <v>-</v>
          </cell>
          <cell r="O387">
            <v>42542</v>
          </cell>
          <cell r="P387">
            <v>22.31</v>
          </cell>
          <cell r="Q387">
            <v>23.58</v>
          </cell>
          <cell r="R387">
            <v>23.87</v>
          </cell>
          <cell r="S387">
            <v>23.89</v>
          </cell>
          <cell r="T387">
            <v>22.5</v>
          </cell>
          <cell r="U387">
            <v>22.52</v>
          </cell>
          <cell r="V387">
            <v>23.26</v>
          </cell>
          <cell r="AC387">
            <v>27.451803278688526</v>
          </cell>
          <cell r="AD387">
            <v>29.179598173515981</v>
          </cell>
          <cell r="AE387">
            <v>29.016575342465753</v>
          </cell>
          <cell r="AF387">
            <v>28.617397260273968</v>
          </cell>
          <cell r="AG387">
            <v>27.480837887067395</v>
          </cell>
          <cell r="AH387">
            <v>27.368803652968037</v>
          </cell>
          <cell r="AI387">
            <v>28.047945205479451</v>
          </cell>
        </row>
        <row r="388">
          <cell r="B388">
            <v>42541</v>
          </cell>
          <cell r="C388">
            <v>34.770000000000003</v>
          </cell>
          <cell r="D388">
            <v>37.020000000000003</v>
          </cell>
          <cell r="E388">
            <v>36.119999999999997</v>
          </cell>
          <cell r="F388">
            <v>35.28</v>
          </cell>
          <cell r="G388">
            <v>34.340000000000003</v>
          </cell>
          <cell r="H388">
            <v>33.96</v>
          </cell>
          <cell r="I388">
            <v>34.61</v>
          </cell>
          <cell r="J388" t="str">
            <v>-</v>
          </cell>
          <cell r="K388" t="str">
            <v>-</v>
          </cell>
          <cell r="L388" t="str">
            <v>-</v>
          </cell>
          <cell r="M388" t="str">
            <v>-</v>
          </cell>
          <cell r="O388">
            <v>42541</v>
          </cell>
          <cell r="P388">
            <v>22.82</v>
          </cell>
          <cell r="Q388">
            <v>24.11</v>
          </cell>
          <cell r="R388">
            <v>24.26</v>
          </cell>
          <cell r="S388">
            <v>24.23</v>
          </cell>
          <cell r="T388">
            <v>22.81</v>
          </cell>
          <cell r="U388">
            <v>22.76</v>
          </cell>
          <cell r="V388">
            <v>23.49</v>
          </cell>
          <cell r="AC388">
            <v>28.370546448087431</v>
          </cell>
          <cell r="AD388">
            <v>30.099296803652965</v>
          </cell>
          <cell r="AE388">
            <v>29.783835616438353</v>
          </cell>
          <cell r="AF388">
            <v>29.376575342465753</v>
          </cell>
          <cell r="AG388">
            <v>28.20746812386157</v>
          </cell>
          <cell r="AH388">
            <v>27.996894977168953</v>
          </cell>
          <cell r="AI388">
            <v>28.669178082191781</v>
          </cell>
        </row>
        <row r="389">
          <cell r="B389">
            <v>42540</v>
          </cell>
          <cell r="C389">
            <v>33.78</v>
          </cell>
          <cell r="D389">
            <v>36.04</v>
          </cell>
          <cell r="E389">
            <v>35.36</v>
          </cell>
          <cell r="F389">
            <v>34.69</v>
          </cell>
          <cell r="G389">
            <v>33.61</v>
          </cell>
          <cell r="H389">
            <v>33.28</v>
          </cell>
          <cell r="I389">
            <v>33.92</v>
          </cell>
          <cell r="J389" t="str">
            <v>-</v>
          </cell>
          <cell r="K389" t="str">
            <v>-</v>
          </cell>
          <cell r="L389" t="str">
            <v>-</v>
          </cell>
          <cell r="M389" t="str">
            <v>-</v>
          </cell>
          <cell r="O389">
            <v>42540</v>
          </cell>
          <cell r="P389">
            <v>22.01</v>
          </cell>
          <cell r="Q389">
            <v>23.39</v>
          </cell>
          <cell r="R389">
            <v>23.64</v>
          </cell>
          <cell r="S389">
            <v>23.73</v>
          </cell>
          <cell r="T389">
            <v>22.24</v>
          </cell>
          <cell r="U389">
            <v>22.21</v>
          </cell>
          <cell r="V389">
            <v>22.93</v>
          </cell>
          <cell r="AC389">
            <v>27.476939890710383</v>
          </cell>
          <cell r="AD389">
            <v>29.25867579908676</v>
          </cell>
          <cell r="AE389">
            <v>29.098630136986301</v>
          </cell>
          <cell r="AF389">
            <v>28.834657534246574</v>
          </cell>
          <cell r="AG389">
            <v>27.562568306010931</v>
          </cell>
          <cell r="AH389">
            <v>27.386109589041098</v>
          </cell>
          <cell r="AI389">
            <v>28.048630136986301</v>
          </cell>
        </row>
        <row r="390">
          <cell r="B390">
            <v>42539</v>
          </cell>
          <cell r="C390">
            <v>33.78</v>
          </cell>
          <cell r="D390">
            <v>36.04</v>
          </cell>
          <cell r="E390">
            <v>35.36</v>
          </cell>
          <cell r="F390">
            <v>34.69</v>
          </cell>
          <cell r="G390">
            <v>33.61</v>
          </cell>
          <cell r="H390">
            <v>33.28</v>
          </cell>
          <cell r="I390">
            <v>33.92</v>
          </cell>
          <cell r="J390" t="str">
            <v>-</v>
          </cell>
          <cell r="K390" t="str">
            <v>-</v>
          </cell>
          <cell r="L390" t="str">
            <v>-</v>
          </cell>
          <cell r="M390" t="str">
            <v>-</v>
          </cell>
          <cell r="O390">
            <v>42539</v>
          </cell>
          <cell r="P390">
            <v>22.01</v>
          </cell>
          <cell r="Q390">
            <v>23.39</v>
          </cell>
          <cell r="R390">
            <v>23.64</v>
          </cell>
          <cell r="S390">
            <v>23.73</v>
          </cell>
          <cell r="T390">
            <v>22.24</v>
          </cell>
          <cell r="U390">
            <v>22.21</v>
          </cell>
          <cell r="V390">
            <v>22.93</v>
          </cell>
          <cell r="AC390">
            <v>27.476939890710383</v>
          </cell>
          <cell r="AD390">
            <v>29.25867579908676</v>
          </cell>
          <cell r="AE390">
            <v>29.098630136986301</v>
          </cell>
          <cell r="AF390">
            <v>28.834657534246574</v>
          </cell>
          <cell r="AG390">
            <v>27.562568306010931</v>
          </cell>
          <cell r="AH390">
            <v>27.386109589041098</v>
          </cell>
          <cell r="AI390">
            <v>28.048630136986301</v>
          </cell>
        </row>
        <row r="391">
          <cell r="B391">
            <v>42538</v>
          </cell>
          <cell r="C391">
            <v>33.78</v>
          </cell>
          <cell r="D391">
            <v>36.04</v>
          </cell>
          <cell r="E391">
            <v>35.36</v>
          </cell>
          <cell r="F391">
            <v>34.69</v>
          </cell>
          <cell r="G391">
            <v>33.61</v>
          </cell>
          <cell r="H391">
            <v>33.28</v>
          </cell>
          <cell r="I391">
            <v>33.92</v>
          </cell>
          <cell r="J391" t="str">
            <v>-</v>
          </cell>
          <cell r="K391" t="str">
            <v>-</v>
          </cell>
          <cell r="L391" t="str">
            <v>-</v>
          </cell>
          <cell r="M391" t="str">
            <v>-</v>
          </cell>
          <cell r="O391">
            <v>42538</v>
          </cell>
          <cell r="P391">
            <v>22.01</v>
          </cell>
          <cell r="Q391">
            <v>23.39</v>
          </cell>
          <cell r="R391">
            <v>23.64</v>
          </cell>
          <cell r="S391">
            <v>23.73</v>
          </cell>
          <cell r="T391">
            <v>22.24</v>
          </cell>
          <cell r="U391">
            <v>22.21</v>
          </cell>
          <cell r="V391">
            <v>22.93</v>
          </cell>
          <cell r="AC391">
            <v>27.476939890710383</v>
          </cell>
          <cell r="AD391">
            <v>29.25867579908676</v>
          </cell>
          <cell r="AE391">
            <v>29.098630136986301</v>
          </cell>
          <cell r="AF391">
            <v>28.834657534246574</v>
          </cell>
          <cell r="AG391">
            <v>27.562568306010931</v>
          </cell>
          <cell r="AH391">
            <v>27.386109589041098</v>
          </cell>
          <cell r="AI391">
            <v>28.048630136986301</v>
          </cell>
        </row>
        <row r="392">
          <cell r="B392">
            <v>42537</v>
          </cell>
          <cell r="C392">
            <v>33.56</v>
          </cell>
          <cell r="D392">
            <v>36.619999999999997</v>
          </cell>
          <cell r="E392">
            <v>35.840000000000003</v>
          </cell>
          <cell r="F392">
            <v>34.96</v>
          </cell>
          <cell r="G392">
            <v>34.21</v>
          </cell>
          <cell r="H392">
            <v>33.93</v>
          </cell>
          <cell r="I392">
            <v>34.590000000000003</v>
          </cell>
          <cell r="J392" t="str">
            <v>-</v>
          </cell>
          <cell r="K392" t="str">
            <v>-</v>
          </cell>
          <cell r="L392" t="str">
            <v>-</v>
          </cell>
          <cell r="M392" t="str">
            <v>-</v>
          </cell>
          <cell r="O392">
            <v>42537</v>
          </cell>
          <cell r="P392">
            <v>22.04</v>
          </cell>
          <cell r="Q392">
            <v>23.28</v>
          </cell>
          <cell r="R392">
            <v>24.13</v>
          </cell>
          <cell r="S392">
            <v>23.26</v>
          </cell>
          <cell r="T392">
            <v>22.85</v>
          </cell>
          <cell r="U392">
            <v>22.87</v>
          </cell>
          <cell r="V392">
            <v>23.62</v>
          </cell>
          <cell r="AC392">
            <v>27.390819672131151</v>
          </cell>
          <cell r="AD392">
            <v>29.468785388127852</v>
          </cell>
          <cell r="AE392">
            <v>29.583972602739728</v>
          </cell>
          <cell r="AF392">
            <v>28.709315068493154</v>
          </cell>
          <cell r="AG392">
            <v>28.167887067395263</v>
          </cell>
          <cell r="AH392">
            <v>28.04143378995434</v>
          </cell>
          <cell r="AI392">
            <v>28.729315068493154</v>
          </cell>
        </row>
        <row r="393">
          <cell r="B393">
            <v>42536</v>
          </cell>
          <cell r="C393">
            <v>33.17</v>
          </cell>
          <cell r="D393">
            <v>35.700000000000003</v>
          </cell>
          <cell r="E393">
            <v>35.119999999999997</v>
          </cell>
          <cell r="F393">
            <v>34.5</v>
          </cell>
          <cell r="G393">
            <v>33.85</v>
          </cell>
          <cell r="H393">
            <v>33.590000000000003</v>
          </cell>
          <cell r="I393">
            <v>34.229999999999997</v>
          </cell>
          <cell r="J393" t="str">
            <v>-</v>
          </cell>
          <cell r="K393" t="str">
            <v>-</v>
          </cell>
          <cell r="L393" t="str">
            <v>-</v>
          </cell>
          <cell r="M393" t="str">
            <v>-</v>
          </cell>
          <cell r="O393">
            <v>42536</v>
          </cell>
          <cell r="P393">
            <v>21.8</v>
          </cell>
          <cell r="Q393">
            <v>22.78</v>
          </cell>
          <cell r="R393">
            <v>23.71</v>
          </cell>
          <cell r="S393">
            <v>22.91</v>
          </cell>
          <cell r="T393">
            <v>22.56</v>
          </cell>
          <cell r="U393">
            <v>22.59</v>
          </cell>
          <cell r="V393">
            <v>23.32</v>
          </cell>
          <cell r="AC393">
            <v>27.081147540983604</v>
          </cell>
          <cell r="AD393">
            <v>28.773936073059364</v>
          </cell>
          <cell r="AE393">
            <v>29.024246575342463</v>
          </cell>
          <cell r="AF393">
            <v>28.308082191780819</v>
          </cell>
          <cell r="AG393">
            <v>27.845118397085614</v>
          </cell>
          <cell r="AH393">
            <v>27.733378995433792</v>
          </cell>
          <cell r="AI393">
            <v>28.401369863013699</v>
          </cell>
        </row>
        <row r="394">
          <cell r="B394">
            <v>42535</v>
          </cell>
          <cell r="C394">
            <v>33.630000000000003</v>
          </cell>
          <cell r="D394">
            <v>36.04</v>
          </cell>
          <cell r="E394">
            <v>35.04</v>
          </cell>
          <cell r="F394">
            <v>34.369999999999997</v>
          </cell>
          <cell r="G394">
            <v>33.630000000000003</v>
          </cell>
          <cell r="H394">
            <v>33.33</v>
          </cell>
          <cell r="I394">
            <v>33.96</v>
          </cell>
          <cell r="J394" t="str">
            <v>-</v>
          </cell>
          <cell r="K394" t="str">
            <v>-</v>
          </cell>
          <cell r="L394" t="str">
            <v>-</v>
          </cell>
          <cell r="M394" t="str">
            <v>-</v>
          </cell>
          <cell r="O394">
            <v>42535</v>
          </cell>
          <cell r="P394">
            <v>21.96</v>
          </cell>
          <cell r="Q394">
            <v>22.82</v>
          </cell>
          <cell r="R394">
            <v>23.61</v>
          </cell>
          <cell r="S394">
            <v>22.79</v>
          </cell>
          <cell r="T394">
            <v>22.5</v>
          </cell>
          <cell r="U394">
            <v>22.49</v>
          </cell>
          <cell r="V394">
            <v>23.21</v>
          </cell>
          <cell r="AC394">
            <v>27.380491803278694</v>
          </cell>
          <cell r="AD394">
            <v>28.953114155251143</v>
          </cell>
          <cell r="AE394">
            <v>28.933561643835617</v>
          </cell>
          <cell r="AF394">
            <v>28.183424657534246</v>
          </cell>
          <cell r="AG394">
            <v>27.710218579234972</v>
          </cell>
          <cell r="AH394">
            <v>27.558566210045658</v>
          </cell>
          <cell r="AI394">
            <v>28.216849315068497</v>
          </cell>
        </row>
        <row r="395">
          <cell r="B395">
            <v>42534</v>
          </cell>
          <cell r="C395">
            <v>34.159999999999997</v>
          </cell>
          <cell r="D395">
            <v>36.130000000000003</v>
          </cell>
          <cell r="E395">
            <v>35.049999999999997</v>
          </cell>
          <cell r="F395">
            <v>34.119999999999997</v>
          </cell>
          <cell r="G395">
            <v>33.299999999999997</v>
          </cell>
          <cell r="H395">
            <v>33.07</v>
          </cell>
          <cell r="I395">
            <v>33.74</v>
          </cell>
          <cell r="J395" t="str">
            <v>-</v>
          </cell>
          <cell r="K395" t="str">
            <v>-</v>
          </cell>
          <cell r="L395" t="str">
            <v>-</v>
          </cell>
          <cell r="M395" t="str">
            <v>-</v>
          </cell>
          <cell r="O395">
            <v>42534</v>
          </cell>
          <cell r="P395">
            <v>21.64</v>
          </cell>
          <cell r="Q395">
            <v>22.47</v>
          </cell>
          <cell r="R395">
            <v>23.16</v>
          </cell>
          <cell r="S395">
            <v>22.3</v>
          </cell>
          <cell r="T395">
            <v>22.04</v>
          </cell>
          <cell r="U395">
            <v>22.08</v>
          </cell>
          <cell r="V395">
            <v>22.81</v>
          </cell>
          <cell r="AC395">
            <v>27.455300546448086</v>
          </cell>
          <cell r="AD395">
            <v>28.80724200913242</v>
          </cell>
          <cell r="AE395">
            <v>28.697808219178082</v>
          </cell>
          <cell r="AF395">
            <v>27.805205479452052</v>
          </cell>
          <cell r="AG395">
            <v>27.311074681238612</v>
          </cell>
          <cell r="AH395">
            <v>27.218703196347033</v>
          </cell>
          <cell r="AI395">
            <v>27.900684931506849</v>
          </cell>
        </row>
        <row r="396">
          <cell r="B396">
            <v>42533</v>
          </cell>
          <cell r="C396">
            <v>33.86</v>
          </cell>
          <cell r="D396">
            <v>36.880000000000003</v>
          </cell>
          <cell r="E396">
            <v>35.76</v>
          </cell>
          <cell r="F396">
            <v>35.049999999999997</v>
          </cell>
          <cell r="G396">
            <v>34.33</v>
          </cell>
          <cell r="H396">
            <v>34.06</v>
          </cell>
          <cell r="I396">
            <v>34.700000000000003</v>
          </cell>
          <cell r="J396" t="str">
            <v>-</v>
          </cell>
          <cell r="K396" t="str">
            <v>-</v>
          </cell>
          <cell r="L396" t="str">
            <v>-</v>
          </cell>
          <cell r="M396" t="str">
            <v>-</v>
          </cell>
          <cell r="O396">
            <v>42533</v>
          </cell>
          <cell r="P396">
            <v>21.99</v>
          </cell>
          <cell r="Q396">
            <v>23.36</v>
          </cell>
          <cell r="R396">
            <v>24.21</v>
          </cell>
          <cell r="S396">
            <v>23.47</v>
          </cell>
          <cell r="T396">
            <v>23.26</v>
          </cell>
          <cell r="U396">
            <v>23.28</v>
          </cell>
          <cell r="V396">
            <v>24.01</v>
          </cell>
          <cell r="AC396">
            <v>27.503387978142076</v>
          </cell>
          <cell r="AD396">
            <v>29.632292237442922</v>
          </cell>
          <cell r="AE396">
            <v>29.589452054794517</v>
          </cell>
          <cell r="AF396">
            <v>28.863424657534242</v>
          </cell>
          <cell r="AG396">
            <v>28.442131147540984</v>
          </cell>
          <cell r="AH396">
            <v>28.320511415525115</v>
          </cell>
          <cell r="AI396">
            <v>28.98890410958904</v>
          </cell>
        </row>
        <row r="397">
          <cell r="B397">
            <v>42532</v>
          </cell>
          <cell r="C397">
            <v>33.86</v>
          </cell>
          <cell r="D397">
            <v>36.880000000000003</v>
          </cell>
          <cell r="E397">
            <v>35.76</v>
          </cell>
          <cell r="F397">
            <v>35.049999999999997</v>
          </cell>
          <cell r="G397">
            <v>34.33</v>
          </cell>
          <cell r="H397">
            <v>34.06</v>
          </cell>
          <cell r="I397">
            <v>34.700000000000003</v>
          </cell>
          <cell r="J397" t="str">
            <v>-</v>
          </cell>
          <cell r="K397" t="str">
            <v>-</v>
          </cell>
          <cell r="L397" t="str">
            <v>-</v>
          </cell>
          <cell r="M397" t="str">
            <v>-</v>
          </cell>
          <cell r="O397">
            <v>42532</v>
          </cell>
          <cell r="P397">
            <v>21.99</v>
          </cell>
          <cell r="Q397">
            <v>23.36</v>
          </cell>
          <cell r="R397">
            <v>24.21</v>
          </cell>
          <cell r="S397">
            <v>23.47</v>
          </cell>
          <cell r="T397">
            <v>23.26</v>
          </cell>
          <cell r="U397">
            <v>23.28</v>
          </cell>
          <cell r="V397">
            <v>24.01</v>
          </cell>
          <cell r="AC397">
            <v>27.503387978142076</v>
          </cell>
          <cell r="AD397">
            <v>29.632292237442922</v>
          </cell>
          <cell r="AE397">
            <v>29.589452054794517</v>
          </cell>
          <cell r="AF397">
            <v>28.863424657534242</v>
          </cell>
          <cell r="AG397">
            <v>28.442131147540984</v>
          </cell>
          <cell r="AH397">
            <v>28.320511415525115</v>
          </cell>
          <cell r="AI397">
            <v>28.98890410958904</v>
          </cell>
        </row>
        <row r="398">
          <cell r="B398">
            <v>42531</v>
          </cell>
          <cell r="C398">
            <v>33.86</v>
          </cell>
          <cell r="D398">
            <v>36.880000000000003</v>
          </cell>
          <cell r="E398">
            <v>35.76</v>
          </cell>
          <cell r="F398">
            <v>35.049999999999997</v>
          </cell>
          <cell r="G398">
            <v>34.33</v>
          </cell>
          <cell r="H398">
            <v>34.06</v>
          </cell>
          <cell r="I398">
            <v>34.700000000000003</v>
          </cell>
          <cell r="J398" t="str">
            <v>-</v>
          </cell>
          <cell r="K398" t="str">
            <v>-</v>
          </cell>
          <cell r="L398" t="str">
            <v>-</v>
          </cell>
          <cell r="M398" t="str">
            <v>-</v>
          </cell>
          <cell r="O398">
            <v>42531</v>
          </cell>
          <cell r="P398">
            <v>21.99</v>
          </cell>
          <cell r="Q398">
            <v>23.36</v>
          </cell>
          <cell r="R398">
            <v>24.21</v>
          </cell>
          <cell r="S398">
            <v>23.47</v>
          </cell>
          <cell r="T398">
            <v>23.26</v>
          </cell>
          <cell r="U398">
            <v>23.28</v>
          </cell>
          <cell r="V398">
            <v>24.01</v>
          </cell>
          <cell r="AC398">
            <v>27.503387978142076</v>
          </cell>
          <cell r="AD398">
            <v>29.632292237442922</v>
          </cell>
          <cell r="AE398">
            <v>29.589452054794517</v>
          </cell>
          <cell r="AF398">
            <v>28.863424657534242</v>
          </cell>
          <cell r="AG398">
            <v>28.442131147540984</v>
          </cell>
          <cell r="AH398">
            <v>28.320511415525115</v>
          </cell>
          <cell r="AI398">
            <v>28.98890410958904</v>
          </cell>
        </row>
        <row r="399">
          <cell r="B399">
            <v>42530</v>
          </cell>
          <cell r="C399">
            <v>34.54</v>
          </cell>
          <cell r="D399">
            <v>36.479999999999997</v>
          </cell>
          <cell r="E399">
            <v>34.99</v>
          </cell>
          <cell r="F399">
            <v>34.369999999999997</v>
          </cell>
          <cell r="G399">
            <v>33.69</v>
          </cell>
          <cell r="H399">
            <v>33.4</v>
          </cell>
          <cell r="I399">
            <v>34.090000000000003</v>
          </cell>
          <cell r="J399" t="str">
            <v>-</v>
          </cell>
          <cell r="K399" t="str">
            <v>-</v>
          </cell>
          <cell r="L399" t="str">
            <v>-</v>
          </cell>
          <cell r="M399" t="str">
            <v>-</v>
          </cell>
          <cell r="O399">
            <v>42530</v>
          </cell>
          <cell r="P399">
            <v>22.42</v>
          </cell>
          <cell r="Q399">
            <v>22.98</v>
          </cell>
          <cell r="R399">
            <v>23.68</v>
          </cell>
          <cell r="S399">
            <v>22.79</v>
          </cell>
          <cell r="T399">
            <v>22.6</v>
          </cell>
          <cell r="U399">
            <v>22.61</v>
          </cell>
          <cell r="V399">
            <v>23.37</v>
          </cell>
          <cell r="AC399">
            <v>28.049508196721312</v>
          </cell>
          <cell r="AD399">
            <v>29.243013698630136</v>
          </cell>
          <cell r="AE399">
            <v>28.947671232876711</v>
          </cell>
          <cell r="AF399">
            <v>28.183424657534246</v>
          </cell>
          <cell r="AG399">
            <v>27.791493624772315</v>
          </cell>
          <cell r="AH399">
            <v>27.655187214611871</v>
          </cell>
          <cell r="AI399">
            <v>28.36287671232877</v>
          </cell>
        </row>
        <row r="400">
          <cell r="B400">
            <v>42529</v>
          </cell>
          <cell r="C400">
            <v>33.21</v>
          </cell>
          <cell r="D400">
            <v>36.43</v>
          </cell>
          <cell r="E400">
            <v>35.36</v>
          </cell>
          <cell r="F400">
            <v>34.869999999999997</v>
          </cell>
          <cell r="G400">
            <v>34.200000000000003</v>
          </cell>
          <cell r="H400">
            <v>33.92</v>
          </cell>
          <cell r="I400">
            <v>34.53</v>
          </cell>
          <cell r="J400" t="str">
            <v>-</v>
          </cell>
          <cell r="K400" t="str">
            <v>-</v>
          </cell>
          <cell r="L400" t="str">
            <v>-</v>
          </cell>
          <cell r="M400" t="str">
            <v>-</v>
          </cell>
          <cell r="O400">
            <v>42529</v>
          </cell>
          <cell r="P400">
            <v>21.31</v>
          </cell>
          <cell r="Q400">
            <v>22.5</v>
          </cell>
          <cell r="R400">
            <v>23.74</v>
          </cell>
          <cell r="S400">
            <v>22.83</v>
          </cell>
          <cell r="T400">
            <v>22.65</v>
          </cell>
          <cell r="U400">
            <v>22.68</v>
          </cell>
          <cell r="V400">
            <v>23.37</v>
          </cell>
          <cell r="AC400">
            <v>26.837322404371587</v>
          </cell>
          <cell r="AD400">
            <v>28.962502283105021</v>
          </cell>
          <cell r="AE400">
            <v>29.152054794520549</v>
          </cell>
          <cell r="AF400">
            <v>28.43767123287671</v>
          </cell>
          <cell r="AG400">
            <v>28.056830601092898</v>
          </cell>
          <cell r="AH400">
            <v>27.935598173515984</v>
          </cell>
          <cell r="AI400">
            <v>28.567808219178083</v>
          </cell>
        </row>
        <row r="401">
          <cell r="B401">
            <v>42528</v>
          </cell>
          <cell r="C401">
            <v>33.479999999999997</v>
          </cell>
          <cell r="D401">
            <v>35.74</v>
          </cell>
          <cell r="E401">
            <v>34.840000000000003</v>
          </cell>
          <cell r="F401">
            <v>34.46</v>
          </cell>
          <cell r="G401">
            <v>33.729999999999997</v>
          </cell>
          <cell r="H401">
            <v>33.4</v>
          </cell>
          <cell r="I401">
            <v>34.06</v>
          </cell>
          <cell r="J401" t="str">
            <v>-</v>
          </cell>
          <cell r="K401" t="str">
            <v>-</v>
          </cell>
          <cell r="L401" t="str">
            <v>-</v>
          </cell>
          <cell r="M401" t="str">
            <v>-</v>
          </cell>
          <cell r="O401">
            <v>42528</v>
          </cell>
          <cell r="P401">
            <v>21.23</v>
          </cell>
          <cell r="Q401">
            <v>23.05</v>
          </cell>
          <cell r="R401">
            <v>23.16</v>
          </cell>
          <cell r="S401">
            <v>22.64</v>
          </cell>
          <cell r="T401">
            <v>22.43</v>
          </cell>
          <cell r="U401">
            <v>22.44</v>
          </cell>
          <cell r="V401">
            <v>23.15</v>
          </cell>
          <cell r="AC401">
            <v>26.919890710382514</v>
          </cell>
          <cell r="AD401">
            <v>28.937232876712333</v>
          </cell>
          <cell r="AE401">
            <v>28.6</v>
          </cell>
          <cell r="AF401">
            <v>28.145205479452056</v>
          </cell>
          <cell r="AG401">
            <v>27.719799635701271</v>
          </cell>
          <cell r="AH401">
            <v>27.564675799086757</v>
          </cell>
          <cell r="AI401">
            <v>28.2313698630137</v>
          </cell>
        </row>
        <row r="402">
          <cell r="B402">
            <v>42527</v>
          </cell>
          <cell r="C402">
            <v>33.03</v>
          </cell>
          <cell r="D402">
            <v>35.06</v>
          </cell>
          <cell r="E402">
            <v>34.46</v>
          </cell>
          <cell r="F402">
            <v>33.99</v>
          </cell>
          <cell r="G402">
            <v>33.21</v>
          </cell>
          <cell r="H402">
            <v>32.950000000000003</v>
          </cell>
          <cell r="I402">
            <v>33.56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O402">
            <v>42527</v>
          </cell>
          <cell r="P402">
            <v>21.22</v>
          </cell>
          <cell r="Q402">
            <v>22.55</v>
          </cell>
          <cell r="R402">
            <v>22.86</v>
          </cell>
          <cell r="S402">
            <v>22.29</v>
          </cell>
          <cell r="T402">
            <v>22.05</v>
          </cell>
          <cell r="U402">
            <v>22.1</v>
          </cell>
          <cell r="V402">
            <v>22.77</v>
          </cell>
          <cell r="AC402">
            <v>26.705519125683058</v>
          </cell>
          <cell r="AD402">
            <v>28.353726027397261</v>
          </cell>
          <cell r="AE402">
            <v>28.262739726027402</v>
          </cell>
          <cell r="AF402">
            <v>27.739315068493152</v>
          </cell>
          <cell r="AG402">
            <v>27.274262295081968</v>
          </cell>
          <cell r="AH402">
            <v>27.173242009132423</v>
          </cell>
          <cell r="AI402">
            <v>27.795479452054796</v>
          </cell>
        </row>
        <row r="403">
          <cell r="B403">
            <v>42526</v>
          </cell>
          <cell r="C403">
            <v>32.33</v>
          </cell>
          <cell r="D403">
            <v>34.840000000000003</v>
          </cell>
          <cell r="E403">
            <v>34.840000000000003</v>
          </cell>
          <cell r="F403">
            <v>34.33</v>
          </cell>
          <cell r="G403">
            <v>33.590000000000003</v>
          </cell>
          <cell r="H403">
            <v>33.33</v>
          </cell>
          <cell r="I403">
            <v>33.97</v>
          </cell>
          <cell r="J403" t="str">
            <v>-</v>
          </cell>
          <cell r="K403" t="str">
            <v>-</v>
          </cell>
          <cell r="L403" t="str">
            <v>-</v>
          </cell>
          <cell r="M403" t="str">
            <v>-</v>
          </cell>
          <cell r="O403">
            <v>42526</v>
          </cell>
          <cell r="P403">
            <v>20.96</v>
          </cell>
          <cell r="Q403">
            <v>22.32</v>
          </cell>
          <cell r="R403">
            <v>23.3</v>
          </cell>
          <cell r="S403">
            <v>22.66</v>
          </cell>
          <cell r="T403">
            <v>22.43</v>
          </cell>
          <cell r="U403">
            <v>22.49</v>
          </cell>
          <cell r="V403">
            <v>23.19</v>
          </cell>
          <cell r="AC403">
            <v>26.241147540983604</v>
          </cell>
          <cell r="AD403">
            <v>28.128365296803654</v>
          </cell>
          <cell r="AE403">
            <v>28.674794520547948</v>
          </cell>
          <cell r="AF403">
            <v>28.095342465753426</v>
          </cell>
          <cell r="AG403">
            <v>27.654262295081967</v>
          </cell>
          <cell r="AH403">
            <v>27.558566210045658</v>
          </cell>
          <cell r="AI403">
            <v>28.210821917808222</v>
          </cell>
        </row>
        <row r="404">
          <cell r="B404">
            <v>42525</v>
          </cell>
          <cell r="C404">
            <v>32.33</v>
          </cell>
          <cell r="D404">
            <v>34.840000000000003</v>
          </cell>
          <cell r="E404">
            <v>34.840000000000003</v>
          </cell>
          <cell r="F404">
            <v>34.33</v>
          </cell>
          <cell r="G404">
            <v>33.590000000000003</v>
          </cell>
          <cell r="H404">
            <v>33.33</v>
          </cell>
          <cell r="I404">
            <v>33.97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O404">
            <v>42525</v>
          </cell>
          <cell r="P404">
            <v>20.96</v>
          </cell>
          <cell r="Q404">
            <v>22.32</v>
          </cell>
          <cell r="R404">
            <v>23.3</v>
          </cell>
          <cell r="S404">
            <v>22.66</v>
          </cell>
          <cell r="T404">
            <v>22.43</v>
          </cell>
          <cell r="U404">
            <v>22.49</v>
          </cell>
          <cell r="V404">
            <v>23.19</v>
          </cell>
          <cell r="AC404">
            <v>26.241147540983604</v>
          </cell>
          <cell r="AD404">
            <v>28.128365296803654</v>
          </cell>
          <cell r="AE404">
            <v>28.674794520547948</v>
          </cell>
          <cell r="AF404">
            <v>28.095342465753426</v>
          </cell>
          <cell r="AG404">
            <v>27.654262295081967</v>
          </cell>
          <cell r="AH404">
            <v>27.558566210045658</v>
          </cell>
          <cell r="AI404">
            <v>28.210821917808222</v>
          </cell>
        </row>
        <row r="405">
          <cell r="B405">
            <v>42524</v>
          </cell>
          <cell r="C405">
            <v>32.33</v>
          </cell>
          <cell r="D405">
            <v>34.840000000000003</v>
          </cell>
          <cell r="E405">
            <v>34.840000000000003</v>
          </cell>
          <cell r="F405">
            <v>34.33</v>
          </cell>
          <cell r="G405">
            <v>33.590000000000003</v>
          </cell>
          <cell r="H405">
            <v>33.33</v>
          </cell>
          <cell r="I405">
            <v>33.97</v>
          </cell>
          <cell r="J405" t="str">
            <v>-</v>
          </cell>
          <cell r="K405" t="str">
            <v>-</v>
          </cell>
          <cell r="L405" t="str">
            <v>-</v>
          </cell>
          <cell r="M405" t="str">
            <v>-</v>
          </cell>
          <cell r="O405">
            <v>42524</v>
          </cell>
          <cell r="P405">
            <v>20.96</v>
          </cell>
          <cell r="Q405">
            <v>22.32</v>
          </cell>
          <cell r="R405">
            <v>23.3</v>
          </cell>
          <cell r="S405">
            <v>22.66</v>
          </cell>
          <cell r="T405">
            <v>22.43</v>
          </cell>
          <cell r="U405">
            <v>22.49</v>
          </cell>
          <cell r="V405">
            <v>23.19</v>
          </cell>
          <cell r="AC405">
            <v>26.241147540983604</v>
          </cell>
          <cell r="AD405">
            <v>28.128365296803654</v>
          </cell>
          <cell r="AE405">
            <v>28.674794520547948</v>
          </cell>
          <cell r="AF405">
            <v>28.095342465753426</v>
          </cell>
          <cell r="AG405">
            <v>27.654262295081967</v>
          </cell>
          <cell r="AH405">
            <v>27.558566210045658</v>
          </cell>
          <cell r="AI405">
            <v>28.210821917808222</v>
          </cell>
        </row>
        <row r="406">
          <cell r="B406">
            <v>42523</v>
          </cell>
          <cell r="C406">
            <v>32.61</v>
          </cell>
          <cell r="D406">
            <v>34.74</v>
          </cell>
          <cell r="E406">
            <v>34.409999999999997</v>
          </cell>
          <cell r="F406">
            <v>34.380000000000003</v>
          </cell>
          <cell r="G406">
            <v>33.6</v>
          </cell>
          <cell r="H406">
            <v>33.32</v>
          </cell>
          <cell r="I406">
            <v>33.86</v>
          </cell>
          <cell r="J406" t="str">
            <v>-</v>
          </cell>
          <cell r="K406" t="str">
            <v>-</v>
          </cell>
          <cell r="L406" t="str">
            <v>-</v>
          </cell>
          <cell r="M406" t="str">
            <v>-</v>
          </cell>
          <cell r="O406">
            <v>42523</v>
          </cell>
          <cell r="P406">
            <v>21</v>
          </cell>
          <cell r="Q406">
            <v>22.27</v>
          </cell>
          <cell r="R406">
            <v>23.18</v>
          </cell>
          <cell r="S406">
            <v>22.54</v>
          </cell>
          <cell r="T406">
            <v>22.29</v>
          </cell>
          <cell r="U406">
            <v>22.32</v>
          </cell>
          <cell r="V406">
            <v>22.96</v>
          </cell>
          <cell r="AC406">
            <v>26.392622950819671</v>
          </cell>
          <cell r="AD406">
            <v>28.055168949771694</v>
          </cell>
          <cell r="AE406">
            <v>28.410410958904109</v>
          </cell>
          <cell r="AF406">
            <v>28.054520547945209</v>
          </cell>
          <cell r="AG406">
            <v>27.584480874316942</v>
          </cell>
          <cell r="AH406">
            <v>27.463378995433793</v>
          </cell>
          <cell r="AI406">
            <v>28.03671232876712</v>
          </cell>
        </row>
        <row r="407">
          <cell r="B407">
            <v>42522</v>
          </cell>
          <cell r="C407">
            <v>32.090000000000003</v>
          </cell>
          <cell r="D407">
            <v>34.15</v>
          </cell>
          <cell r="E407">
            <v>33.799999999999997</v>
          </cell>
          <cell r="F407">
            <v>33.79</v>
          </cell>
          <cell r="G407">
            <v>33.130000000000003</v>
          </cell>
          <cell r="H407">
            <v>32.92</v>
          </cell>
          <cell r="I407">
            <v>33.61</v>
          </cell>
          <cell r="J407" t="str">
            <v>-</v>
          </cell>
          <cell r="K407" t="str">
            <v>-</v>
          </cell>
          <cell r="L407" t="str">
            <v>-</v>
          </cell>
          <cell r="M407" t="str">
            <v>-</v>
          </cell>
          <cell r="O407">
            <v>42522</v>
          </cell>
          <cell r="P407">
            <v>20.75</v>
          </cell>
          <cell r="Q407">
            <v>21.83</v>
          </cell>
          <cell r="R407">
            <v>22.59</v>
          </cell>
          <cell r="S407">
            <v>22</v>
          </cell>
          <cell r="T407">
            <v>21.82</v>
          </cell>
          <cell r="U407">
            <v>21.91</v>
          </cell>
          <cell r="V407">
            <v>22.63</v>
          </cell>
          <cell r="AC407">
            <v>26.017213114754099</v>
          </cell>
          <cell r="AD407">
            <v>27.545579908675798</v>
          </cell>
          <cell r="AE407">
            <v>27.811095890410961</v>
          </cell>
          <cell r="AF407">
            <v>27.491232876712328</v>
          </cell>
          <cell r="AG407">
            <v>27.114480874316939</v>
          </cell>
          <cell r="AH407">
            <v>27.058054794520547</v>
          </cell>
          <cell r="AI407">
            <v>27.743972602739724</v>
          </cell>
        </row>
        <row r="408">
          <cell r="B408">
            <v>42521</v>
          </cell>
          <cell r="C408">
            <v>32.01</v>
          </cell>
          <cell r="D408">
            <v>34.36</v>
          </cell>
          <cell r="E408">
            <v>34.04</v>
          </cell>
          <cell r="F408">
            <v>34.03</v>
          </cell>
          <cell r="G408">
            <v>33.31</v>
          </cell>
          <cell r="H408">
            <v>33.020000000000003</v>
          </cell>
          <cell r="I408">
            <v>33.64</v>
          </cell>
          <cell r="J408" t="str">
            <v>-</v>
          </cell>
          <cell r="K408" t="str">
            <v>-</v>
          </cell>
          <cell r="L408" t="str">
            <v>-</v>
          </cell>
          <cell r="M408" t="str">
            <v>-</v>
          </cell>
          <cell r="O408">
            <v>42521</v>
          </cell>
          <cell r="P408">
            <v>20.72</v>
          </cell>
          <cell r="Q408">
            <v>22.09</v>
          </cell>
          <cell r="R408">
            <v>22.94</v>
          </cell>
          <cell r="S408">
            <v>22.34</v>
          </cell>
          <cell r="T408">
            <v>22.21</v>
          </cell>
          <cell r="U408">
            <v>22.24</v>
          </cell>
          <cell r="V408">
            <v>22.92</v>
          </cell>
          <cell r="AC408">
            <v>25.963989071038249</v>
          </cell>
          <cell r="AD408">
            <v>27.782383561643833</v>
          </cell>
          <cell r="AE408">
            <v>28.109863013698629</v>
          </cell>
          <cell r="AF408">
            <v>27.784657534246573</v>
          </cell>
          <cell r="AG408">
            <v>27.406174863387982</v>
          </cell>
          <cell r="AH408">
            <v>27.280511415525115</v>
          </cell>
          <cell r="AI408">
            <v>27.912876712328771</v>
          </cell>
        </row>
        <row r="409">
          <cell r="B409">
            <v>42520</v>
          </cell>
          <cell r="C409">
            <v>31.27</v>
          </cell>
          <cell r="D409">
            <v>34.01</v>
          </cell>
          <cell r="E409">
            <v>33.78</v>
          </cell>
          <cell r="F409">
            <v>33.85</v>
          </cell>
          <cell r="G409">
            <v>33.08</v>
          </cell>
          <cell r="H409">
            <v>32.770000000000003</v>
          </cell>
          <cell r="I409">
            <v>33.43</v>
          </cell>
          <cell r="J409" t="str">
            <v>-</v>
          </cell>
          <cell r="K409" t="str">
            <v>-</v>
          </cell>
          <cell r="L409" t="str">
            <v>-</v>
          </cell>
          <cell r="M409" t="str">
            <v>-</v>
          </cell>
          <cell r="O409">
            <v>42520</v>
          </cell>
          <cell r="P409">
            <v>20.38</v>
          </cell>
          <cell r="Q409">
            <v>21.89</v>
          </cell>
          <cell r="R409">
            <v>22.48</v>
          </cell>
          <cell r="S409">
            <v>22.09</v>
          </cell>
          <cell r="T409">
            <v>21.92</v>
          </cell>
          <cell r="U409">
            <v>21.93</v>
          </cell>
          <cell r="V409">
            <v>22.65</v>
          </cell>
          <cell r="AC409">
            <v>25.438196721311474</v>
          </cell>
          <cell r="AD409">
            <v>27.512794520547942</v>
          </cell>
          <cell r="AE409">
            <v>27.743013698630136</v>
          </cell>
          <cell r="AF409">
            <v>27.567260273972604</v>
          </cell>
          <cell r="AG409">
            <v>27.144262295081969</v>
          </cell>
          <cell r="AH409">
            <v>26.998566210045663</v>
          </cell>
          <cell r="AI409">
            <v>27.670821917808219</v>
          </cell>
        </row>
        <row r="410">
          <cell r="B410">
            <v>42519</v>
          </cell>
          <cell r="C410">
            <v>31.27</v>
          </cell>
          <cell r="D410">
            <v>34.01</v>
          </cell>
          <cell r="E410">
            <v>33.78</v>
          </cell>
          <cell r="F410">
            <v>33.85</v>
          </cell>
          <cell r="G410">
            <v>33.08</v>
          </cell>
          <cell r="H410">
            <v>32.770000000000003</v>
          </cell>
          <cell r="I410">
            <v>33.43</v>
          </cell>
          <cell r="J410" t="str">
            <v>-</v>
          </cell>
          <cell r="K410" t="str">
            <v>-</v>
          </cell>
          <cell r="L410" t="str">
            <v>-</v>
          </cell>
          <cell r="M410" t="str">
            <v>-</v>
          </cell>
          <cell r="O410">
            <v>42519</v>
          </cell>
          <cell r="P410">
            <v>20.38</v>
          </cell>
          <cell r="Q410">
            <v>21.89</v>
          </cell>
          <cell r="R410">
            <v>22.48</v>
          </cell>
          <cell r="S410">
            <v>22.09</v>
          </cell>
          <cell r="T410">
            <v>21.92</v>
          </cell>
          <cell r="U410">
            <v>21.93</v>
          </cell>
          <cell r="V410">
            <v>22.65</v>
          </cell>
          <cell r="AC410">
            <v>25.438196721311474</v>
          </cell>
          <cell r="AD410">
            <v>27.512794520547942</v>
          </cell>
          <cell r="AE410">
            <v>27.743013698630136</v>
          </cell>
          <cell r="AF410">
            <v>27.567260273972604</v>
          </cell>
          <cell r="AG410">
            <v>27.144262295081969</v>
          </cell>
          <cell r="AH410">
            <v>26.998566210045663</v>
          </cell>
          <cell r="AI410">
            <v>27.670821917808219</v>
          </cell>
        </row>
        <row r="411">
          <cell r="B411">
            <v>42518</v>
          </cell>
          <cell r="C411">
            <v>31.27</v>
          </cell>
          <cell r="D411">
            <v>34.01</v>
          </cell>
          <cell r="E411">
            <v>33.78</v>
          </cell>
          <cell r="F411">
            <v>33.85</v>
          </cell>
          <cell r="G411">
            <v>33.08</v>
          </cell>
          <cell r="H411">
            <v>32.770000000000003</v>
          </cell>
          <cell r="I411">
            <v>33.43</v>
          </cell>
          <cell r="J411" t="str">
            <v>-</v>
          </cell>
          <cell r="K411" t="str">
            <v>-</v>
          </cell>
          <cell r="L411" t="str">
            <v>-</v>
          </cell>
          <cell r="M411" t="str">
            <v>-</v>
          </cell>
          <cell r="O411">
            <v>42518</v>
          </cell>
          <cell r="P411">
            <v>20.38</v>
          </cell>
          <cell r="Q411">
            <v>21.89</v>
          </cell>
          <cell r="R411">
            <v>22.48</v>
          </cell>
          <cell r="S411">
            <v>22.09</v>
          </cell>
          <cell r="T411">
            <v>21.92</v>
          </cell>
          <cell r="U411">
            <v>21.93</v>
          </cell>
          <cell r="V411">
            <v>22.65</v>
          </cell>
          <cell r="AC411">
            <v>25.438196721311474</v>
          </cell>
          <cell r="AD411">
            <v>27.512794520547942</v>
          </cell>
          <cell r="AE411">
            <v>27.743013698630136</v>
          </cell>
          <cell r="AF411">
            <v>27.567260273972604</v>
          </cell>
          <cell r="AG411">
            <v>27.144262295081969</v>
          </cell>
          <cell r="AH411">
            <v>26.998566210045663</v>
          </cell>
          <cell r="AI411">
            <v>27.670821917808219</v>
          </cell>
        </row>
        <row r="412">
          <cell r="B412">
            <v>42517</v>
          </cell>
          <cell r="C412">
            <v>31.27</v>
          </cell>
          <cell r="D412">
            <v>34.01</v>
          </cell>
          <cell r="E412">
            <v>33.78</v>
          </cell>
          <cell r="F412">
            <v>33.85</v>
          </cell>
          <cell r="G412">
            <v>33.08</v>
          </cell>
          <cell r="H412">
            <v>32.770000000000003</v>
          </cell>
          <cell r="I412">
            <v>33.43</v>
          </cell>
          <cell r="J412" t="str">
            <v>-</v>
          </cell>
          <cell r="K412" t="str">
            <v>-</v>
          </cell>
          <cell r="L412" t="str">
            <v>-</v>
          </cell>
          <cell r="M412" t="str">
            <v>-</v>
          </cell>
          <cell r="O412">
            <v>42517</v>
          </cell>
          <cell r="P412">
            <v>20.38</v>
          </cell>
          <cell r="Q412">
            <v>21.89</v>
          </cell>
          <cell r="R412">
            <v>22.48</v>
          </cell>
          <cell r="S412">
            <v>22.09</v>
          </cell>
          <cell r="T412">
            <v>21.92</v>
          </cell>
          <cell r="U412">
            <v>21.93</v>
          </cell>
          <cell r="V412">
            <v>22.65</v>
          </cell>
          <cell r="AC412">
            <v>25.438196721311474</v>
          </cell>
          <cell r="AD412">
            <v>27.512794520547942</v>
          </cell>
          <cell r="AE412">
            <v>27.743013698630136</v>
          </cell>
          <cell r="AF412">
            <v>27.567260273972604</v>
          </cell>
          <cell r="AG412">
            <v>27.144262295081969</v>
          </cell>
          <cell r="AH412">
            <v>26.998566210045663</v>
          </cell>
          <cell r="AI412">
            <v>27.670821917808219</v>
          </cell>
        </row>
        <row r="413">
          <cell r="B413">
            <v>42516</v>
          </cell>
          <cell r="C413">
            <v>31.12</v>
          </cell>
          <cell r="D413">
            <v>34.58</v>
          </cell>
          <cell r="E413">
            <v>34.33</v>
          </cell>
          <cell r="F413">
            <v>34.43</v>
          </cell>
          <cell r="G413">
            <v>33.74</v>
          </cell>
          <cell r="H413">
            <v>33.479999999999997</v>
          </cell>
          <cell r="I413">
            <v>34.130000000000003</v>
          </cell>
          <cell r="J413" t="str">
            <v>-</v>
          </cell>
          <cell r="K413" t="str">
            <v>-</v>
          </cell>
          <cell r="L413" t="str">
            <v>-</v>
          </cell>
          <cell r="M413" t="str">
            <v>-</v>
          </cell>
          <cell r="O413">
            <v>42516</v>
          </cell>
          <cell r="P413">
            <v>20.59</v>
          </cell>
          <cell r="Q413">
            <v>22.51</v>
          </cell>
          <cell r="R413">
            <v>23.32</v>
          </cell>
          <cell r="S413">
            <v>22.81</v>
          </cell>
          <cell r="T413">
            <v>22.69</v>
          </cell>
          <cell r="U413">
            <v>22.74</v>
          </cell>
          <cell r="V413">
            <v>23.45</v>
          </cell>
          <cell r="AC413">
            <v>25.48098360655738</v>
          </cell>
          <cell r="AD413">
            <v>28.109598173515984</v>
          </cell>
          <cell r="AE413">
            <v>28.447945205479453</v>
          </cell>
          <cell r="AF413">
            <v>28.222054794520545</v>
          </cell>
          <cell r="AG413">
            <v>27.862768670309652</v>
          </cell>
          <cell r="AH413">
            <v>27.761808219178079</v>
          </cell>
          <cell r="AI413">
            <v>28.424246575342469</v>
          </cell>
        </row>
        <row r="414">
          <cell r="B414">
            <v>42515</v>
          </cell>
          <cell r="C414">
            <v>30.82</v>
          </cell>
          <cell r="D414">
            <v>33.99</v>
          </cell>
          <cell r="E414">
            <v>33.97</v>
          </cell>
          <cell r="F414">
            <v>33.97</v>
          </cell>
          <cell r="G414">
            <v>33.19</v>
          </cell>
          <cell r="H414">
            <v>32.880000000000003</v>
          </cell>
          <cell r="I414">
            <v>33.450000000000003</v>
          </cell>
          <cell r="J414" t="str">
            <v>-</v>
          </cell>
          <cell r="K414" t="str">
            <v>-</v>
          </cell>
          <cell r="L414" t="str">
            <v>-</v>
          </cell>
          <cell r="M414" t="str">
            <v>-</v>
          </cell>
          <cell r="O414">
            <v>42515</v>
          </cell>
          <cell r="P414">
            <v>20.61</v>
          </cell>
          <cell r="Q414">
            <v>22.4</v>
          </cell>
          <cell r="R414">
            <v>23.29</v>
          </cell>
          <cell r="S414">
            <v>22.72</v>
          </cell>
          <cell r="T414">
            <v>22.53</v>
          </cell>
          <cell r="U414">
            <v>22.54</v>
          </cell>
          <cell r="V414">
            <v>23.2</v>
          </cell>
          <cell r="AC414">
            <v>25.352349726775959</v>
          </cell>
          <cell r="AD414">
            <v>27.776913242009133</v>
          </cell>
          <cell r="AE414">
            <v>28.264246575342465</v>
          </cell>
          <cell r="AF414">
            <v>27.959726027397263</v>
          </cell>
          <cell r="AG414">
            <v>27.520200364298724</v>
          </cell>
          <cell r="AH414">
            <v>27.374776255707765</v>
          </cell>
          <cell r="AI414">
            <v>27.973972602739725</v>
          </cell>
        </row>
        <row r="415">
          <cell r="B415">
            <v>42514</v>
          </cell>
          <cell r="C415">
            <v>31.1</v>
          </cell>
          <cell r="D415">
            <v>34.450000000000003</v>
          </cell>
          <cell r="E415">
            <v>34.65</v>
          </cell>
          <cell r="F415">
            <v>34.75</v>
          </cell>
          <cell r="G415">
            <v>34.17</v>
          </cell>
          <cell r="H415">
            <v>33.99</v>
          </cell>
          <cell r="I415">
            <v>34.72</v>
          </cell>
          <cell r="J415" t="str">
            <v>-</v>
          </cell>
          <cell r="K415" t="str">
            <v>-</v>
          </cell>
          <cell r="L415" t="str">
            <v>-</v>
          </cell>
          <cell r="M415" t="str">
            <v>-</v>
          </cell>
          <cell r="O415">
            <v>42514</v>
          </cell>
          <cell r="P415">
            <v>20.38</v>
          </cell>
          <cell r="Q415">
            <v>22.43</v>
          </cell>
          <cell r="R415">
            <v>23.47</v>
          </cell>
          <cell r="S415">
            <v>23.04</v>
          </cell>
          <cell r="T415">
            <v>22.9</v>
          </cell>
          <cell r="U415">
            <v>23.01</v>
          </cell>
          <cell r="V415">
            <v>23.78</v>
          </cell>
          <cell r="AC415">
            <v>25.359234972677594</v>
          </cell>
          <cell r="AD415">
            <v>28.006401826484019</v>
          </cell>
          <cell r="AE415">
            <v>28.677123287671229</v>
          </cell>
          <cell r="AF415">
            <v>28.493972602739728</v>
          </cell>
          <cell r="AG415">
            <v>28.175755919854279</v>
          </cell>
          <cell r="AH415">
            <v>28.144027397260277</v>
          </cell>
          <cell r="AI415">
            <v>28.875342465753423</v>
          </cell>
        </row>
        <row r="416">
          <cell r="B416">
            <v>42513</v>
          </cell>
          <cell r="C416">
            <v>32.19</v>
          </cell>
          <cell r="D416">
            <v>35.86</v>
          </cell>
          <cell r="E416">
            <v>35.979999999999997</v>
          </cell>
          <cell r="F416">
            <v>35.729999999999997</v>
          </cell>
          <cell r="G416">
            <v>34.9</v>
          </cell>
          <cell r="H416">
            <v>34.54</v>
          </cell>
          <cell r="I416">
            <v>35.15</v>
          </cell>
          <cell r="J416" t="str">
            <v>-</v>
          </cell>
          <cell r="K416" t="str">
            <v>-</v>
          </cell>
          <cell r="L416" t="str">
            <v>-</v>
          </cell>
          <cell r="M416" t="str">
            <v>-</v>
          </cell>
          <cell r="O416">
            <v>42513</v>
          </cell>
          <cell r="P416">
            <v>21.14</v>
          </cell>
          <cell r="Q416">
            <v>23.55</v>
          </cell>
          <cell r="R416">
            <v>24.55</v>
          </cell>
          <cell r="S416">
            <v>23.87</v>
          </cell>
          <cell r="T416">
            <v>23.58</v>
          </cell>
          <cell r="U416">
            <v>23.57</v>
          </cell>
          <cell r="V416">
            <v>24.25</v>
          </cell>
          <cell r="AC416">
            <v>26.272513661202183</v>
          </cell>
          <cell r="AD416">
            <v>29.26094063926941</v>
          </cell>
          <cell r="AE416">
            <v>29.873561643835615</v>
          </cell>
          <cell r="AF416">
            <v>29.393835616438356</v>
          </cell>
          <cell r="AG416">
            <v>28.879162112932605</v>
          </cell>
          <cell r="AH416">
            <v>28.699351598173518</v>
          </cell>
          <cell r="AI416">
            <v>29.326712328767123</v>
          </cell>
        </row>
        <row r="417">
          <cell r="B417">
            <v>42512</v>
          </cell>
          <cell r="C417">
            <v>31.51</v>
          </cell>
          <cell r="D417">
            <v>35.31</v>
          </cell>
          <cell r="E417">
            <v>35.53</v>
          </cell>
          <cell r="F417">
            <v>35.58</v>
          </cell>
          <cell r="G417">
            <v>34.89</v>
          </cell>
          <cell r="H417">
            <v>34.630000000000003</v>
          </cell>
          <cell r="I417">
            <v>35.35</v>
          </cell>
          <cell r="J417" t="str">
            <v>-</v>
          </cell>
          <cell r="K417" t="str">
            <v>-</v>
          </cell>
          <cell r="L417" t="str">
            <v>-</v>
          </cell>
          <cell r="M417" t="str">
            <v>-</v>
          </cell>
          <cell r="O417">
            <v>42512</v>
          </cell>
          <cell r="P417">
            <v>20.65</v>
          </cell>
          <cell r="Q417">
            <v>22.97</v>
          </cell>
          <cell r="R417">
            <v>24.29</v>
          </cell>
          <cell r="S417">
            <v>23.59</v>
          </cell>
          <cell r="T417">
            <v>23.27</v>
          </cell>
          <cell r="U417">
            <v>23.19</v>
          </cell>
          <cell r="V417">
            <v>23.93</v>
          </cell>
          <cell r="AC417">
            <v>25.694262295081966</v>
          </cell>
          <cell r="AD417">
            <v>28.694858447488585</v>
          </cell>
          <cell r="AE417">
            <v>29.525068493150684</v>
          </cell>
          <cell r="AF417">
            <v>29.174383561643833</v>
          </cell>
          <cell r="AG417">
            <v>28.709599271402549</v>
          </cell>
          <cell r="AH417">
            <v>28.539114155251145</v>
          </cell>
          <cell r="AI417">
            <v>29.248904109589041</v>
          </cell>
        </row>
        <row r="418">
          <cell r="B418">
            <v>42511</v>
          </cell>
          <cell r="C418">
            <v>31.51</v>
          </cell>
          <cell r="D418">
            <v>35.31</v>
          </cell>
          <cell r="E418">
            <v>35.53</v>
          </cell>
          <cell r="F418">
            <v>35.58</v>
          </cell>
          <cell r="G418">
            <v>34.89</v>
          </cell>
          <cell r="H418">
            <v>34.630000000000003</v>
          </cell>
          <cell r="I418">
            <v>35.35</v>
          </cell>
          <cell r="J418" t="str">
            <v>-</v>
          </cell>
          <cell r="K418" t="str">
            <v>-</v>
          </cell>
          <cell r="L418" t="str">
            <v>-</v>
          </cell>
          <cell r="M418" t="str">
            <v>-</v>
          </cell>
          <cell r="O418">
            <v>42511</v>
          </cell>
          <cell r="P418">
            <v>20.65</v>
          </cell>
          <cell r="Q418">
            <v>22.97</v>
          </cell>
          <cell r="R418">
            <v>24.29</v>
          </cell>
          <cell r="S418">
            <v>23.59</v>
          </cell>
          <cell r="T418">
            <v>23.27</v>
          </cell>
          <cell r="U418">
            <v>23.19</v>
          </cell>
          <cell r="V418">
            <v>23.93</v>
          </cell>
          <cell r="AC418">
            <v>25.694262295081966</v>
          </cell>
          <cell r="AD418">
            <v>28.694858447488585</v>
          </cell>
          <cell r="AE418">
            <v>29.525068493150684</v>
          </cell>
          <cell r="AF418">
            <v>29.174383561643833</v>
          </cell>
          <cell r="AG418">
            <v>28.709599271402549</v>
          </cell>
          <cell r="AH418">
            <v>28.539114155251145</v>
          </cell>
          <cell r="AI418">
            <v>29.248904109589041</v>
          </cell>
        </row>
        <row r="419">
          <cell r="B419">
            <v>42510</v>
          </cell>
          <cell r="C419">
            <v>31.51</v>
          </cell>
          <cell r="D419">
            <v>35.31</v>
          </cell>
          <cell r="E419">
            <v>35.53</v>
          </cell>
          <cell r="F419">
            <v>35.58</v>
          </cell>
          <cell r="G419">
            <v>34.89</v>
          </cell>
          <cell r="H419">
            <v>34.630000000000003</v>
          </cell>
          <cell r="I419">
            <v>35.35</v>
          </cell>
          <cell r="J419" t="str">
            <v>-</v>
          </cell>
          <cell r="K419" t="str">
            <v>-</v>
          </cell>
          <cell r="L419" t="str">
            <v>-</v>
          </cell>
          <cell r="M419" t="str">
            <v>-</v>
          </cell>
          <cell r="O419">
            <v>42510</v>
          </cell>
          <cell r="P419">
            <v>20.65</v>
          </cell>
          <cell r="Q419">
            <v>22.97</v>
          </cell>
          <cell r="R419">
            <v>24.29</v>
          </cell>
          <cell r="S419">
            <v>23.59</v>
          </cell>
          <cell r="T419">
            <v>23.27</v>
          </cell>
          <cell r="U419">
            <v>23.19</v>
          </cell>
          <cell r="V419">
            <v>23.93</v>
          </cell>
          <cell r="AC419">
            <v>25.694262295081966</v>
          </cell>
          <cell r="AD419">
            <v>28.694858447488585</v>
          </cell>
          <cell r="AE419">
            <v>29.525068493150684</v>
          </cell>
          <cell r="AF419">
            <v>29.174383561643833</v>
          </cell>
          <cell r="AG419">
            <v>28.709599271402549</v>
          </cell>
          <cell r="AH419">
            <v>28.539114155251145</v>
          </cell>
          <cell r="AI419">
            <v>29.248904109589041</v>
          </cell>
        </row>
        <row r="420">
          <cell r="B420">
            <v>42509</v>
          </cell>
          <cell r="C420">
            <v>31.97</v>
          </cell>
          <cell r="D420">
            <v>35.630000000000003</v>
          </cell>
          <cell r="E420">
            <v>35.72</v>
          </cell>
          <cell r="F420">
            <v>35.71</v>
          </cell>
          <cell r="G420">
            <v>34.97</v>
          </cell>
          <cell r="H420">
            <v>34.68</v>
          </cell>
          <cell r="I420">
            <v>35.340000000000003</v>
          </cell>
          <cell r="J420" t="str">
            <v>-</v>
          </cell>
          <cell r="K420" t="str">
            <v>-</v>
          </cell>
          <cell r="L420" t="str">
            <v>-</v>
          </cell>
          <cell r="M420" t="str">
            <v>-</v>
          </cell>
          <cell r="O420">
            <v>42509</v>
          </cell>
          <cell r="P420">
            <v>20.45</v>
          </cell>
          <cell r="Q420">
            <v>22.67</v>
          </cell>
          <cell r="R420">
            <v>23.56</v>
          </cell>
          <cell r="S420">
            <v>22.84</v>
          </cell>
          <cell r="T420">
            <v>22.5</v>
          </cell>
          <cell r="U420">
            <v>22.42</v>
          </cell>
          <cell r="V420">
            <v>23.1</v>
          </cell>
          <cell r="AC420">
            <v>25.800819672131148</v>
          </cell>
          <cell r="AD420">
            <v>28.682493150684934</v>
          </cell>
          <cell r="AE420">
            <v>29.223561643835616</v>
          </cell>
          <cell r="AF420">
            <v>28.834246575342465</v>
          </cell>
          <cell r="AG420">
            <v>28.33750455373406</v>
          </cell>
          <cell r="AH420">
            <v>28.152529680365298</v>
          </cell>
          <cell r="AI420">
            <v>28.800821917808221</v>
          </cell>
        </row>
        <row r="421">
          <cell r="B421">
            <v>42508</v>
          </cell>
          <cell r="C421">
            <v>30.87</v>
          </cell>
          <cell r="D421">
            <v>34.5</v>
          </cell>
          <cell r="E421">
            <v>34.950000000000003</v>
          </cell>
          <cell r="F421">
            <v>34.78</v>
          </cell>
          <cell r="G421">
            <v>33.96</v>
          </cell>
          <cell r="H421">
            <v>33.89</v>
          </cell>
          <cell r="I421">
            <v>34.57</v>
          </cell>
          <cell r="J421" t="str">
            <v>-</v>
          </cell>
          <cell r="K421" t="str">
            <v>-</v>
          </cell>
          <cell r="L421" t="str">
            <v>-</v>
          </cell>
          <cell r="M421" t="str">
            <v>-</v>
          </cell>
          <cell r="O421">
            <v>42508</v>
          </cell>
          <cell r="P421">
            <v>20.36</v>
          </cell>
          <cell r="Q421">
            <v>22.95</v>
          </cell>
          <cell r="R421">
            <v>23.84</v>
          </cell>
          <cell r="S421">
            <v>23.2</v>
          </cell>
          <cell r="T421">
            <v>22.88</v>
          </cell>
          <cell r="U421">
            <v>22.85</v>
          </cell>
          <cell r="V421">
            <v>23.56</v>
          </cell>
          <cell r="AC421">
            <v>25.241693989071038</v>
          </cell>
          <cell r="AD421">
            <v>28.308356164383564</v>
          </cell>
          <cell r="AE421">
            <v>29.014520547945207</v>
          </cell>
          <cell r="AF421">
            <v>28.593424657534246</v>
          </cell>
          <cell r="AG421">
            <v>28.066812386156649</v>
          </cell>
          <cell r="AH421">
            <v>28.012082191780824</v>
          </cell>
          <cell r="AI421">
            <v>28.687945205479451</v>
          </cell>
        </row>
        <row r="422">
          <cell r="B422">
            <v>42507</v>
          </cell>
          <cell r="C422">
            <v>31.11</v>
          </cell>
          <cell r="D422">
            <v>34.56</v>
          </cell>
          <cell r="E422">
            <v>34.79</v>
          </cell>
          <cell r="F422">
            <v>35.44</v>
          </cell>
          <cell r="G422">
            <v>34.29</v>
          </cell>
          <cell r="H422">
            <v>34.67</v>
          </cell>
          <cell r="I422">
            <v>35.19</v>
          </cell>
          <cell r="J422" t="str">
            <v>-</v>
          </cell>
          <cell r="K422" t="str">
            <v>-</v>
          </cell>
          <cell r="L422" t="str">
            <v>-</v>
          </cell>
          <cell r="M422" t="str">
            <v>-</v>
          </cell>
          <cell r="O422">
            <v>42507</v>
          </cell>
          <cell r="P422">
            <v>20.75</v>
          </cell>
          <cell r="Q422">
            <v>23.2</v>
          </cell>
          <cell r="R422">
            <v>24.24</v>
          </cell>
          <cell r="S422">
            <v>24.18</v>
          </cell>
          <cell r="T422">
            <v>23.8</v>
          </cell>
          <cell r="U422">
            <v>23.71</v>
          </cell>
          <cell r="V422">
            <v>24.4</v>
          </cell>
          <cell r="AC422">
            <v>25.562021857923497</v>
          </cell>
          <cell r="AD422">
            <v>28.4702100456621</v>
          </cell>
          <cell r="AE422">
            <v>29.153698630136983</v>
          </cell>
          <cell r="AF422">
            <v>29.424383561643833</v>
          </cell>
          <cell r="AG422">
            <v>28.710619307832424</v>
          </cell>
          <cell r="AH422">
            <v>28.83467579908676</v>
          </cell>
          <cell r="AI422">
            <v>29.425479452054791</v>
          </cell>
        </row>
        <row r="423">
          <cell r="B423">
            <v>42506</v>
          </cell>
          <cell r="C423">
            <v>30.88</v>
          </cell>
          <cell r="D423">
            <v>35.15</v>
          </cell>
          <cell r="E423">
            <v>35.630000000000003</v>
          </cell>
          <cell r="F423">
            <v>34.15</v>
          </cell>
          <cell r="G423">
            <v>32.729999999999997</v>
          </cell>
          <cell r="H423">
            <v>33.1</v>
          </cell>
          <cell r="I423">
            <v>33.619999999999997</v>
          </cell>
          <cell r="J423" t="str">
            <v>-</v>
          </cell>
          <cell r="K423" t="str">
            <v>-</v>
          </cell>
          <cell r="L423" t="str">
            <v>-</v>
          </cell>
          <cell r="M423" t="str">
            <v>-</v>
          </cell>
          <cell r="O423">
            <v>42506</v>
          </cell>
          <cell r="P423">
            <v>20.399999999999999</v>
          </cell>
          <cell r="Q423">
            <v>23.09</v>
          </cell>
          <cell r="R423">
            <v>24.61</v>
          </cell>
          <cell r="S423">
            <v>24.61</v>
          </cell>
          <cell r="T423">
            <v>24.12</v>
          </cell>
          <cell r="U423">
            <v>24.03</v>
          </cell>
          <cell r="V423">
            <v>24.76</v>
          </cell>
          <cell r="AC423">
            <v>25.26775956284153</v>
          </cell>
          <cell r="AD423">
            <v>28.684958904109589</v>
          </cell>
          <cell r="AE423">
            <v>29.742602739726028</v>
          </cell>
          <cell r="AF423">
            <v>29.053287671232876</v>
          </cell>
          <cell r="AG423">
            <v>28.150546448087429</v>
          </cell>
          <cell r="AH423">
            <v>28.270949771689502</v>
          </cell>
          <cell r="AI423">
            <v>28.886575342465751</v>
          </cell>
        </row>
        <row r="424">
          <cell r="B424">
            <v>42505</v>
          </cell>
          <cell r="C424">
            <v>31.53</v>
          </cell>
          <cell r="D424">
            <v>35.479999999999997</v>
          </cell>
          <cell r="E424">
            <v>35.869999999999997</v>
          </cell>
          <cell r="F424">
            <v>34.33</v>
          </cell>
          <cell r="G424">
            <v>32.92</v>
          </cell>
          <cell r="H424">
            <v>33.369999999999997</v>
          </cell>
          <cell r="I424">
            <v>33.96</v>
          </cell>
          <cell r="J424" t="str">
            <v>-</v>
          </cell>
          <cell r="K424" t="str">
            <v>-</v>
          </cell>
          <cell r="L424" t="str">
            <v>-</v>
          </cell>
          <cell r="M424" t="str">
            <v>-</v>
          </cell>
          <cell r="O424">
            <v>42505</v>
          </cell>
          <cell r="P424">
            <v>20.65</v>
          </cell>
          <cell r="Q424">
            <v>23.49</v>
          </cell>
          <cell r="R424">
            <v>24.77</v>
          </cell>
          <cell r="S424">
            <v>24.68</v>
          </cell>
          <cell r="T424">
            <v>24.14</v>
          </cell>
          <cell r="U424">
            <v>24.05</v>
          </cell>
          <cell r="V424">
            <v>24.82</v>
          </cell>
          <cell r="AC424">
            <v>25.703551912568305</v>
          </cell>
          <cell r="AD424">
            <v>29.052484018264842</v>
          </cell>
          <cell r="AE424">
            <v>29.939863013698623</v>
          </cell>
          <cell r="AF424">
            <v>29.174520547945203</v>
          </cell>
          <cell r="AG424">
            <v>28.250127504553735</v>
          </cell>
          <cell r="AH424">
            <v>28.407844748858444</v>
          </cell>
          <cell r="AI424">
            <v>29.076986301369864</v>
          </cell>
        </row>
        <row r="425">
          <cell r="B425">
            <v>42504</v>
          </cell>
          <cell r="C425">
            <v>31.53</v>
          </cell>
          <cell r="D425">
            <v>35.479999999999997</v>
          </cell>
          <cell r="E425">
            <v>35.869999999999997</v>
          </cell>
          <cell r="F425">
            <v>34.33</v>
          </cell>
          <cell r="G425">
            <v>32.92</v>
          </cell>
          <cell r="H425">
            <v>33.369999999999997</v>
          </cell>
          <cell r="I425">
            <v>33.96</v>
          </cell>
          <cell r="J425" t="str">
            <v>-</v>
          </cell>
          <cell r="K425" t="str">
            <v>-</v>
          </cell>
          <cell r="L425" t="str">
            <v>-</v>
          </cell>
          <cell r="M425" t="str">
            <v>-</v>
          </cell>
          <cell r="O425">
            <v>42504</v>
          </cell>
          <cell r="P425">
            <v>20.65</v>
          </cell>
          <cell r="Q425">
            <v>23.49</v>
          </cell>
          <cell r="R425">
            <v>24.77</v>
          </cell>
          <cell r="S425">
            <v>24.68</v>
          </cell>
          <cell r="T425">
            <v>24.14</v>
          </cell>
          <cell r="U425">
            <v>24.05</v>
          </cell>
          <cell r="V425">
            <v>24.82</v>
          </cell>
          <cell r="AC425">
            <v>25.703551912568305</v>
          </cell>
          <cell r="AD425">
            <v>29.052484018264842</v>
          </cell>
          <cell r="AE425">
            <v>29.939863013698623</v>
          </cell>
          <cell r="AF425">
            <v>29.174520547945203</v>
          </cell>
          <cell r="AG425">
            <v>28.250127504553735</v>
          </cell>
          <cell r="AH425">
            <v>28.407844748858444</v>
          </cell>
          <cell r="AI425">
            <v>29.076986301369864</v>
          </cell>
        </row>
        <row r="426">
          <cell r="B426">
            <v>42503</v>
          </cell>
          <cell r="C426">
            <v>31.53</v>
          </cell>
          <cell r="D426">
            <v>35.479999999999997</v>
          </cell>
          <cell r="E426">
            <v>35.869999999999997</v>
          </cell>
          <cell r="F426">
            <v>34.33</v>
          </cell>
          <cell r="G426">
            <v>32.92</v>
          </cell>
          <cell r="H426">
            <v>33.369999999999997</v>
          </cell>
          <cell r="I426">
            <v>33.96</v>
          </cell>
          <cell r="J426" t="str">
            <v>-</v>
          </cell>
          <cell r="K426" t="str">
            <v>-</v>
          </cell>
          <cell r="L426" t="str">
            <v>-</v>
          </cell>
          <cell r="M426" t="str">
            <v>-</v>
          </cell>
          <cell r="O426">
            <v>42503</v>
          </cell>
          <cell r="P426">
            <v>20.65</v>
          </cell>
          <cell r="Q426">
            <v>23.49</v>
          </cell>
          <cell r="R426">
            <v>24.77</v>
          </cell>
          <cell r="S426">
            <v>24.68</v>
          </cell>
          <cell r="T426">
            <v>24.14</v>
          </cell>
          <cell r="U426">
            <v>24.05</v>
          </cell>
          <cell r="V426">
            <v>24.82</v>
          </cell>
          <cell r="AC426">
            <v>25.703551912568305</v>
          </cell>
          <cell r="AD426">
            <v>29.052484018264842</v>
          </cell>
          <cell r="AE426">
            <v>29.939863013698623</v>
          </cell>
          <cell r="AF426">
            <v>29.174520547945203</v>
          </cell>
          <cell r="AG426">
            <v>28.250127504553735</v>
          </cell>
          <cell r="AH426">
            <v>28.407844748858444</v>
          </cell>
          <cell r="AI426">
            <v>29.076986301369864</v>
          </cell>
        </row>
        <row r="427">
          <cell r="B427">
            <v>42502</v>
          </cell>
          <cell r="C427">
            <v>31.75</v>
          </cell>
          <cell r="D427">
            <v>34.950000000000003</v>
          </cell>
          <cell r="E427">
            <v>35.17</v>
          </cell>
          <cell r="F427">
            <v>33.74</v>
          </cell>
          <cell r="G427">
            <v>32.380000000000003</v>
          </cell>
          <cell r="H427">
            <v>32.74</v>
          </cell>
          <cell r="I427">
            <v>33.200000000000003</v>
          </cell>
          <cell r="J427" t="str">
            <v>-</v>
          </cell>
          <cell r="K427" t="str">
            <v>-</v>
          </cell>
          <cell r="L427" t="str">
            <v>-</v>
          </cell>
          <cell r="M427" t="str">
            <v>-</v>
          </cell>
          <cell r="O427">
            <v>42502</v>
          </cell>
          <cell r="P427">
            <v>20.62</v>
          </cell>
          <cell r="Q427">
            <v>23.14</v>
          </cell>
          <cell r="R427">
            <v>24.39</v>
          </cell>
          <cell r="S427">
            <v>23.93</v>
          </cell>
          <cell r="T427">
            <v>23.43</v>
          </cell>
          <cell r="U427">
            <v>23.29</v>
          </cell>
          <cell r="V427">
            <v>23.95</v>
          </cell>
          <cell r="AC427">
            <v>25.789672131147544</v>
          </cell>
          <cell r="AD427">
            <v>28.618977168949773</v>
          </cell>
          <cell r="AE427">
            <v>29.410821917808217</v>
          </cell>
          <cell r="AF427">
            <v>28.499041095890412</v>
          </cell>
          <cell r="AG427">
            <v>27.619708561020037</v>
          </cell>
          <cell r="AH427">
            <v>27.708630136986301</v>
          </cell>
          <cell r="AI427">
            <v>28.258219178082193</v>
          </cell>
        </row>
        <row r="428">
          <cell r="B428">
            <v>42501</v>
          </cell>
          <cell r="C428">
            <v>31.63</v>
          </cell>
          <cell r="D428">
            <v>35.17</v>
          </cell>
          <cell r="E428">
            <v>34.840000000000003</v>
          </cell>
          <cell r="F428">
            <v>33.33</v>
          </cell>
          <cell r="G428">
            <v>31.92</v>
          </cell>
          <cell r="H428">
            <v>32.200000000000003</v>
          </cell>
          <cell r="I428">
            <v>32.6</v>
          </cell>
          <cell r="J428" t="str">
            <v>-</v>
          </cell>
          <cell r="K428" t="str">
            <v>-</v>
          </cell>
          <cell r="L428" t="str">
            <v>-</v>
          </cell>
          <cell r="M428" t="str">
            <v>-</v>
          </cell>
          <cell r="O428">
            <v>42501</v>
          </cell>
          <cell r="P428">
            <v>20.79</v>
          </cell>
          <cell r="Q428">
            <v>23.39</v>
          </cell>
          <cell r="R428">
            <v>24.06</v>
          </cell>
          <cell r="S428">
            <v>23.56</v>
          </cell>
          <cell r="T428">
            <v>23.01</v>
          </cell>
          <cell r="U428">
            <v>22.83</v>
          </cell>
          <cell r="V428">
            <v>23.44</v>
          </cell>
          <cell r="AC428">
            <v>25.824972677595628</v>
          </cell>
          <cell r="AD428">
            <v>28.855059360730593</v>
          </cell>
          <cell r="AE428">
            <v>29.080821917808219</v>
          </cell>
          <cell r="AF428">
            <v>28.110410958904108</v>
          </cell>
          <cell r="AG428">
            <v>27.18098360655738</v>
          </cell>
          <cell r="AH428">
            <v>27.211223744292237</v>
          </cell>
          <cell r="AI428">
            <v>27.706301369863017</v>
          </cell>
        </row>
        <row r="429">
          <cell r="B429">
            <v>42500</v>
          </cell>
          <cell r="C429">
            <v>32.31</v>
          </cell>
          <cell r="D429">
            <v>35.93</v>
          </cell>
          <cell r="E429">
            <v>35.75</v>
          </cell>
          <cell r="F429">
            <v>33.74</v>
          </cell>
          <cell r="G429">
            <v>32.159999999999997</v>
          </cell>
          <cell r="H429">
            <v>31.56</v>
          </cell>
          <cell r="I429">
            <v>31.95</v>
          </cell>
          <cell r="J429" t="str">
            <v>-</v>
          </cell>
          <cell r="K429" t="str">
            <v>-</v>
          </cell>
          <cell r="L429" t="str">
            <v>-</v>
          </cell>
          <cell r="M429" t="str">
            <v>-</v>
          </cell>
          <cell r="O429">
            <v>42500</v>
          </cell>
          <cell r="P429">
            <v>21.29</v>
          </cell>
          <cell r="Q429">
            <v>23.9</v>
          </cell>
          <cell r="R429">
            <v>24.64</v>
          </cell>
          <cell r="S429">
            <v>24.01</v>
          </cell>
          <cell r="T429">
            <v>23.35</v>
          </cell>
          <cell r="U429">
            <v>22.97</v>
          </cell>
          <cell r="V429">
            <v>23.58</v>
          </cell>
          <cell r="AC429">
            <v>26.408579234972681</v>
          </cell>
          <cell r="AD429">
            <v>29.481041095890408</v>
          </cell>
          <cell r="AE429">
            <v>29.814520547945207</v>
          </cell>
          <cell r="AF429">
            <v>28.541780821917808</v>
          </cell>
          <cell r="AG429">
            <v>27.474171220400727</v>
          </cell>
          <cell r="AH429">
            <v>26.986511415525115</v>
          </cell>
          <cell r="AI429">
            <v>27.478356164383563</v>
          </cell>
        </row>
        <row r="430">
          <cell r="B430">
            <v>42499</v>
          </cell>
          <cell r="C430">
            <v>30.93</v>
          </cell>
          <cell r="D430">
            <v>34.56</v>
          </cell>
          <cell r="E430">
            <v>34.090000000000003</v>
          </cell>
          <cell r="F430">
            <v>32.340000000000003</v>
          </cell>
          <cell r="G430">
            <v>31.04</v>
          </cell>
          <cell r="H430">
            <v>30.72</v>
          </cell>
          <cell r="I430">
            <v>31.18</v>
          </cell>
          <cell r="J430" t="str">
            <v>-</v>
          </cell>
          <cell r="K430" t="str">
            <v>-</v>
          </cell>
          <cell r="L430" t="str">
            <v>-</v>
          </cell>
          <cell r="M430" t="str">
            <v>-</v>
          </cell>
          <cell r="O430">
            <v>42499</v>
          </cell>
          <cell r="P430">
            <v>20.239999999999998</v>
          </cell>
          <cell r="Q430">
            <v>22.89</v>
          </cell>
          <cell r="R430">
            <v>23.45</v>
          </cell>
          <cell r="S430">
            <v>23.04</v>
          </cell>
          <cell r="T430">
            <v>22.49</v>
          </cell>
          <cell r="U430">
            <v>22.33</v>
          </cell>
          <cell r="V430">
            <v>22.97</v>
          </cell>
          <cell r="AC430">
            <v>25.205300546448086</v>
          </cell>
          <cell r="AD430">
            <v>28.304027397260274</v>
          </cell>
          <cell r="AE430">
            <v>28.405616438356166</v>
          </cell>
          <cell r="AF430">
            <v>27.371506849315072</v>
          </cell>
          <cell r="AG430">
            <v>26.492459016393443</v>
          </cell>
          <cell r="AH430">
            <v>26.252995433789952</v>
          </cell>
          <cell r="AI430">
            <v>26.793835616438358</v>
          </cell>
        </row>
        <row r="431">
          <cell r="B431">
            <v>42498</v>
          </cell>
          <cell r="C431">
            <v>32.950000000000003</v>
          </cell>
          <cell r="D431">
            <v>35.9</v>
          </cell>
          <cell r="E431">
            <v>35.29</v>
          </cell>
          <cell r="F431">
            <v>33.39</v>
          </cell>
          <cell r="G431">
            <v>32.01</v>
          </cell>
          <cell r="H431">
            <v>31.59</v>
          </cell>
          <cell r="I431">
            <v>32.03</v>
          </cell>
          <cell r="J431" t="str">
            <v>-</v>
          </cell>
          <cell r="K431" t="str">
            <v>-</v>
          </cell>
          <cell r="L431" t="str">
            <v>-</v>
          </cell>
          <cell r="M431" t="str">
            <v>-</v>
          </cell>
          <cell r="O431">
            <v>42498</v>
          </cell>
          <cell r="P431">
            <v>21.42</v>
          </cell>
          <cell r="Q431">
            <v>23.89</v>
          </cell>
          <cell r="R431">
            <v>24.41</v>
          </cell>
          <cell r="S431">
            <v>23.92</v>
          </cell>
          <cell r="T431">
            <v>23.33</v>
          </cell>
          <cell r="U431">
            <v>23.1</v>
          </cell>
          <cell r="V431">
            <v>23.73</v>
          </cell>
          <cell r="AC431">
            <v>26.775464480874316</v>
          </cell>
          <cell r="AD431">
            <v>29.461762557077627</v>
          </cell>
          <cell r="AE431">
            <v>29.477397260273971</v>
          </cell>
          <cell r="AF431">
            <v>28.330684931506852</v>
          </cell>
          <cell r="AG431">
            <v>27.393315118397087</v>
          </cell>
          <cell r="AH431">
            <v>27.069753424657534</v>
          </cell>
          <cell r="AI431">
            <v>27.595753424657538</v>
          </cell>
        </row>
        <row r="432">
          <cell r="B432">
            <v>42497</v>
          </cell>
          <cell r="C432">
            <v>32.950000000000003</v>
          </cell>
          <cell r="D432">
            <v>35.9</v>
          </cell>
          <cell r="E432">
            <v>35.29</v>
          </cell>
          <cell r="F432">
            <v>33.39</v>
          </cell>
          <cell r="G432">
            <v>32.01</v>
          </cell>
          <cell r="H432">
            <v>31.59</v>
          </cell>
          <cell r="I432">
            <v>32.03</v>
          </cell>
          <cell r="J432" t="str">
            <v>-</v>
          </cell>
          <cell r="K432" t="str">
            <v>-</v>
          </cell>
          <cell r="L432" t="str">
            <v>-</v>
          </cell>
          <cell r="M432" t="str">
            <v>-</v>
          </cell>
          <cell r="O432">
            <v>42497</v>
          </cell>
          <cell r="P432">
            <v>21.42</v>
          </cell>
          <cell r="Q432">
            <v>23.89</v>
          </cell>
          <cell r="R432">
            <v>24.41</v>
          </cell>
          <cell r="S432">
            <v>23.92</v>
          </cell>
          <cell r="T432">
            <v>23.33</v>
          </cell>
          <cell r="U432">
            <v>23.1</v>
          </cell>
          <cell r="V432">
            <v>23.73</v>
          </cell>
          <cell r="AC432">
            <v>26.775464480874316</v>
          </cell>
          <cell r="AD432">
            <v>29.461762557077627</v>
          </cell>
          <cell r="AE432">
            <v>29.477397260273971</v>
          </cell>
          <cell r="AF432">
            <v>28.330684931506852</v>
          </cell>
          <cell r="AG432">
            <v>27.393315118397087</v>
          </cell>
          <cell r="AH432">
            <v>27.069753424657534</v>
          </cell>
          <cell r="AI432">
            <v>27.595753424657538</v>
          </cell>
        </row>
        <row r="433">
          <cell r="B433">
            <v>42496</v>
          </cell>
          <cell r="C433">
            <v>32.950000000000003</v>
          </cell>
          <cell r="D433">
            <v>35.9</v>
          </cell>
          <cell r="E433">
            <v>35.29</v>
          </cell>
          <cell r="F433">
            <v>33.39</v>
          </cell>
          <cell r="G433">
            <v>32.01</v>
          </cell>
          <cell r="H433">
            <v>31.59</v>
          </cell>
          <cell r="I433">
            <v>32.03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O433">
            <v>42496</v>
          </cell>
          <cell r="P433">
            <v>21.42</v>
          </cell>
          <cell r="Q433">
            <v>23.89</v>
          </cell>
          <cell r="R433">
            <v>24.41</v>
          </cell>
          <cell r="S433">
            <v>23.92</v>
          </cell>
          <cell r="T433">
            <v>23.33</v>
          </cell>
          <cell r="U433">
            <v>23.1</v>
          </cell>
          <cell r="V433">
            <v>23.73</v>
          </cell>
          <cell r="AC433">
            <v>26.775464480874316</v>
          </cell>
          <cell r="AD433">
            <v>29.461762557077627</v>
          </cell>
          <cell r="AE433">
            <v>29.477397260273971</v>
          </cell>
          <cell r="AF433">
            <v>28.330684931506852</v>
          </cell>
          <cell r="AG433">
            <v>27.393315118397087</v>
          </cell>
          <cell r="AH433">
            <v>27.069753424657534</v>
          </cell>
          <cell r="AI433">
            <v>27.595753424657538</v>
          </cell>
        </row>
        <row r="434">
          <cell r="B434">
            <v>42495</v>
          </cell>
          <cell r="C434">
            <v>32.6</v>
          </cell>
          <cell r="D434">
            <v>36.659999999999997</v>
          </cell>
          <cell r="E434">
            <v>36.08</v>
          </cell>
          <cell r="F434">
            <v>34.31</v>
          </cell>
          <cell r="G434">
            <v>32.76</v>
          </cell>
          <cell r="H434">
            <v>32.450000000000003</v>
          </cell>
          <cell r="I434">
            <v>32.97</v>
          </cell>
          <cell r="J434" t="str">
            <v>-</v>
          </cell>
          <cell r="K434" t="str">
            <v>-</v>
          </cell>
          <cell r="L434" t="str">
            <v>-</v>
          </cell>
          <cell r="M434" t="str">
            <v>-</v>
          </cell>
          <cell r="O434">
            <v>42495</v>
          </cell>
          <cell r="P434">
            <v>19.89</v>
          </cell>
          <cell r="Q434">
            <v>23.69</v>
          </cell>
          <cell r="R434">
            <v>24.22</v>
          </cell>
          <cell r="S434">
            <v>23.72</v>
          </cell>
          <cell r="T434">
            <v>23.07</v>
          </cell>
          <cell r="U434">
            <v>22.9</v>
          </cell>
          <cell r="V434">
            <v>23.58</v>
          </cell>
          <cell r="AC434">
            <v>25.793551912568304</v>
          </cell>
          <cell r="AD434">
            <v>29.707132420091323</v>
          </cell>
          <cell r="AE434">
            <v>29.743835616438357</v>
          </cell>
          <cell r="AF434">
            <v>28.65232876712329</v>
          </cell>
          <cell r="AG434">
            <v>27.606120218579235</v>
          </cell>
          <cell r="AH434">
            <v>27.36538812785388</v>
          </cell>
          <cell r="AI434">
            <v>27.953424657534246</v>
          </cell>
        </row>
        <row r="435">
          <cell r="B435">
            <v>42494</v>
          </cell>
          <cell r="C435">
            <v>32.26</v>
          </cell>
          <cell r="D435">
            <v>35.35</v>
          </cell>
          <cell r="E435">
            <v>34.869999999999997</v>
          </cell>
          <cell r="F435">
            <v>32.71</v>
          </cell>
          <cell r="G435">
            <v>31.44</v>
          </cell>
          <cell r="H435">
            <v>31.07</v>
          </cell>
          <cell r="I435">
            <v>31.54</v>
          </cell>
          <cell r="J435" t="str">
            <v>-</v>
          </cell>
          <cell r="K435" t="str">
            <v>-</v>
          </cell>
          <cell r="L435" t="str">
            <v>-</v>
          </cell>
          <cell r="M435" t="str">
            <v>-</v>
          </cell>
          <cell r="O435">
            <v>42494</v>
          </cell>
          <cell r="P435">
            <v>20.97</v>
          </cell>
          <cell r="Q435">
            <v>23.41</v>
          </cell>
          <cell r="R435">
            <v>23.56</v>
          </cell>
          <cell r="S435">
            <v>23.09</v>
          </cell>
          <cell r="T435">
            <v>22.62</v>
          </cell>
          <cell r="U435">
            <v>22.43</v>
          </cell>
          <cell r="V435">
            <v>23.08</v>
          </cell>
          <cell r="AC435">
            <v>26.213989071038249</v>
          </cell>
          <cell r="AD435">
            <v>28.949287671232877</v>
          </cell>
          <cell r="AE435">
            <v>28.827671232876707</v>
          </cell>
          <cell r="AF435">
            <v>27.57054794520548</v>
          </cell>
          <cell r="AG435">
            <v>26.748852459016391</v>
          </cell>
          <cell r="AH435">
            <v>26.469890410958904</v>
          </cell>
          <cell r="AI435">
            <v>27.020273972602737</v>
          </cell>
        </row>
        <row r="436">
          <cell r="B436">
            <v>42493</v>
          </cell>
          <cell r="C436">
            <v>32.409999999999997</v>
          </cell>
          <cell r="D436">
            <v>35.19</v>
          </cell>
          <cell r="E436">
            <v>34.85</v>
          </cell>
          <cell r="F436">
            <v>32.79</v>
          </cell>
          <cell r="G436">
            <v>31.52</v>
          </cell>
          <cell r="H436">
            <v>31.15</v>
          </cell>
          <cell r="I436">
            <v>31.63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O436">
            <v>42493</v>
          </cell>
          <cell r="P436">
            <v>20.9</v>
          </cell>
          <cell r="Q436">
            <v>23.47</v>
          </cell>
          <cell r="R436">
            <v>23.67</v>
          </cell>
          <cell r="S436">
            <v>23.27</v>
          </cell>
          <cell r="T436">
            <v>22.76</v>
          </cell>
          <cell r="U436">
            <v>22.57</v>
          </cell>
          <cell r="V436">
            <v>23.23</v>
          </cell>
          <cell r="AC436">
            <v>26.246174863387974</v>
          </cell>
          <cell r="AD436">
            <v>28.907223744292239</v>
          </cell>
          <cell r="AE436">
            <v>28.877123287671232</v>
          </cell>
          <cell r="AF436">
            <v>27.703972602739725</v>
          </cell>
          <cell r="AG436">
            <v>26.860765027322408</v>
          </cell>
          <cell r="AH436">
            <v>26.581835616438358</v>
          </cell>
          <cell r="AI436">
            <v>27.142328767123285</v>
          </cell>
        </row>
        <row r="437">
          <cell r="B437">
            <v>42492</v>
          </cell>
          <cell r="C437">
            <v>32.590000000000003</v>
          </cell>
          <cell r="D437">
            <v>35.85</v>
          </cell>
          <cell r="E437">
            <v>35.61</v>
          </cell>
          <cell r="F437">
            <v>33.49</v>
          </cell>
          <cell r="G437">
            <v>32.21</v>
          </cell>
          <cell r="H437">
            <v>31.85</v>
          </cell>
          <cell r="I437">
            <v>32.33</v>
          </cell>
          <cell r="J437" t="str">
            <v>-</v>
          </cell>
          <cell r="K437" t="str">
            <v>-</v>
          </cell>
          <cell r="L437" t="str">
            <v>-</v>
          </cell>
          <cell r="M437" t="str">
            <v>-</v>
          </cell>
          <cell r="O437">
            <v>42492</v>
          </cell>
          <cell r="P437">
            <v>20.49</v>
          </cell>
          <cell r="Q437">
            <v>23.53</v>
          </cell>
          <cell r="R437">
            <v>23.85</v>
          </cell>
          <cell r="S437">
            <v>23.47</v>
          </cell>
          <cell r="T437">
            <v>22.98</v>
          </cell>
          <cell r="U437">
            <v>22.79</v>
          </cell>
          <cell r="V437">
            <v>23.47</v>
          </cell>
          <cell r="AC437">
            <v>26.110218579234974</v>
          </cell>
          <cell r="AD437">
            <v>29.245579908675801</v>
          </cell>
          <cell r="AE437">
            <v>29.327260273972602</v>
          </cell>
          <cell r="AF437">
            <v>28.136849315068492</v>
          </cell>
          <cell r="AG437">
            <v>27.30078324225865</v>
          </cell>
          <cell r="AH437">
            <v>27.026273972602741</v>
          </cell>
          <cell r="AI437">
            <v>27.596575342465755</v>
          </cell>
        </row>
        <row r="438">
          <cell r="B438">
            <v>42491</v>
          </cell>
          <cell r="C438">
            <v>32.57</v>
          </cell>
          <cell r="D438">
            <v>35.36</v>
          </cell>
          <cell r="E438">
            <v>34.880000000000003</v>
          </cell>
          <cell r="F438">
            <v>32.72</v>
          </cell>
          <cell r="G438">
            <v>31.42</v>
          </cell>
          <cell r="H438">
            <v>31.04</v>
          </cell>
          <cell r="I438">
            <v>31.51</v>
          </cell>
          <cell r="J438" t="str">
            <v>-</v>
          </cell>
          <cell r="K438" t="str">
            <v>-</v>
          </cell>
          <cell r="L438" t="str">
            <v>-</v>
          </cell>
          <cell r="M438" t="str">
            <v>-</v>
          </cell>
          <cell r="O438">
            <v>42491</v>
          </cell>
          <cell r="P438">
            <v>20.97</v>
          </cell>
          <cell r="Q438">
            <v>23.57</v>
          </cell>
          <cell r="R438">
            <v>23.82</v>
          </cell>
          <cell r="S438">
            <v>23.41</v>
          </cell>
          <cell r="T438">
            <v>22.88</v>
          </cell>
          <cell r="U438">
            <v>22.69</v>
          </cell>
          <cell r="V438">
            <v>23.35</v>
          </cell>
          <cell r="AC438">
            <v>26.357978142076501</v>
          </cell>
          <cell r="AD438">
            <v>29.039698630136986</v>
          </cell>
          <cell r="AE438">
            <v>28.971232876712332</v>
          </cell>
          <cell r="AF438">
            <v>27.746164383561645</v>
          </cell>
          <cell r="AG438">
            <v>26.87777777777778</v>
          </cell>
          <cell r="AH438">
            <v>26.594292237442922</v>
          </cell>
          <cell r="AI438">
            <v>27.150547945205478</v>
          </cell>
        </row>
        <row r="439">
          <cell r="B439">
            <v>42490</v>
          </cell>
          <cell r="C439">
            <v>32.57</v>
          </cell>
          <cell r="D439">
            <v>35.36</v>
          </cell>
          <cell r="E439">
            <v>34.880000000000003</v>
          </cell>
          <cell r="F439">
            <v>32.72</v>
          </cell>
          <cell r="G439">
            <v>31.42</v>
          </cell>
          <cell r="H439">
            <v>31.04</v>
          </cell>
          <cell r="I439">
            <v>31.51</v>
          </cell>
          <cell r="J439" t="str">
            <v>-</v>
          </cell>
          <cell r="K439" t="str">
            <v>-</v>
          </cell>
          <cell r="L439" t="str">
            <v>-</v>
          </cell>
          <cell r="M439" t="str">
            <v>-</v>
          </cell>
          <cell r="O439">
            <v>42490</v>
          </cell>
          <cell r="P439">
            <v>20.97</v>
          </cell>
          <cell r="Q439">
            <v>23.57</v>
          </cell>
          <cell r="R439">
            <v>23.82</v>
          </cell>
          <cell r="S439">
            <v>23.41</v>
          </cell>
          <cell r="T439">
            <v>22.88</v>
          </cell>
          <cell r="U439">
            <v>22.69</v>
          </cell>
          <cell r="V439">
            <v>23.35</v>
          </cell>
          <cell r="AC439">
            <v>26.357978142076501</v>
          </cell>
          <cell r="AD439">
            <v>29.039698630136986</v>
          </cell>
          <cell r="AE439">
            <v>28.971232876712332</v>
          </cell>
          <cell r="AF439">
            <v>27.746164383561645</v>
          </cell>
          <cell r="AG439">
            <v>26.87777777777778</v>
          </cell>
          <cell r="AH439">
            <v>26.594292237442922</v>
          </cell>
          <cell r="AI439">
            <v>27.150547945205478</v>
          </cell>
        </row>
        <row r="440">
          <cell r="B440">
            <v>42489</v>
          </cell>
          <cell r="C440">
            <v>32.57</v>
          </cell>
          <cell r="D440">
            <v>35.36</v>
          </cell>
          <cell r="E440">
            <v>34.880000000000003</v>
          </cell>
          <cell r="F440">
            <v>32.72</v>
          </cell>
          <cell r="G440">
            <v>31.42</v>
          </cell>
          <cell r="H440">
            <v>31.04</v>
          </cell>
          <cell r="I440">
            <v>31.51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O440">
            <v>42489</v>
          </cell>
          <cell r="P440">
            <v>20.97</v>
          </cell>
          <cell r="Q440">
            <v>23.57</v>
          </cell>
          <cell r="R440">
            <v>23.82</v>
          </cell>
          <cell r="S440">
            <v>23.41</v>
          </cell>
          <cell r="T440">
            <v>22.88</v>
          </cell>
          <cell r="U440">
            <v>22.69</v>
          </cell>
          <cell r="V440">
            <v>23.35</v>
          </cell>
          <cell r="AC440">
            <v>26.357978142076501</v>
          </cell>
          <cell r="AD440">
            <v>29.039698630136986</v>
          </cell>
          <cell r="AE440">
            <v>28.971232876712332</v>
          </cell>
          <cell r="AF440">
            <v>27.746164383561645</v>
          </cell>
          <cell r="AG440">
            <v>26.87777777777778</v>
          </cell>
          <cell r="AH440">
            <v>26.594292237442922</v>
          </cell>
          <cell r="AI440">
            <v>27.150547945205478</v>
          </cell>
        </row>
        <row r="441">
          <cell r="B441">
            <v>42488</v>
          </cell>
          <cell r="C441">
            <v>31.51</v>
          </cell>
          <cell r="D441">
            <v>35.299999999999997</v>
          </cell>
          <cell r="E441">
            <v>34.92</v>
          </cell>
          <cell r="F441">
            <v>32.72</v>
          </cell>
          <cell r="G441">
            <v>31.43</v>
          </cell>
          <cell r="H441">
            <v>31.06</v>
          </cell>
          <cell r="I441">
            <v>31.53</v>
          </cell>
          <cell r="J441" t="str">
            <v>-</v>
          </cell>
          <cell r="K441" t="str">
            <v>-</v>
          </cell>
          <cell r="L441" t="str">
            <v>-</v>
          </cell>
          <cell r="M441" t="str">
            <v>-</v>
          </cell>
          <cell r="O441">
            <v>42488</v>
          </cell>
          <cell r="P441">
            <v>20.059999999999999</v>
          </cell>
          <cell r="Q441">
            <v>23.23</v>
          </cell>
          <cell r="R441">
            <v>23.32</v>
          </cell>
          <cell r="S441">
            <v>22.92</v>
          </cell>
          <cell r="T441">
            <v>22.46</v>
          </cell>
          <cell r="U441">
            <v>22.21</v>
          </cell>
          <cell r="V441">
            <v>22.87</v>
          </cell>
          <cell r="AC441">
            <v>25.378306010928959</v>
          </cell>
          <cell r="AD441">
            <v>28.829598173515979</v>
          </cell>
          <cell r="AE441">
            <v>28.722739726027399</v>
          </cell>
          <cell r="AF441">
            <v>27.484383561643838</v>
          </cell>
          <cell r="AG441">
            <v>26.659071038251369</v>
          </cell>
          <cell r="AH441">
            <v>26.348082191780822</v>
          </cell>
          <cell r="AI441">
            <v>26.903424657534245</v>
          </cell>
        </row>
        <row r="442">
          <cell r="B442">
            <v>42487</v>
          </cell>
          <cell r="C442">
            <v>31.78</v>
          </cell>
          <cell r="D442">
            <v>35.61</v>
          </cell>
          <cell r="E442">
            <v>35.07</v>
          </cell>
          <cell r="F442">
            <v>32.81</v>
          </cell>
          <cell r="G442">
            <v>31.5</v>
          </cell>
          <cell r="H442">
            <v>31.18</v>
          </cell>
          <cell r="I442">
            <v>31.68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O442">
            <v>42487</v>
          </cell>
          <cell r="P442">
            <v>19.72</v>
          </cell>
          <cell r="Q442">
            <v>22.68</v>
          </cell>
          <cell r="R442">
            <v>22.85</v>
          </cell>
          <cell r="S442">
            <v>22.43</v>
          </cell>
          <cell r="T442">
            <v>21.98</v>
          </cell>
          <cell r="U442">
            <v>21.77</v>
          </cell>
          <cell r="V442">
            <v>22.43</v>
          </cell>
          <cell r="AC442">
            <v>25.321639344262294</v>
          </cell>
          <cell r="AD442">
            <v>28.678575342465756</v>
          </cell>
          <cell r="AE442">
            <v>28.54150684931507</v>
          </cell>
          <cell r="AF442">
            <v>27.264520547945207</v>
          </cell>
          <cell r="AG442">
            <v>26.436539162112933</v>
          </cell>
          <cell r="AH442">
            <v>26.169926940639268</v>
          </cell>
          <cell r="AI442">
            <v>26.73821917808219</v>
          </cell>
        </row>
        <row r="443">
          <cell r="B443">
            <v>42486</v>
          </cell>
          <cell r="C443">
            <v>31.11</v>
          </cell>
          <cell r="D443">
            <v>34.9</v>
          </cell>
          <cell r="E443">
            <v>34.729999999999997</v>
          </cell>
          <cell r="F443">
            <v>32.590000000000003</v>
          </cell>
          <cell r="G443">
            <v>31.36</v>
          </cell>
          <cell r="H443">
            <v>31.03</v>
          </cell>
          <cell r="I443">
            <v>31.53</v>
          </cell>
          <cell r="J443" t="str">
            <v>-</v>
          </cell>
          <cell r="K443" t="str">
            <v>-</v>
          </cell>
          <cell r="L443" t="str">
            <v>-</v>
          </cell>
          <cell r="M443" t="str">
            <v>-</v>
          </cell>
          <cell r="O443">
            <v>42486</v>
          </cell>
          <cell r="P443">
            <v>19.899999999999999</v>
          </cell>
          <cell r="Q443">
            <v>22.95</v>
          </cell>
          <cell r="R443">
            <v>23.37</v>
          </cell>
          <cell r="S443">
            <v>23.12</v>
          </cell>
          <cell r="T443">
            <v>22.79</v>
          </cell>
          <cell r="U443">
            <v>22.6</v>
          </cell>
          <cell r="V443">
            <v>23.27</v>
          </cell>
          <cell r="AC443">
            <v>25.106830601092895</v>
          </cell>
          <cell r="AD443">
            <v>28.49392694063927</v>
          </cell>
          <cell r="AE443">
            <v>28.660958904109588</v>
          </cell>
          <cell r="AF443">
            <v>27.530684931506851</v>
          </cell>
          <cell r="AG443">
            <v>26.801821493624772</v>
          </cell>
          <cell r="AH443">
            <v>26.541698630136988</v>
          </cell>
          <cell r="AI443">
            <v>27.117123287671234</v>
          </cell>
        </row>
        <row r="444">
          <cell r="B444">
            <v>42485</v>
          </cell>
          <cell r="C444">
            <v>32.21</v>
          </cell>
          <cell r="D444">
            <v>35.369999999999997</v>
          </cell>
          <cell r="E444">
            <v>35.18</v>
          </cell>
          <cell r="F444">
            <v>33.01</v>
          </cell>
          <cell r="G444">
            <v>31.73</v>
          </cell>
          <cell r="H444">
            <v>31.34</v>
          </cell>
          <cell r="I444">
            <v>31.79</v>
          </cell>
          <cell r="J444" t="str">
            <v>-</v>
          </cell>
          <cell r="K444" t="str">
            <v>-</v>
          </cell>
          <cell r="L444" t="str">
            <v>-</v>
          </cell>
          <cell r="M444" t="str">
            <v>-</v>
          </cell>
          <cell r="O444">
            <v>42485</v>
          </cell>
          <cell r="P444">
            <v>19.940000000000001</v>
          </cell>
          <cell r="Q444">
            <v>23.17</v>
          </cell>
          <cell r="R444">
            <v>23.7</v>
          </cell>
          <cell r="S444">
            <v>23.44</v>
          </cell>
          <cell r="T444">
            <v>23.07</v>
          </cell>
          <cell r="U444">
            <v>22.86</v>
          </cell>
          <cell r="V444">
            <v>23.48</v>
          </cell>
          <cell r="AC444">
            <v>25.639180327868857</v>
          </cell>
          <cell r="AD444">
            <v>28.829908675799086</v>
          </cell>
          <cell r="AE444">
            <v>29.046849315068492</v>
          </cell>
          <cell r="AF444">
            <v>27.897260273972602</v>
          </cell>
          <cell r="AG444">
            <v>27.123952641165754</v>
          </cell>
          <cell r="AH444">
            <v>26.825077625570774</v>
          </cell>
          <cell r="AI444">
            <v>27.35041095890411</v>
          </cell>
        </row>
        <row r="445">
          <cell r="B445">
            <v>42484</v>
          </cell>
          <cell r="C445">
            <v>33.03</v>
          </cell>
          <cell r="D445">
            <v>35.19</v>
          </cell>
          <cell r="E445">
            <v>34.53</v>
          </cell>
          <cell r="F445">
            <v>32.299999999999997</v>
          </cell>
          <cell r="G445">
            <v>31.06</v>
          </cell>
          <cell r="H445">
            <v>30.73</v>
          </cell>
          <cell r="I445">
            <v>31.18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O445">
            <v>42484</v>
          </cell>
          <cell r="P445">
            <v>20.68</v>
          </cell>
          <cell r="Q445">
            <v>23.34</v>
          </cell>
          <cell r="R445">
            <v>23.39</v>
          </cell>
          <cell r="S445">
            <v>23.03</v>
          </cell>
          <cell r="T445">
            <v>22.66</v>
          </cell>
          <cell r="U445">
            <v>22.47</v>
          </cell>
          <cell r="V445">
            <v>23.07</v>
          </cell>
          <cell r="AC445">
            <v>26.416338797814205</v>
          </cell>
          <cell r="AD445">
            <v>28.837534246575341</v>
          </cell>
          <cell r="AE445">
            <v>28.578493150684928</v>
          </cell>
          <cell r="AF445">
            <v>27.347534246575346</v>
          </cell>
          <cell r="AG445">
            <v>26.59224043715847</v>
          </cell>
          <cell r="AH445">
            <v>26.332210045662102</v>
          </cell>
          <cell r="AI445">
            <v>26.847260273972601</v>
          </cell>
        </row>
        <row r="446">
          <cell r="B446">
            <v>42483</v>
          </cell>
          <cell r="C446">
            <v>33.03</v>
          </cell>
          <cell r="D446">
            <v>35.19</v>
          </cell>
          <cell r="E446">
            <v>34.53</v>
          </cell>
          <cell r="F446">
            <v>32.299999999999997</v>
          </cell>
          <cell r="G446">
            <v>31.06</v>
          </cell>
          <cell r="H446">
            <v>30.73</v>
          </cell>
          <cell r="I446">
            <v>31.18</v>
          </cell>
          <cell r="J446" t="str">
            <v>-</v>
          </cell>
          <cell r="K446" t="str">
            <v>-</v>
          </cell>
          <cell r="L446" t="str">
            <v>-</v>
          </cell>
          <cell r="M446" t="str">
            <v>-</v>
          </cell>
          <cell r="O446">
            <v>42483</v>
          </cell>
          <cell r="P446">
            <v>20.68</v>
          </cell>
          <cell r="Q446">
            <v>23.34</v>
          </cell>
          <cell r="R446">
            <v>23.39</v>
          </cell>
          <cell r="S446">
            <v>23.03</v>
          </cell>
          <cell r="T446">
            <v>22.66</v>
          </cell>
          <cell r="U446">
            <v>22.47</v>
          </cell>
          <cell r="V446">
            <v>23.07</v>
          </cell>
          <cell r="AC446">
            <v>26.416338797814205</v>
          </cell>
          <cell r="AD446">
            <v>28.837534246575341</v>
          </cell>
          <cell r="AE446">
            <v>28.578493150684928</v>
          </cell>
          <cell r="AF446">
            <v>27.347534246575346</v>
          </cell>
          <cell r="AG446">
            <v>26.59224043715847</v>
          </cell>
          <cell r="AH446">
            <v>26.332210045662102</v>
          </cell>
          <cell r="AI446">
            <v>26.847260273972601</v>
          </cell>
        </row>
        <row r="447">
          <cell r="B447">
            <v>42482</v>
          </cell>
          <cell r="C447">
            <v>33.03</v>
          </cell>
          <cell r="D447">
            <v>35.19</v>
          </cell>
          <cell r="E447">
            <v>34.53</v>
          </cell>
          <cell r="F447">
            <v>32.299999999999997</v>
          </cell>
          <cell r="G447">
            <v>31.06</v>
          </cell>
          <cell r="H447">
            <v>30.73</v>
          </cell>
          <cell r="I447">
            <v>31.18</v>
          </cell>
          <cell r="J447" t="str">
            <v>-</v>
          </cell>
          <cell r="K447" t="str">
            <v>-</v>
          </cell>
          <cell r="L447" t="str">
            <v>-</v>
          </cell>
          <cell r="M447" t="str">
            <v>-</v>
          </cell>
          <cell r="O447">
            <v>42482</v>
          </cell>
          <cell r="P447">
            <v>20.68</v>
          </cell>
          <cell r="Q447">
            <v>23.34</v>
          </cell>
          <cell r="R447">
            <v>23.39</v>
          </cell>
          <cell r="S447">
            <v>23.03</v>
          </cell>
          <cell r="T447">
            <v>22.66</v>
          </cell>
          <cell r="U447">
            <v>22.47</v>
          </cell>
          <cell r="V447">
            <v>23.07</v>
          </cell>
          <cell r="AC447">
            <v>26.416338797814205</v>
          </cell>
          <cell r="AD447">
            <v>28.837534246575341</v>
          </cell>
          <cell r="AE447">
            <v>28.578493150684928</v>
          </cell>
          <cell r="AF447">
            <v>27.347534246575346</v>
          </cell>
          <cell r="AG447">
            <v>26.59224043715847</v>
          </cell>
          <cell r="AH447">
            <v>26.332210045662102</v>
          </cell>
          <cell r="AI447">
            <v>26.847260273972601</v>
          </cell>
        </row>
        <row r="448">
          <cell r="B448">
            <v>42481</v>
          </cell>
          <cell r="C448">
            <v>32.69</v>
          </cell>
          <cell r="D448">
            <v>35.14</v>
          </cell>
          <cell r="E448">
            <v>34.69</v>
          </cell>
          <cell r="F448">
            <v>32.56</v>
          </cell>
          <cell r="G448">
            <v>31.35</v>
          </cell>
          <cell r="H448">
            <v>31.02</v>
          </cell>
          <cell r="I448">
            <v>31.5</v>
          </cell>
          <cell r="J448" t="str">
            <v>-</v>
          </cell>
          <cell r="K448" t="str">
            <v>-</v>
          </cell>
          <cell r="L448" t="str">
            <v>-</v>
          </cell>
          <cell r="M448" t="str">
            <v>-</v>
          </cell>
          <cell r="O448">
            <v>42481</v>
          </cell>
          <cell r="P448">
            <v>20.34</v>
          </cell>
          <cell r="Q448">
            <v>23.06</v>
          </cell>
          <cell r="R448">
            <v>23.12</v>
          </cell>
          <cell r="S448">
            <v>22.87</v>
          </cell>
          <cell r="T448">
            <v>22.52</v>
          </cell>
          <cell r="U448">
            <v>22.33</v>
          </cell>
          <cell r="V448">
            <v>22.95</v>
          </cell>
          <cell r="AC448">
            <v>26.076338797814209</v>
          </cell>
          <cell r="AD448">
            <v>28.664237442922371</v>
          </cell>
          <cell r="AE448">
            <v>28.508767123287669</v>
          </cell>
          <cell r="AF448">
            <v>27.383150684931511</v>
          </cell>
          <cell r="AG448">
            <v>26.65353369763206</v>
          </cell>
          <cell r="AH448">
            <v>26.39326940639269</v>
          </cell>
          <cell r="AI448">
            <v>26.932191780821917</v>
          </cell>
        </row>
        <row r="449">
          <cell r="B449">
            <v>42480</v>
          </cell>
          <cell r="C449">
            <v>32.49</v>
          </cell>
          <cell r="D449">
            <v>34.869999999999997</v>
          </cell>
          <cell r="E449">
            <v>34.54</v>
          </cell>
          <cell r="F449">
            <v>32.39</v>
          </cell>
          <cell r="G449">
            <v>31.22</v>
          </cell>
          <cell r="H449">
            <v>30.9</v>
          </cell>
          <cell r="I449">
            <v>31.4</v>
          </cell>
          <cell r="J449" t="str">
            <v>-</v>
          </cell>
          <cell r="K449" t="str">
            <v>-</v>
          </cell>
          <cell r="L449" t="str">
            <v>-</v>
          </cell>
          <cell r="M449" t="str">
            <v>-</v>
          </cell>
          <cell r="O449">
            <v>42480</v>
          </cell>
          <cell r="P449">
            <v>20.260000000000002</v>
          </cell>
          <cell r="Q449">
            <v>23.04</v>
          </cell>
          <cell r="R449">
            <v>23.12</v>
          </cell>
          <cell r="S449">
            <v>22.77</v>
          </cell>
          <cell r="T449">
            <v>22.42</v>
          </cell>
          <cell r="U449">
            <v>22.33</v>
          </cell>
          <cell r="V449">
            <v>22.97</v>
          </cell>
          <cell r="AC449">
            <v>25.940601092896177</v>
          </cell>
          <cell r="AD449">
            <v>28.528255707762558</v>
          </cell>
          <cell r="AE449">
            <v>28.438904109589039</v>
          </cell>
          <cell r="AF449">
            <v>27.250547945205479</v>
          </cell>
          <cell r="AG449">
            <v>26.539489981785064</v>
          </cell>
          <cell r="AH449">
            <v>26.337159817351598</v>
          </cell>
          <cell r="AI449">
            <v>26.896301369863011</v>
          </cell>
        </row>
        <row r="450">
          <cell r="B450">
            <v>42479</v>
          </cell>
          <cell r="C450">
            <v>32.85</v>
          </cell>
          <cell r="D450">
            <v>34.64</v>
          </cell>
          <cell r="E450">
            <v>34.28</v>
          </cell>
          <cell r="F450">
            <v>32.15</v>
          </cell>
          <cell r="G450">
            <v>30.84</v>
          </cell>
          <cell r="H450">
            <v>30.64</v>
          </cell>
          <cell r="I450">
            <v>31.1</v>
          </cell>
          <cell r="J450" t="str">
            <v>-</v>
          </cell>
          <cell r="K450" t="str">
            <v>-</v>
          </cell>
          <cell r="L450" t="str">
            <v>-</v>
          </cell>
          <cell r="M450" t="str">
            <v>-</v>
          </cell>
          <cell r="O450">
            <v>42479</v>
          </cell>
          <cell r="P450">
            <v>20.54</v>
          </cell>
          <cell r="Q450">
            <v>22.9</v>
          </cell>
          <cell r="R450">
            <v>22.85</v>
          </cell>
          <cell r="S450">
            <v>22.56</v>
          </cell>
          <cell r="T450">
            <v>22.1</v>
          </cell>
          <cell r="U450">
            <v>21.83</v>
          </cell>
          <cell r="V450">
            <v>22.44</v>
          </cell>
          <cell r="AC450">
            <v>26.257759562841528</v>
          </cell>
          <cell r="AD450">
            <v>28.346502283105021</v>
          </cell>
          <cell r="AE450">
            <v>28.173561643835615</v>
          </cell>
          <cell r="AF450">
            <v>27.026575342465751</v>
          </cell>
          <cell r="AG450">
            <v>26.191402550091077</v>
          </cell>
          <cell r="AH450">
            <v>25.94937899543379</v>
          </cell>
          <cell r="AI450">
            <v>26.473424657534249</v>
          </cell>
        </row>
        <row r="451">
          <cell r="B451">
            <v>42478</v>
          </cell>
          <cell r="C451">
            <v>31.39</v>
          </cell>
          <cell r="D451">
            <v>34.119999999999997</v>
          </cell>
          <cell r="E451">
            <v>33.78</v>
          </cell>
          <cell r="F451">
            <v>31.6</v>
          </cell>
          <cell r="G451">
            <v>30.43</v>
          </cell>
          <cell r="H451">
            <v>30.21</v>
          </cell>
          <cell r="I451">
            <v>30.62</v>
          </cell>
          <cell r="J451" t="str">
            <v>-</v>
          </cell>
          <cell r="K451" t="str">
            <v>-</v>
          </cell>
          <cell r="L451" t="str">
            <v>-</v>
          </cell>
          <cell r="M451" t="str">
            <v>-</v>
          </cell>
          <cell r="O451">
            <v>42478</v>
          </cell>
          <cell r="P451">
            <v>19.88</v>
          </cell>
          <cell r="Q451">
            <v>22.42</v>
          </cell>
          <cell r="R451">
            <v>22.41</v>
          </cell>
          <cell r="S451">
            <v>22.08</v>
          </cell>
          <cell r="T451">
            <v>21.73</v>
          </cell>
          <cell r="U451">
            <v>21.46</v>
          </cell>
          <cell r="V451">
            <v>22.03</v>
          </cell>
          <cell r="AC451">
            <v>25.226174863387975</v>
          </cell>
          <cell r="AD451">
            <v>27.847945205479451</v>
          </cell>
          <cell r="AE451">
            <v>27.705616438356166</v>
          </cell>
          <cell r="AF451">
            <v>26.513972602739724</v>
          </cell>
          <cell r="AG451">
            <v>25.802677595628417</v>
          </cell>
          <cell r="AH451">
            <v>25.551324200913243</v>
          </cell>
          <cell r="AI451">
            <v>26.030821917808218</v>
          </cell>
        </row>
        <row r="452">
          <cell r="B452">
            <v>42477</v>
          </cell>
          <cell r="C452">
            <v>31.27</v>
          </cell>
          <cell r="D452">
            <v>34.78</v>
          </cell>
          <cell r="E452">
            <v>34.79</v>
          </cell>
          <cell r="F452">
            <v>32.659999999999997</v>
          </cell>
          <cell r="G452">
            <v>31.75</v>
          </cell>
          <cell r="H452">
            <v>31.65</v>
          </cell>
          <cell r="I452">
            <v>32.14</v>
          </cell>
          <cell r="J452" t="str">
            <v>-</v>
          </cell>
          <cell r="K452" t="str">
            <v>-</v>
          </cell>
          <cell r="L452" t="str">
            <v>-</v>
          </cell>
          <cell r="M452" t="str">
            <v>-</v>
          </cell>
          <cell r="O452">
            <v>42477</v>
          </cell>
          <cell r="P452">
            <v>19.850000000000001</v>
          </cell>
          <cell r="Q452">
            <v>22.87</v>
          </cell>
          <cell r="R452">
            <v>23.17</v>
          </cell>
          <cell r="S452">
            <v>22.99</v>
          </cell>
          <cell r="T452">
            <v>22.69</v>
          </cell>
          <cell r="U452">
            <v>22.5</v>
          </cell>
          <cell r="V452">
            <v>23.14</v>
          </cell>
          <cell r="AC452">
            <v>25.154371584699454</v>
          </cell>
          <cell r="AD452">
            <v>28.395369863013698</v>
          </cell>
          <cell r="AE452">
            <v>28.582054794520548</v>
          </cell>
          <cell r="AF452">
            <v>27.493835616438357</v>
          </cell>
          <cell r="AG452">
            <v>26.931202185792348</v>
          </cell>
          <cell r="AH452">
            <v>26.77835616438356</v>
          </cell>
          <cell r="AI452">
            <v>27.33178082191781</v>
          </cell>
        </row>
        <row r="453">
          <cell r="B453">
            <v>42476</v>
          </cell>
          <cell r="C453">
            <v>31.27</v>
          </cell>
          <cell r="D453">
            <v>34.78</v>
          </cell>
          <cell r="E453">
            <v>34.79</v>
          </cell>
          <cell r="F453">
            <v>32.659999999999997</v>
          </cell>
          <cell r="G453">
            <v>31.75</v>
          </cell>
          <cell r="H453">
            <v>31.65</v>
          </cell>
          <cell r="I453">
            <v>32.14</v>
          </cell>
          <cell r="J453" t="str">
            <v>-</v>
          </cell>
          <cell r="K453" t="str">
            <v>-</v>
          </cell>
          <cell r="L453" t="str">
            <v>-</v>
          </cell>
          <cell r="M453" t="str">
            <v>-</v>
          </cell>
          <cell r="O453">
            <v>42476</v>
          </cell>
          <cell r="P453">
            <v>19.850000000000001</v>
          </cell>
          <cell r="Q453">
            <v>22.87</v>
          </cell>
          <cell r="R453">
            <v>23.17</v>
          </cell>
          <cell r="S453">
            <v>22.99</v>
          </cell>
          <cell r="T453">
            <v>22.69</v>
          </cell>
          <cell r="U453">
            <v>22.5</v>
          </cell>
          <cell r="V453">
            <v>23.14</v>
          </cell>
          <cell r="AC453">
            <v>25.154371584699454</v>
          </cell>
          <cell r="AD453">
            <v>28.395369863013698</v>
          </cell>
          <cell r="AE453">
            <v>28.582054794520548</v>
          </cell>
          <cell r="AF453">
            <v>27.493835616438357</v>
          </cell>
          <cell r="AG453">
            <v>26.931202185792348</v>
          </cell>
          <cell r="AH453">
            <v>26.77835616438356</v>
          </cell>
          <cell r="AI453">
            <v>27.33178082191781</v>
          </cell>
        </row>
        <row r="454">
          <cell r="B454">
            <v>42475</v>
          </cell>
          <cell r="C454">
            <v>31.27</v>
          </cell>
          <cell r="D454">
            <v>34.78</v>
          </cell>
          <cell r="E454">
            <v>34.79</v>
          </cell>
          <cell r="F454">
            <v>32.659999999999997</v>
          </cell>
          <cell r="G454">
            <v>31.75</v>
          </cell>
          <cell r="H454">
            <v>31.65</v>
          </cell>
          <cell r="I454">
            <v>32.14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O454">
            <v>42475</v>
          </cell>
          <cell r="P454">
            <v>19.850000000000001</v>
          </cell>
          <cell r="Q454">
            <v>22.87</v>
          </cell>
          <cell r="R454">
            <v>23.17</v>
          </cell>
          <cell r="S454">
            <v>22.99</v>
          </cell>
          <cell r="T454">
            <v>22.69</v>
          </cell>
          <cell r="U454">
            <v>22.5</v>
          </cell>
          <cell r="V454">
            <v>23.14</v>
          </cell>
          <cell r="AC454">
            <v>25.154371584699454</v>
          </cell>
          <cell r="AD454">
            <v>28.395369863013698</v>
          </cell>
          <cell r="AE454">
            <v>28.582054794520548</v>
          </cell>
          <cell r="AF454">
            <v>27.493835616438357</v>
          </cell>
          <cell r="AG454">
            <v>26.931202185792348</v>
          </cell>
          <cell r="AH454">
            <v>26.77835616438356</v>
          </cell>
          <cell r="AI454">
            <v>27.33178082191781</v>
          </cell>
        </row>
        <row r="455">
          <cell r="B455">
            <v>42474</v>
          </cell>
          <cell r="C455">
            <v>30.77</v>
          </cell>
          <cell r="D455">
            <v>34.01</v>
          </cell>
          <cell r="E455">
            <v>33.99</v>
          </cell>
          <cell r="F455">
            <v>32.01</v>
          </cell>
          <cell r="G455">
            <v>31.2</v>
          </cell>
          <cell r="H455">
            <v>31.09</v>
          </cell>
          <cell r="I455">
            <v>31.59</v>
          </cell>
          <cell r="J455" t="str">
            <v>-</v>
          </cell>
          <cell r="K455" t="str">
            <v>-</v>
          </cell>
          <cell r="L455" t="str">
            <v>-</v>
          </cell>
          <cell r="M455" t="str">
            <v>-</v>
          </cell>
          <cell r="O455">
            <v>42474</v>
          </cell>
          <cell r="P455">
            <v>19.48</v>
          </cell>
          <cell r="Q455">
            <v>22.44</v>
          </cell>
          <cell r="R455">
            <v>22.73</v>
          </cell>
          <cell r="S455">
            <v>22.62</v>
          </cell>
          <cell r="T455">
            <v>22.4</v>
          </cell>
          <cell r="U455">
            <v>22.19</v>
          </cell>
          <cell r="V455">
            <v>22.84</v>
          </cell>
          <cell r="AC455">
            <v>24.72398907103825</v>
          </cell>
          <cell r="AD455">
            <v>27.807634703196349</v>
          </cell>
          <cell r="AE455">
            <v>27.97438356164384</v>
          </cell>
          <cell r="AF455">
            <v>26.993424657534245</v>
          </cell>
          <cell r="AG455">
            <v>26.51948998178506</v>
          </cell>
          <cell r="AH455">
            <v>26.351461187214611</v>
          </cell>
          <cell r="AI455">
            <v>26.915342465753422</v>
          </cell>
        </row>
        <row r="456">
          <cell r="B456">
            <v>42473</v>
          </cell>
          <cell r="C456">
            <v>30.92</v>
          </cell>
          <cell r="D456">
            <v>33.85</v>
          </cell>
          <cell r="E456">
            <v>33.71</v>
          </cell>
          <cell r="F456">
            <v>31.68</v>
          </cell>
          <cell r="G456">
            <v>30.83</v>
          </cell>
          <cell r="H456">
            <v>30.77</v>
          </cell>
          <cell r="I456">
            <v>31.26</v>
          </cell>
          <cell r="J456" t="str">
            <v>-</v>
          </cell>
          <cell r="K456" t="str">
            <v>-</v>
          </cell>
          <cell r="L456" t="str">
            <v>-</v>
          </cell>
          <cell r="M456" t="str">
            <v>-</v>
          </cell>
          <cell r="O456">
            <v>42473</v>
          </cell>
          <cell r="P456">
            <v>20.03</v>
          </cell>
          <cell r="Q456">
            <v>22.51</v>
          </cell>
          <cell r="R456">
            <v>22.52</v>
          </cell>
          <cell r="S456">
            <v>22.23</v>
          </cell>
          <cell r="T456">
            <v>21.87</v>
          </cell>
          <cell r="U456">
            <v>21.64</v>
          </cell>
          <cell r="V456">
            <v>22.29</v>
          </cell>
          <cell r="AC456">
            <v>25.08819672131148</v>
          </cell>
          <cell r="AD456">
            <v>27.770931506849312</v>
          </cell>
          <cell r="AE456">
            <v>27.731780821917813</v>
          </cell>
          <cell r="AF456">
            <v>26.631369863013699</v>
          </cell>
          <cell r="AG456">
            <v>26.064389799635698</v>
          </cell>
          <cell r="AH456">
            <v>25.909004566210047</v>
          </cell>
          <cell r="AI456">
            <v>26.467808219178082</v>
          </cell>
        </row>
        <row r="457">
          <cell r="B457">
            <v>42472</v>
          </cell>
          <cell r="C457">
            <v>31.1</v>
          </cell>
          <cell r="D457">
            <v>33.96</v>
          </cell>
          <cell r="E457">
            <v>33.869999999999997</v>
          </cell>
          <cell r="F457">
            <v>31.89</v>
          </cell>
          <cell r="G457">
            <v>30.76</v>
          </cell>
          <cell r="H457">
            <v>30.6</v>
          </cell>
          <cell r="I457">
            <v>31.11</v>
          </cell>
          <cell r="J457" t="str">
            <v>-</v>
          </cell>
          <cell r="K457" t="str">
            <v>-</v>
          </cell>
          <cell r="L457" t="str">
            <v>-</v>
          </cell>
          <cell r="M457" t="str">
            <v>-</v>
          </cell>
          <cell r="O457">
            <v>42472</v>
          </cell>
          <cell r="P457">
            <v>19.809999999999999</v>
          </cell>
          <cell r="Q457">
            <v>22.46</v>
          </cell>
          <cell r="R457">
            <v>22.5</v>
          </cell>
          <cell r="S457">
            <v>22.23</v>
          </cell>
          <cell r="T457">
            <v>21.89</v>
          </cell>
          <cell r="U457">
            <v>21.62</v>
          </cell>
          <cell r="V457">
            <v>22.27</v>
          </cell>
          <cell r="AC457">
            <v>25.053989071038249</v>
          </cell>
          <cell r="AD457">
            <v>27.7951598173516</v>
          </cell>
          <cell r="AE457">
            <v>27.795616438356163</v>
          </cell>
          <cell r="AF457">
            <v>26.729178082191783</v>
          </cell>
          <cell r="AG457">
            <v>26.04225865209472</v>
          </cell>
          <cell r="AH457">
            <v>25.81886757990868</v>
          </cell>
          <cell r="AI457">
            <v>26.387260273972601</v>
          </cell>
        </row>
        <row r="458">
          <cell r="B458">
            <v>42471</v>
          </cell>
          <cell r="C458">
            <v>29.73</v>
          </cell>
          <cell r="D458">
            <v>33.33</v>
          </cell>
          <cell r="E458">
            <v>33.520000000000003</v>
          </cell>
          <cell r="F458">
            <v>31.67</v>
          </cell>
          <cell r="G458">
            <v>30.65</v>
          </cell>
          <cell r="H458">
            <v>30.5</v>
          </cell>
          <cell r="I458">
            <v>30.95</v>
          </cell>
          <cell r="J458" t="str">
            <v>-</v>
          </cell>
          <cell r="K458" t="str">
            <v>-</v>
          </cell>
          <cell r="L458" t="str">
            <v>-</v>
          </cell>
          <cell r="M458" t="str">
            <v>-</v>
          </cell>
          <cell r="O458">
            <v>42471</v>
          </cell>
          <cell r="P458">
            <v>19.100000000000001</v>
          </cell>
          <cell r="Q458">
            <v>22.15</v>
          </cell>
          <cell r="R458">
            <v>22.34</v>
          </cell>
          <cell r="S458">
            <v>22.15</v>
          </cell>
          <cell r="T458">
            <v>21.88</v>
          </cell>
          <cell r="U458">
            <v>21.62</v>
          </cell>
          <cell r="V458">
            <v>22.24</v>
          </cell>
          <cell r="AC458">
            <v>24.037431693989074</v>
          </cell>
          <cell r="AD458">
            <v>27.336703196347031</v>
          </cell>
          <cell r="AE458">
            <v>27.54712328767123</v>
          </cell>
          <cell r="AF458">
            <v>26.583972602739728</v>
          </cell>
          <cell r="AG458">
            <v>25.985446265938066</v>
          </cell>
          <cell r="AH458">
            <v>25.772109589041094</v>
          </cell>
          <cell r="AI458">
            <v>26.296712328767125</v>
          </cell>
        </row>
        <row r="459">
          <cell r="B459">
            <v>42470</v>
          </cell>
          <cell r="C459">
            <v>30.14</v>
          </cell>
          <cell r="D459">
            <v>33.770000000000003</v>
          </cell>
          <cell r="E459">
            <v>33.76</v>
          </cell>
          <cell r="F459">
            <v>31.87</v>
          </cell>
          <cell r="G459">
            <v>30.8</v>
          </cell>
          <cell r="H459">
            <v>30.66</v>
          </cell>
          <cell r="I459">
            <v>31.15</v>
          </cell>
          <cell r="J459" t="str">
            <v>-</v>
          </cell>
          <cell r="K459" t="str">
            <v>-</v>
          </cell>
          <cell r="L459" t="str">
            <v>-</v>
          </cell>
          <cell r="M459" t="str">
            <v>-</v>
          </cell>
          <cell r="O459">
            <v>42470</v>
          </cell>
          <cell r="P459">
            <v>19.25</v>
          </cell>
          <cell r="Q459">
            <v>22.48</v>
          </cell>
          <cell r="R459">
            <v>22.63</v>
          </cell>
          <cell r="S459">
            <v>22.42</v>
          </cell>
          <cell r="T459">
            <v>22.12</v>
          </cell>
          <cell r="U459">
            <v>21.88</v>
          </cell>
          <cell r="V459">
            <v>22.52</v>
          </cell>
          <cell r="AC459">
            <v>24.308196721311475</v>
          </cell>
          <cell r="AD459">
            <v>27.717735159817352</v>
          </cell>
          <cell r="AE459">
            <v>27.813835616438354</v>
          </cell>
          <cell r="AF459">
            <v>26.8213698630137</v>
          </cell>
          <cell r="AG459">
            <v>26.183315118397086</v>
          </cell>
          <cell r="AH459">
            <v>25.985351598173516</v>
          </cell>
          <cell r="AI459">
            <v>26.539452054794516</v>
          </cell>
        </row>
        <row r="460">
          <cell r="B460">
            <v>42469</v>
          </cell>
          <cell r="C460">
            <v>30.14</v>
          </cell>
          <cell r="D460">
            <v>33.770000000000003</v>
          </cell>
          <cell r="E460">
            <v>33.76</v>
          </cell>
          <cell r="F460">
            <v>31.87</v>
          </cell>
          <cell r="G460">
            <v>30.8</v>
          </cell>
          <cell r="H460">
            <v>30.66</v>
          </cell>
          <cell r="I460">
            <v>31.15</v>
          </cell>
          <cell r="J460" t="str">
            <v>-</v>
          </cell>
          <cell r="K460" t="str">
            <v>-</v>
          </cell>
          <cell r="L460" t="str">
            <v>-</v>
          </cell>
          <cell r="M460" t="str">
            <v>-</v>
          </cell>
          <cell r="O460">
            <v>42469</v>
          </cell>
          <cell r="P460">
            <v>19.25</v>
          </cell>
          <cell r="Q460">
            <v>22.48</v>
          </cell>
          <cell r="R460">
            <v>22.63</v>
          </cell>
          <cell r="S460">
            <v>22.42</v>
          </cell>
          <cell r="T460">
            <v>22.12</v>
          </cell>
          <cell r="U460">
            <v>21.88</v>
          </cell>
          <cell r="V460">
            <v>22.52</v>
          </cell>
          <cell r="AC460">
            <v>24.308196721311475</v>
          </cell>
          <cell r="AD460">
            <v>27.717735159817352</v>
          </cell>
          <cell r="AE460">
            <v>27.813835616438354</v>
          </cell>
          <cell r="AF460">
            <v>26.8213698630137</v>
          </cell>
          <cell r="AG460">
            <v>26.183315118397086</v>
          </cell>
          <cell r="AH460">
            <v>25.985351598173516</v>
          </cell>
          <cell r="AI460">
            <v>26.539452054794516</v>
          </cell>
        </row>
        <row r="461">
          <cell r="B461">
            <v>42468</v>
          </cell>
          <cell r="C461">
            <v>30.14</v>
          </cell>
          <cell r="D461">
            <v>33.770000000000003</v>
          </cell>
          <cell r="E461">
            <v>33.76</v>
          </cell>
          <cell r="F461">
            <v>31.87</v>
          </cell>
          <cell r="G461">
            <v>30.8</v>
          </cell>
          <cell r="H461">
            <v>30.66</v>
          </cell>
          <cell r="I461">
            <v>31.15</v>
          </cell>
          <cell r="J461" t="str">
            <v>-</v>
          </cell>
          <cell r="K461" t="str">
            <v>-</v>
          </cell>
          <cell r="L461" t="str">
            <v>-</v>
          </cell>
          <cell r="M461" t="str">
            <v>-</v>
          </cell>
          <cell r="O461">
            <v>42468</v>
          </cell>
          <cell r="P461">
            <v>19.25</v>
          </cell>
          <cell r="Q461">
            <v>22.48</v>
          </cell>
          <cell r="R461">
            <v>22.63</v>
          </cell>
          <cell r="S461">
            <v>22.42</v>
          </cell>
          <cell r="T461">
            <v>22.12</v>
          </cell>
          <cell r="U461">
            <v>21.88</v>
          </cell>
          <cell r="V461">
            <v>22.52</v>
          </cell>
          <cell r="AC461">
            <v>24.308196721311475</v>
          </cell>
          <cell r="AD461">
            <v>27.717735159817352</v>
          </cell>
          <cell r="AE461">
            <v>27.813835616438354</v>
          </cell>
          <cell r="AF461">
            <v>26.8213698630137</v>
          </cell>
          <cell r="AG461">
            <v>26.183315118397086</v>
          </cell>
          <cell r="AH461">
            <v>25.985351598173516</v>
          </cell>
          <cell r="AI461">
            <v>26.539452054794516</v>
          </cell>
        </row>
        <row r="462">
          <cell r="B462">
            <v>42467</v>
          </cell>
          <cell r="C462">
            <v>29.8</v>
          </cell>
          <cell r="D462">
            <v>32.770000000000003</v>
          </cell>
          <cell r="E462">
            <v>32.619999999999997</v>
          </cell>
          <cell r="F462">
            <v>30.67</v>
          </cell>
          <cell r="G462">
            <v>29.65</v>
          </cell>
          <cell r="H462">
            <v>29.51</v>
          </cell>
          <cell r="I462">
            <v>29.99</v>
          </cell>
          <cell r="J462" t="str">
            <v>-</v>
          </cell>
          <cell r="K462" t="str">
            <v>-</v>
          </cell>
          <cell r="L462" t="str">
            <v>-</v>
          </cell>
          <cell r="M462" t="str">
            <v>-</v>
          </cell>
          <cell r="O462">
            <v>42467</v>
          </cell>
          <cell r="P462">
            <v>19.07</v>
          </cell>
          <cell r="Q462">
            <v>21.81</v>
          </cell>
          <cell r="R462">
            <v>21.77</v>
          </cell>
          <cell r="S462">
            <v>21.49</v>
          </cell>
          <cell r="T462">
            <v>21.21</v>
          </cell>
          <cell r="U462">
            <v>20.97</v>
          </cell>
          <cell r="V462">
            <v>21.59</v>
          </cell>
          <cell r="AC462">
            <v>24.053879781420765</v>
          </cell>
          <cell r="AD462">
            <v>26.89463926940639</v>
          </cell>
          <cell r="AE462">
            <v>26.82342465753424</v>
          </cell>
          <cell r="AF462">
            <v>25.765616438356162</v>
          </cell>
          <cell r="AG462">
            <v>25.160965391621126</v>
          </cell>
          <cell r="AH462">
            <v>24.963132420091323</v>
          </cell>
          <cell r="AI462">
            <v>25.502328767123288</v>
          </cell>
        </row>
        <row r="463">
          <cell r="B463">
            <v>42466</v>
          </cell>
          <cell r="C463">
            <v>29.56</v>
          </cell>
          <cell r="D463">
            <v>33.5</v>
          </cell>
          <cell r="E463">
            <v>34.6</v>
          </cell>
          <cell r="F463">
            <v>32.72</v>
          </cell>
          <cell r="G463">
            <v>31.71</v>
          </cell>
          <cell r="H463">
            <v>31.6</v>
          </cell>
          <cell r="I463">
            <v>32.29</v>
          </cell>
          <cell r="J463" t="str">
            <v>-</v>
          </cell>
          <cell r="K463" t="str">
            <v>-</v>
          </cell>
          <cell r="L463" t="str">
            <v>-</v>
          </cell>
          <cell r="M463" t="str">
            <v>-</v>
          </cell>
          <cell r="O463">
            <v>42466</v>
          </cell>
          <cell r="P463">
            <v>18.89</v>
          </cell>
          <cell r="Q463">
            <v>22.23</v>
          </cell>
          <cell r="R463">
            <v>21.69</v>
          </cell>
          <cell r="S463">
            <v>21.46</v>
          </cell>
          <cell r="T463">
            <v>21.2</v>
          </cell>
          <cell r="U463">
            <v>20.98</v>
          </cell>
          <cell r="V463">
            <v>21.72</v>
          </cell>
          <cell r="AC463">
            <v>23.846010928961746</v>
          </cell>
          <cell r="AD463">
            <v>27.458456621004569</v>
          </cell>
          <cell r="AE463">
            <v>27.70287671232877</v>
          </cell>
          <cell r="AF463">
            <v>26.704383561643837</v>
          </cell>
          <cell r="AG463">
            <v>26.11998178506375</v>
          </cell>
          <cell r="AH463">
            <v>25.945698630136988</v>
          </cell>
          <cell r="AI463">
            <v>26.643013698630135</v>
          </cell>
        </row>
        <row r="464">
          <cell r="B464">
            <v>42465</v>
          </cell>
          <cell r="C464">
            <v>30</v>
          </cell>
          <cell r="D464">
            <v>33.19</v>
          </cell>
          <cell r="E464">
            <v>34.659999999999997</v>
          </cell>
          <cell r="F464">
            <v>32.81</v>
          </cell>
          <cell r="G464">
            <v>31.74</v>
          </cell>
          <cell r="H464">
            <v>31.62</v>
          </cell>
          <cell r="I464">
            <v>32.130000000000003</v>
          </cell>
          <cell r="J464" t="str">
            <v>-</v>
          </cell>
          <cell r="K464" t="str">
            <v>-</v>
          </cell>
          <cell r="L464" t="str">
            <v>-</v>
          </cell>
          <cell r="M464" t="str">
            <v>-</v>
          </cell>
          <cell r="O464">
            <v>42465</v>
          </cell>
          <cell r="P464">
            <v>19.100000000000001</v>
          </cell>
          <cell r="Q464">
            <v>22.42</v>
          </cell>
          <cell r="R464">
            <v>21.76</v>
          </cell>
          <cell r="S464">
            <v>21.57</v>
          </cell>
          <cell r="T464">
            <v>21.27</v>
          </cell>
          <cell r="U464">
            <v>21.05</v>
          </cell>
          <cell r="V464">
            <v>21.67</v>
          </cell>
          <cell r="AC464">
            <v>24.162841530054646</v>
          </cell>
          <cell r="AD464">
            <v>27.416493150684932</v>
          </cell>
          <cell r="AE464">
            <v>27.768219178082187</v>
          </cell>
          <cell r="AF464">
            <v>26.805068493150689</v>
          </cell>
          <cell r="AG464">
            <v>26.171256830601095</v>
          </cell>
          <cell r="AH464">
            <v>25.992319634703197</v>
          </cell>
          <cell r="AI464">
            <v>26.541780821917811</v>
          </cell>
        </row>
        <row r="465">
          <cell r="B465">
            <v>42464</v>
          </cell>
          <cell r="C465">
            <v>30.45</v>
          </cell>
          <cell r="D465">
            <v>33.25</v>
          </cell>
          <cell r="E465">
            <v>33.49</v>
          </cell>
          <cell r="F465">
            <v>32.64</v>
          </cell>
          <cell r="G465">
            <v>31.55</v>
          </cell>
          <cell r="H465">
            <v>31.46</v>
          </cell>
          <cell r="I465">
            <v>31.83</v>
          </cell>
          <cell r="J465" t="str">
            <v>-</v>
          </cell>
          <cell r="K465" t="str">
            <v>-</v>
          </cell>
          <cell r="L465" t="str">
            <v>-</v>
          </cell>
          <cell r="M465" t="str">
            <v>-</v>
          </cell>
          <cell r="O465">
            <v>42464</v>
          </cell>
          <cell r="P465">
            <v>19.28</v>
          </cell>
          <cell r="Q465">
            <v>22.35</v>
          </cell>
          <cell r="R465">
            <v>22.3</v>
          </cell>
          <cell r="S465">
            <v>21.27</v>
          </cell>
          <cell r="T465">
            <v>20.95</v>
          </cell>
          <cell r="U465">
            <v>20.72</v>
          </cell>
          <cell r="V465">
            <v>21.23</v>
          </cell>
          <cell r="AC465">
            <v>24.468251366120217</v>
          </cell>
          <cell r="AD465">
            <v>27.406803652968037</v>
          </cell>
          <cell r="AE465">
            <v>27.51178082191781</v>
          </cell>
          <cell r="AF465">
            <v>26.565616438356162</v>
          </cell>
          <cell r="AG465">
            <v>25.912112932604735</v>
          </cell>
          <cell r="AH465">
            <v>25.741808219178083</v>
          </cell>
          <cell r="AI465">
            <v>26.16698630136986</v>
          </cell>
        </row>
        <row r="466">
          <cell r="B466">
            <v>42463</v>
          </cell>
          <cell r="C466">
            <v>30.25</v>
          </cell>
          <cell r="D466">
            <v>33.26</v>
          </cell>
          <cell r="E466">
            <v>33.51</v>
          </cell>
          <cell r="F466">
            <v>32.72</v>
          </cell>
          <cell r="G466">
            <v>31.74</v>
          </cell>
          <cell r="H466">
            <v>31.76</v>
          </cell>
          <cell r="I466">
            <v>32.33</v>
          </cell>
          <cell r="J466" t="str">
            <v>-</v>
          </cell>
          <cell r="K466" t="str">
            <v>-</v>
          </cell>
          <cell r="L466" t="str">
            <v>-</v>
          </cell>
          <cell r="M466" t="str">
            <v>-</v>
          </cell>
          <cell r="O466">
            <v>42463</v>
          </cell>
          <cell r="P466">
            <v>19.13</v>
          </cell>
          <cell r="Q466">
            <v>22.37</v>
          </cell>
          <cell r="R466">
            <v>22.31</v>
          </cell>
          <cell r="S466">
            <v>21.31</v>
          </cell>
          <cell r="T466">
            <v>21.07</v>
          </cell>
          <cell r="U466">
            <v>20.9</v>
          </cell>
          <cell r="V466">
            <v>21.56</v>
          </cell>
          <cell r="AC466">
            <v>24.295027322404369</v>
          </cell>
          <cell r="AD466">
            <v>27.42216438356164</v>
          </cell>
          <cell r="AE466">
            <v>27.52643835616438</v>
          </cell>
          <cell r="AF466">
            <v>26.624246575342465</v>
          </cell>
          <cell r="AG466">
            <v>26.064881602914387</v>
          </cell>
          <cell r="AH466">
            <v>25.977917808219178</v>
          </cell>
          <cell r="AI466">
            <v>26.576164383561643</v>
          </cell>
        </row>
        <row r="467">
          <cell r="B467">
            <v>42462</v>
          </cell>
          <cell r="C467">
            <v>30.25</v>
          </cell>
          <cell r="D467">
            <v>33.26</v>
          </cell>
          <cell r="E467">
            <v>33.51</v>
          </cell>
          <cell r="F467">
            <v>32.72</v>
          </cell>
          <cell r="G467">
            <v>31.74</v>
          </cell>
          <cell r="H467">
            <v>31.76</v>
          </cell>
          <cell r="I467">
            <v>32.33</v>
          </cell>
          <cell r="J467" t="str">
            <v>-</v>
          </cell>
          <cell r="K467" t="str">
            <v>-</v>
          </cell>
          <cell r="L467" t="str">
            <v>-</v>
          </cell>
          <cell r="M467" t="str">
            <v>-</v>
          </cell>
          <cell r="O467">
            <v>42462</v>
          </cell>
          <cell r="P467">
            <v>19.13</v>
          </cell>
          <cell r="Q467">
            <v>22.37</v>
          </cell>
          <cell r="R467">
            <v>22.31</v>
          </cell>
          <cell r="S467">
            <v>21.31</v>
          </cell>
          <cell r="T467">
            <v>21.07</v>
          </cell>
          <cell r="U467">
            <v>20.9</v>
          </cell>
          <cell r="V467">
            <v>21.56</v>
          </cell>
          <cell r="AC467">
            <v>24.295027322404369</v>
          </cell>
          <cell r="AD467">
            <v>27.42216438356164</v>
          </cell>
          <cell r="AE467">
            <v>27.52643835616438</v>
          </cell>
          <cell r="AF467">
            <v>26.624246575342465</v>
          </cell>
          <cell r="AG467">
            <v>26.064881602914387</v>
          </cell>
          <cell r="AH467">
            <v>25.977917808219178</v>
          </cell>
          <cell r="AI467">
            <v>26.576164383561643</v>
          </cell>
        </row>
        <row r="468">
          <cell r="B468">
            <v>42461</v>
          </cell>
          <cell r="C468">
            <v>30.25</v>
          </cell>
          <cell r="D468">
            <v>33.26</v>
          </cell>
          <cell r="E468">
            <v>33.51</v>
          </cell>
          <cell r="F468">
            <v>32.72</v>
          </cell>
          <cell r="G468">
            <v>31.74</v>
          </cell>
          <cell r="H468">
            <v>31.76</v>
          </cell>
          <cell r="I468">
            <v>32.33</v>
          </cell>
          <cell r="J468" t="str">
            <v>-</v>
          </cell>
          <cell r="K468" t="str">
            <v>-</v>
          </cell>
          <cell r="L468" t="str">
            <v>-</v>
          </cell>
          <cell r="M468" t="str">
            <v>-</v>
          </cell>
          <cell r="O468">
            <v>42461</v>
          </cell>
          <cell r="P468">
            <v>19.13</v>
          </cell>
          <cell r="Q468">
            <v>22.37</v>
          </cell>
          <cell r="R468">
            <v>22.31</v>
          </cell>
          <cell r="S468">
            <v>21.31</v>
          </cell>
          <cell r="T468">
            <v>21.07</v>
          </cell>
          <cell r="U468">
            <v>20.9</v>
          </cell>
          <cell r="V468">
            <v>21.56</v>
          </cell>
          <cell r="AC468">
            <v>24.295027322404369</v>
          </cell>
          <cell r="AD468">
            <v>27.42216438356164</v>
          </cell>
          <cell r="AE468">
            <v>27.52643835616438</v>
          </cell>
          <cell r="AF468">
            <v>26.624246575342465</v>
          </cell>
          <cell r="AG468">
            <v>26.064881602914387</v>
          </cell>
          <cell r="AH468">
            <v>25.977917808219178</v>
          </cell>
          <cell r="AI468">
            <v>26.576164383561643</v>
          </cell>
        </row>
        <row r="469">
          <cell r="B469">
            <v>42460</v>
          </cell>
          <cell r="C469">
            <v>29.65</v>
          </cell>
          <cell r="D469">
            <v>33.340000000000003</v>
          </cell>
          <cell r="E469">
            <v>33.86</v>
          </cell>
          <cell r="F469">
            <v>33.17</v>
          </cell>
          <cell r="G469">
            <v>32.299999999999997</v>
          </cell>
          <cell r="H469">
            <v>32.229999999999997</v>
          </cell>
          <cell r="I469">
            <v>32.840000000000003</v>
          </cell>
          <cell r="J469" t="str">
            <v>-</v>
          </cell>
          <cell r="K469" t="str">
            <v>-</v>
          </cell>
          <cell r="L469" t="str">
            <v>-</v>
          </cell>
          <cell r="M469" t="str">
            <v>-</v>
          </cell>
          <cell r="O469">
            <v>42460</v>
          </cell>
          <cell r="P469">
            <v>18.96</v>
          </cell>
          <cell r="Q469">
            <v>22.29</v>
          </cell>
          <cell r="R469">
            <v>22.46</v>
          </cell>
          <cell r="S469">
            <v>21.55</v>
          </cell>
          <cell r="T469">
            <v>21.42</v>
          </cell>
          <cell r="U469">
            <v>21.23</v>
          </cell>
          <cell r="V469">
            <v>21.95</v>
          </cell>
          <cell r="AC469">
            <v>23.925300546448092</v>
          </cell>
          <cell r="AD469">
            <v>27.416392694063926</v>
          </cell>
          <cell r="AE469">
            <v>27.769589041095887</v>
          </cell>
          <cell r="AF469">
            <v>26.962054794520547</v>
          </cell>
          <cell r="AG469">
            <v>26.513187613843346</v>
          </cell>
          <cell r="AH469">
            <v>26.373378995433789</v>
          </cell>
          <cell r="AI469">
            <v>27.02205479452055</v>
          </cell>
        </row>
        <row r="470">
          <cell r="B470">
            <v>42459</v>
          </cell>
          <cell r="C470">
            <v>30.05</v>
          </cell>
          <cell r="D470">
            <v>33.32</v>
          </cell>
          <cell r="E470">
            <v>33.619999999999997</v>
          </cell>
          <cell r="F470">
            <v>32.869999999999997</v>
          </cell>
          <cell r="G470">
            <v>31.73</v>
          </cell>
          <cell r="H470">
            <v>31.58</v>
          </cell>
          <cell r="I470">
            <v>32.119999999999997</v>
          </cell>
          <cell r="J470" t="str">
            <v>-</v>
          </cell>
          <cell r="K470" t="str">
            <v>-</v>
          </cell>
          <cell r="L470" t="str">
            <v>-</v>
          </cell>
          <cell r="M470" t="str">
            <v>-</v>
          </cell>
          <cell r="O470">
            <v>42459</v>
          </cell>
          <cell r="P470">
            <v>19.28</v>
          </cell>
          <cell r="Q470">
            <v>22.66</v>
          </cell>
          <cell r="R470">
            <v>22.68</v>
          </cell>
          <cell r="S470">
            <v>21.66</v>
          </cell>
          <cell r="T470">
            <v>21.34</v>
          </cell>
          <cell r="U470">
            <v>21.08</v>
          </cell>
          <cell r="V470">
            <v>21.76</v>
          </cell>
          <cell r="AC470">
            <v>24.282459016393442</v>
          </cell>
          <cell r="AD470">
            <v>27.605461187214615</v>
          </cell>
          <cell r="AE470">
            <v>27.775342465753422</v>
          </cell>
          <cell r="AF470">
            <v>26.881095890410954</v>
          </cell>
          <cell r="AG470">
            <v>26.203806921675774</v>
          </cell>
          <cell r="AH470">
            <v>25.98958904109589</v>
          </cell>
          <cell r="AI470">
            <v>26.585205479452053</v>
          </cell>
        </row>
        <row r="471">
          <cell r="B471">
            <v>42458</v>
          </cell>
          <cell r="C471">
            <v>29.68</v>
          </cell>
          <cell r="D471">
            <v>32.92</v>
          </cell>
          <cell r="E471">
            <v>33.28</v>
          </cell>
          <cell r="F471">
            <v>32.46</v>
          </cell>
          <cell r="G471">
            <v>31.27</v>
          </cell>
          <cell r="H471">
            <v>31.14</v>
          </cell>
          <cell r="I471">
            <v>31.68</v>
          </cell>
          <cell r="J471" t="str">
            <v>-</v>
          </cell>
          <cell r="K471" t="str">
            <v>-</v>
          </cell>
          <cell r="L471" t="str">
            <v>-</v>
          </cell>
          <cell r="M471" t="str">
            <v>-</v>
          </cell>
          <cell r="O471">
            <v>42458</v>
          </cell>
          <cell r="P471">
            <v>19.14</v>
          </cell>
          <cell r="Q471">
            <v>22.17</v>
          </cell>
          <cell r="R471">
            <v>22.11</v>
          </cell>
          <cell r="S471">
            <v>21.08</v>
          </cell>
          <cell r="T471">
            <v>20.72</v>
          </cell>
          <cell r="U471">
            <v>20.52</v>
          </cell>
          <cell r="V471">
            <v>21.18</v>
          </cell>
          <cell r="AC471">
            <v>24.035628415300547</v>
          </cell>
          <cell r="AD471">
            <v>27.157214611872149</v>
          </cell>
          <cell r="AE471">
            <v>27.312465753424657</v>
          </cell>
          <cell r="AF471">
            <v>26.38027397260274</v>
          </cell>
          <cell r="AG471">
            <v>25.658706739526412</v>
          </cell>
          <cell r="AH471">
            <v>25.485698630136987</v>
          </cell>
          <cell r="AI471">
            <v>26.070410958904109</v>
          </cell>
        </row>
        <row r="472">
          <cell r="B472">
            <v>42457</v>
          </cell>
          <cell r="C472">
            <v>29.68</v>
          </cell>
          <cell r="D472">
            <v>33.07</v>
          </cell>
          <cell r="E472">
            <v>33.57</v>
          </cell>
          <cell r="F472">
            <v>33.03</v>
          </cell>
          <cell r="G472">
            <v>32.24</v>
          </cell>
          <cell r="H472">
            <v>32.130000000000003</v>
          </cell>
          <cell r="I472">
            <v>32.520000000000003</v>
          </cell>
          <cell r="J472" t="str">
            <v>-</v>
          </cell>
          <cell r="K472" t="str">
            <v>-</v>
          </cell>
          <cell r="L472" t="str">
            <v>-</v>
          </cell>
          <cell r="M472" t="str">
            <v>-</v>
          </cell>
          <cell r="O472">
            <v>42457</v>
          </cell>
          <cell r="P472">
            <v>19.27</v>
          </cell>
          <cell r="Q472">
            <v>22.45</v>
          </cell>
          <cell r="R472">
            <v>22.37</v>
          </cell>
          <cell r="S472">
            <v>21.42</v>
          </cell>
          <cell r="T472">
            <v>21.08</v>
          </cell>
          <cell r="U472">
            <v>20.88</v>
          </cell>
          <cell r="V472">
            <v>21.45</v>
          </cell>
          <cell r="AC472">
            <v>24.105245901639343</v>
          </cell>
          <cell r="AD472">
            <v>27.376904109589042</v>
          </cell>
          <cell r="AE472">
            <v>27.586438356164386</v>
          </cell>
          <cell r="AF472">
            <v>26.827397260273973</v>
          </cell>
          <cell r="AG472">
            <v>26.304262295081969</v>
          </cell>
          <cell r="AH472">
            <v>26.140273972602738</v>
          </cell>
          <cell r="AI472">
            <v>26.605890410958907</v>
          </cell>
        </row>
        <row r="473">
          <cell r="B473">
            <v>42456</v>
          </cell>
          <cell r="C473">
            <v>29.49</v>
          </cell>
          <cell r="D473">
            <v>33.19</v>
          </cell>
          <cell r="E473">
            <v>33.39</v>
          </cell>
          <cell r="F473">
            <v>32.57</v>
          </cell>
          <cell r="G473">
            <v>31.72</v>
          </cell>
          <cell r="H473">
            <v>31.67</v>
          </cell>
          <cell r="I473">
            <v>32.33</v>
          </cell>
          <cell r="J473" t="str">
            <v>-</v>
          </cell>
          <cell r="K473" t="str">
            <v>-</v>
          </cell>
          <cell r="L473" t="str">
            <v>-</v>
          </cell>
          <cell r="M473" t="str">
            <v>-</v>
          </cell>
          <cell r="O473">
            <v>42456</v>
          </cell>
          <cell r="P473">
            <v>19.78</v>
          </cell>
          <cell r="Q473">
            <v>22.8</v>
          </cell>
          <cell r="R473">
            <v>22.31</v>
          </cell>
          <cell r="S473">
            <v>21.3</v>
          </cell>
          <cell r="T473">
            <v>20.91</v>
          </cell>
          <cell r="U473">
            <v>20.72</v>
          </cell>
          <cell r="V473">
            <v>21.47</v>
          </cell>
          <cell r="AC473">
            <v>24.290109289617487</v>
          </cell>
          <cell r="AD473">
            <v>27.620200913242012</v>
          </cell>
          <cell r="AE473">
            <v>27.470547945205478</v>
          </cell>
          <cell r="AF473">
            <v>26.549041095890413</v>
          </cell>
          <cell r="AG473">
            <v>25.970418943533698</v>
          </cell>
          <cell r="AH473">
            <v>25.840000000000003</v>
          </cell>
          <cell r="AI473">
            <v>26.528082191780822</v>
          </cell>
        </row>
        <row r="474">
          <cell r="B474">
            <v>42455</v>
          </cell>
          <cell r="C474">
            <v>29.49</v>
          </cell>
          <cell r="D474">
            <v>33.19</v>
          </cell>
          <cell r="E474">
            <v>33.39</v>
          </cell>
          <cell r="F474">
            <v>32.57</v>
          </cell>
          <cell r="G474">
            <v>31.72</v>
          </cell>
          <cell r="H474">
            <v>31.67</v>
          </cell>
          <cell r="I474">
            <v>32.33</v>
          </cell>
          <cell r="J474" t="str">
            <v>-</v>
          </cell>
          <cell r="K474" t="str">
            <v>-</v>
          </cell>
          <cell r="L474" t="str">
            <v>-</v>
          </cell>
          <cell r="M474" t="str">
            <v>-</v>
          </cell>
          <cell r="O474">
            <v>42455</v>
          </cell>
          <cell r="P474">
            <v>19.78</v>
          </cell>
          <cell r="Q474">
            <v>22.8</v>
          </cell>
          <cell r="R474">
            <v>22.31</v>
          </cell>
          <cell r="S474">
            <v>21.3</v>
          </cell>
          <cell r="T474">
            <v>20.91</v>
          </cell>
          <cell r="U474">
            <v>20.72</v>
          </cell>
          <cell r="V474">
            <v>21.47</v>
          </cell>
          <cell r="AC474">
            <v>24.290109289617487</v>
          </cell>
          <cell r="AD474">
            <v>27.620200913242012</v>
          </cell>
          <cell r="AE474">
            <v>27.470547945205478</v>
          </cell>
          <cell r="AF474">
            <v>26.549041095890413</v>
          </cell>
          <cell r="AG474">
            <v>25.970418943533698</v>
          </cell>
          <cell r="AH474">
            <v>25.840000000000003</v>
          </cell>
          <cell r="AI474">
            <v>26.528082191780822</v>
          </cell>
        </row>
        <row r="475">
          <cell r="B475">
            <v>42454</v>
          </cell>
          <cell r="C475">
            <v>29.49</v>
          </cell>
          <cell r="D475">
            <v>33.19</v>
          </cell>
          <cell r="E475">
            <v>33.39</v>
          </cell>
          <cell r="F475">
            <v>32.57</v>
          </cell>
          <cell r="G475">
            <v>31.72</v>
          </cell>
          <cell r="H475">
            <v>31.67</v>
          </cell>
          <cell r="I475">
            <v>32.33</v>
          </cell>
          <cell r="J475" t="str">
            <v>-</v>
          </cell>
          <cell r="K475" t="str">
            <v>-</v>
          </cell>
          <cell r="L475" t="str">
            <v>-</v>
          </cell>
          <cell r="M475" t="str">
            <v>-</v>
          </cell>
          <cell r="O475">
            <v>42454</v>
          </cell>
          <cell r="P475">
            <v>19.78</v>
          </cell>
          <cell r="Q475">
            <v>22.8</v>
          </cell>
          <cell r="R475">
            <v>22.31</v>
          </cell>
          <cell r="S475">
            <v>21.3</v>
          </cell>
          <cell r="T475">
            <v>20.91</v>
          </cell>
          <cell r="U475">
            <v>20.72</v>
          </cell>
          <cell r="V475">
            <v>21.47</v>
          </cell>
          <cell r="AC475">
            <v>24.290109289617487</v>
          </cell>
          <cell r="AD475">
            <v>27.620200913242012</v>
          </cell>
          <cell r="AE475">
            <v>27.470547945205478</v>
          </cell>
          <cell r="AF475">
            <v>26.549041095890413</v>
          </cell>
          <cell r="AG475">
            <v>25.970418943533698</v>
          </cell>
          <cell r="AH475">
            <v>25.840000000000003</v>
          </cell>
          <cell r="AI475">
            <v>26.528082191780822</v>
          </cell>
        </row>
        <row r="476">
          <cell r="B476">
            <v>42453</v>
          </cell>
          <cell r="C476">
            <v>29.49</v>
          </cell>
          <cell r="D476">
            <v>33.19</v>
          </cell>
          <cell r="E476">
            <v>33.39</v>
          </cell>
          <cell r="F476">
            <v>32.57</v>
          </cell>
          <cell r="G476">
            <v>31.72</v>
          </cell>
          <cell r="H476">
            <v>31.67</v>
          </cell>
          <cell r="I476">
            <v>32.33</v>
          </cell>
          <cell r="J476" t="str">
            <v>-</v>
          </cell>
          <cell r="K476" t="str">
            <v>-</v>
          </cell>
          <cell r="L476" t="str">
            <v>-</v>
          </cell>
          <cell r="M476" t="str">
            <v>-</v>
          </cell>
          <cell r="O476">
            <v>42453</v>
          </cell>
          <cell r="P476">
            <v>19.78</v>
          </cell>
          <cell r="Q476">
            <v>22.8</v>
          </cell>
          <cell r="R476">
            <v>22.31</v>
          </cell>
          <cell r="S476">
            <v>21.3</v>
          </cell>
          <cell r="T476">
            <v>20.91</v>
          </cell>
          <cell r="U476">
            <v>20.72</v>
          </cell>
          <cell r="V476">
            <v>21.47</v>
          </cell>
          <cell r="AC476">
            <v>24.290109289617487</v>
          </cell>
          <cell r="AD476">
            <v>27.620200913242012</v>
          </cell>
          <cell r="AE476">
            <v>27.470547945205478</v>
          </cell>
          <cell r="AF476">
            <v>26.549041095890413</v>
          </cell>
          <cell r="AG476">
            <v>25.970418943533698</v>
          </cell>
          <cell r="AH476">
            <v>25.840000000000003</v>
          </cell>
          <cell r="AI476">
            <v>26.528082191780822</v>
          </cell>
        </row>
        <row r="477">
          <cell r="B477">
            <v>42452</v>
          </cell>
          <cell r="C477">
            <v>29.69</v>
          </cell>
          <cell r="D477">
            <v>33.9</v>
          </cell>
          <cell r="E477">
            <v>33.97</v>
          </cell>
          <cell r="F477">
            <v>33.11</v>
          </cell>
          <cell r="G477">
            <v>32.340000000000003</v>
          </cell>
          <cell r="H477">
            <v>32.200000000000003</v>
          </cell>
          <cell r="I477">
            <v>32.659999999999997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O477">
            <v>42452</v>
          </cell>
          <cell r="P477">
            <v>19.25</v>
          </cell>
          <cell r="Q477">
            <v>23.12</v>
          </cell>
          <cell r="R477">
            <v>22.73</v>
          </cell>
          <cell r="S477">
            <v>21.78</v>
          </cell>
          <cell r="T477">
            <v>21.45</v>
          </cell>
          <cell r="U477">
            <v>21.17</v>
          </cell>
          <cell r="V477">
            <v>21.8</v>
          </cell>
          <cell r="AC477">
            <v>24.099180327868854</v>
          </cell>
          <cell r="AD477">
            <v>28.121132420091325</v>
          </cell>
          <cell r="AE477">
            <v>27.965068493150685</v>
          </cell>
          <cell r="AF477">
            <v>27.056986301369864</v>
          </cell>
          <cell r="AG477">
            <v>26.547868852459018</v>
          </cell>
          <cell r="AH477">
            <v>26.327406392694066</v>
          </cell>
          <cell r="AI477">
            <v>26.85808219178082</v>
          </cell>
        </row>
        <row r="478">
          <cell r="B478">
            <v>42451</v>
          </cell>
          <cell r="C478">
            <v>29.71</v>
          </cell>
          <cell r="D478">
            <v>32.93</v>
          </cell>
          <cell r="E478">
            <v>33.26</v>
          </cell>
          <cell r="F478">
            <v>32.619999999999997</v>
          </cell>
          <cell r="G478">
            <v>31.7</v>
          </cell>
          <cell r="H478">
            <v>31.57</v>
          </cell>
          <cell r="I478">
            <v>32.020000000000003</v>
          </cell>
          <cell r="J478" t="str">
            <v>-</v>
          </cell>
          <cell r="K478" t="str">
            <v>-</v>
          </cell>
          <cell r="L478" t="str">
            <v>-</v>
          </cell>
          <cell r="M478" t="str">
            <v>-</v>
          </cell>
          <cell r="O478">
            <v>42451</v>
          </cell>
          <cell r="P478">
            <v>19.18</v>
          </cell>
          <cell r="Q478">
            <v>22.33</v>
          </cell>
          <cell r="R478">
            <v>22.1</v>
          </cell>
          <cell r="S478">
            <v>21.15</v>
          </cell>
          <cell r="T478">
            <v>20.76</v>
          </cell>
          <cell r="U478">
            <v>20.48</v>
          </cell>
          <cell r="V478">
            <v>21.09</v>
          </cell>
          <cell r="AC478">
            <v>24.07098360655738</v>
          </cell>
          <cell r="AD478">
            <v>27.247625570776254</v>
          </cell>
          <cell r="AE478">
            <v>27.29780821917808</v>
          </cell>
          <cell r="AF478">
            <v>26.492191780821916</v>
          </cell>
          <cell r="AG478">
            <v>25.88127504553734</v>
          </cell>
          <cell r="AH478">
            <v>25.665461187214611</v>
          </cell>
          <cell r="AI478">
            <v>26.18068493150685</v>
          </cell>
        </row>
        <row r="479">
          <cell r="B479">
            <v>42450</v>
          </cell>
          <cell r="C479">
            <v>29.76</v>
          </cell>
          <cell r="D479">
            <v>33.6</v>
          </cell>
          <cell r="E479">
            <v>33.89</v>
          </cell>
          <cell r="F479">
            <v>33.21</v>
          </cell>
          <cell r="G479">
            <v>32.29</v>
          </cell>
          <cell r="H479">
            <v>32.24</v>
          </cell>
          <cell r="I479">
            <v>32.75</v>
          </cell>
          <cell r="J479" t="str">
            <v>-</v>
          </cell>
          <cell r="K479" t="str">
            <v>-</v>
          </cell>
          <cell r="L479" t="str">
            <v>-</v>
          </cell>
          <cell r="M479" t="str">
            <v>-</v>
          </cell>
          <cell r="O479">
            <v>42450</v>
          </cell>
          <cell r="P479">
            <v>19.07</v>
          </cell>
          <cell r="Q479">
            <v>22.68</v>
          </cell>
          <cell r="R479">
            <v>22.58</v>
          </cell>
          <cell r="S479">
            <v>21.59</v>
          </cell>
          <cell r="T479">
            <v>21.2</v>
          </cell>
          <cell r="U479">
            <v>20.96</v>
          </cell>
          <cell r="V479">
            <v>21.61</v>
          </cell>
          <cell r="AC479">
            <v>24.035300546448088</v>
          </cell>
          <cell r="AD479">
            <v>27.746082191780822</v>
          </cell>
          <cell r="AE479">
            <v>27.847671232876714</v>
          </cell>
          <cell r="AF479">
            <v>27.002054794520546</v>
          </cell>
          <cell r="AG479">
            <v>26.391493624772313</v>
          </cell>
          <cell r="AH479">
            <v>26.234301369863015</v>
          </cell>
          <cell r="AI479">
            <v>26.79849315068493</v>
          </cell>
        </row>
        <row r="480">
          <cell r="B480">
            <v>42449</v>
          </cell>
          <cell r="C480">
            <v>30.38</v>
          </cell>
          <cell r="D480">
            <v>33.6</v>
          </cell>
          <cell r="E480">
            <v>33.71</v>
          </cell>
          <cell r="F480">
            <v>33.1</v>
          </cell>
          <cell r="G480">
            <v>32.200000000000003</v>
          </cell>
          <cell r="H480">
            <v>32.049999999999997</v>
          </cell>
          <cell r="I480">
            <v>32.54</v>
          </cell>
          <cell r="J480" t="str">
            <v>-</v>
          </cell>
          <cell r="K480" t="str">
            <v>-</v>
          </cell>
          <cell r="L480" t="str">
            <v>-</v>
          </cell>
          <cell r="M480" t="str">
            <v>-</v>
          </cell>
          <cell r="O480">
            <v>42449</v>
          </cell>
          <cell r="P480">
            <v>19.13</v>
          </cell>
          <cell r="Q480">
            <v>22.42</v>
          </cell>
          <cell r="R480">
            <v>22.22</v>
          </cell>
          <cell r="S480">
            <v>21.28</v>
          </cell>
          <cell r="T480">
            <v>20.89</v>
          </cell>
          <cell r="U480">
            <v>20.6</v>
          </cell>
          <cell r="V480">
            <v>21.23</v>
          </cell>
          <cell r="AC480">
            <v>24.355409836065572</v>
          </cell>
          <cell r="AD480">
            <v>27.606703196347031</v>
          </cell>
          <cell r="AE480">
            <v>27.571506849315071</v>
          </cell>
          <cell r="AF480">
            <v>26.785205479452056</v>
          </cell>
          <cell r="AG480">
            <v>26.184480874316943</v>
          </cell>
          <cell r="AH480">
            <v>25.9537899543379</v>
          </cell>
          <cell r="AI480">
            <v>26.497671232876709</v>
          </cell>
        </row>
        <row r="481">
          <cell r="B481">
            <v>42448</v>
          </cell>
          <cell r="C481">
            <v>30.38</v>
          </cell>
          <cell r="D481">
            <v>33.6</v>
          </cell>
          <cell r="E481">
            <v>33.71</v>
          </cell>
          <cell r="F481">
            <v>33.1</v>
          </cell>
          <cell r="G481">
            <v>32.200000000000003</v>
          </cell>
          <cell r="H481">
            <v>32.049999999999997</v>
          </cell>
          <cell r="I481">
            <v>32.54</v>
          </cell>
          <cell r="J481" t="str">
            <v>-</v>
          </cell>
          <cell r="K481" t="str">
            <v>-</v>
          </cell>
          <cell r="L481" t="str">
            <v>-</v>
          </cell>
          <cell r="M481" t="str">
            <v>-</v>
          </cell>
          <cell r="O481">
            <v>42448</v>
          </cell>
          <cell r="P481">
            <v>19.13</v>
          </cell>
          <cell r="Q481">
            <v>22.42</v>
          </cell>
          <cell r="R481">
            <v>22.22</v>
          </cell>
          <cell r="S481">
            <v>21.28</v>
          </cell>
          <cell r="T481">
            <v>20.89</v>
          </cell>
          <cell r="U481">
            <v>20.6</v>
          </cell>
          <cell r="V481">
            <v>21.23</v>
          </cell>
          <cell r="AC481">
            <v>24.355409836065572</v>
          </cell>
          <cell r="AD481">
            <v>27.606703196347031</v>
          </cell>
          <cell r="AE481">
            <v>27.571506849315071</v>
          </cell>
          <cell r="AF481">
            <v>26.785205479452056</v>
          </cell>
          <cell r="AG481">
            <v>26.184480874316943</v>
          </cell>
          <cell r="AH481">
            <v>25.9537899543379</v>
          </cell>
          <cell r="AI481">
            <v>26.497671232876709</v>
          </cell>
        </row>
        <row r="482">
          <cell r="B482">
            <v>42447</v>
          </cell>
          <cell r="C482">
            <v>30.38</v>
          </cell>
          <cell r="D482">
            <v>33.6</v>
          </cell>
          <cell r="E482">
            <v>33.71</v>
          </cell>
          <cell r="F482">
            <v>33.1</v>
          </cell>
          <cell r="G482">
            <v>32.200000000000003</v>
          </cell>
          <cell r="H482">
            <v>32.049999999999997</v>
          </cell>
          <cell r="I482">
            <v>32.54</v>
          </cell>
          <cell r="J482" t="str">
            <v>-</v>
          </cell>
          <cell r="K482" t="str">
            <v>-</v>
          </cell>
          <cell r="L482" t="str">
            <v>-</v>
          </cell>
          <cell r="M482" t="str">
            <v>-</v>
          </cell>
          <cell r="O482">
            <v>42447</v>
          </cell>
          <cell r="P482">
            <v>19.13</v>
          </cell>
          <cell r="Q482">
            <v>22.42</v>
          </cell>
          <cell r="R482">
            <v>22.22</v>
          </cell>
          <cell r="S482">
            <v>21.28</v>
          </cell>
          <cell r="T482">
            <v>20.89</v>
          </cell>
          <cell r="U482">
            <v>20.6</v>
          </cell>
          <cell r="V482">
            <v>21.23</v>
          </cell>
          <cell r="AC482">
            <v>24.355409836065572</v>
          </cell>
          <cell r="AD482">
            <v>27.606703196347031</v>
          </cell>
          <cell r="AE482">
            <v>27.571506849315071</v>
          </cell>
          <cell r="AF482">
            <v>26.785205479452056</v>
          </cell>
          <cell r="AG482">
            <v>26.184480874316943</v>
          </cell>
          <cell r="AH482">
            <v>25.9537899543379</v>
          </cell>
          <cell r="AI482">
            <v>26.497671232876709</v>
          </cell>
        </row>
        <row r="483">
          <cell r="B483">
            <v>42446</v>
          </cell>
          <cell r="C483">
            <v>30.2</v>
          </cell>
          <cell r="D483">
            <v>32.82</v>
          </cell>
          <cell r="E483">
            <v>32.83</v>
          </cell>
          <cell r="F483">
            <v>32.28</v>
          </cell>
          <cell r="G483">
            <v>31.37</v>
          </cell>
          <cell r="H483">
            <v>31.26</v>
          </cell>
          <cell r="I483">
            <v>31.72</v>
          </cell>
          <cell r="J483" t="str">
            <v>-</v>
          </cell>
          <cell r="K483" t="str">
            <v>-</v>
          </cell>
          <cell r="L483" t="str">
            <v>-</v>
          </cell>
          <cell r="M483" t="str">
            <v>-</v>
          </cell>
          <cell r="O483">
            <v>42446</v>
          </cell>
          <cell r="P483">
            <v>20.54</v>
          </cell>
          <cell r="Q483">
            <v>23.45</v>
          </cell>
          <cell r="R483">
            <v>23.02</v>
          </cell>
          <cell r="S483">
            <v>21.99</v>
          </cell>
          <cell r="T483">
            <v>21.58</v>
          </cell>
          <cell r="U483">
            <v>21.29</v>
          </cell>
          <cell r="V483">
            <v>21.93</v>
          </cell>
          <cell r="AC483">
            <v>25.026885245901635</v>
          </cell>
          <cell r="AD483">
            <v>27.796995433789952</v>
          </cell>
          <cell r="AE483">
            <v>27.589041095890412</v>
          </cell>
          <cell r="AF483">
            <v>26.782602739726023</v>
          </cell>
          <cell r="AG483">
            <v>26.162932604735886</v>
          </cell>
          <cell r="AH483">
            <v>25.951771689497718</v>
          </cell>
          <cell r="AI483">
            <v>26.489726027397261</v>
          </cell>
        </row>
        <row r="484">
          <cell r="B484">
            <v>42445</v>
          </cell>
          <cell r="C484">
            <v>30.19</v>
          </cell>
          <cell r="D484">
            <v>33.25</v>
          </cell>
          <cell r="E484">
            <v>33.57</v>
          </cell>
          <cell r="F484">
            <v>32.92</v>
          </cell>
          <cell r="G484">
            <v>32</v>
          </cell>
          <cell r="H484">
            <v>32.21</v>
          </cell>
          <cell r="I484">
            <v>31.91</v>
          </cell>
          <cell r="J484" t="str">
            <v>-</v>
          </cell>
          <cell r="K484" t="str">
            <v>-</v>
          </cell>
          <cell r="L484" t="str">
            <v>-</v>
          </cell>
          <cell r="M484" t="str">
            <v>-</v>
          </cell>
          <cell r="O484">
            <v>42445</v>
          </cell>
          <cell r="P484">
            <v>19.23</v>
          </cell>
          <cell r="Q484">
            <v>22.46</v>
          </cell>
          <cell r="R484">
            <v>22.33</v>
          </cell>
          <cell r="S484">
            <v>21.37</v>
          </cell>
          <cell r="T484">
            <v>21.06</v>
          </cell>
          <cell r="U484">
            <v>20.84</v>
          </cell>
          <cell r="V484">
            <v>21.5</v>
          </cell>
          <cell r="AC484">
            <v>24.32071038251366</v>
          </cell>
          <cell r="AD484">
            <v>27.465771689497718</v>
          </cell>
          <cell r="AE484">
            <v>27.565068493150687</v>
          </cell>
          <cell r="AF484">
            <v>26.749452054794521</v>
          </cell>
          <cell r="AG484">
            <v>26.18127504553734</v>
          </cell>
          <cell r="AH484">
            <v>26.156383561643835</v>
          </cell>
          <cell r="AI484">
            <v>26.348493150684931</v>
          </cell>
        </row>
        <row r="485">
          <cell r="B485">
            <v>42444</v>
          </cell>
          <cell r="C485">
            <v>30.67</v>
          </cell>
          <cell r="D485">
            <v>33.39</v>
          </cell>
          <cell r="E485">
            <v>33.65</v>
          </cell>
          <cell r="F485">
            <v>33.07</v>
          </cell>
          <cell r="G485">
            <v>32.18</v>
          </cell>
          <cell r="H485">
            <v>32.43</v>
          </cell>
          <cell r="I485">
            <v>32.130000000000003</v>
          </cell>
          <cell r="J485" t="str">
            <v>-</v>
          </cell>
          <cell r="K485" t="str">
            <v>-</v>
          </cell>
          <cell r="L485" t="str">
            <v>-</v>
          </cell>
          <cell r="M485" t="str">
            <v>-</v>
          </cell>
          <cell r="O485">
            <v>42444</v>
          </cell>
          <cell r="P485">
            <v>18.920000000000002</v>
          </cell>
          <cell r="Q485">
            <v>22.22</v>
          </cell>
          <cell r="R485">
            <v>22.47</v>
          </cell>
          <cell r="S485">
            <v>21.71</v>
          </cell>
          <cell r="T485">
            <v>21.55</v>
          </cell>
          <cell r="U485">
            <v>21.35</v>
          </cell>
          <cell r="V485">
            <v>21.95</v>
          </cell>
          <cell r="AC485">
            <v>24.377650273224045</v>
          </cell>
          <cell r="AD485">
            <v>27.402063926940638</v>
          </cell>
          <cell r="AE485">
            <v>27.677123287671229</v>
          </cell>
          <cell r="AF485">
            <v>27.000958904109591</v>
          </cell>
          <cell r="AG485">
            <v>26.526156648451732</v>
          </cell>
          <cell r="AH485">
            <v>26.530785388127853</v>
          </cell>
          <cell r="AI485">
            <v>26.691369863013701</v>
          </cell>
        </row>
        <row r="486">
          <cell r="B486">
            <v>42443</v>
          </cell>
          <cell r="C486">
            <v>30.38</v>
          </cell>
          <cell r="D486">
            <v>33.6</v>
          </cell>
          <cell r="E486">
            <v>33.96</v>
          </cell>
          <cell r="F486">
            <v>33.409999999999997</v>
          </cell>
          <cell r="G486">
            <v>32.5</v>
          </cell>
          <cell r="H486">
            <v>32.770000000000003</v>
          </cell>
          <cell r="I486">
            <v>32.49</v>
          </cell>
          <cell r="J486" t="str">
            <v>-</v>
          </cell>
          <cell r="K486" t="str">
            <v>-</v>
          </cell>
          <cell r="L486" t="str">
            <v>-</v>
          </cell>
          <cell r="M486" t="str">
            <v>-</v>
          </cell>
          <cell r="O486">
            <v>42443</v>
          </cell>
          <cell r="P486">
            <v>18.260000000000002</v>
          </cell>
          <cell r="Q486">
            <v>22.09</v>
          </cell>
          <cell r="R486">
            <v>22.38</v>
          </cell>
          <cell r="S486">
            <v>21.61</v>
          </cell>
          <cell r="T486">
            <v>21.43</v>
          </cell>
          <cell r="U486">
            <v>21.25</v>
          </cell>
          <cell r="V486">
            <v>21.87</v>
          </cell>
          <cell r="AC486">
            <v>23.889508196721312</v>
          </cell>
          <cell r="AD486">
            <v>27.429799086757988</v>
          </cell>
          <cell r="AE486">
            <v>27.77342465753425</v>
          </cell>
          <cell r="AF486">
            <v>27.105890410958903</v>
          </cell>
          <cell r="AG486">
            <v>26.612131147540982</v>
          </cell>
          <cell r="AH486">
            <v>26.636520547945207</v>
          </cell>
          <cell r="AI486">
            <v>26.816301369863016</v>
          </cell>
        </row>
        <row r="487">
          <cell r="B487">
            <v>42442</v>
          </cell>
          <cell r="C487">
            <v>30.1</v>
          </cell>
          <cell r="D487">
            <v>33.18</v>
          </cell>
          <cell r="E487">
            <v>33.51</v>
          </cell>
          <cell r="F487">
            <v>33.130000000000003</v>
          </cell>
          <cell r="G487">
            <v>32.29</v>
          </cell>
          <cell r="H487">
            <v>32.57</v>
          </cell>
          <cell r="I487">
            <v>32.24</v>
          </cell>
          <cell r="J487" t="str">
            <v>-</v>
          </cell>
          <cell r="K487" t="str">
            <v>-</v>
          </cell>
          <cell r="L487" t="str">
            <v>-</v>
          </cell>
          <cell r="M487" t="str">
            <v>-</v>
          </cell>
          <cell r="O487">
            <v>42442</v>
          </cell>
          <cell r="P487">
            <v>18.649999999999999</v>
          </cell>
          <cell r="Q487">
            <v>22.17</v>
          </cell>
          <cell r="R487">
            <v>22.43</v>
          </cell>
          <cell r="S487">
            <v>21.74</v>
          </cell>
          <cell r="T487">
            <v>21.58</v>
          </cell>
          <cell r="U487">
            <v>21.38</v>
          </cell>
          <cell r="V487">
            <v>21.96</v>
          </cell>
          <cell r="AC487">
            <v>23.968306010928959</v>
          </cell>
          <cell r="AD487">
            <v>27.277835616438356</v>
          </cell>
          <cell r="AE487">
            <v>27.590547945205479</v>
          </cell>
          <cell r="AF487">
            <v>27.04493150684932</v>
          </cell>
          <cell r="AG487">
            <v>26.593606557377047</v>
          </cell>
          <cell r="AH487">
            <v>26.612219178082189</v>
          </cell>
          <cell r="AI487">
            <v>26.747945205479454</v>
          </cell>
        </row>
        <row r="488">
          <cell r="B488">
            <v>42441</v>
          </cell>
          <cell r="C488">
            <v>30.1</v>
          </cell>
          <cell r="D488">
            <v>33.18</v>
          </cell>
          <cell r="E488">
            <v>33.51</v>
          </cell>
          <cell r="F488">
            <v>33.130000000000003</v>
          </cell>
          <cell r="G488">
            <v>32.29</v>
          </cell>
          <cell r="H488">
            <v>32.57</v>
          </cell>
          <cell r="I488">
            <v>32.24</v>
          </cell>
          <cell r="J488" t="str">
            <v>-</v>
          </cell>
          <cell r="K488" t="str">
            <v>-</v>
          </cell>
          <cell r="L488" t="str">
            <v>-</v>
          </cell>
          <cell r="M488" t="str">
            <v>-</v>
          </cell>
          <cell r="O488">
            <v>42441</v>
          </cell>
          <cell r="P488">
            <v>18.649999999999999</v>
          </cell>
          <cell r="Q488">
            <v>22.17</v>
          </cell>
          <cell r="R488">
            <v>22.43</v>
          </cell>
          <cell r="S488">
            <v>21.74</v>
          </cell>
          <cell r="T488">
            <v>21.58</v>
          </cell>
          <cell r="U488">
            <v>21.38</v>
          </cell>
          <cell r="V488">
            <v>21.96</v>
          </cell>
          <cell r="AC488">
            <v>23.968306010928959</v>
          </cell>
          <cell r="AD488">
            <v>27.277835616438356</v>
          </cell>
          <cell r="AE488">
            <v>27.590547945205479</v>
          </cell>
          <cell r="AF488">
            <v>27.04493150684932</v>
          </cell>
          <cell r="AG488">
            <v>26.593606557377047</v>
          </cell>
          <cell r="AH488">
            <v>26.612219178082189</v>
          </cell>
          <cell r="AI488">
            <v>26.747945205479454</v>
          </cell>
        </row>
        <row r="489">
          <cell r="B489">
            <v>42440</v>
          </cell>
          <cell r="C489">
            <v>30.1</v>
          </cell>
          <cell r="D489">
            <v>33.18</v>
          </cell>
          <cell r="E489">
            <v>33.51</v>
          </cell>
          <cell r="F489">
            <v>33.130000000000003</v>
          </cell>
          <cell r="G489">
            <v>32.29</v>
          </cell>
          <cell r="H489">
            <v>32.57</v>
          </cell>
          <cell r="I489">
            <v>32.24</v>
          </cell>
          <cell r="J489" t="str">
            <v>-</v>
          </cell>
          <cell r="K489" t="str">
            <v>-</v>
          </cell>
          <cell r="L489" t="str">
            <v>-</v>
          </cell>
          <cell r="M489" t="str">
            <v>-</v>
          </cell>
          <cell r="O489">
            <v>42440</v>
          </cell>
          <cell r="P489">
            <v>18.649999999999999</v>
          </cell>
          <cell r="Q489">
            <v>22.17</v>
          </cell>
          <cell r="R489">
            <v>22.43</v>
          </cell>
          <cell r="S489">
            <v>21.74</v>
          </cell>
          <cell r="T489">
            <v>21.58</v>
          </cell>
          <cell r="U489">
            <v>21.38</v>
          </cell>
          <cell r="V489">
            <v>21.96</v>
          </cell>
          <cell r="AC489">
            <v>23.968306010928959</v>
          </cell>
          <cell r="AD489">
            <v>27.277835616438356</v>
          </cell>
          <cell r="AE489">
            <v>27.590547945205479</v>
          </cell>
          <cell r="AF489">
            <v>27.04493150684932</v>
          </cell>
          <cell r="AG489">
            <v>26.593606557377047</v>
          </cell>
          <cell r="AH489">
            <v>26.612219178082189</v>
          </cell>
          <cell r="AI489">
            <v>26.747945205479454</v>
          </cell>
        </row>
        <row r="490">
          <cell r="B490">
            <v>42439</v>
          </cell>
          <cell r="C490">
            <v>29.48</v>
          </cell>
          <cell r="D490">
            <v>33</v>
          </cell>
          <cell r="E490">
            <v>33.07</v>
          </cell>
          <cell r="F490">
            <v>32.409999999999997</v>
          </cell>
          <cell r="G490">
            <v>31.45</v>
          </cell>
          <cell r="H490">
            <v>31.68</v>
          </cell>
          <cell r="I490">
            <v>31.21</v>
          </cell>
          <cell r="J490" t="str">
            <v>-</v>
          </cell>
          <cell r="K490" t="str">
            <v>-</v>
          </cell>
          <cell r="L490" t="str">
            <v>-</v>
          </cell>
          <cell r="M490" t="str">
            <v>-</v>
          </cell>
          <cell r="O490">
            <v>42439</v>
          </cell>
          <cell r="P490">
            <v>18.72</v>
          </cell>
          <cell r="Q490">
            <v>22.41</v>
          </cell>
          <cell r="R490">
            <v>22.48</v>
          </cell>
          <cell r="S490">
            <v>21.61</v>
          </cell>
          <cell r="T490">
            <v>21.36</v>
          </cell>
          <cell r="U490">
            <v>21.12</v>
          </cell>
          <cell r="V490">
            <v>21.67</v>
          </cell>
          <cell r="AC490">
            <v>23.717814207650274</v>
          </cell>
          <cell r="AD490">
            <v>27.322986301369863</v>
          </cell>
          <cell r="AE490">
            <v>27.412328767123288</v>
          </cell>
          <cell r="AF490">
            <v>26.640136986301368</v>
          </cell>
          <cell r="AG490">
            <v>26.08336976320583</v>
          </cell>
          <cell r="AH490">
            <v>26.057643835616442</v>
          </cell>
          <cell r="AI490">
            <v>26.113287671232879</v>
          </cell>
        </row>
        <row r="491">
          <cell r="B491">
            <v>42438</v>
          </cell>
          <cell r="C491">
            <v>29.06</v>
          </cell>
          <cell r="D491">
            <v>32.64</v>
          </cell>
          <cell r="E491">
            <v>32.89</v>
          </cell>
          <cell r="F491">
            <v>32.39</v>
          </cell>
          <cell r="G491">
            <v>31.63</v>
          </cell>
          <cell r="H491">
            <v>31.94</v>
          </cell>
          <cell r="I491">
            <v>31.6</v>
          </cell>
          <cell r="J491" t="str">
            <v>-</v>
          </cell>
          <cell r="K491" t="str">
            <v>-</v>
          </cell>
          <cell r="L491" t="str">
            <v>-</v>
          </cell>
          <cell r="M491" t="str">
            <v>-</v>
          </cell>
          <cell r="O491">
            <v>42438</v>
          </cell>
          <cell r="P491">
            <v>18.5</v>
          </cell>
          <cell r="Q491">
            <v>21.68</v>
          </cell>
          <cell r="R491">
            <v>21.88</v>
          </cell>
          <cell r="S491">
            <v>21.13</v>
          </cell>
          <cell r="T491">
            <v>21.01</v>
          </cell>
          <cell r="U491">
            <v>20.83</v>
          </cell>
          <cell r="V491">
            <v>21.46</v>
          </cell>
          <cell r="AC491">
            <v>23.404918032786885</v>
          </cell>
          <cell r="AD491">
            <v>26.764639269406391</v>
          </cell>
          <cell r="AE491">
            <v>27.007945205479452</v>
          </cell>
          <cell r="AF491">
            <v>26.374383561643835</v>
          </cell>
          <cell r="AG491">
            <v>25.981475409836065</v>
          </cell>
          <cell r="AH491">
            <v>26.024812785388125</v>
          </cell>
          <cell r="AI491">
            <v>26.182739726027396</v>
          </cell>
        </row>
        <row r="492">
          <cell r="B492">
            <v>42437</v>
          </cell>
          <cell r="C492">
            <v>28.75</v>
          </cell>
          <cell r="D492">
            <v>32.520000000000003</v>
          </cell>
          <cell r="E492">
            <v>33.08</v>
          </cell>
          <cell r="F492">
            <v>32.29</v>
          </cell>
          <cell r="G492">
            <v>31.47</v>
          </cell>
          <cell r="H492">
            <v>31.76</v>
          </cell>
          <cell r="I492">
            <v>31.39</v>
          </cell>
          <cell r="J492" t="str">
            <v>-</v>
          </cell>
          <cell r="K492" t="str">
            <v>-</v>
          </cell>
          <cell r="L492" t="str">
            <v>-</v>
          </cell>
          <cell r="M492" t="str">
            <v>-</v>
          </cell>
          <cell r="O492">
            <v>42437</v>
          </cell>
          <cell r="P492">
            <v>18.23</v>
          </cell>
          <cell r="Q492">
            <v>21.36</v>
          </cell>
          <cell r="R492">
            <v>21.41</v>
          </cell>
          <cell r="S492">
            <v>20.65</v>
          </cell>
          <cell r="T492">
            <v>20.48</v>
          </cell>
          <cell r="U492">
            <v>20.3</v>
          </cell>
          <cell r="V492">
            <v>20.89</v>
          </cell>
          <cell r="AC492">
            <v>23.116338797814205</v>
          </cell>
          <cell r="AD492">
            <v>26.537424657534245</v>
          </cell>
          <cell r="AE492">
            <v>26.845342465753426</v>
          </cell>
          <cell r="AF492">
            <v>26.071369863013697</v>
          </cell>
          <cell r="AG492">
            <v>25.624681238615665</v>
          </cell>
          <cell r="AH492">
            <v>25.658465753424657</v>
          </cell>
          <cell r="AI492">
            <v>25.78041095890411</v>
          </cell>
        </row>
        <row r="493">
          <cell r="B493">
            <v>42436</v>
          </cell>
          <cell r="C493">
            <v>28.77</v>
          </cell>
          <cell r="D493">
            <v>32.6</v>
          </cell>
          <cell r="E493">
            <v>33.130000000000003</v>
          </cell>
          <cell r="F493">
            <v>32.479999999999997</v>
          </cell>
          <cell r="G493">
            <v>31.65</v>
          </cell>
          <cell r="H493">
            <v>31.95</v>
          </cell>
          <cell r="I493">
            <v>31.57</v>
          </cell>
          <cell r="J493" t="str">
            <v>-</v>
          </cell>
          <cell r="K493" t="str">
            <v>-</v>
          </cell>
          <cell r="L493" t="str">
            <v>-</v>
          </cell>
          <cell r="M493" t="str">
            <v>-</v>
          </cell>
          <cell r="O493">
            <v>42436</v>
          </cell>
          <cell r="P493">
            <v>18.510000000000002</v>
          </cell>
          <cell r="Q493">
            <v>21.91</v>
          </cell>
          <cell r="R493">
            <v>22</v>
          </cell>
          <cell r="S493">
            <v>21.22</v>
          </cell>
          <cell r="T493">
            <v>21.04</v>
          </cell>
          <cell r="U493">
            <v>20.86</v>
          </cell>
          <cell r="V493">
            <v>21.46</v>
          </cell>
          <cell r="AC493">
            <v>23.275573770491803</v>
          </cell>
          <cell r="AD493">
            <v>26.869378995433792</v>
          </cell>
          <cell r="AE493">
            <v>27.183835616438358</v>
          </cell>
          <cell r="AF493">
            <v>26.464383561643835</v>
          </cell>
          <cell r="AG493">
            <v>26.006794171220399</v>
          </cell>
          <cell r="AH493">
            <v>26.04546118721461</v>
          </cell>
          <cell r="AI493">
            <v>26.168767123287672</v>
          </cell>
        </row>
        <row r="494">
          <cell r="B494">
            <v>42435</v>
          </cell>
          <cell r="C494">
            <v>28.81</v>
          </cell>
          <cell r="D494">
            <v>32.369999999999997</v>
          </cell>
          <cell r="E494">
            <v>32.49</v>
          </cell>
          <cell r="F494">
            <v>31.84</v>
          </cell>
          <cell r="G494">
            <v>31.03</v>
          </cell>
          <cell r="H494">
            <v>31.33</v>
          </cell>
          <cell r="I494">
            <v>30.96</v>
          </cell>
          <cell r="J494" t="str">
            <v>-</v>
          </cell>
          <cell r="K494" t="str">
            <v>-</v>
          </cell>
          <cell r="L494" t="str">
            <v>-</v>
          </cell>
          <cell r="M494" t="str">
            <v>-</v>
          </cell>
          <cell r="O494">
            <v>42435</v>
          </cell>
          <cell r="P494">
            <v>18.350000000000001</v>
          </cell>
          <cell r="Q494">
            <v>21.59</v>
          </cell>
          <cell r="R494">
            <v>21.5</v>
          </cell>
          <cell r="S494">
            <v>20.74</v>
          </cell>
          <cell r="T494">
            <v>20.57</v>
          </cell>
          <cell r="U494">
            <v>20.39</v>
          </cell>
          <cell r="V494">
            <v>20.99</v>
          </cell>
          <cell r="AC494">
            <v>23.208469945355194</v>
          </cell>
          <cell r="AD494">
            <v>26.591132420091323</v>
          </cell>
          <cell r="AE494">
            <v>26.618630136986301</v>
          </cell>
          <cell r="AF494">
            <v>25.909863013698629</v>
          </cell>
          <cell r="AG494">
            <v>25.466575591985432</v>
          </cell>
          <cell r="AH494">
            <v>25.505324200913243</v>
          </cell>
          <cell r="AI494">
            <v>25.633561643835616</v>
          </cell>
        </row>
        <row r="495">
          <cell r="B495">
            <v>42434</v>
          </cell>
          <cell r="C495">
            <v>28.81</v>
          </cell>
          <cell r="D495">
            <v>32.369999999999997</v>
          </cell>
          <cell r="E495">
            <v>32.49</v>
          </cell>
          <cell r="F495">
            <v>31.84</v>
          </cell>
          <cell r="G495">
            <v>31.03</v>
          </cell>
          <cell r="H495">
            <v>31.33</v>
          </cell>
          <cell r="I495">
            <v>30.96</v>
          </cell>
          <cell r="J495" t="str">
            <v>-</v>
          </cell>
          <cell r="K495" t="str">
            <v>-</v>
          </cell>
          <cell r="L495" t="str">
            <v>-</v>
          </cell>
          <cell r="M495" t="str">
            <v>-</v>
          </cell>
          <cell r="O495">
            <v>42434</v>
          </cell>
          <cell r="P495">
            <v>18.350000000000001</v>
          </cell>
          <cell r="Q495">
            <v>21.59</v>
          </cell>
          <cell r="R495">
            <v>21.5</v>
          </cell>
          <cell r="S495">
            <v>20.74</v>
          </cell>
          <cell r="T495">
            <v>20.57</v>
          </cell>
          <cell r="U495">
            <v>20.39</v>
          </cell>
          <cell r="V495">
            <v>20.99</v>
          </cell>
          <cell r="AC495">
            <v>23.208469945355194</v>
          </cell>
          <cell r="AD495">
            <v>26.591132420091323</v>
          </cell>
          <cell r="AE495">
            <v>26.618630136986301</v>
          </cell>
          <cell r="AF495">
            <v>25.909863013698629</v>
          </cell>
          <cell r="AG495">
            <v>25.466575591985432</v>
          </cell>
          <cell r="AH495">
            <v>25.505324200913243</v>
          </cell>
          <cell r="AI495">
            <v>25.633561643835616</v>
          </cell>
        </row>
        <row r="496">
          <cell r="B496">
            <v>42433</v>
          </cell>
          <cell r="C496">
            <v>28.81</v>
          </cell>
          <cell r="D496">
            <v>32.369999999999997</v>
          </cell>
          <cell r="E496">
            <v>32.49</v>
          </cell>
          <cell r="F496">
            <v>31.84</v>
          </cell>
          <cell r="G496">
            <v>31.03</v>
          </cell>
          <cell r="H496">
            <v>31.33</v>
          </cell>
          <cell r="I496">
            <v>30.96</v>
          </cell>
          <cell r="J496" t="str">
            <v>-</v>
          </cell>
          <cell r="K496" t="str">
            <v>-</v>
          </cell>
          <cell r="L496" t="str">
            <v>-</v>
          </cell>
          <cell r="M496" t="str">
            <v>-</v>
          </cell>
          <cell r="O496">
            <v>42433</v>
          </cell>
          <cell r="P496">
            <v>18.350000000000001</v>
          </cell>
          <cell r="Q496">
            <v>21.59</v>
          </cell>
          <cell r="R496">
            <v>21.5</v>
          </cell>
          <cell r="S496">
            <v>20.74</v>
          </cell>
          <cell r="T496">
            <v>20.57</v>
          </cell>
          <cell r="U496">
            <v>20.39</v>
          </cell>
          <cell r="V496">
            <v>20.99</v>
          </cell>
          <cell r="AC496">
            <v>23.208469945355194</v>
          </cell>
          <cell r="AD496">
            <v>26.591132420091323</v>
          </cell>
          <cell r="AE496">
            <v>26.618630136986301</v>
          </cell>
          <cell r="AF496">
            <v>25.909863013698629</v>
          </cell>
          <cell r="AG496">
            <v>25.466575591985432</v>
          </cell>
          <cell r="AH496">
            <v>25.505324200913243</v>
          </cell>
          <cell r="AI496">
            <v>25.633561643835616</v>
          </cell>
        </row>
        <row r="497">
          <cell r="B497">
            <v>42432</v>
          </cell>
          <cell r="C497">
            <v>29.22</v>
          </cell>
          <cell r="D497">
            <v>33.11</v>
          </cell>
          <cell r="E497">
            <v>33.450000000000003</v>
          </cell>
          <cell r="F497">
            <v>32.799999999999997</v>
          </cell>
          <cell r="G497">
            <v>31.89</v>
          </cell>
          <cell r="H497">
            <v>32.22</v>
          </cell>
          <cell r="I497">
            <v>31.84</v>
          </cell>
          <cell r="J497" t="str">
            <v>-</v>
          </cell>
          <cell r="K497" t="str">
            <v>-</v>
          </cell>
          <cell r="L497" t="str">
            <v>-</v>
          </cell>
          <cell r="M497" t="str">
            <v>-</v>
          </cell>
          <cell r="O497">
            <v>42432</v>
          </cell>
          <cell r="P497">
            <v>18.690000000000001</v>
          </cell>
          <cell r="Q497">
            <v>22.02</v>
          </cell>
          <cell r="R497">
            <v>22.07</v>
          </cell>
          <cell r="S497">
            <v>21.33</v>
          </cell>
          <cell r="T497">
            <v>21.14</v>
          </cell>
          <cell r="U497">
            <v>20.99</v>
          </cell>
          <cell r="V497">
            <v>21.61</v>
          </cell>
          <cell r="AC497">
            <v>23.580983606557375</v>
          </cell>
          <cell r="AD497">
            <v>27.1649497716895</v>
          </cell>
          <cell r="AE497">
            <v>27.370273972602739</v>
          </cell>
          <cell r="AF497">
            <v>26.672191780821919</v>
          </cell>
          <cell r="AG497">
            <v>26.172331511839708</v>
          </cell>
          <cell r="AH497">
            <v>26.240922374429221</v>
          </cell>
          <cell r="AI497">
            <v>26.374657534246577</v>
          </cell>
        </row>
        <row r="498">
          <cell r="B498">
            <v>42431</v>
          </cell>
          <cell r="C498">
            <v>29.87</v>
          </cell>
          <cell r="D498">
            <v>33.61</v>
          </cell>
          <cell r="E498">
            <v>34.08</v>
          </cell>
          <cell r="F498">
            <v>33.43</v>
          </cell>
          <cell r="G498">
            <v>32.56</v>
          </cell>
          <cell r="H498">
            <v>32.729999999999997</v>
          </cell>
          <cell r="I498">
            <v>32.299999999999997</v>
          </cell>
          <cell r="J498" t="str">
            <v>-</v>
          </cell>
          <cell r="K498" t="str">
            <v>-</v>
          </cell>
          <cell r="L498" t="str">
            <v>-</v>
          </cell>
          <cell r="M498" t="str">
            <v>-</v>
          </cell>
          <cell r="O498">
            <v>42431</v>
          </cell>
          <cell r="P498">
            <v>19.260000000000002</v>
          </cell>
          <cell r="Q498">
            <v>22.66</v>
          </cell>
          <cell r="R498">
            <v>22.79</v>
          </cell>
          <cell r="S498">
            <v>22.03</v>
          </cell>
          <cell r="T498">
            <v>21.87</v>
          </cell>
          <cell r="U498">
            <v>21.6</v>
          </cell>
          <cell r="V498">
            <v>22.2</v>
          </cell>
          <cell r="AC498">
            <v>24.188142076502732</v>
          </cell>
          <cell r="AD498">
            <v>27.740000000000002</v>
          </cell>
          <cell r="AE498">
            <v>28.048356164383559</v>
          </cell>
          <cell r="AF498">
            <v>27.339589041095888</v>
          </cell>
          <cell r="AG498">
            <v>26.874244080145719</v>
          </cell>
          <cell r="AH498">
            <v>26.804164383561641</v>
          </cell>
          <cell r="AI498">
            <v>26.904109589041095</v>
          </cell>
        </row>
        <row r="499">
          <cell r="B499">
            <v>42430</v>
          </cell>
          <cell r="C499">
            <v>29.57</v>
          </cell>
          <cell r="D499">
            <v>32.75</v>
          </cell>
          <cell r="E499">
            <v>33.119999999999997</v>
          </cell>
          <cell r="F499">
            <v>32.39</v>
          </cell>
          <cell r="G499">
            <v>31.46</v>
          </cell>
          <cell r="H499">
            <v>31.68</v>
          </cell>
          <cell r="I499">
            <v>31.19</v>
          </cell>
          <cell r="J499" t="str">
            <v>-</v>
          </cell>
          <cell r="K499" t="str">
            <v>-</v>
          </cell>
          <cell r="L499" t="str">
            <v>-</v>
          </cell>
          <cell r="M499" t="str">
            <v>-</v>
          </cell>
          <cell r="O499">
            <v>42430</v>
          </cell>
          <cell r="P499">
            <v>19</v>
          </cell>
          <cell r="Q499">
            <v>21.73</v>
          </cell>
          <cell r="R499">
            <v>21.98</v>
          </cell>
          <cell r="S499">
            <v>21.19</v>
          </cell>
          <cell r="T499">
            <v>20.99</v>
          </cell>
          <cell r="U499">
            <v>20.78</v>
          </cell>
          <cell r="V499">
            <v>21.32</v>
          </cell>
          <cell r="AC499">
            <v>23.909562841530054</v>
          </cell>
          <cell r="AD499">
            <v>26.842474885844751</v>
          </cell>
          <cell r="AE499">
            <v>27.168493150684931</v>
          </cell>
          <cell r="AF499">
            <v>26.406438356164387</v>
          </cell>
          <cell r="AG499">
            <v>25.89125683060109</v>
          </cell>
          <cell r="AH499">
            <v>25.876621004566211</v>
          </cell>
          <cell r="AI499">
            <v>25.916986301369864</v>
          </cell>
        </row>
        <row r="500">
          <cell r="B500">
            <v>42429</v>
          </cell>
          <cell r="C500">
            <v>29</v>
          </cell>
          <cell r="D500">
            <v>32.770000000000003</v>
          </cell>
          <cell r="E500">
            <v>33.25</v>
          </cell>
          <cell r="F500">
            <v>32.61</v>
          </cell>
          <cell r="G500">
            <v>31.75</v>
          </cell>
          <cell r="H500">
            <v>32.020000000000003</v>
          </cell>
          <cell r="I500">
            <v>31.61</v>
          </cell>
          <cell r="J500" t="str">
            <v>-</v>
          </cell>
          <cell r="K500" t="str">
            <v>-</v>
          </cell>
          <cell r="L500" t="str">
            <v>-</v>
          </cell>
          <cell r="M500" t="str">
            <v>-</v>
          </cell>
          <cell r="O500">
            <v>42429</v>
          </cell>
          <cell r="P500">
            <v>18.96</v>
          </cell>
          <cell r="Q500">
            <v>21.8</v>
          </cell>
          <cell r="R500">
            <v>22.14</v>
          </cell>
          <cell r="S500">
            <v>21.35</v>
          </cell>
          <cell r="T500">
            <v>21.2</v>
          </cell>
          <cell r="U500">
            <v>20.97</v>
          </cell>
          <cell r="V500">
            <v>21.56</v>
          </cell>
          <cell r="AC500">
            <v>23.62338797814208</v>
          </cell>
          <cell r="AD500">
            <v>26.889278538812786</v>
          </cell>
          <cell r="AE500">
            <v>27.314520547945207</v>
          </cell>
          <cell r="AF500">
            <v>26.594383561643834</v>
          </cell>
          <cell r="AG500">
            <v>26.138706739526413</v>
          </cell>
          <cell r="AH500">
            <v>26.136757990867579</v>
          </cell>
          <cell r="AI500">
            <v>26.240821917808216</v>
          </cell>
        </row>
        <row r="501">
          <cell r="B501">
            <v>42428</v>
          </cell>
          <cell r="C501">
            <v>30.2</v>
          </cell>
          <cell r="D501">
            <v>33.22</v>
          </cell>
          <cell r="E501">
            <v>33.36</v>
          </cell>
          <cell r="F501">
            <v>32.659999999999997</v>
          </cell>
          <cell r="G501">
            <v>31.74</v>
          </cell>
          <cell r="H501">
            <v>31.81</v>
          </cell>
          <cell r="I501">
            <v>31.27</v>
          </cell>
          <cell r="J501" t="str">
            <v>-</v>
          </cell>
          <cell r="K501" t="str">
            <v>-</v>
          </cell>
          <cell r="L501" t="str">
            <v>-</v>
          </cell>
          <cell r="M501" t="str">
            <v>-</v>
          </cell>
          <cell r="O501">
            <v>42428</v>
          </cell>
          <cell r="P501">
            <v>19.850000000000001</v>
          </cell>
          <cell r="Q501">
            <v>22.02</v>
          </cell>
          <cell r="R501">
            <v>22.2</v>
          </cell>
          <cell r="S501">
            <v>21.44</v>
          </cell>
          <cell r="T501">
            <v>21.31</v>
          </cell>
          <cell r="U501">
            <v>21.01</v>
          </cell>
          <cell r="V501">
            <v>21.58</v>
          </cell>
          <cell r="AC501">
            <v>24.657377049180329</v>
          </cell>
          <cell r="AD501">
            <v>27.215981735159819</v>
          </cell>
          <cell r="AE501">
            <v>27.397808219178081</v>
          </cell>
          <cell r="AF501">
            <v>26.665753424657535</v>
          </cell>
          <cell r="AG501">
            <v>26.192531876138432</v>
          </cell>
          <cell r="AH501">
            <v>26.059863013698632</v>
          </cell>
          <cell r="AI501">
            <v>26.093150684931508</v>
          </cell>
        </row>
        <row r="502">
          <cell r="B502">
            <v>42427</v>
          </cell>
          <cell r="C502">
            <v>30.2</v>
          </cell>
          <cell r="D502">
            <v>33.22</v>
          </cell>
          <cell r="E502">
            <v>33.36</v>
          </cell>
          <cell r="F502">
            <v>32.659999999999997</v>
          </cell>
          <cell r="G502">
            <v>31.74</v>
          </cell>
          <cell r="H502">
            <v>31.81</v>
          </cell>
          <cell r="I502">
            <v>31.27</v>
          </cell>
          <cell r="J502" t="str">
            <v>-</v>
          </cell>
          <cell r="K502" t="str">
            <v>-</v>
          </cell>
          <cell r="L502" t="str">
            <v>-</v>
          </cell>
          <cell r="M502" t="str">
            <v>-</v>
          </cell>
          <cell r="O502">
            <v>42427</v>
          </cell>
          <cell r="P502">
            <v>19.850000000000001</v>
          </cell>
          <cell r="Q502">
            <v>22.02</v>
          </cell>
          <cell r="R502">
            <v>22.2</v>
          </cell>
          <cell r="S502">
            <v>21.44</v>
          </cell>
          <cell r="T502">
            <v>21.31</v>
          </cell>
          <cell r="U502">
            <v>21.01</v>
          </cell>
          <cell r="V502">
            <v>21.58</v>
          </cell>
          <cell r="AC502">
            <v>24.657377049180329</v>
          </cell>
          <cell r="AD502">
            <v>27.215981735159819</v>
          </cell>
          <cell r="AE502">
            <v>27.397808219178081</v>
          </cell>
          <cell r="AF502">
            <v>26.665753424657535</v>
          </cell>
          <cell r="AG502">
            <v>26.192531876138432</v>
          </cell>
          <cell r="AH502">
            <v>26.059863013698632</v>
          </cell>
          <cell r="AI502">
            <v>26.093150684931508</v>
          </cell>
        </row>
        <row r="503">
          <cell r="B503">
            <v>42426</v>
          </cell>
          <cell r="C503">
            <v>30.2</v>
          </cell>
          <cell r="D503">
            <v>33.22</v>
          </cell>
          <cell r="E503">
            <v>33.36</v>
          </cell>
          <cell r="F503">
            <v>32.659999999999997</v>
          </cell>
          <cell r="G503">
            <v>31.74</v>
          </cell>
          <cell r="H503">
            <v>31.81</v>
          </cell>
          <cell r="I503">
            <v>31.27</v>
          </cell>
          <cell r="J503" t="str">
            <v>-</v>
          </cell>
          <cell r="K503" t="str">
            <v>-</v>
          </cell>
          <cell r="L503" t="str">
            <v>-</v>
          </cell>
          <cell r="M503" t="str">
            <v>-</v>
          </cell>
          <cell r="O503">
            <v>42426</v>
          </cell>
          <cell r="P503">
            <v>19.850000000000001</v>
          </cell>
          <cell r="Q503">
            <v>22.02</v>
          </cell>
          <cell r="R503">
            <v>22.2</v>
          </cell>
          <cell r="S503">
            <v>21.44</v>
          </cell>
          <cell r="T503">
            <v>21.31</v>
          </cell>
          <cell r="U503">
            <v>21.01</v>
          </cell>
          <cell r="V503">
            <v>21.58</v>
          </cell>
          <cell r="AC503">
            <v>24.657377049180329</v>
          </cell>
          <cell r="AD503">
            <v>27.215981735159819</v>
          </cell>
          <cell r="AE503">
            <v>27.397808219178081</v>
          </cell>
          <cell r="AF503">
            <v>26.665753424657535</v>
          </cell>
          <cell r="AG503">
            <v>26.192531876138432</v>
          </cell>
          <cell r="AH503">
            <v>26.059863013698632</v>
          </cell>
          <cell r="AI503">
            <v>26.093150684931508</v>
          </cell>
        </row>
        <row r="504">
          <cell r="B504">
            <v>42425</v>
          </cell>
          <cell r="C504">
            <v>29.45</v>
          </cell>
          <cell r="D504">
            <v>32.67</v>
          </cell>
          <cell r="E504">
            <v>33.07</v>
          </cell>
          <cell r="F504">
            <v>32.32</v>
          </cell>
          <cell r="G504">
            <v>31.32</v>
          </cell>
          <cell r="H504">
            <v>31.68</v>
          </cell>
          <cell r="I504">
            <v>31.34</v>
          </cell>
          <cell r="J504" t="str">
            <v>-</v>
          </cell>
          <cell r="K504" t="str">
            <v>-</v>
          </cell>
          <cell r="L504" t="str">
            <v>-</v>
          </cell>
          <cell r="M504" t="str">
            <v>-</v>
          </cell>
          <cell r="O504">
            <v>42425</v>
          </cell>
          <cell r="P504">
            <v>19.649999999999999</v>
          </cell>
          <cell r="Q504">
            <v>22.15</v>
          </cell>
          <cell r="R504">
            <v>22.24</v>
          </cell>
          <cell r="S504">
            <v>21.51</v>
          </cell>
          <cell r="T504">
            <v>21.37</v>
          </cell>
          <cell r="U504">
            <v>21.22</v>
          </cell>
          <cell r="V504">
            <v>21.95</v>
          </cell>
          <cell r="AC504">
            <v>24.201912568306007</v>
          </cell>
          <cell r="AD504">
            <v>27.030511415525115</v>
          </cell>
          <cell r="AE504">
            <v>27.284109589041094</v>
          </cell>
          <cell r="AF504">
            <v>26.544794520547949</v>
          </cell>
          <cell r="AG504">
            <v>26.027832422586521</v>
          </cell>
          <cell r="AH504">
            <v>26.110885844748857</v>
          </cell>
          <cell r="AI504">
            <v>26.323424657534247</v>
          </cell>
        </row>
        <row r="505">
          <cell r="B505">
            <v>42424</v>
          </cell>
          <cell r="C505">
            <v>29.97</v>
          </cell>
          <cell r="D505">
            <v>32.79</v>
          </cell>
          <cell r="E505">
            <v>33</v>
          </cell>
          <cell r="F505">
            <v>32.380000000000003</v>
          </cell>
          <cell r="G505">
            <v>31.41</v>
          </cell>
          <cell r="H505">
            <v>31.74</v>
          </cell>
          <cell r="I505">
            <v>31.27</v>
          </cell>
          <cell r="J505" t="str">
            <v>-</v>
          </cell>
          <cell r="K505" t="str">
            <v>-</v>
          </cell>
          <cell r="L505" t="str">
            <v>-</v>
          </cell>
          <cell r="M505" t="str">
            <v>-</v>
          </cell>
          <cell r="O505">
            <v>42424</v>
          </cell>
          <cell r="P505">
            <v>19.760000000000002</v>
          </cell>
          <cell r="Q505">
            <v>22.18</v>
          </cell>
          <cell r="R505">
            <v>22.05</v>
          </cell>
          <cell r="S505">
            <v>21.26</v>
          </cell>
          <cell r="T505">
            <v>21.21</v>
          </cell>
          <cell r="U505">
            <v>21.04</v>
          </cell>
          <cell r="V505">
            <v>21.68</v>
          </cell>
          <cell r="AC505">
            <v>24.502349726775957</v>
          </cell>
          <cell r="AD505">
            <v>27.102264840182649</v>
          </cell>
          <cell r="AE505">
            <v>27.15</v>
          </cell>
          <cell r="AF505">
            <v>26.439178082191781</v>
          </cell>
          <cell r="AG505">
            <v>25.984863387978145</v>
          </cell>
          <cell r="AH505">
            <v>26.043105022831046</v>
          </cell>
          <cell r="AI505">
            <v>26.146575342465752</v>
          </cell>
        </row>
        <row r="506">
          <cell r="B506">
            <v>42423</v>
          </cell>
          <cell r="C506">
            <v>29.9</v>
          </cell>
          <cell r="D506">
            <v>32.630000000000003</v>
          </cell>
          <cell r="E506">
            <v>32.659999999999997</v>
          </cell>
          <cell r="F506">
            <v>32.130000000000003</v>
          </cell>
          <cell r="G506">
            <v>31.36</v>
          </cell>
          <cell r="H506">
            <v>31.59</v>
          </cell>
          <cell r="I506">
            <v>31.09</v>
          </cell>
          <cell r="J506" t="str">
            <v>-</v>
          </cell>
          <cell r="K506" t="str">
            <v>-</v>
          </cell>
          <cell r="L506" t="str">
            <v>-</v>
          </cell>
          <cell r="M506" t="str">
            <v>-</v>
          </cell>
          <cell r="O506">
            <v>42423</v>
          </cell>
          <cell r="P506">
            <v>19.64</v>
          </cell>
          <cell r="Q506">
            <v>22.04</v>
          </cell>
          <cell r="R506">
            <v>22.18</v>
          </cell>
          <cell r="S506">
            <v>21.48</v>
          </cell>
          <cell r="T506">
            <v>21.53</v>
          </cell>
          <cell r="U506">
            <v>21.32</v>
          </cell>
          <cell r="V506">
            <v>21.92</v>
          </cell>
          <cell r="AC506">
            <v>24.405573770491802</v>
          </cell>
          <cell r="AD506">
            <v>26.952986301369865</v>
          </cell>
          <cell r="AE506">
            <v>27.061095890410957</v>
          </cell>
          <cell r="AF506">
            <v>26.440273972602746</v>
          </cell>
          <cell r="AG506">
            <v>26.13165755919854</v>
          </cell>
          <cell r="AH506">
            <v>26.122045662100454</v>
          </cell>
          <cell r="AI506">
            <v>26.190958904109589</v>
          </cell>
        </row>
        <row r="507">
          <cell r="B507">
            <v>42422</v>
          </cell>
          <cell r="C507">
            <v>30.38</v>
          </cell>
          <cell r="D507">
            <v>32.67</v>
          </cell>
          <cell r="E507">
            <v>32.44</v>
          </cell>
          <cell r="F507">
            <v>31.76</v>
          </cell>
          <cell r="G507">
            <v>30.66</v>
          </cell>
          <cell r="H507">
            <v>30.89</v>
          </cell>
          <cell r="I507">
            <v>30.49</v>
          </cell>
          <cell r="J507" t="str">
            <v>-</v>
          </cell>
          <cell r="K507" t="str">
            <v>-</v>
          </cell>
          <cell r="L507" t="str">
            <v>-</v>
          </cell>
          <cell r="M507" t="str">
            <v>-</v>
          </cell>
          <cell r="O507">
            <v>42422</v>
          </cell>
          <cell r="P507">
            <v>19.75</v>
          </cell>
          <cell r="Q507">
            <v>21.9</v>
          </cell>
          <cell r="R507">
            <v>21.86</v>
          </cell>
          <cell r="S507">
            <v>21.05</v>
          </cell>
          <cell r="T507">
            <v>20.88</v>
          </cell>
          <cell r="U507">
            <v>20.7</v>
          </cell>
          <cell r="V507">
            <v>21.32</v>
          </cell>
          <cell r="AC507">
            <v>24.687431693989069</v>
          </cell>
          <cell r="AD507">
            <v>26.896493150684933</v>
          </cell>
          <cell r="AE507">
            <v>26.787671232876711</v>
          </cell>
          <cell r="AF507">
            <v>26.038219178082191</v>
          </cell>
          <cell r="AG507">
            <v>25.458251366120219</v>
          </cell>
          <cell r="AH507">
            <v>25.464639269406391</v>
          </cell>
          <cell r="AI507">
            <v>25.590958904109588</v>
          </cell>
        </row>
        <row r="508">
          <cell r="B508">
            <v>42421</v>
          </cell>
          <cell r="C508">
            <v>30.48</v>
          </cell>
          <cell r="D508">
            <v>33.049999999999997</v>
          </cell>
          <cell r="E508">
            <v>33.090000000000003</v>
          </cell>
          <cell r="F508">
            <v>32.49</v>
          </cell>
          <cell r="G508">
            <v>31.61</v>
          </cell>
          <cell r="H508">
            <v>31.89</v>
          </cell>
          <cell r="I508">
            <v>31.53</v>
          </cell>
          <cell r="J508" t="str">
            <v>-</v>
          </cell>
          <cell r="K508" t="str">
            <v>-</v>
          </cell>
          <cell r="L508" t="str">
            <v>-</v>
          </cell>
          <cell r="M508" t="str">
            <v>-</v>
          </cell>
          <cell r="O508">
            <v>42421</v>
          </cell>
          <cell r="P508">
            <v>19.8</v>
          </cell>
          <cell r="Q508">
            <v>22.51</v>
          </cell>
          <cell r="R508">
            <v>22.25</v>
          </cell>
          <cell r="S508">
            <v>21.5</v>
          </cell>
          <cell r="T508">
            <v>21.48</v>
          </cell>
          <cell r="U508">
            <v>21.32</v>
          </cell>
          <cell r="V508">
            <v>21.98</v>
          </cell>
          <cell r="AC508">
            <v>24.760655737704919</v>
          </cell>
          <cell r="AD508">
            <v>27.399789954337898</v>
          </cell>
          <cell r="AE508">
            <v>27.298767123287671</v>
          </cell>
          <cell r="AF508">
            <v>26.618630136986301</v>
          </cell>
          <cell r="AG508">
            <v>26.22209471766849</v>
          </cell>
          <cell r="AH508">
            <v>26.262319634703193</v>
          </cell>
          <cell r="AI508">
            <v>26.427945205479453</v>
          </cell>
        </row>
        <row r="509">
          <cell r="B509">
            <v>42420</v>
          </cell>
          <cell r="C509">
            <v>30.48</v>
          </cell>
          <cell r="D509">
            <v>33.049999999999997</v>
          </cell>
          <cell r="E509">
            <v>33.090000000000003</v>
          </cell>
          <cell r="F509">
            <v>32.49</v>
          </cell>
          <cell r="G509">
            <v>31.61</v>
          </cell>
          <cell r="H509">
            <v>31.89</v>
          </cell>
          <cell r="I509">
            <v>31.53</v>
          </cell>
          <cell r="J509" t="str">
            <v>-</v>
          </cell>
          <cell r="K509" t="str">
            <v>-</v>
          </cell>
          <cell r="L509" t="str">
            <v>-</v>
          </cell>
          <cell r="M509" t="str">
            <v>-</v>
          </cell>
          <cell r="O509">
            <v>42420</v>
          </cell>
          <cell r="P509">
            <v>19.8</v>
          </cell>
          <cell r="Q509">
            <v>22.51</v>
          </cell>
          <cell r="R509">
            <v>22.25</v>
          </cell>
          <cell r="S509">
            <v>21.5</v>
          </cell>
          <cell r="T509">
            <v>21.48</v>
          </cell>
          <cell r="U509">
            <v>21.32</v>
          </cell>
          <cell r="V509">
            <v>21.98</v>
          </cell>
          <cell r="AC509">
            <v>24.760655737704919</v>
          </cell>
          <cell r="AD509">
            <v>27.399789954337898</v>
          </cell>
          <cell r="AE509">
            <v>27.298767123287671</v>
          </cell>
          <cell r="AF509">
            <v>26.618630136986301</v>
          </cell>
          <cell r="AG509">
            <v>26.22209471766849</v>
          </cell>
          <cell r="AH509">
            <v>26.262319634703193</v>
          </cell>
          <cell r="AI509">
            <v>26.427945205479453</v>
          </cell>
        </row>
        <row r="510">
          <cell r="B510">
            <v>42419</v>
          </cell>
          <cell r="C510">
            <v>30.48</v>
          </cell>
          <cell r="D510">
            <v>33.049999999999997</v>
          </cell>
          <cell r="E510">
            <v>33.090000000000003</v>
          </cell>
          <cell r="F510">
            <v>32.49</v>
          </cell>
          <cell r="G510">
            <v>31.61</v>
          </cell>
          <cell r="H510">
            <v>31.89</v>
          </cell>
          <cell r="I510">
            <v>31.53</v>
          </cell>
          <cell r="J510" t="str">
            <v>-</v>
          </cell>
          <cell r="K510" t="str">
            <v>-</v>
          </cell>
          <cell r="L510" t="str">
            <v>-</v>
          </cell>
          <cell r="M510" t="str">
            <v>-</v>
          </cell>
          <cell r="O510">
            <v>42419</v>
          </cell>
          <cell r="P510">
            <v>19.8</v>
          </cell>
          <cell r="Q510">
            <v>22.51</v>
          </cell>
          <cell r="R510">
            <v>22.25</v>
          </cell>
          <cell r="S510">
            <v>21.5</v>
          </cell>
          <cell r="T510">
            <v>21.48</v>
          </cell>
          <cell r="U510">
            <v>21.32</v>
          </cell>
          <cell r="V510">
            <v>21.98</v>
          </cell>
          <cell r="AC510">
            <v>24.760655737704919</v>
          </cell>
          <cell r="AD510">
            <v>27.399789954337898</v>
          </cell>
          <cell r="AE510">
            <v>27.298767123287671</v>
          </cell>
          <cell r="AF510">
            <v>26.618630136986301</v>
          </cell>
          <cell r="AG510">
            <v>26.22209471766849</v>
          </cell>
          <cell r="AH510">
            <v>26.262319634703193</v>
          </cell>
          <cell r="AI510">
            <v>26.427945205479453</v>
          </cell>
        </row>
        <row r="511">
          <cell r="B511">
            <v>42418</v>
          </cell>
          <cell r="C511">
            <v>30.85</v>
          </cell>
          <cell r="D511">
            <v>33.49</v>
          </cell>
          <cell r="E511">
            <v>33.83</v>
          </cell>
          <cell r="F511">
            <v>33.24</v>
          </cell>
          <cell r="G511">
            <v>32.159999999999997</v>
          </cell>
          <cell r="H511">
            <v>32.369999999999997</v>
          </cell>
          <cell r="I511">
            <v>31.91</v>
          </cell>
          <cell r="J511" t="str">
            <v>-</v>
          </cell>
          <cell r="K511" t="str">
            <v>-</v>
          </cell>
          <cell r="L511" t="str">
            <v>-</v>
          </cell>
          <cell r="M511" t="str">
            <v>-</v>
          </cell>
          <cell r="O511">
            <v>42418</v>
          </cell>
          <cell r="P511">
            <v>19.93</v>
          </cell>
          <cell r="Q511">
            <v>22.73</v>
          </cell>
          <cell r="R511">
            <v>22.5</v>
          </cell>
          <cell r="S511">
            <v>21.84</v>
          </cell>
          <cell r="T511">
            <v>21.69</v>
          </cell>
          <cell r="U511">
            <v>21.47</v>
          </cell>
          <cell r="V511">
            <v>22.07</v>
          </cell>
          <cell r="AC511">
            <v>25.002131147540982</v>
          </cell>
          <cell r="AD511">
            <v>27.721853881278538</v>
          </cell>
          <cell r="AE511">
            <v>27.776986301369863</v>
          </cell>
          <cell r="AF511">
            <v>27.149589041095894</v>
          </cell>
          <cell r="AG511">
            <v>26.59125683060109</v>
          </cell>
          <cell r="AH511">
            <v>26.566621004566208</v>
          </cell>
          <cell r="AI511">
            <v>26.65301369863014</v>
          </cell>
        </row>
        <row r="512">
          <cell r="B512">
            <v>42417</v>
          </cell>
          <cell r="C512">
            <v>31.35</v>
          </cell>
          <cell r="D512">
            <v>33.18</v>
          </cell>
          <cell r="E512">
            <v>33.18</v>
          </cell>
          <cell r="F512">
            <v>32.590000000000003</v>
          </cell>
          <cell r="G512">
            <v>31.58</v>
          </cell>
          <cell r="H512">
            <v>31.79</v>
          </cell>
          <cell r="I512">
            <v>31.35</v>
          </cell>
          <cell r="J512" t="str">
            <v>-</v>
          </cell>
          <cell r="K512" t="str">
            <v>-</v>
          </cell>
          <cell r="L512" t="str">
            <v>-</v>
          </cell>
          <cell r="M512" t="str">
            <v>-</v>
          </cell>
          <cell r="O512">
            <v>42417</v>
          </cell>
          <cell r="P512">
            <v>20.239999999999998</v>
          </cell>
          <cell r="Q512">
            <v>22.56</v>
          </cell>
          <cell r="R512">
            <v>22.39</v>
          </cell>
          <cell r="S512">
            <v>21.62</v>
          </cell>
          <cell r="T512">
            <v>21.42</v>
          </cell>
          <cell r="U512">
            <v>21.22</v>
          </cell>
          <cell r="V512">
            <v>21.8</v>
          </cell>
          <cell r="AC512">
            <v>25.400382513661203</v>
          </cell>
          <cell r="AD512">
            <v>27.486904109589037</v>
          </cell>
          <cell r="AE512">
            <v>27.415479452054793</v>
          </cell>
          <cell r="AF512">
            <v>26.729315068493154</v>
          </cell>
          <cell r="AG512">
            <v>26.176138433515483</v>
          </cell>
          <cell r="AH512">
            <v>26.162319634703195</v>
          </cell>
          <cell r="AI512">
            <v>26.247945205479454</v>
          </cell>
        </row>
        <row r="513">
          <cell r="B513">
            <v>42416</v>
          </cell>
          <cell r="C513">
            <v>31.21</v>
          </cell>
          <cell r="D513">
            <v>33.75</v>
          </cell>
          <cell r="E513">
            <v>33.729999999999997</v>
          </cell>
          <cell r="F513">
            <v>33.17</v>
          </cell>
          <cell r="G513">
            <v>32.159999999999997</v>
          </cell>
          <cell r="H513">
            <v>32.42</v>
          </cell>
          <cell r="I513">
            <v>32.03</v>
          </cell>
          <cell r="J513" t="str">
            <v>-</v>
          </cell>
          <cell r="K513" t="str">
            <v>-</v>
          </cell>
          <cell r="L513" t="str">
            <v>-</v>
          </cell>
          <cell r="M513" t="str">
            <v>-</v>
          </cell>
          <cell r="O513">
            <v>42416</v>
          </cell>
          <cell r="P513">
            <v>20.260000000000002</v>
          </cell>
          <cell r="Q513">
            <v>22.82</v>
          </cell>
          <cell r="R513">
            <v>22.71</v>
          </cell>
          <cell r="S513">
            <v>21.93</v>
          </cell>
          <cell r="T513">
            <v>21.74</v>
          </cell>
          <cell r="U513">
            <v>21.56</v>
          </cell>
          <cell r="V513">
            <v>22.19</v>
          </cell>
          <cell r="AC513">
            <v>25.346065573770495</v>
          </cell>
          <cell r="AD513">
            <v>27.890721461187216</v>
          </cell>
          <cell r="AE513">
            <v>27.842602739726029</v>
          </cell>
          <cell r="AF513">
            <v>27.165068493150685</v>
          </cell>
          <cell r="AG513">
            <v>26.617850637522768</v>
          </cell>
          <cell r="AH513">
            <v>26.637917808219179</v>
          </cell>
          <cell r="AI513">
            <v>26.773013698630141</v>
          </cell>
        </row>
        <row r="514">
          <cell r="B514">
            <v>42415</v>
          </cell>
          <cell r="C514">
            <v>31.64</v>
          </cell>
          <cell r="D514">
            <v>34.020000000000003</v>
          </cell>
          <cell r="E514">
            <v>33.92</v>
          </cell>
          <cell r="F514">
            <v>33.409999999999997</v>
          </cell>
          <cell r="G514">
            <v>32.380000000000003</v>
          </cell>
          <cell r="H514">
            <v>32.61</v>
          </cell>
          <cell r="I514">
            <v>32.200000000000003</v>
          </cell>
          <cell r="J514" t="str">
            <v>-</v>
          </cell>
          <cell r="K514" t="str">
            <v>-</v>
          </cell>
          <cell r="L514" t="str">
            <v>-</v>
          </cell>
          <cell r="M514" t="str">
            <v>-</v>
          </cell>
          <cell r="O514">
            <v>42415</v>
          </cell>
          <cell r="P514">
            <v>20.6</v>
          </cell>
          <cell r="Q514">
            <v>22.92</v>
          </cell>
          <cell r="R514">
            <v>22.76</v>
          </cell>
          <cell r="S514">
            <v>22.01</v>
          </cell>
          <cell r="T514">
            <v>21.82</v>
          </cell>
          <cell r="U514">
            <v>21.62</v>
          </cell>
          <cell r="V514">
            <v>22.23</v>
          </cell>
          <cell r="AC514">
            <v>25.727868852459018</v>
          </cell>
          <cell r="AD514">
            <v>28.069589041095892</v>
          </cell>
          <cell r="AE514">
            <v>27.957808219178084</v>
          </cell>
          <cell r="AF514">
            <v>27.319589041095888</v>
          </cell>
          <cell r="AG514">
            <v>26.763387978142077</v>
          </cell>
          <cell r="AH514">
            <v>26.758703196347032</v>
          </cell>
          <cell r="AI514">
            <v>26.873561643835618</v>
          </cell>
        </row>
        <row r="515">
          <cell r="B515">
            <v>42414</v>
          </cell>
          <cell r="C515">
            <v>31.64</v>
          </cell>
          <cell r="D515">
            <v>34.020000000000003</v>
          </cell>
          <cell r="E515">
            <v>33.92</v>
          </cell>
          <cell r="F515">
            <v>33.409999999999997</v>
          </cell>
          <cell r="G515">
            <v>32.380000000000003</v>
          </cell>
          <cell r="H515">
            <v>32.61</v>
          </cell>
          <cell r="I515">
            <v>32.200000000000003</v>
          </cell>
          <cell r="J515" t="str">
            <v>-</v>
          </cell>
          <cell r="K515" t="str">
            <v>-</v>
          </cell>
          <cell r="L515" t="str">
            <v>-</v>
          </cell>
          <cell r="M515" t="str">
            <v>-</v>
          </cell>
          <cell r="O515">
            <v>42414</v>
          </cell>
          <cell r="P515">
            <v>20.6</v>
          </cell>
          <cell r="Q515">
            <v>22.92</v>
          </cell>
          <cell r="R515">
            <v>22.76</v>
          </cell>
          <cell r="S515">
            <v>22.01</v>
          </cell>
          <cell r="T515">
            <v>21.82</v>
          </cell>
          <cell r="U515">
            <v>21.62</v>
          </cell>
          <cell r="V515">
            <v>22.23</v>
          </cell>
          <cell r="AC515">
            <v>25.727868852459018</v>
          </cell>
          <cell r="AD515">
            <v>28.069589041095892</v>
          </cell>
          <cell r="AE515">
            <v>27.957808219178084</v>
          </cell>
          <cell r="AF515">
            <v>27.319589041095888</v>
          </cell>
          <cell r="AG515">
            <v>26.763387978142077</v>
          </cell>
          <cell r="AH515">
            <v>26.758703196347032</v>
          </cell>
          <cell r="AI515">
            <v>26.873561643835618</v>
          </cell>
        </row>
        <row r="516">
          <cell r="B516">
            <v>42413</v>
          </cell>
          <cell r="C516">
            <v>31.64</v>
          </cell>
          <cell r="D516">
            <v>34.020000000000003</v>
          </cell>
          <cell r="E516">
            <v>33.92</v>
          </cell>
          <cell r="F516">
            <v>33.409999999999997</v>
          </cell>
          <cell r="G516">
            <v>32.380000000000003</v>
          </cell>
          <cell r="H516">
            <v>32.61</v>
          </cell>
          <cell r="I516">
            <v>32.200000000000003</v>
          </cell>
          <cell r="J516" t="str">
            <v>-</v>
          </cell>
          <cell r="K516" t="str">
            <v>-</v>
          </cell>
          <cell r="L516" t="str">
            <v>-</v>
          </cell>
          <cell r="M516" t="str">
            <v>-</v>
          </cell>
          <cell r="O516">
            <v>42413</v>
          </cell>
          <cell r="P516">
            <v>20.6</v>
          </cell>
          <cell r="Q516">
            <v>22.92</v>
          </cell>
          <cell r="R516">
            <v>22.76</v>
          </cell>
          <cell r="S516">
            <v>22.01</v>
          </cell>
          <cell r="T516">
            <v>21.82</v>
          </cell>
          <cell r="U516">
            <v>21.62</v>
          </cell>
          <cell r="V516">
            <v>22.23</v>
          </cell>
          <cell r="AC516">
            <v>25.727868852459018</v>
          </cell>
          <cell r="AD516">
            <v>28.069589041095892</v>
          </cell>
          <cell r="AE516">
            <v>27.957808219178084</v>
          </cell>
          <cell r="AF516">
            <v>27.319589041095888</v>
          </cell>
          <cell r="AG516">
            <v>26.763387978142077</v>
          </cell>
          <cell r="AH516">
            <v>26.758703196347032</v>
          </cell>
          <cell r="AI516">
            <v>26.873561643835618</v>
          </cell>
        </row>
        <row r="517">
          <cell r="B517">
            <v>42412</v>
          </cell>
          <cell r="C517">
            <v>31.64</v>
          </cell>
          <cell r="D517">
            <v>34.020000000000003</v>
          </cell>
          <cell r="E517">
            <v>33.92</v>
          </cell>
          <cell r="F517">
            <v>33.409999999999997</v>
          </cell>
          <cell r="G517">
            <v>32.380000000000003</v>
          </cell>
          <cell r="H517">
            <v>32.61</v>
          </cell>
          <cell r="I517">
            <v>32.200000000000003</v>
          </cell>
          <cell r="J517" t="str">
            <v>-</v>
          </cell>
          <cell r="K517" t="str">
            <v>-</v>
          </cell>
          <cell r="L517" t="str">
            <v>-</v>
          </cell>
          <cell r="M517" t="str">
            <v>-</v>
          </cell>
          <cell r="O517">
            <v>42412</v>
          </cell>
          <cell r="P517">
            <v>20.6</v>
          </cell>
          <cell r="Q517">
            <v>22.92</v>
          </cell>
          <cell r="R517">
            <v>22.76</v>
          </cell>
          <cell r="S517">
            <v>22.01</v>
          </cell>
          <cell r="T517">
            <v>21.82</v>
          </cell>
          <cell r="U517">
            <v>21.62</v>
          </cell>
          <cell r="V517">
            <v>22.23</v>
          </cell>
          <cell r="AC517">
            <v>25.727868852459018</v>
          </cell>
          <cell r="AD517">
            <v>28.069589041095892</v>
          </cell>
          <cell r="AE517">
            <v>27.957808219178084</v>
          </cell>
          <cell r="AF517">
            <v>27.319589041095888</v>
          </cell>
          <cell r="AG517">
            <v>26.763387978142077</v>
          </cell>
          <cell r="AH517">
            <v>26.758703196347032</v>
          </cell>
          <cell r="AI517">
            <v>26.873561643835618</v>
          </cell>
        </row>
        <row r="518">
          <cell r="B518">
            <v>42411</v>
          </cell>
          <cell r="C518">
            <v>31.5</v>
          </cell>
          <cell r="D518">
            <v>33.799999999999997</v>
          </cell>
          <cell r="E518">
            <v>33.72</v>
          </cell>
          <cell r="F518">
            <v>33.14</v>
          </cell>
          <cell r="G518">
            <v>32.06</v>
          </cell>
          <cell r="H518">
            <v>32.270000000000003</v>
          </cell>
          <cell r="I518">
            <v>31.86</v>
          </cell>
          <cell r="J518" t="str">
            <v>-</v>
          </cell>
          <cell r="K518" t="str">
            <v>-</v>
          </cell>
          <cell r="L518" t="str">
            <v>-</v>
          </cell>
          <cell r="M518" t="str">
            <v>-</v>
          </cell>
          <cell r="O518">
            <v>42411</v>
          </cell>
          <cell r="P518">
            <v>21.19</v>
          </cell>
          <cell r="Q518">
            <v>23.43</v>
          </cell>
          <cell r="R518">
            <v>23.28</v>
          </cell>
          <cell r="S518">
            <v>22.46</v>
          </cell>
          <cell r="T518">
            <v>22.22</v>
          </cell>
          <cell r="U518">
            <v>22.01</v>
          </cell>
          <cell r="V518">
            <v>22.63</v>
          </cell>
          <cell r="AC518">
            <v>25.978797814207653</v>
          </cell>
          <cell r="AD518">
            <v>28.240922374429221</v>
          </cell>
          <cell r="AE518">
            <v>28.142465753424659</v>
          </cell>
          <cell r="AF518">
            <v>27.434246575342467</v>
          </cell>
          <cell r="AG518">
            <v>26.826338797814209</v>
          </cell>
          <cell r="AH518">
            <v>26.807369863013701</v>
          </cell>
          <cell r="AI518">
            <v>26.928904109589041</v>
          </cell>
        </row>
        <row r="519">
          <cell r="B519">
            <v>42410</v>
          </cell>
          <cell r="C519">
            <v>31.24</v>
          </cell>
          <cell r="D519">
            <v>33.49</v>
          </cell>
          <cell r="E519">
            <v>33.43</v>
          </cell>
          <cell r="F519">
            <v>32.86</v>
          </cell>
          <cell r="G519">
            <v>31.78</v>
          </cell>
          <cell r="H519">
            <v>31.94</v>
          </cell>
          <cell r="I519">
            <v>31.55</v>
          </cell>
          <cell r="J519" t="str">
            <v>-</v>
          </cell>
          <cell r="K519" t="str">
            <v>-</v>
          </cell>
          <cell r="L519" t="str">
            <v>-</v>
          </cell>
          <cell r="M519" t="str">
            <v>-</v>
          </cell>
          <cell r="O519">
            <v>42410</v>
          </cell>
          <cell r="P519">
            <v>20.45</v>
          </cell>
          <cell r="Q519">
            <v>22.53</v>
          </cell>
          <cell r="R519">
            <v>22.42</v>
          </cell>
          <cell r="S519">
            <v>21.68</v>
          </cell>
          <cell r="T519">
            <v>21.47</v>
          </cell>
          <cell r="U519">
            <v>21.24</v>
          </cell>
          <cell r="V519">
            <v>21.85</v>
          </cell>
          <cell r="AC519">
            <v>25.461748633879782</v>
          </cell>
          <cell r="AD519">
            <v>27.614639269406396</v>
          </cell>
          <cell r="AE519">
            <v>27.547945205479451</v>
          </cell>
          <cell r="AF519">
            <v>26.88712328767123</v>
          </cell>
          <cell r="AG519">
            <v>26.296357012750455</v>
          </cell>
          <cell r="AH519">
            <v>26.243105022831049</v>
          </cell>
          <cell r="AI519">
            <v>26.367808219178084</v>
          </cell>
        </row>
        <row r="520">
          <cell r="B520">
            <v>42409</v>
          </cell>
          <cell r="C520">
            <v>31.93</v>
          </cell>
          <cell r="D520">
            <v>34.06</v>
          </cell>
          <cell r="E520">
            <v>34.08</v>
          </cell>
          <cell r="F520">
            <v>33.57</v>
          </cell>
          <cell r="G520">
            <v>32.39</v>
          </cell>
          <cell r="H520">
            <v>32.590000000000003</v>
          </cell>
          <cell r="I520">
            <v>32.28</v>
          </cell>
          <cell r="J520" t="str">
            <v>-</v>
          </cell>
          <cell r="K520" t="str">
            <v>-</v>
          </cell>
          <cell r="L520" t="str">
            <v>-</v>
          </cell>
          <cell r="M520" t="str">
            <v>-</v>
          </cell>
          <cell r="O520">
            <v>42409</v>
          </cell>
          <cell r="P520">
            <v>20.74</v>
          </cell>
          <cell r="Q520">
            <v>22.63</v>
          </cell>
          <cell r="R520">
            <v>22.5</v>
          </cell>
          <cell r="S520">
            <v>21.71</v>
          </cell>
          <cell r="T520">
            <v>21.43</v>
          </cell>
          <cell r="U520">
            <v>21.21</v>
          </cell>
          <cell r="V520">
            <v>21.88</v>
          </cell>
          <cell r="AC520">
            <v>25.937540983606556</v>
          </cell>
          <cell r="AD520">
            <v>27.932684931506849</v>
          </cell>
          <cell r="AE520">
            <v>27.893424657534247</v>
          </cell>
          <cell r="AF520">
            <v>27.233835616438359</v>
          </cell>
          <cell r="AG520">
            <v>26.560637522768669</v>
          </cell>
          <cell r="AH520">
            <v>26.531059360730595</v>
          </cell>
          <cell r="AI520">
            <v>26.723835616438354</v>
          </cell>
        </row>
        <row r="521">
          <cell r="B521">
            <v>42408</v>
          </cell>
          <cell r="C521">
            <v>32.5</v>
          </cell>
          <cell r="D521">
            <v>34.19</v>
          </cell>
          <cell r="E521">
            <v>33.86</v>
          </cell>
          <cell r="F521">
            <v>33.25</v>
          </cell>
          <cell r="G521">
            <v>32.1</v>
          </cell>
          <cell r="H521">
            <v>32.33</v>
          </cell>
          <cell r="I521">
            <v>31.93</v>
          </cell>
          <cell r="J521" t="str">
            <v>-</v>
          </cell>
          <cell r="K521" t="str">
            <v>-</v>
          </cell>
          <cell r="L521" t="str">
            <v>-</v>
          </cell>
          <cell r="M521" t="str">
            <v>-</v>
          </cell>
          <cell r="O521">
            <v>42408</v>
          </cell>
          <cell r="P521">
            <v>21.3</v>
          </cell>
          <cell r="Q521">
            <v>22.58</v>
          </cell>
          <cell r="R521">
            <v>22.87</v>
          </cell>
          <cell r="S521">
            <v>22</v>
          </cell>
          <cell r="T521">
            <v>21.72</v>
          </cell>
          <cell r="U521">
            <v>21.52</v>
          </cell>
          <cell r="V521">
            <v>22.14</v>
          </cell>
          <cell r="AC521">
            <v>26.502185792349728</v>
          </cell>
          <cell r="AD521">
            <v>27.966191780821916</v>
          </cell>
          <cell r="AE521">
            <v>27.988630136986302</v>
          </cell>
          <cell r="AF521">
            <v>27.239726027397261</v>
          </cell>
          <cell r="AG521">
            <v>26.579125683060109</v>
          </cell>
          <cell r="AH521">
            <v>26.574538812785388</v>
          </cell>
          <cell r="AI521">
            <v>26.699726027397258</v>
          </cell>
        </row>
        <row r="522">
          <cell r="B522">
            <v>42407</v>
          </cell>
          <cell r="C522">
            <v>31.51</v>
          </cell>
          <cell r="D522">
            <v>33.619999999999997</v>
          </cell>
          <cell r="E522">
            <v>33.14</v>
          </cell>
          <cell r="F522">
            <v>32.549999999999997</v>
          </cell>
          <cell r="G522">
            <v>31.5</v>
          </cell>
          <cell r="H522">
            <v>31.71</v>
          </cell>
          <cell r="I522">
            <v>31.29</v>
          </cell>
          <cell r="J522" t="str">
            <v>-</v>
          </cell>
          <cell r="K522" t="str">
            <v>-</v>
          </cell>
          <cell r="L522" t="str">
            <v>-</v>
          </cell>
          <cell r="M522" t="str">
            <v>-</v>
          </cell>
          <cell r="O522">
            <v>42407</v>
          </cell>
          <cell r="P522">
            <v>20.420000000000002</v>
          </cell>
          <cell r="Q522">
            <v>21.97</v>
          </cell>
          <cell r="R522">
            <v>22.18</v>
          </cell>
          <cell r="S522">
            <v>21.35</v>
          </cell>
          <cell r="T522">
            <v>21.14</v>
          </cell>
          <cell r="U522">
            <v>20.95</v>
          </cell>
          <cell r="V522">
            <v>21.53</v>
          </cell>
          <cell r="AC522">
            <v>25.571092896174864</v>
          </cell>
          <cell r="AD522">
            <v>27.374748858447486</v>
          </cell>
          <cell r="AE522">
            <v>27.284657534246577</v>
          </cell>
          <cell r="AF522">
            <v>26.566438356164383</v>
          </cell>
          <cell r="AG522">
            <v>25.98976320582878</v>
          </cell>
          <cell r="AH522">
            <v>25.9811598173516</v>
          </cell>
          <cell r="AI522">
            <v>26.075753424657535</v>
          </cell>
        </row>
        <row r="523">
          <cell r="B523">
            <v>42406</v>
          </cell>
          <cell r="C523">
            <v>31.51</v>
          </cell>
          <cell r="D523">
            <v>33.619999999999997</v>
          </cell>
          <cell r="E523">
            <v>33.14</v>
          </cell>
          <cell r="F523">
            <v>32.549999999999997</v>
          </cell>
          <cell r="G523">
            <v>31.5</v>
          </cell>
          <cell r="H523">
            <v>31.71</v>
          </cell>
          <cell r="I523">
            <v>31.29</v>
          </cell>
          <cell r="J523" t="str">
            <v>-</v>
          </cell>
          <cell r="K523" t="str">
            <v>-</v>
          </cell>
          <cell r="L523" t="str">
            <v>-</v>
          </cell>
          <cell r="M523" t="str">
            <v>-</v>
          </cell>
          <cell r="O523">
            <v>42406</v>
          </cell>
          <cell r="P523">
            <v>20.420000000000002</v>
          </cell>
          <cell r="Q523">
            <v>21.97</v>
          </cell>
          <cell r="R523">
            <v>22.18</v>
          </cell>
          <cell r="S523">
            <v>21.35</v>
          </cell>
          <cell r="T523">
            <v>21.14</v>
          </cell>
          <cell r="U523">
            <v>20.95</v>
          </cell>
          <cell r="V523">
            <v>21.53</v>
          </cell>
          <cell r="AC523">
            <v>25.571092896174864</v>
          </cell>
          <cell r="AD523">
            <v>27.374748858447486</v>
          </cell>
          <cell r="AE523">
            <v>27.284657534246577</v>
          </cell>
          <cell r="AF523">
            <v>26.566438356164383</v>
          </cell>
          <cell r="AG523">
            <v>25.98976320582878</v>
          </cell>
          <cell r="AH523">
            <v>25.9811598173516</v>
          </cell>
          <cell r="AI523">
            <v>26.075753424657535</v>
          </cell>
        </row>
        <row r="524">
          <cell r="B524">
            <v>42405</v>
          </cell>
          <cell r="C524">
            <v>31.51</v>
          </cell>
          <cell r="D524">
            <v>33.619999999999997</v>
          </cell>
          <cell r="E524">
            <v>33.14</v>
          </cell>
          <cell r="F524">
            <v>32.549999999999997</v>
          </cell>
          <cell r="G524">
            <v>31.5</v>
          </cell>
          <cell r="H524">
            <v>31.71</v>
          </cell>
          <cell r="I524">
            <v>31.29</v>
          </cell>
          <cell r="J524" t="str">
            <v>-</v>
          </cell>
          <cell r="K524" t="str">
            <v>-</v>
          </cell>
          <cell r="L524" t="str">
            <v>-</v>
          </cell>
          <cell r="M524" t="str">
            <v>-</v>
          </cell>
          <cell r="O524">
            <v>42405</v>
          </cell>
          <cell r="P524">
            <v>20.420000000000002</v>
          </cell>
          <cell r="Q524">
            <v>21.97</v>
          </cell>
          <cell r="R524">
            <v>22.18</v>
          </cell>
          <cell r="S524">
            <v>21.35</v>
          </cell>
          <cell r="T524">
            <v>21.14</v>
          </cell>
          <cell r="U524">
            <v>20.95</v>
          </cell>
          <cell r="V524">
            <v>21.53</v>
          </cell>
          <cell r="AC524">
            <v>25.571092896174864</v>
          </cell>
          <cell r="AD524">
            <v>27.374748858447486</v>
          </cell>
          <cell r="AE524">
            <v>27.284657534246577</v>
          </cell>
          <cell r="AF524">
            <v>26.566438356164383</v>
          </cell>
          <cell r="AG524">
            <v>25.98976320582878</v>
          </cell>
          <cell r="AH524">
            <v>25.9811598173516</v>
          </cell>
          <cell r="AI524">
            <v>26.075753424657535</v>
          </cell>
        </row>
        <row r="525">
          <cell r="B525">
            <v>42404</v>
          </cell>
          <cell r="C525">
            <v>31.22</v>
          </cell>
          <cell r="D525">
            <v>34.1</v>
          </cell>
          <cell r="E525">
            <v>34.200000000000003</v>
          </cell>
          <cell r="F525">
            <v>33.72</v>
          </cell>
          <cell r="G525">
            <v>31.81</v>
          </cell>
          <cell r="H525">
            <v>32.020000000000003</v>
          </cell>
          <cell r="I525">
            <v>31.64</v>
          </cell>
          <cell r="J525" t="str">
            <v>-</v>
          </cell>
          <cell r="K525" t="str">
            <v>-</v>
          </cell>
          <cell r="L525" t="str">
            <v>-</v>
          </cell>
          <cell r="M525" t="str">
            <v>-</v>
          </cell>
          <cell r="O525">
            <v>42404</v>
          </cell>
          <cell r="P525">
            <v>20.329999999999998</v>
          </cell>
          <cell r="Q525">
            <v>22.5</v>
          </cell>
          <cell r="R525">
            <v>23.07</v>
          </cell>
          <cell r="S525">
            <v>22.26</v>
          </cell>
          <cell r="T525">
            <v>21.67</v>
          </cell>
          <cell r="U525">
            <v>21.78</v>
          </cell>
          <cell r="V525">
            <v>22.38</v>
          </cell>
          <cell r="AC525">
            <v>25.388196721311473</v>
          </cell>
          <cell r="AD525">
            <v>27.881552511415524</v>
          </cell>
          <cell r="AE525">
            <v>28.253835616438355</v>
          </cell>
          <cell r="AF525">
            <v>27.597534246575346</v>
          </cell>
          <cell r="AG525">
            <v>26.416775956284155</v>
          </cell>
          <cell r="AH525">
            <v>26.568018264840184</v>
          </cell>
          <cell r="AI525">
            <v>26.692876712328765</v>
          </cell>
        </row>
        <row r="526">
          <cell r="B526">
            <v>42403</v>
          </cell>
          <cell r="C526">
            <v>31.7</v>
          </cell>
          <cell r="D526">
            <v>34.29</v>
          </cell>
          <cell r="E526">
            <v>34.229999999999997</v>
          </cell>
          <cell r="F526">
            <v>33.85</v>
          </cell>
          <cell r="G526">
            <v>31.97</v>
          </cell>
          <cell r="H526">
            <v>32.18</v>
          </cell>
          <cell r="I526">
            <v>31.65</v>
          </cell>
          <cell r="J526" t="str">
            <v>-</v>
          </cell>
          <cell r="K526" t="str">
            <v>-</v>
          </cell>
          <cell r="L526" t="str">
            <v>-</v>
          </cell>
          <cell r="M526" t="str">
            <v>-</v>
          </cell>
          <cell r="O526">
            <v>42403</v>
          </cell>
          <cell r="P526">
            <v>20.32</v>
          </cell>
          <cell r="Q526">
            <v>22.18</v>
          </cell>
          <cell r="R526">
            <v>22.72</v>
          </cell>
          <cell r="S526">
            <v>21.99</v>
          </cell>
          <cell r="T526">
            <v>21.43</v>
          </cell>
          <cell r="U526">
            <v>21.54</v>
          </cell>
          <cell r="V526">
            <v>22.05</v>
          </cell>
          <cell r="AC526">
            <v>25.605792349726777</v>
          </cell>
          <cell r="AD526">
            <v>27.798155251141552</v>
          </cell>
          <cell r="AE526">
            <v>28.080821917808219</v>
          </cell>
          <cell r="AF526">
            <v>27.513835616438357</v>
          </cell>
          <cell r="AG526">
            <v>26.364025500910746</v>
          </cell>
          <cell r="AH526">
            <v>26.515050228310503</v>
          </cell>
          <cell r="AI526">
            <v>26.521232876712329</v>
          </cell>
        </row>
        <row r="527">
          <cell r="B527">
            <v>42402</v>
          </cell>
          <cell r="C527">
            <v>31.07</v>
          </cell>
          <cell r="D527">
            <v>33.86</v>
          </cell>
          <cell r="E527">
            <v>33.5</v>
          </cell>
          <cell r="F527">
            <v>33.01</v>
          </cell>
          <cell r="G527">
            <v>31.12</v>
          </cell>
          <cell r="H527">
            <v>31.37</v>
          </cell>
          <cell r="I527">
            <v>31.05</v>
          </cell>
          <cell r="J527" t="str">
            <v>-</v>
          </cell>
          <cell r="K527" t="str">
            <v>-</v>
          </cell>
          <cell r="L527" t="str">
            <v>-</v>
          </cell>
          <cell r="M527" t="str">
            <v>-</v>
          </cell>
          <cell r="O527">
            <v>42402</v>
          </cell>
          <cell r="P527">
            <v>19.989999999999998</v>
          </cell>
          <cell r="Q527">
            <v>22.15</v>
          </cell>
          <cell r="R527">
            <v>22.47</v>
          </cell>
          <cell r="S527">
            <v>21.64</v>
          </cell>
          <cell r="T527">
            <v>21.06</v>
          </cell>
          <cell r="U527">
            <v>21.19</v>
          </cell>
          <cell r="V527">
            <v>21.83</v>
          </cell>
          <cell r="AC527">
            <v>25.136448087431695</v>
          </cell>
          <cell r="AD527">
            <v>27.582584474885845</v>
          </cell>
          <cell r="AE527">
            <v>27.607260273972599</v>
          </cell>
          <cell r="AF527">
            <v>26.935616438356163</v>
          </cell>
          <cell r="AG527">
            <v>25.769326047358835</v>
          </cell>
          <cell r="AH527">
            <v>25.949963470319634</v>
          </cell>
          <cell r="AI527">
            <v>26.124246575342465</v>
          </cell>
        </row>
        <row r="528">
          <cell r="B528">
            <v>42401</v>
          </cell>
          <cell r="C528">
            <v>32.78</v>
          </cell>
          <cell r="D528">
            <v>35.01</v>
          </cell>
          <cell r="E528">
            <v>34.6</v>
          </cell>
          <cell r="F528">
            <v>34.200000000000003</v>
          </cell>
          <cell r="G528">
            <v>32.369999999999997</v>
          </cell>
          <cell r="H528">
            <v>32.64</v>
          </cell>
          <cell r="I528">
            <v>32.299999999999997</v>
          </cell>
          <cell r="J528" t="str">
            <v>-</v>
          </cell>
          <cell r="K528" t="str">
            <v>-</v>
          </cell>
          <cell r="L528" t="str">
            <v>-</v>
          </cell>
          <cell r="M528" t="str">
            <v>-</v>
          </cell>
          <cell r="O528">
            <v>42401</v>
          </cell>
          <cell r="P528">
            <v>20.74</v>
          </cell>
          <cell r="Q528">
            <v>22.65</v>
          </cell>
          <cell r="R528">
            <v>22.99</v>
          </cell>
          <cell r="S528">
            <v>22.21</v>
          </cell>
          <cell r="T528">
            <v>21.68</v>
          </cell>
          <cell r="U528">
            <v>21.81</v>
          </cell>
          <cell r="V528">
            <v>22.46</v>
          </cell>
          <cell r="AC528">
            <v>26.332349726775956</v>
          </cell>
          <cell r="AD528">
            <v>28.384136986301368</v>
          </cell>
          <cell r="AE528">
            <v>28.397397260273973</v>
          </cell>
          <cell r="AF528">
            <v>27.794383561643834</v>
          </cell>
          <cell r="AG528">
            <v>26.684244080145717</v>
          </cell>
          <cell r="AH528">
            <v>26.873890410958904</v>
          </cell>
          <cell r="AI528">
            <v>27.043013698630137</v>
          </cell>
        </row>
        <row r="529">
          <cell r="B529">
            <v>42400</v>
          </cell>
          <cell r="C529">
            <v>32.4</v>
          </cell>
          <cell r="D529">
            <v>34.36</v>
          </cell>
          <cell r="E529">
            <v>33.83</v>
          </cell>
          <cell r="F529">
            <v>33.39</v>
          </cell>
          <cell r="G529">
            <v>31.44</v>
          </cell>
          <cell r="H529">
            <v>31.64</v>
          </cell>
          <cell r="I529">
            <v>31.3</v>
          </cell>
          <cell r="J529" t="str">
            <v>-</v>
          </cell>
          <cell r="K529" t="str">
            <v>-</v>
          </cell>
          <cell r="L529" t="str">
            <v>-</v>
          </cell>
          <cell r="M529" t="str">
            <v>-</v>
          </cell>
          <cell r="O529">
            <v>42400</v>
          </cell>
          <cell r="P529">
            <v>21.54</v>
          </cell>
          <cell r="Q529">
            <v>23.04</v>
          </cell>
          <cell r="R529">
            <v>23.31</v>
          </cell>
          <cell r="S529">
            <v>22.45</v>
          </cell>
          <cell r="T529">
            <v>21.8</v>
          </cell>
          <cell r="U529">
            <v>21.89</v>
          </cell>
          <cell r="V529">
            <v>22.52</v>
          </cell>
          <cell r="AC529">
            <v>26.584262295081963</v>
          </cell>
          <cell r="AD529">
            <v>28.29165296803653</v>
          </cell>
          <cell r="AE529">
            <v>28.209726027397259</v>
          </cell>
          <cell r="AF529">
            <v>27.545342465753425</v>
          </cell>
          <cell r="AG529">
            <v>26.31271402550091</v>
          </cell>
          <cell r="AH529">
            <v>26.448904109589044</v>
          </cell>
          <cell r="AI529">
            <v>26.609315068493149</v>
          </cell>
        </row>
        <row r="530">
          <cell r="B530">
            <v>42399</v>
          </cell>
          <cell r="C530">
            <v>32.4</v>
          </cell>
          <cell r="D530">
            <v>34.36</v>
          </cell>
          <cell r="E530">
            <v>33.83</v>
          </cell>
          <cell r="F530">
            <v>33.39</v>
          </cell>
          <cell r="G530">
            <v>31.44</v>
          </cell>
          <cell r="H530">
            <v>31.64</v>
          </cell>
          <cell r="I530">
            <v>31.3</v>
          </cell>
          <cell r="J530" t="str">
            <v>-</v>
          </cell>
          <cell r="K530" t="str">
            <v>-</v>
          </cell>
          <cell r="L530" t="str">
            <v>-</v>
          </cell>
          <cell r="M530" t="str">
            <v>-</v>
          </cell>
          <cell r="O530">
            <v>42399</v>
          </cell>
          <cell r="P530">
            <v>21.54</v>
          </cell>
          <cell r="Q530">
            <v>23.04</v>
          </cell>
          <cell r="R530">
            <v>23.31</v>
          </cell>
          <cell r="S530">
            <v>22.45</v>
          </cell>
          <cell r="T530">
            <v>21.8</v>
          </cell>
          <cell r="U530">
            <v>21.89</v>
          </cell>
          <cell r="V530">
            <v>22.52</v>
          </cell>
          <cell r="AC530">
            <v>26.584262295081963</v>
          </cell>
          <cell r="AD530">
            <v>28.29165296803653</v>
          </cell>
          <cell r="AE530">
            <v>28.209726027397259</v>
          </cell>
          <cell r="AF530">
            <v>27.545342465753425</v>
          </cell>
          <cell r="AG530">
            <v>26.31271402550091</v>
          </cell>
          <cell r="AH530">
            <v>26.448904109589044</v>
          </cell>
          <cell r="AI530">
            <v>26.609315068493149</v>
          </cell>
        </row>
        <row r="531">
          <cell r="B531">
            <v>42398</v>
          </cell>
          <cell r="C531">
            <v>32.4</v>
          </cell>
          <cell r="D531">
            <v>34.36</v>
          </cell>
          <cell r="E531">
            <v>33.83</v>
          </cell>
          <cell r="F531">
            <v>33.39</v>
          </cell>
          <cell r="G531">
            <v>31.44</v>
          </cell>
          <cell r="H531">
            <v>31.64</v>
          </cell>
          <cell r="I531">
            <v>31.3</v>
          </cell>
          <cell r="J531" t="str">
            <v>-</v>
          </cell>
          <cell r="K531" t="str">
            <v>-</v>
          </cell>
          <cell r="L531" t="str">
            <v>-</v>
          </cell>
          <cell r="M531" t="str">
            <v>-</v>
          </cell>
          <cell r="O531">
            <v>42398</v>
          </cell>
          <cell r="P531">
            <v>21.54</v>
          </cell>
          <cell r="Q531">
            <v>23.04</v>
          </cell>
          <cell r="R531">
            <v>23.31</v>
          </cell>
          <cell r="S531">
            <v>22.45</v>
          </cell>
          <cell r="T531">
            <v>21.8</v>
          </cell>
          <cell r="U531">
            <v>21.89</v>
          </cell>
          <cell r="V531">
            <v>22.52</v>
          </cell>
          <cell r="AC531">
            <v>26.584262295081963</v>
          </cell>
          <cell r="AD531">
            <v>28.29165296803653</v>
          </cell>
          <cell r="AE531">
            <v>28.209726027397259</v>
          </cell>
          <cell r="AF531">
            <v>27.545342465753425</v>
          </cell>
          <cell r="AG531">
            <v>26.31271402550091</v>
          </cell>
          <cell r="AH531">
            <v>26.448904109589044</v>
          </cell>
          <cell r="AI531">
            <v>26.609315068493149</v>
          </cell>
        </row>
        <row r="532">
          <cell r="B532">
            <v>42397</v>
          </cell>
          <cell r="C532">
            <v>31.7</v>
          </cell>
          <cell r="D532">
            <v>33.99</v>
          </cell>
          <cell r="E532">
            <v>33.83</v>
          </cell>
          <cell r="F532">
            <v>33.54</v>
          </cell>
          <cell r="G532">
            <v>31.87</v>
          </cell>
          <cell r="H532">
            <v>32.21</v>
          </cell>
          <cell r="I532">
            <v>31.87</v>
          </cell>
          <cell r="J532" t="str">
            <v>-</v>
          </cell>
          <cell r="K532" t="str">
            <v>-</v>
          </cell>
          <cell r="L532" t="str">
            <v>-</v>
          </cell>
          <cell r="M532" t="str">
            <v>-</v>
          </cell>
          <cell r="O532">
            <v>42397</v>
          </cell>
          <cell r="P532">
            <v>20.46</v>
          </cell>
          <cell r="Q532">
            <v>22.28</v>
          </cell>
          <cell r="R532">
            <v>22.81</v>
          </cell>
          <cell r="S532">
            <v>22.08</v>
          </cell>
          <cell r="T532">
            <v>21.62</v>
          </cell>
          <cell r="U532">
            <v>21.81</v>
          </cell>
          <cell r="V532">
            <v>22.45</v>
          </cell>
          <cell r="AC532">
            <v>25.680765027322408</v>
          </cell>
          <cell r="AD532">
            <v>27.712584474885848</v>
          </cell>
          <cell r="AE532">
            <v>27.942602739726027</v>
          </cell>
          <cell r="AF532">
            <v>27.41753424657534</v>
          </cell>
          <cell r="AG532">
            <v>26.418269581056467</v>
          </cell>
          <cell r="AH532">
            <v>26.672831050228311</v>
          </cell>
          <cell r="AI532">
            <v>26.837397260273974</v>
          </cell>
        </row>
        <row r="533">
          <cell r="B533">
            <v>42396</v>
          </cell>
          <cell r="C533">
            <v>31.64</v>
          </cell>
          <cell r="D533">
            <v>33.869999999999997</v>
          </cell>
          <cell r="E533">
            <v>33.520000000000003</v>
          </cell>
          <cell r="F533">
            <v>33.21</v>
          </cell>
          <cell r="G533">
            <v>31.48</v>
          </cell>
          <cell r="H533">
            <v>31.69</v>
          </cell>
          <cell r="I533">
            <v>31.32</v>
          </cell>
          <cell r="J533" t="str">
            <v>-</v>
          </cell>
          <cell r="K533" t="str">
            <v>-</v>
          </cell>
          <cell r="L533" t="str">
            <v>-</v>
          </cell>
          <cell r="M533" t="str">
            <v>-</v>
          </cell>
          <cell r="O533">
            <v>42396</v>
          </cell>
          <cell r="P533">
            <v>20.54</v>
          </cell>
          <cell r="Q533">
            <v>22.53</v>
          </cell>
          <cell r="R533">
            <v>22.98</v>
          </cell>
          <cell r="S533">
            <v>22.22</v>
          </cell>
          <cell r="T533">
            <v>21.72</v>
          </cell>
          <cell r="U533">
            <v>21.81</v>
          </cell>
          <cell r="V533">
            <v>22.43</v>
          </cell>
          <cell r="AC533">
            <v>25.695737704918031</v>
          </cell>
          <cell r="AD533">
            <v>27.790931506849315</v>
          </cell>
          <cell r="AE533">
            <v>27.889041095890413</v>
          </cell>
          <cell r="AF533">
            <v>27.338630136986303</v>
          </cell>
          <cell r="AG533">
            <v>26.288888888888888</v>
          </cell>
          <cell r="AH533">
            <v>26.429689497716897</v>
          </cell>
          <cell r="AI533">
            <v>26.57054794520548</v>
          </cell>
        </row>
        <row r="534">
          <cell r="B534">
            <v>42395</v>
          </cell>
          <cell r="C534">
            <v>31.61</v>
          </cell>
          <cell r="D534">
            <v>33.53</v>
          </cell>
          <cell r="E534">
            <v>33.26</v>
          </cell>
          <cell r="F534">
            <v>33.01</v>
          </cell>
          <cell r="G534">
            <v>31.19</v>
          </cell>
          <cell r="H534">
            <v>31.41</v>
          </cell>
          <cell r="I534">
            <v>31.06</v>
          </cell>
          <cell r="J534" t="str">
            <v>-</v>
          </cell>
          <cell r="K534" t="str">
            <v>-</v>
          </cell>
          <cell r="L534" t="str">
            <v>-</v>
          </cell>
          <cell r="M534" t="str">
            <v>-</v>
          </cell>
          <cell r="O534">
            <v>42395</v>
          </cell>
          <cell r="P534">
            <v>20.18</v>
          </cell>
          <cell r="Q534">
            <v>21.8</v>
          </cell>
          <cell r="R534">
            <v>22.29</v>
          </cell>
          <cell r="S534">
            <v>21.6</v>
          </cell>
          <cell r="T534">
            <v>21.04</v>
          </cell>
          <cell r="U534">
            <v>21.14</v>
          </cell>
          <cell r="V534">
            <v>21.75</v>
          </cell>
          <cell r="AC534">
            <v>25.489016393442625</v>
          </cell>
          <cell r="AD534">
            <v>27.241863013698634</v>
          </cell>
          <cell r="AE534">
            <v>27.399315068493152</v>
          </cell>
          <cell r="AF534">
            <v>26.914246575342464</v>
          </cell>
          <cell r="AG534">
            <v>25.791457194899817</v>
          </cell>
          <cell r="AH534">
            <v>25.942045662100458</v>
          </cell>
          <cell r="AI534">
            <v>26.086164383561641</v>
          </cell>
        </row>
        <row r="535">
          <cell r="B535">
            <v>42394</v>
          </cell>
          <cell r="C535">
            <v>31.91</v>
          </cell>
          <cell r="D535">
            <v>33.770000000000003</v>
          </cell>
          <cell r="E535">
            <v>33.46</v>
          </cell>
          <cell r="F535">
            <v>33.15</v>
          </cell>
          <cell r="G535">
            <v>31.34</v>
          </cell>
          <cell r="H535">
            <v>31.65</v>
          </cell>
          <cell r="I535">
            <v>31.29</v>
          </cell>
          <cell r="J535" t="str">
            <v>-</v>
          </cell>
          <cell r="K535" t="str">
            <v>-</v>
          </cell>
          <cell r="L535" t="str">
            <v>-</v>
          </cell>
          <cell r="M535" t="str">
            <v>-</v>
          </cell>
          <cell r="O535">
            <v>42394</v>
          </cell>
          <cell r="P535">
            <v>20.77</v>
          </cell>
          <cell r="Q535">
            <v>22.14</v>
          </cell>
          <cell r="R535">
            <v>22.56</v>
          </cell>
          <cell r="S535">
            <v>21.76</v>
          </cell>
          <cell r="T535">
            <v>21.2</v>
          </cell>
          <cell r="U535">
            <v>21.35</v>
          </cell>
          <cell r="V535">
            <v>21.97</v>
          </cell>
          <cell r="AC535">
            <v>25.944316939890712</v>
          </cell>
          <cell r="AD535">
            <v>27.535470319634705</v>
          </cell>
          <cell r="AE535">
            <v>27.636712328767125</v>
          </cell>
          <cell r="AF535">
            <v>27.064931506849312</v>
          </cell>
          <cell r="AG535">
            <v>25.946775956284149</v>
          </cell>
          <cell r="AH535">
            <v>26.16607305936073</v>
          </cell>
          <cell r="AI535">
            <v>26.310821917808219</v>
          </cell>
        </row>
        <row r="536">
          <cell r="B536">
            <v>42393</v>
          </cell>
          <cell r="C536">
            <v>31.72</v>
          </cell>
          <cell r="D536">
            <v>33.72</v>
          </cell>
          <cell r="E536">
            <v>33.71</v>
          </cell>
          <cell r="F536">
            <v>33.32</v>
          </cell>
          <cell r="G536">
            <v>31.47</v>
          </cell>
          <cell r="H536">
            <v>31.71</v>
          </cell>
          <cell r="I536">
            <v>31.35</v>
          </cell>
          <cell r="J536" t="str">
            <v>-</v>
          </cell>
          <cell r="K536" t="str">
            <v>-</v>
          </cell>
          <cell r="L536" t="str">
            <v>-</v>
          </cell>
          <cell r="M536" t="str">
            <v>-</v>
          </cell>
          <cell r="O536">
            <v>42393</v>
          </cell>
          <cell r="P536">
            <v>20.61</v>
          </cell>
          <cell r="Q536">
            <v>22.15</v>
          </cell>
          <cell r="R536">
            <v>22.49</v>
          </cell>
          <cell r="S536">
            <v>21.7</v>
          </cell>
          <cell r="T536">
            <v>21.13</v>
          </cell>
          <cell r="U536">
            <v>21.24</v>
          </cell>
          <cell r="V536">
            <v>21.85</v>
          </cell>
          <cell r="AC536">
            <v>25.7703825136612</v>
          </cell>
          <cell r="AD536">
            <v>27.517634703196347</v>
          </cell>
          <cell r="AE536">
            <v>27.715753424657535</v>
          </cell>
          <cell r="AF536">
            <v>27.112054794520549</v>
          </cell>
          <cell r="AG536">
            <v>25.970400728597451</v>
          </cell>
          <cell r="AH536">
            <v>26.135561643835615</v>
          </cell>
          <cell r="AI536">
            <v>26.274657534246575</v>
          </cell>
        </row>
        <row r="537">
          <cell r="B537">
            <v>42392</v>
          </cell>
          <cell r="C537">
            <v>31.72</v>
          </cell>
          <cell r="D537">
            <v>33.72</v>
          </cell>
          <cell r="E537">
            <v>33.71</v>
          </cell>
          <cell r="F537">
            <v>33.32</v>
          </cell>
          <cell r="G537">
            <v>31.47</v>
          </cell>
          <cell r="H537">
            <v>31.71</v>
          </cell>
          <cell r="I537">
            <v>31.35</v>
          </cell>
          <cell r="J537" t="str">
            <v>-</v>
          </cell>
          <cell r="K537" t="str">
            <v>-</v>
          </cell>
          <cell r="L537" t="str">
            <v>-</v>
          </cell>
          <cell r="M537" t="str">
            <v>-</v>
          </cell>
          <cell r="O537">
            <v>42392</v>
          </cell>
          <cell r="P537">
            <v>20.61</v>
          </cell>
          <cell r="Q537">
            <v>22.15</v>
          </cell>
          <cell r="R537">
            <v>22.49</v>
          </cell>
          <cell r="S537">
            <v>21.7</v>
          </cell>
          <cell r="T537">
            <v>21.13</v>
          </cell>
          <cell r="U537">
            <v>21.24</v>
          </cell>
          <cell r="V537">
            <v>21.85</v>
          </cell>
          <cell r="AC537">
            <v>25.7703825136612</v>
          </cell>
          <cell r="AD537">
            <v>27.517634703196347</v>
          </cell>
          <cell r="AE537">
            <v>27.715753424657535</v>
          </cell>
          <cell r="AF537">
            <v>27.112054794520549</v>
          </cell>
          <cell r="AG537">
            <v>25.970400728597451</v>
          </cell>
          <cell r="AH537">
            <v>26.135561643835615</v>
          </cell>
          <cell r="AI537">
            <v>26.274657534246575</v>
          </cell>
        </row>
        <row r="538">
          <cell r="B538">
            <v>42391</v>
          </cell>
          <cell r="C538">
            <v>31.72</v>
          </cell>
          <cell r="D538">
            <v>33.72</v>
          </cell>
          <cell r="E538">
            <v>33.71</v>
          </cell>
          <cell r="F538">
            <v>33.32</v>
          </cell>
          <cell r="G538">
            <v>31.47</v>
          </cell>
          <cell r="H538">
            <v>31.71</v>
          </cell>
          <cell r="I538">
            <v>31.35</v>
          </cell>
          <cell r="J538" t="str">
            <v>-</v>
          </cell>
          <cell r="K538" t="str">
            <v>-</v>
          </cell>
          <cell r="L538" t="str">
            <v>-</v>
          </cell>
          <cell r="M538" t="str">
            <v>-</v>
          </cell>
          <cell r="O538">
            <v>42391</v>
          </cell>
          <cell r="P538">
            <v>20.61</v>
          </cell>
          <cell r="Q538">
            <v>22.15</v>
          </cell>
          <cell r="R538">
            <v>22.49</v>
          </cell>
          <cell r="S538">
            <v>21.7</v>
          </cell>
          <cell r="T538">
            <v>21.13</v>
          </cell>
          <cell r="U538">
            <v>21.24</v>
          </cell>
          <cell r="V538">
            <v>21.85</v>
          </cell>
          <cell r="AC538">
            <v>25.7703825136612</v>
          </cell>
          <cell r="AD538">
            <v>27.517634703196347</v>
          </cell>
          <cell r="AE538">
            <v>27.715753424657535</v>
          </cell>
          <cell r="AF538">
            <v>27.112054794520549</v>
          </cell>
          <cell r="AG538">
            <v>25.970400728597451</v>
          </cell>
          <cell r="AH538">
            <v>26.135561643835615</v>
          </cell>
          <cell r="AI538">
            <v>26.274657534246575</v>
          </cell>
        </row>
        <row r="539">
          <cell r="B539">
            <v>42390</v>
          </cell>
          <cell r="C539">
            <v>31.67</v>
          </cell>
          <cell r="D539">
            <v>33.69</v>
          </cell>
          <cell r="E539">
            <v>33.47</v>
          </cell>
          <cell r="F539">
            <v>33.01</v>
          </cell>
          <cell r="G539">
            <v>31.18</v>
          </cell>
          <cell r="H539">
            <v>31.37</v>
          </cell>
          <cell r="I539">
            <v>31.02</v>
          </cell>
          <cell r="J539" t="str">
            <v>-</v>
          </cell>
          <cell r="K539" t="str">
            <v>-</v>
          </cell>
          <cell r="L539" t="str">
            <v>-</v>
          </cell>
          <cell r="M539" t="str">
            <v>-</v>
          </cell>
          <cell r="O539">
            <v>42390</v>
          </cell>
          <cell r="P539">
            <v>20.57</v>
          </cell>
          <cell r="Q539">
            <v>22.02</v>
          </cell>
          <cell r="R539">
            <v>22.2</v>
          </cell>
          <cell r="S539">
            <v>21.31</v>
          </cell>
          <cell r="T539">
            <v>20.76</v>
          </cell>
          <cell r="U539">
            <v>20.85</v>
          </cell>
          <cell r="V539">
            <v>21.45</v>
          </cell>
          <cell r="AC539">
            <v>25.725737704918032</v>
          </cell>
          <cell r="AD539">
            <v>27.434027397260277</v>
          </cell>
          <cell r="AE539">
            <v>27.449041095890411</v>
          </cell>
          <cell r="AF539">
            <v>26.759315068493148</v>
          </cell>
          <cell r="AG539">
            <v>25.637850637522771</v>
          </cell>
          <cell r="AH539">
            <v>25.76894063926941</v>
          </cell>
          <cell r="AI539">
            <v>25.9072602739726</v>
          </cell>
        </row>
        <row r="540">
          <cell r="B540">
            <v>42389</v>
          </cell>
          <cell r="C540">
            <v>31.49</v>
          </cell>
          <cell r="D540">
            <v>33.71</v>
          </cell>
          <cell r="E540">
            <v>33.28</v>
          </cell>
          <cell r="F540">
            <v>32.75</v>
          </cell>
          <cell r="G540">
            <v>30.88</v>
          </cell>
          <cell r="H540">
            <v>31.03</v>
          </cell>
          <cell r="I540">
            <v>30.64</v>
          </cell>
          <cell r="J540" t="str">
            <v>-</v>
          </cell>
          <cell r="K540" t="str">
            <v>-</v>
          </cell>
          <cell r="L540" t="str">
            <v>-</v>
          </cell>
          <cell r="M540" t="str">
            <v>-</v>
          </cell>
          <cell r="O540">
            <v>42389</v>
          </cell>
          <cell r="P540">
            <v>20.59</v>
          </cell>
          <cell r="Q540">
            <v>22.11</v>
          </cell>
          <cell r="R540">
            <v>22.16</v>
          </cell>
          <cell r="S540">
            <v>21.22</v>
          </cell>
          <cell r="T540">
            <v>20.63</v>
          </cell>
          <cell r="U540">
            <v>20.7</v>
          </cell>
          <cell r="V540">
            <v>21.28</v>
          </cell>
          <cell r="AC540">
            <v>25.652841530054644</v>
          </cell>
          <cell r="AD540">
            <v>27.491552511415524</v>
          </cell>
          <cell r="AE540">
            <v>27.339178082191783</v>
          </cell>
          <cell r="AF540">
            <v>26.590136986301367</v>
          </cell>
          <cell r="AG540">
            <v>25.428269581056465</v>
          </cell>
          <cell r="AH540">
            <v>25.530100456621003</v>
          </cell>
          <cell r="AI540">
            <v>25.639452054794521</v>
          </cell>
        </row>
        <row r="541">
          <cell r="B541">
            <v>42388</v>
          </cell>
          <cell r="C541">
            <v>31.41</v>
          </cell>
          <cell r="D541">
            <v>33.79</v>
          </cell>
          <cell r="E541">
            <v>33.46</v>
          </cell>
          <cell r="F541">
            <v>33</v>
          </cell>
          <cell r="G541">
            <v>31.17</v>
          </cell>
          <cell r="H541">
            <v>31.38</v>
          </cell>
          <cell r="I541">
            <v>31.03</v>
          </cell>
          <cell r="J541" t="str">
            <v>-</v>
          </cell>
          <cell r="K541" t="str">
            <v>-</v>
          </cell>
          <cell r="L541" t="str">
            <v>-</v>
          </cell>
          <cell r="M541" t="str">
            <v>-</v>
          </cell>
          <cell r="O541">
            <v>42388</v>
          </cell>
          <cell r="P541">
            <v>20.61</v>
          </cell>
          <cell r="Q541">
            <v>22.17</v>
          </cell>
          <cell r="R541">
            <v>22.3</v>
          </cell>
          <cell r="S541">
            <v>21.38</v>
          </cell>
          <cell r="T541">
            <v>20.83</v>
          </cell>
          <cell r="U541">
            <v>20.93</v>
          </cell>
          <cell r="V541">
            <v>21.54</v>
          </cell>
          <cell r="AC541">
            <v>25.626393442622948</v>
          </cell>
          <cell r="AD541">
            <v>27.560831050228312</v>
          </cell>
          <cell r="AE541">
            <v>27.497808219178083</v>
          </cell>
          <cell r="AF541">
            <v>26.792054794520546</v>
          </cell>
          <cell r="AG541">
            <v>25.67040072859745</v>
          </cell>
          <cell r="AH541">
            <v>25.8162100456621</v>
          </cell>
          <cell r="AI541">
            <v>25.96</v>
          </cell>
        </row>
        <row r="542">
          <cell r="B542">
            <v>42387</v>
          </cell>
          <cell r="C542">
            <v>31.02</v>
          </cell>
          <cell r="D542">
            <v>33.54</v>
          </cell>
          <cell r="E542">
            <v>33.39</v>
          </cell>
          <cell r="F542">
            <v>32.94</v>
          </cell>
          <cell r="G542">
            <v>31.09</v>
          </cell>
          <cell r="H542">
            <v>31.3</v>
          </cell>
          <cell r="I542">
            <v>30.98</v>
          </cell>
          <cell r="J542" t="str">
            <v>-</v>
          </cell>
          <cell r="K542" t="str">
            <v>-</v>
          </cell>
          <cell r="L542" t="str">
            <v>-</v>
          </cell>
          <cell r="M542" t="str">
            <v>-</v>
          </cell>
          <cell r="O542">
            <v>42387</v>
          </cell>
          <cell r="P542">
            <v>20.39</v>
          </cell>
          <cell r="Q542">
            <v>21.88</v>
          </cell>
          <cell r="R542">
            <v>22.1</v>
          </cell>
          <cell r="S542">
            <v>21.2</v>
          </cell>
          <cell r="T542">
            <v>20.65</v>
          </cell>
          <cell r="U542">
            <v>20.75</v>
          </cell>
          <cell r="V542">
            <v>21.36</v>
          </cell>
          <cell r="AC542">
            <v>25.32743169398907</v>
          </cell>
          <cell r="AD542">
            <v>27.289388127853879</v>
          </cell>
          <cell r="AE542">
            <v>27.358356164383562</v>
          </cell>
          <cell r="AF542">
            <v>26.667945205479452</v>
          </cell>
          <cell r="AG542">
            <v>25.537213114754099</v>
          </cell>
          <cell r="AH542">
            <v>25.68296803652968</v>
          </cell>
          <cell r="AI542">
            <v>25.840547945205479</v>
          </cell>
        </row>
        <row r="543">
          <cell r="B543">
            <v>42386</v>
          </cell>
          <cell r="C543">
            <v>31.02</v>
          </cell>
          <cell r="D543">
            <v>33.54</v>
          </cell>
          <cell r="E543">
            <v>33.39</v>
          </cell>
          <cell r="F543">
            <v>32.94</v>
          </cell>
          <cell r="G543">
            <v>31.09</v>
          </cell>
          <cell r="H543">
            <v>31.3</v>
          </cell>
          <cell r="I543">
            <v>30.98</v>
          </cell>
          <cell r="J543" t="str">
            <v>-</v>
          </cell>
          <cell r="K543" t="str">
            <v>-</v>
          </cell>
          <cell r="L543" t="str">
            <v>-</v>
          </cell>
          <cell r="M543" t="str">
            <v>-</v>
          </cell>
          <cell r="O543">
            <v>42386</v>
          </cell>
          <cell r="P543">
            <v>20.39</v>
          </cell>
          <cell r="Q543">
            <v>21.88</v>
          </cell>
          <cell r="R543">
            <v>22.1</v>
          </cell>
          <cell r="S543">
            <v>21.2</v>
          </cell>
          <cell r="T543">
            <v>20.65</v>
          </cell>
          <cell r="U543">
            <v>20.75</v>
          </cell>
          <cell r="V543">
            <v>21.36</v>
          </cell>
          <cell r="AC543">
            <v>25.32743169398907</v>
          </cell>
          <cell r="AD543">
            <v>27.289388127853879</v>
          </cell>
          <cell r="AE543">
            <v>27.358356164383562</v>
          </cell>
          <cell r="AF543">
            <v>26.667945205479452</v>
          </cell>
          <cell r="AG543">
            <v>25.537213114754099</v>
          </cell>
          <cell r="AH543">
            <v>25.68296803652968</v>
          </cell>
          <cell r="AI543">
            <v>25.840547945205479</v>
          </cell>
        </row>
        <row r="544">
          <cell r="B544">
            <v>42385</v>
          </cell>
          <cell r="C544">
            <v>31.02</v>
          </cell>
          <cell r="D544">
            <v>33.54</v>
          </cell>
          <cell r="E544">
            <v>33.39</v>
          </cell>
          <cell r="F544">
            <v>32.94</v>
          </cell>
          <cell r="G544">
            <v>31.09</v>
          </cell>
          <cell r="H544">
            <v>31.3</v>
          </cell>
          <cell r="I544">
            <v>30.98</v>
          </cell>
          <cell r="J544" t="str">
            <v>-</v>
          </cell>
          <cell r="K544" t="str">
            <v>-</v>
          </cell>
          <cell r="L544" t="str">
            <v>-</v>
          </cell>
          <cell r="M544" t="str">
            <v>-</v>
          </cell>
          <cell r="O544">
            <v>42385</v>
          </cell>
          <cell r="P544">
            <v>20.39</v>
          </cell>
          <cell r="Q544">
            <v>21.88</v>
          </cell>
          <cell r="R544">
            <v>22.1</v>
          </cell>
          <cell r="S544">
            <v>21.2</v>
          </cell>
          <cell r="T544">
            <v>20.65</v>
          </cell>
          <cell r="U544">
            <v>20.75</v>
          </cell>
          <cell r="V544">
            <v>21.36</v>
          </cell>
          <cell r="AC544">
            <v>25.32743169398907</v>
          </cell>
          <cell r="AD544">
            <v>27.289388127853879</v>
          </cell>
          <cell r="AE544">
            <v>27.358356164383562</v>
          </cell>
          <cell r="AF544">
            <v>26.667945205479452</v>
          </cell>
          <cell r="AG544">
            <v>25.537213114754099</v>
          </cell>
          <cell r="AH544">
            <v>25.68296803652968</v>
          </cell>
          <cell r="AI544">
            <v>25.840547945205479</v>
          </cell>
        </row>
        <row r="545">
          <cell r="B545">
            <v>42384</v>
          </cell>
          <cell r="C545">
            <v>31.02</v>
          </cell>
          <cell r="D545">
            <v>33.54</v>
          </cell>
          <cell r="E545">
            <v>33.39</v>
          </cell>
          <cell r="F545">
            <v>32.94</v>
          </cell>
          <cell r="G545">
            <v>31.09</v>
          </cell>
          <cell r="H545">
            <v>31.3</v>
          </cell>
          <cell r="I545">
            <v>30.98</v>
          </cell>
          <cell r="J545" t="str">
            <v>-</v>
          </cell>
          <cell r="K545" t="str">
            <v>-</v>
          </cell>
          <cell r="L545" t="str">
            <v>-</v>
          </cell>
          <cell r="M545" t="str">
            <v>-</v>
          </cell>
          <cell r="O545">
            <v>42384</v>
          </cell>
          <cell r="P545">
            <v>20.39</v>
          </cell>
          <cell r="Q545">
            <v>21.88</v>
          </cell>
          <cell r="R545">
            <v>22.1</v>
          </cell>
          <cell r="S545">
            <v>21.2</v>
          </cell>
          <cell r="T545">
            <v>20.65</v>
          </cell>
          <cell r="U545">
            <v>20.75</v>
          </cell>
          <cell r="V545">
            <v>21.36</v>
          </cell>
          <cell r="AC545">
            <v>25.32743169398907</v>
          </cell>
          <cell r="AD545">
            <v>27.289388127853879</v>
          </cell>
          <cell r="AE545">
            <v>27.358356164383562</v>
          </cell>
          <cell r="AF545">
            <v>26.667945205479452</v>
          </cell>
          <cell r="AG545">
            <v>25.537213114754099</v>
          </cell>
          <cell r="AH545">
            <v>25.68296803652968</v>
          </cell>
          <cell r="AI545">
            <v>25.840547945205479</v>
          </cell>
        </row>
        <row r="546">
          <cell r="B546">
            <v>42383</v>
          </cell>
          <cell r="C546">
            <v>31.9</v>
          </cell>
          <cell r="D546">
            <v>34.159999999999997</v>
          </cell>
          <cell r="E546">
            <v>34.04</v>
          </cell>
          <cell r="F546">
            <v>33.81</v>
          </cell>
          <cell r="G546">
            <v>31.94</v>
          </cell>
          <cell r="H546">
            <v>32.17</v>
          </cell>
          <cell r="I546">
            <v>31.86</v>
          </cell>
          <cell r="J546" t="str">
            <v>-</v>
          </cell>
          <cell r="K546" t="str">
            <v>-</v>
          </cell>
          <cell r="L546" t="str">
            <v>-</v>
          </cell>
          <cell r="M546" t="str">
            <v>-</v>
          </cell>
          <cell r="O546">
            <v>42383</v>
          </cell>
          <cell r="P546">
            <v>20.74</v>
          </cell>
          <cell r="Q546">
            <v>22.2</v>
          </cell>
          <cell r="R546">
            <v>22.6</v>
          </cell>
          <cell r="S546">
            <v>21.92</v>
          </cell>
          <cell r="T546">
            <v>21.44</v>
          </cell>
          <cell r="U546">
            <v>21.56</v>
          </cell>
          <cell r="V546">
            <v>22.19</v>
          </cell>
          <cell r="AC546">
            <v>25.923606557377049</v>
          </cell>
          <cell r="AD546">
            <v>27.748566210045663</v>
          </cell>
          <cell r="AE546">
            <v>27.928219178082191</v>
          </cell>
          <cell r="AF546">
            <v>27.457808219178084</v>
          </cell>
          <cell r="AG546">
            <v>26.355300546448088</v>
          </cell>
          <cell r="AH546">
            <v>26.521022831050228</v>
          </cell>
          <cell r="AI546">
            <v>26.693835616438356</v>
          </cell>
        </row>
        <row r="547">
          <cell r="B547">
            <v>42382</v>
          </cell>
          <cell r="C547">
            <v>32.590000000000003</v>
          </cell>
          <cell r="D547">
            <v>34.15</v>
          </cell>
          <cell r="E547">
            <v>34.229999999999997</v>
          </cell>
          <cell r="F547">
            <v>33.68</v>
          </cell>
          <cell r="G547">
            <v>31.71</v>
          </cell>
          <cell r="H547">
            <v>31.93</v>
          </cell>
          <cell r="I547">
            <v>31.62</v>
          </cell>
          <cell r="J547" t="str">
            <v>-</v>
          </cell>
          <cell r="K547" t="str">
            <v>-</v>
          </cell>
          <cell r="L547" t="str">
            <v>-</v>
          </cell>
          <cell r="M547" t="str">
            <v>-</v>
          </cell>
          <cell r="O547">
            <v>42382</v>
          </cell>
          <cell r="P547">
            <v>21.47</v>
          </cell>
          <cell r="Q547">
            <v>22.62</v>
          </cell>
          <cell r="R547">
            <v>22.92</v>
          </cell>
          <cell r="S547">
            <v>22.12</v>
          </cell>
          <cell r="T547">
            <v>21.56</v>
          </cell>
          <cell r="U547">
            <v>21.67</v>
          </cell>
          <cell r="V547">
            <v>22.3</v>
          </cell>
          <cell r="AC547">
            <v>26.635027322404373</v>
          </cell>
          <cell r="AD547">
            <v>27.969077625570776</v>
          </cell>
          <cell r="AE547">
            <v>28.187671232876713</v>
          </cell>
          <cell r="AF547">
            <v>27.504109589041096</v>
          </cell>
          <cell r="AG547">
            <v>26.311457194899816</v>
          </cell>
          <cell r="AH547">
            <v>26.467369863013698</v>
          </cell>
          <cell r="AI547">
            <v>26.640821917808221</v>
          </cell>
        </row>
        <row r="548">
          <cell r="B548">
            <v>42381</v>
          </cell>
          <cell r="C548">
            <v>32.880000000000003</v>
          </cell>
          <cell r="D548">
            <v>34.619999999999997</v>
          </cell>
          <cell r="E548">
            <v>34.659999999999997</v>
          </cell>
          <cell r="F548">
            <v>33.9</v>
          </cell>
          <cell r="G548">
            <v>32.01</v>
          </cell>
          <cell r="H548">
            <v>32.17</v>
          </cell>
          <cell r="I548">
            <v>31.77</v>
          </cell>
          <cell r="J548" t="str">
            <v>-</v>
          </cell>
          <cell r="K548" t="str">
            <v>-</v>
          </cell>
          <cell r="L548" t="str">
            <v>-</v>
          </cell>
          <cell r="M548" t="str">
            <v>-</v>
          </cell>
          <cell r="O548">
            <v>42381</v>
          </cell>
          <cell r="P548">
            <v>21.63</v>
          </cell>
          <cell r="Q548">
            <v>23.26</v>
          </cell>
          <cell r="R548">
            <v>23.58</v>
          </cell>
          <cell r="S548">
            <v>22.81</v>
          </cell>
          <cell r="T548">
            <v>22.3</v>
          </cell>
          <cell r="U548">
            <v>22.37</v>
          </cell>
          <cell r="V548">
            <v>22.94</v>
          </cell>
          <cell r="AC548">
            <v>26.855409836065576</v>
          </cell>
          <cell r="AD548">
            <v>28.530210045662102</v>
          </cell>
          <cell r="AE548">
            <v>28.740547945205478</v>
          </cell>
          <cell r="AF548">
            <v>27.975205479452054</v>
          </cell>
          <cell r="AG548">
            <v>26.845482695810563</v>
          </cell>
          <cell r="AH548">
            <v>26.952283105022833</v>
          </cell>
          <cell r="AI548">
            <v>27.052602739726026</v>
          </cell>
        </row>
        <row r="549">
          <cell r="B549">
            <v>42380</v>
          </cell>
          <cell r="C549">
            <v>32.950000000000003</v>
          </cell>
          <cell r="D549">
            <v>34.049999999999997</v>
          </cell>
          <cell r="E549">
            <v>33.97</v>
          </cell>
          <cell r="F549">
            <v>32.799999999999997</v>
          </cell>
          <cell r="G549">
            <v>31.33</v>
          </cell>
          <cell r="H549">
            <v>31.57</v>
          </cell>
          <cell r="I549">
            <v>31.3</v>
          </cell>
          <cell r="J549" t="str">
            <v>-</v>
          </cell>
          <cell r="K549" t="str">
            <v>-</v>
          </cell>
          <cell r="L549" t="str">
            <v>-</v>
          </cell>
          <cell r="M549" t="str">
            <v>-</v>
          </cell>
          <cell r="O549">
            <v>42380</v>
          </cell>
          <cell r="P549">
            <v>21.47</v>
          </cell>
          <cell r="Q549">
            <v>22.52</v>
          </cell>
          <cell r="R549">
            <v>22.79</v>
          </cell>
          <cell r="S549">
            <v>22.01</v>
          </cell>
          <cell r="T549">
            <v>21.51</v>
          </cell>
          <cell r="U549">
            <v>21.65</v>
          </cell>
          <cell r="V549">
            <v>22.28</v>
          </cell>
          <cell r="AC549">
            <v>26.802240437158471</v>
          </cell>
          <cell r="AD549">
            <v>27.869077625570775</v>
          </cell>
          <cell r="AE549">
            <v>27.997123287671233</v>
          </cell>
          <cell r="AF549">
            <v>27.035479452054794</v>
          </cell>
          <cell r="AG549">
            <v>26.106976320582877</v>
          </cell>
          <cell r="AH549">
            <v>26.288392694063926</v>
          </cell>
          <cell r="AI549">
            <v>26.481095890410963</v>
          </cell>
        </row>
        <row r="550">
          <cell r="B550">
            <v>42379</v>
          </cell>
          <cell r="C550">
            <v>34.57</v>
          </cell>
          <cell r="D550">
            <v>35.53</v>
          </cell>
          <cell r="E550">
            <v>34.86</v>
          </cell>
          <cell r="F550">
            <v>33.49</v>
          </cell>
          <cell r="G550">
            <v>31.8</v>
          </cell>
          <cell r="H550">
            <v>31.98</v>
          </cell>
          <cell r="I550">
            <v>31.68</v>
          </cell>
          <cell r="J550" t="str">
            <v>-</v>
          </cell>
          <cell r="K550" t="str">
            <v>-</v>
          </cell>
          <cell r="L550" t="str">
            <v>-</v>
          </cell>
          <cell r="M550" t="str">
            <v>-</v>
          </cell>
          <cell r="O550">
            <v>42379</v>
          </cell>
          <cell r="P550">
            <v>22.74</v>
          </cell>
          <cell r="Q550">
            <v>23.95</v>
          </cell>
          <cell r="R550">
            <v>23.66</v>
          </cell>
          <cell r="S550">
            <v>22.65</v>
          </cell>
          <cell r="T550">
            <v>22.01</v>
          </cell>
          <cell r="U550">
            <v>22.1</v>
          </cell>
          <cell r="V550">
            <v>22.73</v>
          </cell>
          <cell r="AC550">
            <v>28.234808743169399</v>
          </cell>
          <cell r="AD550">
            <v>29.322273972602741</v>
          </cell>
          <cell r="AE550">
            <v>28.876438356164382</v>
          </cell>
          <cell r="AF550">
            <v>27.698767123287674</v>
          </cell>
          <cell r="AG550">
            <v>26.592932604735886</v>
          </cell>
          <cell r="AH550">
            <v>26.719689497716896</v>
          </cell>
          <cell r="AI550">
            <v>26.898493150684931</v>
          </cell>
        </row>
        <row r="551">
          <cell r="B551">
            <v>42378</v>
          </cell>
          <cell r="C551">
            <v>34.57</v>
          </cell>
          <cell r="D551">
            <v>35.53</v>
          </cell>
          <cell r="E551">
            <v>34.86</v>
          </cell>
          <cell r="F551">
            <v>33.49</v>
          </cell>
          <cell r="G551">
            <v>31.8</v>
          </cell>
          <cell r="H551">
            <v>31.98</v>
          </cell>
          <cell r="I551">
            <v>31.68</v>
          </cell>
          <cell r="J551" t="str">
            <v>-</v>
          </cell>
          <cell r="K551" t="str">
            <v>-</v>
          </cell>
          <cell r="L551" t="str">
            <v>-</v>
          </cell>
          <cell r="M551" t="str">
            <v>-</v>
          </cell>
          <cell r="O551">
            <v>42378</v>
          </cell>
          <cell r="P551">
            <v>22.74</v>
          </cell>
          <cell r="Q551">
            <v>23.95</v>
          </cell>
          <cell r="R551">
            <v>23.66</v>
          </cell>
          <cell r="S551">
            <v>22.65</v>
          </cell>
          <cell r="T551">
            <v>22.01</v>
          </cell>
          <cell r="U551">
            <v>22.1</v>
          </cell>
          <cell r="V551">
            <v>22.73</v>
          </cell>
          <cell r="AC551">
            <v>28.234808743169399</v>
          </cell>
          <cell r="AD551">
            <v>29.322273972602741</v>
          </cell>
          <cell r="AE551">
            <v>28.876438356164382</v>
          </cell>
          <cell r="AF551">
            <v>27.698767123287674</v>
          </cell>
          <cell r="AG551">
            <v>26.592932604735886</v>
          </cell>
          <cell r="AH551">
            <v>26.719689497716896</v>
          </cell>
          <cell r="AI551">
            <v>26.898493150684931</v>
          </cell>
        </row>
        <row r="552">
          <cell r="B552">
            <v>42377</v>
          </cell>
          <cell r="C552">
            <v>34.57</v>
          </cell>
          <cell r="D552">
            <v>35.53</v>
          </cell>
          <cell r="E552">
            <v>34.86</v>
          </cell>
          <cell r="F552">
            <v>33.49</v>
          </cell>
          <cell r="G552">
            <v>31.8</v>
          </cell>
          <cell r="H552">
            <v>31.98</v>
          </cell>
          <cell r="I552">
            <v>31.68</v>
          </cell>
          <cell r="J552" t="str">
            <v>-</v>
          </cell>
          <cell r="K552" t="str">
            <v>-</v>
          </cell>
          <cell r="L552" t="str">
            <v>-</v>
          </cell>
          <cell r="M552" t="str">
            <v>-</v>
          </cell>
          <cell r="O552">
            <v>42377</v>
          </cell>
          <cell r="P552">
            <v>22.74</v>
          </cell>
          <cell r="Q552">
            <v>23.95</v>
          </cell>
          <cell r="R552">
            <v>23.66</v>
          </cell>
          <cell r="S552">
            <v>22.65</v>
          </cell>
          <cell r="T552">
            <v>22.01</v>
          </cell>
          <cell r="U552">
            <v>22.1</v>
          </cell>
          <cell r="V552">
            <v>22.73</v>
          </cell>
          <cell r="AC552">
            <v>28.234808743169399</v>
          </cell>
          <cell r="AD552">
            <v>29.322273972602741</v>
          </cell>
          <cell r="AE552">
            <v>28.876438356164382</v>
          </cell>
          <cell r="AF552">
            <v>27.698767123287674</v>
          </cell>
          <cell r="AG552">
            <v>26.592932604735886</v>
          </cell>
          <cell r="AH552">
            <v>26.719689497716896</v>
          </cell>
          <cell r="AI552">
            <v>26.898493150684931</v>
          </cell>
        </row>
        <row r="553">
          <cell r="B553">
            <v>42376</v>
          </cell>
          <cell r="C553">
            <v>34.78</v>
          </cell>
          <cell r="D553">
            <v>36.06</v>
          </cell>
          <cell r="E553">
            <v>35.28</v>
          </cell>
          <cell r="F553">
            <v>34.06</v>
          </cell>
          <cell r="G553">
            <v>32.46</v>
          </cell>
          <cell r="H553">
            <v>32.6</v>
          </cell>
          <cell r="I553">
            <v>32.31</v>
          </cell>
          <cell r="J553" t="str">
            <v>-</v>
          </cell>
          <cell r="K553" t="str">
            <v>-</v>
          </cell>
          <cell r="L553" t="str">
            <v>-</v>
          </cell>
          <cell r="M553" t="str">
            <v>-</v>
          </cell>
          <cell r="O553">
            <v>42376</v>
          </cell>
          <cell r="P553">
            <v>23.07</v>
          </cell>
          <cell r="Q553">
            <v>24.2</v>
          </cell>
          <cell r="R553">
            <v>22.98</v>
          </cell>
          <cell r="S553">
            <v>23.07</v>
          </cell>
          <cell r="T553">
            <v>22.38</v>
          </cell>
          <cell r="U553">
            <v>22.46</v>
          </cell>
          <cell r="V553">
            <v>23.09</v>
          </cell>
          <cell r="AC553">
            <v>28.509071038251367</v>
          </cell>
          <cell r="AD553">
            <v>29.702173515981734</v>
          </cell>
          <cell r="AE553">
            <v>28.708767123287672</v>
          </cell>
          <cell r="AF553">
            <v>28.188630136986305</v>
          </cell>
          <cell r="AG553">
            <v>27.098688524590166</v>
          </cell>
          <cell r="AH553">
            <v>27.201260273972604</v>
          </cell>
          <cell r="AI553">
            <v>27.384246575342466</v>
          </cell>
        </row>
        <row r="554">
          <cell r="B554">
            <v>42375</v>
          </cell>
          <cell r="C554">
            <v>34.31</v>
          </cell>
          <cell r="D554">
            <v>36.11</v>
          </cell>
          <cell r="E554">
            <v>35.46</v>
          </cell>
          <cell r="F554">
            <v>34.270000000000003</v>
          </cell>
          <cell r="G554">
            <v>32.75</v>
          </cell>
          <cell r="H554">
            <v>32.880000000000003</v>
          </cell>
          <cell r="I554">
            <v>32.58</v>
          </cell>
          <cell r="J554" t="str">
            <v>-</v>
          </cell>
          <cell r="K554" t="str">
            <v>-</v>
          </cell>
          <cell r="L554" t="str">
            <v>-</v>
          </cell>
          <cell r="M554" t="str">
            <v>-</v>
          </cell>
          <cell r="O554">
            <v>42375</v>
          </cell>
          <cell r="P554">
            <v>22.71</v>
          </cell>
          <cell r="Q554">
            <v>24.31</v>
          </cell>
          <cell r="R554">
            <v>23.5</v>
          </cell>
          <cell r="S554">
            <v>23.51</v>
          </cell>
          <cell r="T554">
            <v>22.87</v>
          </cell>
          <cell r="U554">
            <v>22.94</v>
          </cell>
          <cell r="V554">
            <v>23.59</v>
          </cell>
          <cell r="AC554">
            <v>28.097978142076503</v>
          </cell>
          <cell r="AD554">
            <v>29.784337899543377</v>
          </cell>
          <cell r="AE554">
            <v>29.070410958904112</v>
          </cell>
          <cell r="AF554">
            <v>28.52150684931507</v>
          </cell>
          <cell r="AG554">
            <v>27.49506375227687</v>
          </cell>
          <cell r="AH554">
            <v>27.587744292237446</v>
          </cell>
          <cell r="AI554">
            <v>27.77712328767123</v>
          </cell>
        </row>
        <row r="555">
          <cell r="B555">
            <v>42374</v>
          </cell>
          <cell r="C555">
            <v>34.04</v>
          </cell>
          <cell r="D555">
            <v>35.19</v>
          </cell>
          <cell r="E555">
            <v>34.5</v>
          </cell>
          <cell r="F555">
            <v>33.32</v>
          </cell>
          <cell r="G555">
            <v>31.48</v>
          </cell>
          <cell r="H555">
            <v>31.62</v>
          </cell>
          <cell r="I555">
            <v>31.3</v>
          </cell>
          <cell r="J555" t="str">
            <v>-</v>
          </cell>
          <cell r="K555" t="str">
            <v>-</v>
          </cell>
          <cell r="L555" t="str">
            <v>-</v>
          </cell>
          <cell r="M555" t="str">
            <v>-</v>
          </cell>
          <cell r="O555">
            <v>42374</v>
          </cell>
          <cell r="P555">
            <v>22.66</v>
          </cell>
          <cell r="Q555">
            <v>23.6</v>
          </cell>
          <cell r="R555">
            <v>22.73</v>
          </cell>
          <cell r="S555">
            <v>22.76</v>
          </cell>
          <cell r="T555">
            <v>22.13</v>
          </cell>
          <cell r="U555">
            <v>22.2</v>
          </cell>
          <cell r="V555">
            <v>22.81</v>
          </cell>
          <cell r="AC555">
            <v>27.945792349726773</v>
          </cell>
          <cell r="AD555">
            <v>28.976913242009132</v>
          </cell>
          <cell r="AE555">
            <v>28.21191780821918</v>
          </cell>
          <cell r="AF555">
            <v>27.678356164383565</v>
          </cell>
          <cell r="AG555">
            <v>26.506958105646628</v>
          </cell>
          <cell r="AH555">
            <v>26.60460273972603</v>
          </cell>
          <cell r="AI555">
            <v>26.764246575342465</v>
          </cell>
        </row>
        <row r="556">
          <cell r="B556">
            <v>42373</v>
          </cell>
          <cell r="C556">
            <v>34.22</v>
          </cell>
          <cell r="D556">
            <v>35.090000000000003</v>
          </cell>
          <cell r="E556">
            <v>34.49</v>
          </cell>
          <cell r="F556">
            <v>33.299999999999997</v>
          </cell>
          <cell r="G556">
            <v>31.46</v>
          </cell>
          <cell r="H556">
            <v>31.62</v>
          </cell>
          <cell r="I556">
            <v>31.35</v>
          </cell>
          <cell r="J556" t="str">
            <v>-</v>
          </cell>
          <cell r="K556" t="str">
            <v>-</v>
          </cell>
          <cell r="L556" t="str">
            <v>-</v>
          </cell>
          <cell r="M556" t="str">
            <v>-</v>
          </cell>
          <cell r="O556">
            <v>42373</v>
          </cell>
          <cell r="P556">
            <v>22.88</v>
          </cell>
          <cell r="Q556">
            <v>23.51</v>
          </cell>
          <cell r="R556">
            <v>22.72</v>
          </cell>
          <cell r="S556">
            <v>22.74</v>
          </cell>
          <cell r="T556">
            <v>22.11</v>
          </cell>
          <cell r="U556">
            <v>22.21</v>
          </cell>
          <cell r="V556">
            <v>22.84</v>
          </cell>
          <cell r="AC556">
            <v>28.147213114754098</v>
          </cell>
          <cell r="AD556">
            <v>28.882273972602743</v>
          </cell>
          <cell r="AE556">
            <v>28.201917808219175</v>
          </cell>
          <cell r="AF556">
            <v>27.658356164383562</v>
          </cell>
          <cell r="AG556">
            <v>26.486958105646629</v>
          </cell>
          <cell r="AH556">
            <v>26.609926940639273</v>
          </cell>
          <cell r="AI556">
            <v>26.803561643835618</v>
          </cell>
        </row>
        <row r="557">
          <cell r="B557">
            <v>42372</v>
          </cell>
          <cell r="C557">
            <v>34.479999999999997</v>
          </cell>
          <cell r="D557">
            <v>35.19</v>
          </cell>
          <cell r="E557">
            <v>34.31</v>
          </cell>
          <cell r="F557">
            <v>32.92</v>
          </cell>
          <cell r="G557">
            <v>31.09</v>
          </cell>
          <cell r="H557">
            <v>30.47</v>
          </cell>
          <cell r="I557" t="str">
            <v>-</v>
          </cell>
          <cell r="J557" t="str">
            <v>-</v>
          </cell>
          <cell r="K557" t="str">
            <v>-</v>
          </cell>
          <cell r="L557" t="str">
            <v>-</v>
          </cell>
          <cell r="M557" t="str">
            <v>-</v>
          </cell>
          <cell r="O557">
            <v>42372</v>
          </cell>
          <cell r="P557">
            <v>22.96</v>
          </cell>
          <cell r="Q557">
            <v>23.32</v>
          </cell>
          <cell r="R557">
            <v>22.36</v>
          </cell>
          <cell r="S557">
            <v>22.27</v>
          </cell>
          <cell r="T557">
            <v>21.66</v>
          </cell>
          <cell r="U557">
            <v>21.19</v>
          </cell>
          <cell r="V557" t="str">
            <v>-</v>
          </cell>
          <cell r="AC557">
            <v>28.310819672131146</v>
          </cell>
          <cell r="AD557">
            <v>28.826812785388128</v>
          </cell>
          <cell r="AE557">
            <v>27.92575342465754</v>
          </cell>
          <cell r="AF557">
            <v>27.230273972602742</v>
          </cell>
          <cell r="AG557">
            <v>26.074408014571951</v>
          </cell>
          <cell r="AH557">
            <v>25.529141552511415</v>
          </cell>
          <cell r="AI557" t="str">
            <v>-</v>
          </cell>
        </row>
        <row r="558">
          <cell r="B558">
            <v>42371</v>
          </cell>
          <cell r="C558">
            <v>34.479999999999997</v>
          </cell>
          <cell r="D558">
            <v>35.19</v>
          </cell>
          <cell r="E558">
            <v>34.31</v>
          </cell>
          <cell r="F558">
            <v>32.92</v>
          </cell>
          <cell r="G558">
            <v>31.09</v>
          </cell>
          <cell r="H558">
            <v>30.47</v>
          </cell>
          <cell r="I558" t="str">
            <v>-</v>
          </cell>
          <cell r="J558" t="str">
            <v>-</v>
          </cell>
          <cell r="K558" t="str">
            <v>-</v>
          </cell>
          <cell r="L558" t="str">
            <v>-</v>
          </cell>
          <cell r="M558" t="str">
            <v>-</v>
          </cell>
          <cell r="O558">
            <v>42371</v>
          </cell>
          <cell r="P558">
            <v>22.96</v>
          </cell>
          <cell r="Q558">
            <v>23.32</v>
          </cell>
          <cell r="R558">
            <v>22.36</v>
          </cell>
          <cell r="S558">
            <v>22.27</v>
          </cell>
          <cell r="T558">
            <v>21.66</v>
          </cell>
          <cell r="U558">
            <v>21.19</v>
          </cell>
          <cell r="V558" t="str">
            <v>-</v>
          </cell>
          <cell r="AC558">
            <v>28.310819672131146</v>
          </cell>
          <cell r="AD558">
            <v>28.826812785388128</v>
          </cell>
          <cell r="AE558">
            <v>27.92575342465754</v>
          </cell>
          <cell r="AF558">
            <v>27.230273972602742</v>
          </cell>
          <cell r="AG558">
            <v>26.074408014571951</v>
          </cell>
          <cell r="AH558">
            <v>25.529141552511415</v>
          </cell>
          <cell r="AI558" t="str">
            <v>-</v>
          </cell>
        </row>
        <row r="559">
          <cell r="B559">
            <v>42370</v>
          </cell>
          <cell r="C559">
            <v>34.479999999999997</v>
          </cell>
          <cell r="D559">
            <v>35.19</v>
          </cell>
          <cell r="E559">
            <v>34.31</v>
          </cell>
          <cell r="F559">
            <v>32.92</v>
          </cell>
          <cell r="G559">
            <v>31.09</v>
          </cell>
          <cell r="H559">
            <v>30.47</v>
          </cell>
          <cell r="I559" t="str">
            <v>-</v>
          </cell>
          <cell r="J559" t="str">
            <v>-</v>
          </cell>
          <cell r="K559" t="str">
            <v>-</v>
          </cell>
          <cell r="L559" t="str">
            <v>-</v>
          </cell>
          <cell r="M559" t="str">
            <v>-</v>
          </cell>
          <cell r="O559">
            <v>42370</v>
          </cell>
          <cell r="P559">
            <v>22.96</v>
          </cell>
          <cell r="Q559">
            <v>23.32</v>
          </cell>
          <cell r="R559">
            <v>22.36</v>
          </cell>
          <cell r="S559">
            <v>22.27</v>
          </cell>
          <cell r="T559">
            <v>21.66</v>
          </cell>
          <cell r="U559">
            <v>21.19</v>
          </cell>
          <cell r="V559" t="str">
            <v>-</v>
          </cell>
          <cell r="AC559">
            <v>28.310819672131146</v>
          </cell>
          <cell r="AD559">
            <v>28.826812785388128</v>
          </cell>
          <cell r="AE559">
            <v>27.92575342465754</v>
          </cell>
          <cell r="AF559">
            <v>27.230273972602742</v>
          </cell>
          <cell r="AG559">
            <v>26.074408014571951</v>
          </cell>
          <cell r="AH559">
            <v>25.529141552511415</v>
          </cell>
          <cell r="AI559" t="str">
            <v>-</v>
          </cell>
        </row>
        <row r="560">
          <cell r="B560">
            <v>42369</v>
          </cell>
          <cell r="C560">
            <v>34.479999999999997</v>
          </cell>
          <cell r="D560">
            <v>35.19</v>
          </cell>
          <cell r="E560">
            <v>34.31</v>
          </cell>
          <cell r="F560">
            <v>32.92</v>
          </cell>
          <cell r="G560">
            <v>31.09</v>
          </cell>
          <cell r="H560">
            <v>30.47</v>
          </cell>
          <cell r="I560" t="str">
            <v>-</v>
          </cell>
          <cell r="J560" t="str">
            <v>-</v>
          </cell>
          <cell r="K560" t="str">
            <v>-</v>
          </cell>
          <cell r="L560" t="str">
            <v>-</v>
          </cell>
          <cell r="M560" t="str">
            <v>-</v>
          </cell>
          <cell r="O560">
            <v>42369</v>
          </cell>
          <cell r="P560">
            <v>22.96</v>
          </cell>
          <cell r="Q560">
            <v>23.32</v>
          </cell>
          <cell r="R560">
            <v>22.36</v>
          </cell>
          <cell r="S560">
            <v>22.27</v>
          </cell>
          <cell r="T560">
            <v>21.66</v>
          </cell>
          <cell r="U560">
            <v>21.19</v>
          </cell>
          <cell r="V560" t="str">
            <v>-</v>
          </cell>
          <cell r="AC560">
            <v>28.310819672131146</v>
          </cell>
          <cell r="AD560">
            <v>28.826812785388128</v>
          </cell>
          <cell r="AE560">
            <v>27.92575342465754</v>
          </cell>
          <cell r="AF560">
            <v>27.230273972602742</v>
          </cell>
          <cell r="AG560">
            <v>26.074408014571951</v>
          </cell>
          <cell r="AH560">
            <v>25.529141552511415</v>
          </cell>
          <cell r="AI560" t="str">
            <v>-</v>
          </cell>
        </row>
        <row r="561">
          <cell r="B561">
            <v>42368</v>
          </cell>
          <cell r="C561">
            <v>34.5</v>
          </cell>
          <cell r="D561">
            <v>36.090000000000003</v>
          </cell>
          <cell r="E561">
            <v>35.89</v>
          </cell>
          <cell r="F561">
            <v>35.01</v>
          </cell>
          <cell r="G561">
            <v>33.19</v>
          </cell>
          <cell r="H561">
            <v>32.58</v>
          </cell>
          <cell r="I561" t="str">
            <v>-</v>
          </cell>
          <cell r="J561" t="str">
            <v>-</v>
          </cell>
          <cell r="K561" t="str">
            <v>-</v>
          </cell>
          <cell r="L561" t="str">
            <v>-</v>
          </cell>
          <cell r="M561" t="str">
            <v>-</v>
          </cell>
          <cell r="O561">
            <v>42368</v>
          </cell>
          <cell r="P561">
            <v>22.11</v>
          </cell>
          <cell r="Q561">
            <v>23.33</v>
          </cell>
          <cell r="R561">
            <v>23.07</v>
          </cell>
          <cell r="S561">
            <v>23.62</v>
          </cell>
          <cell r="T561">
            <v>23.62</v>
          </cell>
          <cell r="U561">
            <v>23.16</v>
          </cell>
          <cell r="V561" t="str">
            <v>-</v>
          </cell>
          <cell r="AC561">
            <v>27.864918032786886</v>
          </cell>
          <cell r="AD561">
            <v>29.24970776255708</v>
          </cell>
          <cell r="AE561">
            <v>29.040958904109591</v>
          </cell>
          <cell r="AF561">
            <v>28.924931506849315</v>
          </cell>
          <cell r="AG561">
            <v>28.099945355191256</v>
          </cell>
          <cell r="AH561">
            <v>27.564602739726027</v>
          </cell>
          <cell r="AI561" t="str">
            <v>-</v>
          </cell>
        </row>
        <row r="562">
          <cell r="B562">
            <v>42367</v>
          </cell>
          <cell r="C562">
            <v>34.479999999999997</v>
          </cell>
          <cell r="D562">
            <v>34.729999999999997</v>
          </cell>
          <cell r="E562">
            <v>33.93</v>
          </cell>
          <cell r="F562">
            <v>32.76</v>
          </cell>
          <cell r="G562">
            <v>31.08</v>
          </cell>
          <cell r="H562">
            <v>30.52</v>
          </cell>
          <cell r="I562" t="str">
            <v>-</v>
          </cell>
          <cell r="J562" t="str">
            <v>-</v>
          </cell>
          <cell r="K562" t="str">
            <v>-</v>
          </cell>
          <cell r="L562" t="str">
            <v>-</v>
          </cell>
          <cell r="M562" t="str">
            <v>-</v>
          </cell>
          <cell r="O562">
            <v>42367</v>
          </cell>
          <cell r="P562">
            <v>22.52</v>
          </cell>
          <cell r="Q562">
            <v>22.74</v>
          </cell>
          <cell r="R562">
            <v>22.07</v>
          </cell>
          <cell r="S562">
            <v>22.3</v>
          </cell>
          <cell r="T562">
            <v>22.22</v>
          </cell>
          <cell r="U562">
            <v>21.8</v>
          </cell>
          <cell r="V562" t="str">
            <v>-</v>
          </cell>
          <cell r="AC562">
            <v>28.0751912568306</v>
          </cell>
          <cell r="AD562">
            <v>28.302484018264842</v>
          </cell>
          <cell r="AE562">
            <v>27.593835616438355</v>
          </cell>
          <cell r="AF562">
            <v>27.171780821917807</v>
          </cell>
          <cell r="AG562">
            <v>26.367577413479051</v>
          </cell>
          <cell r="AH562">
            <v>25.877296803652968</v>
          </cell>
          <cell r="AI562" t="str">
            <v>-</v>
          </cell>
        </row>
        <row r="563">
          <cell r="B563">
            <v>42366</v>
          </cell>
          <cell r="C563">
            <v>34.130000000000003</v>
          </cell>
          <cell r="D563">
            <v>34.630000000000003</v>
          </cell>
          <cell r="E563">
            <v>33.53</v>
          </cell>
          <cell r="F563">
            <v>32.340000000000003</v>
          </cell>
          <cell r="G563">
            <v>30.65</v>
          </cell>
          <cell r="H563">
            <v>30.12</v>
          </cell>
          <cell r="I563" t="str">
            <v>-</v>
          </cell>
          <cell r="J563" t="str">
            <v>-</v>
          </cell>
          <cell r="K563" t="str">
            <v>-</v>
          </cell>
          <cell r="L563" t="str">
            <v>-</v>
          </cell>
          <cell r="M563" t="str">
            <v>-</v>
          </cell>
          <cell r="O563">
            <v>42366</v>
          </cell>
          <cell r="P563">
            <v>22.68</v>
          </cell>
          <cell r="Q563">
            <v>22.88</v>
          </cell>
          <cell r="R563">
            <v>21.84</v>
          </cell>
          <cell r="S563">
            <v>22.05</v>
          </cell>
          <cell r="T563">
            <v>21.97</v>
          </cell>
          <cell r="U563">
            <v>21.57</v>
          </cell>
          <cell r="V563" t="str">
            <v>-</v>
          </cell>
          <cell r="AC563">
            <v>27.998306010928964</v>
          </cell>
          <cell r="AD563">
            <v>28.331141552511415</v>
          </cell>
          <cell r="AE563">
            <v>27.284657534246573</v>
          </cell>
          <cell r="AF563">
            <v>26.842602739726029</v>
          </cell>
          <cell r="AG563">
            <v>26.033315118397084</v>
          </cell>
          <cell r="AH563">
            <v>25.567808219178083</v>
          </cell>
          <cell r="AI563" t="str">
            <v>-</v>
          </cell>
        </row>
        <row r="564">
          <cell r="B564">
            <v>42365</v>
          </cell>
          <cell r="C564">
            <v>34.18</v>
          </cell>
          <cell r="D564">
            <v>35.229999999999997</v>
          </cell>
          <cell r="E564">
            <v>34.479999999999997</v>
          </cell>
          <cell r="F564">
            <v>33.380000000000003</v>
          </cell>
          <cell r="G564">
            <v>31.65</v>
          </cell>
          <cell r="H564">
            <v>31.05</v>
          </cell>
          <cell r="I564" t="str">
            <v>-</v>
          </cell>
          <cell r="J564" t="str">
            <v>-</v>
          </cell>
          <cell r="K564" t="str">
            <v>-</v>
          </cell>
          <cell r="L564" t="str">
            <v>-</v>
          </cell>
          <cell r="M564" t="str">
            <v>-</v>
          </cell>
          <cell r="O564">
            <v>42365</v>
          </cell>
          <cell r="P564">
            <v>22.77</v>
          </cell>
          <cell r="Q564">
            <v>23.41</v>
          </cell>
          <cell r="R564">
            <v>22.59</v>
          </cell>
          <cell r="S564">
            <v>22.89</v>
          </cell>
          <cell r="T564">
            <v>22.83</v>
          </cell>
          <cell r="U564">
            <v>22.37</v>
          </cell>
          <cell r="V564" t="str">
            <v>-</v>
          </cell>
          <cell r="AC564">
            <v>28.069726775956283</v>
          </cell>
          <cell r="AD564">
            <v>28.893616438356165</v>
          </cell>
          <cell r="AE564">
            <v>28.127808219178078</v>
          </cell>
          <cell r="AF564">
            <v>27.775753424657537</v>
          </cell>
          <cell r="AG564">
            <v>26.958852459016395</v>
          </cell>
          <cell r="AH564">
            <v>26.428593607305938</v>
          </cell>
          <cell r="AI564" t="str">
            <v>-</v>
          </cell>
        </row>
        <row r="565">
          <cell r="B565">
            <v>42364</v>
          </cell>
          <cell r="C565">
            <v>34.18</v>
          </cell>
          <cell r="D565">
            <v>35.229999999999997</v>
          </cell>
          <cell r="E565">
            <v>34.479999999999997</v>
          </cell>
          <cell r="F565">
            <v>33.380000000000003</v>
          </cell>
          <cell r="G565">
            <v>31.65</v>
          </cell>
          <cell r="H565">
            <v>31.05</v>
          </cell>
          <cell r="I565" t="str">
            <v>-</v>
          </cell>
          <cell r="J565" t="str">
            <v>-</v>
          </cell>
          <cell r="K565" t="str">
            <v>-</v>
          </cell>
          <cell r="L565" t="str">
            <v>-</v>
          </cell>
          <cell r="M565" t="str">
            <v>-</v>
          </cell>
          <cell r="O565">
            <v>42364</v>
          </cell>
          <cell r="P565">
            <v>22.77</v>
          </cell>
          <cell r="Q565">
            <v>23.41</v>
          </cell>
          <cell r="R565">
            <v>22.59</v>
          </cell>
          <cell r="S565">
            <v>22.89</v>
          </cell>
          <cell r="T565">
            <v>22.83</v>
          </cell>
          <cell r="U565">
            <v>22.37</v>
          </cell>
          <cell r="V565" t="str">
            <v>-</v>
          </cell>
          <cell r="AC565">
            <v>28.069726775956283</v>
          </cell>
          <cell r="AD565">
            <v>28.893616438356165</v>
          </cell>
          <cell r="AE565">
            <v>28.127808219178078</v>
          </cell>
          <cell r="AF565">
            <v>27.775753424657537</v>
          </cell>
          <cell r="AG565">
            <v>26.958852459016395</v>
          </cell>
          <cell r="AH565">
            <v>26.428593607305938</v>
          </cell>
          <cell r="AI565" t="str">
            <v>-</v>
          </cell>
        </row>
        <row r="566">
          <cell r="B566">
            <v>42363</v>
          </cell>
          <cell r="C566">
            <v>34.18</v>
          </cell>
          <cell r="D566">
            <v>35.229999999999997</v>
          </cell>
          <cell r="E566">
            <v>34.479999999999997</v>
          </cell>
          <cell r="F566">
            <v>33.380000000000003</v>
          </cell>
          <cell r="G566">
            <v>31.65</v>
          </cell>
          <cell r="H566">
            <v>31.05</v>
          </cell>
          <cell r="I566" t="str">
            <v>-</v>
          </cell>
          <cell r="J566" t="str">
            <v>-</v>
          </cell>
          <cell r="K566" t="str">
            <v>-</v>
          </cell>
          <cell r="L566" t="str">
            <v>-</v>
          </cell>
          <cell r="M566" t="str">
            <v>-</v>
          </cell>
          <cell r="O566">
            <v>42363</v>
          </cell>
          <cell r="P566">
            <v>22.77</v>
          </cell>
          <cell r="Q566">
            <v>23.41</v>
          </cell>
          <cell r="R566">
            <v>22.59</v>
          </cell>
          <cell r="S566">
            <v>22.89</v>
          </cell>
          <cell r="T566">
            <v>22.83</v>
          </cell>
          <cell r="U566">
            <v>22.37</v>
          </cell>
          <cell r="V566" t="str">
            <v>-</v>
          </cell>
          <cell r="AC566">
            <v>28.069726775956283</v>
          </cell>
          <cell r="AD566">
            <v>28.893616438356165</v>
          </cell>
          <cell r="AE566">
            <v>28.127808219178078</v>
          </cell>
          <cell r="AF566">
            <v>27.775753424657537</v>
          </cell>
          <cell r="AG566">
            <v>26.958852459016395</v>
          </cell>
          <cell r="AH566">
            <v>26.428593607305938</v>
          </cell>
          <cell r="AI566" t="str">
            <v>-</v>
          </cell>
        </row>
        <row r="567">
          <cell r="B567">
            <v>42362</v>
          </cell>
          <cell r="C567">
            <v>34.18</v>
          </cell>
          <cell r="D567">
            <v>35.229999999999997</v>
          </cell>
          <cell r="E567">
            <v>34.479999999999997</v>
          </cell>
          <cell r="F567">
            <v>33.380000000000003</v>
          </cell>
          <cell r="G567">
            <v>31.65</v>
          </cell>
          <cell r="H567">
            <v>31.05</v>
          </cell>
          <cell r="I567" t="str">
            <v>-</v>
          </cell>
          <cell r="J567" t="str">
            <v>-</v>
          </cell>
          <cell r="K567" t="str">
            <v>-</v>
          </cell>
          <cell r="L567" t="str">
            <v>-</v>
          </cell>
          <cell r="M567" t="str">
            <v>-</v>
          </cell>
          <cell r="O567">
            <v>42362</v>
          </cell>
          <cell r="P567">
            <v>22.77</v>
          </cell>
          <cell r="Q567">
            <v>23.41</v>
          </cell>
          <cell r="R567">
            <v>22.59</v>
          </cell>
          <cell r="S567">
            <v>22.89</v>
          </cell>
          <cell r="T567">
            <v>22.83</v>
          </cell>
          <cell r="U567">
            <v>22.37</v>
          </cell>
          <cell r="V567" t="str">
            <v>-</v>
          </cell>
          <cell r="AC567">
            <v>28.069726775956283</v>
          </cell>
          <cell r="AD567">
            <v>28.893616438356165</v>
          </cell>
          <cell r="AE567">
            <v>28.127808219178078</v>
          </cell>
          <cell r="AF567">
            <v>27.775753424657537</v>
          </cell>
          <cell r="AG567">
            <v>26.958852459016395</v>
          </cell>
          <cell r="AH567">
            <v>26.428593607305938</v>
          </cell>
          <cell r="AI567" t="str">
            <v>-</v>
          </cell>
        </row>
        <row r="568">
          <cell r="B568">
            <v>42361</v>
          </cell>
          <cell r="C568">
            <v>32.74</v>
          </cell>
          <cell r="D568">
            <v>33.97</v>
          </cell>
          <cell r="E568">
            <v>33.18</v>
          </cell>
          <cell r="F568">
            <v>32.090000000000003</v>
          </cell>
          <cell r="G568">
            <v>30.35</v>
          </cell>
          <cell r="H568">
            <v>29.76</v>
          </cell>
          <cell r="I568" t="str">
            <v>-</v>
          </cell>
          <cell r="J568" t="str">
            <v>-</v>
          </cell>
          <cell r="K568" t="str">
            <v>-</v>
          </cell>
          <cell r="L568" t="str">
            <v>-</v>
          </cell>
          <cell r="M568" t="str">
            <v>-</v>
          </cell>
          <cell r="O568">
            <v>42361</v>
          </cell>
          <cell r="P568">
            <v>21.91</v>
          </cell>
          <cell r="Q568">
            <v>22.47</v>
          </cell>
          <cell r="R568">
            <v>21.64</v>
          </cell>
          <cell r="S568">
            <v>21.94</v>
          </cell>
          <cell r="T568">
            <v>21.83</v>
          </cell>
          <cell r="U568">
            <v>21.3</v>
          </cell>
          <cell r="V568" t="str">
            <v>-</v>
          </cell>
          <cell r="AC568">
            <v>26.940327868852464</v>
          </cell>
          <cell r="AD568">
            <v>27.805159817351598</v>
          </cell>
          <cell r="AE568">
            <v>27.014794520547941</v>
          </cell>
          <cell r="AF568">
            <v>26.667397260273976</v>
          </cell>
          <cell r="AG568">
            <v>25.818415300546452</v>
          </cell>
          <cell r="AH568">
            <v>25.255726027397262</v>
          </cell>
          <cell r="AI568" t="str">
            <v>-</v>
          </cell>
        </row>
        <row r="569">
          <cell r="B569">
            <v>42360</v>
          </cell>
          <cell r="C569">
            <v>33.299999999999997</v>
          </cell>
          <cell r="D569">
            <v>35.020000000000003</v>
          </cell>
          <cell r="E569">
            <v>34.340000000000003</v>
          </cell>
          <cell r="F569">
            <v>33.31</v>
          </cell>
          <cell r="G569">
            <v>31.77</v>
          </cell>
          <cell r="H569">
            <v>31.24</v>
          </cell>
          <cell r="I569" t="str">
            <v>-</v>
          </cell>
          <cell r="J569" t="str">
            <v>-</v>
          </cell>
          <cell r="K569" t="str">
            <v>-</v>
          </cell>
          <cell r="L569" t="str">
            <v>-</v>
          </cell>
          <cell r="M569" t="str">
            <v>-</v>
          </cell>
          <cell r="O569">
            <v>42360</v>
          </cell>
          <cell r="P569">
            <v>21.87</v>
          </cell>
          <cell r="Q569">
            <v>23.01</v>
          </cell>
          <cell r="R569">
            <v>22.28</v>
          </cell>
          <cell r="S569">
            <v>22.66</v>
          </cell>
          <cell r="T569">
            <v>22.74</v>
          </cell>
          <cell r="U569">
            <v>22.24</v>
          </cell>
          <cell r="V569" t="str">
            <v>-</v>
          </cell>
          <cell r="AC569">
            <v>27.179016393442623</v>
          </cell>
          <cell r="AD569">
            <v>28.581762557077624</v>
          </cell>
          <cell r="AE569">
            <v>27.896986301369868</v>
          </cell>
          <cell r="AF569">
            <v>27.620273972602742</v>
          </cell>
          <cell r="AG569">
            <v>26.967158469945357</v>
          </cell>
          <cell r="AH569">
            <v>26.448219178082187</v>
          </cell>
          <cell r="AI569" t="str">
            <v>-</v>
          </cell>
        </row>
        <row r="570">
          <cell r="B570">
            <v>42359</v>
          </cell>
          <cell r="C570">
            <v>33.53</v>
          </cell>
          <cell r="D570">
            <v>34.71</v>
          </cell>
          <cell r="E570">
            <v>33.82</v>
          </cell>
          <cell r="F570">
            <v>32.65</v>
          </cell>
          <cell r="G570">
            <v>31.16</v>
          </cell>
          <cell r="H570">
            <v>30.49</v>
          </cell>
          <cell r="I570" t="str">
            <v>-</v>
          </cell>
          <cell r="J570" t="str">
            <v>-</v>
          </cell>
          <cell r="K570" t="str">
            <v>-</v>
          </cell>
          <cell r="L570" t="str">
            <v>-</v>
          </cell>
          <cell r="M570" t="str">
            <v>-</v>
          </cell>
          <cell r="O570">
            <v>42359</v>
          </cell>
          <cell r="P570">
            <v>22.3</v>
          </cell>
          <cell r="Q570">
            <v>22.81</v>
          </cell>
          <cell r="R570">
            <v>22.06</v>
          </cell>
          <cell r="S570">
            <v>22.33</v>
          </cell>
          <cell r="T570">
            <v>22.2</v>
          </cell>
          <cell r="U570">
            <v>21.6</v>
          </cell>
          <cell r="V570" t="str">
            <v>-</v>
          </cell>
          <cell r="AC570">
            <v>27.516120218579232</v>
          </cell>
          <cell r="AD570">
            <v>28.330730593607306</v>
          </cell>
          <cell r="AE570">
            <v>27.537260273972603</v>
          </cell>
          <cell r="AF570">
            <v>27.136575342465754</v>
          </cell>
          <cell r="AG570">
            <v>26.394389799635704</v>
          </cell>
          <cell r="AH570">
            <v>25.756785388127856</v>
          </cell>
          <cell r="AI570" t="str">
            <v>-</v>
          </cell>
        </row>
        <row r="571">
          <cell r="B571">
            <v>42358</v>
          </cell>
          <cell r="C571">
            <v>32.92</v>
          </cell>
          <cell r="D571">
            <v>34.61</v>
          </cell>
          <cell r="E571">
            <v>33.94</v>
          </cell>
          <cell r="F571">
            <v>32.78</v>
          </cell>
          <cell r="G571">
            <v>31.37</v>
          </cell>
          <cell r="H571">
            <v>30.67</v>
          </cell>
          <cell r="I571" t="str">
            <v>-</v>
          </cell>
          <cell r="J571" t="str">
            <v>-</v>
          </cell>
          <cell r="K571" t="str">
            <v>-</v>
          </cell>
          <cell r="L571" t="str">
            <v>-</v>
          </cell>
          <cell r="M571" t="str">
            <v>-</v>
          </cell>
          <cell r="O571">
            <v>42358</v>
          </cell>
          <cell r="P571">
            <v>22.04</v>
          </cell>
          <cell r="Q571">
            <v>22.92</v>
          </cell>
          <cell r="R571">
            <v>21.79</v>
          </cell>
          <cell r="S571">
            <v>22.13</v>
          </cell>
          <cell r="T571">
            <v>21.51</v>
          </cell>
          <cell r="U571">
            <v>21.4</v>
          </cell>
          <cell r="V571" t="str">
            <v>-</v>
          </cell>
          <cell r="AC571">
            <v>27.093551912568309</v>
          </cell>
          <cell r="AD571">
            <v>28.343305936073062</v>
          </cell>
          <cell r="AE571">
            <v>27.448904109589037</v>
          </cell>
          <cell r="AF571">
            <v>27.090273972602738</v>
          </cell>
          <cell r="AG571">
            <v>26.125701275045536</v>
          </cell>
          <cell r="AH571">
            <v>25.734465753424654</v>
          </cell>
          <cell r="AI571" t="str">
            <v>-</v>
          </cell>
        </row>
        <row r="572">
          <cell r="B572">
            <v>42357</v>
          </cell>
          <cell r="C572">
            <v>32.92</v>
          </cell>
          <cell r="D572">
            <v>34.61</v>
          </cell>
          <cell r="E572">
            <v>33.94</v>
          </cell>
          <cell r="F572">
            <v>32.78</v>
          </cell>
          <cell r="G572">
            <v>31.37</v>
          </cell>
          <cell r="H572">
            <v>30.67</v>
          </cell>
          <cell r="I572" t="str">
            <v>-</v>
          </cell>
          <cell r="J572" t="str">
            <v>-</v>
          </cell>
          <cell r="K572" t="str">
            <v>-</v>
          </cell>
          <cell r="L572" t="str">
            <v>-</v>
          </cell>
          <cell r="M572" t="str">
            <v>-</v>
          </cell>
          <cell r="O572">
            <v>42357</v>
          </cell>
          <cell r="P572">
            <v>22.04</v>
          </cell>
          <cell r="Q572">
            <v>22.92</v>
          </cell>
          <cell r="R572">
            <v>21.79</v>
          </cell>
          <cell r="S572">
            <v>22.13</v>
          </cell>
          <cell r="T572">
            <v>21.51</v>
          </cell>
          <cell r="U572">
            <v>21.4</v>
          </cell>
          <cell r="V572" t="str">
            <v>-</v>
          </cell>
          <cell r="AC572">
            <v>27.093551912568309</v>
          </cell>
          <cell r="AD572">
            <v>28.343305936073062</v>
          </cell>
          <cell r="AE572">
            <v>27.448904109589037</v>
          </cell>
          <cell r="AF572">
            <v>27.090273972602738</v>
          </cell>
          <cell r="AG572">
            <v>26.125701275045536</v>
          </cell>
          <cell r="AH572">
            <v>25.734465753424654</v>
          </cell>
          <cell r="AI572" t="str">
            <v>-</v>
          </cell>
        </row>
        <row r="573">
          <cell r="B573">
            <v>42356</v>
          </cell>
          <cell r="C573">
            <v>32.92</v>
          </cell>
          <cell r="D573">
            <v>34.61</v>
          </cell>
          <cell r="E573">
            <v>33.94</v>
          </cell>
          <cell r="F573">
            <v>32.78</v>
          </cell>
          <cell r="G573">
            <v>31.37</v>
          </cell>
          <cell r="H573">
            <v>30.67</v>
          </cell>
          <cell r="I573" t="str">
            <v>-</v>
          </cell>
          <cell r="J573" t="str">
            <v>-</v>
          </cell>
          <cell r="K573" t="str">
            <v>-</v>
          </cell>
          <cell r="L573" t="str">
            <v>-</v>
          </cell>
          <cell r="M573" t="str">
            <v>-</v>
          </cell>
          <cell r="O573">
            <v>42356</v>
          </cell>
          <cell r="P573">
            <v>22.04</v>
          </cell>
          <cell r="Q573">
            <v>22.92</v>
          </cell>
          <cell r="R573">
            <v>21.79</v>
          </cell>
          <cell r="S573">
            <v>22.13</v>
          </cell>
          <cell r="T573">
            <v>21.51</v>
          </cell>
          <cell r="U573">
            <v>21.4</v>
          </cell>
          <cell r="V573" t="str">
            <v>-</v>
          </cell>
          <cell r="AC573">
            <v>27.093551912568309</v>
          </cell>
          <cell r="AD573">
            <v>28.343305936073062</v>
          </cell>
          <cell r="AE573">
            <v>27.448904109589037</v>
          </cell>
          <cell r="AF573">
            <v>27.090273972602738</v>
          </cell>
          <cell r="AG573">
            <v>26.125701275045536</v>
          </cell>
          <cell r="AH573">
            <v>25.734465753424654</v>
          </cell>
          <cell r="AI573" t="str">
            <v>-</v>
          </cell>
        </row>
        <row r="574">
          <cell r="B574">
            <v>42355</v>
          </cell>
          <cell r="C574">
            <v>33.06</v>
          </cell>
          <cell r="D574">
            <v>34.65</v>
          </cell>
          <cell r="E574">
            <v>33.82</v>
          </cell>
          <cell r="F574">
            <v>32.71</v>
          </cell>
          <cell r="G574">
            <v>31.37</v>
          </cell>
          <cell r="H574">
            <v>30.82</v>
          </cell>
          <cell r="I574" t="str">
            <v>-</v>
          </cell>
          <cell r="J574" t="str">
            <v>-</v>
          </cell>
          <cell r="K574" t="str">
            <v>-</v>
          </cell>
          <cell r="L574" t="str">
            <v>-</v>
          </cell>
          <cell r="M574" t="str">
            <v>-</v>
          </cell>
          <cell r="O574">
            <v>42355</v>
          </cell>
          <cell r="P574">
            <v>21.85</v>
          </cell>
          <cell r="Q574">
            <v>22.81</v>
          </cell>
          <cell r="R574">
            <v>21.78</v>
          </cell>
          <cell r="S574">
            <v>22.19</v>
          </cell>
          <cell r="T574">
            <v>21.64</v>
          </cell>
          <cell r="U574">
            <v>21.61</v>
          </cell>
          <cell r="V574" t="str">
            <v>-</v>
          </cell>
          <cell r="AC574">
            <v>27.056830601092898</v>
          </cell>
          <cell r="AD574">
            <v>28.302894977168947</v>
          </cell>
          <cell r="AE574">
            <v>27.387671232876713</v>
          </cell>
          <cell r="AF574">
            <v>27.089726027397262</v>
          </cell>
          <cell r="AG574">
            <v>26.194845173041898</v>
          </cell>
          <cell r="AH574">
            <v>25.916410958904109</v>
          </cell>
          <cell r="AI574" t="str">
            <v>-</v>
          </cell>
        </row>
        <row r="575">
          <cell r="B575">
            <v>42354</v>
          </cell>
          <cell r="C575">
            <v>32.119999999999997</v>
          </cell>
          <cell r="D575">
            <v>34</v>
          </cell>
          <cell r="E575">
            <v>33.39</v>
          </cell>
          <cell r="F575">
            <v>32.14</v>
          </cell>
          <cell r="G575">
            <v>30.73</v>
          </cell>
          <cell r="H575">
            <v>30.13</v>
          </cell>
          <cell r="I575" t="str">
            <v>-</v>
          </cell>
          <cell r="J575" t="str">
            <v>-</v>
          </cell>
          <cell r="K575" t="str">
            <v>-</v>
          </cell>
          <cell r="L575" t="str">
            <v>-</v>
          </cell>
          <cell r="M575" t="str">
            <v>-</v>
          </cell>
          <cell r="O575">
            <v>42354</v>
          </cell>
          <cell r="P575">
            <v>21.37</v>
          </cell>
          <cell r="Q575">
            <v>21.87</v>
          </cell>
          <cell r="R575">
            <v>21.27</v>
          </cell>
          <cell r="S575">
            <v>21.6</v>
          </cell>
          <cell r="T575">
            <v>21.03</v>
          </cell>
          <cell r="U575">
            <v>20.94</v>
          </cell>
          <cell r="V575" t="str">
            <v>-</v>
          </cell>
          <cell r="AC575">
            <v>26.363169398907107</v>
          </cell>
          <cell r="AD575">
            <v>27.497433789954339</v>
          </cell>
          <cell r="AE575">
            <v>26.914931506849314</v>
          </cell>
          <cell r="AF575">
            <v>26.509041095890414</v>
          </cell>
          <cell r="AG575">
            <v>25.570801457194896</v>
          </cell>
          <cell r="AH575">
            <v>25.237059360730594</v>
          </cell>
          <cell r="AI575" t="str">
            <v>-</v>
          </cell>
        </row>
        <row r="576">
          <cell r="B576">
            <v>42353</v>
          </cell>
          <cell r="C576">
            <v>31.74</v>
          </cell>
          <cell r="D576">
            <v>33.630000000000003</v>
          </cell>
          <cell r="E576">
            <v>33.229999999999997</v>
          </cell>
          <cell r="F576">
            <v>32.229999999999997</v>
          </cell>
          <cell r="G576">
            <v>30.85</v>
          </cell>
          <cell r="H576">
            <v>30.34</v>
          </cell>
          <cell r="I576" t="str">
            <v>-</v>
          </cell>
          <cell r="J576" t="str">
            <v>-</v>
          </cell>
          <cell r="K576" t="str">
            <v>-</v>
          </cell>
          <cell r="L576" t="str">
            <v>-</v>
          </cell>
          <cell r="M576" t="str">
            <v>-</v>
          </cell>
          <cell r="O576">
            <v>42353</v>
          </cell>
          <cell r="P576">
            <v>20.96</v>
          </cell>
          <cell r="Q576">
            <v>21.52</v>
          </cell>
          <cell r="R576">
            <v>21.08</v>
          </cell>
          <cell r="S576">
            <v>21.56</v>
          </cell>
          <cell r="T576">
            <v>21.02</v>
          </cell>
          <cell r="U576">
            <v>21</v>
          </cell>
          <cell r="V576" t="str">
            <v>-</v>
          </cell>
          <cell r="AC576">
            <v>25.967103825136611</v>
          </cell>
          <cell r="AD576">
            <v>27.138155251141551</v>
          </cell>
          <cell r="AE576">
            <v>26.73890410958904</v>
          </cell>
          <cell r="AF576">
            <v>26.529589041095889</v>
          </cell>
          <cell r="AG576">
            <v>25.621657559198546</v>
          </cell>
          <cell r="AH576">
            <v>25.367196347031964</v>
          </cell>
          <cell r="AI576" t="str">
            <v>-</v>
          </cell>
        </row>
        <row r="577">
          <cell r="B577">
            <v>42352</v>
          </cell>
          <cell r="C577">
            <v>31.74</v>
          </cell>
          <cell r="D577">
            <v>33.44</v>
          </cell>
          <cell r="E577">
            <v>32.99</v>
          </cell>
          <cell r="F577">
            <v>32.04</v>
          </cell>
          <cell r="G577">
            <v>30.84</v>
          </cell>
          <cell r="H577">
            <v>30.32</v>
          </cell>
          <cell r="I577" t="str">
            <v>-</v>
          </cell>
          <cell r="J577" t="str">
            <v>-</v>
          </cell>
          <cell r="K577" t="str">
            <v>-</v>
          </cell>
          <cell r="L577" t="str">
            <v>-</v>
          </cell>
          <cell r="M577" t="str">
            <v>-</v>
          </cell>
          <cell r="O577">
            <v>42352</v>
          </cell>
          <cell r="P577">
            <v>21</v>
          </cell>
          <cell r="Q577">
            <v>21.31</v>
          </cell>
          <cell r="R577">
            <v>21.03</v>
          </cell>
          <cell r="S577">
            <v>21.53</v>
          </cell>
          <cell r="T577">
            <v>21.09</v>
          </cell>
          <cell r="U577">
            <v>21.07</v>
          </cell>
          <cell r="V577" t="str">
            <v>-</v>
          </cell>
          <cell r="AC577">
            <v>25.988524590163937</v>
          </cell>
          <cell r="AD577">
            <v>26.937433789954337</v>
          </cell>
          <cell r="AE577">
            <v>26.600410958904114</v>
          </cell>
          <cell r="AF577">
            <v>26.425068493150686</v>
          </cell>
          <cell r="AG577">
            <v>25.654207650273225</v>
          </cell>
          <cell r="AH577">
            <v>25.395114155251143</v>
          </cell>
          <cell r="AI577" t="str">
            <v>-</v>
          </cell>
        </row>
        <row r="578">
          <cell r="B578">
            <v>42351</v>
          </cell>
          <cell r="C578">
            <v>32.380000000000003</v>
          </cell>
          <cell r="D578">
            <v>33.81</v>
          </cell>
          <cell r="E578">
            <v>33.18</v>
          </cell>
          <cell r="F578">
            <v>32.21</v>
          </cell>
          <cell r="G578">
            <v>30.81</v>
          </cell>
          <cell r="H578">
            <v>30.2</v>
          </cell>
          <cell r="I578" t="str">
            <v>-</v>
          </cell>
          <cell r="J578" t="str">
            <v>-</v>
          </cell>
          <cell r="K578" t="str">
            <v>-</v>
          </cell>
          <cell r="L578" t="str">
            <v>-</v>
          </cell>
          <cell r="M578" t="str">
            <v>-</v>
          </cell>
          <cell r="O578">
            <v>42351</v>
          </cell>
          <cell r="P578">
            <v>22.49</v>
          </cell>
          <cell r="Q578">
            <v>22.53</v>
          </cell>
          <cell r="R578">
            <v>22.16</v>
          </cell>
          <cell r="S578">
            <v>22.67</v>
          </cell>
          <cell r="T578">
            <v>21.74</v>
          </cell>
          <cell r="U578">
            <v>21.65</v>
          </cell>
          <cell r="V578" t="str">
            <v>-</v>
          </cell>
          <cell r="AC578">
            <v>27.083715846994536</v>
          </cell>
          <cell r="AD578">
            <v>27.763095890410959</v>
          </cell>
          <cell r="AE578">
            <v>27.292602739726028</v>
          </cell>
          <cell r="AF578">
            <v>27.113287671232879</v>
          </cell>
          <cell r="AG578">
            <v>25.985883424408016</v>
          </cell>
          <cell r="AH578">
            <v>25.647808219178081</v>
          </cell>
          <cell r="AI578" t="str">
            <v>-</v>
          </cell>
        </row>
        <row r="579">
          <cell r="B579">
            <v>42350</v>
          </cell>
          <cell r="C579">
            <v>32.380000000000003</v>
          </cell>
          <cell r="D579">
            <v>33.81</v>
          </cell>
          <cell r="E579">
            <v>33.18</v>
          </cell>
          <cell r="F579">
            <v>32.21</v>
          </cell>
          <cell r="G579">
            <v>30.81</v>
          </cell>
          <cell r="H579">
            <v>30.2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O579">
            <v>42350</v>
          </cell>
          <cell r="P579">
            <v>22.49</v>
          </cell>
          <cell r="Q579">
            <v>22.53</v>
          </cell>
          <cell r="R579">
            <v>22.16</v>
          </cell>
          <cell r="S579">
            <v>22.67</v>
          </cell>
          <cell r="T579">
            <v>21.74</v>
          </cell>
          <cell r="U579">
            <v>21.65</v>
          </cell>
          <cell r="V579" t="str">
            <v>-</v>
          </cell>
          <cell r="AC579">
            <v>27.083715846994536</v>
          </cell>
          <cell r="AD579">
            <v>27.763095890410959</v>
          </cell>
          <cell r="AE579">
            <v>27.292602739726028</v>
          </cell>
          <cell r="AF579">
            <v>27.113287671232879</v>
          </cell>
          <cell r="AG579">
            <v>25.985883424408016</v>
          </cell>
          <cell r="AH579">
            <v>25.647808219178081</v>
          </cell>
          <cell r="AI579" t="str">
            <v>-</v>
          </cell>
        </row>
        <row r="580">
          <cell r="B580">
            <v>42349</v>
          </cell>
          <cell r="C580">
            <v>32.380000000000003</v>
          </cell>
          <cell r="D580">
            <v>33.81</v>
          </cell>
          <cell r="E580">
            <v>33.18</v>
          </cell>
          <cell r="F580">
            <v>32.21</v>
          </cell>
          <cell r="G580">
            <v>30.81</v>
          </cell>
          <cell r="H580">
            <v>30.2</v>
          </cell>
          <cell r="I580" t="str">
            <v>-</v>
          </cell>
          <cell r="J580" t="str">
            <v>-</v>
          </cell>
          <cell r="K580" t="str">
            <v>-</v>
          </cell>
          <cell r="L580" t="str">
            <v>-</v>
          </cell>
          <cell r="M580" t="str">
            <v>-</v>
          </cell>
          <cell r="O580">
            <v>42349</v>
          </cell>
          <cell r="P580">
            <v>22.49</v>
          </cell>
          <cell r="Q580">
            <v>22.53</v>
          </cell>
          <cell r="R580">
            <v>22.16</v>
          </cell>
          <cell r="S580">
            <v>22.67</v>
          </cell>
          <cell r="T580">
            <v>21.74</v>
          </cell>
          <cell r="U580">
            <v>21.65</v>
          </cell>
          <cell r="V580" t="str">
            <v>-</v>
          </cell>
          <cell r="AC580">
            <v>27.083715846994536</v>
          </cell>
          <cell r="AD580">
            <v>27.763095890410959</v>
          </cell>
          <cell r="AE580">
            <v>27.292602739726028</v>
          </cell>
          <cell r="AF580">
            <v>27.113287671232879</v>
          </cell>
          <cell r="AG580">
            <v>25.985883424408016</v>
          </cell>
          <cell r="AH580">
            <v>25.647808219178081</v>
          </cell>
          <cell r="AI580" t="str">
            <v>-</v>
          </cell>
        </row>
        <row r="581">
          <cell r="B581">
            <v>42348</v>
          </cell>
          <cell r="C581">
            <v>32.299999999999997</v>
          </cell>
          <cell r="D581">
            <v>33.64</v>
          </cell>
          <cell r="E581">
            <v>33</v>
          </cell>
          <cell r="F581">
            <v>32.03</v>
          </cell>
          <cell r="G581">
            <v>30.64</v>
          </cell>
          <cell r="H581">
            <v>30.02</v>
          </cell>
          <cell r="I581" t="str">
            <v>-</v>
          </cell>
          <cell r="J581" t="str">
            <v>-</v>
          </cell>
          <cell r="K581" t="str">
            <v>-</v>
          </cell>
          <cell r="L581" t="str">
            <v>-</v>
          </cell>
          <cell r="M581" t="str">
            <v>-</v>
          </cell>
          <cell r="O581">
            <v>42348</v>
          </cell>
          <cell r="P581">
            <v>22.21</v>
          </cell>
          <cell r="Q581">
            <v>22.26</v>
          </cell>
          <cell r="R581">
            <v>21.89</v>
          </cell>
          <cell r="S581">
            <v>22.42</v>
          </cell>
          <cell r="T581">
            <v>21.5</v>
          </cell>
          <cell r="U581">
            <v>21.42</v>
          </cell>
          <cell r="V581" t="str">
            <v>-</v>
          </cell>
          <cell r="AC581">
            <v>26.896612021857926</v>
          </cell>
          <cell r="AD581">
            <v>27.539488584474885</v>
          </cell>
          <cell r="AE581">
            <v>27.064520547945207</v>
          </cell>
          <cell r="AF581">
            <v>26.895890410958906</v>
          </cell>
          <cell r="AG581">
            <v>25.778652094717668</v>
          </cell>
          <cell r="AH581">
            <v>25.441187214611872</v>
          </cell>
          <cell r="AI581" t="str">
            <v>-</v>
          </cell>
        </row>
        <row r="582">
          <cell r="B582">
            <v>42347</v>
          </cell>
          <cell r="C582">
            <v>32.43</v>
          </cell>
          <cell r="D582">
            <v>33.68</v>
          </cell>
          <cell r="E582">
            <v>33.119999999999997</v>
          </cell>
          <cell r="F582">
            <v>31.93</v>
          </cell>
          <cell r="G582">
            <v>30.49</v>
          </cell>
          <cell r="H582">
            <v>29.87</v>
          </cell>
          <cell r="I582" t="str">
            <v>-</v>
          </cell>
          <cell r="J582" t="str">
            <v>-</v>
          </cell>
          <cell r="K582" t="str">
            <v>-</v>
          </cell>
          <cell r="L582" t="str">
            <v>-</v>
          </cell>
          <cell r="M582" t="str">
            <v>-</v>
          </cell>
          <cell r="O582">
            <v>42347</v>
          </cell>
          <cell r="P582">
            <v>21.95</v>
          </cell>
          <cell r="Q582">
            <v>21.9</v>
          </cell>
          <cell r="R582">
            <v>21.39</v>
          </cell>
          <cell r="S582">
            <v>21.84</v>
          </cell>
          <cell r="T582">
            <v>20.93</v>
          </cell>
          <cell r="U582">
            <v>20.84</v>
          </cell>
          <cell r="V582" t="str">
            <v>-</v>
          </cell>
          <cell r="AC582">
            <v>26.81775956284153</v>
          </cell>
          <cell r="AD582">
            <v>27.365059360730591</v>
          </cell>
          <cell r="AE582">
            <v>26.853287671232874</v>
          </cell>
          <cell r="AF582">
            <v>26.539452054794516</v>
          </cell>
          <cell r="AG582">
            <v>25.405264116575587</v>
          </cell>
          <cell r="AH582">
            <v>25.062246575342467</v>
          </cell>
          <cell r="AI582" t="str">
            <v>-</v>
          </cell>
        </row>
        <row r="583">
          <cell r="B583">
            <v>42346</v>
          </cell>
          <cell r="C583">
            <v>32.520000000000003</v>
          </cell>
          <cell r="D583">
            <v>33.729999999999997</v>
          </cell>
          <cell r="E583">
            <v>33.07</v>
          </cell>
          <cell r="F583">
            <v>31.86</v>
          </cell>
          <cell r="G583">
            <v>30.47</v>
          </cell>
          <cell r="H583">
            <v>29.93</v>
          </cell>
          <cell r="I583" t="str">
            <v>-</v>
          </cell>
          <cell r="J583" t="str">
            <v>-</v>
          </cell>
          <cell r="K583" t="str">
            <v>-</v>
          </cell>
          <cell r="L583" t="str">
            <v>-</v>
          </cell>
          <cell r="M583" t="str">
            <v>-</v>
          </cell>
          <cell r="O583">
            <v>42346</v>
          </cell>
          <cell r="P583">
            <v>22.13</v>
          </cell>
          <cell r="Q583">
            <v>21.99</v>
          </cell>
          <cell r="R583">
            <v>21.43</v>
          </cell>
          <cell r="S583">
            <v>21.86</v>
          </cell>
          <cell r="T583">
            <v>20.96</v>
          </cell>
          <cell r="U583">
            <v>20.92</v>
          </cell>
          <cell r="V583" t="str">
            <v>-</v>
          </cell>
          <cell r="AC583">
            <v>26.955956284153004</v>
          </cell>
          <cell r="AD583">
            <v>27.436502283105025</v>
          </cell>
          <cell r="AE583">
            <v>26.851369863013698</v>
          </cell>
          <cell r="AF583">
            <v>26.517534246575345</v>
          </cell>
          <cell r="AG583">
            <v>25.411857923497269</v>
          </cell>
          <cell r="AH583">
            <v>25.132894977168949</v>
          </cell>
          <cell r="AI583" t="str">
            <v>-</v>
          </cell>
        </row>
        <row r="584">
          <cell r="B584">
            <v>42345</v>
          </cell>
          <cell r="C584">
            <v>32.770000000000003</v>
          </cell>
          <cell r="D584">
            <v>34.44</v>
          </cell>
          <cell r="E584">
            <v>33.729999999999997</v>
          </cell>
          <cell r="F584">
            <v>32.520000000000003</v>
          </cell>
          <cell r="G584">
            <v>31.13</v>
          </cell>
          <cell r="H584">
            <v>30.54</v>
          </cell>
          <cell r="I584" t="str">
            <v>-</v>
          </cell>
          <cell r="J584" t="str">
            <v>-</v>
          </cell>
          <cell r="K584" t="str">
            <v>-</v>
          </cell>
          <cell r="L584" t="str">
            <v>-</v>
          </cell>
          <cell r="M584" t="str">
            <v>-</v>
          </cell>
          <cell r="O584">
            <v>42345</v>
          </cell>
          <cell r="P584">
            <v>21.89</v>
          </cell>
          <cell r="Q584">
            <v>22.27</v>
          </cell>
          <cell r="R584">
            <v>21.82</v>
          </cell>
          <cell r="S584">
            <v>22.23</v>
          </cell>
          <cell r="T584">
            <v>21.29</v>
          </cell>
          <cell r="U584">
            <v>21.22</v>
          </cell>
          <cell r="V584" t="str">
            <v>-</v>
          </cell>
          <cell r="AC584">
            <v>26.943551912568307</v>
          </cell>
          <cell r="AD584">
            <v>27.915990867579911</v>
          </cell>
          <cell r="AE584">
            <v>27.367123287671234</v>
          </cell>
          <cell r="AF584">
            <v>27.022602739726029</v>
          </cell>
          <cell r="AG584">
            <v>25.896338797814209</v>
          </cell>
          <cell r="AH584">
            <v>25.577844748858446</v>
          </cell>
          <cell r="AI584" t="str">
            <v>-</v>
          </cell>
        </row>
        <row r="585">
          <cell r="B585">
            <v>42344</v>
          </cell>
          <cell r="C585">
            <v>32.74</v>
          </cell>
          <cell r="D585">
            <v>33.840000000000003</v>
          </cell>
          <cell r="E585">
            <v>33</v>
          </cell>
          <cell r="F585">
            <v>31.81</v>
          </cell>
          <cell r="G585">
            <v>30.41</v>
          </cell>
          <cell r="H585">
            <v>29.8</v>
          </cell>
          <cell r="I585" t="str">
            <v>-</v>
          </cell>
          <cell r="J585" t="str">
            <v>-</v>
          </cell>
          <cell r="K585" t="str">
            <v>-</v>
          </cell>
          <cell r="L585" t="str">
            <v>-</v>
          </cell>
          <cell r="M585" t="str">
            <v>-</v>
          </cell>
          <cell r="O585">
            <v>42344</v>
          </cell>
          <cell r="P585">
            <v>21.95</v>
          </cell>
          <cell r="Q585">
            <v>21.89</v>
          </cell>
          <cell r="R585">
            <v>21.35</v>
          </cell>
          <cell r="S585">
            <v>21.76</v>
          </cell>
          <cell r="T585">
            <v>20.83</v>
          </cell>
          <cell r="U585">
            <v>20.73</v>
          </cell>
          <cell r="V585" t="str">
            <v>-</v>
          </cell>
          <cell r="AC585">
            <v>26.961748633879782</v>
          </cell>
          <cell r="AD585">
            <v>27.433926940639271</v>
          </cell>
          <cell r="AE585">
            <v>26.776027397260275</v>
          </cell>
          <cell r="AF585">
            <v>26.440821917808215</v>
          </cell>
          <cell r="AG585">
            <v>25.314626593806921</v>
          </cell>
          <cell r="AH585">
            <v>24.970949771689501</v>
          </cell>
          <cell r="AI585" t="str">
            <v>-</v>
          </cell>
        </row>
        <row r="586">
          <cell r="B586">
            <v>42343</v>
          </cell>
          <cell r="C586">
            <v>32.74</v>
          </cell>
          <cell r="D586">
            <v>33.840000000000003</v>
          </cell>
          <cell r="E586">
            <v>33</v>
          </cell>
          <cell r="F586">
            <v>31.81</v>
          </cell>
          <cell r="G586">
            <v>30.41</v>
          </cell>
          <cell r="H586">
            <v>29.8</v>
          </cell>
          <cell r="I586" t="str">
            <v>-</v>
          </cell>
          <cell r="J586" t="str">
            <v>-</v>
          </cell>
          <cell r="K586" t="str">
            <v>-</v>
          </cell>
          <cell r="L586" t="str">
            <v>-</v>
          </cell>
          <cell r="M586" t="str">
            <v>-</v>
          </cell>
          <cell r="O586">
            <v>42343</v>
          </cell>
          <cell r="P586">
            <v>21.95</v>
          </cell>
          <cell r="Q586">
            <v>21.89</v>
          </cell>
          <cell r="R586">
            <v>21.35</v>
          </cell>
          <cell r="S586">
            <v>21.76</v>
          </cell>
          <cell r="T586">
            <v>20.83</v>
          </cell>
          <cell r="U586">
            <v>20.73</v>
          </cell>
          <cell r="V586" t="str">
            <v>-</v>
          </cell>
          <cell r="AC586">
            <v>26.961748633879782</v>
          </cell>
          <cell r="AD586">
            <v>27.433926940639271</v>
          </cell>
          <cell r="AE586">
            <v>26.776027397260275</v>
          </cell>
          <cell r="AF586">
            <v>26.440821917808215</v>
          </cell>
          <cell r="AG586">
            <v>25.314626593806921</v>
          </cell>
          <cell r="AH586">
            <v>24.970949771689501</v>
          </cell>
          <cell r="AI586" t="str">
            <v>-</v>
          </cell>
        </row>
        <row r="587">
          <cell r="B587">
            <v>42342</v>
          </cell>
          <cell r="C587">
            <v>32.74</v>
          </cell>
          <cell r="D587">
            <v>33.840000000000003</v>
          </cell>
          <cell r="E587">
            <v>33</v>
          </cell>
          <cell r="F587">
            <v>31.81</v>
          </cell>
          <cell r="G587">
            <v>30.41</v>
          </cell>
          <cell r="H587">
            <v>29.8</v>
          </cell>
          <cell r="I587" t="str">
            <v>-</v>
          </cell>
          <cell r="J587" t="str">
            <v>-</v>
          </cell>
          <cell r="K587" t="str">
            <v>-</v>
          </cell>
          <cell r="L587" t="str">
            <v>-</v>
          </cell>
          <cell r="M587" t="str">
            <v>-</v>
          </cell>
          <cell r="O587">
            <v>42342</v>
          </cell>
          <cell r="P587">
            <v>21.95</v>
          </cell>
          <cell r="Q587">
            <v>21.89</v>
          </cell>
          <cell r="R587">
            <v>21.35</v>
          </cell>
          <cell r="S587">
            <v>21.76</v>
          </cell>
          <cell r="T587">
            <v>20.83</v>
          </cell>
          <cell r="U587">
            <v>20.73</v>
          </cell>
          <cell r="V587" t="str">
            <v>-</v>
          </cell>
          <cell r="AC587">
            <v>26.961748633879782</v>
          </cell>
          <cell r="AD587">
            <v>27.433926940639271</v>
          </cell>
          <cell r="AE587">
            <v>26.776027397260275</v>
          </cell>
          <cell r="AF587">
            <v>26.440821917808215</v>
          </cell>
          <cell r="AG587">
            <v>25.314626593806921</v>
          </cell>
          <cell r="AH587">
            <v>24.970949771689501</v>
          </cell>
          <cell r="AI587" t="str">
            <v>-</v>
          </cell>
        </row>
        <row r="588">
          <cell r="B588">
            <v>42341</v>
          </cell>
          <cell r="C588">
            <v>32.409999999999997</v>
          </cell>
          <cell r="D588">
            <v>33.32</v>
          </cell>
          <cell r="E588">
            <v>32.69</v>
          </cell>
          <cell r="F588">
            <v>31.47</v>
          </cell>
          <cell r="G588">
            <v>30.14</v>
          </cell>
          <cell r="H588">
            <v>29.56</v>
          </cell>
          <cell r="I588" t="str">
            <v>-</v>
          </cell>
          <cell r="J588" t="str">
            <v>-</v>
          </cell>
          <cell r="K588" t="str">
            <v>-</v>
          </cell>
          <cell r="L588" t="str">
            <v>-</v>
          </cell>
          <cell r="M588" t="str">
            <v>-</v>
          </cell>
          <cell r="O588">
            <v>42341</v>
          </cell>
          <cell r="P588">
            <v>21.86</v>
          </cell>
          <cell r="Q588">
            <v>21.74</v>
          </cell>
          <cell r="R588">
            <v>21.25</v>
          </cell>
          <cell r="S588">
            <v>21.63</v>
          </cell>
          <cell r="T588">
            <v>20.74</v>
          </cell>
          <cell r="U588">
            <v>20.67</v>
          </cell>
          <cell r="V588" t="str">
            <v>-</v>
          </cell>
          <cell r="AC588">
            <v>26.760273224043715</v>
          </cell>
          <cell r="AD588">
            <v>27.112273972602743</v>
          </cell>
          <cell r="AE588">
            <v>26.57821917808219</v>
          </cell>
          <cell r="AF588">
            <v>26.213013698630139</v>
          </cell>
          <cell r="AG588">
            <v>25.140364298724958</v>
          </cell>
          <cell r="AH588">
            <v>24.826785388127856</v>
          </cell>
          <cell r="AI588" t="str">
            <v>-</v>
          </cell>
        </row>
        <row r="589">
          <cell r="B589">
            <v>42340</v>
          </cell>
          <cell r="C589">
            <v>32.67</v>
          </cell>
          <cell r="D589">
            <v>34.22</v>
          </cell>
          <cell r="E589">
            <v>33.78</v>
          </cell>
          <cell r="F589">
            <v>32.65</v>
          </cell>
          <cell r="G589">
            <v>30.97</v>
          </cell>
          <cell r="H589">
            <v>30.38</v>
          </cell>
          <cell r="I589" t="str">
            <v>-</v>
          </cell>
          <cell r="J589" t="str">
            <v>-</v>
          </cell>
          <cell r="K589" t="str">
            <v>-</v>
          </cell>
          <cell r="L589" t="str">
            <v>-</v>
          </cell>
          <cell r="M589" t="str">
            <v>-</v>
          </cell>
          <cell r="O589">
            <v>42340</v>
          </cell>
          <cell r="P589">
            <v>21.93</v>
          </cell>
          <cell r="Q589">
            <v>22.05</v>
          </cell>
          <cell r="R589">
            <v>21.43</v>
          </cell>
          <cell r="S589">
            <v>21.91</v>
          </cell>
          <cell r="T589">
            <v>21.01</v>
          </cell>
          <cell r="U589">
            <v>20.93</v>
          </cell>
          <cell r="V589" t="str">
            <v>-</v>
          </cell>
          <cell r="AC589">
            <v>26.918524590163937</v>
          </cell>
          <cell r="AD589">
            <v>27.695990867579908</v>
          </cell>
          <cell r="AE589">
            <v>27.182054794520546</v>
          </cell>
          <cell r="AF589">
            <v>26.912191780821917</v>
          </cell>
          <cell r="AG589">
            <v>25.672513661202185</v>
          </cell>
          <cell r="AH589">
            <v>25.348630136986301</v>
          </cell>
          <cell r="AI589" t="str">
            <v>-</v>
          </cell>
        </row>
        <row r="590">
          <cell r="B590">
            <v>42339</v>
          </cell>
          <cell r="C590">
            <v>32.200000000000003</v>
          </cell>
          <cell r="D590">
            <v>33.020000000000003</v>
          </cell>
          <cell r="E590">
            <v>32.46</v>
          </cell>
          <cell r="F590">
            <v>31.29</v>
          </cell>
          <cell r="G590">
            <v>29.67</v>
          </cell>
          <cell r="H590">
            <v>29.08</v>
          </cell>
          <cell r="I590" t="str">
            <v>-</v>
          </cell>
          <cell r="J590" t="str">
            <v>-</v>
          </cell>
          <cell r="K590" t="str">
            <v>-</v>
          </cell>
          <cell r="L590" t="str">
            <v>-</v>
          </cell>
          <cell r="M590" t="str">
            <v>-</v>
          </cell>
          <cell r="O590">
            <v>42339</v>
          </cell>
          <cell r="P590">
            <v>21.91</v>
          </cell>
          <cell r="Q590">
            <v>21.47</v>
          </cell>
          <cell r="R590">
            <v>20.69</v>
          </cell>
          <cell r="S590">
            <v>21.1</v>
          </cell>
          <cell r="T590">
            <v>20.22</v>
          </cell>
          <cell r="U590">
            <v>20.13</v>
          </cell>
          <cell r="V590" t="str">
            <v>-</v>
          </cell>
          <cell r="AC590">
            <v>26.689508196721313</v>
          </cell>
          <cell r="AD590">
            <v>26.82835616438356</v>
          </cell>
          <cell r="AE590">
            <v>26.171917808219181</v>
          </cell>
          <cell r="AF590">
            <v>25.846027397260276</v>
          </cell>
          <cell r="AG590">
            <v>24.643770491803281</v>
          </cell>
          <cell r="AH590">
            <v>24.314840182648403</v>
          </cell>
          <cell r="AI590" t="str">
            <v>-</v>
          </cell>
        </row>
        <row r="591">
          <cell r="B591">
            <v>42338</v>
          </cell>
          <cell r="C591">
            <v>32.92</v>
          </cell>
          <cell r="D591">
            <v>33.94</v>
          </cell>
          <cell r="E591">
            <v>33.020000000000003</v>
          </cell>
          <cell r="F591">
            <v>31.99</v>
          </cell>
          <cell r="G591">
            <v>30.25</v>
          </cell>
          <cell r="H591">
            <v>29.57</v>
          </cell>
          <cell r="I591" t="str">
            <v>-</v>
          </cell>
          <cell r="J591" t="str">
            <v>-</v>
          </cell>
          <cell r="K591" t="str">
            <v>-</v>
          </cell>
          <cell r="L591" t="str">
            <v>-</v>
          </cell>
          <cell r="M591" t="str">
            <v>-</v>
          </cell>
          <cell r="O591">
            <v>42338</v>
          </cell>
          <cell r="P591">
            <v>22.51</v>
          </cell>
          <cell r="Q591">
            <v>22.17</v>
          </cell>
          <cell r="R591">
            <v>21.39</v>
          </cell>
          <cell r="S591">
            <v>21.89</v>
          </cell>
          <cell r="T591">
            <v>20.95</v>
          </cell>
          <cell r="U591">
            <v>20.79</v>
          </cell>
          <cell r="V591" t="str">
            <v>-</v>
          </cell>
          <cell r="AC591">
            <v>27.345245901639345</v>
          </cell>
          <cell r="AD591">
            <v>27.630420091324201</v>
          </cell>
          <cell r="AE591">
            <v>26.806712328767123</v>
          </cell>
          <cell r="AF591">
            <v>26.594109589041096</v>
          </cell>
          <cell r="AG591">
            <v>25.303551912568306</v>
          </cell>
          <cell r="AH591">
            <v>24.895351598173516</v>
          </cell>
          <cell r="AI591" t="str">
            <v>-</v>
          </cell>
        </row>
        <row r="592">
          <cell r="B592">
            <v>42337</v>
          </cell>
          <cell r="C592">
            <v>32.46</v>
          </cell>
          <cell r="D592">
            <v>33.9</v>
          </cell>
          <cell r="E592">
            <v>33.01</v>
          </cell>
          <cell r="F592">
            <v>31.8</v>
          </cell>
          <cell r="G592">
            <v>30.13</v>
          </cell>
          <cell r="H592">
            <v>29.55</v>
          </cell>
          <cell r="I592" t="str">
            <v>-</v>
          </cell>
          <cell r="J592" t="str">
            <v>-</v>
          </cell>
          <cell r="K592" t="str">
            <v>-</v>
          </cell>
          <cell r="L592" t="str">
            <v>-</v>
          </cell>
          <cell r="M592" t="str">
            <v>-</v>
          </cell>
          <cell r="O592">
            <v>42337</v>
          </cell>
          <cell r="P592">
            <v>21.88</v>
          </cell>
          <cell r="Q592">
            <v>22.1</v>
          </cell>
          <cell r="R592">
            <v>21.35</v>
          </cell>
          <cell r="S592">
            <v>21.73</v>
          </cell>
          <cell r="T592">
            <v>20.83</v>
          </cell>
          <cell r="U592">
            <v>20.75</v>
          </cell>
          <cell r="V592" t="str">
            <v>-</v>
          </cell>
          <cell r="AC592">
            <v>26.794207650273226</v>
          </cell>
          <cell r="AD592">
            <v>27.57433789954338</v>
          </cell>
          <cell r="AE592">
            <v>26.780684931506848</v>
          </cell>
          <cell r="AF592">
            <v>26.420136986301372</v>
          </cell>
          <cell r="AG592">
            <v>25.183551912568308</v>
          </cell>
          <cell r="AH592">
            <v>24.86470319634703</v>
          </cell>
          <cell r="AI592" t="str">
            <v>-</v>
          </cell>
        </row>
        <row r="593">
          <cell r="B593">
            <v>42336</v>
          </cell>
          <cell r="C593">
            <v>32.46</v>
          </cell>
          <cell r="D593">
            <v>33.9</v>
          </cell>
          <cell r="E593">
            <v>33.01</v>
          </cell>
          <cell r="F593">
            <v>31.8</v>
          </cell>
          <cell r="G593">
            <v>30.13</v>
          </cell>
          <cell r="H593">
            <v>29.55</v>
          </cell>
          <cell r="I593" t="str">
            <v>-</v>
          </cell>
          <cell r="J593" t="str">
            <v>-</v>
          </cell>
          <cell r="K593" t="str">
            <v>-</v>
          </cell>
          <cell r="L593" t="str">
            <v>-</v>
          </cell>
          <cell r="M593" t="str">
            <v>-</v>
          </cell>
          <cell r="O593">
            <v>42336</v>
          </cell>
          <cell r="P593">
            <v>21.88</v>
          </cell>
          <cell r="Q593">
            <v>22.1</v>
          </cell>
          <cell r="R593">
            <v>21.35</v>
          </cell>
          <cell r="S593">
            <v>21.73</v>
          </cell>
          <cell r="T593">
            <v>20.83</v>
          </cell>
          <cell r="U593">
            <v>20.75</v>
          </cell>
          <cell r="V593" t="str">
            <v>-</v>
          </cell>
          <cell r="AC593">
            <v>26.794207650273226</v>
          </cell>
          <cell r="AD593">
            <v>27.57433789954338</v>
          </cell>
          <cell r="AE593">
            <v>26.780684931506848</v>
          </cell>
          <cell r="AF593">
            <v>26.420136986301372</v>
          </cell>
          <cell r="AG593">
            <v>25.183551912568308</v>
          </cell>
          <cell r="AH593">
            <v>24.86470319634703</v>
          </cell>
          <cell r="AI593" t="str">
            <v>-</v>
          </cell>
        </row>
        <row r="594">
          <cell r="B594">
            <v>42335</v>
          </cell>
          <cell r="C594">
            <v>32.46</v>
          </cell>
          <cell r="D594">
            <v>33.9</v>
          </cell>
          <cell r="E594">
            <v>33.01</v>
          </cell>
          <cell r="F594">
            <v>31.8</v>
          </cell>
          <cell r="G594">
            <v>30.13</v>
          </cell>
          <cell r="H594">
            <v>29.55</v>
          </cell>
          <cell r="I594" t="str">
            <v>-</v>
          </cell>
          <cell r="J594" t="str">
            <v>-</v>
          </cell>
          <cell r="K594" t="str">
            <v>-</v>
          </cell>
          <cell r="L594" t="str">
            <v>-</v>
          </cell>
          <cell r="M594" t="str">
            <v>-</v>
          </cell>
          <cell r="O594">
            <v>42335</v>
          </cell>
          <cell r="P594">
            <v>21.88</v>
          </cell>
          <cell r="Q594">
            <v>22.1</v>
          </cell>
          <cell r="R594">
            <v>21.35</v>
          </cell>
          <cell r="S594">
            <v>21.73</v>
          </cell>
          <cell r="T594">
            <v>20.83</v>
          </cell>
          <cell r="U594">
            <v>20.75</v>
          </cell>
          <cell r="V594" t="str">
            <v>-</v>
          </cell>
          <cell r="AC594">
            <v>26.794207650273226</v>
          </cell>
          <cell r="AD594">
            <v>27.57433789954338</v>
          </cell>
          <cell r="AE594">
            <v>26.780684931506848</v>
          </cell>
          <cell r="AF594">
            <v>26.420136986301372</v>
          </cell>
          <cell r="AG594">
            <v>25.183551912568308</v>
          </cell>
          <cell r="AH594">
            <v>24.86470319634703</v>
          </cell>
          <cell r="AI594" t="str">
            <v>-</v>
          </cell>
        </row>
        <row r="595">
          <cell r="B595">
            <v>42334</v>
          </cell>
          <cell r="C595">
            <v>32.76</v>
          </cell>
          <cell r="D595">
            <v>33.76</v>
          </cell>
          <cell r="E595">
            <v>32.93</v>
          </cell>
          <cell r="F595">
            <v>31.81</v>
          </cell>
          <cell r="G595">
            <v>30.09</v>
          </cell>
          <cell r="H595">
            <v>29.5</v>
          </cell>
          <cell r="I595" t="str">
            <v>-</v>
          </cell>
          <cell r="J595" t="str">
            <v>-</v>
          </cell>
          <cell r="K595" t="str">
            <v>-</v>
          </cell>
          <cell r="L595" t="str">
            <v>-</v>
          </cell>
          <cell r="M595" t="str">
            <v>-</v>
          </cell>
          <cell r="O595">
            <v>42334</v>
          </cell>
          <cell r="P595">
            <v>22.04</v>
          </cell>
          <cell r="Q595">
            <v>22.05</v>
          </cell>
          <cell r="R595">
            <v>21.33</v>
          </cell>
          <cell r="S595">
            <v>21.77</v>
          </cell>
          <cell r="T595">
            <v>20.83</v>
          </cell>
          <cell r="U595">
            <v>20.74</v>
          </cell>
          <cell r="V595" t="str">
            <v>-</v>
          </cell>
          <cell r="AC595">
            <v>27.019234972677591</v>
          </cell>
          <cell r="AD595">
            <v>27.482584474885844</v>
          </cell>
          <cell r="AE595">
            <v>26.732739726027397</v>
          </cell>
          <cell r="AF595">
            <v>26.446164383561641</v>
          </cell>
          <cell r="AG595">
            <v>25.164826958105646</v>
          </cell>
          <cell r="AH595">
            <v>24.835999999999999</v>
          </cell>
          <cell r="AI595" t="str">
            <v>-</v>
          </cell>
        </row>
        <row r="596">
          <cell r="B596">
            <v>42333</v>
          </cell>
          <cell r="C596">
            <v>32.76</v>
          </cell>
          <cell r="D596">
            <v>33.76</v>
          </cell>
          <cell r="E596">
            <v>32.93</v>
          </cell>
          <cell r="F596">
            <v>31.81</v>
          </cell>
          <cell r="G596">
            <v>30.09</v>
          </cell>
          <cell r="H596">
            <v>29.5</v>
          </cell>
          <cell r="I596" t="str">
            <v>-</v>
          </cell>
          <cell r="J596" t="str">
            <v>-</v>
          </cell>
          <cell r="K596" t="str">
            <v>-</v>
          </cell>
          <cell r="L596" t="str">
            <v>-</v>
          </cell>
          <cell r="M596" t="str">
            <v>-</v>
          </cell>
          <cell r="O596">
            <v>42333</v>
          </cell>
          <cell r="P596">
            <v>22.04</v>
          </cell>
          <cell r="Q596">
            <v>22.05</v>
          </cell>
          <cell r="R596">
            <v>21.33</v>
          </cell>
          <cell r="S596">
            <v>21.77</v>
          </cell>
          <cell r="T596">
            <v>20.83</v>
          </cell>
          <cell r="U596">
            <v>20.74</v>
          </cell>
          <cell r="V596" t="str">
            <v>-</v>
          </cell>
          <cell r="AC596">
            <v>27.019234972677591</v>
          </cell>
          <cell r="AD596">
            <v>27.482584474885844</v>
          </cell>
          <cell r="AE596">
            <v>26.732739726027397</v>
          </cell>
          <cell r="AF596">
            <v>26.446164383561641</v>
          </cell>
          <cell r="AG596">
            <v>25.164826958105646</v>
          </cell>
          <cell r="AH596">
            <v>24.835999999999999</v>
          </cell>
          <cell r="AI596" t="str">
            <v>-</v>
          </cell>
        </row>
        <row r="597">
          <cell r="B597">
            <v>42332</v>
          </cell>
          <cell r="C597">
            <v>32.76</v>
          </cell>
          <cell r="D597">
            <v>33.6</v>
          </cell>
          <cell r="E597">
            <v>32.78</v>
          </cell>
          <cell r="F597">
            <v>31.48</v>
          </cell>
          <cell r="G597">
            <v>29.8</v>
          </cell>
          <cell r="H597">
            <v>29.22</v>
          </cell>
          <cell r="I597" t="str">
            <v>-</v>
          </cell>
          <cell r="J597" t="str">
            <v>-</v>
          </cell>
          <cell r="K597" t="str">
            <v>-</v>
          </cell>
          <cell r="L597" t="str">
            <v>-</v>
          </cell>
          <cell r="M597" t="str">
            <v>-</v>
          </cell>
          <cell r="O597">
            <v>42332</v>
          </cell>
          <cell r="P597">
            <v>22.7</v>
          </cell>
          <cell r="Q597">
            <v>22.76</v>
          </cell>
          <cell r="R597">
            <v>22.03</v>
          </cell>
          <cell r="S597">
            <v>22.35</v>
          </cell>
          <cell r="T597">
            <v>21.41</v>
          </cell>
          <cell r="U597">
            <v>21.32</v>
          </cell>
          <cell r="V597" t="str">
            <v>-</v>
          </cell>
          <cell r="AC597">
            <v>27.372677595628414</v>
          </cell>
          <cell r="AD597">
            <v>27.788968036529678</v>
          </cell>
          <cell r="AE597">
            <v>27.036849315068491</v>
          </cell>
          <cell r="AF597">
            <v>26.602328767123289</v>
          </cell>
          <cell r="AG597">
            <v>25.337559198542806</v>
          </cell>
          <cell r="AH597">
            <v>25.013881278538811</v>
          </cell>
          <cell r="AI597" t="str">
            <v>-</v>
          </cell>
        </row>
        <row r="598">
          <cell r="B598">
            <v>42331</v>
          </cell>
          <cell r="C598">
            <v>33.549999999999997</v>
          </cell>
          <cell r="D598">
            <v>34.21</v>
          </cell>
          <cell r="E598">
            <v>33.11</v>
          </cell>
          <cell r="F598">
            <v>31.83</v>
          </cell>
          <cell r="G598">
            <v>30.13</v>
          </cell>
          <cell r="H598">
            <v>29.54</v>
          </cell>
          <cell r="I598" t="str">
            <v>-</v>
          </cell>
          <cell r="J598" t="str">
            <v>-</v>
          </cell>
          <cell r="K598" t="str">
            <v>-</v>
          </cell>
          <cell r="L598" t="str">
            <v>-</v>
          </cell>
          <cell r="M598" t="str">
            <v>-</v>
          </cell>
          <cell r="O598">
            <v>42331</v>
          </cell>
          <cell r="P598">
            <v>22.63</v>
          </cell>
          <cell r="Q598">
            <v>22.36</v>
          </cell>
          <cell r="R598">
            <v>21.47</v>
          </cell>
          <cell r="S598">
            <v>21.8</v>
          </cell>
          <cell r="T598">
            <v>20.88</v>
          </cell>
          <cell r="U598">
            <v>20.78</v>
          </cell>
          <cell r="V598" t="str">
            <v>-</v>
          </cell>
          <cell r="AC598">
            <v>27.702131147540982</v>
          </cell>
          <cell r="AD598">
            <v>27.857534246575341</v>
          </cell>
          <cell r="AE598">
            <v>26.891369863013693</v>
          </cell>
          <cell r="AF598">
            <v>26.47150684931507</v>
          </cell>
          <cell r="AG598">
            <v>25.210145719489979</v>
          </cell>
          <cell r="AH598">
            <v>24.876000000000001</v>
          </cell>
          <cell r="AI598" t="str">
            <v>-</v>
          </cell>
        </row>
        <row r="599">
          <cell r="B599">
            <v>42330</v>
          </cell>
          <cell r="C599">
            <v>33.71</v>
          </cell>
          <cell r="D599">
            <v>35.01</v>
          </cell>
          <cell r="E599">
            <v>34.17</v>
          </cell>
          <cell r="F599">
            <v>33.06</v>
          </cell>
          <cell r="G599">
            <v>31.39</v>
          </cell>
          <cell r="H599">
            <v>30.83</v>
          </cell>
          <cell r="I599" t="str">
            <v>-</v>
          </cell>
          <cell r="J599" t="str">
            <v>-</v>
          </cell>
          <cell r="K599" t="str">
            <v>-</v>
          </cell>
          <cell r="L599" t="str">
            <v>-</v>
          </cell>
          <cell r="M599" t="str">
            <v>-</v>
          </cell>
          <cell r="O599">
            <v>42330</v>
          </cell>
          <cell r="P599">
            <v>22.51</v>
          </cell>
          <cell r="Q599">
            <v>22.5</v>
          </cell>
          <cell r="R599">
            <v>22.05</v>
          </cell>
          <cell r="S599">
            <v>22.55</v>
          </cell>
          <cell r="T599">
            <v>21.61</v>
          </cell>
          <cell r="U599">
            <v>21.54</v>
          </cell>
          <cell r="V599" t="str">
            <v>-</v>
          </cell>
          <cell r="AC599">
            <v>27.712185792349729</v>
          </cell>
          <cell r="AD599">
            <v>28.303726027397257</v>
          </cell>
          <cell r="AE599">
            <v>27.694931506849315</v>
          </cell>
          <cell r="AF599">
            <v>27.445068493150686</v>
          </cell>
          <cell r="AG599">
            <v>26.18825136612022</v>
          </cell>
          <cell r="AH599">
            <v>25.883817351598172</v>
          </cell>
          <cell r="AI599" t="str">
            <v>-</v>
          </cell>
        </row>
        <row r="600">
          <cell r="B600">
            <v>42329</v>
          </cell>
          <cell r="C600">
            <v>33.71</v>
          </cell>
          <cell r="D600">
            <v>35.01</v>
          </cell>
          <cell r="E600">
            <v>34.17</v>
          </cell>
          <cell r="F600">
            <v>33.06</v>
          </cell>
          <cell r="G600">
            <v>31.39</v>
          </cell>
          <cell r="H600">
            <v>30.83</v>
          </cell>
          <cell r="I600" t="str">
            <v>-</v>
          </cell>
          <cell r="J600" t="str">
            <v>-</v>
          </cell>
          <cell r="K600" t="str">
            <v>-</v>
          </cell>
          <cell r="L600" t="str">
            <v>-</v>
          </cell>
          <cell r="M600" t="str">
            <v>-</v>
          </cell>
          <cell r="O600">
            <v>42329</v>
          </cell>
          <cell r="P600">
            <v>22.51</v>
          </cell>
          <cell r="Q600">
            <v>22.5</v>
          </cell>
          <cell r="R600">
            <v>22.05</v>
          </cell>
          <cell r="S600">
            <v>22.55</v>
          </cell>
          <cell r="T600">
            <v>21.61</v>
          </cell>
          <cell r="U600">
            <v>21.54</v>
          </cell>
          <cell r="V600" t="str">
            <v>-</v>
          </cell>
          <cell r="AC600">
            <v>27.712185792349729</v>
          </cell>
          <cell r="AD600">
            <v>28.303726027397257</v>
          </cell>
          <cell r="AE600">
            <v>27.694931506849315</v>
          </cell>
          <cell r="AF600">
            <v>27.445068493150686</v>
          </cell>
          <cell r="AG600">
            <v>26.18825136612022</v>
          </cell>
          <cell r="AH600">
            <v>25.883817351598172</v>
          </cell>
          <cell r="AI600" t="str">
            <v>-</v>
          </cell>
        </row>
        <row r="601">
          <cell r="B601">
            <v>42328</v>
          </cell>
          <cell r="C601">
            <v>33.71</v>
          </cell>
          <cell r="D601">
            <v>35.01</v>
          </cell>
          <cell r="E601">
            <v>34.17</v>
          </cell>
          <cell r="F601">
            <v>33.06</v>
          </cell>
          <cell r="G601">
            <v>31.39</v>
          </cell>
          <cell r="H601">
            <v>30.83</v>
          </cell>
          <cell r="I601" t="str">
            <v>-</v>
          </cell>
          <cell r="J601" t="str">
            <v>-</v>
          </cell>
          <cell r="K601" t="str">
            <v>-</v>
          </cell>
          <cell r="L601" t="str">
            <v>-</v>
          </cell>
          <cell r="M601" t="str">
            <v>-</v>
          </cell>
          <cell r="O601">
            <v>42328</v>
          </cell>
          <cell r="P601">
            <v>22.51</v>
          </cell>
          <cell r="Q601">
            <v>22.5</v>
          </cell>
          <cell r="R601">
            <v>22.05</v>
          </cell>
          <cell r="S601">
            <v>22.55</v>
          </cell>
          <cell r="T601">
            <v>21.61</v>
          </cell>
          <cell r="U601">
            <v>21.54</v>
          </cell>
          <cell r="V601" t="str">
            <v>-</v>
          </cell>
          <cell r="AC601">
            <v>27.712185792349729</v>
          </cell>
          <cell r="AD601">
            <v>28.303726027397257</v>
          </cell>
          <cell r="AE601">
            <v>27.694931506849315</v>
          </cell>
          <cell r="AF601">
            <v>27.445068493150686</v>
          </cell>
          <cell r="AG601">
            <v>26.18825136612022</v>
          </cell>
          <cell r="AH601">
            <v>25.883817351598172</v>
          </cell>
          <cell r="AI601" t="str">
            <v>-</v>
          </cell>
        </row>
        <row r="602">
          <cell r="B602">
            <v>42327</v>
          </cell>
          <cell r="C602">
            <v>34.14</v>
          </cell>
          <cell r="D602">
            <v>34.92</v>
          </cell>
          <cell r="E602">
            <v>33.979999999999997</v>
          </cell>
          <cell r="F602">
            <v>32.869999999999997</v>
          </cell>
          <cell r="G602">
            <v>31.15</v>
          </cell>
          <cell r="H602">
            <v>30.57</v>
          </cell>
          <cell r="I602" t="str">
            <v>-</v>
          </cell>
          <cell r="J602" t="str">
            <v>-</v>
          </cell>
          <cell r="K602" t="str">
            <v>-</v>
          </cell>
          <cell r="L602" t="str">
            <v>-</v>
          </cell>
          <cell r="M602" t="str">
            <v>-</v>
          </cell>
          <cell r="O602">
            <v>42327</v>
          </cell>
          <cell r="P602">
            <v>22.96</v>
          </cell>
          <cell r="Q602">
            <v>22.7</v>
          </cell>
          <cell r="R602">
            <v>22.17</v>
          </cell>
          <cell r="S602">
            <v>22.64</v>
          </cell>
          <cell r="T602">
            <v>21.65</v>
          </cell>
          <cell r="U602">
            <v>21.56</v>
          </cell>
          <cell r="V602" t="str">
            <v>-</v>
          </cell>
          <cell r="AC602">
            <v>28.152896174863393</v>
          </cell>
          <cell r="AD602">
            <v>28.369187214611873</v>
          </cell>
          <cell r="AE602">
            <v>27.670547945205481</v>
          </cell>
          <cell r="AF602">
            <v>27.404657534246574</v>
          </cell>
          <cell r="AG602">
            <v>26.0971766848816</v>
          </cell>
          <cell r="AH602">
            <v>25.772894977168949</v>
          </cell>
          <cell r="AI602" t="str">
            <v>-</v>
          </cell>
        </row>
        <row r="603">
          <cell r="B603">
            <v>42326</v>
          </cell>
          <cell r="C603">
            <v>34.119999999999997</v>
          </cell>
          <cell r="D603">
            <v>34.53</v>
          </cell>
          <cell r="E603">
            <v>33.58</v>
          </cell>
          <cell r="F603">
            <v>32.4</v>
          </cell>
          <cell r="G603">
            <v>30.7</v>
          </cell>
          <cell r="H603">
            <v>30.07</v>
          </cell>
          <cell r="I603" t="str">
            <v>-</v>
          </cell>
          <cell r="J603" t="str">
            <v>-</v>
          </cell>
          <cell r="K603" t="str">
            <v>-</v>
          </cell>
          <cell r="L603" t="str">
            <v>-</v>
          </cell>
          <cell r="M603" t="str">
            <v>-</v>
          </cell>
          <cell r="O603">
            <v>42326</v>
          </cell>
          <cell r="P603">
            <v>22.99</v>
          </cell>
          <cell r="Q603">
            <v>22.45</v>
          </cell>
          <cell r="R603">
            <v>21.75</v>
          </cell>
          <cell r="S603">
            <v>21.96</v>
          </cell>
          <cell r="T603">
            <v>20.97</v>
          </cell>
          <cell r="U603">
            <v>20.83</v>
          </cell>
          <cell r="V603" t="str">
            <v>-</v>
          </cell>
          <cell r="AC603">
            <v>28.159672131147538</v>
          </cell>
          <cell r="AD603">
            <v>28.054237442922375</v>
          </cell>
          <cell r="AE603">
            <v>27.259863013698631</v>
          </cell>
          <cell r="AF603">
            <v>26.822465753424655</v>
          </cell>
          <cell r="AG603">
            <v>25.524845173041893</v>
          </cell>
          <cell r="AH603">
            <v>25.150438356164383</v>
          </cell>
          <cell r="AI603" t="str">
            <v>-</v>
          </cell>
        </row>
        <row r="604">
          <cell r="B604">
            <v>42325</v>
          </cell>
          <cell r="C604">
            <v>34.340000000000003</v>
          </cell>
          <cell r="D604">
            <v>34.840000000000003</v>
          </cell>
          <cell r="E604">
            <v>33.950000000000003</v>
          </cell>
          <cell r="F604">
            <v>32.82</v>
          </cell>
          <cell r="G604">
            <v>31.19</v>
          </cell>
          <cell r="H604">
            <v>30.64</v>
          </cell>
          <cell r="I604" t="str">
            <v>-</v>
          </cell>
          <cell r="J604" t="str">
            <v>-</v>
          </cell>
          <cell r="K604" t="str">
            <v>-</v>
          </cell>
          <cell r="L604" t="str">
            <v>-</v>
          </cell>
          <cell r="M604" t="str">
            <v>-</v>
          </cell>
          <cell r="O604">
            <v>42325</v>
          </cell>
          <cell r="P604">
            <v>22.93</v>
          </cell>
          <cell r="Q604">
            <v>22.42</v>
          </cell>
          <cell r="R604">
            <v>21.71</v>
          </cell>
          <cell r="S604">
            <v>21.97</v>
          </cell>
          <cell r="T604">
            <v>21.04</v>
          </cell>
          <cell r="U604">
            <v>20.95</v>
          </cell>
          <cell r="V604" t="str">
            <v>-</v>
          </cell>
          <cell r="AC604">
            <v>28.229726775956287</v>
          </cell>
          <cell r="AD604">
            <v>28.181972602739727</v>
          </cell>
          <cell r="AE604">
            <v>27.410821917808217</v>
          </cell>
          <cell r="AF604">
            <v>27.02342465753425</v>
          </cell>
          <cell r="AG604">
            <v>25.791457194899817</v>
          </cell>
          <cell r="AH604">
            <v>25.480849315068493</v>
          </cell>
          <cell r="AI604" t="str">
            <v>-</v>
          </cell>
        </row>
        <row r="605">
          <cell r="B605">
            <v>42324</v>
          </cell>
          <cell r="C605">
            <v>34.020000000000003</v>
          </cell>
          <cell r="D605">
            <v>34.42</v>
          </cell>
          <cell r="E605">
            <v>33.450000000000003</v>
          </cell>
          <cell r="F605">
            <v>32.46</v>
          </cell>
          <cell r="G605">
            <v>30.79</v>
          </cell>
          <cell r="H605">
            <v>30.22</v>
          </cell>
          <cell r="I605" t="str">
            <v>-</v>
          </cell>
          <cell r="J605" t="str">
            <v>-</v>
          </cell>
          <cell r="K605" t="str">
            <v>-</v>
          </cell>
          <cell r="L605" t="str">
            <v>-</v>
          </cell>
          <cell r="M605" t="str">
            <v>-</v>
          </cell>
          <cell r="O605">
            <v>42324</v>
          </cell>
          <cell r="P605">
            <v>22.6</v>
          </cell>
          <cell r="Q605">
            <v>22.04</v>
          </cell>
          <cell r="R605">
            <v>21.37</v>
          </cell>
          <cell r="S605">
            <v>21.62</v>
          </cell>
          <cell r="T605">
            <v>20.66</v>
          </cell>
          <cell r="U605">
            <v>20.55</v>
          </cell>
          <cell r="V605" t="str">
            <v>-</v>
          </cell>
          <cell r="AC605">
            <v>27.904371584699454</v>
          </cell>
          <cell r="AD605">
            <v>27.783415525114155</v>
          </cell>
          <cell r="AE605">
            <v>26.996301369863016</v>
          </cell>
          <cell r="AF605">
            <v>26.668767123287672</v>
          </cell>
          <cell r="AG605">
            <v>25.40209471766849</v>
          </cell>
          <cell r="AH605">
            <v>25.071497716894978</v>
          </cell>
          <cell r="AI605" t="str">
            <v>-</v>
          </cell>
        </row>
        <row r="606">
          <cell r="B606">
            <v>42323</v>
          </cell>
          <cell r="C606">
            <v>33.770000000000003</v>
          </cell>
          <cell r="D606">
            <v>34.08</v>
          </cell>
          <cell r="E606">
            <v>32.93</v>
          </cell>
          <cell r="F606">
            <v>31.92</v>
          </cell>
          <cell r="G606">
            <v>30.26</v>
          </cell>
          <cell r="H606">
            <v>29.66</v>
          </cell>
          <cell r="I606" t="str">
            <v>-</v>
          </cell>
          <cell r="J606" t="str">
            <v>-</v>
          </cell>
          <cell r="K606" t="str">
            <v>-</v>
          </cell>
          <cell r="L606" t="str">
            <v>-</v>
          </cell>
          <cell r="M606" t="str">
            <v>-</v>
          </cell>
          <cell r="O606">
            <v>42323</v>
          </cell>
          <cell r="P606">
            <v>22.71</v>
          </cell>
          <cell r="Q606">
            <v>22.16</v>
          </cell>
          <cell r="R606">
            <v>21.43</v>
          </cell>
          <cell r="S606">
            <v>21.67</v>
          </cell>
          <cell r="T606">
            <v>20.71</v>
          </cell>
          <cell r="U606">
            <v>20.64</v>
          </cell>
          <cell r="V606" t="str">
            <v>-</v>
          </cell>
          <cell r="AC606">
            <v>27.847158469945356</v>
          </cell>
          <cell r="AD606">
            <v>27.690009132420091</v>
          </cell>
          <cell r="AE606">
            <v>26.786164383561644</v>
          </cell>
          <cell r="AF606">
            <v>26.443972602739727</v>
          </cell>
          <cell r="AG606">
            <v>25.180582877959928</v>
          </cell>
          <cell r="AH606">
            <v>24.857570776255709</v>
          </cell>
          <cell r="AI606" t="str">
            <v>-</v>
          </cell>
        </row>
        <row r="607">
          <cell r="B607">
            <v>42322</v>
          </cell>
          <cell r="C607">
            <v>33.770000000000003</v>
          </cell>
          <cell r="D607">
            <v>34.08</v>
          </cell>
          <cell r="E607">
            <v>32.93</v>
          </cell>
          <cell r="F607">
            <v>31.92</v>
          </cell>
          <cell r="G607">
            <v>30.26</v>
          </cell>
          <cell r="H607">
            <v>29.66</v>
          </cell>
          <cell r="I607" t="str">
            <v>-</v>
          </cell>
          <cell r="J607" t="str">
            <v>-</v>
          </cell>
          <cell r="K607" t="str">
            <v>-</v>
          </cell>
          <cell r="L607" t="str">
            <v>-</v>
          </cell>
          <cell r="M607" t="str">
            <v>-</v>
          </cell>
          <cell r="O607">
            <v>42322</v>
          </cell>
          <cell r="P607">
            <v>22.71</v>
          </cell>
          <cell r="Q607">
            <v>22.16</v>
          </cell>
          <cell r="R607">
            <v>21.43</v>
          </cell>
          <cell r="S607">
            <v>21.67</v>
          </cell>
          <cell r="T607">
            <v>20.71</v>
          </cell>
          <cell r="U607">
            <v>20.64</v>
          </cell>
          <cell r="V607" t="str">
            <v>-</v>
          </cell>
          <cell r="AC607">
            <v>27.847158469945356</v>
          </cell>
          <cell r="AD607">
            <v>27.690009132420091</v>
          </cell>
          <cell r="AE607">
            <v>26.786164383561644</v>
          </cell>
          <cell r="AF607">
            <v>26.443972602739727</v>
          </cell>
          <cell r="AG607">
            <v>25.180582877959928</v>
          </cell>
          <cell r="AH607">
            <v>24.857570776255709</v>
          </cell>
          <cell r="AI607" t="str">
            <v>-</v>
          </cell>
        </row>
        <row r="608">
          <cell r="B608">
            <v>42321</v>
          </cell>
          <cell r="C608">
            <v>33.770000000000003</v>
          </cell>
          <cell r="D608">
            <v>34.08</v>
          </cell>
          <cell r="E608">
            <v>32.93</v>
          </cell>
          <cell r="F608">
            <v>31.92</v>
          </cell>
          <cell r="G608">
            <v>30.26</v>
          </cell>
          <cell r="H608">
            <v>29.66</v>
          </cell>
          <cell r="I608" t="str">
            <v>-</v>
          </cell>
          <cell r="J608" t="str">
            <v>-</v>
          </cell>
          <cell r="K608" t="str">
            <v>-</v>
          </cell>
          <cell r="L608" t="str">
            <v>-</v>
          </cell>
          <cell r="M608" t="str">
            <v>-</v>
          </cell>
          <cell r="O608">
            <v>42321</v>
          </cell>
          <cell r="P608">
            <v>22.71</v>
          </cell>
          <cell r="Q608">
            <v>22.16</v>
          </cell>
          <cell r="R608">
            <v>21.43</v>
          </cell>
          <cell r="S608">
            <v>21.67</v>
          </cell>
          <cell r="T608">
            <v>20.71</v>
          </cell>
          <cell r="U608">
            <v>20.64</v>
          </cell>
          <cell r="V608" t="str">
            <v>-</v>
          </cell>
          <cell r="AC608">
            <v>27.847158469945356</v>
          </cell>
          <cell r="AD608">
            <v>27.690009132420091</v>
          </cell>
          <cell r="AE608">
            <v>26.786164383561644</v>
          </cell>
          <cell r="AF608">
            <v>26.443972602739727</v>
          </cell>
          <cell r="AG608">
            <v>25.180582877959928</v>
          </cell>
          <cell r="AH608">
            <v>24.857570776255709</v>
          </cell>
          <cell r="AI608" t="str">
            <v>-</v>
          </cell>
        </row>
        <row r="609">
          <cell r="B609">
            <v>42320</v>
          </cell>
          <cell r="C609">
            <v>33.479999999999997</v>
          </cell>
          <cell r="D609">
            <v>34.18</v>
          </cell>
          <cell r="E609">
            <v>32.94</v>
          </cell>
          <cell r="F609">
            <v>31.87</v>
          </cell>
          <cell r="G609">
            <v>30.18</v>
          </cell>
          <cell r="H609">
            <v>29.53</v>
          </cell>
          <cell r="I609" t="str">
            <v>-</v>
          </cell>
          <cell r="J609" t="str">
            <v>-</v>
          </cell>
          <cell r="K609" t="str">
            <v>-</v>
          </cell>
          <cell r="L609" t="str">
            <v>-</v>
          </cell>
          <cell r="M609" t="str">
            <v>-</v>
          </cell>
          <cell r="O609">
            <v>42320</v>
          </cell>
          <cell r="P609">
            <v>22.52</v>
          </cell>
          <cell r="Q609">
            <v>22.19</v>
          </cell>
          <cell r="R609">
            <v>21.45</v>
          </cell>
          <cell r="S609">
            <v>21.63</v>
          </cell>
          <cell r="T609">
            <v>20.66</v>
          </cell>
          <cell r="U609">
            <v>20.55</v>
          </cell>
          <cell r="V609" t="str">
            <v>-</v>
          </cell>
          <cell r="AC609">
            <v>27.610710382513659</v>
          </cell>
          <cell r="AD609">
            <v>27.752484018264841</v>
          </cell>
          <cell r="AE609">
            <v>26.801506849315068</v>
          </cell>
          <cell r="AF609">
            <v>26.399315068493152</v>
          </cell>
          <cell r="AG609">
            <v>25.116539162112932</v>
          </cell>
          <cell r="AH609">
            <v>24.748867579908676</v>
          </cell>
          <cell r="AI609" t="str">
            <v>-</v>
          </cell>
        </row>
        <row r="610">
          <cell r="B610">
            <v>42319</v>
          </cell>
          <cell r="C610">
            <v>33.909999999999997</v>
          </cell>
          <cell r="D610">
            <v>34.659999999999997</v>
          </cell>
          <cell r="E610">
            <v>33.53</v>
          </cell>
          <cell r="F610">
            <v>32.44</v>
          </cell>
          <cell r="G610">
            <v>30.79</v>
          </cell>
          <cell r="H610">
            <v>30.13</v>
          </cell>
          <cell r="I610" t="str">
            <v>-</v>
          </cell>
          <cell r="J610" t="str">
            <v>-</v>
          </cell>
          <cell r="K610" t="str">
            <v>-</v>
          </cell>
          <cell r="L610" t="str">
            <v>-</v>
          </cell>
          <cell r="M610" t="str">
            <v>-</v>
          </cell>
          <cell r="O610">
            <v>42319</v>
          </cell>
          <cell r="P610">
            <v>22.85</v>
          </cell>
          <cell r="Q610">
            <v>22.55</v>
          </cell>
          <cell r="R610">
            <v>21.84</v>
          </cell>
          <cell r="S610">
            <v>22.03</v>
          </cell>
          <cell r="T610">
            <v>21.09</v>
          </cell>
          <cell r="U610">
            <v>20.97</v>
          </cell>
          <cell r="V610" t="str">
            <v>-</v>
          </cell>
          <cell r="AC610">
            <v>27.987158469945356</v>
          </cell>
          <cell r="AD610">
            <v>28.168155251141549</v>
          </cell>
          <cell r="AE610">
            <v>27.284657534246573</v>
          </cell>
          <cell r="AF610">
            <v>26.878493150684928</v>
          </cell>
          <cell r="AG610">
            <v>25.630801457194899</v>
          </cell>
          <cell r="AH610">
            <v>25.25303196347032</v>
          </cell>
          <cell r="AI610" t="str">
            <v>-</v>
          </cell>
        </row>
        <row r="611">
          <cell r="B611">
            <v>42318</v>
          </cell>
          <cell r="C611">
            <v>33.9</v>
          </cell>
          <cell r="D611">
            <v>34.33</v>
          </cell>
          <cell r="E611">
            <v>33.08</v>
          </cell>
          <cell r="F611">
            <v>31.98</v>
          </cell>
          <cell r="G611">
            <v>30.27</v>
          </cell>
          <cell r="H611">
            <v>29.59</v>
          </cell>
          <cell r="I611" t="str">
            <v>-</v>
          </cell>
          <cell r="J611" t="str">
            <v>-</v>
          </cell>
          <cell r="K611" t="str">
            <v>-</v>
          </cell>
          <cell r="L611" t="str">
            <v>-</v>
          </cell>
          <cell r="M611" t="str">
            <v>-</v>
          </cell>
          <cell r="O611">
            <v>42318</v>
          </cell>
          <cell r="P611">
            <v>23.06</v>
          </cell>
          <cell r="Q611">
            <v>22.55</v>
          </cell>
          <cell r="R611">
            <v>21.76</v>
          </cell>
          <cell r="S611">
            <v>21.94</v>
          </cell>
          <cell r="T611">
            <v>20.94</v>
          </cell>
          <cell r="U611">
            <v>20.81</v>
          </cell>
          <cell r="V611" t="str">
            <v>-</v>
          </cell>
          <cell r="AC611">
            <v>28.094972677595628</v>
          </cell>
          <cell r="AD611">
            <v>28.015059360730593</v>
          </cell>
          <cell r="AE611">
            <v>27.032328767123289</v>
          </cell>
          <cell r="AF611">
            <v>26.616164383561649</v>
          </cell>
          <cell r="AG611">
            <v>25.307595628415303</v>
          </cell>
          <cell r="AH611">
            <v>24.915351598173515</v>
          </cell>
          <cell r="AI611" t="str">
            <v>-</v>
          </cell>
        </row>
        <row r="612">
          <cell r="B612">
            <v>42317</v>
          </cell>
          <cell r="C612">
            <v>33.51</v>
          </cell>
          <cell r="D612">
            <v>34.46</v>
          </cell>
          <cell r="E612">
            <v>33.53</v>
          </cell>
          <cell r="F612">
            <v>32.56</v>
          </cell>
          <cell r="G612">
            <v>30.91</v>
          </cell>
          <cell r="H612">
            <v>30.29</v>
          </cell>
          <cell r="I612" t="str">
            <v>-</v>
          </cell>
          <cell r="J612" t="str">
            <v>-</v>
          </cell>
          <cell r="K612" t="str">
            <v>-</v>
          </cell>
          <cell r="L612" t="str">
            <v>-</v>
          </cell>
          <cell r="M612" t="str">
            <v>-</v>
          </cell>
          <cell r="O612">
            <v>42317</v>
          </cell>
          <cell r="P612">
            <v>22.66</v>
          </cell>
          <cell r="Q612">
            <v>22.54</v>
          </cell>
          <cell r="R612">
            <v>21.95</v>
          </cell>
          <cell r="S612">
            <v>22.23</v>
          </cell>
          <cell r="T612">
            <v>21.28</v>
          </cell>
          <cell r="U612">
            <v>21.2</v>
          </cell>
          <cell r="V612" t="str">
            <v>-</v>
          </cell>
          <cell r="AC612">
            <v>27.699617486338798</v>
          </cell>
          <cell r="AD612">
            <v>28.07000913242009</v>
          </cell>
          <cell r="AE612">
            <v>27.343424657534246</v>
          </cell>
          <cell r="AF612">
            <v>27.041232876712328</v>
          </cell>
          <cell r="AG612">
            <v>25.788032786885246</v>
          </cell>
          <cell r="AH612">
            <v>25.450301369863016</v>
          </cell>
          <cell r="AI612" t="str">
            <v>-</v>
          </cell>
        </row>
        <row r="613">
          <cell r="B613">
            <v>42316</v>
          </cell>
          <cell r="C613">
            <v>33.83</v>
          </cell>
          <cell r="D613">
            <v>34.229999999999997</v>
          </cell>
          <cell r="E613">
            <v>33.28</v>
          </cell>
          <cell r="F613">
            <v>32.28</v>
          </cell>
          <cell r="G613">
            <v>30.65</v>
          </cell>
          <cell r="H613">
            <v>30.03</v>
          </cell>
          <cell r="I613" t="str">
            <v>-</v>
          </cell>
          <cell r="J613" t="str">
            <v>-</v>
          </cell>
          <cell r="K613" t="str">
            <v>-</v>
          </cell>
          <cell r="L613" t="str">
            <v>-</v>
          </cell>
          <cell r="M613" t="str">
            <v>-</v>
          </cell>
          <cell r="O613">
            <v>42316</v>
          </cell>
          <cell r="P613">
            <v>22.79</v>
          </cell>
          <cell r="Q613">
            <v>22.38</v>
          </cell>
          <cell r="R613">
            <v>21.67</v>
          </cell>
          <cell r="S613">
            <v>21.91</v>
          </cell>
          <cell r="T613">
            <v>20.95</v>
          </cell>
          <cell r="U613">
            <v>20.85</v>
          </cell>
          <cell r="V613" t="str">
            <v>-</v>
          </cell>
          <cell r="AC613">
            <v>27.917868852459016</v>
          </cell>
          <cell r="AD613">
            <v>27.877534246575344</v>
          </cell>
          <cell r="AE613">
            <v>27.077397260273973</v>
          </cell>
          <cell r="AF613">
            <v>26.739863013698631</v>
          </cell>
          <cell r="AG613">
            <v>25.490801457194898</v>
          </cell>
          <cell r="AH613">
            <v>25.14238356164384</v>
          </cell>
          <cell r="AI613" t="str">
            <v>-</v>
          </cell>
        </row>
        <row r="614">
          <cell r="B614">
            <v>42315</v>
          </cell>
          <cell r="C614">
            <v>33.83</v>
          </cell>
          <cell r="D614">
            <v>34.229999999999997</v>
          </cell>
          <cell r="E614">
            <v>33.28</v>
          </cell>
          <cell r="F614">
            <v>32.28</v>
          </cell>
          <cell r="G614">
            <v>30.65</v>
          </cell>
          <cell r="H614">
            <v>30.03</v>
          </cell>
          <cell r="I614" t="str">
            <v>-</v>
          </cell>
          <cell r="J614" t="str">
            <v>-</v>
          </cell>
          <cell r="K614" t="str">
            <v>-</v>
          </cell>
          <cell r="L614" t="str">
            <v>-</v>
          </cell>
          <cell r="M614" t="str">
            <v>-</v>
          </cell>
          <cell r="O614">
            <v>42315</v>
          </cell>
          <cell r="P614">
            <v>22.79</v>
          </cell>
          <cell r="Q614">
            <v>22.38</v>
          </cell>
          <cell r="R614">
            <v>21.67</v>
          </cell>
          <cell r="S614">
            <v>21.91</v>
          </cell>
          <cell r="T614">
            <v>20.95</v>
          </cell>
          <cell r="U614">
            <v>20.85</v>
          </cell>
          <cell r="V614" t="str">
            <v>-</v>
          </cell>
          <cell r="AC614">
            <v>27.917868852459016</v>
          </cell>
          <cell r="AD614">
            <v>27.877534246575344</v>
          </cell>
          <cell r="AE614">
            <v>27.077397260273973</v>
          </cell>
          <cell r="AF614">
            <v>26.739863013698631</v>
          </cell>
          <cell r="AG614">
            <v>25.490801457194898</v>
          </cell>
          <cell r="AH614">
            <v>25.14238356164384</v>
          </cell>
          <cell r="AI614" t="str">
            <v>-</v>
          </cell>
        </row>
        <row r="615">
          <cell r="B615">
            <v>42314</v>
          </cell>
          <cell r="C615">
            <v>33.83</v>
          </cell>
          <cell r="D615">
            <v>34.229999999999997</v>
          </cell>
          <cell r="E615">
            <v>33.28</v>
          </cell>
          <cell r="F615">
            <v>32.28</v>
          </cell>
          <cell r="G615">
            <v>30.65</v>
          </cell>
          <cell r="H615">
            <v>30.03</v>
          </cell>
          <cell r="I615" t="str">
            <v>-</v>
          </cell>
          <cell r="J615" t="str">
            <v>-</v>
          </cell>
          <cell r="K615" t="str">
            <v>-</v>
          </cell>
          <cell r="L615" t="str">
            <v>-</v>
          </cell>
          <cell r="M615" t="str">
            <v>-</v>
          </cell>
          <cell r="O615">
            <v>42314</v>
          </cell>
          <cell r="P615">
            <v>22.79</v>
          </cell>
          <cell r="Q615">
            <v>22.38</v>
          </cell>
          <cell r="R615">
            <v>21.67</v>
          </cell>
          <cell r="S615">
            <v>21.91</v>
          </cell>
          <cell r="T615">
            <v>20.95</v>
          </cell>
          <cell r="U615">
            <v>20.85</v>
          </cell>
          <cell r="V615" t="str">
            <v>-</v>
          </cell>
          <cell r="AC615">
            <v>27.917868852459016</v>
          </cell>
          <cell r="AD615">
            <v>27.877534246575344</v>
          </cell>
          <cell r="AE615">
            <v>27.077397260273973</v>
          </cell>
          <cell r="AF615">
            <v>26.739863013698631</v>
          </cell>
          <cell r="AG615">
            <v>25.490801457194898</v>
          </cell>
          <cell r="AH615">
            <v>25.14238356164384</v>
          </cell>
          <cell r="AI615" t="str">
            <v>-</v>
          </cell>
        </row>
        <row r="616">
          <cell r="B616">
            <v>42313</v>
          </cell>
          <cell r="C616">
            <v>34.229999999999997</v>
          </cell>
          <cell r="D616">
            <v>34.229999999999997</v>
          </cell>
          <cell r="E616">
            <v>33.159999999999997</v>
          </cell>
          <cell r="F616">
            <v>32.17</v>
          </cell>
          <cell r="G616">
            <v>30.52</v>
          </cell>
          <cell r="H616">
            <v>29.82</v>
          </cell>
          <cell r="I616" t="str">
            <v>-</v>
          </cell>
          <cell r="J616" t="str">
            <v>-</v>
          </cell>
          <cell r="K616" t="str">
            <v>-</v>
          </cell>
          <cell r="L616" t="str">
            <v>-</v>
          </cell>
          <cell r="M616" t="str">
            <v>-</v>
          </cell>
          <cell r="O616">
            <v>42313</v>
          </cell>
          <cell r="P616">
            <v>22.66</v>
          </cell>
          <cell r="Q616">
            <v>22.17</v>
          </cell>
          <cell r="R616">
            <v>21.39</v>
          </cell>
          <cell r="S616">
            <v>21.64</v>
          </cell>
          <cell r="T616">
            <v>20.68</v>
          </cell>
          <cell r="U616">
            <v>20.54</v>
          </cell>
          <cell r="V616" t="str">
            <v>-</v>
          </cell>
          <cell r="AC616">
            <v>28.034043715846991</v>
          </cell>
          <cell r="AD616">
            <v>27.764958904109591</v>
          </cell>
          <cell r="AE616">
            <v>26.871917808219177</v>
          </cell>
          <cell r="AF616">
            <v>26.544383561643834</v>
          </cell>
          <cell r="AG616">
            <v>25.28633879781421</v>
          </cell>
          <cell r="AH616">
            <v>24.879141552511417</v>
          </cell>
          <cell r="AI616" t="str">
            <v>-</v>
          </cell>
        </row>
        <row r="617">
          <cell r="B617">
            <v>42312</v>
          </cell>
          <cell r="C617">
            <v>34.200000000000003</v>
          </cell>
          <cell r="D617">
            <v>35.03</v>
          </cell>
          <cell r="E617">
            <v>33.92</v>
          </cell>
          <cell r="F617">
            <v>33</v>
          </cell>
          <cell r="G617">
            <v>31.26</v>
          </cell>
          <cell r="H617">
            <v>30.58</v>
          </cell>
          <cell r="I617" t="str">
            <v>-</v>
          </cell>
          <cell r="J617" t="str">
            <v>-</v>
          </cell>
          <cell r="K617" t="str">
            <v>-</v>
          </cell>
          <cell r="L617" t="str">
            <v>-</v>
          </cell>
          <cell r="M617" t="str">
            <v>-</v>
          </cell>
          <cell r="O617">
            <v>42312</v>
          </cell>
          <cell r="P617">
            <v>22.96</v>
          </cell>
          <cell r="Q617">
            <v>22.85</v>
          </cell>
          <cell r="R617">
            <v>22.15</v>
          </cell>
          <cell r="S617">
            <v>22.47</v>
          </cell>
          <cell r="T617">
            <v>21.44</v>
          </cell>
          <cell r="U617">
            <v>21.32</v>
          </cell>
          <cell r="V617" t="str">
            <v>-</v>
          </cell>
          <cell r="AC617">
            <v>28.180765027322408</v>
          </cell>
          <cell r="AD617">
            <v>28.500630136986302</v>
          </cell>
          <cell r="AE617">
            <v>27.631917808219178</v>
          </cell>
          <cell r="AF617">
            <v>27.374383561643832</v>
          </cell>
          <cell r="AG617">
            <v>26.03697632058288</v>
          </cell>
          <cell r="AH617">
            <v>25.649789954337898</v>
          </cell>
          <cell r="AI617" t="str">
            <v>-</v>
          </cell>
        </row>
        <row r="618">
          <cell r="B618">
            <v>42311</v>
          </cell>
          <cell r="C618">
            <v>33.64</v>
          </cell>
          <cell r="D618">
            <v>34.28</v>
          </cell>
          <cell r="E618">
            <v>33.22</v>
          </cell>
          <cell r="F618">
            <v>32.22</v>
          </cell>
          <cell r="G618">
            <v>30.48</v>
          </cell>
          <cell r="H618">
            <v>29.83</v>
          </cell>
          <cell r="I618" t="str">
            <v>-</v>
          </cell>
          <cell r="J618" t="str">
            <v>-</v>
          </cell>
          <cell r="K618" t="str">
            <v>-</v>
          </cell>
          <cell r="L618" t="str">
            <v>-</v>
          </cell>
          <cell r="M618" t="str">
            <v>-</v>
          </cell>
          <cell r="O618">
            <v>42311</v>
          </cell>
          <cell r="P618">
            <v>22.98</v>
          </cell>
          <cell r="Q618">
            <v>22.72</v>
          </cell>
          <cell r="R618">
            <v>22.18</v>
          </cell>
          <cell r="S618">
            <v>22.43</v>
          </cell>
          <cell r="T618">
            <v>21.39</v>
          </cell>
          <cell r="U618">
            <v>21.28</v>
          </cell>
          <cell r="V618" t="str">
            <v>-</v>
          </cell>
          <cell r="AC618">
            <v>27.931366120218577</v>
          </cell>
          <cell r="AD618">
            <v>28.082995433789954</v>
          </cell>
          <cell r="AE618">
            <v>27.32191780821918</v>
          </cell>
          <cell r="AF618">
            <v>26.989726027397261</v>
          </cell>
          <cell r="AG618">
            <v>25.645245901639345</v>
          </cell>
          <cell r="AH618">
            <v>25.27780821917808</v>
          </cell>
          <cell r="AI618" t="str">
            <v>-</v>
          </cell>
        </row>
        <row r="619">
          <cell r="B619">
            <v>42310</v>
          </cell>
          <cell r="C619">
            <v>33.81</v>
          </cell>
          <cell r="D619">
            <v>34.11</v>
          </cell>
          <cell r="E619">
            <v>33.159999999999997</v>
          </cell>
          <cell r="F619">
            <v>32.14</v>
          </cell>
          <cell r="G619">
            <v>30.49</v>
          </cell>
          <cell r="H619">
            <v>29.84</v>
          </cell>
          <cell r="I619" t="str">
            <v>-</v>
          </cell>
          <cell r="J619" t="str">
            <v>-</v>
          </cell>
          <cell r="K619" t="str">
            <v>-</v>
          </cell>
          <cell r="L619" t="str">
            <v>-</v>
          </cell>
          <cell r="M619" t="str">
            <v>-</v>
          </cell>
          <cell r="O619">
            <v>42310</v>
          </cell>
          <cell r="P619">
            <v>22.56</v>
          </cell>
          <cell r="Q619">
            <v>22.38</v>
          </cell>
          <cell r="R619">
            <v>21.74</v>
          </cell>
          <cell r="S619">
            <v>21.97</v>
          </cell>
          <cell r="T619">
            <v>20.99</v>
          </cell>
          <cell r="U619">
            <v>20.88</v>
          </cell>
          <cell r="V619" t="str">
            <v>-</v>
          </cell>
          <cell r="AC619">
            <v>27.785409836065575</v>
          </cell>
          <cell r="AD619">
            <v>27.821863013698632</v>
          </cell>
          <cell r="AE619">
            <v>27.05890410958904</v>
          </cell>
          <cell r="AF619">
            <v>26.706712328767122</v>
          </cell>
          <cell r="AG619">
            <v>25.437176684881599</v>
          </cell>
          <cell r="AH619">
            <v>25.069515981735158</v>
          </cell>
          <cell r="AI619" t="str">
            <v>-</v>
          </cell>
        </row>
        <row r="620">
          <cell r="B620">
            <v>42309</v>
          </cell>
          <cell r="C620">
            <v>34.25</v>
          </cell>
          <cell r="D620">
            <v>34.07</v>
          </cell>
          <cell r="E620">
            <v>33.53</v>
          </cell>
          <cell r="F620">
            <v>32.21</v>
          </cell>
          <cell r="G620">
            <v>30.45</v>
          </cell>
          <cell r="H620">
            <v>29.84</v>
          </cell>
          <cell r="I620" t="str">
            <v>-</v>
          </cell>
          <cell r="J620" t="str">
            <v>-</v>
          </cell>
          <cell r="K620" t="str">
            <v>-</v>
          </cell>
          <cell r="L620" t="str">
            <v>-</v>
          </cell>
          <cell r="M620" t="str">
            <v>-</v>
          </cell>
          <cell r="O620">
            <v>42309</v>
          </cell>
          <cell r="P620">
            <v>23.09</v>
          </cell>
          <cell r="Q620">
            <v>22.43</v>
          </cell>
          <cell r="R620">
            <v>21.79</v>
          </cell>
          <cell r="S620">
            <v>21.99</v>
          </cell>
          <cell r="T620">
            <v>21.03</v>
          </cell>
          <cell r="U620">
            <v>20.98</v>
          </cell>
          <cell r="V620" t="str">
            <v>-</v>
          </cell>
          <cell r="AC620">
            <v>28.273606557377047</v>
          </cell>
          <cell r="AD620">
            <v>27.830109589041097</v>
          </cell>
          <cell r="AE620">
            <v>27.257945205479448</v>
          </cell>
          <cell r="AF620">
            <v>26.75</v>
          </cell>
          <cell r="AG620">
            <v>25.439726775956284</v>
          </cell>
          <cell r="AH620">
            <v>25.12275799086758</v>
          </cell>
          <cell r="AI620" t="str">
            <v>-</v>
          </cell>
        </row>
        <row r="621">
          <cell r="B621">
            <v>42308</v>
          </cell>
          <cell r="C621">
            <v>34.25</v>
          </cell>
          <cell r="D621">
            <v>34.07</v>
          </cell>
          <cell r="E621">
            <v>33.53</v>
          </cell>
          <cell r="F621">
            <v>32.21</v>
          </cell>
          <cell r="G621">
            <v>30.45</v>
          </cell>
          <cell r="H621">
            <v>29.84</v>
          </cell>
          <cell r="I621" t="str">
            <v>-</v>
          </cell>
          <cell r="J621" t="str">
            <v>-</v>
          </cell>
          <cell r="K621" t="str">
            <v>-</v>
          </cell>
          <cell r="L621" t="str">
            <v>-</v>
          </cell>
          <cell r="M621" t="str">
            <v>-</v>
          </cell>
          <cell r="O621">
            <v>42308</v>
          </cell>
          <cell r="P621">
            <v>23.09</v>
          </cell>
          <cell r="Q621">
            <v>22.43</v>
          </cell>
          <cell r="R621">
            <v>21.79</v>
          </cell>
          <cell r="S621">
            <v>21.99</v>
          </cell>
          <cell r="T621">
            <v>21.03</v>
          </cell>
          <cell r="U621">
            <v>20.98</v>
          </cell>
          <cell r="V621" t="str">
            <v>-</v>
          </cell>
          <cell r="AC621">
            <v>28.273606557377047</v>
          </cell>
          <cell r="AD621">
            <v>27.830109589041097</v>
          </cell>
          <cell r="AE621">
            <v>27.257945205479448</v>
          </cell>
          <cell r="AF621">
            <v>26.75</v>
          </cell>
          <cell r="AG621">
            <v>25.439726775956284</v>
          </cell>
          <cell r="AH621">
            <v>25.12275799086758</v>
          </cell>
          <cell r="AI621" t="str">
            <v>-</v>
          </cell>
        </row>
        <row r="622">
          <cell r="B622">
            <v>42307</v>
          </cell>
          <cell r="C622">
            <v>34.25</v>
          </cell>
          <cell r="D622">
            <v>34.07</v>
          </cell>
          <cell r="E622">
            <v>33.53</v>
          </cell>
          <cell r="F622">
            <v>32.21</v>
          </cell>
          <cell r="G622">
            <v>30.45</v>
          </cell>
          <cell r="H622">
            <v>29.84</v>
          </cell>
          <cell r="I622" t="str">
            <v>-</v>
          </cell>
          <cell r="J622" t="str">
            <v>-</v>
          </cell>
          <cell r="K622" t="str">
            <v>-</v>
          </cell>
          <cell r="L622" t="str">
            <v>-</v>
          </cell>
          <cell r="M622" t="str">
            <v>-</v>
          </cell>
          <cell r="O622">
            <v>42307</v>
          </cell>
          <cell r="P622">
            <v>23.09</v>
          </cell>
          <cell r="Q622">
            <v>22.43</v>
          </cell>
          <cell r="R622">
            <v>21.79</v>
          </cell>
          <cell r="S622">
            <v>21.99</v>
          </cell>
          <cell r="T622">
            <v>21.03</v>
          </cell>
          <cell r="U622">
            <v>20.98</v>
          </cell>
          <cell r="V622" t="str">
            <v>-</v>
          </cell>
          <cell r="AC622">
            <v>28.273606557377047</v>
          </cell>
          <cell r="AD622">
            <v>27.830109589041097</v>
          </cell>
          <cell r="AE622">
            <v>27.257945205479448</v>
          </cell>
          <cell r="AF622">
            <v>26.75</v>
          </cell>
          <cell r="AG622">
            <v>25.439726775956284</v>
          </cell>
          <cell r="AH622">
            <v>25.12275799086758</v>
          </cell>
          <cell r="AI622" t="str">
            <v>-</v>
          </cell>
        </row>
        <row r="623">
          <cell r="B623">
            <v>42306</v>
          </cell>
          <cell r="C623">
            <v>33.96</v>
          </cell>
          <cell r="D623">
            <v>34.32</v>
          </cell>
          <cell r="E623">
            <v>33.869999999999997</v>
          </cell>
          <cell r="F623">
            <v>32.67</v>
          </cell>
          <cell r="G623">
            <v>30.87</v>
          </cell>
          <cell r="H623">
            <v>30.28</v>
          </cell>
          <cell r="I623" t="str">
            <v>-</v>
          </cell>
          <cell r="J623" t="str">
            <v>-</v>
          </cell>
          <cell r="K623" t="str">
            <v>-</v>
          </cell>
          <cell r="L623" t="str">
            <v>-</v>
          </cell>
          <cell r="M623" t="str">
            <v>-</v>
          </cell>
          <cell r="O623">
            <v>42306</v>
          </cell>
          <cell r="P623">
            <v>22.72</v>
          </cell>
          <cell r="Q623">
            <v>22.57</v>
          </cell>
          <cell r="R623">
            <v>22.01</v>
          </cell>
          <cell r="S623">
            <v>22.3</v>
          </cell>
          <cell r="T623">
            <v>21.32</v>
          </cell>
          <cell r="U623">
            <v>21.28</v>
          </cell>
          <cell r="V623" t="str">
            <v>-</v>
          </cell>
          <cell r="AC623">
            <v>27.940765027322403</v>
          </cell>
          <cell r="AD623">
            <v>28.021141552511416</v>
          </cell>
          <cell r="AE623">
            <v>27.533835616438353</v>
          </cell>
          <cell r="AF623">
            <v>27.129863013698632</v>
          </cell>
          <cell r="AG623">
            <v>25.790582877959928</v>
          </cell>
          <cell r="AH623">
            <v>25.48821917808219</v>
          </cell>
          <cell r="AI623" t="str">
            <v>-</v>
          </cell>
        </row>
        <row r="624">
          <cell r="B624">
            <v>42305</v>
          </cell>
          <cell r="C624">
            <v>34.06</v>
          </cell>
          <cell r="D624">
            <v>34.61</v>
          </cell>
          <cell r="E624">
            <v>34.06</v>
          </cell>
          <cell r="F624">
            <v>32.9</v>
          </cell>
          <cell r="G624">
            <v>31.12</v>
          </cell>
          <cell r="H624">
            <v>30.44</v>
          </cell>
          <cell r="I624" t="str">
            <v>-</v>
          </cell>
          <cell r="J624" t="str">
            <v>-</v>
          </cell>
          <cell r="K624" t="str">
            <v>-</v>
          </cell>
          <cell r="L624" t="str">
            <v>-</v>
          </cell>
          <cell r="M624" t="str">
            <v>-</v>
          </cell>
          <cell r="O624">
            <v>42305</v>
          </cell>
          <cell r="P624">
            <v>23.02</v>
          </cell>
          <cell r="Q624">
            <v>22.85</v>
          </cell>
          <cell r="R624">
            <v>22.53</v>
          </cell>
          <cell r="S624">
            <v>22.58</v>
          </cell>
          <cell r="T624">
            <v>21.61</v>
          </cell>
          <cell r="U624">
            <v>21.51</v>
          </cell>
          <cell r="V624" t="str">
            <v>-</v>
          </cell>
          <cell r="AC624">
            <v>28.147868852459016</v>
          </cell>
          <cell r="AD624">
            <v>28.305780821917811</v>
          </cell>
          <cell r="AE624">
            <v>27.900136986301373</v>
          </cell>
          <cell r="AF624">
            <v>27.386575342465754</v>
          </cell>
          <cell r="AG624">
            <v>26.061857923497268</v>
          </cell>
          <cell r="AH624">
            <v>25.685488584474886</v>
          </cell>
          <cell r="AI624" t="str">
            <v>-</v>
          </cell>
        </row>
        <row r="625">
          <cell r="B625">
            <v>42304</v>
          </cell>
          <cell r="C625">
            <v>34.409999999999997</v>
          </cell>
          <cell r="D625">
            <v>34.49</v>
          </cell>
          <cell r="E625">
            <v>33.700000000000003</v>
          </cell>
          <cell r="F625">
            <v>32.409999999999997</v>
          </cell>
          <cell r="G625">
            <v>30.66</v>
          </cell>
          <cell r="H625">
            <v>29.93</v>
          </cell>
          <cell r="I625" t="str">
            <v>-</v>
          </cell>
          <cell r="J625" t="str">
            <v>-</v>
          </cell>
          <cell r="K625" t="str">
            <v>-</v>
          </cell>
          <cell r="L625" t="str">
            <v>-</v>
          </cell>
          <cell r="M625" t="str">
            <v>-</v>
          </cell>
          <cell r="O625">
            <v>42304</v>
          </cell>
          <cell r="P625">
            <v>23.67</v>
          </cell>
          <cell r="Q625">
            <v>23.17</v>
          </cell>
          <cell r="R625">
            <v>22.73</v>
          </cell>
          <cell r="S625">
            <v>22.69</v>
          </cell>
          <cell r="T625">
            <v>21.65</v>
          </cell>
          <cell r="U625">
            <v>21.5</v>
          </cell>
          <cell r="V625" t="str">
            <v>-</v>
          </cell>
          <cell r="AC625">
            <v>28.658524590163932</v>
          </cell>
          <cell r="AD625">
            <v>28.421652968036533</v>
          </cell>
          <cell r="AE625">
            <v>27.839315068493153</v>
          </cell>
          <cell r="AF625">
            <v>27.217123287671232</v>
          </cell>
          <cell r="AG625">
            <v>25.867795992714022</v>
          </cell>
          <cell r="AH625">
            <v>25.441698630136987</v>
          </cell>
          <cell r="AI625" t="str">
            <v>-</v>
          </cell>
        </row>
        <row r="626">
          <cell r="B626">
            <v>42303</v>
          </cell>
          <cell r="C626">
            <v>34.57</v>
          </cell>
          <cell r="D626">
            <v>34.89</v>
          </cell>
          <cell r="E626">
            <v>34.4</v>
          </cell>
          <cell r="F626">
            <v>33.21</v>
          </cell>
          <cell r="G626">
            <v>31.62</v>
          </cell>
          <cell r="H626">
            <v>30.97</v>
          </cell>
          <cell r="I626" t="str">
            <v>-</v>
          </cell>
          <cell r="J626" t="str">
            <v>-</v>
          </cell>
          <cell r="K626" t="str">
            <v>-</v>
          </cell>
          <cell r="L626" t="str">
            <v>-</v>
          </cell>
          <cell r="M626" t="str">
            <v>-</v>
          </cell>
          <cell r="O626">
            <v>42303</v>
          </cell>
          <cell r="P626">
            <v>23.56</v>
          </cell>
          <cell r="Q626">
            <v>23.25</v>
          </cell>
          <cell r="R626">
            <v>22.98</v>
          </cell>
          <cell r="S626">
            <v>23.03</v>
          </cell>
          <cell r="T626">
            <v>22.09</v>
          </cell>
          <cell r="U626">
            <v>22.02</v>
          </cell>
          <cell r="V626" t="str">
            <v>-</v>
          </cell>
          <cell r="AC626">
            <v>28.673934426229508</v>
          </cell>
          <cell r="AD626">
            <v>28.650109589041094</v>
          </cell>
          <cell r="AE626">
            <v>28.298904109589042</v>
          </cell>
          <cell r="AF626">
            <v>27.7713698630137</v>
          </cell>
          <cell r="AG626">
            <v>26.551220400728596</v>
          </cell>
          <cell r="AH626">
            <v>26.2048401826484</v>
          </cell>
          <cell r="AI626" t="str">
            <v>-</v>
          </cell>
        </row>
        <row r="627">
          <cell r="B627">
            <v>42302</v>
          </cell>
          <cell r="C627">
            <v>34.97</v>
          </cell>
          <cell r="D627">
            <v>35.22</v>
          </cell>
          <cell r="E627">
            <v>34.76</v>
          </cell>
          <cell r="F627">
            <v>33.57</v>
          </cell>
          <cell r="G627">
            <v>31.72</v>
          </cell>
          <cell r="H627">
            <v>30.87</v>
          </cell>
          <cell r="I627" t="str">
            <v>-</v>
          </cell>
          <cell r="J627" t="str">
            <v>-</v>
          </cell>
          <cell r="K627" t="str">
            <v>-</v>
          </cell>
          <cell r="L627" t="str">
            <v>-</v>
          </cell>
          <cell r="M627" t="str">
            <v>-</v>
          </cell>
          <cell r="O627">
            <v>42302</v>
          </cell>
          <cell r="P627">
            <v>23.42</v>
          </cell>
          <cell r="Q627">
            <v>23.21</v>
          </cell>
          <cell r="R627">
            <v>23.04</v>
          </cell>
          <cell r="S627">
            <v>23.03</v>
          </cell>
          <cell r="T627">
            <v>22.03</v>
          </cell>
          <cell r="U627">
            <v>21.94</v>
          </cell>
          <cell r="V627" t="str">
            <v>-</v>
          </cell>
          <cell r="AC627">
            <v>28.784754098360658</v>
          </cell>
          <cell r="AD627">
            <v>28.781762557077624</v>
          </cell>
          <cell r="AE627">
            <v>28.4986301369863</v>
          </cell>
          <cell r="AF627">
            <v>27.93904109589041</v>
          </cell>
          <cell r="AG627">
            <v>26.566120218579233</v>
          </cell>
          <cell r="AH627">
            <v>26.115488584474885</v>
          </cell>
          <cell r="AI627" t="str">
            <v>-</v>
          </cell>
        </row>
        <row r="628">
          <cell r="B628">
            <v>42301</v>
          </cell>
          <cell r="C628">
            <v>34.97</v>
          </cell>
          <cell r="D628">
            <v>35.22</v>
          </cell>
          <cell r="E628">
            <v>34.76</v>
          </cell>
          <cell r="F628">
            <v>33.57</v>
          </cell>
          <cell r="G628">
            <v>31.72</v>
          </cell>
          <cell r="H628">
            <v>30.87</v>
          </cell>
          <cell r="I628" t="str">
            <v>-</v>
          </cell>
          <cell r="J628" t="str">
            <v>-</v>
          </cell>
          <cell r="K628" t="str">
            <v>-</v>
          </cell>
          <cell r="L628" t="str">
            <v>-</v>
          </cell>
          <cell r="M628" t="str">
            <v>-</v>
          </cell>
          <cell r="O628">
            <v>42301</v>
          </cell>
          <cell r="P628">
            <v>23.42</v>
          </cell>
          <cell r="Q628">
            <v>23.21</v>
          </cell>
          <cell r="R628">
            <v>23.04</v>
          </cell>
          <cell r="S628">
            <v>23.03</v>
          </cell>
          <cell r="T628">
            <v>22.03</v>
          </cell>
          <cell r="U628">
            <v>21.94</v>
          </cell>
          <cell r="V628" t="str">
            <v>-</v>
          </cell>
          <cell r="AC628">
            <v>28.784754098360658</v>
          </cell>
          <cell r="AD628">
            <v>28.781762557077624</v>
          </cell>
          <cell r="AE628">
            <v>28.4986301369863</v>
          </cell>
          <cell r="AF628">
            <v>27.93904109589041</v>
          </cell>
          <cell r="AG628">
            <v>26.566120218579233</v>
          </cell>
          <cell r="AH628">
            <v>26.115488584474885</v>
          </cell>
          <cell r="AI628" t="str">
            <v>-</v>
          </cell>
        </row>
        <row r="629">
          <cell r="B629">
            <v>42300</v>
          </cell>
          <cell r="C629">
            <v>34.97</v>
          </cell>
          <cell r="D629">
            <v>35.22</v>
          </cell>
          <cell r="E629">
            <v>34.76</v>
          </cell>
          <cell r="F629">
            <v>33.57</v>
          </cell>
          <cell r="G629">
            <v>31.72</v>
          </cell>
          <cell r="H629">
            <v>30.87</v>
          </cell>
          <cell r="I629" t="str">
            <v>-</v>
          </cell>
          <cell r="J629" t="str">
            <v>-</v>
          </cell>
          <cell r="K629" t="str">
            <v>-</v>
          </cell>
          <cell r="L629" t="str">
            <v>-</v>
          </cell>
          <cell r="M629" t="str">
            <v>-</v>
          </cell>
          <cell r="O629">
            <v>42300</v>
          </cell>
          <cell r="P629">
            <v>23.42</v>
          </cell>
          <cell r="Q629">
            <v>23.21</v>
          </cell>
          <cell r="R629">
            <v>23.04</v>
          </cell>
          <cell r="S629">
            <v>23.03</v>
          </cell>
          <cell r="T629">
            <v>22.03</v>
          </cell>
          <cell r="U629">
            <v>21.94</v>
          </cell>
          <cell r="V629" t="str">
            <v>-</v>
          </cell>
          <cell r="AC629">
            <v>28.784754098360658</v>
          </cell>
          <cell r="AD629">
            <v>28.781762557077624</v>
          </cell>
          <cell r="AE629">
            <v>28.4986301369863</v>
          </cell>
          <cell r="AF629">
            <v>27.93904109589041</v>
          </cell>
          <cell r="AG629">
            <v>26.566120218579233</v>
          </cell>
          <cell r="AH629">
            <v>26.115488584474885</v>
          </cell>
          <cell r="AI629" t="str">
            <v>-</v>
          </cell>
        </row>
        <row r="630">
          <cell r="B630">
            <v>42299</v>
          </cell>
          <cell r="C630">
            <v>35.130000000000003</v>
          </cell>
          <cell r="D630">
            <v>34.99</v>
          </cell>
          <cell r="E630">
            <v>34.47</v>
          </cell>
          <cell r="F630">
            <v>33.28</v>
          </cell>
          <cell r="G630">
            <v>31.45</v>
          </cell>
          <cell r="H630">
            <v>30.61</v>
          </cell>
          <cell r="I630" t="str">
            <v>-</v>
          </cell>
          <cell r="J630" t="str">
            <v>-</v>
          </cell>
          <cell r="K630" t="str">
            <v>-</v>
          </cell>
          <cell r="L630" t="str">
            <v>-</v>
          </cell>
          <cell r="M630" t="str">
            <v>-</v>
          </cell>
          <cell r="O630">
            <v>42299</v>
          </cell>
          <cell r="P630">
            <v>23.5</v>
          </cell>
          <cell r="Q630">
            <v>23.07</v>
          </cell>
          <cell r="R630">
            <v>23.02</v>
          </cell>
          <cell r="S630">
            <v>23.03</v>
          </cell>
          <cell r="T630">
            <v>22.04</v>
          </cell>
          <cell r="U630">
            <v>21.96</v>
          </cell>
          <cell r="V630" t="str">
            <v>-</v>
          </cell>
          <cell r="AC630">
            <v>28.901912568306013</v>
          </cell>
          <cell r="AD630">
            <v>28.600009132420094</v>
          </cell>
          <cell r="AE630">
            <v>28.352876712328769</v>
          </cell>
          <cell r="AF630">
            <v>27.803972602739723</v>
          </cell>
          <cell r="AG630">
            <v>26.445045537340615</v>
          </cell>
          <cell r="AH630">
            <v>26.004566210045663</v>
          </cell>
          <cell r="AI630" t="str">
            <v>-</v>
          </cell>
        </row>
        <row r="631">
          <cell r="B631">
            <v>42298</v>
          </cell>
          <cell r="C631">
            <v>35.020000000000003</v>
          </cell>
          <cell r="D631">
            <v>34.979999999999997</v>
          </cell>
          <cell r="E631">
            <v>34.4</v>
          </cell>
          <cell r="F631">
            <v>33.21</v>
          </cell>
          <cell r="G631">
            <v>31.37</v>
          </cell>
          <cell r="H631">
            <v>30.53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O631">
            <v>42298</v>
          </cell>
          <cell r="P631">
            <v>23.04</v>
          </cell>
          <cell r="Q631">
            <v>23.69</v>
          </cell>
          <cell r="R631">
            <v>22.6</v>
          </cell>
          <cell r="S631">
            <v>22.61</v>
          </cell>
          <cell r="T631">
            <v>21.63</v>
          </cell>
          <cell r="U631">
            <v>21.54</v>
          </cell>
          <cell r="V631" t="str">
            <v>-</v>
          </cell>
          <cell r="AC631">
            <v>28.604480874316941</v>
          </cell>
          <cell r="AD631">
            <v>28.927735159817352</v>
          </cell>
          <cell r="AE631">
            <v>28.095890410958905</v>
          </cell>
          <cell r="AF631">
            <v>27.546986301369866</v>
          </cell>
          <cell r="AG631">
            <v>26.189526411657557</v>
          </cell>
          <cell r="AH631">
            <v>25.743543378995433</v>
          </cell>
          <cell r="AI631" t="str">
            <v>-</v>
          </cell>
        </row>
        <row r="632">
          <cell r="B632">
            <v>42297</v>
          </cell>
          <cell r="C632">
            <v>35.61</v>
          </cell>
          <cell r="D632">
            <v>35.25</v>
          </cell>
          <cell r="E632">
            <v>34.770000000000003</v>
          </cell>
          <cell r="F632">
            <v>33.64</v>
          </cell>
          <cell r="G632">
            <v>31.72</v>
          </cell>
          <cell r="H632">
            <v>30.81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O632">
            <v>42297</v>
          </cell>
          <cell r="P632">
            <v>23.78</v>
          </cell>
          <cell r="Q632">
            <v>23.96</v>
          </cell>
          <cell r="R632">
            <v>22.91</v>
          </cell>
          <cell r="S632">
            <v>22.97</v>
          </cell>
          <cell r="T632">
            <v>21.93</v>
          </cell>
          <cell r="U632">
            <v>21.8</v>
          </cell>
          <cell r="V632" t="str">
            <v>-</v>
          </cell>
          <cell r="AC632">
            <v>29.274808743169398</v>
          </cell>
          <cell r="AD632">
            <v>29.197735159817352</v>
          </cell>
          <cell r="AE632">
            <v>28.433835616438358</v>
          </cell>
          <cell r="AF632">
            <v>27.939589041095889</v>
          </cell>
          <cell r="AG632">
            <v>26.51293260473588</v>
          </cell>
          <cell r="AH632">
            <v>26.012894977168948</v>
          </cell>
          <cell r="AI632" t="str">
            <v>-</v>
          </cell>
        </row>
        <row r="633">
          <cell r="B633">
            <v>42296</v>
          </cell>
          <cell r="C633">
            <v>35.42</v>
          </cell>
          <cell r="D633">
            <v>35.14</v>
          </cell>
          <cell r="E633">
            <v>34.54</v>
          </cell>
          <cell r="F633">
            <v>33.32</v>
          </cell>
          <cell r="G633">
            <v>31.43</v>
          </cell>
          <cell r="H633">
            <v>30.56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O633">
            <v>42296</v>
          </cell>
          <cell r="P633">
            <v>23.76</v>
          </cell>
          <cell r="Q633">
            <v>23.92</v>
          </cell>
          <cell r="R633">
            <v>22.81</v>
          </cell>
          <cell r="S633">
            <v>22.81</v>
          </cell>
          <cell r="T633">
            <v>21.79</v>
          </cell>
          <cell r="U633">
            <v>21.68</v>
          </cell>
          <cell r="V633" t="str">
            <v>-</v>
          </cell>
          <cell r="AC633">
            <v>29.175846994535522</v>
          </cell>
          <cell r="AD633">
            <v>29.125260273972604</v>
          </cell>
          <cell r="AE633">
            <v>28.273287671232872</v>
          </cell>
          <cell r="AF633">
            <v>27.705068493150684</v>
          </cell>
          <cell r="AG633">
            <v>26.302714025500908</v>
          </cell>
          <cell r="AH633">
            <v>25.832109589041096</v>
          </cell>
          <cell r="AI633" t="str">
            <v>-</v>
          </cell>
        </row>
        <row r="634">
          <cell r="B634">
            <v>42295</v>
          </cell>
          <cell r="C634">
            <v>35.25</v>
          </cell>
          <cell r="D634">
            <v>35.07</v>
          </cell>
          <cell r="E634">
            <v>34.49</v>
          </cell>
          <cell r="F634">
            <v>33.29</v>
          </cell>
          <cell r="G634">
            <v>31.51</v>
          </cell>
          <cell r="H634">
            <v>30.69</v>
          </cell>
          <cell r="I634" t="str">
            <v>-</v>
          </cell>
          <cell r="J634" t="str">
            <v>-</v>
          </cell>
          <cell r="K634" t="str">
            <v>-</v>
          </cell>
          <cell r="L634" t="str">
            <v>-</v>
          </cell>
          <cell r="M634" t="str">
            <v>-</v>
          </cell>
          <cell r="O634">
            <v>42295</v>
          </cell>
          <cell r="P634">
            <v>23.6</v>
          </cell>
          <cell r="Q634">
            <v>23.97</v>
          </cell>
          <cell r="R634">
            <v>22.88</v>
          </cell>
          <cell r="S634">
            <v>22.89</v>
          </cell>
          <cell r="T634">
            <v>21.93</v>
          </cell>
          <cell r="U634">
            <v>21.86</v>
          </cell>
          <cell r="V634" t="str">
            <v>-</v>
          </cell>
          <cell r="AC634">
            <v>29.011202185792353</v>
          </cell>
          <cell r="AD634">
            <v>29.119589041095892</v>
          </cell>
          <cell r="AE634">
            <v>28.287397260273973</v>
          </cell>
          <cell r="AF634">
            <v>27.733835616438352</v>
          </cell>
          <cell r="AG634">
            <v>26.414626593806922</v>
          </cell>
          <cell r="AH634">
            <v>25.988730593607304</v>
          </cell>
          <cell r="AI634" t="str">
            <v>-</v>
          </cell>
        </row>
        <row r="635">
          <cell r="B635">
            <v>42294</v>
          </cell>
          <cell r="C635">
            <v>35.25</v>
          </cell>
          <cell r="D635">
            <v>35.07</v>
          </cell>
          <cell r="E635">
            <v>34.49</v>
          </cell>
          <cell r="F635">
            <v>33.29</v>
          </cell>
          <cell r="G635">
            <v>31.51</v>
          </cell>
          <cell r="H635">
            <v>30.69</v>
          </cell>
          <cell r="I635" t="str">
            <v>-</v>
          </cell>
          <cell r="J635" t="str">
            <v>-</v>
          </cell>
          <cell r="K635" t="str">
            <v>-</v>
          </cell>
          <cell r="L635" t="str">
            <v>-</v>
          </cell>
          <cell r="M635" t="str">
            <v>-</v>
          </cell>
          <cell r="O635">
            <v>42294</v>
          </cell>
          <cell r="P635">
            <v>23.6</v>
          </cell>
          <cell r="Q635">
            <v>23.97</v>
          </cell>
          <cell r="R635">
            <v>22.88</v>
          </cell>
          <cell r="S635">
            <v>22.89</v>
          </cell>
          <cell r="T635">
            <v>21.93</v>
          </cell>
          <cell r="U635">
            <v>21.86</v>
          </cell>
          <cell r="V635" t="str">
            <v>-</v>
          </cell>
          <cell r="AC635">
            <v>29.011202185792353</v>
          </cell>
          <cell r="AD635">
            <v>29.119589041095892</v>
          </cell>
          <cell r="AE635">
            <v>28.287397260273973</v>
          </cell>
          <cell r="AF635">
            <v>27.733835616438352</v>
          </cell>
          <cell r="AG635">
            <v>26.414626593806922</v>
          </cell>
          <cell r="AH635">
            <v>25.988730593607304</v>
          </cell>
          <cell r="AI635" t="str">
            <v>-</v>
          </cell>
        </row>
        <row r="636">
          <cell r="B636">
            <v>42293</v>
          </cell>
          <cell r="C636">
            <v>35.25</v>
          </cell>
          <cell r="D636">
            <v>35.07</v>
          </cell>
          <cell r="E636">
            <v>34.49</v>
          </cell>
          <cell r="F636">
            <v>33.29</v>
          </cell>
          <cell r="G636">
            <v>31.51</v>
          </cell>
          <cell r="H636">
            <v>30.69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O636">
            <v>42293</v>
          </cell>
          <cell r="P636">
            <v>23.6</v>
          </cell>
          <cell r="Q636">
            <v>23.97</v>
          </cell>
          <cell r="R636">
            <v>22.88</v>
          </cell>
          <cell r="S636">
            <v>22.89</v>
          </cell>
          <cell r="T636">
            <v>21.93</v>
          </cell>
          <cell r="U636">
            <v>21.86</v>
          </cell>
          <cell r="V636" t="str">
            <v>-</v>
          </cell>
          <cell r="AC636">
            <v>29.011202185792353</v>
          </cell>
          <cell r="AD636">
            <v>29.119589041095892</v>
          </cell>
          <cell r="AE636">
            <v>28.287397260273973</v>
          </cell>
          <cell r="AF636">
            <v>27.733835616438352</v>
          </cell>
          <cell r="AG636">
            <v>26.414626593806922</v>
          </cell>
          <cell r="AH636">
            <v>25.988730593607304</v>
          </cell>
          <cell r="AI636" t="str">
            <v>-</v>
          </cell>
        </row>
        <row r="637">
          <cell r="B637">
            <v>42292</v>
          </cell>
          <cell r="C637">
            <v>35.25</v>
          </cell>
          <cell r="D637">
            <v>35.1</v>
          </cell>
          <cell r="E637">
            <v>34.479999999999997</v>
          </cell>
          <cell r="F637">
            <v>33.07</v>
          </cell>
          <cell r="G637">
            <v>31.72</v>
          </cell>
          <cell r="H637">
            <v>30.85</v>
          </cell>
          <cell r="I637" t="str">
            <v>-</v>
          </cell>
          <cell r="J637" t="str">
            <v>-</v>
          </cell>
          <cell r="K637" t="str">
            <v>-</v>
          </cell>
          <cell r="L637" t="str">
            <v>-</v>
          </cell>
          <cell r="M637" t="str">
            <v>-</v>
          </cell>
          <cell r="O637">
            <v>42292</v>
          </cell>
          <cell r="P637">
            <v>23.82</v>
          </cell>
          <cell r="Q637">
            <v>24.07</v>
          </cell>
          <cell r="R637">
            <v>23.06</v>
          </cell>
          <cell r="S637">
            <v>22.59</v>
          </cell>
          <cell r="T637">
            <v>22.1</v>
          </cell>
          <cell r="U637">
            <v>21.99</v>
          </cell>
          <cell r="V637" t="str">
            <v>-</v>
          </cell>
          <cell r="AC637">
            <v>29.129016393442623</v>
          </cell>
          <cell r="AD637">
            <v>29.187114155251141</v>
          </cell>
          <cell r="AE637">
            <v>28.37890410958904</v>
          </cell>
          <cell r="AF637">
            <v>27.471095890410957</v>
          </cell>
          <cell r="AG637">
            <v>26.603351548269583</v>
          </cell>
          <cell r="AH637">
            <v>26.132757990867578</v>
          </cell>
          <cell r="AI637" t="str">
            <v>-</v>
          </cell>
        </row>
        <row r="638">
          <cell r="B638">
            <v>42291</v>
          </cell>
          <cell r="C638">
            <v>35.29</v>
          </cell>
          <cell r="D638">
            <v>34.96</v>
          </cell>
          <cell r="E638">
            <v>34.15</v>
          </cell>
          <cell r="F638">
            <v>32.67</v>
          </cell>
          <cell r="G638">
            <v>31.31</v>
          </cell>
          <cell r="H638">
            <v>30.45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O638">
            <v>42291</v>
          </cell>
          <cell r="P638">
            <v>23.95</v>
          </cell>
          <cell r="Q638">
            <v>24.2</v>
          </cell>
          <cell r="R638">
            <v>22.89</v>
          </cell>
          <cell r="S638">
            <v>22.31</v>
          </cell>
          <cell r="T638">
            <v>21.75</v>
          </cell>
          <cell r="U638">
            <v>21.64</v>
          </cell>
          <cell r="V638" t="str">
            <v>-</v>
          </cell>
          <cell r="AC638">
            <v>29.217213114754099</v>
          </cell>
          <cell r="AD638">
            <v>29.19185388127854</v>
          </cell>
          <cell r="AE638">
            <v>28.134383561643837</v>
          </cell>
          <cell r="AF638">
            <v>27.135205479452054</v>
          </cell>
          <cell r="AG638">
            <v>26.225264116575591</v>
          </cell>
          <cell r="AH638">
            <v>25.759378995433789</v>
          </cell>
          <cell r="AI638" t="str">
            <v>-</v>
          </cell>
        </row>
        <row r="639">
          <cell r="B639">
            <v>42290</v>
          </cell>
          <cell r="C639">
            <v>35.33</v>
          </cell>
          <cell r="D639">
            <v>35</v>
          </cell>
          <cell r="E639">
            <v>34.39</v>
          </cell>
          <cell r="F639">
            <v>32.93</v>
          </cell>
          <cell r="G639">
            <v>31.63</v>
          </cell>
          <cell r="H639">
            <v>30.79</v>
          </cell>
          <cell r="I639" t="str">
            <v>-</v>
          </cell>
          <cell r="J639" t="str">
            <v>-</v>
          </cell>
          <cell r="K639" t="str">
            <v>-</v>
          </cell>
          <cell r="L639" t="str">
            <v>-</v>
          </cell>
          <cell r="M639" t="str">
            <v>-</v>
          </cell>
          <cell r="O639">
            <v>42290</v>
          </cell>
          <cell r="P639">
            <v>23.92</v>
          </cell>
          <cell r="Q639">
            <v>23.5</v>
          </cell>
          <cell r="R639">
            <v>23.02</v>
          </cell>
          <cell r="S639">
            <v>22.41</v>
          </cell>
          <cell r="T639">
            <v>21.9</v>
          </cell>
          <cell r="U639">
            <v>21.81</v>
          </cell>
          <cell r="V639" t="str">
            <v>-</v>
          </cell>
          <cell r="AC639">
            <v>29.219726775956286</v>
          </cell>
          <cell r="AD639">
            <v>28.835159817351599</v>
          </cell>
          <cell r="AE639">
            <v>28.315616438356162</v>
          </cell>
          <cell r="AF639">
            <v>27.309726027397261</v>
          </cell>
          <cell r="AG639">
            <v>26.454845173041893</v>
          </cell>
          <cell r="AH639">
            <v>26.008867579908674</v>
          </cell>
          <cell r="AI639" t="str">
            <v>-</v>
          </cell>
        </row>
        <row r="640">
          <cell r="B640">
            <v>42289</v>
          </cell>
          <cell r="C640">
            <v>35.72</v>
          </cell>
          <cell r="D640">
            <v>34.93</v>
          </cell>
          <cell r="E640">
            <v>34.26</v>
          </cell>
          <cell r="F640">
            <v>32.82</v>
          </cell>
          <cell r="G640">
            <v>31.4</v>
          </cell>
          <cell r="H640">
            <v>30.54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O640">
            <v>42289</v>
          </cell>
          <cell r="P640">
            <v>23.84</v>
          </cell>
          <cell r="Q640">
            <v>23.47</v>
          </cell>
          <cell r="R640">
            <v>22.95</v>
          </cell>
          <cell r="S640">
            <v>22.36</v>
          </cell>
          <cell r="T640">
            <v>21.77</v>
          </cell>
          <cell r="U640">
            <v>21.66</v>
          </cell>
          <cell r="V640" t="str">
            <v>-</v>
          </cell>
          <cell r="AC640">
            <v>29.35803278688525</v>
          </cell>
          <cell r="AD640">
            <v>28.786602739726025</v>
          </cell>
          <cell r="AE640">
            <v>28.217671232876711</v>
          </cell>
          <cell r="AF640">
            <v>27.231780821917813</v>
          </cell>
          <cell r="AG640">
            <v>26.278032786885245</v>
          </cell>
          <cell r="AH640">
            <v>25.812109589041096</v>
          </cell>
          <cell r="AI640" t="str">
            <v>-</v>
          </cell>
        </row>
        <row r="641">
          <cell r="B641">
            <v>42288</v>
          </cell>
          <cell r="C641">
            <v>35.43</v>
          </cell>
          <cell r="D641">
            <v>34.700000000000003</v>
          </cell>
          <cell r="E641">
            <v>34.159999999999997</v>
          </cell>
          <cell r="F641">
            <v>32.799999999999997</v>
          </cell>
          <cell r="G641">
            <v>31.38</v>
          </cell>
          <cell r="H641">
            <v>30.53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O641">
            <v>42288</v>
          </cell>
          <cell r="P641">
            <v>23.68</v>
          </cell>
          <cell r="Q641">
            <v>23.3</v>
          </cell>
          <cell r="R641">
            <v>22.87</v>
          </cell>
          <cell r="S641">
            <v>22.32</v>
          </cell>
          <cell r="T641">
            <v>21.72</v>
          </cell>
          <cell r="U641">
            <v>21.62</v>
          </cell>
          <cell r="V641" t="str">
            <v>-</v>
          </cell>
          <cell r="AC641">
            <v>29.137650273224043</v>
          </cell>
          <cell r="AD641">
            <v>28.588767123287674</v>
          </cell>
          <cell r="AE641">
            <v>28.128356164383561</v>
          </cell>
          <cell r="AF641">
            <v>27.201095890410958</v>
          </cell>
          <cell r="AG641">
            <v>26.242076502732239</v>
          </cell>
          <cell r="AH641">
            <v>25.786136986301369</v>
          </cell>
          <cell r="AI641" t="str">
            <v>-</v>
          </cell>
        </row>
        <row r="642">
          <cell r="B642">
            <v>42287</v>
          </cell>
          <cell r="C642">
            <v>35.43</v>
          </cell>
          <cell r="D642">
            <v>34.700000000000003</v>
          </cell>
          <cell r="E642">
            <v>34.159999999999997</v>
          </cell>
          <cell r="F642">
            <v>32.799999999999997</v>
          </cell>
          <cell r="G642">
            <v>31.38</v>
          </cell>
          <cell r="H642">
            <v>30.53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O642">
            <v>42287</v>
          </cell>
          <cell r="P642">
            <v>23.68</v>
          </cell>
          <cell r="Q642">
            <v>23.3</v>
          </cell>
          <cell r="R642">
            <v>22.87</v>
          </cell>
          <cell r="S642">
            <v>22.32</v>
          </cell>
          <cell r="T642">
            <v>21.72</v>
          </cell>
          <cell r="U642">
            <v>21.62</v>
          </cell>
          <cell r="V642" t="str">
            <v>-</v>
          </cell>
          <cell r="AC642">
            <v>29.137650273224043</v>
          </cell>
          <cell r="AD642">
            <v>28.588767123287674</v>
          </cell>
          <cell r="AE642">
            <v>28.128356164383561</v>
          </cell>
          <cell r="AF642">
            <v>27.201095890410958</v>
          </cell>
          <cell r="AG642">
            <v>26.242076502732239</v>
          </cell>
          <cell r="AH642">
            <v>25.786136986301369</v>
          </cell>
          <cell r="AI642" t="str">
            <v>-</v>
          </cell>
        </row>
        <row r="643">
          <cell r="B643">
            <v>42286</v>
          </cell>
          <cell r="C643">
            <v>35.43</v>
          </cell>
          <cell r="D643">
            <v>34.700000000000003</v>
          </cell>
          <cell r="E643">
            <v>34.159999999999997</v>
          </cell>
          <cell r="F643">
            <v>32.799999999999997</v>
          </cell>
          <cell r="G643">
            <v>31.38</v>
          </cell>
          <cell r="H643">
            <v>30.53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O643">
            <v>42286</v>
          </cell>
          <cell r="P643">
            <v>23.68</v>
          </cell>
          <cell r="Q643">
            <v>23.3</v>
          </cell>
          <cell r="R643">
            <v>22.87</v>
          </cell>
          <cell r="S643">
            <v>22.32</v>
          </cell>
          <cell r="T643">
            <v>21.72</v>
          </cell>
          <cell r="U643">
            <v>21.62</v>
          </cell>
          <cell r="V643" t="str">
            <v>-</v>
          </cell>
          <cell r="AC643">
            <v>29.137650273224043</v>
          </cell>
          <cell r="AD643">
            <v>28.588767123287674</v>
          </cell>
          <cell r="AE643">
            <v>28.128356164383561</v>
          </cell>
          <cell r="AF643">
            <v>27.201095890410958</v>
          </cell>
          <cell r="AG643">
            <v>26.242076502732239</v>
          </cell>
          <cell r="AH643">
            <v>25.786136986301369</v>
          </cell>
          <cell r="AI643" t="str">
            <v>-</v>
          </cell>
        </row>
        <row r="644">
          <cell r="B644">
            <v>42285</v>
          </cell>
          <cell r="C644">
            <v>35.65</v>
          </cell>
          <cell r="D644">
            <v>34.799999999999997</v>
          </cell>
          <cell r="E644">
            <v>33.99</v>
          </cell>
          <cell r="F644">
            <v>32.56</v>
          </cell>
          <cell r="G644">
            <v>31.17</v>
          </cell>
          <cell r="H644">
            <v>30.32</v>
          </cell>
          <cell r="I644" t="str">
            <v>-</v>
          </cell>
          <cell r="J644" t="str">
            <v>-</v>
          </cell>
          <cell r="K644" t="str">
            <v>-</v>
          </cell>
          <cell r="L644" t="str">
            <v>-</v>
          </cell>
          <cell r="M644" t="str">
            <v>-</v>
          </cell>
          <cell r="O644">
            <v>42285</v>
          </cell>
          <cell r="P644">
            <v>23.88</v>
          </cell>
          <cell r="Q644">
            <v>23.3</v>
          </cell>
          <cell r="R644">
            <v>22.79</v>
          </cell>
          <cell r="S644">
            <v>22.19</v>
          </cell>
          <cell r="T644">
            <v>21.62</v>
          </cell>
          <cell r="U644">
            <v>21.51</v>
          </cell>
          <cell r="V644" t="str">
            <v>-</v>
          </cell>
          <cell r="AC644">
            <v>29.346939890710381</v>
          </cell>
          <cell r="AD644">
            <v>28.6351598173516</v>
          </cell>
          <cell r="AE644">
            <v>28.006438356164388</v>
          </cell>
          <cell r="AF644">
            <v>27.019863013698632</v>
          </cell>
          <cell r="AG644">
            <v>26.090582877959925</v>
          </cell>
          <cell r="AH644">
            <v>25.629378995433793</v>
          </cell>
          <cell r="AI644" t="str">
            <v>-</v>
          </cell>
        </row>
        <row r="645">
          <cell r="B645">
            <v>42284</v>
          </cell>
          <cell r="C645">
            <v>35.43</v>
          </cell>
          <cell r="D645">
            <v>34.799999999999997</v>
          </cell>
          <cell r="E645">
            <v>34.14</v>
          </cell>
          <cell r="F645">
            <v>32.74</v>
          </cell>
          <cell r="G645">
            <v>31.39</v>
          </cell>
          <cell r="H645">
            <v>30.53</v>
          </cell>
          <cell r="I645" t="str">
            <v>-</v>
          </cell>
          <cell r="J645" t="str">
            <v>-</v>
          </cell>
          <cell r="K645" t="str">
            <v>-</v>
          </cell>
          <cell r="L645" t="str">
            <v>-</v>
          </cell>
          <cell r="M645" t="str">
            <v>-</v>
          </cell>
          <cell r="O645">
            <v>42284</v>
          </cell>
          <cell r="P645">
            <v>23.75</v>
          </cell>
          <cell r="Q645">
            <v>22.73</v>
          </cell>
          <cell r="R645">
            <v>22.88</v>
          </cell>
          <cell r="S645">
            <v>22.31</v>
          </cell>
          <cell r="T645">
            <v>21.76</v>
          </cell>
          <cell r="U645">
            <v>21.65</v>
          </cell>
          <cell r="V645" t="str">
            <v>-</v>
          </cell>
          <cell r="AC645">
            <v>29.175136612021856</v>
          </cell>
          <cell r="AD645">
            <v>28.329598173515979</v>
          </cell>
          <cell r="AE645">
            <v>28.124383561643835</v>
          </cell>
          <cell r="AF645">
            <v>27.167808219178081</v>
          </cell>
          <cell r="AG645">
            <v>26.26803278688525</v>
          </cell>
          <cell r="AH645">
            <v>25.802109589041095</v>
          </cell>
          <cell r="AI645" t="str">
            <v>-</v>
          </cell>
        </row>
        <row r="646">
          <cell r="B646">
            <v>42283</v>
          </cell>
          <cell r="C646">
            <v>35.07</v>
          </cell>
          <cell r="D646">
            <v>34.700000000000003</v>
          </cell>
          <cell r="E646">
            <v>34.04</v>
          </cell>
          <cell r="F646">
            <v>32.75</v>
          </cell>
          <cell r="G646">
            <v>31.49</v>
          </cell>
          <cell r="H646">
            <v>30.7</v>
          </cell>
          <cell r="I646" t="str">
            <v>-</v>
          </cell>
          <cell r="J646" t="str">
            <v>-</v>
          </cell>
          <cell r="K646" t="str">
            <v>-</v>
          </cell>
          <cell r="L646" t="str">
            <v>-</v>
          </cell>
          <cell r="M646" t="str">
            <v>-</v>
          </cell>
          <cell r="O646">
            <v>42283</v>
          </cell>
          <cell r="P646">
            <v>23.65</v>
          </cell>
          <cell r="Q646">
            <v>22.62</v>
          </cell>
          <cell r="R646">
            <v>22.76</v>
          </cell>
          <cell r="S646">
            <v>22.25</v>
          </cell>
          <cell r="T646">
            <v>21.77</v>
          </cell>
          <cell r="U646">
            <v>21.71</v>
          </cell>
          <cell r="V646" t="str">
            <v>-</v>
          </cell>
          <cell r="AC646">
            <v>28.954371584699455</v>
          </cell>
          <cell r="AD646">
            <v>28.224237442922377</v>
          </cell>
          <cell r="AE646">
            <v>28.013698630136986</v>
          </cell>
          <cell r="AF646">
            <v>27.140410958904109</v>
          </cell>
          <cell r="AG646">
            <v>26.32016393442623</v>
          </cell>
          <cell r="AH646">
            <v>25.913543378995435</v>
          </cell>
          <cell r="AI646" t="str">
            <v>-</v>
          </cell>
        </row>
        <row r="647">
          <cell r="B647">
            <v>42282</v>
          </cell>
          <cell r="C647">
            <v>35.29</v>
          </cell>
          <cell r="D647">
            <v>34.880000000000003</v>
          </cell>
          <cell r="E647">
            <v>34.15</v>
          </cell>
          <cell r="F647">
            <v>32.71</v>
          </cell>
          <cell r="G647">
            <v>31.34</v>
          </cell>
          <cell r="H647">
            <v>30.41</v>
          </cell>
          <cell r="I647" t="str">
            <v>-</v>
          </cell>
          <cell r="J647" t="str">
            <v>-</v>
          </cell>
          <cell r="K647" t="str">
            <v>-</v>
          </cell>
          <cell r="L647" t="str">
            <v>-</v>
          </cell>
          <cell r="M647" t="str">
            <v>-</v>
          </cell>
          <cell r="O647">
            <v>42282</v>
          </cell>
          <cell r="P647">
            <v>23.68</v>
          </cell>
          <cell r="Q647">
            <v>22.8</v>
          </cell>
          <cell r="R647">
            <v>22.9</v>
          </cell>
          <cell r="S647">
            <v>22.3</v>
          </cell>
          <cell r="T647">
            <v>21.74</v>
          </cell>
          <cell r="U647">
            <v>21.58</v>
          </cell>
          <cell r="V647" t="str">
            <v>-</v>
          </cell>
          <cell r="AC647">
            <v>29.072622950819671</v>
          </cell>
          <cell r="AD647">
            <v>28.404237442922373</v>
          </cell>
          <cell r="AE647">
            <v>28.139726027397259</v>
          </cell>
          <cell r="AF647">
            <v>27.148493150684935</v>
          </cell>
          <cell r="AG647">
            <v>26.233989071038248</v>
          </cell>
          <cell r="AH647">
            <v>25.708730593607303</v>
          </cell>
          <cell r="AI647" t="str">
            <v>-</v>
          </cell>
        </row>
        <row r="648">
          <cell r="B648">
            <v>42281</v>
          </cell>
          <cell r="C648">
            <v>35.340000000000003</v>
          </cell>
          <cell r="D648">
            <v>34.770000000000003</v>
          </cell>
          <cell r="E648">
            <v>34.07</v>
          </cell>
          <cell r="F648">
            <v>32.619999999999997</v>
          </cell>
          <cell r="G648">
            <v>31.2</v>
          </cell>
          <cell r="H648">
            <v>30.33</v>
          </cell>
          <cell r="I648" t="str">
            <v>-</v>
          </cell>
          <cell r="J648" t="str">
            <v>-</v>
          </cell>
          <cell r="K648" t="str">
            <v>-</v>
          </cell>
          <cell r="L648" t="str">
            <v>-</v>
          </cell>
          <cell r="M648" t="str">
            <v>-</v>
          </cell>
          <cell r="O648">
            <v>42281</v>
          </cell>
          <cell r="P648">
            <v>23.89</v>
          </cell>
          <cell r="Q648">
            <v>22.73</v>
          </cell>
          <cell r="R648">
            <v>22.85</v>
          </cell>
          <cell r="S648">
            <v>22.25</v>
          </cell>
          <cell r="T648">
            <v>21.64</v>
          </cell>
          <cell r="U648">
            <v>21.53</v>
          </cell>
          <cell r="V648" t="str">
            <v>-</v>
          </cell>
          <cell r="AC648">
            <v>29.208306010928961</v>
          </cell>
          <cell r="AD648">
            <v>28.315680365296803</v>
          </cell>
          <cell r="AE648">
            <v>28.075753424657535</v>
          </cell>
          <cell r="AF648">
            <v>27.079863013698628</v>
          </cell>
          <cell r="AG648">
            <v>26.115264116575588</v>
          </cell>
          <cell r="AH648">
            <v>25.644703196347031</v>
          </cell>
          <cell r="AI648" t="str">
            <v>-</v>
          </cell>
        </row>
        <row r="649">
          <cell r="B649">
            <v>42280</v>
          </cell>
          <cell r="C649">
            <v>35.340000000000003</v>
          </cell>
          <cell r="D649">
            <v>34.770000000000003</v>
          </cell>
          <cell r="E649">
            <v>34.07</v>
          </cell>
          <cell r="F649">
            <v>32.619999999999997</v>
          </cell>
          <cell r="G649">
            <v>31.2</v>
          </cell>
          <cell r="H649">
            <v>30.33</v>
          </cell>
          <cell r="I649" t="str">
            <v>-</v>
          </cell>
          <cell r="J649" t="str">
            <v>-</v>
          </cell>
          <cell r="K649" t="str">
            <v>-</v>
          </cell>
          <cell r="L649" t="str">
            <v>-</v>
          </cell>
          <cell r="M649" t="str">
            <v>-</v>
          </cell>
          <cell r="O649">
            <v>42280</v>
          </cell>
          <cell r="P649">
            <v>23.89</v>
          </cell>
          <cell r="Q649">
            <v>22.73</v>
          </cell>
          <cell r="R649">
            <v>22.85</v>
          </cell>
          <cell r="S649">
            <v>22.25</v>
          </cell>
          <cell r="T649">
            <v>21.64</v>
          </cell>
          <cell r="U649">
            <v>21.53</v>
          </cell>
          <cell r="V649" t="str">
            <v>-</v>
          </cell>
          <cell r="AC649">
            <v>29.208306010928961</v>
          </cell>
          <cell r="AD649">
            <v>28.315680365296803</v>
          </cell>
          <cell r="AE649">
            <v>28.075753424657535</v>
          </cell>
          <cell r="AF649">
            <v>27.079863013698628</v>
          </cell>
          <cell r="AG649">
            <v>26.115264116575588</v>
          </cell>
          <cell r="AH649">
            <v>25.644703196347031</v>
          </cell>
          <cell r="AI649" t="str">
            <v>-</v>
          </cell>
        </row>
        <row r="650">
          <cell r="B650">
            <v>42279</v>
          </cell>
          <cell r="C650">
            <v>35.340000000000003</v>
          </cell>
          <cell r="D650">
            <v>34.770000000000003</v>
          </cell>
          <cell r="E650">
            <v>34.07</v>
          </cell>
          <cell r="F650">
            <v>32.619999999999997</v>
          </cell>
          <cell r="G650">
            <v>31.2</v>
          </cell>
          <cell r="H650">
            <v>30.33</v>
          </cell>
          <cell r="I650" t="str">
            <v>-</v>
          </cell>
          <cell r="J650" t="str">
            <v>-</v>
          </cell>
          <cell r="K650" t="str">
            <v>-</v>
          </cell>
          <cell r="L650" t="str">
            <v>-</v>
          </cell>
          <cell r="M650" t="str">
            <v>-</v>
          </cell>
          <cell r="O650">
            <v>42279</v>
          </cell>
          <cell r="P650">
            <v>23.89</v>
          </cell>
          <cell r="Q650">
            <v>22.73</v>
          </cell>
          <cell r="R650">
            <v>22.85</v>
          </cell>
          <cell r="S650">
            <v>22.25</v>
          </cell>
          <cell r="T650">
            <v>21.64</v>
          </cell>
          <cell r="U650">
            <v>21.53</v>
          </cell>
          <cell r="V650" t="str">
            <v>-</v>
          </cell>
          <cell r="AC650">
            <v>29.208306010928961</v>
          </cell>
          <cell r="AD650">
            <v>28.315680365296803</v>
          </cell>
          <cell r="AE650">
            <v>28.075753424657535</v>
          </cell>
          <cell r="AF650">
            <v>27.079863013698628</v>
          </cell>
          <cell r="AG650">
            <v>26.115264116575588</v>
          </cell>
          <cell r="AH650">
            <v>25.644703196347031</v>
          </cell>
          <cell r="AI650" t="str">
            <v>-</v>
          </cell>
        </row>
        <row r="651">
          <cell r="B651">
            <v>42278</v>
          </cell>
          <cell r="C651">
            <v>35.26</v>
          </cell>
          <cell r="D651">
            <v>34.799999999999997</v>
          </cell>
          <cell r="E651">
            <v>34.090000000000003</v>
          </cell>
          <cell r="F651">
            <v>32.630000000000003</v>
          </cell>
          <cell r="G651">
            <v>31.25</v>
          </cell>
          <cell r="H651">
            <v>30.46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O651">
            <v>42278</v>
          </cell>
          <cell r="P651">
            <v>23.55</v>
          </cell>
          <cell r="Q651">
            <v>22.54</v>
          </cell>
          <cell r="R651">
            <v>22.74</v>
          </cell>
          <cell r="S651">
            <v>22.23</v>
          </cell>
          <cell r="T651">
            <v>21.77</v>
          </cell>
          <cell r="U651">
            <v>21.71</v>
          </cell>
          <cell r="V651" t="str">
            <v>-</v>
          </cell>
          <cell r="AC651">
            <v>28.989071038251367</v>
          </cell>
          <cell r="AD651">
            <v>28.227744292237439</v>
          </cell>
          <cell r="AE651">
            <v>28.026301369863017</v>
          </cell>
          <cell r="AF651">
            <v>27.073835616438362</v>
          </cell>
          <cell r="AG651">
            <v>26.207814207650273</v>
          </cell>
          <cell r="AH651">
            <v>25.801324200913243</v>
          </cell>
          <cell r="AI651" t="str">
            <v>-</v>
          </cell>
        </row>
        <row r="652">
          <cell r="B652">
            <v>42277</v>
          </cell>
          <cell r="C652">
            <v>35.270000000000003</v>
          </cell>
          <cell r="D652">
            <v>34.64</v>
          </cell>
          <cell r="E652">
            <v>33.92</v>
          </cell>
          <cell r="F652">
            <v>32.409999999999997</v>
          </cell>
          <cell r="G652">
            <v>30.98</v>
          </cell>
          <cell r="H652">
            <v>30.16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O652">
            <v>42277</v>
          </cell>
          <cell r="P652">
            <v>24.33</v>
          </cell>
          <cell r="Q652">
            <v>23.27</v>
          </cell>
          <cell r="R652">
            <v>23.61</v>
          </cell>
          <cell r="S652">
            <v>23.08</v>
          </cell>
          <cell r="T652">
            <v>22.41</v>
          </cell>
          <cell r="U652">
            <v>22.32</v>
          </cell>
          <cell r="V652" t="str">
            <v>-</v>
          </cell>
          <cell r="AC652">
            <v>29.411420765027319</v>
          </cell>
          <cell r="AD652">
            <v>28.544849315068493</v>
          </cell>
          <cell r="AE652">
            <v>28.411917808219179</v>
          </cell>
          <cell r="AF652">
            <v>27.425479452054791</v>
          </cell>
          <cell r="AG652">
            <v>26.421821493624773</v>
          </cell>
          <cell r="AH652">
            <v>25.985826484018265</v>
          </cell>
          <cell r="AI652" t="str">
            <v>-</v>
          </cell>
        </row>
        <row r="653">
          <cell r="B653">
            <v>42276</v>
          </cell>
          <cell r="C653">
            <v>36.18</v>
          </cell>
          <cell r="D653">
            <v>35.799999999999997</v>
          </cell>
          <cell r="E653">
            <v>35.28</v>
          </cell>
          <cell r="F653">
            <v>33.72</v>
          </cell>
          <cell r="G653">
            <v>32.200000000000003</v>
          </cell>
          <cell r="H653">
            <v>31.35</v>
          </cell>
          <cell r="I653" t="str">
            <v>-</v>
          </cell>
          <cell r="J653" t="str">
            <v>-</v>
          </cell>
          <cell r="K653" t="str">
            <v>-</v>
          </cell>
          <cell r="L653" t="str">
            <v>-</v>
          </cell>
          <cell r="M653" t="str">
            <v>-</v>
          </cell>
          <cell r="O653">
            <v>42276</v>
          </cell>
          <cell r="P653">
            <v>24.2</v>
          </cell>
          <cell r="Q653">
            <v>23.32</v>
          </cell>
          <cell r="R653">
            <v>23.81</v>
          </cell>
          <cell r="S653">
            <v>23.35</v>
          </cell>
          <cell r="T653">
            <v>22.73</v>
          </cell>
          <cell r="U653">
            <v>22.63</v>
          </cell>
          <cell r="V653" t="str">
            <v>-</v>
          </cell>
          <cell r="AC653">
            <v>29.764480874316941</v>
          </cell>
          <cell r="AD653">
            <v>29.109808219178081</v>
          </cell>
          <cell r="AE653">
            <v>29.152191780821916</v>
          </cell>
          <cell r="AF653">
            <v>28.179863013698633</v>
          </cell>
          <cell r="AG653">
            <v>27.16313296903461</v>
          </cell>
          <cell r="AH653">
            <v>26.707296803652966</v>
          </cell>
          <cell r="AI653" t="str">
            <v>-</v>
          </cell>
        </row>
        <row r="654">
          <cell r="B654">
            <v>42275</v>
          </cell>
          <cell r="C654">
            <v>36.380000000000003</v>
          </cell>
          <cell r="D654">
            <v>35.28</v>
          </cell>
          <cell r="E654">
            <v>34.79</v>
          </cell>
          <cell r="F654">
            <v>33.25</v>
          </cell>
          <cell r="G654">
            <v>31.75</v>
          </cell>
          <cell r="H654">
            <v>30.9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O654">
            <v>42275</v>
          </cell>
          <cell r="P654">
            <v>24.27</v>
          </cell>
          <cell r="Q654">
            <v>22.95</v>
          </cell>
          <cell r="R654">
            <v>23.42</v>
          </cell>
          <cell r="S654">
            <v>22.98</v>
          </cell>
          <cell r="T654">
            <v>22.36</v>
          </cell>
          <cell r="U654">
            <v>22.26</v>
          </cell>
          <cell r="V654" t="str">
            <v>-</v>
          </cell>
          <cell r="AC654">
            <v>29.894863387978148</v>
          </cell>
          <cell r="AD654">
            <v>28.670219178082192</v>
          </cell>
          <cell r="AE654">
            <v>28.715616438356165</v>
          </cell>
          <cell r="AF654">
            <v>27.763287671232881</v>
          </cell>
          <cell r="AG654">
            <v>26.755683060109288</v>
          </cell>
          <cell r="AH654">
            <v>26.299890410958906</v>
          </cell>
          <cell r="AI654" t="str">
            <v>-</v>
          </cell>
        </row>
        <row r="655">
          <cell r="B655">
            <v>42274</v>
          </cell>
          <cell r="C655">
            <v>36.56</v>
          </cell>
          <cell r="D655">
            <v>35.93</v>
          </cell>
          <cell r="E655">
            <v>35.18</v>
          </cell>
          <cell r="F655">
            <v>33.67</v>
          </cell>
          <cell r="G655">
            <v>32.17</v>
          </cell>
          <cell r="H655">
            <v>31.34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O655">
            <v>42274</v>
          </cell>
          <cell r="P655">
            <v>24.21</v>
          </cell>
          <cell r="Q655">
            <v>23.13</v>
          </cell>
          <cell r="R655">
            <v>23.6</v>
          </cell>
          <cell r="S655">
            <v>23.17</v>
          </cell>
          <cell r="T655">
            <v>22.56</v>
          </cell>
          <cell r="U655">
            <v>22.47</v>
          </cell>
          <cell r="V655" t="str">
            <v>-</v>
          </cell>
          <cell r="AC655">
            <v>29.94633879781421</v>
          </cell>
          <cell r="AD655">
            <v>29.06826484018265</v>
          </cell>
          <cell r="AE655">
            <v>28.993424657534245</v>
          </cell>
          <cell r="AF655">
            <v>28.060410958904111</v>
          </cell>
          <cell r="AG655">
            <v>27.058670309653916</v>
          </cell>
          <cell r="AH655">
            <v>26.617433789954337</v>
          </cell>
          <cell r="AI655" t="str">
            <v>-</v>
          </cell>
        </row>
        <row r="656">
          <cell r="B656">
            <v>42273</v>
          </cell>
          <cell r="C656">
            <v>36.56</v>
          </cell>
          <cell r="D656">
            <v>35.93</v>
          </cell>
          <cell r="E656">
            <v>35.18</v>
          </cell>
          <cell r="F656">
            <v>33.67</v>
          </cell>
          <cell r="G656">
            <v>32.17</v>
          </cell>
          <cell r="H656">
            <v>31.34</v>
          </cell>
          <cell r="I656" t="str">
            <v>-</v>
          </cell>
          <cell r="J656" t="str">
            <v>-</v>
          </cell>
          <cell r="K656" t="str">
            <v>-</v>
          </cell>
          <cell r="L656" t="str">
            <v>-</v>
          </cell>
          <cell r="M656" t="str">
            <v>-</v>
          </cell>
          <cell r="O656">
            <v>42273</v>
          </cell>
          <cell r="P656">
            <v>24.21</v>
          </cell>
          <cell r="Q656">
            <v>23.13</v>
          </cell>
          <cell r="R656">
            <v>23.6</v>
          </cell>
          <cell r="S656">
            <v>23.17</v>
          </cell>
          <cell r="T656">
            <v>22.56</v>
          </cell>
          <cell r="U656">
            <v>22.47</v>
          </cell>
          <cell r="V656" t="str">
            <v>-</v>
          </cell>
          <cell r="AC656">
            <v>29.94633879781421</v>
          </cell>
          <cell r="AD656">
            <v>29.06826484018265</v>
          </cell>
          <cell r="AE656">
            <v>28.993424657534245</v>
          </cell>
          <cell r="AF656">
            <v>28.060410958904111</v>
          </cell>
          <cell r="AG656">
            <v>27.058670309653916</v>
          </cell>
          <cell r="AH656">
            <v>26.617433789954337</v>
          </cell>
          <cell r="AI656" t="str">
            <v>-</v>
          </cell>
        </row>
        <row r="657">
          <cell r="B657">
            <v>42272</v>
          </cell>
          <cell r="C657">
            <v>36.56</v>
          </cell>
          <cell r="D657">
            <v>35.93</v>
          </cell>
          <cell r="E657">
            <v>35.18</v>
          </cell>
          <cell r="F657">
            <v>33.67</v>
          </cell>
          <cell r="G657">
            <v>32.17</v>
          </cell>
          <cell r="H657">
            <v>31.34</v>
          </cell>
          <cell r="I657" t="str">
            <v>-</v>
          </cell>
          <cell r="J657" t="str">
            <v>-</v>
          </cell>
          <cell r="K657" t="str">
            <v>-</v>
          </cell>
          <cell r="L657" t="str">
            <v>-</v>
          </cell>
          <cell r="M657" t="str">
            <v>-</v>
          </cell>
          <cell r="O657">
            <v>42272</v>
          </cell>
          <cell r="P657">
            <v>24.21</v>
          </cell>
          <cell r="Q657">
            <v>23.13</v>
          </cell>
          <cell r="R657">
            <v>23.6</v>
          </cell>
          <cell r="S657">
            <v>23.17</v>
          </cell>
          <cell r="T657">
            <v>22.56</v>
          </cell>
          <cell r="U657">
            <v>22.47</v>
          </cell>
          <cell r="V657" t="str">
            <v>-</v>
          </cell>
          <cell r="AC657">
            <v>29.94633879781421</v>
          </cell>
          <cell r="AD657">
            <v>29.06826484018265</v>
          </cell>
          <cell r="AE657">
            <v>28.993424657534245</v>
          </cell>
          <cell r="AF657">
            <v>28.060410958904111</v>
          </cell>
          <cell r="AG657">
            <v>27.058670309653916</v>
          </cell>
          <cell r="AH657">
            <v>26.617433789954337</v>
          </cell>
          <cell r="AI657" t="str">
            <v>-</v>
          </cell>
        </row>
        <row r="658">
          <cell r="B658">
            <v>42271</v>
          </cell>
          <cell r="C658">
            <v>36.44</v>
          </cell>
          <cell r="D658">
            <v>35.74</v>
          </cell>
          <cell r="E658">
            <v>34.950000000000003</v>
          </cell>
          <cell r="F658">
            <v>33.380000000000003</v>
          </cell>
          <cell r="G658">
            <v>31.92</v>
          </cell>
          <cell r="H658">
            <v>31.05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O658">
            <v>42271</v>
          </cell>
          <cell r="P658">
            <v>24.02</v>
          </cell>
          <cell r="Q658">
            <v>22.93</v>
          </cell>
          <cell r="R658">
            <v>23.38</v>
          </cell>
          <cell r="S658">
            <v>22.89</v>
          </cell>
          <cell r="T658">
            <v>22.27</v>
          </cell>
          <cell r="U658">
            <v>22.16</v>
          </cell>
          <cell r="V658" t="str">
            <v>-</v>
          </cell>
          <cell r="AC658">
            <v>29.78885245901639</v>
          </cell>
          <cell r="AD658">
            <v>28.872904109589044</v>
          </cell>
          <cell r="AE658">
            <v>28.76876712328767</v>
          </cell>
          <cell r="AF658">
            <v>27.775753424657537</v>
          </cell>
          <cell r="AG658">
            <v>26.787395264116576</v>
          </cell>
          <cell r="AH658">
            <v>26.316785388127855</v>
          </cell>
          <cell r="AI658" t="str">
            <v>-</v>
          </cell>
        </row>
        <row r="659">
          <cell r="B659">
            <v>42270</v>
          </cell>
          <cell r="C659">
            <v>36.840000000000003</v>
          </cell>
          <cell r="D659">
            <v>36.22</v>
          </cell>
          <cell r="E659">
            <v>35.369999999999997</v>
          </cell>
          <cell r="F659">
            <v>33.89</v>
          </cell>
          <cell r="G659">
            <v>32.409999999999997</v>
          </cell>
          <cell r="H659">
            <v>31.56</v>
          </cell>
          <cell r="I659" t="str">
            <v>-</v>
          </cell>
          <cell r="J659" t="str">
            <v>-</v>
          </cell>
          <cell r="K659" t="str">
            <v>-</v>
          </cell>
          <cell r="L659" t="str">
            <v>-</v>
          </cell>
          <cell r="M659" t="str">
            <v>-</v>
          </cell>
          <cell r="O659">
            <v>42270</v>
          </cell>
          <cell r="P659">
            <v>24.32</v>
          </cell>
          <cell r="Q659">
            <v>23.29</v>
          </cell>
          <cell r="R659">
            <v>23.67</v>
          </cell>
          <cell r="S659">
            <v>23.24</v>
          </cell>
          <cell r="T659">
            <v>22.65</v>
          </cell>
          <cell r="U659">
            <v>22.54</v>
          </cell>
          <cell r="V659" t="str">
            <v>-</v>
          </cell>
          <cell r="AC659">
            <v>30.135300546448086</v>
          </cell>
          <cell r="AD659">
            <v>29.288575342465752</v>
          </cell>
          <cell r="AE659">
            <v>29.119315068493147</v>
          </cell>
          <cell r="AF659">
            <v>28.200273972602741</v>
          </cell>
          <cell r="AG659">
            <v>27.218888888888884</v>
          </cell>
          <cell r="AH659">
            <v>26.757570776255708</v>
          </cell>
          <cell r="AI659" t="str">
            <v>-</v>
          </cell>
        </row>
        <row r="660">
          <cell r="B660">
            <v>42269</v>
          </cell>
          <cell r="C660">
            <v>36.700000000000003</v>
          </cell>
          <cell r="D660">
            <v>36.47</v>
          </cell>
          <cell r="E660">
            <v>35.21</v>
          </cell>
          <cell r="F660">
            <v>33.69</v>
          </cell>
          <cell r="G660">
            <v>32.159999999999997</v>
          </cell>
          <cell r="H660">
            <v>31.31</v>
          </cell>
          <cell r="I660" t="str">
            <v>-</v>
          </cell>
          <cell r="J660" t="str">
            <v>-</v>
          </cell>
          <cell r="K660" t="str">
            <v>-</v>
          </cell>
          <cell r="L660" t="str">
            <v>-</v>
          </cell>
          <cell r="M660" t="str">
            <v>-</v>
          </cell>
          <cell r="O660">
            <v>42269</v>
          </cell>
          <cell r="P660">
            <v>24.21</v>
          </cell>
          <cell r="Q660">
            <v>23.19</v>
          </cell>
          <cell r="R660">
            <v>23.23</v>
          </cell>
          <cell r="S660">
            <v>23.09</v>
          </cell>
          <cell r="T660">
            <v>22.46</v>
          </cell>
          <cell r="U660">
            <v>22.34</v>
          </cell>
          <cell r="V660" t="str">
            <v>-</v>
          </cell>
          <cell r="AC660">
            <v>30.011366120218582</v>
          </cell>
          <cell r="AD660">
            <v>29.3509497716895</v>
          </cell>
          <cell r="AE660">
            <v>28.809726027397261</v>
          </cell>
          <cell r="AF660">
            <v>28.02698630136986</v>
          </cell>
          <cell r="AG660">
            <v>27.000801457194896</v>
          </cell>
          <cell r="AH660">
            <v>26.534191780821917</v>
          </cell>
          <cell r="AI660" t="str">
            <v>-</v>
          </cell>
        </row>
        <row r="661">
          <cell r="B661">
            <v>42268</v>
          </cell>
          <cell r="C661">
            <v>36.74</v>
          </cell>
          <cell r="D661">
            <v>36.590000000000003</v>
          </cell>
          <cell r="E661">
            <v>35.979999999999997</v>
          </cell>
          <cell r="F661">
            <v>34.229999999999997</v>
          </cell>
          <cell r="G661">
            <v>32.65</v>
          </cell>
          <cell r="H661">
            <v>31.79</v>
          </cell>
          <cell r="I661" t="str">
            <v>-</v>
          </cell>
          <cell r="J661" t="str">
            <v>-</v>
          </cell>
          <cell r="K661" t="str">
            <v>-</v>
          </cell>
          <cell r="L661" t="str">
            <v>-</v>
          </cell>
          <cell r="M661" t="str">
            <v>-</v>
          </cell>
          <cell r="O661">
            <v>42268</v>
          </cell>
          <cell r="P661">
            <v>23.97</v>
          </cell>
          <cell r="Q661">
            <v>23.68</v>
          </cell>
          <cell r="R661">
            <v>24.22</v>
          </cell>
          <cell r="S661">
            <v>23.4</v>
          </cell>
          <cell r="T661">
            <v>22.65</v>
          </cell>
          <cell r="U661">
            <v>22.4</v>
          </cell>
          <cell r="V661" t="str">
            <v>-</v>
          </cell>
          <cell r="AC661">
            <v>29.901420765027325</v>
          </cell>
          <cell r="AD661">
            <v>29.669296803652969</v>
          </cell>
          <cell r="AE661">
            <v>29.697260273972603</v>
          </cell>
          <cell r="AF661">
            <v>28.444109589041094</v>
          </cell>
          <cell r="AG661">
            <v>27.331238615664841</v>
          </cell>
          <cell r="AH661">
            <v>26.790575342465754</v>
          </cell>
          <cell r="AI661" t="str">
            <v>-</v>
          </cell>
        </row>
        <row r="662">
          <cell r="B662">
            <v>42267</v>
          </cell>
          <cell r="C662">
            <v>37.17</v>
          </cell>
          <cell r="D662">
            <v>36.43</v>
          </cell>
          <cell r="E662">
            <v>36.29</v>
          </cell>
          <cell r="F662">
            <v>34.75</v>
          </cell>
          <cell r="G662">
            <v>33.32</v>
          </cell>
          <cell r="H662">
            <v>32.56</v>
          </cell>
          <cell r="I662" t="str">
            <v>-</v>
          </cell>
          <cell r="J662" t="str">
            <v>-</v>
          </cell>
          <cell r="K662" t="str">
            <v>-</v>
          </cell>
          <cell r="L662" t="str">
            <v>-</v>
          </cell>
          <cell r="M662" t="str">
            <v>-</v>
          </cell>
          <cell r="O662">
            <v>42267</v>
          </cell>
          <cell r="P662">
            <v>24.37</v>
          </cell>
          <cell r="Q662">
            <v>24.22</v>
          </cell>
          <cell r="R662">
            <v>24.43</v>
          </cell>
          <cell r="S662">
            <v>23.69</v>
          </cell>
          <cell r="T662">
            <v>23.05</v>
          </cell>
          <cell r="U662">
            <v>22.81</v>
          </cell>
          <cell r="V662" t="str">
            <v>-</v>
          </cell>
          <cell r="AC662">
            <v>30.315355191256831</v>
          </cell>
          <cell r="AD662">
            <v>29.884547945205476</v>
          </cell>
          <cell r="AE662">
            <v>29.953835616438354</v>
          </cell>
          <cell r="AF662">
            <v>28.841232876712329</v>
          </cell>
          <cell r="AG662">
            <v>27.857632058287795</v>
          </cell>
          <cell r="AH662">
            <v>27.368904109589042</v>
          </cell>
          <cell r="AI662" t="str">
            <v>-</v>
          </cell>
        </row>
        <row r="663">
          <cell r="B663">
            <v>42266</v>
          </cell>
          <cell r="C663">
            <v>37.17</v>
          </cell>
          <cell r="D663">
            <v>36.43</v>
          </cell>
          <cell r="E663">
            <v>36.29</v>
          </cell>
          <cell r="F663">
            <v>34.75</v>
          </cell>
          <cell r="G663">
            <v>33.32</v>
          </cell>
          <cell r="H663">
            <v>32.56</v>
          </cell>
          <cell r="I663" t="str">
            <v>-</v>
          </cell>
          <cell r="J663" t="str">
            <v>-</v>
          </cell>
          <cell r="K663" t="str">
            <v>-</v>
          </cell>
          <cell r="L663" t="str">
            <v>-</v>
          </cell>
          <cell r="M663" t="str">
            <v>-</v>
          </cell>
          <cell r="O663">
            <v>42266</v>
          </cell>
          <cell r="P663">
            <v>24.37</v>
          </cell>
          <cell r="Q663">
            <v>24.22</v>
          </cell>
          <cell r="R663">
            <v>24.43</v>
          </cell>
          <cell r="S663">
            <v>23.69</v>
          </cell>
          <cell r="T663">
            <v>23.05</v>
          </cell>
          <cell r="U663">
            <v>22.81</v>
          </cell>
          <cell r="V663" t="str">
            <v>-</v>
          </cell>
          <cell r="AC663">
            <v>30.315355191256831</v>
          </cell>
          <cell r="AD663">
            <v>29.884547945205476</v>
          </cell>
          <cell r="AE663">
            <v>29.953835616438354</v>
          </cell>
          <cell r="AF663">
            <v>28.841232876712329</v>
          </cell>
          <cell r="AG663">
            <v>27.857632058287795</v>
          </cell>
          <cell r="AH663">
            <v>27.368904109589042</v>
          </cell>
          <cell r="AI663" t="str">
            <v>-</v>
          </cell>
        </row>
        <row r="664">
          <cell r="B664">
            <v>42265</v>
          </cell>
          <cell r="C664">
            <v>37.17</v>
          </cell>
          <cell r="D664">
            <v>36.43</v>
          </cell>
          <cell r="E664">
            <v>36.29</v>
          </cell>
          <cell r="F664">
            <v>34.75</v>
          </cell>
          <cell r="G664">
            <v>33.32</v>
          </cell>
          <cell r="H664">
            <v>32.56</v>
          </cell>
          <cell r="I664" t="str">
            <v>-</v>
          </cell>
          <cell r="J664" t="str">
            <v>-</v>
          </cell>
          <cell r="K664" t="str">
            <v>-</v>
          </cell>
          <cell r="L664" t="str">
            <v>-</v>
          </cell>
          <cell r="M664" t="str">
            <v>-</v>
          </cell>
          <cell r="O664">
            <v>42265</v>
          </cell>
          <cell r="P664">
            <v>24.37</v>
          </cell>
          <cell r="Q664">
            <v>24.22</v>
          </cell>
          <cell r="R664">
            <v>24.43</v>
          </cell>
          <cell r="S664">
            <v>23.69</v>
          </cell>
          <cell r="T664">
            <v>23.05</v>
          </cell>
          <cell r="U664">
            <v>22.81</v>
          </cell>
          <cell r="V664" t="str">
            <v>-</v>
          </cell>
          <cell r="AC664">
            <v>30.315355191256831</v>
          </cell>
          <cell r="AD664">
            <v>29.884547945205476</v>
          </cell>
          <cell r="AE664">
            <v>29.953835616438354</v>
          </cell>
          <cell r="AF664">
            <v>28.841232876712329</v>
          </cell>
          <cell r="AG664">
            <v>27.857632058287795</v>
          </cell>
          <cell r="AH664">
            <v>27.368904109589042</v>
          </cell>
          <cell r="AI664" t="str">
            <v>-</v>
          </cell>
        </row>
        <row r="665">
          <cell r="B665">
            <v>42264</v>
          </cell>
          <cell r="C665">
            <v>37.28</v>
          </cell>
          <cell r="D665">
            <v>36.24</v>
          </cell>
          <cell r="E665">
            <v>36.15</v>
          </cell>
          <cell r="F665">
            <v>34.51</v>
          </cell>
          <cell r="G665">
            <v>33.06</v>
          </cell>
          <cell r="H665">
            <v>32.28</v>
          </cell>
          <cell r="I665" t="str">
            <v>-</v>
          </cell>
          <cell r="J665" t="str">
            <v>-</v>
          </cell>
          <cell r="K665" t="str">
            <v>-</v>
          </cell>
          <cell r="L665" t="str">
            <v>-</v>
          </cell>
          <cell r="M665" t="str">
            <v>-</v>
          </cell>
          <cell r="O665">
            <v>42264</v>
          </cell>
          <cell r="P665">
            <v>24.4</v>
          </cell>
          <cell r="Q665">
            <v>24.19</v>
          </cell>
          <cell r="R665">
            <v>24.38</v>
          </cell>
          <cell r="S665">
            <v>23.63</v>
          </cell>
          <cell r="T665">
            <v>23.03</v>
          </cell>
          <cell r="U665">
            <v>22.84</v>
          </cell>
          <cell r="V665" t="str">
            <v>-</v>
          </cell>
          <cell r="AC665">
            <v>30.382513661202186</v>
          </cell>
          <cell r="AD665">
            <v>29.780319634703201</v>
          </cell>
          <cell r="AE665">
            <v>29.861917808219179</v>
          </cell>
          <cell r="AF665">
            <v>28.69739726027397</v>
          </cell>
          <cell r="AG665">
            <v>27.725282331511842</v>
          </cell>
          <cell r="AH665">
            <v>27.253954337899543</v>
          </cell>
          <cell r="AI665" t="str">
            <v>-</v>
          </cell>
        </row>
        <row r="666">
          <cell r="B666">
            <v>42263</v>
          </cell>
          <cell r="C666">
            <v>37.340000000000003</v>
          </cell>
          <cell r="D666">
            <v>36.61</v>
          </cell>
          <cell r="E666">
            <v>36.700000000000003</v>
          </cell>
          <cell r="F666">
            <v>35.06</v>
          </cell>
          <cell r="G666">
            <v>33.58</v>
          </cell>
          <cell r="H666">
            <v>32.799999999999997</v>
          </cell>
          <cell r="I666" t="str">
            <v>-</v>
          </cell>
          <cell r="J666" t="str">
            <v>-</v>
          </cell>
          <cell r="K666" t="str">
            <v>-</v>
          </cell>
          <cell r="L666" t="str">
            <v>-</v>
          </cell>
          <cell r="M666" t="str">
            <v>-</v>
          </cell>
          <cell r="O666">
            <v>42263</v>
          </cell>
          <cell r="P666">
            <v>24.54</v>
          </cell>
          <cell r="Q666">
            <v>24.63</v>
          </cell>
          <cell r="R666">
            <v>24.93</v>
          </cell>
          <cell r="S666">
            <v>24.25</v>
          </cell>
          <cell r="T666">
            <v>23.65</v>
          </cell>
          <cell r="U666">
            <v>23.5</v>
          </cell>
          <cell r="V666" t="str">
            <v>-</v>
          </cell>
          <cell r="AC666">
            <v>30.485355191256829</v>
          </cell>
          <cell r="AD666">
            <v>30.187844748858449</v>
          </cell>
          <cell r="AE666">
            <v>30.411917808219179</v>
          </cell>
          <cell r="AF666">
            <v>29.284794520547948</v>
          </cell>
          <cell r="AG666">
            <v>28.29846994535519</v>
          </cell>
          <cell r="AH666">
            <v>27.848493150684931</v>
          </cell>
          <cell r="AI666" t="str">
            <v>-</v>
          </cell>
        </row>
        <row r="667">
          <cell r="B667">
            <v>42262</v>
          </cell>
          <cell r="C667">
            <v>37.369999999999997</v>
          </cell>
          <cell r="D667">
            <v>36.54</v>
          </cell>
          <cell r="E667">
            <v>36.67</v>
          </cell>
          <cell r="F667">
            <v>34.99</v>
          </cell>
          <cell r="G667">
            <v>33.450000000000003</v>
          </cell>
          <cell r="H667">
            <v>32.6</v>
          </cell>
          <cell r="I667" t="str">
            <v>-</v>
          </cell>
          <cell r="J667" t="str">
            <v>-</v>
          </cell>
          <cell r="K667" t="str">
            <v>-</v>
          </cell>
          <cell r="L667" t="str">
            <v>-</v>
          </cell>
          <cell r="M667" t="str">
            <v>-</v>
          </cell>
          <cell r="O667">
            <v>42262</v>
          </cell>
          <cell r="P667">
            <v>24.53</v>
          </cell>
          <cell r="Q667">
            <v>24.68</v>
          </cell>
          <cell r="R667">
            <v>24.97</v>
          </cell>
          <cell r="S667">
            <v>24.25</v>
          </cell>
          <cell r="T667">
            <v>23.61</v>
          </cell>
          <cell r="U667">
            <v>23.4</v>
          </cell>
          <cell r="V667" t="str">
            <v>-</v>
          </cell>
          <cell r="AC667">
            <v>30.493934426229504</v>
          </cell>
          <cell r="AD667">
            <v>30.182173515981731</v>
          </cell>
          <cell r="AE667">
            <v>30.419315068493152</v>
          </cell>
          <cell r="AF667">
            <v>29.252191780821921</v>
          </cell>
          <cell r="AG667">
            <v>28.21633879781421</v>
          </cell>
          <cell r="AH667">
            <v>27.701735159817353</v>
          </cell>
          <cell r="AI667" t="str">
            <v>-</v>
          </cell>
        </row>
        <row r="668">
          <cell r="B668">
            <v>42261</v>
          </cell>
          <cell r="C668">
            <v>37.56</v>
          </cell>
          <cell r="D668">
            <v>36.200000000000003</v>
          </cell>
          <cell r="E668">
            <v>36.39</v>
          </cell>
          <cell r="F668">
            <v>34.71</v>
          </cell>
          <cell r="G668">
            <v>33.22</v>
          </cell>
          <cell r="H668">
            <v>32.4</v>
          </cell>
          <cell r="I668" t="str">
            <v>-</v>
          </cell>
          <cell r="J668" t="str">
            <v>-</v>
          </cell>
          <cell r="K668" t="str">
            <v>-</v>
          </cell>
          <cell r="L668" t="str">
            <v>-</v>
          </cell>
          <cell r="M668" t="str">
            <v>-</v>
          </cell>
          <cell r="O668">
            <v>42261</v>
          </cell>
          <cell r="P668">
            <v>24.57</v>
          </cell>
          <cell r="Q668">
            <v>24.43</v>
          </cell>
          <cell r="R668">
            <v>24.66</v>
          </cell>
          <cell r="S668">
            <v>23.94</v>
          </cell>
          <cell r="T668">
            <v>23.33</v>
          </cell>
          <cell r="U668">
            <v>23.14</v>
          </cell>
          <cell r="V668" t="str">
            <v>-</v>
          </cell>
          <cell r="AC668">
            <v>30.603606557377052</v>
          </cell>
          <cell r="AD668">
            <v>29.890420091324202</v>
          </cell>
          <cell r="AE668">
            <v>30.123287671232877</v>
          </cell>
          <cell r="AF668">
            <v>28.956164383561646</v>
          </cell>
          <cell r="AG668">
            <v>27.959744990892528</v>
          </cell>
          <cell r="AH668">
            <v>27.469789954337898</v>
          </cell>
          <cell r="AI668" t="str">
            <v>-</v>
          </cell>
        </row>
        <row r="669">
          <cell r="B669">
            <v>42260</v>
          </cell>
          <cell r="C669">
            <v>37.35</v>
          </cell>
          <cell r="D669">
            <v>36.07</v>
          </cell>
          <cell r="E669">
            <v>36.35</v>
          </cell>
          <cell r="F669">
            <v>34.72</v>
          </cell>
          <cell r="G669">
            <v>32.979999999999997</v>
          </cell>
          <cell r="H669">
            <v>32.15</v>
          </cell>
          <cell r="I669" t="str">
            <v>-</v>
          </cell>
          <cell r="J669" t="str">
            <v>-</v>
          </cell>
          <cell r="K669" t="str">
            <v>-</v>
          </cell>
          <cell r="L669" t="str">
            <v>-</v>
          </cell>
          <cell r="M669" t="str">
            <v>-</v>
          </cell>
          <cell r="O669">
            <v>42260</v>
          </cell>
          <cell r="P669">
            <v>24.49</v>
          </cell>
          <cell r="Q669">
            <v>24.36</v>
          </cell>
          <cell r="R669">
            <v>24.56</v>
          </cell>
          <cell r="S669">
            <v>23.76</v>
          </cell>
          <cell r="T669">
            <v>23.1</v>
          </cell>
          <cell r="U669">
            <v>22.9</v>
          </cell>
          <cell r="V669" t="str">
            <v>-</v>
          </cell>
          <cell r="AC669">
            <v>30.463224043715844</v>
          </cell>
          <cell r="AD669">
            <v>29.792584474885846</v>
          </cell>
          <cell r="AE669">
            <v>30.051232876712326</v>
          </cell>
          <cell r="AF669">
            <v>28.864657534246579</v>
          </cell>
          <cell r="AG669">
            <v>27.725063752276867</v>
          </cell>
          <cell r="AH669">
            <v>27.225114155251141</v>
          </cell>
          <cell r="AI669" t="str">
            <v>-</v>
          </cell>
        </row>
        <row r="670">
          <cell r="B670">
            <v>42259</v>
          </cell>
          <cell r="C670">
            <v>37.35</v>
          </cell>
          <cell r="D670">
            <v>36.07</v>
          </cell>
          <cell r="E670">
            <v>36.35</v>
          </cell>
          <cell r="F670">
            <v>34.72</v>
          </cell>
          <cell r="G670">
            <v>32.979999999999997</v>
          </cell>
          <cell r="H670">
            <v>32.15</v>
          </cell>
          <cell r="I670" t="str">
            <v>-</v>
          </cell>
          <cell r="J670" t="str">
            <v>-</v>
          </cell>
          <cell r="K670" t="str">
            <v>-</v>
          </cell>
          <cell r="L670" t="str">
            <v>-</v>
          </cell>
          <cell r="M670" t="str">
            <v>-</v>
          </cell>
          <cell r="O670">
            <v>42259</v>
          </cell>
          <cell r="P670">
            <v>24.49</v>
          </cell>
          <cell r="Q670">
            <v>24.36</v>
          </cell>
          <cell r="R670">
            <v>24.56</v>
          </cell>
          <cell r="S670">
            <v>23.76</v>
          </cell>
          <cell r="T670">
            <v>23.1</v>
          </cell>
          <cell r="U670">
            <v>22.9</v>
          </cell>
          <cell r="V670" t="str">
            <v>-</v>
          </cell>
          <cell r="AC670">
            <v>30.463224043715844</v>
          </cell>
          <cell r="AD670">
            <v>29.792584474885846</v>
          </cell>
          <cell r="AE670">
            <v>30.051232876712326</v>
          </cell>
          <cell r="AF670">
            <v>28.864657534246579</v>
          </cell>
          <cell r="AG670">
            <v>27.725063752276867</v>
          </cell>
          <cell r="AH670">
            <v>27.225114155251141</v>
          </cell>
          <cell r="AI670" t="str">
            <v>-</v>
          </cell>
        </row>
        <row r="671">
          <cell r="B671">
            <v>42258</v>
          </cell>
          <cell r="C671">
            <v>37.35</v>
          </cell>
          <cell r="D671">
            <v>36.07</v>
          </cell>
          <cell r="E671">
            <v>36.35</v>
          </cell>
          <cell r="F671">
            <v>34.72</v>
          </cell>
          <cell r="G671">
            <v>32.979999999999997</v>
          </cell>
          <cell r="H671">
            <v>32.15</v>
          </cell>
          <cell r="I671" t="str">
            <v>-</v>
          </cell>
          <cell r="J671" t="str">
            <v>-</v>
          </cell>
          <cell r="K671" t="str">
            <v>-</v>
          </cell>
          <cell r="L671" t="str">
            <v>-</v>
          </cell>
          <cell r="M671" t="str">
            <v>-</v>
          </cell>
          <cell r="O671">
            <v>42258</v>
          </cell>
          <cell r="P671">
            <v>24.49</v>
          </cell>
          <cell r="Q671">
            <v>24.36</v>
          </cell>
          <cell r="R671">
            <v>24.56</v>
          </cell>
          <cell r="S671">
            <v>23.76</v>
          </cell>
          <cell r="T671">
            <v>23.1</v>
          </cell>
          <cell r="U671">
            <v>22.9</v>
          </cell>
          <cell r="V671" t="str">
            <v>-</v>
          </cell>
          <cell r="AC671">
            <v>30.463224043715844</v>
          </cell>
          <cell r="AD671">
            <v>29.792584474885846</v>
          </cell>
          <cell r="AE671">
            <v>30.051232876712326</v>
          </cell>
          <cell r="AF671">
            <v>28.864657534246579</v>
          </cell>
          <cell r="AG671">
            <v>27.725063752276867</v>
          </cell>
          <cell r="AH671">
            <v>27.225114155251141</v>
          </cell>
          <cell r="AI671" t="str">
            <v>-</v>
          </cell>
        </row>
        <row r="672">
          <cell r="B672">
            <v>42257</v>
          </cell>
          <cell r="C672">
            <v>37.11</v>
          </cell>
          <cell r="D672">
            <v>35.96</v>
          </cell>
          <cell r="E672">
            <v>36.15</v>
          </cell>
          <cell r="F672">
            <v>34.47</v>
          </cell>
          <cell r="G672">
            <v>32.69</v>
          </cell>
          <cell r="H672">
            <v>31.87</v>
          </cell>
          <cell r="I672" t="str">
            <v>-</v>
          </cell>
          <cell r="J672" t="str">
            <v>-</v>
          </cell>
          <cell r="K672" t="str">
            <v>-</v>
          </cell>
          <cell r="L672" t="str">
            <v>-</v>
          </cell>
          <cell r="M672" t="str">
            <v>-</v>
          </cell>
          <cell r="O672">
            <v>42257</v>
          </cell>
          <cell r="P672">
            <v>25.68</v>
          </cell>
          <cell r="Q672">
            <v>25.63</v>
          </cell>
          <cell r="R672">
            <v>25.76</v>
          </cell>
          <cell r="S672">
            <v>24.89</v>
          </cell>
          <cell r="T672">
            <v>24.2</v>
          </cell>
          <cell r="U672">
            <v>23.99</v>
          </cell>
          <cell r="V672" t="str">
            <v>-</v>
          </cell>
          <cell r="AC672">
            <v>30.989016393442625</v>
          </cell>
          <cell r="AD672">
            <v>30.422365296803651</v>
          </cell>
          <cell r="AE672">
            <v>30.599178082191781</v>
          </cell>
          <cell r="AF672">
            <v>29.351917808219177</v>
          </cell>
          <cell r="AG672">
            <v>28.174371584699454</v>
          </cell>
          <cell r="AH672">
            <v>27.674529680365296</v>
          </cell>
          <cell r="AI672" t="str">
            <v>-</v>
          </cell>
        </row>
        <row r="673">
          <cell r="B673">
            <v>42256</v>
          </cell>
          <cell r="C673">
            <v>37.47</v>
          </cell>
          <cell r="D673">
            <v>36.71</v>
          </cell>
          <cell r="E673">
            <v>37.08</v>
          </cell>
          <cell r="F673">
            <v>35.36</v>
          </cell>
          <cell r="G673">
            <v>33.549999999999997</v>
          </cell>
          <cell r="H673">
            <v>32.729999999999997</v>
          </cell>
          <cell r="I673" t="str">
            <v>-</v>
          </cell>
          <cell r="J673" t="str">
            <v>-</v>
          </cell>
          <cell r="K673" t="str">
            <v>-</v>
          </cell>
          <cell r="L673" t="str">
            <v>-</v>
          </cell>
          <cell r="M673" t="str">
            <v>-</v>
          </cell>
          <cell r="O673">
            <v>42256</v>
          </cell>
          <cell r="P673">
            <v>24.48</v>
          </cell>
          <cell r="Q673">
            <v>24.7</v>
          </cell>
          <cell r="R673">
            <v>24.93</v>
          </cell>
          <cell r="S673">
            <v>24.05</v>
          </cell>
          <cell r="T673">
            <v>23.34</v>
          </cell>
          <cell r="U673">
            <v>23.15</v>
          </cell>
          <cell r="V673" t="str">
            <v>-</v>
          </cell>
          <cell r="AC673">
            <v>30.513606557377052</v>
          </cell>
          <cell r="AD673">
            <v>30.271762557077626</v>
          </cell>
          <cell r="AE673">
            <v>30.588904109589041</v>
          </cell>
          <cell r="AF673">
            <v>29.317671232876712</v>
          </cell>
          <cell r="AG673">
            <v>28.119544626593804</v>
          </cell>
          <cell r="AH673">
            <v>27.629415525114155</v>
          </cell>
          <cell r="AI673" t="str">
            <v>-</v>
          </cell>
        </row>
        <row r="674">
          <cell r="B674">
            <v>42255</v>
          </cell>
          <cell r="C674">
            <v>37.64</v>
          </cell>
          <cell r="D674">
            <v>36.51</v>
          </cell>
          <cell r="E674">
            <v>36.58</v>
          </cell>
          <cell r="F674">
            <v>34.56</v>
          </cell>
          <cell r="G674">
            <v>32.770000000000003</v>
          </cell>
          <cell r="H674">
            <v>31.94</v>
          </cell>
          <cell r="I674" t="str">
            <v>-</v>
          </cell>
          <cell r="J674" t="str">
            <v>-</v>
          </cell>
          <cell r="K674" t="str">
            <v>-</v>
          </cell>
          <cell r="L674" t="str">
            <v>-</v>
          </cell>
          <cell r="M674" t="str">
            <v>-</v>
          </cell>
          <cell r="O674">
            <v>42255</v>
          </cell>
          <cell r="P674">
            <v>24.79</v>
          </cell>
          <cell r="Q674">
            <v>24.53</v>
          </cell>
          <cell r="R674">
            <v>24.51</v>
          </cell>
          <cell r="S674">
            <v>23.49</v>
          </cell>
          <cell r="T674">
            <v>22.78</v>
          </cell>
          <cell r="U674">
            <v>22.59</v>
          </cell>
          <cell r="V674" t="str">
            <v>-</v>
          </cell>
          <cell r="AC674">
            <v>30.758579234972675</v>
          </cell>
          <cell r="AD674">
            <v>30.087844748858451</v>
          </cell>
          <cell r="AE674">
            <v>30.13164383561644</v>
          </cell>
          <cell r="AF674">
            <v>28.645890410958906</v>
          </cell>
          <cell r="AG674">
            <v>27.456557377049183</v>
          </cell>
          <cell r="AH674">
            <v>26.961872146118722</v>
          </cell>
          <cell r="AI674" t="str">
            <v>-</v>
          </cell>
        </row>
        <row r="675">
          <cell r="B675">
            <v>42254</v>
          </cell>
          <cell r="C675">
            <v>37.9</v>
          </cell>
          <cell r="D675">
            <v>37.04</v>
          </cell>
          <cell r="E675">
            <v>36.909999999999997</v>
          </cell>
          <cell r="F675">
            <v>34.840000000000003</v>
          </cell>
          <cell r="G675">
            <v>33.020000000000003</v>
          </cell>
          <cell r="H675">
            <v>32.19</v>
          </cell>
          <cell r="I675" t="str">
            <v>-</v>
          </cell>
          <cell r="J675" t="str">
            <v>-</v>
          </cell>
          <cell r="K675" t="str">
            <v>-</v>
          </cell>
          <cell r="L675" t="str">
            <v>-</v>
          </cell>
          <cell r="M675" t="str">
            <v>-</v>
          </cell>
          <cell r="O675">
            <v>42254</v>
          </cell>
          <cell r="P675">
            <v>24.69</v>
          </cell>
          <cell r="Q675">
            <v>24.69</v>
          </cell>
          <cell r="R675">
            <v>24.68</v>
          </cell>
          <cell r="S675">
            <v>23.67</v>
          </cell>
          <cell r="T675">
            <v>22.95</v>
          </cell>
          <cell r="U675">
            <v>22.76</v>
          </cell>
          <cell r="V675" t="str">
            <v>-</v>
          </cell>
          <cell r="AC675">
            <v>30.825792349726775</v>
          </cell>
          <cell r="AD675">
            <v>30.419497716894977</v>
          </cell>
          <cell r="AE675">
            <v>30.376164383561637</v>
          </cell>
          <cell r="AF675">
            <v>28.87246575342466</v>
          </cell>
          <cell r="AG675">
            <v>27.664007285974499</v>
          </cell>
          <cell r="AH675">
            <v>27.169278538812787</v>
          </cell>
          <cell r="AI675" t="str">
            <v>-</v>
          </cell>
        </row>
        <row r="676">
          <cell r="B676">
            <v>42253</v>
          </cell>
          <cell r="C676">
            <v>37.9</v>
          </cell>
          <cell r="D676">
            <v>37.04</v>
          </cell>
          <cell r="E676">
            <v>36.909999999999997</v>
          </cell>
          <cell r="F676">
            <v>34.840000000000003</v>
          </cell>
          <cell r="G676">
            <v>33.020000000000003</v>
          </cell>
          <cell r="H676">
            <v>32.19</v>
          </cell>
          <cell r="I676" t="str">
            <v>-</v>
          </cell>
          <cell r="J676" t="str">
            <v>-</v>
          </cell>
          <cell r="K676" t="str">
            <v>-</v>
          </cell>
          <cell r="L676" t="str">
            <v>-</v>
          </cell>
          <cell r="M676" t="str">
            <v>-</v>
          </cell>
          <cell r="O676">
            <v>42253</v>
          </cell>
          <cell r="P676">
            <v>24.69</v>
          </cell>
          <cell r="Q676">
            <v>24.69</v>
          </cell>
          <cell r="R676">
            <v>24.68</v>
          </cell>
          <cell r="S676">
            <v>23.67</v>
          </cell>
          <cell r="T676">
            <v>22.95</v>
          </cell>
          <cell r="U676">
            <v>22.76</v>
          </cell>
          <cell r="V676" t="str">
            <v>-</v>
          </cell>
          <cell r="AC676">
            <v>30.825792349726775</v>
          </cell>
          <cell r="AD676">
            <v>30.419497716894977</v>
          </cell>
          <cell r="AE676">
            <v>30.376164383561637</v>
          </cell>
          <cell r="AF676">
            <v>28.87246575342466</v>
          </cell>
          <cell r="AG676">
            <v>27.664007285974499</v>
          </cell>
          <cell r="AH676">
            <v>27.169278538812787</v>
          </cell>
          <cell r="AI676" t="str">
            <v>-</v>
          </cell>
        </row>
        <row r="677">
          <cell r="B677">
            <v>42252</v>
          </cell>
          <cell r="C677">
            <v>37.9</v>
          </cell>
          <cell r="D677">
            <v>37.04</v>
          </cell>
          <cell r="E677">
            <v>36.909999999999997</v>
          </cell>
          <cell r="F677">
            <v>34.840000000000003</v>
          </cell>
          <cell r="G677">
            <v>33.020000000000003</v>
          </cell>
          <cell r="H677">
            <v>32.19</v>
          </cell>
          <cell r="I677" t="str">
            <v>-</v>
          </cell>
          <cell r="J677" t="str">
            <v>-</v>
          </cell>
          <cell r="K677" t="str">
            <v>-</v>
          </cell>
          <cell r="L677" t="str">
            <v>-</v>
          </cell>
          <cell r="M677" t="str">
            <v>-</v>
          </cell>
          <cell r="O677">
            <v>42252</v>
          </cell>
          <cell r="P677">
            <v>24.69</v>
          </cell>
          <cell r="Q677">
            <v>24.69</v>
          </cell>
          <cell r="R677">
            <v>24.68</v>
          </cell>
          <cell r="S677">
            <v>23.67</v>
          </cell>
          <cell r="T677">
            <v>22.95</v>
          </cell>
          <cell r="U677">
            <v>22.76</v>
          </cell>
          <cell r="V677" t="str">
            <v>-</v>
          </cell>
          <cell r="AC677">
            <v>30.825792349726775</v>
          </cell>
          <cell r="AD677">
            <v>30.419497716894977</v>
          </cell>
          <cell r="AE677">
            <v>30.376164383561637</v>
          </cell>
          <cell r="AF677">
            <v>28.87246575342466</v>
          </cell>
          <cell r="AG677">
            <v>27.664007285974499</v>
          </cell>
          <cell r="AH677">
            <v>27.169278538812787</v>
          </cell>
          <cell r="AI677" t="str">
            <v>-</v>
          </cell>
        </row>
        <row r="678">
          <cell r="B678">
            <v>42251</v>
          </cell>
          <cell r="C678">
            <v>37.9</v>
          </cell>
          <cell r="D678">
            <v>37.04</v>
          </cell>
          <cell r="E678">
            <v>36.909999999999997</v>
          </cell>
          <cell r="F678">
            <v>34.840000000000003</v>
          </cell>
          <cell r="G678">
            <v>33.020000000000003</v>
          </cell>
          <cell r="H678">
            <v>32.19</v>
          </cell>
          <cell r="I678" t="str">
            <v>-</v>
          </cell>
          <cell r="J678" t="str">
            <v>-</v>
          </cell>
          <cell r="K678" t="str">
            <v>-</v>
          </cell>
          <cell r="L678" t="str">
            <v>-</v>
          </cell>
          <cell r="M678" t="str">
            <v>-</v>
          </cell>
          <cell r="O678">
            <v>42251</v>
          </cell>
          <cell r="P678">
            <v>24.69</v>
          </cell>
          <cell r="Q678">
            <v>24.69</v>
          </cell>
          <cell r="R678">
            <v>24.68</v>
          </cell>
          <cell r="S678">
            <v>23.67</v>
          </cell>
          <cell r="T678">
            <v>22.95</v>
          </cell>
          <cell r="U678">
            <v>22.76</v>
          </cell>
          <cell r="V678" t="str">
            <v>-</v>
          </cell>
          <cell r="AC678">
            <v>30.825792349726775</v>
          </cell>
          <cell r="AD678">
            <v>30.419497716894977</v>
          </cell>
          <cell r="AE678">
            <v>30.376164383561637</v>
          </cell>
          <cell r="AF678">
            <v>28.87246575342466</v>
          </cell>
          <cell r="AG678">
            <v>27.664007285974499</v>
          </cell>
          <cell r="AH678">
            <v>27.169278538812787</v>
          </cell>
          <cell r="AI678" t="str">
            <v>-</v>
          </cell>
        </row>
        <row r="679">
          <cell r="B679">
            <v>42250</v>
          </cell>
          <cell r="C679">
            <v>37.42</v>
          </cell>
          <cell r="D679">
            <v>35.94</v>
          </cell>
          <cell r="E679">
            <v>35.799999999999997</v>
          </cell>
          <cell r="F679">
            <v>33.770000000000003</v>
          </cell>
          <cell r="G679">
            <v>32.06</v>
          </cell>
          <cell r="H679">
            <v>31.26</v>
          </cell>
          <cell r="I679" t="str">
            <v>-</v>
          </cell>
          <cell r="J679" t="str">
            <v>-</v>
          </cell>
          <cell r="K679" t="str">
            <v>-</v>
          </cell>
          <cell r="L679" t="str">
            <v>-</v>
          </cell>
          <cell r="M679" t="str">
            <v>-</v>
          </cell>
          <cell r="O679">
            <v>42250</v>
          </cell>
          <cell r="P679">
            <v>24.55</v>
          </cell>
          <cell r="Q679">
            <v>24.07</v>
          </cell>
          <cell r="R679">
            <v>24.06</v>
          </cell>
          <cell r="S679">
            <v>23.06</v>
          </cell>
          <cell r="T679">
            <v>22.4</v>
          </cell>
          <cell r="U679">
            <v>22.22</v>
          </cell>
          <cell r="V679" t="str">
            <v>-</v>
          </cell>
          <cell r="AC679">
            <v>30.527868852459015</v>
          </cell>
          <cell r="AD679">
            <v>29.576812785388128</v>
          </cell>
          <cell r="AE679">
            <v>29.527945205479451</v>
          </cell>
          <cell r="AF679">
            <v>28.048219178082192</v>
          </cell>
          <cell r="AG679">
            <v>26.922076502732239</v>
          </cell>
          <cell r="AH679">
            <v>26.446922374429224</v>
          </cell>
          <cell r="AI679" t="str">
            <v>-</v>
          </cell>
        </row>
        <row r="680">
          <cell r="B680">
            <v>42249</v>
          </cell>
          <cell r="C680">
            <v>37.46</v>
          </cell>
          <cell r="D680">
            <v>36.630000000000003</v>
          </cell>
          <cell r="E680">
            <v>36.49</v>
          </cell>
          <cell r="F680">
            <v>34.43</v>
          </cell>
          <cell r="G680">
            <v>32.950000000000003</v>
          </cell>
          <cell r="H680">
            <v>32.200000000000003</v>
          </cell>
          <cell r="I680" t="str">
            <v>-</v>
          </cell>
          <cell r="J680" t="str">
            <v>-</v>
          </cell>
          <cell r="K680" t="str">
            <v>-</v>
          </cell>
          <cell r="L680" t="str">
            <v>-</v>
          </cell>
          <cell r="M680" t="str">
            <v>-</v>
          </cell>
          <cell r="O680">
            <v>42249</v>
          </cell>
          <cell r="P680">
            <v>24.45</v>
          </cell>
          <cell r="Q680">
            <v>24.25</v>
          </cell>
          <cell r="R680">
            <v>24.25</v>
          </cell>
          <cell r="S680">
            <v>23.48</v>
          </cell>
          <cell r="T680">
            <v>23.05</v>
          </cell>
          <cell r="U680">
            <v>23.07</v>
          </cell>
          <cell r="V680" t="str">
            <v>-</v>
          </cell>
          <cell r="AC680">
            <v>30.492896174863393</v>
          </cell>
          <cell r="AD680">
            <v>29.993415525114155</v>
          </cell>
          <cell r="AE680">
            <v>29.95082191780822</v>
          </cell>
          <cell r="AF680">
            <v>28.58</v>
          </cell>
          <cell r="AG680">
            <v>27.684426229508201</v>
          </cell>
          <cell r="AH680">
            <v>27.339004566210043</v>
          </cell>
          <cell r="AI680" t="str">
            <v>-</v>
          </cell>
        </row>
        <row r="681">
          <cell r="B681">
            <v>42248</v>
          </cell>
          <cell r="C681">
            <v>37.659999999999997</v>
          </cell>
          <cell r="D681">
            <v>36.69</v>
          </cell>
          <cell r="E681">
            <v>36.57</v>
          </cell>
          <cell r="F681">
            <v>34.479999999999997</v>
          </cell>
          <cell r="G681">
            <v>32.93</v>
          </cell>
          <cell r="H681">
            <v>32.08</v>
          </cell>
          <cell r="I681" t="str">
            <v>-</v>
          </cell>
          <cell r="J681" t="str">
            <v>-</v>
          </cell>
          <cell r="K681" t="str">
            <v>-</v>
          </cell>
          <cell r="L681" t="str">
            <v>-</v>
          </cell>
          <cell r="M681" t="str">
            <v>-</v>
          </cell>
          <cell r="O681">
            <v>42248</v>
          </cell>
          <cell r="P681">
            <v>24.65</v>
          </cell>
          <cell r="Q681">
            <v>23.87</v>
          </cell>
          <cell r="R681">
            <v>24.22</v>
          </cell>
          <cell r="S681">
            <v>23.43</v>
          </cell>
          <cell r="T681">
            <v>22.96</v>
          </cell>
          <cell r="U681">
            <v>22.91</v>
          </cell>
          <cell r="V681" t="str">
            <v>-</v>
          </cell>
          <cell r="AC681">
            <v>30.692896174863385</v>
          </cell>
          <cell r="AD681">
            <v>29.817543378995435</v>
          </cell>
          <cell r="AE681">
            <v>29.972054794520549</v>
          </cell>
          <cell r="AF681">
            <v>28.576575342465752</v>
          </cell>
          <cell r="AG681">
            <v>27.627194899817855</v>
          </cell>
          <cell r="AH681">
            <v>27.197707762557076</v>
          </cell>
          <cell r="AI681" t="str">
            <v>-</v>
          </cell>
        </row>
        <row r="682">
          <cell r="B682">
            <v>42247</v>
          </cell>
          <cell r="C682">
            <v>37.340000000000003</v>
          </cell>
          <cell r="D682">
            <v>36.57</v>
          </cell>
          <cell r="E682">
            <v>36.44</v>
          </cell>
          <cell r="F682">
            <v>34.5</v>
          </cell>
          <cell r="G682">
            <v>33.04</v>
          </cell>
          <cell r="H682">
            <v>32.21</v>
          </cell>
          <cell r="I682" t="str">
            <v>-</v>
          </cell>
          <cell r="J682" t="str">
            <v>-</v>
          </cell>
          <cell r="K682" t="str">
            <v>-</v>
          </cell>
          <cell r="L682" t="str">
            <v>-</v>
          </cell>
          <cell r="M682" t="str">
            <v>-</v>
          </cell>
          <cell r="O682">
            <v>42247</v>
          </cell>
          <cell r="P682">
            <v>24.4</v>
          </cell>
          <cell r="Q682">
            <v>23.83</v>
          </cell>
          <cell r="R682">
            <v>24.22</v>
          </cell>
          <cell r="S682">
            <v>23.56</v>
          </cell>
          <cell r="T682">
            <v>23.18</v>
          </cell>
          <cell r="U682">
            <v>23.05</v>
          </cell>
          <cell r="V682" t="str">
            <v>-</v>
          </cell>
          <cell r="AC682">
            <v>30.410382513661201</v>
          </cell>
          <cell r="AD682">
            <v>29.740429223744293</v>
          </cell>
          <cell r="AE682">
            <v>29.911506849315067</v>
          </cell>
          <cell r="AF682">
            <v>28.655342465753424</v>
          </cell>
          <cell r="AG682">
            <v>27.795701275045538</v>
          </cell>
          <cell r="AH682">
            <v>27.333031963470319</v>
          </cell>
          <cell r="AI682" t="str">
            <v>-</v>
          </cell>
        </row>
        <row r="683">
          <cell r="B683">
            <v>42246</v>
          </cell>
          <cell r="C683">
            <v>38.17</v>
          </cell>
          <cell r="D683">
            <v>36.840000000000003</v>
          </cell>
          <cell r="E683">
            <v>36.74</v>
          </cell>
          <cell r="F683">
            <v>34.75</v>
          </cell>
          <cell r="G683">
            <v>33.26</v>
          </cell>
          <cell r="H683">
            <v>32.409999999999997</v>
          </cell>
          <cell r="I683" t="str">
            <v>-</v>
          </cell>
          <cell r="J683" t="str">
            <v>-</v>
          </cell>
          <cell r="K683" t="str">
            <v>-</v>
          </cell>
          <cell r="L683" t="str">
            <v>-</v>
          </cell>
          <cell r="M683" t="str">
            <v>-</v>
          </cell>
          <cell r="O683">
            <v>42246</v>
          </cell>
          <cell r="P683">
            <v>25.06</v>
          </cell>
          <cell r="Q683">
            <v>24.17</v>
          </cell>
          <cell r="R683">
            <v>24.58</v>
          </cell>
          <cell r="S683">
            <v>23.9</v>
          </cell>
          <cell r="T683">
            <v>23.51</v>
          </cell>
          <cell r="U683">
            <v>23.37</v>
          </cell>
          <cell r="V683" t="str">
            <v>-</v>
          </cell>
          <cell r="AC683">
            <v>31.149344262295077</v>
          </cell>
          <cell r="AD683">
            <v>30.047954337899544</v>
          </cell>
          <cell r="AE683">
            <v>30.243561643835612</v>
          </cell>
          <cell r="AF683">
            <v>28.953424657534246</v>
          </cell>
          <cell r="AG683">
            <v>28.074207650273223</v>
          </cell>
          <cell r="AH683">
            <v>27.596922374429223</v>
          </cell>
          <cell r="AI683" t="str">
            <v>-</v>
          </cell>
        </row>
        <row r="684">
          <cell r="B684">
            <v>42245</v>
          </cell>
          <cell r="C684">
            <v>38.17</v>
          </cell>
          <cell r="D684">
            <v>36.840000000000003</v>
          </cell>
          <cell r="E684">
            <v>36.74</v>
          </cell>
          <cell r="F684">
            <v>34.75</v>
          </cell>
          <cell r="G684">
            <v>33.26</v>
          </cell>
          <cell r="H684">
            <v>32.409999999999997</v>
          </cell>
          <cell r="I684" t="str">
            <v>-</v>
          </cell>
          <cell r="J684" t="str">
            <v>-</v>
          </cell>
          <cell r="K684" t="str">
            <v>-</v>
          </cell>
          <cell r="L684" t="str">
            <v>-</v>
          </cell>
          <cell r="M684" t="str">
            <v>-</v>
          </cell>
          <cell r="O684">
            <v>42245</v>
          </cell>
          <cell r="P684">
            <v>25.06</v>
          </cell>
          <cell r="Q684">
            <v>24.17</v>
          </cell>
          <cell r="R684">
            <v>24.58</v>
          </cell>
          <cell r="S684">
            <v>23.9</v>
          </cell>
          <cell r="T684">
            <v>23.51</v>
          </cell>
          <cell r="U684">
            <v>23.37</v>
          </cell>
          <cell r="V684" t="str">
            <v>-</v>
          </cell>
          <cell r="AC684">
            <v>31.149344262295077</v>
          </cell>
          <cell r="AD684">
            <v>30.047954337899544</v>
          </cell>
          <cell r="AE684">
            <v>30.243561643835612</v>
          </cell>
          <cell r="AF684">
            <v>28.953424657534246</v>
          </cell>
          <cell r="AG684">
            <v>28.074207650273223</v>
          </cell>
          <cell r="AH684">
            <v>27.596922374429223</v>
          </cell>
          <cell r="AI684" t="str">
            <v>-</v>
          </cell>
        </row>
        <row r="685">
          <cell r="B685">
            <v>42244</v>
          </cell>
          <cell r="C685">
            <v>38.17</v>
          </cell>
          <cell r="D685">
            <v>36.840000000000003</v>
          </cell>
          <cell r="E685">
            <v>36.74</v>
          </cell>
          <cell r="F685">
            <v>34.75</v>
          </cell>
          <cell r="G685">
            <v>33.26</v>
          </cell>
          <cell r="H685">
            <v>32.409999999999997</v>
          </cell>
          <cell r="I685" t="str">
            <v>-</v>
          </cell>
          <cell r="J685" t="str">
            <v>-</v>
          </cell>
          <cell r="K685" t="str">
            <v>-</v>
          </cell>
          <cell r="L685" t="str">
            <v>-</v>
          </cell>
          <cell r="M685" t="str">
            <v>-</v>
          </cell>
          <cell r="O685">
            <v>42244</v>
          </cell>
          <cell r="P685">
            <v>25.06</v>
          </cell>
          <cell r="Q685">
            <v>24.17</v>
          </cell>
          <cell r="R685">
            <v>24.58</v>
          </cell>
          <cell r="S685">
            <v>23.9</v>
          </cell>
          <cell r="T685">
            <v>23.51</v>
          </cell>
          <cell r="U685">
            <v>23.37</v>
          </cell>
          <cell r="V685" t="str">
            <v>-</v>
          </cell>
          <cell r="AC685">
            <v>31.149344262295077</v>
          </cell>
          <cell r="AD685">
            <v>30.047954337899544</v>
          </cell>
          <cell r="AE685">
            <v>30.243561643835612</v>
          </cell>
          <cell r="AF685">
            <v>28.953424657534246</v>
          </cell>
          <cell r="AG685">
            <v>28.074207650273223</v>
          </cell>
          <cell r="AH685">
            <v>27.596922374429223</v>
          </cell>
          <cell r="AI685" t="str">
            <v>-</v>
          </cell>
        </row>
        <row r="686">
          <cell r="B686">
            <v>42243</v>
          </cell>
          <cell r="C686">
            <v>37.24</v>
          </cell>
          <cell r="D686">
            <v>36.46</v>
          </cell>
          <cell r="E686">
            <v>36.369999999999997</v>
          </cell>
          <cell r="F686">
            <v>34.380000000000003</v>
          </cell>
          <cell r="G686">
            <v>32.83</v>
          </cell>
          <cell r="H686">
            <v>31.97</v>
          </cell>
          <cell r="I686" t="str">
            <v>-</v>
          </cell>
          <cell r="J686" t="str">
            <v>-</v>
          </cell>
          <cell r="K686" t="str">
            <v>-</v>
          </cell>
          <cell r="L686" t="str">
            <v>-</v>
          </cell>
          <cell r="M686" t="str">
            <v>-</v>
          </cell>
          <cell r="O686">
            <v>42243</v>
          </cell>
          <cell r="P686">
            <v>24.41</v>
          </cell>
          <cell r="Q686">
            <v>23.9</v>
          </cell>
          <cell r="R686">
            <v>24.34</v>
          </cell>
          <cell r="S686">
            <v>23.64</v>
          </cell>
          <cell r="T686">
            <v>23.2</v>
          </cell>
          <cell r="U686">
            <v>23.05</v>
          </cell>
          <cell r="V686" t="str">
            <v>-</v>
          </cell>
          <cell r="AC686">
            <v>30.369289617486341</v>
          </cell>
          <cell r="AD686">
            <v>29.726922374429222</v>
          </cell>
          <cell r="AE686">
            <v>29.943013698630136</v>
          </cell>
          <cell r="AF686">
            <v>28.642191780821921</v>
          </cell>
          <cell r="AG686">
            <v>27.708032786885244</v>
          </cell>
          <cell r="AH686">
            <v>27.22081278538813</v>
          </cell>
          <cell r="AI686" t="str">
            <v>-</v>
          </cell>
        </row>
        <row r="687">
          <cell r="B687">
            <v>42242</v>
          </cell>
          <cell r="C687">
            <v>37.32</v>
          </cell>
          <cell r="D687">
            <v>36.35</v>
          </cell>
          <cell r="E687">
            <v>36.01</v>
          </cell>
          <cell r="F687">
            <v>34.31</v>
          </cell>
          <cell r="G687">
            <v>32.78</v>
          </cell>
          <cell r="H687">
            <v>31.93</v>
          </cell>
          <cell r="I687" t="str">
            <v>-</v>
          </cell>
          <cell r="J687" t="str">
            <v>-</v>
          </cell>
          <cell r="K687" t="str">
            <v>-</v>
          </cell>
          <cell r="L687" t="str">
            <v>-</v>
          </cell>
          <cell r="M687" t="str">
            <v>-</v>
          </cell>
          <cell r="O687">
            <v>42242</v>
          </cell>
          <cell r="P687">
            <v>24.45</v>
          </cell>
          <cell r="Q687">
            <v>23.72</v>
          </cell>
          <cell r="R687">
            <v>24</v>
          </cell>
          <cell r="S687">
            <v>23.38</v>
          </cell>
          <cell r="T687">
            <v>22.95</v>
          </cell>
          <cell r="U687">
            <v>22.8</v>
          </cell>
          <cell r="V687" t="str">
            <v>-</v>
          </cell>
          <cell r="AC687">
            <v>30.427868852459017</v>
          </cell>
          <cell r="AD687">
            <v>29.579397260273971</v>
          </cell>
          <cell r="AE687">
            <v>29.593698630136984</v>
          </cell>
          <cell r="AF687">
            <v>28.470684931506849</v>
          </cell>
          <cell r="AG687">
            <v>27.551657559198542</v>
          </cell>
          <cell r="AH687">
            <v>27.069004566210044</v>
          </cell>
          <cell r="AI687" t="str">
            <v>-</v>
          </cell>
        </row>
        <row r="688">
          <cell r="B688">
            <v>42241</v>
          </cell>
          <cell r="C688">
            <v>37.44</v>
          </cell>
          <cell r="D688">
            <v>36.08</v>
          </cell>
          <cell r="E688">
            <v>35.79</v>
          </cell>
          <cell r="F688">
            <v>34.24</v>
          </cell>
          <cell r="G688">
            <v>32.840000000000003</v>
          </cell>
          <cell r="H688">
            <v>32.1</v>
          </cell>
          <cell r="I688" t="str">
            <v>-</v>
          </cell>
          <cell r="J688" t="str">
            <v>-</v>
          </cell>
          <cell r="K688" t="str">
            <v>-</v>
          </cell>
          <cell r="L688" t="str">
            <v>-</v>
          </cell>
          <cell r="M688" t="str">
            <v>-</v>
          </cell>
          <cell r="O688">
            <v>42241</v>
          </cell>
          <cell r="P688">
            <v>24.58</v>
          </cell>
          <cell r="Q688">
            <v>23.64</v>
          </cell>
          <cell r="R688">
            <v>24.01</v>
          </cell>
          <cell r="S688">
            <v>23.56</v>
          </cell>
          <cell r="T688">
            <v>23.28</v>
          </cell>
          <cell r="U688">
            <v>23.21</v>
          </cell>
          <cell r="V688" t="str">
            <v>-</v>
          </cell>
          <cell r="AC688">
            <v>30.553224043715844</v>
          </cell>
          <cell r="AD688">
            <v>29.411251141552512</v>
          </cell>
          <cell r="AE688">
            <v>29.496575342465754</v>
          </cell>
          <cell r="AF688">
            <v>28.534246575342465</v>
          </cell>
          <cell r="AG688">
            <v>27.755264116575596</v>
          </cell>
          <cell r="AH688">
            <v>27.366785388127855</v>
          </cell>
          <cell r="AI688" t="str">
            <v>-</v>
          </cell>
        </row>
        <row r="689">
          <cell r="B689">
            <v>42240</v>
          </cell>
          <cell r="C689">
            <v>37.11</v>
          </cell>
          <cell r="D689">
            <v>36.15</v>
          </cell>
          <cell r="E689">
            <v>35.99</v>
          </cell>
          <cell r="F689">
            <v>34.479999999999997</v>
          </cell>
          <cell r="G689">
            <v>33.07</v>
          </cell>
          <cell r="H689">
            <v>32.270000000000003</v>
          </cell>
          <cell r="I689" t="str">
            <v>-</v>
          </cell>
          <cell r="J689" t="str">
            <v>-</v>
          </cell>
          <cell r="K689" t="str">
            <v>-</v>
          </cell>
          <cell r="L689" t="str">
            <v>-</v>
          </cell>
          <cell r="M689" t="str">
            <v>-</v>
          </cell>
          <cell r="O689">
            <v>42240</v>
          </cell>
          <cell r="P689">
            <v>24.26</v>
          </cell>
          <cell r="Q689">
            <v>23.54</v>
          </cell>
          <cell r="R689">
            <v>23.94</v>
          </cell>
          <cell r="S689">
            <v>23.52</v>
          </cell>
          <cell r="T689">
            <v>23.18</v>
          </cell>
          <cell r="U689">
            <v>23.05</v>
          </cell>
          <cell r="V689" t="str">
            <v>-</v>
          </cell>
          <cell r="AC689">
            <v>30.228579234972674</v>
          </cell>
          <cell r="AD689">
            <v>29.390118721461189</v>
          </cell>
          <cell r="AE689">
            <v>29.552328767123289</v>
          </cell>
          <cell r="AF689">
            <v>28.624657534246577</v>
          </cell>
          <cell r="AG689">
            <v>27.809744990892529</v>
          </cell>
          <cell r="AH689">
            <v>27.361086757990869</v>
          </cell>
          <cell r="AI689" t="str">
            <v>-</v>
          </cell>
        </row>
        <row r="690">
          <cell r="B690">
            <v>42239</v>
          </cell>
          <cell r="C690">
            <v>37.54</v>
          </cell>
          <cell r="D690">
            <v>36.700000000000003</v>
          </cell>
          <cell r="E690">
            <v>36.46</v>
          </cell>
          <cell r="F690">
            <v>34.9</v>
          </cell>
          <cell r="G690">
            <v>33.479999999999997</v>
          </cell>
          <cell r="H690">
            <v>32.619999999999997</v>
          </cell>
          <cell r="I690" t="str">
            <v>-</v>
          </cell>
          <cell r="J690" t="str">
            <v>-</v>
          </cell>
          <cell r="K690" t="str">
            <v>-</v>
          </cell>
          <cell r="L690" t="str">
            <v>-</v>
          </cell>
          <cell r="M690" t="str">
            <v>-</v>
          </cell>
          <cell r="O690">
            <v>42239</v>
          </cell>
          <cell r="P690">
            <v>24.37</v>
          </cell>
          <cell r="Q690">
            <v>23.87</v>
          </cell>
          <cell r="R690">
            <v>24.33</v>
          </cell>
          <cell r="S690">
            <v>23.88</v>
          </cell>
          <cell r="T690">
            <v>23.54</v>
          </cell>
          <cell r="U690">
            <v>23.39</v>
          </cell>
          <cell r="V690" t="str">
            <v>-</v>
          </cell>
          <cell r="AC690">
            <v>30.487213114754098</v>
          </cell>
          <cell r="AD690">
            <v>29.822182648401828</v>
          </cell>
          <cell r="AE690">
            <v>29.979589041095892</v>
          </cell>
          <cell r="AF690">
            <v>29.012602739726027</v>
          </cell>
          <cell r="AG690">
            <v>28.193151183970851</v>
          </cell>
          <cell r="AH690">
            <v>27.705762557077623</v>
          </cell>
          <cell r="AI690" t="str">
            <v>-</v>
          </cell>
        </row>
        <row r="691">
          <cell r="B691">
            <v>42238</v>
          </cell>
          <cell r="C691">
            <v>37.54</v>
          </cell>
          <cell r="D691">
            <v>36.700000000000003</v>
          </cell>
          <cell r="E691">
            <v>36.46</v>
          </cell>
          <cell r="F691">
            <v>34.9</v>
          </cell>
          <cell r="G691">
            <v>33.479999999999997</v>
          </cell>
          <cell r="H691">
            <v>32.619999999999997</v>
          </cell>
          <cell r="I691" t="str">
            <v>-</v>
          </cell>
          <cell r="J691" t="str">
            <v>-</v>
          </cell>
          <cell r="K691" t="str">
            <v>-</v>
          </cell>
          <cell r="L691" t="str">
            <v>-</v>
          </cell>
          <cell r="M691" t="str">
            <v>-</v>
          </cell>
          <cell r="O691">
            <v>42238</v>
          </cell>
          <cell r="P691">
            <v>24.37</v>
          </cell>
          <cell r="Q691">
            <v>23.87</v>
          </cell>
          <cell r="R691">
            <v>24.33</v>
          </cell>
          <cell r="S691">
            <v>23.88</v>
          </cell>
          <cell r="T691">
            <v>23.54</v>
          </cell>
          <cell r="U691">
            <v>23.39</v>
          </cell>
          <cell r="V691" t="str">
            <v>-</v>
          </cell>
          <cell r="AC691">
            <v>30.487213114754098</v>
          </cell>
          <cell r="AD691">
            <v>29.822182648401828</v>
          </cell>
          <cell r="AE691">
            <v>29.979589041095892</v>
          </cell>
          <cell r="AF691">
            <v>29.012602739726027</v>
          </cell>
          <cell r="AG691">
            <v>28.193151183970851</v>
          </cell>
          <cell r="AH691">
            <v>27.705762557077623</v>
          </cell>
          <cell r="AI691" t="str">
            <v>-</v>
          </cell>
        </row>
        <row r="692">
          <cell r="B692">
            <v>42237</v>
          </cell>
          <cell r="C692">
            <v>37.54</v>
          </cell>
          <cell r="D692">
            <v>36.700000000000003</v>
          </cell>
          <cell r="E692">
            <v>36.46</v>
          </cell>
          <cell r="F692">
            <v>34.9</v>
          </cell>
          <cell r="G692">
            <v>33.479999999999997</v>
          </cell>
          <cell r="H692">
            <v>32.619999999999997</v>
          </cell>
          <cell r="I692" t="str">
            <v>-</v>
          </cell>
          <cell r="J692" t="str">
            <v>-</v>
          </cell>
          <cell r="K692" t="str">
            <v>-</v>
          </cell>
          <cell r="L692" t="str">
            <v>-</v>
          </cell>
          <cell r="M692" t="str">
            <v>-</v>
          </cell>
          <cell r="O692">
            <v>42237</v>
          </cell>
          <cell r="P692">
            <v>24.37</v>
          </cell>
          <cell r="Q692">
            <v>23.87</v>
          </cell>
          <cell r="R692">
            <v>24.33</v>
          </cell>
          <cell r="S692">
            <v>23.88</v>
          </cell>
          <cell r="T692">
            <v>23.54</v>
          </cell>
          <cell r="U692">
            <v>23.39</v>
          </cell>
          <cell r="V692" t="str">
            <v>-</v>
          </cell>
          <cell r="AC692">
            <v>30.487213114754098</v>
          </cell>
          <cell r="AD692">
            <v>29.822182648401828</v>
          </cell>
          <cell r="AE692">
            <v>29.979589041095892</v>
          </cell>
          <cell r="AF692">
            <v>29.012602739726027</v>
          </cell>
          <cell r="AG692">
            <v>28.193151183970851</v>
          </cell>
          <cell r="AH692">
            <v>27.705762557077623</v>
          </cell>
          <cell r="AI692" t="str">
            <v>-</v>
          </cell>
        </row>
        <row r="693">
          <cell r="B693">
            <v>42236</v>
          </cell>
          <cell r="C693">
            <v>37.42</v>
          </cell>
          <cell r="D693">
            <v>36.119999999999997</v>
          </cell>
          <cell r="E693">
            <v>35.04</v>
          </cell>
          <cell r="F693">
            <v>34.43</v>
          </cell>
          <cell r="G693">
            <v>33.090000000000003</v>
          </cell>
          <cell r="H693">
            <v>32.299999999999997</v>
          </cell>
          <cell r="I693" t="str">
            <v>-</v>
          </cell>
          <cell r="J693" t="str">
            <v>-</v>
          </cell>
          <cell r="K693" t="str">
            <v>-</v>
          </cell>
          <cell r="L693" t="str">
            <v>-</v>
          </cell>
          <cell r="M693" t="str">
            <v>-</v>
          </cell>
          <cell r="O693">
            <v>42236</v>
          </cell>
          <cell r="P693">
            <v>24.41</v>
          </cell>
          <cell r="Q693">
            <v>23.53</v>
          </cell>
          <cell r="R693">
            <v>23.62</v>
          </cell>
          <cell r="S693">
            <v>23.46</v>
          </cell>
          <cell r="T693">
            <v>23.1</v>
          </cell>
          <cell r="U693">
            <v>23.01</v>
          </cell>
          <cell r="V693" t="str">
            <v>-</v>
          </cell>
          <cell r="AC693">
            <v>30.452896174863387</v>
          </cell>
          <cell r="AD693">
            <v>29.370840182648401</v>
          </cell>
          <cell r="AE693">
            <v>28.938904109589039</v>
          </cell>
          <cell r="AF693">
            <v>28.56931506849315</v>
          </cell>
          <cell r="AG693">
            <v>27.776557377049183</v>
          </cell>
          <cell r="AH693">
            <v>27.353817351598174</v>
          </cell>
          <cell r="AI693" t="str">
            <v>-</v>
          </cell>
        </row>
        <row r="694">
          <cell r="B694">
            <v>42235</v>
          </cell>
          <cell r="C694">
            <v>37.450000000000003</v>
          </cell>
          <cell r="D694">
            <v>36.35</v>
          </cell>
          <cell r="E694">
            <v>35.6</v>
          </cell>
          <cell r="F694">
            <v>35.130000000000003</v>
          </cell>
          <cell r="G694">
            <v>34</v>
          </cell>
          <cell r="H694">
            <v>33.47</v>
          </cell>
          <cell r="I694" t="str">
            <v>-</v>
          </cell>
          <cell r="J694" t="str">
            <v>-</v>
          </cell>
          <cell r="K694" t="str">
            <v>-</v>
          </cell>
          <cell r="L694" t="str">
            <v>-</v>
          </cell>
          <cell r="M694" t="str">
            <v>-</v>
          </cell>
          <cell r="O694">
            <v>42235</v>
          </cell>
          <cell r="P694">
            <v>24.51</v>
          </cell>
          <cell r="Q694">
            <v>23.93</v>
          </cell>
          <cell r="R694">
            <v>24.2</v>
          </cell>
          <cell r="S694">
            <v>24.11</v>
          </cell>
          <cell r="T694">
            <v>23.77</v>
          </cell>
          <cell r="U694">
            <v>23.67</v>
          </cell>
          <cell r="V694" t="str">
            <v>-</v>
          </cell>
          <cell r="AC694">
            <v>30.520382513661207</v>
          </cell>
          <cell r="AD694">
            <v>29.691972602739725</v>
          </cell>
          <cell r="AE694">
            <v>29.509589041095889</v>
          </cell>
          <cell r="AF694">
            <v>29.242602739726028</v>
          </cell>
          <cell r="AG694">
            <v>28.558907103825138</v>
          </cell>
          <cell r="AH694">
            <v>28.25228310502283</v>
          </cell>
          <cell r="AI694" t="str">
            <v>-</v>
          </cell>
        </row>
        <row r="695">
          <cell r="B695">
            <v>42234</v>
          </cell>
          <cell r="C695">
            <v>37.36</v>
          </cell>
          <cell r="D695">
            <v>36.450000000000003</v>
          </cell>
          <cell r="E695">
            <v>35.799999999999997</v>
          </cell>
          <cell r="F695">
            <v>35.61</v>
          </cell>
          <cell r="G695">
            <v>34.729999999999997</v>
          </cell>
          <cell r="H695">
            <v>34.299999999999997</v>
          </cell>
          <cell r="I695" t="str">
            <v>-</v>
          </cell>
          <cell r="J695" t="str">
            <v>-</v>
          </cell>
          <cell r="K695" t="str">
            <v>-</v>
          </cell>
          <cell r="L695" t="str">
            <v>-</v>
          </cell>
          <cell r="M695" t="str">
            <v>-</v>
          </cell>
          <cell r="O695">
            <v>42234</v>
          </cell>
          <cell r="P695">
            <v>24.5</v>
          </cell>
          <cell r="Q695">
            <v>24.06</v>
          </cell>
          <cell r="R695">
            <v>24.36</v>
          </cell>
          <cell r="S695">
            <v>24.42</v>
          </cell>
          <cell r="T695">
            <v>24.24</v>
          </cell>
          <cell r="U695">
            <v>24.22</v>
          </cell>
          <cell r="V695" t="str">
            <v>-</v>
          </cell>
          <cell r="AC695">
            <v>30.473224043715845</v>
          </cell>
          <cell r="AD695">
            <v>29.808054794520547</v>
          </cell>
          <cell r="AE695">
            <v>29.688219178082189</v>
          </cell>
          <cell r="AF695">
            <v>29.631780821917808</v>
          </cell>
          <cell r="AG695">
            <v>29.150619307832422</v>
          </cell>
          <cell r="AH695">
            <v>28.933205479452056</v>
          </cell>
          <cell r="AI695" t="str">
            <v>-</v>
          </cell>
        </row>
        <row r="696">
          <cell r="B696">
            <v>42233</v>
          </cell>
          <cell r="C696">
            <v>37.61</v>
          </cell>
          <cell r="D696">
            <v>36.799999999999997</v>
          </cell>
          <cell r="E696">
            <v>36.19</v>
          </cell>
          <cell r="F696">
            <v>35.880000000000003</v>
          </cell>
          <cell r="G696">
            <v>35.08</v>
          </cell>
          <cell r="H696">
            <v>34.590000000000003</v>
          </cell>
          <cell r="I696" t="str">
            <v>-</v>
          </cell>
          <cell r="J696" t="str">
            <v>-</v>
          </cell>
          <cell r="K696" t="str">
            <v>-</v>
          </cell>
          <cell r="L696" t="str">
            <v>-</v>
          </cell>
          <cell r="M696" t="str">
            <v>-</v>
          </cell>
          <cell r="O696">
            <v>42233</v>
          </cell>
          <cell r="P696">
            <v>24.56</v>
          </cell>
          <cell r="Q696">
            <v>24.12</v>
          </cell>
          <cell r="R696">
            <v>24.43</v>
          </cell>
          <cell r="S696">
            <v>24.42</v>
          </cell>
          <cell r="T696">
            <v>24.3</v>
          </cell>
          <cell r="U696">
            <v>24.23</v>
          </cell>
          <cell r="V696" t="str">
            <v>-</v>
          </cell>
          <cell r="AC696">
            <v>30.621475409836062</v>
          </cell>
          <cell r="AD696">
            <v>30.002593607305933</v>
          </cell>
          <cell r="AE696">
            <v>29.9072602739726</v>
          </cell>
          <cell r="AF696">
            <v>29.757534246575347</v>
          </cell>
          <cell r="AG696">
            <v>29.346375227686703</v>
          </cell>
          <cell r="AH696">
            <v>29.074127853881279</v>
          </cell>
          <cell r="AI696" t="str">
            <v>-</v>
          </cell>
        </row>
        <row r="697">
          <cell r="B697">
            <v>42232</v>
          </cell>
          <cell r="C697">
            <v>37.409999999999997</v>
          </cell>
          <cell r="D697">
            <v>36.270000000000003</v>
          </cell>
          <cell r="E697">
            <v>35.549999999999997</v>
          </cell>
          <cell r="F697">
            <v>35.200000000000003</v>
          </cell>
          <cell r="G697">
            <v>34.26</v>
          </cell>
          <cell r="H697">
            <v>33.799999999999997</v>
          </cell>
          <cell r="I697" t="str">
            <v>-</v>
          </cell>
          <cell r="J697" t="str">
            <v>-</v>
          </cell>
          <cell r="K697" t="str">
            <v>-</v>
          </cell>
          <cell r="L697" t="str">
            <v>-</v>
          </cell>
          <cell r="M697" t="str">
            <v>-</v>
          </cell>
          <cell r="O697">
            <v>42232</v>
          </cell>
          <cell r="P697">
            <v>24.55</v>
          </cell>
          <cell r="Q697">
            <v>23.89</v>
          </cell>
          <cell r="R697">
            <v>24.14</v>
          </cell>
          <cell r="S697">
            <v>24.1</v>
          </cell>
          <cell r="T697">
            <v>23.86</v>
          </cell>
          <cell r="U697">
            <v>23.81</v>
          </cell>
          <cell r="V697" t="str">
            <v>-</v>
          </cell>
          <cell r="AC697">
            <v>30.523224043715846</v>
          </cell>
          <cell r="AD697">
            <v>29.633415525114156</v>
          </cell>
          <cell r="AE697">
            <v>29.454246575342466</v>
          </cell>
          <cell r="AF697">
            <v>29.269863013698629</v>
          </cell>
          <cell r="AG697">
            <v>28.728488160291437</v>
          </cell>
          <cell r="AH697">
            <v>28.481123287671231</v>
          </cell>
          <cell r="AI697" t="str">
            <v>-</v>
          </cell>
        </row>
        <row r="698">
          <cell r="B698">
            <v>42231</v>
          </cell>
          <cell r="C698">
            <v>37.409999999999997</v>
          </cell>
          <cell r="D698">
            <v>36.270000000000003</v>
          </cell>
          <cell r="E698">
            <v>35.549999999999997</v>
          </cell>
          <cell r="F698">
            <v>35.200000000000003</v>
          </cell>
          <cell r="G698">
            <v>34.26</v>
          </cell>
          <cell r="H698">
            <v>33.799999999999997</v>
          </cell>
          <cell r="I698" t="str">
            <v>-</v>
          </cell>
          <cell r="J698" t="str">
            <v>-</v>
          </cell>
          <cell r="K698" t="str">
            <v>-</v>
          </cell>
          <cell r="L698" t="str">
            <v>-</v>
          </cell>
          <cell r="M698" t="str">
            <v>-</v>
          </cell>
          <cell r="O698">
            <v>42231</v>
          </cell>
          <cell r="P698">
            <v>24.55</v>
          </cell>
          <cell r="Q698">
            <v>23.89</v>
          </cell>
          <cell r="R698">
            <v>24.14</v>
          </cell>
          <cell r="S698">
            <v>24.1</v>
          </cell>
          <cell r="T698">
            <v>23.86</v>
          </cell>
          <cell r="U698">
            <v>23.81</v>
          </cell>
          <cell r="V698" t="str">
            <v>-</v>
          </cell>
          <cell r="AC698">
            <v>30.523224043715846</v>
          </cell>
          <cell r="AD698">
            <v>29.633415525114156</v>
          </cell>
          <cell r="AE698">
            <v>29.454246575342466</v>
          </cell>
          <cell r="AF698">
            <v>29.269863013698629</v>
          </cell>
          <cell r="AG698">
            <v>28.728488160291437</v>
          </cell>
          <cell r="AH698">
            <v>28.481123287671231</v>
          </cell>
          <cell r="AI698" t="str">
            <v>-</v>
          </cell>
        </row>
        <row r="699">
          <cell r="B699">
            <v>42230</v>
          </cell>
          <cell r="C699">
            <v>37.409999999999997</v>
          </cell>
          <cell r="D699">
            <v>36.270000000000003</v>
          </cell>
          <cell r="E699">
            <v>35.549999999999997</v>
          </cell>
          <cell r="F699">
            <v>35.200000000000003</v>
          </cell>
          <cell r="G699">
            <v>34.26</v>
          </cell>
          <cell r="H699">
            <v>33.799999999999997</v>
          </cell>
          <cell r="I699" t="str">
            <v>-</v>
          </cell>
          <cell r="J699" t="str">
            <v>-</v>
          </cell>
          <cell r="K699" t="str">
            <v>-</v>
          </cell>
          <cell r="L699" t="str">
            <v>-</v>
          </cell>
          <cell r="M699" t="str">
            <v>-</v>
          </cell>
          <cell r="O699">
            <v>42230</v>
          </cell>
          <cell r="P699">
            <v>24.55</v>
          </cell>
          <cell r="Q699">
            <v>23.89</v>
          </cell>
          <cell r="R699">
            <v>24.14</v>
          </cell>
          <cell r="S699">
            <v>24.1</v>
          </cell>
          <cell r="T699">
            <v>23.86</v>
          </cell>
          <cell r="U699">
            <v>23.81</v>
          </cell>
          <cell r="V699" t="str">
            <v>-</v>
          </cell>
          <cell r="AC699">
            <v>30.523224043715846</v>
          </cell>
          <cell r="AD699">
            <v>29.633415525114156</v>
          </cell>
          <cell r="AE699">
            <v>29.454246575342466</v>
          </cell>
          <cell r="AF699">
            <v>29.269863013698629</v>
          </cell>
          <cell r="AG699">
            <v>28.728488160291437</v>
          </cell>
          <cell r="AH699">
            <v>28.481123287671231</v>
          </cell>
          <cell r="AI699" t="str">
            <v>-</v>
          </cell>
        </row>
        <row r="700">
          <cell r="B700">
            <v>42229</v>
          </cell>
          <cell r="C700">
            <v>37.229999999999997</v>
          </cell>
          <cell r="D700">
            <v>36.549999999999997</v>
          </cell>
          <cell r="E700">
            <v>35.67</v>
          </cell>
          <cell r="F700">
            <v>35.43</v>
          </cell>
          <cell r="G700">
            <v>34.409999999999997</v>
          </cell>
          <cell r="H700">
            <v>33.950000000000003</v>
          </cell>
          <cell r="I700" t="str">
            <v>-</v>
          </cell>
          <cell r="J700" t="str">
            <v>-</v>
          </cell>
          <cell r="K700" t="str">
            <v>-</v>
          </cell>
          <cell r="L700" t="str">
            <v>-</v>
          </cell>
          <cell r="M700" t="str">
            <v>-</v>
          </cell>
          <cell r="O700">
            <v>42229</v>
          </cell>
          <cell r="P700">
            <v>24.44</v>
          </cell>
          <cell r="Q700">
            <v>24.21</v>
          </cell>
          <cell r="R700">
            <v>24.62</v>
          </cell>
          <cell r="S700">
            <v>24.74</v>
          </cell>
          <cell r="T700">
            <v>24.59</v>
          </cell>
          <cell r="U700">
            <v>24.63</v>
          </cell>
          <cell r="V700" t="str">
            <v>-</v>
          </cell>
          <cell r="AC700">
            <v>30.380710382513666</v>
          </cell>
          <cell r="AD700">
            <v>29.934858447488583</v>
          </cell>
          <cell r="AE700">
            <v>29.766575342465753</v>
          </cell>
          <cell r="AF700">
            <v>29.718904109589037</v>
          </cell>
          <cell r="AG700">
            <v>29.186976320582875</v>
          </cell>
          <cell r="AH700">
            <v>28.98784474885845</v>
          </cell>
          <cell r="AI700" t="str">
            <v>-</v>
          </cell>
        </row>
        <row r="701">
          <cell r="B701">
            <v>42228</v>
          </cell>
          <cell r="C701">
            <v>37.9</v>
          </cell>
          <cell r="D701">
            <v>36.85</v>
          </cell>
          <cell r="E701">
            <v>35.89</v>
          </cell>
          <cell r="F701">
            <v>35.51</v>
          </cell>
          <cell r="G701">
            <v>34.380000000000003</v>
          </cell>
          <cell r="H701">
            <v>33.76</v>
          </cell>
          <cell r="I701" t="str">
            <v>-</v>
          </cell>
          <cell r="J701" t="str">
            <v>-</v>
          </cell>
          <cell r="K701" t="str">
            <v>-</v>
          </cell>
          <cell r="L701" t="str">
            <v>-</v>
          </cell>
          <cell r="M701" t="str">
            <v>-</v>
          </cell>
          <cell r="O701">
            <v>42228</v>
          </cell>
          <cell r="P701">
            <v>24.76</v>
          </cell>
          <cell r="Q701">
            <v>24.02</v>
          </cell>
          <cell r="R701">
            <v>24.3</v>
          </cell>
          <cell r="S701">
            <v>24.23</v>
          </cell>
          <cell r="T701">
            <v>23.88</v>
          </cell>
          <cell r="U701">
            <v>23.71</v>
          </cell>
          <cell r="V701" t="str">
            <v>-</v>
          </cell>
          <cell r="AC701">
            <v>30.863278688524595</v>
          </cell>
          <cell r="AD701">
            <v>29.972182648401827</v>
          </cell>
          <cell r="AE701">
            <v>29.698082191780824</v>
          </cell>
          <cell r="AF701">
            <v>29.483698630136988</v>
          </cell>
          <cell r="AG701">
            <v>28.795300546448086</v>
          </cell>
          <cell r="AH701">
            <v>28.409178082191779</v>
          </cell>
          <cell r="AI701" t="str">
            <v>-</v>
          </cell>
        </row>
        <row r="702">
          <cell r="B702">
            <v>42227</v>
          </cell>
          <cell r="C702">
            <v>37.82</v>
          </cell>
          <cell r="D702">
            <v>37.03</v>
          </cell>
          <cell r="E702">
            <v>36.11</v>
          </cell>
          <cell r="F702">
            <v>35.75</v>
          </cell>
          <cell r="G702">
            <v>34.69</v>
          </cell>
          <cell r="H702">
            <v>33.99</v>
          </cell>
          <cell r="I702" t="str">
            <v>-</v>
          </cell>
          <cell r="J702" t="str">
            <v>-</v>
          </cell>
          <cell r="K702" t="str">
            <v>-</v>
          </cell>
          <cell r="L702" t="str">
            <v>-</v>
          </cell>
          <cell r="M702" t="str">
            <v>-</v>
          </cell>
          <cell r="O702">
            <v>42227</v>
          </cell>
          <cell r="P702">
            <v>24.62</v>
          </cell>
          <cell r="Q702">
            <v>24.06</v>
          </cell>
          <cell r="R702">
            <v>24.37</v>
          </cell>
          <cell r="S702">
            <v>24.32</v>
          </cell>
          <cell r="T702">
            <v>24.01</v>
          </cell>
          <cell r="U702">
            <v>23.79</v>
          </cell>
          <cell r="V702" t="str">
            <v>-</v>
          </cell>
          <cell r="AC702">
            <v>30.751147540983609</v>
          </cell>
          <cell r="AD702">
            <v>30.077132420091324</v>
          </cell>
          <cell r="AE702">
            <v>29.83794520547945</v>
          </cell>
          <cell r="AF702">
            <v>29.643561643835618</v>
          </cell>
          <cell r="AG702">
            <v>29.009562841530055</v>
          </cell>
          <cell r="AH702">
            <v>28.559315068493152</v>
          </cell>
          <cell r="AI702" t="str">
            <v>-</v>
          </cell>
        </row>
        <row r="703">
          <cell r="B703">
            <v>42226</v>
          </cell>
          <cell r="C703">
            <v>37.68</v>
          </cell>
          <cell r="D703">
            <v>36.630000000000003</v>
          </cell>
          <cell r="E703">
            <v>35.659999999999997</v>
          </cell>
          <cell r="F703">
            <v>35.39</v>
          </cell>
          <cell r="G703">
            <v>34.409999999999997</v>
          </cell>
          <cell r="H703">
            <v>33.909999999999997</v>
          </cell>
          <cell r="I703" t="str">
            <v>-</v>
          </cell>
          <cell r="J703" t="str">
            <v>-</v>
          </cell>
          <cell r="K703" t="str">
            <v>-</v>
          </cell>
          <cell r="L703" t="str">
            <v>-</v>
          </cell>
          <cell r="M703" t="str">
            <v>-</v>
          </cell>
          <cell r="O703">
            <v>42226</v>
          </cell>
          <cell r="P703">
            <v>24.77</v>
          </cell>
          <cell r="Q703">
            <v>23.96</v>
          </cell>
          <cell r="R703">
            <v>24.22</v>
          </cell>
          <cell r="S703">
            <v>24.22</v>
          </cell>
          <cell r="T703">
            <v>23.98</v>
          </cell>
          <cell r="U703">
            <v>23.89</v>
          </cell>
          <cell r="V703" t="str">
            <v>-</v>
          </cell>
          <cell r="AC703">
            <v>30.766448087431691</v>
          </cell>
          <cell r="AD703">
            <v>29.837954337899543</v>
          </cell>
          <cell r="AE703">
            <v>29.548219178082189</v>
          </cell>
          <cell r="AF703">
            <v>29.422465753424657</v>
          </cell>
          <cell r="AG703">
            <v>28.86253187613843</v>
          </cell>
          <cell r="AH703">
            <v>28.575150684931508</v>
          </cell>
          <cell r="AI703" t="str">
            <v>-</v>
          </cell>
        </row>
        <row r="704">
          <cell r="B704">
            <v>42225</v>
          </cell>
          <cell r="C704">
            <v>37.520000000000003</v>
          </cell>
          <cell r="D704">
            <v>36.75</v>
          </cell>
          <cell r="E704">
            <v>35.979999999999997</v>
          </cell>
          <cell r="F704">
            <v>35.75</v>
          </cell>
          <cell r="G704">
            <v>34.75</v>
          </cell>
          <cell r="H704">
            <v>34.159999999999997</v>
          </cell>
          <cell r="I704" t="str">
            <v>-</v>
          </cell>
          <cell r="J704" t="str">
            <v>-</v>
          </cell>
          <cell r="K704" t="str">
            <v>-</v>
          </cell>
          <cell r="L704" t="str">
            <v>-</v>
          </cell>
          <cell r="M704" t="str">
            <v>-</v>
          </cell>
          <cell r="O704">
            <v>42225</v>
          </cell>
          <cell r="P704">
            <v>24.58</v>
          </cell>
          <cell r="Q704">
            <v>24.04</v>
          </cell>
          <cell r="R704">
            <v>24.52</v>
          </cell>
          <cell r="S704">
            <v>24.64</v>
          </cell>
          <cell r="T704">
            <v>24.38</v>
          </cell>
          <cell r="U704">
            <v>24.23</v>
          </cell>
          <cell r="V704" t="str">
            <v>-</v>
          </cell>
          <cell r="AC704">
            <v>30.590382513661201</v>
          </cell>
          <cell r="AD704">
            <v>29.936511415525111</v>
          </cell>
          <cell r="AE704">
            <v>29.857534246575341</v>
          </cell>
          <cell r="AF704">
            <v>29.814520547945207</v>
          </cell>
          <cell r="AG704">
            <v>29.234444444444442</v>
          </cell>
          <cell r="AH704">
            <v>28.873068493150683</v>
          </cell>
          <cell r="AI704" t="str">
            <v>-</v>
          </cell>
        </row>
        <row r="705">
          <cell r="B705">
            <v>42224</v>
          </cell>
          <cell r="C705">
            <v>37.520000000000003</v>
          </cell>
          <cell r="D705">
            <v>36.75</v>
          </cell>
          <cell r="E705">
            <v>35.979999999999997</v>
          </cell>
          <cell r="F705">
            <v>35.75</v>
          </cell>
          <cell r="G705">
            <v>34.75</v>
          </cell>
          <cell r="H705">
            <v>34.159999999999997</v>
          </cell>
          <cell r="I705" t="str">
            <v>-</v>
          </cell>
          <cell r="J705" t="str">
            <v>-</v>
          </cell>
          <cell r="K705" t="str">
            <v>-</v>
          </cell>
          <cell r="L705" t="str">
            <v>-</v>
          </cell>
          <cell r="M705" t="str">
            <v>-</v>
          </cell>
          <cell r="O705">
            <v>42224</v>
          </cell>
          <cell r="P705">
            <v>24.58</v>
          </cell>
          <cell r="Q705">
            <v>24.04</v>
          </cell>
          <cell r="R705">
            <v>24.52</v>
          </cell>
          <cell r="S705">
            <v>24.64</v>
          </cell>
          <cell r="T705">
            <v>24.38</v>
          </cell>
          <cell r="U705">
            <v>24.23</v>
          </cell>
          <cell r="V705" t="str">
            <v>-</v>
          </cell>
          <cell r="AC705">
            <v>30.590382513661201</v>
          </cell>
          <cell r="AD705">
            <v>29.936511415525111</v>
          </cell>
          <cell r="AE705">
            <v>29.857534246575341</v>
          </cell>
          <cell r="AF705">
            <v>29.814520547945207</v>
          </cell>
          <cell r="AG705">
            <v>29.234444444444442</v>
          </cell>
          <cell r="AH705">
            <v>28.873068493150683</v>
          </cell>
          <cell r="AI705" t="str">
            <v>-</v>
          </cell>
        </row>
        <row r="706">
          <cell r="B706">
            <v>42223</v>
          </cell>
          <cell r="C706">
            <v>37.520000000000003</v>
          </cell>
          <cell r="D706">
            <v>36.75</v>
          </cell>
          <cell r="E706">
            <v>35.979999999999997</v>
          </cell>
          <cell r="F706">
            <v>35.75</v>
          </cell>
          <cell r="G706">
            <v>34.75</v>
          </cell>
          <cell r="H706">
            <v>34.159999999999997</v>
          </cell>
          <cell r="I706" t="str">
            <v>-</v>
          </cell>
          <cell r="J706" t="str">
            <v>-</v>
          </cell>
          <cell r="K706" t="str">
            <v>-</v>
          </cell>
          <cell r="L706" t="str">
            <v>-</v>
          </cell>
          <cell r="M706" t="str">
            <v>-</v>
          </cell>
          <cell r="O706">
            <v>42223</v>
          </cell>
          <cell r="P706">
            <v>24.58</v>
          </cell>
          <cell r="Q706">
            <v>24.04</v>
          </cell>
          <cell r="R706">
            <v>24.52</v>
          </cell>
          <cell r="S706">
            <v>24.64</v>
          </cell>
          <cell r="T706">
            <v>24.38</v>
          </cell>
          <cell r="U706">
            <v>24.23</v>
          </cell>
          <cell r="V706" t="str">
            <v>-</v>
          </cell>
          <cell r="AC706">
            <v>30.590382513661201</v>
          </cell>
          <cell r="AD706">
            <v>29.936511415525111</v>
          </cell>
          <cell r="AE706">
            <v>29.857534246575341</v>
          </cell>
          <cell r="AF706">
            <v>29.814520547945207</v>
          </cell>
          <cell r="AG706">
            <v>29.234444444444442</v>
          </cell>
          <cell r="AH706">
            <v>28.873068493150683</v>
          </cell>
          <cell r="AI706" t="str">
            <v>-</v>
          </cell>
        </row>
        <row r="707">
          <cell r="B707">
            <v>42222</v>
          </cell>
          <cell r="C707">
            <v>37.53</v>
          </cell>
          <cell r="D707">
            <v>36.86</v>
          </cell>
          <cell r="E707">
            <v>35.97</v>
          </cell>
          <cell r="F707">
            <v>35.71</v>
          </cell>
          <cell r="G707">
            <v>34.65</v>
          </cell>
          <cell r="H707">
            <v>34.04</v>
          </cell>
          <cell r="I707" t="str">
            <v>-</v>
          </cell>
          <cell r="J707" t="str">
            <v>-</v>
          </cell>
          <cell r="K707" t="str">
            <v>-</v>
          </cell>
          <cell r="L707" t="str">
            <v>-</v>
          </cell>
          <cell r="M707" t="str">
            <v>-</v>
          </cell>
          <cell r="O707">
            <v>42222</v>
          </cell>
          <cell r="P707">
            <v>24.64</v>
          </cell>
          <cell r="Q707">
            <v>24.16</v>
          </cell>
          <cell r="R707">
            <v>24.56</v>
          </cell>
          <cell r="S707">
            <v>24.65</v>
          </cell>
          <cell r="T707">
            <v>24.35</v>
          </cell>
          <cell r="U707">
            <v>24.19</v>
          </cell>
          <cell r="V707" t="str">
            <v>-</v>
          </cell>
          <cell r="AC707">
            <v>30.62715846994535</v>
          </cell>
          <cell r="AD707">
            <v>30.051872146118725</v>
          </cell>
          <cell r="AE707">
            <v>29.874246575342465</v>
          </cell>
          <cell r="AF707">
            <v>29.80123287671233</v>
          </cell>
          <cell r="AG707">
            <v>29.171675774134791</v>
          </cell>
          <cell r="AH707">
            <v>28.795662100456621</v>
          </cell>
          <cell r="AI707" t="str">
            <v>-</v>
          </cell>
        </row>
        <row r="708">
          <cell r="B708">
            <v>42221</v>
          </cell>
          <cell r="C708">
            <v>37.31</v>
          </cell>
          <cell r="D708">
            <v>36.57</v>
          </cell>
          <cell r="E708">
            <v>36.03</v>
          </cell>
          <cell r="F708">
            <v>35.81</v>
          </cell>
          <cell r="G708">
            <v>34.840000000000003</v>
          </cell>
          <cell r="H708">
            <v>34.33</v>
          </cell>
          <cell r="I708" t="str">
            <v>-</v>
          </cell>
          <cell r="J708" t="str">
            <v>-</v>
          </cell>
          <cell r="K708" t="str">
            <v>-</v>
          </cell>
          <cell r="L708" t="str">
            <v>-</v>
          </cell>
          <cell r="M708" t="str">
            <v>-</v>
          </cell>
          <cell r="O708">
            <v>42221</v>
          </cell>
          <cell r="P708">
            <v>24.49</v>
          </cell>
          <cell r="Q708">
            <v>24.13</v>
          </cell>
          <cell r="R708">
            <v>24.65</v>
          </cell>
          <cell r="S708">
            <v>24.77</v>
          </cell>
          <cell r="T708">
            <v>24.53</v>
          </cell>
          <cell r="U708">
            <v>24.44</v>
          </cell>
          <cell r="V708" t="str">
            <v>-</v>
          </cell>
          <cell r="AC708">
            <v>30.44464480874317</v>
          </cell>
          <cell r="AD708">
            <v>29.901251141552514</v>
          </cell>
          <cell r="AE708">
            <v>29.950273972602741</v>
          </cell>
          <cell r="AF708">
            <v>29.911917808219179</v>
          </cell>
          <cell r="AG708">
            <v>29.356357012750458</v>
          </cell>
          <cell r="AH708">
            <v>29.064365296803654</v>
          </cell>
          <cell r="AI708" t="str">
            <v>-</v>
          </cell>
        </row>
        <row r="709">
          <cell r="B709">
            <v>42220</v>
          </cell>
          <cell r="C709">
            <v>37.01</v>
          </cell>
          <cell r="D709">
            <v>35.69</v>
          </cell>
          <cell r="E709">
            <v>35.11</v>
          </cell>
          <cell r="F709">
            <v>34.97</v>
          </cell>
          <cell r="G709">
            <v>33.880000000000003</v>
          </cell>
          <cell r="H709">
            <v>33.369999999999997</v>
          </cell>
          <cell r="I709" t="str">
            <v>-</v>
          </cell>
          <cell r="J709" t="str">
            <v>-</v>
          </cell>
          <cell r="K709" t="str">
            <v>-</v>
          </cell>
          <cell r="L709" t="str">
            <v>-</v>
          </cell>
          <cell r="M709" t="str">
            <v>-</v>
          </cell>
          <cell r="O709">
            <v>42220</v>
          </cell>
          <cell r="P709">
            <v>24.3</v>
          </cell>
          <cell r="Q709">
            <v>23.55</v>
          </cell>
          <cell r="R709">
            <v>23.95</v>
          </cell>
          <cell r="S709">
            <v>24.06</v>
          </cell>
          <cell r="T709">
            <v>23.72</v>
          </cell>
          <cell r="U709">
            <v>23.63</v>
          </cell>
          <cell r="V709" t="str">
            <v>-</v>
          </cell>
          <cell r="AC709">
            <v>30.203551912568305</v>
          </cell>
          <cell r="AD709">
            <v>29.182073059360732</v>
          </cell>
          <cell r="AE709">
            <v>29.147808219178081</v>
          </cell>
          <cell r="AF709">
            <v>29.141369863013697</v>
          </cell>
          <cell r="AG709">
            <v>28.476138433515484</v>
          </cell>
          <cell r="AH709">
            <v>28.184228310502281</v>
          </cell>
          <cell r="AI709" t="str">
            <v>-</v>
          </cell>
        </row>
        <row r="710">
          <cell r="B710">
            <v>42219</v>
          </cell>
          <cell r="C710">
            <v>36.770000000000003</v>
          </cell>
          <cell r="D710">
            <v>35.47</v>
          </cell>
          <cell r="E710">
            <v>35.01</v>
          </cell>
          <cell r="F710">
            <v>34.909999999999997</v>
          </cell>
          <cell r="G710">
            <v>33.96</v>
          </cell>
          <cell r="H710">
            <v>33.5</v>
          </cell>
          <cell r="I710" t="str">
            <v>-</v>
          </cell>
          <cell r="J710" t="str">
            <v>-</v>
          </cell>
          <cell r="K710" t="str">
            <v>-</v>
          </cell>
          <cell r="L710" t="str">
            <v>-</v>
          </cell>
          <cell r="M710" t="str">
            <v>-</v>
          </cell>
          <cell r="O710">
            <v>42219</v>
          </cell>
          <cell r="P710">
            <v>24.11</v>
          </cell>
          <cell r="Q710">
            <v>23.01</v>
          </cell>
          <cell r="R710">
            <v>23.91</v>
          </cell>
          <cell r="S710">
            <v>24.05</v>
          </cell>
          <cell r="T710">
            <v>23.8</v>
          </cell>
          <cell r="U710">
            <v>23.75</v>
          </cell>
          <cell r="V710" t="str">
            <v>-</v>
          </cell>
          <cell r="AC710">
            <v>29.990327868852464</v>
          </cell>
          <cell r="AD710">
            <v>28.790529680365296</v>
          </cell>
          <cell r="AE710">
            <v>29.079863013698628</v>
          </cell>
          <cell r="AF710">
            <v>29.10808219178082</v>
          </cell>
          <cell r="AG710">
            <v>28.556138433515482</v>
          </cell>
          <cell r="AH710">
            <v>28.30890410958904</v>
          </cell>
          <cell r="AI710" t="str">
            <v>-</v>
          </cell>
        </row>
        <row r="711">
          <cell r="B711">
            <v>42218</v>
          </cell>
          <cell r="C711">
            <v>37.14</v>
          </cell>
          <cell r="D711">
            <v>36.15</v>
          </cell>
          <cell r="E711">
            <v>35.659999999999997</v>
          </cell>
          <cell r="F711">
            <v>35.54</v>
          </cell>
          <cell r="G711">
            <v>34.64</v>
          </cell>
          <cell r="H711">
            <v>34.04</v>
          </cell>
          <cell r="I711" t="str">
            <v>-</v>
          </cell>
          <cell r="J711" t="str">
            <v>-</v>
          </cell>
          <cell r="K711" t="str">
            <v>-</v>
          </cell>
          <cell r="L711" t="str">
            <v>-</v>
          </cell>
          <cell r="M711" t="str">
            <v>-</v>
          </cell>
          <cell r="O711">
            <v>42218</v>
          </cell>
          <cell r="P711">
            <v>24.26</v>
          </cell>
          <cell r="Q711">
            <v>23.51</v>
          </cell>
          <cell r="R711">
            <v>24.22</v>
          </cell>
          <cell r="S711">
            <v>24.35</v>
          </cell>
          <cell r="T711">
            <v>24.15</v>
          </cell>
          <cell r="U711">
            <v>24</v>
          </cell>
          <cell r="V711" t="str">
            <v>-</v>
          </cell>
          <cell r="AC711">
            <v>30.242513661202185</v>
          </cell>
          <cell r="AD711">
            <v>29.374036529680364</v>
          </cell>
          <cell r="AE711">
            <v>29.548219178082189</v>
          </cell>
          <cell r="AF711">
            <v>29.561780821917807</v>
          </cell>
          <cell r="AG711">
            <v>29.060619307832422</v>
          </cell>
          <cell r="AH711">
            <v>28.694502283105024</v>
          </cell>
          <cell r="AI711" t="str">
            <v>-</v>
          </cell>
        </row>
        <row r="712">
          <cell r="B712">
            <v>42217</v>
          </cell>
          <cell r="C712">
            <v>37.14</v>
          </cell>
          <cell r="D712">
            <v>36.15</v>
          </cell>
          <cell r="E712">
            <v>35.659999999999997</v>
          </cell>
          <cell r="F712">
            <v>35.54</v>
          </cell>
          <cell r="G712">
            <v>34.64</v>
          </cell>
          <cell r="H712">
            <v>34.04</v>
          </cell>
          <cell r="I712" t="str">
            <v>-</v>
          </cell>
          <cell r="J712" t="str">
            <v>-</v>
          </cell>
          <cell r="K712" t="str">
            <v>-</v>
          </cell>
          <cell r="L712" t="str">
            <v>-</v>
          </cell>
          <cell r="M712" t="str">
            <v>-</v>
          </cell>
          <cell r="O712">
            <v>42217</v>
          </cell>
          <cell r="P712">
            <v>24.26</v>
          </cell>
          <cell r="Q712">
            <v>23.51</v>
          </cell>
          <cell r="R712">
            <v>24.22</v>
          </cell>
          <cell r="S712">
            <v>24.35</v>
          </cell>
          <cell r="T712">
            <v>24.15</v>
          </cell>
          <cell r="U712">
            <v>24</v>
          </cell>
          <cell r="V712" t="str">
            <v>-</v>
          </cell>
          <cell r="AC712">
            <v>30.242513661202185</v>
          </cell>
          <cell r="AD712">
            <v>29.374036529680364</v>
          </cell>
          <cell r="AE712">
            <v>29.548219178082189</v>
          </cell>
          <cell r="AF712">
            <v>29.561780821917807</v>
          </cell>
          <cell r="AG712">
            <v>29.060619307832422</v>
          </cell>
          <cell r="AH712">
            <v>28.694502283105024</v>
          </cell>
          <cell r="AI712" t="str">
            <v>-</v>
          </cell>
        </row>
        <row r="713">
          <cell r="B713">
            <v>42216</v>
          </cell>
          <cell r="C713">
            <v>37.14</v>
          </cell>
          <cell r="D713">
            <v>36.15</v>
          </cell>
          <cell r="E713">
            <v>35.659999999999997</v>
          </cell>
          <cell r="F713">
            <v>35.54</v>
          </cell>
          <cell r="G713">
            <v>34.64</v>
          </cell>
          <cell r="H713">
            <v>34.04</v>
          </cell>
          <cell r="I713" t="str">
            <v>-</v>
          </cell>
          <cell r="J713" t="str">
            <v>-</v>
          </cell>
          <cell r="K713" t="str">
            <v>-</v>
          </cell>
          <cell r="L713" t="str">
            <v>-</v>
          </cell>
          <cell r="M713" t="str">
            <v>-</v>
          </cell>
          <cell r="O713">
            <v>42216</v>
          </cell>
          <cell r="P713">
            <v>24.26</v>
          </cell>
          <cell r="Q713">
            <v>23.51</v>
          </cell>
          <cell r="R713">
            <v>24.22</v>
          </cell>
          <cell r="S713">
            <v>24.35</v>
          </cell>
          <cell r="T713">
            <v>24.15</v>
          </cell>
          <cell r="U713">
            <v>24</v>
          </cell>
          <cell r="V713" t="str">
            <v>-</v>
          </cell>
          <cell r="AC713">
            <v>30.242513661202185</v>
          </cell>
          <cell r="AD713">
            <v>29.374036529680364</v>
          </cell>
          <cell r="AE713">
            <v>29.548219178082189</v>
          </cell>
          <cell r="AF713">
            <v>29.561780821917807</v>
          </cell>
          <cell r="AG713">
            <v>29.060619307832422</v>
          </cell>
          <cell r="AH713">
            <v>28.694502283105024</v>
          </cell>
          <cell r="AI713" t="str">
            <v>-</v>
          </cell>
        </row>
        <row r="714">
          <cell r="B714">
            <v>42215</v>
          </cell>
          <cell r="C714">
            <v>37.43</v>
          </cell>
          <cell r="D714">
            <v>36.909999999999997</v>
          </cell>
          <cell r="E714">
            <v>36.479999999999997</v>
          </cell>
          <cell r="F714">
            <v>36.35</v>
          </cell>
          <cell r="G714">
            <v>35.380000000000003</v>
          </cell>
          <cell r="H714">
            <v>34.869999999999997</v>
          </cell>
          <cell r="I714" t="str">
            <v>-</v>
          </cell>
          <cell r="J714" t="str">
            <v>-</v>
          </cell>
          <cell r="K714" t="str">
            <v>-</v>
          </cell>
          <cell r="L714" t="str">
            <v>-</v>
          </cell>
          <cell r="M714" t="str">
            <v>-</v>
          </cell>
          <cell r="O714">
            <v>42215</v>
          </cell>
          <cell r="P714">
            <v>24.36</v>
          </cell>
          <cell r="Q714">
            <v>23.99</v>
          </cell>
          <cell r="R714">
            <v>24.77</v>
          </cell>
          <cell r="S714">
            <v>24.9</v>
          </cell>
          <cell r="T714">
            <v>24.66</v>
          </cell>
          <cell r="U714">
            <v>24.58</v>
          </cell>
          <cell r="V714" t="str">
            <v>-</v>
          </cell>
          <cell r="AC714">
            <v>30.430765027322401</v>
          </cell>
          <cell r="AD714">
            <v>29.983936073059358</v>
          </cell>
          <cell r="AE714">
            <v>30.223972602739725</v>
          </cell>
          <cell r="AF714">
            <v>30.232876712328768</v>
          </cell>
          <cell r="AG714">
            <v>29.678287795992716</v>
          </cell>
          <cell r="AH714">
            <v>29.391397260273973</v>
          </cell>
          <cell r="AI714" t="str">
            <v>-</v>
          </cell>
        </row>
        <row r="715">
          <cell r="B715">
            <v>42214</v>
          </cell>
          <cell r="C715">
            <v>37.880000000000003</v>
          </cell>
          <cell r="D715">
            <v>36.619999999999997</v>
          </cell>
          <cell r="E715">
            <v>36.11</v>
          </cell>
          <cell r="F715">
            <v>36</v>
          </cell>
          <cell r="G715">
            <v>35.01</v>
          </cell>
          <cell r="H715">
            <v>34.49</v>
          </cell>
          <cell r="I715" t="str">
            <v>-</v>
          </cell>
          <cell r="J715" t="str">
            <v>-</v>
          </cell>
          <cell r="K715" t="str">
            <v>-</v>
          </cell>
          <cell r="L715" t="str">
            <v>-</v>
          </cell>
          <cell r="M715" t="str">
            <v>-</v>
          </cell>
          <cell r="O715">
            <v>42214</v>
          </cell>
          <cell r="P715">
            <v>24.65</v>
          </cell>
          <cell r="Q715">
            <v>23.91</v>
          </cell>
          <cell r="R715">
            <v>24.62</v>
          </cell>
          <cell r="S715">
            <v>24.76</v>
          </cell>
          <cell r="T715">
            <v>24.51</v>
          </cell>
          <cell r="U715">
            <v>24.42</v>
          </cell>
          <cell r="V715" t="str">
            <v>-</v>
          </cell>
          <cell r="AC715">
            <v>30.795081967213115</v>
          </cell>
          <cell r="AD715">
            <v>29.806511415525112</v>
          </cell>
          <cell r="AE715">
            <v>29.97150684931507</v>
          </cell>
          <cell r="AF715">
            <v>29.995068493150683</v>
          </cell>
          <cell r="AG715">
            <v>29.425300546448089</v>
          </cell>
          <cell r="AH715">
            <v>29.128529680365297</v>
          </cell>
          <cell r="AI715" t="str">
            <v>-</v>
          </cell>
        </row>
        <row r="716">
          <cell r="B716">
            <v>42213</v>
          </cell>
          <cell r="C716">
            <v>37.83</v>
          </cell>
          <cell r="D716">
            <v>36.89</v>
          </cell>
          <cell r="E716">
            <v>36.46</v>
          </cell>
          <cell r="F716">
            <v>36.14</v>
          </cell>
          <cell r="G716">
            <v>34.99</v>
          </cell>
          <cell r="H716">
            <v>34.380000000000003</v>
          </cell>
          <cell r="I716" t="str">
            <v>-</v>
          </cell>
          <cell r="J716" t="str">
            <v>-</v>
          </cell>
          <cell r="K716" t="str">
            <v>-</v>
          </cell>
          <cell r="L716" t="str">
            <v>-</v>
          </cell>
          <cell r="M716" t="str">
            <v>-</v>
          </cell>
          <cell r="O716">
            <v>42213</v>
          </cell>
          <cell r="P716">
            <v>24.6</v>
          </cell>
          <cell r="Q716">
            <v>23.88</v>
          </cell>
          <cell r="R716">
            <v>24.58</v>
          </cell>
          <cell r="S716">
            <v>24.7</v>
          </cell>
          <cell r="T716">
            <v>24.45</v>
          </cell>
          <cell r="U716">
            <v>24.36</v>
          </cell>
          <cell r="V716" t="str">
            <v>-</v>
          </cell>
          <cell r="AC716">
            <v>30.745081967213114</v>
          </cell>
          <cell r="AD716">
            <v>29.915689497716894</v>
          </cell>
          <cell r="AE716">
            <v>30.113150684931508</v>
          </cell>
          <cell r="AF716">
            <v>30.028219178082193</v>
          </cell>
          <cell r="AG716">
            <v>29.384025500910745</v>
          </cell>
          <cell r="AH716">
            <v>29.04515068493151</v>
          </cell>
          <cell r="AI716" t="str">
            <v>-</v>
          </cell>
        </row>
        <row r="717">
          <cell r="B717">
            <v>42212</v>
          </cell>
          <cell r="C717">
            <v>37.6</v>
          </cell>
          <cell r="D717">
            <v>36.799999999999997</v>
          </cell>
          <cell r="E717">
            <v>36.409999999999997</v>
          </cell>
          <cell r="F717">
            <v>36.1</v>
          </cell>
          <cell r="G717">
            <v>34.950000000000003</v>
          </cell>
          <cell r="H717">
            <v>34.33</v>
          </cell>
          <cell r="I717" t="str">
            <v>-</v>
          </cell>
          <cell r="J717" t="str">
            <v>-</v>
          </cell>
          <cell r="K717" t="str">
            <v>-</v>
          </cell>
          <cell r="L717" t="str">
            <v>-</v>
          </cell>
          <cell r="M717" t="str">
            <v>-</v>
          </cell>
          <cell r="O717">
            <v>42212</v>
          </cell>
          <cell r="P717">
            <v>24.53</v>
          </cell>
          <cell r="Q717">
            <v>23.98</v>
          </cell>
          <cell r="R717">
            <v>24.73</v>
          </cell>
          <cell r="S717">
            <v>24.86</v>
          </cell>
          <cell r="T717">
            <v>24.61</v>
          </cell>
          <cell r="U717">
            <v>24.52</v>
          </cell>
          <cell r="V717" t="str">
            <v>-</v>
          </cell>
          <cell r="AC717">
            <v>30.600765027322403</v>
          </cell>
          <cell r="AD717">
            <v>29.927543378995431</v>
          </cell>
          <cell r="AE717">
            <v>30.17</v>
          </cell>
          <cell r="AF717">
            <v>30.095068493150684</v>
          </cell>
          <cell r="AG717">
            <v>29.450400728597451</v>
          </cell>
          <cell r="AH717">
            <v>29.10695890410959</v>
          </cell>
          <cell r="AI717" t="str">
            <v>-</v>
          </cell>
        </row>
        <row r="718">
          <cell r="B718">
            <v>42211</v>
          </cell>
          <cell r="C718">
            <v>37.619999999999997</v>
          </cell>
          <cell r="D718">
            <v>37.07</v>
          </cell>
          <cell r="E718">
            <v>36.71</v>
          </cell>
          <cell r="F718">
            <v>36.450000000000003</v>
          </cell>
          <cell r="G718">
            <v>35.33</v>
          </cell>
          <cell r="H718">
            <v>34.729999999999997</v>
          </cell>
          <cell r="I718" t="str">
            <v>-</v>
          </cell>
          <cell r="J718" t="str">
            <v>-</v>
          </cell>
          <cell r="K718" t="str">
            <v>-</v>
          </cell>
          <cell r="L718" t="str">
            <v>-</v>
          </cell>
          <cell r="M718" t="str">
            <v>-</v>
          </cell>
          <cell r="O718">
            <v>42211</v>
          </cell>
          <cell r="P718">
            <v>24.53</v>
          </cell>
          <cell r="Q718">
            <v>24.1</v>
          </cell>
          <cell r="R718">
            <v>24.88</v>
          </cell>
          <cell r="S718">
            <v>25.04</v>
          </cell>
          <cell r="T718">
            <v>24.82</v>
          </cell>
          <cell r="U718">
            <v>24.74</v>
          </cell>
          <cell r="V718" t="str">
            <v>-</v>
          </cell>
          <cell r="AC718">
            <v>30.610054644808741</v>
          </cell>
          <cell r="AD718">
            <v>30.117132420091327</v>
          </cell>
          <cell r="AE718">
            <v>30.38986301369863</v>
          </cell>
          <cell r="AF718">
            <v>30.354246575342469</v>
          </cell>
          <cell r="AG718">
            <v>29.739981785063751</v>
          </cell>
          <cell r="AH718">
            <v>29.411123287671231</v>
          </cell>
          <cell r="AI718" t="str">
            <v>-</v>
          </cell>
        </row>
        <row r="719">
          <cell r="B719">
            <v>42210</v>
          </cell>
          <cell r="C719">
            <v>37.619999999999997</v>
          </cell>
          <cell r="D719">
            <v>37.07</v>
          </cell>
          <cell r="E719">
            <v>36.71</v>
          </cell>
          <cell r="F719">
            <v>36.450000000000003</v>
          </cell>
          <cell r="G719">
            <v>35.33</v>
          </cell>
          <cell r="H719">
            <v>34.729999999999997</v>
          </cell>
          <cell r="I719" t="str">
            <v>-</v>
          </cell>
          <cell r="J719" t="str">
            <v>-</v>
          </cell>
          <cell r="K719" t="str">
            <v>-</v>
          </cell>
          <cell r="L719" t="str">
            <v>-</v>
          </cell>
          <cell r="M719" t="str">
            <v>-</v>
          </cell>
          <cell r="O719">
            <v>42210</v>
          </cell>
          <cell r="P719">
            <v>24.53</v>
          </cell>
          <cell r="Q719">
            <v>24.1</v>
          </cell>
          <cell r="R719">
            <v>24.88</v>
          </cell>
          <cell r="S719">
            <v>25.04</v>
          </cell>
          <cell r="T719">
            <v>24.82</v>
          </cell>
          <cell r="U719">
            <v>24.74</v>
          </cell>
          <cell r="V719" t="str">
            <v>-</v>
          </cell>
          <cell r="AC719">
            <v>30.610054644808741</v>
          </cell>
          <cell r="AD719">
            <v>30.117132420091327</v>
          </cell>
          <cell r="AE719">
            <v>30.38986301369863</v>
          </cell>
          <cell r="AF719">
            <v>30.354246575342469</v>
          </cell>
          <cell r="AG719">
            <v>29.739981785063751</v>
          </cell>
          <cell r="AH719">
            <v>29.411123287671231</v>
          </cell>
          <cell r="AI719" t="str">
            <v>-</v>
          </cell>
        </row>
        <row r="720">
          <cell r="B720">
            <v>42209</v>
          </cell>
          <cell r="C720">
            <v>37.619999999999997</v>
          </cell>
          <cell r="D720">
            <v>37.07</v>
          </cell>
          <cell r="E720">
            <v>36.71</v>
          </cell>
          <cell r="F720">
            <v>36.450000000000003</v>
          </cell>
          <cell r="G720">
            <v>35.33</v>
          </cell>
          <cell r="H720">
            <v>34.729999999999997</v>
          </cell>
          <cell r="I720" t="str">
            <v>-</v>
          </cell>
          <cell r="J720" t="str">
            <v>-</v>
          </cell>
          <cell r="K720" t="str">
            <v>-</v>
          </cell>
          <cell r="L720" t="str">
            <v>-</v>
          </cell>
          <cell r="M720" t="str">
            <v>-</v>
          </cell>
          <cell r="O720">
            <v>42209</v>
          </cell>
          <cell r="P720">
            <v>24.53</v>
          </cell>
          <cell r="Q720">
            <v>24.1</v>
          </cell>
          <cell r="R720">
            <v>24.88</v>
          </cell>
          <cell r="S720">
            <v>25.04</v>
          </cell>
          <cell r="T720">
            <v>24.82</v>
          </cell>
          <cell r="U720">
            <v>24.74</v>
          </cell>
          <cell r="V720" t="str">
            <v>-</v>
          </cell>
          <cell r="AC720">
            <v>30.610054644808741</v>
          </cell>
          <cell r="AD720">
            <v>30.117132420091327</v>
          </cell>
          <cell r="AE720">
            <v>30.38986301369863</v>
          </cell>
          <cell r="AF720">
            <v>30.354246575342469</v>
          </cell>
          <cell r="AG720">
            <v>29.739981785063751</v>
          </cell>
          <cell r="AH720">
            <v>29.411123287671231</v>
          </cell>
          <cell r="AI720" t="str">
            <v>-</v>
          </cell>
        </row>
        <row r="721">
          <cell r="B721">
            <v>42208</v>
          </cell>
          <cell r="C721">
            <v>37.479999999999997</v>
          </cell>
          <cell r="D721">
            <v>36.93</v>
          </cell>
          <cell r="E721">
            <v>36.590000000000003</v>
          </cell>
          <cell r="F721">
            <v>36.33</v>
          </cell>
          <cell r="G721">
            <v>35.18</v>
          </cell>
          <cell r="H721">
            <v>34.58</v>
          </cell>
          <cell r="I721" t="str">
            <v>-</v>
          </cell>
          <cell r="J721" t="str">
            <v>-</v>
          </cell>
          <cell r="K721" t="str">
            <v>-</v>
          </cell>
          <cell r="L721" t="str">
            <v>-</v>
          </cell>
          <cell r="M721" t="str">
            <v>-</v>
          </cell>
          <cell r="O721">
            <v>42208</v>
          </cell>
          <cell r="P721">
            <v>24.38</v>
          </cell>
          <cell r="Q721">
            <v>24.08</v>
          </cell>
          <cell r="R721">
            <v>24.86</v>
          </cell>
          <cell r="S721">
            <v>25.02</v>
          </cell>
          <cell r="T721">
            <v>24.79</v>
          </cell>
          <cell r="U721">
            <v>24.7</v>
          </cell>
          <cell r="V721" t="str">
            <v>-</v>
          </cell>
          <cell r="AC721">
            <v>30.464699453551912</v>
          </cell>
          <cell r="AD721">
            <v>30.041461187214608</v>
          </cell>
          <cell r="AE721">
            <v>30.323287671232876</v>
          </cell>
          <cell r="AF721">
            <v>30.287671232876711</v>
          </cell>
          <cell r="AG721">
            <v>29.653806921675773</v>
          </cell>
          <cell r="AH721">
            <v>29.319689497716894</v>
          </cell>
          <cell r="AI721" t="str">
            <v>-</v>
          </cell>
        </row>
        <row r="722">
          <cell r="B722">
            <v>42207</v>
          </cell>
          <cell r="C722">
            <v>37.619999999999997</v>
          </cell>
          <cell r="D722">
            <v>36.840000000000003</v>
          </cell>
          <cell r="E722">
            <v>36.43</v>
          </cell>
          <cell r="F722">
            <v>36.090000000000003</v>
          </cell>
          <cell r="G722">
            <v>34.94</v>
          </cell>
          <cell r="H722">
            <v>34.340000000000003</v>
          </cell>
          <cell r="I722" t="str">
            <v>-</v>
          </cell>
          <cell r="J722" t="str">
            <v>-</v>
          </cell>
          <cell r="K722" t="str">
            <v>-</v>
          </cell>
          <cell r="L722" t="str">
            <v>-</v>
          </cell>
          <cell r="M722" t="str">
            <v>-</v>
          </cell>
          <cell r="O722">
            <v>42207</v>
          </cell>
          <cell r="P722">
            <v>24.47</v>
          </cell>
          <cell r="Q722">
            <v>23.6</v>
          </cell>
          <cell r="R722">
            <v>23.87</v>
          </cell>
          <cell r="S722">
            <v>23.97</v>
          </cell>
          <cell r="T722">
            <v>23.71</v>
          </cell>
          <cell r="U722">
            <v>23.62</v>
          </cell>
          <cell r="V722" t="str">
            <v>-</v>
          </cell>
          <cell r="AC722">
            <v>30.577923497267758</v>
          </cell>
          <cell r="AD722">
            <v>29.742392694063927</v>
          </cell>
          <cell r="AE722">
            <v>29.719863013698632</v>
          </cell>
          <cell r="AF722">
            <v>29.614931506849313</v>
          </cell>
          <cell r="AG722">
            <v>28.967030965391622</v>
          </cell>
          <cell r="AH722">
            <v>28.632456621004568</v>
          </cell>
          <cell r="AI722" t="str">
            <v>-</v>
          </cell>
        </row>
        <row r="723">
          <cell r="B723">
            <v>42206</v>
          </cell>
          <cell r="C723">
            <v>37.42</v>
          </cell>
          <cell r="D723">
            <v>36.32</v>
          </cell>
          <cell r="E723">
            <v>35.75</v>
          </cell>
          <cell r="F723">
            <v>35.43</v>
          </cell>
          <cell r="G723">
            <v>34.299999999999997</v>
          </cell>
          <cell r="H723">
            <v>33.71</v>
          </cell>
          <cell r="I723" t="str">
            <v>-</v>
          </cell>
          <cell r="J723" t="str">
            <v>-</v>
          </cell>
          <cell r="K723" t="str">
            <v>-</v>
          </cell>
          <cell r="L723" t="str">
            <v>-</v>
          </cell>
          <cell r="M723" t="str">
            <v>-</v>
          </cell>
          <cell r="O723">
            <v>42206</v>
          </cell>
          <cell r="P723">
            <v>24.59</v>
          </cell>
          <cell r="Q723">
            <v>23.44</v>
          </cell>
          <cell r="R723">
            <v>23.6</v>
          </cell>
          <cell r="S723">
            <v>23.74</v>
          </cell>
          <cell r="T723">
            <v>23.98</v>
          </cell>
          <cell r="U723">
            <v>23.37</v>
          </cell>
          <cell r="V723" t="str">
            <v>-</v>
          </cell>
          <cell r="AC723">
            <v>30.549289617486341</v>
          </cell>
          <cell r="AD723">
            <v>29.415378995433795</v>
          </cell>
          <cell r="AE723">
            <v>29.258904109589039</v>
          </cell>
          <cell r="AF723">
            <v>29.184657534246572</v>
          </cell>
          <cell r="AG723">
            <v>28.811038251366117</v>
          </cell>
          <cell r="AH723">
            <v>28.204776255707767</v>
          </cell>
          <cell r="AI723" t="str">
            <v>-</v>
          </cell>
        </row>
        <row r="724">
          <cell r="B724">
            <v>42205</v>
          </cell>
          <cell r="C724">
            <v>36.869999999999997</v>
          </cell>
          <cell r="D724">
            <v>36.14</v>
          </cell>
          <cell r="E724">
            <v>35.770000000000003</v>
          </cell>
          <cell r="F724">
            <v>35.479999999999997</v>
          </cell>
          <cell r="G724">
            <v>34.36</v>
          </cell>
          <cell r="H724">
            <v>33.770000000000003</v>
          </cell>
          <cell r="I724" t="str">
            <v>-</v>
          </cell>
          <cell r="J724" t="str">
            <v>-</v>
          </cell>
          <cell r="K724" t="str">
            <v>-</v>
          </cell>
          <cell r="L724" t="str">
            <v>-</v>
          </cell>
          <cell r="M724" t="str">
            <v>-</v>
          </cell>
          <cell r="O724">
            <v>42205</v>
          </cell>
          <cell r="P724">
            <v>24.15</v>
          </cell>
          <cell r="Q724">
            <v>23.3</v>
          </cell>
          <cell r="R724">
            <v>23.57</v>
          </cell>
          <cell r="S724">
            <v>23.75</v>
          </cell>
          <cell r="T724">
            <v>23.99</v>
          </cell>
          <cell r="U724">
            <v>23.37</v>
          </cell>
          <cell r="V724" t="str">
            <v>-</v>
          </cell>
          <cell r="AC724">
            <v>30.058196721311472</v>
          </cell>
          <cell r="AD724">
            <v>29.256821917808221</v>
          </cell>
          <cell r="AE724">
            <v>29.252191780821921</v>
          </cell>
          <cell r="AF724">
            <v>29.213287671232877</v>
          </cell>
          <cell r="AG724">
            <v>28.844444444444445</v>
          </cell>
          <cell r="AH724">
            <v>28.232831050228313</v>
          </cell>
          <cell r="AI724" t="str">
            <v>-</v>
          </cell>
        </row>
        <row r="725">
          <cell r="B725">
            <v>42204</v>
          </cell>
          <cell r="C725">
            <v>37.53</v>
          </cell>
          <cell r="D725">
            <v>36.65</v>
          </cell>
          <cell r="E725">
            <v>36.26</v>
          </cell>
          <cell r="F725">
            <v>35.97</v>
          </cell>
          <cell r="G725">
            <v>34.840000000000003</v>
          </cell>
          <cell r="H725">
            <v>34.229999999999997</v>
          </cell>
          <cell r="I725" t="str">
            <v>-</v>
          </cell>
          <cell r="J725" t="str">
            <v>-</v>
          </cell>
          <cell r="K725" t="str">
            <v>-</v>
          </cell>
          <cell r="L725" t="str">
            <v>-</v>
          </cell>
          <cell r="M725" t="str">
            <v>-</v>
          </cell>
          <cell r="O725">
            <v>42204</v>
          </cell>
          <cell r="P725">
            <v>24.56</v>
          </cell>
          <cell r="Q725">
            <v>23.97</v>
          </cell>
          <cell r="R725">
            <v>24.23</v>
          </cell>
          <cell r="S725">
            <v>24.41</v>
          </cell>
          <cell r="T725">
            <v>24.65</v>
          </cell>
          <cell r="U725">
            <v>24.02</v>
          </cell>
          <cell r="V725" t="str">
            <v>-</v>
          </cell>
          <cell r="AC725">
            <v>30.584316939890712</v>
          </cell>
          <cell r="AD725">
            <v>29.852593607305938</v>
          </cell>
          <cell r="AE725">
            <v>29.83301369863014</v>
          </cell>
          <cell r="AF725">
            <v>29.794109589041099</v>
          </cell>
          <cell r="AG725">
            <v>29.420182149362478</v>
          </cell>
          <cell r="AH725">
            <v>28.793990867579907</v>
          </cell>
          <cell r="AI725" t="str">
            <v>-</v>
          </cell>
        </row>
        <row r="726">
          <cell r="B726">
            <v>42203</v>
          </cell>
          <cell r="C726">
            <v>37.53</v>
          </cell>
          <cell r="D726">
            <v>36.65</v>
          </cell>
          <cell r="E726">
            <v>36.26</v>
          </cell>
          <cell r="F726">
            <v>35.97</v>
          </cell>
          <cell r="G726">
            <v>34.840000000000003</v>
          </cell>
          <cell r="H726">
            <v>34.229999999999997</v>
          </cell>
          <cell r="I726" t="str">
            <v>-</v>
          </cell>
          <cell r="J726" t="str">
            <v>-</v>
          </cell>
          <cell r="K726" t="str">
            <v>-</v>
          </cell>
          <cell r="L726" t="str">
            <v>-</v>
          </cell>
          <cell r="M726" t="str">
            <v>-</v>
          </cell>
          <cell r="O726">
            <v>42203</v>
          </cell>
          <cell r="P726">
            <v>24.56</v>
          </cell>
          <cell r="Q726">
            <v>23.97</v>
          </cell>
          <cell r="R726">
            <v>24.23</v>
          </cell>
          <cell r="S726">
            <v>24.41</v>
          </cell>
          <cell r="T726">
            <v>24.65</v>
          </cell>
          <cell r="U726">
            <v>24.02</v>
          </cell>
          <cell r="V726" t="str">
            <v>-</v>
          </cell>
          <cell r="AC726">
            <v>30.584316939890712</v>
          </cell>
          <cell r="AD726">
            <v>29.852593607305938</v>
          </cell>
          <cell r="AE726">
            <v>29.83301369863014</v>
          </cell>
          <cell r="AF726">
            <v>29.794109589041099</v>
          </cell>
          <cell r="AG726">
            <v>29.420182149362478</v>
          </cell>
          <cell r="AH726">
            <v>28.793990867579907</v>
          </cell>
          <cell r="AI726" t="str">
            <v>-</v>
          </cell>
        </row>
        <row r="727">
          <cell r="B727">
            <v>42202</v>
          </cell>
          <cell r="C727">
            <v>37.53</v>
          </cell>
          <cell r="D727">
            <v>36.65</v>
          </cell>
          <cell r="E727">
            <v>36.26</v>
          </cell>
          <cell r="F727">
            <v>35.97</v>
          </cell>
          <cell r="G727">
            <v>34.840000000000003</v>
          </cell>
          <cell r="H727">
            <v>34.229999999999997</v>
          </cell>
          <cell r="I727" t="str">
            <v>-</v>
          </cell>
          <cell r="J727" t="str">
            <v>-</v>
          </cell>
          <cell r="K727" t="str">
            <v>-</v>
          </cell>
          <cell r="L727" t="str">
            <v>-</v>
          </cell>
          <cell r="M727" t="str">
            <v>-</v>
          </cell>
          <cell r="O727">
            <v>42202</v>
          </cell>
          <cell r="P727">
            <v>24.56</v>
          </cell>
          <cell r="Q727">
            <v>23.97</v>
          </cell>
          <cell r="R727">
            <v>24.23</v>
          </cell>
          <cell r="S727">
            <v>24.41</v>
          </cell>
          <cell r="T727">
            <v>24.65</v>
          </cell>
          <cell r="U727">
            <v>24.02</v>
          </cell>
          <cell r="V727" t="str">
            <v>-</v>
          </cell>
          <cell r="AC727">
            <v>30.584316939890712</v>
          </cell>
          <cell r="AD727">
            <v>29.852593607305938</v>
          </cell>
          <cell r="AE727">
            <v>29.83301369863014</v>
          </cell>
          <cell r="AF727">
            <v>29.794109589041099</v>
          </cell>
          <cell r="AG727">
            <v>29.420182149362478</v>
          </cell>
          <cell r="AH727">
            <v>28.793990867579907</v>
          </cell>
          <cell r="AI727" t="str">
            <v>-</v>
          </cell>
        </row>
        <row r="728">
          <cell r="B728">
            <v>42201</v>
          </cell>
          <cell r="C728">
            <v>37.81</v>
          </cell>
          <cell r="D728">
            <v>37.29</v>
          </cell>
          <cell r="E728">
            <v>36.89</v>
          </cell>
          <cell r="F728">
            <v>36.58</v>
          </cell>
          <cell r="G728">
            <v>35.57</v>
          </cell>
          <cell r="H728">
            <v>35.07</v>
          </cell>
          <cell r="I728" t="str">
            <v>-</v>
          </cell>
          <cell r="J728" t="str">
            <v>-</v>
          </cell>
          <cell r="K728" t="str">
            <v>-</v>
          </cell>
          <cell r="L728" t="str">
            <v>-</v>
          </cell>
          <cell r="M728" t="str">
            <v>-</v>
          </cell>
          <cell r="O728">
            <v>42201</v>
          </cell>
          <cell r="P728">
            <v>24.65</v>
          </cell>
          <cell r="Q728">
            <v>24.16</v>
          </cell>
          <cell r="R728">
            <v>24.4</v>
          </cell>
          <cell r="S728">
            <v>24.57</v>
          </cell>
          <cell r="T728">
            <v>24.9</v>
          </cell>
          <cell r="U728">
            <v>24.34</v>
          </cell>
          <cell r="V728" t="str">
            <v>-</v>
          </cell>
          <cell r="AC728">
            <v>30.76256830601093</v>
          </cell>
          <cell r="AD728">
            <v>30.251360730593607</v>
          </cell>
          <cell r="AE728">
            <v>30.217260273972602</v>
          </cell>
          <cell r="AF728">
            <v>30.163698630136988</v>
          </cell>
          <cell r="AG728">
            <v>29.894881602914392</v>
          </cell>
          <cell r="AH728">
            <v>29.357132420091322</v>
          </cell>
          <cell r="AI728" t="str">
            <v>-</v>
          </cell>
        </row>
        <row r="729">
          <cell r="B729">
            <v>42200</v>
          </cell>
          <cell r="C729">
            <v>37.590000000000003</v>
          </cell>
          <cell r="D729">
            <v>36.57</v>
          </cell>
          <cell r="E729">
            <v>36.24</v>
          </cell>
          <cell r="F729">
            <v>35.97</v>
          </cell>
          <cell r="G729">
            <v>34.880000000000003</v>
          </cell>
          <cell r="H729">
            <v>34.479999999999997</v>
          </cell>
          <cell r="I729" t="str">
            <v>-</v>
          </cell>
          <cell r="J729" t="str">
            <v>-</v>
          </cell>
          <cell r="K729" t="str">
            <v>-</v>
          </cell>
          <cell r="L729" t="str">
            <v>-</v>
          </cell>
          <cell r="M729" t="str">
            <v>-</v>
          </cell>
          <cell r="O729">
            <v>42200</v>
          </cell>
          <cell r="P729">
            <v>24.41</v>
          </cell>
          <cell r="Q729">
            <v>23.8</v>
          </cell>
          <cell r="R729">
            <v>24.07</v>
          </cell>
          <cell r="S729">
            <v>24.27</v>
          </cell>
          <cell r="T729">
            <v>24.52</v>
          </cell>
          <cell r="U729">
            <v>24.04</v>
          </cell>
          <cell r="V729" t="str">
            <v>-</v>
          </cell>
          <cell r="AC729">
            <v>30.53185792349727</v>
          </cell>
          <cell r="AD729">
            <v>29.724347031963475</v>
          </cell>
          <cell r="AE729">
            <v>29.738219178082193</v>
          </cell>
          <cell r="AF729">
            <v>29.719315068493152</v>
          </cell>
          <cell r="AG729">
            <v>29.369763205828779</v>
          </cell>
          <cell r="AH729">
            <v>28.921534246575341</v>
          </cell>
          <cell r="AI729" t="str">
            <v>-</v>
          </cell>
        </row>
        <row r="730">
          <cell r="B730">
            <v>42199</v>
          </cell>
          <cell r="C730">
            <v>37.82</v>
          </cell>
          <cell r="D730">
            <v>37.22</v>
          </cell>
          <cell r="E730">
            <v>37</v>
          </cell>
          <cell r="F730">
            <v>36.89</v>
          </cell>
          <cell r="G730">
            <v>35.909999999999997</v>
          </cell>
          <cell r="H730">
            <v>35.32</v>
          </cell>
          <cell r="I730" t="str">
            <v>-</v>
          </cell>
          <cell r="J730" t="str">
            <v>-</v>
          </cell>
          <cell r="K730" t="str">
            <v>-</v>
          </cell>
          <cell r="L730" t="str">
            <v>-</v>
          </cell>
          <cell r="M730" t="str">
            <v>-</v>
          </cell>
          <cell r="O730">
            <v>42199</v>
          </cell>
          <cell r="P730">
            <v>24.44</v>
          </cell>
          <cell r="Q730">
            <v>24.1</v>
          </cell>
          <cell r="R730">
            <v>24.46</v>
          </cell>
          <cell r="S730">
            <v>24.77</v>
          </cell>
          <cell r="T730">
            <v>25.13</v>
          </cell>
          <cell r="U730">
            <v>24.51</v>
          </cell>
          <cell r="V730" t="str">
            <v>-</v>
          </cell>
          <cell r="AC730">
            <v>30.654754098360655</v>
          </cell>
          <cell r="AD730">
            <v>30.186721461187215</v>
          </cell>
          <cell r="AE730">
            <v>30.300547945205476</v>
          </cell>
          <cell r="AF730">
            <v>30.414931506849314</v>
          </cell>
          <cell r="AG730">
            <v>30.176375227686698</v>
          </cell>
          <cell r="AH730">
            <v>29.56453881278539</v>
          </cell>
          <cell r="AI730" t="str">
            <v>-</v>
          </cell>
        </row>
        <row r="731">
          <cell r="B731">
            <v>42198</v>
          </cell>
          <cell r="C731">
            <v>37.130000000000003</v>
          </cell>
          <cell r="D731">
            <v>36.15</v>
          </cell>
          <cell r="E731">
            <v>35.74</v>
          </cell>
          <cell r="F731">
            <v>35.369999999999997</v>
          </cell>
          <cell r="G731">
            <v>34.25</v>
          </cell>
          <cell r="H731">
            <v>33.659999999999997</v>
          </cell>
          <cell r="I731" t="str">
            <v>-</v>
          </cell>
          <cell r="J731" t="str">
            <v>-</v>
          </cell>
          <cell r="K731" t="str">
            <v>-</v>
          </cell>
          <cell r="L731" t="str">
            <v>-</v>
          </cell>
          <cell r="M731" t="str">
            <v>-</v>
          </cell>
          <cell r="O731">
            <v>42198</v>
          </cell>
          <cell r="P731">
            <v>24.13</v>
          </cell>
          <cell r="Q731">
            <v>23.47</v>
          </cell>
          <cell r="R731">
            <v>23.71</v>
          </cell>
          <cell r="S731">
            <v>23.83</v>
          </cell>
          <cell r="T731">
            <v>24.04</v>
          </cell>
          <cell r="U731">
            <v>23.43</v>
          </cell>
          <cell r="V731" t="str">
            <v>-</v>
          </cell>
          <cell r="AC731">
            <v>30.168251366120224</v>
          </cell>
          <cell r="AD731">
            <v>29.352593607305938</v>
          </cell>
          <cell r="AE731">
            <v>29.313013698630137</v>
          </cell>
          <cell r="AF731">
            <v>29.204794520547942</v>
          </cell>
          <cell r="AG731">
            <v>28.819544626593807</v>
          </cell>
          <cell r="AH731">
            <v>28.213342465753424</v>
          </cell>
          <cell r="AI731" t="str">
            <v>-</v>
          </cell>
        </row>
        <row r="732">
          <cell r="B732">
            <v>42197</v>
          </cell>
          <cell r="C732">
            <v>38.06</v>
          </cell>
          <cell r="D732">
            <v>37.31</v>
          </cell>
          <cell r="E732">
            <v>36.76</v>
          </cell>
          <cell r="F732">
            <v>36.4</v>
          </cell>
          <cell r="G732">
            <v>35.229999999999997</v>
          </cell>
          <cell r="H732">
            <v>34.61</v>
          </cell>
          <cell r="I732" t="str">
            <v>-</v>
          </cell>
          <cell r="J732" t="str">
            <v>-</v>
          </cell>
          <cell r="K732" t="str">
            <v>-</v>
          </cell>
          <cell r="L732" t="str">
            <v>-</v>
          </cell>
          <cell r="M732" t="str">
            <v>-</v>
          </cell>
          <cell r="O732">
            <v>42197</v>
          </cell>
          <cell r="P732">
            <v>24.88</v>
          </cell>
          <cell r="Q732">
            <v>24.35</v>
          </cell>
          <cell r="R732">
            <v>24.52</v>
          </cell>
          <cell r="S732">
            <v>24.65</v>
          </cell>
          <cell r="T732">
            <v>24.87</v>
          </cell>
          <cell r="U732">
            <v>24.24</v>
          </cell>
          <cell r="V732" t="str">
            <v>-</v>
          </cell>
          <cell r="AC732">
            <v>31.001857923497269</v>
          </cell>
          <cell r="AD732">
            <v>30.36249315068493</v>
          </cell>
          <cell r="AE732">
            <v>30.220821917808216</v>
          </cell>
          <cell r="AF732">
            <v>30.122602739726027</v>
          </cell>
          <cell r="AG732">
            <v>29.719763205828777</v>
          </cell>
          <cell r="AH732">
            <v>29.088803652968036</v>
          </cell>
          <cell r="AI732" t="str">
            <v>-</v>
          </cell>
        </row>
        <row r="733">
          <cell r="B733">
            <v>42196</v>
          </cell>
          <cell r="C733">
            <v>38.06</v>
          </cell>
          <cell r="D733">
            <v>37.31</v>
          </cell>
          <cell r="E733">
            <v>36.76</v>
          </cell>
          <cell r="F733">
            <v>36.4</v>
          </cell>
          <cell r="G733">
            <v>35.229999999999997</v>
          </cell>
          <cell r="H733">
            <v>34.61</v>
          </cell>
          <cell r="I733" t="str">
            <v>-</v>
          </cell>
          <cell r="J733" t="str">
            <v>-</v>
          </cell>
          <cell r="K733" t="str">
            <v>-</v>
          </cell>
          <cell r="L733" t="str">
            <v>-</v>
          </cell>
          <cell r="M733" t="str">
            <v>-</v>
          </cell>
          <cell r="O733">
            <v>42196</v>
          </cell>
          <cell r="P733">
            <v>24.88</v>
          </cell>
          <cell r="Q733">
            <v>24.35</v>
          </cell>
          <cell r="R733">
            <v>24.52</v>
          </cell>
          <cell r="S733">
            <v>24.65</v>
          </cell>
          <cell r="T733">
            <v>24.87</v>
          </cell>
          <cell r="U733">
            <v>24.24</v>
          </cell>
          <cell r="V733" t="str">
            <v>-</v>
          </cell>
          <cell r="AC733">
            <v>31.001857923497269</v>
          </cell>
          <cell r="AD733">
            <v>30.36249315068493</v>
          </cell>
          <cell r="AE733">
            <v>30.220821917808216</v>
          </cell>
          <cell r="AF733">
            <v>30.122602739726027</v>
          </cell>
          <cell r="AG733">
            <v>29.719763205828777</v>
          </cell>
          <cell r="AH733">
            <v>29.088803652968036</v>
          </cell>
          <cell r="AI733" t="str">
            <v>-</v>
          </cell>
        </row>
        <row r="734">
          <cell r="B734">
            <v>42195</v>
          </cell>
          <cell r="C734">
            <v>38.06</v>
          </cell>
          <cell r="D734">
            <v>37.31</v>
          </cell>
          <cell r="E734">
            <v>36.76</v>
          </cell>
          <cell r="F734">
            <v>36.4</v>
          </cell>
          <cell r="G734">
            <v>35.229999999999997</v>
          </cell>
          <cell r="H734">
            <v>34.61</v>
          </cell>
          <cell r="I734" t="str">
            <v>-</v>
          </cell>
          <cell r="J734" t="str">
            <v>-</v>
          </cell>
          <cell r="K734" t="str">
            <v>-</v>
          </cell>
          <cell r="L734" t="str">
            <v>-</v>
          </cell>
          <cell r="M734" t="str">
            <v>-</v>
          </cell>
          <cell r="O734">
            <v>42195</v>
          </cell>
          <cell r="P734">
            <v>24.88</v>
          </cell>
          <cell r="Q734">
            <v>24.35</v>
          </cell>
          <cell r="R734">
            <v>24.52</v>
          </cell>
          <cell r="S734">
            <v>24.65</v>
          </cell>
          <cell r="T734">
            <v>24.87</v>
          </cell>
          <cell r="U734">
            <v>24.24</v>
          </cell>
          <cell r="V734" t="str">
            <v>-</v>
          </cell>
          <cell r="AC734">
            <v>31.001857923497269</v>
          </cell>
          <cell r="AD734">
            <v>30.36249315068493</v>
          </cell>
          <cell r="AE734">
            <v>30.220821917808216</v>
          </cell>
          <cell r="AF734">
            <v>30.122602739726027</v>
          </cell>
          <cell r="AG734">
            <v>29.719763205828777</v>
          </cell>
          <cell r="AH734">
            <v>29.088803652968036</v>
          </cell>
          <cell r="AI734" t="str">
            <v>-</v>
          </cell>
        </row>
        <row r="735">
          <cell r="B735">
            <v>42194</v>
          </cell>
          <cell r="C735">
            <v>36.89</v>
          </cell>
          <cell r="D735">
            <v>36.14</v>
          </cell>
          <cell r="E735">
            <v>35.69</v>
          </cell>
          <cell r="F735">
            <v>35.39</v>
          </cell>
          <cell r="G735">
            <v>34.28</v>
          </cell>
          <cell r="H735">
            <v>33.79</v>
          </cell>
          <cell r="I735" t="str">
            <v>-</v>
          </cell>
          <cell r="J735" t="str">
            <v>-</v>
          </cell>
          <cell r="K735" t="str">
            <v>-</v>
          </cell>
          <cell r="L735" t="str">
            <v>-</v>
          </cell>
          <cell r="M735" t="str">
            <v>-</v>
          </cell>
          <cell r="O735">
            <v>42194</v>
          </cell>
          <cell r="P735">
            <v>24.24</v>
          </cell>
          <cell r="Q735">
            <v>23.86</v>
          </cell>
          <cell r="R735">
            <v>24.09</v>
          </cell>
          <cell r="S735">
            <v>24.25</v>
          </cell>
          <cell r="T735">
            <v>24.49</v>
          </cell>
          <cell r="U735">
            <v>23.94</v>
          </cell>
          <cell r="V735" t="str">
            <v>-</v>
          </cell>
          <cell r="AC735">
            <v>30.115683060109294</v>
          </cell>
          <cell r="AD735">
            <v>29.557022831050226</v>
          </cell>
          <cell r="AE735">
            <v>29.492739726027395</v>
          </cell>
          <cell r="AF735">
            <v>29.438493150684934</v>
          </cell>
          <cell r="AG735">
            <v>29.072932604735886</v>
          </cell>
          <cell r="AH735">
            <v>28.545662100456621</v>
          </cell>
          <cell r="AI735" t="str">
            <v>-</v>
          </cell>
        </row>
        <row r="736">
          <cell r="B736">
            <v>42193</v>
          </cell>
          <cell r="C736">
            <v>37.21</v>
          </cell>
          <cell r="D736">
            <v>36.83</v>
          </cell>
          <cell r="E736">
            <v>36.43</v>
          </cell>
          <cell r="F736">
            <v>36.130000000000003</v>
          </cell>
          <cell r="G736">
            <v>35.01</v>
          </cell>
          <cell r="H736">
            <v>34.4</v>
          </cell>
          <cell r="I736" t="str">
            <v>-</v>
          </cell>
          <cell r="J736" t="str">
            <v>-</v>
          </cell>
          <cell r="K736" t="str">
            <v>-</v>
          </cell>
          <cell r="L736" t="str">
            <v>-</v>
          </cell>
          <cell r="M736" t="str">
            <v>-</v>
          </cell>
          <cell r="O736">
            <v>42193</v>
          </cell>
          <cell r="P736">
            <v>24.39</v>
          </cell>
          <cell r="Q736">
            <v>24.24</v>
          </cell>
          <cell r="R736">
            <v>24.53</v>
          </cell>
          <cell r="S736">
            <v>24.69</v>
          </cell>
          <cell r="T736">
            <v>24.93</v>
          </cell>
          <cell r="U736">
            <v>24.3</v>
          </cell>
          <cell r="V736" t="str">
            <v>-</v>
          </cell>
          <cell r="AC736">
            <v>30.344644808743169</v>
          </cell>
          <cell r="AD736">
            <v>30.080840182648398</v>
          </cell>
          <cell r="AE736">
            <v>30.072465753424655</v>
          </cell>
          <cell r="AF736">
            <v>30.018219178082195</v>
          </cell>
          <cell r="AG736">
            <v>29.648688524590163</v>
          </cell>
          <cell r="AH736">
            <v>29.022557077625567</v>
          </cell>
          <cell r="AI736" t="str">
            <v>-</v>
          </cell>
        </row>
        <row r="737">
          <cell r="B737">
            <v>42192</v>
          </cell>
          <cell r="C737">
            <v>37.25</v>
          </cell>
          <cell r="D737">
            <v>36.74</v>
          </cell>
          <cell r="E737">
            <v>36.32</v>
          </cell>
          <cell r="F737">
            <v>36.07</v>
          </cell>
          <cell r="G737">
            <v>34.979999999999997</v>
          </cell>
          <cell r="H737">
            <v>34.409999999999997</v>
          </cell>
          <cell r="I737" t="str">
            <v>-</v>
          </cell>
          <cell r="J737" t="str">
            <v>-</v>
          </cell>
          <cell r="K737" t="str">
            <v>-</v>
          </cell>
          <cell r="L737" t="str">
            <v>-</v>
          </cell>
          <cell r="M737" t="str">
            <v>-</v>
          </cell>
          <cell r="O737">
            <v>42192</v>
          </cell>
          <cell r="P737">
            <v>24.37</v>
          </cell>
          <cell r="Q737">
            <v>24.16</v>
          </cell>
          <cell r="R737">
            <v>24.44</v>
          </cell>
          <cell r="S737">
            <v>24.63</v>
          </cell>
          <cell r="T737">
            <v>24.89</v>
          </cell>
          <cell r="U737">
            <v>24.29</v>
          </cell>
          <cell r="V737" t="str">
            <v>-</v>
          </cell>
          <cell r="AC737">
            <v>30.352513661202185</v>
          </cell>
          <cell r="AD737">
            <v>29.996200913242014</v>
          </cell>
          <cell r="AE737">
            <v>29.973150684931511</v>
          </cell>
          <cell r="AF737">
            <v>29.958219178082192</v>
          </cell>
          <cell r="AG737">
            <v>29.613369763205824</v>
          </cell>
          <cell r="AH737">
            <v>29.021908675799086</v>
          </cell>
          <cell r="AI737" t="str">
            <v>-</v>
          </cell>
        </row>
        <row r="738">
          <cell r="B738">
            <v>42191</v>
          </cell>
          <cell r="C738">
            <v>36.9</v>
          </cell>
          <cell r="D738">
            <v>36.229999999999997</v>
          </cell>
          <cell r="E738">
            <v>35.83</v>
          </cell>
          <cell r="F738">
            <v>35.549999999999997</v>
          </cell>
          <cell r="G738">
            <v>34.450000000000003</v>
          </cell>
          <cell r="H738">
            <v>33.840000000000003</v>
          </cell>
          <cell r="I738" t="str">
            <v>-</v>
          </cell>
          <cell r="J738" t="str">
            <v>-</v>
          </cell>
          <cell r="K738" t="str">
            <v>-</v>
          </cell>
          <cell r="L738" t="str">
            <v>-</v>
          </cell>
          <cell r="M738" t="str">
            <v>-</v>
          </cell>
          <cell r="O738">
            <v>42191</v>
          </cell>
          <cell r="P738">
            <v>24.33</v>
          </cell>
          <cell r="Q738">
            <v>24.12</v>
          </cell>
          <cell r="R738">
            <v>24.43</v>
          </cell>
          <cell r="S738">
            <v>24.61</v>
          </cell>
          <cell r="T738">
            <v>24.85</v>
          </cell>
          <cell r="U738">
            <v>24.24</v>
          </cell>
          <cell r="V738" t="str">
            <v>-</v>
          </cell>
          <cell r="AC738">
            <v>30.168524590163937</v>
          </cell>
          <cell r="AD738">
            <v>29.738155251141553</v>
          </cell>
          <cell r="AE738">
            <v>29.73958904109589</v>
          </cell>
          <cell r="AF738">
            <v>29.705342465753425</v>
          </cell>
          <cell r="AG738">
            <v>29.343989071038255</v>
          </cell>
          <cell r="AH738">
            <v>28.728767123287671</v>
          </cell>
          <cell r="AI738" t="str">
            <v>-</v>
          </cell>
        </row>
        <row r="739">
          <cell r="B739">
            <v>42190</v>
          </cell>
          <cell r="C739">
            <v>37.11</v>
          </cell>
          <cell r="D739">
            <v>36.31</v>
          </cell>
          <cell r="E739">
            <v>35.68</v>
          </cell>
          <cell r="F739">
            <v>35.299999999999997</v>
          </cell>
          <cell r="G739">
            <v>34.15</v>
          </cell>
          <cell r="H739">
            <v>33.520000000000003</v>
          </cell>
          <cell r="I739" t="str">
            <v>-</v>
          </cell>
          <cell r="J739" t="str">
            <v>-</v>
          </cell>
          <cell r="K739" t="str">
            <v>-</v>
          </cell>
          <cell r="L739" t="str">
            <v>-</v>
          </cell>
          <cell r="M739" t="str">
            <v>-</v>
          </cell>
          <cell r="O739">
            <v>42190</v>
          </cell>
          <cell r="P739">
            <v>24.53</v>
          </cell>
          <cell r="Q739">
            <v>23.99</v>
          </cell>
          <cell r="R739">
            <v>24.17</v>
          </cell>
          <cell r="S739">
            <v>24.34</v>
          </cell>
          <cell r="T739">
            <v>24.56</v>
          </cell>
          <cell r="U739">
            <v>23.94</v>
          </cell>
          <cell r="V739" t="str">
            <v>-</v>
          </cell>
          <cell r="AC739">
            <v>30.373169398907102</v>
          </cell>
          <cell r="AD739">
            <v>29.705579908675798</v>
          </cell>
          <cell r="AE739">
            <v>29.530821917808218</v>
          </cell>
          <cell r="AF739">
            <v>29.444657534246577</v>
          </cell>
          <cell r="AG739">
            <v>29.049307832422585</v>
          </cell>
          <cell r="AH739">
            <v>28.419415525114157</v>
          </cell>
          <cell r="AI739" t="str">
            <v>-</v>
          </cell>
        </row>
        <row r="740">
          <cell r="B740">
            <v>42189</v>
          </cell>
          <cell r="C740">
            <v>37.11</v>
          </cell>
          <cell r="D740">
            <v>36.31</v>
          </cell>
          <cell r="E740">
            <v>35.68</v>
          </cell>
          <cell r="F740">
            <v>35.299999999999997</v>
          </cell>
          <cell r="G740">
            <v>34.15</v>
          </cell>
          <cell r="H740">
            <v>33.520000000000003</v>
          </cell>
          <cell r="I740" t="str">
            <v>-</v>
          </cell>
          <cell r="J740" t="str">
            <v>-</v>
          </cell>
          <cell r="K740" t="str">
            <v>-</v>
          </cell>
          <cell r="L740" t="str">
            <v>-</v>
          </cell>
          <cell r="M740" t="str">
            <v>-</v>
          </cell>
          <cell r="O740">
            <v>42189</v>
          </cell>
          <cell r="P740">
            <v>24.53</v>
          </cell>
          <cell r="Q740">
            <v>23.99</v>
          </cell>
          <cell r="R740">
            <v>24.17</v>
          </cell>
          <cell r="S740">
            <v>24.34</v>
          </cell>
          <cell r="T740">
            <v>24.56</v>
          </cell>
          <cell r="U740">
            <v>23.94</v>
          </cell>
          <cell r="V740" t="str">
            <v>-</v>
          </cell>
          <cell r="AC740">
            <v>30.373169398907102</v>
          </cell>
          <cell r="AD740">
            <v>29.705579908675798</v>
          </cell>
          <cell r="AE740">
            <v>29.530821917808218</v>
          </cell>
          <cell r="AF740">
            <v>29.444657534246577</v>
          </cell>
          <cell r="AG740">
            <v>29.049307832422585</v>
          </cell>
          <cell r="AH740">
            <v>28.419415525114157</v>
          </cell>
          <cell r="AI740" t="str">
            <v>-</v>
          </cell>
        </row>
        <row r="741">
          <cell r="B741">
            <v>42188</v>
          </cell>
          <cell r="C741">
            <v>37.11</v>
          </cell>
          <cell r="D741">
            <v>36.31</v>
          </cell>
          <cell r="E741">
            <v>35.68</v>
          </cell>
          <cell r="F741">
            <v>35.299999999999997</v>
          </cell>
          <cell r="G741">
            <v>34.15</v>
          </cell>
          <cell r="H741">
            <v>33.520000000000003</v>
          </cell>
          <cell r="I741" t="str">
            <v>-</v>
          </cell>
          <cell r="J741" t="str">
            <v>-</v>
          </cell>
          <cell r="K741" t="str">
            <v>-</v>
          </cell>
          <cell r="L741" t="str">
            <v>-</v>
          </cell>
          <cell r="M741" t="str">
            <v>-</v>
          </cell>
          <cell r="O741">
            <v>42188</v>
          </cell>
          <cell r="P741">
            <v>24.53</v>
          </cell>
          <cell r="Q741">
            <v>23.99</v>
          </cell>
          <cell r="R741">
            <v>24.17</v>
          </cell>
          <cell r="S741">
            <v>24.34</v>
          </cell>
          <cell r="T741">
            <v>24.56</v>
          </cell>
          <cell r="U741">
            <v>23.94</v>
          </cell>
          <cell r="V741" t="str">
            <v>-</v>
          </cell>
          <cell r="AC741">
            <v>30.373169398907102</v>
          </cell>
          <cell r="AD741">
            <v>29.705579908675798</v>
          </cell>
          <cell r="AE741">
            <v>29.530821917808218</v>
          </cell>
          <cell r="AF741">
            <v>29.444657534246577</v>
          </cell>
          <cell r="AG741">
            <v>29.049307832422585</v>
          </cell>
          <cell r="AH741">
            <v>28.419415525114157</v>
          </cell>
          <cell r="AI741" t="str">
            <v>-</v>
          </cell>
        </row>
        <row r="742">
          <cell r="B742">
            <v>42187</v>
          </cell>
          <cell r="C742">
            <v>37.11</v>
          </cell>
          <cell r="D742">
            <v>36.31</v>
          </cell>
          <cell r="E742">
            <v>35.68</v>
          </cell>
          <cell r="F742">
            <v>35.299999999999997</v>
          </cell>
          <cell r="G742">
            <v>34.15</v>
          </cell>
          <cell r="H742">
            <v>33.520000000000003</v>
          </cell>
          <cell r="I742" t="str">
            <v>-</v>
          </cell>
          <cell r="J742" t="str">
            <v>-</v>
          </cell>
          <cell r="K742" t="str">
            <v>-</v>
          </cell>
          <cell r="L742" t="str">
            <v>-</v>
          </cell>
          <cell r="M742" t="str">
            <v>-</v>
          </cell>
          <cell r="O742">
            <v>42187</v>
          </cell>
          <cell r="P742">
            <v>24.53</v>
          </cell>
          <cell r="Q742">
            <v>23.99</v>
          </cell>
          <cell r="R742">
            <v>24.17</v>
          </cell>
          <cell r="S742">
            <v>24.34</v>
          </cell>
          <cell r="T742">
            <v>24.56</v>
          </cell>
          <cell r="U742">
            <v>23.94</v>
          </cell>
          <cell r="V742" t="str">
            <v>-</v>
          </cell>
          <cell r="AC742">
            <v>30.373169398907102</v>
          </cell>
          <cell r="AD742">
            <v>29.705579908675798</v>
          </cell>
          <cell r="AE742">
            <v>29.530821917808218</v>
          </cell>
          <cell r="AF742">
            <v>29.444657534246577</v>
          </cell>
          <cell r="AG742">
            <v>29.049307832422585</v>
          </cell>
          <cell r="AH742">
            <v>28.419415525114157</v>
          </cell>
          <cell r="AI742" t="str">
            <v>-</v>
          </cell>
        </row>
        <row r="743">
          <cell r="B743">
            <v>42186</v>
          </cell>
          <cell r="C743">
            <v>37.200000000000003</v>
          </cell>
          <cell r="D743">
            <v>36.770000000000003</v>
          </cell>
          <cell r="E743">
            <v>36.299999999999997</v>
          </cell>
          <cell r="F743">
            <v>35.89</v>
          </cell>
          <cell r="G743">
            <v>34.840000000000003</v>
          </cell>
          <cell r="H743">
            <v>34.22</v>
          </cell>
          <cell r="I743" t="str">
            <v>-</v>
          </cell>
          <cell r="J743" t="str">
            <v>-</v>
          </cell>
          <cell r="K743" t="str">
            <v>-</v>
          </cell>
          <cell r="L743" t="str">
            <v>-</v>
          </cell>
          <cell r="M743" t="str">
            <v>-</v>
          </cell>
          <cell r="O743">
            <v>42186</v>
          </cell>
          <cell r="P743">
            <v>24.49</v>
          </cell>
          <cell r="Q743">
            <v>24.22</v>
          </cell>
          <cell r="R743">
            <v>24.46</v>
          </cell>
          <cell r="S743">
            <v>24.63</v>
          </cell>
          <cell r="T743">
            <v>24.93</v>
          </cell>
          <cell r="U743">
            <v>24.31</v>
          </cell>
          <cell r="V743" t="str">
            <v>-</v>
          </cell>
          <cell r="AC743">
            <v>30.393551912568302</v>
          </cell>
          <cell r="AD743">
            <v>30.042283105022833</v>
          </cell>
          <cell r="AE743">
            <v>29.974520547945204</v>
          </cell>
          <cell r="AF743">
            <v>29.874383561643835</v>
          </cell>
          <cell r="AG743">
            <v>29.569107468123864</v>
          </cell>
          <cell r="AH743">
            <v>28.943716894977168</v>
          </cell>
          <cell r="AI743" t="str">
            <v>-</v>
          </cell>
        </row>
        <row r="744">
          <cell r="B744">
            <v>42185</v>
          </cell>
          <cell r="C744">
            <v>37.19</v>
          </cell>
          <cell r="D744">
            <v>36.380000000000003</v>
          </cell>
          <cell r="E744">
            <v>36.01</v>
          </cell>
          <cell r="F744">
            <v>35.51</v>
          </cell>
          <cell r="G744">
            <v>34.36</v>
          </cell>
          <cell r="H744">
            <v>33.72</v>
          </cell>
          <cell r="I744" t="str">
            <v>-</v>
          </cell>
          <cell r="J744" t="str">
            <v>-</v>
          </cell>
          <cell r="K744" t="str">
            <v>-</v>
          </cell>
          <cell r="L744" t="str">
            <v>-</v>
          </cell>
          <cell r="M744" t="str">
            <v>-</v>
          </cell>
          <cell r="O744">
            <v>42185</v>
          </cell>
          <cell r="P744">
            <v>24.42</v>
          </cell>
          <cell r="Q744">
            <v>23.92</v>
          </cell>
          <cell r="R744">
            <v>24</v>
          </cell>
          <cell r="S744">
            <v>24.14</v>
          </cell>
          <cell r="T744">
            <v>24.32</v>
          </cell>
          <cell r="U744">
            <v>23.81</v>
          </cell>
          <cell r="V744" t="str">
            <v>-</v>
          </cell>
          <cell r="AC744">
            <v>30.351420765027324</v>
          </cell>
          <cell r="AD744">
            <v>29.7005296803653</v>
          </cell>
          <cell r="AE744">
            <v>29.593698630136984</v>
          </cell>
          <cell r="AF744">
            <v>29.435616438356163</v>
          </cell>
          <cell r="AG744">
            <v>29.019963570127505</v>
          </cell>
          <cell r="AH744">
            <v>28.443716894977168</v>
          </cell>
          <cell r="AI744" t="str">
            <v>-</v>
          </cell>
        </row>
        <row r="745">
          <cell r="B745">
            <v>42184</v>
          </cell>
          <cell r="C745">
            <v>37.5</v>
          </cell>
          <cell r="D745">
            <v>36.659999999999997</v>
          </cell>
          <cell r="E745">
            <v>36.409999999999997</v>
          </cell>
          <cell r="F745">
            <v>36.04</v>
          </cell>
          <cell r="G745">
            <v>34.840000000000003</v>
          </cell>
          <cell r="H745">
            <v>34.19</v>
          </cell>
          <cell r="I745" t="str">
            <v>-</v>
          </cell>
          <cell r="J745" t="str">
            <v>-</v>
          </cell>
          <cell r="K745" t="str">
            <v>-</v>
          </cell>
          <cell r="L745" t="str">
            <v>-</v>
          </cell>
          <cell r="M745" t="str">
            <v>-</v>
          </cell>
          <cell r="O745">
            <v>42184</v>
          </cell>
          <cell r="P745">
            <v>24.85</v>
          </cell>
          <cell r="Q745">
            <v>24.45</v>
          </cell>
          <cell r="R745">
            <v>24.67</v>
          </cell>
          <cell r="S745">
            <v>24.84</v>
          </cell>
          <cell r="T745">
            <v>25</v>
          </cell>
          <cell r="U745">
            <v>24.49</v>
          </cell>
          <cell r="V745" t="str">
            <v>-</v>
          </cell>
          <cell r="AC745">
            <v>30.725683060109294</v>
          </cell>
          <cell r="AD745">
            <v>30.11454794520548</v>
          </cell>
          <cell r="AE745">
            <v>30.137945205479454</v>
          </cell>
          <cell r="AF745">
            <v>30.056438356164378</v>
          </cell>
          <cell r="AG745">
            <v>29.60633879781421</v>
          </cell>
          <cell r="AH745">
            <v>29.025525114155247</v>
          </cell>
          <cell r="AI745" t="str">
            <v>-</v>
          </cell>
        </row>
        <row r="746">
          <cell r="B746">
            <v>42183</v>
          </cell>
          <cell r="C746">
            <v>37.57</v>
          </cell>
          <cell r="D746">
            <v>37.1</v>
          </cell>
          <cell r="E746">
            <v>36.53</v>
          </cell>
          <cell r="F746">
            <v>36.409999999999997</v>
          </cell>
          <cell r="G746">
            <v>35.380000000000003</v>
          </cell>
          <cell r="H746">
            <v>34.76</v>
          </cell>
          <cell r="I746" t="str">
            <v>-</v>
          </cell>
          <cell r="J746" t="str">
            <v>-</v>
          </cell>
          <cell r="K746" t="str">
            <v>-</v>
          </cell>
          <cell r="L746" t="str">
            <v>-</v>
          </cell>
          <cell r="M746" t="str">
            <v>-</v>
          </cell>
          <cell r="O746">
            <v>42183</v>
          </cell>
          <cell r="P746">
            <v>24.71</v>
          </cell>
          <cell r="Q746">
            <v>24.49</v>
          </cell>
          <cell r="R746">
            <v>24.8</v>
          </cell>
          <cell r="S746">
            <v>25.01</v>
          </cell>
          <cell r="T746">
            <v>25.27</v>
          </cell>
          <cell r="U746">
            <v>24.77</v>
          </cell>
          <cell r="V746" t="str">
            <v>-</v>
          </cell>
          <cell r="AC746">
            <v>30.683224043715846</v>
          </cell>
          <cell r="AD746">
            <v>30.340118721461188</v>
          </cell>
          <cell r="AE746">
            <v>30.263287671232881</v>
          </cell>
          <cell r="AF746">
            <v>30.319589041095888</v>
          </cell>
          <cell r="AG746">
            <v>30.002732240437158</v>
          </cell>
          <cell r="AH746">
            <v>29.441123287671232</v>
          </cell>
          <cell r="AI746" t="str">
            <v>-</v>
          </cell>
        </row>
        <row r="747">
          <cell r="B747">
            <v>42182</v>
          </cell>
          <cell r="C747">
            <v>37.57</v>
          </cell>
          <cell r="D747">
            <v>37.1</v>
          </cell>
          <cell r="E747">
            <v>36.53</v>
          </cell>
          <cell r="F747">
            <v>36.409999999999997</v>
          </cell>
          <cell r="G747">
            <v>35.380000000000003</v>
          </cell>
          <cell r="H747">
            <v>34.76</v>
          </cell>
          <cell r="I747" t="str">
            <v>-</v>
          </cell>
          <cell r="J747" t="str">
            <v>-</v>
          </cell>
          <cell r="K747" t="str">
            <v>-</v>
          </cell>
          <cell r="L747" t="str">
            <v>-</v>
          </cell>
          <cell r="M747" t="str">
            <v>-</v>
          </cell>
          <cell r="O747">
            <v>42182</v>
          </cell>
          <cell r="P747">
            <v>24.71</v>
          </cell>
          <cell r="Q747">
            <v>24.49</v>
          </cell>
          <cell r="R747">
            <v>24.8</v>
          </cell>
          <cell r="S747">
            <v>25.01</v>
          </cell>
          <cell r="T747">
            <v>25.27</v>
          </cell>
          <cell r="U747">
            <v>24.77</v>
          </cell>
          <cell r="V747" t="str">
            <v>-</v>
          </cell>
          <cell r="AC747">
            <v>30.683224043715846</v>
          </cell>
          <cell r="AD747">
            <v>30.340118721461188</v>
          </cell>
          <cell r="AE747">
            <v>30.263287671232881</v>
          </cell>
          <cell r="AF747">
            <v>30.319589041095888</v>
          </cell>
          <cell r="AG747">
            <v>30.002732240437158</v>
          </cell>
          <cell r="AH747">
            <v>29.441123287671232</v>
          </cell>
          <cell r="AI747" t="str">
            <v>-</v>
          </cell>
        </row>
        <row r="748">
          <cell r="B748">
            <v>42181</v>
          </cell>
          <cell r="C748">
            <v>37.57</v>
          </cell>
          <cell r="D748">
            <v>37.1</v>
          </cell>
          <cell r="E748">
            <v>36.53</v>
          </cell>
          <cell r="F748">
            <v>36.409999999999997</v>
          </cell>
          <cell r="G748">
            <v>35.380000000000003</v>
          </cell>
          <cell r="H748">
            <v>34.76</v>
          </cell>
          <cell r="I748" t="str">
            <v>-</v>
          </cell>
          <cell r="J748" t="str">
            <v>-</v>
          </cell>
          <cell r="K748" t="str">
            <v>-</v>
          </cell>
          <cell r="L748" t="str">
            <v>-</v>
          </cell>
          <cell r="M748" t="str">
            <v>-</v>
          </cell>
          <cell r="O748">
            <v>42181</v>
          </cell>
          <cell r="P748">
            <v>24.71</v>
          </cell>
          <cell r="Q748">
            <v>24.49</v>
          </cell>
          <cell r="R748">
            <v>24.8</v>
          </cell>
          <cell r="S748">
            <v>25.01</v>
          </cell>
          <cell r="T748">
            <v>25.27</v>
          </cell>
          <cell r="U748">
            <v>24.77</v>
          </cell>
          <cell r="V748" t="str">
            <v>-</v>
          </cell>
          <cell r="AC748">
            <v>30.683224043715846</v>
          </cell>
          <cell r="AD748">
            <v>30.340118721461188</v>
          </cell>
          <cell r="AE748">
            <v>30.263287671232881</v>
          </cell>
          <cell r="AF748">
            <v>30.319589041095888</v>
          </cell>
          <cell r="AG748">
            <v>30.002732240437158</v>
          </cell>
          <cell r="AH748">
            <v>29.441123287671232</v>
          </cell>
          <cell r="AI748" t="str">
            <v>-</v>
          </cell>
        </row>
        <row r="749">
          <cell r="B749">
            <v>42180</v>
          </cell>
          <cell r="C749">
            <v>37.020000000000003</v>
          </cell>
          <cell r="D749">
            <v>35.89</v>
          </cell>
          <cell r="E749">
            <v>35.33</v>
          </cell>
          <cell r="F749">
            <v>35.200000000000003</v>
          </cell>
          <cell r="G749">
            <v>33.909999999999997</v>
          </cell>
          <cell r="H749">
            <v>33.5</v>
          </cell>
          <cell r="I749" t="str">
            <v>-</v>
          </cell>
          <cell r="J749" t="str">
            <v>-</v>
          </cell>
          <cell r="K749" t="str">
            <v>-</v>
          </cell>
          <cell r="L749" t="str">
            <v>-</v>
          </cell>
          <cell r="M749" t="str">
            <v>-</v>
          </cell>
          <cell r="O749">
            <v>42180</v>
          </cell>
          <cell r="P749">
            <v>24.4</v>
          </cell>
          <cell r="Q749">
            <v>23.61</v>
          </cell>
          <cell r="R749">
            <v>23.74</v>
          </cell>
          <cell r="S749">
            <v>23.89</v>
          </cell>
          <cell r="T749">
            <v>24.11</v>
          </cell>
          <cell r="U749">
            <v>23.63</v>
          </cell>
          <cell r="V749" t="str">
            <v>-</v>
          </cell>
          <cell r="AC749">
            <v>30.261748633879783</v>
          </cell>
          <cell r="AD749">
            <v>29.307022831050226</v>
          </cell>
          <cell r="AE749">
            <v>29.138082191780818</v>
          </cell>
          <cell r="AF749">
            <v>29.157671232876712</v>
          </cell>
          <cell r="AG749">
            <v>28.697613843351544</v>
          </cell>
          <cell r="AH749">
            <v>28.245013698630139</v>
          </cell>
          <cell r="AI749" t="str">
            <v>-</v>
          </cell>
        </row>
        <row r="750">
          <cell r="B750">
            <v>42179</v>
          </cell>
          <cell r="C750">
            <v>37.4</v>
          </cell>
          <cell r="D750">
            <v>36.28</v>
          </cell>
          <cell r="E750">
            <v>35.71</v>
          </cell>
          <cell r="F750">
            <v>35.6</v>
          </cell>
          <cell r="G750">
            <v>34.31</v>
          </cell>
          <cell r="H750">
            <v>33.9</v>
          </cell>
          <cell r="I750" t="str">
            <v>-</v>
          </cell>
          <cell r="J750" t="str">
            <v>-</v>
          </cell>
          <cell r="K750" t="str">
            <v>-</v>
          </cell>
          <cell r="L750" t="str">
            <v>-</v>
          </cell>
          <cell r="M750" t="str">
            <v>-</v>
          </cell>
          <cell r="O750">
            <v>42179</v>
          </cell>
          <cell r="P750">
            <v>24.64</v>
          </cell>
          <cell r="Q750">
            <v>23.25</v>
          </cell>
          <cell r="R750">
            <v>23.81</v>
          </cell>
          <cell r="S750">
            <v>24</v>
          </cell>
          <cell r="T750">
            <v>24.41</v>
          </cell>
          <cell r="U750">
            <v>24.12</v>
          </cell>
          <cell r="V750" t="str">
            <v>-</v>
          </cell>
          <cell r="AC750">
            <v>30.566775956284154</v>
          </cell>
          <cell r="AD750">
            <v>29.294968036529681</v>
          </cell>
          <cell r="AE750">
            <v>29.352465753424656</v>
          </cell>
          <cell r="AF750">
            <v>29.402739726027399</v>
          </cell>
          <cell r="AG750">
            <v>29.044426229508197</v>
          </cell>
          <cell r="AH750">
            <v>28.692931506849316</v>
          </cell>
          <cell r="AI750" t="str">
            <v>-</v>
          </cell>
        </row>
        <row r="751">
          <cell r="B751">
            <v>42178</v>
          </cell>
          <cell r="C751">
            <v>37.6</v>
          </cell>
          <cell r="D751">
            <v>36.71</v>
          </cell>
          <cell r="E751">
            <v>36.32</v>
          </cell>
          <cell r="F751">
            <v>36.43</v>
          </cell>
          <cell r="G751">
            <v>35.33</v>
          </cell>
          <cell r="H751">
            <v>35.32</v>
          </cell>
          <cell r="I751" t="str">
            <v>-</v>
          </cell>
          <cell r="J751" t="str">
            <v>-</v>
          </cell>
          <cell r="K751" t="str">
            <v>-</v>
          </cell>
          <cell r="L751" t="str">
            <v>-</v>
          </cell>
          <cell r="M751" t="str">
            <v>-</v>
          </cell>
          <cell r="O751">
            <v>42178</v>
          </cell>
          <cell r="P751">
            <v>24.82</v>
          </cell>
          <cell r="Q751">
            <v>24.07</v>
          </cell>
          <cell r="R751">
            <v>24.83</v>
          </cell>
          <cell r="S751">
            <v>25</v>
          </cell>
          <cell r="T751">
            <v>24.96</v>
          </cell>
          <cell r="U751">
            <v>25.33</v>
          </cell>
          <cell r="V751" t="str">
            <v>-</v>
          </cell>
          <cell r="AC751">
            <v>30.756065573770496</v>
          </cell>
          <cell r="AD751">
            <v>29.93403652968037</v>
          </cell>
          <cell r="AE751">
            <v>30.181506849315067</v>
          </cell>
          <cell r="AF751">
            <v>30.323561643835617</v>
          </cell>
          <cell r="AG751">
            <v>29.814444444444447</v>
          </cell>
          <cell r="AH751">
            <v>30.001123287671231</v>
          </cell>
          <cell r="AI751" t="str">
            <v>-</v>
          </cell>
        </row>
        <row r="752">
          <cell r="B752">
            <v>42177</v>
          </cell>
          <cell r="C752">
            <v>37.380000000000003</v>
          </cell>
          <cell r="D752">
            <v>36.49</v>
          </cell>
          <cell r="E752">
            <v>36.049999999999997</v>
          </cell>
          <cell r="F752">
            <v>37.44</v>
          </cell>
          <cell r="G752">
            <v>37.869999999999997</v>
          </cell>
          <cell r="H752">
            <v>37.99</v>
          </cell>
          <cell r="I752" t="str">
            <v>-</v>
          </cell>
          <cell r="J752" t="str">
            <v>-</v>
          </cell>
          <cell r="K752" t="str">
            <v>-</v>
          </cell>
          <cell r="L752" t="str">
            <v>-</v>
          </cell>
          <cell r="M752" t="str">
            <v>-</v>
          </cell>
          <cell r="O752">
            <v>42177</v>
          </cell>
          <cell r="P752">
            <v>24.59</v>
          </cell>
          <cell r="Q752">
            <v>23.98</v>
          </cell>
          <cell r="R752">
            <v>25.28</v>
          </cell>
          <cell r="S752">
            <v>25.57</v>
          </cell>
          <cell r="T752">
            <v>25.77</v>
          </cell>
          <cell r="U752">
            <v>26.12</v>
          </cell>
          <cell r="V752" t="str">
            <v>-</v>
          </cell>
          <cell r="AC752">
            <v>30.530710382513661</v>
          </cell>
          <cell r="AD752">
            <v>29.783726027397261</v>
          </cell>
          <cell r="AE752">
            <v>30.296164383561646</v>
          </cell>
          <cell r="AF752">
            <v>31.098493150684931</v>
          </cell>
          <cell r="AG752">
            <v>31.434298724954463</v>
          </cell>
          <cell r="AH752">
            <v>31.670173515981737</v>
          </cell>
          <cell r="AI752" t="str">
            <v>-</v>
          </cell>
        </row>
        <row r="753">
          <cell r="B753">
            <v>42176</v>
          </cell>
          <cell r="C753">
            <v>37.54</v>
          </cell>
          <cell r="D753">
            <v>36.619999999999997</v>
          </cell>
          <cell r="E753">
            <v>36.25</v>
          </cell>
          <cell r="F753">
            <v>37.659999999999997</v>
          </cell>
          <cell r="G753">
            <v>37.99</v>
          </cell>
          <cell r="H753">
            <v>38.090000000000003</v>
          </cell>
          <cell r="I753" t="str">
            <v>-</v>
          </cell>
          <cell r="J753" t="str">
            <v>-</v>
          </cell>
          <cell r="K753" t="str">
            <v>-</v>
          </cell>
          <cell r="L753" t="str">
            <v>-</v>
          </cell>
          <cell r="M753" t="str">
            <v>-</v>
          </cell>
          <cell r="O753">
            <v>42176</v>
          </cell>
          <cell r="P753">
            <v>24.85</v>
          </cell>
          <cell r="Q753">
            <v>24.18</v>
          </cell>
          <cell r="R753">
            <v>25.47</v>
          </cell>
          <cell r="S753">
            <v>25.73</v>
          </cell>
          <cell r="T753">
            <v>25.87</v>
          </cell>
          <cell r="U753">
            <v>26.21</v>
          </cell>
          <cell r="V753" t="str">
            <v>-</v>
          </cell>
          <cell r="AC753">
            <v>30.744262295081963</v>
          </cell>
          <cell r="AD753">
            <v>29.951251141552508</v>
          </cell>
          <cell r="AE753">
            <v>30.490821917808216</v>
          </cell>
          <cell r="AF753">
            <v>31.286438356164386</v>
          </cell>
          <cell r="AG753">
            <v>31.543661202185795</v>
          </cell>
          <cell r="AH753">
            <v>31.764849315068496</v>
          </cell>
          <cell r="AI753" t="str">
            <v>-</v>
          </cell>
        </row>
        <row r="754">
          <cell r="B754">
            <v>42175</v>
          </cell>
          <cell r="C754">
            <v>37.54</v>
          </cell>
          <cell r="D754">
            <v>36.619999999999997</v>
          </cell>
          <cell r="E754">
            <v>36.25</v>
          </cell>
          <cell r="F754">
            <v>37.659999999999997</v>
          </cell>
          <cell r="G754">
            <v>37.99</v>
          </cell>
          <cell r="H754">
            <v>38.090000000000003</v>
          </cell>
          <cell r="I754" t="str">
            <v>-</v>
          </cell>
          <cell r="J754" t="str">
            <v>-</v>
          </cell>
          <cell r="K754" t="str">
            <v>-</v>
          </cell>
          <cell r="L754" t="str">
            <v>-</v>
          </cell>
          <cell r="M754" t="str">
            <v>-</v>
          </cell>
          <cell r="O754">
            <v>42175</v>
          </cell>
          <cell r="P754">
            <v>24.85</v>
          </cell>
          <cell r="Q754">
            <v>24.18</v>
          </cell>
          <cell r="R754">
            <v>25.47</v>
          </cell>
          <cell r="S754">
            <v>25.73</v>
          </cell>
          <cell r="T754">
            <v>25.87</v>
          </cell>
          <cell r="U754">
            <v>26.21</v>
          </cell>
          <cell r="V754" t="str">
            <v>-</v>
          </cell>
          <cell r="AC754">
            <v>30.744262295081963</v>
          </cell>
          <cell r="AD754">
            <v>29.951251141552508</v>
          </cell>
          <cell r="AE754">
            <v>30.490821917808216</v>
          </cell>
          <cell r="AF754">
            <v>31.286438356164386</v>
          </cell>
          <cell r="AG754">
            <v>31.543661202185795</v>
          </cell>
          <cell r="AH754">
            <v>31.764849315068496</v>
          </cell>
          <cell r="AI754" t="str">
            <v>-</v>
          </cell>
        </row>
        <row r="755">
          <cell r="B755">
            <v>42174</v>
          </cell>
          <cell r="C755">
            <v>37.54</v>
          </cell>
          <cell r="D755">
            <v>36.619999999999997</v>
          </cell>
          <cell r="E755">
            <v>36.25</v>
          </cell>
          <cell r="F755">
            <v>37.659999999999997</v>
          </cell>
          <cell r="G755">
            <v>37.99</v>
          </cell>
          <cell r="H755">
            <v>38.090000000000003</v>
          </cell>
          <cell r="I755" t="str">
            <v>-</v>
          </cell>
          <cell r="J755" t="str">
            <v>-</v>
          </cell>
          <cell r="K755" t="str">
            <v>-</v>
          </cell>
          <cell r="L755" t="str">
            <v>-</v>
          </cell>
          <cell r="M755" t="str">
            <v>-</v>
          </cell>
          <cell r="O755">
            <v>42174</v>
          </cell>
          <cell r="P755">
            <v>24.85</v>
          </cell>
          <cell r="Q755">
            <v>24.18</v>
          </cell>
          <cell r="R755">
            <v>25.47</v>
          </cell>
          <cell r="S755">
            <v>25.73</v>
          </cell>
          <cell r="T755">
            <v>25.87</v>
          </cell>
          <cell r="U755">
            <v>26.21</v>
          </cell>
          <cell r="V755" t="str">
            <v>-</v>
          </cell>
          <cell r="AC755">
            <v>30.744262295081963</v>
          </cell>
          <cell r="AD755">
            <v>29.951251141552508</v>
          </cell>
          <cell r="AE755">
            <v>30.490821917808216</v>
          </cell>
          <cell r="AF755">
            <v>31.286438356164386</v>
          </cell>
          <cell r="AG755">
            <v>31.543661202185795</v>
          </cell>
          <cell r="AH755">
            <v>31.764849315068496</v>
          </cell>
          <cell r="AI755" t="str">
            <v>-</v>
          </cell>
        </row>
        <row r="756">
          <cell r="B756">
            <v>42173</v>
          </cell>
          <cell r="C756">
            <v>37.57</v>
          </cell>
          <cell r="D756">
            <v>36.86</v>
          </cell>
          <cell r="E756">
            <v>36.549999999999997</v>
          </cell>
          <cell r="F756">
            <v>38.01</v>
          </cell>
          <cell r="G756">
            <v>38.49</v>
          </cell>
          <cell r="H756">
            <v>38.67</v>
          </cell>
          <cell r="I756" t="str">
            <v>-</v>
          </cell>
          <cell r="J756" t="str">
            <v>-</v>
          </cell>
          <cell r="K756" t="str">
            <v>-</v>
          </cell>
          <cell r="L756" t="str">
            <v>-</v>
          </cell>
          <cell r="M756" t="str">
            <v>-</v>
          </cell>
          <cell r="O756">
            <v>42173</v>
          </cell>
          <cell r="P756">
            <v>24.67</v>
          </cell>
          <cell r="Q756">
            <v>24.25</v>
          </cell>
          <cell r="R756">
            <v>25.66</v>
          </cell>
          <cell r="S756">
            <v>25.94</v>
          </cell>
          <cell r="T756">
            <v>26.19</v>
          </cell>
          <cell r="U756">
            <v>26.58</v>
          </cell>
          <cell r="V756" t="str">
            <v>-</v>
          </cell>
          <cell r="AC756">
            <v>30.661803278688527</v>
          </cell>
          <cell r="AD756">
            <v>30.100118721461193</v>
          </cell>
          <cell r="AE756">
            <v>30.732054794520547</v>
          </cell>
          <cell r="AF756">
            <v>31.561643835616437</v>
          </cell>
          <cell r="AG756">
            <v>31.947923497267759</v>
          </cell>
          <cell r="AH756">
            <v>32.233041095890414</v>
          </cell>
          <cell r="AI756" t="str">
            <v>-</v>
          </cell>
        </row>
        <row r="757">
          <cell r="B757">
            <v>42172</v>
          </cell>
          <cell r="C757">
            <v>37.630000000000003</v>
          </cell>
          <cell r="D757">
            <v>36.72</v>
          </cell>
          <cell r="E757">
            <v>36.71</v>
          </cell>
          <cell r="F757">
            <v>38.229999999999997</v>
          </cell>
          <cell r="G757">
            <v>38.61</v>
          </cell>
          <cell r="H757">
            <v>38.71</v>
          </cell>
          <cell r="I757" t="str">
            <v>-</v>
          </cell>
          <cell r="J757" t="str">
            <v>-</v>
          </cell>
          <cell r="K757" t="str">
            <v>-</v>
          </cell>
          <cell r="L757" t="str">
            <v>-</v>
          </cell>
          <cell r="M757" t="str">
            <v>-</v>
          </cell>
          <cell r="O757">
            <v>42172</v>
          </cell>
          <cell r="P757">
            <v>24.69</v>
          </cell>
          <cell r="Q757">
            <v>23.93</v>
          </cell>
          <cell r="R757">
            <v>25.71</v>
          </cell>
          <cell r="S757">
            <v>26</v>
          </cell>
          <cell r="T757">
            <v>26.18</v>
          </cell>
          <cell r="U757">
            <v>26.51</v>
          </cell>
          <cell r="V757" t="str">
            <v>-</v>
          </cell>
          <cell r="AC757">
            <v>30.700382513661207</v>
          </cell>
          <cell r="AD757">
            <v>29.863625570776254</v>
          </cell>
          <cell r="AE757">
            <v>30.833287671232881</v>
          </cell>
          <cell r="AF757">
            <v>31.696164383561648</v>
          </cell>
          <cell r="AG757">
            <v>31.998779599271405</v>
          </cell>
          <cell r="AH757">
            <v>32.214474885844751</v>
          </cell>
          <cell r="AI757" t="str">
            <v>-</v>
          </cell>
        </row>
        <row r="758">
          <cell r="B758">
            <v>42171</v>
          </cell>
          <cell r="C758">
            <v>37.82</v>
          </cell>
          <cell r="D758">
            <v>37</v>
          </cell>
          <cell r="E758">
            <v>37.17</v>
          </cell>
          <cell r="F758">
            <v>38.729999999999997</v>
          </cell>
          <cell r="G758">
            <v>39.229999999999997</v>
          </cell>
          <cell r="H758">
            <v>39.369999999999997</v>
          </cell>
          <cell r="I758" t="str">
            <v>-</v>
          </cell>
          <cell r="J758" t="str">
            <v>-</v>
          </cell>
          <cell r="K758" t="str">
            <v>-</v>
          </cell>
          <cell r="L758" t="str">
            <v>-</v>
          </cell>
          <cell r="M758" t="str">
            <v>-</v>
          </cell>
          <cell r="O758">
            <v>42171</v>
          </cell>
          <cell r="P758">
            <v>24.73</v>
          </cell>
          <cell r="Q758">
            <v>23.91</v>
          </cell>
          <cell r="R758">
            <v>25.71</v>
          </cell>
          <cell r="S758">
            <v>26.04</v>
          </cell>
          <cell r="T758">
            <v>26.29</v>
          </cell>
          <cell r="U758">
            <v>26.65</v>
          </cell>
          <cell r="V758" t="str">
            <v>-</v>
          </cell>
          <cell r="AC758">
            <v>30.810054644808744</v>
          </cell>
          <cell r="AD758">
            <v>29.982803652968034</v>
          </cell>
          <cell r="AE758">
            <v>31.047534246575346</v>
          </cell>
          <cell r="AF758">
            <v>31.950410958904108</v>
          </cell>
          <cell r="AG758">
            <v>32.347522768670302</v>
          </cell>
          <cell r="AH758">
            <v>32.597616438356162</v>
          </cell>
          <cell r="AI758" t="str">
            <v>-</v>
          </cell>
        </row>
        <row r="759">
          <cell r="B759">
            <v>42170</v>
          </cell>
          <cell r="C759">
            <v>37.21</v>
          </cell>
          <cell r="D759">
            <v>35.86</v>
          </cell>
          <cell r="E759">
            <v>35.85</v>
          </cell>
          <cell r="F759">
            <v>37.340000000000003</v>
          </cell>
          <cell r="G759">
            <v>37.64</v>
          </cell>
          <cell r="H759">
            <v>37.83</v>
          </cell>
          <cell r="I759" t="str">
            <v>-</v>
          </cell>
          <cell r="J759" t="str">
            <v>-</v>
          </cell>
          <cell r="K759" t="str">
            <v>-</v>
          </cell>
          <cell r="L759" t="str">
            <v>-</v>
          </cell>
          <cell r="M759" t="str">
            <v>-</v>
          </cell>
          <cell r="O759">
            <v>42170</v>
          </cell>
          <cell r="P759">
            <v>24.56</v>
          </cell>
          <cell r="Q759">
            <v>23.36</v>
          </cell>
          <cell r="R759">
            <v>25.02</v>
          </cell>
          <cell r="S759">
            <v>25.32</v>
          </cell>
          <cell r="T759">
            <v>25.45</v>
          </cell>
          <cell r="U759">
            <v>25.83</v>
          </cell>
          <cell r="V759" t="str">
            <v>-</v>
          </cell>
          <cell r="AC759">
            <v>30.435683060109294</v>
          </cell>
          <cell r="AD759">
            <v>29.159086757990867</v>
          </cell>
          <cell r="AE759">
            <v>30.064109589041092</v>
          </cell>
          <cell r="AF759">
            <v>30.918356164383567</v>
          </cell>
          <cell r="AG759">
            <v>31.15642987249544</v>
          </cell>
          <cell r="AH759">
            <v>31.440958904109589</v>
          </cell>
          <cell r="AI759" t="str">
            <v>-</v>
          </cell>
        </row>
        <row r="760">
          <cell r="B760">
            <v>42169</v>
          </cell>
          <cell r="C760">
            <v>37.78</v>
          </cell>
          <cell r="D760">
            <v>37.26</v>
          </cell>
          <cell r="E760">
            <v>37.49</v>
          </cell>
          <cell r="F760">
            <v>39.01</v>
          </cell>
          <cell r="G760">
            <v>39.56</v>
          </cell>
          <cell r="H760">
            <v>39.69</v>
          </cell>
          <cell r="I760" t="str">
            <v>-</v>
          </cell>
          <cell r="J760" t="str">
            <v>-</v>
          </cell>
          <cell r="K760" t="str">
            <v>-</v>
          </cell>
          <cell r="L760" t="str">
            <v>-</v>
          </cell>
          <cell r="M760" t="str">
            <v>-</v>
          </cell>
          <cell r="O760">
            <v>42169</v>
          </cell>
          <cell r="P760">
            <v>24.77</v>
          </cell>
          <cell r="Q760">
            <v>24.16</v>
          </cell>
          <cell r="R760">
            <v>26.03</v>
          </cell>
          <cell r="S760">
            <v>26.32</v>
          </cell>
          <cell r="T760">
            <v>26.53</v>
          </cell>
          <cell r="U760">
            <v>26.88</v>
          </cell>
          <cell r="V760" t="str">
            <v>-</v>
          </cell>
          <cell r="AC760">
            <v>30.812896174863386</v>
          </cell>
          <cell r="AD760">
            <v>30.237442922374431</v>
          </cell>
          <cell r="AE760">
            <v>31.367534246575346</v>
          </cell>
          <cell r="AF760">
            <v>32.230410958904109</v>
          </cell>
          <cell r="AG760">
            <v>32.629653916211296</v>
          </cell>
          <cell r="AH760">
            <v>32.869698630136988</v>
          </cell>
          <cell r="AI760" t="str">
            <v>-</v>
          </cell>
        </row>
        <row r="761">
          <cell r="B761">
            <v>42168</v>
          </cell>
          <cell r="C761">
            <v>37.78</v>
          </cell>
          <cell r="D761">
            <v>37.26</v>
          </cell>
          <cell r="E761">
            <v>37.49</v>
          </cell>
          <cell r="F761">
            <v>39.01</v>
          </cell>
          <cell r="G761">
            <v>39.56</v>
          </cell>
          <cell r="H761">
            <v>39.69</v>
          </cell>
          <cell r="I761" t="str">
            <v>-</v>
          </cell>
          <cell r="J761" t="str">
            <v>-</v>
          </cell>
          <cell r="K761" t="str">
            <v>-</v>
          </cell>
          <cell r="L761" t="str">
            <v>-</v>
          </cell>
          <cell r="M761" t="str">
            <v>-</v>
          </cell>
          <cell r="O761">
            <v>42168</v>
          </cell>
          <cell r="P761">
            <v>24.77</v>
          </cell>
          <cell r="Q761">
            <v>24.16</v>
          </cell>
          <cell r="R761">
            <v>26.03</v>
          </cell>
          <cell r="S761">
            <v>26.32</v>
          </cell>
          <cell r="T761">
            <v>26.53</v>
          </cell>
          <cell r="U761">
            <v>26.88</v>
          </cell>
          <cell r="V761" t="str">
            <v>-</v>
          </cell>
          <cell r="AC761">
            <v>30.812896174863386</v>
          </cell>
          <cell r="AD761">
            <v>30.237442922374431</v>
          </cell>
          <cell r="AE761">
            <v>31.367534246575346</v>
          </cell>
          <cell r="AF761">
            <v>32.230410958904109</v>
          </cell>
          <cell r="AG761">
            <v>32.629653916211296</v>
          </cell>
          <cell r="AH761">
            <v>32.869698630136988</v>
          </cell>
          <cell r="AI761" t="str">
            <v>-</v>
          </cell>
        </row>
        <row r="762">
          <cell r="B762">
            <v>42167</v>
          </cell>
          <cell r="C762">
            <v>37.78</v>
          </cell>
          <cell r="D762">
            <v>37.26</v>
          </cell>
          <cell r="E762">
            <v>37.49</v>
          </cell>
          <cell r="F762">
            <v>39.01</v>
          </cell>
          <cell r="G762">
            <v>39.56</v>
          </cell>
          <cell r="H762">
            <v>39.69</v>
          </cell>
          <cell r="I762" t="str">
            <v>-</v>
          </cell>
          <cell r="J762" t="str">
            <v>-</v>
          </cell>
          <cell r="K762" t="str">
            <v>-</v>
          </cell>
          <cell r="L762" t="str">
            <v>-</v>
          </cell>
          <cell r="M762" t="str">
            <v>-</v>
          </cell>
          <cell r="O762">
            <v>42167</v>
          </cell>
          <cell r="P762">
            <v>24.77</v>
          </cell>
          <cell r="Q762">
            <v>24.16</v>
          </cell>
          <cell r="R762">
            <v>26.03</v>
          </cell>
          <cell r="S762">
            <v>26.32</v>
          </cell>
          <cell r="T762">
            <v>26.53</v>
          </cell>
          <cell r="U762">
            <v>26.88</v>
          </cell>
          <cell r="V762" t="str">
            <v>-</v>
          </cell>
          <cell r="AC762">
            <v>30.812896174863386</v>
          </cell>
          <cell r="AD762">
            <v>30.237442922374431</v>
          </cell>
          <cell r="AE762">
            <v>31.367534246575346</v>
          </cell>
          <cell r="AF762">
            <v>32.230410958904109</v>
          </cell>
          <cell r="AG762">
            <v>32.629653916211296</v>
          </cell>
          <cell r="AH762">
            <v>32.869698630136988</v>
          </cell>
          <cell r="AI762" t="str">
            <v>-</v>
          </cell>
        </row>
        <row r="763">
          <cell r="B763">
            <v>42166</v>
          </cell>
          <cell r="C763">
            <v>38.200000000000003</v>
          </cell>
          <cell r="D763">
            <v>37.79</v>
          </cell>
          <cell r="E763">
            <v>38.1</v>
          </cell>
          <cell r="F763">
            <v>39.659999999999997</v>
          </cell>
          <cell r="G763">
            <v>40.409999999999997</v>
          </cell>
          <cell r="H763">
            <v>40.53</v>
          </cell>
          <cell r="I763" t="str">
            <v>-</v>
          </cell>
          <cell r="J763" t="str">
            <v>-</v>
          </cell>
          <cell r="K763" t="str">
            <v>-</v>
          </cell>
          <cell r="L763" t="str">
            <v>-</v>
          </cell>
          <cell r="M763" t="str">
            <v>-</v>
          </cell>
          <cell r="O763">
            <v>42166</v>
          </cell>
          <cell r="P763">
            <v>24.93</v>
          </cell>
          <cell r="Q763">
            <v>24.25</v>
          </cell>
          <cell r="R763">
            <v>26.09</v>
          </cell>
          <cell r="S763">
            <v>26.47</v>
          </cell>
          <cell r="T763">
            <v>26.81</v>
          </cell>
          <cell r="U763">
            <v>27.16</v>
          </cell>
          <cell r="V763" t="str">
            <v>-</v>
          </cell>
          <cell r="AC763">
            <v>31.093661202185789</v>
          </cell>
          <cell r="AD763">
            <v>30.531570776255709</v>
          </cell>
          <cell r="AE763">
            <v>31.683698630136988</v>
          </cell>
          <cell r="AF763">
            <v>32.613287671232875</v>
          </cell>
          <cell r="AG763">
            <v>33.176484517304189</v>
          </cell>
          <cell r="AH763">
            <v>33.411543378995432</v>
          </cell>
          <cell r="AI763" t="str">
            <v>-</v>
          </cell>
        </row>
        <row r="764">
          <cell r="B764">
            <v>42165</v>
          </cell>
          <cell r="C764">
            <v>37.43</v>
          </cell>
          <cell r="D764">
            <v>36.76</v>
          </cell>
          <cell r="E764">
            <v>36.96</v>
          </cell>
          <cell r="F764">
            <v>38.25</v>
          </cell>
          <cell r="G764">
            <v>38.72</v>
          </cell>
          <cell r="H764">
            <v>38.799999999999997</v>
          </cell>
          <cell r="I764" t="str">
            <v>-</v>
          </cell>
          <cell r="J764" t="str">
            <v>-</v>
          </cell>
          <cell r="K764" t="str">
            <v>-</v>
          </cell>
          <cell r="L764" t="str">
            <v>-</v>
          </cell>
          <cell r="M764" t="str">
            <v>-</v>
          </cell>
          <cell r="O764">
            <v>42165</v>
          </cell>
          <cell r="P764">
            <v>24.68</v>
          </cell>
          <cell r="Q764">
            <v>24.2</v>
          </cell>
          <cell r="R764">
            <v>25.95</v>
          </cell>
          <cell r="S764">
            <v>26.17</v>
          </cell>
          <cell r="T764">
            <v>26.38</v>
          </cell>
          <cell r="U764">
            <v>26.8</v>
          </cell>
          <cell r="V764" t="str">
            <v>-</v>
          </cell>
          <cell r="AC764">
            <v>30.602131147540984</v>
          </cell>
          <cell r="AD764">
            <v>30.026922374429219</v>
          </cell>
          <cell r="AE764">
            <v>31.077945205479459</v>
          </cell>
          <cell r="AF764">
            <v>31.796301369863013</v>
          </cell>
          <cell r="AG764">
            <v>32.156648451730419</v>
          </cell>
          <cell r="AH764">
            <v>32.410958904109592</v>
          </cell>
          <cell r="AI764" t="str">
            <v>-</v>
          </cell>
        </row>
        <row r="765">
          <cell r="B765">
            <v>42164</v>
          </cell>
          <cell r="C765">
            <v>38.26</v>
          </cell>
          <cell r="D765">
            <v>37.53</v>
          </cell>
          <cell r="E765">
            <v>37.630000000000003</v>
          </cell>
          <cell r="F765">
            <v>38.96</v>
          </cell>
          <cell r="G765">
            <v>39.35</v>
          </cell>
          <cell r="H765">
            <v>39.299999999999997</v>
          </cell>
          <cell r="I765" t="str">
            <v>-</v>
          </cell>
          <cell r="J765" t="str">
            <v>-</v>
          </cell>
          <cell r="K765" t="str">
            <v>-</v>
          </cell>
          <cell r="L765" t="str">
            <v>-</v>
          </cell>
          <cell r="M765" t="str">
            <v>-</v>
          </cell>
          <cell r="O765">
            <v>42164</v>
          </cell>
          <cell r="P765">
            <v>25.21</v>
          </cell>
          <cell r="Q765">
            <v>24.38</v>
          </cell>
          <cell r="R765">
            <v>26.06</v>
          </cell>
          <cell r="S765">
            <v>26.3</v>
          </cell>
          <cell r="T765">
            <v>26.47</v>
          </cell>
          <cell r="U765">
            <v>26.79</v>
          </cell>
          <cell r="V765" t="str">
            <v>-</v>
          </cell>
          <cell r="AC765">
            <v>31.271475409836068</v>
          </cell>
          <cell r="AD765">
            <v>30.480639269406396</v>
          </cell>
          <cell r="AE765">
            <v>31.448767123287674</v>
          </cell>
          <cell r="AF765">
            <v>32.196438356164386</v>
          </cell>
          <cell r="AG765">
            <v>32.499435336976326</v>
          </cell>
          <cell r="AH765">
            <v>32.639424657534242</v>
          </cell>
          <cell r="AI765" t="str">
            <v>-</v>
          </cell>
        </row>
        <row r="766">
          <cell r="B766">
            <v>42163</v>
          </cell>
          <cell r="C766">
            <v>37.79</v>
          </cell>
          <cell r="D766">
            <v>37.729999999999997</v>
          </cell>
          <cell r="E766">
            <v>38.01</v>
          </cell>
          <cell r="F766">
            <v>39.51</v>
          </cell>
          <cell r="G766">
            <v>40.07</v>
          </cell>
          <cell r="H766">
            <v>40.19</v>
          </cell>
          <cell r="I766" t="str">
            <v>-</v>
          </cell>
          <cell r="J766" t="str">
            <v>-</v>
          </cell>
          <cell r="K766" t="str">
            <v>-</v>
          </cell>
          <cell r="L766" t="str">
            <v>-</v>
          </cell>
          <cell r="M766" t="str">
            <v>-</v>
          </cell>
          <cell r="O766">
            <v>42163</v>
          </cell>
          <cell r="P766">
            <v>25.04</v>
          </cell>
          <cell r="Q766">
            <v>24.55</v>
          </cell>
          <cell r="R766">
            <v>26.37</v>
          </cell>
          <cell r="S766">
            <v>26.7</v>
          </cell>
          <cell r="T766">
            <v>26.98</v>
          </cell>
          <cell r="U766">
            <v>27.44</v>
          </cell>
          <cell r="V766" t="str">
            <v>-</v>
          </cell>
          <cell r="AC766">
            <v>30.962131147540983</v>
          </cell>
          <cell r="AD766">
            <v>30.664557077625574</v>
          </cell>
          <cell r="AE766">
            <v>31.791369863013703</v>
          </cell>
          <cell r="AF766">
            <v>32.666301369863014</v>
          </cell>
          <cell r="AG766">
            <v>33.107741347905282</v>
          </cell>
          <cell r="AH766">
            <v>33.40164383561644</v>
          </cell>
          <cell r="AI766" t="str">
            <v>-</v>
          </cell>
        </row>
        <row r="767">
          <cell r="B767">
            <v>42162</v>
          </cell>
          <cell r="C767">
            <v>37.17</v>
          </cell>
          <cell r="D767">
            <v>37.380000000000003</v>
          </cell>
          <cell r="E767">
            <v>37.78</v>
          </cell>
          <cell r="F767">
            <v>39.21</v>
          </cell>
          <cell r="G767">
            <v>39.76</v>
          </cell>
          <cell r="H767">
            <v>39.9</v>
          </cell>
          <cell r="I767" t="str">
            <v>-</v>
          </cell>
          <cell r="J767" t="str">
            <v>-</v>
          </cell>
          <cell r="K767" t="str">
            <v>-</v>
          </cell>
          <cell r="L767" t="str">
            <v>-</v>
          </cell>
          <cell r="M767" t="str">
            <v>-</v>
          </cell>
          <cell r="O767">
            <v>42162</v>
          </cell>
          <cell r="P767">
            <v>24.66</v>
          </cell>
          <cell r="Q767">
            <v>24.41</v>
          </cell>
          <cell r="R767">
            <v>26.24</v>
          </cell>
          <cell r="S767">
            <v>26.55</v>
          </cell>
          <cell r="T767">
            <v>26.88</v>
          </cell>
          <cell r="U767">
            <v>27.35</v>
          </cell>
          <cell r="V767" t="str">
            <v>-</v>
          </cell>
          <cell r="AC767">
            <v>30.470655737704917</v>
          </cell>
          <cell r="AD767">
            <v>30.427132420091322</v>
          </cell>
          <cell r="AE767">
            <v>31.614794520547942</v>
          </cell>
          <cell r="AF767">
            <v>32.446438356164386</v>
          </cell>
          <cell r="AG767">
            <v>32.909435336976316</v>
          </cell>
          <cell r="AH767">
            <v>33.218127853881278</v>
          </cell>
          <cell r="AI767" t="str">
            <v>-</v>
          </cell>
        </row>
        <row r="768">
          <cell r="B768">
            <v>42161</v>
          </cell>
          <cell r="C768">
            <v>37.17</v>
          </cell>
          <cell r="D768">
            <v>37.380000000000003</v>
          </cell>
          <cell r="E768">
            <v>37.78</v>
          </cell>
          <cell r="F768">
            <v>39.21</v>
          </cell>
          <cell r="G768">
            <v>39.76</v>
          </cell>
          <cell r="H768">
            <v>39.9</v>
          </cell>
          <cell r="I768" t="str">
            <v>-</v>
          </cell>
          <cell r="J768" t="str">
            <v>-</v>
          </cell>
          <cell r="K768" t="str">
            <v>-</v>
          </cell>
          <cell r="L768" t="str">
            <v>-</v>
          </cell>
          <cell r="M768" t="str">
            <v>-</v>
          </cell>
          <cell r="O768">
            <v>42161</v>
          </cell>
          <cell r="P768">
            <v>24.66</v>
          </cell>
          <cell r="Q768">
            <v>24.41</v>
          </cell>
          <cell r="R768">
            <v>26.24</v>
          </cell>
          <cell r="S768">
            <v>26.55</v>
          </cell>
          <cell r="T768">
            <v>26.88</v>
          </cell>
          <cell r="U768">
            <v>27.35</v>
          </cell>
          <cell r="V768" t="str">
            <v>-</v>
          </cell>
          <cell r="AC768">
            <v>30.470655737704917</v>
          </cell>
          <cell r="AD768">
            <v>30.427132420091322</v>
          </cell>
          <cell r="AE768">
            <v>31.614794520547942</v>
          </cell>
          <cell r="AF768">
            <v>32.446438356164386</v>
          </cell>
          <cell r="AG768">
            <v>32.909435336976316</v>
          </cell>
          <cell r="AH768">
            <v>33.218127853881278</v>
          </cell>
          <cell r="AI768" t="str">
            <v>-</v>
          </cell>
        </row>
        <row r="769">
          <cell r="B769">
            <v>42160</v>
          </cell>
          <cell r="C769">
            <v>37.17</v>
          </cell>
          <cell r="D769">
            <v>37.380000000000003</v>
          </cell>
          <cell r="E769">
            <v>37.78</v>
          </cell>
          <cell r="F769">
            <v>39.21</v>
          </cell>
          <cell r="G769">
            <v>39.76</v>
          </cell>
          <cell r="H769">
            <v>39.9</v>
          </cell>
          <cell r="I769" t="str">
            <v>-</v>
          </cell>
          <cell r="J769" t="str">
            <v>-</v>
          </cell>
          <cell r="K769" t="str">
            <v>-</v>
          </cell>
          <cell r="L769" t="str">
            <v>-</v>
          </cell>
          <cell r="M769" t="str">
            <v>-</v>
          </cell>
          <cell r="O769">
            <v>42160</v>
          </cell>
          <cell r="P769">
            <v>24.66</v>
          </cell>
          <cell r="Q769">
            <v>24.41</v>
          </cell>
          <cell r="R769">
            <v>26.24</v>
          </cell>
          <cell r="S769">
            <v>26.55</v>
          </cell>
          <cell r="T769">
            <v>26.88</v>
          </cell>
          <cell r="U769">
            <v>27.35</v>
          </cell>
          <cell r="V769" t="str">
            <v>-</v>
          </cell>
          <cell r="AC769">
            <v>30.470655737704917</v>
          </cell>
          <cell r="AD769">
            <v>30.427132420091322</v>
          </cell>
          <cell r="AE769">
            <v>31.614794520547942</v>
          </cell>
          <cell r="AF769">
            <v>32.446438356164386</v>
          </cell>
          <cell r="AG769">
            <v>32.909435336976316</v>
          </cell>
          <cell r="AH769">
            <v>33.218127853881278</v>
          </cell>
          <cell r="AI769" t="str">
            <v>-</v>
          </cell>
        </row>
        <row r="770">
          <cell r="B770">
            <v>42159</v>
          </cell>
          <cell r="C770">
            <v>36.78</v>
          </cell>
          <cell r="D770">
            <v>36.9</v>
          </cell>
          <cell r="E770">
            <v>37.19</v>
          </cell>
          <cell r="F770">
            <v>38.47</v>
          </cell>
          <cell r="G770">
            <v>38.99</v>
          </cell>
          <cell r="H770">
            <v>39.14</v>
          </cell>
          <cell r="I770" t="str">
            <v>-</v>
          </cell>
          <cell r="J770" t="str">
            <v>-</v>
          </cell>
          <cell r="K770" t="str">
            <v>-</v>
          </cell>
          <cell r="L770" t="str">
            <v>-</v>
          </cell>
          <cell r="M770" t="str">
            <v>-</v>
          </cell>
          <cell r="O770">
            <v>42159</v>
          </cell>
          <cell r="P770">
            <v>26.68</v>
          </cell>
          <cell r="Q770">
            <v>26.34</v>
          </cell>
          <cell r="R770">
            <v>28.26</v>
          </cell>
          <cell r="S770">
            <v>28.51</v>
          </cell>
          <cell r="T770">
            <v>28.87</v>
          </cell>
          <cell r="U770">
            <v>29.39</v>
          </cell>
          <cell r="V770" t="str">
            <v>-</v>
          </cell>
          <cell r="AC770">
            <v>31.371256830601091</v>
          </cell>
          <cell r="AD770">
            <v>31.239068493150683</v>
          </cell>
          <cell r="AE770">
            <v>32.419178082191777</v>
          </cell>
          <cell r="AF770">
            <v>33.148904109589047</v>
          </cell>
          <cell r="AG770">
            <v>33.607413479052823</v>
          </cell>
          <cell r="AH770">
            <v>33.948904109589044</v>
          </cell>
          <cell r="AI770" t="str">
            <v>-</v>
          </cell>
        </row>
        <row r="771">
          <cell r="B771">
            <v>42158</v>
          </cell>
          <cell r="C771">
            <v>37.18</v>
          </cell>
          <cell r="D771">
            <v>37.36</v>
          </cell>
          <cell r="E771">
            <v>37.9</v>
          </cell>
          <cell r="F771">
            <v>39.39</v>
          </cell>
          <cell r="G771">
            <v>40.01</v>
          </cell>
          <cell r="H771">
            <v>40.159999999999997</v>
          </cell>
          <cell r="I771" t="str">
            <v>-</v>
          </cell>
          <cell r="J771" t="str">
            <v>-</v>
          </cell>
          <cell r="K771" t="str">
            <v>-</v>
          </cell>
          <cell r="L771" t="str">
            <v>-</v>
          </cell>
          <cell r="M771" t="str">
            <v>-</v>
          </cell>
          <cell r="O771">
            <v>42158</v>
          </cell>
          <cell r="P771">
            <v>24.56</v>
          </cell>
          <cell r="Q771">
            <v>24.22</v>
          </cell>
          <cell r="R771">
            <v>26.38</v>
          </cell>
          <cell r="S771">
            <v>26.73</v>
          </cell>
          <cell r="T771">
            <v>27.11</v>
          </cell>
          <cell r="U771">
            <v>27.59</v>
          </cell>
          <cell r="V771" t="str">
            <v>-</v>
          </cell>
          <cell r="AC771">
            <v>30.421748633879783</v>
          </cell>
          <cell r="AD771">
            <v>30.316000000000003</v>
          </cell>
          <cell r="AE771">
            <v>31.745479452054798</v>
          </cell>
          <cell r="AF771">
            <v>32.626438356164385</v>
          </cell>
          <cell r="AG771">
            <v>33.148797814207647</v>
          </cell>
          <cell r="AH771">
            <v>33.467479452054796</v>
          </cell>
          <cell r="AI771" t="str">
            <v>-</v>
          </cell>
        </row>
        <row r="772">
          <cell r="B772">
            <v>42157</v>
          </cell>
          <cell r="C772">
            <v>37.4</v>
          </cell>
          <cell r="D772">
            <v>37.5</v>
          </cell>
          <cell r="E772">
            <v>37.85</v>
          </cell>
          <cell r="F772">
            <v>39.18</v>
          </cell>
          <cell r="G772">
            <v>39.700000000000003</v>
          </cell>
          <cell r="H772">
            <v>39.82</v>
          </cell>
          <cell r="I772" t="str">
            <v>-</v>
          </cell>
          <cell r="J772" t="str">
            <v>-</v>
          </cell>
          <cell r="K772" t="str">
            <v>-</v>
          </cell>
          <cell r="L772" t="str">
            <v>-</v>
          </cell>
          <cell r="M772" t="str">
            <v>-</v>
          </cell>
          <cell r="O772">
            <v>42157</v>
          </cell>
          <cell r="P772">
            <v>24.83</v>
          </cell>
          <cell r="Q772">
            <v>24.23</v>
          </cell>
          <cell r="R772">
            <v>26.26</v>
          </cell>
          <cell r="S772">
            <v>26.52</v>
          </cell>
          <cell r="T772">
            <v>26.83</v>
          </cell>
          <cell r="U772">
            <v>27.29</v>
          </cell>
          <cell r="V772" t="str">
            <v>-</v>
          </cell>
          <cell r="AC772">
            <v>30.668524590163937</v>
          </cell>
          <cell r="AD772">
            <v>30.386310502283106</v>
          </cell>
          <cell r="AE772">
            <v>31.658082191780821</v>
          </cell>
          <cell r="AF772">
            <v>32.416438356164385</v>
          </cell>
          <cell r="AG772">
            <v>32.854754098360658</v>
          </cell>
          <cell r="AH772">
            <v>33.148776255707766</v>
          </cell>
          <cell r="AI772" t="str">
            <v>-</v>
          </cell>
        </row>
        <row r="773">
          <cell r="B773">
            <v>42156</v>
          </cell>
          <cell r="C773">
            <v>37.69</v>
          </cell>
          <cell r="D773">
            <v>37.54</v>
          </cell>
          <cell r="E773">
            <v>37.770000000000003</v>
          </cell>
          <cell r="F773">
            <v>39.200000000000003</v>
          </cell>
          <cell r="G773">
            <v>39.75</v>
          </cell>
          <cell r="H773">
            <v>39.880000000000003</v>
          </cell>
          <cell r="I773" t="str">
            <v>-</v>
          </cell>
          <cell r="J773" t="str">
            <v>-</v>
          </cell>
          <cell r="K773" t="str">
            <v>-</v>
          </cell>
          <cell r="L773" t="str">
            <v>-</v>
          </cell>
          <cell r="M773" t="str">
            <v>-</v>
          </cell>
          <cell r="O773">
            <v>42156</v>
          </cell>
          <cell r="P773">
            <v>24.98</v>
          </cell>
          <cell r="Q773">
            <v>24.44</v>
          </cell>
          <cell r="R773">
            <v>26.46</v>
          </cell>
          <cell r="S773">
            <v>26.77</v>
          </cell>
          <cell r="T773">
            <v>27.09</v>
          </cell>
          <cell r="U773">
            <v>27.55</v>
          </cell>
          <cell r="V773" t="str">
            <v>-</v>
          </cell>
          <cell r="AC773">
            <v>30.883551912568304</v>
          </cell>
          <cell r="AD773">
            <v>30.517442922374428</v>
          </cell>
          <cell r="AE773">
            <v>31.727671232876716</v>
          </cell>
          <cell r="AF773">
            <v>32.559315068493149</v>
          </cell>
          <cell r="AG773">
            <v>33.016448087431691</v>
          </cell>
          <cell r="AH773">
            <v>33.315260273972605</v>
          </cell>
          <cell r="AI773" t="str">
            <v>-</v>
          </cell>
        </row>
        <row r="774">
          <cell r="B774">
            <v>42155</v>
          </cell>
          <cell r="C774">
            <v>38</v>
          </cell>
          <cell r="D774">
            <v>38.04</v>
          </cell>
          <cell r="E774">
            <v>38.5</v>
          </cell>
          <cell r="F774">
            <v>39.99</v>
          </cell>
          <cell r="G774">
            <v>40.5</v>
          </cell>
          <cell r="H774">
            <v>40.619999999999997</v>
          </cell>
          <cell r="I774" t="str">
            <v>-</v>
          </cell>
          <cell r="J774" t="str">
            <v>-</v>
          </cell>
          <cell r="K774" t="str">
            <v>-</v>
          </cell>
          <cell r="L774" t="str">
            <v>-</v>
          </cell>
          <cell r="M774" t="str">
            <v>-</v>
          </cell>
          <cell r="O774">
            <v>42155</v>
          </cell>
          <cell r="P774">
            <v>24.3</v>
          </cell>
          <cell r="Q774">
            <v>24.37</v>
          </cell>
          <cell r="R774">
            <v>26.46</v>
          </cell>
          <cell r="S774">
            <v>26.79</v>
          </cell>
          <cell r="T774">
            <v>27.07</v>
          </cell>
          <cell r="U774">
            <v>27.51</v>
          </cell>
          <cell r="V774" t="str">
            <v>-</v>
          </cell>
          <cell r="AC774">
            <v>30.66338797814208</v>
          </cell>
          <cell r="AD774">
            <v>30.711881278538815</v>
          </cell>
          <cell r="AE774">
            <v>32.067671232876712</v>
          </cell>
          <cell r="AF774">
            <v>32.937945205479451</v>
          </cell>
          <cell r="AG774">
            <v>33.356903460837891</v>
          </cell>
          <cell r="AH774">
            <v>33.639972602739732</v>
          </cell>
          <cell r="AI774" t="str">
            <v>-</v>
          </cell>
        </row>
        <row r="775">
          <cell r="B775">
            <v>42154</v>
          </cell>
          <cell r="C775">
            <v>38</v>
          </cell>
          <cell r="D775">
            <v>38.04</v>
          </cell>
          <cell r="E775">
            <v>38.5</v>
          </cell>
          <cell r="F775">
            <v>39.99</v>
          </cell>
          <cell r="G775">
            <v>40.5</v>
          </cell>
          <cell r="H775">
            <v>40.619999999999997</v>
          </cell>
          <cell r="I775" t="str">
            <v>-</v>
          </cell>
          <cell r="J775" t="str">
            <v>-</v>
          </cell>
          <cell r="K775" t="str">
            <v>-</v>
          </cell>
          <cell r="L775" t="str">
            <v>-</v>
          </cell>
          <cell r="M775" t="str">
            <v>-</v>
          </cell>
          <cell r="O775">
            <v>42154</v>
          </cell>
          <cell r="P775">
            <v>24.3</v>
          </cell>
          <cell r="Q775">
            <v>24.37</v>
          </cell>
          <cell r="R775">
            <v>26.46</v>
          </cell>
          <cell r="S775">
            <v>26.79</v>
          </cell>
          <cell r="T775">
            <v>27.07</v>
          </cell>
          <cell r="U775">
            <v>27.51</v>
          </cell>
          <cell r="V775" t="str">
            <v>-</v>
          </cell>
          <cell r="AC775">
            <v>30.66338797814208</v>
          </cell>
          <cell r="AD775">
            <v>30.711881278538815</v>
          </cell>
          <cell r="AE775">
            <v>32.067671232876712</v>
          </cell>
          <cell r="AF775">
            <v>32.937945205479451</v>
          </cell>
          <cell r="AG775">
            <v>33.356903460837891</v>
          </cell>
          <cell r="AH775">
            <v>33.639972602739732</v>
          </cell>
          <cell r="AI775" t="str">
            <v>-</v>
          </cell>
        </row>
        <row r="776">
          <cell r="B776">
            <v>42153</v>
          </cell>
          <cell r="C776">
            <v>38</v>
          </cell>
          <cell r="D776">
            <v>38.04</v>
          </cell>
          <cell r="E776">
            <v>38.5</v>
          </cell>
          <cell r="F776">
            <v>39.99</v>
          </cell>
          <cell r="G776">
            <v>40.5</v>
          </cell>
          <cell r="H776">
            <v>40.619999999999997</v>
          </cell>
          <cell r="I776" t="str">
            <v>-</v>
          </cell>
          <cell r="J776" t="str">
            <v>-</v>
          </cell>
          <cell r="K776" t="str">
            <v>-</v>
          </cell>
          <cell r="L776" t="str">
            <v>-</v>
          </cell>
          <cell r="M776" t="str">
            <v>-</v>
          </cell>
          <cell r="O776">
            <v>42153</v>
          </cell>
          <cell r="P776">
            <v>24.3</v>
          </cell>
          <cell r="Q776">
            <v>24.37</v>
          </cell>
          <cell r="R776">
            <v>26.46</v>
          </cell>
          <cell r="S776">
            <v>26.79</v>
          </cell>
          <cell r="T776">
            <v>27.07</v>
          </cell>
          <cell r="U776">
            <v>27.51</v>
          </cell>
          <cell r="V776" t="str">
            <v>-</v>
          </cell>
          <cell r="AC776">
            <v>30.66338797814208</v>
          </cell>
          <cell r="AD776">
            <v>30.711881278538815</v>
          </cell>
          <cell r="AE776">
            <v>32.067671232876712</v>
          </cell>
          <cell r="AF776">
            <v>32.937945205479451</v>
          </cell>
          <cell r="AG776">
            <v>33.356903460837891</v>
          </cell>
          <cell r="AH776">
            <v>33.639972602739732</v>
          </cell>
          <cell r="AI776" t="str">
            <v>-</v>
          </cell>
        </row>
        <row r="777">
          <cell r="B777">
            <v>42152</v>
          </cell>
          <cell r="C777">
            <v>37.909999999999997</v>
          </cell>
          <cell r="D777">
            <v>38.229999999999997</v>
          </cell>
          <cell r="E777">
            <v>39.340000000000003</v>
          </cell>
          <cell r="F777">
            <v>40.01</v>
          </cell>
          <cell r="G777">
            <v>40.54</v>
          </cell>
          <cell r="H777">
            <v>40.659999999999997</v>
          </cell>
          <cell r="I777" t="str">
            <v>-</v>
          </cell>
          <cell r="J777" t="str">
            <v>-</v>
          </cell>
          <cell r="K777" t="str">
            <v>-</v>
          </cell>
          <cell r="L777" t="str">
            <v>-</v>
          </cell>
          <cell r="M777" t="str">
            <v>-</v>
          </cell>
          <cell r="O777">
            <v>42152</v>
          </cell>
          <cell r="P777">
            <v>24.58</v>
          </cell>
          <cell r="Q777">
            <v>24.83</v>
          </cell>
          <cell r="R777">
            <v>26.96</v>
          </cell>
          <cell r="S777">
            <v>27.3</v>
          </cell>
          <cell r="T777">
            <v>27.6</v>
          </cell>
          <cell r="U777">
            <v>28.05</v>
          </cell>
          <cell r="V777" t="str">
            <v>-</v>
          </cell>
          <cell r="AC777">
            <v>30.77153005464481</v>
          </cell>
          <cell r="AD777">
            <v>31.046621004566212</v>
          </cell>
          <cell r="AE777">
            <v>32.726027397260275</v>
          </cell>
          <cell r="AF777">
            <v>33.219726027397257</v>
          </cell>
          <cell r="AG777">
            <v>33.657522768670319</v>
          </cell>
          <cell r="AH777">
            <v>33.946182648401823</v>
          </cell>
          <cell r="AI777" t="str">
            <v>-</v>
          </cell>
        </row>
        <row r="778">
          <cell r="B778">
            <v>42151</v>
          </cell>
          <cell r="C778">
            <v>37.74</v>
          </cell>
          <cell r="D778">
            <v>37.549999999999997</v>
          </cell>
          <cell r="E778">
            <v>38.56</v>
          </cell>
          <cell r="F778">
            <v>39.17</v>
          </cell>
          <cell r="G778">
            <v>39.65</v>
          </cell>
          <cell r="H778">
            <v>39.770000000000003</v>
          </cell>
          <cell r="I778" t="str">
            <v>-</v>
          </cell>
          <cell r="J778" t="str">
            <v>-</v>
          </cell>
          <cell r="K778" t="str">
            <v>-</v>
          </cell>
          <cell r="L778" t="str">
            <v>-</v>
          </cell>
          <cell r="M778" t="str">
            <v>-</v>
          </cell>
          <cell r="O778">
            <v>42151</v>
          </cell>
          <cell r="P778">
            <v>24.86</v>
          </cell>
          <cell r="Q778">
            <v>25.06</v>
          </cell>
          <cell r="R778">
            <v>26.6</v>
          </cell>
          <cell r="S778">
            <v>26.91</v>
          </cell>
          <cell r="T778">
            <v>27.17</v>
          </cell>
          <cell r="U778">
            <v>27.62</v>
          </cell>
          <cell r="V778" t="str">
            <v>-</v>
          </cell>
          <cell r="AC778">
            <v>30.842513661202187</v>
          </cell>
          <cell r="AD778">
            <v>30.854447488584469</v>
          </cell>
          <cell r="AE778">
            <v>32.170410958904114</v>
          </cell>
          <cell r="AF778">
            <v>32.620136986301375</v>
          </cell>
          <cell r="AG778">
            <v>33.012185792349726</v>
          </cell>
          <cell r="AH778">
            <v>33.301095890410963</v>
          </cell>
          <cell r="AI778" t="str">
            <v>-</v>
          </cell>
        </row>
        <row r="779">
          <cell r="B779">
            <v>42150</v>
          </cell>
          <cell r="C779">
            <v>37.049999999999997</v>
          </cell>
          <cell r="D779">
            <v>37.130000000000003</v>
          </cell>
          <cell r="E779">
            <v>38.1</v>
          </cell>
          <cell r="F779">
            <v>38.700000000000003</v>
          </cell>
          <cell r="G779">
            <v>39.17</v>
          </cell>
          <cell r="H779">
            <v>39.29</v>
          </cell>
          <cell r="I779" t="str">
            <v>-</v>
          </cell>
          <cell r="J779" t="str">
            <v>-</v>
          </cell>
          <cell r="K779" t="str">
            <v>-</v>
          </cell>
          <cell r="L779" t="str">
            <v>-</v>
          </cell>
          <cell r="M779" t="str">
            <v>-</v>
          </cell>
          <cell r="O779">
            <v>42150</v>
          </cell>
          <cell r="P779">
            <v>24.27</v>
          </cell>
          <cell r="Q779">
            <v>24.74</v>
          </cell>
          <cell r="R779">
            <v>26.26</v>
          </cell>
          <cell r="S779">
            <v>26.56</v>
          </cell>
          <cell r="T779">
            <v>26.82</v>
          </cell>
          <cell r="U779">
            <v>27.26</v>
          </cell>
          <cell r="V779" t="str">
            <v>-</v>
          </cell>
          <cell r="AC779">
            <v>30.206065573770495</v>
          </cell>
          <cell r="AD779">
            <v>30.488054794520547</v>
          </cell>
          <cell r="AE779">
            <v>31.774520547945205</v>
          </cell>
          <cell r="AF779">
            <v>32.214246575342464</v>
          </cell>
          <cell r="AG779">
            <v>32.601329690346084</v>
          </cell>
          <cell r="AH779">
            <v>32.884986301369864</v>
          </cell>
          <cell r="AI779" t="str">
            <v>-</v>
          </cell>
        </row>
        <row r="780">
          <cell r="B780">
            <v>42149</v>
          </cell>
          <cell r="C780">
            <v>39.03</v>
          </cell>
          <cell r="D780">
            <v>38.869999999999997</v>
          </cell>
          <cell r="E780">
            <v>39.93</v>
          </cell>
          <cell r="F780">
            <v>40.57</v>
          </cell>
          <cell r="G780">
            <v>41.12</v>
          </cell>
          <cell r="H780">
            <v>41.21</v>
          </cell>
          <cell r="I780" t="str">
            <v>-</v>
          </cell>
          <cell r="J780" t="str">
            <v>-</v>
          </cell>
          <cell r="K780" t="str">
            <v>-</v>
          </cell>
          <cell r="L780" t="str">
            <v>-</v>
          </cell>
          <cell r="M780" t="str">
            <v>-</v>
          </cell>
          <cell r="O780">
            <v>42149</v>
          </cell>
          <cell r="P780">
            <v>25.48</v>
          </cell>
          <cell r="Q780">
            <v>25.8</v>
          </cell>
          <cell r="R780">
            <v>27.4</v>
          </cell>
          <cell r="S780">
            <v>27.73</v>
          </cell>
          <cell r="T780">
            <v>28.04</v>
          </cell>
          <cell r="U780">
            <v>28.48</v>
          </cell>
          <cell r="V780" t="str">
            <v>-</v>
          </cell>
          <cell r="AC780">
            <v>31.773715846994538</v>
          </cell>
          <cell r="AD780">
            <v>31.863525114155248</v>
          </cell>
          <cell r="AE780">
            <v>33.235890410958909</v>
          </cell>
          <cell r="AF780">
            <v>33.710273972602742</v>
          </cell>
          <cell r="AG780">
            <v>34.163060109289617</v>
          </cell>
          <cell r="AH780">
            <v>34.432292237442923</v>
          </cell>
          <cell r="AI780" t="str">
            <v>-</v>
          </cell>
        </row>
        <row r="781">
          <cell r="B781">
            <v>42148</v>
          </cell>
          <cell r="C781">
            <v>39.03</v>
          </cell>
          <cell r="D781">
            <v>38.869999999999997</v>
          </cell>
          <cell r="E781">
            <v>39.93</v>
          </cell>
          <cell r="F781">
            <v>40.57</v>
          </cell>
          <cell r="G781">
            <v>41.12</v>
          </cell>
          <cell r="H781">
            <v>41.21</v>
          </cell>
          <cell r="I781" t="str">
            <v>-</v>
          </cell>
          <cell r="J781" t="str">
            <v>-</v>
          </cell>
          <cell r="K781" t="str">
            <v>-</v>
          </cell>
          <cell r="L781" t="str">
            <v>-</v>
          </cell>
          <cell r="M781" t="str">
            <v>-</v>
          </cell>
          <cell r="O781">
            <v>42148</v>
          </cell>
          <cell r="P781">
            <v>25.48</v>
          </cell>
          <cell r="Q781">
            <v>25.8</v>
          </cell>
          <cell r="R781">
            <v>27.4</v>
          </cell>
          <cell r="S781">
            <v>27.73</v>
          </cell>
          <cell r="T781">
            <v>28.04</v>
          </cell>
          <cell r="U781">
            <v>28.48</v>
          </cell>
          <cell r="V781" t="str">
            <v>-</v>
          </cell>
          <cell r="AC781">
            <v>31.773715846994538</v>
          </cell>
          <cell r="AD781">
            <v>31.863525114155248</v>
          </cell>
          <cell r="AE781">
            <v>33.235890410958909</v>
          </cell>
          <cell r="AF781">
            <v>33.710273972602742</v>
          </cell>
          <cell r="AG781">
            <v>34.163060109289617</v>
          </cell>
          <cell r="AH781">
            <v>34.432292237442923</v>
          </cell>
          <cell r="AI781" t="str">
            <v>-</v>
          </cell>
        </row>
        <row r="782">
          <cell r="B782">
            <v>42147</v>
          </cell>
          <cell r="C782">
            <v>39.03</v>
          </cell>
          <cell r="D782">
            <v>38.869999999999997</v>
          </cell>
          <cell r="E782">
            <v>39.93</v>
          </cell>
          <cell r="F782">
            <v>40.57</v>
          </cell>
          <cell r="G782">
            <v>41.12</v>
          </cell>
          <cell r="H782">
            <v>41.21</v>
          </cell>
          <cell r="I782" t="str">
            <v>-</v>
          </cell>
          <cell r="J782" t="str">
            <v>-</v>
          </cell>
          <cell r="K782" t="str">
            <v>-</v>
          </cell>
          <cell r="L782" t="str">
            <v>-</v>
          </cell>
          <cell r="M782" t="str">
            <v>-</v>
          </cell>
          <cell r="O782">
            <v>42147</v>
          </cell>
          <cell r="P782">
            <v>25.48</v>
          </cell>
          <cell r="Q782">
            <v>25.8</v>
          </cell>
          <cell r="R782">
            <v>27.4</v>
          </cell>
          <cell r="S782">
            <v>27.73</v>
          </cell>
          <cell r="T782">
            <v>28.04</v>
          </cell>
          <cell r="U782">
            <v>28.48</v>
          </cell>
          <cell r="V782" t="str">
            <v>-</v>
          </cell>
          <cell r="AC782">
            <v>31.773715846994538</v>
          </cell>
          <cell r="AD782">
            <v>31.863525114155248</v>
          </cell>
          <cell r="AE782">
            <v>33.235890410958909</v>
          </cell>
          <cell r="AF782">
            <v>33.710273972602742</v>
          </cell>
          <cell r="AG782">
            <v>34.163060109289617</v>
          </cell>
          <cell r="AH782">
            <v>34.432292237442923</v>
          </cell>
          <cell r="AI782" t="str">
            <v>-</v>
          </cell>
        </row>
        <row r="783">
          <cell r="B783">
            <v>42146</v>
          </cell>
          <cell r="C783">
            <v>39.03</v>
          </cell>
          <cell r="D783">
            <v>38.869999999999997</v>
          </cell>
          <cell r="E783">
            <v>39.93</v>
          </cell>
          <cell r="F783">
            <v>40.57</v>
          </cell>
          <cell r="G783">
            <v>41.12</v>
          </cell>
          <cell r="H783">
            <v>41.21</v>
          </cell>
          <cell r="I783" t="str">
            <v>-</v>
          </cell>
          <cell r="J783" t="str">
            <v>-</v>
          </cell>
          <cell r="K783" t="str">
            <v>-</v>
          </cell>
          <cell r="L783" t="str">
            <v>-</v>
          </cell>
          <cell r="M783" t="str">
            <v>-</v>
          </cell>
          <cell r="O783">
            <v>42146</v>
          </cell>
          <cell r="P783">
            <v>25.48</v>
          </cell>
          <cell r="Q783">
            <v>25.8</v>
          </cell>
          <cell r="R783">
            <v>27.4</v>
          </cell>
          <cell r="S783">
            <v>27.73</v>
          </cell>
          <cell r="T783">
            <v>28.04</v>
          </cell>
          <cell r="U783">
            <v>28.48</v>
          </cell>
          <cell r="V783" t="str">
            <v>-</v>
          </cell>
          <cell r="AC783">
            <v>31.773715846994538</v>
          </cell>
          <cell r="AD783">
            <v>31.863525114155248</v>
          </cell>
          <cell r="AE783">
            <v>33.235890410958909</v>
          </cell>
          <cell r="AF783">
            <v>33.710273972602742</v>
          </cell>
          <cell r="AG783">
            <v>34.163060109289617</v>
          </cell>
          <cell r="AH783">
            <v>34.432292237442923</v>
          </cell>
          <cell r="AI783" t="str">
            <v>-</v>
          </cell>
        </row>
        <row r="784">
          <cell r="B784">
            <v>42145</v>
          </cell>
          <cell r="C784">
            <v>38.99</v>
          </cell>
          <cell r="D784">
            <v>38.15</v>
          </cell>
          <cell r="E784">
            <v>39.19</v>
          </cell>
          <cell r="F784">
            <v>39.82</v>
          </cell>
          <cell r="G784">
            <v>40.31</v>
          </cell>
          <cell r="H784">
            <v>40.44</v>
          </cell>
          <cell r="I784" t="str">
            <v>-</v>
          </cell>
          <cell r="J784" t="str">
            <v>-</v>
          </cell>
          <cell r="K784" t="str">
            <v>-</v>
          </cell>
          <cell r="L784" t="str">
            <v>-</v>
          </cell>
          <cell r="M784" t="str">
            <v>-</v>
          </cell>
          <cell r="O784">
            <v>42145</v>
          </cell>
          <cell r="P784">
            <v>25.59</v>
          </cell>
          <cell r="Q784">
            <v>25.58</v>
          </cell>
          <cell r="R784">
            <v>27.16</v>
          </cell>
          <cell r="S784">
            <v>27.48</v>
          </cell>
          <cell r="T784">
            <v>27.75</v>
          </cell>
          <cell r="U784">
            <v>28.21</v>
          </cell>
          <cell r="V784" t="str">
            <v>-</v>
          </cell>
          <cell r="AC784">
            <v>31.814043715846996</v>
          </cell>
          <cell r="AD784">
            <v>31.411561643835618</v>
          </cell>
          <cell r="AE784">
            <v>32.763013698630139</v>
          </cell>
          <cell r="AF784">
            <v>33.227397260273975</v>
          </cell>
          <cell r="AG784">
            <v>33.629635701275042</v>
          </cell>
          <cell r="AH784">
            <v>33.928502283105026</v>
          </cell>
          <cell r="AI784" t="str">
            <v>-</v>
          </cell>
        </row>
        <row r="785">
          <cell r="B785">
            <v>42144</v>
          </cell>
          <cell r="C785">
            <v>38.93</v>
          </cell>
          <cell r="D785">
            <v>38.479999999999997</v>
          </cell>
          <cell r="E785">
            <v>39.479999999999997</v>
          </cell>
          <cell r="F785">
            <v>40.090000000000003</v>
          </cell>
          <cell r="G785">
            <v>40.57</v>
          </cell>
          <cell r="H785">
            <v>40.72</v>
          </cell>
          <cell r="I785" t="str">
            <v>-</v>
          </cell>
          <cell r="J785" t="str">
            <v>-</v>
          </cell>
          <cell r="K785" t="str">
            <v>-</v>
          </cell>
          <cell r="L785" t="str">
            <v>-</v>
          </cell>
          <cell r="M785" t="str">
            <v>-</v>
          </cell>
          <cell r="O785">
            <v>42144</v>
          </cell>
          <cell r="P785">
            <v>25.46</v>
          </cell>
          <cell r="Q785">
            <v>25.57</v>
          </cell>
          <cell r="R785">
            <v>27.14</v>
          </cell>
          <cell r="S785">
            <v>27.45</v>
          </cell>
          <cell r="T785">
            <v>27.71</v>
          </cell>
          <cell r="U785">
            <v>28.19</v>
          </cell>
          <cell r="V785" t="str">
            <v>-</v>
          </cell>
          <cell r="AC785">
            <v>31.716557377049178</v>
          </cell>
          <cell r="AD785">
            <v>31.55929680365297</v>
          </cell>
          <cell r="AE785">
            <v>32.887397260273971</v>
          </cell>
          <cell r="AF785">
            <v>33.337123287671233</v>
          </cell>
          <cell r="AG785">
            <v>33.730072859744993</v>
          </cell>
          <cell r="AH785">
            <v>34.048776255707764</v>
          </cell>
          <cell r="AI785" t="str">
            <v>-</v>
          </cell>
        </row>
        <row r="786">
          <cell r="B786">
            <v>42143</v>
          </cell>
          <cell r="C786">
            <v>39.49</v>
          </cell>
          <cell r="D786">
            <v>39.14</v>
          </cell>
          <cell r="E786">
            <v>40.22</v>
          </cell>
          <cell r="F786">
            <v>40.86</v>
          </cell>
          <cell r="G786">
            <v>41.35</v>
          </cell>
          <cell r="H786">
            <v>41.5</v>
          </cell>
          <cell r="I786" t="str">
            <v>-</v>
          </cell>
          <cell r="J786" t="str">
            <v>-</v>
          </cell>
          <cell r="K786" t="str">
            <v>-</v>
          </cell>
          <cell r="L786" t="str">
            <v>-</v>
          </cell>
          <cell r="M786" t="str">
            <v>-</v>
          </cell>
          <cell r="O786">
            <v>42143</v>
          </cell>
          <cell r="P786">
            <v>25.68</v>
          </cell>
          <cell r="Q786">
            <v>25.93</v>
          </cell>
          <cell r="R786">
            <v>27.57</v>
          </cell>
          <cell r="S786">
            <v>27.89</v>
          </cell>
          <cell r="T786">
            <v>28.16</v>
          </cell>
          <cell r="U786">
            <v>28.64</v>
          </cell>
          <cell r="V786" t="str">
            <v>-</v>
          </cell>
          <cell r="AC786">
            <v>32.094480874316943</v>
          </cell>
          <cell r="AD786">
            <v>32.058474885844745</v>
          </cell>
          <cell r="AE786">
            <v>33.461780821917813</v>
          </cell>
          <cell r="AF786">
            <v>33.930821917808217</v>
          </cell>
          <cell r="AG786">
            <v>34.334553734061927</v>
          </cell>
          <cell r="AH786">
            <v>34.653077625570774</v>
          </cell>
          <cell r="AI786" t="str">
            <v>-</v>
          </cell>
        </row>
        <row r="787">
          <cell r="B787">
            <v>42142</v>
          </cell>
          <cell r="C787">
            <v>38.72</v>
          </cell>
          <cell r="D787">
            <v>38.19</v>
          </cell>
          <cell r="E787">
            <v>39.25</v>
          </cell>
          <cell r="F787">
            <v>39.86</v>
          </cell>
          <cell r="G787">
            <v>40.36</v>
          </cell>
          <cell r="H787">
            <v>40.44</v>
          </cell>
          <cell r="I787" t="str">
            <v>-</v>
          </cell>
          <cell r="J787" t="str">
            <v>-</v>
          </cell>
          <cell r="K787" t="str">
            <v>-</v>
          </cell>
          <cell r="L787" t="str">
            <v>-</v>
          </cell>
          <cell r="M787" t="str">
            <v>-</v>
          </cell>
          <cell r="O787">
            <v>42142</v>
          </cell>
          <cell r="P787">
            <v>25.07</v>
          </cell>
          <cell r="Q787">
            <v>25.21</v>
          </cell>
          <cell r="R787">
            <v>26.8</v>
          </cell>
          <cell r="S787">
            <v>27.11</v>
          </cell>
          <cell r="T787">
            <v>27.38</v>
          </cell>
          <cell r="U787">
            <v>27.8</v>
          </cell>
          <cell r="V787" t="str">
            <v>-</v>
          </cell>
          <cell r="AC787">
            <v>31.41016393442623</v>
          </cell>
          <cell r="AD787">
            <v>31.231771689497716</v>
          </cell>
          <cell r="AE787">
            <v>32.598630136986301</v>
          </cell>
          <cell r="AF787">
            <v>33.048356164383556</v>
          </cell>
          <cell r="AG787">
            <v>33.456247723132968</v>
          </cell>
          <cell r="AH787">
            <v>33.710210045662102</v>
          </cell>
          <cell r="AI787" t="str">
            <v>-</v>
          </cell>
        </row>
        <row r="788">
          <cell r="B788">
            <v>42141</v>
          </cell>
          <cell r="C788">
            <v>38.700000000000003</v>
          </cell>
          <cell r="D788">
            <v>37.950000000000003</v>
          </cell>
          <cell r="E788">
            <v>38.979999999999997</v>
          </cell>
          <cell r="F788">
            <v>39.61</v>
          </cell>
          <cell r="G788">
            <v>40.159999999999997</v>
          </cell>
          <cell r="H788">
            <v>40.28</v>
          </cell>
          <cell r="I788" t="str">
            <v>-</v>
          </cell>
          <cell r="J788" t="str">
            <v>-</v>
          </cell>
          <cell r="K788" t="str">
            <v>-</v>
          </cell>
          <cell r="L788" t="str">
            <v>-</v>
          </cell>
          <cell r="M788" t="str">
            <v>-</v>
          </cell>
          <cell r="O788">
            <v>42141</v>
          </cell>
          <cell r="P788">
            <v>25.23</v>
          </cell>
          <cell r="Q788">
            <v>25.26</v>
          </cell>
          <cell r="R788">
            <v>26.82</v>
          </cell>
          <cell r="S788">
            <v>27.14</v>
          </cell>
          <cell r="T788">
            <v>27.45</v>
          </cell>
          <cell r="U788">
            <v>27.9</v>
          </cell>
          <cell r="V788" t="str">
            <v>-</v>
          </cell>
          <cell r="AC788">
            <v>31.486557377049177</v>
          </cell>
          <cell r="AD788">
            <v>31.14723287671233</v>
          </cell>
          <cell r="AE788">
            <v>32.483561643835614</v>
          </cell>
          <cell r="AF788">
            <v>32.947945205479449</v>
          </cell>
          <cell r="AG788">
            <v>33.399854280510013</v>
          </cell>
          <cell r="AH788">
            <v>33.688639269406387</v>
          </cell>
          <cell r="AI788" t="str">
            <v>-</v>
          </cell>
        </row>
        <row r="789">
          <cell r="B789">
            <v>42140</v>
          </cell>
          <cell r="C789">
            <v>38.700000000000003</v>
          </cell>
          <cell r="D789">
            <v>37.950000000000003</v>
          </cell>
          <cell r="E789">
            <v>38.979999999999997</v>
          </cell>
          <cell r="F789">
            <v>39.61</v>
          </cell>
          <cell r="G789">
            <v>40.159999999999997</v>
          </cell>
          <cell r="H789">
            <v>40.28</v>
          </cell>
          <cell r="I789" t="str">
            <v>-</v>
          </cell>
          <cell r="J789" t="str">
            <v>-</v>
          </cell>
          <cell r="K789" t="str">
            <v>-</v>
          </cell>
          <cell r="L789" t="str">
            <v>-</v>
          </cell>
          <cell r="M789" t="str">
            <v>-</v>
          </cell>
          <cell r="O789">
            <v>42140</v>
          </cell>
          <cell r="P789">
            <v>25.23</v>
          </cell>
          <cell r="Q789">
            <v>25.26</v>
          </cell>
          <cell r="R789">
            <v>26.82</v>
          </cell>
          <cell r="S789">
            <v>27.14</v>
          </cell>
          <cell r="T789">
            <v>27.45</v>
          </cell>
          <cell r="U789">
            <v>27.9</v>
          </cell>
          <cell r="V789" t="str">
            <v>-</v>
          </cell>
          <cell r="AC789">
            <v>31.486557377049177</v>
          </cell>
          <cell r="AD789">
            <v>31.14723287671233</v>
          </cell>
          <cell r="AE789">
            <v>32.483561643835614</v>
          </cell>
          <cell r="AF789">
            <v>32.947945205479449</v>
          </cell>
          <cell r="AG789">
            <v>33.399854280510013</v>
          </cell>
          <cell r="AH789">
            <v>33.688639269406387</v>
          </cell>
          <cell r="AI789" t="str">
            <v>-</v>
          </cell>
        </row>
        <row r="790">
          <cell r="B790">
            <v>42139</v>
          </cell>
          <cell r="C790">
            <v>38.700000000000003</v>
          </cell>
          <cell r="D790">
            <v>37.950000000000003</v>
          </cell>
          <cell r="E790">
            <v>38.979999999999997</v>
          </cell>
          <cell r="F790">
            <v>39.61</v>
          </cell>
          <cell r="G790">
            <v>40.159999999999997</v>
          </cell>
          <cell r="H790">
            <v>40.28</v>
          </cell>
          <cell r="I790" t="str">
            <v>-</v>
          </cell>
          <cell r="J790" t="str">
            <v>-</v>
          </cell>
          <cell r="K790" t="str">
            <v>-</v>
          </cell>
          <cell r="L790" t="str">
            <v>-</v>
          </cell>
          <cell r="M790" t="str">
            <v>-</v>
          </cell>
          <cell r="O790">
            <v>42139</v>
          </cell>
          <cell r="P790">
            <v>25.23</v>
          </cell>
          <cell r="Q790">
            <v>25.26</v>
          </cell>
          <cell r="R790">
            <v>26.82</v>
          </cell>
          <cell r="S790">
            <v>27.14</v>
          </cell>
          <cell r="T790">
            <v>27.45</v>
          </cell>
          <cell r="U790">
            <v>27.9</v>
          </cell>
          <cell r="V790" t="str">
            <v>-</v>
          </cell>
          <cell r="AC790">
            <v>31.486557377049177</v>
          </cell>
          <cell r="AD790">
            <v>31.14723287671233</v>
          </cell>
          <cell r="AE790">
            <v>32.483561643835614</v>
          </cell>
          <cell r="AF790">
            <v>32.947945205479449</v>
          </cell>
          <cell r="AG790">
            <v>33.399854280510013</v>
          </cell>
          <cell r="AH790">
            <v>33.688639269406387</v>
          </cell>
          <cell r="AI790" t="str">
            <v>-</v>
          </cell>
        </row>
        <row r="791">
          <cell r="B791">
            <v>42138</v>
          </cell>
          <cell r="C791">
            <v>38.4</v>
          </cell>
          <cell r="D791">
            <v>37.92</v>
          </cell>
          <cell r="E791">
            <v>38.979999999999997</v>
          </cell>
          <cell r="F791">
            <v>39.619999999999997</v>
          </cell>
          <cell r="G791">
            <v>40.119999999999997</v>
          </cell>
          <cell r="H791">
            <v>40.24</v>
          </cell>
          <cell r="I791" t="str">
            <v>-</v>
          </cell>
          <cell r="J791" t="str">
            <v>-</v>
          </cell>
          <cell r="K791" t="str">
            <v>-</v>
          </cell>
          <cell r="L791" t="str">
            <v>-</v>
          </cell>
          <cell r="M791" t="str">
            <v>-</v>
          </cell>
          <cell r="O791">
            <v>42138</v>
          </cell>
          <cell r="P791">
            <v>25.21</v>
          </cell>
          <cell r="Q791">
            <v>25.28</v>
          </cell>
          <cell r="R791">
            <v>26.86</v>
          </cell>
          <cell r="S791">
            <v>27.19</v>
          </cell>
          <cell r="T791">
            <v>27.47</v>
          </cell>
          <cell r="U791">
            <v>27.92</v>
          </cell>
          <cell r="V791" t="str">
            <v>-</v>
          </cell>
          <cell r="AC791">
            <v>31.33650273224044</v>
          </cell>
          <cell r="AD791">
            <v>31.144036529680367</v>
          </cell>
          <cell r="AE791">
            <v>32.504931506849317</v>
          </cell>
          <cell r="AF791">
            <v>32.97931506849315</v>
          </cell>
          <cell r="AG791">
            <v>33.391766848816033</v>
          </cell>
          <cell r="AH791">
            <v>33.680584474885848</v>
          </cell>
          <cell r="AI791" t="str">
            <v>-</v>
          </cell>
        </row>
        <row r="792">
          <cell r="B792">
            <v>42137</v>
          </cell>
          <cell r="C792">
            <v>39.43</v>
          </cell>
          <cell r="D792">
            <v>37.99</v>
          </cell>
          <cell r="E792">
            <v>39.14</v>
          </cell>
          <cell r="F792">
            <v>39.74</v>
          </cell>
          <cell r="G792">
            <v>40.049999999999997</v>
          </cell>
          <cell r="H792">
            <v>40.17</v>
          </cell>
          <cell r="I792" t="str">
            <v>-</v>
          </cell>
          <cell r="J792" t="str">
            <v>-</v>
          </cell>
          <cell r="K792" t="str">
            <v>-</v>
          </cell>
          <cell r="L792" t="str">
            <v>-</v>
          </cell>
          <cell r="M792" t="str">
            <v>-</v>
          </cell>
          <cell r="O792">
            <v>42137</v>
          </cell>
          <cell r="P792">
            <v>24.79</v>
          </cell>
          <cell r="Q792">
            <v>24.86</v>
          </cell>
          <cell r="R792">
            <v>26.43</v>
          </cell>
          <cell r="S792">
            <v>26.73</v>
          </cell>
          <cell r="T792">
            <v>26.97</v>
          </cell>
          <cell r="U792">
            <v>27.42</v>
          </cell>
          <cell r="V792" t="str">
            <v>-</v>
          </cell>
          <cell r="AC792">
            <v>31.59</v>
          </cell>
          <cell r="AD792">
            <v>30.951360730593613</v>
          </cell>
          <cell r="AE792">
            <v>32.34972602739726</v>
          </cell>
          <cell r="AF792">
            <v>32.789452054794523</v>
          </cell>
          <cell r="AG792">
            <v>33.09306010928961</v>
          </cell>
          <cell r="AH792">
            <v>33.381643835616437</v>
          </cell>
          <cell r="AI792" t="str">
            <v>-</v>
          </cell>
        </row>
        <row r="793">
          <cell r="B793">
            <v>42136</v>
          </cell>
          <cell r="C793">
            <v>38.869999999999997</v>
          </cell>
          <cell r="D793">
            <v>37.68</v>
          </cell>
          <cell r="E793">
            <v>38.67</v>
          </cell>
          <cell r="F793">
            <v>39.270000000000003</v>
          </cell>
          <cell r="G793">
            <v>39.700000000000003</v>
          </cell>
          <cell r="H793">
            <v>39.82</v>
          </cell>
          <cell r="I793" t="str">
            <v>-</v>
          </cell>
          <cell r="J793" t="str">
            <v>-</v>
          </cell>
          <cell r="K793" t="str">
            <v>-</v>
          </cell>
          <cell r="L793" t="str">
            <v>-</v>
          </cell>
          <cell r="M793" t="str">
            <v>-</v>
          </cell>
          <cell r="O793">
            <v>42136</v>
          </cell>
          <cell r="P793">
            <v>25.21</v>
          </cell>
          <cell r="Q793">
            <v>25.01</v>
          </cell>
          <cell r="R793">
            <v>26.47</v>
          </cell>
          <cell r="S793">
            <v>26.77</v>
          </cell>
          <cell r="T793">
            <v>26.99</v>
          </cell>
          <cell r="U793">
            <v>27.44</v>
          </cell>
          <cell r="V793" t="str">
            <v>-</v>
          </cell>
          <cell r="AC793">
            <v>31.554808743169399</v>
          </cell>
          <cell r="AD793">
            <v>30.88795433789954</v>
          </cell>
          <cell r="AE793">
            <v>32.152191780821916</v>
          </cell>
          <cell r="AF793">
            <v>32.591917808219179</v>
          </cell>
          <cell r="AG793">
            <v>32.939854280510026</v>
          </cell>
          <cell r="AH793">
            <v>33.228639269406393</v>
          </cell>
          <cell r="AI793" t="str">
            <v>-</v>
          </cell>
        </row>
        <row r="794">
          <cell r="B794">
            <v>42135</v>
          </cell>
          <cell r="C794">
            <v>39.229999999999997</v>
          </cell>
          <cell r="D794">
            <v>38.61</v>
          </cell>
          <cell r="E794">
            <v>39.85</v>
          </cell>
          <cell r="F794">
            <v>40.57</v>
          </cell>
          <cell r="G794">
            <v>41.12</v>
          </cell>
          <cell r="H794">
            <v>41.32</v>
          </cell>
          <cell r="I794" t="str">
            <v>-</v>
          </cell>
          <cell r="J794" t="str">
            <v>-</v>
          </cell>
          <cell r="K794" t="str">
            <v>-</v>
          </cell>
          <cell r="L794" t="str">
            <v>-</v>
          </cell>
          <cell r="M794" t="str">
            <v>-</v>
          </cell>
          <cell r="O794">
            <v>42135</v>
          </cell>
          <cell r="P794">
            <v>25.23</v>
          </cell>
          <cell r="Q794">
            <v>25.45</v>
          </cell>
          <cell r="R794">
            <v>27.08</v>
          </cell>
          <cell r="S794">
            <v>27.45</v>
          </cell>
          <cell r="T794">
            <v>27.77</v>
          </cell>
          <cell r="U794">
            <v>28.27</v>
          </cell>
          <cell r="V794" t="str">
            <v>-</v>
          </cell>
          <cell r="AC794">
            <v>31.732732240437159</v>
          </cell>
          <cell r="AD794">
            <v>31.555278538812786</v>
          </cell>
          <cell r="AE794">
            <v>33.027671232876713</v>
          </cell>
          <cell r="AF794">
            <v>33.560684931506849</v>
          </cell>
          <cell r="AG794">
            <v>34.019453551912569</v>
          </cell>
          <cell r="AH794">
            <v>34.37191780821918</v>
          </cell>
          <cell r="AI794" t="str">
            <v>-</v>
          </cell>
        </row>
        <row r="795">
          <cell r="B795">
            <v>42134</v>
          </cell>
          <cell r="C795">
            <v>39.36</v>
          </cell>
          <cell r="D795">
            <v>38.15</v>
          </cell>
          <cell r="E795">
            <v>39.18</v>
          </cell>
          <cell r="F795">
            <v>39.770000000000003</v>
          </cell>
          <cell r="G795">
            <v>40.18</v>
          </cell>
          <cell r="H795">
            <v>40.200000000000003</v>
          </cell>
          <cell r="I795" t="str">
            <v>-</v>
          </cell>
          <cell r="J795" t="str">
            <v>-</v>
          </cell>
          <cell r="K795" t="str">
            <v>-</v>
          </cell>
          <cell r="L795" t="str">
            <v>-</v>
          </cell>
          <cell r="M795" t="str">
            <v>-</v>
          </cell>
          <cell r="O795">
            <v>42134</v>
          </cell>
          <cell r="P795">
            <v>25.4</v>
          </cell>
          <cell r="Q795">
            <v>25.25</v>
          </cell>
          <cell r="R795">
            <v>26.78</v>
          </cell>
          <cell r="S795">
            <v>27.07</v>
          </cell>
          <cell r="T795">
            <v>27.28</v>
          </cell>
          <cell r="U795">
            <v>27.67</v>
          </cell>
          <cell r="V795" t="str">
            <v>-</v>
          </cell>
          <cell r="AC795">
            <v>31.884153005464476</v>
          </cell>
          <cell r="AD795">
            <v>31.234657534246573</v>
          </cell>
          <cell r="AE795">
            <v>32.555342465753426</v>
          </cell>
          <cell r="AF795">
            <v>32.985068493150685</v>
          </cell>
          <cell r="AG795">
            <v>33.318797814207649</v>
          </cell>
          <cell r="AH795">
            <v>33.528776255707761</v>
          </cell>
          <cell r="AI795" t="str">
            <v>-</v>
          </cell>
        </row>
        <row r="796">
          <cell r="B796">
            <v>42133</v>
          </cell>
          <cell r="C796">
            <v>39.36</v>
          </cell>
          <cell r="D796">
            <v>38.15</v>
          </cell>
          <cell r="E796">
            <v>39.18</v>
          </cell>
          <cell r="F796">
            <v>39.770000000000003</v>
          </cell>
          <cell r="G796">
            <v>40.18</v>
          </cell>
          <cell r="H796">
            <v>40.200000000000003</v>
          </cell>
          <cell r="I796" t="str">
            <v>-</v>
          </cell>
          <cell r="J796" t="str">
            <v>-</v>
          </cell>
          <cell r="K796" t="str">
            <v>-</v>
          </cell>
          <cell r="L796" t="str">
            <v>-</v>
          </cell>
          <cell r="M796" t="str">
            <v>-</v>
          </cell>
          <cell r="O796">
            <v>42133</v>
          </cell>
          <cell r="P796">
            <v>25.4</v>
          </cell>
          <cell r="Q796">
            <v>25.25</v>
          </cell>
          <cell r="R796">
            <v>26.78</v>
          </cell>
          <cell r="S796">
            <v>27.07</v>
          </cell>
          <cell r="T796">
            <v>27.28</v>
          </cell>
          <cell r="U796">
            <v>27.67</v>
          </cell>
          <cell r="V796" t="str">
            <v>-</v>
          </cell>
          <cell r="AC796">
            <v>31.884153005464476</v>
          </cell>
          <cell r="AD796">
            <v>31.234657534246573</v>
          </cell>
          <cell r="AE796">
            <v>32.555342465753426</v>
          </cell>
          <cell r="AF796">
            <v>32.985068493150685</v>
          </cell>
          <cell r="AG796">
            <v>33.318797814207649</v>
          </cell>
          <cell r="AH796">
            <v>33.528776255707761</v>
          </cell>
          <cell r="AI796" t="str">
            <v>-</v>
          </cell>
        </row>
        <row r="797">
          <cell r="B797">
            <v>42132</v>
          </cell>
          <cell r="C797">
            <v>39.36</v>
          </cell>
          <cell r="D797">
            <v>38.15</v>
          </cell>
          <cell r="E797">
            <v>39.18</v>
          </cell>
          <cell r="F797">
            <v>39.770000000000003</v>
          </cell>
          <cell r="G797">
            <v>40.18</v>
          </cell>
          <cell r="H797">
            <v>40.200000000000003</v>
          </cell>
          <cell r="I797" t="str">
            <v>-</v>
          </cell>
          <cell r="J797" t="str">
            <v>-</v>
          </cell>
          <cell r="K797" t="str">
            <v>-</v>
          </cell>
          <cell r="L797" t="str">
            <v>-</v>
          </cell>
          <cell r="M797" t="str">
            <v>-</v>
          </cell>
          <cell r="O797">
            <v>42132</v>
          </cell>
          <cell r="P797">
            <v>25.4</v>
          </cell>
          <cell r="Q797">
            <v>25.25</v>
          </cell>
          <cell r="R797">
            <v>26.78</v>
          </cell>
          <cell r="S797">
            <v>27.07</v>
          </cell>
          <cell r="T797">
            <v>27.28</v>
          </cell>
          <cell r="U797">
            <v>27.67</v>
          </cell>
          <cell r="V797" t="str">
            <v>-</v>
          </cell>
          <cell r="AC797">
            <v>31.884153005464476</v>
          </cell>
          <cell r="AD797">
            <v>31.234657534246573</v>
          </cell>
          <cell r="AE797">
            <v>32.555342465753426</v>
          </cell>
          <cell r="AF797">
            <v>32.985068493150685</v>
          </cell>
          <cell r="AG797">
            <v>33.318797814207649</v>
          </cell>
          <cell r="AH797">
            <v>33.528776255707761</v>
          </cell>
          <cell r="AI797" t="str">
            <v>-</v>
          </cell>
        </row>
        <row r="798">
          <cell r="B798">
            <v>42131</v>
          </cell>
          <cell r="C798">
            <v>39.31</v>
          </cell>
          <cell r="D798">
            <v>38.94</v>
          </cell>
          <cell r="E798">
            <v>40.049999999999997</v>
          </cell>
          <cell r="F798">
            <v>40.68</v>
          </cell>
          <cell r="G798">
            <v>41.18</v>
          </cell>
          <cell r="H798">
            <v>41.3</v>
          </cell>
          <cell r="I798" t="str">
            <v>-</v>
          </cell>
          <cell r="J798" t="str">
            <v>-</v>
          </cell>
          <cell r="K798" t="str">
            <v>-</v>
          </cell>
          <cell r="L798" t="str">
            <v>-</v>
          </cell>
          <cell r="M798" t="str">
            <v>-</v>
          </cell>
          <cell r="O798">
            <v>42131</v>
          </cell>
          <cell r="P798">
            <v>25.33</v>
          </cell>
          <cell r="Q798">
            <v>25.84</v>
          </cell>
          <cell r="R798">
            <v>27.45</v>
          </cell>
          <cell r="S798">
            <v>27.76</v>
          </cell>
          <cell r="T798">
            <v>28.03</v>
          </cell>
          <cell r="U798">
            <v>28.5</v>
          </cell>
          <cell r="V798" t="str">
            <v>-</v>
          </cell>
          <cell r="AC798">
            <v>31.823442622950818</v>
          </cell>
          <cell r="AD798">
            <v>31.917442922374427</v>
          </cell>
          <cell r="AE798">
            <v>33.31849315068493</v>
          </cell>
          <cell r="AF798">
            <v>33.777534246575343</v>
          </cell>
          <cell r="AG798">
            <v>34.185828779599269</v>
          </cell>
          <cell r="AH798">
            <v>34.48502283105023</v>
          </cell>
          <cell r="AI798" t="str">
            <v>-</v>
          </cell>
        </row>
        <row r="799">
          <cell r="B799">
            <v>42130</v>
          </cell>
          <cell r="C799">
            <v>38.25</v>
          </cell>
          <cell r="D799">
            <v>37.9</v>
          </cell>
          <cell r="E799">
            <v>38.979999999999997</v>
          </cell>
          <cell r="F799">
            <v>39.6</v>
          </cell>
          <cell r="G799">
            <v>40.090000000000003</v>
          </cell>
          <cell r="H799">
            <v>40.200000000000003</v>
          </cell>
          <cell r="I799" t="str">
            <v>-</v>
          </cell>
          <cell r="J799" t="str">
            <v>-</v>
          </cell>
          <cell r="K799" t="str">
            <v>-</v>
          </cell>
          <cell r="L799" t="str">
            <v>-</v>
          </cell>
          <cell r="M799" t="str">
            <v>-</v>
          </cell>
          <cell r="O799">
            <v>42130</v>
          </cell>
          <cell r="P799">
            <v>24.85</v>
          </cell>
          <cell r="Q799">
            <v>25.16</v>
          </cell>
          <cell r="R799">
            <v>26.74</v>
          </cell>
          <cell r="S799">
            <v>27.27</v>
          </cell>
          <cell r="T799">
            <v>27.32</v>
          </cell>
          <cell r="U799">
            <v>27.78</v>
          </cell>
          <cell r="V799" t="str">
            <v>-</v>
          </cell>
          <cell r="AC799">
            <v>31.074043715846997</v>
          </cell>
          <cell r="AD799">
            <v>31.070429223744295</v>
          </cell>
          <cell r="AE799">
            <v>32.440821917808215</v>
          </cell>
          <cell r="AF799">
            <v>33.012739726027398</v>
          </cell>
          <cell r="AG799">
            <v>33.297941712204008</v>
          </cell>
          <cell r="AH799">
            <v>33.587342465753423</v>
          </cell>
          <cell r="AI799" t="str">
            <v>-</v>
          </cell>
        </row>
        <row r="800">
          <cell r="B800">
            <v>42129</v>
          </cell>
          <cell r="C800">
            <v>38.630000000000003</v>
          </cell>
          <cell r="D800">
            <v>38.200000000000003</v>
          </cell>
          <cell r="E800">
            <v>39.22</v>
          </cell>
          <cell r="F800">
            <v>39.81</v>
          </cell>
          <cell r="G800">
            <v>40.33</v>
          </cell>
          <cell r="H800">
            <v>40.479999999999997</v>
          </cell>
          <cell r="I800" t="str">
            <v>-</v>
          </cell>
          <cell r="J800" t="str">
            <v>-</v>
          </cell>
          <cell r="K800" t="str">
            <v>-</v>
          </cell>
          <cell r="L800" t="str">
            <v>-</v>
          </cell>
          <cell r="M800" t="str">
            <v>-</v>
          </cell>
          <cell r="O800">
            <v>42129</v>
          </cell>
          <cell r="P800">
            <v>25.14</v>
          </cell>
          <cell r="Q800">
            <v>25.47</v>
          </cell>
          <cell r="R800">
            <v>26.99</v>
          </cell>
          <cell r="S800">
            <v>27.33</v>
          </cell>
          <cell r="T800">
            <v>27.7</v>
          </cell>
          <cell r="U800">
            <v>28.38</v>
          </cell>
          <cell r="V800" t="str">
            <v>-</v>
          </cell>
          <cell r="AC800">
            <v>31.405846994535523</v>
          </cell>
          <cell r="AD800">
            <v>31.375789954337904</v>
          </cell>
          <cell r="AE800">
            <v>32.686164383561639</v>
          </cell>
          <cell r="AF800">
            <v>33.14260273972603</v>
          </cell>
          <cell r="AG800">
            <v>33.612404371584695</v>
          </cell>
          <cell r="AH800">
            <v>34.037716894977173</v>
          </cell>
          <cell r="AI800" t="str">
            <v>-</v>
          </cell>
        </row>
        <row r="801">
          <cell r="B801">
            <v>42128</v>
          </cell>
          <cell r="C801">
            <v>38.520000000000003</v>
          </cell>
          <cell r="D801">
            <v>37.85</v>
          </cell>
          <cell r="E801">
            <v>39.049999999999997</v>
          </cell>
          <cell r="F801">
            <v>39.630000000000003</v>
          </cell>
          <cell r="G801">
            <v>40</v>
          </cell>
          <cell r="H801">
            <v>40.01</v>
          </cell>
          <cell r="I801" t="str">
            <v>-</v>
          </cell>
          <cell r="J801" t="str">
            <v>-</v>
          </cell>
          <cell r="K801" t="str">
            <v>-</v>
          </cell>
          <cell r="L801" t="str">
            <v>-</v>
          </cell>
          <cell r="M801" t="str">
            <v>-</v>
          </cell>
          <cell r="O801">
            <v>42128</v>
          </cell>
          <cell r="P801">
            <v>24.96</v>
          </cell>
          <cell r="Q801">
            <v>25.13</v>
          </cell>
          <cell r="R801">
            <v>26.7</v>
          </cell>
          <cell r="S801">
            <v>27.02</v>
          </cell>
          <cell r="T801">
            <v>27.3</v>
          </cell>
          <cell r="U801">
            <v>27.87</v>
          </cell>
          <cell r="V801" t="str">
            <v>-</v>
          </cell>
          <cell r="AC801">
            <v>31.258360655737704</v>
          </cell>
          <cell r="AD801">
            <v>31.031150684931507</v>
          </cell>
          <cell r="AE801">
            <v>32.452054794520549</v>
          </cell>
          <cell r="AF801">
            <v>32.893150684931506</v>
          </cell>
          <cell r="AG801">
            <v>33.245173041894354</v>
          </cell>
          <cell r="AH801">
            <v>33.546420091324201</v>
          </cell>
          <cell r="AI801" t="str">
            <v>-</v>
          </cell>
        </row>
        <row r="802">
          <cell r="B802">
            <v>42127</v>
          </cell>
          <cell r="C802">
            <v>38.450000000000003</v>
          </cell>
          <cell r="D802">
            <v>38.17</v>
          </cell>
          <cell r="E802">
            <v>39.25</v>
          </cell>
          <cell r="F802">
            <v>39.83</v>
          </cell>
          <cell r="G802">
            <v>40.28</v>
          </cell>
          <cell r="H802">
            <v>40.29</v>
          </cell>
          <cell r="I802" t="str">
            <v>-</v>
          </cell>
          <cell r="J802" t="str">
            <v>-</v>
          </cell>
          <cell r="K802" t="str">
            <v>-</v>
          </cell>
          <cell r="L802" t="str">
            <v>-</v>
          </cell>
          <cell r="M802" t="str">
            <v>-</v>
          </cell>
          <cell r="O802">
            <v>42127</v>
          </cell>
          <cell r="P802">
            <v>25.19</v>
          </cell>
          <cell r="Q802">
            <v>25.59</v>
          </cell>
          <cell r="R802">
            <v>27.18</v>
          </cell>
          <cell r="S802">
            <v>27.51</v>
          </cell>
          <cell r="T802">
            <v>27.83</v>
          </cell>
          <cell r="U802">
            <v>28.42</v>
          </cell>
          <cell r="V802" t="str">
            <v>-</v>
          </cell>
          <cell r="AC802">
            <v>31.349016393442625</v>
          </cell>
          <cell r="AD802">
            <v>31.42620091324201</v>
          </cell>
          <cell r="AE802">
            <v>32.801643835616439</v>
          </cell>
          <cell r="AF802">
            <v>33.248082191780824</v>
          </cell>
          <cell r="AG802">
            <v>33.658142076502735</v>
          </cell>
          <cell r="AH802">
            <v>33.970173515981735</v>
          </cell>
          <cell r="AI802" t="str">
            <v>-</v>
          </cell>
        </row>
        <row r="803">
          <cell r="B803">
            <v>42126</v>
          </cell>
          <cell r="C803">
            <v>38.450000000000003</v>
          </cell>
          <cell r="D803">
            <v>38.17</v>
          </cell>
          <cell r="E803">
            <v>39.25</v>
          </cell>
          <cell r="F803">
            <v>39.83</v>
          </cell>
          <cell r="G803">
            <v>40.28</v>
          </cell>
          <cell r="H803">
            <v>40.29</v>
          </cell>
          <cell r="I803" t="str">
            <v>-</v>
          </cell>
          <cell r="J803" t="str">
            <v>-</v>
          </cell>
          <cell r="K803" t="str">
            <v>-</v>
          </cell>
          <cell r="L803" t="str">
            <v>-</v>
          </cell>
          <cell r="M803" t="str">
            <v>-</v>
          </cell>
          <cell r="O803">
            <v>42126</v>
          </cell>
          <cell r="P803">
            <v>25.19</v>
          </cell>
          <cell r="Q803">
            <v>25.59</v>
          </cell>
          <cell r="R803">
            <v>27.18</v>
          </cell>
          <cell r="S803">
            <v>27.51</v>
          </cell>
          <cell r="T803">
            <v>27.83</v>
          </cell>
          <cell r="U803">
            <v>28.42</v>
          </cell>
          <cell r="V803" t="str">
            <v>-</v>
          </cell>
          <cell r="AC803">
            <v>31.349016393442625</v>
          </cell>
          <cell r="AD803">
            <v>31.42620091324201</v>
          </cell>
          <cell r="AE803">
            <v>32.801643835616439</v>
          </cell>
          <cell r="AF803">
            <v>33.248082191780824</v>
          </cell>
          <cell r="AG803">
            <v>33.658142076502735</v>
          </cell>
          <cell r="AH803">
            <v>33.970173515981735</v>
          </cell>
          <cell r="AI803" t="str">
            <v>-</v>
          </cell>
        </row>
        <row r="804">
          <cell r="B804">
            <v>42125</v>
          </cell>
          <cell r="C804">
            <v>38.450000000000003</v>
          </cell>
          <cell r="D804">
            <v>38.17</v>
          </cell>
          <cell r="E804">
            <v>39.25</v>
          </cell>
          <cell r="F804">
            <v>39.83</v>
          </cell>
          <cell r="G804">
            <v>40.28</v>
          </cell>
          <cell r="H804">
            <v>40.29</v>
          </cell>
          <cell r="I804" t="str">
            <v>-</v>
          </cell>
          <cell r="J804" t="str">
            <v>-</v>
          </cell>
          <cell r="K804" t="str">
            <v>-</v>
          </cell>
          <cell r="L804" t="str">
            <v>-</v>
          </cell>
          <cell r="M804" t="str">
            <v>-</v>
          </cell>
          <cell r="O804">
            <v>42125</v>
          </cell>
          <cell r="P804">
            <v>25.19</v>
          </cell>
          <cell r="Q804">
            <v>25.59</v>
          </cell>
          <cell r="R804">
            <v>27.18</v>
          </cell>
          <cell r="S804">
            <v>27.51</v>
          </cell>
          <cell r="T804">
            <v>27.83</v>
          </cell>
          <cell r="U804">
            <v>28.42</v>
          </cell>
          <cell r="V804" t="str">
            <v>-</v>
          </cell>
          <cell r="AC804">
            <v>31.349016393442625</v>
          </cell>
          <cell r="AD804">
            <v>31.42620091324201</v>
          </cell>
          <cell r="AE804">
            <v>32.801643835616439</v>
          </cell>
          <cell r="AF804">
            <v>33.248082191780824</v>
          </cell>
          <cell r="AG804">
            <v>33.658142076502735</v>
          </cell>
          <cell r="AH804">
            <v>33.970173515981735</v>
          </cell>
          <cell r="AI804" t="str">
            <v>-</v>
          </cell>
        </row>
        <row r="805">
          <cell r="B805">
            <v>42124</v>
          </cell>
          <cell r="C805">
            <v>38.43</v>
          </cell>
          <cell r="D805">
            <v>37.89</v>
          </cell>
          <cell r="E805">
            <v>38.85</v>
          </cell>
          <cell r="F805">
            <v>39.43</v>
          </cell>
          <cell r="G805">
            <v>39.82</v>
          </cell>
          <cell r="H805">
            <v>39.85</v>
          </cell>
          <cell r="I805" t="str">
            <v>-</v>
          </cell>
          <cell r="J805" t="str">
            <v>-</v>
          </cell>
          <cell r="K805" t="str">
            <v>-</v>
          </cell>
          <cell r="L805" t="str">
            <v>-</v>
          </cell>
          <cell r="M805" t="str">
            <v>-</v>
          </cell>
          <cell r="O805">
            <v>42124</v>
          </cell>
          <cell r="P805">
            <v>25.19</v>
          </cell>
          <cell r="Q805">
            <v>25.1</v>
          </cell>
          <cell r="R805">
            <v>26.59</v>
          </cell>
          <cell r="S805">
            <v>26.93</v>
          </cell>
          <cell r="T805">
            <v>27.21</v>
          </cell>
          <cell r="U805">
            <v>27.81</v>
          </cell>
          <cell r="V805" t="str">
            <v>-</v>
          </cell>
          <cell r="AC805">
            <v>31.339726775956287</v>
          </cell>
          <cell r="AD805">
            <v>31.033625570776255</v>
          </cell>
          <cell r="AE805">
            <v>32.300136986301368</v>
          </cell>
          <cell r="AF805">
            <v>32.751917808219176</v>
          </cell>
          <cell r="AG805">
            <v>33.113041894353373</v>
          </cell>
          <cell r="AH805">
            <v>33.439662100456623</v>
          </cell>
          <cell r="AI805" t="str">
            <v>-</v>
          </cell>
        </row>
        <row r="806">
          <cell r="B806">
            <v>42123</v>
          </cell>
          <cell r="C806">
            <v>38.47</v>
          </cell>
          <cell r="D806">
            <v>38.08</v>
          </cell>
          <cell r="E806">
            <v>38.94</v>
          </cell>
          <cell r="F806">
            <v>39.520000000000003</v>
          </cell>
          <cell r="G806">
            <v>40</v>
          </cell>
          <cell r="H806">
            <v>40.08</v>
          </cell>
          <cell r="I806" t="str">
            <v>-</v>
          </cell>
          <cell r="J806" t="str">
            <v>-</v>
          </cell>
          <cell r="K806" t="str">
            <v>-</v>
          </cell>
          <cell r="L806" t="str">
            <v>-</v>
          </cell>
          <cell r="M806" t="str">
            <v>-</v>
          </cell>
          <cell r="O806">
            <v>42123</v>
          </cell>
          <cell r="P806">
            <v>25.37</v>
          </cell>
          <cell r="Q806">
            <v>25.41</v>
          </cell>
          <cell r="R806">
            <v>26.81</v>
          </cell>
          <cell r="S806">
            <v>27.15</v>
          </cell>
          <cell r="T806">
            <v>27.48</v>
          </cell>
          <cell r="U806">
            <v>28.12</v>
          </cell>
          <cell r="V806" t="str">
            <v>-</v>
          </cell>
          <cell r="AC806">
            <v>31.454699453551914</v>
          </cell>
          <cell r="AD806">
            <v>31.287954337899542</v>
          </cell>
          <cell r="AE806">
            <v>32.459589041095889</v>
          </cell>
          <cell r="AF806">
            <v>32.911369863013697</v>
          </cell>
          <cell r="AG806">
            <v>33.340910746812384</v>
          </cell>
          <cell r="AH806">
            <v>33.712255707762559</v>
          </cell>
          <cell r="AI806" t="str">
            <v>-</v>
          </cell>
        </row>
        <row r="807">
          <cell r="B807">
            <v>42122</v>
          </cell>
          <cell r="C807">
            <v>38.200000000000003</v>
          </cell>
          <cell r="D807">
            <v>38.01</v>
          </cell>
          <cell r="E807">
            <v>39</v>
          </cell>
          <cell r="F807">
            <v>39.590000000000003</v>
          </cell>
          <cell r="G807">
            <v>40.06</v>
          </cell>
          <cell r="H807">
            <v>40.11</v>
          </cell>
          <cell r="I807" t="str">
            <v>-</v>
          </cell>
          <cell r="J807" t="str">
            <v>-</v>
          </cell>
          <cell r="K807" t="str">
            <v>-</v>
          </cell>
          <cell r="L807" t="str">
            <v>-</v>
          </cell>
          <cell r="M807" t="str">
            <v>-</v>
          </cell>
          <cell r="O807">
            <v>42122</v>
          </cell>
          <cell r="P807">
            <v>25.04</v>
          </cell>
          <cell r="Q807">
            <v>25.24</v>
          </cell>
          <cell r="R807">
            <v>26.71</v>
          </cell>
          <cell r="S807">
            <v>27.07</v>
          </cell>
          <cell r="T807">
            <v>27.39</v>
          </cell>
          <cell r="U807">
            <v>28.02</v>
          </cell>
          <cell r="V807" t="str">
            <v>-</v>
          </cell>
          <cell r="AC807">
            <v>31.152568306010927</v>
          </cell>
          <cell r="AD807">
            <v>31.164347031963469</v>
          </cell>
          <cell r="AE807">
            <v>32.434109589041093</v>
          </cell>
          <cell r="AF807">
            <v>32.901232876712335</v>
          </cell>
          <cell r="AG807">
            <v>33.321129326047355</v>
          </cell>
          <cell r="AH807">
            <v>33.673041095890405</v>
          </cell>
          <cell r="AI807" t="str">
            <v>-</v>
          </cell>
        </row>
        <row r="808">
          <cell r="B808">
            <v>42121</v>
          </cell>
          <cell r="C808">
            <v>38.28</v>
          </cell>
          <cell r="D808">
            <v>38.36</v>
          </cell>
          <cell r="E808">
            <v>39.409999999999997</v>
          </cell>
          <cell r="F808">
            <v>40.03</v>
          </cell>
          <cell r="G808">
            <v>40.54</v>
          </cell>
          <cell r="H808">
            <v>40.64</v>
          </cell>
          <cell r="I808" t="str">
            <v>-</v>
          </cell>
          <cell r="J808" t="str">
            <v>-</v>
          </cell>
          <cell r="K808" t="str">
            <v>-</v>
          </cell>
          <cell r="L808" t="str">
            <v>-</v>
          </cell>
          <cell r="M808" t="str">
            <v>-</v>
          </cell>
          <cell r="O808">
            <v>42121</v>
          </cell>
          <cell r="P808">
            <v>25.09</v>
          </cell>
          <cell r="Q808">
            <v>25.47</v>
          </cell>
          <cell r="R808">
            <v>26.99</v>
          </cell>
          <cell r="S808">
            <v>27.36</v>
          </cell>
          <cell r="T808">
            <v>27.72</v>
          </cell>
          <cell r="U808">
            <v>28.38</v>
          </cell>
          <cell r="V808" t="str">
            <v>-</v>
          </cell>
          <cell r="AC808">
            <v>31.216502732240439</v>
          </cell>
          <cell r="AD808">
            <v>31.450018264840185</v>
          </cell>
          <cell r="AE808">
            <v>32.774657534246572</v>
          </cell>
          <cell r="AF808">
            <v>33.261095890410964</v>
          </cell>
          <cell r="AG808">
            <v>33.721347905282329</v>
          </cell>
          <cell r="AH808">
            <v>34.112529680365299</v>
          </cell>
          <cell r="AI808" t="str">
            <v>-</v>
          </cell>
        </row>
        <row r="809">
          <cell r="B809">
            <v>42120</v>
          </cell>
          <cell r="C809">
            <v>37.979999999999997</v>
          </cell>
          <cell r="D809">
            <v>37.799999999999997</v>
          </cell>
          <cell r="E809">
            <v>39.07</v>
          </cell>
          <cell r="F809">
            <v>39.94</v>
          </cell>
          <cell r="G809">
            <v>40.44</v>
          </cell>
          <cell r="H809">
            <v>40.53</v>
          </cell>
          <cell r="I809" t="str">
            <v>-</v>
          </cell>
          <cell r="J809" t="str">
            <v>-</v>
          </cell>
          <cell r="K809" t="str">
            <v>-</v>
          </cell>
          <cell r="L809" t="str">
            <v>-</v>
          </cell>
          <cell r="M809" t="str">
            <v>-</v>
          </cell>
          <cell r="O809">
            <v>42120</v>
          </cell>
          <cell r="P809">
            <v>25.22</v>
          </cell>
          <cell r="Q809">
            <v>25.26</v>
          </cell>
          <cell r="R809">
            <v>26.76</v>
          </cell>
          <cell r="S809">
            <v>27.12</v>
          </cell>
          <cell r="T809">
            <v>27.48</v>
          </cell>
          <cell r="U809">
            <v>28.13</v>
          </cell>
          <cell r="V809" t="str">
            <v>-</v>
          </cell>
          <cell r="AC809">
            <v>31.146775956284149</v>
          </cell>
          <cell r="AD809">
            <v>31.077643835616435</v>
          </cell>
          <cell r="AE809">
            <v>32.493424657534248</v>
          </cell>
          <cell r="AF809">
            <v>33.090958904109584</v>
          </cell>
          <cell r="AG809">
            <v>33.546885245901635</v>
          </cell>
          <cell r="AH809">
            <v>33.927990867579908</v>
          </cell>
          <cell r="AI809" t="str">
            <v>-</v>
          </cell>
        </row>
        <row r="810">
          <cell r="B810">
            <v>42119</v>
          </cell>
          <cell r="C810">
            <v>37.979999999999997</v>
          </cell>
          <cell r="D810">
            <v>37.799999999999997</v>
          </cell>
          <cell r="E810">
            <v>39.07</v>
          </cell>
          <cell r="F810">
            <v>39.94</v>
          </cell>
          <cell r="G810">
            <v>40.44</v>
          </cell>
          <cell r="H810">
            <v>40.53</v>
          </cell>
          <cell r="I810" t="str">
            <v>-</v>
          </cell>
          <cell r="J810" t="str">
            <v>-</v>
          </cell>
          <cell r="K810" t="str">
            <v>-</v>
          </cell>
          <cell r="L810" t="str">
            <v>-</v>
          </cell>
          <cell r="M810" t="str">
            <v>-</v>
          </cell>
          <cell r="O810">
            <v>42119</v>
          </cell>
          <cell r="P810">
            <v>25.22</v>
          </cell>
          <cell r="Q810">
            <v>25.26</v>
          </cell>
          <cell r="R810">
            <v>26.76</v>
          </cell>
          <cell r="S810">
            <v>27.12</v>
          </cell>
          <cell r="T810">
            <v>27.48</v>
          </cell>
          <cell r="U810">
            <v>28.13</v>
          </cell>
          <cell r="V810" t="str">
            <v>-</v>
          </cell>
          <cell r="AC810">
            <v>31.146775956284149</v>
          </cell>
          <cell r="AD810">
            <v>31.077643835616435</v>
          </cell>
          <cell r="AE810">
            <v>32.493424657534248</v>
          </cell>
          <cell r="AF810">
            <v>33.090958904109584</v>
          </cell>
          <cell r="AG810">
            <v>33.546885245901635</v>
          </cell>
          <cell r="AH810">
            <v>33.927990867579908</v>
          </cell>
          <cell r="AI810" t="str">
            <v>-</v>
          </cell>
        </row>
        <row r="811">
          <cell r="B811">
            <v>42118</v>
          </cell>
          <cell r="C811">
            <v>37.979999999999997</v>
          </cell>
          <cell r="D811">
            <v>37.799999999999997</v>
          </cell>
          <cell r="E811">
            <v>39.07</v>
          </cell>
          <cell r="F811">
            <v>39.94</v>
          </cell>
          <cell r="G811">
            <v>40.44</v>
          </cell>
          <cell r="H811">
            <v>40.53</v>
          </cell>
          <cell r="I811" t="str">
            <v>-</v>
          </cell>
          <cell r="J811" t="str">
            <v>-</v>
          </cell>
          <cell r="K811" t="str">
            <v>-</v>
          </cell>
          <cell r="L811" t="str">
            <v>-</v>
          </cell>
          <cell r="M811" t="str">
            <v>-</v>
          </cell>
          <cell r="O811">
            <v>42118</v>
          </cell>
          <cell r="P811">
            <v>25.22</v>
          </cell>
          <cell r="Q811">
            <v>25.26</v>
          </cell>
          <cell r="R811">
            <v>26.76</v>
          </cell>
          <cell r="S811">
            <v>27.12</v>
          </cell>
          <cell r="T811">
            <v>27.48</v>
          </cell>
          <cell r="U811">
            <v>28.13</v>
          </cell>
          <cell r="V811" t="str">
            <v>-</v>
          </cell>
          <cell r="AC811">
            <v>31.146775956284149</v>
          </cell>
          <cell r="AD811">
            <v>31.077643835616435</v>
          </cell>
          <cell r="AE811">
            <v>32.493424657534248</v>
          </cell>
          <cell r="AF811">
            <v>33.090958904109584</v>
          </cell>
          <cell r="AG811">
            <v>33.546885245901635</v>
          </cell>
          <cell r="AH811">
            <v>33.927990867579908</v>
          </cell>
          <cell r="AI811" t="str">
            <v>-</v>
          </cell>
        </row>
        <row r="812">
          <cell r="B812">
            <v>42117</v>
          </cell>
          <cell r="C812">
            <v>38.39</v>
          </cell>
          <cell r="D812">
            <v>38.369999999999997</v>
          </cell>
          <cell r="E812">
            <v>39.71</v>
          </cell>
          <cell r="F812">
            <v>40.590000000000003</v>
          </cell>
          <cell r="G812">
            <v>41.06</v>
          </cell>
          <cell r="H812">
            <v>41.17</v>
          </cell>
          <cell r="I812" t="str">
            <v>-</v>
          </cell>
          <cell r="J812" t="str">
            <v>-</v>
          </cell>
          <cell r="K812" t="str">
            <v>-</v>
          </cell>
          <cell r="L812" t="str">
            <v>-</v>
          </cell>
          <cell r="M812" t="str">
            <v>-</v>
          </cell>
          <cell r="O812">
            <v>42117</v>
          </cell>
          <cell r="P812">
            <v>25.13</v>
          </cell>
          <cell r="Q812">
            <v>25.4</v>
          </cell>
          <cell r="R812">
            <v>26.96</v>
          </cell>
          <cell r="S812">
            <v>27.33</v>
          </cell>
          <cell r="T812">
            <v>27.66</v>
          </cell>
          <cell r="U812">
            <v>28.33</v>
          </cell>
          <cell r="V812" t="str">
            <v>-</v>
          </cell>
          <cell r="AC812">
            <v>31.289016393442619</v>
          </cell>
          <cell r="AD812">
            <v>31.41713242009132</v>
          </cell>
          <cell r="AE812">
            <v>32.898356164383564</v>
          </cell>
          <cell r="AF812">
            <v>33.505890410958898</v>
          </cell>
          <cell r="AG812">
            <v>33.932859744990893</v>
          </cell>
          <cell r="AH812">
            <v>34.333726027397262</v>
          </cell>
          <cell r="AI812" t="str">
            <v>-</v>
          </cell>
        </row>
        <row r="813">
          <cell r="B813">
            <v>42116</v>
          </cell>
          <cell r="C813">
            <v>38.200000000000003</v>
          </cell>
          <cell r="D813">
            <v>37.99</v>
          </cell>
          <cell r="E813">
            <v>39.01</v>
          </cell>
          <cell r="F813">
            <v>39.86</v>
          </cell>
          <cell r="G813">
            <v>40.340000000000003</v>
          </cell>
          <cell r="H813">
            <v>40.44</v>
          </cell>
          <cell r="I813" t="str">
            <v>-</v>
          </cell>
          <cell r="J813" t="str">
            <v>-</v>
          </cell>
          <cell r="K813" t="str">
            <v>-</v>
          </cell>
          <cell r="L813" t="str">
            <v>-</v>
          </cell>
          <cell r="M813" t="str">
            <v>-</v>
          </cell>
          <cell r="O813">
            <v>42116</v>
          </cell>
          <cell r="P813">
            <v>25.03</v>
          </cell>
          <cell r="Q813">
            <v>25.43</v>
          </cell>
          <cell r="R813">
            <v>26.83</v>
          </cell>
          <cell r="S813">
            <v>27.18</v>
          </cell>
          <cell r="T813">
            <v>27.52</v>
          </cell>
          <cell r="U813">
            <v>28.17</v>
          </cell>
          <cell r="V813" t="str">
            <v>-</v>
          </cell>
          <cell r="AC813">
            <v>31.147213114754098</v>
          </cell>
          <cell r="AD813">
            <v>31.256922374429227</v>
          </cell>
          <cell r="AE813">
            <v>32.502876712328764</v>
          </cell>
          <cell r="AF813">
            <v>33.085753424657526</v>
          </cell>
          <cell r="AG813">
            <v>33.521347905282333</v>
          </cell>
          <cell r="AH813">
            <v>33.907205479452053</v>
          </cell>
          <cell r="AI813" t="str">
            <v>-</v>
          </cell>
        </row>
        <row r="814">
          <cell r="B814">
            <v>42115</v>
          </cell>
          <cell r="C814">
            <v>38.229999999999997</v>
          </cell>
          <cell r="D814">
            <v>37.880000000000003</v>
          </cell>
          <cell r="E814">
            <v>38.93</v>
          </cell>
          <cell r="F814">
            <v>39.74</v>
          </cell>
          <cell r="G814">
            <v>40.22</v>
          </cell>
          <cell r="H814">
            <v>40.31</v>
          </cell>
          <cell r="I814" t="str">
            <v>-</v>
          </cell>
          <cell r="J814" t="str">
            <v>-</v>
          </cell>
          <cell r="K814" t="str">
            <v>-</v>
          </cell>
          <cell r="L814" t="str">
            <v>-</v>
          </cell>
          <cell r="M814" t="str">
            <v>-</v>
          </cell>
          <cell r="O814">
            <v>42115</v>
          </cell>
          <cell r="P814">
            <v>25.06</v>
          </cell>
          <cell r="Q814">
            <v>25.45</v>
          </cell>
          <cell r="R814">
            <v>26.84</v>
          </cell>
          <cell r="S814">
            <v>27.16</v>
          </cell>
          <cell r="T814">
            <v>27.5</v>
          </cell>
          <cell r="U814">
            <v>28.15</v>
          </cell>
          <cell r="V814" t="str">
            <v>-</v>
          </cell>
          <cell r="AC814">
            <v>31.1772131147541</v>
          </cell>
          <cell r="AD814">
            <v>31.216611872146121</v>
          </cell>
          <cell r="AE814">
            <v>32.470958904109587</v>
          </cell>
          <cell r="AF814">
            <v>33.019178082191779</v>
          </cell>
          <cell r="AG814">
            <v>33.454535519125685</v>
          </cell>
          <cell r="AH814">
            <v>33.835771689497719</v>
          </cell>
          <cell r="AI814" t="str">
            <v>-</v>
          </cell>
        </row>
        <row r="815">
          <cell r="B815">
            <v>42114</v>
          </cell>
          <cell r="C815">
            <v>38.64</v>
          </cell>
          <cell r="D815">
            <v>38.75</v>
          </cell>
          <cell r="E815">
            <v>40.15</v>
          </cell>
          <cell r="F815">
            <v>41.22</v>
          </cell>
          <cell r="G815">
            <v>41.81</v>
          </cell>
          <cell r="H815">
            <v>41.9</v>
          </cell>
          <cell r="I815" t="str">
            <v>-</v>
          </cell>
          <cell r="J815" t="str">
            <v>-</v>
          </cell>
          <cell r="K815" t="str">
            <v>-</v>
          </cell>
          <cell r="L815" t="str">
            <v>-</v>
          </cell>
          <cell r="M815" t="str">
            <v>-</v>
          </cell>
          <cell r="O815">
            <v>42114</v>
          </cell>
          <cell r="P815">
            <v>25.18</v>
          </cell>
          <cell r="Q815">
            <v>25.93</v>
          </cell>
          <cell r="R815">
            <v>27.57</v>
          </cell>
          <cell r="S815">
            <v>28.06</v>
          </cell>
          <cell r="T815">
            <v>28.47</v>
          </cell>
          <cell r="U815">
            <v>29.15</v>
          </cell>
          <cell r="V815" t="str">
            <v>-</v>
          </cell>
          <cell r="AC815">
            <v>31.431912568306014</v>
          </cell>
          <cell r="AD815">
            <v>31.877543378995437</v>
          </cell>
          <cell r="AE815">
            <v>33.429178082191775</v>
          </cell>
          <cell r="AF815">
            <v>34.189315068493151</v>
          </cell>
          <cell r="AG815">
            <v>34.714772313296905</v>
          </cell>
          <cell r="AH815">
            <v>35.111643835616441</v>
          </cell>
          <cell r="AI815" t="str">
            <v>-</v>
          </cell>
        </row>
        <row r="816">
          <cell r="B816">
            <v>42113</v>
          </cell>
          <cell r="C816">
            <v>38.31</v>
          </cell>
          <cell r="D816">
            <v>38.18</v>
          </cell>
          <cell r="E816">
            <v>39.39</v>
          </cell>
          <cell r="F816">
            <v>40.31</v>
          </cell>
          <cell r="G816">
            <v>40.81</v>
          </cell>
          <cell r="H816">
            <v>40.82</v>
          </cell>
          <cell r="I816" t="str">
            <v>-</v>
          </cell>
          <cell r="J816" t="str">
            <v>-</v>
          </cell>
          <cell r="K816" t="str">
            <v>-</v>
          </cell>
          <cell r="L816" t="str">
            <v>-</v>
          </cell>
          <cell r="M816" t="str">
            <v>-</v>
          </cell>
          <cell r="O816">
            <v>42113</v>
          </cell>
          <cell r="P816">
            <v>24.89</v>
          </cell>
          <cell r="Q816">
            <v>25.46</v>
          </cell>
          <cell r="R816">
            <v>26.97</v>
          </cell>
          <cell r="S816">
            <v>27.35</v>
          </cell>
          <cell r="T816">
            <v>27.71</v>
          </cell>
          <cell r="U816">
            <v>28.31</v>
          </cell>
          <cell r="V816" t="str">
            <v>-</v>
          </cell>
          <cell r="AC816">
            <v>31.123333333333331</v>
          </cell>
          <cell r="AD816">
            <v>31.361150684931506</v>
          </cell>
          <cell r="AE816">
            <v>32.754657534246576</v>
          </cell>
          <cell r="AF816">
            <v>33.386164383561649</v>
          </cell>
          <cell r="AG816">
            <v>33.842422586520954</v>
          </cell>
          <cell r="AH816">
            <v>34.159424657534245</v>
          </cell>
          <cell r="AI816" t="str">
            <v>-</v>
          </cell>
        </row>
        <row r="817">
          <cell r="B817">
            <v>42112</v>
          </cell>
          <cell r="C817">
            <v>38.31</v>
          </cell>
          <cell r="D817">
            <v>38.18</v>
          </cell>
          <cell r="E817">
            <v>39.39</v>
          </cell>
          <cell r="F817">
            <v>40.31</v>
          </cell>
          <cell r="G817">
            <v>40.81</v>
          </cell>
          <cell r="H817">
            <v>40.82</v>
          </cell>
          <cell r="I817" t="str">
            <v>-</v>
          </cell>
          <cell r="J817" t="str">
            <v>-</v>
          </cell>
          <cell r="K817" t="str">
            <v>-</v>
          </cell>
          <cell r="L817" t="str">
            <v>-</v>
          </cell>
          <cell r="M817" t="str">
            <v>-</v>
          </cell>
          <cell r="O817">
            <v>42112</v>
          </cell>
          <cell r="P817">
            <v>24.89</v>
          </cell>
          <cell r="Q817">
            <v>25.46</v>
          </cell>
          <cell r="R817">
            <v>26.97</v>
          </cell>
          <cell r="S817">
            <v>27.35</v>
          </cell>
          <cell r="T817">
            <v>27.71</v>
          </cell>
          <cell r="U817">
            <v>28.31</v>
          </cell>
          <cell r="V817" t="str">
            <v>-</v>
          </cell>
          <cell r="AC817">
            <v>31.123333333333331</v>
          </cell>
          <cell r="AD817">
            <v>31.361150684931506</v>
          </cell>
          <cell r="AE817">
            <v>32.754657534246576</v>
          </cell>
          <cell r="AF817">
            <v>33.386164383561649</v>
          </cell>
          <cell r="AG817">
            <v>33.842422586520954</v>
          </cell>
          <cell r="AH817">
            <v>34.159424657534245</v>
          </cell>
          <cell r="AI817" t="str">
            <v>-</v>
          </cell>
        </row>
        <row r="818">
          <cell r="B818">
            <v>42111</v>
          </cell>
          <cell r="C818">
            <v>38.31</v>
          </cell>
          <cell r="D818">
            <v>38.18</v>
          </cell>
          <cell r="E818">
            <v>39.39</v>
          </cell>
          <cell r="F818">
            <v>40.31</v>
          </cell>
          <cell r="G818">
            <v>40.81</v>
          </cell>
          <cell r="H818">
            <v>40.82</v>
          </cell>
          <cell r="I818" t="str">
            <v>-</v>
          </cell>
          <cell r="J818" t="str">
            <v>-</v>
          </cell>
          <cell r="K818" t="str">
            <v>-</v>
          </cell>
          <cell r="L818" t="str">
            <v>-</v>
          </cell>
          <cell r="M818" t="str">
            <v>-</v>
          </cell>
          <cell r="O818">
            <v>42111</v>
          </cell>
          <cell r="P818">
            <v>24.89</v>
          </cell>
          <cell r="Q818">
            <v>25.46</v>
          </cell>
          <cell r="R818">
            <v>26.97</v>
          </cell>
          <cell r="S818">
            <v>27.35</v>
          </cell>
          <cell r="T818">
            <v>27.71</v>
          </cell>
          <cell r="U818">
            <v>28.31</v>
          </cell>
          <cell r="V818" t="str">
            <v>-</v>
          </cell>
          <cell r="AC818">
            <v>31.123333333333331</v>
          </cell>
          <cell r="AD818">
            <v>31.361150684931506</v>
          </cell>
          <cell r="AE818">
            <v>32.754657534246576</v>
          </cell>
          <cell r="AF818">
            <v>33.386164383561649</v>
          </cell>
          <cell r="AG818">
            <v>33.842422586520954</v>
          </cell>
          <cell r="AH818">
            <v>34.159424657534245</v>
          </cell>
          <cell r="AI818" t="str">
            <v>-</v>
          </cell>
        </row>
        <row r="819">
          <cell r="B819">
            <v>42110</v>
          </cell>
          <cell r="C819">
            <v>38.71</v>
          </cell>
          <cell r="D819">
            <v>38.46</v>
          </cell>
          <cell r="E819">
            <v>39.42</v>
          </cell>
          <cell r="F819">
            <v>40.28</v>
          </cell>
          <cell r="G819">
            <v>40.69</v>
          </cell>
          <cell r="H819">
            <v>40.75</v>
          </cell>
          <cell r="I819" t="str">
            <v>-</v>
          </cell>
          <cell r="J819" t="str">
            <v>-</v>
          </cell>
          <cell r="K819" t="str">
            <v>-</v>
          </cell>
          <cell r="L819" t="str">
            <v>-</v>
          </cell>
          <cell r="M819" t="str">
            <v>-</v>
          </cell>
          <cell r="O819">
            <v>42110</v>
          </cell>
          <cell r="P819">
            <v>25.42</v>
          </cell>
          <cell r="Q819">
            <v>25.81</v>
          </cell>
          <cell r="R819">
            <v>26.89</v>
          </cell>
          <cell r="S819">
            <v>27.24</v>
          </cell>
          <cell r="T819">
            <v>27.54</v>
          </cell>
          <cell r="U819">
            <v>28.18</v>
          </cell>
          <cell r="V819" t="str">
            <v>-</v>
          </cell>
          <cell r="AC819">
            <v>31.592950819672136</v>
          </cell>
          <cell r="AD819">
            <v>31.678675799086758</v>
          </cell>
          <cell r="AE819">
            <v>32.725890410958904</v>
          </cell>
          <cell r="AF819">
            <v>33.313424657534242</v>
          </cell>
          <cell r="AG819">
            <v>33.695828779599267</v>
          </cell>
          <cell r="AH819">
            <v>34.0574794520548</v>
          </cell>
          <cell r="AI819" t="str">
            <v>-</v>
          </cell>
        </row>
        <row r="820">
          <cell r="B820">
            <v>42109</v>
          </cell>
          <cell r="C820">
            <v>38.53</v>
          </cell>
          <cell r="D820">
            <v>38.35</v>
          </cell>
          <cell r="E820">
            <v>39.200000000000003</v>
          </cell>
          <cell r="F820">
            <v>39.99</v>
          </cell>
          <cell r="G820">
            <v>40.409999999999997</v>
          </cell>
          <cell r="H820">
            <v>40.46</v>
          </cell>
          <cell r="I820" t="str">
            <v>-</v>
          </cell>
          <cell r="J820" t="str">
            <v>-</v>
          </cell>
          <cell r="K820" t="str">
            <v>-</v>
          </cell>
          <cell r="L820" t="str">
            <v>-</v>
          </cell>
          <cell r="M820" t="str">
            <v>-</v>
          </cell>
          <cell r="O820">
            <v>42109</v>
          </cell>
          <cell r="P820">
            <v>25.82</v>
          </cell>
          <cell r="Q820">
            <v>25.81</v>
          </cell>
          <cell r="R820">
            <v>26.91</v>
          </cell>
          <cell r="S820">
            <v>27.21</v>
          </cell>
          <cell r="T820">
            <v>27.51</v>
          </cell>
          <cell r="U820">
            <v>28.14</v>
          </cell>
          <cell r="V820" t="str">
            <v>-</v>
          </cell>
          <cell r="AC820">
            <v>31.723551912568304</v>
          </cell>
          <cell r="AD820">
            <v>31.627643835616436</v>
          </cell>
          <cell r="AE820">
            <v>32.634109589041095</v>
          </cell>
          <cell r="AF820">
            <v>33.162328767123284</v>
          </cell>
          <cell r="AG820">
            <v>33.548797814207653</v>
          </cell>
          <cell r="AH820">
            <v>33.900584474885846</v>
          </cell>
          <cell r="AI820" t="str">
            <v>-</v>
          </cell>
        </row>
        <row r="821">
          <cell r="B821">
            <v>42108</v>
          </cell>
          <cell r="C821">
            <v>38.26</v>
          </cell>
          <cell r="D821">
            <v>38.200000000000003</v>
          </cell>
          <cell r="E821">
            <v>39.04</v>
          </cell>
          <cell r="F821">
            <v>39.86</v>
          </cell>
          <cell r="G821">
            <v>40.36</v>
          </cell>
          <cell r="H821">
            <v>40.46</v>
          </cell>
          <cell r="I821" t="str">
            <v>-</v>
          </cell>
          <cell r="J821" t="str">
            <v>-</v>
          </cell>
          <cell r="K821" t="str">
            <v>-</v>
          </cell>
          <cell r="L821" t="str">
            <v>-</v>
          </cell>
          <cell r="M821" t="str">
            <v>-</v>
          </cell>
          <cell r="O821">
            <v>42108</v>
          </cell>
          <cell r="P821">
            <v>25.16</v>
          </cell>
          <cell r="Q821">
            <v>25.59</v>
          </cell>
          <cell r="R821">
            <v>26.68</v>
          </cell>
          <cell r="S821">
            <v>27</v>
          </cell>
          <cell r="T821">
            <v>27.34</v>
          </cell>
          <cell r="U821">
            <v>28.01</v>
          </cell>
          <cell r="V821" t="str">
            <v>-</v>
          </cell>
          <cell r="AC821">
            <v>31.244699453551913</v>
          </cell>
          <cell r="AD821">
            <v>31.440118721461186</v>
          </cell>
          <cell r="AE821">
            <v>32.436712328767122</v>
          </cell>
          <cell r="AF821">
            <v>32.98958904109589</v>
          </cell>
          <cell r="AG821">
            <v>33.434972677595624</v>
          </cell>
          <cell r="AH821">
            <v>33.831369863013705</v>
          </cell>
          <cell r="AI821" t="str">
            <v>-</v>
          </cell>
        </row>
        <row r="822">
          <cell r="B822">
            <v>42107</v>
          </cell>
          <cell r="C822">
            <v>37.520000000000003</v>
          </cell>
          <cell r="D822">
            <v>38.07</v>
          </cell>
          <cell r="E822">
            <v>39.03</v>
          </cell>
          <cell r="F822">
            <v>39.92</v>
          </cell>
          <cell r="G822">
            <v>40.43</v>
          </cell>
          <cell r="H822">
            <v>40.51</v>
          </cell>
          <cell r="I822" t="str">
            <v>-</v>
          </cell>
          <cell r="J822" t="str">
            <v>-</v>
          </cell>
          <cell r="K822" t="str">
            <v>-</v>
          </cell>
          <cell r="L822" t="str">
            <v>-</v>
          </cell>
          <cell r="M822" t="str">
            <v>-</v>
          </cell>
          <cell r="O822">
            <v>42107</v>
          </cell>
          <cell r="P822">
            <v>24.93</v>
          </cell>
          <cell r="Q822">
            <v>25.61</v>
          </cell>
          <cell r="R822">
            <v>26.78</v>
          </cell>
          <cell r="S822">
            <v>27.15</v>
          </cell>
          <cell r="T822">
            <v>27.5</v>
          </cell>
          <cell r="U822">
            <v>28.16</v>
          </cell>
          <cell r="V822" t="str">
            <v>-</v>
          </cell>
          <cell r="AC822">
            <v>30.777814207650273</v>
          </cell>
          <cell r="AD822">
            <v>31.390529680365301</v>
          </cell>
          <cell r="AE822">
            <v>32.48547945205479</v>
          </cell>
          <cell r="AF822">
            <v>33.097671232876706</v>
          </cell>
          <cell r="AG822">
            <v>33.55284153005465</v>
          </cell>
          <cell r="AH822">
            <v>33.934611872146114</v>
          </cell>
          <cell r="AI822" t="str">
            <v>-</v>
          </cell>
        </row>
        <row r="823">
          <cell r="B823">
            <v>42106</v>
          </cell>
          <cell r="C823">
            <v>37.409999999999997</v>
          </cell>
          <cell r="D823">
            <v>37.54</v>
          </cell>
          <cell r="E823">
            <v>38.479999999999997</v>
          </cell>
          <cell r="F823">
            <v>39.380000000000003</v>
          </cell>
          <cell r="G823">
            <v>39.880000000000003</v>
          </cell>
          <cell r="H823">
            <v>39.96</v>
          </cell>
          <cell r="I823" t="str">
            <v>-</v>
          </cell>
          <cell r="J823" t="str">
            <v>-</v>
          </cell>
          <cell r="K823" t="str">
            <v>-</v>
          </cell>
          <cell r="L823" t="str">
            <v>-</v>
          </cell>
          <cell r="M823" t="str">
            <v>-</v>
          </cell>
          <cell r="O823">
            <v>42106</v>
          </cell>
          <cell r="P823">
            <v>24.76</v>
          </cell>
          <cell r="Q823">
            <v>25.37</v>
          </cell>
          <cell r="R823">
            <v>26.53</v>
          </cell>
          <cell r="S823">
            <v>26.91</v>
          </cell>
          <cell r="T823">
            <v>27.25</v>
          </cell>
          <cell r="U823">
            <v>27.91</v>
          </cell>
          <cell r="V823" t="str">
            <v>-</v>
          </cell>
          <cell r="AC823">
            <v>30.635683060109287</v>
          </cell>
          <cell r="AD823">
            <v>31.015990867579912</v>
          </cell>
          <cell r="AE823">
            <v>32.095753424657531</v>
          </cell>
          <cell r="AF823">
            <v>32.717945205479452</v>
          </cell>
          <cell r="AG823">
            <v>33.162404371584699</v>
          </cell>
          <cell r="AH823">
            <v>33.544337899543379</v>
          </cell>
          <cell r="AI823" t="str">
            <v>-</v>
          </cell>
        </row>
        <row r="824">
          <cell r="B824">
            <v>42105</v>
          </cell>
          <cell r="C824">
            <v>37.409999999999997</v>
          </cell>
          <cell r="D824">
            <v>37.54</v>
          </cell>
          <cell r="E824">
            <v>38.479999999999997</v>
          </cell>
          <cell r="F824">
            <v>39.380000000000003</v>
          </cell>
          <cell r="G824">
            <v>39.880000000000003</v>
          </cell>
          <cell r="H824">
            <v>39.96</v>
          </cell>
          <cell r="I824" t="str">
            <v>-</v>
          </cell>
          <cell r="J824" t="str">
            <v>-</v>
          </cell>
          <cell r="K824" t="str">
            <v>-</v>
          </cell>
          <cell r="L824" t="str">
            <v>-</v>
          </cell>
          <cell r="M824" t="str">
            <v>-</v>
          </cell>
          <cell r="O824">
            <v>42105</v>
          </cell>
          <cell r="P824">
            <v>24.76</v>
          </cell>
          <cell r="Q824">
            <v>25.37</v>
          </cell>
          <cell r="R824">
            <v>26.53</v>
          </cell>
          <cell r="S824">
            <v>26.91</v>
          </cell>
          <cell r="T824">
            <v>27.25</v>
          </cell>
          <cell r="U824">
            <v>27.91</v>
          </cell>
          <cell r="V824" t="str">
            <v>-</v>
          </cell>
          <cell r="AC824">
            <v>30.635683060109287</v>
          </cell>
          <cell r="AD824">
            <v>31.015990867579912</v>
          </cell>
          <cell r="AE824">
            <v>32.095753424657531</v>
          </cell>
          <cell r="AF824">
            <v>32.717945205479452</v>
          </cell>
          <cell r="AG824">
            <v>33.162404371584699</v>
          </cell>
          <cell r="AH824">
            <v>33.544337899543379</v>
          </cell>
          <cell r="AI824" t="str">
            <v>-</v>
          </cell>
        </row>
        <row r="825">
          <cell r="B825">
            <v>42104</v>
          </cell>
          <cell r="C825">
            <v>37.409999999999997</v>
          </cell>
          <cell r="D825">
            <v>37.54</v>
          </cell>
          <cell r="E825">
            <v>38.479999999999997</v>
          </cell>
          <cell r="F825">
            <v>39.380000000000003</v>
          </cell>
          <cell r="G825">
            <v>39.880000000000003</v>
          </cell>
          <cell r="H825">
            <v>39.96</v>
          </cell>
          <cell r="I825" t="str">
            <v>-</v>
          </cell>
          <cell r="J825" t="str">
            <v>-</v>
          </cell>
          <cell r="K825" t="str">
            <v>-</v>
          </cell>
          <cell r="L825" t="str">
            <v>-</v>
          </cell>
          <cell r="M825" t="str">
            <v>-</v>
          </cell>
          <cell r="O825">
            <v>42104</v>
          </cell>
          <cell r="P825">
            <v>24.76</v>
          </cell>
          <cell r="Q825">
            <v>25.37</v>
          </cell>
          <cell r="R825">
            <v>26.53</v>
          </cell>
          <cell r="S825">
            <v>26.91</v>
          </cell>
          <cell r="T825">
            <v>27.25</v>
          </cell>
          <cell r="U825">
            <v>27.91</v>
          </cell>
          <cell r="V825" t="str">
            <v>-</v>
          </cell>
          <cell r="AC825">
            <v>30.635683060109287</v>
          </cell>
          <cell r="AD825">
            <v>31.015990867579912</v>
          </cell>
          <cell r="AE825">
            <v>32.095753424657531</v>
          </cell>
          <cell r="AF825">
            <v>32.717945205479452</v>
          </cell>
          <cell r="AG825">
            <v>33.162404371584699</v>
          </cell>
          <cell r="AH825">
            <v>33.544337899543379</v>
          </cell>
          <cell r="AI825" t="str">
            <v>-</v>
          </cell>
        </row>
        <row r="826">
          <cell r="B826">
            <v>42103</v>
          </cell>
          <cell r="C826">
            <v>37.35</v>
          </cell>
          <cell r="D826">
            <v>37.729999999999997</v>
          </cell>
          <cell r="E826">
            <v>38.869999999999997</v>
          </cell>
          <cell r="F826">
            <v>39.76</v>
          </cell>
          <cell r="G826">
            <v>40.26</v>
          </cell>
          <cell r="H826">
            <v>40.340000000000003</v>
          </cell>
          <cell r="I826" t="str">
            <v>-</v>
          </cell>
          <cell r="J826" t="str">
            <v>-</v>
          </cell>
          <cell r="K826" t="str">
            <v>-</v>
          </cell>
          <cell r="L826" t="str">
            <v>-</v>
          </cell>
          <cell r="M826" t="str">
            <v>-</v>
          </cell>
          <cell r="O826">
            <v>42103</v>
          </cell>
          <cell r="P826">
            <v>24.99</v>
          </cell>
          <cell r="Q826">
            <v>25.92</v>
          </cell>
          <cell r="R826">
            <v>27.14</v>
          </cell>
          <cell r="S826">
            <v>27.52</v>
          </cell>
          <cell r="T826">
            <v>27.87</v>
          </cell>
          <cell r="U826">
            <v>28.53</v>
          </cell>
          <cell r="V826" t="str">
            <v>-</v>
          </cell>
          <cell r="AC826">
            <v>30.730983606557373</v>
          </cell>
          <cell r="AD826">
            <v>31.398977168949777</v>
          </cell>
          <cell r="AE826">
            <v>32.603287671232877</v>
          </cell>
          <cell r="AF826">
            <v>33.220821917808216</v>
          </cell>
          <cell r="AG826">
            <v>33.670054644808744</v>
          </cell>
          <cell r="AH826">
            <v>34.052118721461191</v>
          </cell>
          <cell r="AI826" t="str">
            <v>-</v>
          </cell>
        </row>
        <row r="827">
          <cell r="B827">
            <v>42102</v>
          </cell>
          <cell r="C827">
            <v>37.979999999999997</v>
          </cell>
          <cell r="D827">
            <v>38.24</v>
          </cell>
          <cell r="E827">
            <v>39.380000000000003</v>
          </cell>
          <cell r="F827">
            <v>40.36</v>
          </cell>
          <cell r="G827">
            <v>40.93</v>
          </cell>
          <cell r="H827">
            <v>41.03</v>
          </cell>
          <cell r="I827" t="str">
            <v>-</v>
          </cell>
          <cell r="J827" t="str">
            <v>-</v>
          </cell>
          <cell r="K827" t="str">
            <v>-</v>
          </cell>
          <cell r="L827" t="str">
            <v>-</v>
          </cell>
          <cell r="M827" t="str">
            <v>-</v>
          </cell>
          <cell r="O827">
            <v>42102</v>
          </cell>
          <cell r="P827">
            <v>24.32</v>
          </cell>
          <cell r="Q827">
            <v>25.76</v>
          </cell>
          <cell r="R827">
            <v>26.9</v>
          </cell>
          <cell r="S827">
            <v>27.33</v>
          </cell>
          <cell r="T827">
            <v>27.72</v>
          </cell>
          <cell r="U827">
            <v>28.39</v>
          </cell>
          <cell r="V827" t="str">
            <v>-</v>
          </cell>
          <cell r="AC827">
            <v>30.664808743169399</v>
          </cell>
          <cell r="AD827">
            <v>31.549808219178082</v>
          </cell>
          <cell r="AE827">
            <v>32.71260273972603</v>
          </cell>
          <cell r="AF827">
            <v>33.398767123287669</v>
          </cell>
          <cell r="AG827">
            <v>33.903916211293257</v>
          </cell>
          <cell r="AH827">
            <v>34.300210045662098</v>
          </cell>
          <cell r="AI827" t="str">
            <v>-</v>
          </cell>
        </row>
        <row r="828">
          <cell r="B828">
            <v>42101</v>
          </cell>
          <cell r="C828">
            <v>39</v>
          </cell>
          <cell r="D828">
            <v>38.85</v>
          </cell>
          <cell r="E828">
            <v>40.590000000000003</v>
          </cell>
          <cell r="F828">
            <v>41.11</v>
          </cell>
          <cell r="G828">
            <v>41.68</v>
          </cell>
          <cell r="H828">
            <v>41.75</v>
          </cell>
          <cell r="I828" t="str">
            <v>-</v>
          </cell>
          <cell r="J828" t="str">
            <v>-</v>
          </cell>
          <cell r="K828" t="str">
            <v>-</v>
          </cell>
          <cell r="L828" t="str">
            <v>-</v>
          </cell>
          <cell r="M828" t="str">
            <v>-</v>
          </cell>
          <cell r="O828">
            <v>42101</v>
          </cell>
          <cell r="P828">
            <v>25.48</v>
          </cell>
          <cell r="Q828">
            <v>26.12</v>
          </cell>
          <cell r="R828">
            <v>27.27</v>
          </cell>
          <cell r="S828">
            <v>27.73</v>
          </cell>
          <cell r="T828">
            <v>28.11</v>
          </cell>
          <cell r="U828">
            <v>28.78</v>
          </cell>
          <cell r="V828" t="str">
            <v>-</v>
          </cell>
          <cell r="AC828">
            <v>31.759781420765027</v>
          </cell>
          <cell r="AD828">
            <v>32.025789954337895</v>
          </cell>
          <cell r="AE828">
            <v>33.473835616438357</v>
          </cell>
          <cell r="AF828">
            <v>33.961780821917813</v>
          </cell>
          <cell r="AG828">
            <v>34.462440801457191</v>
          </cell>
          <cell r="AH828">
            <v>34.844511415525119</v>
          </cell>
          <cell r="AI828" t="str">
            <v>-</v>
          </cell>
        </row>
        <row r="829">
          <cell r="B829">
            <v>42100</v>
          </cell>
          <cell r="C829">
            <v>39.29</v>
          </cell>
          <cell r="D829">
            <v>39.299999999999997</v>
          </cell>
          <cell r="E829">
            <v>41</v>
          </cell>
          <cell r="F829">
            <v>41.47</v>
          </cell>
          <cell r="G829">
            <v>42.06</v>
          </cell>
          <cell r="H829">
            <v>42.26</v>
          </cell>
          <cell r="I829" t="str">
            <v>-</v>
          </cell>
          <cell r="J829" t="str">
            <v>-</v>
          </cell>
          <cell r="K829" t="str">
            <v>-</v>
          </cell>
          <cell r="L829" t="str">
            <v>-</v>
          </cell>
          <cell r="M829" t="str">
            <v>-</v>
          </cell>
          <cell r="O829">
            <v>42100</v>
          </cell>
          <cell r="P829">
            <v>25.65</v>
          </cell>
          <cell r="Q829">
            <v>26.41</v>
          </cell>
          <cell r="R829">
            <v>27.54</v>
          </cell>
          <cell r="S829">
            <v>27.95</v>
          </cell>
          <cell r="T829">
            <v>28.35</v>
          </cell>
          <cell r="U829">
            <v>29.11</v>
          </cell>
          <cell r="V829" t="str">
            <v>-</v>
          </cell>
          <cell r="AC829">
            <v>31.985519125683059</v>
          </cell>
          <cell r="AD829">
            <v>32.39001826484018</v>
          </cell>
          <cell r="AE829">
            <v>33.809041095890414</v>
          </cell>
          <cell r="AF829">
            <v>34.246986301369859</v>
          </cell>
          <cell r="AG829">
            <v>34.767978142076508</v>
          </cell>
          <cell r="AH829">
            <v>35.25867579908676</v>
          </cell>
          <cell r="AI829" t="str">
            <v>-</v>
          </cell>
        </row>
        <row r="830">
          <cell r="B830">
            <v>42099</v>
          </cell>
          <cell r="C830">
            <v>38.03</v>
          </cell>
          <cell r="D830">
            <v>37.71</v>
          </cell>
          <cell r="E830">
            <v>39.299999999999997</v>
          </cell>
          <cell r="F830">
            <v>39.71</v>
          </cell>
          <cell r="G830">
            <v>40.31</v>
          </cell>
          <cell r="H830">
            <v>40.44</v>
          </cell>
          <cell r="I830" t="str">
            <v>-</v>
          </cell>
          <cell r="J830" t="str">
            <v>-</v>
          </cell>
          <cell r="K830" t="str">
            <v>-</v>
          </cell>
          <cell r="L830" t="str">
            <v>-</v>
          </cell>
          <cell r="M830" t="str">
            <v>-</v>
          </cell>
          <cell r="O830">
            <v>42099</v>
          </cell>
          <cell r="P830">
            <v>24.88</v>
          </cell>
          <cell r="Q830">
            <v>25.38</v>
          </cell>
          <cell r="R830">
            <v>26.44</v>
          </cell>
          <cell r="S830">
            <v>26.81</v>
          </cell>
          <cell r="T830">
            <v>27.22</v>
          </cell>
          <cell r="U830">
            <v>27.9</v>
          </cell>
          <cell r="V830" t="str">
            <v>-</v>
          </cell>
          <cell r="AC830">
            <v>30.987923497267758</v>
          </cell>
          <cell r="AD830">
            <v>31.100219178082188</v>
          </cell>
          <cell r="AE830">
            <v>32.429589041095895</v>
          </cell>
          <cell r="AF830">
            <v>32.818219178082188</v>
          </cell>
          <cell r="AG830">
            <v>33.347741347905284</v>
          </cell>
          <cell r="AH830">
            <v>33.76345205479452</v>
          </cell>
          <cell r="AI830" t="str">
            <v>-</v>
          </cell>
        </row>
        <row r="831">
          <cell r="B831">
            <v>42098</v>
          </cell>
          <cell r="C831">
            <v>38.03</v>
          </cell>
          <cell r="D831">
            <v>37.71</v>
          </cell>
          <cell r="E831">
            <v>39.299999999999997</v>
          </cell>
          <cell r="F831">
            <v>39.71</v>
          </cell>
          <cell r="G831">
            <v>40.31</v>
          </cell>
          <cell r="H831">
            <v>40.44</v>
          </cell>
          <cell r="I831" t="str">
            <v>-</v>
          </cell>
          <cell r="J831" t="str">
            <v>-</v>
          </cell>
          <cell r="K831" t="str">
            <v>-</v>
          </cell>
          <cell r="L831" t="str">
            <v>-</v>
          </cell>
          <cell r="M831" t="str">
            <v>-</v>
          </cell>
          <cell r="O831">
            <v>42098</v>
          </cell>
          <cell r="P831">
            <v>24.88</v>
          </cell>
          <cell r="Q831">
            <v>25.38</v>
          </cell>
          <cell r="R831">
            <v>26.44</v>
          </cell>
          <cell r="S831">
            <v>26.81</v>
          </cell>
          <cell r="T831">
            <v>27.22</v>
          </cell>
          <cell r="U831">
            <v>27.9</v>
          </cell>
          <cell r="V831" t="str">
            <v>-</v>
          </cell>
          <cell r="AC831">
            <v>30.987923497267758</v>
          </cell>
          <cell r="AD831">
            <v>31.100219178082188</v>
          </cell>
          <cell r="AE831">
            <v>32.429589041095895</v>
          </cell>
          <cell r="AF831">
            <v>32.818219178082188</v>
          </cell>
          <cell r="AG831">
            <v>33.347741347905284</v>
          </cell>
          <cell r="AH831">
            <v>33.76345205479452</v>
          </cell>
          <cell r="AI831" t="str">
            <v>-</v>
          </cell>
        </row>
        <row r="832">
          <cell r="B832">
            <v>42097</v>
          </cell>
          <cell r="C832">
            <v>38.03</v>
          </cell>
          <cell r="D832">
            <v>37.71</v>
          </cell>
          <cell r="E832">
            <v>39.299999999999997</v>
          </cell>
          <cell r="F832">
            <v>39.71</v>
          </cell>
          <cell r="G832">
            <v>40.31</v>
          </cell>
          <cell r="H832">
            <v>40.44</v>
          </cell>
          <cell r="I832" t="str">
            <v>-</v>
          </cell>
          <cell r="J832" t="str">
            <v>-</v>
          </cell>
          <cell r="K832" t="str">
            <v>-</v>
          </cell>
          <cell r="L832" t="str">
            <v>-</v>
          </cell>
          <cell r="M832" t="str">
            <v>-</v>
          </cell>
          <cell r="O832">
            <v>42097</v>
          </cell>
          <cell r="P832">
            <v>24.88</v>
          </cell>
          <cell r="Q832">
            <v>25.38</v>
          </cell>
          <cell r="R832">
            <v>26.44</v>
          </cell>
          <cell r="S832">
            <v>26.81</v>
          </cell>
          <cell r="T832">
            <v>27.22</v>
          </cell>
          <cell r="U832">
            <v>27.9</v>
          </cell>
          <cell r="V832" t="str">
            <v>-</v>
          </cell>
          <cell r="AC832">
            <v>30.987923497267758</v>
          </cell>
          <cell r="AD832">
            <v>31.100219178082188</v>
          </cell>
          <cell r="AE832">
            <v>32.429589041095895</v>
          </cell>
          <cell r="AF832">
            <v>32.818219178082188</v>
          </cell>
          <cell r="AG832">
            <v>33.347741347905284</v>
          </cell>
          <cell r="AH832">
            <v>33.76345205479452</v>
          </cell>
          <cell r="AI832" t="str">
            <v>-</v>
          </cell>
        </row>
        <row r="833">
          <cell r="B833">
            <v>42096</v>
          </cell>
          <cell r="C833">
            <v>38.03</v>
          </cell>
          <cell r="D833">
            <v>37.71</v>
          </cell>
          <cell r="E833">
            <v>39.299999999999997</v>
          </cell>
          <cell r="F833">
            <v>39.71</v>
          </cell>
          <cell r="G833">
            <v>40.31</v>
          </cell>
          <cell r="H833">
            <v>40.44</v>
          </cell>
          <cell r="I833" t="str">
            <v>-</v>
          </cell>
          <cell r="J833" t="str">
            <v>-</v>
          </cell>
          <cell r="K833" t="str">
            <v>-</v>
          </cell>
          <cell r="L833" t="str">
            <v>-</v>
          </cell>
          <cell r="M833" t="str">
            <v>-</v>
          </cell>
          <cell r="O833">
            <v>42096</v>
          </cell>
          <cell r="P833">
            <v>24.88</v>
          </cell>
          <cell r="Q833">
            <v>25.38</v>
          </cell>
          <cell r="R833">
            <v>26.44</v>
          </cell>
          <cell r="S833">
            <v>26.81</v>
          </cell>
          <cell r="T833">
            <v>27.22</v>
          </cell>
          <cell r="U833">
            <v>27.9</v>
          </cell>
          <cell r="V833" t="str">
            <v>-</v>
          </cell>
          <cell r="AC833">
            <v>30.987923497267758</v>
          </cell>
          <cell r="AD833">
            <v>31.100219178082188</v>
          </cell>
          <cell r="AE833">
            <v>32.429589041095895</v>
          </cell>
          <cell r="AF833">
            <v>32.818219178082188</v>
          </cell>
          <cell r="AG833">
            <v>33.347741347905284</v>
          </cell>
          <cell r="AH833">
            <v>33.76345205479452</v>
          </cell>
          <cell r="AI833" t="str">
            <v>-</v>
          </cell>
        </row>
        <row r="834">
          <cell r="B834">
            <v>42095</v>
          </cell>
          <cell r="C834">
            <v>38.49</v>
          </cell>
          <cell r="D834">
            <v>38.64</v>
          </cell>
          <cell r="E834">
            <v>40.39</v>
          </cell>
          <cell r="F834">
            <v>40.799999999999997</v>
          </cell>
          <cell r="G834">
            <v>41.35</v>
          </cell>
          <cell r="H834">
            <v>41.45</v>
          </cell>
          <cell r="I834" t="str">
            <v>-</v>
          </cell>
          <cell r="J834" t="str">
            <v>-</v>
          </cell>
          <cell r="K834" t="str">
            <v>-</v>
          </cell>
          <cell r="L834" t="str">
            <v>-</v>
          </cell>
          <cell r="M834" t="str">
            <v>-</v>
          </cell>
          <cell r="O834">
            <v>42095</v>
          </cell>
          <cell r="P834">
            <v>25.2</v>
          </cell>
          <cell r="Q834">
            <v>25.91</v>
          </cell>
          <cell r="R834">
            <v>27.07</v>
          </cell>
          <cell r="S834">
            <v>27.44</v>
          </cell>
          <cell r="T834">
            <v>27.82</v>
          </cell>
          <cell r="U834">
            <v>28.5</v>
          </cell>
          <cell r="V834" t="str">
            <v>-</v>
          </cell>
          <cell r="AC834">
            <v>31.372950819672131</v>
          </cell>
          <cell r="AD834">
            <v>31.815789954337902</v>
          </cell>
          <cell r="AE834">
            <v>33.273835616438362</v>
          </cell>
          <cell r="AF834">
            <v>33.662465753424662</v>
          </cell>
          <cell r="AG834">
            <v>34.153715846994537</v>
          </cell>
          <cell r="AH834">
            <v>34.555159817351601</v>
          </cell>
          <cell r="AI834" t="str">
            <v>-</v>
          </cell>
        </row>
        <row r="835">
          <cell r="B835">
            <v>42094</v>
          </cell>
          <cell r="C835">
            <v>37.97</v>
          </cell>
          <cell r="D835">
            <v>38.119999999999997</v>
          </cell>
          <cell r="E835">
            <v>39.72</v>
          </cell>
          <cell r="F835">
            <v>40.11</v>
          </cell>
          <cell r="G835">
            <v>40.619999999999997</v>
          </cell>
          <cell r="H835">
            <v>40.69</v>
          </cell>
          <cell r="I835" t="str">
            <v>-</v>
          </cell>
          <cell r="J835" t="str">
            <v>-</v>
          </cell>
          <cell r="K835" t="str">
            <v>-</v>
          </cell>
          <cell r="L835" t="str">
            <v>-</v>
          </cell>
          <cell r="M835" t="str">
            <v>-</v>
          </cell>
          <cell r="O835">
            <v>42094</v>
          </cell>
          <cell r="P835">
            <v>24.79</v>
          </cell>
          <cell r="Q835">
            <v>25.62</v>
          </cell>
          <cell r="R835">
            <v>26.72</v>
          </cell>
          <cell r="S835">
            <v>27.09</v>
          </cell>
          <cell r="T835">
            <v>27.43</v>
          </cell>
          <cell r="U835">
            <v>28.08</v>
          </cell>
          <cell r="V835" t="str">
            <v>-</v>
          </cell>
          <cell r="AC835">
            <v>30.911857923497269</v>
          </cell>
          <cell r="AD835">
            <v>31.419086757990868</v>
          </cell>
          <cell r="AE835">
            <v>32.77479452054795</v>
          </cell>
          <cell r="AF835">
            <v>33.154109589041099</v>
          </cell>
          <cell r="AG835">
            <v>33.60455373406193</v>
          </cell>
          <cell r="AH835">
            <v>33.976182648401824</v>
          </cell>
          <cell r="AI835" t="str">
            <v>-</v>
          </cell>
        </row>
        <row r="836">
          <cell r="B836">
            <v>42093</v>
          </cell>
          <cell r="C836">
            <v>36.67</v>
          </cell>
          <cell r="D836">
            <v>36.729999999999997</v>
          </cell>
          <cell r="E836">
            <v>38.25</v>
          </cell>
          <cell r="F836">
            <v>38.630000000000003</v>
          </cell>
          <cell r="G836">
            <v>39.130000000000003</v>
          </cell>
          <cell r="H836">
            <v>39.200000000000003</v>
          </cell>
          <cell r="I836" t="str">
            <v>-</v>
          </cell>
          <cell r="J836" t="str">
            <v>-</v>
          </cell>
          <cell r="K836" t="str">
            <v>-</v>
          </cell>
          <cell r="L836" t="str">
            <v>-</v>
          </cell>
          <cell r="M836" t="str">
            <v>-</v>
          </cell>
          <cell r="O836">
            <v>42093</v>
          </cell>
          <cell r="P836">
            <v>24.04</v>
          </cell>
          <cell r="Q836">
            <v>24.73</v>
          </cell>
          <cell r="R836">
            <v>25.78</v>
          </cell>
          <cell r="S836">
            <v>26.14</v>
          </cell>
          <cell r="T836">
            <v>26.47</v>
          </cell>
          <cell r="U836">
            <v>27.11</v>
          </cell>
          <cell r="V836" t="str">
            <v>-</v>
          </cell>
          <cell r="AC836">
            <v>29.906393442622953</v>
          </cell>
          <cell r="AD836">
            <v>30.29712328767123</v>
          </cell>
          <cell r="AE836">
            <v>31.587945205479453</v>
          </cell>
          <cell r="AF836">
            <v>31.957260273972608</v>
          </cell>
          <cell r="AG836">
            <v>32.396448087431693</v>
          </cell>
          <cell r="AH836">
            <v>32.763041095890408</v>
          </cell>
          <cell r="AI836" t="str">
            <v>-</v>
          </cell>
        </row>
        <row r="837">
          <cell r="B837">
            <v>42092</v>
          </cell>
          <cell r="C837">
            <v>38.01</v>
          </cell>
          <cell r="D837">
            <v>38.35</v>
          </cell>
          <cell r="E837">
            <v>39.92</v>
          </cell>
          <cell r="F837">
            <v>40.31</v>
          </cell>
          <cell r="G837">
            <v>40.840000000000003</v>
          </cell>
          <cell r="H837">
            <v>40.93</v>
          </cell>
          <cell r="I837" t="str">
            <v>-</v>
          </cell>
          <cell r="J837" t="str">
            <v>-</v>
          </cell>
          <cell r="K837" t="str">
            <v>-</v>
          </cell>
          <cell r="L837" t="str">
            <v>-</v>
          </cell>
          <cell r="M837" t="str">
            <v>-</v>
          </cell>
          <cell r="O837">
            <v>42092</v>
          </cell>
          <cell r="P837">
            <v>25.09</v>
          </cell>
          <cell r="Q837">
            <v>26.04</v>
          </cell>
          <cell r="R837">
            <v>27.12</v>
          </cell>
          <cell r="S837">
            <v>27.48</v>
          </cell>
          <cell r="T837">
            <v>27.83</v>
          </cell>
          <cell r="U837">
            <v>28.49</v>
          </cell>
          <cell r="V837" t="str">
            <v>-</v>
          </cell>
          <cell r="AC837">
            <v>31.09109289617486</v>
          </cell>
          <cell r="AD837">
            <v>31.750940639269405</v>
          </cell>
          <cell r="AE837">
            <v>33.08164383561644</v>
          </cell>
          <cell r="AF837">
            <v>33.455616438356166</v>
          </cell>
          <cell r="AG837">
            <v>33.920291438979966</v>
          </cell>
          <cell r="AH837">
            <v>34.30669406392694</v>
          </cell>
          <cell r="AI837" t="str">
            <v>-</v>
          </cell>
        </row>
        <row r="838">
          <cell r="B838">
            <v>42091</v>
          </cell>
          <cell r="C838">
            <v>38.01</v>
          </cell>
          <cell r="D838">
            <v>38.35</v>
          </cell>
          <cell r="E838">
            <v>39.92</v>
          </cell>
          <cell r="F838">
            <v>40.31</v>
          </cell>
          <cell r="G838">
            <v>40.840000000000003</v>
          </cell>
          <cell r="H838">
            <v>40.93</v>
          </cell>
          <cell r="I838" t="str">
            <v>-</v>
          </cell>
          <cell r="J838" t="str">
            <v>-</v>
          </cell>
          <cell r="K838" t="str">
            <v>-</v>
          </cell>
          <cell r="L838" t="str">
            <v>-</v>
          </cell>
          <cell r="M838" t="str">
            <v>-</v>
          </cell>
          <cell r="O838">
            <v>42091</v>
          </cell>
          <cell r="P838">
            <v>25.09</v>
          </cell>
          <cell r="Q838">
            <v>26.04</v>
          </cell>
          <cell r="R838">
            <v>27.12</v>
          </cell>
          <cell r="S838">
            <v>27.48</v>
          </cell>
          <cell r="T838">
            <v>27.83</v>
          </cell>
          <cell r="U838">
            <v>28.49</v>
          </cell>
          <cell r="V838" t="str">
            <v>-</v>
          </cell>
          <cell r="AC838">
            <v>31.09109289617486</v>
          </cell>
          <cell r="AD838">
            <v>31.750940639269405</v>
          </cell>
          <cell r="AE838">
            <v>33.08164383561644</v>
          </cell>
          <cell r="AF838">
            <v>33.455616438356166</v>
          </cell>
          <cell r="AG838">
            <v>33.920291438979966</v>
          </cell>
          <cell r="AH838">
            <v>34.30669406392694</v>
          </cell>
          <cell r="AI838" t="str">
            <v>-</v>
          </cell>
        </row>
        <row r="839">
          <cell r="B839">
            <v>42090</v>
          </cell>
          <cell r="C839">
            <v>38.01</v>
          </cell>
          <cell r="D839">
            <v>38.35</v>
          </cell>
          <cell r="E839">
            <v>39.92</v>
          </cell>
          <cell r="F839">
            <v>40.31</v>
          </cell>
          <cell r="G839">
            <v>40.840000000000003</v>
          </cell>
          <cell r="H839">
            <v>40.93</v>
          </cell>
          <cell r="I839" t="str">
            <v>-</v>
          </cell>
          <cell r="J839" t="str">
            <v>-</v>
          </cell>
          <cell r="K839" t="str">
            <v>-</v>
          </cell>
          <cell r="L839" t="str">
            <v>-</v>
          </cell>
          <cell r="M839" t="str">
            <v>-</v>
          </cell>
          <cell r="O839">
            <v>42090</v>
          </cell>
          <cell r="P839">
            <v>25.09</v>
          </cell>
          <cell r="Q839">
            <v>26.04</v>
          </cell>
          <cell r="R839">
            <v>27.12</v>
          </cell>
          <cell r="S839">
            <v>27.48</v>
          </cell>
          <cell r="T839">
            <v>27.83</v>
          </cell>
          <cell r="U839">
            <v>28.49</v>
          </cell>
          <cell r="V839" t="str">
            <v>-</v>
          </cell>
          <cell r="AC839">
            <v>31.09109289617486</v>
          </cell>
          <cell r="AD839">
            <v>31.750940639269405</v>
          </cell>
          <cell r="AE839">
            <v>33.08164383561644</v>
          </cell>
          <cell r="AF839">
            <v>33.455616438356166</v>
          </cell>
          <cell r="AG839">
            <v>33.920291438979966</v>
          </cell>
          <cell r="AH839">
            <v>34.30669406392694</v>
          </cell>
          <cell r="AI839" t="str">
            <v>-</v>
          </cell>
        </row>
        <row r="840">
          <cell r="B840">
            <v>42089</v>
          </cell>
          <cell r="C840">
            <v>38.17</v>
          </cell>
          <cell r="D840">
            <v>38.82</v>
          </cell>
          <cell r="E840">
            <v>40.28</v>
          </cell>
          <cell r="F840">
            <v>40.65</v>
          </cell>
          <cell r="G840">
            <v>41.21</v>
          </cell>
          <cell r="H840">
            <v>41.29</v>
          </cell>
          <cell r="I840" t="str">
            <v>-</v>
          </cell>
          <cell r="J840" t="str">
            <v>-</v>
          </cell>
          <cell r="K840" t="str">
            <v>-</v>
          </cell>
          <cell r="L840" t="str">
            <v>-</v>
          </cell>
          <cell r="M840" t="str">
            <v>-</v>
          </cell>
          <cell r="O840">
            <v>42089</v>
          </cell>
          <cell r="P840">
            <v>25.24</v>
          </cell>
          <cell r="Q840">
            <v>26.29</v>
          </cell>
          <cell r="R840">
            <v>27.42</v>
          </cell>
          <cell r="S840">
            <v>27.8</v>
          </cell>
          <cell r="T840">
            <v>28.14</v>
          </cell>
          <cell r="U840">
            <v>28.81</v>
          </cell>
          <cell r="V840" t="str">
            <v>-</v>
          </cell>
          <cell r="AC840">
            <v>31.245737704918032</v>
          </cell>
          <cell r="AD840">
            <v>32.103004566210046</v>
          </cell>
          <cell r="AE840">
            <v>33.409589041095892</v>
          </cell>
          <cell r="AF840">
            <v>33.784931506849318</v>
          </cell>
          <cell r="AG840">
            <v>34.258378870673951</v>
          </cell>
          <cell r="AH840">
            <v>34.645397260273974</v>
          </cell>
          <cell r="AI840" t="str">
            <v>-</v>
          </cell>
        </row>
        <row r="841">
          <cell r="B841">
            <v>42088</v>
          </cell>
          <cell r="C841">
            <v>37.9</v>
          </cell>
          <cell r="D841">
            <v>38.56</v>
          </cell>
          <cell r="E841">
            <v>40</v>
          </cell>
          <cell r="F841">
            <v>40.39</v>
          </cell>
          <cell r="G841">
            <v>40.950000000000003</v>
          </cell>
          <cell r="H841">
            <v>41.11</v>
          </cell>
          <cell r="I841" t="str">
            <v>-</v>
          </cell>
          <cell r="J841" t="str">
            <v>-</v>
          </cell>
          <cell r="K841" t="str">
            <v>-</v>
          </cell>
          <cell r="L841" t="str">
            <v>-</v>
          </cell>
          <cell r="M841" t="str">
            <v>-</v>
          </cell>
          <cell r="O841">
            <v>42088</v>
          </cell>
          <cell r="P841">
            <v>24.93</v>
          </cell>
          <cell r="Q841">
            <v>26</v>
          </cell>
          <cell r="R841">
            <v>27.12</v>
          </cell>
          <cell r="S841">
            <v>27.51</v>
          </cell>
          <cell r="T841">
            <v>27.84</v>
          </cell>
          <cell r="U841">
            <v>28.57</v>
          </cell>
          <cell r="V841" t="str">
            <v>-</v>
          </cell>
          <cell r="AC841">
            <v>30.954316939890706</v>
          </cell>
          <cell r="AD841">
            <v>31.82692237442922</v>
          </cell>
          <cell r="AE841">
            <v>33.118904109589039</v>
          </cell>
          <cell r="AF841">
            <v>33.508904109589039</v>
          </cell>
          <cell r="AG841">
            <v>33.977103825136609</v>
          </cell>
          <cell r="AH841">
            <v>34.433452054794522</v>
          </cell>
          <cell r="AI841" t="str">
            <v>-</v>
          </cell>
        </row>
        <row r="842">
          <cell r="B842">
            <v>42087</v>
          </cell>
          <cell r="C842">
            <v>37.950000000000003</v>
          </cell>
          <cell r="D842">
            <v>38.53</v>
          </cell>
          <cell r="E842">
            <v>39.770000000000003</v>
          </cell>
          <cell r="F842">
            <v>40.11</v>
          </cell>
          <cell r="G842">
            <v>40.72</v>
          </cell>
          <cell r="H842">
            <v>40.880000000000003</v>
          </cell>
          <cell r="I842" t="str">
            <v>-</v>
          </cell>
          <cell r="J842" t="str">
            <v>-</v>
          </cell>
          <cell r="K842" t="str">
            <v>-</v>
          </cell>
          <cell r="L842" t="str">
            <v>-</v>
          </cell>
          <cell r="M842" t="str">
            <v>-</v>
          </cell>
          <cell r="O842">
            <v>42087</v>
          </cell>
          <cell r="P842">
            <v>25.25</v>
          </cell>
          <cell r="Q842">
            <v>26.06</v>
          </cell>
          <cell r="R842">
            <v>27.09</v>
          </cell>
          <cell r="S842">
            <v>27.45</v>
          </cell>
          <cell r="T842">
            <v>27.83</v>
          </cell>
          <cell r="U842">
            <v>28.55</v>
          </cell>
          <cell r="V842" t="str">
            <v>-</v>
          </cell>
          <cell r="AC842">
            <v>31.148907103825138</v>
          </cell>
          <cell r="AD842">
            <v>31.84516894977169</v>
          </cell>
          <cell r="AE842">
            <v>32.995753424657536</v>
          </cell>
          <cell r="AF842">
            <v>33.346438356164384</v>
          </cell>
          <cell r="AG842">
            <v>33.864116575591979</v>
          </cell>
          <cell r="AH842">
            <v>34.315260273972612</v>
          </cell>
          <cell r="AI842" t="str">
            <v>-</v>
          </cell>
        </row>
        <row r="843">
          <cell r="B843">
            <v>42086</v>
          </cell>
          <cell r="C843">
            <v>37.76</v>
          </cell>
          <cell r="D843">
            <v>38.74</v>
          </cell>
          <cell r="E843">
            <v>40.020000000000003</v>
          </cell>
          <cell r="F843">
            <v>40.380000000000003</v>
          </cell>
          <cell r="G843">
            <v>40.92</v>
          </cell>
          <cell r="H843">
            <v>41</v>
          </cell>
          <cell r="I843" t="str">
            <v>-</v>
          </cell>
          <cell r="J843" t="str">
            <v>-</v>
          </cell>
          <cell r="K843" t="str">
            <v>-</v>
          </cell>
          <cell r="L843" t="str">
            <v>-</v>
          </cell>
          <cell r="M843" t="str">
            <v>-</v>
          </cell>
          <cell r="O843">
            <v>42086</v>
          </cell>
          <cell r="P843">
            <v>24.94</v>
          </cell>
          <cell r="Q843">
            <v>26.04</v>
          </cell>
          <cell r="R843">
            <v>27.06</v>
          </cell>
          <cell r="S843">
            <v>27.43</v>
          </cell>
          <cell r="T843">
            <v>27.76</v>
          </cell>
          <cell r="U843">
            <v>28.43</v>
          </cell>
          <cell r="V843" t="str">
            <v>-</v>
          </cell>
          <cell r="AC843">
            <v>30.89464480874317</v>
          </cell>
          <cell r="AD843">
            <v>31.931872146118724</v>
          </cell>
          <cell r="AE843">
            <v>33.09616438356165</v>
          </cell>
          <cell r="AF843">
            <v>33.461506849315072</v>
          </cell>
          <cell r="AG843">
            <v>33.920510018214941</v>
          </cell>
          <cell r="AH843">
            <v>34.3074794520548</v>
          </cell>
          <cell r="AI843" t="str">
            <v>-</v>
          </cell>
        </row>
        <row r="844">
          <cell r="B844">
            <v>42085</v>
          </cell>
          <cell r="C844">
            <v>38.28</v>
          </cell>
          <cell r="D844">
            <v>39.04</v>
          </cell>
          <cell r="E844">
            <v>40.21</v>
          </cell>
          <cell r="F844">
            <v>40.51</v>
          </cell>
          <cell r="G844">
            <v>41.05</v>
          </cell>
          <cell r="H844">
            <v>41.18</v>
          </cell>
          <cell r="I844" t="str">
            <v>-</v>
          </cell>
          <cell r="J844" t="str">
            <v>-</v>
          </cell>
          <cell r="K844" t="str">
            <v>-</v>
          </cell>
          <cell r="L844" t="str">
            <v>-</v>
          </cell>
          <cell r="M844" t="str">
            <v>-</v>
          </cell>
          <cell r="O844">
            <v>42085</v>
          </cell>
          <cell r="P844">
            <v>25.3</v>
          </cell>
          <cell r="Q844">
            <v>26.32</v>
          </cell>
          <cell r="R844">
            <v>27.33</v>
          </cell>
          <cell r="S844">
            <v>27.67</v>
          </cell>
          <cell r="T844">
            <v>27.99</v>
          </cell>
          <cell r="U844">
            <v>28.7</v>
          </cell>
          <cell r="V844" t="str">
            <v>-</v>
          </cell>
          <cell r="AC844">
            <v>31.328961748633876</v>
          </cell>
          <cell r="AD844">
            <v>32.221150684931509</v>
          </cell>
          <cell r="AE844">
            <v>33.32890410958904</v>
          </cell>
          <cell r="AF844">
            <v>33.65027397260274</v>
          </cell>
          <cell r="AG844">
            <v>34.103697632058285</v>
          </cell>
          <cell r="AH844">
            <v>34.535397260273967</v>
          </cell>
          <cell r="AI844" t="str">
            <v>-</v>
          </cell>
        </row>
        <row r="845">
          <cell r="B845">
            <v>42084</v>
          </cell>
          <cell r="C845">
            <v>38.28</v>
          </cell>
          <cell r="D845">
            <v>39.04</v>
          </cell>
          <cell r="E845">
            <v>40.21</v>
          </cell>
          <cell r="F845">
            <v>40.51</v>
          </cell>
          <cell r="G845">
            <v>41.05</v>
          </cell>
          <cell r="H845">
            <v>41.18</v>
          </cell>
          <cell r="I845" t="str">
            <v>-</v>
          </cell>
          <cell r="J845" t="str">
            <v>-</v>
          </cell>
          <cell r="K845" t="str">
            <v>-</v>
          </cell>
          <cell r="L845" t="str">
            <v>-</v>
          </cell>
          <cell r="M845" t="str">
            <v>-</v>
          </cell>
          <cell r="O845">
            <v>42084</v>
          </cell>
          <cell r="P845">
            <v>25.3</v>
          </cell>
          <cell r="Q845">
            <v>26.32</v>
          </cell>
          <cell r="R845">
            <v>27.33</v>
          </cell>
          <cell r="S845">
            <v>27.67</v>
          </cell>
          <cell r="T845">
            <v>27.99</v>
          </cell>
          <cell r="U845">
            <v>28.7</v>
          </cell>
          <cell r="V845" t="str">
            <v>-</v>
          </cell>
          <cell r="AC845">
            <v>31.328961748633876</v>
          </cell>
          <cell r="AD845">
            <v>32.221150684931509</v>
          </cell>
          <cell r="AE845">
            <v>33.32890410958904</v>
          </cell>
          <cell r="AF845">
            <v>33.65027397260274</v>
          </cell>
          <cell r="AG845">
            <v>34.103697632058285</v>
          </cell>
          <cell r="AH845">
            <v>34.535397260273967</v>
          </cell>
          <cell r="AI845" t="str">
            <v>-</v>
          </cell>
        </row>
        <row r="846">
          <cell r="B846">
            <v>42083</v>
          </cell>
          <cell r="C846">
            <v>38.28</v>
          </cell>
          <cell r="D846">
            <v>39.04</v>
          </cell>
          <cell r="E846">
            <v>40.21</v>
          </cell>
          <cell r="F846">
            <v>40.51</v>
          </cell>
          <cell r="G846">
            <v>41.05</v>
          </cell>
          <cell r="H846">
            <v>41.18</v>
          </cell>
          <cell r="I846" t="str">
            <v>-</v>
          </cell>
          <cell r="J846" t="str">
            <v>-</v>
          </cell>
          <cell r="K846" t="str">
            <v>-</v>
          </cell>
          <cell r="L846" t="str">
            <v>-</v>
          </cell>
          <cell r="M846" t="str">
            <v>-</v>
          </cell>
          <cell r="O846">
            <v>42083</v>
          </cell>
          <cell r="P846">
            <v>25.3</v>
          </cell>
          <cell r="Q846">
            <v>26.32</v>
          </cell>
          <cell r="R846">
            <v>27.33</v>
          </cell>
          <cell r="S846">
            <v>27.67</v>
          </cell>
          <cell r="T846">
            <v>27.99</v>
          </cell>
          <cell r="U846">
            <v>28.7</v>
          </cell>
          <cell r="V846" t="str">
            <v>-</v>
          </cell>
          <cell r="AC846">
            <v>31.328961748633876</v>
          </cell>
          <cell r="AD846">
            <v>32.221150684931509</v>
          </cell>
          <cell r="AE846">
            <v>33.32890410958904</v>
          </cell>
          <cell r="AF846">
            <v>33.65027397260274</v>
          </cell>
          <cell r="AG846">
            <v>34.103697632058285</v>
          </cell>
          <cell r="AH846">
            <v>34.535397260273967</v>
          </cell>
          <cell r="AI846" t="str">
            <v>-</v>
          </cell>
        </row>
        <row r="847">
          <cell r="B847">
            <v>42082</v>
          </cell>
          <cell r="C847">
            <v>38.479999999999997</v>
          </cell>
          <cell r="D847">
            <v>39.5</v>
          </cell>
          <cell r="E847">
            <v>40.840000000000003</v>
          </cell>
          <cell r="F847">
            <v>41.29</v>
          </cell>
          <cell r="G847">
            <v>41.94</v>
          </cell>
          <cell r="H847">
            <v>42.03</v>
          </cell>
          <cell r="I847" t="str">
            <v>-</v>
          </cell>
          <cell r="J847" t="str">
            <v>-</v>
          </cell>
          <cell r="K847" t="str">
            <v>-</v>
          </cell>
          <cell r="L847" t="str">
            <v>-</v>
          </cell>
          <cell r="M847" t="str">
            <v>-</v>
          </cell>
          <cell r="O847">
            <v>42082</v>
          </cell>
          <cell r="P847">
            <v>25.06</v>
          </cell>
          <cell r="Q847">
            <v>26.18</v>
          </cell>
          <cell r="R847">
            <v>27.3</v>
          </cell>
          <cell r="S847">
            <v>27.74</v>
          </cell>
          <cell r="T847">
            <v>28.14</v>
          </cell>
          <cell r="U847">
            <v>28.83</v>
          </cell>
          <cell r="V847" t="str">
            <v>-</v>
          </cell>
          <cell r="AC847">
            <v>31.293333333333337</v>
          </cell>
          <cell r="AD847">
            <v>32.359506849315075</v>
          </cell>
          <cell r="AE847">
            <v>33.606301369863012</v>
          </cell>
          <cell r="AF847">
            <v>34.050958904109585</v>
          </cell>
          <cell r="AG847">
            <v>34.600109289617485</v>
          </cell>
          <cell r="AH847">
            <v>35.002054794520546</v>
          </cell>
          <cell r="AI847" t="str">
            <v>-</v>
          </cell>
        </row>
        <row r="848">
          <cell r="B848">
            <v>42081</v>
          </cell>
          <cell r="C848">
            <v>37.450000000000003</v>
          </cell>
          <cell r="D848">
            <v>38.26</v>
          </cell>
          <cell r="E848">
            <v>39.17</v>
          </cell>
          <cell r="F848">
            <v>39.5</v>
          </cell>
          <cell r="G848">
            <v>40.07</v>
          </cell>
          <cell r="H848">
            <v>40.18</v>
          </cell>
          <cell r="I848" t="str">
            <v>-</v>
          </cell>
          <cell r="J848" t="str">
            <v>-</v>
          </cell>
          <cell r="K848" t="str">
            <v>-</v>
          </cell>
          <cell r="L848" t="str">
            <v>-</v>
          </cell>
          <cell r="M848" t="str">
            <v>-</v>
          </cell>
          <cell r="O848">
            <v>42081</v>
          </cell>
          <cell r="P848">
            <v>24.62</v>
          </cell>
          <cell r="Q848">
            <v>25.46</v>
          </cell>
          <cell r="R848">
            <v>26.41</v>
          </cell>
          <cell r="S848">
            <v>26.78</v>
          </cell>
          <cell r="T848">
            <v>27.12</v>
          </cell>
          <cell r="U848">
            <v>27.8</v>
          </cell>
          <cell r="V848" t="str">
            <v>-</v>
          </cell>
          <cell r="AC848">
            <v>30.579289617486335</v>
          </cell>
          <cell r="AD848">
            <v>31.398264840182648</v>
          </cell>
          <cell r="AE848">
            <v>32.353013698630143</v>
          </cell>
          <cell r="AF848">
            <v>32.704383561643837</v>
          </cell>
          <cell r="AG848">
            <v>33.182204007285975</v>
          </cell>
          <cell r="AH848">
            <v>33.588639269406393</v>
          </cell>
          <cell r="AI848" t="str">
            <v>-</v>
          </cell>
        </row>
        <row r="849">
          <cell r="B849">
            <v>42080</v>
          </cell>
          <cell r="C849">
            <v>37.29</v>
          </cell>
          <cell r="D849">
            <v>37.93</v>
          </cell>
          <cell r="E849">
            <v>38.79</v>
          </cell>
          <cell r="F849">
            <v>39.08</v>
          </cell>
          <cell r="G849">
            <v>39.5</v>
          </cell>
          <cell r="H849">
            <v>39.54</v>
          </cell>
          <cell r="I849" t="str">
            <v>-</v>
          </cell>
          <cell r="J849" t="str">
            <v>-</v>
          </cell>
          <cell r="K849" t="str">
            <v>-</v>
          </cell>
          <cell r="L849" t="str">
            <v>-</v>
          </cell>
          <cell r="M849" t="str">
            <v>-</v>
          </cell>
          <cell r="O849">
            <v>42080</v>
          </cell>
          <cell r="P849">
            <v>24.75</v>
          </cell>
          <cell r="Q849">
            <v>25.49</v>
          </cell>
          <cell r="R849">
            <v>26.4</v>
          </cell>
          <cell r="S849">
            <v>26.72</v>
          </cell>
          <cell r="T849">
            <v>26.96</v>
          </cell>
          <cell r="U849">
            <v>27.59</v>
          </cell>
          <cell r="V849" t="str">
            <v>-</v>
          </cell>
          <cell r="AC849">
            <v>30.57459016393442</v>
          </cell>
          <cell r="AD849">
            <v>31.26125114155251</v>
          </cell>
          <cell r="AE849">
            <v>32.170684931506841</v>
          </cell>
          <cell r="AF849">
            <v>32.476712328767121</v>
          </cell>
          <cell r="AG849">
            <v>32.830273224043715</v>
          </cell>
          <cell r="AH849">
            <v>33.177579908675796</v>
          </cell>
          <cell r="AI849" t="str">
            <v>-</v>
          </cell>
        </row>
        <row r="850">
          <cell r="B850">
            <v>42079</v>
          </cell>
          <cell r="C850">
            <v>36.22</v>
          </cell>
          <cell r="D850">
            <v>37.35</v>
          </cell>
          <cell r="E850">
            <v>38.409999999999997</v>
          </cell>
          <cell r="F850">
            <v>38.89</v>
          </cell>
          <cell r="G850">
            <v>39.44</v>
          </cell>
          <cell r="H850">
            <v>39.520000000000003</v>
          </cell>
          <cell r="I850" t="str">
            <v>-</v>
          </cell>
          <cell r="J850" t="str">
            <v>-</v>
          </cell>
          <cell r="K850" t="str">
            <v>-</v>
          </cell>
          <cell r="L850" t="str">
            <v>-</v>
          </cell>
          <cell r="M850" t="str">
            <v>-</v>
          </cell>
          <cell r="O850">
            <v>42079</v>
          </cell>
          <cell r="P850">
            <v>23.85</v>
          </cell>
          <cell r="Q850">
            <v>24.89</v>
          </cell>
          <cell r="R850">
            <v>25.96</v>
          </cell>
          <cell r="S850">
            <v>26.41</v>
          </cell>
          <cell r="T850">
            <v>26.73</v>
          </cell>
          <cell r="U850">
            <v>27.38</v>
          </cell>
          <cell r="V850" t="str">
            <v>-</v>
          </cell>
          <cell r="AC850">
            <v>29.595628415300546</v>
          </cell>
          <cell r="AD850">
            <v>30.670529680365291</v>
          </cell>
          <cell r="AE850">
            <v>31.758630136986298</v>
          </cell>
          <cell r="AF850">
            <v>32.222602739726028</v>
          </cell>
          <cell r="AG850">
            <v>32.679854280510014</v>
          </cell>
          <cell r="AH850">
            <v>33.056420091324199</v>
          </cell>
          <cell r="AI850" t="str">
            <v>-</v>
          </cell>
        </row>
        <row r="851">
          <cell r="B851">
            <v>42078</v>
          </cell>
          <cell r="C851">
            <v>37.53</v>
          </cell>
          <cell r="D851">
            <v>38.659999999999997</v>
          </cell>
          <cell r="E851">
            <v>39.65</v>
          </cell>
          <cell r="F851">
            <v>40.01</v>
          </cell>
          <cell r="G851">
            <v>40.57</v>
          </cell>
          <cell r="H851">
            <v>40.65</v>
          </cell>
          <cell r="I851" t="str">
            <v>-</v>
          </cell>
          <cell r="J851" t="str">
            <v>-</v>
          </cell>
          <cell r="K851" t="str">
            <v>-</v>
          </cell>
          <cell r="L851" t="str">
            <v>-</v>
          </cell>
          <cell r="M851" t="str">
            <v>-</v>
          </cell>
          <cell r="O851">
            <v>42078</v>
          </cell>
          <cell r="P851">
            <v>24.9</v>
          </cell>
          <cell r="Q851">
            <v>25.88</v>
          </cell>
          <cell r="R851">
            <v>26.92</v>
          </cell>
          <cell r="S851">
            <v>27.29</v>
          </cell>
          <cell r="T851">
            <v>27.62</v>
          </cell>
          <cell r="U851">
            <v>28.29</v>
          </cell>
          <cell r="V851" t="str">
            <v>-</v>
          </cell>
          <cell r="AC851">
            <v>30.766393442622952</v>
          </cell>
          <cell r="AD851">
            <v>31.80898630136986</v>
          </cell>
          <cell r="AE851">
            <v>32.849041095890406</v>
          </cell>
          <cell r="AF851">
            <v>33.214383561643835</v>
          </cell>
          <cell r="AG851">
            <v>33.682204007285975</v>
          </cell>
          <cell r="AH851">
            <v>34.069287671232871</v>
          </cell>
          <cell r="AI851" t="str">
            <v>-</v>
          </cell>
        </row>
        <row r="852">
          <cell r="B852">
            <v>42077</v>
          </cell>
          <cell r="C852">
            <v>37.53</v>
          </cell>
          <cell r="D852">
            <v>38.659999999999997</v>
          </cell>
          <cell r="E852">
            <v>39.65</v>
          </cell>
          <cell r="F852">
            <v>40.01</v>
          </cell>
          <cell r="G852">
            <v>40.57</v>
          </cell>
          <cell r="H852">
            <v>40.65</v>
          </cell>
          <cell r="I852" t="str">
            <v>-</v>
          </cell>
          <cell r="J852" t="str">
            <v>-</v>
          </cell>
          <cell r="K852" t="str">
            <v>-</v>
          </cell>
          <cell r="L852" t="str">
            <v>-</v>
          </cell>
          <cell r="M852" t="str">
            <v>-</v>
          </cell>
          <cell r="O852">
            <v>42077</v>
          </cell>
          <cell r="P852">
            <v>24.9</v>
          </cell>
          <cell r="Q852">
            <v>25.88</v>
          </cell>
          <cell r="R852">
            <v>26.92</v>
          </cell>
          <cell r="S852">
            <v>27.29</v>
          </cell>
          <cell r="T852">
            <v>27.62</v>
          </cell>
          <cell r="U852">
            <v>28.29</v>
          </cell>
          <cell r="V852" t="str">
            <v>-</v>
          </cell>
          <cell r="AC852">
            <v>30.766393442622952</v>
          </cell>
          <cell r="AD852">
            <v>31.80898630136986</v>
          </cell>
          <cell r="AE852">
            <v>32.849041095890406</v>
          </cell>
          <cell r="AF852">
            <v>33.214383561643835</v>
          </cell>
          <cell r="AG852">
            <v>33.682204007285975</v>
          </cell>
          <cell r="AH852">
            <v>34.069287671232871</v>
          </cell>
          <cell r="AI852" t="str">
            <v>-</v>
          </cell>
        </row>
        <row r="853">
          <cell r="B853">
            <v>42076</v>
          </cell>
          <cell r="C853">
            <v>37.53</v>
          </cell>
          <cell r="D853">
            <v>38.659999999999997</v>
          </cell>
          <cell r="E853">
            <v>39.65</v>
          </cell>
          <cell r="F853">
            <v>40.01</v>
          </cell>
          <cell r="G853">
            <v>40.57</v>
          </cell>
          <cell r="H853">
            <v>40.65</v>
          </cell>
          <cell r="I853" t="str">
            <v>-</v>
          </cell>
          <cell r="J853" t="str">
            <v>-</v>
          </cell>
          <cell r="K853" t="str">
            <v>-</v>
          </cell>
          <cell r="L853" t="str">
            <v>-</v>
          </cell>
          <cell r="M853" t="str">
            <v>-</v>
          </cell>
          <cell r="O853">
            <v>42076</v>
          </cell>
          <cell r="P853">
            <v>24.9</v>
          </cell>
          <cell r="Q853">
            <v>25.88</v>
          </cell>
          <cell r="R853">
            <v>26.92</v>
          </cell>
          <cell r="S853">
            <v>27.29</v>
          </cell>
          <cell r="T853">
            <v>27.62</v>
          </cell>
          <cell r="U853">
            <v>28.29</v>
          </cell>
          <cell r="V853" t="str">
            <v>-</v>
          </cell>
          <cell r="AC853">
            <v>30.766393442622952</v>
          </cell>
          <cell r="AD853">
            <v>31.80898630136986</v>
          </cell>
          <cell r="AE853">
            <v>32.849041095890406</v>
          </cell>
          <cell r="AF853">
            <v>33.214383561643835</v>
          </cell>
          <cell r="AG853">
            <v>33.682204007285975</v>
          </cell>
          <cell r="AH853">
            <v>34.069287671232871</v>
          </cell>
          <cell r="AI853" t="str">
            <v>-</v>
          </cell>
        </row>
        <row r="854">
          <cell r="B854">
            <v>42075</v>
          </cell>
          <cell r="C854">
            <v>37.74</v>
          </cell>
          <cell r="D854">
            <v>38.92</v>
          </cell>
          <cell r="E854">
            <v>39.869999999999997</v>
          </cell>
          <cell r="F854">
            <v>40.24</v>
          </cell>
          <cell r="G854">
            <v>40.81</v>
          </cell>
          <cell r="H854">
            <v>40.9</v>
          </cell>
          <cell r="I854" t="str">
            <v>-</v>
          </cell>
          <cell r="J854" t="str">
            <v>-</v>
          </cell>
          <cell r="K854" t="str">
            <v>-</v>
          </cell>
          <cell r="L854" t="str">
            <v>-</v>
          </cell>
          <cell r="M854" t="str">
            <v>-</v>
          </cell>
          <cell r="O854">
            <v>42075</v>
          </cell>
          <cell r="P854">
            <v>24.98</v>
          </cell>
          <cell r="Q854">
            <v>25.86</v>
          </cell>
          <cell r="R854">
            <v>26.7</v>
          </cell>
          <cell r="S854">
            <v>27.08</v>
          </cell>
          <cell r="T854">
            <v>27.42</v>
          </cell>
          <cell r="U854">
            <v>28.09</v>
          </cell>
          <cell r="V854" t="str">
            <v>-</v>
          </cell>
          <cell r="AC854">
            <v>30.906775956284154</v>
          </cell>
          <cell r="AD854">
            <v>31.918885844748857</v>
          </cell>
          <cell r="AE854">
            <v>32.833972602739721</v>
          </cell>
          <cell r="AF854">
            <v>33.209315068493147</v>
          </cell>
          <cell r="AG854">
            <v>33.68817850637523</v>
          </cell>
          <cell r="AH854">
            <v>34.079698630136981</v>
          </cell>
          <cell r="AI854" t="str">
            <v>-</v>
          </cell>
        </row>
        <row r="855">
          <cell r="B855">
            <v>42074</v>
          </cell>
          <cell r="C855">
            <v>37.72</v>
          </cell>
          <cell r="D855">
            <v>38.69</v>
          </cell>
          <cell r="E855">
            <v>39.5</v>
          </cell>
          <cell r="F855">
            <v>39.799999999999997</v>
          </cell>
          <cell r="G855">
            <v>40.340000000000003</v>
          </cell>
          <cell r="H855">
            <v>40.43</v>
          </cell>
          <cell r="I855" t="str">
            <v>-</v>
          </cell>
          <cell r="J855" t="str">
            <v>-</v>
          </cell>
          <cell r="K855" t="str">
            <v>-</v>
          </cell>
          <cell r="L855" t="str">
            <v>-</v>
          </cell>
          <cell r="M855" t="str">
            <v>-</v>
          </cell>
          <cell r="O855">
            <v>42074</v>
          </cell>
          <cell r="P855">
            <v>24.69</v>
          </cell>
          <cell r="Q855">
            <v>25.52</v>
          </cell>
          <cell r="R855">
            <v>26.25</v>
          </cell>
          <cell r="S855">
            <v>26.58</v>
          </cell>
          <cell r="T855">
            <v>26.89</v>
          </cell>
          <cell r="U855">
            <v>27.55</v>
          </cell>
          <cell r="V855" t="str">
            <v>-</v>
          </cell>
          <cell r="AC855">
            <v>30.742185792349726</v>
          </cell>
          <cell r="AD855">
            <v>31.629917808219179</v>
          </cell>
          <cell r="AE855">
            <v>32.421232876712331</v>
          </cell>
          <cell r="AF855">
            <v>32.737260273972602</v>
          </cell>
          <cell r="AG855">
            <v>33.186265938069219</v>
          </cell>
          <cell r="AH855">
            <v>33.572429223744287</v>
          </cell>
          <cell r="AI855" t="str">
            <v>-</v>
          </cell>
        </row>
        <row r="856">
          <cell r="B856">
            <v>42073</v>
          </cell>
          <cell r="C856">
            <v>37.58</v>
          </cell>
          <cell r="D856">
            <v>38.64</v>
          </cell>
          <cell r="E856">
            <v>39.46</v>
          </cell>
          <cell r="F856">
            <v>39.78</v>
          </cell>
          <cell r="G856">
            <v>40.33</v>
          </cell>
          <cell r="H856">
            <v>40.42</v>
          </cell>
          <cell r="I856" t="str">
            <v>-</v>
          </cell>
          <cell r="J856" t="str">
            <v>-</v>
          </cell>
          <cell r="K856" t="str">
            <v>-</v>
          </cell>
          <cell r="L856" t="str">
            <v>-</v>
          </cell>
          <cell r="M856" t="str">
            <v>-</v>
          </cell>
          <cell r="O856">
            <v>42073</v>
          </cell>
          <cell r="P856">
            <v>24.99</v>
          </cell>
          <cell r="Q856">
            <v>25.69</v>
          </cell>
          <cell r="R856">
            <v>26.43</v>
          </cell>
          <cell r="S856">
            <v>26.78</v>
          </cell>
          <cell r="T856">
            <v>27.1</v>
          </cell>
          <cell r="U856">
            <v>27.76</v>
          </cell>
          <cell r="V856" t="str">
            <v>-</v>
          </cell>
          <cell r="AC856">
            <v>30.837814207650272</v>
          </cell>
          <cell r="AD856">
            <v>31.69785388127854</v>
          </cell>
          <cell r="AE856">
            <v>32.498767123287671</v>
          </cell>
          <cell r="AF856">
            <v>32.834794520547945</v>
          </cell>
          <cell r="AG856">
            <v>33.293278688524595</v>
          </cell>
          <cell r="AH856">
            <v>33.679561643835619</v>
          </cell>
          <cell r="AI856" t="str">
            <v>-</v>
          </cell>
        </row>
        <row r="857">
          <cell r="B857">
            <v>42072</v>
          </cell>
          <cell r="C857">
            <v>38.4</v>
          </cell>
          <cell r="D857">
            <v>39.92</v>
          </cell>
          <cell r="E857">
            <v>41.04</v>
          </cell>
          <cell r="F857">
            <v>41.53</v>
          </cell>
          <cell r="G857">
            <v>42.14</v>
          </cell>
          <cell r="H857">
            <v>42.25</v>
          </cell>
          <cell r="I857" t="str">
            <v>-</v>
          </cell>
          <cell r="J857" t="str">
            <v>-</v>
          </cell>
          <cell r="K857" t="str">
            <v>-</v>
          </cell>
          <cell r="L857" t="str">
            <v>-</v>
          </cell>
          <cell r="M857" t="str">
            <v>-</v>
          </cell>
          <cell r="O857">
            <v>42072</v>
          </cell>
          <cell r="P857">
            <v>25.26</v>
          </cell>
          <cell r="Q857">
            <v>26.6</v>
          </cell>
          <cell r="R857">
            <v>27.54</v>
          </cell>
          <cell r="S857">
            <v>28.01</v>
          </cell>
          <cell r="T857">
            <v>28.37</v>
          </cell>
          <cell r="U857">
            <v>29.07</v>
          </cell>
          <cell r="V857" t="str">
            <v>-</v>
          </cell>
          <cell r="AC857">
            <v>31.363278688524595</v>
          </cell>
          <cell r="AD857">
            <v>32.779506849315069</v>
          </cell>
          <cell r="AE857">
            <v>33.82767123287671</v>
          </cell>
          <cell r="AF857">
            <v>34.306986301369861</v>
          </cell>
          <cell r="AG857">
            <v>34.816065573770494</v>
          </cell>
          <cell r="AH857">
            <v>35.232703196347032</v>
          </cell>
          <cell r="AI857" t="str">
            <v>-</v>
          </cell>
        </row>
        <row r="858">
          <cell r="B858">
            <v>42071</v>
          </cell>
          <cell r="C858">
            <v>38.56</v>
          </cell>
          <cell r="D858">
            <v>39.28</v>
          </cell>
          <cell r="E858">
            <v>40.159999999999997</v>
          </cell>
          <cell r="F858">
            <v>40.520000000000003</v>
          </cell>
          <cell r="G858">
            <v>41.08</v>
          </cell>
          <cell r="H858">
            <v>41.17</v>
          </cell>
          <cell r="I858" t="str">
            <v>-</v>
          </cell>
          <cell r="J858" t="str">
            <v>-</v>
          </cell>
          <cell r="K858" t="str">
            <v>-</v>
          </cell>
          <cell r="L858" t="str">
            <v>-</v>
          </cell>
          <cell r="M858" t="str">
            <v>-</v>
          </cell>
          <cell r="O858">
            <v>42071</v>
          </cell>
          <cell r="P858">
            <v>25.29</v>
          </cell>
          <cell r="Q858">
            <v>26.25</v>
          </cell>
          <cell r="R858">
            <v>27.02</v>
          </cell>
          <cell r="S858">
            <v>27.4</v>
          </cell>
          <cell r="T858">
            <v>27.73</v>
          </cell>
          <cell r="U858">
            <v>28.4</v>
          </cell>
          <cell r="V858" t="str">
            <v>-</v>
          </cell>
          <cell r="AC858">
            <v>31.453661202185796</v>
          </cell>
          <cell r="AD858">
            <v>32.294968036529689</v>
          </cell>
          <cell r="AE858">
            <v>33.139999999999993</v>
          </cell>
          <cell r="AF858">
            <v>33.510684931506844</v>
          </cell>
          <cell r="AG858">
            <v>33.97945355191257</v>
          </cell>
          <cell r="AH858">
            <v>34.370995433789957</v>
          </cell>
          <cell r="AI858" t="str">
            <v>-</v>
          </cell>
        </row>
        <row r="859">
          <cell r="B859">
            <v>42070</v>
          </cell>
          <cell r="C859">
            <v>38.56</v>
          </cell>
          <cell r="D859">
            <v>39.28</v>
          </cell>
          <cell r="E859">
            <v>40.159999999999997</v>
          </cell>
          <cell r="F859">
            <v>40.520000000000003</v>
          </cell>
          <cell r="G859">
            <v>41.08</v>
          </cell>
          <cell r="H859">
            <v>41.17</v>
          </cell>
          <cell r="I859" t="str">
            <v>-</v>
          </cell>
          <cell r="J859" t="str">
            <v>-</v>
          </cell>
          <cell r="K859" t="str">
            <v>-</v>
          </cell>
          <cell r="L859" t="str">
            <v>-</v>
          </cell>
          <cell r="M859" t="str">
            <v>-</v>
          </cell>
          <cell r="O859">
            <v>42070</v>
          </cell>
          <cell r="P859">
            <v>25.29</v>
          </cell>
          <cell r="Q859">
            <v>26.25</v>
          </cell>
          <cell r="R859">
            <v>27.02</v>
          </cell>
          <cell r="S859">
            <v>27.4</v>
          </cell>
          <cell r="T859">
            <v>27.73</v>
          </cell>
          <cell r="U859">
            <v>28.4</v>
          </cell>
          <cell r="V859" t="str">
            <v>-</v>
          </cell>
          <cell r="AC859">
            <v>31.453661202185796</v>
          </cell>
          <cell r="AD859">
            <v>32.294968036529689</v>
          </cell>
          <cell r="AE859">
            <v>33.139999999999993</v>
          </cell>
          <cell r="AF859">
            <v>33.510684931506844</v>
          </cell>
          <cell r="AG859">
            <v>33.97945355191257</v>
          </cell>
          <cell r="AH859">
            <v>34.370995433789957</v>
          </cell>
          <cell r="AI859" t="str">
            <v>-</v>
          </cell>
        </row>
        <row r="860">
          <cell r="B860">
            <v>42069</v>
          </cell>
          <cell r="C860">
            <v>38.56</v>
          </cell>
          <cell r="D860">
            <v>39.28</v>
          </cell>
          <cell r="E860">
            <v>40.159999999999997</v>
          </cell>
          <cell r="F860">
            <v>40.520000000000003</v>
          </cell>
          <cell r="G860">
            <v>41.08</v>
          </cell>
          <cell r="H860">
            <v>41.17</v>
          </cell>
          <cell r="I860" t="str">
            <v>-</v>
          </cell>
          <cell r="J860" t="str">
            <v>-</v>
          </cell>
          <cell r="K860" t="str">
            <v>-</v>
          </cell>
          <cell r="L860" t="str">
            <v>-</v>
          </cell>
          <cell r="M860" t="str">
            <v>-</v>
          </cell>
          <cell r="O860">
            <v>42069</v>
          </cell>
          <cell r="P860">
            <v>25.29</v>
          </cell>
          <cell r="Q860">
            <v>26.25</v>
          </cell>
          <cell r="R860">
            <v>27.02</v>
          </cell>
          <cell r="S860">
            <v>27.4</v>
          </cell>
          <cell r="T860">
            <v>27.73</v>
          </cell>
          <cell r="U860">
            <v>28.4</v>
          </cell>
          <cell r="V860" t="str">
            <v>-</v>
          </cell>
          <cell r="AC860">
            <v>31.453661202185796</v>
          </cell>
          <cell r="AD860">
            <v>32.294968036529689</v>
          </cell>
          <cell r="AE860">
            <v>33.139999999999993</v>
          </cell>
          <cell r="AF860">
            <v>33.510684931506844</v>
          </cell>
          <cell r="AG860">
            <v>33.97945355191257</v>
          </cell>
          <cell r="AH860">
            <v>34.370995433789957</v>
          </cell>
          <cell r="AI860" t="str">
            <v>-</v>
          </cell>
        </row>
        <row r="861">
          <cell r="B861">
            <v>42068</v>
          </cell>
          <cell r="C861">
            <v>37.57</v>
          </cell>
          <cell r="D861">
            <v>38.46</v>
          </cell>
          <cell r="E861">
            <v>39.11</v>
          </cell>
          <cell r="F861">
            <v>39.29</v>
          </cell>
          <cell r="G861">
            <v>39.76</v>
          </cell>
          <cell r="H861">
            <v>39.799999999999997</v>
          </cell>
          <cell r="I861" t="str">
            <v>-</v>
          </cell>
          <cell r="J861" t="str">
            <v>-</v>
          </cell>
          <cell r="K861" t="str">
            <v>-</v>
          </cell>
          <cell r="L861" t="str">
            <v>-</v>
          </cell>
          <cell r="M861" t="str">
            <v>-</v>
          </cell>
          <cell r="O861">
            <v>42068</v>
          </cell>
          <cell r="P861">
            <v>24.52</v>
          </cell>
          <cell r="Q861">
            <v>25.59</v>
          </cell>
          <cell r="R861">
            <v>26.28</v>
          </cell>
          <cell r="S861">
            <v>26.54</v>
          </cell>
          <cell r="T861">
            <v>26.81</v>
          </cell>
          <cell r="U861">
            <v>27.44</v>
          </cell>
          <cell r="V861" t="str">
            <v>-</v>
          </cell>
          <cell r="AC861">
            <v>30.581475409836063</v>
          </cell>
          <cell r="AD861">
            <v>31.5607397260274</v>
          </cell>
          <cell r="AE861">
            <v>32.255616438356164</v>
          </cell>
          <cell r="AF861">
            <v>32.478356164383555</v>
          </cell>
          <cell r="AG861">
            <v>32.872204007285973</v>
          </cell>
          <cell r="AH861">
            <v>33.21928767123287</v>
          </cell>
          <cell r="AI861" t="str">
            <v>-</v>
          </cell>
        </row>
        <row r="862">
          <cell r="B862">
            <v>42067</v>
          </cell>
          <cell r="C862">
            <v>38</v>
          </cell>
          <cell r="D862">
            <v>38.979999999999997</v>
          </cell>
          <cell r="E862">
            <v>39.72</v>
          </cell>
          <cell r="F862">
            <v>40.03</v>
          </cell>
          <cell r="G862">
            <v>40.6</v>
          </cell>
          <cell r="H862">
            <v>40.700000000000003</v>
          </cell>
          <cell r="I862" t="str">
            <v>-</v>
          </cell>
          <cell r="J862" t="str">
            <v>-</v>
          </cell>
          <cell r="K862" t="str">
            <v>-</v>
          </cell>
          <cell r="L862" t="str">
            <v>-</v>
          </cell>
          <cell r="M862" t="str">
            <v>-</v>
          </cell>
          <cell r="O862">
            <v>42067</v>
          </cell>
          <cell r="P862">
            <v>24.73</v>
          </cell>
          <cell r="Q862">
            <v>26.05</v>
          </cell>
          <cell r="R862">
            <v>26.8</v>
          </cell>
          <cell r="S862">
            <v>27.17</v>
          </cell>
          <cell r="T862">
            <v>27.49</v>
          </cell>
          <cell r="U862">
            <v>28.17</v>
          </cell>
          <cell r="V862" t="str">
            <v>-</v>
          </cell>
          <cell r="AC862">
            <v>30.89366120218579</v>
          </cell>
          <cell r="AD862">
            <v>32.048575342465753</v>
          </cell>
          <cell r="AE862">
            <v>32.817534246575342</v>
          </cell>
          <cell r="AF862">
            <v>33.159589041095892</v>
          </cell>
          <cell r="AG862">
            <v>33.627103825136608</v>
          </cell>
          <cell r="AH862">
            <v>34.028776255707761</v>
          </cell>
          <cell r="AI862" t="str">
            <v>-</v>
          </cell>
        </row>
        <row r="863">
          <cell r="B863">
            <v>42066</v>
          </cell>
          <cell r="C863">
            <v>37.630000000000003</v>
          </cell>
          <cell r="D863">
            <v>38.799999999999997</v>
          </cell>
          <cell r="E863">
            <v>39.520000000000003</v>
          </cell>
          <cell r="F863">
            <v>39.81</v>
          </cell>
          <cell r="G863">
            <v>40.479999999999997</v>
          </cell>
          <cell r="H863">
            <v>40.69</v>
          </cell>
          <cell r="I863" t="str">
            <v>-</v>
          </cell>
          <cell r="J863" t="str">
            <v>-</v>
          </cell>
          <cell r="K863" t="str">
            <v>-</v>
          </cell>
          <cell r="L863" t="str">
            <v>-</v>
          </cell>
          <cell r="M863" t="str">
            <v>-</v>
          </cell>
          <cell r="O863">
            <v>42066</v>
          </cell>
          <cell r="P863">
            <v>24.54</v>
          </cell>
          <cell r="Q863">
            <v>25.91</v>
          </cell>
          <cell r="R863">
            <v>26.65</v>
          </cell>
          <cell r="S863">
            <v>27</v>
          </cell>
          <cell r="T863">
            <v>27.4</v>
          </cell>
          <cell r="U863">
            <v>28.14</v>
          </cell>
          <cell r="V863" t="str">
            <v>-</v>
          </cell>
          <cell r="AC863">
            <v>30.620054644808743</v>
          </cell>
          <cell r="AD863">
            <v>31.890018264840183</v>
          </cell>
          <cell r="AE863">
            <v>32.644246575342464</v>
          </cell>
          <cell r="AF863">
            <v>32.966301369863018</v>
          </cell>
          <cell r="AG863">
            <v>33.523060109289609</v>
          </cell>
          <cell r="AH863">
            <v>34.00812785388127</v>
          </cell>
          <cell r="AI863" t="str">
            <v>-</v>
          </cell>
        </row>
        <row r="864">
          <cell r="B864">
            <v>42065</v>
          </cell>
          <cell r="C864">
            <v>37.229999999999997</v>
          </cell>
          <cell r="D864">
            <v>38.51</v>
          </cell>
          <cell r="E864">
            <v>39.42</v>
          </cell>
          <cell r="F864">
            <v>39.67</v>
          </cell>
          <cell r="G864">
            <v>40.159999999999997</v>
          </cell>
          <cell r="H864">
            <v>40.159999999999997</v>
          </cell>
          <cell r="I864" t="str">
            <v>-</v>
          </cell>
          <cell r="J864" t="str">
            <v>-</v>
          </cell>
          <cell r="K864" t="str">
            <v>-</v>
          </cell>
          <cell r="L864" t="str">
            <v>-</v>
          </cell>
          <cell r="M864" t="str">
            <v>-</v>
          </cell>
          <cell r="O864">
            <v>42065</v>
          </cell>
          <cell r="P864">
            <v>24.3</v>
          </cell>
          <cell r="Q864">
            <v>25.64</v>
          </cell>
          <cell r="R864">
            <v>26.5</v>
          </cell>
          <cell r="S864">
            <v>26.83</v>
          </cell>
          <cell r="T864">
            <v>27.1</v>
          </cell>
          <cell r="U864">
            <v>27.69</v>
          </cell>
          <cell r="V864" t="str">
            <v>-</v>
          </cell>
          <cell r="AC864">
            <v>30.30573770491803</v>
          </cell>
          <cell r="AD864">
            <v>31.610739726027393</v>
          </cell>
          <cell r="AE864">
            <v>32.517534246575337</v>
          </cell>
          <cell r="AF864">
            <v>32.810273972602737</v>
          </cell>
          <cell r="AG864">
            <v>33.213697632058285</v>
          </cell>
          <cell r="AH864">
            <v>33.520721461187215</v>
          </cell>
          <cell r="AI864" t="str">
            <v>-</v>
          </cell>
        </row>
        <row r="865">
          <cell r="B865">
            <v>42064</v>
          </cell>
          <cell r="C865">
            <v>37.590000000000003</v>
          </cell>
          <cell r="D865">
            <v>38.85</v>
          </cell>
          <cell r="E865">
            <v>39.67</v>
          </cell>
          <cell r="F865">
            <v>39.99</v>
          </cell>
          <cell r="G865">
            <v>40.549999999999997</v>
          </cell>
          <cell r="H865">
            <v>40.64</v>
          </cell>
          <cell r="I865" t="str">
            <v>-</v>
          </cell>
          <cell r="J865" t="str">
            <v>-</v>
          </cell>
          <cell r="K865" t="str">
            <v>-</v>
          </cell>
          <cell r="L865" t="str">
            <v>-</v>
          </cell>
          <cell r="M865" t="str">
            <v>-</v>
          </cell>
          <cell r="O865">
            <v>42064</v>
          </cell>
          <cell r="P865">
            <v>24.74</v>
          </cell>
          <cell r="Q865">
            <v>25.97</v>
          </cell>
          <cell r="R865">
            <v>26.77</v>
          </cell>
          <cell r="S865">
            <v>27.14</v>
          </cell>
          <cell r="T865">
            <v>27.46</v>
          </cell>
          <cell r="U865">
            <v>28.11</v>
          </cell>
          <cell r="V865" t="str">
            <v>-</v>
          </cell>
          <cell r="AC865">
            <v>30.708579234972682</v>
          </cell>
          <cell r="AD865">
            <v>31.945378995433792</v>
          </cell>
          <cell r="AE865">
            <v>32.778219178082196</v>
          </cell>
          <cell r="AF865">
            <v>33.124931506849315</v>
          </cell>
          <cell r="AG865">
            <v>33.587741347905279</v>
          </cell>
          <cell r="AH865">
            <v>33.968776255707759</v>
          </cell>
          <cell r="AI865" t="str">
            <v>-</v>
          </cell>
        </row>
        <row r="866">
          <cell r="B866">
            <v>42063</v>
          </cell>
          <cell r="C866">
            <v>37.590000000000003</v>
          </cell>
          <cell r="D866">
            <v>38.85</v>
          </cell>
          <cell r="E866">
            <v>39.67</v>
          </cell>
          <cell r="F866">
            <v>39.99</v>
          </cell>
          <cell r="G866">
            <v>40.549999999999997</v>
          </cell>
          <cell r="H866">
            <v>40.64</v>
          </cell>
          <cell r="I866" t="str">
            <v>-</v>
          </cell>
          <cell r="J866" t="str">
            <v>-</v>
          </cell>
          <cell r="K866" t="str">
            <v>-</v>
          </cell>
          <cell r="L866" t="str">
            <v>-</v>
          </cell>
          <cell r="M866" t="str">
            <v>-</v>
          </cell>
          <cell r="O866">
            <v>42063</v>
          </cell>
          <cell r="P866">
            <v>24.74</v>
          </cell>
          <cell r="Q866">
            <v>25.97</v>
          </cell>
          <cell r="R866">
            <v>26.77</v>
          </cell>
          <cell r="S866">
            <v>27.14</v>
          </cell>
          <cell r="T866">
            <v>27.46</v>
          </cell>
          <cell r="U866">
            <v>28.11</v>
          </cell>
          <cell r="V866" t="str">
            <v>-</v>
          </cell>
          <cell r="AC866">
            <v>30.708579234972682</v>
          </cell>
          <cell r="AD866">
            <v>31.945378995433792</v>
          </cell>
          <cell r="AE866">
            <v>32.778219178082196</v>
          </cell>
          <cell r="AF866">
            <v>33.124931506849315</v>
          </cell>
          <cell r="AG866">
            <v>33.587741347905279</v>
          </cell>
          <cell r="AH866">
            <v>33.968776255707759</v>
          </cell>
          <cell r="AI866" t="str">
            <v>-</v>
          </cell>
        </row>
        <row r="867">
          <cell r="B867">
            <v>42062</v>
          </cell>
          <cell r="C867">
            <v>37.590000000000003</v>
          </cell>
          <cell r="D867">
            <v>38.85</v>
          </cell>
          <cell r="E867">
            <v>39.67</v>
          </cell>
          <cell r="F867">
            <v>39.99</v>
          </cell>
          <cell r="G867">
            <v>40.549999999999997</v>
          </cell>
          <cell r="H867">
            <v>40.64</v>
          </cell>
          <cell r="I867" t="str">
            <v>-</v>
          </cell>
          <cell r="J867" t="str">
            <v>-</v>
          </cell>
          <cell r="K867" t="str">
            <v>-</v>
          </cell>
          <cell r="L867" t="str">
            <v>-</v>
          </cell>
          <cell r="M867" t="str">
            <v>-</v>
          </cell>
          <cell r="O867">
            <v>42062</v>
          </cell>
          <cell r="P867">
            <v>24.74</v>
          </cell>
          <cell r="Q867">
            <v>25.97</v>
          </cell>
          <cell r="R867">
            <v>26.77</v>
          </cell>
          <cell r="S867">
            <v>27.14</v>
          </cell>
          <cell r="T867">
            <v>27.46</v>
          </cell>
          <cell r="U867">
            <v>28.11</v>
          </cell>
          <cell r="V867" t="str">
            <v>-</v>
          </cell>
          <cell r="AC867">
            <v>30.708579234972682</v>
          </cell>
          <cell r="AD867">
            <v>31.945378995433792</v>
          </cell>
          <cell r="AE867">
            <v>32.778219178082196</v>
          </cell>
          <cell r="AF867">
            <v>33.124931506849315</v>
          </cell>
          <cell r="AG867">
            <v>33.587741347905279</v>
          </cell>
          <cell r="AH867">
            <v>33.968776255707759</v>
          </cell>
          <cell r="AI867" t="str">
            <v>-</v>
          </cell>
        </row>
        <row r="868">
          <cell r="B868">
            <v>42061</v>
          </cell>
          <cell r="C868">
            <v>37.6</v>
          </cell>
          <cell r="D868">
            <v>39.32</v>
          </cell>
          <cell r="E868">
            <v>40.26</v>
          </cell>
          <cell r="F868">
            <v>40.56</v>
          </cell>
          <cell r="G868">
            <v>41.14</v>
          </cell>
          <cell r="H868">
            <v>41.25</v>
          </cell>
          <cell r="I868" t="str">
            <v>-</v>
          </cell>
          <cell r="J868" t="str">
            <v>-</v>
          </cell>
          <cell r="K868" t="str">
            <v>-</v>
          </cell>
          <cell r="L868" t="str">
            <v>-</v>
          </cell>
          <cell r="M868" t="str">
            <v>-</v>
          </cell>
          <cell r="O868">
            <v>42061</v>
          </cell>
          <cell r="P868">
            <v>24.75</v>
          </cell>
          <cell r="Q868">
            <v>26.3</v>
          </cell>
          <cell r="R868">
            <v>27.21</v>
          </cell>
          <cell r="S868">
            <v>27.57</v>
          </cell>
          <cell r="T868">
            <v>27.89</v>
          </cell>
          <cell r="U868">
            <v>28.57</v>
          </cell>
          <cell r="V868" t="str">
            <v>-</v>
          </cell>
          <cell r="AC868">
            <v>30.718579234972676</v>
          </cell>
          <cell r="AD868">
            <v>32.340328767123289</v>
          </cell>
          <cell r="AE868">
            <v>33.288082191780816</v>
          </cell>
          <cell r="AF868">
            <v>33.620136986301375</v>
          </cell>
          <cell r="AG868">
            <v>34.092641165755921</v>
          </cell>
          <cell r="AH868">
            <v>34.498913242009131</v>
          </cell>
          <cell r="AI868" t="str">
            <v>-</v>
          </cell>
        </row>
        <row r="869">
          <cell r="B869">
            <v>42060</v>
          </cell>
          <cell r="C869">
            <v>37.78</v>
          </cell>
          <cell r="D869">
            <v>39.119999999999997</v>
          </cell>
          <cell r="E869">
            <v>39.97</v>
          </cell>
          <cell r="F869">
            <v>40.28</v>
          </cell>
          <cell r="G869">
            <v>40.85</v>
          </cell>
          <cell r="H869">
            <v>40.94</v>
          </cell>
          <cell r="I869" t="str">
            <v>-</v>
          </cell>
          <cell r="J869" t="str">
            <v>-</v>
          </cell>
          <cell r="K869" t="str">
            <v>-</v>
          </cell>
          <cell r="L869" t="str">
            <v>-</v>
          </cell>
          <cell r="M869" t="str">
            <v>-</v>
          </cell>
          <cell r="O869">
            <v>42060</v>
          </cell>
          <cell r="P869">
            <v>24.74</v>
          </cell>
          <cell r="Q869">
            <v>26.1</v>
          </cell>
          <cell r="R869">
            <v>26.96</v>
          </cell>
          <cell r="S869">
            <v>27.33</v>
          </cell>
          <cell r="T869">
            <v>27.64</v>
          </cell>
          <cell r="U869">
            <v>28.3</v>
          </cell>
          <cell r="V869" t="str">
            <v>-</v>
          </cell>
          <cell r="AC869">
            <v>30.796830601092896</v>
          </cell>
          <cell r="AD869">
            <v>32.140328767123293</v>
          </cell>
          <cell r="AE869">
            <v>33.01945205479452</v>
          </cell>
          <cell r="AF869">
            <v>33.36150684931507</v>
          </cell>
          <cell r="AG869">
            <v>33.823916211293266</v>
          </cell>
          <cell r="AH869">
            <v>34.210210045662102</v>
          </cell>
          <cell r="AI869" t="str">
            <v>-</v>
          </cell>
        </row>
        <row r="870">
          <cell r="B870">
            <v>42059</v>
          </cell>
          <cell r="C870">
            <v>37.83</v>
          </cell>
          <cell r="D870">
            <v>38.96</v>
          </cell>
          <cell r="E870">
            <v>39.880000000000003</v>
          </cell>
          <cell r="F870">
            <v>40.299999999999997</v>
          </cell>
          <cell r="G870">
            <v>40.909999999999997</v>
          </cell>
          <cell r="H870">
            <v>41.09</v>
          </cell>
          <cell r="I870" t="str">
            <v>-</v>
          </cell>
          <cell r="J870" t="str">
            <v>-</v>
          </cell>
          <cell r="K870" t="str">
            <v>-</v>
          </cell>
          <cell r="L870" t="str">
            <v>-</v>
          </cell>
          <cell r="M870" t="str">
            <v>-</v>
          </cell>
          <cell r="O870">
            <v>42059</v>
          </cell>
          <cell r="P870">
            <v>24.75</v>
          </cell>
          <cell r="Q870">
            <v>26.12</v>
          </cell>
          <cell r="R870">
            <v>27.04</v>
          </cell>
          <cell r="S870">
            <v>27.44</v>
          </cell>
          <cell r="T870">
            <v>27.78</v>
          </cell>
          <cell r="U870">
            <v>28.51</v>
          </cell>
          <cell r="V870" t="str">
            <v>-</v>
          </cell>
          <cell r="AC870">
            <v>30.825409836065578</v>
          </cell>
          <cell r="AD870">
            <v>32.076821917808225</v>
          </cell>
          <cell r="AE870">
            <v>33.020273972602745</v>
          </cell>
          <cell r="AF870">
            <v>33.429589041095895</v>
          </cell>
          <cell r="AG870">
            <v>33.926466302367935</v>
          </cell>
          <cell r="AH870">
            <v>34.392155251141553</v>
          </cell>
          <cell r="AI870" t="str">
            <v>-</v>
          </cell>
        </row>
        <row r="871">
          <cell r="B871">
            <v>42058</v>
          </cell>
          <cell r="C871">
            <v>38.32</v>
          </cell>
          <cell r="D871">
            <v>39.94</v>
          </cell>
          <cell r="E871">
            <v>40.340000000000003</v>
          </cell>
          <cell r="F871">
            <v>40.729999999999997</v>
          </cell>
          <cell r="G871">
            <v>41.32</v>
          </cell>
          <cell r="H871">
            <v>41.43</v>
          </cell>
          <cell r="I871" t="str">
            <v>-</v>
          </cell>
          <cell r="J871" t="str">
            <v>-</v>
          </cell>
          <cell r="K871" t="str">
            <v>-</v>
          </cell>
          <cell r="L871" t="str">
            <v>-</v>
          </cell>
          <cell r="M871" t="str">
            <v>-</v>
          </cell>
          <cell r="O871">
            <v>42058</v>
          </cell>
          <cell r="P871">
            <v>24.25</v>
          </cell>
          <cell r="Q871">
            <v>25.58</v>
          </cell>
          <cell r="R871">
            <v>26.66</v>
          </cell>
          <cell r="S871">
            <v>27.03</v>
          </cell>
          <cell r="T871">
            <v>27.35</v>
          </cell>
          <cell r="U871">
            <v>28.01</v>
          </cell>
          <cell r="V871" t="str">
            <v>-</v>
          </cell>
          <cell r="AC871">
            <v>30.785245901639342</v>
          </cell>
          <cell r="AD871">
            <v>32.241990867579908</v>
          </cell>
          <cell r="AE871">
            <v>33.031506849315072</v>
          </cell>
          <cell r="AF871">
            <v>33.410821917808221</v>
          </cell>
          <cell r="AG871">
            <v>33.889690346083796</v>
          </cell>
          <cell r="AH871">
            <v>34.284922374429229</v>
          </cell>
          <cell r="AI871" t="str">
            <v>-</v>
          </cell>
        </row>
        <row r="872">
          <cell r="B872">
            <v>42057</v>
          </cell>
          <cell r="C872">
            <v>39</v>
          </cell>
          <cell r="D872">
            <v>39.89</v>
          </cell>
          <cell r="E872">
            <v>40.409999999999997</v>
          </cell>
          <cell r="F872">
            <v>40.44</v>
          </cell>
          <cell r="G872">
            <v>41.1</v>
          </cell>
          <cell r="H872">
            <v>41.2</v>
          </cell>
          <cell r="I872" t="str">
            <v>-</v>
          </cell>
          <cell r="J872" t="str">
            <v>-</v>
          </cell>
          <cell r="K872" t="str">
            <v>-</v>
          </cell>
          <cell r="L872" t="str">
            <v>-</v>
          </cell>
          <cell r="M872" t="str">
            <v>-</v>
          </cell>
          <cell r="O872">
            <v>42057</v>
          </cell>
          <cell r="P872">
            <v>24.93</v>
          </cell>
          <cell r="Q872">
            <v>25.99</v>
          </cell>
          <cell r="R872">
            <v>26.95</v>
          </cell>
          <cell r="S872">
            <v>27.32</v>
          </cell>
          <cell r="T872">
            <v>27.68</v>
          </cell>
          <cell r="U872">
            <v>28.35</v>
          </cell>
          <cell r="V872" t="str">
            <v>-</v>
          </cell>
          <cell r="AC872">
            <v>31.465245901639342</v>
          </cell>
          <cell r="AD872">
            <v>32.438584474885843</v>
          </cell>
          <cell r="AE872">
            <v>33.219041095890411</v>
          </cell>
          <cell r="AF872">
            <v>33.430684931506846</v>
          </cell>
          <cell r="AG872">
            <v>33.962222222222223</v>
          </cell>
          <cell r="AH872">
            <v>34.358401826484013</v>
          </cell>
          <cell r="AI872" t="str">
            <v>-</v>
          </cell>
        </row>
        <row r="873">
          <cell r="B873">
            <v>42056</v>
          </cell>
          <cell r="C873">
            <v>39</v>
          </cell>
          <cell r="D873">
            <v>39.89</v>
          </cell>
          <cell r="E873">
            <v>40.409999999999997</v>
          </cell>
          <cell r="F873">
            <v>40.44</v>
          </cell>
          <cell r="G873">
            <v>41.1</v>
          </cell>
          <cell r="H873">
            <v>41.2</v>
          </cell>
          <cell r="I873" t="str">
            <v>-</v>
          </cell>
          <cell r="J873" t="str">
            <v>-</v>
          </cell>
          <cell r="K873" t="str">
            <v>-</v>
          </cell>
          <cell r="L873" t="str">
            <v>-</v>
          </cell>
          <cell r="M873" t="str">
            <v>-</v>
          </cell>
          <cell r="O873">
            <v>42056</v>
          </cell>
          <cell r="P873">
            <v>24.93</v>
          </cell>
          <cell r="Q873">
            <v>25.99</v>
          </cell>
          <cell r="R873">
            <v>26.95</v>
          </cell>
          <cell r="S873">
            <v>27.32</v>
          </cell>
          <cell r="T873">
            <v>27.68</v>
          </cell>
          <cell r="U873">
            <v>28.35</v>
          </cell>
          <cell r="V873" t="str">
            <v>-</v>
          </cell>
          <cell r="AC873">
            <v>31.465245901639342</v>
          </cell>
          <cell r="AD873">
            <v>32.438584474885843</v>
          </cell>
          <cell r="AE873">
            <v>33.219041095890411</v>
          </cell>
          <cell r="AF873">
            <v>33.430684931506846</v>
          </cell>
          <cell r="AG873">
            <v>33.962222222222223</v>
          </cell>
          <cell r="AH873">
            <v>34.358401826484013</v>
          </cell>
          <cell r="AI873" t="str">
            <v>-</v>
          </cell>
        </row>
        <row r="874">
          <cell r="B874">
            <v>42055</v>
          </cell>
          <cell r="C874">
            <v>39</v>
          </cell>
          <cell r="D874">
            <v>39.89</v>
          </cell>
          <cell r="E874">
            <v>40.409999999999997</v>
          </cell>
          <cell r="F874">
            <v>40.44</v>
          </cell>
          <cell r="G874">
            <v>41.1</v>
          </cell>
          <cell r="H874">
            <v>41.2</v>
          </cell>
          <cell r="I874" t="str">
            <v>-</v>
          </cell>
          <cell r="J874" t="str">
            <v>-</v>
          </cell>
          <cell r="K874" t="str">
            <v>-</v>
          </cell>
          <cell r="L874" t="str">
            <v>-</v>
          </cell>
          <cell r="M874" t="str">
            <v>-</v>
          </cell>
          <cell r="O874">
            <v>42055</v>
          </cell>
          <cell r="P874">
            <v>24.93</v>
          </cell>
          <cell r="Q874">
            <v>25.99</v>
          </cell>
          <cell r="R874">
            <v>26.95</v>
          </cell>
          <cell r="S874">
            <v>27.32</v>
          </cell>
          <cell r="T874">
            <v>27.68</v>
          </cell>
          <cell r="U874">
            <v>28.35</v>
          </cell>
          <cell r="V874" t="str">
            <v>-</v>
          </cell>
          <cell r="AC874">
            <v>31.465245901639342</v>
          </cell>
          <cell r="AD874">
            <v>32.438584474885843</v>
          </cell>
          <cell r="AE874">
            <v>33.219041095890411</v>
          </cell>
          <cell r="AF874">
            <v>33.430684931506846</v>
          </cell>
          <cell r="AG874">
            <v>33.962222222222223</v>
          </cell>
          <cell r="AH874">
            <v>34.358401826484013</v>
          </cell>
          <cell r="AI874" t="str">
            <v>-</v>
          </cell>
        </row>
        <row r="875">
          <cell r="B875">
            <v>42054</v>
          </cell>
          <cell r="C875">
            <v>37.869999999999997</v>
          </cell>
          <cell r="D875">
            <v>38.81</v>
          </cell>
          <cell r="E875">
            <v>39.39</v>
          </cell>
          <cell r="F875">
            <v>39.42</v>
          </cell>
          <cell r="G875">
            <v>40</v>
          </cell>
          <cell r="H875">
            <v>40.1</v>
          </cell>
          <cell r="I875" t="str">
            <v>-</v>
          </cell>
          <cell r="J875" t="str">
            <v>-</v>
          </cell>
          <cell r="K875" t="str">
            <v>-</v>
          </cell>
          <cell r="L875" t="str">
            <v>-</v>
          </cell>
          <cell r="M875" t="str">
            <v>-</v>
          </cell>
          <cell r="O875">
            <v>42054</v>
          </cell>
          <cell r="P875">
            <v>24.88</v>
          </cell>
          <cell r="Q875">
            <v>25.55</v>
          </cell>
          <cell r="R875">
            <v>26.48</v>
          </cell>
          <cell r="S875">
            <v>26.84</v>
          </cell>
          <cell r="T875">
            <v>27.16</v>
          </cell>
          <cell r="U875">
            <v>27.82</v>
          </cell>
          <cell r="V875" t="str">
            <v>-</v>
          </cell>
          <cell r="AC875">
            <v>30.913606557377047</v>
          </cell>
          <cell r="AD875">
            <v>31.701671232876713</v>
          </cell>
          <cell r="AE875">
            <v>32.492876712328773</v>
          </cell>
          <cell r="AF875">
            <v>32.699178082191779</v>
          </cell>
          <cell r="AG875">
            <v>33.170710382513661</v>
          </cell>
          <cell r="AH875">
            <v>33.561881278538813</v>
          </cell>
          <cell r="AI875" t="str">
            <v>-</v>
          </cell>
        </row>
        <row r="876">
          <cell r="B876">
            <v>42053</v>
          </cell>
          <cell r="C876">
            <v>38.32</v>
          </cell>
          <cell r="D876">
            <v>39.340000000000003</v>
          </cell>
          <cell r="E876">
            <v>39.83</v>
          </cell>
          <cell r="F876">
            <v>39.950000000000003</v>
          </cell>
          <cell r="G876">
            <v>40.590000000000003</v>
          </cell>
          <cell r="H876">
            <v>40.79</v>
          </cell>
          <cell r="I876" t="str">
            <v>-</v>
          </cell>
          <cell r="J876" t="str">
            <v>-</v>
          </cell>
          <cell r="K876" t="str">
            <v>-</v>
          </cell>
          <cell r="L876" t="str">
            <v>-</v>
          </cell>
          <cell r="M876" t="str">
            <v>-</v>
          </cell>
          <cell r="O876">
            <v>42053</v>
          </cell>
          <cell r="P876">
            <v>25.03</v>
          </cell>
          <cell r="Q876">
            <v>25.62</v>
          </cell>
          <cell r="R876">
            <v>26.6</v>
          </cell>
          <cell r="S876">
            <v>27</v>
          </cell>
          <cell r="T876">
            <v>27.33</v>
          </cell>
          <cell r="U876">
            <v>28.07</v>
          </cell>
          <cell r="V876" t="str">
            <v>-</v>
          </cell>
          <cell r="AC876">
            <v>31.202950819672136</v>
          </cell>
          <cell r="AD876">
            <v>31.985077625570778</v>
          </cell>
          <cell r="AE876">
            <v>32.761917808219181</v>
          </cell>
          <cell r="AF876">
            <v>33.031506849315072</v>
          </cell>
          <cell r="AG876">
            <v>33.537322404371587</v>
          </cell>
          <cell r="AH876">
            <v>34.017616438356164</v>
          </cell>
          <cell r="AI876" t="str">
            <v>-</v>
          </cell>
        </row>
        <row r="877">
          <cell r="B877">
            <v>42052</v>
          </cell>
          <cell r="C877">
            <v>38.4</v>
          </cell>
          <cell r="D877">
            <v>39.19</v>
          </cell>
          <cell r="E877">
            <v>39.479999999999997</v>
          </cell>
          <cell r="F877">
            <v>39.58</v>
          </cell>
          <cell r="G877">
            <v>40.270000000000003</v>
          </cell>
          <cell r="H877">
            <v>40.409999999999997</v>
          </cell>
          <cell r="I877" t="str">
            <v>-</v>
          </cell>
          <cell r="J877" t="str">
            <v>-</v>
          </cell>
          <cell r="K877" t="str">
            <v>-</v>
          </cell>
          <cell r="L877" t="str">
            <v>-</v>
          </cell>
          <cell r="M877" t="str">
            <v>-</v>
          </cell>
          <cell r="O877">
            <v>42052</v>
          </cell>
          <cell r="P877">
            <v>25.51</v>
          </cell>
          <cell r="Q877">
            <v>25.62</v>
          </cell>
          <cell r="R877">
            <v>26.47</v>
          </cell>
          <cell r="S877">
            <v>26.85</v>
          </cell>
          <cell r="T877">
            <v>27.22</v>
          </cell>
          <cell r="U877">
            <v>27.91</v>
          </cell>
          <cell r="V877" t="str">
            <v>-</v>
          </cell>
          <cell r="AC877">
            <v>31.497158469945358</v>
          </cell>
          <cell r="AD877">
            <v>31.915488584474886</v>
          </cell>
          <cell r="AE877">
            <v>32.529452054794518</v>
          </cell>
          <cell r="AF877">
            <v>32.779041095890413</v>
          </cell>
          <cell r="AG877">
            <v>33.329016393442622</v>
          </cell>
          <cell r="AH877">
            <v>33.754748858447485</v>
          </cell>
          <cell r="AI877" t="str">
            <v>-</v>
          </cell>
        </row>
        <row r="878">
          <cell r="B878">
            <v>42051</v>
          </cell>
          <cell r="C878">
            <v>38.17</v>
          </cell>
          <cell r="D878">
            <v>39.18</v>
          </cell>
          <cell r="E878">
            <v>39.69</v>
          </cell>
          <cell r="F878">
            <v>39.75</v>
          </cell>
          <cell r="G878">
            <v>40.36</v>
          </cell>
          <cell r="H878">
            <v>40.479999999999997</v>
          </cell>
          <cell r="I878" t="str">
            <v>-</v>
          </cell>
          <cell r="J878" t="str">
            <v>-</v>
          </cell>
          <cell r="K878" t="str">
            <v>-</v>
          </cell>
          <cell r="L878" t="str">
            <v>-</v>
          </cell>
          <cell r="M878" t="str">
            <v>-</v>
          </cell>
          <cell r="O878">
            <v>42051</v>
          </cell>
          <cell r="P878">
            <v>25.26</v>
          </cell>
          <cell r="Q878">
            <v>25.45</v>
          </cell>
          <cell r="R878">
            <v>26.45</v>
          </cell>
          <cell r="S878">
            <v>26.83</v>
          </cell>
          <cell r="T878">
            <v>27.13</v>
          </cell>
          <cell r="U878">
            <v>27.82</v>
          </cell>
          <cell r="V878" t="str">
            <v>-</v>
          </cell>
          <cell r="AC878">
            <v>31.256448087431696</v>
          </cell>
          <cell r="AD878">
            <v>31.819716894977166</v>
          </cell>
          <cell r="AE878">
            <v>32.616575342465751</v>
          </cell>
          <cell r="AF878">
            <v>32.847534246575343</v>
          </cell>
          <cell r="AG878">
            <v>33.323278688524589</v>
          </cell>
          <cell r="AH878">
            <v>33.739561643835614</v>
          </cell>
          <cell r="AI878" t="str">
            <v>-</v>
          </cell>
        </row>
        <row r="879">
          <cell r="B879">
            <v>42050</v>
          </cell>
          <cell r="C879">
            <v>38.17</v>
          </cell>
          <cell r="D879">
            <v>39.18</v>
          </cell>
          <cell r="E879">
            <v>39.69</v>
          </cell>
          <cell r="F879">
            <v>39.75</v>
          </cell>
          <cell r="G879">
            <v>40.36</v>
          </cell>
          <cell r="H879">
            <v>40.479999999999997</v>
          </cell>
          <cell r="I879" t="str">
            <v>-</v>
          </cell>
          <cell r="J879" t="str">
            <v>-</v>
          </cell>
          <cell r="K879" t="str">
            <v>-</v>
          </cell>
          <cell r="L879" t="str">
            <v>-</v>
          </cell>
          <cell r="M879" t="str">
            <v>-</v>
          </cell>
          <cell r="O879">
            <v>42050</v>
          </cell>
          <cell r="P879">
            <v>25.26</v>
          </cell>
          <cell r="Q879">
            <v>25.45</v>
          </cell>
          <cell r="R879">
            <v>26.45</v>
          </cell>
          <cell r="S879">
            <v>26.83</v>
          </cell>
          <cell r="T879">
            <v>27.13</v>
          </cell>
          <cell r="U879">
            <v>27.82</v>
          </cell>
          <cell r="V879" t="str">
            <v>-</v>
          </cell>
          <cell r="AC879">
            <v>31.256448087431696</v>
          </cell>
          <cell r="AD879">
            <v>31.819716894977166</v>
          </cell>
          <cell r="AE879">
            <v>32.616575342465751</v>
          </cell>
          <cell r="AF879">
            <v>32.847534246575343</v>
          </cell>
          <cell r="AG879">
            <v>33.323278688524589</v>
          </cell>
          <cell r="AH879">
            <v>33.739561643835614</v>
          </cell>
          <cell r="AI879" t="str">
            <v>-</v>
          </cell>
        </row>
        <row r="880">
          <cell r="B880">
            <v>42049</v>
          </cell>
          <cell r="C880">
            <v>38.17</v>
          </cell>
          <cell r="D880">
            <v>39.18</v>
          </cell>
          <cell r="E880">
            <v>39.69</v>
          </cell>
          <cell r="F880">
            <v>39.75</v>
          </cell>
          <cell r="G880">
            <v>40.36</v>
          </cell>
          <cell r="H880">
            <v>40.479999999999997</v>
          </cell>
          <cell r="I880" t="str">
            <v>-</v>
          </cell>
          <cell r="J880" t="str">
            <v>-</v>
          </cell>
          <cell r="K880" t="str">
            <v>-</v>
          </cell>
          <cell r="L880" t="str">
            <v>-</v>
          </cell>
          <cell r="M880" t="str">
            <v>-</v>
          </cell>
          <cell r="O880">
            <v>42049</v>
          </cell>
          <cell r="P880">
            <v>25.26</v>
          </cell>
          <cell r="Q880">
            <v>25.45</v>
          </cell>
          <cell r="R880">
            <v>26.45</v>
          </cell>
          <cell r="S880">
            <v>26.83</v>
          </cell>
          <cell r="T880">
            <v>27.13</v>
          </cell>
          <cell r="U880">
            <v>27.82</v>
          </cell>
          <cell r="V880" t="str">
            <v>-</v>
          </cell>
          <cell r="AC880">
            <v>31.256448087431696</v>
          </cell>
          <cell r="AD880">
            <v>31.819716894977166</v>
          </cell>
          <cell r="AE880">
            <v>32.616575342465751</v>
          </cell>
          <cell r="AF880">
            <v>32.847534246575343</v>
          </cell>
          <cell r="AG880">
            <v>33.323278688524589</v>
          </cell>
          <cell r="AH880">
            <v>33.739561643835614</v>
          </cell>
          <cell r="AI880" t="str">
            <v>-</v>
          </cell>
        </row>
        <row r="881">
          <cell r="B881">
            <v>42048</v>
          </cell>
          <cell r="C881">
            <v>38.17</v>
          </cell>
          <cell r="D881">
            <v>39.18</v>
          </cell>
          <cell r="E881">
            <v>39.69</v>
          </cell>
          <cell r="F881">
            <v>39.75</v>
          </cell>
          <cell r="G881">
            <v>40.36</v>
          </cell>
          <cell r="H881">
            <v>40.479999999999997</v>
          </cell>
          <cell r="I881" t="str">
            <v>-</v>
          </cell>
          <cell r="J881" t="str">
            <v>-</v>
          </cell>
          <cell r="K881" t="str">
            <v>-</v>
          </cell>
          <cell r="L881" t="str">
            <v>-</v>
          </cell>
          <cell r="M881" t="str">
            <v>-</v>
          </cell>
          <cell r="O881">
            <v>42048</v>
          </cell>
          <cell r="P881">
            <v>25.26</v>
          </cell>
          <cell r="Q881">
            <v>25.45</v>
          </cell>
          <cell r="R881">
            <v>26.45</v>
          </cell>
          <cell r="S881">
            <v>26.83</v>
          </cell>
          <cell r="T881">
            <v>27.13</v>
          </cell>
          <cell r="U881">
            <v>27.82</v>
          </cell>
          <cell r="V881" t="str">
            <v>-</v>
          </cell>
          <cell r="AC881">
            <v>31.256448087431696</v>
          </cell>
          <cell r="AD881">
            <v>31.819716894977166</v>
          </cell>
          <cell r="AE881">
            <v>32.616575342465751</v>
          </cell>
          <cell r="AF881">
            <v>32.847534246575343</v>
          </cell>
          <cell r="AG881">
            <v>33.323278688524589</v>
          </cell>
          <cell r="AH881">
            <v>33.739561643835614</v>
          </cell>
          <cell r="AI881" t="str">
            <v>-</v>
          </cell>
        </row>
        <row r="882">
          <cell r="B882">
            <v>42047</v>
          </cell>
          <cell r="C882">
            <v>37.31</v>
          </cell>
          <cell r="D882">
            <v>39.25</v>
          </cell>
          <cell r="E882">
            <v>39.24</v>
          </cell>
          <cell r="F882">
            <v>39.299999999999997</v>
          </cell>
          <cell r="G882">
            <v>39.909999999999997</v>
          </cell>
          <cell r="H882">
            <v>40.01</v>
          </cell>
          <cell r="I882" t="str">
            <v>-</v>
          </cell>
          <cell r="J882" t="str">
            <v>-</v>
          </cell>
          <cell r="K882" t="str">
            <v>-</v>
          </cell>
          <cell r="L882" t="str">
            <v>-</v>
          </cell>
          <cell r="M882" t="str">
            <v>-</v>
          </cell>
          <cell r="O882">
            <v>42047</v>
          </cell>
          <cell r="P882">
            <v>24.45</v>
          </cell>
          <cell r="Q882">
            <v>24.86</v>
          </cell>
          <cell r="R882">
            <v>25.91</v>
          </cell>
          <cell r="S882">
            <v>26.27</v>
          </cell>
          <cell r="T882">
            <v>26.58</v>
          </cell>
          <cell r="U882">
            <v>27.24</v>
          </cell>
          <cell r="V882" t="str">
            <v>-</v>
          </cell>
          <cell r="AC882">
            <v>30.423224043715852</v>
          </cell>
          <cell r="AD882">
            <v>31.535908675799085</v>
          </cell>
          <cell r="AE882">
            <v>32.118493150684934</v>
          </cell>
          <cell r="AF882">
            <v>32.338767123287667</v>
          </cell>
          <cell r="AG882">
            <v>32.820091074681237</v>
          </cell>
          <cell r="AH882">
            <v>33.210995433789947</v>
          </cell>
          <cell r="AI882" t="str">
            <v>-</v>
          </cell>
        </row>
        <row r="883">
          <cell r="B883">
            <v>42046</v>
          </cell>
          <cell r="C883">
            <v>37.74</v>
          </cell>
          <cell r="D883">
            <v>38.51</v>
          </cell>
          <cell r="E883">
            <v>38.9</v>
          </cell>
          <cell r="F883">
            <v>38.880000000000003</v>
          </cell>
          <cell r="G883">
            <v>39.4</v>
          </cell>
          <cell r="H883">
            <v>39.49</v>
          </cell>
          <cell r="I883" t="str">
            <v>-</v>
          </cell>
          <cell r="J883" t="str">
            <v>-</v>
          </cell>
          <cell r="K883" t="str">
            <v>-</v>
          </cell>
          <cell r="L883" t="str">
            <v>-</v>
          </cell>
          <cell r="M883" t="str">
            <v>-</v>
          </cell>
          <cell r="O883">
            <v>42046</v>
          </cell>
          <cell r="P883">
            <v>24.79</v>
          </cell>
          <cell r="Q883">
            <v>25.65</v>
          </cell>
          <cell r="R883">
            <v>26.05</v>
          </cell>
          <cell r="S883">
            <v>26.34</v>
          </cell>
          <cell r="T883">
            <v>26.6</v>
          </cell>
          <cell r="U883">
            <v>27.26</v>
          </cell>
          <cell r="V883" t="str">
            <v>-</v>
          </cell>
          <cell r="AC883">
            <v>30.805027322404371</v>
          </cell>
          <cell r="AD883">
            <v>31.616100456621002</v>
          </cell>
          <cell r="AE883">
            <v>32.034931506849318</v>
          </cell>
          <cell r="AF883">
            <v>32.180547945205483</v>
          </cell>
          <cell r="AG883">
            <v>32.591985428051004</v>
          </cell>
          <cell r="AH883">
            <v>32.97850228310503</v>
          </cell>
          <cell r="AI883" t="str">
            <v>-</v>
          </cell>
        </row>
        <row r="884">
          <cell r="B884">
            <v>42045</v>
          </cell>
          <cell r="C884">
            <v>35.19</v>
          </cell>
          <cell r="D884">
            <v>36.11</v>
          </cell>
          <cell r="E884">
            <v>36.4</v>
          </cell>
          <cell r="F884">
            <v>36.44</v>
          </cell>
          <cell r="G884">
            <v>37</v>
          </cell>
          <cell r="H884">
            <v>37.090000000000003</v>
          </cell>
          <cell r="I884" t="str">
            <v>-</v>
          </cell>
          <cell r="J884" t="str">
            <v>-</v>
          </cell>
          <cell r="K884" t="str">
            <v>-</v>
          </cell>
          <cell r="L884" t="str">
            <v>-</v>
          </cell>
          <cell r="M884" t="str">
            <v>-</v>
          </cell>
          <cell r="O884">
            <v>42045</v>
          </cell>
          <cell r="P884">
            <v>22.32</v>
          </cell>
          <cell r="Q884">
            <v>23.21</v>
          </cell>
          <cell r="R884">
            <v>23.65</v>
          </cell>
          <cell r="S884">
            <v>23.98</v>
          </cell>
          <cell r="T884">
            <v>24.27</v>
          </cell>
          <cell r="U884">
            <v>24.88</v>
          </cell>
          <cell r="V884" t="str">
            <v>-</v>
          </cell>
          <cell r="AC884">
            <v>28.297868852459015</v>
          </cell>
          <cell r="AD884">
            <v>29.194657534246577</v>
          </cell>
          <cell r="AE884">
            <v>29.588356164383562</v>
          </cell>
          <cell r="AF884">
            <v>29.783287671232873</v>
          </cell>
          <cell r="AG884">
            <v>30.229216757741348</v>
          </cell>
          <cell r="AH884">
            <v>30.589150684931511</v>
          </cell>
          <cell r="AI884" t="str">
            <v>-</v>
          </cell>
        </row>
        <row r="885">
          <cell r="B885">
            <v>42044</v>
          </cell>
          <cell r="C885">
            <v>37.17</v>
          </cell>
          <cell r="D885">
            <v>38.21</v>
          </cell>
          <cell r="E885">
            <v>38.6</v>
          </cell>
          <cell r="F885">
            <v>38.58</v>
          </cell>
          <cell r="G885">
            <v>39.229999999999997</v>
          </cell>
          <cell r="H885">
            <v>39.39</v>
          </cell>
          <cell r="I885" t="str">
            <v>-</v>
          </cell>
          <cell r="J885" t="str">
            <v>-</v>
          </cell>
          <cell r="K885" t="str">
            <v>-</v>
          </cell>
          <cell r="L885" t="str">
            <v>-</v>
          </cell>
          <cell r="M885" t="str">
            <v>-</v>
          </cell>
          <cell r="O885">
            <v>42044</v>
          </cell>
          <cell r="P885">
            <v>24.14</v>
          </cell>
          <cell r="Q885">
            <v>25.47</v>
          </cell>
          <cell r="R885">
            <v>26.01</v>
          </cell>
          <cell r="S885">
            <v>26.32</v>
          </cell>
          <cell r="T885">
            <v>26.66</v>
          </cell>
          <cell r="U885">
            <v>27.37</v>
          </cell>
          <cell r="V885" t="str">
            <v>-</v>
          </cell>
          <cell r="AC885">
            <v>30.192185792349729</v>
          </cell>
          <cell r="AD885">
            <v>31.380429223744294</v>
          </cell>
          <cell r="AE885">
            <v>31.873835616438356</v>
          </cell>
          <cell r="AF885">
            <v>32.030136986301372</v>
          </cell>
          <cell r="AG885">
            <v>32.544316939890706</v>
          </cell>
          <cell r="AH885">
            <v>32.990310502283101</v>
          </cell>
          <cell r="AI885" t="str">
            <v>-</v>
          </cell>
        </row>
        <row r="886">
          <cell r="B886">
            <v>42043</v>
          </cell>
          <cell r="C886">
            <v>36.869999999999997</v>
          </cell>
          <cell r="D886">
            <v>38.11</v>
          </cell>
          <cell r="E886">
            <v>38.549999999999997</v>
          </cell>
          <cell r="F886">
            <v>38.69</v>
          </cell>
          <cell r="G886">
            <v>39.39</v>
          </cell>
          <cell r="H886">
            <v>39.49</v>
          </cell>
          <cell r="I886" t="str">
            <v>-</v>
          </cell>
          <cell r="J886" t="str">
            <v>-</v>
          </cell>
          <cell r="K886" t="str">
            <v>-</v>
          </cell>
          <cell r="L886" t="str">
            <v>-</v>
          </cell>
          <cell r="M886" t="str">
            <v>-</v>
          </cell>
          <cell r="O886">
            <v>42043</v>
          </cell>
          <cell r="P886">
            <v>23.97</v>
          </cell>
          <cell r="Q886">
            <v>25.45</v>
          </cell>
          <cell r="R886">
            <v>26.02</v>
          </cell>
          <cell r="S886">
            <v>26.44</v>
          </cell>
          <cell r="T886">
            <v>26.82</v>
          </cell>
          <cell r="U886">
            <v>27.5</v>
          </cell>
          <cell r="V886" t="str">
            <v>-</v>
          </cell>
          <cell r="AC886">
            <v>29.961803278688521</v>
          </cell>
          <cell r="AD886">
            <v>31.323315068493148</v>
          </cell>
          <cell r="AE886">
            <v>31.855890410958903</v>
          </cell>
          <cell r="AF886">
            <v>32.145479452054801</v>
          </cell>
          <cell r="AG886">
            <v>32.70431693989071</v>
          </cell>
          <cell r="AH886">
            <v>33.106283105022833</v>
          </cell>
          <cell r="AI886" t="str">
            <v>-</v>
          </cell>
        </row>
        <row r="887">
          <cell r="B887">
            <v>42042</v>
          </cell>
          <cell r="C887">
            <v>36.869999999999997</v>
          </cell>
          <cell r="D887">
            <v>38.11</v>
          </cell>
          <cell r="E887">
            <v>38.549999999999997</v>
          </cell>
          <cell r="F887">
            <v>38.69</v>
          </cell>
          <cell r="G887">
            <v>39.39</v>
          </cell>
          <cell r="H887">
            <v>39.49</v>
          </cell>
          <cell r="I887" t="str">
            <v>-</v>
          </cell>
          <cell r="J887" t="str">
            <v>-</v>
          </cell>
          <cell r="K887" t="str">
            <v>-</v>
          </cell>
          <cell r="L887" t="str">
            <v>-</v>
          </cell>
          <cell r="M887" t="str">
            <v>-</v>
          </cell>
          <cell r="O887">
            <v>42042</v>
          </cell>
          <cell r="P887">
            <v>23.97</v>
          </cell>
          <cell r="Q887">
            <v>25.45</v>
          </cell>
          <cell r="R887">
            <v>26.02</v>
          </cell>
          <cell r="S887">
            <v>26.44</v>
          </cell>
          <cell r="T887">
            <v>26.82</v>
          </cell>
          <cell r="U887">
            <v>27.5</v>
          </cell>
          <cell r="V887" t="str">
            <v>-</v>
          </cell>
          <cell r="AC887">
            <v>29.961803278688521</v>
          </cell>
          <cell r="AD887">
            <v>31.323315068493148</v>
          </cell>
          <cell r="AE887">
            <v>31.855890410958903</v>
          </cell>
          <cell r="AF887">
            <v>32.145479452054801</v>
          </cell>
          <cell r="AG887">
            <v>32.70431693989071</v>
          </cell>
          <cell r="AH887">
            <v>33.106283105022833</v>
          </cell>
          <cell r="AI887" t="str">
            <v>-</v>
          </cell>
        </row>
        <row r="888">
          <cell r="B888">
            <v>42041</v>
          </cell>
          <cell r="C888">
            <v>36.869999999999997</v>
          </cell>
          <cell r="D888">
            <v>38.11</v>
          </cell>
          <cell r="E888">
            <v>38.549999999999997</v>
          </cell>
          <cell r="F888">
            <v>38.69</v>
          </cell>
          <cell r="G888">
            <v>39.39</v>
          </cell>
          <cell r="H888">
            <v>39.49</v>
          </cell>
          <cell r="I888" t="str">
            <v>-</v>
          </cell>
          <cell r="J888" t="str">
            <v>-</v>
          </cell>
          <cell r="K888" t="str">
            <v>-</v>
          </cell>
          <cell r="L888" t="str">
            <v>-</v>
          </cell>
          <cell r="M888" t="str">
            <v>-</v>
          </cell>
          <cell r="O888">
            <v>42041</v>
          </cell>
          <cell r="P888">
            <v>23.97</v>
          </cell>
          <cell r="Q888">
            <v>25.45</v>
          </cell>
          <cell r="R888">
            <v>26.02</v>
          </cell>
          <cell r="S888">
            <v>26.44</v>
          </cell>
          <cell r="T888">
            <v>26.82</v>
          </cell>
          <cell r="U888">
            <v>27.5</v>
          </cell>
          <cell r="V888" t="str">
            <v>-</v>
          </cell>
          <cell r="AC888">
            <v>29.961803278688521</v>
          </cell>
          <cell r="AD888">
            <v>31.323315068493148</v>
          </cell>
          <cell r="AE888">
            <v>31.855890410958903</v>
          </cell>
          <cell r="AF888">
            <v>32.145479452054801</v>
          </cell>
          <cell r="AG888">
            <v>32.70431693989071</v>
          </cell>
          <cell r="AH888">
            <v>33.106283105022833</v>
          </cell>
          <cell r="AI888" t="str">
            <v>-</v>
          </cell>
        </row>
        <row r="889">
          <cell r="B889">
            <v>42040</v>
          </cell>
          <cell r="C889">
            <v>36.94</v>
          </cell>
          <cell r="D889">
            <v>37.979999999999997</v>
          </cell>
          <cell r="E889">
            <v>38.159999999999997</v>
          </cell>
          <cell r="F889">
            <v>38.03</v>
          </cell>
          <cell r="G889">
            <v>38.49</v>
          </cell>
          <cell r="H889">
            <v>38.549999999999997</v>
          </cell>
          <cell r="I889" t="str">
            <v>-</v>
          </cell>
          <cell r="J889" t="str">
            <v>-</v>
          </cell>
          <cell r="K889" t="str">
            <v>-</v>
          </cell>
          <cell r="L889" t="str">
            <v>-</v>
          </cell>
          <cell r="M889" t="str">
            <v>-</v>
          </cell>
          <cell r="O889">
            <v>42040</v>
          </cell>
          <cell r="P889">
            <v>23.94</v>
          </cell>
          <cell r="Q889">
            <v>25.42</v>
          </cell>
          <cell r="R889">
            <v>25.91</v>
          </cell>
          <cell r="S889">
            <v>26.15</v>
          </cell>
          <cell r="T889">
            <v>26.36</v>
          </cell>
          <cell r="U889">
            <v>26.99</v>
          </cell>
          <cell r="V889" t="str">
            <v>-</v>
          </cell>
          <cell r="AC889">
            <v>29.978251366120215</v>
          </cell>
          <cell r="AD889">
            <v>31.246922374429229</v>
          </cell>
          <cell r="AE889">
            <v>31.615479452054792</v>
          </cell>
          <cell r="AF889">
            <v>31.683150684931508</v>
          </cell>
          <cell r="AG889">
            <v>32.038342440801458</v>
          </cell>
          <cell r="AH889">
            <v>32.395223744292231</v>
          </cell>
          <cell r="AI889" t="str">
            <v>-</v>
          </cell>
        </row>
        <row r="890">
          <cell r="B890">
            <v>42039</v>
          </cell>
          <cell r="C890">
            <v>36.979999999999997</v>
          </cell>
          <cell r="D890">
            <v>38.07</v>
          </cell>
          <cell r="E890">
            <v>38.130000000000003</v>
          </cell>
          <cell r="F890">
            <v>38.57</v>
          </cell>
          <cell r="G890">
            <v>39.26</v>
          </cell>
          <cell r="H890">
            <v>39.44</v>
          </cell>
          <cell r="I890" t="str">
            <v>-</v>
          </cell>
          <cell r="J890" t="str">
            <v>-</v>
          </cell>
          <cell r="K890" t="str">
            <v>-</v>
          </cell>
          <cell r="L890" t="str">
            <v>-</v>
          </cell>
          <cell r="M890" t="str">
            <v>-</v>
          </cell>
          <cell r="O890">
            <v>42039</v>
          </cell>
          <cell r="P890">
            <v>24.8</v>
          </cell>
          <cell r="Q890">
            <v>26.39</v>
          </cell>
          <cell r="R890">
            <v>27.01</v>
          </cell>
          <cell r="S890">
            <v>27.46</v>
          </cell>
          <cell r="T890">
            <v>27.84</v>
          </cell>
          <cell r="U890">
            <v>28.6</v>
          </cell>
          <cell r="V890" t="str">
            <v>-</v>
          </cell>
          <cell r="AC890">
            <v>30.457377049180327</v>
          </cell>
          <cell r="AD890">
            <v>31.808666666666671</v>
          </cell>
          <cell r="AE890">
            <v>32.189178082191781</v>
          </cell>
          <cell r="AF890">
            <v>32.634520547945208</v>
          </cell>
          <cell r="AG890">
            <v>33.185974499089248</v>
          </cell>
          <cell r="AH890">
            <v>33.668566210045661</v>
          </cell>
          <cell r="AI890" t="str">
            <v>-</v>
          </cell>
        </row>
        <row r="891">
          <cell r="B891">
            <v>42038</v>
          </cell>
          <cell r="C891">
            <v>37.08</v>
          </cell>
          <cell r="D891">
            <v>37.76</v>
          </cell>
          <cell r="E891">
            <v>37.729999999999997</v>
          </cell>
          <cell r="F891">
            <v>38.020000000000003</v>
          </cell>
          <cell r="G891">
            <v>38.58</v>
          </cell>
          <cell r="H891">
            <v>38.68</v>
          </cell>
          <cell r="I891" t="str">
            <v>-</v>
          </cell>
          <cell r="J891" t="str">
            <v>-</v>
          </cell>
          <cell r="K891" t="str">
            <v>-</v>
          </cell>
          <cell r="L891" t="str">
            <v>-</v>
          </cell>
          <cell r="M891" t="str">
            <v>-</v>
          </cell>
          <cell r="O891">
            <v>42038</v>
          </cell>
          <cell r="P891">
            <v>23.97</v>
          </cell>
          <cell r="Q891">
            <v>25.26</v>
          </cell>
          <cell r="R891">
            <v>25.77</v>
          </cell>
          <cell r="S891">
            <v>26.1</v>
          </cell>
          <cell r="T891">
            <v>26.38</v>
          </cell>
          <cell r="U891">
            <v>27.05</v>
          </cell>
          <cell r="V891" t="str">
            <v>-</v>
          </cell>
          <cell r="AC891">
            <v>30.059344262295077</v>
          </cell>
          <cell r="AD891">
            <v>31.059086757990865</v>
          </cell>
          <cell r="AE891">
            <v>31.340410958904108</v>
          </cell>
          <cell r="AF891">
            <v>31.651780821917807</v>
          </cell>
          <cell r="AG891">
            <v>32.091111111111111</v>
          </cell>
          <cell r="AH891">
            <v>32.487954337899538</v>
          </cell>
          <cell r="AI891" t="str">
            <v>-</v>
          </cell>
        </row>
        <row r="892">
          <cell r="B892">
            <v>42037</v>
          </cell>
          <cell r="C892">
            <v>36.630000000000003</v>
          </cell>
          <cell r="D892">
            <v>37.39</v>
          </cell>
          <cell r="E892">
            <v>37.340000000000003</v>
          </cell>
          <cell r="F892">
            <v>37.68</v>
          </cell>
          <cell r="G892">
            <v>38.29</v>
          </cell>
          <cell r="H892">
            <v>38.409999999999997</v>
          </cell>
          <cell r="I892" t="str">
            <v>-</v>
          </cell>
          <cell r="J892" t="str">
            <v>-</v>
          </cell>
          <cell r="K892" t="str">
            <v>-</v>
          </cell>
          <cell r="L892" t="str">
            <v>-</v>
          </cell>
          <cell r="M892" t="str">
            <v>-</v>
          </cell>
          <cell r="O892">
            <v>42037</v>
          </cell>
          <cell r="P892">
            <v>23.67</v>
          </cell>
          <cell r="Q892">
            <v>24.94</v>
          </cell>
          <cell r="R892">
            <v>25.42</v>
          </cell>
          <cell r="S892">
            <v>25.79</v>
          </cell>
          <cell r="T892">
            <v>26.11</v>
          </cell>
          <cell r="U892">
            <v>26.78</v>
          </cell>
          <cell r="V892" t="str">
            <v>-</v>
          </cell>
          <cell r="AC892">
            <v>29.689672131147542</v>
          </cell>
          <cell r="AD892">
            <v>30.715890410958906</v>
          </cell>
          <cell r="AE892">
            <v>30.971780821917815</v>
          </cell>
          <cell r="AF892">
            <v>31.327808219178081</v>
          </cell>
          <cell r="AG892">
            <v>31.811748633879784</v>
          </cell>
          <cell r="AH892">
            <v>32.217954337899542</v>
          </cell>
          <cell r="AI892" t="str">
            <v>-</v>
          </cell>
        </row>
        <row r="893">
          <cell r="B893">
            <v>42036</v>
          </cell>
          <cell r="C893">
            <v>36.82</v>
          </cell>
          <cell r="D893">
            <v>38.03</v>
          </cell>
          <cell r="E893">
            <v>38.119999999999997</v>
          </cell>
          <cell r="F893">
            <v>38.549999999999997</v>
          </cell>
          <cell r="G893">
            <v>39.17</v>
          </cell>
          <cell r="H893">
            <v>39.28</v>
          </cell>
          <cell r="I893" t="str">
            <v>-</v>
          </cell>
          <cell r="J893" t="str">
            <v>-</v>
          </cell>
          <cell r="K893" t="str">
            <v>-</v>
          </cell>
          <cell r="L893" t="str">
            <v>-</v>
          </cell>
          <cell r="M893" t="str">
            <v>-</v>
          </cell>
          <cell r="O893">
            <v>42036</v>
          </cell>
          <cell r="P893">
            <v>23.76</v>
          </cell>
          <cell r="Q893">
            <v>25.22</v>
          </cell>
          <cell r="R893">
            <v>25.72</v>
          </cell>
          <cell r="S893">
            <v>26.15</v>
          </cell>
          <cell r="T893">
            <v>26.47</v>
          </cell>
          <cell r="U893">
            <v>27.14</v>
          </cell>
          <cell r="V893" t="str">
            <v>-</v>
          </cell>
          <cell r="AC893">
            <v>29.826120218579238</v>
          </cell>
          <cell r="AD893">
            <v>31.162904109589046</v>
          </cell>
          <cell r="AE893">
            <v>31.495342465753421</v>
          </cell>
          <cell r="AF893">
            <v>31.925342465753424</v>
          </cell>
          <cell r="AG893">
            <v>32.415173041894356</v>
          </cell>
          <cell r="AH893">
            <v>32.816420091324204</v>
          </cell>
          <cell r="AI893" t="str">
            <v>-</v>
          </cell>
        </row>
        <row r="894">
          <cell r="B894">
            <v>42035</v>
          </cell>
          <cell r="C894">
            <v>36.82</v>
          </cell>
          <cell r="D894">
            <v>38.03</v>
          </cell>
          <cell r="E894">
            <v>38.119999999999997</v>
          </cell>
          <cell r="F894">
            <v>38.549999999999997</v>
          </cell>
          <cell r="G894">
            <v>39.17</v>
          </cell>
          <cell r="H894">
            <v>39.28</v>
          </cell>
          <cell r="I894" t="str">
            <v>-</v>
          </cell>
          <cell r="J894" t="str">
            <v>-</v>
          </cell>
          <cell r="K894" t="str">
            <v>-</v>
          </cell>
          <cell r="L894" t="str">
            <v>-</v>
          </cell>
          <cell r="M894" t="str">
            <v>-</v>
          </cell>
          <cell r="O894">
            <v>42035</v>
          </cell>
          <cell r="P894">
            <v>23.76</v>
          </cell>
          <cell r="Q894">
            <v>25.22</v>
          </cell>
          <cell r="R894">
            <v>25.72</v>
          </cell>
          <cell r="S894">
            <v>26.15</v>
          </cell>
          <cell r="T894">
            <v>26.47</v>
          </cell>
          <cell r="U894">
            <v>27.14</v>
          </cell>
          <cell r="V894" t="str">
            <v>-</v>
          </cell>
          <cell r="AC894">
            <v>29.826120218579238</v>
          </cell>
          <cell r="AD894">
            <v>31.162904109589046</v>
          </cell>
          <cell r="AE894">
            <v>31.495342465753421</v>
          </cell>
          <cell r="AF894">
            <v>31.925342465753424</v>
          </cell>
          <cell r="AG894">
            <v>32.415173041894356</v>
          </cell>
          <cell r="AH894">
            <v>32.816420091324204</v>
          </cell>
          <cell r="AI894" t="str">
            <v>-</v>
          </cell>
        </row>
        <row r="895">
          <cell r="B895">
            <v>42034</v>
          </cell>
          <cell r="C895">
            <v>36.82</v>
          </cell>
          <cell r="D895">
            <v>38.03</v>
          </cell>
          <cell r="E895">
            <v>38.119999999999997</v>
          </cell>
          <cell r="F895">
            <v>38.549999999999997</v>
          </cell>
          <cell r="G895">
            <v>39.17</v>
          </cell>
          <cell r="H895">
            <v>39.28</v>
          </cell>
          <cell r="I895" t="str">
            <v>-</v>
          </cell>
          <cell r="J895" t="str">
            <v>-</v>
          </cell>
          <cell r="K895" t="str">
            <v>-</v>
          </cell>
          <cell r="L895" t="str">
            <v>-</v>
          </cell>
          <cell r="M895" t="str">
            <v>-</v>
          </cell>
          <cell r="O895">
            <v>42034</v>
          </cell>
          <cell r="P895">
            <v>23.76</v>
          </cell>
          <cell r="Q895">
            <v>25.22</v>
          </cell>
          <cell r="R895">
            <v>25.72</v>
          </cell>
          <cell r="S895">
            <v>26.15</v>
          </cell>
          <cell r="T895">
            <v>26.47</v>
          </cell>
          <cell r="U895">
            <v>27.14</v>
          </cell>
          <cell r="V895" t="str">
            <v>-</v>
          </cell>
          <cell r="AC895">
            <v>29.826120218579238</v>
          </cell>
          <cell r="AD895">
            <v>31.162904109589046</v>
          </cell>
          <cell r="AE895">
            <v>31.495342465753421</v>
          </cell>
          <cell r="AF895">
            <v>31.925342465753424</v>
          </cell>
          <cell r="AG895">
            <v>32.415173041894356</v>
          </cell>
          <cell r="AH895">
            <v>32.816420091324204</v>
          </cell>
          <cell r="AI895" t="str">
            <v>-</v>
          </cell>
        </row>
        <row r="896">
          <cell r="B896">
            <v>42033</v>
          </cell>
          <cell r="C896">
            <v>36.799999999999997</v>
          </cell>
          <cell r="D896">
            <v>38.17</v>
          </cell>
          <cell r="E896">
            <v>38.28</v>
          </cell>
          <cell r="F896">
            <v>38.65</v>
          </cell>
          <cell r="G896">
            <v>39.369999999999997</v>
          </cell>
          <cell r="H896">
            <v>39.49</v>
          </cell>
          <cell r="I896" t="str">
            <v>-</v>
          </cell>
          <cell r="J896" t="str">
            <v>-</v>
          </cell>
          <cell r="K896" t="str">
            <v>-</v>
          </cell>
          <cell r="L896" t="str">
            <v>-</v>
          </cell>
          <cell r="M896" t="str">
            <v>-</v>
          </cell>
          <cell r="O896">
            <v>42033</v>
          </cell>
          <cell r="P896">
            <v>23.78</v>
          </cell>
          <cell r="Q896">
            <v>25.17</v>
          </cell>
          <cell r="R896">
            <v>25.69</v>
          </cell>
          <cell r="S896">
            <v>26.07</v>
          </cell>
          <cell r="T896">
            <v>26.46</v>
          </cell>
          <cell r="U896">
            <v>27.14</v>
          </cell>
          <cell r="V896" t="str">
            <v>-</v>
          </cell>
          <cell r="AC896">
            <v>29.827540983606557</v>
          </cell>
          <cell r="AD896">
            <v>31.201050228310503</v>
          </cell>
          <cell r="AE896">
            <v>31.553835616438352</v>
          </cell>
          <cell r="AF896">
            <v>31.929178082191779</v>
          </cell>
          <cell r="AG896">
            <v>32.503479052823316</v>
          </cell>
          <cell r="AH896">
            <v>32.914611872146118</v>
          </cell>
          <cell r="AI896" t="str">
            <v>-</v>
          </cell>
        </row>
        <row r="897">
          <cell r="B897">
            <v>42032</v>
          </cell>
          <cell r="C897">
            <v>37.840000000000003</v>
          </cell>
          <cell r="D897">
            <v>38.979999999999997</v>
          </cell>
          <cell r="E897">
            <v>39.159999999999997</v>
          </cell>
          <cell r="F897">
            <v>39.549999999999997</v>
          </cell>
          <cell r="G897">
            <v>40.29</v>
          </cell>
          <cell r="H897">
            <v>40.520000000000003</v>
          </cell>
          <cell r="I897" t="str">
            <v>-</v>
          </cell>
          <cell r="J897" t="str">
            <v>-</v>
          </cell>
          <cell r="K897" t="str">
            <v>-</v>
          </cell>
          <cell r="L897" t="str">
            <v>-</v>
          </cell>
          <cell r="M897" t="str">
            <v>-</v>
          </cell>
          <cell r="O897">
            <v>42032</v>
          </cell>
          <cell r="P897">
            <v>24.38</v>
          </cell>
          <cell r="Q897">
            <v>25.75</v>
          </cell>
          <cell r="R897">
            <v>26.28</v>
          </cell>
          <cell r="S897">
            <v>26.69</v>
          </cell>
          <cell r="T897">
            <v>27.09</v>
          </cell>
          <cell r="U897">
            <v>27.85</v>
          </cell>
          <cell r="V897" t="str">
            <v>-</v>
          </cell>
          <cell r="AC897">
            <v>30.631912568306007</v>
          </cell>
          <cell r="AD897">
            <v>31.887753424657532</v>
          </cell>
          <cell r="AE897">
            <v>32.278904109589043</v>
          </cell>
          <cell r="AF897">
            <v>32.679589041095895</v>
          </cell>
          <cell r="AG897">
            <v>33.269234972677602</v>
          </cell>
          <cell r="AH897">
            <v>33.774237442922377</v>
          </cell>
          <cell r="AI897" t="str">
            <v>-</v>
          </cell>
        </row>
        <row r="898">
          <cell r="B898">
            <v>42031</v>
          </cell>
          <cell r="C898">
            <v>37.49</v>
          </cell>
          <cell r="D898">
            <v>38.06</v>
          </cell>
          <cell r="E898">
            <v>37.93</v>
          </cell>
          <cell r="F898">
            <v>38.14</v>
          </cell>
          <cell r="G898">
            <v>38.75</v>
          </cell>
          <cell r="H898">
            <v>38.85</v>
          </cell>
          <cell r="I898" t="str">
            <v>-</v>
          </cell>
          <cell r="J898" t="str">
            <v>-</v>
          </cell>
          <cell r="K898" t="str">
            <v>-</v>
          </cell>
          <cell r="L898" t="str">
            <v>-</v>
          </cell>
          <cell r="M898" t="str">
            <v>-</v>
          </cell>
          <cell r="O898">
            <v>42031</v>
          </cell>
          <cell r="P898">
            <v>24.3</v>
          </cell>
          <cell r="Q898">
            <v>25.32</v>
          </cell>
          <cell r="R898">
            <v>25.62</v>
          </cell>
          <cell r="S898">
            <v>25.9</v>
          </cell>
          <cell r="T898">
            <v>26.22</v>
          </cell>
          <cell r="U898">
            <v>26.88</v>
          </cell>
          <cell r="V898" t="str">
            <v>-</v>
          </cell>
          <cell r="AC898">
            <v>30.42650273224044</v>
          </cell>
          <cell r="AD898">
            <v>31.230429223744292</v>
          </cell>
          <cell r="AE898">
            <v>31.353424657534248</v>
          </cell>
          <cell r="AF898">
            <v>31.600821917808222</v>
          </cell>
          <cell r="AG898">
            <v>32.085591985428046</v>
          </cell>
          <cell r="AH898">
            <v>32.476931506849311</v>
          </cell>
          <cell r="AI898" t="str">
            <v>-</v>
          </cell>
        </row>
        <row r="899">
          <cell r="B899">
            <v>42030</v>
          </cell>
          <cell r="C899">
            <v>38.479999999999997</v>
          </cell>
          <cell r="D899">
            <v>39.49</v>
          </cell>
          <cell r="E899">
            <v>39.58</v>
          </cell>
          <cell r="F899">
            <v>39.94</v>
          </cell>
          <cell r="G899">
            <v>40.61</v>
          </cell>
          <cell r="H899">
            <v>40.71</v>
          </cell>
          <cell r="I899" t="str">
            <v>-</v>
          </cell>
          <cell r="J899" t="str">
            <v>-</v>
          </cell>
          <cell r="K899" t="str">
            <v>-</v>
          </cell>
          <cell r="L899" t="str">
            <v>-</v>
          </cell>
          <cell r="M899" t="str">
            <v>-</v>
          </cell>
          <cell r="O899">
            <v>42030</v>
          </cell>
          <cell r="P899">
            <v>24.6</v>
          </cell>
          <cell r="Q899">
            <v>25.9</v>
          </cell>
          <cell r="R899">
            <v>26.36</v>
          </cell>
          <cell r="S899">
            <v>26.75</v>
          </cell>
          <cell r="T899">
            <v>27.1</v>
          </cell>
          <cell r="U899">
            <v>27.78</v>
          </cell>
          <cell r="V899" t="str">
            <v>-</v>
          </cell>
          <cell r="AC899">
            <v>31.046994535519126</v>
          </cell>
          <cell r="AD899">
            <v>32.204767123287674</v>
          </cell>
          <cell r="AE899">
            <v>32.517260273972603</v>
          </cell>
          <cell r="AF899">
            <v>32.893287671232869</v>
          </cell>
          <cell r="AG899">
            <v>33.42435336976321</v>
          </cell>
          <cell r="AH899">
            <v>33.825808219178086</v>
          </cell>
          <cell r="AI899" t="str">
            <v>-</v>
          </cell>
        </row>
        <row r="900">
          <cell r="B900">
            <v>42029</v>
          </cell>
          <cell r="C900">
            <v>38.85</v>
          </cell>
          <cell r="D900">
            <v>39.53</v>
          </cell>
          <cell r="E900">
            <v>39.29</v>
          </cell>
          <cell r="F900">
            <v>39.6</v>
          </cell>
          <cell r="G900">
            <v>40.19</v>
          </cell>
          <cell r="H900">
            <v>40.340000000000003</v>
          </cell>
          <cell r="I900" t="str">
            <v>-</v>
          </cell>
          <cell r="J900" t="str">
            <v>-</v>
          </cell>
          <cell r="K900" t="str">
            <v>-</v>
          </cell>
          <cell r="L900" t="str">
            <v>-</v>
          </cell>
          <cell r="M900" t="str">
            <v>-</v>
          </cell>
          <cell r="O900">
            <v>42029</v>
          </cell>
          <cell r="P900">
            <v>25.04</v>
          </cell>
          <cell r="Q900">
            <v>26.09</v>
          </cell>
          <cell r="R900">
            <v>26.33</v>
          </cell>
          <cell r="S900">
            <v>26.68</v>
          </cell>
          <cell r="T900">
            <v>26.98</v>
          </cell>
          <cell r="U900">
            <v>27.68</v>
          </cell>
          <cell r="V900" t="str">
            <v>-</v>
          </cell>
          <cell r="AC900">
            <v>31.454480874316936</v>
          </cell>
          <cell r="AD900">
            <v>32.325178082191783</v>
          </cell>
          <cell r="AE900">
            <v>32.366164383561639</v>
          </cell>
          <cell r="AF900">
            <v>32.697534246575344</v>
          </cell>
          <cell r="AG900">
            <v>33.163916211293255</v>
          </cell>
          <cell r="AH900">
            <v>33.599561643835621</v>
          </cell>
          <cell r="AI900" t="str">
            <v>-</v>
          </cell>
        </row>
        <row r="901">
          <cell r="B901">
            <v>42028</v>
          </cell>
          <cell r="C901">
            <v>38.85</v>
          </cell>
          <cell r="D901">
            <v>39.53</v>
          </cell>
          <cell r="E901">
            <v>39.29</v>
          </cell>
          <cell r="F901">
            <v>39.6</v>
          </cell>
          <cell r="G901">
            <v>40.19</v>
          </cell>
          <cell r="H901">
            <v>40.340000000000003</v>
          </cell>
          <cell r="I901" t="str">
            <v>-</v>
          </cell>
          <cell r="J901" t="str">
            <v>-</v>
          </cell>
          <cell r="K901" t="str">
            <v>-</v>
          </cell>
          <cell r="L901" t="str">
            <v>-</v>
          </cell>
          <cell r="M901" t="str">
            <v>-</v>
          </cell>
          <cell r="O901">
            <v>42028</v>
          </cell>
          <cell r="P901">
            <v>25.04</v>
          </cell>
          <cell r="Q901">
            <v>26.09</v>
          </cell>
          <cell r="R901">
            <v>26.33</v>
          </cell>
          <cell r="S901">
            <v>26.68</v>
          </cell>
          <cell r="T901">
            <v>26.98</v>
          </cell>
          <cell r="U901">
            <v>27.68</v>
          </cell>
          <cell r="V901" t="str">
            <v>-</v>
          </cell>
          <cell r="AC901">
            <v>31.454480874316936</v>
          </cell>
          <cell r="AD901">
            <v>32.325178082191783</v>
          </cell>
          <cell r="AE901">
            <v>32.366164383561639</v>
          </cell>
          <cell r="AF901">
            <v>32.697534246575344</v>
          </cell>
          <cell r="AG901">
            <v>33.163916211293255</v>
          </cell>
          <cell r="AH901">
            <v>33.599561643835621</v>
          </cell>
          <cell r="AI901" t="str">
            <v>-</v>
          </cell>
        </row>
        <row r="902">
          <cell r="B902">
            <v>42027</v>
          </cell>
          <cell r="C902">
            <v>38.85</v>
          </cell>
          <cell r="D902">
            <v>39.53</v>
          </cell>
          <cell r="E902">
            <v>39.29</v>
          </cell>
          <cell r="F902">
            <v>39.6</v>
          </cell>
          <cell r="G902">
            <v>40.19</v>
          </cell>
          <cell r="H902">
            <v>40.340000000000003</v>
          </cell>
          <cell r="I902" t="str">
            <v>-</v>
          </cell>
          <cell r="J902" t="str">
            <v>-</v>
          </cell>
          <cell r="K902" t="str">
            <v>-</v>
          </cell>
          <cell r="L902" t="str">
            <v>-</v>
          </cell>
          <cell r="M902" t="str">
            <v>-</v>
          </cell>
          <cell r="O902">
            <v>42027</v>
          </cell>
          <cell r="P902">
            <v>25.04</v>
          </cell>
          <cell r="Q902">
            <v>26.09</v>
          </cell>
          <cell r="R902">
            <v>26.33</v>
          </cell>
          <cell r="S902">
            <v>26.68</v>
          </cell>
          <cell r="T902">
            <v>26.98</v>
          </cell>
          <cell r="U902">
            <v>27.68</v>
          </cell>
          <cell r="V902" t="str">
            <v>-</v>
          </cell>
          <cell r="AC902">
            <v>31.454480874316936</v>
          </cell>
          <cell r="AD902">
            <v>32.325178082191783</v>
          </cell>
          <cell r="AE902">
            <v>32.366164383561639</v>
          </cell>
          <cell r="AF902">
            <v>32.697534246575344</v>
          </cell>
          <cell r="AG902">
            <v>33.163916211293255</v>
          </cell>
          <cell r="AH902">
            <v>33.599561643835621</v>
          </cell>
          <cell r="AI902" t="str">
            <v>-</v>
          </cell>
        </row>
        <row r="903">
          <cell r="B903">
            <v>42026</v>
          </cell>
          <cell r="C903">
            <v>37.21</v>
          </cell>
          <cell r="D903">
            <v>38.44</v>
          </cell>
          <cell r="E903">
            <v>38.56</v>
          </cell>
          <cell r="F903">
            <v>38.840000000000003</v>
          </cell>
          <cell r="G903">
            <v>39.31</v>
          </cell>
          <cell r="H903">
            <v>39.31</v>
          </cell>
          <cell r="I903" t="str">
            <v>-</v>
          </cell>
          <cell r="J903" t="str">
            <v>-</v>
          </cell>
          <cell r="K903" t="str">
            <v>-</v>
          </cell>
          <cell r="L903" t="str">
            <v>-</v>
          </cell>
          <cell r="M903" t="str">
            <v>-</v>
          </cell>
          <cell r="O903">
            <v>42026</v>
          </cell>
          <cell r="P903">
            <v>23.83</v>
          </cell>
          <cell r="Q903">
            <v>25.23</v>
          </cell>
          <cell r="R903">
            <v>25.71</v>
          </cell>
          <cell r="S903">
            <v>26.13</v>
          </cell>
          <cell r="T903">
            <v>26.35</v>
          </cell>
          <cell r="U903">
            <v>26.95</v>
          </cell>
          <cell r="V903" t="str">
            <v>-</v>
          </cell>
          <cell r="AC903">
            <v>30.044754098360656</v>
          </cell>
          <cell r="AD903">
            <v>31.358474885844746</v>
          </cell>
          <cell r="AE903">
            <v>31.694931506849318</v>
          </cell>
          <cell r="AF903">
            <v>32.049726027397256</v>
          </cell>
          <cell r="AG903">
            <v>32.416885245901646</v>
          </cell>
          <cell r="AH903">
            <v>32.729287671232875</v>
          </cell>
          <cell r="AI903" t="str">
            <v>-</v>
          </cell>
        </row>
        <row r="904">
          <cell r="B904">
            <v>42025</v>
          </cell>
          <cell r="C904">
            <v>37.1</v>
          </cell>
          <cell r="D904">
            <v>37.86</v>
          </cell>
          <cell r="E904">
            <v>37.6</v>
          </cell>
          <cell r="F904">
            <v>37.659999999999997</v>
          </cell>
          <cell r="G904">
            <v>38.21</v>
          </cell>
          <cell r="H904">
            <v>38.21</v>
          </cell>
          <cell r="I904" t="str">
            <v>-</v>
          </cell>
          <cell r="J904" t="str">
            <v>-</v>
          </cell>
          <cell r="K904" t="str">
            <v>-</v>
          </cell>
          <cell r="L904" t="str">
            <v>-</v>
          </cell>
          <cell r="M904" t="str">
            <v>-</v>
          </cell>
          <cell r="O904">
            <v>42025</v>
          </cell>
          <cell r="P904">
            <v>23.89</v>
          </cell>
          <cell r="Q904">
            <v>24.91</v>
          </cell>
          <cell r="R904">
            <v>25.13</v>
          </cell>
          <cell r="S904">
            <v>25.41</v>
          </cell>
          <cell r="T904">
            <v>25.68</v>
          </cell>
          <cell r="U904">
            <v>26.26</v>
          </cell>
          <cell r="V904" t="str">
            <v>-</v>
          </cell>
          <cell r="AC904">
            <v>30.025792349726775</v>
          </cell>
          <cell r="AD904">
            <v>30.917853881278543</v>
          </cell>
          <cell r="AE904">
            <v>30.937945205479455</v>
          </cell>
          <cell r="AF904">
            <v>31.115479452054792</v>
          </cell>
          <cell r="AG904">
            <v>31.54559198542805</v>
          </cell>
          <cell r="AH904">
            <v>31.847579908675804</v>
          </cell>
          <cell r="AI904" t="str">
            <v>-</v>
          </cell>
        </row>
        <row r="905">
          <cell r="B905">
            <v>42024</v>
          </cell>
          <cell r="C905">
            <v>36.75</v>
          </cell>
          <cell r="D905">
            <v>38.04</v>
          </cell>
          <cell r="E905">
            <v>38.340000000000003</v>
          </cell>
          <cell r="F905">
            <v>38.630000000000003</v>
          </cell>
          <cell r="G905">
            <v>39.25</v>
          </cell>
          <cell r="H905">
            <v>39.39</v>
          </cell>
          <cell r="I905" t="str">
            <v>-</v>
          </cell>
          <cell r="J905" t="str">
            <v>-</v>
          </cell>
          <cell r="K905" t="str">
            <v>-</v>
          </cell>
          <cell r="L905" t="str">
            <v>-</v>
          </cell>
          <cell r="M905" t="str">
            <v>-</v>
          </cell>
          <cell r="O905">
            <v>42024</v>
          </cell>
          <cell r="P905">
            <v>23.68</v>
          </cell>
          <cell r="Q905">
            <v>24.67</v>
          </cell>
          <cell r="R905">
            <v>25.68</v>
          </cell>
          <cell r="S905">
            <v>26.12</v>
          </cell>
          <cell r="T905">
            <v>26.44</v>
          </cell>
          <cell r="U905">
            <v>27.13</v>
          </cell>
          <cell r="V905" t="str">
            <v>-</v>
          </cell>
          <cell r="AC905">
            <v>29.750765027322405</v>
          </cell>
          <cell r="AD905">
            <v>30.872703196347032</v>
          </cell>
          <cell r="AE905">
            <v>31.576438356164381</v>
          </cell>
          <cell r="AF905">
            <v>31.946575342465753</v>
          </cell>
          <cell r="AG905">
            <v>32.436666666666667</v>
          </cell>
          <cell r="AH905">
            <v>32.862529680365299</v>
          </cell>
          <cell r="AI905" t="str">
            <v>-</v>
          </cell>
        </row>
        <row r="906">
          <cell r="B906">
            <v>42023</v>
          </cell>
          <cell r="C906">
            <v>37.909999999999997</v>
          </cell>
          <cell r="D906">
            <v>38.630000000000003</v>
          </cell>
          <cell r="E906">
            <v>38.65</v>
          </cell>
          <cell r="F906">
            <v>38.840000000000003</v>
          </cell>
          <cell r="G906">
            <v>39.450000000000003</v>
          </cell>
          <cell r="H906">
            <v>39.549999999999997</v>
          </cell>
          <cell r="I906" t="str">
            <v>-</v>
          </cell>
          <cell r="J906" t="str">
            <v>-</v>
          </cell>
          <cell r="K906" t="str">
            <v>-</v>
          </cell>
          <cell r="L906" t="str">
            <v>-</v>
          </cell>
          <cell r="M906" t="str">
            <v>-</v>
          </cell>
          <cell r="O906">
            <v>42023</v>
          </cell>
          <cell r="P906">
            <v>24.65</v>
          </cell>
          <cell r="Q906">
            <v>25.33</v>
          </cell>
          <cell r="R906">
            <v>26.27</v>
          </cell>
          <cell r="S906">
            <v>26.67</v>
          </cell>
          <cell r="T906">
            <v>26.98</v>
          </cell>
          <cell r="U906">
            <v>27.65</v>
          </cell>
          <cell r="V906" t="str">
            <v>-</v>
          </cell>
          <cell r="AC906">
            <v>30.809016393442619</v>
          </cell>
          <cell r="AD906">
            <v>31.500228310502283</v>
          </cell>
          <cell r="AE906">
            <v>32.03602739726027</v>
          </cell>
          <cell r="AF906">
            <v>32.338219178082198</v>
          </cell>
          <cell r="AG906">
            <v>32.817504553734061</v>
          </cell>
          <cell r="AH906">
            <v>33.214200913242003</v>
          </cell>
          <cell r="AI906" t="str">
            <v>-</v>
          </cell>
        </row>
        <row r="907">
          <cell r="B907">
            <v>42022</v>
          </cell>
          <cell r="C907">
            <v>37.909999999999997</v>
          </cell>
          <cell r="D907">
            <v>38.630000000000003</v>
          </cell>
          <cell r="E907">
            <v>38.65</v>
          </cell>
          <cell r="F907">
            <v>38.840000000000003</v>
          </cell>
          <cell r="G907">
            <v>39.450000000000003</v>
          </cell>
          <cell r="H907">
            <v>39.549999999999997</v>
          </cell>
          <cell r="I907" t="str">
            <v>-</v>
          </cell>
          <cell r="J907" t="str">
            <v>-</v>
          </cell>
          <cell r="K907" t="str">
            <v>-</v>
          </cell>
          <cell r="L907" t="str">
            <v>-</v>
          </cell>
          <cell r="M907" t="str">
            <v>-</v>
          </cell>
          <cell r="O907">
            <v>42022</v>
          </cell>
          <cell r="P907">
            <v>24.65</v>
          </cell>
          <cell r="Q907">
            <v>25.33</v>
          </cell>
          <cell r="R907">
            <v>26.27</v>
          </cell>
          <cell r="S907">
            <v>26.67</v>
          </cell>
          <cell r="T907">
            <v>26.98</v>
          </cell>
          <cell r="U907">
            <v>27.65</v>
          </cell>
          <cell r="V907" t="str">
            <v>-</v>
          </cell>
          <cell r="AC907">
            <v>30.809016393442619</v>
          </cell>
          <cell r="AD907">
            <v>31.500228310502283</v>
          </cell>
          <cell r="AE907">
            <v>32.03602739726027</v>
          </cell>
          <cell r="AF907">
            <v>32.338219178082198</v>
          </cell>
          <cell r="AG907">
            <v>32.817504553734061</v>
          </cell>
          <cell r="AH907">
            <v>33.214200913242003</v>
          </cell>
          <cell r="AI907" t="str">
            <v>-</v>
          </cell>
        </row>
        <row r="908">
          <cell r="B908">
            <v>42021</v>
          </cell>
          <cell r="C908">
            <v>37.909999999999997</v>
          </cell>
          <cell r="D908">
            <v>38.630000000000003</v>
          </cell>
          <cell r="E908">
            <v>38.65</v>
          </cell>
          <cell r="F908">
            <v>38.840000000000003</v>
          </cell>
          <cell r="G908">
            <v>39.450000000000003</v>
          </cell>
          <cell r="H908">
            <v>39.549999999999997</v>
          </cell>
          <cell r="I908" t="str">
            <v>-</v>
          </cell>
          <cell r="J908" t="str">
            <v>-</v>
          </cell>
          <cell r="K908" t="str">
            <v>-</v>
          </cell>
          <cell r="L908" t="str">
            <v>-</v>
          </cell>
          <cell r="M908" t="str">
            <v>-</v>
          </cell>
          <cell r="O908">
            <v>42021</v>
          </cell>
          <cell r="P908">
            <v>24.65</v>
          </cell>
          <cell r="Q908">
            <v>25.33</v>
          </cell>
          <cell r="R908">
            <v>26.27</v>
          </cell>
          <cell r="S908">
            <v>26.67</v>
          </cell>
          <cell r="T908">
            <v>26.98</v>
          </cell>
          <cell r="U908">
            <v>27.65</v>
          </cell>
          <cell r="V908" t="str">
            <v>-</v>
          </cell>
          <cell r="AC908">
            <v>30.809016393442619</v>
          </cell>
          <cell r="AD908">
            <v>31.500228310502283</v>
          </cell>
          <cell r="AE908">
            <v>32.03602739726027</v>
          </cell>
          <cell r="AF908">
            <v>32.338219178082198</v>
          </cell>
          <cell r="AG908">
            <v>32.817504553734061</v>
          </cell>
          <cell r="AH908">
            <v>33.214200913242003</v>
          </cell>
          <cell r="AI908" t="str">
            <v>-</v>
          </cell>
        </row>
        <row r="909">
          <cell r="B909">
            <v>42020</v>
          </cell>
          <cell r="C909">
            <v>37.909999999999997</v>
          </cell>
          <cell r="D909">
            <v>38.630000000000003</v>
          </cell>
          <cell r="E909">
            <v>38.65</v>
          </cell>
          <cell r="F909">
            <v>38.840000000000003</v>
          </cell>
          <cell r="G909">
            <v>39.450000000000003</v>
          </cell>
          <cell r="H909">
            <v>39.549999999999997</v>
          </cell>
          <cell r="I909" t="str">
            <v>-</v>
          </cell>
          <cell r="J909" t="str">
            <v>-</v>
          </cell>
          <cell r="K909" t="str">
            <v>-</v>
          </cell>
          <cell r="L909" t="str">
            <v>-</v>
          </cell>
          <cell r="M909" t="str">
            <v>-</v>
          </cell>
          <cell r="O909">
            <v>42020</v>
          </cell>
          <cell r="P909">
            <v>24.65</v>
          </cell>
          <cell r="Q909">
            <v>25.33</v>
          </cell>
          <cell r="R909">
            <v>26.27</v>
          </cell>
          <cell r="S909">
            <v>26.67</v>
          </cell>
          <cell r="T909">
            <v>26.98</v>
          </cell>
          <cell r="U909">
            <v>27.65</v>
          </cell>
          <cell r="V909" t="str">
            <v>-</v>
          </cell>
          <cell r="AC909">
            <v>30.809016393442619</v>
          </cell>
          <cell r="AD909">
            <v>31.500228310502283</v>
          </cell>
          <cell r="AE909">
            <v>32.03602739726027</v>
          </cell>
          <cell r="AF909">
            <v>32.338219178082198</v>
          </cell>
          <cell r="AG909">
            <v>32.817504553734061</v>
          </cell>
          <cell r="AH909">
            <v>33.214200913242003</v>
          </cell>
          <cell r="AI909" t="str">
            <v>-</v>
          </cell>
        </row>
        <row r="910">
          <cell r="B910">
            <v>42019</v>
          </cell>
          <cell r="C910">
            <v>37.61</v>
          </cell>
          <cell r="D910">
            <v>38.299999999999997</v>
          </cell>
          <cell r="E910">
            <v>38.28</v>
          </cell>
          <cell r="F910">
            <v>38.54</v>
          </cell>
          <cell r="G910">
            <v>39.28</v>
          </cell>
          <cell r="H910">
            <v>39.450000000000003</v>
          </cell>
          <cell r="I910" t="str">
            <v>-</v>
          </cell>
          <cell r="J910" t="str">
            <v>-</v>
          </cell>
          <cell r="K910" t="str">
            <v>-</v>
          </cell>
          <cell r="L910" t="str">
            <v>-</v>
          </cell>
          <cell r="M910" t="str">
            <v>-</v>
          </cell>
          <cell r="O910">
            <v>42019</v>
          </cell>
          <cell r="P910">
            <v>24.15</v>
          </cell>
          <cell r="Q910">
            <v>24.87</v>
          </cell>
          <cell r="R910">
            <v>25.77</v>
          </cell>
          <cell r="S910">
            <v>26.2</v>
          </cell>
          <cell r="T910">
            <v>26.6</v>
          </cell>
          <cell r="U910">
            <v>27.3</v>
          </cell>
          <cell r="V910" t="str">
            <v>-</v>
          </cell>
          <cell r="AC910">
            <v>30.401912568306006</v>
          </cell>
          <cell r="AD910">
            <v>31.100538812785384</v>
          </cell>
          <cell r="AE910">
            <v>31.596575342465755</v>
          </cell>
          <cell r="AF910">
            <v>31.947397260273966</v>
          </cell>
          <cell r="AG910">
            <v>32.535810564663031</v>
          </cell>
          <cell r="AH910">
            <v>32.981095890410963</v>
          </cell>
          <cell r="AI910" t="str">
            <v>-</v>
          </cell>
        </row>
        <row r="911">
          <cell r="B911">
            <v>42018</v>
          </cell>
          <cell r="C911">
            <v>37.57</v>
          </cell>
          <cell r="D911">
            <v>37.700000000000003</v>
          </cell>
          <cell r="E911">
            <v>37.29</v>
          </cell>
          <cell r="F911">
            <v>37.24</v>
          </cell>
          <cell r="G911">
            <v>37.909999999999997</v>
          </cell>
          <cell r="H911">
            <v>38.03</v>
          </cell>
          <cell r="I911" t="str">
            <v>-</v>
          </cell>
          <cell r="J911" t="str">
            <v>-</v>
          </cell>
          <cell r="K911" t="str">
            <v>-</v>
          </cell>
          <cell r="L911" t="str">
            <v>-</v>
          </cell>
          <cell r="M911" t="str">
            <v>-</v>
          </cell>
          <cell r="O911">
            <v>42018</v>
          </cell>
          <cell r="P911">
            <v>26.64</v>
          </cell>
          <cell r="Q911">
            <v>26.96</v>
          </cell>
          <cell r="R911">
            <v>27.64</v>
          </cell>
          <cell r="S911">
            <v>27.86</v>
          </cell>
          <cell r="T911">
            <v>28.16</v>
          </cell>
          <cell r="U911">
            <v>28.87</v>
          </cell>
          <cell r="V911" t="str">
            <v>-</v>
          </cell>
          <cell r="AC911">
            <v>31.716775956284156</v>
          </cell>
          <cell r="AD911">
            <v>31.942575342465755</v>
          </cell>
          <cell r="AE911">
            <v>32.134520547945201</v>
          </cell>
          <cell r="AF911">
            <v>32.228767123287675</v>
          </cell>
          <cell r="AG911">
            <v>32.724207650273215</v>
          </cell>
          <cell r="AH911">
            <v>33.153031963470319</v>
          </cell>
          <cell r="AI911" t="str">
            <v>-</v>
          </cell>
        </row>
        <row r="912">
          <cell r="B912">
            <v>42017</v>
          </cell>
          <cell r="C912">
            <v>37.01</v>
          </cell>
          <cell r="D912">
            <v>37.659999999999997</v>
          </cell>
          <cell r="E912">
            <v>37.369999999999997</v>
          </cell>
          <cell r="F912">
            <v>37.69</v>
          </cell>
          <cell r="G912">
            <v>38.25</v>
          </cell>
          <cell r="H912">
            <v>38.28</v>
          </cell>
          <cell r="I912" t="str">
            <v>-</v>
          </cell>
          <cell r="J912" t="str">
            <v>-</v>
          </cell>
          <cell r="K912" t="str">
            <v>-</v>
          </cell>
          <cell r="L912" t="str">
            <v>-</v>
          </cell>
          <cell r="M912" t="str">
            <v>-</v>
          </cell>
          <cell r="O912">
            <v>42017</v>
          </cell>
          <cell r="P912">
            <v>24.19</v>
          </cell>
          <cell r="Q912">
            <v>24.81</v>
          </cell>
          <cell r="R912">
            <v>25.48</v>
          </cell>
          <cell r="S912">
            <v>25.95</v>
          </cell>
          <cell r="T912">
            <v>26.16</v>
          </cell>
          <cell r="U912">
            <v>26.73</v>
          </cell>
          <cell r="V912" t="str">
            <v>-</v>
          </cell>
          <cell r="AC912">
            <v>30.14464480874317</v>
          </cell>
          <cell r="AD912">
            <v>30.771461187214612</v>
          </cell>
          <cell r="AE912">
            <v>31.017808219178082</v>
          </cell>
          <cell r="AF912">
            <v>31.417945205479448</v>
          </cell>
          <cell r="AG912">
            <v>31.819617486338799</v>
          </cell>
          <cell r="AH912">
            <v>32.130547945205478</v>
          </cell>
          <cell r="AI912" t="str">
            <v>-</v>
          </cell>
        </row>
        <row r="913">
          <cell r="B913">
            <v>42016</v>
          </cell>
          <cell r="C913">
            <v>37.69</v>
          </cell>
          <cell r="D913">
            <v>38.97</v>
          </cell>
          <cell r="E913">
            <v>38.92</v>
          </cell>
          <cell r="F913">
            <v>39.22</v>
          </cell>
          <cell r="G913">
            <v>39.83</v>
          </cell>
          <cell r="H913">
            <v>40.06</v>
          </cell>
          <cell r="I913" t="str">
            <v>-</v>
          </cell>
          <cell r="J913" t="str">
            <v>-</v>
          </cell>
          <cell r="K913" t="str">
            <v>-</v>
          </cell>
          <cell r="L913" t="str">
            <v>-</v>
          </cell>
          <cell r="M913" t="str">
            <v>-</v>
          </cell>
          <cell r="O913">
            <v>42016</v>
          </cell>
          <cell r="P913">
            <v>24.61</v>
          </cell>
          <cell r="Q913">
            <v>25.59</v>
          </cell>
          <cell r="R913">
            <v>26.49</v>
          </cell>
          <cell r="S913">
            <v>26.95</v>
          </cell>
          <cell r="T913">
            <v>27.19</v>
          </cell>
          <cell r="U913">
            <v>27.91</v>
          </cell>
          <cell r="V913" t="str">
            <v>-</v>
          </cell>
          <cell r="AC913">
            <v>30.685409836065574</v>
          </cell>
          <cell r="AD913">
            <v>31.79734246575342</v>
          </cell>
          <cell r="AE913">
            <v>32.279315068493148</v>
          </cell>
          <cell r="AF913">
            <v>32.664794520547943</v>
          </cell>
          <cell r="AG913">
            <v>33.107085610200365</v>
          </cell>
          <cell r="AH913">
            <v>33.591095890410962</v>
          </cell>
          <cell r="AI913" t="str">
            <v>-</v>
          </cell>
        </row>
        <row r="914">
          <cell r="B914">
            <v>42015</v>
          </cell>
          <cell r="C914">
            <v>37.659999999999997</v>
          </cell>
          <cell r="D914">
            <v>38.590000000000003</v>
          </cell>
          <cell r="E914">
            <v>38.4</v>
          </cell>
          <cell r="F914">
            <v>38.76</v>
          </cell>
          <cell r="G914">
            <v>39.49</v>
          </cell>
          <cell r="H914">
            <v>39.630000000000003</v>
          </cell>
          <cell r="I914" t="str">
            <v>-</v>
          </cell>
          <cell r="J914" t="str">
            <v>-</v>
          </cell>
          <cell r="K914" t="str">
            <v>-</v>
          </cell>
          <cell r="L914" t="str">
            <v>-</v>
          </cell>
          <cell r="M914" t="str">
            <v>-</v>
          </cell>
          <cell r="O914">
            <v>42015</v>
          </cell>
          <cell r="P914">
            <v>24.47</v>
          </cell>
          <cell r="Q914">
            <v>25.22</v>
          </cell>
          <cell r="R914">
            <v>26.01</v>
          </cell>
          <cell r="S914">
            <v>26.51</v>
          </cell>
          <cell r="T914">
            <v>26.83</v>
          </cell>
          <cell r="U914">
            <v>27.49</v>
          </cell>
          <cell r="V914" t="str">
            <v>-</v>
          </cell>
          <cell r="AC914">
            <v>30.596502732240435</v>
          </cell>
          <cell r="AD914">
            <v>31.422703196347033</v>
          </cell>
          <cell r="AE914">
            <v>31.780684931506848</v>
          </cell>
          <cell r="AF914">
            <v>32.215479452054794</v>
          </cell>
          <cell r="AG914">
            <v>32.756448087431693</v>
          </cell>
          <cell r="AH914">
            <v>33.166420091324198</v>
          </cell>
          <cell r="AI914" t="str">
            <v>-</v>
          </cell>
        </row>
        <row r="915">
          <cell r="B915">
            <v>42014</v>
          </cell>
          <cell r="C915">
            <v>37.659999999999997</v>
          </cell>
          <cell r="D915">
            <v>38.590000000000003</v>
          </cell>
          <cell r="E915">
            <v>38.4</v>
          </cell>
          <cell r="F915">
            <v>38.76</v>
          </cell>
          <cell r="G915">
            <v>39.49</v>
          </cell>
          <cell r="H915">
            <v>39.630000000000003</v>
          </cell>
          <cell r="I915" t="str">
            <v>-</v>
          </cell>
          <cell r="J915" t="str">
            <v>-</v>
          </cell>
          <cell r="K915" t="str">
            <v>-</v>
          </cell>
          <cell r="L915" t="str">
            <v>-</v>
          </cell>
          <cell r="M915" t="str">
            <v>-</v>
          </cell>
          <cell r="O915">
            <v>42014</v>
          </cell>
          <cell r="P915">
            <v>24.47</v>
          </cell>
          <cell r="Q915">
            <v>25.22</v>
          </cell>
          <cell r="R915">
            <v>26.01</v>
          </cell>
          <cell r="S915">
            <v>26.51</v>
          </cell>
          <cell r="T915">
            <v>26.83</v>
          </cell>
          <cell r="U915">
            <v>27.49</v>
          </cell>
          <cell r="V915" t="str">
            <v>-</v>
          </cell>
          <cell r="AC915">
            <v>30.596502732240435</v>
          </cell>
          <cell r="AD915">
            <v>31.422703196347033</v>
          </cell>
          <cell r="AE915">
            <v>31.780684931506848</v>
          </cell>
          <cell r="AF915">
            <v>32.215479452054794</v>
          </cell>
          <cell r="AG915">
            <v>32.756448087431693</v>
          </cell>
          <cell r="AH915">
            <v>33.166420091324198</v>
          </cell>
          <cell r="AI915" t="str">
            <v>-</v>
          </cell>
        </row>
        <row r="916">
          <cell r="B916">
            <v>42013</v>
          </cell>
          <cell r="C916">
            <v>37.659999999999997</v>
          </cell>
          <cell r="D916">
            <v>38.590000000000003</v>
          </cell>
          <cell r="E916">
            <v>38.4</v>
          </cell>
          <cell r="F916">
            <v>38.76</v>
          </cell>
          <cell r="G916">
            <v>39.49</v>
          </cell>
          <cell r="H916">
            <v>39.630000000000003</v>
          </cell>
          <cell r="I916" t="str">
            <v>-</v>
          </cell>
          <cell r="J916" t="str">
            <v>-</v>
          </cell>
          <cell r="K916" t="str">
            <v>-</v>
          </cell>
          <cell r="L916" t="str">
            <v>-</v>
          </cell>
          <cell r="M916" t="str">
            <v>-</v>
          </cell>
          <cell r="O916">
            <v>42013</v>
          </cell>
          <cell r="P916">
            <v>24.47</v>
          </cell>
          <cell r="Q916">
            <v>25.22</v>
          </cell>
          <cell r="R916">
            <v>26.01</v>
          </cell>
          <cell r="S916">
            <v>26.51</v>
          </cell>
          <cell r="T916">
            <v>26.83</v>
          </cell>
          <cell r="U916">
            <v>27.49</v>
          </cell>
          <cell r="V916" t="str">
            <v>-</v>
          </cell>
          <cell r="AC916">
            <v>30.596502732240435</v>
          </cell>
          <cell r="AD916">
            <v>31.422703196347033</v>
          </cell>
          <cell r="AE916">
            <v>31.780684931506848</v>
          </cell>
          <cell r="AF916">
            <v>32.215479452054794</v>
          </cell>
          <cell r="AG916">
            <v>32.756448087431693</v>
          </cell>
          <cell r="AH916">
            <v>33.166420091324198</v>
          </cell>
          <cell r="AI916" t="str">
            <v>-</v>
          </cell>
        </row>
        <row r="917">
          <cell r="B917">
            <v>42012</v>
          </cell>
          <cell r="C917">
            <v>38.04</v>
          </cell>
          <cell r="D917">
            <v>38.97</v>
          </cell>
          <cell r="E917">
            <v>38.729999999999997</v>
          </cell>
          <cell r="F917">
            <v>39.090000000000003</v>
          </cell>
          <cell r="G917">
            <v>39.78</v>
          </cell>
          <cell r="H917">
            <v>39.9</v>
          </cell>
          <cell r="I917" t="str">
            <v>-</v>
          </cell>
          <cell r="J917" t="str">
            <v>-</v>
          </cell>
          <cell r="K917" t="str">
            <v>-</v>
          </cell>
          <cell r="L917" t="str">
            <v>-</v>
          </cell>
          <cell r="M917" t="str">
            <v>-</v>
          </cell>
          <cell r="O917">
            <v>42012</v>
          </cell>
          <cell r="P917">
            <v>24.65</v>
          </cell>
          <cell r="Q917">
            <v>25.46</v>
          </cell>
          <cell r="R917">
            <v>26.26</v>
          </cell>
          <cell r="S917">
            <v>26.97</v>
          </cell>
          <cell r="T917">
            <v>27.62</v>
          </cell>
          <cell r="U917">
            <v>28.5</v>
          </cell>
          <cell r="V917" t="str">
            <v>-</v>
          </cell>
          <cell r="AC917">
            <v>30.869398907103825</v>
          </cell>
          <cell r="AD917">
            <v>31.72765296803653</v>
          </cell>
          <cell r="AE917">
            <v>32.067945205479454</v>
          </cell>
          <cell r="AF917">
            <v>32.614931506849317</v>
          </cell>
          <cell r="AG917">
            <v>33.312386156648451</v>
          </cell>
          <cell r="AH917">
            <v>33.83041095890411</v>
          </cell>
          <cell r="AI917" t="str">
            <v>-</v>
          </cell>
        </row>
        <row r="918">
          <cell r="B918">
            <v>42011</v>
          </cell>
          <cell r="C918">
            <v>37.200000000000003</v>
          </cell>
          <cell r="D918">
            <v>38.39</v>
          </cell>
          <cell r="E918">
            <v>38.35</v>
          </cell>
          <cell r="F918">
            <v>38.64</v>
          </cell>
          <cell r="G918">
            <v>39.32</v>
          </cell>
          <cell r="H918">
            <v>39.409999999999997</v>
          </cell>
          <cell r="I918" t="str">
            <v>-</v>
          </cell>
          <cell r="J918" t="str">
            <v>-</v>
          </cell>
          <cell r="K918" t="str">
            <v>-</v>
          </cell>
          <cell r="L918" t="str">
            <v>-</v>
          </cell>
          <cell r="M918" t="str">
            <v>-</v>
          </cell>
          <cell r="O918">
            <v>42011</v>
          </cell>
          <cell r="P918">
            <v>24.12</v>
          </cell>
          <cell r="Q918">
            <v>25.14</v>
          </cell>
          <cell r="R918">
            <v>26.09</v>
          </cell>
          <cell r="S918">
            <v>26.91</v>
          </cell>
          <cell r="T918">
            <v>27.56</v>
          </cell>
          <cell r="U918">
            <v>28.39</v>
          </cell>
          <cell r="V918" t="str">
            <v>-</v>
          </cell>
          <cell r="AC918">
            <v>30.195409836065572</v>
          </cell>
          <cell r="AD918">
            <v>31.287031963470323</v>
          </cell>
          <cell r="AE918">
            <v>31.800136986301371</v>
          </cell>
          <cell r="AF918">
            <v>32.373287671232873</v>
          </cell>
          <cell r="AG918">
            <v>33.065136612021853</v>
          </cell>
          <cell r="AH918">
            <v>33.542730593607303</v>
          </cell>
          <cell r="AI918" t="str">
            <v>-</v>
          </cell>
        </row>
        <row r="919">
          <cell r="B919">
            <v>42010</v>
          </cell>
          <cell r="C919">
            <v>37.299999999999997</v>
          </cell>
          <cell r="D919">
            <v>38.229999999999997</v>
          </cell>
          <cell r="E919">
            <v>38.130000000000003</v>
          </cell>
          <cell r="F919">
            <v>38.54</v>
          </cell>
          <cell r="G919">
            <v>39.24</v>
          </cell>
          <cell r="H919">
            <v>39.32</v>
          </cell>
          <cell r="I919" t="str">
            <v>-</v>
          </cell>
          <cell r="J919" t="str">
            <v>-</v>
          </cell>
          <cell r="K919" t="str">
            <v>-</v>
          </cell>
          <cell r="L919" t="str">
            <v>-</v>
          </cell>
          <cell r="M919" t="str">
            <v>-</v>
          </cell>
          <cell r="O919">
            <v>42010</v>
          </cell>
          <cell r="P919">
            <v>24.2</v>
          </cell>
          <cell r="Q919">
            <v>25.09</v>
          </cell>
          <cell r="R919">
            <v>25.99</v>
          </cell>
          <cell r="S919">
            <v>26.89</v>
          </cell>
          <cell r="T919">
            <v>27.55</v>
          </cell>
          <cell r="U919">
            <v>28.37</v>
          </cell>
          <cell r="V919" t="str">
            <v>-</v>
          </cell>
          <cell r="AC919">
            <v>30.284699453551912</v>
          </cell>
          <cell r="AD919">
            <v>31.186</v>
          </cell>
          <cell r="AE919">
            <v>31.644246575342471</v>
          </cell>
          <cell r="AF919">
            <v>32.316027397260271</v>
          </cell>
          <cell r="AG919">
            <v>33.022367941712204</v>
          </cell>
          <cell r="AH919">
            <v>33.49</v>
          </cell>
          <cell r="AI919" t="str">
            <v>-</v>
          </cell>
        </row>
        <row r="920">
          <cell r="B920">
            <v>42009</v>
          </cell>
          <cell r="C920">
            <v>38.299999999999997</v>
          </cell>
          <cell r="D920">
            <v>39.79</v>
          </cell>
          <cell r="E920">
            <v>40.04</v>
          </cell>
          <cell r="F920">
            <v>40.69</v>
          </cell>
          <cell r="G920">
            <v>41.46</v>
          </cell>
          <cell r="H920">
            <v>41.61</v>
          </cell>
          <cell r="I920" t="str">
            <v>-</v>
          </cell>
          <cell r="J920" t="str">
            <v>-</v>
          </cell>
          <cell r="K920" t="str">
            <v>-</v>
          </cell>
          <cell r="L920" t="str">
            <v>-</v>
          </cell>
          <cell r="M920" t="str">
            <v>-</v>
          </cell>
          <cell r="O920">
            <v>42009</v>
          </cell>
          <cell r="P920">
            <v>24.61</v>
          </cell>
          <cell r="Q920">
            <v>26.02</v>
          </cell>
          <cell r="R920">
            <v>27.14</v>
          </cell>
          <cell r="S920">
            <v>28.22</v>
          </cell>
          <cell r="T920">
            <v>28.94</v>
          </cell>
          <cell r="U920">
            <v>29.84</v>
          </cell>
          <cell r="V920" t="str">
            <v>-</v>
          </cell>
          <cell r="AC920">
            <v>30.968743169398909</v>
          </cell>
          <cell r="AD920">
            <v>32.408273972602736</v>
          </cell>
          <cell r="AE920">
            <v>33.148219178082186</v>
          </cell>
          <cell r="AF920">
            <v>34.027945205479448</v>
          </cell>
          <cell r="AG920">
            <v>34.800910746812384</v>
          </cell>
          <cell r="AH920">
            <v>35.343415525114153</v>
          </cell>
          <cell r="AI920" t="str">
            <v>-</v>
          </cell>
        </row>
        <row r="921">
          <cell r="B921">
            <v>42008</v>
          </cell>
          <cell r="C921">
            <v>38.44</v>
          </cell>
          <cell r="D921">
            <v>39.299999999999997</v>
          </cell>
          <cell r="E921">
            <v>39.21</v>
          </cell>
          <cell r="F921">
            <v>39.65</v>
          </cell>
          <cell r="G921">
            <v>40.36</v>
          </cell>
          <cell r="H921">
            <v>40.51</v>
          </cell>
          <cell r="I921" t="str">
            <v>-</v>
          </cell>
          <cell r="J921" t="str">
            <v>-</v>
          </cell>
          <cell r="K921" t="str">
            <v>-</v>
          </cell>
          <cell r="L921" t="str">
            <v>-</v>
          </cell>
          <cell r="M921" t="str">
            <v>-</v>
          </cell>
          <cell r="O921">
            <v>42008</v>
          </cell>
          <cell r="P921">
            <v>25.04</v>
          </cell>
          <cell r="Q921">
            <v>26.01</v>
          </cell>
          <cell r="R921">
            <v>26.88</v>
          </cell>
          <cell r="S921">
            <v>27.81</v>
          </cell>
          <cell r="T921">
            <v>28.5</v>
          </cell>
          <cell r="U921">
            <v>29.38</v>
          </cell>
          <cell r="V921" t="str">
            <v>-</v>
          </cell>
          <cell r="AC921">
            <v>31.264043715846991</v>
          </cell>
          <cell r="AD921">
            <v>32.17558904109589</v>
          </cell>
          <cell r="AE921">
            <v>32.622739726027397</v>
          </cell>
          <cell r="AF921">
            <v>33.324520547945205</v>
          </cell>
          <cell r="AG921">
            <v>34.05194899817851</v>
          </cell>
          <cell r="AH921">
            <v>34.584164383561649</v>
          </cell>
          <cell r="AI921" t="str">
            <v>-</v>
          </cell>
        </row>
        <row r="922">
          <cell r="B922">
            <v>42007</v>
          </cell>
          <cell r="C922">
            <v>38.44</v>
          </cell>
          <cell r="D922">
            <v>39.299999999999997</v>
          </cell>
          <cell r="E922">
            <v>39.21</v>
          </cell>
          <cell r="F922">
            <v>39.65</v>
          </cell>
          <cell r="G922">
            <v>40.36</v>
          </cell>
          <cell r="H922">
            <v>40.51</v>
          </cell>
          <cell r="I922" t="str">
            <v>-</v>
          </cell>
          <cell r="J922" t="str">
            <v>-</v>
          </cell>
          <cell r="K922" t="str">
            <v>-</v>
          </cell>
          <cell r="L922" t="str">
            <v>-</v>
          </cell>
          <cell r="M922" t="str">
            <v>-</v>
          </cell>
          <cell r="O922">
            <v>42007</v>
          </cell>
          <cell r="P922">
            <v>25.04</v>
          </cell>
          <cell r="Q922">
            <v>26.01</v>
          </cell>
          <cell r="R922">
            <v>26.88</v>
          </cell>
          <cell r="S922">
            <v>27.81</v>
          </cell>
          <cell r="T922">
            <v>28.5</v>
          </cell>
          <cell r="U922">
            <v>29.38</v>
          </cell>
          <cell r="V922" t="str">
            <v>-</v>
          </cell>
          <cell r="AC922">
            <v>31.264043715846991</v>
          </cell>
          <cell r="AD922">
            <v>32.17558904109589</v>
          </cell>
          <cell r="AE922">
            <v>32.622739726027397</v>
          </cell>
          <cell r="AF922">
            <v>33.324520547945205</v>
          </cell>
          <cell r="AG922">
            <v>34.05194899817851</v>
          </cell>
          <cell r="AH922">
            <v>34.584164383561649</v>
          </cell>
          <cell r="AI922" t="str">
            <v>-</v>
          </cell>
        </row>
        <row r="923">
          <cell r="B923">
            <v>42006</v>
          </cell>
          <cell r="C923">
            <v>38.44</v>
          </cell>
          <cell r="D923">
            <v>39.299999999999997</v>
          </cell>
          <cell r="E923">
            <v>39.21</v>
          </cell>
          <cell r="F923">
            <v>39.65</v>
          </cell>
          <cell r="G923">
            <v>40.36</v>
          </cell>
          <cell r="H923">
            <v>40.51</v>
          </cell>
          <cell r="I923" t="str">
            <v>-</v>
          </cell>
          <cell r="J923" t="str">
            <v>-</v>
          </cell>
          <cell r="K923" t="str">
            <v>-</v>
          </cell>
          <cell r="L923" t="str">
            <v>-</v>
          </cell>
          <cell r="M923" t="str">
            <v>-</v>
          </cell>
          <cell r="O923">
            <v>42006</v>
          </cell>
          <cell r="P923">
            <v>25.04</v>
          </cell>
          <cell r="Q923">
            <v>26.01</v>
          </cell>
          <cell r="R923">
            <v>26.88</v>
          </cell>
          <cell r="S923">
            <v>27.81</v>
          </cell>
          <cell r="T923">
            <v>28.5</v>
          </cell>
          <cell r="U923">
            <v>29.38</v>
          </cell>
          <cell r="V923" t="str">
            <v>-</v>
          </cell>
          <cell r="AC923">
            <v>31.264043715846991</v>
          </cell>
          <cell r="AD923">
            <v>32.17558904109589</v>
          </cell>
          <cell r="AE923">
            <v>32.622739726027397</v>
          </cell>
          <cell r="AF923">
            <v>33.324520547945205</v>
          </cell>
          <cell r="AG923">
            <v>34.05194899817851</v>
          </cell>
          <cell r="AH923">
            <v>34.584164383561649</v>
          </cell>
          <cell r="AI923" t="str">
            <v>-</v>
          </cell>
        </row>
        <row r="924">
          <cell r="B924">
            <v>42005</v>
          </cell>
          <cell r="C924" t="str">
            <v>-</v>
          </cell>
          <cell r="D924" t="str">
            <v>-</v>
          </cell>
          <cell r="E924" t="str">
            <v>-</v>
          </cell>
          <cell r="F924" t="str">
            <v>-</v>
          </cell>
          <cell r="G924" t="str">
            <v>-</v>
          </cell>
          <cell r="H924" t="str">
            <v>-</v>
          </cell>
          <cell r="I924" t="str">
            <v>-</v>
          </cell>
          <cell r="J924" t="str">
            <v>-</v>
          </cell>
          <cell r="K924" t="str">
            <v>-</v>
          </cell>
          <cell r="L924" t="str">
            <v>-</v>
          </cell>
          <cell r="M924" t="str">
            <v>-</v>
          </cell>
          <cell r="O924">
            <v>42005</v>
          </cell>
          <cell r="P924" t="str">
            <v>-</v>
          </cell>
          <cell r="Q924" t="str">
            <v>-</v>
          </cell>
          <cell r="R924" t="str">
            <v>-</v>
          </cell>
          <cell r="S924" t="str">
            <v>-</v>
          </cell>
          <cell r="T924" t="str">
            <v>-</v>
          </cell>
          <cell r="U924" t="str">
            <v>-</v>
          </cell>
          <cell r="V924" t="str">
            <v>-</v>
          </cell>
          <cell r="AC924" t="str">
            <v>-</v>
          </cell>
          <cell r="AD924" t="str">
            <v>-</v>
          </cell>
          <cell r="AE924" t="str">
            <v>-</v>
          </cell>
          <cell r="AF924" t="str">
            <v>-</v>
          </cell>
          <cell r="AG924" t="str">
            <v>-</v>
          </cell>
          <cell r="AH924" t="str">
            <v>-</v>
          </cell>
          <cell r="AI924" t="str">
            <v>-</v>
          </cell>
        </row>
      </sheetData>
      <sheetData sheetId="7"/>
      <sheetData sheetId="8">
        <row r="14">
          <cell r="E14">
            <v>2016</v>
          </cell>
        </row>
        <row r="26">
          <cell r="B26">
            <v>42898</v>
          </cell>
          <cell r="C26">
            <v>9.8400000000000001E-2</v>
          </cell>
          <cell r="D26">
            <v>-0.13789999999999999</v>
          </cell>
          <cell r="E26">
            <v>-0.1555</v>
          </cell>
          <cell r="F26">
            <v>-0.16669999999999999</v>
          </cell>
          <cell r="G26">
            <v>-0.1321</v>
          </cell>
          <cell r="H26">
            <v>-0.12239999999999999</v>
          </cell>
          <cell r="I26">
            <v>-0.11550000000000001</v>
          </cell>
          <cell r="O26">
            <v>42898</v>
          </cell>
          <cell r="P26">
            <v>3.3304</v>
          </cell>
          <cell r="Q26">
            <v>2.9603999999999999</v>
          </cell>
          <cell r="R26">
            <v>2.8839000000000001</v>
          </cell>
          <cell r="S26">
            <v>2.6983999999999999</v>
          </cell>
          <cell r="T26">
            <v>2.7128000000000001</v>
          </cell>
          <cell r="U26">
            <v>2.7404000000000002</v>
          </cell>
          <cell r="V26">
            <v>2.7789000000000001</v>
          </cell>
        </row>
        <row r="27">
          <cell r="B27">
            <v>42897</v>
          </cell>
          <cell r="C27">
            <v>9.8400000000000001E-2</v>
          </cell>
          <cell r="D27">
            <v>-0.1409</v>
          </cell>
          <cell r="E27">
            <v>-0.15659999999999999</v>
          </cell>
          <cell r="F27">
            <v>-0.16719999999999999</v>
          </cell>
          <cell r="G27">
            <v>-0.13389999999999999</v>
          </cell>
          <cell r="H27">
            <v>-0.12379999999999999</v>
          </cell>
          <cell r="I27">
            <v>-0.11700000000000001</v>
          </cell>
          <cell r="O27">
            <v>42897</v>
          </cell>
          <cell r="P27">
            <v>3.3304</v>
          </cell>
          <cell r="Q27">
            <v>2.9744000000000002</v>
          </cell>
          <cell r="R27">
            <v>2.8828999999999998</v>
          </cell>
          <cell r="S27">
            <v>2.6978</v>
          </cell>
          <cell r="T27">
            <v>2.7107000000000001</v>
          </cell>
          <cell r="U27">
            <v>2.738</v>
          </cell>
          <cell r="V27">
            <v>2.7755000000000001</v>
          </cell>
        </row>
        <row r="28">
          <cell r="B28">
            <v>42896</v>
          </cell>
          <cell r="C28">
            <v>9.8400000000000001E-2</v>
          </cell>
          <cell r="D28">
            <v>-0.1409</v>
          </cell>
          <cell r="E28">
            <v>-0.15659999999999999</v>
          </cell>
          <cell r="F28">
            <v>-0.16719999999999999</v>
          </cell>
          <cell r="G28">
            <v>-0.13389999999999999</v>
          </cell>
          <cell r="H28">
            <v>-0.12379999999999999</v>
          </cell>
          <cell r="I28">
            <v>-0.11700000000000001</v>
          </cell>
          <cell r="O28">
            <v>42896</v>
          </cell>
          <cell r="P28">
            <v>3.3304</v>
          </cell>
          <cell r="Q28">
            <v>2.9744000000000002</v>
          </cell>
          <cell r="R28">
            <v>2.8828999999999998</v>
          </cell>
          <cell r="S28">
            <v>2.6978</v>
          </cell>
          <cell r="T28">
            <v>2.7107000000000001</v>
          </cell>
          <cell r="U28">
            <v>2.738</v>
          </cell>
          <cell r="V28">
            <v>2.7755000000000001</v>
          </cell>
        </row>
        <row r="29">
          <cell r="B29">
            <v>42895</v>
          </cell>
          <cell r="C29">
            <v>9.8400000000000001E-2</v>
          </cell>
          <cell r="D29">
            <v>-0.1409</v>
          </cell>
          <cell r="E29">
            <v>-0.15659999999999999</v>
          </cell>
          <cell r="F29">
            <v>-0.16719999999999999</v>
          </cell>
          <cell r="G29">
            <v>-0.13389999999999999</v>
          </cell>
          <cell r="H29">
            <v>-0.12379999999999999</v>
          </cell>
          <cell r="I29">
            <v>-0.11700000000000001</v>
          </cell>
          <cell r="O29">
            <v>42895</v>
          </cell>
          <cell r="P29">
            <v>3.3304</v>
          </cell>
          <cell r="Q29">
            <v>2.9744000000000002</v>
          </cell>
          <cell r="R29">
            <v>2.8828999999999998</v>
          </cell>
          <cell r="S29">
            <v>2.6978</v>
          </cell>
          <cell r="T29">
            <v>2.7107000000000001</v>
          </cell>
          <cell r="U29">
            <v>2.738</v>
          </cell>
          <cell r="V29">
            <v>2.7755000000000001</v>
          </cell>
        </row>
        <row r="30">
          <cell r="B30">
            <v>42894</v>
          </cell>
          <cell r="C30">
            <v>9.8400000000000001E-2</v>
          </cell>
          <cell r="D30">
            <v>-0.13880000000000001</v>
          </cell>
          <cell r="E30">
            <v>-0.15570000000000001</v>
          </cell>
          <cell r="F30">
            <v>-0.1668</v>
          </cell>
          <cell r="G30">
            <v>-0.13819999999999999</v>
          </cell>
          <cell r="H30">
            <v>-0.12909999999999999</v>
          </cell>
          <cell r="I30">
            <v>-0.1196</v>
          </cell>
          <cell r="O30">
            <v>42894</v>
          </cell>
          <cell r="P30">
            <v>3.3304</v>
          </cell>
          <cell r="Q30">
            <v>2.9704999999999999</v>
          </cell>
          <cell r="R30">
            <v>2.8793000000000002</v>
          </cell>
          <cell r="S30">
            <v>2.7019000000000002</v>
          </cell>
          <cell r="T30">
            <v>2.7082000000000002</v>
          </cell>
          <cell r="U30">
            <v>2.7334000000000001</v>
          </cell>
          <cell r="V30">
            <v>2.7759</v>
          </cell>
        </row>
        <row r="31">
          <cell r="B31">
            <v>42893</v>
          </cell>
          <cell r="C31">
            <v>9.8400000000000001E-2</v>
          </cell>
          <cell r="D31">
            <v>-0.14530000000000001</v>
          </cell>
          <cell r="E31">
            <v>-0.15820000000000001</v>
          </cell>
          <cell r="F31">
            <v>-0.16800000000000001</v>
          </cell>
          <cell r="G31">
            <v>-0.13950000000000001</v>
          </cell>
          <cell r="H31">
            <v>-0.1308</v>
          </cell>
          <cell r="I31">
            <v>-0.12189999999999999</v>
          </cell>
          <cell r="O31">
            <v>42893</v>
          </cell>
          <cell r="P31">
            <v>3.3304</v>
          </cell>
          <cell r="Q31">
            <v>2.9559000000000002</v>
          </cell>
          <cell r="R31">
            <v>2.8673999999999999</v>
          </cell>
          <cell r="S31">
            <v>2.6960999999999999</v>
          </cell>
          <cell r="T31">
            <v>2.6956000000000002</v>
          </cell>
          <cell r="U31">
            <v>2.7141000000000002</v>
          </cell>
          <cell r="V31">
            <v>2.7585000000000002</v>
          </cell>
        </row>
        <row r="32">
          <cell r="B32">
            <v>42892</v>
          </cell>
          <cell r="C32">
            <v>9.8400000000000001E-2</v>
          </cell>
          <cell r="D32">
            <v>-0.14580000000000001</v>
          </cell>
          <cell r="E32">
            <v>-0.15790000000000001</v>
          </cell>
          <cell r="F32">
            <v>-0.16270000000000001</v>
          </cell>
          <cell r="G32">
            <v>-0.1326</v>
          </cell>
          <cell r="H32">
            <v>-0.1187</v>
          </cell>
          <cell r="I32">
            <v>-0.1148</v>
          </cell>
          <cell r="O32">
            <v>42892</v>
          </cell>
          <cell r="P32">
            <v>3.3304</v>
          </cell>
          <cell r="Q32">
            <v>2.9683999999999999</v>
          </cell>
          <cell r="R32">
            <v>2.8639000000000001</v>
          </cell>
          <cell r="S32">
            <v>2.6983000000000001</v>
          </cell>
          <cell r="T32">
            <v>2.6995</v>
          </cell>
          <cell r="U32">
            <v>2.7281</v>
          </cell>
          <cell r="V32">
            <v>2.7591000000000001</v>
          </cell>
        </row>
        <row r="33">
          <cell r="B33">
            <v>42891</v>
          </cell>
          <cell r="C33">
            <v>9.8400000000000001E-2</v>
          </cell>
          <cell r="D33">
            <v>-0.1535</v>
          </cell>
          <cell r="E33">
            <v>-0.1608</v>
          </cell>
          <cell r="F33">
            <v>-0.16420000000000001</v>
          </cell>
          <cell r="G33">
            <v>-0.13739999999999999</v>
          </cell>
          <cell r="H33">
            <v>-0.1285</v>
          </cell>
          <cell r="I33">
            <v>-0.12470000000000001</v>
          </cell>
          <cell r="O33">
            <v>42891</v>
          </cell>
          <cell r="P33">
            <v>3.3304</v>
          </cell>
          <cell r="Q33">
            <v>2.9131999999999998</v>
          </cell>
          <cell r="R33">
            <v>2.8420999999999998</v>
          </cell>
          <cell r="S33">
            <v>2.6884000000000001</v>
          </cell>
          <cell r="T33">
            <v>2.6953999999999998</v>
          </cell>
          <cell r="U33">
            <v>2.7319</v>
          </cell>
          <cell r="V33">
            <v>2.7713000000000001</v>
          </cell>
        </row>
        <row r="34">
          <cell r="B34">
            <v>42890</v>
          </cell>
          <cell r="C34">
            <v>9.8400000000000001E-2</v>
          </cell>
          <cell r="D34">
            <v>-0.15390000000000001</v>
          </cell>
          <cell r="E34">
            <v>-0.16109999999999999</v>
          </cell>
          <cell r="F34">
            <v>-0.16450000000000001</v>
          </cell>
          <cell r="G34">
            <v>-0.13769999999999999</v>
          </cell>
          <cell r="H34">
            <v>-0.1288</v>
          </cell>
          <cell r="I34">
            <v>-0.1245</v>
          </cell>
          <cell r="O34">
            <v>42890</v>
          </cell>
          <cell r="P34">
            <v>3.3304</v>
          </cell>
          <cell r="Q34">
            <v>2.9302999999999999</v>
          </cell>
          <cell r="R34">
            <v>2.8552</v>
          </cell>
          <cell r="S34">
            <v>2.6972</v>
          </cell>
          <cell r="T34">
            <v>2.7008000000000001</v>
          </cell>
          <cell r="U34">
            <v>2.7366000000000001</v>
          </cell>
          <cell r="V34">
            <v>2.7826</v>
          </cell>
        </row>
        <row r="35">
          <cell r="B35">
            <v>42889</v>
          </cell>
          <cell r="C35">
            <v>9.8400000000000001E-2</v>
          </cell>
          <cell r="D35">
            <v>-0.15390000000000001</v>
          </cell>
          <cell r="E35">
            <v>-0.16109999999999999</v>
          </cell>
          <cell r="F35">
            <v>-0.16450000000000001</v>
          </cell>
          <cell r="G35">
            <v>-0.13769999999999999</v>
          </cell>
          <cell r="H35">
            <v>-0.1288</v>
          </cell>
          <cell r="I35">
            <v>-0.1245</v>
          </cell>
          <cell r="O35">
            <v>42889</v>
          </cell>
          <cell r="P35">
            <v>3.3304</v>
          </cell>
          <cell r="Q35">
            <v>2.9302999999999999</v>
          </cell>
          <cell r="R35">
            <v>2.8552</v>
          </cell>
          <cell r="S35">
            <v>2.6972</v>
          </cell>
          <cell r="T35">
            <v>2.7008000000000001</v>
          </cell>
          <cell r="U35">
            <v>2.7366000000000001</v>
          </cell>
          <cell r="V35">
            <v>2.7826</v>
          </cell>
        </row>
        <row r="36">
          <cell r="B36">
            <v>42888</v>
          </cell>
          <cell r="C36">
            <v>9.8400000000000001E-2</v>
          </cell>
          <cell r="D36">
            <v>-0.15390000000000001</v>
          </cell>
          <cell r="E36">
            <v>-0.16109999999999999</v>
          </cell>
          <cell r="F36">
            <v>-0.16450000000000001</v>
          </cell>
          <cell r="G36">
            <v>-0.13769999999999999</v>
          </cell>
          <cell r="H36">
            <v>-0.1288</v>
          </cell>
          <cell r="I36">
            <v>-0.1245</v>
          </cell>
          <cell r="O36">
            <v>42888</v>
          </cell>
          <cell r="P36">
            <v>3.3304</v>
          </cell>
          <cell r="Q36">
            <v>2.9302999999999999</v>
          </cell>
          <cell r="R36">
            <v>2.8552</v>
          </cell>
          <cell r="S36">
            <v>2.6972</v>
          </cell>
          <cell r="T36">
            <v>2.7008000000000001</v>
          </cell>
          <cell r="U36">
            <v>2.7366000000000001</v>
          </cell>
          <cell r="V36">
            <v>2.7826</v>
          </cell>
        </row>
        <row r="37">
          <cell r="B37">
            <v>42887</v>
          </cell>
          <cell r="C37">
            <v>9.8400000000000001E-2</v>
          </cell>
          <cell r="D37">
            <v>-0.1512</v>
          </cell>
          <cell r="E37">
            <v>-0.16039999999999999</v>
          </cell>
          <cell r="F37">
            <v>-0.1643</v>
          </cell>
          <cell r="G37">
            <v>-0.13769999999999999</v>
          </cell>
          <cell r="H37">
            <v>-0.12909999999999999</v>
          </cell>
          <cell r="I37">
            <v>-0.1242</v>
          </cell>
          <cell r="O37">
            <v>42887</v>
          </cell>
          <cell r="P37">
            <v>3.3304</v>
          </cell>
          <cell r="Q37">
            <v>2.9380000000000002</v>
          </cell>
          <cell r="R37">
            <v>2.8513000000000002</v>
          </cell>
          <cell r="S37">
            <v>2.6856</v>
          </cell>
          <cell r="T37">
            <v>2.6856</v>
          </cell>
          <cell r="U37">
            <v>2.7292000000000001</v>
          </cell>
          <cell r="V37">
            <v>2.7902999999999998</v>
          </cell>
        </row>
        <row r="38">
          <cell r="B38">
            <v>42886</v>
          </cell>
          <cell r="C38">
            <v>9.8400000000000001E-2</v>
          </cell>
          <cell r="D38">
            <v>-0.1484</v>
          </cell>
          <cell r="E38">
            <v>-0.15890000000000001</v>
          </cell>
          <cell r="F38">
            <v>-0.1588</v>
          </cell>
          <cell r="G38">
            <v>-0.1376</v>
          </cell>
          <cell r="H38">
            <v>-0.12570000000000001</v>
          </cell>
          <cell r="I38">
            <v>-0.12529999999999999</v>
          </cell>
          <cell r="O38">
            <v>42886</v>
          </cell>
          <cell r="P38">
            <v>3.3304</v>
          </cell>
          <cell r="Q38">
            <v>3.0009000000000001</v>
          </cell>
          <cell r="R38">
            <v>2.8681999999999999</v>
          </cell>
          <cell r="S38">
            <v>2.6831</v>
          </cell>
          <cell r="T38">
            <v>2.6861999999999999</v>
          </cell>
          <cell r="U38">
            <v>2.7395999999999998</v>
          </cell>
          <cell r="V38">
            <v>2.7875000000000001</v>
          </cell>
        </row>
        <row r="39">
          <cell r="B39">
            <v>42885</v>
          </cell>
          <cell r="C39">
            <v>9.8400000000000001E-2</v>
          </cell>
          <cell r="D39">
            <v>-0.1353</v>
          </cell>
          <cell r="E39">
            <v>-0.15340000000000001</v>
          </cell>
          <cell r="F39">
            <v>-0.1603</v>
          </cell>
          <cell r="G39">
            <v>-0.1346</v>
          </cell>
          <cell r="H39">
            <v>-0.12720000000000001</v>
          </cell>
          <cell r="I39">
            <v>-0.12230000000000001</v>
          </cell>
          <cell r="O39">
            <v>42885</v>
          </cell>
          <cell r="P39">
            <v>3.3304</v>
          </cell>
          <cell r="Q39">
            <v>3.0844999999999998</v>
          </cell>
          <cell r="R39">
            <v>2.9007000000000001</v>
          </cell>
          <cell r="S39">
            <v>2.6976</v>
          </cell>
          <cell r="T39">
            <v>2.7012999999999998</v>
          </cell>
          <cell r="U39">
            <v>2.7481</v>
          </cell>
          <cell r="V39">
            <v>2.8001999999999998</v>
          </cell>
        </row>
        <row r="40">
          <cell r="B40">
            <v>42884</v>
          </cell>
          <cell r="C40">
            <v>9.8400000000000001E-2</v>
          </cell>
          <cell r="D40">
            <v>-0.1638</v>
          </cell>
          <cell r="E40">
            <v>-0.16020000000000001</v>
          </cell>
          <cell r="F40">
            <v>-0.16370000000000001</v>
          </cell>
          <cell r="G40">
            <v>-0.14050000000000001</v>
          </cell>
          <cell r="H40">
            <v>-0.13270000000000001</v>
          </cell>
          <cell r="I40">
            <v>-0.12720000000000001</v>
          </cell>
          <cell r="O40">
            <v>42884</v>
          </cell>
          <cell r="P40">
            <v>3.3304</v>
          </cell>
          <cell r="Q40">
            <v>3.1888999999999998</v>
          </cell>
          <cell r="R40">
            <v>2.9459</v>
          </cell>
          <cell r="S40">
            <v>2.6964999999999999</v>
          </cell>
          <cell r="T40">
            <v>2.6894</v>
          </cell>
          <cell r="U40">
            <v>2.7418999999999998</v>
          </cell>
          <cell r="V40">
            <v>2.8001</v>
          </cell>
        </row>
        <row r="41">
          <cell r="B41">
            <v>42883</v>
          </cell>
          <cell r="C41">
            <v>9.8400000000000001E-2</v>
          </cell>
          <cell r="D41">
            <v>-0.1638</v>
          </cell>
          <cell r="E41">
            <v>-0.16020000000000001</v>
          </cell>
          <cell r="F41">
            <v>-0.16370000000000001</v>
          </cell>
          <cell r="G41">
            <v>-0.14050000000000001</v>
          </cell>
          <cell r="H41">
            <v>-0.13270000000000001</v>
          </cell>
          <cell r="I41">
            <v>-0.12720000000000001</v>
          </cell>
          <cell r="O41">
            <v>42883</v>
          </cell>
          <cell r="P41">
            <v>3.3304</v>
          </cell>
          <cell r="Q41">
            <v>3.1888999999999998</v>
          </cell>
          <cell r="R41">
            <v>2.9459</v>
          </cell>
          <cell r="S41">
            <v>2.6964999999999999</v>
          </cell>
          <cell r="T41">
            <v>2.6894</v>
          </cell>
          <cell r="U41">
            <v>2.7418999999999998</v>
          </cell>
          <cell r="V41">
            <v>2.8001</v>
          </cell>
        </row>
        <row r="42">
          <cell r="B42">
            <v>42882</v>
          </cell>
          <cell r="C42">
            <v>9.8400000000000001E-2</v>
          </cell>
          <cell r="D42">
            <v>-0.1638</v>
          </cell>
          <cell r="E42">
            <v>-0.16020000000000001</v>
          </cell>
          <cell r="F42">
            <v>-0.16370000000000001</v>
          </cell>
          <cell r="G42">
            <v>-0.14050000000000001</v>
          </cell>
          <cell r="H42">
            <v>-0.13270000000000001</v>
          </cell>
          <cell r="I42">
            <v>-0.12720000000000001</v>
          </cell>
          <cell r="O42">
            <v>42882</v>
          </cell>
          <cell r="P42">
            <v>3.3304</v>
          </cell>
          <cell r="Q42">
            <v>3.1888999999999998</v>
          </cell>
          <cell r="R42">
            <v>2.9459</v>
          </cell>
          <cell r="S42">
            <v>2.6964999999999999</v>
          </cell>
          <cell r="T42">
            <v>2.6894</v>
          </cell>
          <cell r="U42">
            <v>2.7418999999999998</v>
          </cell>
          <cell r="V42">
            <v>2.8001</v>
          </cell>
        </row>
        <row r="43">
          <cell r="B43">
            <v>42881</v>
          </cell>
          <cell r="C43">
            <v>9.8400000000000001E-2</v>
          </cell>
          <cell r="D43">
            <v>-0.1638</v>
          </cell>
          <cell r="E43">
            <v>-0.16020000000000001</v>
          </cell>
          <cell r="F43">
            <v>-0.16370000000000001</v>
          </cell>
          <cell r="G43">
            <v>-0.14050000000000001</v>
          </cell>
          <cell r="H43">
            <v>-0.13270000000000001</v>
          </cell>
          <cell r="I43">
            <v>-0.12720000000000001</v>
          </cell>
          <cell r="O43">
            <v>42881</v>
          </cell>
          <cell r="P43">
            <v>3.3304</v>
          </cell>
          <cell r="Q43">
            <v>3.1888999999999998</v>
          </cell>
          <cell r="R43">
            <v>2.9459</v>
          </cell>
          <cell r="S43">
            <v>2.6964999999999999</v>
          </cell>
          <cell r="T43">
            <v>2.6894</v>
          </cell>
          <cell r="U43">
            <v>2.7418999999999998</v>
          </cell>
          <cell r="V43">
            <v>2.8001</v>
          </cell>
        </row>
        <row r="44">
          <cell r="B44">
            <v>42880</v>
          </cell>
          <cell r="C44">
            <v>9.8400000000000001E-2</v>
          </cell>
          <cell r="D44">
            <v>-0.15720000000000001</v>
          </cell>
          <cell r="E44">
            <v>-0.1573</v>
          </cell>
          <cell r="F44">
            <v>-0.16239999999999999</v>
          </cell>
          <cell r="G44">
            <v>-0.13969999999999999</v>
          </cell>
          <cell r="H44">
            <v>-0.1305</v>
          </cell>
          <cell r="I44">
            <v>-0.1249</v>
          </cell>
          <cell r="O44">
            <v>42880</v>
          </cell>
          <cell r="P44">
            <v>3.3304</v>
          </cell>
          <cell r="Q44">
            <v>3.1682000000000001</v>
          </cell>
          <cell r="R44">
            <v>2.9378000000000002</v>
          </cell>
          <cell r="S44">
            <v>2.7031000000000001</v>
          </cell>
          <cell r="T44">
            <v>2.7006999999999999</v>
          </cell>
          <cell r="U44">
            <v>2.7557999999999998</v>
          </cell>
          <cell r="V44">
            <v>2.8144</v>
          </cell>
        </row>
        <row r="45">
          <cell r="B45">
            <v>42879</v>
          </cell>
          <cell r="C45">
            <v>9.8400000000000001E-2</v>
          </cell>
          <cell r="D45">
            <v>-0.1673</v>
          </cell>
          <cell r="E45">
            <v>-0.16450000000000001</v>
          </cell>
          <cell r="F45">
            <v>-0.17050000000000001</v>
          </cell>
          <cell r="G45">
            <v>-0.14249999999999999</v>
          </cell>
          <cell r="H45">
            <v>-0.1303</v>
          </cell>
          <cell r="I45">
            <v>-0.12330000000000001</v>
          </cell>
          <cell r="O45">
            <v>42879</v>
          </cell>
          <cell r="P45">
            <v>3.3304</v>
          </cell>
          <cell r="Q45">
            <v>3.1808000000000001</v>
          </cell>
          <cell r="R45">
            <v>2.9302999999999999</v>
          </cell>
          <cell r="S45">
            <v>2.6873999999999998</v>
          </cell>
          <cell r="T45">
            <v>2.6956000000000002</v>
          </cell>
          <cell r="U45">
            <v>2.7565</v>
          </cell>
          <cell r="V45">
            <v>2.8170000000000002</v>
          </cell>
        </row>
        <row r="46">
          <cell r="B46">
            <v>42878</v>
          </cell>
          <cell r="C46">
            <v>9.8400000000000001E-2</v>
          </cell>
          <cell r="D46">
            <v>-0.1676</v>
          </cell>
          <cell r="E46">
            <v>-0.16470000000000001</v>
          </cell>
          <cell r="F46">
            <v>-0.17069999999999999</v>
          </cell>
          <cell r="G46">
            <v>-0.1426</v>
          </cell>
          <cell r="H46">
            <v>-0.1305</v>
          </cell>
          <cell r="I46">
            <v>-0.122</v>
          </cell>
          <cell r="O46">
            <v>42878</v>
          </cell>
          <cell r="P46">
            <v>3.3304</v>
          </cell>
          <cell r="Q46">
            <v>3.1920999999999999</v>
          </cell>
          <cell r="R46">
            <v>2.9401000000000002</v>
          </cell>
          <cell r="S46">
            <v>2.6981999999999999</v>
          </cell>
          <cell r="T46">
            <v>2.7065000000000001</v>
          </cell>
          <cell r="U46">
            <v>2.7645</v>
          </cell>
          <cell r="V46">
            <v>2.8233000000000001</v>
          </cell>
        </row>
        <row r="47">
          <cell r="B47">
            <v>42877</v>
          </cell>
          <cell r="C47">
            <v>9.8400000000000001E-2</v>
          </cell>
          <cell r="D47">
            <v>-0.17169999999999999</v>
          </cell>
          <cell r="E47">
            <v>-0.16070000000000001</v>
          </cell>
          <cell r="F47">
            <v>-0.17030000000000001</v>
          </cell>
          <cell r="G47">
            <v>-0.14080000000000001</v>
          </cell>
          <cell r="H47">
            <v>-0.12809999999999999</v>
          </cell>
          <cell r="I47">
            <v>-0.1196</v>
          </cell>
          <cell r="O47">
            <v>42877</v>
          </cell>
          <cell r="P47">
            <v>3.3304</v>
          </cell>
          <cell r="Q47">
            <v>3.2896999999999998</v>
          </cell>
          <cell r="R47">
            <v>2.9741</v>
          </cell>
          <cell r="S47">
            <v>2.7037</v>
          </cell>
          <cell r="T47">
            <v>2.7122999999999999</v>
          </cell>
          <cell r="U47">
            <v>2.7698999999999998</v>
          </cell>
          <cell r="V47">
            <v>2.8262999999999998</v>
          </cell>
        </row>
        <row r="48">
          <cell r="B48">
            <v>42876</v>
          </cell>
          <cell r="C48">
            <v>9.8400000000000001E-2</v>
          </cell>
          <cell r="D48">
            <v>-0.16389999999999999</v>
          </cell>
          <cell r="E48">
            <v>-0.158</v>
          </cell>
          <cell r="F48">
            <v>-0.16880000000000001</v>
          </cell>
          <cell r="G48">
            <v>-0.13880000000000001</v>
          </cell>
          <cell r="H48">
            <v>-0.125</v>
          </cell>
          <cell r="I48">
            <v>-0.1158</v>
          </cell>
          <cell r="O48">
            <v>42876</v>
          </cell>
          <cell r="P48">
            <v>3.3304</v>
          </cell>
          <cell r="Q48">
            <v>3.2326999999999999</v>
          </cell>
          <cell r="R48">
            <v>2.9510000000000001</v>
          </cell>
          <cell r="S48">
            <v>2.7012</v>
          </cell>
          <cell r="T48">
            <v>2.7159</v>
          </cell>
          <cell r="U48">
            <v>2.7709999999999999</v>
          </cell>
          <cell r="V48">
            <v>2.8281000000000001</v>
          </cell>
        </row>
        <row r="49">
          <cell r="B49">
            <v>42875</v>
          </cell>
          <cell r="C49">
            <v>9.8400000000000001E-2</v>
          </cell>
          <cell r="D49">
            <v>-0.16389999999999999</v>
          </cell>
          <cell r="E49">
            <v>-0.158</v>
          </cell>
          <cell r="F49">
            <v>-0.16880000000000001</v>
          </cell>
          <cell r="G49">
            <v>-0.13880000000000001</v>
          </cell>
          <cell r="H49">
            <v>-0.125</v>
          </cell>
          <cell r="I49">
            <v>-0.1158</v>
          </cell>
          <cell r="O49">
            <v>42875</v>
          </cell>
          <cell r="P49">
            <v>3.3304</v>
          </cell>
          <cell r="Q49">
            <v>3.2326999999999999</v>
          </cell>
          <cell r="R49">
            <v>2.9510000000000001</v>
          </cell>
          <cell r="S49">
            <v>2.7012</v>
          </cell>
          <cell r="T49">
            <v>2.7159</v>
          </cell>
          <cell r="U49">
            <v>2.7709999999999999</v>
          </cell>
          <cell r="V49">
            <v>2.8281000000000001</v>
          </cell>
        </row>
        <row r="50">
          <cell r="B50">
            <v>42874</v>
          </cell>
          <cell r="C50">
            <v>9.8400000000000001E-2</v>
          </cell>
          <cell r="D50">
            <v>-0.16389999999999999</v>
          </cell>
          <cell r="E50">
            <v>-0.158</v>
          </cell>
          <cell r="F50">
            <v>-0.16880000000000001</v>
          </cell>
          <cell r="G50">
            <v>-0.13880000000000001</v>
          </cell>
          <cell r="H50">
            <v>-0.125</v>
          </cell>
          <cell r="I50">
            <v>-0.1158</v>
          </cell>
          <cell r="O50">
            <v>42874</v>
          </cell>
          <cell r="P50">
            <v>3.3304</v>
          </cell>
          <cell r="Q50">
            <v>3.2326999999999999</v>
          </cell>
          <cell r="R50">
            <v>2.9510000000000001</v>
          </cell>
          <cell r="S50">
            <v>2.7012</v>
          </cell>
          <cell r="T50">
            <v>2.7159</v>
          </cell>
          <cell r="U50">
            <v>2.7709999999999999</v>
          </cell>
          <cell r="V50">
            <v>2.8281000000000001</v>
          </cell>
        </row>
        <row r="51">
          <cell r="B51">
            <v>42873</v>
          </cell>
          <cell r="C51">
            <v>9.8400000000000001E-2</v>
          </cell>
          <cell r="D51">
            <v>-0.16600000000000001</v>
          </cell>
          <cell r="E51">
            <v>-0.16420000000000001</v>
          </cell>
          <cell r="F51">
            <v>-0.1706</v>
          </cell>
          <cell r="G51">
            <v>-0.1406</v>
          </cell>
          <cell r="H51">
            <v>-0.1263</v>
          </cell>
          <cell r="I51">
            <v>-0.1166</v>
          </cell>
          <cell r="O51">
            <v>42873</v>
          </cell>
          <cell r="P51">
            <v>3.3304</v>
          </cell>
          <cell r="Q51">
            <v>3.165</v>
          </cell>
          <cell r="R51">
            <v>2.9281999999999999</v>
          </cell>
          <cell r="S51">
            <v>2.7073</v>
          </cell>
          <cell r="T51">
            <v>2.7206999999999999</v>
          </cell>
          <cell r="U51">
            <v>2.7732000000000001</v>
          </cell>
          <cell r="V51">
            <v>2.8342999999999998</v>
          </cell>
        </row>
        <row r="52">
          <cell r="B52">
            <v>42872</v>
          </cell>
          <cell r="C52">
            <v>9.8400000000000001E-2</v>
          </cell>
          <cell r="D52">
            <v>-0.14710000000000001</v>
          </cell>
          <cell r="E52">
            <v>-0.1686</v>
          </cell>
          <cell r="F52">
            <v>-0.1724</v>
          </cell>
          <cell r="G52">
            <v>-0.14249999999999999</v>
          </cell>
          <cell r="H52">
            <v>-0.12820000000000001</v>
          </cell>
          <cell r="I52">
            <v>-0.11849999999999999</v>
          </cell>
          <cell r="O52">
            <v>42872</v>
          </cell>
          <cell r="P52">
            <v>3.3304</v>
          </cell>
          <cell r="Q52">
            <v>3.1840000000000002</v>
          </cell>
          <cell r="R52">
            <v>2.9188999999999998</v>
          </cell>
          <cell r="S52">
            <v>2.6993999999999998</v>
          </cell>
          <cell r="T52">
            <v>2.7201</v>
          </cell>
          <cell r="U52">
            <v>2.7814000000000001</v>
          </cell>
          <cell r="V52">
            <v>2.8454000000000002</v>
          </cell>
        </row>
        <row r="53">
          <cell r="B53">
            <v>42871</v>
          </cell>
          <cell r="C53">
            <v>9.8400000000000001E-2</v>
          </cell>
          <cell r="D53">
            <v>-0.14749999999999999</v>
          </cell>
          <cell r="E53">
            <v>-0.16950000000000001</v>
          </cell>
          <cell r="F53">
            <v>-0.1734</v>
          </cell>
          <cell r="G53">
            <v>-0.1462</v>
          </cell>
          <cell r="H53">
            <v>-0.1321</v>
          </cell>
          <cell r="I53">
            <v>-0.1217</v>
          </cell>
          <cell r="O53">
            <v>42871</v>
          </cell>
          <cell r="P53">
            <v>3.3304</v>
          </cell>
          <cell r="Q53">
            <v>3.2088999999999999</v>
          </cell>
          <cell r="R53">
            <v>2.9190999999999998</v>
          </cell>
          <cell r="S53">
            <v>2.6858</v>
          </cell>
          <cell r="T53">
            <v>2.7031000000000001</v>
          </cell>
          <cell r="U53">
            <v>2.7622</v>
          </cell>
          <cell r="V53">
            <v>2.8288000000000002</v>
          </cell>
        </row>
        <row r="54">
          <cell r="B54">
            <v>42870</v>
          </cell>
          <cell r="C54">
            <v>9.8400000000000001E-2</v>
          </cell>
          <cell r="D54">
            <v>-0.1492</v>
          </cell>
          <cell r="E54">
            <v>-0.17050000000000001</v>
          </cell>
          <cell r="F54">
            <v>-0.1741</v>
          </cell>
          <cell r="G54">
            <v>-0.14680000000000001</v>
          </cell>
          <cell r="H54">
            <v>-0.13220000000000001</v>
          </cell>
          <cell r="I54">
            <v>-0.1197</v>
          </cell>
          <cell r="O54">
            <v>42870</v>
          </cell>
          <cell r="P54">
            <v>3.3304</v>
          </cell>
          <cell r="Q54">
            <v>3.3104</v>
          </cell>
          <cell r="R54">
            <v>2.9573</v>
          </cell>
          <cell r="S54">
            <v>2.6850000000000001</v>
          </cell>
          <cell r="T54">
            <v>2.7017000000000002</v>
          </cell>
          <cell r="U54">
            <v>2.7545999999999999</v>
          </cell>
          <cell r="V54">
            <v>2.8138000000000001</v>
          </cell>
        </row>
        <row r="55">
          <cell r="B55">
            <v>42869</v>
          </cell>
          <cell r="C55">
            <v>9.8400000000000001E-2</v>
          </cell>
          <cell r="D55">
            <v>-0.15140000000000001</v>
          </cell>
          <cell r="E55">
            <v>-0.17169999999999999</v>
          </cell>
          <cell r="F55">
            <v>-0.1754</v>
          </cell>
          <cell r="G55">
            <v>-0.14580000000000001</v>
          </cell>
          <cell r="H55">
            <v>-0.1313</v>
          </cell>
          <cell r="I55">
            <v>-0.1187</v>
          </cell>
          <cell r="O55">
            <v>42869</v>
          </cell>
          <cell r="P55">
            <v>3.3304</v>
          </cell>
          <cell r="Q55">
            <v>3.3736999999999999</v>
          </cell>
          <cell r="R55">
            <v>2.9781</v>
          </cell>
          <cell r="S55">
            <v>2.6903999999999999</v>
          </cell>
          <cell r="T55">
            <v>2.7054</v>
          </cell>
          <cell r="U55">
            <v>2.7665999999999999</v>
          </cell>
          <cell r="V55">
            <v>2.8268</v>
          </cell>
        </row>
        <row r="56">
          <cell r="B56">
            <v>42868</v>
          </cell>
          <cell r="C56">
            <v>9.8400000000000001E-2</v>
          </cell>
          <cell r="D56">
            <v>-0.15140000000000001</v>
          </cell>
          <cell r="E56">
            <v>-0.17169999999999999</v>
          </cell>
          <cell r="F56">
            <v>-0.1754</v>
          </cell>
          <cell r="G56">
            <v>-0.14580000000000001</v>
          </cell>
          <cell r="H56">
            <v>-0.1313</v>
          </cell>
          <cell r="I56">
            <v>-0.1187</v>
          </cell>
          <cell r="O56">
            <v>42868</v>
          </cell>
          <cell r="P56">
            <v>3.3304</v>
          </cell>
          <cell r="Q56">
            <v>3.3736999999999999</v>
          </cell>
          <cell r="R56">
            <v>2.9781</v>
          </cell>
          <cell r="S56">
            <v>2.6903999999999999</v>
          </cell>
          <cell r="T56">
            <v>2.7054</v>
          </cell>
          <cell r="U56">
            <v>2.7665999999999999</v>
          </cell>
          <cell r="V56">
            <v>2.8268</v>
          </cell>
        </row>
        <row r="57">
          <cell r="B57">
            <v>42867</v>
          </cell>
          <cell r="C57">
            <v>9.8400000000000001E-2</v>
          </cell>
          <cell r="D57">
            <v>-0.15140000000000001</v>
          </cell>
          <cell r="E57">
            <v>-0.17169999999999999</v>
          </cell>
          <cell r="F57">
            <v>-0.1754</v>
          </cell>
          <cell r="G57">
            <v>-0.14580000000000001</v>
          </cell>
          <cell r="H57">
            <v>-0.1313</v>
          </cell>
          <cell r="I57">
            <v>-0.1187</v>
          </cell>
          <cell r="O57">
            <v>42867</v>
          </cell>
          <cell r="P57">
            <v>3.3304</v>
          </cell>
          <cell r="Q57">
            <v>3.3736999999999999</v>
          </cell>
          <cell r="R57">
            <v>2.9781</v>
          </cell>
          <cell r="S57">
            <v>2.6903999999999999</v>
          </cell>
          <cell r="T57">
            <v>2.7054</v>
          </cell>
          <cell r="U57">
            <v>2.7665999999999999</v>
          </cell>
          <cell r="V57">
            <v>2.8268</v>
          </cell>
        </row>
        <row r="58">
          <cell r="B58">
            <v>42866</v>
          </cell>
          <cell r="C58">
            <v>9.8400000000000001E-2</v>
          </cell>
          <cell r="D58">
            <v>-0.1474</v>
          </cell>
          <cell r="E58">
            <v>-0.17</v>
          </cell>
          <cell r="F58">
            <v>-0.17499999999999999</v>
          </cell>
          <cell r="G58">
            <v>-0.14630000000000001</v>
          </cell>
          <cell r="H58">
            <v>-0.1318</v>
          </cell>
          <cell r="I58">
            <v>-0.11890000000000001</v>
          </cell>
          <cell r="O58">
            <v>42866</v>
          </cell>
          <cell r="P58">
            <v>3.3304</v>
          </cell>
          <cell r="Q58">
            <v>3.3458999999999999</v>
          </cell>
          <cell r="R58">
            <v>2.972</v>
          </cell>
          <cell r="S58">
            <v>2.6945000000000001</v>
          </cell>
          <cell r="T58">
            <v>2.7090000000000001</v>
          </cell>
          <cell r="U58">
            <v>2.7627999999999999</v>
          </cell>
          <cell r="V58">
            <v>2.8226</v>
          </cell>
        </row>
        <row r="59">
          <cell r="B59">
            <v>42865</v>
          </cell>
          <cell r="C59">
            <v>9.8400000000000001E-2</v>
          </cell>
          <cell r="D59">
            <v>-0.1479</v>
          </cell>
          <cell r="E59">
            <v>-0.18790000000000001</v>
          </cell>
          <cell r="F59">
            <v>-0.20380000000000001</v>
          </cell>
          <cell r="G59">
            <v>-0.17</v>
          </cell>
          <cell r="H59">
            <v>-0.15340000000000001</v>
          </cell>
          <cell r="I59">
            <v>-0.14199999999999999</v>
          </cell>
          <cell r="O59">
            <v>42865</v>
          </cell>
          <cell r="P59">
            <v>3.3304</v>
          </cell>
          <cell r="Q59">
            <v>3.2711000000000001</v>
          </cell>
          <cell r="R59">
            <v>2.9270999999999998</v>
          </cell>
          <cell r="S59">
            <v>2.6638999999999999</v>
          </cell>
          <cell r="T59">
            <v>2.6901000000000002</v>
          </cell>
          <cell r="U59">
            <v>2.7431999999999999</v>
          </cell>
          <cell r="V59">
            <v>2.8014999999999999</v>
          </cell>
        </row>
        <row r="60">
          <cell r="B60">
            <v>42864</v>
          </cell>
          <cell r="C60">
            <v>9.8400000000000001E-2</v>
          </cell>
          <cell r="D60">
            <v>-0.1618</v>
          </cell>
          <cell r="E60">
            <v>-0.1895</v>
          </cell>
          <cell r="F60">
            <v>-0.20699999999999999</v>
          </cell>
          <cell r="G60">
            <v>-0.16889999999999999</v>
          </cell>
          <cell r="H60">
            <v>-0.15060000000000001</v>
          </cell>
          <cell r="I60">
            <v>-0.13850000000000001</v>
          </cell>
          <cell r="O60">
            <v>42864</v>
          </cell>
          <cell r="P60">
            <v>3.3304</v>
          </cell>
          <cell r="Q60">
            <v>3.1968999999999999</v>
          </cell>
          <cell r="R60">
            <v>2.9062000000000001</v>
          </cell>
          <cell r="S60">
            <v>2.6623000000000001</v>
          </cell>
          <cell r="T60">
            <v>2.6962000000000002</v>
          </cell>
          <cell r="U60">
            <v>2.7509999999999999</v>
          </cell>
          <cell r="V60">
            <v>2.81</v>
          </cell>
        </row>
        <row r="61">
          <cell r="B61">
            <v>42863</v>
          </cell>
          <cell r="C61">
            <v>9.8400000000000001E-2</v>
          </cell>
          <cell r="D61">
            <v>-0.158</v>
          </cell>
          <cell r="E61">
            <v>-0.1925</v>
          </cell>
          <cell r="F61">
            <v>-0.20649999999999999</v>
          </cell>
          <cell r="G61">
            <v>-0.1658</v>
          </cell>
          <cell r="H61">
            <v>-0.14749999999999999</v>
          </cell>
          <cell r="I61">
            <v>-0.13539999999999999</v>
          </cell>
          <cell r="O61">
            <v>42863</v>
          </cell>
          <cell r="P61">
            <v>3.3304</v>
          </cell>
          <cell r="Q61">
            <v>3.1469</v>
          </cell>
          <cell r="R61">
            <v>2.8791000000000002</v>
          </cell>
          <cell r="S61">
            <v>2.6598000000000002</v>
          </cell>
          <cell r="T61">
            <v>2.7014999999999998</v>
          </cell>
          <cell r="U61">
            <v>2.7561</v>
          </cell>
          <cell r="V61">
            <v>2.8113999999999999</v>
          </cell>
        </row>
        <row r="62">
          <cell r="B62">
            <v>42862</v>
          </cell>
          <cell r="C62">
            <v>9.8400000000000001E-2</v>
          </cell>
          <cell r="D62">
            <v>-0.15590000000000001</v>
          </cell>
          <cell r="E62">
            <v>-0.1847</v>
          </cell>
          <cell r="F62">
            <v>-0.20469999999999999</v>
          </cell>
          <cell r="G62">
            <v>-0.16889999999999999</v>
          </cell>
          <cell r="H62">
            <v>-0.14949999999999999</v>
          </cell>
          <cell r="I62">
            <v>-0.1368</v>
          </cell>
          <cell r="O62">
            <v>42862</v>
          </cell>
          <cell r="P62">
            <v>3.3304</v>
          </cell>
          <cell r="Q62">
            <v>3.2378</v>
          </cell>
          <cell r="R62">
            <v>2.9260000000000002</v>
          </cell>
          <cell r="S62">
            <v>2.6882000000000001</v>
          </cell>
          <cell r="T62">
            <v>2.7263999999999999</v>
          </cell>
          <cell r="U62">
            <v>2.7783000000000002</v>
          </cell>
          <cell r="V62">
            <v>2.8330000000000002</v>
          </cell>
        </row>
        <row r="63">
          <cell r="B63">
            <v>42861</v>
          </cell>
          <cell r="C63">
            <v>9.8400000000000001E-2</v>
          </cell>
          <cell r="D63">
            <v>-0.15590000000000001</v>
          </cell>
          <cell r="E63">
            <v>-0.1847</v>
          </cell>
          <cell r="F63">
            <v>-0.20469999999999999</v>
          </cell>
          <cell r="G63">
            <v>-0.16889999999999999</v>
          </cell>
          <cell r="H63">
            <v>-0.14949999999999999</v>
          </cell>
          <cell r="I63">
            <v>-0.1368</v>
          </cell>
          <cell r="O63">
            <v>42861</v>
          </cell>
          <cell r="P63">
            <v>3.3304</v>
          </cell>
          <cell r="Q63">
            <v>3.2378</v>
          </cell>
          <cell r="R63">
            <v>2.9260000000000002</v>
          </cell>
          <cell r="S63">
            <v>2.6882000000000001</v>
          </cell>
          <cell r="T63">
            <v>2.7263999999999999</v>
          </cell>
          <cell r="U63">
            <v>2.7783000000000002</v>
          </cell>
          <cell r="V63">
            <v>2.8330000000000002</v>
          </cell>
        </row>
        <row r="64">
          <cell r="B64">
            <v>42860</v>
          </cell>
          <cell r="C64">
            <v>9.8400000000000001E-2</v>
          </cell>
          <cell r="D64">
            <v>-0.15590000000000001</v>
          </cell>
          <cell r="E64">
            <v>-0.1847</v>
          </cell>
          <cell r="F64">
            <v>-0.20469999999999999</v>
          </cell>
          <cell r="G64">
            <v>-0.16889999999999999</v>
          </cell>
          <cell r="H64">
            <v>-0.14949999999999999</v>
          </cell>
          <cell r="I64">
            <v>-0.1368</v>
          </cell>
          <cell r="O64">
            <v>42860</v>
          </cell>
          <cell r="P64">
            <v>3.3304</v>
          </cell>
          <cell r="Q64">
            <v>3.2378</v>
          </cell>
          <cell r="R64">
            <v>2.9260000000000002</v>
          </cell>
          <cell r="S64">
            <v>2.6882000000000001</v>
          </cell>
          <cell r="T64">
            <v>2.7263999999999999</v>
          </cell>
          <cell r="U64">
            <v>2.7783000000000002</v>
          </cell>
          <cell r="V64">
            <v>2.8330000000000002</v>
          </cell>
        </row>
        <row r="65">
          <cell r="B65">
            <v>42859</v>
          </cell>
          <cell r="C65">
            <v>9.8400000000000001E-2</v>
          </cell>
          <cell r="D65">
            <v>-0.15609999999999999</v>
          </cell>
          <cell r="E65">
            <v>-0.1822</v>
          </cell>
          <cell r="F65">
            <v>-0.2006</v>
          </cell>
          <cell r="G65">
            <v>-0.1678</v>
          </cell>
          <cell r="H65">
            <v>-0.14699999999999999</v>
          </cell>
          <cell r="I65">
            <v>-0.12939999999999999</v>
          </cell>
          <cell r="O65">
            <v>42859</v>
          </cell>
          <cell r="P65">
            <v>3.3304</v>
          </cell>
          <cell r="Q65">
            <v>3.1621999999999999</v>
          </cell>
          <cell r="R65">
            <v>2.8961999999999999</v>
          </cell>
          <cell r="S65">
            <v>2.6777000000000002</v>
          </cell>
          <cell r="T65">
            <v>2.7124999999999999</v>
          </cell>
          <cell r="U65">
            <v>2.7774999999999999</v>
          </cell>
          <cell r="V65">
            <v>2.8403999999999998</v>
          </cell>
        </row>
        <row r="66">
          <cell r="B66">
            <v>42858</v>
          </cell>
          <cell r="C66">
            <v>9.8400000000000001E-2</v>
          </cell>
          <cell r="D66">
            <v>-0.15909999999999999</v>
          </cell>
          <cell r="E66">
            <v>-0.18229999999999999</v>
          </cell>
          <cell r="F66">
            <v>-0.20449999999999999</v>
          </cell>
          <cell r="G66">
            <v>-0.16830000000000001</v>
          </cell>
          <cell r="H66">
            <v>-0.14940000000000001</v>
          </cell>
          <cell r="I66">
            <v>-0.13539999999999999</v>
          </cell>
          <cell r="O66">
            <v>42858</v>
          </cell>
          <cell r="P66">
            <v>3.3304</v>
          </cell>
          <cell r="Q66">
            <v>3.1901999999999999</v>
          </cell>
          <cell r="R66">
            <v>2.9097</v>
          </cell>
          <cell r="S66">
            <v>2.6734</v>
          </cell>
          <cell r="T66">
            <v>2.7069999999999999</v>
          </cell>
          <cell r="U66">
            <v>2.7593999999999999</v>
          </cell>
          <cell r="V66">
            <v>2.8096000000000001</v>
          </cell>
        </row>
        <row r="67">
          <cell r="B67">
            <v>42857</v>
          </cell>
          <cell r="C67">
            <v>9.8400000000000001E-2</v>
          </cell>
          <cell r="D67">
            <v>-0.19109999999999999</v>
          </cell>
          <cell r="E67">
            <v>-0.193</v>
          </cell>
          <cell r="F67">
            <v>-0.21210000000000001</v>
          </cell>
          <cell r="G67">
            <v>-0.1764</v>
          </cell>
          <cell r="H67">
            <v>-0.1575</v>
          </cell>
          <cell r="I67">
            <v>-0.14349999999999999</v>
          </cell>
          <cell r="O67">
            <v>42857</v>
          </cell>
          <cell r="P67">
            <v>3.3304</v>
          </cell>
          <cell r="Q67">
            <v>3.1238000000000001</v>
          </cell>
          <cell r="R67">
            <v>2.8809999999999998</v>
          </cell>
          <cell r="S67">
            <v>2.6568999999999998</v>
          </cell>
          <cell r="T67">
            <v>2.6897000000000002</v>
          </cell>
          <cell r="U67">
            <v>2.7372999999999998</v>
          </cell>
          <cell r="V67">
            <v>2.7827999999999999</v>
          </cell>
        </row>
        <row r="68">
          <cell r="B68">
            <v>42856</v>
          </cell>
          <cell r="C68">
            <v>9.8400000000000001E-2</v>
          </cell>
          <cell r="D68">
            <v>-0.15609999999999999</v>
          </cell>
          <cell r="E68">
            <v>-0.188</v>
          </cell>
          <cell r="F68">
            <v>-0.217</v>
          </cell>
          <cell r="G68">
            <v>-0.18609999999999999</v>
          </cell>
          <cell r="H68">
            <v>-0.1691</v>
          </cell>
          <cell r="I68">
            <v>-0.157</v>
          </cell>
          <cell r="O68">
            <v>42856</v>
          </cell>
          <cell r="P68">
            <v>3.3304</v>
          </cell>
          <cell r="Q68">
            <v>3.1726000000000001</v>
          </cell>
          <cell r="R68">
            <v>2.8948</v>
          </cell>
          <cell r="S68">
            <v>2.6570999999999998</v>
          </cell>
          <cell r="T68">
            <v>2.6846999999999999</v>
          </cell>
          <cell r="U68">
            <v>2.7286000000000001</v>
          </cell>
          <cell r="V68">
            <v>2.7707999999999999</v>
          </cell>
        </row>
        <row r="69">
          <cell r="B69">
            <v>42855</v>
          </cell>
          <cell r="C69">
            <v>9.8400000000000001E-2</v>
          </cell>
          <cell r="D69">
            <v>-0.152</v>
          </cell>
          <cell r="E69">
            <v>-0.1832</v>
          </cell>
          <cell r="F69">
            <v>-0.21479999999999999</v>
          </cell>
          <cell r="G69">
            <v>-0.18709999999999999</v>
          </cell>
          <cell r="H69">
            <v>-0.1701</v>
          </cell>
          <cell r="I69">
            <v>-0.158</v>
          </cell>
          <cell r="O69">
            <v>42855</v>
          </cell>
          <cell r="P69">
            <v>3.3304</v>
          </cell>
          <cell r="Q69">
            <v>3.2404000000000002</v>
          </cell>
          <cell r="R69">
            <v>2.9424999999999999</v>
          </cell>
          <cell r="S69">
            <v>2.6932</v>
          </cell>
          <cell r="T69">
            <v>2.7206999999999999</v>
          </cell>
          <cell r="U69">
            <v>2.7608000000000001</v>
          </cell>
          <cell r="V69">
            <v>2.8018000000000001</v>
          </cell>
        </row>
        <row r="70">
          <cell r="B70">
            <v>42854</v>
          </cell>
          <cell r="C70">
            <v>9.8400000000000001E-2</v>
          </cell>
          <cell r="D70">
            <v>-0.152</v>
          </cell>
          <cell r="E70">
            <v>-0.1832</v>
          </cell>
          <cell r="F70">
            <v>-0.21479999999999999</v>
          </cell>
          <cell r="G70">
            <v>-0.18709999999999999</v>
          </cell>
          <cell r="H70">
            <v>-0.1701</v>
          </cell>
          <cell r="I70">
            <v>-0.158</v>
          </cell>
          <cell r="O70">
            <v>42854</v>
          </cell>
          <cell r="P70">
            <v>3.3304</v>
          </cell>
          <cell r="Q70">
            <v>3.2404000000000002</v>
          </cell>
          <cell r="R70">
            <v>2.9424999999999999</v>
          </cell>
          <cell r="S70">
            <v>2.6932</v>
          </cell>
          <cell r="T70">
            <v>2.7206999999999999</v>
          </cell>
          <cell r="U70">
            <v>2.7608000000000001</v>
          </cell>
          <cell r="V70">
            <v>2.8018000000000001</v>
          </cell>
        </row>
        <row r="71">
          <cell r="B71">
            <v>42853</v>
          </cell>
          <cell r="C71">
            <v>9.8400000000000001E-2</v>
          </cell>
          <cell r="D71">
            <v>-0.152</v>
          </cell>
          <cell r="E71">
            <v>-0.1832</v>
          </cell>
          <cell r="F71">
            <v>-0.21479999999999999</v>
          </cell>
          <cell r="G71">
            <v>-0.18709999999999999</v>
          </cell>
          <cell r="H71">
            <v>-0.1701</v>
          </cell>
          <cell r="I71">
            <v>-0.158</v>
          </cell>
          <cell r="O71">
            <v>42853</v>
          </cell>
          <cell r="P71">
            <v>3.3304</v>
          </cell>
          <cell r="Q71">
            <v>3.2404000000000002</v>
          </cell>
          <cell r="R71">
            <v>2.9424999999999999</v>
          </cell>
          <cell r="S71">
            <v>2.6932</v>
          </cell>
          <cell r="T71">
            <v>2.7206999999999999</v>
          </cell>
          <cell r="U71">
            <v>2.7608000000000001</v>
          </cell>
          <cell r="V71">
            <v>2.8018000000000001</v>
          </cell>
        </row>
        <row r="72">
          <cell r="B72">
            <v>42852</v>
          </cell>
          <cell r="C72">
            <v>9.8400000000000001E-2</v>
          </cell>
          <cell r="D72">
            <v>-0.14560000000000001</v>
          </cell>
          <cell r="E72">
            <v>-0.18010000000000001</v>
          </cell>
          <cell r="F72">
            <v>-0.21299999999999999</v>
          </cell>
          <cell r="G72">
            <v>-0.18479999999999999</v>
          </cell>
          <cell r="H72">
            <v>-0.16719999999999999</v>
          </cell>
          <cell r="I72">
            <v>-0.15509999999999999</v>
          </cell>
          <cell r="O72">
            <v>42852</v>
          </cell>
          <cell r="P72">
            <v>3.3304</v>
          </cell>
          <cell r="Q72">
            <v>3.2195</v>
          </cell>
          <cell r="R72">
            <v>2.9394</v>
          </cell>
          <cell r="S72">
            <v>2.6930999999999998</v>
          </cell>
          <cell r="T72">
            <v>2.7212999999999998</v>
          </cell>
          <cell r="U72">
            <v>2.7621000000000002</v>
          </cell>
          <cell r="V72">
            <v>2.7989999999999999</v>
          </cell>
        </row>
        <row r="73">
          <cell r="B73">
            <v>42851</v>
          </cell>
          <cell r="C73">
            <v>9.8400000000000001E-2</v>
          </cell>
          <cell r="D73">
            <v>-0.1547</v>
          </cell>
          <cell r="E73">
            <v>-0.1827</v>
          </cell>
          <cell r="F73">
            <v>-0.2145</v>
          </cell>
          <cell r="G73">
            <v>-0.18640000000000001</v>
          </cell>
          <cell r="H73">
            <v>-0.16869999999999999</v>
          </cell>
          <cell r="I73">
            <v>-0.15670000000000001</v>
          </cell>
          <cell r="O73">
            <v>42851</v>
          </cell>
          <cell r="P73">
            <v>3.3304</v>
          </cell>
          <cell r="Q73">
            <v>3.2086000000000001</v>
          </cell>
          <cell r="R73">
            <v>2.9580000000000002</v>
          </cell>
          <cell r="S73">
            <v>2.7069999999999999</v>
          </cell>
          <cell r="T73">
            <v>2.7336</v>
          </cell>
          <cell r="U73">
            <v>2.7726000000000002</v>
          </cell>
          <cell r="V73">
            <v>2.8094000000000001</v>
          </cell>
        </row>
        <row r="74">
          <cell r="B74">
            <v>42850</v>
          </cell>
          <cell r="C74">
            <v>9.8400000000000001E-2</v>
          </cell>
          <cell r="D74">
            <v>-0.15540000000000001</v>
          </cell>
          <cell r="E74">
            <v>-0.1817</v>
          </cell>
          <cell r="F74">
            <v>-0.21260000000000001</v>
          </cell>
          <cell r="G74">
            <v>-0.18559999999999999</v>
          </cell>
          <cell r="H74">
            <v>-0.16789999999999999</v>
          </cell>
          <cell r="I74">
            <v>-0.15579999999999999</v>
          </cell>
          <cell r="O74">
            <v>42850</v>
          </cell>
          <cell r="P74">
            <v>3.3304</v>
          </cell>
          <cell r="Q74">
            <v>3.1135000000000002</v>
          </cell>
          <cell r="R74">
            <v>2.9283000000000001</v>
          </cell>
          <cell r="S74">
            <v>2.7052</v>
          </cell>
          <cell r="T74">
            <v>2.7275999999999998</v>
          </cell>
          <cell r="U74">
            <v>2.7664</v>
          </cell>
          <cell r="V74">
            <v>2.8043</v>
          </cell>
        </row>
        <row r="75">
          <cell r="B75">
            <v>42849</v>
          </cell>
          <cell r="C75">
            <v>9.8400000000000001E-2</v>
          </cell>
          <cell r="D75">
            <v>-0.15620000000000001</v>
          </cell>
          <cell r="E75">
            <v>-0.18279999999999999</v>
          </cell>
          <cell r="F75">
            <v>-0.2135</v>
          </cell>
          <cell r="G75">
            <v>-0.18629999999999999</v>
          </cell>
          <cell r="H75">
            <v>-0.16869999999999999</v>
          </cell>
          <cell r="I75">
            <v>-0.15659999999999999</v>
          </cell>
          <cell r="O75">
            <v>42849</v>
          </cell>
          <cell r="P75">
            <v>3.3304</v>
          </cell>
          <cell r="Q75">
            <v>3.1086999999999998</v>
          </cell>
          <cell r="R75">
            <v>2.9171</v>
          </cell>
          <cell r="S75">
            <v>2.6953</v>
          </cell>
          <cell r="T75">
            <v>2.7214</v>
          </cell>
          <cell r="U75">
            <v>2.7606000000000002</v>
          </cell>
          <cell r="V75">
            <v>2.7985000000000002</v>
          </cell>
        </row>
        <row r="76">
          <cell r="B76">
            <v>42848</v>
          </cell>
          <cell r="C76">
            <v>9.8400000000000001E-2</v>
          </cell>
          <cell r="D76">
            <v>-0.1522</v>
          </cell>
          <cell r="E76">
            <v>-0.15970000000000001</v>
          </cell>
          <cell r="F76">
            <v>-0.18129999999999999</v>
          </cell>
          <cell r="G76">
            <v>-0.1532</v>
          </cell>
          <cell r="H76">
            <v>-0.13550000000000001</v>
          </cell>
          <cell r="I76">
            <v>-0.1234</v>
          </cell>
          <cell r="O76">
            <v>42848</v>
          </cell>
          <cell r="P76">
            <v>3.3304</v>
          </cell>
          <cell r="Q76">
            <v>3.1391</v>
          </cell>
          <cell r="R76">
            <v>2.9481000000000002</v>
          </cell>
          <cell r="S76">
            <v>2.7288999999999999</v>
          </cell>
          <cell r="T76">
            <v>2.7612999999999999</v>
          </cell>
          <cell r="U76">
            <v>2.8048000000000002</v>
          </cell>
          <cell r="V76">
            <v>2.8473000000000002</v>
          </cell>
        </row>
        <row r="77">
          <cell r="B77">
            <v>42847</v>
          </cell>
          <cell r="C77">
            <v>9.8400000000000001E-2</v>
          </cell>
          <cell r="D77">
            <v>-0.1522</v>
          </cell>
          <cell r="E77">
            <v>-0.15970000000000001</v>
          </cell>
          <cell r="F77">
            <v>-0.18129999999999999</v>
          </cell>
          <cell r="G77">
            <v>-0.1532</v>
          </cell>
          <cell r="H77">
            <v>-0.13550000000000001</v>
          </cell>
          <cell r="I77">
            <v>-0.1234</v>
          </cell>
          <cell r="O77">
            <v>42847</v>
          </cell>
          <cell r="P77">
            <v>3.3304</v>
          </cell>
          <cell r="Q77">
            <v>3.1391</v>
          </cell>
          <cell r="R77">
            <v>2.9481000000000002</v>
          </cell>
          <cell r="S77">
            <v>2.7288999999999999</v>
          </cell>
          <cell r="T77">
            <v>2.7612999999999999</v>
          </cell>
          <cell r="U77">
            <v>2.8048000000000002</v>
          </cell>
          <cell r="V77">
            <v>2.8473000000000002</v>
          </cell>
        </row>
        <row r="78">
          <cell r="B78">
            <v>42846</v>
          </cell>
          <cell r="C78">
            <v>9.8400000000000001E-2</v>
          </cell>
          <cell r="D78">
            <v>-0.1522</v>
          </cell>
          <cell r="E78">
            <v>-0.15970000000000001</v>
          </cell>
          <cell r="F78">
            <v>-0.18129999999999999</v>
          </cell>
          <cell r="G78">
            <v>-0.1532</v>
          </cell>
          <cell r="H78">
            <v>-0.13550000000000001</v>
          </cell>
          <cell r="I78">
            <v>-0.1234</v>
          </cell>
          <cell r="O78">
            <v>42846</v>
          </cell>
          <cell r="P78">
            <v>3.3304</v>
          </cell>
          <cell r="Q78">
            <v>3.1391</v>
          </cell>
          <cell r="R78">
            <v>2.9481000000000002</v>
          </cell>
          <cell r="S78">
            <v>2.7288999999999999</v>
          </cell>
          <cell r="T78">
            <v>2.7612999999999999</v>
          </cell>
          <cell r="U78">
            <v>2.8048000000000002</v>
          </cell>
          <cell r="V78">
            <v>2.8473000000000002</v>
          </cell>
        </row>
        <row r="79">
          <cell r="B79">
            <v>42845</v>
          </cell>
          <cell r="C79">
            <v>9.8400000000000001E-2</v>
          </cell>
          <cell r="D79">
            <v>-0.13830000000000001</v>
          </cell>
          <cell r="E79">
            <v>-0.15379999999999999</v>
          </cell>
          <cell r="F79">
            <v>-0.17799999999999999</v>
          </cell>
          <cell r="G79">
            <v>-0.14979999999999999</v>
          </cell>
          <cell r="H79">
            <v>-0.1321</v>
          </cell>
          <cell r="I79">
            <v>-0.12</v>
          </cell>
          <cell r="O79">
            <v>42845</v>
          </cell>
          <cell r="P79">
            <v>3.3304</v>
          </cell>
          <cell r="Q79">
            <v>3.2084999999999999</v>
          </cell>
          <cell r="R79">
            <v>2.9670000000000001</v>
          </cell>
          <cell r="S79">
            <v>2.7433000000000001</v>
          </cell>
          <cell r="T79">
            <v>2.7854000000000001</v>
          </cell>
          <cell r="U79">
            <v>2.8311999999999999</v>
          </cell>
          <cell r="V79">
            <v>2.8736999999999999</v>
          </cell>
        </row>
        <row r="80">
          <cell r="B80">
            <v>42844</v>
          </cell>
          <cell r="C80">
            <v>9.8400000000000001E-2</v>
          </cell>
          <cell r="D80">
            <v>-0.13869999999999999</v>
          </cell>
          <cell r="E80">
            <v>-0.15920000000000001</v>
          </cell>
          <cell r="F80">
            <v>-0.19850000000000001</v>
          </cell>
          <cell r="G80">
            <v>-0.1716</v>
          </cell>
          <cell r="H80">
            <v>-0.15390000000000001</v>
          </cell>
          <cell r="I80">
            <v>-0.1419</v>
          </cell>
          <cell r="O80">
            <v>42844</v>
          </cell>
          <cell r="P80">
            <v>3.3304</v>
          </cell>
          <cell r="Q80">
            <v>3.2292999999999998</v>
          </cell>
          <cell r="R80">
            <v>2.9472999999999998</v>
          </cell>
          <cell r="S80">
            <v>2.7008000000000001</v>
          </cell>
          <cell r="T80">
            <v>2.7431000000000001</v>
          </cell>
          <cell r="U80">
            <v>2.7757000000000001</v>
          </cell>
          <cell r="V80">
            <v>2.8178000000000001</v>
          </cell>
        </row>
        <row r="81">
          <cell r="B81">
            <v>42843</v>
          </cell>
          <cell r="C81">
            <v>9.8400000000000001E-2</v>
          </cell>
          <cell r="D81">
            <v>-0.1328</v>
          </cell>
          <cell r="E81">
            <v>-0.157</v>
          </cell>
          <cell r="F81">
            <v>-0.19719999999999999</v>
          </cell>
          <cell r="G81">
            <v>-0.17019999999999999</v>
          </cell>
          <cell r="H81">
            <v>-0.15260000000000001</v>
          </cell>
          <cell r="I81">
            <v>-0.14050000000000001</v>
          </cell>
          <cell r="O81">
            <v>42843</v>
          </cell>
          <cell r="P81">
            <v>3.3304</v>
          </cell>
          <cell r="Q81">
            <v>3.2035</v>
          </cell>
          <cell r="R81">
            <v>2.9453</v>
          </cell>
          <cell r="S81">
            <v>2.6873</v>
          </cell>
          <cell r="T81">
            <v>2.7246000000000001</v>
          </cell>
          <cell r="U81">
            <v>2.7675999999999998</v>
          </cell>
          <cell r="V81">
            <v>2.8090000000000002</v>
          </cell>
        </row>
        <row r="82">
          <cell r="B82">
            <v>42842</v>
          </cell>
          <cell r="C82">
            <v>9.8400000000000001E-2</v>
          </cell>
          <cell r="D82">
            <v>-0.12509999999999999</v>
          </cell>
          <cell r="E82">
            <v>-0.15429999999999999</v>
          </cell>
          <cell r="F82">
            <v>-0.19589999999999999</v>
          </cell>
          <cell r="G82">
            <v>-0.16839999999999999</v>
          </cell>
          <cell r="H82">
            <v>-0.1507</v>
          </cell>
          <cell r="I82">
            <v>-0.1386</v>
          </cell>
          <cell r="O82">
            <v>42842</v>
          </cell>
          <cell r="P82">
            <v>3.3304</v>
          </cell>
          <cell r="Q82">
            <v>3.2250000000000001</v>
          </cell>
          <cell r="R82">
            <v>2.9466999999999999</v>
          </cell>
          <cell r="S82">
            <v>2.6692</v>
          </cell>
          <cell r="T82">
            <v>2.6960999999999999</v>
          </cell>
          <cell r="U82">
            <v>2.7395</v>
          </cell>
          <cell r="V82">
            <v>2.7778999999999998</v>
          </cell>
        </row>
        <row r="83">
          <cell r="B83">
            <v>42841</v>
          </cell>
          <cell r="C83">
            <v>9.8400000000000001E-2</v>
          </cell>
          <cell r="D83">
            <v>-0.12690000000000001</v>
          </cell>
          <cell r="E83">
            <v>-0.155</v>
          </cell>
          <cell r="F83">
            <v>-0.1963</v>
          </cell>
          <cell r="G83">
            <v>-0.16880000000000001</v>
          </cell>
          <cell r="H83">
            <v>-0.1522</v>
          </cell>
          <cell r="I83">
            <v>-0.13950000000000001</v>
          </cell>
          <cell r="O83">
            <v>42841</v>
          </cell>
          <cell r="P83">
            <v>3.3304</v>
          </cell>
          <cell r="Q83">
            <v>3.2717000000000001</v>
          </cell>
          <cell r="R83">
            <v>2.9529000000000001</v>
          </cell>
          <cell r="S83">
            <v>2.6720000000000002</v>
          </cell>
          <cell r="T83">
            <v>2.698</v>
          </cell>
          <cell r="U83">
            <v>2.74</v>
          </cell>
          <cell r="V83">
            <v>2.7789999999999999</v>
          </cell>
        </row>
        <row r="84">
          <cell r="B84">
            <v>42840</v>
          </cell>
          <cell r="C84">
            <v>9.8400000000000001E-2</v>
          </cell>
          <cell r="D84">
            <v>-0.12690000000000001</v>
          </cell>
          <cell r="E84">
            <v>-0.155</v>
          </cell>
          <cell r="F84">
            <v>-0.1963</v>
          </cell>
          <cell r="G84">
            <v>-0.16880000000000001</v>
          </cell>
          <cell r="H84">
            <v>-0.1522</v>
          </cell>
          <cell r="I84">
            <v>-0.13950000000000001</v>
          </cell>
          <cell r="O84">
            <v>42840</v>
          </cell>
          <cell r="P84">
            <v>3.3304</v>
          </cell>
          <cell r="Q84">
            <v>3.2717000000000001</v>
          </cell>
          <cell r="R84">
            <v>2.9529000000000001</v>
          </cell>
          <cell r="S84">
            <v>2.6720000000000002</v>
          </cell>
          <cell r="T84">
            <v>2.698</v>
          </cell>
          <cell r="U84">
            <v>2.74</v>
          </cell>
          <cell r="V84">
            <v>2.7789999999999999</v>
          </cell>
        </row>
        <row r="85">
          <cell r="B85">
            <v>42839</v>
          </cell>
          <cell r="C85">
            <v>9.8400000000000001E-2</v>
          </cell>
          <cell r="D85">
            <v>-0.12690000000000001</v>
          </cell>
          <cell r="E85">
            <v>-0.155</v>
          </cell>
          <cell r="F85">
            <v>-0.1963</v>
          </cell>
          <cell r="G85">
            <v>-0.16880000000000001</v>
          </cell>
          <cell r="H85">
            <v>-0.1522</v>
          </cell>
          <cell r="I85">
            <v>-0.13950000000000001</v>
          </cell>
          <cell r="O85">
            <v>42839</v>
          </cell>
          <cell r="P85">
            <v>3.3304</v>
          </cell>
          <cell r="Q85">
            <v>3.2717000000000001</v>
          </cell>
          <cell r="R85">
            <v>2.9529000000000001</v>
          </cell>
          <cell r="S85">
            <v>2.6720000000000002</v>
          </cell>
          <cell r="T85">
            <v>2.698</v>
          </cell>
          <cell r="U85">
            <v>2.74</v>
          </cell>
          <cell r="V85">
            <v>2.7789999999999999</v>
          </cell>
        </row>
        <row r="86">
          <cell r="B86">
            <v>42838</v>
          </cell>
          <cell r="C86">
            <v>9.8400000000000001E-2</v>
          </cell>
          <cell r="D86">
            <v>-0.12690000000000001</v>
          </cell>
          <cell r="E86">
            <v>-0.155</v>
          </cell>
          <cell r="F86">
            <v>-0.1963</v>
          </cell>
          <cell r="G86">
            <v>-0.16880000000000001</v>
          </cell>
          <cell r="H86">
            <v>-0.1522</v>
          </cell>
          <cell r="I86">
            <v>-0.13950000000000001</v>
          </cell>
          <cell r="O86">
            <v>42838</v>
          </cell>
          <cell r="P86">
            <v>3.3304</v>
          </cell>
          <cell r="Q86">
            <v>3.2717000000000001</v>
          </cell>
          <cell r="R86">
            <v>2.9529000000000001</v>
          </cell>
          <cell r="S86">
            <v>2.6720000000000002</v>
          </cell>
          <cell r="T86">
            <v>2.698</v>
          </cell>
          <cell r="U86">
            <v>2.74</v>
          </cell>
          <cell r="V86">
            <v>2.7789999999999999</v>
          </cell>
        </row>
        <row r="87">
          <cell r="B87">
            <v>42837</v>
          </cell>
          <cell r="C87">
            <v>9.8400000000000001E-2</v>
          </cell>
          <cell r="D87">
            <v>-0.12570000000000001</v>
          </cell>
          <cell r="E87">
            <v>-0.17649999999999999</v>
          </cell>
          <cell r="F87">
            <v>-0.2195</v>
          </cell>
          <cell r="G87">
            <v>-0.19059999999999999</v>
          </cell>
          <cell r="H87">
            <v>-0.1736</v>
          </cell>
          <cell r="I87">
            <v>-0.1603</v>
          </cell>
          <cell r="O87">
            <v>42837</v>
          </cell>
          <cell r="P87">
            <v>3.3304</v>
          </cell>
          <cell r="Q87">
            <v>3.2299000000000002</v>
          </cell>
          <cell r="R87">
            <v>2.9049999999999998</v>
          </cell>
          <cell r="S87">
            <v>2.6297999999999999</v>
          </cell>
          <cell r="T87">
            <v>2.6547000000000001</v>
          </cell>
          <cell r="U87">
            <v>2.6916000000000002</v>
          </cell>
          <cell r="V87">
            <v>2.7351000000000001</v>
          </cell>
        </row>
        <row r="88">
          <cell r="B88">
            <v>42836</v>
          </cell>
          <cell r="C88">
            <v>9.8400000000000001E-2</v>
          </cell>
          <cell r="D88">
            <v>-0.12379999999999999</v>
          </cell>
          <cell r="E88">
            <v>-0.1762</v>
          </cell>
          <cell r="F88">
            <v>-0.2152</v>
          </cell>
          <cell r="G88">
            <v>-0.18940000000000001</v>
          </cell>
          <cell r="H88">
            <v>-0.1724</v>
          </cell>
          <cell r="I88">
            <v>-0.159</v>
          </cell>
          <cell r="O88">
            <v>42836</v>
          </cell>
          <cell r="P88">
            <v>3.3304</v>
          </cell>
          <cell r="Q88">
            <v>3.1962000000000002</v>
          </cell>
          <cell r="R88">
            <v>2.8938000000000001</v>
          </cell>
          <cell r="S88">
            <v>2.6312000000000002</v>
          </cell>
          <cell r="T88">
            <v>2.6505999999999998</v>
          </cell>
          <cell r="U88">
            <v>2.6894</v>
          </cell>
          <cell r="V88">
            <v>2.726</v>
          </cell>
        </row>
        <row r="89">
          <cell r="B89">
            <v>42835</v>
          </cell>
          <cell r="C89">
            <v>9.8400000000000001E-2</v>
          </cell>
          <cell r="D89">
            <v>-0.12640000000000001</v>
          </cell>
          <cell r="E89">
            <v>-0.17549999999999999</v>
          </cell>
          <cell r="F89">
            <v>-0.21410000000000001</v>
          </cell>
          <cell r="G89">
            <v>-0.1883</v>
          </cell>
          <cell r="H89">
            <v>-0.17130000000000001</v>
          </cell>
          <cell r="I89">
            <v>-0.15790000000000001</v>
          </cell>
          <cell r="O89">
            <v>42835</v>
          </cell>
          <cell r="P89">
            <v>3.3304</v>
          </cell>
          <cell r="Q89">
            <v>3.2709999999999999</v>
          </cell>
          <cell r="R89">
            <v>2.8961000000000001</v>
          </cell>
          <cell r="S89">
            <v>2.6191</v>
          </cell>
          <cell r="T89">
            <v>2.6387</v>
          </cell>
          <cell r="U89">
            <v>2.6737000000000002</v>
          </cell>
          <cell r="V89">
            <v>2.7018</v>
          </cell>
        </row>
        <row r="90">
          <cell r="B90">
            <v>42834</v>
          </cell>
          <cell r="C90">
            <v>9.8400000000000001E-2</v>
          </cell>
          <cell r="D90">
            <v>-0.1421</v>
          </cell>
          <cell r="E90">
            <v>-0.18210000000000001</v>
          </cell>
          <cell r="F90">
            <v>-0.21820000000000001</v>
          </cell>
          <cell r="G90">
            <v>-0.19239999999999999</v>
          </cell>
          <cell r="H90">
            <v>-0.1754</v>
          </cell>
          <cell r="I90">
            <v>-0.16200000000000001</v>
          </cell>
          <cell r="O90">
            <v>42834</v>
          </cell>
          <cell r="P90">
            <v>3.3304</v>
          </cell>
          <cell r="Q90">
            <v>3.2719999999999998</v>
          </cell>
          <cell r="R90">
            <v>2.8879999999999999</v>
          </cell>
          <cell r="S90">
            <v>2.6189</v>
          </cell>
          <cell r="T90">
            <v>2.6358999999999999</v>
          </cell>
          <cell r="U90">
            <v>2.6696</v>
          </cell>
          <cell r="V90">
            <v>2.6977000000000002</v>
          </cell>
        </row>
        <row r="91">
          <cell r="B91">
            <v>42833</v>
          </cell>
          <cell r="C91">
            <v>9.8400000000000001E-2</v>
          </cell>
          <cell r="D91">
            <v>-0.1421</v>
          </cell>
          <cell r="E91">
            <v>-0.18210000000000001</v>
          </cell>
          <cell r="F91">
            <v>-0.21820000000000001</v>
          </cell>
          <cell r="G91">
            <v>-0.19239999999999999</v>
          </cell>
          <cell r="H91">
            <v>-0.1754</v>
          </cell>
          <cell r="I91">
            <v>-0.16200000000000001</v>
          </cell>
          <cell r="O91">
            <v>42833</v>
          </cell>
          <cell r="P91">
            <v>3.3304</v>
          </cell>
          <cell r="Q91">
            <v>3.2719999999999998</v>
          </cell>
          <cell r="R91">
            <v>2.8879999999999999</v>
          </cell>
          <cell r="S91">
            <v>2.6189</v>
          </cell>
          <cell r="T91">
            <v>2.6358999999999999</v>
          </cell>
          <cell r="U91">
            <v>2.6696</v>
          </cell>
          <cell r="V91">
            <v>2.6977000000000002</v>
          </cell>
        </row>
        <row r="92">
          <cell r="B92">
            <v>42832</v>
          </cell>
          <cell r="C92">
            <v>9.8400000000000001E-2</v>
          </cell>
          <cell r="D92">
            <v>-0.1421</v>
          </cell>
          <cell r="E92">
            <v>-0.18210000000000001</v>
          </cell>
          <cell r="F92">
            <v>-0.21820000000000001</v>
          </cell>
          <cell r="G92">
            <v>-0.19239999999999999</v>
          </cell>
          <cell r="H92">
            <v>-0.1754</v>
          </cell>
          <cell r="I92">
            <v>-0.16200000000000001</v>
          </cell>
          <cell r="O92">
            <v>42832</v>
          </cell>
          <cell r="P92">
            <v>3.3304</v>
          </cell>
          <cell r="Q92">
            <v>3.2719999999999998</v>
          </cell>
          <cell r="R92">
            <v>2.8879999999999999</v>
          </cell>
          <cell r="S92">
            <v>2.6189</v>
          </cell>
          <cell r="T92">
            <v>2.6358999999999999</v>
          </cell>
          <cell r="U92">
            <v>2.6696</v>
          </cell>
          <cell r="V92">
            <v>2.6977000000000002</v>
          </cell>
        </row>
        <row r="93">
          <cell r="B93">
            <v>42831</v>
          </cell>
          <cell r="C93">
            <v>9.8400000000000001E-2</v>
          </cell>
          <cell r="D93">
            <v>-0.13</v>
          </cell>
          <cell r="E93">
            <v>-0.17699999999999999</v>
          </cell>
          <cell r="F93">
            <v>-0.21490000000000001</v>
          </cell>
          <cell r="G93">
            <v>-0.18890000000000001</v>
          </cell>
          <cell r="H93">
            <v>-0.17050000000000001</v>
          </cell>
          <cell r="I93">
            <v>-0.15709999999999999</v>
          </cell>
          <cell r="O93">
            <v>42831</v>
          </cell>
          <cell r="P93">
            <v>3.3304</v>
          </cell>
          <cell r="Q93">
            <v>3.3490000000000002</v>
          </cell>
          <cell r="R93">
            <v>2.9222999999999999</v>
          </cell>
          <cell r="S93">
            <v>2.6240999999999999</v>
          </cell>
          <cell r="T93">
            <v>2.6354000000000002</v>
          </cell>
          <cell r="U93">
            <v>2.6696</v>
          </cell>
          <cell r="V93">
            <v>2.6976</v>
          </cell>
        </row>
        <row r="94">
          <cell r="B94">
            <v>42830</v>
          </cell>
          <cell r="C94">
            <v>9.8400000000000001E-2</v>
          </cell>
          <cell r="D94">
            <v>-0.12939999999999999</v>
          </cell>
          <cell r="E94">
            <v>-0.17230000000000001</v>
          </cell>
          <cell r="F94">
            <v>-0.21640000000000001</v>
          </cell>
          <cell r="G94">
            <v>-0.1905</v>
          </cell>
          <cell r="H94">
            <v>-0.17199999999999999</v>
          </cell>
          <cell r="I94">
            <v>-0.15859999999999999</v>
          </cell>
          <cell r="O94">
            <v>42830</v>
          </cell>
          <cell r="P94">
            <v>3.3304</v>
          </cell>
          <cell r="Q94">
            <v>3.2970999999999999</v>
          </cell>
          <cell r="R94">
            <v>2.9222999999999999</v>
          </cell>
          <cell r="S94">
            <v>2.6387</v>
          </cell>
          <cell r="T94">
            <v>2.6499000000000001</v>
          </cell>
          <cell r="U94">
            <v>2.6861000000000002</v>
          </cell>
          <cell r="V94">
            <v>2.7170999999999998</v>
          </cell>
        </row>
        <row r="95">
          <cell r="B95">
            <v>42829</v>
          </cell>
          <cell r="C95">
            <v>9.8400000000000001E-2</v>
          </cell>
          <cell r="D95">
            <v>-0.1318</v>
          </cell>
          <cell r="E95">
            <v>-0.17319999999999999</v>
          </cell>
          <cell r="F95">
            <v>-0.21690000000000001</v>
          </cell>
          <cell r="G95">
            <v>-0.1923</v>
          </cell>
          <cell r="H95">
            <v>-0.1739</v>
          </cell>
          <cell r="I95">
            <v>-0.1605</v>
          </cell>
          <cell r="O95">
            <v>42829</v>
          </cell>
          <cell r="P95">
            <v>3.3304</v>
          </cell>
          <cell r="Q95">
            <v>3.3081</v>
          </cell>
          <cell r="R95">
            <v>2.9241999999999999</v>
          </cell>
          <cell r="S95">
            <v>2.6294</v>
          </cell>
          <cell r="T95">
            <v>2.6324999999999998</v>
          </cell>
          <cell r="U95">
            <v>2.6604000000000001</v>
          </cell>
          <cell r="V95">
            <v>2.6833</v>
          </cell>
        </row>
        <row r="96">
          <cell r="B96">
            <v>42828</v>
          </cell>
          <cell r="C96">
            <v>9.8400000000000001E-2</v>
          </cell>
          <cell r="D96">
            <v>-0.13950000000000001</v>
          </cell>
          <cell r="E96">
            <v>-0.17610000000000001</v>
          </cell>
          <cell r="F96">
            <v>-0.21859999999999999</v>
          </cell>
          <cell r="G96">
            <v>-0.1968</v>
          </cell>
          <cell r="H96">
            <v>-0.17960000000000001</v>
          </cell>
          <cell r="I96">
            <v>-0.16619999999999999</v>
          </cell>
          <cell r="O96">
            <v>42828</v>
          </cell>
          <cell r="P96">
            <v>3.3304</v>
          </cell>
          <cell r="Q96">
            <v>3.1509999999999998</v>
          </cell>
          <cell r="R96">
            <v>2.8607</v>
          </cell>
          <cell r="S96">
            <v>2.6206999999999998</v>
          </cell>
          <cell r="T96">
            <v>2.6328999999999998</v>
          </cell>
          <cell r="U96">
            <v>2.6597</v>
          </cell>
          <cell r="V96">
            <v>2.6825999999999999</v>
          </cell>
        </row>
        <row r="97">
          <cell r="B97">
            <v>42827</v>
          </cell>
          <cell r="C97">
            <v>9.8400000000000001E-2</v>
          </cell>
          <cell r="D97">
            <v>-0.1416</v>
          </cell>
          <cell r="E97">
            <v>-0.17230000000000001</v>
          </cell>
          <cell r="F97">
            <v>-0.21820000000000001</v>
          </cell>
          <cell r="G97">
            <v>-0.19769999999999999</v>
          </cell>
          <cell r="H97">
            <v>-0.18060000000000001</v>
          </cell>
          <cell r="I97">
            <v>-0.16719999999999999</v>
          </cell>
          <cell r="O97">
            <v>42827</v>
          </cell>
          <cell r="P97">
            <v>3.3304</v>
          </cell>
          <cell r="Q97">
            <v>3.1833</v>
          </cell>
          <cell r="R97">
            <v>2.8614000000000002</v>
          </cell>
          <cell r="S97">
            <v>2.6147999999999998</v>
          </cell>
          <cell r="T97">
            <v>2.6232000000000002</v>
          </cell>
          <cell r="U97">
            <v>2.6516999999999999</v>
          </cell>
          <cell r="V97">
            <v>2.6745999999999999</v>
          </cell>
        </row>
        <row r="98">
          <cell r="B98">
            <v>42826</v>
          </cell>
          <cell r="C98">
            <v>9.8400000000000001E-2</v>
          </cell>
          <cell r="D98">
            <v>-0.1416</v>
          </cell>
          <cell r="E98">
            <v>-0.17230000000000001</v>
          </cell>
          <cell r="F98">
            <v>-0.21820000000000001</v>
          </cell>
          <cell r="G98">
            <v>-0.19769999999999999</v>
          </cell>
          <cell r="H98">
            <v>-0.18060000000000001</v>
          </cell>
          <cell r="I98">
            <v>-0.16719999999999999</v>
          </cell>
          <cell r="O98">
            <v>42826</v>
          </cell>
          <cell r="P98">
            <v>3.3304</v>
          </cell>
          <cell r="Q98">
            <v>3.1833</v>
          </cell>
          <cell r="R98">
            <v>2.8614000000000002</v>
          </cell>
          <cell r="S98">
            <v>2.6147999999999998</v>
          </cell>
          <cell r="T98">
            <v>2.6232000000000002</v>
          </cell>
          <cell r="U98">
            <v>2.6516999999999999</v>
          </cell>
          <cell r="V98">
            <v>2.6745999999999999</v>
          </cell>
        </row>
        <row r="99">
          <cell r="B99">
            <v>42825</v>
          </cell>
          <cell r="C99">
            <v>9.8400000000000001E-2</v>
          </cell>
          <cell r="D99">
            <v>-0.1416</v>
          </cell>
          <cell r="E99">
            <v>-0.17230000000000001</v>
          </cell>
          <cell r="F99">
            <v>-0.21820000000000001</v>
          </cell>
          <cell r="G99">
            <v>-0.19769999999999999</v>
          </cell>
          <cell r="H99">
            <v>-0.18060000000000001</v>
          </cell>
          <cell r="I99">
            <v>-0.16719999999999999</v>
          </cell>
          <cell r="O99">
            <v>42825</v>
          </cell>
          <cell r="P99">
            <v>3.3304</v>
          </cell>
          <cell r="Q99">
            <v>3.1833</v>
          </cell>
          <cell r="R99">
            <v>2.8614000000000002</v>
          </cell>
          <cell r="S99">
            <v>2.6147999999999998</v>
          </cell>
          <cell r="T99">
            <v>2.6232000000000002</v>
          </cell>
          <cell r="U99">
            <v>2.6516999999999999</v>
          </cell>
          <cell r="V99">
            <v>2.6745999999999999</v>
          </cell>
        </row>
        <row r="100">
          <cell r="B100">
            <v>42824</v>
          </cell>
          <cell r="C100">
            <v>9.8400000000000001E-2</v>
          </cell>
          <cell r="D100">
            <v>-0.1573</v>
          </cell>
          <cell r="E100">
            <v>-0.20480000000000001</v>
          </cell>
          <cell r="F100">
            <v>-0.25230000000000002</v>
          </cell>
          <cell r="G100">
            <v>-0.23330000000000001</v>
          </cell>
          <cell r="H100">
            <v>-0.21609999999999999</v>
          </cell>
          <cell r="I100">
            <v>-0.20269999999999999</v>
          </cell>
          <cell r="O100">
            <v>42824</v>
          </cell>
          <cell r="P100">
            <v>3.3304</v>
          </cell>
          <cell r="Q100">
            <v>3.1705000000000001</v>
          </cell>
          <cell r="R100">
            <v>2.8454999999999999</v>
          </cell>
          <cell r="S100">
            <v>2.6036999999999999</v>
          </cell>
          <cell r="T100">
            <v>2.6019999999999999</v>
          </cell>
          <cell r="U100">
            <v>2.6242999999999999</v>
          </cell>
          <cell r="V100">
            <v>2.6471</v>
          </cell>
        </row>
        <row r="101">
          <cell r="B101">
            <v>42823</v>
          </cell>
          <cell r="C101">
            <v>9.8400000000000001E-2</v>
          </cell>
          <cell r="D101">
            <v>-0.1414</v>
          </cell>
          <cell r="E101">
            <v>-0.20150000000000001</v>
          </cell>
          <cell r="F101">
            <v>-0.25030000000000002</v>
          </cell>
          <cell r="G101">
            <v>-0.2311</v>
          </cell>
          <cell r="H101">
            <v>-0.21390000000000001</v>
          </cell>
          <cell r="I101">
            <v>-0.2046</v>
          </cell>
          <cell r="O101">
            <v>42823</v>
          </cell>
          <cell r="P101">
            <v>3.3304</v>
          </cell>
          <cell r="Q101">
            <v>3.2080000000000002</v>
          </cell>
          <cell r="R101">
            <v>2.8795000000000002</v>
          </cell>
          <cell r="S101">
            <v>2.6244000000000001</v>
          </cell>
          <cell r="T101">
            <v>2.6145999999999998</v>
          </cell>
          <cell r="U101">
            <v>2.6322000000000001</v>
          </cell>
          <cell r="V101">
            <v>2.6476999999999999</v>
          </cell>
        </row>
        <row r="102">
          <cell r="B102">
            <v>42822</v>
          </cell>
          <cell r="C102">
            <v>9.8400000000000001E-2</v>
          </cell>
          <cell r="D102">
            <v>-0.1464</v>
          </cell>
          <cell r="E102">
            <v>-0.21229999999999999</v>
          </cell>
          <cell r="F102">
            <v>-0.25929999999999997</v>
          </cell>
          <cell r="G102">
            <v>-0.23730000000000001</v>
          </cell>
          <cell r="H102">
            <v>-0.22009999999999999</v>
          </cell>
          <cell r="I102">
            <v>-0.20669999999999999</v>
          </cell>
          <cell r="O102">
            <v>42822</v>
          </cell>
          <cell r="P102">
            <v>3.3304</v>
          </cell>
          <cell r="Q102">
            <v>3.1560000000000001</v>
          </cell>
          <cell r="R102">
            <v>2.8532000000000002</v>
          </cell>
          <cell r="S102">
            <v>2.5972</v>
          </cell>
          <cell r="T102">
            <v>2.5848</v>
          </cell>
          <cell r="U102">
            <v>2.6048</v>
          </cell>
          <cell r="V102">
            <v>2.6246999999999998</v>
          </cell>
        </row>
        <row r="103">
          <cell r="B103">
            <v>42821</v>
          </cell>
          <cell r="C103">
            <v>9.8400000000000001E-2</v>
          </cell>
          <cell r="D103">
            <v>-0.1714</v>
          </cell>
          <cell r="E103">
            <v>-0.2276</v>
          </cell>
          <cell r="F103">
            <v>-0.25609999999999999</v>
          </cell>
          <cell r="G103">
            <v>-0.2354</v>
          </cell>
          <cell r="H103">
            <v>-0.21809999999999999</v>
          </cell>
          <cell r="I103">
            <v>-0.20469999999999999</v>
          </cell>
          <cell r="O103">
            <v>42821</v>
          </cell>
          <cell r="P103">
            <v>3.3304</v>
          </cell>
          <cell r="Q103">
            <v>3.089</v>
          </cell>
          <cell r="R103">
            <v>2.8258999999999999</v>
          </cell>
          <cell r="S103">
            <v>2.6156999999999999</v>
          </cell>
          <cell r="T103">
            <v>2.6097000000000001</v>
          </cell>
          <cell r="U103">
            <v>2.6272000000000002</v>
          </cell>
          <cell r="V103">
            <v>2.6457000000000002</v>
          </cell>
        </row>
        <row r="104">
          <cell r="B104">
            <v>42820</v>
          </cell>
          <cell r="C104">
            <v>9.8400000000000001E-2</v>
          </cell>
          <cell r="D104">
            <v>-0.1522</v>
          </cell>
          <cell r="E104">
            <v>-0.2213</v>
          </cell>
          <cell r="F104">
            <v>-0.2535</v>
          </cell>
          <cell r="G104">
            <v>-0.23280000000000001</v>
          </cell>
          <cell r="H104">
            <v>-0.21560000000000001</v>
          </cell>
          <cell r="I104">
            <v>-0.20219999999999999</v>
          </cell>
          <cell r="O104">
            <v>42820</v>
          </cell>
          <cell r="P104">
            <v>3.3304</v>
          </cell>
          <cell r="Q104">
            <v>3.1295999999999999</v>
          </cell>
          <cell r="R104">
            <v>2.8325</v>
          </cell>
          <cell r="S104">
            <v>2.6164999999999998</v>
          </cell>
          <cell r="T104">
            <v>2.6124999999999998</v>
          </cell>
          <cell r="U104">
            <v>2.6334</v>
          </cell>
          <cell r="V104">
            <v>2.6522000000000001</v>
          </cell>
        </row>
        <row r="105">
          <cell r="B105">
            <v>42819</v>
          </cell>
          <cell r="C105">
            <v>9.8400000000000001E-2</v>
          </cell>
          <cell r="D105">
            <v>-0.1522</v>
          </cell>
          <cell r="E105">
            <v>-0.2213</v>
          </cell>
          <cell r="F105">
            <v>-0.2535</v>
          </cell>
          <cell r="G105">
            <v>-0.23280000000000001</v>
          </cell>
          <cell r="H105">
            <v>-0.21560000000000001</v>
          </cell>
          <cell r="I105">
            <v>-0.20219999999999999</v>
          </cell>
          <cell r="O105">
            <v>42819</v>
          </cell>
          <cell r="P105">
            <v>3.3304</v>
          </cell>
          <cell r="Q105">
            <v>3.1295999999999999</v>
          </cell>
          <cell r="R105">
            <v>2.8325</v>
          </cell>
          <cell r="S105">
            <v>2.6164999999999998</v>
          </cell>
          <cell r="T105">
            <v>2.6124999999999998</v>
          </cell>
          <cell r="U105">
            <v>2.6334</v>
          </cell>
          <cell r="V105">
            <v>2.6522000000000001</v>
          </cell>
        </row>
        <row r="106">
          <cell r="B106">
            <v>42818</v>
          </cell>
          <cell r="C106">
            <v>9.8400000000000001E-2</v>
          </cell>
          <cell r="D106">
            <v>-0.1522</v>
          </cell>
          <cell r="E106">
            <v>-0.2213</v>
          </cell>
          <cell r="F106">
            <v>-0.2535</v>
          </cell>
          <cell r="G106">
            <v>-0.23280000000000001</v>
          </cell>
          <cell r="H106">
            <v>-0.21560000000000001</v>
          </cell>
          <cell r="I106">
            <v>-0.20219999999999999</v>
          </cell>
          <cell r="O106">
            <v>42818</v>
          </cell>
          <cell r="P106">
            <v>3.3304</v>
          </cell>
          <cell r="Q106">
            <v>3.1295999999999999</v>
          </cell>
          <cell r="R106">
            <v>2.8325</v>
          </cell>
          <cell r="S106">
            <v>2.6164999999999998</v>
          </cell>
          <cell r="T106">
            <v>2.6124999999999998</v>
          </cell>
          <cell r="U106">
            <v>2.6334</v>
          </cell>
          <cell r="V106">
            <v>2.6522000000000001</v>
          </cell>
        </row>
        <row r="107">
          <cell r="B107">
            <v>42817</v>
          </cell>
          <cell r="C107">
            <v>9.8400000000000001E-2</v>
          </cell>
          <cell r="D107">
            <v>-0.14779999999999999</v>
          </cell>
          <cell r="E107">
            <v>-0.20849999999999999</v>
          </cell>
          <cell r="F107">
            <v>-0.25169999999999998</v>
          </cell>
          <cell r="G107">
            <v>-0.23069999999999999</v>
          </cell>
          <cell r="H107">
            <v>-0.21390000000000001</v>
          </cell>
          <cell r="I107">
            <v>-0.2</v>
          </cell>
          <cell r="O107">
            <v>42817</v>
          </cell>
          <cell r="P107">
            <v>3.3304</v>
          </cell>
          <cell r="Q107">
            <v>3.1093000000000002</v>
          </cell>
          <cell r="R107">
            <v>2.8344</v>
          </cell>
          <cell r="S107">
            <v>2.6156999999999999</v>
          </cell>
          <cell r="T107">
            <v>2.6263000000000001</v>
          </cell>
          <cell r="U107">
            <v>2.6556999999999999</v>
          </cell>
          <cell r="V107">
            <v>2.6798000000000002</v>
          </cell>
        </row>
        <row r="108">
          <cell r="B108">
            <v>42816</v>
          </cell>
          <cell r="C108">
            <v>9.8400000000000001E-2</v>
          </cell>
          <cell r="D108">
            <v>-0.1331</v>
          </cell>
          <cell r="E108">
            <v>-0.20610000000000001</v>
          </cell>
          <cell r="F108">
            <v>-0.25090000000000001</v>
          </cell>
          <cell r="G108">
            <v>-0.23580000000000001</v>
          </cell>
          <cell r="H108">
            <v>-0.2185</v>
          </cell>
          <cell r="I108">
            <v>-0.20419999999999999</v>
          </cell>
          <cell r="O108">
            <v>42816</v>
          </cell>
          <cell r="P108">
            <v>3.3304</v>
          </cell>
          <cell r="Q108">
            <v>3.0682</v>
          </cell>
          <cell r="R108">
            <v>2.8092999999999999</v>
          </cell>
          <cell r="S108">
            <v>2.6032000000000002</v>
          </cell>
          <cell r="T108">
            <v>2.6110000000000002</v>
          </cell>
          <cell r="U108">
            <v>2.6432000000000002</v>
          </cell>
          <cell r="V108">
            <v>2.6720999999999999</v>
          </cell>
        </row>
        <row r="109">
          <cell r="B109">
            <v>42815</v>
          </cell>
          <cell r="C109">
            <v>9.8400000000000001E-2</v>
          </cell>
          <cell r="D109">
            <v>-0.11749999999999999</v>
          </cell>
          <cell r="E109">
            <v>-0.1976</v>
          </cell>
          <cell r="F109">
            <v>-0.23350000000000001</v>
          </cell>
          <cell r="G109">
            <v>-0.21840000000000001</v>
          </cell>
          <cell r="H109">
            <v>-0.20399999999999999</v>
          </cell>
          <cell r="I109">
            <v>-0.18970000000000001</v>
          </cell>
          <cell r="O109">
            <v>42815</v>
          </cell>
          <cell r="P109">
            <v>3.3304</v>
          </cell>
          <cell r="Q109">
            <v>3.1484000000000001</v>
          </cell>
          <cell r="R109">
            <v>2.8460000000000001</v>
          </cell>
          <cell r="S109">
            <v>2.6284999999999998</v>
          </cell>
          <cell r="T109">
            <v>2.6284000000000001</v>
          </cell>
          <cell r="U109">
            <v>2.6576</v>
          </cell>
          <cell r="V109">
            <v>2.6903999999999999</v>
          </cell>
        </row>
        <row r="110">
          <cell r="B110">
            <v>42814</v>
          </cell>
          <cell r="C110">
            <v>9.8400000000000001E-2</v>
          </cell>
          <cell r="D110">
            <v>-0.11559999999999999</v>
          </cell>
          <cell r="E110">
            <v>-0.1948</v>
          </cell>
          <cell r="F110">
            <v>-0.23619999999999999</v>
          </cell>
          <cell r="G110">
            <v>-0.221</v>
          </cell>
          <cell r="H110">
            <v>-0.2049</v>
          </cell>
          <cell r="I110">
            <v>-0.19270000000000001</v>
          </cell>
          <cell r="O110">
            <v>42814</v>
          </cell>
          <cell r="P110">
            <v>3.3304</v>
          </cell>
          <cell r="Q110">
            <v>3.1</v>
          </cell>
          <cell r="R110">
            <v>2.8266</v>
          </cell>
          <cell r="S110">
            <v>2.6191</v>
          </cell>
          <cell r="T110">
            <v>2.6231</v>
          </cell>
          <cell r="U110">
            <v>2.6547000000000001</v>
          </cell>
          <cell r="V110">
            <v>2.6840999999999999</v>
          </cell>
        </row>
        <row r="111">
          <cell r="B111">
            <v>42813</v>
          </cell>
          <cell r="C111">
            <v>9.8400000000000001E-2</v>
          </cell>
          <cell r="D111">
            <v>-0.1129</v>
          </cell>
          <cell r="E111">
            <v>-0.19600000000000001</v>
          </cell>
          <cell r="F111">
            <v>-0.23810000000000001</v>
          </cell>
          <cell r="G111">
            <v>-0.22439999999999999</v>
          </cell>
          <cell r="H111">
            <v>-0.21149999999999999</v>
          </cell>
          <cell r="I111">
            <v>-0.1976</v>
          </cell>
          <cell r="O111">
            <v>42813</v>
          </cell>
          <cell r="P111">
            <v>3.3304</v>
          </cell>
          <cell r="Q111">
            <v>3.0192000000000001</v>
          </cell>
          <cell r="R111">
            <v>2.7961999999999998</v>
          </cell>
          <cell r="S111">
            <v>2.6065</v>
          </cell>
          <cell r="T111">
            <v>2.6116999999999999</v>
          </cell>
          <cell r="U111">
            <v>2.6400999999999999</v>
          </cell>
          <cell r="V111">
            <v>2.6711999999999998</v>
          </cell>
        </row>
        <row r="112">
          <cell r="B112">
            <v>42812</v>
          </cell>
          <cell r="C112">
            <v>9.8400000000000001E-2</v>
          </cell>
          <cell r="D112">
            <v>-0.1129</v>
          </cell>
          <cell r="E112">
            <v>-0.19600000000000001</v>
          </cell>
          <cell r="F112">
            <v>-0.23810000000000001</v>
          </cell>
          <cell r="G112">
            <v>-0.22439999999999999</v>
          </cell>
          <cell r="H112">
            <v>-0.21149999999999999</v>
          </cell>
          <cell r="I112">
            <v>-0.1976</v>
          </cell>
          <cell r="O112">
            <v>42812</v>
          </cell>
          <cell r="P112">
            <v>3.3304</v>
          </cell>
          <cell r="Q112">
            <v>3.0192000000000001</v>
          </cell>
          <cell r="R112">
            <v>2.7961999999999998</v>
          </cell>
          <cell r="S112">
            <v>2.6065</v>
          </cell>
          <cell r="T112">
            <v>2.6116999999999999</v>
          </cell>
          <cell r="U112">
            <v>2.6400999999999999</v>
          </cell>
          <cell r="V112">
            <v>2.6711999999999998</v>
          </cell>
        </row>
        <row r="113">
          <cell r="B113">
            <v>42811</v>
          </cell>
          <cell r="C113">
            <v>9.8400000000000001E-2</v>
          </cell>
          <cell r="D113">
            <v>-0.1129</v>
          </cell>
          <cell r="E113">
            <v>-0.19600000000000001</v>
          </cell>
          <cell r="F113">
            <v>-0.23810000000000001</v>
          </cell>
          <cell r="G113">
            <v>-0.22439999999999999</v>
          </cell>
          <cell r="H113">
            <v>-0.21149999999999999</v>
          </cell>
          <cell r="I113">
            <v>-0.1976</v>
          </cell>
          <cell r="O113">
            <v>42811</v>
          </cell>
          <cell r="P113">
            <v>3.3304</v>
          </cell>
          <cell r="Q113">
            <v>3.0192000000000001</v>
          </cell>
          <cell r="R113">
            <v>2.7961999999999998</v>
          </cell>
          <cell r="S113">
            <v>2.6065</v>
          </cell>
          <cell r="T113">
            <v>2.6116999999999999</v>
          </cell>
          <cell r="U113">
            <v>2.6400999999999999</v>
          </cell>
          <cell r="V113">
            <v>2.6711999999999998</v>
          </cell>
        </row>
        <row r="114">
          <cell r="B114">
            <v>42810</v>
          </cell>
          <cell r="C114">
            <v>9.8400000000000001E-2</v>
          </cell>
          <cell r="D114">
            <v>-0.112</v>
          </cell>
          <cell r="E114">
            <v>-0.19869999999999999</v>
          </cell>
          <cell r="F114">
            <v>-0.24060000000000001</v>
          </cell>
          <cell r="G114">
            <v>-0.22320000000000001</v>
          </cell>
          <cell r="H114">
            <v>-0.20899999999999999</v>
          </cell>
          <cell r="I114">
            <v>-0.1951</v>
          </cell>
          <cell r="O114">
            <v>42810</v>
          </cell>
          <cell r="P114">
            <v>3.3304</v>
          </cell>
          <cell r="Q114">
            <v>2.9855999999999998</v>
          </cell>
          <cell r="R114">
            <v>2.7822</v>
          </cell>
          <cell r="S114">
            <v>2.5992999999999999</v>
          </cell>
          <cell r="T114">
            <v>2.6069</v>
          </cell>
          <cell r="U114">
            <v>2.6408</v>
          </cell>
          <cell r="V114">
            <v>2.6757</v>
          </cell>
        </row>
        <row r="115">
          <cell r="B115">
            <v>42809</v>
          </cell>
          <cell r="C115">
            <v>9.8400000000000001E-2</v>
          </cell>
          <cell r="D115">
            <v>-0.10979999999999999</v>
          </cell>
          <cell r="E115">
            <v>-0.2006</v>
          </cell>
          <cell r="F115">
            <v>-0.24360000000000001</v>
          </cell>
          <cell r="G115">
            <v>-0.22700000000000001</v>
          </cell>
          <cell r="H115">
            <v>-0.21379999999999999</v>
          </cell>
          <cell r="I115">
            <v>-0.1993</v>
          </cell>
          <cell r="O115">
            <v>42809</v>
          </cell>
          <cell r="P115">
            <v>3.3304</v>
          </cell>
          <cell r="Q115">
            <v>3.044</v>
          </cell>
          <cell r="R115">
            <v>2.7987000000000002</v>
          </cell>
          <cell r="S115">
            <v>2.5926999999999998</v>
          </cell>
          <cell r="T115">
            <v>2.5842000000000001</v>
          </cell>
          <cell r="U115">
            <v>2.6114999999999999</v>
          </cell>
          <cell r="V115">
            <v>2.6459999999999999</v>
          </cell>
        </row>
        <row r="116">
          <cell r="B116">
            <v>42808</v>
          </cell>
          <cell r="C116">
            <v>9.8400000000000001E-2</v>
          </cell>
          <cell r="D116">
            <v>-0.1111</v>
          </cell>
          <cell r="E116">
            <v>-0.20319999999999999</v>
          </cell>
          <cell r="F116">
            <v>-0.24590000000000001</v>
          </cell>
          <cell r="G116">
            <v>-0.23180000000000001</v>
          </cell>
          <cell r="H116">
            <v>-0.21929999999999999</v>
          </cell>
          <cell r="I116">
            <v>-0.20480000000000001</v>
          </cell>
          <cell r="O116">
            <v>42808</v>
          </cell>
          <cell r="P116">
            <v>3.3304</v>
          </cell>
          <cell r="Q116">
            <v>3.0038</v>
          </cell>
          <cell r="R116">
            <v>2.7810999999999999</v>
          </cell>
          <cell r="S116">
            <v>2.5855999999999999</v>
          </cell>
          <cell r="T116">
            <v>2.5878999999999999</v>
          </cell>
          <cell r="U116">
            <v>2.6133000000000002</v>
          </cell>
          <cell r="V116">
            <v>2.6351</v>
          </cell>
        </row>
        <row r="117">
          <cell r="B117">
            <v>42807</v>
          </cell>
          <cell r="C117">
            <v>9.8400000000000001E-2</v>
          </cell>
          <cell r="D117">
            <v>-0.1084</v>
          </cell>
          <cell r="E117">
            <v>-0.19259999999999999</v>
          </cell>
          <cell r="F117">
            <v>-0.20849999999999999</v>
          </cell>
          <cell r="G117">
            <v>-0.19739999999999999</v>
          </cell>
          <cell r="H117">
            <v>-0.18410000000000001</v>
          </cell>
          <cell r="I117">
            <v>-0.16950000000000001</v>
          </cell>
          <cell r="O117">
            <v>42807</v>
          </cell>
          <cell r="P117">
            <v>3.3304</v>
          </cell>
          <cell r="Q117">
            <v>3.1137000000000001</v>
          </cell>
          <cell r="R117">
            <v>2.8462000000000001</v>
          </cell>
          <cell r="S117">
            <v>2.6659999999999999</v>
          </cell>
          <cell r="T117">
            <v>2.6374</v>
          </cell>
          <cell r="U117">
            <v>2.6522000000000001</v>
          </cell>
          <cell r="V117">
            <v>2.6715</v>
          </cell>
        </row>
        <row r="118">
          <cell r="B118">
            <v>42806</v>
          </cell>
          <cell r="C118">
            <v>9.8400000000000001E-2</v>
          </cell>
          <cell r="D118">
            <v>-9.9599999999999994E-2</v>
          </cell>
          <cell r="E118">
            <v>-0.16339999999999999</v>
          </cell>
          <cell r="F118">
            <v>-0.2016</v>
          </cell>
          <cell r="G118">
            <v>-0.19359999999999999</v>
          </cell>
          <cell r="H118">
            <v>-0.18429999999999999</v>
          </cell>
          <cell r="I118">
            <v>-0.16969999999999999</v>
          </cell>
          <cell r="O118">
            <v>42806</v>
          </cell>
          <cell r="P118">
            <v>3.3304</v>
          </cell>
          <cell r="Q118">
            <v>3.0966999999999998</v>
          </cell>
          <cell r="R118">
            <v>2.8715999999999999</v>
          </cell>
          <cell r="S118">
            <v>2.6787999999999998</v>
          </cell>
          <cell r="T118">
            <v>2.6478999999999999</v>
          </cell>
          <cell r="U118">
            <v>2.6581000000000001</v>
          </cell>
          <cell r="V118">
            <v>2.6772999999999998</v>
          </cell>
        </row>
        <row r="119">
          <cell r="B119">
            <v>42805</v>
          </cell>
          <cell r="C119">
            <v>9.8400000000000001E-2</v>
          </cell>
          <cell r="D119">
            <v>-9.9599999999999994E-2</v>
          </cell>
          <cell r="E119">
            <v>-0.16339999999999999</v>
          </cell>
          <cell r="F119">
            <v>-0.2016</v>
          </cell>
          <cell r="G119">
            <v>-0.19359999999999999</v>
          </cell>
          <cell r="H119">
            <v>-0.18429999999999999</v>
          </cell>
          <cell r="I119">
            <v>-0.16969999999999999</v>
          </cell>
          <cell r="O119">
            <v>42805</v>
          </cell>
          <cell r="P119">
            <v>3.3304</v>
          </cell>
          <cell r="Q119">
            <v>3.0966999999999998</v>
          </cell>
          <cell r="R119">
            <v>2.8715999999999999</v>
          </cell>
          <cell r="S119">
            <v>2.6787999999999998</v>
          </cell>
          <cell r="T119">
            <v>2.6478999999999999</v>
          </cell>
          <cell r="U119">
            <v>2.6581000000000001</v>
          </cell>
          <cell r="V119">
            <v>2.6772999999999998</v>
          </cell>
        </row>
        <row r="120">
          <cell r="B120">
            <v>42804</v>
          </cell>
          <cell r="C120">
            <v>9.8400000000000001E-2</v>
          </cell>
          <cell r="D120">
            <v>-9.9599999999999994E-2</v>
          </cell>
          <cell r="E120">
            <v>-0.16339999999999999</v>
          </cell>
          <cell r="F120">
            <v>-0.2016</v>
          </cell>
          <cell r="G120">
            <v>-0.19359999999999999</v>
          </cell>
          <cell r="H120">
            <v>-0.18429999999999999</v>
          </cell>
          <cell r="I120">
            <v>-0.16969999999999999</v>
          </cell>
          <cell r="O120">
            <v>42804</v>
          </cell>
          <cell r="P120">
            <v>3.3304</v>
          </cell>
          <cell r="Q120">
            <v>3.0966999999999998</v>
          </cell>
          <cell r="R120">
            <v>2.8715999999999999</v>
          </cell>
          <cell r="S120">
            <v>2.6787999999999998</v>
          </cell>
          <cell r="T120">
            <v>2.6478999999999999</v>
          </cell>
          <cell r="U120">
            <v>2.6581000000000001</v>
          </cell>
          <cell r="V120">
            <v>2.6772999999999998</v>
          </cell>
        </row>
        <row r="121">
          <cell r="B121">
            <v>42803</v>
          </cell>
          <cell r="C121">
            <v>9.8400000000000001E-2</v>
          </cell>
          <cell r="D121">
            <v>-9.8900000000000002E-2</v>
          </cell>
          <cell r="E121">
            <v>-0.16300000000000001</v>
          </cell>
          <cell r="F121">
            <v>-0.20580000000000001</v>
          </cell>
          <cell r="G121">
            <v>-0.1983</v>
          </cell>
          <cell r="H121">
            <v>-0.18990000000000001</v>
          </cell>
          <cell r="I121">
            <v>-0.1759</v>
          </cell>
          <cell r="O121">
            <v>42803</v>
          </cell>
          <cell r="P121">
            <v>3.3304</v>
          </cell>
          <cell r="Q121">
            <v>3.077</v>
          </cell>
          <cell r="R121">
            <v>2.8664000000000001</v>
          </cell>
          <cell r="S121">
            <v>2.6789000000000001</v>
          </cell>
          <cell r="T121">
            <v>2.6539999999999999</v>
          </cell>
          <cell r="U121">
            <v>2.6583000000000001</v>
          </cell>
          <cell r="V121">
            <v>2.6757</v>
          </cell>
        </row>
        <row r="122">
          <cell r="B122">
            <v>42802</v>
          </cell>
          <cell r="C122">
            <v>9.8400000000000001E-2</v>
          </cell>
          <cell r="D122">
            <v>-0.1139</v>
          </cell>
          <cell r="E122">
            <v>-0.1653</v>
          </cell>
          <cell r="F122">
            <v>-0.2082</v>
          </cell>
          <cell r="G122">
            <v>-0.18690000000000001</v>
          </cell>
          <cell r="H122">
            <v>-0.18149999999999999</v>
          </cell>
          <cell r="I122">
            <v>-0.1676</v>
          </cell>
          <cell r="O122">
            <v>42802</v>
          </cell>
          <cell r="P122">
            <v>3.3304</v>
          </cell>
          <cell r="Q122">
            <v>3.0049999999999999</v>
          </cell>
          <cell r="R122">
            <v>2.8445</v>
          </cell>
          <cell r="S122">
            <v>2.6730999999999998</v>
          </cell>
          <cell r="T122">
            <v>2.6695000000000002</v>
          </cell>
          <cell r="U122">
            <v>2.6726999999999999</v>
          </cell>
          <cell r="V122">
            <v>2.6909000000000001</v>
          </cell>
        </row>
        <row r="123">
          <cell r="B123">
            <v>42801</v>
          </cell>
          <cell r="C123">
            <v>9.8400000000000001E-2</v>
          </cell>
          <cell r="D123">
            <v>-0.1089</v>
          </cell>
          <cell r="E123">
            <v>-0.1673</v>
          </cell>
          <cell r="F123">
            <v>-0.21129999999999999</v>
          </cell>
          <cell r="G123">
            <v>-0.1971</v>
          </cell>
          <cell r="H123">
            <v>-0.19020000000000001</v>
          </cell>
          <cell r="I123">
            <v>-0.17180000000000001</v>
          </cell>
          <cell r="O123">
            <v>42801</v>
          </cell>
          <cell r="P123">
            <v>3.3304</v>
          </cell>
          <cell r="Q123">
            <v>2.9659</v>
          </cell>
          <cell r="R123">
            <v>2.8246000000000002</v>
          </cell>
          <cell r="S123">
            <v>2.661</v>
          </cell>
          <cell r="T123">
            <v>2.6591</v>
          </cell>
          <cell r="U123">
            <v>2.6669999999999998</v>
          </cell>
          <cell r="V123">
            <v>2.69</v>
          </cell>
        </row>
        <row r="124">
          <cell r="B124">
            <v>42800</v>
          </cell>
          <cell r="C124">
            <v>9.8400000000000001E-2</v>
          </cell>
          <cell r="D124">
            <v>-0.10979999999999999</v>
          </cell>
          <cell r="E124">
            <v>-0.17199999999999999</v>
          </cell>
          <cell r="F124">
            <v>-0.2084</v>
          </cell>
          <cell r="G124">
            <v>-0.19769999999999999</v>
          </cell>
          <cell r="H124">
            <v>-0.18720000000000001</v>
          </cell>
          <cell r="I124">
            <v>-0.16889999999999999</v>
          </cell>
          <cell r="O124">
            <v>42800</v>
          </cell>
          <cell r="P124">
            <v>3.3304</v>
          </cell>
          <cell r="Q124">
            <v>3.0074000000000001</v>
          </cell>
          <cell r="R124">
            <v>2.8372999999999999</v>
          </cell>
          <cell r="S124">
            <v>2.6671999999999998</v>
          </cell>
          <cell r="T124">
            <v>2.6621999999999999</v>
          </cell>
          <cell r="U124">
            <v>2.6730999999999998</v>
          </cell>
          <cell r="V124">
            <v>2.6959</v>
          </cell>
        </row>
        <row r="125">
          <cell r="B125">
            <v>42799</v>
          </cell>
          <cell r="C125">
            <v>9.8400000000000001E-2</v>
          </cell>
          <cell r="D125">
            <v>-0.10929999999999999</v>
          </cell>
          <cell r="E125">
            <v>-0.17630000000000001</v>
          </cell>
          <cell r="F125">
            <v>-0.21310000000000001</v>
          </cell>
          <cell r="G125">
            <v>-0.1988</v>
          </cell>
          <cell r="H125">
            <v>-0.19189999999999999</v>
          </cell>
          <cell r="I125">
            <v>-0.17349999999999999</v>
          </cell>
          <cell r="O125">
            <v>42799</v>
          </cell>
          <cell r="P125">
            <v>3.3304</v>
          </cell>
          <cell r="Q125">
            <v>2.9845000000000002</v>
          </cell>
          <cell r="R125">
            <v>2.8369</v>
          </cell>
          <cell r="S125">
            <v>2.6741000000000001</v>
          </cell>
          <cell r="T125">
            <v>2.6665000000000001</v>
          </cell>
          <cell r="U125">
            <v>2.6734</v>
          </cell>
          <cell r="V125">
            <v>2.6960999999999999</v>
          </cell>
        </row>
        <row r="126">
          <cell r="B126">
            <v>42798</v>
          </cell>
          <cell r="C126">
            <v>9.8400000000000001E-2</v>
          </cell>
          <cell r="D126">
            <v>-0.10929999999999999</v>
          </cell>
          <cell r="E126">
            <v>-0.17630000000000001</v>
          </cell>
          <cell r="F126">
            <v>-0.21310000000000001</v>
          </cell>
          <cell r="G126">
            <v>-0.1988</v>
          </cell>
          <cell r="H126">
            <v>-0.19189999999999999</v>
          </cell>
          <cell r="I126">
            <v>-0.17349999999999999</v>
          </cell>
          <cell r="O126">
            <v>42798</v>
          </cell>
          <cell r="P126">
            <v>3.3304</v>
          </cell>
          <cell r="Q126">
            <v>2.9845000000000002</v>
          </cell>
          <cell r="R126">
            <v>2.8369</v>
          </cell>
          <cell r="S126">
            <v>2.6741000000000001</v>
          </cell>
          <cell r="T126">
            <v>2.6665000000000001</v>
          </cell>
          <cell r="U126">
            <v>2.6734</v>
          </cell>
          <cell r="V126">
            <v>2.6960999999999999</v>
          </cell>
        </row>
        <row r="127">
          <cell r="B127">
            <v>42797</v>
          </cell>
          <cell r="C127">
            <v>9.8400000000000001E-2</v>
          </cell>
          <cell r="D127">
            <v>-0.10929999999999999</v>
          </cell>
          <cell r="E127">
            <v>-0.17630000000000001</v>
          </cell>
          <cell r="F127">
            <v>-0.21310000000000001</v>
          </cell>
          <cell r="G127">
            <v>-0.1988</v>
          </cell>
          <cell r="H127">
            <v>-0.19189999999999999</v>
          </cell>
          <cell r="I127">
            <v>-0.17349999999999999</v>
          </cell>
          <cell r="O127">
            <v>42797</v>
          </cell>
          <cell r="P127">
            <v>3.3304</v>
          </cell>
          <cell r="Q127">
            <v>2.9845000000000002</v>
          </cell>
          <cell r="R127">
            <v>2.8369</v>
          </cell>
          <cell r="S127">
            <v>2.6741000000000001</v>
          </cell>
          <cell r="T127">
            <v>2.6665000000000001</v>
          </cell>
          <cell r="U127">
            <v>2.6734</v>
          </cell>
          <cell r="V127">
            <v>2.6960999999999999</v>
          </cell>
        </row>
        <row r="128">
          <cell r="B128">
            <v>42796</v>
          </cell>
          <cell r="C128">
            <v>9.8400000000000001E-2</v>
          </cell>
          <cell r="D128">
            <v>-0.1148</v>
          </cell>
          <cell r="E128">
            <v>-0.18260000000000001</v>
          </cell>
          <cell r="F128">
            <v>-0.21829999999999999</v>
          </cell>
          <cell r="G128">
            <v>-0.2097</v>
          </cell>
          <cell r="H128">
            <v>-0.1971</v>
          </cell>
          <cell r="I128">
            <v>-0.18210000000000001</v>
          </cell>
          <cell r="O128">
            <v>42796</v>
          </cell>
          <cell r="P128">
            <v>3.3304</v>
          </cell>
          <cell r="Q128">
            <v>2.9659</v>
          </cell>
          <cell r="R128">
            <v>2.8277000000000001</v>
          </cell>
          <cell r="S128">
            <v>2.6667000000000001</v>
          </cell>
          <cell r="T128">
            <v>2.6476999999999999</v>
          </cell>
          <cell r="U128">
            <v>2.6600999999999999</v>
          </cell>
          <cell r="V128">
            <v>2.6762999999999999</v>
          </cell>
        </row>
        <row r="129">
          <cell r="B129">
            <v>42795</v>
          </cell>
          <cell r="C129">
            <v>9.8400000000000001E-2</v>
          </cell>
          <cell r="D129">
            <v>-0.1148</v>
          </cell>
          <cell r="E129">
            <v>-0.18290000000000001</v>
          </cell>
          <cell r="F129">
            <v>-0.22170000000000001</v>
          </cell>
          <cell r="G129">
            <v>-0.21290000000000001</v>
          </cell>
          <cell r="H129">
            <v>-0.1981</v>
          </cell>
          <cell r="I129">
            <v>-0.18060000000000001</v>
          </cell>
          <cell r="O129">
            <v>42795</v>
          </cell>
          <cell r="P129">
            <v>3.3304</v>
          </cell>
          <cell r="Q129">
            <v>2.9510999999999998</v>
          </cell>
          <cell r="R129">
            <v>2.8079000000000001</v>
          </cell>
          <cell r="S129">
            <v>2.6553</v>
          </cell>
          <cell r="T129">
            <v>2.6488999999999998</v>
          </cell>
          <cell r="U129">
            <v>2.6606999999999998</v>
          </cell>
          <cell r="V129">
            <v>2.6783000000000001</v>
          </cell>
        </row>
        <row r="130">
          <cell r="B130">
            <v>42794</v>
          </cell>
          <cell r="C130">
            <v>9.8400000000000001E-2</v>
          </cell>
          <cell r="D130">
            <v>-0.1208</v>
          </cell>
          <cell r="E130">
            <v>-0.1888</v>
          </cell>
          <cell r="F130">
            <v>-0.2258</v>
          </cell>
          <cell r="G130">
            <v>-0.21859999999999999</v>
          </cell>
          <cell r="H130">
            <v>-0.20419999999999999</v>
          </cell>
          <cell r="I130">
            <v>-0.18759999999999999</v>
          </cell>
          <cell r="O130">
            <v>42794</v>
          </cell>
          <cell r="P130">
            <v>3.3304</v>
          </cell>
          <cell r="Q130">
            <v>2.8936000000000002</v>
          </cell>
          <cell r="R130">
            <v>2.7422</v>
          </cell>
          <cell r="S130">
            <v>2.6091000000000002</v>
          </cell>
          <cell r="T130">
            <v>2.621</v>
          </cell>
          <cell r="U130">
            <v>2.6375999999999999</v>
          </cell>
          <cell r="V130">
            <v>2.6543000000000001</v>
          </cell>
        </row>
        <row r="131">
          <cell r="B131">
            <v>42793</v>
          </cell>
          <cell r="C131">
            <v>9.8400000000000001E-2</v>
          </cell>
          <cell r="D131">
            <v>-0.1119</v>
          </cell>
          <cell r="E131">
            <v>-0.1888</v>
          </cell>
          <cell r="F131">
            <v>-0.22720000000000001</v>
          </cell>
          <cell r="G131">
            <v>-0.22059999999999999</v>
          </cell>
          <cell r="H131">
            <v>-0.20699999999999999</v>
          </cell>
          <cell r="I131">
            <v>-0.19159999999999999</v>
          </cell>
          <cell r="O131">
            <v>42793</v>
          </cell>
          <cell r="P131">
            <v>3.3304</v>
          </cell>
          <cell r="Q131">
            <v>2.8050000000000002</v>
          </cell>
          <cell r="R131">
            <v>2.7094</v>
          </cell>
          <cell r="S131">
            <v>2.5979999999999999</v>
          </cell>
          <cell r="T131">
            <v>2.61</v>
          </cell>
          <cell r="U131">
            <v>2.6257999999999999</v>
          </cell>
          <cell r="V131">
            <v>2.6452</v>
          </cell>
        </row>
        <row r="132">
          <cell r="B132">
            <v>42792</v>
          </cell>
          <cell r="C132">
            <v>9.8400000000000001E-2</v>
          </cell>
          <cell r="D132">
            <v>-9.0999999999999998E-2</v>
          </cell>
          <cell r="E132">
            <v>-0.16070000000000001</v>
          </cell>
          <cell r="F132">
            <v>-0.2198</v>
          </cell>
          <cell r="G132">
            <v>-0.21790000000000001</v>
          </cell>
          <cell r="H132">
            <v>-0.2044</v>
          </cell>
          <cell r="I132">
            <v>-0.189</v>
          </cell>
          <cell r="O132">
            <v>42792</v>
          </cell>
          <cell r="P132">
            <v>3.3304</v>
          </cell>
          <cell r="Q132">
            <v>2.8662999999999998</v>
          </cell>
          <cell r="R132">
            <v>2.7707000000000002</v>
          </cell>
          <cell r="S132">
            <v>2.6122999999999998</v>
          </cell>
          <cell r="T132">
            <v>2.6156000000000001</v>
          </cell>
          <cell r="U132">
            <v>2.6303999999999998</v>
          </cell>
          <cell r="V132">
            <v>2.6459000000000001</v>
          </cell>
        </row>
        <row r="133">
          <cell r="B133">
            <v>42791</v>
          </cell>
          <cell r="C133">
            <v>9.8400000000000001E-2</v>
          </cell>
          <cell r="D133">
            <v>-9.0999999999999998E-2</v>
          </cell>
          <cell r="E133">
            <v>-0.16070000000000001</v>
          </cell>
          <cell r="F133">
            <v>-0.2198</v>
          </cell>
          <cell r="G133">
            <v>-0.21790000000000001</v>
          </cell>
          <cell r="H133">
            <v>-0.2044</v>
          </cell>
          <cell r="I133">
            <v>-0.189</v>
          </cell>
          <cell r="O133">
            <v>42791</v>
          </cell>
          <cell r="P133">
            <v>3.3304</v>
          </cell>
          <cell r="Q133">
            <v>2.8662999999999998</v>
          </cell>
          <cell r="R133">
            <v>2.7707000000000002</v>
          </cell>
          <cell r="S133">
            <v>2.6122999999999998</v>
          </cell>
          <cell r="T133">
            <v>2.6156000000000001</v>
          </cell>
          <cell r="U133">
            <v>2.6303999999999998</v>
          </cell>
          <cell r="V133">
            <v>2.6459000000000001</v>
          </cell>
        </row>
        <row r="134">
          <cell r="B134">
            <v>42790</v>
          </cell>
          <cell r="C134">
            <v>9.8400000000000001E-2</v>
          </cell>
          <cell r="D134">
            <v>-9.0999999999999998E-2</v>
          </cell>
          <cell r="E134">
            <v>-0.16070000000000001</v>
          </cell>
          <cell r="F134">
            <v>-0.2198</v>
          </cell>
          <cell r="G134">
            <v>-0.21790000000000001</v>
          </cell>
          <cell r="H134">
            <v>-0.2044</v>
          </cell>
          <cell r="I134">
            <v>-0.189</v>
          </cell>
          <cell r="O134">
            <v>42790</v>
          </cell>
          <cell r="P134">
            <v>3.3304</v>
          </cell>
          <cell r="Q134">
            <v>2.8662999999999998</v>
          </cell>
          <cell r="R134">
            <v>2.7707000000000002</v>
          </cell>
          <cell r="S134">
            <v>2.6122999999999998</v>
          </cell>
          <cell r="T134">
            <v>2.6156000000000001</v>
          </cell>
          <cell r="U134">
            <v>2.6303999999999998</v>
          </cell>
          <cell r="V134">
            <v>2.6459000000000001</v>
          </cell>
        </row>
        <row r="135">
          <cell r="B135">
            <v>42789</v>
          </cell>
          <cell r="C135">
            <v>9.8400000000000001E-2</v>
          </cell>
          <cell r="D135">
            <v>-7.4899999999999994E-2</v>
          </cell>
          <cell r="E135">
            <v>-0.1226</v>
          </cell>
          <cell r="F135">
            <v>-0.18629999999999999</v>
          </cell>
          <cell r="G135">
            <v>-0.1832</v>
          </cell>
          <cell r="H135">
            <v>-0.16969999999999999</v>
          </cell>
          <cell r="I135">
            <v>-0.15440000000000001</v>
          </cell>
          <cell r="O135">
            <v>42789</v>
          </cell>
          <cell r="P135">
            <v>3.3304</v>
          </cell>
          <cell r="Q135">
            <v>2.843</v>
          </cell>
          <cell r="R135">
            <v>2.7976000000000001</v>
          </cell>
          <cell r="S135">
            <v>2.6471</v>
          </cell>
          <cell r="T135">
            <v>2.6522999999999999</v>
          </cell>
          <cell r="U135">
            <v>2.6722000000000001</v>
          </cell>
          <cell r="V135">
            <v>2.6983000000000001</v>
          </cell>
        </row>
        <row r="136">
          <cell r="B136">
            <v>42788</v>
          </cell>
          <cell r="C136">
            <v>9.8400000000000001E-2</v>
          </cell>
          <cell r="D136">
            <v>-7.4800000000000005E-2</v>
          </cell>
          <cell r="E136">
            <v>-0.12239999999999999</v>
          </cell>
          <cell r="F136">
            <v>-0.18770000000000001</v>
          </cell>
          <cell r="G136">
            <v>-0.18390000000000001</v>
          </cell>
          <cell r="H136">
            <v>-0.17119999999999999</v>
          </cell>
          <cell r="I136">
            <v>-0.15859999999999999</v>
          </cell>
          <cell r="O136">
            <v>42788</v>
          </cell>
          <cell r="P136">
            <v>3.3304</v>
          </cell>
          <cell r="Q136">
            <v>2.8155000000000001</v>
          </cell>
          <cell r="R136">
            <v>2.7938000000000001</v>
          </cell>
          <cell r="S136">
            <v>2.6385000000000001</v>
          </cell>
          <cell r="T136">
            <v>2.6503999999999999</v>
          </cell>
          <cell r="U136">
            <v>2.6682999999999999</v>
          </cell>
          <cell r="V136">
            <v>2.6911</v>
          </cell>
        </row>
        <row r="137">
          <cell r="B137">
            <v>42787</v>
          </cell>
          <cell r="C137">
            <v>9.8400000000000001E-2</v>
          </cell>
          <cell r="D137">
            <v>-8.2199999999999995E-2</v>
          </cell>
          <cell r="E137">
            <v>-0.1202</v>
          </cell>
          <cell r="F137">
            <v>-0.19800000000000001</v>
          </cell>
          <cell r="G137">
            <v>-0.19409999999999999</v>
          </cell>
          <cell r="H137">
            <v>-0.18149999999999999</v>
          </cell>
          <cell r="I137">
            <v>-0.16880000000000001</v>
          </cell>
          <cell r="O137">
            <v>42787</v>
          </cell>
          <cell r="P137">
            <v>3.3304</v>
          </cell>
          <cell r="Q137">
            <v>2.8109999999999999</v>
          </cell>
          <cell r="R137">
            <v>2.7963</v>
          </cell>
          <cell r="S137">
            <v>2.6133999999999999</v>
          </cell>
          <cell r="T137">
            <v>2.6307999999999998</v>
          </cell>
          <cell r="U137">
            <v>2.6547999999999998</v>
          </cell>
          <cell r="V137">
            <v>2.6760999999999999</v>
          </cell>
        </row>
        <row r="138">
          <cell r="B138">
            <v>42786</v>
          </cell>
          <cell r="C138">
            <v>9.8400000000000001E-2</v>
          </cell>
          <cell r="D138">
            <v>-8.5099999999999995E-2</v>
          </cell>
          <cell r="E138">
            <v>-0.12130000000000001</v>
          </cell>
          <cell r="F138">
            <v>-0.1991</v>
          </cell>
          <cell r="G138">
            <v>-0.19719999999999999</v>
          </cell>
          <cell r="H138">
            <v>-0.18790000000000001</v>
          </cell>
          <cell r="I138">
            <v>-0.17519999999999999</v>
          </cell>
          <cell r="O138">
            <v>42786</v>
          </cell>
          <cell r="P138">
            <v>3.3304</v>
          </cell>
          <cell r="Q138">
            <v>3.0224000000000002</v>
          </cell>
          <cell r="R138">
            <v>2.8803000000000001</v>
          </cell>
          <cell r="S138">
            <v>2.6478999999999999</v>
          </cell>
          <cell r="T138">
            <v>2.6488</v>
          </cell>
          <cell r="U138">
            <v>2.6646999999999998</v>
          </cell>
          <cell r="V138">
            <v>2.6867000000000001</v>
          </cell>
        </row>
        <row r="139">
          <cell r="B139">
            <v>42785</v>
          </cell>
          <cell r="C139">
            <v>9.8400000000000001E-2</v>
          </cell>
          <cell r="D139">
            <v>-8.5099999999999995E-2</v>
          </cell>
          <cell r="E139">
            <v>-0.12130000000000001</v>
          </cell>
          <cell r="F139">
            <v>-0.1991</v>
          </cell>
          <cell r="G139">
            <v>-0.19719999999999999</v>
          </cell>
          <cell r="H139">
            <v>-0.18790000000000001</v>
          </cell>
          <cell r="I139">
            <v>-0.17519999999999999</v>
          </cell>
          <cell r="O139">
            <v>42785</v>
          </cell>
          <cell r="P139">
            <v>3.3304</v>
          </cell>
          <cell r="Q139">
            <v>3.0224000000000002</v>
          </cell>
          <cell r="R139">
            <v>2.8803000000000001</v>
          </cell>
          <cell r="S139">
            <v>2.6478999999999999</v>
          </cell>
          <cell r="T139">
            <v>2.6488</v>
          </cell>
          <cell r="U139">
            <v>2.6646999999999998</v>
          </cell>
          <cell r="V139">
            <v>2.6867000000000001</v>
          </cell>
        </row>
        <row r="140">
          <cell r="B140">
            <v>42784</v>
          </cell>
          <cell r="C140">
            <v>9.8400000000000001E-2</v>
          </cell>
          <cell r="D140">
            <v>-8.5099999999999995E-2</v>
          </cell>
          <cell r="E140">
            <v>-0.12130000000000001</v>
          </cell>
          <cell r="F140">
            <v>-0.1991</v>
          </cell>
          <cell r="G140">
            <v>-0.19719999999999999</v>
          </cell>
          <cell r="H140">
            <v>-0.18790000000000001</v>
          </cell>
          <cell r="I140">
            <v>-0.17519999999999999</v>
          </cell>
          <cell r="O140">
            <v>42784</v>
          </cell>
          <cell r="P140">
            <v>3.3304</v>
          </cell>
          <cell r="Q140">
            <v>3.0224000000000002</v>
          </cell>
          <cell r="R140">
            <v>2.8803000000000001</v>
          </cell>
          <cell r="S140">
            <v>2.6478999999999999</v>
          </cell>
          <cell r="T140">
            <v>2.6488</v>
          </cell>
          <cell r="U140">
            <v>2.6646999999999998</v>
          </cell>
          <cell r="V140">
            <v>2.6867000000000001</v>
          </cell>
        </row>
        <row r="141">
          <cell r="B141">
            <v>42783</v>
          </cell>
          <cell r="C141">
            <v>9.8400000000000001E-2</v>
          </cell>
          <cell r="D141">
            <v>-8.5099999999999995E-2</v>
          </cell>
          <cell r="E141">
            <v>-0.12130000000000001</v>
          </cell>
          <cell r="F141">
            <v>-0.1991</v>
          </cell>
          <cell r="G141">
            <v>-0.19719999999999999</v>
          </cell>
          <cell r="H141">
            <v>-0.18790000000000001</v>
          </cell>
          <cell r="I141">
            <v>-0.17519999999999999</v>
          </cell>
          <cell r="O141">
            <v>42783</v>
          </cell>
          <cell r="P141">
            <v>3.3304</v>
          </cell>
          <cell r="Q141">
            <v>3.0224000000000002</v>
          </cell>
          <cell r="R141">
            <v>2.8803000000000001</v>
          </cell>
          <cell r="S141">
            <v>2.6478999999999999</v>
          </cell>
          <cell r="T141">
            <v>2.6488</v>
          </cell>
          <cell r="U141">
            <v>2.6646999999999998</v>
          </cell>
          <cell r="V141">
            <v>2.6867000000000001</v>
          </cell>
        </row>
        <row r="142">
          <cell r="B142">
            <v>42782</v>
          </cell>
          <cell r="C142">
            <v>9.8400000000000001E-2</v>
          </cell>
          <cell r="D142">
            <v>-0.09</v>
          </cell>
          <cell r="E142">
            <v>-0.12379999999999999</v>
          </cell>
          <cell r="F142">
            <v>-0.2001</v>
          </cell>
          <cell r="G142">
            <v>-0.1981</v>
          </cell>
          <cell r="H142">
            <v>-0.18890000000000001</v>
          </cell>
          <cell r="I142">
            <v>-0.17760000000000001</v>
          </cell>
          <cell r="O142">
            <v>42782</v>
          </cell>
          <cell r="P142">
            <v>3.3304</v>
          </cell>
          <cell r="Q142">
            <v>3.0434999999999999</v>
          </cell>
          <cell r="R142">
            <v>2.8849999999999998</v>
          </cell>
          <cell r="S142">
            <v>2.6501999999999999</v>
          </cell>
          <cell r="T142">
            <v>2.6518999999999999</v>
          </cell>
          <cell r="U142">
            <v>2.6677</v>
          </cell>
          <cell r="V142">
            <v>2.6852999999999998</v>
          </cell>
        </row>
        <row r="143">
          <cell r="B143">
            <v>42781</v>
          </cell>
          <cell r="C143">
            <v>9.8400000000000001E-2</v>
          </cell>
          <cell r="D143">
            <v>-9.6199999999999994E-2</v>
          </cell>
          <cell r="E143">
            <v>-0.15890000000000001</v>
          </cell>
          <cell r="F143">
            <v>-0.23139999999999999</v>
          </cell>
          <cell r="G143">
            <v>-0.22389999999999999</v>
          </cell>
          <cell r="H143">
            <v>-0.21510000000000001</v>
          </cell>
          <cell r="I143">
            <v>-0.20319999999999999</v>
          </cell>
          <cell r="O143">
            <v>42781</v>
          </cell>
          <cell r="P143">
            <v>3.3304</v>
          </cell>
          <cell r="Q143">
            <v>3.1009000000000002</v>
          </cell>
          <cell r="R143">
            <v>2.8729</v>
          </cell>
          <cell r="S143">
            <v>2.6223999999999998</v>
          </cell>
          <cell r="T143">
            <v>2.6206999999999998</v>
          </cell>
          <cell r="U143">
            <v>2.6286999999999998</v>
          </cell>
          <cell r="V143">
            <v>2.6457000000000002</v>
          </cell>
        </row>
        <row r="144">
          <cell r="B144">
            <v>42780</v>
          </cell>
          <cell r="C144">
            <v>9.8400000000000001E-2</v>
          </cell>
          <cell r="D144">
            <v>-9.5899999999999999E-2</v>
          </cell>
          <cell r="E144">
            <v>-0.158</v>
          </cell>
          <cell r="F144">
            <v>-0.23230000000000001</v>
          </cell>
          <cell r="G144">
            <v>-0.22750000000000001</v>
          </cell>
          <cell r="H144">
            <v>-0.21970000000000001</v>
          </cell>
          <cell r="I144">
            <v>-0.2072</v>
          </cell>
          <cell r="O144">
            <v>42780</v>
          </cell>
          <cell r="P144">
            <v>3.3304</v>
          </cell>
          <cell r="Q144">
            <v>3.0827</v>
          </cell>
          <cell r="R144">
            <v>2.8877999999999999</v>
          </cell>
          <cell r="S144">
            <v>2.6230000000000002</v>
          </cell>
          <cell r="T144">
            <v>2.6160999999999999</v>
          </cell>
          <cell r="U144">
            <v>2.6221999999999999</v>
          </cell>
          <cell r="V144">
            <v>2.6396999999999999</v>
          </cell>
        </row>
        <row r="145">
          <cell r="B145">
            <v>42779</v>
          </cell>
          <cell r="C145">
            <v>9.8400000000000001E-2</v>
          </cell>
          <cell r="D145">
            <v>-9.9500000000000005E-2</v>
          </cell>
          <cell r="E145">
            <v>-0.16</v>
          </cell>
          <cell r="F145">
            <v>-0.2351</v>
          </cell>
          <cell r="G145">
            <v>-0.23330000000000001</v>
          </cell>
          <cell r="H145">
            <v>-0.22550000000000001</v>
          </cell>
          <cell r="I145">
            <v>-0.2145</v>
          </cell>
          <cell r="O145">
            <v>42779</v>
          </cell>
          <cell r="P145">
            <v>3.3304</v>
          </cell>
          <cell r="Q145">
            <v>3.1048</v>
          </cell>
          <cell r="R145">
            <v>2.9033000000000002</v>
          </cell>
          <cell r="S145">
            <v>2.6307</v>
          </cell>
          <cell r="T145">
            <v>2.6183000000000001</v>
          </cell>
          <cell r="U145">
            <v>2.6246</v>
          </cell>
          <cell r="V145">
            <v>2.6448</v>
          </cell>
        </row>
        <row r="146">
          <cell r="B146">
            <v>42778</v>
          </cell>
          <cell r="C146">
            <v>9.8400000000000001E-2</v>
          </cell>
          <cell r="D146">
            <v>-0.1</v>
          </cell>
          <cell r="E146">
            <v>-0.1605</v>
          </cell>
          <cell r="F146">
            <v>-0.23530000000000001</v>
          </cell>
          <cell r="G146">
            <v>-0.23180000000000001</v>
          </cell>
          <cell r="H146">
            <v>-0.22070000000000001</v>
          </cell>
          <cell r="I146">
            <v>-0.20669999999999999</v>
          </cell>
          <cell r="O146">
            <v>42778</v>
          </cell>
          <cell r="P146">
            <v>3.3304</v>
          </cell>
          <cell r="Q146">
            <v>3.1781999999999999</v>
          </cell>
          <cell r="R146">
            <v>2.9340000000000002</v>
          </cell>
          <cell r="S146">
            <v>2.64</v>
          </cell>
          <cell r="T146">
            <v>2.6234000000000002</v>
          </cell>
          <cell r="U146">
            <v>2.6295999999999999</v>
          </cell>
          <cell r="V146">
            <v>2.657</v>
          </cell>
        </row>
        <row r="147">
          <cell r="B147">
            <v>42777</v>
          </cell>
          <cell r="C147">
            <v>9.8400000000000001E-2</v>
          </cell>
          <cell r="D147">
            <v>-0.1</v>
          </cell>
          <cell r="E147">
            <v>-0.1605</v>
          </cell>
          <cell r="F147">
            <v>-0.23530000000000001</v>
          </cell>
          <cell r="G147">
            <v>-0.23180000000000001</v>
          </cell>
          <cell r="H147">
            <v>-0.22070000000000001</v>
          </cell>
          <cell r="I147">
            <v>-0.20669999999999999</v>
          </cell>
          <cell r="O147">
            <v>42777</v>
          </cell>
          <cell r="P147">
            <v>3.3304</v>
          </cell>
          <cell r="Q147">
            <v>3.1781999999999999</v>
          </cell>
          <cell r="R147">
            <v>2.9340000000000002</v>
          </cell>
          <cell r="S147">
            <v>2.64</v>
          </cell>
          <cell r="T147">
            <v>2.6234000000000002</v>
          </cell>
          <cell r="U147">
            <v>2.6295999999999999</v>
          </cell>
          <cell r="V147">
            <v>2.657</v>
          </cell>
        </row>
        <row r="148">
          <cell r="B148">
            <v>42776</v>
          </cell>
          <cell r="C148">
            <v>9.8400000000000001E-2</v>
          </cell>
          <cell r="D148">
            <v>-0.1</v>
          </cell>
          <cell r="E148">
            <v>-0.1605</v>
          </cell>
          <cell r="F148">
            <v>-0.23530000000000001</v>
          </cell>
          <cell r="G148">
            <v>-0.23180000000000001</v>
          </cell>
          <cell r="H148">
            <v>-0.22070000000000001</v>
          </cell>
          <cell r="I148">
            <v>-0.20669999999999999</v>
          </cell>
          <cell r="O148">
            <v>42776</v>
          </cell>
          <cell r="P148">
            <v>3.3304</v>
          </cell>
          <cell r="Q148">
            <v>3.1781999999999999</v>
          </cell>
          <cell r="R148">
            <v>2.9340000000000002</v>
          </cell>
          <cell r="S148">
            <v>2.64</v>
          </cell>
          <cell r="T148">
            <v>2.6234000000000002</v>
          </cell>
          <cell r="U148">
            <v>2.6295999999999999</v>
          </cell>
          <cell r="V148">
            <v>2.657</v>
          </cell>
        </row>
        <row r="149">
          <cell r="B149">
            <v>42775</v>
          </cell>
          <cell r="C149">
            <v>9.8400000000000001E-2</v>
          </cell>
          <cell r="D149">
            <v>-0.1002</v>
          </cell>
          <cell r="E149">
            <v>-0.16089999999999999</v>
          </cell>
          <cell r="F149">
            <v>-0.2344</v>
          </cell>
          <cell r="G149">
            <v>-0.2258</v>
          </cell>
          <cell r="H149">
            <v>-0.2087</v>
          </cell>
          <cell r="I149">
            <v>-0.19470000000000001</v>
          </cell>
          <cell r="O149">
            <v>42775</v>
          </cell>
          <cell r="P149">
            <v>3.3304</v>
          </cell>
          <cell r="Q149">
            <v>3.2503000000000002</v>
          </cell>
          <cell r="R149">
            <v>2.9590999999999998</v>
          </cell>
          <cell r="S149">
            <v>2.6602000000000001</v>
          </cell>
          <cell r="T149">
            <v>2.6494</v>
          </cell>
          <cell r="U149">
            <v>2.6616</v>
          </cell>
          <cell r="V149">
            <v>2.6890000000000001</v>
          </cell>
        </row>
        <row r="150">
          <cell r="B150">
            <v>42774</v>
          </cell>
          <cell r="C150">
            <v>9.8400000000000001E-2</v>
          </cell>
          <cell r="D150">
            <v>-9.3700000000000006E-2</v>
          </cell>
          <cell r="E150">
            <v>-0.1203</v>
          </cell>
          <cell r="F150">
            <v>-0.1845</v>
          </cell>
          <cell r="G150">
            <v>-0.18540000000000001</v>
          </cell>
          <cell r="H150">
            <v>-0.1762</v>
          </cell>
          <cell r="I150">
            <v>-0.16489999999999999</v>
          </cell>
          <cell r="O150">
            <v>42774</v>
          </cell>
          <cell r="P150">
            <v>3.3304</v>
          </cell>
          <cell r="Q150">
            <v>3.2393999999999998</v>
          </cell>
          <cell r="R150">
            <v>2.9925000000000002</v>
          </cell>
          <cell r="S150">
            <v>2.7056</v>
          </cell>
          <cell r="T150">
            <v>2.6882000000000001</v>
          </cell>
          <cell r="U150">
            <v>2.6939000000000002</v>
          </cell>
          <cell r="V150">
            <v>2.7225000000000001</v>
          </cell>
        </row>
        <row r="151">
          <cell r="B151">
            <v>42773</v>
          </cell>
          <cell r="C151">
            <v>9.8400000000000001E-2</v>
          </cell>
          <cell r="D151">
            <v>-0.1014</v>
          </cell>
          <cell r="E151">
            <v>-0.1366</v>
          </cell>
          <cell r="F151">
            <v>-0.2026</v>
          </cell>
          <cell r="G151">
            <v>-0.20200000000000001</v>
          </cell>
          <cell r="H151">
            <v>-0.1913</v>
          </cell>
          <cell r="I151">
            <v>-0.18</v>
          </cell>
          <cell r="O151">
            <v>42773</v>
          </cell>
          <cell r="P151">
            <v>3.3304</v>
          </cell>
          <cell r="Q151">
            <v>3.2210000000000001</v>
          </cell>
          <cell r="R151">
            <v>2.9796999999999998</v>
          </cell>
          <cell r="S151">
            <v>2.6943999999999999</v>
          </cell>
          <cell r="T151">
            <v>2.6816</v>
          </cell>
          <cell r="U151">
            <v>2.6882999999999999</v>
          </cell>
          <cell r="V151">
            <v>2.7040000000000002</v>
          </cell>
        </row>
        <row r="152">
          <cell r="B152">
            <v>42772</v>
          </cell>
          <cell r="C152">
            <v>9.8400000000000001E-2</v>
          </cell>
          <cell r="D152">
            <v>-9.8699999999999996E-2</v>
          </cell>
          <cell r="E152">
            <v>-0.13109999999999999</v>
          </cell>
          <cell r="F152">
            <v>-0.20100000000000001</v>
          </cell>
          <cell r="G152">
            <v>-0.19750000000000001</v>
          </cell>
          <cell r="H152">
            <v>-0.18679999999999999</v>
          </cell>
          <cell r="I152">
            <v>-0.17549999999999999</v>
          </cell>
          <cell r="O152">
            <v>42772</v>
          </cell>
          <cell r="P152">
            <v>3.3304</v>
          </cell>
          <cell r="Q152">
            <v>3.1478000000000002</v>
          </cell>
          <cell r="R152">
            <v>2.9476</v>
          </cell>
          <cell r="S152">
            <v>2.6738</v>
          </cell>
          <cell r="T152">
            <v>2.6621999999999999</v>
          </cell>
          <cell r="U152">
            <v>2.6735000000000002</v>
          </cell>
          <cell r="V152">
            <v>2.6922999999999999</v>
          </cell>
        </row>
        <row r="153">
          <cell r="B153">
            <v>42771</v>
          </cell>
          <cell r="C153">
            <v>9.8400000000000001E-2</v>
          </cell>
          <cell r="D153">
            <v>-9.8599999999999993E-2</v>
          </cell>
          <cell r="E153">
            <v>-0.13070000000000001</v>
          </cell>
          <cell r="F153">
            <v>-0.19980000000000001</v>
          </cell>
          <cell r="G153">
            <v>-0.1996</v>
          </cell>
          <cell r="H153">
            <v>-0.19289999999999999</v>
          </cell>
          <cell r="I153">
            <v>-0.1855</v>
          </cell>
          <cell r="O153">
            <v>42771</v>
          </cell>
          <cell r="P153">
            <v>3.3304</v>
          </cell>
          <cell r="Q153">
            <v>3.1351</v>
          </cell>
          <cell r="R153">
            <v>2.9319000000000002</v>
          </cell>
          <cell r="S153">
            <v>2.6579999999999999</v>
          </cell>
          <cell r="T153">
            <v>2.6549</v>
          </cell>
          <cell r="U153">
            <v>2.6699000000000002</v>
          </cell>
          <cell r="V153">
            <v>2.6863000000000001</v>
          </cell>
        </row>
        <row r="154">
          <cell r="B154">
            <v>42770</v>
          </cell>
          <cell r="C154">
            <v>9.8400000000000001E-2</v>
          </cell>
          <cell r="D154">
            <v>-9.8599999999999993E-2</v>
          </cell>
          <cell r="E154">
            <v>-0.13070000000000001</v>
          </cell>
          <cell r="F154">
            <v>-0.19980000000000001</v>
          </cell>
          <cell r="G154">
            <v>-0.1996</v>
          </cell>
          <cell r="H154">
            <v>-0.19289999999999999</v>
          </cell>
          <cell r="I154">
            <v>-0.1855</v>
          </cell>
          <cell r="O154">
            <v>42770</v>
          </cell>
          <cell r="P154">
            <v>3.3304</v>
          </cell>
          <cell r="Q154">
            <v>3.1351</v>
          </cell>
          <cell r="R154">
            <v>2.9319000000000002</v>
          </cell>
          <cell r="S154">
            <v>2.6579999999999999</v>
          </cell>
          <cell r="T154">
            <v>2.6549</v>
          </cell>
          <cell r="U154">
            <v>2.6699000000000002</v>
          </cell>
          <cell r="V154">
            <v>2.6863000000000001</v>
          </cell>
        </row>
        <row r="155">
          <cell r="B155">
            <v>42769</v>
          </cell>
          <cell r="C155">
            <v>9.8400000000000001E-2</v>
          </cell>
          <cell r="D155">
            <v>-9.8599999999999993E-2</v>
          </cell>
          <cell r="E155">
            <v>-0.13070000000000001</v>
          </cell>
          <cell r="F155">
            <v>-0.19980000000000001</v>
          </cell>
          <cell r="G155">
            <v>-0.1996</v>
          </cell>
          <cell r="H155">
            <v>-0.19289999999999999</v>
          </cell>
          <cell r="I155">
            <v>-0.1855</v>
          </cell>
          <cell r="O155">
            <v>42769</v>
          </cell>
          <cell r="P155">
            <v>3.3304</v>
          </cell>
          <cell r="Q155">
            <v>3.1351</v>
          </cell>
          <cell r="R155">
            <v>2.9319000000000002</v>
          </cell>
          <cell r="S155">
            <v>2.6579999999999999</v>
          </cell>
          <cell r="T155">
            <v>2.6549</v>
          </cell>
          <cell r="U155">
            <v>2.6699000000000002</v>
          </cell>
          <cell r="V155">
            <v>2.6863000000000001</v>
          </cell>
        </row>
        <row r="156">
          <cell r="B156">
            <v>42768</v>
          </cell>
          <cell r="C156">
            <v>9.8400000000000001E-2</v>
          </cell>
          <cell r="D156">
            <v>-9.3200000000000005E-2</v>
          </cell>
          <cell r="E156">
            <v>-9.64E-2</v>
          </cell>
          <cell r="F156">
            <v>-0.1512</v>
          </cell>
          <cell r="G156">
            <v>-0.14960000000000001</v>
          </cell>
          <cell r="H156">
            <v>-0.14349999999999999</v>
          </cell>
          <cell r="I156">
            <v>-0.1361</v>
          </cell>
          <cell r="O156">
            <v>42768</v>
          </cell>
          <cell r="P156">
            <v>3.3304</v>
          </cell>
          <cell r="Q156">
            <v>3.2677999999999998</v>
          </cell>
          <cell r="R156">
            <v>3.0261999999999998</v>
          </cell>
          <cell r="S156">
            <v>2.7439</v>
          </cell>
          <cell r="T156">
            <v>2.7248999999999999</v>
          </cell>
          <cell r="U156">
            <v>2.7363</v>
          </cell>
          <cell r="V156">
            <v>2.7526999999999999</v>
          </cell>
        </row>
        <row r="157">
          <cell r="B157">
            <v>42767</v>
          </cell>
          <cell r="C157">
            <v>9.8400000000000001E-2</v>
          </cell>
          <cell r="D157">
            <v>-9.1899999999999996E-2</v>
          </cell>
          <cell r="E157">
            <v>-9.5299999999999996E-2</v>
          </cell>
          <cell r="F157">
            <v>-0.14630000000000001</v>
          </cell>
          <cell r="G157">
            <v>-0.1457</v>
          </cell>
          <cell r="H157">
            <v>-0.1361</v>
          </cell>
          <cell r="I157">
            <v>-0.12870000000000001</v>
          </cell>
          <cell r="O157">
            <v>42767</v>
          </cell>
          <cell r="P157">
            <v>3.3304</v>
          </cell>
          <cell r="Q157">
            <v>3.2265000000000001</v>
          </cell>
          <cell r="R157">
            <v>2.9962</v>
          </cell>
          <cell r="S157">
            <v>2.7292999999999998</v>
          </cell>
          <cell r="T157">
            <v>2.7219000000000002</v>
          </cell>
          <cell r="U157">
            <v>2.7406999999999999</v>
          </cell>
          <cell r="V157">
            <v>2.7570999999999999</v>
          </cell>
        </row>
        <row r="158">
          <cell r="B158">
            <v>42766</v>
          </cell>
          <cell r="C158">
            <v>9.8400000000000001E-2</v>
          </cell>
          <cell r="D158">
            <v>-9.0999999999999998E-2</v>
          </cell>
          <cell r="E158">
            <v>-9.4799999999999995E-2</v>
          </cell>
          <cell r="F158">
            <v>-0.14499999999999999</v>
          </cell>
          <cell r="G158">
            <v>-0.13789999999999999</v>
          </cell>
          <cell r="H158">
            <v>-0.1197</v>
          </cell>
          <cell r="I158">
            <v>-0.1124</v>
          </cell>
          <cell r="O158">
            <v>42766</v>
          </cell>
          <cell r="P158">
            <v>3.3304</v>
          </cell>
          <cell r="Q158">
            <v>3.1840999999999999</v>
          </cell>
          <cell r="R158">
            <v>2.9719000000000002</v>
          </cell>
          <cell r="S158">
            <v>2.7199</v>
          </cell>
          <cell r="T158">
            <v>2.7299000000000002</v>
          </cell>
          <cell r="U158">
            <v>2.7621000000000002</v>
          </cell>
          <cell r="V158">
            <v>2.7829000000000002</v>
          </cell>
        </row>
        <row r="159">
          <cell r="B159">
            <v>42765</v>
          </cell>
          <cell r="C159">
            <v>9.8400000000000001E-2</v>
          </cell>
          <cell r="D159">
            <v>-9.3299999999999994E-2</v>
          </cell>
          <cell r="E159">
            <v>-9.4899999999999998E-2</v>
          </cell>
          <cell r="F159">
            <v>-0.1429</v>
          </cell>
          <cell r="G159">
            <v>-0.1336</v>
          </cell>
          <cell r="H159">
            <v>-0.1118</v>
          </cell>
          <cell r="I159">
            <v>-0.10440000000000001</v>
          </cell>
          <cell r="O159">
            <v>42765</v>
          </cell>
          <cell r="P159">
            <v>3.3304</v>
          </cell>
          <cell r="Q159">
            <v>3.2753999999999999</v>
          </cell>
          <cell r="R159">
            <v>2.9981</v>
          </cell>
          <cell r="S159">
            <v>2.7263999999999999</v>
          </cell>
          <cell r="T159">
            <v>2.7372000000000001</v>
          </cell>
          <cell r="U159">
            <v>2.7730000000000001</v>
          </cell>
          <cell r="V159">
            <v>2.7898999999999998</v>
          </cell>
        </row>
        <row r="160">
          <cell r="B160">
            <v>42764</v>
          </cell>
          <cell r="C160">
            <v>9.8400000000000001E-2</v>
          </cell>
          <cell r="D160">
            <v>-7.0800000000000002E-2</v>
          </cell>
          <cell r="E160">
            <v>-8.4199999999999997E-2</v>
          </cell>
          <cell r="F160">
            <v>-0.1186</v>
          </cell>
          <cell r="G160">
            <v>-0.1086</v>
          </cell>
          <cell r="H160">
            <v>-8.6900000000000005E-2</v>
          </cell>
          <cell r="I160">
            <v>-7.9500000000000001E-2</v>
          </cell>
          <cell r="O160">
            <v>42764</v>
          </cell>
          <cell r="P160">
            <v>3.3304</v>
          </cell>
          <cell r="Q160">
            <v>3.3856999999999999</v>
          </cell>
          <cell r="R160">
            <v>3.0316999999999998</v>
          </cell>
          <cell r="S160">
            <v>2.7517</v>
          </cell>
          <cell r="T160">
            <v>2.7565</v>
          </cell>
          <cell r="U160">
            <v>2.7932000000000001</v>
          </cell>
          <cell r="V160">
            <v>2.8073000000000001</v>
          </cell>
        </row>
        <row r="161">
          <cell r="B161">
            <v>42763</v>
          </cell>
          <cell r="C161">
            <v>9.8400000000000001E-2</v>
          </cell>
          <cell r="D161">
            <v>-7.0800000000000002E-2</v>
          </cell>
          <cell r="E161">
            <v>-8.4199999999999997E-2</v>
          </cell>
          <cell r="F161">
            <v>-0.1186</v>
          </cell>
          <cell r="G161">
            <v>-0.1086</v>
          </cell>
          <cell r="H161">
            <v>-8.6900000000000005E-2</v>
          </cell>
          <cell r="I161">
            <v>-7.9500000000000001E-2</v>
          </cell>
          <cell r="O161">
            <v>42763</v>
          </cell>
          <cell r="P161">
            <v>3.3304</v>
          </cell>
          <cell r="Q161">
            <v>3.3856999999999999</v>
          </cell>
          <cell r="R161">
            <v>3.0316999999999998</v>
          </cell>
          <cell r="S161">
            <v>2.7517</v>
          </cell>
          <cell r="T161">
            <v>2.7565</v>
          </cell>
          <cell r="U161">
            <v>2.7932000000000001</v>
          </cell>
          <cell r="V161">
            <v>2.8073000000000001</v>
          </cell>
        </row>
        <row r="162">
          <cell r="B162">
            <v>42762</v>
          </cell>
          <cell r="C162">
            <v>9.8400000000000001E-2</v>
          </cell>
          <cell r="D162">
            <v>-7.0800000000000002E-2</v>
          </cell>
          <cell r="E162">
            <v>-8.4199999999999997E-2</v>
          </cell>
          <cell r="F162">
            <v>-0.1186</v>
          </cell>
          <cell r="G162">
            <v>-0.1086</v>
          </cell>
          <cell r="H162">
            <v>-8.6900000000000005E-2</v>
          </cell>
          <cell r="I162">
            <v>-7.9500000000000001E-2</v>
          </cell>
          <cell r="O162">
            <v>42762</v>
          </cell>
          <cell r="P162">
            <v>3.3304</v>
          </cell>
          <cell r="Q162">
            <v>3.3856999999999999</v>
          </cell>
          <cell r="R162">
            <v>3.0316999999999998</v>
          </cell>
          <cell r="S162">
            <v>2.7517</v>
          </cell>
          <cell r="T162">
            <v>2.7565</v>
          </cell>
          <cell r="U162">
            <v>2.7932000000000001</v>
          </cell>
          <cell r="V162">
            <v>2.8073000000000001</v>
          </cell>
        </row>
        <row r="163">
          <cell r="B163">
            <v>42761</v>
          </cell>
          <cell r="C163">
            <v>9.8400000000000001E-2</v>
          </cell>
          <cell r="D163">
            <v>-6.7299999999999999E-2</v>
          </cell>
          <cell r="E163">
            <v>-7.8899999999999998E-2</v>
          </cell>
          <cell r="F163">
            <v>-0.1183</v>
          </cell>
          <cell r="G163">
            <v>-0.11260000000000001</v>
          </cell>
          <cell r="H163">
            <v>-8.9300000000000004E-2</v>
          </cell>
          <cell r="I163">
            <v>-8.1900000000000001E-2</v>
          </cell>
          <cell r="O163">
            <v>42761</v>
          </cell>
          <cell r="P163">
            <v>3.3304</v>
          </cell>
          <cell r="Q163">
            <v>3.4072</v>
          </cell>
          <cell r="R163">
            <v>3.0390999999999999</v>
          </cell>
          <cell r="S163">
            <v>2.7606999999999999</v>
          </cell>
          <cell r="T163">
            <v>2.7646000000000002</v>
          </cell>
          <cell r="U163">
            <v>2.8037999999999998</v>
          </cell>
          <cell r="V163">
            <v>2.8178999999999998</v>
          </cell>
        </row>
        <row r="164">
          <cell r="B164">
            <v>42760</v>
          </cell>
          <cell r="C164">
            <v>9.8400000000000001E-2</v>
          </cell>
          <cell r="D164">
            <v>-6.8400000000000002E-2</v>
          </cell>
          <cell r="E164">
            <v>-8.0299999999999996E-2</v>
          </cell>
          <cell r="F164">
            <v>-0.1164</v>
          </cell>
          <cell r="G164">
            <v>-0.11119999999999999</v>
          </cell>
          <cell r="H164">
            <v>-8.7999999999999995E-2</v>
          </cell>
          <cell r="I164">
            <v>-8.0600000000000005E-2</v>
          </cell>
          <cell r="O164">
            <v>42760</v>
          </cell>
          <cell r="P164">
            <v>3.3304</v>
          </cell>
          <cell r="Q164">
            <v>3.3692000000000002</v>
          </cell>
          <cell r="R164">
            <v>3.0243000000000002</v>
          </cell>
          <cell r="S164">
            <v>2.7652999999999999</v>
          </cell>
          <cell r="T164">
            <v>2.7627000000000002</v>
          </cell>
          <cell r="U164">
            <v>2.8041</v>
          </cell>
          <cell r="V164">
            <v>2.8163</v>
          </cell>
        </row>
        <row r="165">
          <cell r="B165">
            <v>42759</v>
          </cell>
          <cell r="C165">
            <v>9.8400000000000001E-2</v>
          </cell>
          <cell r="D165">
            <v>-6.7400000000000002E-2</v>
          </cell>
          <cell r="E165">
            <v>-8.0500000000000002E-2</v>
          </cell>
          <cell r="F165">
            <v>-0.1163</v>
          </cell>
          <cell r="G165">
            <v>-0.10929999999999999</v>
          </cell>
          <cell r="H165">
            <v>-8.5500000000000007E-2</v>
          </cell>
          <cell r="I165">
            <v>-7.8100000000000003E-2</v>
          </cell>
          <cell r="O165">
            <v>42759</v>
          </cell>
          <cell r="P165">
            <v>3.3304</v>
          </cell>
          <cell r="Q165">
            <v>3.3216000000000001</v>
          </cell>
          <cell r="R165">
            <v>3.0146999999999999</v>
          </cell>
          <cell r="S165">
            <v>2.7715000000000001</v>
          </cell>
          <cell r="T165">
            <v>2.7730000000000001</v>
          </cell>
          <cell r="U165">
            <v>2.8155999999999999</v>
          </cell>
          <cell r="V165">
            <v>2.8277999999999999</v>
          </cell>
        </row>
        <row r="166">
          <cell r="B166">
            <v>42758</v>
          </cell>
          <cell r="C166">
            <v>9.8400000000000001E-2</v>
          </cell>
          <cell r="D166">
            <v>-6.7199999999999996E-2</v>
          </cell>
          <cell r="E166">
            <v>-7.7899999999999997E-2</v>
          </cell>
          <cell r="F166">
            <v>-0.1162</v>
          </cell>
          <cell r="G166">
            <v>-0.1096</v>
          </cell>
          <cell r="H166">
            <v>-8.4500000000000006E-2</v>
          </cell>
          <cell r="I166">
            <v>-7.7100000000000002E-2</v>
          </cell>
          <cell r="O166">
            <v>42758</v>
          </cell>
          <cell r="P166">
            <v>3.3304</v>
          </cell>
          <cell r="Q166">
            <v>3.2837999999999998</v>
          </cell>
          <cell r="R166">
            <v>3.0141</v>
          </cell>
          <cell r="S166">
            <v>2.7932999999999999</v>
          </cell>
          <cell r="T166">
            <v>2.7814000000000001</v>
          </cell>
          <cell r="U166">
            <v>2.8228</v>
          </cell>
          <cell r="V166">
            <v>2.8418000000000001</v>
          </cell>
        </row>
        <row r="167">
          <cell r="B167">
            <v>42757</v>
          </cell>
          <cell r="C167">
            <v>9.8400000000000001E-2</v>
          </cell>
          <cell r="D167">
            <v>-5.3499999999999999E-2</v>
          </cell>
          <cell r="E167">
            <v>-5.1999999999999998E-2</v>
          </cell>
          <cell r="F167">
            <v>-8.8999999999999996E-2</v>
          </cell>
          <cell r="G167">
            <v>-8.5300000000000001E-2</v>
          </cell>
          <cell r="H167">
            <v>-6.0199999999999997E-2</v>
          </cell>
          <cell r="I167">
            <v>-5.28E-2</v>
          </cell>
          <cell r="O167">
            <v>42757</v>
          </cell>
          <cell r="P167">
            <v>3.3304</v>
          </cell>
          <cell r="Q167">
            <v>3.2421000000000002</v>
          </cell>
          <cell r="R167">
            <v>3.0213000000000001</v>
          </cell>
          <cell r="S167">
            <v>2.8172000000000001</v>
          </cell>
          <cell r="T167">
            <v>2.8029999999999999</v>
          </cell>
          <cell r="U167">
            <v>2.8464999999999998</v>
          </cell>
          <cell r="V167">
            <v>2.8653</v>
          </cell>
        </row>
        <row r="168">
          <cell r="B168">
            <v>42756</v>
          </cell>
          <cell r="C168">
            <v>9.8400000000000001E-2</v>
          </cell>
          <cell r="D168">
            <v>-5.3499999999999999E-2</v>
          </cell>
          <cell r="E168">
            <v>-5.1999999999999998E-2</v>
          </cell>
          <cell r="F168">
            <v>-8.8999999999999996E-2</v>
          </cell>
          <cell r="G168">
            <v>-8.5300000000000001E-2</v>
          </cell>
          <cell r="H168">
            <v>-6.0199999999999997E-2</v>
          </cell>
          <cell r="I168">
            <v>-5.28E-2</v>
          </cell>
          <cell r="O168">
            <v>42756</v>
          </cell>
          <cell r="P168">
            <v>3.3304</v>
          </cell>
          <cell r="Q168">
            <v>3.2421000000000002</v>
          </cell>
          <cell r="R168">
            <v>3.0213000000000001</v>
          </cell>
          <cell r="S168">
            <v>2.8172000000000001</v>
          </cell>
          <cell r="T168">
            <v>2.8029999999999999</v>
          </cell>
          <cell r="U168">
            <v>2.8464999999999998</v>
          </cell>
          <cell r="V168">
            <v>2.8653</v>
          </cell>
        </row>
        <row r="169">
          <cell r="B169">
            <v>42755</v>
          </cell>
          <cell r="C169">
            <v>9.8400000000000001E-2</v>
          </cell>
          <cell r="D169">
            <v>-5.3499999999999999E-2</v>
          </cell>
          <cell r="E169">
            <v>-5.1999999999999998E-2</v>
          </cell>
          <cell r="F169">
            <v>-8.8999999999999996E-2</v>
          </cell>
          <cell r="G169">
            <v>-8.5300000000000001E-2</v>
          </cell>
          <cell r="H169">
            <v>-6.0199999999999997E-2</v>
          </cell>
          <cell r="I169">
            <v>-5.28E-2</v>
          </cell>
          <cell r="O169">
            <v>42755</v>
          </cell>
          <cell r="P169">
            <v>3.3304</v>
          </cell>
          <cell r="Q169">
            <v>3.2421000000000002</v>
          </cell>
          <cell r="R169">
            <v>3.0213000000000001</v>
          </cell>
          <cell r="S169">
            <v>2.8172000000000001</v>
          </cell>
          <cell r="T169">
            <v>2.8029999999999999</v>
          </cell>
          <cell r="U169">
            <v>2.8464999999999998</v>
          </cell>
          <cell r="V169">
            <v>2.8653</v>
          </cell>
        </row>
        <row r="170">
          <cell r="B170">
            <v>42754</v>
          </cell>
          <cell r="C170">
            <v>9.8400000000000001E-2</v>
          </cell>
          <cell r="D170">
            <v>-5.9700000000000003E-2</v>
          </cell>
          <cell r="E170">
            <v>-5.4699999999999999E-2</v>
          </cell>
          <cell r="F170">
            <v>-9.1499999999999998E-2</v>
          </cell>
          <cell r="G170">
            <v>-8.7400000000000005E-2</v>
          </cell>
          <cell r="H170">
            <v>-6.0199999999999997E-2</v>
          </cell>
          <cell r="I170">
            <v>-5.28E-2</v>
          </cell>
          <cell r="O170">
            <v>42754</v>
          </cell>
          <cell r="P170">
            <v>3.3304</v>
          </cell>
          <cell r="Q170">
            <v>3.3784999999999998</v>
          </cell>
          <cell r="R170">
            <v>3.0729000000000002</v>
          </cell>
          <cell r="S170">
            <v>2.8403</v>
          </cell>
          <cell r="T170">
            <v>2.8197999999999999</v>
          </cell>
          <cell r="U170">
            <v>2.8502999999999998</v>
          </cell>
          <cell r="V170">
            <v>2.8557999999999999</v>
          </cell>
        </row>
        <row r="171">
          <cell r="B171">
            <v>42753</v>
          </cell>
          <cell r="C171">
            <v>9.8400000000000001E-2</v>
          </cell>
          <cell r="D171">
            <v>-5.1900000000000002E-2</v>
          </cell>
          <cell r="E171">
            <v>-5.0200000000000002E-2</v>
          </cell>
          <cell r="F171">
            <v>-8.7900000000000006E-2</v>
          </cell>
          <cell r="G171">
            <v>-8.3299999999999999E-2</v>
          </cell>
          <cell r="H171">
            <v>-5.6099999999999997E-2</v>
          </cell>
          <cell r="I171">
            <v>-4.8599999999999997E-2</v>
          </cell>
          <cell r="O171">
            <v>42753</v>
          </cell>
          <cell r="P171">
            <v>3.3304</v>
          </cell>
          <cell r="Q171">
            <v>3.3281000000000001</v>
          </cell>
          <cell r="R171">
            <v>3.0629</v>
          </cell>
          <cell r="S171">
            <v>2.8502000000000001</v>
          </cell>
          <cell r="T171">
            <v>2.8264999999999998</v>
          </cell>
          <cell r="U171">
            <v>2.8464999999999998</v>
          </cell>
          <cell r="V171">
            <v>2.8477999999999999</v>
          </cell>
        </row>
        <row r="172">
          <cell r="B172">
            <v>42752</v>
          </cell>
          <cell r="C172">
            <v>9.8400000000000001E-2</v>
          </cell>
          <cell r="D172">
            <v>-4.0300000000000002E-2</v>
          </cell>
          <cell r="E172">
            <v>-6.8000000000000005E-2</v>
          </cell>
          <cell r="F172">
            <v>-0.1086</v>
          </cell>
          <cell r="G172">
            <v>-9.64E-2</v>
          </cell>
          <cell r="H172">
            <v>-6.9099999999999995E-2</v>
          </cell>
          <cell r="I172">
            <v>-6.7199999999999996E-2</v>
          </cell>
          <cell r="O172">
            <v>42752</v>
          </cell>
          <cell r="P172">
            <v>3.3304</v>
          </cell>
          <cell r="Q172">
            <v>3.4348000000000001</v>
          </cell>
          <cell r="R172">
            <v>3.0668000000000002</v>
          </cell>
          <cell r="S172">
            <v>2.8264</v>
          </cell>
          <cell r="T172">
            <v>2.8058999999999998</v>
          </cell>
          <cell r="U172">
            <v>2.8254999999999999</v>
          </cell>
          <cell r="V172">
            <v>2.8246000000000002</v>
          </cell>
        </row>
        <row r="173">
          <cell r="B173">
            <v>42751</v>
          </cell>
          <cell r="C173">
            <v>9.8400000000000001E-2</v>
          </cell>
          <cell r="D173">
            <v>-4.5199999999999997E-2</v>
          </cell>
          <cell r="E173">
            <v>-6.8900000000000003E-2</v>
          </cell>
          <cell r="F173">
            <v>-0.109</v>
          </cell>
          <cell r="G173">
            <v>-9.9400000000000002E-2</v>
          </cell>
          <cell r="H173">
            <v>-7.22E-2</v>
          </cell>
          <cell r="I173">
            <v>-6.4799999999999996E-2</v>
          </cell>
          <cell r="O173">
            <v>42751</v>
          </cell>
          <cell r="P173">
            <v>3.3304</v>
          </cell>
          <cell r="Q173">
            <v>3.4062999999999999</v>
          </cell>
          <cell r="R173">
            <v>3.0577000000000001</v>
          </cell>
          <cell r="S173">
            <v>2.8353999999999999</v>
          </cell>
          <cell r="T173">
            <v>2.8077999999999999</v>
          </cell>
          <cell r="U173">
            <v>2.8237000000000001</v>
          </cell>
          <cell r="V173">
            <v>2.8258000000000001</v>
          </cell>
        </row>
        <row r="174">
          <cell r="B174">
            <v>42750</v>
          </cell>
          <cell r="C174">
            <v>9.8400000000000001E-2</v>
          </cell>
          <cell r="D174">
            <v>-4.5199999999999997E-2</v>
          </cell>
          <cell r="E174">
            <v>-6.8900000000000003E-2</v>
          </cell>
          <cell r="F174">
            <v>-0.109</v>
          </cell>
          <cell r="G174">
            <v>-9.9400000000000002E-2</v>
          </cell>
          <cell r="H174">
            <v>-7.22E-2</v>
          </cell>
          <cell r="I174">
            <v>-6.4799999999999996E-2</v>
          </cell>
          <cell r="O174">
            <v>42750</v>
          </cell>
          <cell r="P174">
            <v>3.3304</v>
          </cell>
          <cell r="Q174">
            <v>3.4062999999999999</v>
          </cell>
          <cell r="R174">
            <v>3.0577000000000001</v>
          </cell>
          <cell r="S174">
            <v>2.8353999999999999</v>
          </cell>
          <cell r="T174">
            <v>2.8077999999999999</v>
          </cell>
          <cell r="U174">
            <v>2.8237000000000001</v>
          </cell>
          <cell r="V174">
            <v>2.8258000000000001</v>
          </cell>
        </row>
        <row r="175">
          <cell r="B175">
            <v>42749</v>
          </cell>
          <cell r="C175">
            <v>9.8400000000000001E-2</v>
          </cell>
          <cell r="D175">
            <v>-4.5199999999999997E-2</v>
          </cell>
          <cell r="E175">
            <v>-6.8900000000000003E-2</v>
          </cell>
          <cell r="F175">
            <v>-0.109</v>
          </cell>
          <cell r="G175">
            <v>-9.9400000000000002E-2</v>
          </cell>
          <cell r="H175">
            <v>-7.22E-2</v>
          </cell>
          <cell r="I175">
            <v>-6.4799999999999996E-2</v>
          </cell>
          <cell r="O175">
            <v>42749</v>
          </cell>
          <cell r="P175">
            <v>3.3304</v>
          </cell>
          <cell r="Q175">
            <v>3.4062999999999999</v>
          </cell>
          <cell r="R175">
            <v>3.0577000000000001</v>
          </cell>
          <cell r="S175">
            <v>2.8353999999999999</v>
          </cell>
          <cell r="T175">
            <v>2.8077999999999999</v>
          </cell>
          <cell r="U175">
            <v>2.8237000000000001</v>
          </cell>
          <cell r="V175">
            <v>2.8258000000000001</v>
          </cell>
        </row>
        <row r="176">
          <cell r="B176">
            <v>42748</v>
          </cell>
          <cell r="C176">
            <v>9.8400000000000001E-2</v>
          </cell>
          <cell r="D176">
            <v>-4.5199999999999997E-2</v>
          </cell>
          <cell r="E176">
            <v>-6.8900000000000003E-2</v>
          </cell>
          <cell r="F176">
            <v>-0.109</v>
          </cell>
          <cell r="G176">
            <v>-9.9400000000000002E-2</v>
          </cell>
          <cell r="H176">
            <v>-7.22E-2</v>
          </cell>
          <cell r="I176">
            <v>-6.4799999999999996E-2</v>
          </cell>
          <cell r="O176">
            <v>42748</v>
          </cell>
          <cell r="P176">
            <v>3.3304</v>
          </cell>
          <cell r="Q176">
            <v>3.4062999999999999</v>
          </cell>
          <cell r="R176">
            <v>3.0577000000000001</v>
          </cell>
          <cell r="S176">
            <v>2.8353999999999999</v>
          </cell>
          <cell r="T176">
            <v>2.8077999999999999</v>
          </cell>
          <cell r="U176">
            <v>2.8237000000000001</v>
          </cell>
          <cell r="V176">
            <v>2.8258000000000001</v>
          </cell>
        </row>
        <row r="177">
          <cell r="B177">
            <v>42747</v>
          </cell>
          <cell r="C177">
            <v>9.8400000000000001E-2</v>
          </cell>
          <cell r="D177">
            <v>-4.4900000000000002E-2</v>
          </cell>
          <cell r="E177">
            <v>-6.5299999999999997E-2</v>
          </cell>
          <cell r="F177">
            <v>-0.1051</v>
          </cell>
          <cell r="G177">
            <v>-9.7100000000000006E-2</v>
          </cell>
          <cell r="H177">
            <v>-6.9800000000000001E-2</v>
          </cell>
          <cell r="I177">
            <v>-6.5000000000000002E-2</v>
          </cell>
          <cell r="O177">
            <v>42747</v>
          </cell>
          <cell r="P177">
            <v>3.3304</v>
          </cell>
          <cell r="Q177">
            <v>3.3740000000000001</v>
          </cell>
          <cell r="R177">
            <v>3.0497000000000001</v>
          </cell>
          <cell r="S177">
            <v>2.8452999999999999</v>
          </cell>
          <cell r="T177">
            <v>2.8266</v>
          </cell>
          <cell r="U177">
            <v>2.8485999999999998</v>
          </cell>
          <cell r="V177">
            <v>2.8525</v>
          </cell>
        </row>
        <row r="178">
          <cell r="B178">
            <v>42746</v>
          </cell>
          <cell r="C178">
            <v>9.8400000000000001E-2</v>
          </cell>
          <cell r="D178">
            <v>-4.2599999999999999E-2</v>
          </cell>
          <cell r="E178">
            <v>-6.4000000000000001E-2</v>
          </cell>
          <cell r="F178">
            <v>-0.1043</v>
          </cell>
          <cell r="G178">
            <v>-9.4799999999999995E-2</v>
          </cell>
          <cell r="H178">
            <v>-6.7500000000000004E-2</v>
          </cell>
          <cell r="I178">
            <v>-6.0100000000000001E-2</v>
          </cell>
          <cell r="O178">
            <v>42746</v>
          </cell>
          <cell r="P178">
            <v>3.3304</v>
          </cell>
          <cell r="Q178">
            <v>3.2406000000000001</v>
          </cell>
          <cell r="R178">
            <v>3.0015999999999998</v>
          </cell>
          <cell r="S178">
            <v>2.827</v>
          </cell>
          <cell r="T178">
            <v>2.8146</v>
          </cell>
          <cell r="U178">
            <v>2.8371</v>
          </cell>
          <cell r="V178">
            <v>2.8498999999999999</v>
          </cell>
        </row>
        <row r="179">
          <cell r="B179">
            <v>42745</v>
          </cell>
          <cell r="C179">
            <v>9.8400000000000001E-2</v>
          </cell>
          <cell r="D179">
            <v>-6.1699999999999998E-2</v>
          </cell>
          <cell r="E179">
            <v>-8.9700000000000002E-2</v>
          </cell>
          <cell r="F179">
            <v>-0.12379999999999999</v>
          </cell>
          <cell r="G179">
            <v>-0.1166</v>
          </cell>
          <cell r="H179">
            <v>-8.9399999999999993E-2</v>
          </cell>
          <cell r="I179">
            <v>-8.2000000000000003E-2</v>
          </cell>
          <cell r="O179">
            <v>42745</v>
          </cell>
          <cell r="P179">
            <v>3.3304</v>
          </cell>
          <cell r="Q179">
            <v>3.2629999999999999</v>
          </cell>
          <cell r="R179">
            <v>2.9773999999999998</v>
          </cell>
          <cell r="S179">
            <v>2.7927</v>
          </cell>
          <cell r="T179">
            <v>2.7982</v>
          </cell>
          <cell r="U179">
            <v>2.8262999999999998</v>
          </cell>
          <cell r="V179">
            <v>2.8498999999999999</v>
          </cell>
        </row>
        <row r="180">
          <cell r="B180">
            <v>42744</v>
          </cell>
          <cell r="C180">
            <v>9.8400000000000001E-2</v>
          </cell>
          <cell r="D180">
            <v>-5.91E-2</v>
          </cell>
          <cell r="E180">
            <v>-8.8800000000000004E-2</v>
          </cell>
          <cell r="F180">
            <v>-0.1182</v>
          </cell>
          <cell r="G180">
            <v>-0.1111</v>
          </cell>
          <cell r="H180">
            <v>-8.3900000000000002E-2</v>
          </cell>
          <cell r="I180">
            <v>-7.6499999999999999E-2</v>
          </cell>
          <cell r="O180">
            <v>42744</v>
          </cell>
          <cell r="P180">
            <v>3.3304</v>
          </cell>
          <cell r="Q180">
            <v>3.12</v>
          </cell>
          <cell r="R180">
            <v>2.9123999999999999</v>
          </cell>
          <cell r="S180">
            <v>2.7439</v>
          </cell>
          <cell r="T180">
            <v>2.7587999999999999</v>
          </cell>
          <cell r="U180">
            <v>2.8039000000000001</v>
          </cell>
          <cell r="V180">
            <v>2.8382999999999998</v>
          </cell>
        </row>
        <row r="181">
          <cell r="B181">
            <v>42743</v>
          </cell>
          <cell r="C181">
            <v>9.8400000000000001E-2</v>
          </cell>
          <cell r="D181">
            <v>-6.1600000000000002E-2</v>
          </cell>
          <cell r="E181">
            <v>-8.6199999999999999E-2</v>
          </cell>
          <cell r="F181">
            <v>-0.1187</v>
          </cell>
          <cell r="G181">
            <v>-0.11020000000000001</v>
          </cell>
          <cell r="H181">
            <v>-8.2900000000000001E-2</v>
          </cell>
          <cell r="I181">
            <v>-7.5499999999999998E-2</v>
          </cell>
          <cell r="O181">
            <v>42743</v>
          </cell>
          <cell r="P181">
            <v>3.3304</v>
          </cell>
          <cell r="Q181">
            <v>3.2591000000000001</v>
          </cell>
          <cell r="R181">
            <v>2.9664000000000001</v>
          </cell>
          <cell r="S181">
            <v>2.7574000000000001</v>
          </cell>
          <cell r="T181">
            <v>2.7704</v>
          </cell>
          <cell r="U181">
            <v>2.8180999999999998</v>
          </cell>
          <cell r="V181">
            <v>2.8563000000000001</v>
          </cell>
        </row>
        <row r="182">
          <cell r="B182">
            <v>42742</v>
          </cell>
          <cell r="C182">
            <v>9.8400000000000001E-2</v>
          </cell>
          <cell r="D182">
            <v>-6.1600000000000002E-2</v>
          </cell>
          <cell r="E182">
            <v>-8.6199999999999999E-2</v>
          </cell>
          <cell r="F182">
            <v>-0.1187</v>
          </cell>
          <cell r="G182">
            <v>-0.11020000000000001</v>
          </cell>
          <cell r="H182">
            <v>-8.2900000000000001E-2</v>
          </cell>
          <cell r="I182">
            <v>-7.5499999999999998E-2</v>
          </cell>
          <cell r="O182">
            <v>42742</v>
          </cell>
          <cell r="P182">
            <v>3.3304</v>
          </cell>
          <cell r="Q182">
            <v>3.2591000000000001</v>
          </cell>
          <cell r="R182">
            <v>2.9664000000000001</v>
          </cell>
          <cell r="S182">
            <v>2.7574000000000001</v>
          </cell>
          <cell r="T182">
            <v>2.7704</v>
          </cell>
          <cell r="U182">
            <v>2.8180999999999998</v>
          </cell>
          <cell r="V182">
            <v>2.8563000000000001</v>
          </cell>
        </row>
        <row r="183">
          <cell r="B183">
            <v>42741</v>
          </cell>
          <cell r="C183">
            <v>9.8400000000000001E-2</v>
          </cell>
          <cell r="D183">
            <v>-6.1600000000000002E-2</v>
          </cell>
          <cell r="E183">
            <v>-8.6199999999999999E-2</v>
          </cell>
          <cell r="F183">
            <v>-0.1187</v>
          </cell>
          <cell r="G183">
            <v>-0.11020000000000001</v>
          </cell>
          <cell r="H183">
            <v>-8.2900000000000001E-2</v>
          </cell>
          <cell r="I183">
            <v>-7.5499999999999998E-2</v>
          </cell>
          <cell r="O183">
            <v>42741</v>
          </cell>
          <cell r="P183">
            <v>3.3304</v>
          </cell>
          <cell r="Q183">
            <v>3.2591000000000001</v>
          </cell>
          <cell r="R183">
            <v>2.9664000000000001</v>
          </cell>
          <cell r="S183">
            <v>2.7574000000000001</v>
          </cell>
          <cell r="T183">
            <v>2.7704</v>
          </cell>
          <cell r="U183">
            <v>2.8180999999999998</v>
          </cell>
          <cell r="V183">
            <v>2.8563000000000001</v>
          </cell>
        </row>
        <row r="184">
          <cell r="B184">
            <v>42740</v>
          </cell>
          <cell r="C184">
            <v>9.8400000000000001E-2</v>
          </cell>
          <cell r="D184">
            <v>-3.0599999999999999E-2</v>
          </cell>
          <cell r="E184">
            <v>-5.7500000000000002E-2</v>
          </cell>
          <cell r="F184">
            <v>-9.3700000000000006E-2</v>
          </cell>
          <cell r="G184">
            <v>-8.7099999999999997E-2</v>
          </cell>
          <cell r="H184">
            <v>-5.8400000000000001E-2</v>
          </cell>
          <cell r="I184">
            <v>-5.0999999999999997E-2</v>
          </cell>
          <cell r="O184">
            <v>42740</v>
          </cell>
          <cell r="P184">
            <v>3.3304</v>
          </cell>
          <cell r="Q184">
            <v>3.2505999999999999</v>
          </cell>
          <cell r="R184">
            <v>2.9826000000000001</v>
          </cell>
          <cell r="S184">
            <v>2.77</v>
          </cell>
          <cell r="T184">
            <v>2.7877000000000001</v>
          </cell>
          <cell r="U184">
            <v>2.8460999999999999</v>
          </cell>
          <cell r="V184">
            <v>2.8835999999999999</v>
          </cell>
        </row>
        <row r="185">
          <cell r="B185">
            <v>42739</v>
          </cell>
          <cell r="C185">
            <v>9.8400000000000001E-2</v>
          </cell>
          <cell r="D185">
            <v>-3.0200000000000001E-2</v>
          </cell>
          <cell r="E185">
            <v>-5.6599999999999998E-2</v>
          </cell>
          <cell r="F185">
            <v>-9.2499999999999999E-2</v>
          </cell>
          <cell r="G185">
            <v>-8.8599999999999998E-2</v>
          </cell>
          <cell r="H185">
            <v>-5.9900000000000002E-2</v>
          </cell>
          <cell r="I185">
            <v>-5.2499999999999998E-2</v>
          </cell>
          <cell r="O185">
            <v>42739</v>
          </cell>
          <cell r="P185">
            <v>3.3304</v>
          </cell>
          <cell r="Q185">
            <v>3.2376</v>
          </cell>
          <cell r="R185">
            <v>2.9777999999999998</v>
          </cell>
          <cell r="S185">
            <v>2.7602000000000002</v>
          </cell>
          <cell r="T185">
            <v>2.7702</v>
          </cell>
          <cell r="U185">
            <v>2.8300999999999998</v>
          </cell>
          <cell r="V185">
            <v>2.8668</v>
          </cell>
        </row>
        <row r="186">
          <cell r="B186">
            <v>42738</v>
          </cell>
          <cell r="C186">
            <v>9.8400000000000001E-2</v>
          </cell>
          <cell r="D186">
            <v>-1.34E-2</v>
          </cell>
          <cell r="E186">
            <v>-4.4200000000000003E-2</v>
          </cell>
          <cell r="F186">
            <v>-8.5999999999999993E-2</v>
          </cell>
          <cell r="G186">
            <v>-8.0299999999999996E-2</v>
          </cell>
          <cell r="H186">
            <v>-5.2499999999999998E-2</v>
          </cell>
          <cell r="I186">
            <v>-4.4999999999999998E-2</v>
          </cell>
          <cell r="O186">
            <v>42738</v>
          </cell>
          <cell r="P186">
            <v>3.3304</v>
          </cell>
          <cell r="Q186">
            <v>3.3206000000000002</v>
          </cell>
          <cell r="R186">
            <v>3.0204</v>
          </cell>
          <cell r="S186">
            <v>2.7747000000000002</v>
          </cell>
          <cell r="T186">
            <v>2.7845</v>
          </cell>
          <cell r="U186">
            <v>2.8429000000000002</v>
          </cell>
          <cell r="V186">
            <v>2.8752</v>
          </cell>
        </row>
        <row r="187">
          <cell r="B187">
            <v>42737</v>
          </cell>
          <cell r="C187">
            <v>9.8400000000000001E-2</v>
          </cell>
          <cell r="D187">
            <v>1.1999999999999999E-3</v>
          </cell>
          <cell r="E187">
            <v>-4.7199999999999999E-2</v>
          </cell>
          <cell r="F187">
            <v>-8.8099999999999998E-2</v>
          </cell>
          <cell r="G187">
            <v>-8.6800000000000002E-2</v>
          </cell>
          <cell r="H187">
            <v>-5.6000000000000001E-2</v>
          </cell>
          <cell r="I187">
            <v>-4.2799999999999998E-2</v>
          </cell>
          <cell r="O187">
            <v>42737</v>
          </cell>
          <cell r="P187">
            <v>3.3304</v>
          </cell>
          <cell r="Q187">
            <v>3.6073</v>
          </cell>
          <cell r="R187">
            <v>3.0941000000000001</v>
          </cell>
          <cell r="S187">
            <v>2.7844000000000002</v>
          </cell>
          <cell r="T187">
            <v>2.7906</v>
          </cell>
          <cell r="U187">
            <v>2.8488000000000002</v>
          </cell>
          <cell r="V187">
            <v>2.8914</v>
          </cell>
        </row>
        <row r="188">
          <cell r="B188">
            <v>42736</v>
          </cell>
          <cell r="C188">
            <v>9.8400000000000001E-2</v>
          </cell>
          <cell r="D188">
            <v>1.1999999999999999E-3</v>
          </cell>
          <cell r="E188">
            <v>-4.7199999999999999E-2</v>
          </cell>
          <cell r="F188">
            <v>-8.8099999999999998E-2</v>
          </cell>
          <cell r="G188">
            <v>-8.6800000000000002E-2</v>
          </cell>
          <cell r="H188">
            <v>-5.6000000000000001E-2</v>
          </cell>
          <cell r="I188">
            <v>-4.2799999999999998E-2</v>
          </cell>
          <cell r="O188">
            <v>42736</v>
          </cell>
          <cell r="P188">
            <v>3.3304</v>
          </cell>
          <cell r="Q188">
            <v>3.6073</v>
          </cell>
          <cell r="R188">
            <v>3.0941000000000001</v>
          </cell>
          <cell r="S188">
            <v>2.7844000000000002</v>
          </cell>
          <cell r="T188">
            <v>2.7906</v>
          </cell>
          <cell r="U188">
            <v>2.8488000000000002</v>
          </cell>
          <cell r="V188">
            <v>2.8914</v>
          </cell>
        </row>
        <row r="189">
          <cell r="B189">
            <v>42735</v>
          </cell>
          <cell r="C189">
            <v>9.8400000000000001E-2</v>
          </cell>
          <cell r="D189">
            <v>1.1999999999999999E-3</v>
          </cell>
          <cell r="E189">
            <v>-4.7199999999999999E-2</v>
          </cell>
          <cell r="F189">
            <v>-8.8099999999999998E-2</v>
          </cell>
          <cell r="G189">
            <v>-8.6800000000000002E-2</v>
          </cell>
          <cell r="H189">
            <v>-5.6000000000000001E-2</v>
          </cell>
          <cell r="I189">
            <v>-4.2799999999999998E-2</v>
          </cell>
          <cell r="O189">
            <v>42735</v>
          </cell>
          <cell r="P189">
            <v>3.3304</v>
          </cell>
          <cell r="Q189">
            <v>3.6073</v>
          </cell>
          <cell r="R189">
            <v>3.0941000000000001</v>
          </cell>
          <cell r="S189">
            <v>2.7844000000000002</v>
          </cell>
          <cell r="T189">
            <v>2.7906</v>
          </cell>
          <cell r="U189">
            <v>2.8488000000000002</v>
          </cell>
          <cell r="V189">
            <v>2.8914</v>
          </cell>
        </row>
        <row r="190">
          <cell r="B190">
            <v>42734</v>
          </cell>
          <cell r="C190">
            <v>9.8400000000000001E-2</v>
          </cell>
          <cell r="D190">
            <v>1.1999999999999999E-3</v>
          </cell>
          <cell r="E190">
            <v>-4.7199999999999999E-2</v>
          </cell>
          <cell r="F190">
            <v>-8.8099999999999998E-2</v>
          </cell>
          <cell r="G190">
            <v>-8.6800000000000002E-2</v>
          </cell>
          <cell r="H190">
            <v>-5.6000000000000001E-2</v>
          </cell>
          <cell r="I190">
            <v>-4.2799999999999998E-2</v>
          </cell>
          <cell r="O190">
            <v>42734</v>
          </cell>
          <cell r="P190">
            <v>3.3304</v>
          </cell>
          <cell r="Q190">
            <v>3.6073</v>
          </cell>
          <cell r="R190">
            <v>3.0941000000000001</v>
          </cell>
          <cell r="S190">
            <v>2.7844000000000002</v>
          </cell>
          <cell r="T190">
            <v>2.7906</v>
          </cell>
          <cell r="U190">
            <v>2.8488000000000002</v>
          </cell>
          <cell r="V190">
            <v>2.8914</v>
          </cell>
        </row>
        <row r="191">
          <cell r="B191">
            <v>42733</v>
          </cell>
          <cell r="C191">
            <v>9.8400000000000001E-2</v>
          </cell>
          <cell r="D191">
            <v>-1.6000000000000001E-3</v>
          </cell>
          <cell r="E191">
            <v>-4.8800000000000003E-2</v>
          </cell>
          <cell r="F191">
            <v>-8.9700000000000002E-2</v>
          </cell>
          <cell r="G191">
            <v>-8.8300000000000003E-2</v>
          </cell>
          <cell r="H191">
            <v>-5.7599999999999998E-2</v>
          </cell>
          <cell r="I191">
            <v>-4.4299999999999999E-2</v>
          </cell>
          <cell r="O191">
            <v>42733</v>
          </cell>
          <cell r="P191">
            <v>3.3304</v>
          </cell>
          <cell r="Q191">
            <v>3.6387999999999998</v>
          </cell>
          <cell r="R191">
            <v>3.0918999999999999</v>
          </cell>
          <cell r="S191">
            <v>2.7827000000000002</v>
          </cell>
          <cell r="T191">
            <v>2.7911000000000001</v>
          </cell>
          <cell r="U191">
            <v>2.8492000000000002</v>
          </cell>
          <cell r="V191">
            <v>2.8881000000000001</v>
          </cell>
        </row>
        <row r="192">
          <cell r="B192">
            <v>42732</v>
          </cell>
          <cell r="C192">
            <v>9.8400000000000001E-2</v>
          </cell>
          <cell r="D192">
            <v>3.0599999999999999E-2</v>
          </cell>
          <cell r="E192">
            <v>-4.8399999999999999E-2</v>
          </cell>
          <cell r="F192">
            <v>-8.9599999999999999E-2</v>
          </cell>
          <cell r="G192">
            <v>-8.8300000000000003E-2</v>
          </cell>
          <cell r="H192">
            <v>-5.7500000000000002E-2</v>
          </cell>
          <cell r="I192">
            <v>-4.4200000000000003E-2</v>
          </cell>
          <cell r="O192">
            <v>42732</v>
          </cell>
          <cell r="P192">
            <v>3.3304</v>
          </cell>
          <cell r="Q192">
            <v>3.7271999999999998</v>
          </cell>
          <cell r="R192">
            <v>3.0918999999999999</v>
          </cell>
          <cell r="S192">
            <v>2.7805</v>
          </cell>
          <cell r="T192">
            <v>2.7869999999999999</v>
          </cell>
          <cell r="U192">
            <v>2.8424999999999998</v>
          </cell>
          <cell r="V192">
            <v>2.8812000000000002</v>
          </cell>
        </row>
        <row r="193">
          <cell r="B193">
            <v>42731</v>
          </cell>
          <cell r="C193">
            <v>9.8400000000000001E-2</v>
          </cell>
          <cell r="D193">
            <v>1.6899999999999998E-2</v>
          </cell>
          <cell r="E193">
            <v>-4.9700000000000001E-2</v>
          </cell>
          <cell r="F193">
            <v>-9.0999999999999998E-2</v>
          </cell>
          <cell r="G193">
            <v>-8.9599999999999999E-2</v>
          </cell>
          <cell r="H193">
            <v>-5.8900000000000001E-2</v>
          </cell>
          <cell r="I193">
            <v>-4.5600000000000002E-2</v>
          </cell>
          <cell r="O193">
            <v>42731</v>
          </cell>
          <cell r="P193">
            <v>3.3304</v>
          </cell>
          <cell r="Q193">
            <v>3.6234999999999999</v>
          </cell>
          <cell r="R193">
            <v>3.0762999999999998</v>
          </cell>
          <cell r="S193">
            <v>2.7614999999999998</v>
          </cell>
          <cell r="T193">
            <v>2.7698999999999998</v>
          </cell>
          <cell r="U193">
            <v>2.8260999999999998</v>
          </cell>
          <cell r="V193">
            <v>2.8647999999999998</v>
          </cell>
        </row>
        <row r="194">
          <cell r="B194">
            <v>42730</v>
          </cell>
          <cell r="C194">
            <v>9.8400000000000001E-2</v>
          </cell>
          <cell r="D194">
            <v>-3.2000000000000002E-3</v>
          </cell>
          <cell r="E194">
            <v>-5.8999999999999997E-2</v>
          </cell>
          <cell r="F194">
            <v>-0.1028</v>
          </cell>
          <cell r="G194">
            <v>-0.10199999999999999</v>
          </cell>
          <cell r="H194">
            <v>-7.1300000000000002E-2</v>
          </cell>
          <cell r="I194">
            <v>-5.8000000000000003E-2</v>
          </cell>
          <cell r="O194">
            <v>42730</v>
          </cell>
          <cell r="P194">
            <v>3.3304</v>
          </cell>
          <cell r="Q194">
            <v>3.5354999999999999</v>
          </cell>
          <cell r="R194">
            <v>3.0417999999999998</v>
          </cell>
          <cell r="S194">
            <v>2.7406999999999999</v>
          </cell>
          <cell r="T194">
            <v>2.7475999999999998</v>
          </cell>
          <cell r="U194">
            <v>2.8054999999999999</v>
          </cell>
          <cell r="V194">
            <v>2.8424</v>
          </cell>
        </row>
        <row r="195">
          <cell r="B195">
            <v>42729</v>
          </cell>
          <cell r="C195">
            <v>9.8400000000000001E-2</v>
          </cell>
          <cell r="D195">
            <v>-3.2000000000000002E-3</v>
          </cell>
          <cell r="E195">
            <v>-5.8999999999999997E-2</v>
          </cell>
          <cell r="F195">
            <v>-0.1028</v>
          </cell>
          <cell r="G195">
            <v>-0.10199999999999999</v>
          </cell>
          <cell r="H195">
            <v>-7.1300000000000002E-2</v>
          </cell>
          <cell r="I195">
            <v>-5.8000000000000003E-2</v>
          </cell>
          <cell r="O195">
            <v>42729</v>
          </cell>
          <cell r="P195">
            <v>3.3304</v>
          </cell>
          <cell r="Q195">
            <v>3.5354999999999999</v>
          </cell>
          <cell r="R195">
            <v>3.0417999999999998</v>
          </cell>
          <cell r="S195">
            <v>2.7406999999999999</v>
          </cell>
          <cell r="T195">
            <v>2.7475999999999998</v>
          </cell>
          <cell r="U195">
            <v>2.8054999999999999</v>
          </cell>
          <cell r="V195">
            <v>2.8424</v>
          </cell>
        </row>
        <row r="196">
          <cell r="B196">
            <v>42728</v>
          </cell>
          <cell r="C196">
            <v>9.8400000000000001E-2</v>
          </cell>
          <cell r="D196">
            <v>-3.2000000000000002E-3</v>
          </cell>
          <cell r="E196">
            <v>-5.8999999999999997E-2</v>
          </cell>
          <cell r="F196">
            <v>-0.1028</v>
          </cell>
          <cell r="G196">
            <v>-0.10199999999999999</v>
          </cell>
          <cell r="H196">
            <v>-7.1300000000000002E-2</v>
          </cell>
          <cell r="I196">
            <v>-5.8000000000000003E-2</v>
          </cell>
          <cell r="O196">
            <v>42728</v>
          </cell>
          <cell r="P196">
            <v>3.3304</v>
          </cell>
          <cell r="Q196">
            <v>3.5354999999999999</v>
          </cell>
          <cell r="R196">
            <v>3.0417999999999998</v>
          </cell>
          <cell r="S196">
            <v>2.7406999999999999</v>
          </cell>
          <cell r="T196">
            <v>2.7475999999999998</v>
          </cell>
          <cell r="U196">
            <v>2.8054999999999999</v>
          </cell>
          <cell r="V196">
            <v>2.8424</v>
          </cell>
        </row>
        <row r="197">
          <cell r="B197">
            <v>42727</v>
          </cell>
          <cell r="C197">
            <v>9.8400000000000001E-2</v>
          </cell>
          <cell r="D197">
            <v>-3.2000000000000002E-3</v>
          </cell>
          <cell r="E197">
            <v>-5.8999999999999997E-2</v>
          </cell>
          <cell r="F197">
            <v>-0.1028</v>
          </cell>
          <cell r="G197">
            <v>-0.10199999999999999</v>
          </cell>
          <cell r="H197">
            <v>-7.1300000000000002E-2</v>
          </cell>
          <cell r="I197">
            <v>-5.8000000000000003E-2</v>
          </cell>
          <cell r="O197">
            <v>42727</v>
          </cell>
          <cell r="P197">
            <v>3.3304</v>
          </cell>
          <cell r="Q197">
            <v>3.5354999999999999</v>
          </cell>
          <cell r="R197">
            <v>3.0417999999999998</v>
          </cell>
          <cell r="S197">
            <v>2.7406999999999999</v>
          </cell>
          <cell r="T197">
            <v>2.7475999999999998</v>
          </cell>
          <cell r="U197">
            <v>2.8054999999999999</v>
          </cell>
          <cell r="V197">
            <v>2.8424</v>
          </cell>
        </row>
        <row r="198">
          <cell r="B198">
            <v>42726</v>
          </cell>
          <cell r="C198">
            <v>9.8400000000000001E-2</v>
          </cell>
          <cell r="D198">
            <v>-6.4000000000000003E-3</v>
          </cell>
          <cell r="E198">
            <v>-7.3300000000000004E-2</v>
          </cell>
          <cell r="F198">
            <v>-0.1076</v>
          </cell>
          <cell r="G198">
            <v>-9.9099999999999994E-2</v>
          </cell>
          <cell r="H198">
            <v>-6.3600000000000004E-2</v>
          </cell>
          <cell r="I198">
            <v>-5.0900000000000001E-2</v>
          </cell>
          <cell r="O198">
            <v>42726</v>
          </cell>
          <cell r="P198">
            <v>3.3304</v>
          </cell>
          <cell r="Q198">
            <v>3.4609999999999999</v>
          </cell>
          <cell r="R198">
            <v>3.0169999999999999</v>
          </cell>
          <cell r="S198">
            <v>2.7328000000000001</v>
          </cell>
          <cell r="T198">
            <v>2.7509000000000001</v>
          </cell>
          <cell r="U198">
            <v>2.8161999999999998</v>
          </cell>
          <cell r="V198">
            <v>2.8540000000000001</v>
          </cell>
        </row>
        <row r="199">
          <cell r="B199">
            <v>42725</v>
          </cell>
          <cell r="C199">
            <v>9.8400000000000001E-2</v>
          </cell>
          <cell r="D199">
            <v>-1.03E-2</v>
          </cell>
          <cell r="E199">
            <v>-7.0699999999999999E-2</v>
          </cell>
          <cell r="F199">
            <v>-0.1109</v>
          </cell>
          <cell r="G199">
            <v>-0.1024</v>
          </cell>
          <cell r="H199">
            <v>-6.6900000000000001E-2</v>
          </cell>
          <cell r="I199">
            <v>-5.28E-2</v>
          </cell>
          <cell r="O199">
            <v>42725</v>
          </cell>
          <cell r="P199">
            <v>3.3304</v>
          </cell>
          <cell r="Q199">
            <v>3.4464999999999999</v>
          </cell>
          <cell r="R199">
            <v>3.0186000000000002</v>
          </cell>
          <cell r="S199">
            <v>2.7719</v>
          </cell>
          <cell r="T199">
            <v>2.7829000000000002</v>
          </cell>
          <cell r="U199">
            <v>2.8458000000000001</v>
          </cell>
          <cell r="V199">
            <v>2.8860999999999999</v>
          </cell>
        </row>
        <row r="200">
          <cell r="B200">
            <v>42724</v>
          </cell>
          <cell r="C200">
            <v>9.8400000000000001E-2</v>
          </cell>
          <cell r="D200">
            <v>-1.06E-2</v>
          </cell>
          <cell r="E200">
            <v>-6.93E-2</v>
          </cell>
          <cell r="F200">
            <v>-0.1091</v>
          </cell>
          <cell r="G200">
            <v>-0.1</v>
          </cell>
          <cell r="H200">
            <v>-6.4500000000000002E-2</v>
          </cell>
          <cell r="I200">
            <v>-5.0299999999999997E-2</v>
          </cell>
          <cell r="O200">
            <v>42724</v>
          </cell>
          <cell r="P200">
            <v>3.3304</v>
          </cell>
          <cell r="Q200">
            <v>3.2644000000000002</v>
          </cell>
          <cell r="R200">
            <v>2.9464000000000001</v>
          </cell>
          <cell r="S200">
            <v>2.7309000000000001</v>
          </cell>
          <cell r="T200">
            <v>2.7566000000000002</v>
          </cell>
          <cell r="U200">
            <v>2.8298000000000001</v>
          </cell>
          <cell r="V200">
            <v>2.8774000000000002</v>
          </cell>
        </row>
        <row r="201">
          <cell r="B201">
            <v>42723</v>
          </cell>
          <cell r="C201">
            <v>9.8400000000000001E-2</v>
          </cell>
          <cell r="D201">
            <v>-1.89E-2</v>
          </cell>
          <cell r="E201">
            <v>-7.4099999999999999E-2</v>
          </cell>
          <cell r="F201">
            <v>-0.1132</v>
          </cell>
          <cell r="G201">
            <v>-0.1041</v>
          </cell>
          <cell r="H201">
            <v>-6.8099999999999994E-2</v>
          </cell>
          <cell r="I201">
            <v>-5.1900000000000002E-2</v>
          </cell>
          <cell r="O201">
            <v>42723</v>
          </cell>
          <cell r="P201">
            <v>3.3304</v>
          </cell>
          <cell r="Q201">
            <v>3.3997999999999999</v>
          </cell>
          <cell r="R201">
            <v>3.0255999999999998</v>
          </cell>
          <cell r="S201">
            <v>2.7909999999999999</v>
          </cell>
          <cell r="T201">
            <v>2.7951000000000001</v>
          </cell>
          <cell r="U201">
            <v>2.8570000000000002</v>
          </cell>
          <cell r="V201">
            <v>2.8936000000000002</v>
          </cell>
        </row>
        <row r="202">
          <cell r="B202">
            <v>42722</v>
          </cell>
          <cell r="C202">
            <v>9.8400000000000001E-2</v>
          </cell>
          <cell r="D202">
            <v>-1.0699999999999999E-2</v>
          </cell>
          <cell r="E202">
            <v>-7.0900000000000005E-2</v>
          </cell>
          <cell r="F202">
            <v>-0.11409999999999999</v>
          </cell>
          <cell r="G202">
            <v>-0.1082</v>
          </cell>
          <cell r="H202">
            <v>-7.22E-2</v>
          </cell>
          <cell r="I202">
            <v>-5.6000000000000001E-2</v>
          </cell>
          <cell r="O202">
            <v>42722</v>
          </cell>
          <cell r="P202">
            <v>3.3304</v>
          </cell>
          <cell r="Q202">
            <v>3.3972000000000002</v>
          </cell>
          <cell r="R202">
            <v>3.0019</v>
          </cell>
          <cell r="S202">
            <v>2.7799</v>
          </cell>
          <cell r="T202">
            <v>2.7772000000000001</v>
          </cell>
          <cell r="U202">
            <v>2.8359000000000001</v>
          </cell>
          <cell r="V202">
            <v>2.8795999999999999</v>
          </cell>
        </row>
        <row r="203">
          <cell r="B203">
            <v>42721</v>
          </cell>
          <cell r="C203">
            <v>9.8400000000000001E-2</v>
          </cell>
          <cell r="D203">
            <v>-1.0699999999999999E-2</v>
          </cell>
          <cell r="E203">
            <v>-7.0900000000000005E-2</v>
          </cell>
          <cell r="F203">
            <v>-0.11409999999999999</v>
          </cell>
          <cell r="G203">
            <v>-0.1082</v>
          </cell>
          <cell r="H203">
            <v>-7.22E-2</v>
          </cell>
          <cell r="I203">
            <v>-5.6000000000000001E-2</v>
          </cell>
          <cell r="O203">
            <v>42721</v>
          </cell>
          <cell r="P203">
            <v>3.3304</v>
          </cell>
          <cell r="Q203">
            <v>3.3972000000000002</v>
          </cell>
          <cell r="R203">
            <v>3.0019</v>
          </cell>
          <cell r="S203">
            <v>2.7799</v>
          </cell>
          <cell r="T203">
            <v>2.7772000000000001</v>
          </cell>
          <cell r="U203">
            <v>2.8359000000000001</v>
          </cell>
          <cell r="V203">
            <v>2.8795999999999999</v>
          </cell>
        </row>
        <row r="204">
          <cell r="B204">
            <v>42720</v>
          </cell>
          <cell r="C204">
            <v>9.8400000000000001E-2</v>
          </cell>
          <cell r="D204">
            <v>-1.0699999999999999E-2</v>
          </cell>
          <cell r="E204">
            <v>-7.0900000000000005E-2</v>
          </cell>
          <cell r="F204">
            <v>-0.11409999999999999</v>
          </cell>
          <cell r="G204">
            <v>-0.1082</v>
          </cell>
          <cell r="H204">
            <v>-7.22E-2</v>
          </cell>
          <cell r="I204">
            <v>-5.6000000000000001E-2</v>
          </cell>
          <cell r="O204">
            <v>42720</v>
          </cell>
          <cell r="P204">
            <v>3.3304</v>
          </cell>
          <cell r="Q204">
            <v>3.3972000000000002</v>
          </cell>
          <cell r="R204">
            <v>3.0019</v>
          </cell>
          <cell r="S204">
            <v>2.7799</v>
          </cell>
          <cell r="T204">
            <v>2.7772000000000001</v>
          </cell>
          <cell r="U204">
            <v>2.8359000000000001</v>
          </cell>
          <cell r="V204">
            <v>2.8795999999999999</v>
          </cell>
        </row>
        <row r="205">
          <cell r="B205">
            <v>42719</v>
          </cell>
          <cell r="C205">
            <v>9.8400000000000001E-2</v>
          </cell>
          <cell r="D205">
            <v>9.1999999999999998E-3</v>
          </cell>
          <cell r="E205">
            <v>-4.2200000000000001E-2</v>
          </cell>
          <cell r="F205">
            <v>-8.0500000000000002E-2</v>
          </cell>
          <cell r="G205">
            <v>-7.7100000000000002E-2</v>
          </cell>
          <cell r="H205">
            <v>-3.9300000000000002E-2</v>
          </cell>
          <cell r="I205">
            <v>-2.3099999999999999E-2</v>
          </cell>
          <cell r="O205">
            <v>42719</v>
          </cell>
          <cell r="P205">
            <v>3.3304</v>
          </cell>
          <cell r="Q205">
            <v>3.4295</v>
          </cell>
          <cell r="R205">
            <v>3.0145</v>
          </cell>
          <cell r="S205">
            <v>2.7890000000000001</v>
          </cell>
          <cell r="T205">
            <v>2.7927</v>
          </cell>
          <cell r="U205">
            <v>2.8597000000000001</v>
          </cell>
          <cell r="V205">
            <v>2.9144999999999999</v>
          </cell>
        </row>
        <row r="206">
          <cell r="B206">
            <v>42718</v>
          </cell>
          <cell r="C206">
            <v>9.8400000000000001E-2</v>
          </cell>
          <cell r="D206">
            <v>8.3000000000000001E-3</v>
          </cell>
          <cell r="E206">
            <v>-4.2500000000000003E-2</v>
          </cell>
          <cell r="F206">
            <v>-0.08</v>
          </cell>
          <cell r="G206">
            <v>-7.4499999999999997E-2</v>
          </cell>
          <cell r="H206">
            <v>-3.6600000000000001E-2</v>
          </cell>
          <cell r="I206">
            <v>-2.0500000000000001E-2</v>
          </cell>
          <cell r="O206">
            <v>42718</v>
          </cell>
          <cell r="P206">
            <v>3.3304</v>
          </cell>
          <cell r="Q206">
            <v>3.4761000000000002</v>
          </cell>
          <cell r="R206">
            <v>3.0240999999999998</v>
          </cell>
          <cell r="S206">
            <v>2.7858000000000001</v>
          </cell>
          <cell r="T206">
            <v>2.7862</v>
          </cell>
          <cell r="U206">
            <v>2.8523999999999998</v>
          </cell>
          <cell r="V206">
            <v>2.9070999999999998</v>
          </cell>
        </row>
        <row r="207">
          <cell r="B207">
            <v>42717</v>
          </cell>
          <cell r="C207">
            <v>9.8400000000000001E-2</v>
          </cell>
          <cell r="D207">
            <v>2.2800000000000001E-2</v>
          </cell>
          <cell r="E207">
            <v>-4.7800000000000002E-2</v>
          </cell>
          <cell r="F207">
            <v>-8.5900000000000004E-2</v>
          </cell>
          <cell r="G207">
            <v>-8.0500000000000002E-2</v>
          </cell>
          <cell r="H207">
            <v>-4.1200000000000001E-2</v>
          </cell>
          <cell r="I207">
            <v>-2.5000000000000001E-2</v>
          </cell>
          <cell r="O207">
            <v>42717</v>
          </cell>
          <cell r="P207">
            <v>3.3304</v>
          </cell>
          <cell r="Q207">
            <v>3.4291</v>
          </cell>
          <cell r="R207">
            <v>3.0013999999999998</v>
          </cell>
          <cell r="S207">
            <v>2.7894000000000001</v>
          </cell>
          <cell r="T207">
            <v>2.7984</v>
          </cell>
          <cell r="U207">
            <v>2.8738000000000001</v>
          </cell>
          <cell r="V207">
            <v>2.9356</v>
          </cell>
        </row>
        <row r="208">
          <cell r="B208">
            <v>42716</v>
          </cell>
          <cell r="C208">
            <v>9.8400000000000001E-2</v>
          </cell>
          <cell r="D208">
            <v>2.3300000000000001E-2</v>
          </cell>
          <cell r="E208">
            <v>-4.8099999999999997E-2</v>
          </cell>
          <cell r="F208">
            <v>-8.6300000000000002E-2</v>
          </cell>
          <cell r="G208">
            <v>-7.9299999999999995E-2</v>
          </cell>
          <cell r="H208">
            <v>-3.9E-2</v>
          </cell>
          <cell r="I208">
            <v>-2.35E-2</v>
          </cell>
          <cell r="O208">
            <v>42716</v>
          </cell>
          <cell r="P208">
            <v>3.3304</v>
          </cell>
          <cell r="Q208">
            <v>3.4373</v>
          </cell>
          <cell r="R208">
            <v>3.0055999999999998</v>
          </cell>
          <cell r="S208">
            <v>2.7980999999999998</v>
          </cell>
          <cell r="T208">
            <v>2.8079000000000001</v>
          </cell>
          <cell r="U208">
            <v>2.8895</v>
          </cell>
          <cell r="V208">
            <v>2.9546000000000001</v>
          </cell>
        </row>
        <row r="209">
          <cell r="B209">
            <v>42715</v>
          </cell>
          <cell r="C209">
            <v>9.8400000000000001E-2</v>
          </cell>
          <cell r="D209">
            <v>2.64E-2</v>
          </cell>
          <cell r="E209">
            <v>-4.82E-2</v>
          </cell>
          <cell r="F209">
            <v>-8.6400000000000005E-2</v>
          </cell>
          <cell r="G209">
            <v>-7.8100000000000003E-2</v>
          </cell>
          <cell r="H209">
            <v>-3.6299999999999999E-2</v>
          </cell>
          <cell r="I209">
            <v>-2.07E-2</v>
          </cell>
          <cell r="O209">
            <v>42715</v>
          </cell>
          <cell r="P209">
            <v>3.3304</v>
          </cell>
          <cell r="Q209">
            <v>3.5425</v>
          </cell>
          <cell r="R209">
            <v>3.0291999999999999</v>
          </cell>
          <cell r="S209">
            <v>2.8048000000000002</v>
          </cell>
          <cell r="T209">
            <v>2.8178000000000001</v>
          </cell>
          <cell r="U209">
            <v>2.9007000000000001</v>
          </cell>
          <cell r="V209">
            <v>2.9706000000000001</v>
          </cell>
        </row>
        <row r="210">
          <cell r="B210">
            <v>42714</v>
          </cell>
          <cell r="C210">
            <v>9.8400000000000001E-2</v>
          </cell>
          <cell r="D210">
            <v>2.64E-2</v>
          </cell>
          <cell r="E210">
            <v>-4.82E-2</v>
          </cell>
          <cell r="F210">
            <v>-8.6400000000000005E-2</v>
          </cell>
          <cell r="G210">
            <v>-7.8100000000000003E-2</v>
          </cell>
          <cell r="H210">
            <v>-3.6299999999999999E-2</v>
          </cell>
          <cell r="I210">
            <v>-2.07E-2</v>
          </cell>
          <cell r="O210">
            <v>42714</v>
          </cell>
          <cell r="P210">
            <v>3.3304</v>
          </cell>
          <cell r="Q210">
            <v>3.5425</v>
          </cell>
          <cell r="R210">
            <v>3.0291999999999999</v>
          </cell>
          <cell r="S210">
            <v>2.8048000000000002</v>
          </cell>
          <cell r="T210">
            <v>2.8178000000000001</v>
          </cell>
          <cell r="U210">
            <v>2.9007000000000001</v>
          </cell>
          <cell r="V210">
            <v>2.9706000000000001</v>
          </cell>
        </row>
        <row r="211">
          <cell r="B211">
            <v>42713</v>
          </cell>
          <cell r="C211">
            <v>9.8400000000000001E-2</v>
          </cell>
          <cell r="D211">
            <v>2.64E-2</v>
          </cell>
          <cell r="E211">
            <v>-4.82E-2</v>
          </cell>
          <cell r="F211">
            <v>-8.6400000000000005E-2</v>
          </cell>
          <cell r="G211">
            <v>-7.8100000000000003E-2</v>
          </cell>
          <cell r="H211">
            <v>-3.6299999999999999E-2</v>
          </cell>
          <cell r="I211">
            <v>-2.07E-2</v>
          </cell>
          <cell r="O211">
            <v>42713</v>
          </cell>
          <cell r="P211">
            <v>3.3304</v>
          </cell>
          <cell r="Q211">
            <v>3.5425</v>
          </cell>
          <cell r="R211">
            <v>3.0291999999999999</v>
          </cell>
          <cell r="S211">
            <v>2.8048000000000002</v>
          </cell>
          <cell r="T211">
            <v>2.8178000000000001</v>
          </cell>
          <cell r="U211">
            <v>2.9007000000000001</v>
          </cell>
          <cell r="V211">
            <v>2.9706000000000001</v>
          </cell>
        </row>
        <row r="212">
          <cell r="B212">
            <v>42712</v>
          </cell>
          <cell r="C212">
            <v>9.8400000000000001E-2</v>
          </cell>
          <cell r="D212">
            <v>2.5999999999999999E-2</v>
          </cell>
          <cell r="E212">
            <v>-4.7600000000000003E-2</v>
          </cell>
          <cell r="F212">
            <v>-8.6599999999999996E-2</v>
          </cell>
          <cell r="G212">
            <v>-7.8899999999999998E-2</v>
          </cell>
          <cell r="H212">
            <v>-3.6999999999999998E-2</v>
          </cell>
          <cell r="I212">
            <v>-2.1499999999999998E-2</v>
          </cell>
          <cell r="O212">
            <v>42712</v>
          </cell>
          <cell r="P212">
            <v>3.3304</v>
          </cell>
          <cell r="Q212">
            <v>3.5181</v>
          </cell>
          <cell r="R212">
            <v>3.0247000000000002</v>
          </cell>
          <cell r="S212">
            <v>2.7986</v>
          </cell>
          <cell r="T212">
            <v>2.8313999999999999</v>
          </cell>
          <cell r="U212">
            <v>2.9287999999999998</v>
          </cell>
          <cell r="V212">
            <v>2.9998</v>
          </cell>
        </row>
        <row r="213">
          <cell r="B213">
            <v>42711</v>
          </cell>
          <cell r="C213">
            <v>9.8400000000000001E-2</v>
          </cell>
          <cell r="D213">
            <v>2.1999999999999999E-2</v>
          </cell>
          <cell r="E213">
            <v>-4.6699999999999998E-2</v>
          </cell>
          <cell r="F213">
            <v>-8.5800000000000001E-2</v>
          </cell>
          <cell r="G213">
            <v>-7.6700000000000004E-2</v>
          </cell>
          <cell r="H213">
            <v>-3.5000000000000003E-2</v>
          </cell>
          <cell r="I213">
            <v>-1.9400000000000001E-2</v>
          </cell>
          <cell r="O213">
            <v>42711</v>
          </cell>
          <cell r="P213">
            <v>3.3304</v>
          </cell>
          <cell r="Q213">
            <v>3.4586000000000001</v>
          </cell>
          <cell r="R213">
            <v>3.0099</v>
          </cell>
          <cell r="S213">
            <v>2.7795000000000001</v>
          </cell>
          <cell r="T213">
            <v>2.8065000000000002</v>
          </cell>
          <cell r="U213">
            <v>2.8975</v>
          </cell>
          <cell r="V213">
            <v>2.9679000000000002</v>
          </cell>
        </row>
        <row r="214">
          <cell r="B214">
            <v>42710</v>
          </cell>
          <cell r="C214">
            <v>9.8400000000000001E-2</v>
          </cell>
          <cell r="D214">
            <v>2.3400000000000001E-2</v>
          </cell>
          <cell r="E214">
            <v>-4.5900000000000003E-2</v>
          </cell>
          <cell r="F214">
            <v>-8.5199999999999998E-2</v>
          </cell>
          <cell r="G214">
            <v>-7.4099999999999999E-2</v>
          </cell>
          <cell r="H214">
            <v>-2.93E-2</v>
          </cell>
          <cell r="I214">
            <v>-1.38E-2</v>
          </cell>
          <cell r="O214">
            <v>42710</v>
          </cell>
          <cell r="P214">
            <v>3.3304</v>
          </cell>
          <cell r="Q214">
            <v>3.4830999999999999</v>
          </cell>
          <cell r="R214">
            <v>3.0106999999999999</v>
          </cell>
          <cell r="S214">
            <v>2.7801</v>
          </cell>
          <cell r="T214">
            <v>2.7959999999999998</v>
          </cell>
          <cell r="U214">
            <v>2.8801000000000001</v>
          </cell>
          <cell r="V214">
            <v>2.9533999999999998</v>
          </cell>
        </row>
        <row r="215">
          <cell r="B215">
            <v>42709</v>
          </cell>
          <cell r="C215">
            <v>9.8400000000000001E-2</v>
          </cell>
          <cell r="D215">
            <v>2.35E-2</v>
          </cell>
          <cell r="E215">
            <v>-4.3099999999999999E-2</v>
          </cell>
          <cell r="F215">
            <v>-8.7400000000000005E-2</v>
          </cell>
          <cell r="G215">
            <v>-7.8799999999999995E-2</v>
          </cell>
          <cell r="H215">
            <v>-3.7900000000000003E-2</v>
          </cell>
          <cell r="I215">
            <v>-2.3599999999999999E-2</v>
          </cell>
          <cell r="O215">
            <v>42709</v>
          </cell>
          <cell r="P215">
            <v>3.3304</v>
          </cell>
          <cell r="Q215">
            <v>3.5085999999999999</v>
          </cell>
          <cell r="R215">
            <v>3.0407999999999999</v>
          </cell>
          <cell r="S215">
            <v>2.8142</v>
          </cell>
          <cell r="T215">
            <v>2.82</v>
          </cell>
          <cell r="U215">
            <v>2.8887</v>
          </cell>
          <cell r="V215">
            <v>2.9514</v>
          </cell>
        </row>
        <row r="216">
          <cell r="B216">
            <v>42708</v>
          </cell>
          <cell r="C216">
            <v>9.8400000000000001E-2</v>
          </cell>
          <cell r="D216">
            <v>2.1600000000000001E-2</v>
          </cell>
          <cell r="E216">
            <v>-4.2900000000000001E-2</v>
          </cell>
          <cell r="F216">
            <v>-8.7099999999999997E-2</v>
          </cell>
          <cell r="G216">
            <v>-8.4099999999999994E-2</v>
          </cell>
          <cell r="H216">
            <v>-4.9799999999999997E-2</v>
          </cell>
          <cell r="I216">
            <v>-3.5400000000000001E-2</v>
          </cell>
          <cell r="O216">
            <v>42708</v>
          </cell>
          <cell r="P216">
            <v>3.3304</v>
          </cell>
          <cell r="Q216">
            <v>3.3738999999999999</v>
          </cell>
          <cell r="R216">
            <v>2.9902000000000002</v>
          </cell>
          <cell r="S216">
            <v>2.8025000000000002</v>
          </cell>
          <cell r="T216">
            <v>2.8157999999999999</v>
          </cell>
          <cell r="U216">
            <v>2.8803999999999998</v>
          </cell>
          <cell r="V216">
            <v>2.9445000000000001</v>
          </cell>
        </row>
        <row r="217">
          <cell r="B217">
            <v>42707</v>
          </cell>
          <cell r="C217">
            <v>9.8400000000000001E-2</v>
          </cell>
          <cell r="D217">
            <v>2.1600000000000001E-2</v>
          </cell>
          <cell r="E217">
            <v>-4.2900000000000001E-2</v>
          </cell>
          <cell r="F217">
            <v>-8.7099999999999997E-2</v>
          </cell>
          <cell r="G217">
            <v>-8.4099999999999994E-2</v>
          </cell>
          <cell r="H217">
            <v>-4.9799999999999997E-2</v>
          </cell>
          <cell r="I217">
            <v>-3.5400000000000001E-2</v>
          </cell>
          <cell r="O217">
            <v>42707</v>
          </cell>
          <cell r="P217">
            <v>3.3304</v>
          </cell>
          <cell r="Q217">
            <v>3.3738999999999999</v>
          </cell>
          <cell r="R217">
            <v>2.9902000000000002</v>
          </cell>
          <cell r="S217">
            <v>2.8025000000000002</v>
          </cell>
          <cell r="T217">
            <v>2.8157999999999999</v>
          </cell>
          <cell r="U217">
            <v>2.8803999999999998</v>
          </cell>
          <cell r="V217">
            <v>2.9445000000000001</v>
          </cell>
        </row>
        <row r="218">
          <cell r="B218">
            <v>42706</v>
          </cell>
          <cell r="C218">
            <v>9.8400000000000001E-2</v>
          </cell>
          <cell r="D218">
            <v>2.1600000000000001E-2</v>
          </cell>
          <cell r="E218">
            <v>-4.2900000000000001E-2</v>
          </cell>
          <cell r="F218">
            <v>-8.7099999999999997E-2</v>
          </cell>
          <cell r="G218">
            <v>-8.4099999999999994E-2</v>
          </cell>
          <cell r="H218">
            <v>-4.9799999999999997E-2</v>
          </cell>
          <cell r="I218">
            <v>-3.5400000000000001E-2</v>
          </cell>
          <cell r="O218">
            <v>42706</v>
          </cell>
          <cell r="P218">
            <v>3.3304</v>
          </cell>
          <cell r="Q218">
            <v>3.3738999999999999</v>
          </cell>
          <cell r="R218">
            <v>2.9902000000000002</v>
          </cell>
          <cell r="S218">
            <v>2.8025000000000002</v>
          </cell>
          <cell r="T218">
            <v>2.8157999999999999</v>
          </cell>
          <cell r="U218">
            <v>2.8803999999999998</v>
          </cell>
          <cell r="V218">
            <v>2.9445000000000001</v>
          </cell>
        </row>
        <row r="219">
          <cell r="B219">
            <v>42705</v>
          </cell>
          <cell r="C219">
            <v>9.8400000000000001E-2</v>
          </cell>
          <cell r="D219">
            <v>2.1299999999999999E-2</v>
          </cell>
          <cell r="E219">
            <v>-4.0399999999999998E-2</v>
          </cell>
          <cell r="F219">
            <v>-8.4199999999999997E-2</v>
          </cell>
          <cell r="G219">
            <v>-8.14E-2</v>
          </cell>
          <cell r="H219">
            <v>-4.99E-2</v>
          </cell>
          <cell r="I219">
            <v>-3.56E-2</v>
          </cell>
          <cell r="O219">
            <v>42705</v>
          </cell>
          <cell r="P219">
            <v>3.3304</v>
          </cell>
          <cell r="Q219">
            <v>3.4022000000000001</v>
          </cell>
          <cell r="R219">
            <v>2.9982000000000002</v>
          </cell>
          <cell r="S219">
            <v>2.8151999999999999</v>
          </cell>
          <cell r="T219">
            <v>2.8277000000000001</v>
          </cell>
          <cell r="U219">
            <v>2.8892000000000002</v>
          </cell>
          <cell r="V219">
            <v>2.9533999999999998</v>
          </cell>
        </row>
        <row r="220">
          <cell r="B220">
            <v>42704</v>
          </cell>
          <cell r="C220">
            <v>9.8400000000000001E-2</v>
          </cell>
          <cell r="D220">
            <v>2.1600000000000001E-2</v>
          </cell>
          <cell r="E220">
            <v>-3.9E-2</v>
          </cell>
          <cell r="F220">
            <v>-8.3500000000000005E-2</v>
          </cell>
          <cell r="G220">
            <v>-8.8999999999999996E-2</v>
          </cell>
          <cell r="H220">
            <v>-6.9000000000000006E-2</v>
          </cell>
          <cell r="I220">
            <v>-4.6699999999999998E-2</v>
          </cell>
          <cell r="O220">
            <v>42704</v>
          </cell>
          <cell r="P220">
            <v>3.3304</v>
          </cell>
          <cell r="Q220">
            <v>3.3142</v>
          </cell>
          <cell r="R220">
            <v>2.9695999999999998</v>
          </cell>
          <cell r="S220">
            <v>2.8012000000000001</v>
          </cell>
          <cell r="T220">
            <v>2.7957999999999998</v>
          </cell>
          <cell r="U220">
            <v>2.8319999999999999</v>
          </cell>
          <cell r="V220">
            <v>2.8969999999999998</v>
          </cell>
        </row>
        <row r="221">
          <cell r="B221">
            <v>42703</v>
          </cell>
          <cell r="C221">
            <v>9.8400000000000001E-2</v>
          </cell>
          <cell r="D221">
            <v>2.1600000000000001E-2</v>
          </cell>
          <cell r="E221">
            <v>-3.8699999999999998E-2</v>
          </cell>
          <cell r="F221">
            <v>-8.1000000000000003E-2</v>
          </cell>
          <cell r="G221">
            <v>-7.9799999999999996E-2</v>
          </cell>
          <cell r="H221">
            <v>-5.7299999999999997E-2</v>
          </cell>
          <cell r="I221">
            <v>-3.3799999999999997E-2</v>
          </cell>
          <cell r="O221">
            <v>42703</v>
          </cell>
          <cell r="P221">
            <v>3.3304</v>
          </cell>
          <cell r="Q221">
            <v>3.3170999999999999</v>
          </cell>
          <cell r="R221">
            <v>2.9954000000000001</v>
          </cell>
          <cell r="S221">
            <v>2.8068</v>
          </cell>
          <cell r="T221">
            <v>2.8083999999999998</v>
          </cell>
          <cell r="U221">
            <v>2.8544999999999998</v>
          </cell>
          <cell r="V221">
            <v>2.9289999999999998</v>
          </cell>
        </row>
        <row r="222">
          <cell r="B222">
            <v>42702</v>
          </cell>
          <cell r="C222">
            <v>9.8400000000000001E-2</v>
          </cell>
          <cell r="D222">
            <v>2.0400000000000001E-2</v>
          </cell>
          <cell r="E222">
            <v>-4.6800000000000001E-2</v>
          </cell>
          <cell r="F222">
            <v>-8.43E-2</v>
          </cell>
          <cell r="G222">
            <v>-8.0100000000000005E-2</v>
          </cell>
          <cell r="H222">
            <v>-5.91E-2</v>
          </cell>
          <cell r="I222">
            <v>-3.56E-2</v>
          </cell>
          <cell r="O222">
            <v>42702</v>
          </cell>
          <cell r="P222">
            <v>3.3304</v>
          </cell>
          <cell r="Q222">
            <v>3.3237000000000001</v>
          </cell>
          <cell r="R222">
            <v>3.0005000000000002</v>
          </cell>
          <cell r="S222">
            <v>2.8279999999999998</v>
          </cell>
          <cell r="T222">
            <v>2.8317000000000001</v>
          </cell>
          <cell r="U222">
            <v>2.8853</v>
          </cell>
          <cell r="V222">
            <v>2.9702000000000002</v>
          </cell>
        </row>
        <row r="223">
          <cell r="B223">
            <v>42701</v>
          </cell>
          <cell r="C223">
            <v>9.5899999999999999E-2</v>
          </cell>
          <cell r="D223">
            <v>2.1100000000000001E-2</v>
          </cell>
          <cell r="E223">
            <v>-4.6699999999999998E-2</v>
          </cell>
          <cell r="F223">
            <v>-8.5199999999999998E-2</v>
          </cell>
          <cell r="G223">
            <v>-8.1100000000000005E-2</v>
          </cell>
          <cell r="H223">
            <v>-6.0100000000000001E-2</v>
          </cell>
          <cell r="I223">
            <v>-3.6600000000000001E-2</v>
          </cell>
          <cell r="O223">
            <v>42701</v>
          </cell>
          <cell r="P223">
            <v>3.1219000000000001</v>
          </cell>
          <cell r="Q223">
            <v>3.1989999999999998</v>
          </cell>
          <cell r="R223">
            <v>2.9733999999999998</v>
          </cell>
          <cell r="S223">
            <v>2.8395999999999999</v>
          </cell>
          <cell r="T223">
            <v>2.8418999999999999</v>
          </cell>
          <cell r="U223">
            <v>2.9047999999999998</v>
          </cell>
          <cell r="V223">
            <v>2.9996</v>
          </cell>
        </row>
        <row r="224">
          <cell r="B224">
            <v>42700</v>
          </cell>
          <cell r="C224">
            <v>9.5899999999999999E-2</v>
          </cell>
          <cell r="D224">
            <v>2.1100000000000001E-2</v>
          </cell>
          <cell r="E224">
            <v>-4.6699999999999998E-2</v>
          </cell>
          <cell r="F224">
            <v>-8.5199999999999998E-2</v>
          </cell>
          <cell r="G224">
            <v>-8.1100000000000005E-2</v>
          </cell>
          <cell r="H224">
            <v>-6.0100000000000001E-2</v>
          </cell>
          <cell r="I224">
            <v>-3.6600000000000001E-2</v>
          </cell>
          <cell r="O224">
            <v>42700</v>
          </cell>
          <cell r="P224">
            <v>3.1219000000000001</v>
          </cell>
          <cell r="Q224">
            <v>3.1989999999999998</v>
          </cell>
          <cell r="R224">
            <v>2.9733999999999998</v>
          </cell>
          <cell r="S224">
            <v>2.8395999999999999</v>
          </cell>
          <cell r="T224">
            <v>2.8418999999999999</v>
          </cell>
          <cell r="U224">
            <v>2.9047999999999998</v>
          </cell>
          <cell r="V224">
            <v>2.9996</v>
          </cell>
        </row>
        <row r="225">
          <cell r="B225">
            <v>42699</v>
          </cell>
          <cell r="C225">
            <v>9.5899999999999999E-2</v>
          </cell>
          <cell r="D225">
            <v>2.1100000000000001E-2</v>
          </cell>
          <cell r="E225">
            <v>-4.6699999999999998E-2</v>
          </cell>
          <cell r="F225">
            <v>-8.5199999999999998E-2</v>
          </cell>
          <cell r="G225">
            <v>-8.1100000000000005E-2</v>
          </cell>
          <cell r="H225">
            <v>-6.0100000000000001E-2</v>
          </cell>
          <cell r="I225">
            <v>-3.6600000000000001E-2</v>
          </cell>
          <cell r="O225">
            <v>42699</v>
          </cell>
          <cell r="P225">
            <v>3.1219000000000001</v>
          </cell>
          <cell r="Q225">
            <v>3.1989999999999998</v>
          </cell>
          <cell r="R225">
            <v>2.9733999999999998</v>
          </cell>
          <cell r="S225">
            <v>2.8395999999999999</v>
          </cell>
          <cell r="T225">
            <v>2.8418999999999999</v>
          </cell>
          <cell r="U225">
            <v>2.9047999999999998</v>
          </cell>
          <cell r="V225">
            <v>2.9996</v>
          </cell>
        </row>
        <row r="226">
          <cell r="B226">
            <v>42698</v>
          </cell>
          <cell r="C226">
            <v>0.1037</v>
          </cell>
          <cell r="D226">
            <v>2.01E-2</v>
          </cell>
          <cell r="E226">
            <v>-4.6699999999999998E-2</v>
          </cell>
          <cell r="F226">
            <v>-8.5599999999999996E-2</v>
          </cell>
          <cell r="G226">
            <v>-8.2600000000000007E-2</v>
          </cell>
          <cell r="H226">
            <v>-6.2199999999999998E-2</v>
          </cell>
          <cell r="I226">
            <v>-3.8699999999999998E-2</v>
          </cell>
          <cell r="O226">
            <v>42698</v>
          </cell>
          <cell r="P226">
            <v>3.1297000000000001</v>
          </cell>
          <cell r="Q226">
            <v>3.198</v>
          </cell>
          <cell r="R226">
            <v>2.9733999999999998</v>
          </cell>
          <cell r="S226">
            <v>2.8391999999999999</v>
          </cell>
          <cell r="T226">
            <v>2.8403999999999998</v>
          </cell>
          <cell r="U226">
            <v>2.9026999999999998</v>
          </cell>
          <cell r="V226">
            <v>2.9975000000000001</v>
          </cell>
        </row>
        <row r="227">
          <cell r="B227">
            <v>42697</v>
          </cell>
          <cell r="C227">
            <v>0.1037</v>
          </cell>
          <cell r="D227">
            <v>2.01E-2</v>
          </cell>
          <cell r="E227">
            <v>-4.6699999999999998E-2</v>
          </cell>
          <cell r="F227">
            <v>-8.5599999999999996E-2</v>
          </cell>
          <cell r="G227">
            <v>-8.2600000000000007E-2</v>
          </cell>
          <cell r="H227">
            <v>-6.2199999999999998E-2</v>
          </cell>
          <cell r="I227">
            <v>-3.8699999999999998E-2</v>
          </cell>
          <cell r="O227">
            <v>42697</v>
          </cell>
          <cell r="P227">
            <v>3.1297000000000001</v>
          </cell>
          <cell r="Q227">
            <v>3.198</v>
          </cell>
          <cell r="R227">
            <v>2.9733999999999998</v>
          </cell>
          <cell r="S227">
            <v>2.8391999999999999</v>
          </cell>
          <cell r="T227">
            <v>2.8403999999999998</v>
          </cell>
          <cell r="U227">
            <v>2.9026999999999998</v>
          </cell>
          <cell r="V227">
            <v>2.9975000000000001</v>
          </cell>
        </row>
        <row r="228">
          <cell r="B228">
            <v>42696</v>
          </cell>
          <cell r="C228">
            <v>9.6100000000000005E-2</v>
          </cell>
          <cell r="D228">
            <v>1.4200000000000001E-2</v>
          </cell>
          <cell r="E228">
            <v>-4.8099999999999997E-2</v>
          </cell>
          <cell r="F228">
            <v>-8.6400000000000005E-2</v>
          </cell>
          <cell r="G228">
            <v>-8.3400000000000002E-2</v>
          </cell>
          <cell r="H228">
            <v>-6.3E-2</v>
          </cell>
          <cell r="I228">
            <v>-3.95E-2</v>
          </cell>
          <cell r="O228">
            <v>42696</v>
          </cell>
          <cell r="P228">
            <v>3.0781000000000001</v>
          </cell>
          <cell r="Q228">
            <v>3.1320000000000001</v>
          </cell>
          <cell r="R228">
            <v>2.9514</v>
          </cell>
          <cell r="S228">
            <v>2.8378999999999999</v>
          </cell>
          <cell r="T228">
            <v>2.8456999999999999</v>
          </cell>
          <cell r="U228">
            <v>2.9131999999999998</v>
          </cell>
          <cell r="V228">
            <v>3.0087000000000002</v>
          </cell>
        </row>
        <row r="229">
          <cell r="B229">
            <v>42695</v>
          </cell>
          <cell r="C229">
            <v>0.1145</v>
          </cell>
          <cell r="D229">
            <v>1.83E-2</v>
          </cell>
          <cell r="E229">
            <v>-4.7300000000000002E-2</v>
          </cell>
          <cell r="F229">
            <v>-8.4699999999999998E-2</v>
          </cell>
          <cell r="G229">
            <v>-8.09E-2</v>
          </cell>
          <cell r="H229">
            <v>-6.0499999999999998E-2</v>
          </cell>
          <cell r="I229">
            <v>-3.6999999999999998E-2</v>
          </cell>
          <cell r="O229">
            <v>42695</v>
          </cell>
          <cell r="P229">
            <v>3.0644999999999998</v>
          </cell>
          <cell r="Q229">
            <v>3.1371000000000002</v>
          </cell>
          <cell r="R229">
            <v>2.9664999999999999</v>
          </cell>
          <cell r="S229">
            <v>2.8561000000000001</v>
          </cell>
          <cell r="T229">
            <v>2.8736999999999999</v>
          </cell>
          <cell r="U229">
            <v>2.9437000000000002</v>
          </cell>
          <cell r="V229">
            <v>3.0392000000000001</v>
          </cell>
        </row>
        <row r="230">
          <cell r="B230">
            <v>42694</v>
          </cell>
          <cell r="C230">
            <v>0.115</v>
          </cell>
          <cell r="D230">
            <v>1.6899999999999998E-2</v>
          </cell>
          <cell r="E230">
            <v>-4.65E-2</v>
          </cell>
          <cell r="F230">
            <v>-8.4599999999999995E-2</v>
          </cell>
          <cell r="G230">
            <v>-8.0699999999999994E-2</v>
          </cell>
          <cell r="H230">
            <v>-6.0299999999999999E-2</v>
          </cell>
          <cell r="I230">
            <v>-3.6799999999999999E-2</v>
          </cell>
          <cell r="O230">
            <v>42694</v>
          </cell>
          <cell r="P230">
            <v>2.9580000000000002</v>
          </cell>
          <cell r="Q230">
            <v>3.0602999999999998</v>
          </cell>
          <cell r="R230">
            <v>2.9209999999999998</v>
          </cell>
          <cell r="S230">
            <v>2.8384999999999998</v>
          </cell>
          <cell r="T230">
            <v>2.8713000000000002</v>
          </cell>
          <cell r="U230">
            <v>2.9514999999999998</v>
          </cell>
          <cell r="V230">
            <v>3.0577999999999999</v>
          </cell>
        </row>
        <row r="231">
          <cell r="B231">
            <v>42693</v>
          </cell>
          <cell r="C231">
            <v>0.115</v>
          </cell>
          <cell r="D231">
            <v>1.6899999999999998E-2</v>
          </cell>
          <cell r="E231">
            <v>-4.65E-2</v>
          </cell>
          <cell r="F231">
            <v>-8.4599999999999995E-2</v>
          </cell>
          <cell r="G231">
            <v>-8.0699999999999994E-2</v>
          </cell>
          <cell r="H231">
            <v>-6.0299999999999999E-2</v>
          </cell>
          <cell r="I231">
            <v>-3.6799999999999999E-2</v>
          </cell>
          <cell r="O231">
            <v>42693</v>
          </cell>
          <cell r="P231">
            <v>2.9580000000000002</v>
          </cell>
          <cell r="Q231">
            <v>3.0602999999999998</v>
          </cell>
          <cell r="R231">
            <v>2.9209999999999998</v>
          </cell>
          <cell r="S231">
            <v>2.8384999999999998</v>
          </cell>
          <cell r="T231">
            <v>2.8713000000000002</v>
          </cell>
          <cell r="U231">
            <v>2.9514999999999998</v>
          </cell>
          <cell r="V231">
            <v>3.0577999999999999</v>
          </cell>
        </row>
        <row r="232">
          <cell r="B232">
            <v>42692</v>
          </cell>
          <cell r="C232">
            <v>0.115</v>
          </cell>
          <cell r="D232">
            <v>1.6899999999999998E-2</v>
          </cell>
          <cell r="E232">
            <v>-4.65E-2</v>
          </cell>
          <cell r="F232">
            <v>-8.4599999999999995E-2</v>
          </cell>
          <cell r="G232">
            <v>-8.0699999999999994E-2</v>
          </cell>
          <cell r="H232">
            <v>-6.0299999999999999E-2</v>
          </cell>
          <cell r="I232">
            <v>-3.6799999999999999E-2</v>
          </cell>
          <cell r="O232">
            <v>42692</v>
          </cell>
          <cell r="P232">
            <v>2.9580000000000002</v>
          </cell>
          <cell r="Q232">
            <v>3.0602999999999998</v>
          </cell>
          <cell r="R232">
            <v>2.9209999999999998</v>
          </cell>
          <cell r="S232">
            <v>2.8384999999999998</v>
          </cell>
          <cell r="T232">
            <v>2.8713000000000002</v>
          </cell>
          <cell r="U232">
            <v>2.9514999999999998</v>
          </cell>
          <cell r="V232">
            <v>3.0577999999999999</v>
          </cell>
        </row>
        <row r="233">
          <cell r="B233">
            <v>42691</v>
          </cell>
          <cell r="C233">
            <v>0.13769999999999999</v>
          </cell>
          <cell r="D233">
            <v>2.4799999999999999E-2</v>
          </cell>
          <cell r="E233">
            <v>-4.7399999999999998E-2</v>
          </cell>
          <cell r="F233">
            <v>-8.9399999999999993E-2</v>
          </cell>
          <cell r="G233">
            <v>-8.7599999999999997E-2</v>
          </cell>
          <cell r="H233">
            <v>-6.7599999999999993E-2</v>
          </cell>
          <cell r="I233">
            <v>-4.41E-2</v>
          </cell>
          <cell r="O233">
            <v>42691</v>
          </cell>
          <cell r="P233">
            <v>2.8407</v>
          </cell>
          <cell r="Q233">
            <v>3.0055999999999998</v>
          </cell>
          <cell r="R233">
            <v>2.9037999999999999</v>
          </cell>
          <cell r="S233">
            <v>2.8155000000000001</v>
          </cell>
          <cell r="T233">
            <v>2.8472</v>
          </cell>
          <cell r="U233">
            <v>2.9325000000000001</v>
          </cell>
          <cell r="V233">
            <v>3.0405000000000002</v>
          </cell>
        </row>
        <row r="234">
          <cell r="B234">
            <v>42690</v>
          </cell>
          <cell r="C234">
            <v>0.12759999999999999</v>
          </cell>
          <cell r="D234">
            <v>1.95E-2</v>
          </cell>
          <cell r="E234">
            <v>-4.8000000000000001E-2</v>
          </cell>
          <cell r="F234">
            <v>-8.6900000000000005E-2</v>
          </cell>
          <cell r="G234">
            <v>-9.01E-2</v>
          </cell>
          <cell r="H234">
            <v>-7.0099999999999996E-2</v>
          </cell>
          <cell r="I234">
            <v>-4.8800000000000003E-2</v>
          </cell>
          <cell r="O234">
            <v>42690</v>
          </cell>
          <cell r="P234">
            <v>2.8915999999999999</v>
          </cell>
          <cell r="Q234">
            <v>3.0182000000000002</v>
          </cell>
          <cell r="R234">
            <v>2.8898000000000001</v>
          </cell>
          <cell r="S234">
            <v>2.7980999999999998</v>
          </cell>
          <cell r="T234">
            <v>2.8123999999999998</v>
          </cell>
          <cell r="U234">
            <v>2.9043000000000001</v>
          </cell>
          <cell r="V234">
            <v>3.0249000000000001</v>
          </cell>
        </row>
        <row r="235">
          <cell r="B235">
            <v>42689</v>
          </cell>
          <cell r="C235">
            <v>0.1258</v>
          </cell>
          <cell r="D235">
            <v>9.1000000000000004E-3</v>
          </cell>
          <cell r="E235">
            <v>-6.93E-2</v>
          </cell>
          <cell r="F235">
            <v>-0.1168</v>
          </cell>
          <cell r="G235">
            <v>-0.1229</v>
          </cell>
          <cell r="H235">
            <v>-0.10290000000000001</v>
          </cell>
          <cell r="I235">
            <v>-8.1500000000000003E-2</v>
          </cell>
          <cell r="O235">
            <v>42689</v>
          </cell>
          <cell r="P235">
            <v>2.8348</v>
          </cell>
          <cell r="Q235">
            <v>2.9855</v>
          </cell>
          <cell r="R235">
            <v>2.86</v>
          </cell>
          <cell r="S235">
            <v>2.7534999999999998</v>
          </cell>
          <cell r="T235">
            <v>2.7667000000000002</v>
          </cell>
          <cell r="U235">
            <v>2.8614000000000002</v>
          </cell>
          <cell r="V235">
            <v>2.9822000000000002</v>
          </cell>
        </row>
        <row r="236">
          <cell r="B236">
            <v>42688</v>
          </cell>
          <cell r="C236">
            <v>0.1154</v>
          </cell>
          <cell r="D236">
            <v>1.09E-2</v>
          </cell>
          <cell r="E236">
            <v>-7.1300000000000002E-2</v>
          </cell>
          <cell r="F236">
            <v>-0.1169</v>
          </cell>
          <cell r="G236">
            <v>-0.10929999999999999</v>
          </cell>
          <cell r="H236">
            <v>-8.5699999999999998E-2</v>
          </cell>
          <cell r="I236">
            <v>-5.9200000000000003E-2</v>
          </cell>
          <cell r="O236">
            <v>42688</v>
          </cell>
          <cell r="P236">
            <v>2.8643999999999998</v>
          </cell>
          <cell r="Q236">
            <v>3.0093000000000001</v>
          </cell>
          <cell r="R236">
            <v>2.8795999999999999</v>
          </cell>
          <cell r="S236">
            <v>2.7877999999999998</v>
          </cell>
          <cell r="T236">
            <v>2.8073999999999999</v>
          </cell>
          <cell r="U236">
            <v>2.9074</v>
          </cell>
          <cell r="V236">
            <v>3.0345</v>
          </cell>
        </row>
        <row r="237">
          <cell r="B237">
            <v>42687</v>
          </cell>
          <cell r="C237">
            <v>0.105</v>
          </cell>
          <cell r="D237">
            <v>4.7000000000000002E-3</v>
          </cell>
          <cell r="E237">
            <v>-7.0199999999999999E-2</v>
          </cell>
          <cell r="F237">
            <v>-0.11119999999999999</v>
          </cell>
          <cell r="G237">
            <v>-0.1047</v>
          </cell>
          <cell r="H237">
            <v>-7.3899999999999993E-2</v>
          </cell>
          <cell r="I237">
            <v>-5.62E-2</v>
          </cell>
          <cell r="O237">
            <v>42687</v>
          </cell>
          <cell r="P237">
            <v>2.7240000000000002</v>
          </cell>
          <cell r="Q237">
            <v>2.9445000000000001</v>
          </cell>
          <cell r="R237">
            <v>2.8485999999999998</v>
          </cell>
          <cell r="S237">
            <v>2.7835999999999999</v>
          </cell>
          <cell r="T237">
            <v>2.8096000000000001</v>
          </cell>
          <cell r="U237">
            <v>2.9257</v>
          </cell>
          <cell r="V237">
            <v>3.0539999999999998</v>
          </cell>
        </row>
        <row r="238">
          <cell r="B238">
            <v>42686</v>
          </cell>
          <cell r="C238">
            <v>0.105</v>
          </cell>
          <cell r="D238">
            <v>4.7000000000000002E-3</v>
          </cell>
          <cell r="E238">
            <v>-7.0199999999999999E-2</v>
          </cell>
          <cell r="F238">
            <v>-0.11119999999999999</v>
          </cell>
          <cell r="G238">
            <v>-0.1047</v>
          </cell>
          <cell r="H238">
            <v>-7.3899999999999993E-2</v>
          </cell>
          <cell r="I238">
            <v>-5.62E-2</v>
          </cell>
          <cell r="O238">
            <v>42686</v>
          </cell>
          <cell r="P238">
            <v>2.7240000000000002</v>
          </cell>
          <cell r="Q238">
            <v>2.9445000000000001</v>
          </cell>
          <cell r="R238">
            <v>2.8485999999999998</v>
          </cell>
          <cell r="S238">
            <v>2.7835999999999999</v>
          </cell>
          <cell r="T238">
            <v>2.8096000000000001</v>
          </cell>
          <cell r="U238">
            <v>2.9257</v>
          </cell>
          <cell r="V238">
            <v>3.0539999999999998</v>
          </cell>
        </row>
        <row r="239">
          <cell r="B239">
            <v>42685</v>
          </cell>
          <cell r="C239">
            <v>0.105</v>
          </cell>
          <cell r="D239">
            <v>4.7000000000000002E-3</v>
          </cell>
          <cell r="E239">
            <v>-7.0199999999999999E-2</v>
          </cell>
          <cell r="F239">
            <v>-0.11119999999999999</v>
          </cell>
          <cell r="G239">
            <v>-0.1047</v>
          </cell>
          <cell r="H239">
            <v>-7.3899999999999993E-2</v>
          </cell>
          <cell r="I239">
            <v>-5.62E-2</v>
          </cell>
          <cell r="O239">
            <v>42685</v>
          </cell>
          <cell r="P239">
            <v>2.7240000000000002</v>
          </cell>
          <cell r="Q239">
            <v>2.9445000000000001</v>
          </cell>
          <cell r="R239">
            <v>2.8485999999999998</v>
          </cell>
          <cell r="S239">
            <v>2.7835999999999999</v>
          </cell>
          <cell r="T239">
            <v>2.8096000000000001</v>
          </cell>
          <cell r="U239">
            <v>2.9257</v>
          </cell>
          <cell r="V239">
            <v>3.0539999999999998</v>
          </cell>
        </row>
        <row r="240">
          <cell r="B240">
            <v>42684</v>
          </cell>
          <cell r="C240">
            <v>0.1195</v>
          </cell>
          <cell r="D240">
            <v>6.1000000000000004E-3</v>
          </cell>
          <cell r="E240">
            <v>-6.25E-2</v>
          </cell>
          <cell r="F240">
            <v>-8.0600000000000005E-2</v>
          </cell>
          <cell r="G240">
            <v>-8.2299999999999998E-2</v>
          </cell>
          <cell r="H240">
            <v>-6.6600000000000006E-2</v>
          </cell>
          <cell r="I240">
            <v>-5.16E-2</v>
          </cell>
          <cell r="O240">
            <v>42684</v>
          </cell>
          <cell r="P240">
            <v>2.7515000000000001</v>
          </cell>
          <cell r="Q240">
            <v>2.9018999999999999</v>
          </cell>
          <cell r="R240">
            <v>2.8355000000000001</v>
          </cell>
          <cell r="S240">
            <v>2.7982</v>
          </cell>
          <cell r="T240">
            <v>2.8264999999999998</v>
          </cell>
          <cell r="U240">
            <v>2.9314</v>
          </cell>
          <cell r="V240">
            <v>3.0567000000000002</v>
          </cell>
        </row>
        <row r="241">
          <cell r="B241">
            <v>42683</v>
          </cell>
          <cell r="C241">
            <v>0.13</v>
          </cell>
          <cell r="D241">
            <v>-2.8999999999999998E-3</v>
          </cell>
          <cell r="E241">
            <v>-6.7100000000000007E-2</v>
          </cell>
          <cell r="F241">
            <v>-8.4500000000000006E-2</v>
          </cell>
          <cell r="G241">
            <v>-8.6199999999999999E-2</v>
          </cell>
          <cell r="H241">
            <v>-7.0300000000000001E-2</v>
          </cell>
          <cell r="I241">
            <v>-5.5100000000000003E-2</v>
          </cell>
          <cell r="O241">
            <v>42683</v>
          </cell>
          <cell r="P241">
            <v>2.82</v>
          </cell>
          <cell r="Q241">
            <v>2.9199000000000002</v>
          </cell>
          <cell r="R241">
            <v>2.8386999999999998</v>
          </cell>
          <cell r="S241">
            <v>2.7976999999999999</v>
          </cell>
          <cell r="T241">
            <v>2.8172999999999999</v>
          </cell>
          <cell r="U241">
            <v>2.9237000000000002</v>
          </cell>
          <cell r="V241">
            <v>3.0567000000000002</v>
          </cell>
        </row>
        <row r="242">
          <cell r="B242">
            <v>42682</v>
          </cell>
          <cell r="C242">
            <v>0.13270000000000001</v>
          </cell>
          <cell r="D242">
            <v>-1.01E-2</v>
          </cell>
          <cell r="E242">
            <v>-6.9800000000000001E-2</v>
          </cell>
          <cell r="F242">
            <v>-8.6900000000000005E-2</v>
          </cell>
          <cell r="G242">
            <v>-8.5300000000000001E-2</v>
          </cell>
          <cell r="H242">
            <v>-6.88E-2</v>
          </cell>
          <cell r="I242">
            <v>-5.3499999999999999E-2</v>
          </cell>
          <cell r="O242">
            <v>42682</v>
          </cell>
          <cell r="P242">
            <v>2.7656999999999998</v>
          </cell>
          <cell r="Q242">
            <v>2.8858999999999999</v>
          </cell>
          <cell r="R242">
            <v>2.8332999999999999</v>
          </cell>
          <cell r="S242">
            <v>2.7955000000000001</v>
          </cell>
          <cell r="T242">
            <v>2.8201999999999998</v>
          </cell>
          <cell r="U242">
            <v>2.9274</v>
          </cell>
          <cell r="V242">
            <v>3.0647000000000002</v>
          </cell>
        </row>
        <row r="243">
          <cell r="B243">
            <v>42681</v>
          </cell>
          <cell r="C243">
            <v>0.12659999999999999</v>
          </cell>
          <cell r="D243">
            <v>3.3E-3</v>
          </cell>
          <cell r="E243">
            <v>-6.4399999999999999E-2</v>
          </cell>
          <cell r="F243">
            <v>-8.2400000000000001E-2</v>
          </cell>
          <cell r="G243">
            <v>-7.9699999999999993E-2</v>
          </cell>
          <cell r="H243">
            <v>-6.2600000000000003E-2</v>
          </cell>
          <cell r="I243">
            <v>-4.7300000000000002E-2</v>
          </cell>
          <cell r="O243">
            <v>42681</v>
          </cell>
          <cell r="P243">
            <v>2.9426000000000001</v>
          </cell>
          <cell r="Q243">
            <v>3.0249999999999999</v>
          </cell>
          <cell r="R243">
            <v>2.8999000000000001</v>
          </cell>
          <cell r="S243">
            <v>2.8288000000000002</v>
          </cell>
          <cell r="T243">
            <v>2.8462999999999998</v>
          </cell>
          <cell r="U243">
            <v>2.9470999999999998</v>
          </cell>
          <cell r="V243">
            <v>3.0773999999999999</v>
          </cell>
        </row>
        <row r="244">
          <cell r="B244">
            <v>42680</v>
          </cell>
          <cell r="C244">
            <v>9.7500000000000003E-2</v>
          </cell>
          <cell r="D244">
            <v>2.0000000000000001E-4</v>
          </cell>
          <cell r="E244">
            <v>-6.2100000000000002E-2</v>
          </cell>
          <cell r="F244">
            <v>-8.1299999999999997E-2</v>
          </cell>
          <cell r="G244">
            <v>-7.2599999999999998E-2</v>
          </cell>
          <cell r="H244">
            <v>-5.5399999999999998E-2</v>
          </cell>
          <cell r="I244">
            <v>-4.02E-2</v>
          </cell>
          <cell r="O244">
            <v>42680</v>
          </cell>
          <cell r="P244">
            <v>2.8645</v>
          </cell>
          <cell r="Q244">
            <v>2.9754999999999998</v>
          </cell>
          <cell r="R244">
            <v>2.8681000000000001</v>
          </cell>
          <cell r="S244">
            <v>2.8048000000000002</v>
          </cell>
          <cell r="T244">
            <v>2.8462000000000001</v>
          </cell>
          <cell r="U244">
            <v>2.9485000000000001</v>
          </cell>
          <cell r="V244">
            <v>3.0794999999999999</v>
          </cell>
        </row>
        <row r="245">
          <cell r="B245">
            <v>42679</v>
          </cell>
          <cell r="C245">
            <v>9.7500000000000003E-2</v>
          </cell>
          <cell r="D245">
            <v>2.0000000000000001E-4</v>
          </cell>
          <cell r="E245">
            <v>-6.2100000000000002E-2</v>
          </cell>
          <cell r="F245">
            <v>-8.1299999999999997E-2</v>
          </cell>
          <cell r="G245">
            <v>-7.2599999999999998E-2</v>
          </cell>
          <cell r="H245">
            <v>-5.5399999999999998E-2</v>
          </cell>
          <cell r="I245">
            <v>-4.02E-2</v>
          </cell>
          <cell r="O245">
            <v>42679</v>
          </cell>
          <cell r="P245">
            <v>2.8645</v>
          </cell>
          <cell r="Q245">
            <v>2.9754999999999998</v>
          </cell>
          <cell r="R245">
            <v>2.8681000000000001</v>
          </cell>
          <cell r="S245">
            <v>2.8048000000000002</v>
          </cell>
          <cell r="T245">
            <v>2.8462000000000001</v>
          </cell>
          <cell r="U245">
            <v>2.9485000000000001</v>
          </cell>
          <cell r="V245">
            <v>3.0794999999999999</v>
          </cell>
        </row>
        <row r="246">
          <cell r="B246">
            <v>42678</v>
          </cell>
          <cell r="C246">
            <v>9.7500000000000003E-2</v>
          </cell>
          <cell r="D246">
            <v>2.0000000000000001E-4</v>
          </cell>
          <cell r="E246">
            <v>-6.2100000000000002E-2</v>
          </cell>
          <cell r="F246">
            <v>-8.1299999999999997E-2</v>
          </cell>
          <cell r="G246">
            <v>-7.2599999999999998E-2</v>
          </cell>
          <cell r="H246">
            <v>-5.5399999999999998E-2</v>
          </cell>
          <cell r="I246">
            <v>-4.02E-2</v>
          </cell>
          <cell r="O246">
            <v>42678</v>
          </cell>
          <cell r="P246">
            <v>2.8645</v>
          </cell>
          <cell r="Q246">
            <v>2.9754999999999998</v>
          </cell>
          <cell r="R246">
            <v>2.8681000000000001</v>
          </cell>
          <cell r="S246">
            <v>2.8048000000000002</v>
          </cell>
          <cell r="T246">
            <v>2.8462000000000001</v>
          </cell>
          <cell r="U246">
            <v>2.9485000000000001</v>
          </cell>
          <cell r="V246">
            <v>3.0794999999999999</v>
          </cell>
        </row>
        <row r="247">
          <cell r="B247">
            <v>42677</v>
          </cell>
          <cell r="C247">
            <v>0.151</v>
          </cell>
          <cell r="D247">
            <v>2.1499999999999998E-2</v>
          </cell>
          <cell r="E247">
            <v>-5.21E-2</v>
          </cell>
          <cell r="F247">
            <v>-7.3400000000000007E-2</v>
          </cell>
          <cell r="G247">
            <v>-6.4399999999999999E-2</v>
          </cell>
          <cell r="H247">
            <v>-4.7399999999999998E-2</v>
          </cell>
          <cell r="I247">
            <v>-3.2099999999999997E-2</v>
          </cell>
          <cell r="O247">
            <v>42677</v>
          </cell>
          <cell r="P247">
            <v>2.92</v>
          </cell>
          <cell r="Q247">
            <v>3.0047000000000001</v>
          </cell>
          <cell r="R247">
            <v>2.8841999999999999</v>
          </cell>
          <cell r="S247">
            <v>2.8275000000000001</v>
          </cell>
          <cell r="T247">
            <v>2.8666</v>
          </cell>
          <cell r="U247">
            <v>2.9735</v>
          </cell>
          <cell r="V247">
            <v>3.1093000000000002</v>
          </cell>
        </row>
        <row r="248">
          <cell r="B248">
            <v>42676</v>
          </cell>
          <cell r="C248">
            <v>0.121</v>
          </cell>
          <cell r="D248">
            <v>1.37E-2</v>
          </cell>
          <cell r="E248">
            <v>-5.3999999999999999E-2</v>
          </cell>
          <cell r="F248">
            <v>-6.9199999999999998E-2</v>
          </cell>
          <cell r="G248">
            <v>-6.0600000000000001E-2</v>
          </cell>
          <cell r="H248">
            <v>-4.2000000000000003E-2</v>
          </cell>
          <cell r="I248">
            <v>-2.6700000000000002E-2</v>
          </cell>
          <cell r="O248">
            <v>42676</v>
          </cell>
          <cell r="P248">
            <v>2.9129999999999998</v>
          </cell>
          <cell r="Q248">
            <v>3.0055000000000001</v>
          </cell>
          <cell r="R248">
            <v>2.8847</v>
          </cell>
          <cell r="S248">
            <v>2.8422999999999998</v>
          </cell>
          <cell r="T248">
            <v>2.8780000000000001</v>
          </cell>
          <cell r="U248">
            <v>2.9815</v>
          </cell>
          <cell r="V248">
            <v>3.1131000000000002</v>
          </cell>
        </row>
        <row r="249">
          <cell r="B249">
            <v>42675</v>
          </cell>
          <cell r="C249">
            <v>0.1192</v>
          </cell>
          <cell r="D249">
            <v>1.1599999999999999E-2</v>
          </cell>
          <cell r="E249">
            <v>-5.5599999999999997E-2</v>
          </cell>
          <cell r="F249">
            <v>-7.0300000000000001E-2</v>
          </cell>
          <cell r="G249">
            <v>-6.1600000000000002E-2</v>
          </cell>
          <cell r="H249">
            <v>-4.5900000000000003E-2</v>
          </cell>
          <cell r="I249">
            <v>-3.0700000000000002E-2</v>
          </cell>
          <cell r="O249">
            <v>42675</v>
          </cell>
          <cell r="P249">
            <v>3.0211999999999999</v>
          </cell>
          <cell r="Q249">
            <v>3.0853999999999999</v>
          </cell>
          <cell r="R249">
            <v>2.9318</v>
          </cell>
          <cell r="S249">
            <v>2.8694999999999999</v>
          </cell>
          <cell r="T249">
            <v>2.8925000000000001</v>
          </cell>
          <cell r="U249">
            <v>2.9942000000000002</v>
          </cell>
          <cell r="V249">
            <v>3.1288</v>
          </cell>
        </row>
        <row r="250">
          <cell r="B250">
            <v>42674</v>
          </cell>
          <cell r="C250">
            <v>0.16800000000000001</v>
          </cell>
          <cell r="D250">
            <v>2.1999999999999999E-2</v>
          </cell>
          <cell r="E250">
            <v>-5.3199999999999997E-2</v>
          </cell>
          <cell r="F250">
            <v>-6.8500000000000005E-2</v>
          </cell>
          <cell r="G250">
            <v>-5.9900000000000002E-2</v>
          </cell>
          <cell r="H250">
            <v>-4.4200000000000003E-2</v>
          </cell>
          <cell r="I250">
            <v>-2.9000000000000001E-2</v>
          </cell>
          <cell r="O250">
            <v>42674</v>
          </cell>
          <cell r="P250">
            <v>3.194</v>
          </cell>
          <cell r="Q250">
            <v>3.1743000000000001</v>
          </cell>
          <cell r="R250">
            <v>2.9739</v>
          </cell>
          <cell r="S250">
            <v>2.8730000000000002</v>
          </cell>
          <cell r="T250">
            <v>2.9003000000000001</v>
          </cell>
          <cell r="U250">
            <v>3.0057999999999998</v>
          </cell>
          <cell r="V250">
            <v>3.1337000000000002</v>
          </cell>
        </row>
        <row r="251">
          <cell r="B251">
            <v>42673</v>
          </cell>
          <cell r="C251">
            <v>0.17549999999999999</v>
          </cell>
          <cell r="D251">
            <v>2.23E-2</v>
          </cell>
          <cell r="E251">
            <v>-5.3199999999999997E-2</v>
          </cell>
          <cell r="F251">
            <v>-6.8199999999999997E-2</v>
          </cell>
          <cell r="G251">
            <v>-5.8900000000000001E-2</v>
          </cell>
          <cell r="H251">
            <v>-4.3200000000000002E-2</v>
          </cell>
          <cell r="I251">
            <v>-2.8000000000000001E-2</v>
          </cell>
          <cell r="O251">
            <v>42673</v>
          </cell>
          <cell r="P251">
            <v>3.2805</v>
          </cell>
          <cell r="Q251">
            <v>3.2098</v>
          </cell>
          <cell r="R251">
            <v>2.9811000000000001</v>
          </cell>
          <cell r="S251">
            <v>2.8721000000000001</v>
          </cell>
          <cell r="T251">
            <v>2.9060999999999999</v>
          </cell>
          <cell r="U251">
            <v>3.0135999999999998</v>
          </cell>
          <cell r="V251">
            <v>3.1417000000000002</v>
          </cell>
        </row>
        <row r="252">
          <cell r="B252">
            <v>42672</v>
          </cell>
          <cell r="C252">
            <v>0.17549999999999999</v>
          </cell>
          <cell r="D252">
            <v>2.23E-2</v>
          </cell>
          <cell r="E252">
            <v>-5.3199999999999997E-2</v>
          </cell>
          <cell r="F252">
            <v>-6.8199999999999997E-2</v>
          </cell>
          <cell r="G252">
            <v>-5.8900000000000001E-2</v>
          </cell>
          <cell r="H252">
            <v>-4.3200000000000002E-2</v>
          </cell>
          <cell r="I252">
            <v>-2.8000000000000001E-2</v>
          </cell>
          <cell r="O252">
            <v>42672</v>
          </cell>
          <cell r="P252">
            <v>3.2805</v>
          </cell>
          <cell r="Q252">
            <v>3.2098</v>
          </cell>
          <cell r="R252">
            <v>2.9811000000000001</v>
          </cell>
          <cell r="S252">
            <v>2.8721000000000001</v>
          </cell>
          <cell r="T252">
            <v>2.9060999999999999</v>
          </cell>
          <cell r="U252">
            <v>3.0135999999999998</v>
          </cell>
          <cell r="V252">
            <v>3.1417000000000002</v>
          </cell>
        </row>
        <row r="253">
          <cell r="B253">
            <v>42671</v>
          </cell>
          <cell r="C253">
            <v>0.17549999999999999</v>
          </cell>
          <cell r="D253">
            <v>2.23E-2</v>
          </cell>
          <cell r="E253">
            <v>-5.3199999999999997E-2</v>
          </cell>
          <cell r="F253">
            <v>-6.8199999999999997E-2</v>
          </cell>
          <cell r="G253">
            <v>-5.8900000000000001E-2</v>
          </cell>
          <cell r="H253">
            <v>-4.3200000000000002E-2</v>
          </cell>
          <cell r="I253">
            <v>-2.8000000000000001E-2</v>
          </cell>
          <cell r="O253">
            <v>42671</v>
          </cell>
          <cell r="P253">
            <v>3.2805</v>
          </cell>
          <cell r="Q253">
            <v>3.2098</v>
          </cell>
          <cell r="R253">
            <v>2.9811000000000001</v>
          </cell>
          <cell r="S253">
            <v>2.8721000000000001</v>
          </cell>
          <cell r="T253">
            <v>2.9060999999999999</v>
          </cell>
          <cell r="U253">
            <v>3.0135999999999998</v>
          </cell>
          <cell r="V253">
            <v>3.1417000000000002</v>
          </cell>
        </row>
        <row r="254">
          <cell r="B254">
            <v>42670</v>
          </cell>
          <cell r="C254">
            <v>0.1255</v>
          </cell>
          <cell r="D254">
            <v>2.24E-2</v>
          </cell>
          <cell r="E254">
            <v>-5.3100000000000001E-2</v>
          </cell>
          <cell r="F254">
            <v>-6.4100000000000004E-2</v>
          </cell>
          <cell r="G254">
            <v>-5.8900000000000001E-2</v>
          </cell>
          <cell r="H254">
            <v>-4.3299999999999998E-2</v>
          </cell>
          <cell r="I254">
            <v>-2.8000000000000001E-2</v>
          </cell>
          <cell r="O254">
            <v>42670</v>
          </cell>
          <cell r="P254">
            <v>3.0415000000000001</v>
          </cell>
          <cell r="Q254">
            <v>3.1739999999999999</v>
          </cell>
          <cell r="R254">
            <v>2.9632999999999998</v>
          </cell>
          <cell r="S254">
            <v>2.8532999999999999</v>
          </cell>
          <cell r="T254">
            <v>2.8807</v>
          </cell>
          <cell r="U254">
            <v>3.0038999999999998</v>
          </cell>
          <cell r="V254">
            <v>3.1402000000000001</v>
          </cell>
        </row>
        <row r="255">
          <cell r="B255">
            <v>42669</v>
          </cell>
          <cell r="C255">
            <v>0.1138</v>
          </cell>
          <cell r="D255">
            <v>2.5000000000000001E-2</v>
          </cell>
          <cell r="E255">
            <v>-4.3200000000000002E-2</v>
          </cell>
          <cell r="F255">
            <v>-6.0400000000000002E-2</v>
          </cell>
          <cell r="G255">
            <v>-5.21E-2</v>
          </cell>
          <cell r="H255">
            <v>-3.7100000000000001E-2</v>
          </cell>
          <cell r="I255">
            <v>-2.18E-2</v>
          </cell>
          <cell r="O255">
            <v>42669</v>
          </cell>
          <cell r="P255">
            <v>2.9973000000000001</v>
          </cell>
          <cell r="Q255">
            <v>3.1183999999999998</v>
          </cell>
          <cell r="R255">
            <v>2.9236</v>
          </cell>
          <cell r="S255">
            <v>2.8134000000000001</v>
          </cell>
          <cell r="T255">
            <v>2.8530000000000002</v>
          </cell>
          <cell r="U255">
            <v>2.9868999999999999</v>
          </cell>
          <cell r="V255">
            <v>3.1314000000000002</v>
          </cell>
        </row>
        <row r="256">
          <cell r="B256">
            <v>42668</v>
          </cell>
          <cell r="C256">
            <v>9.4100000000000003E-2</v>
          </cell>
          <cell r="D256">
            <v>1.6500000000000001E-2</v>
          </cell>
          <cell r="E256">
            <v>-6.6500000000000004E-2</v>
          </cell>
          <cell r="F256">
            <v>-8.5000000000000006E-2</v>
          </cell>
          <cell r="G256">
            <v>-7.6100000000000001E-2</v>
          </cell>
          <cell r="H256">
            <v>-6.1100000000000002E-2</v>
          </cell>
          <cell r="I256">
            <v>-4.58E-2</v>
          </cell>
          <cell r="O256">
            <v>42668</v>
          </cell>
          <cell r="P256">
            <v>3.0556000000000001</v>
          </cell>
          <cell r="Q256">
            <v>3.2366999999999999</v>
          </cell>
          <cell r="R256">
            <v>2.9670000000000001</v>
          </cell>
          <cell r="S256">
            <v>2.8332999999999999</v>
          </cell>
          <cell r="T256">
            <v>2.8559999999999999</v>
          </cell>
          <cell r="U256">
            <v>2.9699</v>
          </cell>
          <cell r="V256">
            <v>3.1019000000000001</v>
          </cell>
        </row>
        <row r="257">
          <cell r="B257">
            <v>42667</v>
          </cell>
          <cell r="C257">
            <v>9.2100000000000001E-2</v>
          </cell>
          <cell r="D257">
            <v>1.8499999999999999E-2</v>
          </cell>
          <cell r="E257">
            <v>-6.4600000000000005E-2</v>
          </cell>
          <cell r="F257">
            <v>-8.1699999999999995E-2</v>
          </cell>
          <cell r="G257">
            <v>-7.2700000000000001E-2</v>
          </cell>
          <cell r="H257">
            <v>-5.7700000000000001E-2</v>
          </cell>
          <cell r="I257">
            <v>-4.24E-2</v>
          </cell>
          <cell r="O257">
            <v>42667</v>
          </cell>
          <cell r="P257">
            <v>3.1671</v>
          </cell>
          <cell r="Q257">
            <v>3.3544999999999998</v>
          </cell>
          <cell r="R257">
            <v>3.0257999999999998</v>
          </cell>
          <cell r="S257">
            <v>2.8632</v>
          </cell>
          <cell r="T257">
            <v>2.8772000000000002</v>
          </cell>
          <cell r="U257">
            <v>2.984</v>
          </cell>
          <cell r="V257">
            <v>3.1154000000000002</v>
          </cell>
        </row>
        <row r="258">
          <cell r="B258">
            <v>42666</v>
          </cell>
          <cell r="C258">
            <v>9.4200000000000006E-2</v>
          </cell>
          <cell r="D258">
            <v>1.8800000000000001E-2</v>
          </cell>
          <cell r="E258">
            <v>-6.4699999999999994E-2</v>
          </cell>
          <cell r="F258">
            <v>-7.9899999999999999E-2</v>
          </cell>
          <cell r="G258">
            <v>-7.0999999999999994E-2</v>
          </cell>
          <cell r="H258">
            <v>-5.7500000000000002E-2</v>
          </cell>
          <cell r="I258">
            <v>-4.2099999999999999E-2</v>
          </cell>
          <cell r="O258">
            <v>42666</v>
          </cell>
          <cell r="P258">
            <v>3.2711999999999999</v>
          </cell>
          <cell r="Q258">
            <v>3.3704999999999998</v>
          </cell>
          <cell r="R258">
            <v>3.0251000000000001</v>
          </cell>
          <cell r="S258">
            <v>2.8641000000000001</v>
          </cell>
          <cell r="T258">
            <v>2.8788999999999998</v>
          </cell>
          <cell r="U258">
            <v>2.9862000000000002</v>
          </cell>
          <cell r="V258">
            <v>3.1204999999999998</v>
          </cell>
        </row>
        <row r="259">
          <cell r="B259">
            <v>42665</v>
          </cell>
          <cell r="C259">
            <v>9.4200000000000006E-2</v>
          </cell>
          <cell r="D259">
            <v>1.8800000000000001E-2</v>
          </cell>
          <cell r="E259">
            <v>-6.4699999999999994E-2</v>
          </cell>
          <cell r="F259">
            <v>-7.9899999999999999E-2</v>
          </cell>
          <cell r="G259">
            <v>-7.0999999999999994E-2</v>
          </cell>
          <cell r="H259">
            <v>-5.7500000000000002E-2</v>
          </cell>
          <cell r="I259">
            <v>-4.2099999999999999E-2</v>
          </cell>
          <cell r="O259">
            <v>42665</v>
          </cell>
          <cell r="P259">
            <v>3.2711999999999999</v>
          </cell>
          <cell r="Q259">
            <v>3.3704999999999998</v>
          </cell>
          <cell r="R259">
            <v>3.0251000000000001</v>
          </cell>
          <cell r="S259">
            <v>2.8641000000000001</v>
          </cell>
          <cell r="T259">
            <v>2.8788999999999998</v>
          </cell>
          <cell r="U259">
            <v>2.9862000000000002</v>
          </cell>
          <cell r="V259">
            <v>3.1204999999999998</v>
          </cell>
        </row>
        <row r="260">
          <cell r="B260">
            <v>42664</v>
          </cell>
          <cell r="C260">
            <v>9.4200000000000006E-2</v>
          </cell>
          <cell r="D260">
            <v>1.8800000000000001E-2</v>
          </cell>
          <cell r="E260">
            <v>-6.4699999999999994E-2</v>
          </cell>
          <cell r="F260">
            <v>-7.9899999999999999E-2</v>
          </cell>
          <cell r="G260">
            <v>-7.0999999999999994E-2</v>
          </cell>
          <cell r="H260">
            <v>-5.7500000000000002E-2</v>
          </cell>
          <cell r="I260">
            <v>-4.2099999999999999E-2</v>
          </cell>
          <cell r="O260">
            <v>42664</v>
          </cell>
          <cell r="P260">
            <v>3.2711999999999999</v>
          </cell>
          <cell r="Q260">
            <v>3.3704999999999998</v>
          </cell>
          <cell r="R260">
            <v>3.0251000000000001</v>
          </cell>
          <cell r="S260">
            <v>2.8641000000000001</v>
          </cell>
          <cell r="T260">
            <v>2.8788999999999998</v>
          </cell>
          <cell r="U260">
            <v>2.9862000000000002</v>
          </cell>
          <cell r="V260">
            <v>3.1204999999999998</v>
          </cell>
        </row>
        <row r="261">
          <cell r="B261">
            <v>42663</v>
          </cell>
          <cell r="C261">
            <v>8.5699999999999998E-2</v>
          </cell>
          <cell r="D261">
            <v>1.6400000000000001E-2</v>
          </cell>
          <cell r="E261">
            <v>-6.5799999999999997E-2</v>
          </cell>
          <cell r="F261">
            <v>-8.0299999999999996E-2</v>
          </cell>
          <cell r="G261">
            <v>-7.1400000000000005E-2</v>
          </cell>
          <cell r="H261">
            <v>-5.7799999999999997E-2</v>
          </cell>
          <cell r="I261">
            <v>-4.2500000000000003E-2</v>
          </cell>
          <cell r="O261">
            <v>42663</v>
          </cell>
          <cell r="P261">
            <v>3.3732000000000002</v>
          </cell>
          <cell r="Q261">
            <v>3.4131</v>
          </cell>
          <cell r="R261">
            <v>3.0446</v>
          </cell>
          <cell r="S261">
            <v>2.8662999999999998</v>
          </cell>
          <cell r="T261">
            <v>2.8717999999999999</v>
          </cell>
          <cell r="U261">
            <v>2.9741</v>
          </cell>
          <cell r="V261">
            <v>3.1177000000000001</v>
          </cell>
        </row>
        <row r="262">
          <cell r="B262">
            <v>42662</v>
          </cell>
          <cell r="C262">
            <v>9.3899999999999997E-2</v>
          </cell>
          <cell r="D262">
            <v>1.8800000000000001E-2</v>
          </cell>
          <cell r="E262">
            <v>-6.4500000000000002E-2</v>
          </cell>
          <cell r="F262">
            <v>-0.08</v>
          </cell>
          <cell r="G262">
            <v>-7.17E-2</v>
          </cell>
          <cell r="H262">
            <v>-5.8200000000000002E-2</v>
          </cell>
          <cell r="I262">
            <v>-4.2799999999999998E-2</v>
          </cell>
          <cell r="O262">
            <v>42662</v>
          </cell>
          <cell r="P262">
            <v>3.3959000000000001</v>
          </cell>
          <cell r="Q262">
            <v>3.411</v>
          </cell>
          <cell r="R262">
            <v>3.028</v>
          </cell>
          <cell r="S262">
            <v>2.8557999999999999</v>
          </cell>
          <cell r="T262">
            <v>2.8685</v>
          </cell>
          <cell r="U262">
            <v>2.9780000000000002</v>
          </cell>
          <cell r="V262">
            <v>3.1227</v>
          </cell>
        </row>
        <row r="263">
          <cell r="B263">
            <v>42661</v>
          </cell>
          <cell r="C263">
            <v>8.3699999999999997E-2</v>
          </cell>
          <cell r="D263">
            <v>2.2200000000000001E-2</v>
          </cell>
          <cell r="E263">
            <v>-5.4800000000000001E-2</v>
          </cell>
          <cell r="F263">
            <v>-7.7100000000000002E-2</v>
          </cell>
          <cell r="G263">
            <v>-7.0199999999999999E-2</v>
          </cell>
          <cell r="H263">
            <v>-5.6599999999999998E-2</v>
          </cell>
          <cell r="I263">
            <v>-4.1300000000000003E-2</v>
          </cell>
          <cell r="O263">
            <v>42661</v>
          </cell>
          <cell r="P263">
            <v>3.4676999999999998</v>
          </cell>
          <cell r="Q263">
            <v>3.448</v>
          </cell>
          <cell r="R263">
            <v>3.0497999999999998</v>
          </cell>
          <cell r="S263">
            <v>2.8635000000000002</v>
          </cell>
          <cell r="T263">
            <v>2.8765999999999998</v>
          </cell>
          <cell r="U263">
            <v>2.9887000000000001</v>
          </cell>
          <cell r="V263">
            <v>3.1322999999999999</v>
          </cell>
        </row>
        <row r="264">
          <cell r="B264">
            <v>42660</v>
          </cell>
          <cell r="C264">
            <v>0.13239999999999999</v>
          </cell>
          <cell r="D264">
            <v>3.3500000000000002E-2</v>
          </cell>
          <cell r="E264">
            <v>-6.4600000000000005E-2</v>
          </cell>
          <cell r="F264">
            <v>-7.9100000000000004E-2</v>
          </cell>
          <cell r="G264">
            <v>-7.2099999999999997E-2</v>
          </cell>
          <cell r="H264">
            <v>-5.8599999999999999E-2</v>
          </cell>
          <cell r="I264">
            <v>-4.3200000000000002E-2</v>
          </cell>
          <cell r="O264">
            <v>42660</v>
          </cell>
          <cell r="P264">
            <v>3.4948999999999999</v>
          </cell>
          <cell r="Q264">
            <v>3.4323000000000001</v>
          </cell>
          <cell r="R264">
            <v>3.0274000000000001</v>
          </cell>
          <cell r="S264">
            <v>2.851</v>
          </cell>
          <cell r="T264">
            <v>2.8652000000000002</v>
          </cell>
          <cell r="U264">
            <v>2.9813999999999998</v>
          </cell>
          <cell r="V264">
            <v>3.1263999999999998</v>
          </cell>
        </row>
        <row r="265">
          <cell r="B265">
            <v>42659</v>
          </cell>
          <cell r="C265">
            <v>0.1202</v>
          </cell>
          <cell r="D265">
            <v>2.7799999999999998E-2</v>
          </cell>
          <cell r="E265">
            <v>-6.5100000000000005E-2</v>
          </cell>
          <cell r="F265">
            <v>-7.9200000000000007E-2</v>
          </cell>
          <cell r="G265">
            <v>-7.22E-2</v>
          </cell>
          <cell r="H265">
            <v>-5.8700000000000002E-2</v>
          </cell>
          <cell r="I265">
            <v>-4.3400000000000001E-2</v>
          </cell>
          <cell r="O265">
            <v>42659</v>
          </cell>
          <cell r="P265">
            <v>3.5142000000000002</v>
          </cell>
          <cell r="Q265">
            <v>3.4268999999999998</v>
          </cell>
          <cell r="R265">
            <v>3.0177999999999998</v>
          </cell>
          <cell r="S265">
            <v>2.8418999999999999</v>
          </cell>
          <cell r="T265">
            <v>2.8538000000000001</v>
          </cell>
          <cell r="U265">
            <v>2.9693999999999998</v>
          </cell>
          <cell r="V265">
            <v>3.1189</v>
          </cell>
        </row>
        <row r="266">
          <cell r="B266">
            <v>42658</v>
          </cell>
          <cell r="C266">
            <v>0.1202</v>
          </cell>
          <cell r="D266">
            <v>2.7799999999999998E-2</v>
          </cell>
          <cell r="E266">
            <v>-6.5100000000000005E-2</v>
          </cell>
          <cell r="F266">
            <v>-7.9200000000000007E-2</v>
          </cell>
          <cell r="G266">
            <v>-7.22E-2</v>
          </cell>
          <cell r="H266">
            <v>-5.8700000000000002E-2</v>
          </cell>
          <cell r="I266">
            <v>-4.3400000000000001E-2</v>
          </cell>
          <cell r="O266">
            <v>42658</v>
          </cell>
          <cell r="P266">
            <v>3.5142000000000002</v>
          </cell>
          <cell r="Q266">
            <v>3.4268999999999998</v>
          </cell>
          <cell r="R266">
            <v>3.0177999999999998</v>
          </cell>
          <cell r="S266">
            <v>2.8418999999999999</v>
          </cell>
          <cell r="T266">
            <v>2.8538000000000001</v>
          </cell>
          <cell r="U266">
            <v>2.9693999999999998</v>
          </cell>
          <cell r="V266">
            <v>3.1189</v>
          </cell>
        </row>
        <row r="267">
          <cell r="B267">
            <v>42657</v>
          </cell>
          <cell r="C267">
            <v>0.1202</v>
          </cell>
          <cell r="D267">
            <v>2.7799999999999998E-2</v>
          </cell>
          <cell r="E267">
            <v>-6.5100000000000005E-2</v>
          </cell>
          <cell r="F267">
            <v>-7.9200000000000007E-2</v>
          </cell>
          <cell r="G267">
            <v>-7.22E-2</v>
          </cell>
          <cell r="H267">
            <v>-5.8700000000000002E-2</v>
          </cell>
          <cell r="I267">
            <v>-4.3400000000000001E-2</v>
          </cell>
          <cell r="O267">
            <v>42657</v>
          </cell>
          <cell r="P267">
            <v>3.5142000000000002</v>
          </cell>
          <cell r="Q267">
            <v>3.4268999999999998</v>
          </cell>
          <cell r="R267">
            <v>3.0177999999999998</v>
          </cell>
          <cell r="S267">
            <v>2.8418999999999999</v>
          </cell>
          <cell r="T267">
            <v>2.8538000000000001</v>
          </cell>
          <cell r="U267">
            <v>2.9693999999999998</v>
          </cell>
          <cell r="V267">
            <v>3.1189</v>
          </cell>
        </row>
        <row r="268">
          <cell r="B268">
            <v>42656</v>
          </cell>
          <cell r="C268">
            <v>0.12820000000000001</v>
          </cell>
          <cell r="D268">
            <v>2.7699999999999999E-2</v>
          </cell>
          <cell r="E268">
            <v>-6.6000000000000003E-2</v>
          </cell>
          <cell r="F268">
            <v>-7.9299999999999995E-2</v>
          </cell>
          <cell r="G268">
            <v>-7.46E-2</v>
          </cell>
          <cell r="H268">
            <v>-6.3700000000000007E-2</v>
          </cell>
          <cell r="I268">
            <v>-4.9399999999999999E-2</v>
          </cell>
          <cell r="O268">
            <v>42656</v>
          </cell>
          <cell r="P268">
            <v>3.5647000000000002</v>
          </cell>
          <cell r="Q268">
            <v>3.4291</v>
          </cell>
          <cell r="R268">
            <v>3.0127999999999999</v>
          </cell>
          <cell r="S268">
            <v>2.8460000000000001</v>
          </cell>
          <cell r="T268">
            <v>2.8588</v>
          </cell>
          <cell r="U268">
            <v>2.9714</v>
          </cell>
          <cell r="V268">
            <v>3.1158999999999999</v>
          </cell>
        </row>
        <row r="269">
          <cell r="B269">
            <v>42655</v>
          </cell>
          <cell r="C269">
            <v>0.1028</v>
          </cell>
          <cell r="D269">
            <v>2.18E-2</v>
          </cell>
          <cell r="E269">
            <v>-6.2199999999999998E-2</v>
          </cell>
          <cell r="F269">
            <v>-7.5800000000000006E-2</v>
          </cell>
          <cell r="G269">
            <v>-7.1199999999999999E-2</v>
          </cell>
          <cell r="H269">
            <v>-5.96E-2</v>
          </cell>
          <cell r="I269">
            <v>-4.5199999999999997E-2</v>
          </cell>
          <cell r="O269">
            <v>42655</v>
          </cell>
          <cell r="P269">
            <v>3.4127999999999998</v>
          </cell>
          <cell r="Q269">
            <v>3.3395000000000001</v>
          </cell>
          <cell r="R269">
            <v>2.9822000000000002</v>
          </cell>
          <cell r="S269">
            <v>2.8338999999999999</v>
          </cell>
          <cell r="T269">
            <v>2.8536999999999999</v>
          </cell>
          <cell r="U269">
            <v>2.9702000000000002</v>
          </cell>
          <cell r="V269">
            <v>3.1114000000000002</v>
          </cell>
        </row>
        <row r="270">
          <cell r="B270">
            <v>42654</v>
          </cell>
          <cell r="C270">
            <v>9.1499999999999998E-2</v>
          </cell>
          <cell r="D270">
            <v>2.41E-2</v>
          </cell>
          <cell r="E270">
            <v>-6.1800000000000001E-2</v>
          </cell>
          <cell r="F270">
            <v>-7.5700000000000003E-2</v>
          </cell>
          <cell r="G270">
            <v>-6.9699999999999998E-2</v>
          </cell>
          <cell r="H270">
            <v>-5.8000000000000003E-2</v>
          </cell>
          <cell r="I270">
            <v>-4.3700000000000003E-2</v>
          </cell>
          <cell r="O270">
            <v>42654</v>
          </cell>
          <cell r="P270">
            <v>3.4245000000000001</v>
          </cell>
          <cell r="Q270">
            <v>3.3376000000000001</v>
          </cell>
          <cell r="R270">
            <v>2.9626999999999999</v>
          </cell>
          <cell r="S270">
            <v>2.8334999999999999</v>
          </cell>
          <cell r="T270">
            <v>2.8702000000000001</v>
          </cell>
          <cell r="U270">
            <v>2.9912999999999998</v>
          </cell>
          <cell r="V270">
            <v>3.1453000000000002</v>
          </cell>
        </row>
        <row r="271">
          <cell r="B271">
            <v>42653</v>
          </cell>
          <cell r="C271">
            <v>9.5000000000000001E-2</v>
          </cell>
          <cell r="D271">
            <v>2.3599999999999999E-2</v>
          </cell>
          <cell r="E271">
            <v>-6.2100000000000002E-2</v>
          </cell>
          <cell r="F271">
            <v>-7.6100000000000001E-2</v>
          </cell>
          <cell r="G271">
            <v>-6.9599999999999995E-2</v>
          </cell>
          <cell r="H271">
            <v>-5.74E-2</v>
          </cell>
          <cell r="I271">
            <v>-4.2999999999999997E-2</v>
          </cell>
          <cell r="O271">
            <v>42653</v>
          </cell>
          <cell r="P271">
            <v>3.4594999999999998</v>
          </cell>
          <cell r="Q271">
            <v>3.3491</v>
          </cell>
          <cell r="R271">
            <v>2.9451999999999998</v>
          </cell>
          <cell r="S271">
            <v>2.79</v>
          </cell>
          <cell r="T271">
            <v>2.8199000000000001</v>
          </cell>
          <cell r="U271">
            <v>2.9146000000000001</v>
          </cell>
          <cell r="V271">
            <v>3.069</v>
          </cell>
        </row>
        <row r="272">
          <cell r="B272">
            <v>42652</v>
          </cell>
          <cell r="C272">
            <v>0.11509999999999999</v>
          </cell>
          <cell r="D272">
            <v>2.0299999999999999E-2</v>
          </cell>
          <cell r="E272">
            <v>-5.6500000000000002E-2</v>
          </cell>
          <cell r="F272">
            <v>-5.0299999999999997E-2</v>
          </cell>
          <cell r="G272">
            <v>-4.5100000000000001E-2</v>
          </cell>
          <cell r="H272">
            <v>-3.2800000000000003E-2</v>
          </cell>
          <cell r="I272">
            <v>-1.8499999999999999E-2</v>
          </cell>
          <cell r="O272">
            <v>42652</v>
          </cell>
          <cell r="P272">
            <v>3.4070999999999998</v>
          </cell>
          <cell r="Q272">
            <v>3.3052999999999999</v>
          </cell>
          <cell r="R272">
            <v>2.9552</v>
          </cell>
          <cell r="S272">
            <v>2.8248000000000002</v>
          </cell>
          <cell r="T272">
            <v>2.8452000000000002</v>
          </cell>
          <cell r="U272">
            <v>2.9470000000000001</v>
          </cell>
          <cell r="V272">
            <v>3.1025</v>
          </cell>
        </row>
        <row r="273">
          <cell r="B273">
            <v>42651</v>
          </cell>
          <cell r="C273">
            <v>0.11509999999999999</v>
          </cell>
          <cell r="D273">
            <v>2.0299999999999999E-2</v>
          </cell>
          <cell r="E273">
            <v>-5.6500000000000002E-2</v>
          </cell>
          <cell r="F273">
            <v>-5.0299999999999997E-2</v>
          </cell>
          <cell r="G273">
            <v>-4.5100000000000001E-2</v>
          </cell>
          <cell r="H273">
            <v>-3.2800000000000003E-2</v>
          </cell>
          <cell r="I273">
            <v>-1.8499999999999999E-2</v>
          </cell>
          <cell r="O273">
            <v>42651</v>
          </cell>
          <cell r="P273">
            <v>3.4070999999999998</v>
          </cell>
          <cell r="Q273">
            <v>3.3052999999999999</v>
          </cell>
          <cell r="R273">
            <v>2.9552</v>
          </cell>
          <cell r="S273">
            <v>2.8248000000000002</v>
          </cell>
          <cell r="T273">
            <v>2.8452000000000002</v>
          </cell>
          <cell r="U273">
            <v>2.9470000000000001</v>
          </cell>
          <cell r="V273">
            <v>3.1025</v>
          </cell>
        </row>
        <row r="274">
          <cell r="B274">
            <v>42650</v>
          </cell>
          <cell r="C274">
            <v>0.11509999999999999</v>
          </cell>
          <cell r="D274">
            <v>2.0299999999999999E-2</v>
          </cell>
          <cell r="E274">
            <v>-5.6500000000000002E-2</v>
          </cell>
          <cell r="F274">
            <v>-5.0299999999999997E-2</v>
          </cell>
          <cell r="G274">
            <v>-4.5100000000000001E-2</v>
          </cell>
          <cell r="H274">
            <v>-3.2800000000000003E-2</v>
          </cell>
          <cell r="I274">
            <v>-1.8499999999999999E-2</v>
          </cell>
          <cell r="O274">
            <v>42650</v>
          </cell>
          <cell r="P274">
            <v>3.4070999999999998</v>
          </cell>
          <cell r="Q274">
            <v>3.3052999999999999</v>
          </cell>
          <cell r="R274">
            <v>2.9552</v>
          </cell>
          <cell r="S274">
            <v>2.8248000000000002</v>
          </cell>
          <cell r="T274">
            <v>2.8452000000000002</v>
          </cell>
          <cell r="U274">
            <v>2.9470000000000001</v>
          </cell>
          <cell r="V274">
            <v>3.1025</v>
          </cell>
        </row>
        <row r="275">
          <cell r="B275">
            <v>42649</v>
          </cell>
          <cell r="C275">
            <v>0.1283</v>
          </cell>
          <cell r="D275">
            <v>2.3599999999999999E-2</v>
          </cell>
          <cell r="E275">
            <v>-5.5399999999999998E-2</v>
          </cell>
          <cell r="F275">
            <v>-5.04E-2</v>
          </cell>
          <cell r="G275">
            <v>-4.8599999999999997E-2</v>
          </cell>
          <cell r="H275">
            <v>-3.6299999999999999E-2</v>
          </cell>
          <cell r="I275">
            <v>-2.1999999999999999E-2</v>
          </cell>
          <cell r="O275">
            <v>42649</v>
          </cell>
          <cell r="P275">
            <v>3.2938000000000001</v>
          </cell>
          <cell r="Q275">
            <v>3.2389999999999999</v>
          </cell>
          <cell r="R275">
            <v>2.9340999999999999</v>
          </cell>
          <cell r="S275">
            <v>2.8092999999999999</v>
          </cell>
          <cell r="T275">
            <v>2.8207</v>
          </cell>
          <cell r="U275">
            <v>2.9247000000000001</v>
          </cell>
          <cell r="V275">
            <v>3.0848</v>
          </cell>
        </row>
        <row r="276">
          <cell r="B276">
            <v>42648</v>
          </cell>
          <cell r="C276">
            <v>0.13009999999999999</v>
          </cell>
          <cell r="D276">
            <v>3.0499999999999999E-2</v>
          </cell>
          <cell r="E276">
            <v>-5.0799999999999998E-2</v>
          </cell>
          <cell r="F276">
            <v>-4.7100000000000003E-2</v>
          </cell>
          <cell r="G276">
            <v>-4.4999999999999998E-2</v>
          </cell>
          <cell r="H276">
            <v>-3.2000000000000001E-2</v>
          </cell>
          <cell r="I276">
            <v>-1.78E-2</v>
          </cell>
          <cell r="O276">
            <v>42648</v>
          </cell>
          <cell r="P276">
            <v>3.2806000000000002</v>
          </cell>
          <cell r="Q276">
            <v>3.2277999999999998</v>
          </cell>
          <cell r="R276">
            <v>2.9333</v>
          </cell>
          <cell r="S276">
            <v>2.8172999999999999</v>
          </cell>
          <cell r="T276">
            <v>2.8288000000000002</v>
          </cell>
          <cell r="U276">
            <v>2.9315000000000002</v>
          </cell>
          <cell r="V276">
            <v>3.0895000000000001</v>
          </cell>
        </row>
        <row r="277">
          <cell r="B277">
            <v>42647</v>
          </cell>
          <cell r="C277">
            <v>0.11459999999999999</v>
          </cell>
          <cell r="D277">
            <v>2.64E-2</v>
          </cell>
          <cell r="E277">
            <v>-5.67E-2</v>
          </cell>
          <cell r="F277">
            <v>-6.6299999999999998E-2</v>
          </cell>
          <cell r="G277">
            <v>-5.7299999999999997E-2</v>
          </cell>
          <cell r="H277">
            <v>-4.41E-2</v>
          </cell>
          <cell r="I277">
            <v>-3.04E-2</v>
          </cell>
          <cell r="O277">
            <v>42647</v>
          </cell>
          <cell r="P277">
            <v>3.1880999999999999</v>
          </cell>
          <cell r="Q277">
            <v>3.1549999999999998</v>
          </cell>
          <cell r="R277">
            <v>2.8723000000000001</v>
          </cell>
          <cell r="S277">
            <v>2.7517999999999998</v>
          </cell>
          <cell r="T277">
            <v>2.7761</v>
          </cell>
          <cell r="U277">
            <v>2.8847</v>
          </cell>
          <cell r="V277">
            <v>3.0432000000000001</v>
          </cell>
        </row>
        <row r="278">
          <cell r="B278">
            <v>42646</v>
          </cell>
          <cell r="C278">
            <v>0.10390000000000001</v>
          </cell>
          <cell r="D278">
            <v>2.7300000000000001E-2</v>
          </cell>
          <cell r="E278">
            <v>-5.8099999999999999E-2</v>
          </cell>
          <cell r="F278">
            <v>-6.6400000000000001E-2</v>
          </cell>
          <cell r="G278">
            <v>-5.7799999999999997E-2</v>
          </cell>
          <cell r="H278">
            <v>-4.5400000000000003E-2</v>
          </cell>
          <cell r="I278">
            <v>-3.1800000000000002E-2</v>
          </cell>
          <cell r="O278">
            <v>42646</v>
          </cell>
          <cell r="P278">
            <v>3.1503999999999999</v>
          </cell>
          <cell r="Q278">
            <v>3.1543000000000001</v>
          </cell>
          <cell r="R278">
            <v>2.8828</v>
          </cell>
          <cell r="S278">
            <v>2.7650999999999999</v>
          </cell>
          <cell r="T278">
            <v>2.7934000000000001</v>
          </cell>
          <cell r="U278">
            <v>2.9024000000000001</v>
          </cell>
          <cell r="V278">
            <v>3.0665</v>
          </cell>
        </row>
        <row r="279">
          <cell r="B279">
            <v>42645</v>
          </cell>
          <cell r="C279">
            <v>0.1095</v>
          </cell>
          <cell r="D279">
            <v>2.5899999999999999E-2</v>
          </cell>
          <cell r="E279">
            <v>-8.2400000000000001E-2</v>
          </cell>
          <cell r="F279">
            <v>-9.7900000000000001E-2</v>
          </cell>
          <cell r="G279">
            <v>-8.9300000000000004E-2</v>
          </cell>
          <cell r="H279">
            <v>-7.5499999999999998E-2</v>
          </cell>
          <cell r="I279">
            <v>-6.1800000000000001E-2</v>
          </cell>
          <cell r="O279">
            <v>42645</v>
          </cell>
          <cell r="P279">
            <v>3.1284999999999998</v>
          </cell>
          <cell r="Q279">
            <v>3.1175000000000002</v>
          </cell>
          <cell r="R279">
            <v>2.8319999999999999</v>
          </cell>
          <cell r="S279">
            <v>2.7168999999999999</v>
          </cell>
          <cell r="T279">
            <v>2.7505999999999999</v>
          </cell>
          <cell r="U279">
            <v>2.8675999999999999</v>
          </cell>
          <cell r="V279">
            <v>3.0373000000000001</v>
          </cell>
        </row>
        <row r="280">
          <cell r="B280">
            <v>42644</v>
          </cell>
          <cell r="C280">
            <v>0.1095</v>
          </cell>
          <cell r="D280">
            <v>2.5899999999999999E-2</v>
          </cell>
          <cell r="E280">
            <v>-8.2400000000000001E-2</v>
          </cell>
          <cell r="F280">
            <v>-9.7900000000000001E-2</v>
          </cell>
          <cell r="G280">
            <v>-8.9300000000000004E-2</v>
          </cell>
          <cell r="H280">
            <v>-7.5499999999999998E-2</v>
          </cell>
          <cell r="I280">
            <v>-6.1800000000000001E-2</v>
          </cell>
          <cell r="O280">
            <v>42644</v>
          </cell>
          <cell r="P280">
            <v>3.1284999999999998</v>
          </cell>
          <cell r="Q280">
            <v>3.1175000000000002</v>
          </cell>
          <cell r="R280">
            <v>2.8319999999999999</v>
          </cell>
          <cell r="S280">
            <v>2.7168999999999999</v>
          </cell>
          <cell r="T280">
            <v>2.7505999999999999</v>
          </cell>
          <cell r="U280">
            <v>2.8675999999999999</v>
          </cell>
          <cell r="V280">
            <v>3.0373000000000001</v>
          </cell>
        </row>
        <row r="281">
          <cell r="B281">
            <v>42643</v>
          </cell>
          <cell r="C281">
            <v>0.1095</v>
          </cell>
          <cell r="D281">
            <v>2.5899999999999999E-2</v>
          </cell>
          <cell r="E281">
            <v>-8.2400000000000001E-2</v>
          </cell>
          <cell r="F281">
            <v>-9.7900000000000001E-2</v>
          </cell>
          <cell r="G281">
            <v>-8.9300000000000004E-2</v>
          </cell>
          <cell r="H281">
            <v>-7.5499999999999998E-2</v>
          </cell>
          <cell r="I281">
            <v>-6.1800000000000001E-2</v>
          </cell>
          <cell r="O281">
            <v>42643</v>
          </cell>
          <cell r="P281">
            <v>3.1284999999999998</v>
          </cell>
          <cell r="Q281">
            <v>3.1175000000000002</v>
          </cell>
          <cell r="R281">
            <v>2.8319999999999999</v>
          </cell>
          <cell r="S281">
            <v>2.7168999999999999</v>
          </cell>
          <cell r="T281">
            <v>2.7505999999999999</v>
          </cell>
          <cell r="U281">
            <v>2.8675999999999999</v>
          </cell>
          <cell r="V281">
            <v>3.0373000000000001</v>
          </cell>
        </row>
        <row r="282">
          <cell r="B282">
            <v>42642</v>
          </cell>
          <cell r="C282">
            <v>0.1099</v>
          </cell>
          <cell r="D282">
            <v>2.1299999999999999E-2</v>
          </cell>
          <cell r="E282">
            <v>-8.6199999999999999E-2</v>
          </cell>
          <cell r="F282">
            <v>-9.8299999999999998E-2</v>
          </cell>
          <cell r="G282">
            <v>-8.2900000000000001E-2</v>
          </cell>
          <cell r="H282">
            <v>-7.4499999999999997E-2</v>
          </cell>
          <cell r="I282">
            <v>-7.9399999999999998E-2</v>
          </cell>
          <cell r="O282">
            <v>42642</v>
          </cell>
          <cell r="P282">
            <v>3.1699000000000002</v>
          </cell>
          <cell r="Q282">
            <v>3.1295999999999999</v>
          </cell>
          <cell r="R282">
            <v>2.8439000000000001</v>
          </cell>
          <cell r="S282">
            <v>2.7284999999999999</v>
          </cell>
          <cell r="T282">
            <v>2.7679999999999998</v>
          </cell>
          <cell r="U282">
            <v>2.8793000000000002</v>
          </cell>
          <cell r="V282">
            <v>3.0236999999999998</v>
          </cell>
        </row>
        <row r="283">
          <cell r="B283">
            <v>42641</v>
          </cell>
          <cell r="C283">
            <v>6.5799999999999997E-2</v>
          </cell>
          <cell r="D283">
            <v>1.41E-2</v>
          </cell>
          <cell r="E283">
            <v>-8.6999999999999994E-2</v>
          </cell>
          <cell r="F283">
            <v>-9.7000000000000003E-2</v>
          </cell>
          <cell r="G283">
            <v>-7.8700000000000006E-2</v>
          </cell>
          <cell r="H283">
            <v>-7.0099999999999996E-2</v>
          </cell>
          <cell r="I283">
            <v>-7.4899999999999994E-2</v>
          </cell>
          <cell r="O283">
            <v>42641</v>
          </cell>
          <cell r="P283">
            <v>3.1168</v>
          </cell>
          <cell r="Q283">
            <v>3.1413000000000002</v>
          </cell>
          <cell r="R283">
            <v>2.8548</v>
          </cell>
          <cell r="S283">
            <v>2.7450000000000001</v>
          </cell>
          <cell r="T283">
            <v>2.8001</v>
          </cell>
          <cell r="U283">
            <v>2.9197000000000002</v>
          </cell>
          <cell r="V283">
            <v>3.0689000000000002</v>
          </cell>
        </row>
        <row r="284">
          <cell r="B284">
            <v>42640</v>
          </cell>
          <cell r="C284">
            <v>6.4899999999999999E-2</v>
          </cell>
          <cell r="D284">
            <v>1.4800000000000001E-2</v>
          </cell>
          <cell r="E284">
            <v>-8.5300000000000001E-2</v>
          </cell>
          <cell r="F284">
            <v>-9.4299999999999995E-2</v>
          </cell>
          <cell r="G284">
            <v>-7.3999999999999996E-2</v>
          </cell>
          <cell r="H284">
            <v>-6.2100000000000002E-2</v>
          </cell>
          <cell r="I284">
            <v>-6.7000000000000004E-2</v>
          </cell>
          <cell r="O284">
            <v>42640</v>
          </cell>
          <cell r="P284">
            <v>3.1608999999999998</v>
          </cell>
          <cell r="Q284">
            <v>3.1644999999999999</v>
          </cell>
          <cell r="R284">
            <v>2.8675000000000002</v>
          </cell>
          <cell r="S284">
            <v>2.7616000000000001</v>
          </cell>
          <cell r="T284">
            <v>2.827</v>
          </cell>
          <cell r="U284">
            <v>2.9531999999999998</v>
          </cell>
          <cell r="V284">
            <v>3.1027999999999998</v>
          </cell>
        </row>
        <row r="285">
          <cell r="B285">
            <v>42639</v>
          </cell>
          <cell r="C285">
            <v>6.9699999999999998E-2</v>
          </cell>
          <cell r="D285">
            <v>1.7399999999999999E-2</v>
          </cell>
          <cell r="E285">
            <v>-8.2500000000000004E-2</v>
          </cell>
          <cell r="F285">
            <v>-9.1600000000000001E-2</v>
          </cell>
          <cell r="G285">
            <v>-7.1300000000000002E-2</v>
          </cell>
          <cell r="H285">
            <v>-5.9400000000000001E-2</v>
          </cell>
          <cell r="I285">
            <v>-6.6500000000000004E-2</v>
          </cell>
          <cell r="O285">
            <v>42639</v>
          </cell>
          <cell r="P285">
            <v>3.1703999999999999</v>
          </cell>
          <cell r="Q285">
            <v>3.1709000000000001</v>
          </cell>
          <cell r="R285">
            <v>2.8883000000000001</v>
          </cell>
          <cell r="S285">
            <v>2.7919</v>
          </cell>
          <cell r="T285">
            <v>2.8567</v>
          </cell>
          <cell r="U285">
            <v>2.9836</v>
          </cell>
          <cell r="V285">
            <v>3.1313</v>
          </cell>
        </row>
        <row r="286">
          <cell r="B286">
            <v>42638</v>
          </cell>
          <cell r="C286">
            <v>6.5799999999999997E-2</v>
          </cell>
          <cell r="D286">
            <v>1.67E-2</v>
          </cell>
          <cell r="E286">
            <v>-8.2400000000000001E-2</v>
          </cell>
          <cell r="F286">
            <v>-9.4500000000000001E-2</v>
          </cell>
          <cell r="G286">
            <v>-7.5700000000000003E-2</v>
          </cell>
          <cell r="H286">
            <v>-6.6699999999999995E-2</v>
          </cell>
          <cell r="I286">
            <v>-6.7199999999999996E-2</v>
          </cell>
          <cell r="O286">
            <v>42638</v>
          </cell>
          <cell r="P286">
            <v>3.1284999999999998</v>
          </cell>
          <cell r="Q286">
            <v>3.1497999999999999</v>
          </cell>
          <cell r="R286">
            <v>2.8778999999999999</v>
          </cell>
          <cell r="S286">
            <v>2.7808999999999999</v>
          </cell>
          <cell r="T286">
            <v>2.8361000000000001</v>
          </cell>
          <cell r="U286">
            <v>2.9565999999999999</v>
          </cell>
          <cell r="V286">
            <v>3.1116000000000001</v>
          </cell>
        </row>
        <row r="287">
          <cell r="B287">
            <v>42637</v>
          </cell>
          <cell r="C287">
            <v>6.5799999999999997E-2</v>
          </cell>
          <cell r="D287">
            <v>1.67E-2</v>
          </cell>
          <cell r="E287">
            <v>-8.2400000000000001E-2</v>
          </cell>
          <cell r="F287">
            <v>-9.4500000000000001E-2</v>
          </cell>
          <cell r="G287">
            <v>-7.5700000000000003E-2</v>
          </cell>
          <cell r="H287">
            <v>-6.6699999999999995E-2</v>
          </cell>
          <cell r="I287">
            <v>-6.7199999999999996E-2</v>
          </cell>
          <cell r="O287">
            <v>42637</v>
          </cell>
          <cell r="P287">
            <v>3.1284999999999998</v>
          </cell>
          <cell r="Q287">
            <v>3.1497999999999999</v>
          </cell>
          <cell r="R287">
            <v>2.8778999999999999</v>
          </cell>
          <cell r="S287">
            <v>2.7808999999999999</v>
          </cell>
          <cell r="T287">
            <v>2.8361000000000001</v>
          </cell>
          <cell r="U287">
            <v>2.9565999999999999</v>
          </cell>
          <cell r="V287">
            <v>3.1116000000000001</v>
          </cell>
        </row>
        <row r="288">
          <cell r="B288">
            <v>42636</v>
          </cell>
          <cell r="C288">
            <v>6.5799999999999997E-2</v>
          </cell>
          <cell r="D288">
            <v>1.67E-2</v>
          </cell>
          <cell r="E288">
            <v>-8.2400000000000001E-2</v>
          </cell>
          <cell r="F288">
            <v>-9.4500000000000001E-2</v>
          </cell>
          <cell r="G288">
            <v>-7.5700000000000003E-2</v>
          </cell>
          <cell r="H288">
            <v>-6.6699999999999995E-2</v>
          </cell>
          <cell r="I288">
            <v>-6.7199999999999996E-2</v>
          </cell>
          <cell r="O288">
            <v>42636</v>
          </cell>
          <cell r="P288">
            <v>3.1284999999999998</v>
          </cell>
          <cell r="Q288">
            <v>3.1497999999999999</v>
          </cell>
          <cell r="R288">
            <v>2.8778999999999999</v>
          </cell>
          <cell r="S288">
            <v>2.7808999999999999</v>
          </cell>
          <cell r="T288">
            <v>2.8361000000000001</v>
          </cell>
          <cell r="U288">
            <v>2.9565999999999999</v>
          </cell>
          <cell r="V288">
            <v>3.1116000000000001</v>
          </cell>
        </row>
        <row r="289">
          <cell r="B289">
            <v>42635</v>
          </cell>
          <cell r="C289">
            <v>7.5700000000000003E-2</v>
          </cell>
          <cell r="D289">
            <v>1.7299999999999999E-2</v>
          </cell>
          <cell r="E289">
            <v>-9.3100000000000002E-2</v>
          </cell>
          <cell r="F289">
            <v>-0.10340000000000001</v>
          </cell>
          <cell r="G289">
            <v>-8.3199999999999996E-2</v>
          </cell>
          <cell r="H289">
            <v>-7.5600000000000001E-2</v>
          </cell>
          <cell r="I289">
            <v>-7.6100000000000001E-2</v>
          </cell>
          <cell r="O289">
            <v>42635</v>
          </cell>
          <cell r="P289">
            <v>3.1819999999999999</v>
          </cell>
          <cell r="Q289">
            <v>3.1981000000000002</v>
          </cell>
          <cell r="R289">
            <v>2.8927</v>
          </cell>
          <cell r="S289">
            <v>2.7866</v>
          </cell>
          <cell r="T289">
            <v>2.8334000000000001</v>
          </cell>
          <cell r="U289">
            <v>2.9390000000000001</v>
          </cell>
          <cell r="V289">
            <v>3.0937000000000001</v>
          </cell>
        </row>
        <row r="290">
          <cell r="B290">
            <v>42634</v>
          </cell>
          <cell r="C290">
            <v>9.8199999999999996E-2</v>
          </cell>
          <cell r="D290">
            <v>2.87E-2</v>
          </cell>
          <cell r="E290">
            <v>-8.9200000000000002E-2</v>
          </cell>
          <cell r="F290">
            <v>-0.1002</v>
          </cell>
          <cell r="G290">
            <v>-7.9899999999999999E-2</v>
          </cell>
          <cell r="H290">
            <v>-7.0999999999999994E-2</v>
          </cell>
          <cell r="I290">
            <v>-7.1499999999999994E-2</v>
          </cell>
          <cell r="O290">
            <v>42634</v>
          </cell>
          <cell r="P290">
            <v>3.2682000000000002</v>
          </cell>
          <cell r="Q290">
            <v>3.2450000000000001</v>
          </cell>
          <cell r="R290">
            <v>2.9169999999999998</v>
          </cell>
          <cell r="S290">
            <v>2.8054999999999999</v>
          </cell>
          <cell r="T290">
            <v>2.8523999999999998</v>
          </cell>
          <cell r="U290">
            <v>2.9638</v>
          </cell>
          <cell r="V290">
            <v>3.1255000000000002</v>
          </cell>
        </row>
        <row r="291">
          <cell r="B291">
            <v>42633</v>
          </cell>
          <cell r="C291">
            <v>7.4200000000000002E-2</v>
          </cell>
          <cell r="D291">
            <v>2.3599999999999999E-2</v>
          </cell>
          <cell r="E291">
            <v>-7.2499999999999995E-2</v>
          </cell>
          <cell r="F291">
            <v>-8.1500000000000003E-2</v>
          </cell>
          <cell r="G291">
            <v>-5.7299999999999997E-2</v>
          </cell>
          <cell r="H291">
            <v>-4.7699999999999999E-2</v>
          </cell>
          <cell r="I291">
            <v>-4.82E-2</v>
          </cell>
          <cell r="O291">
            <v>42633</v>
          </cell>
          <cell r="P291">
            <v>3.2231999999999998</v>
          </cell>
          <cell r="Q291">
            <v>3.2149000000000001</v>
          </cell>
          <cell r="R291">
            <v>2.9177</v>
          </cell>
          <cell r="S291">
            <v>2.8191999999999999</v>
          </cell>
          <cell r="T291">
            <v>2.8732000000000002</v>
          </cell>
          <cell r="U291">
            <v>2.9861</v>
          </cell>
          <cell r="V291">
            <v>3.1427999999999998</v>
          </cell>
        </row>
        <row r="292">
          <cell r="B292">
            <v>42632</v>
          </cell>
          <cell r="C292">
            <v>8.2299999999999998E-2</v>
          </cell>
          <cell r="D292">
            <v>2.24E-2</v>
          </cell>
          <cell r="E292">
            <v>-7.2099999999999997E-2</v>
          </cell>
          <cell r="F292">
            <v>-8.0299999999999996E-2</v>
          </cell>
          <cell r="G292">
            <v>-5.5399999999999998E-2</v>
          </cell>
          <cell r="H292">
            <v>-4.58E-2</v>
          </cell>
          <cell r="I292">
            <v>-4.6300000000000001E-2</v>
          </cell>
          <cell r="O292">
            <v>42632</v>
          </cell>
          <cell r="P292">
            <v>3.1276000000000002</v>
          </cell>
          <cell r="Q292">
            <v>3.1815000000000002</v>
          </cell>
          <cell r="R292">
            <v>2.9178000000000002</v>
          </cell>
          <cell r="S292">
            <v>2.8262999999999998</v>
          </cell>
          <cell r="T292">
            <v>2.8792</v>
          </cell>
          <cell r="U292">
            <v>2.984</v>
          </cell>
          <cell r="V292">
            <v>3.1355</v>
          </cell>
        </row>
        <row r="293">
          <cell r="B293">
            <v>42631</v>
          </cell>
          <cell r="C293">
            <v>8.7499999999999994E-2</v>
          </cell>
          <cell r="D293">
            <v>1.83E-2</v>
          </cell>
          <cell r="E293">
            <v>-7.4800000000000005E-2</v>
          </cell>
          <cell r="F293">
            <v>-7.7899999999999997E-2</v>
          </cell>
          <cell r="G293">
            <v>-5.7500000000000002E-2</v>
          </cell>
          <cell r="H293">
            <v>-4.7899999999999998E-2</v>
          </cell>
          <cell r="I293">
            <v>-4.8399999999999999E-2</v>
          </cell>
          <cell r="O293">
            <v>42631</v>
          </cell>
          <cell r="P293">
            <v>3.1475</v>
          </cell>
          <cell r="Q293">
            <v>3.1755</v>
          </cell>
          <cell r="R293">
            <v>2.9066999999999998</v>
          </cell>
          <cell r="S293">
            <v>2.8239999999999998</v>
          </cell>
          <cell r="T293">
            <v>2.8826000000000001</v>
          </cell>
          <cell r="U293">
            <v>2.9944999999999999</v>
          </cell>
          <cell r="V293">
            <v>3.1547000000000001</v>
          </cell>
        </row>
        <row r="294">
          <cell r="B294">
            <v>42630</v>
          </cell>
          <cell r="C294">
            <v>8.7499999999999994E-2</v>
          </cell>
          <cell r="D294">
            <v>1.83E-2</v>
          </cell>
          <cell r="E294">
            <v>-7.4800000000000005E-2</v>
          </cell>
          <cell r="F294">
            <v>-7.7899999999999997E-2</v>
          </cell>
          <cell r="G294">
            <v>-5.7500000000000002E-2</v>
          </cell>
          <cell r="H294">
            <v>-4.7899999999999998E-2</v>
          </cell>
          <cell r="I294">
            <v>-4.8399999999999999E-2</v>
          </cell>
          <cell r="O294">
            <v>42630</v>
          </cell>
          <cell r="P294">
            <v>3.1475</v>
          </cell>
          <cell r="Q294">
            <v>3.1755</v>
          </cell>
          <cell r="R294">
            <v>2.9066999999999998</v>
          </cell>
          <cell r="S294">
            <v>2.8239999999999998</v>
          </cell>
          <cell r="T294">
            <v>2.8826000000000001</v>
          </cell>
          <cell r="U294">
            <v>2.9944999999999999</v>
          </cell>
          <cell r="V294">
            <v>3.1547000000000001</v>
          </cell>
        </row>
        <row r="295">
          <cell r="B295">
            <v>42629</v>
          </cell>
          <cell r="C295">
            <v>8.7499999999999994E-2</v>
          </cell>
          <cell r="D295">
            <v>1.83E-2</v>
          </cell>
          <cell r="E295">
            <v>-7.4800000000000005E-2</v>
          </cell>
          <cell r="F295">
            <v>-7.7899999999999997E-2</v>
          </cell>
          <cell r="G295">
            <v>-5.7500000000000002E-2</v>
          </cell>
          <cell r="H295">
            <v>-4.7899999999999998E-2</v>
          </cell>
          <cell r="I295">
            <v>-4.8399999999999999E-2</v>
          </cell>
          <cell r="O295">
            <v>42629</v>
          </cell>
          <cell r="P295">
            <v>3.1475</v>
          </cell>
          <cell r="Q295">
            <v>3.1755</v>
          </cell>
          <cell r="R295">
            <v>2.9066999999999998</v>
          </cell>
          <cell r="S295">
            <v>2.8239999999999998</v>
          </cell>
          <cell r="T295">
            <v>2.8826000000000001</v>
          </cell>
          <cell r="U295">
            <v>2.9944999999999999</v>
          </cell>
          <cell r="V295">
            <v>3.1547000000000001</v>
          </cell>
        </row>
        <row r="296">
          <cell r="B296">
            <v>42628</v>
          </cell>
          <cell r="C296">
            <v>0.1033</v>
          </cell>
          <cell r="D296">
            <v>1.61E-2</v>
          </cell>
          <cell r="E296">
            <v>-7.17E-2</v>
          </cell>
          <cell r="F296">
            <v>-7.4200000000000002E-2</v>
          </cell>
          <cell r="G296">
            <v>-5.3900000000000003E-2</v>
          </cell>
          <cell r="H296">
            <v>-4.4299999999999999E-2</v>
          </cell>
          <cell r="I296">
            <v>-4.48E-2</v>
          </cell>
          <cell r="O296">
            <v>42628</v>
          </cell>
          <cell r="P296">
            <v>3.1433</v>
          </cell>
          <cell r="Q296">
            <v>3.1566000000000001</v>
          </cell>
          <cell r="R296">
            <v>2.9016000000000002</v>
          </cell>
          <cell r="S296">
            <v>2.8327</v>
          </cell>
          <cell r="T296">
            <v>2.8978999999999999</v>
          </cell>
          <cell r="U296">
            <v>3.0125000000000002</v>
          </cell>
          <cell r="V296">
            <v>3.1819999999999999</v>
          </cell>
        </row>
        <row r="297">
          <cell r="B297">
            <v>42627</v>
          </cell>
          <cell r="C297">
            <v>0.1032</v>
          </cell>
          <cell r="D297">
            <v>1.66E-2</v>
          </cell>
          <cell r="E297">
            <v>-7.0599999999999996E-2</v>
          </cell>
          <cell r="F297">
            <v>-6.8900000000000003E-2</v>
          </cell>
          <cell r="G297">
            <v>-4.82E-2</v>
          </cell>
          <cell r="H297">
            <v>-4.1200000000000001E-2</v>
          </cell>
          <cell r="I297">
            <v>-4.1700000000000001E-2</v>
          </cell>
          <cell r="O297">
            <v>42627</v>
          </cell>
          <cell r="P297">
            <v>3.1135000000000002</v>
          </cell>
          <cell r="Q297">
            <v>3.1434000000000002</v>
          </cell>
          <cell r="R297">
            <v>2.8961000000000001</v>
          </cell>
          <cell r="S297">
            <v>2.8456000000000001</v>
          </cell>
          <cell r="T297">
            <v>2.9117999999999999</v>
          </cell>
          <cell r="U297">
            <v>3.0234000000000001</v>
          </cell>
          <cell r="V297">
            <v>3.1880999999999999</v>
          </cell>
        </row>
        <row r="298">
          <cell r="B298">
            <v>42626</v>
          </cell>
          <cell r="C298">
            <v>0.1041</v>
          </cell>
          <cell r="D298">
            <v>1.7299999999999999E-2</v>
          </cell>
          <cell r="E298">
            <v>-6.9699999999999998E-2</v>
          </cell>
          <cell r="F298">
            <v>-6.6500000000000004E-2</v>
          </cell>
          <cell r="G298">
            <v>-4.6899999999999997E-2</v>
          </cell>
          <cell r="H298">
            <v>-4.0599999999999997E-2</v>
          </cell>
          <cell r="I298">
            <v>-4.1099999999999998E-2</v>
          </cell>
          <cell r="O298">
            <v>42626</v>
          </cell>
          <cell r="P298">
            <v>3.1288</v>
          </cell>
          <cell r="Q298">
            <v>3.1444000000000001</v>
          </cell>
          <cell r="R298">
            <v>2.9014000000000002</v>
          </cell>
          <cell r="S298">
            <v>2.8466999999999998</v>
          </cell>
          <cell r="T298">
            <v>2.9087000000000001</v>
          </cell>
          <cell r="U298">
            <v>3.0190999999999999</v>
          </cell>
          <cell r="V298">
            <v>3.1717</v>
          </cell>
        </row>
        <row r="299">
          <cell r="B299">
            <v>42625</v>
          </cell>
          <cell r="C299">
            <v>0.1045</v>
          </cell>
          <cell r="D299">
            <v>1.7299999999999999E-2</v>
          </cell>
          <cell r="E299">
            <v>-6.9699999999999998E-2</v>
          </cell>
          <cell r="F299">
            <v>-6.6500000000000004E-2</v>
          </cell>
          <cell r="G299">
            <v>-4.6899999999999997E-2</v>
          </cell>
          <cell r="H299">
            <v>-4.0599999999999997E-2</v>
          </cell>
          <cell r="I299">
            <v>-4.1099999999999998E-2</v>
          </cell>
          <cell r="O299">
            <v>42625</v>
          </cell>
          <cell r="P299">
            <v>3.1312000000000002</v>
          </cell>
          <cell r="Q299">
            <v>3.1375999999999999</v>
          </cell>
          <cell r="R299">
            <v>2.8978999999999999</v>
          </cell>
          <cell r="S299">
            <v>2.8532999999999999</v>
          </cell>
          <cell r="T299">
            <v>2.9230999999999998</v>
          </cell>
          <cell r="U299">
            <v>3.0316999999999998</v>
          </cell>
          <cell r="V299">
            <v>3.1930000000000001</v>
          </cell>
        </row>
        <row r="300">
          <cell r="B300">
            <v>42624</v>
          </cell>
          <cell r="C300">
            <v>0.1016</v>
          </cell>
          <cell r="D300">
            <v>1.6299999999999999E-2</v>
          </cell>
          <cell r="E300">
            <v>-6.9699999999999998E-2</v>
          </cell>
          <cell r="F300">
            <v>-6.6400000000000001E-2</v>
          </cell>
          <cell r="G300">
            <v>-4.6699999999999998E-2</v>
          </cell>
          <cell r="H300">
            <v>-4.0399999999999998E-2</v>
          </cell>
          <cell r="I300">
            <v>-4.0899999999999999E-2</v>
          </cell>
          <cell r="O300">
            <v>42624</v>
          </cell>
          <cell r="P300">
            <v>3.0369000000000002</v>
          </cell>
          <cell r="Q300">
            <v>3.1053999999999999</v>
          </cell>
          <cell r="R300">
            <v>2.8942999999999999</v>
          </cell>
          <cell r="S300">
            <v>2.8519000000000001</v>
          </cell>
          <cell r="T300">
            <v>2.9213</v>
          </cell>
          <cell r="U300">
            <v>3.0299</v>
          </cell>
          <cell r="V300">
            <v>3.1911999999999998</v>
          </cell>
        </row>
        <row r="301">
          <cell r="B301">
            <v>42623</v>
          </cell>
          <cell r="C301">
            <v>0.1016</v>
          </cell>
          <cell r="D301">
            <v>1.6299999999999999E-2</v>
          </cell>
          <cell r="E301">
            <v>-6.9699999999999998E-2</v>
          </cell>
          <cell r="F301">
            <v>-6.6400000000000001E-2</v>
          </cell>
          <cell r="G301">
            <v>-4.6699999999999998E-2</v>
          </cell>
          <cell r="H301">
            <v>-4.0399999999999998E-2</v>
          </cell>
          <cell r="I301">
            <v>-4.0899999999999999E-2</v>
          </cell>
          <cell r="O301">
            <v>42623</v>
          </cell>
          <cell r="P301">
            <v>3.0369000000000002</v>
          </cell>
          <cell r="Q301">
            <v>3.1053999999999999</v>
          </cell>
          <cell r="R301">
            <v>2.8942999999999999</v>
          </cell>
          <cell r="S301">
            <v>2.8519000000000001</v>
          </cell>
          <cell r="T301">
            <v>2.9213</v>
          </cell>
          <cell r="U301">
            <v>3.0299</v>
          </cell>
          <cell r="V301">
            <v>3.1911999999999998</v>
          </cell>
        </row>
        <row r="302">
          <cell r="B302">
            <v>42622</v>
          </cell>
          <cell r="C302">
            <v>0.1016</v>
          </cell>
          <cell r="D302">
            <v>1.6299999999999999E-2</v>
          </cell>
          <cell r="E302">
            <v>-6.9699999999999998E-2</v>
          </cell>
          <cell r="F302">
            <v>-6.6400000000000001E-2</v>
          </cell>
          <cell r="G302">
            <v>-4.6699999999999998E-2</v>
          </cell>
          <cell r="H302">
            <v>-4.0399999999999998E-2</v>
          </cell>
          <cell r="I302">
            <v>-4.0899999999999999E-2</v>
          </cell>
          <cell r="O302">
            <v>42622</v>
          </cell>
          <cell r="P302">
            <v>3.0369000000000002</v>
          </cell>
          <cell r="Q302">
            <v>3.1053999999999999</v>
          </cell>
          <cell r="R302">
            <v>2.8942999999999999</v>
          </cell>
          <cell r="S302">
            <v>2.8519000000000001</v>
          </cell>
          <cell r="T302">
            <v>2.9213</v>
          </cell>
          <cell r="U302">
            <v>3.0299</v>
          </cell>
          <cell r="V302">
            <v>3.1911999999999998</v>
          </cell>
        </row>
        <row r="303">
          <cell r="B303">
            <v>42621</v>
          </cell>
          <cell r="C303">
            <v>9.5200000000000007E-2</v>
          </cell>
          <cell r="D303">
            <v>2.2700000000000001E-2</v>
          </cell>
          <cell r="E303">
            <v>-5.4100000000000002E-2</v>
          </cell>
          <cell r="F303">
            <v>-4.99E-2</v>
          </cell>
          <cell r="G303">
            <v>-3.1800000000000002E-2</v>
          </cell>
          <cell r="H303">
            <v>-2.3900000000000001E-2</v>
          </cell>
          <cell r="I303">
            <v>-2.4400000000000002E-2</v>
          </cell>
          <cell r="O303">
            <v>42621</v>
          </cell>
          <cell r="P303">
            <v>3.0508999999999999</v>
          </cell>
          <cell r="Q303">
            <v>3.117</v>
          </cell>
          <cell r="R303">
            <v>2.9182000000000001</v>
          </cell>
          <cell r="S303">
            <v>2.8871000000000002</v>
          </cell>
          <cell r="T303">
            <v>2.9550000000000001</v>
          </cell>
          <cell r="U303">
            <v>3.0750000000000002</v>
          </cell>
          <cell r="V303">
            <v>3.2357999999999998</v>
          </cell>
        </row>
        <row r="304">
          <cell r="B304">
            <v>42620</v>
          </cell>
          <cell r="C304">
            <v>8.5900000000000004E-2</v>
          </cell>
          <cell r="D304">
            <v>2.1700000000000001E-2</v>
          </cell>
          <cell r="E304">
            <v>-5.3100000000000001E-2</v>
          </cell>
          <cell r="F304">
            <v>-4.7E-2</v>
          </cell>
          <cell r="G304">
            <v>-2.7799999999999998E-2</v>
          </cell>
          <cell r="H304">
            <v>-0.02</v>
          </cell>
          <cell r="I304">
            <v>-2.0500000000000001E-2</v>
          </cell>
          <cell r="O304">
            <v>42620</v>
          </cell>
          <cell r="P304">
            <v>2.9302000000000001</v>
          </cell>
          <cell r="Q304">
            <v>3.0630000000000002</v>
          </cell>
          <cell r="R304">
            <v>2.8877000000000002</v>
          </cell>
          <cell r="S304">
            <v>2.8715999999999999</v>
          </cell>
          <cell r="T304">
            <v>2.9489000000000001</v>
          </cell>
          <cell r="U304">
            <v>3.0722</v>
          </cell>
          <cell r="V304">
            <v>3.2406000000000001</v>
          </cell>
        </row>
        <row r="305">
          <cell r="B305">
            <v>42619</v>
          </cell>
          <cell r="C305">
            <v>8.8400000000000006E-2</v>
          </cell>
          <cell r="D305">
            <v>1.55E-2</v>
          </cell>
          <cell r="E305">
            <v>-5.6399999999999999E-2</v>
          </cell>
          <cell r="F305">
            <v>-4.9799999999999997E-2</v>
          </cell>
          <cell r="G305">
            <v>-3.0599999999999999E-2</v>
          </cell>
          <cell r="H305">
            <v>-2.2800000000000001E-2</v>
          </cell>
          <cell r="I305">
            <v>-2.3300000000000001E-2</v>
          </cell>
          <cell r="O305">
            <v>42619</v>
          </cell>
          <cell r="P305">
            <v>2.9611000000000001</v>
          </cell>
          <cell r="Q305">
            <v>3.069</v>
          </cell>
          <cell r="R305">
            <v>2.8925000000000001</v>
          </cell>
          <cell r="S305">
            <v>2.8774999999999999</v>
          </cell>
          <cell r="T305">
            <v>2.9590000000000001</v>
          </cell>
          <cell r="U305">
            <v>3.0871</v>
          </cell>
          <cell r="V305">
            <v>3.2610000000000001</v>
          </cell>
        </row>
        <row r="306">
          <cell r="B306">
            <v>42618</v>
          </cell>
          <cell r="C306">
            <v>9.3299999999999994E-2</v>
          </cell>
          <cell r="D306">
            <v>2.4799999999999999E-2</v>
          </cell>
          <cell r="E306">
            <v>-5.1200000000000002E-2</v>
          </cell>
          <cell r="F306">
            <v>-4.0599999999999997E-2</v>
          </cell>
          <cell r="G306">
            <v>-2.1999999999999999E-2</v>
          </cell>
          <cell r="H306">
            <v>-1.4200000000000001E-2</v>
          </cell>
          <cell r="I306">
            <v>-1.47E-2</v>
          </cell>
          <cell r="O306">
            <v>42618</v>
          </cell>
          <cell r="P306">
            <v>3.0236000000000001</v>
          </cell>
          <cell r="Q306">
            <v>3.0985999999999998</v>
          </cell>
          <cell r="R306">
            <v>2.9030999999999998</v>
          </cell>
          <cell r="S306">
            <v>2.8906999999999998</v>
          </cell>
          <cell r="T306">
            <v>2.9748000000000001</v>
          </cell>
          <cell r="U306">
            <v>3.0977000000000001</v>
          </cell>
          <cell r="V306">
            <v>3.2690999999999999</v>
          </cell>
        </row>
        <row r="307">
          <cell r="B307">
            <v>42617</v>
          </cell>
          <cell r="C307">
            <v>9.3299999999999994E-2</v>
          </cell>
          <cell r="D307">
            <v>2.4799999999999999E-2</v>
          </cell>
          <cell r="E307">
            <v>-5.1200000000000002E-2</v>
          </cell>
          <cell r="F307">
            <v>-4.0599999999999997E-2</v>
          </cell>
          <cell r="G307">
            <v>-2.1999999999999999E-2</v>
          </cell>
          <cell r="H307">
            <v>-1.4200000000000001E-2</v>
          </cell>
          <cell r="I307">
            <v>-1.47E-2</v>
          </cell>
          <cell r="O307">
            <v>42617</v>
          </cell>
          <cell r="P307">
            <v>3.0236000000000001</v>
          </cell>
          <cell r="Q307">
            <v>3.0985999999999998</v>
          </cell>
          <cell r="R307">
            <v>2.9030999999999998</v>
          </cell>
          <cell r="S307">
            <v>2.8906999999999998</v>
          </cell>
          <cell r="T307">
            <v>2.9748000000000001</v>
          </cell>
          <cell r="U307">
            <v>3.0977000000000001</v>
          </cell>
          <cell r="V307">
            <v>3.2690999999999999</v>
          </cell>
        </row>
        <row r="308">
          <cell r="B308">
            <v>42616</v>
          </cell>
          <cell r="C308">
            <v>9.3299999999999994E-2</v>
          </cell>
          <cell r="D308">
            <v>2.4799999999999999E-2</v>
          </cell>
          <cell r="E308">
            <v>-5.1200000000000002E-2</v>
          </cell>
          <cell r="F308">
            <v>-4.0599999999999997E-2</v>
          </cell>
          <cell r="G308">
            <v>-2.1999999999999999E-2</v>
          </cell>
          <cell r="H308">
            <v>-1.4200000000000001E-2</v>
          </cell>
          <cell r="I308">
            <v>-1.47E-2</v>
          </cell>
          <cell r="O308">
            <v>42616</v>
          </cell>
          <cell r="P308">
            <v>3.0236000000000001</v>
          </cell>
          <cell r="Q308">
            <v>3.0985999999999998</v>
          </cell>
          <cell r="R308">
            <v>2.9030999999999998</v>
          </cell>
          <cell r="S308">
            <v>2.8906999999999998</v>
          </cell>
          <cell r="T308">
            <v>2.9748000000000001</v>
          </cell>
          <cell r="U308">
            <v>3.0977000000000001</v>
          </cell>
          <cell r="V308">
            <v>3.2690999999999999</v>
          </cell>
        </row>
        <row r="309">
          <cell r="B309">
            <v>42615</v>
          </cell>
          <cell r="C309">
            <v>9.3299999999999994E-2</v>
          </cell>
          <cell r="D309">
            <v>2.4799999999999999E-2</v>
          </cell>
          <cell r="E309">
            <v>-5.1200000000000002E-2</v>
          </cell>
          <cell r="F309">
            <v>-4.0599999999999997E-2</v>
          </cell>
          <cell r="G309">
            <v>-2.1999999999999999E-2</v>
          </cell>
          <cell r="H309">
            <v>-1.4200000000000001E-2</v>
          </cell>
          <cell r="I309">
            <v>-1.47E-2</v>
          </cell>
          <cell r="O309">
            <v>42615</v>
          </cell>
          <cell r="P309">
            <v>3.0236000000000001</v>
          </cell>
          <cell r="Q309">
            <v>3.0985999999999998</v>
          </cell>
          <cell r="R309">
            <v>2.9030999999999998</v>
          </cell>
          <cell r="S309">
            <v>2.8906999999999998</v>
          </cell>
          <cell r="T309">
            <v>2.9748000000000001</v>
          </cell>
          <cell r="U309">
            <v>3.0977000000000001</v>
          </cell>
          <cell r="V309">
            <v>3.2690999999999999</v>
          </cell>
        </row>
        <row r="310">
          <cell r="B310">
            <v>42614</v>
          </cell>
          <cell r="C310">
            <v>0.1026</v>
          </cell>
          <cell r="D310">
            <v>2.2800000000000001E-2</v>
          </cell>
          <cell r="E310">
            <v>-5.3600000000000002E-2</v>
          </cell>
          <cell r="F310">
            <v>-4.9700000000000001E-2</v>
          </cell>
          <cell r="G310">
            <v>-2.9600000000000001E-2</v>
          </cell>
          <cell r="H310">
            <v>-2.18E-2</v>
          </cell>
          <cell r="I310">
            <v>-2.23E-2</v>
          </cell>
          <cell r="O310">
            <v>42614</v>
          </cell>
          <cell r="P310">
            <v>3.0402999999999998</v>
          </cell>
          <cell r="Q310">
            <v>3.1040999999999999</v>
          </cell>
          <cell r="R310">
            <v>2.9091</v>
          </cell>
          <cell r="S310">
            <v>2.8883000000000001</v>
          </cell>
          <cell r="T310">
            <v>2.9712000000000001</v>
          </cell>
          <cell r="U310">
            <v>3.0973999999999999</v>
          </cell>
          <cell r="V310">
            <v>3.2719999999999998</v>
          </cell>
        </row>
        <row r="311">
          <cell r="B311">
            <v>42613</v>
          </cell>
          <cell r="C311">
            <v>9.5500000000000002E-2</v>
          </cell>
          <cell r="D311">
            <v>2.0199999999999999E-2</v>
          </cell>
          <cell r="E311">
            <v>-5.33E-2</v>
          </cell>
          <cell r="F311">
            <v>-4.0500000000000001E-2</v>
          </cell>
          <cell r="G311">
            <v>-2.0299999999999999E-2</v>
          </cell>
          <cell r="H311">
            <v>-1.26E-2</v>
          </cell>
          <cell r="I311">
            <v>-1.3100000000000001E-2</v>
          </cell>
          <cell r="O311">
            <v>42613</v>
          </cell>
          <cell r="P311">
            <v>3.1265000000000001</v>
          </cell>
          <cell r="Q311">
            <v>3.1476999999999999</v>
          </cell>
          <cell r="R311">
            <v>2.9384000000000001</v>
          </cell>
          <cell r="S311">
            <v>2.9312</v>
          </cell>
          <cell r="T311">
            <v>3.0173000000000001</v>
          </cell>
          <cell r="U311">
            <v>3.1436000000000002</v>
          </cell>
          <cell r="V311">
            <v>3.3134999999999999</v>
          </cell>
        </row>
        <row r="312">
          <cell r="B312">
            <v>42612</v>
          </cell>
          <cell r="C312">
            <v>9.0700000000000003E-2</v>
          </cell>
          <cell r="D312">
            <v>1.24E-2</v>
          </cell>
          <cell r="E312">
            <v>-5.6899999999999999E-2</v>
          </cell>
          <cell r="F312">
            <v>-3.9399999999999998E-2</v>
          </cell>
          <cell r="G312">
            <v>-2.1899999999999999E-2</v>
          </cell>
          <cell r="H312">
            <v>-1.38E-2</v>
          </cell>
          <cell r="I312">
            <v>-1.43E-2</v>
          </cell>
          <cell r="O312">
            <v>42612</v>
          </cell>
          <cell r="P312">
            <v>3.0684</v>
          </cell>
          <cell r="Q312">
            <v>3.1101000000000001</v>
          </cell>
          <cell r="R312">
            <v>2.9182000000000001</v>
          </cell>
          <cell r="S312">
            <v>2.9136000000000002</v>
          </cell>
          <cell r="T312">
            <v>2.9942000000000002</v>
          </cell>
          <cell r="U312">
            <v>3.1204000000000001</v>
          </cell>
          <cell r="V312">
            <v>3.2930000000000001</v>
          </cell>
        </row>
        <row r="313">
          <cell r="B313">
            <v>42611</v>
          </cell>
          <cell r="C313">
            <v>5.8000000000000003E-2</v>
          </cell>
          <cell r="D313">
            <v>1.1900000000000001E-2</v>
          </cell>
          <cell r="E313">
            <v>-5.7299999999999997E-2</v>
          </cell>
          <cell r="F313">
            <v>-3.9800000000000002E-2</v>
          </cell>
          <cell r="G313">
            <v>-2.3E-2</v>
          </cell>
          <cell r="H313">
            <v>-1.4200000000000001E-2</v>
          </cell>
          <cell r="I313">
            <v>-1.47E-2</v>
          </cell>
          <cell r="O313">
            <v>42611</v>
          </cell>
          <cell r="P313">
            <v>3.0514999999999999</v>
          </cell>
          <cell r="Q313">
            <v>3.14</v>
          </cell>
          <cell r="R313">
            <v>2.9238</v>
          </cell>
          <cell r="S313">
            <v>2.9152999999999998</v>
          </cell>
          <cell r="T313">
            <v>2.9977999999999998</v>
          </cell>
          <cell r="U313">
            <v>3.1254</v>
          </cell>
          <cell r="V313">
            <v>3.3001999999999998</v>
          </cell>
        </row>
        <row r="314">
          <cell r="B314">
            <v>42610</v>
          </cell>
          <cell r="C314">
            <v>5.7000000000000002E-2</v>
          </cell>
          <cell r="D314">
            <v>0.01</v>
          </cell>
          <cell r="E314">
            <v>-5.8900000000000001E-2</v>
          </cell>
          <cell r="F314">
            <v>-4.0099999999999997E-2</v>
          </cell>
          <cell r="G314">
            <v>-2.3300000000000001E-2</v>
          </cell>
          <cell r="H314">
            <v>-1.4500000000000001E-2</v>
          </cell>
          <cell r="I314">
            <v>-1.49E-2</v>
          </cell>
          <cell r="O314">
            <v>42610</v>
          </cell>
          <cell r="P314">
            <v>3.0674999999999999</v>
          </cell>
          <cell r="Q314">
            <v>3.1337000000000002</v>
          </cell>
          <cell r="R314">
            <v>2.915</v>
          </cell>
          <cell r="S314">
            <v>2.9137</v>
          </cell>
          <cell r="T314">
            <v>3.0005000000000002</v>
          </cell>
          <cell r="U314">
            <v>3.1341999999999999</v>
          </cell>
          <cell r="V314">
            <v>3.3144</v>
          </cell>
        </row>
        <row r="315">
          <cell r="B315">
            <v>42609</v>
          </cell>
          <cell r="C315">
            <v>5.7000000000000002E-2</v>
          </cell>
          <cell r="D315">
            <v>0.01</v>
          </cell>
          <cell r="E315">
            <v>-5.8900000000000001E-2</v>
          </cell>
          <cell r="F315">
            <v>-4.0099999999999997E-2</v>
          </cell>
          <cell r="G315">
            <v>-2.3300000000000001E-2</v>
          </cell>
          <cell r="H315">
            <v>-1.4500000000000001E-2</v>
          </cell>
          <cell r="I315">
            <v>-1.49E-2</v>
          </cell>
          <cell r="O315">
            <v>42609</v>
          </cell>
          <cell r="P315">
            <v>3.0674999999999999</v>
          </cell>
          <cell r="Q315">
            <v>3.1337000000000002</v>
          </cell>
          <cell r="R315">
            <v>2.915</v>
          </cell>
          <cell r="S315">
            <v>2.9137</v>
          </cell>
          <cell r="T315">
            <v>3.0005000000000002</v>
          </cell>
          <cell r="U315">
            <v>3.1341999999999999</v>
          </cell>
          <cell r="V315">
            <v>3.3144</v>
          </cell>
        </row>
        <row r="316">
          <cell r="B316">
            <v>42608</v>
          </cell>
          <cell r="C316">
            <v>5.7000000000000002E-2</v>
          </cell>
          <cell r="D316">
            <v>0.01</v>
          </cell>
          <cell r="E316">
            <v>-5.8900000000000001E-2</v>
          </cell>
          <cell r="F316">
            <v>-4.0099999999999997E-2</v>
          </cell>
          <cell r="G316">
            <v>-2.3300000000000001E-2</v>
          </cell>
          <cell r="H316">
            <v>-1.4500000000000001E-2</v>
          </cell>
          <cell r="I316">
            <v>-1.49E-2</v>
          </cell>
          <cell r="O316">
            <v>42608</v>
          </cell>
          <cell r="P316">
            <v>3.0674999999999999</v>
          </cell>
          <cell r="Q316">
            <v>3.1337000000000002</v>
          </cell>
          <cell r="R316">
            <v>2.915</v>
          </cell>
          <cell r="S316">
            <v>2.9137</v>
          </cell>
          <cell r="T316">
            <v>3.0005000000000002</v>
          </cell>
          <cell r="U316">
            <v>3.1341999999999999</v>
          </cell>
          <cell r="V316">
            <v>3.3144</v>
          </cell>
        </row>
        <row r="317">
          <cell r="B317">
            <v>42607</v>
          </cell>
          <cell r="C317">
            <v>5.5199999999999999E-2</v>
          </cell>
          <cell r="D317">
            <v>9.9000000000000008E-3</v>
          </cell>
          <cell r="E317">
            <v>-5.7700000000000001E-2</v>
          </cell>
          <cell r="F317">
            <v>-3.2500000000000001E-2</v>
          </cell>
          <cell r="G317">
            <v>-1.0800000000000001E-2</v>
          </cell>
          <cell r="H317">
            <v>-2E-3</v>
          </cell>
          <cell r="I317">
            <v>-2.5000000000000001E-3</v>
          </cell>
          <cell r="O317">
            <v>42607</v>
          </cell>
          <cell r="P317">
            <v>3.0434999999999999</v>
          </cell>
          <cell r="Q317">
            <v>3.1227</v>
          </cell>
          <cell r="R317">
            <v>2.9218999999999999</v>
          </cell>
          <cell r="S317">
            <v>2.9319000000000002</v>
          </cell>
          <cell r="T317">
            <v>3.0318000000000001</v>
          </cell>
          <cell r="U317">
            <v>3.173</v>
          </cell>
          <cell r="V317">
            <v>3.3548</v>
          </cell>
        </row>
        <row r="318">
          <cell r="B318">
            <v>42606</v>
          </cell>
          <cell r="C318">
            <v>5.4300000000000001E-2</v>
          </cell>
          <cell r="D318">
            <v>1.11E-2</v>
          </cell>
          <cell r="E318">
            <v>-5.62E-2</v>
          </cell>
          <cell r="F318">
            <v>-3.0800000000000001E-2</v>
          </cell>
          <cell r="G318">
            <v>-3.3E-3</v>
          </cell>
          <cell r="H318">
            <v>5.4999999999999997E-3</v>
          </cell>
          <cell r="I318">
            <v>5.0000000000000001E-3</v>
          </cell>
          <cell r="O318">
            <v>42606</v>
          </cell>
          <cell r="P318">
            <v>2.9973000000000001</v>
          </cell>
          <cell r="Q318">
            <v>3.1113</v>
          </cell>
          <cell r="R318">
            <v>2.9298999999999999</v>
          </cell>
          <cell r="S318">
            <v>2.9485000000000001</v>
          </cell>
          <cell r="T318">
            <v>3.0655000000000001</v>
          </cell>
          <cell r="U318">
            <v>3.2198000000000002</v>
          </cell>
          <cell r="V318">
            <v>3.4121999999999999</v>
          </cell>
        </row>
        <row r="319">
          <cell r="B319">
            <v>42605</v>
          </cell>
          <cell r="C319">
            <v>6.0499999999999998E-2</v>
          </cell>
          <cell r="D319">
            <v>1.26E-2</v>
          </cell>
          <cell r="E319">
            <v>-5.3199999999999997E-2</v>
          </cell>
          <cell r="F319">
            <v>-2.9700000000000001E-2</v>
          </cell>
          <cell r="G319">
            <v>-2.2000000000000001E-3</v>
          </cell>
          <cell r="H319">
            <v>6.7000000000000002E-3</v>
          </cell>
          <cell r="I319">
            <v>6.1999999999999998E-3</v>
          </cell>
          <cell r="O319">
            <v>42605</v>
          </cell>
          <cell r="P319">
            <v>2.9622999999999999</v>
          </cell>
          <cell r="Q319">
            <v>3.0710999999999999</v>
          </cell>
          <cell r="R319">
            <v>2.9106000000000001</v>
          </cell>
          <cell r="S319">
            <v>2.9239000000000002</v>
          </cell>
          <cell r="T319">
            <v>3.0425</v>
          </cell>
          <cell r="U319">
            <v>3.1970000000000001</v>
          </cell>
          <cell r="V319">
            <v>3.3894000000000002</v>
          </cell>
        </row>
        <row r="320">
          <cell r="B320">
            <v>42604</v>
          </cell>
          <cell r="C320">
            <v>5.96E-2</v>
          </cell>
          <cell r="D320">
            <v>1.09E-2</v>
          </cell>
          <cell r="E320">
            <v>-5.3600000000000002E-2</v>
          </cell>
          <cell r="F320">
            <v>-0.03</v>
          </cell>
          <cell r="G320">
            <v>-2E-3</v>
          </cell>
          <cell r="H320">
            <v>6.8999999999999999E-3</v>
          </cell>
          <cell r="I320">
            <v>6.4000000000000003E-3</v>
          </cell>
          <cell r="O320">
            <v>42604</v>
          </cell>
          <cell r="P320">
            <v>2.8755999999999999</v>
          </cell>
          <cell r="Q320">
            <v>3.0261999999999998</v>
          </cell>
          <cell r="R320">
            <v>2.8919000000000001</v>
          </cell>
          <cell r="S320">
            <v>2.9178000000000002</v>
          </cell>
          <cell r="T320">
            <v>3.0274999999999999</v>
          </cell>
          <cell r="U320">
            <v>3.1764000000000001</v>
          </cell>
          <cell r="V320">
            <v>3.3666</v>
          </cell>
        </row>
        <row r="321">
          <cell r="B321">
            <v>42603</v>
          </cell>
          <cell r="C321">
            <v>5.9499999999999997E-2</v>
          </cell>
          <cell r="D321">
            <v>1.1299999999999999E-2</v>
          </cell>
          <cell r="E321">
            <v>-5.2400000000000002E-2</v>
          </cell>
          <cell r="F321">
            <v>-2.7400000000000001E-2</v>
          </cell>
          <cell r="G321">
            <v>-1E-4</v>
          </cell>
          <cell r="H321">
            <v>8.8000000000000005E-3</v>
          </cell>
          <cell r="I321">
            <v>8.3000000000000001E-3</v>
          </cell>
          <cell r="O321">
            <v>42603</v>
          </cell>
          <cell r="P321">
            <v>2.8109999999999999</v>
          </cell>
          <cell r="Q321">
            <v>3.0230999999999999</v>
          </cell>
          <cell r="R321">
            <v>2.8934000000000002</v>
          </cell>
          <cell r="S321">
            <v>2.9224000000000001</v>
          </cell>
          <cell r="T321">
            <v>3.0356999999999998</v>
          </cell>
          <cell r="U321">
            <v>3.1848999999999998</v>
          </cell>
          <cell r="V321">
            <v>3.3685</v>
          </cell>
        </row>
        <row r="322">
          <cell r="B322">
            <v>42602</v>
          </cell>
          <cell r="C322">
            <v>5.9499999999999997E-2</v>
          </cell>
          <cell r="D322">
            <v>1.1299999999999999E-2</v>
          </cell>
          <cell r="E322">
            <v>-5.2400000000000002E-2</v>
          </cell>
          <cell r="F322">
            <v>-2.7400000000000001E-2</v>
          </cell>
          <cell r="G322">
            <v>-1E-4</v>
          </cell>
          <cell r="H322">
            <v>8.8000000000000005E-3</v>
          </cell>
          <cell r="I322">
            <v>8.3000000000000001E-3</v>
          </cell>
          <cell r="O322">
            <v>42602</v>
          </cell>
          <cell r="P322">
            <v>2.8109999999999999</v>
          </cell>
          <cell r="Q322">
            <v>3.0230999999999999</v>
          </cell>
          <cell r="R322">
            <v>2.8934000000000002</v>
          </cell>
          <cell r="S322">
            <v>2.9224000000000001</v>
          </cell>
          <cell r="T322">
            <v>3.0356999999999998</v>
          </cell>
          <cell r="U322">
            <v>3.1848999999999998</v>
          </cell>
          <cell r="V322">
            <v>3.3685</v>
          </cell>
        </row>
        <row r="323">
          <cell r="B323">
            <v>42601</v>
          </cell>
          <cell r="C323">
            <v>5.9499999999999997E-2</v>
          </cell>
          <cell r="D323">
            <v>1.1299999999999999E-2</v>
          </cell>
          <cell r="E323">
            <v>-5.2400000000000002E-2</v>
          </cell>
          <cell r="F323">
            <v>-2.7400000000000001E-2</v>
          </cell>
          <cell r="G323">
            <v>-1E-4</v>
          </cell>
          <cell r="H323">
            <v>8.8000000000000005E-3</v>
          </cell>
          <cell r="I323">
            <v>8.3000000000000001E-3</v>
          </cell>
          <cell r="O323">
            <v>42601</v>
          </cell>
          <cell r="P323">
            <v>2.8109999999999999</v>
          </cell>
          <cell r="Q323">
            <v>3.0230999999999999</v>
          </cell>
          <cell r="R323">
            <v>2.8934000000000002</v>
          </cell>
          <cell r="S323">
            <v>2.9224000000000001</v>
          </cell>
          <cell r="T323">
            <v>3.0356999999999998</v>
          </cell>
          <cell r="U323">
            <v>3.1848999999999998</v>
          </cell>
          <cell r="V323">
            <v>3.3685</v>
          </cell>
        </row>
        <row r="324">
          <cell r="B324">
            <v>42600</v>
          </cell>
          <cell r="C324">
            <v>4.19E-2</v>
          </cell>
          <cell r="D324">
            <v>2.0000000000000001E-4</v>
          </cell>
          <cell r="E324">
            <v>-4.9200000000000001E-2</v>
          </cell>
          <cell r="F324">
            <v>-2.06E-2</v>
          </cell>
          <cell r="G324">
            <v>6.3E-3</v>
          </cell>
          <cell r="H324">
            <v>1.52E-2</v>
          </cell>
          <cell r="I324">
            <v>1.7999999999999999E-2</v>
          </cell>
          <cell r="O324">
            <v>42600</v>
          </cell>
          <cell r="P324">
            <v>2.8841999999999999</v>
          </cell>
          <cell r="Q324">
            <v>3.0605000000000002</v>
          </cell>
          <cell r="R324">
            <v>2.9238</v>
          </cell>
          <cell r="S324">
            <v>2.9525999999999999</v>
          </cell>
          <cell r="T324">
            <v>3.0562999999999998</v>
          </cell>
          <cell r="U324">
            <v>3.1928000000000001</v>
          </cell>
          <cell r="V324">
            <v>3.3706</v>
          </cell>
        </row>
        <row r="325">
          <cell r="B325">
            <v>42599</v>
          </cell>
          <cell r="C325">
            <v>3.9199999999999999E-2</v>
          </cell>
          <cell r="D325">
            <v>-4.0000000000000002E-4</v>
          </cell>
          <cell r="E325">
            <v>-4.9099999999999998E-2</v>
          </cell>
          <cell r="F325">
            <v>-2.1899999999999999E-2</v>
          </cell>
          <cell r="G325">
            <v>5.1000000000000004E-3</v>
          </cell>
          <cell r="H325">
            <v>1.3899999999999999E-2</v>
          </cell>
          <cell r="I325">
            <v>1.35E-2</v>
          </cell>
          <cell r="O325">
            <v>42599</v>
          </cell>
          <cell r="P325">
            <v>2.8374999999999999</v>
          </cell>
          <cell r="Q325">
            <v>3.0474000000000001</v>
          </cell>
          <cell r="R325">
            <v>2.9188999999999998</v>
          </cell>
          <cell r="S325">
            <v>2.9478</v>
          </cell>
          <cell r="T325">
            <v>3.0547</v>
          </cell>
          <cell r="U325">
            <v>3.1941999999999999</v>
          </cell>
          <cell r="V325">
            <v>3.3723000000000001</v>
          </cell>
        </row>
        <row r="326">
          <cell r="B326">
            <v>42598</v>
          </cell>
          <cell r="C326">
            <v>0.04</v>
          </cell>
          <cell r="D326">
            <v>2.5999999999999999E-3</v>
          </cell>
          <cell r="E326">
            <v>-4.6899999999999997E-2</v>
          </cell>
          <cell r="F326">
            <v>-1.9900000000000001E-2</v>
          </cell>
          <cell r="G326">
            <v>7.1000000000000004E-3</v>
          </cell>
          <cell r="H326">
            <v>1.5900000000000001E-2</v>
          </cell>
          <cell r="I326">
            <v>1.55E-2</v>
          </cell>
          <cell r="O326">
            <v>42598</v>
          </cell>
          <cell r="P326">
            <v>2.8397999999999999</v>
          </cell>
          <cell r="Q326">
            <v>3.0604</v>
          </cell>
          <cell r="R326">
            <v>2.9136000000000002</v>
          </cell>
          <cell r="S326">
            <v>2.9409000000000001</v>
          </cell>
          <cell r="T326">
            <v>3.0444</v>
          </cell>
          <cell r="U326">
            <v>3.1722999999999999</v>
          </cell>
          <cell r="V326">
            <v>3.3378999999999999</v>
          </cell>
        </row>
        <row r="327">
          <cell r="B327">
            <v>42597</v>
          </cell>
          <cell r="C327">
            <v>3.8899999999999997E-2</v>
          </cell>
          <cell r="D327">
            <v>1.1999999999999999E-3</v>
          </cell>
          <cell r="E327">
            <v>-4.82E-2</v>
          </cell>
          <cell r="F327">
            <v>-2.0799999999999999E-2</v>
          </cell>
          <cell r="G327">
            <v>6.1000000000000004E-3</v>
          </cell>
          <cell r="H327">
            <v>1.4999999999999999E-2</v>
          </cell>
          <cell r="I327">
            <v>1.46E-2</v>
          </cell>
          <cell r="O327">
            <v>42597</v>
          </cell>
          <cell r="P327">
            <v>2.8147000000000002</v>
          </cell>
          <cell r="Q327">
            <v>3.0365000000000002</v>
          </cell>
          <cell r="R327">
            <v>2.8967999999999998</v>
          </cell>
          <cell r="S327">
            <v>2.9275000000000002</v>
          </cell>
          <cell r="T327">
            <v>3.0324</v>
          </cell>
          <cell r="U327">
            <v>3.1669</v>
          </cell>
          <cell r="V327">
            <v>3.3368000000000002</v>
          </cell>
        </row>
        <row r="328">
          <cell r="B328">
            <v>42596</v>
          </cell>
          <cell r="C328">
            <v>4.0099999999999997E-2</v>
          </cell>
          <cell r="D328">
            <v>3.8E-3</v>
          </cell>
          <cell r="E328">
            <v>-4.6199999999999998E-2</v>
          </cell>
          <cell r="F328">
            <v>-1.8800000000000001E-2</v>
          </cell>
          <cell r="G328">
            <v>8.2000000000000007E-3</v>
          </cell>
          <cell r="H328">
            <v>1.7000000000000001E-2</v>
          </cell>
          <cell r="I328">
            <v>1.66E-2</v>
          </cell>
          <cell r="O328">
            <v>42596</v>
          </cell>
          <cell r="P328">
            <v>2.8100999999999998</v>
          </cell>
          <cell r="Q328">
            <v>3.0390999999999999</v>
          </cell>
          <cell r="R328">
            <v>2.8988</v>
          </cell>
          <cell r="S328">
            <v>2.9295</v>
          </cell>
          <cell r="T328">
            <v>3.0345</v>
          </cell>
          <cell r="U328">
            <v>3.1688999999999998</v>
          </cell>
          <cell r="V328">
            <v>3.3388</v>
          </cell>
        </row>
        <row r="329">
          <cell r="B329">
            <v>42595</v>
          </cell>
          <cell r="C329">
            <v>4.0099999999999997E-2</v>
          </cell>
          <cell r="D329">
            <v>3.8E-3</v>
          </cell>
          <cell r="E329">
            <v>-4.6199999999999998E-2</v>
          </cell>
          <cell r="F329">
            <v>-1.8800000000000001E-2</v>
          </cell>
          <cell r="G329">
            <v>8.2000000000000007E-3</v>
          </cell>
          <cell r="H329">
            <v>1.7000000000000001E-2</v>
          </cell>
          <cell r="I329">
            <v>1.66E-2</v>
          </cell>
          <cell r="O329">
            <v>42595</v>
          </cell>
          <cell r="P329">
            <v>2.8100999999999998</v>
          </cell>
          <cell r="Q329">
            <v>3.0390999999999999</v>
          </cell>
          <cell r="R329">
            <v>2.8988</v>
          </cell>
          <cell r="S329">
            <v>2.9295</v>
          </cell>
          <cell r="T329">
            <v>3.0345</v>
          </cell>
          <cell r="U329">
            <v>3.1688999999999998</v>
          </cell>
          <cell r="V329">
            <v>3.3388</v>
          </cell>
        </row>
        <row r="330">
          <cell r="B330">
            <v>42594</v>
          </cell>
          <cell r="C330">
            <v>4.0099999999999997E-2</v>
          </cell>
          <cell r="D330">
            <v>3.8E-3</v>
          </cell>
          <cell r="E330">
            <v>-4.6199999999999998E-2</v>
          </cell>
          <cell r="F330">
            <v>-1.8800000000000001E-2</v>
          </cell>
          <cell r="G330">
            <v>8.2000000000000007E-3</v>
          </cell>
          <cell r="H330">
            <v>1.7000000000000001E-2</v>
          </cell>
          <cell r="I330">
            <v>1.66E-2</v>
          </cell>
          <cell r="O330">
            <v>42594</v>
          </cell>
          <cell r="P330">
            <v>2.8100999999999998</v>
          </cell>
          <cell r="Q330">
            <v>3.0390999999999999</v>
          </cell>
          <cell r="R330">
            <v>2.8988</v>
          </cell>
          <cell r="S330">
            <v>2.9295</v>
          </cell>
          <cell r="T330">
            <v>3.0345</v>
          </cell>
          <cell r="U330">
            <v>3.1688999999999998</v>
          </cell>
          <cell r="V330">
            <v>3.3388</v>
          </cell>
        </row>
        <row r="331">
          <cell r="B331">
            <v>42593</v>
          </cell>
          <cell r="C331">
            <v>1.37E-2</v>
          </cell>
          <cell r="D331">
            <v>-1.55E-2</v>
          </cell>
          <cell r="E331">
            <v>-5.6000000000000001E-2</v>
          </cell>
          <cell r="F331">
            <v>-2.8199999999999999E-2</v>
          </cell>
          <cell r="G331">
            <v>-1.2999999999999999E-3</v>
          </cell>
          <cell r="H331">
            <v>7.6E-3</v>
          </cell>
          <cell r="I331">
            <v>7.1000000000000004E-3</v>
          </cell>
          <cell r="O331">
            <v>42593</v>
          </cell>
          <cell r="P331">
            <v>2.7639999999999998</v>
          </cell>
          <cell r="Q331">
            <v>3.0244</v>
          </cell>
          <cell r="R331">
            <v>2.8942000000000001</v>
          </cell>
          <cell r="S331">
            <v>2.923</v>
          </cell>
          <cell r="T331">
            <v>3.028</v>
          </cell>
          <cell r="U331">
            <v>3.1625000000000001</v>
          </cell>
          <cell r="V331">
            <v>3.3323</v>
          </cell>
        </row>
        <row r="332">
          <cell r="B332">
            <v>42592</v>
          </cell>
          <cell r="C332">
            <v>1.2500000000000001E-2</v>
          </cell>
          <cell r="D332">
            <v>-1.49E-2</v>
          </cell>
          <cell r="E332">
            <v>-5.6800000000000003E-2</v>
          </cell>
          <cell r="F332">
            <v>-2.87E-2</v>
          </cell>
          <cell r="G332">
            <v>-1.8E-3</v>
          </cell>
          <cell r="H332">
            <v>7.1000000000000004E-3</v>
          </cell>
          <cell r="I332">
            <v>6.6E-3</v>
          </cell>
          <cell r="O332">
            <v>42592</v>
          </cell>
          <cell r="P332">
            <v>2.7717999999999998</v>
          </cell>
          <cell r="Q332">
            <v>3.0324</v>
          </cell>
          <cell r="R332">
            <v>2.8986999999999998</v>
          </cell>
          <cell r="S332">
            <v>2.9316</v>
          </cell>
          <cell r="T332">
            <v>3.0387</v>
          </cell>
          <cell r="U332">
            <v>3.173</v>
          </cell>
          <cell r="V332">
            <v>3.3428</v>
          </cell>
        </row>
        <row r="333">
          <cell r="B333">
            <v>42591</v>
          </cell>
          <cell r="C333">
            <v>1.52E-2</v>
          </cell>
          <cell r="D333">
            <v>-1.4999999999999999E-2</v>
          </cell>
          <cell r="E333">
            <v>-5.5599999999999997E-2</v>
          </cell>
          <cell r="F333">
            <v>-2.75E-2</v>
          </cell>
          <cell r="G333">
            <v>-5.9999999999999995E-4</v>
          </cell>
          <cell r="H333">
            <v>8.2000000000000007E-3</v>
          </cell>
          <cell r="I333">
            <v>7.7000000000000002E-3</v>
          </cell>
          <cell r="O333">
            <v>42591</v>
          </cell>
          <cell r="P333">
            <v>2.8191999999999999</v>
          </cell>
          <cell r="Q333">
            <v>3.0583</v>
          </cell>
          <cell r="R333">
            <v>2.9226999999999999</v>
          </cell>
          <cell r="S333">
            <v>2.9584999999999999</v>
          </cell>
          <cell r="T333">
            <v>3.0602</v>
          </cell>
          <cell r="U333">
            <v>3.1930999999999998</v>
          </cell>
          <cell r="V333">
            <v>3.3628999999999998</v>
          </cell>
        </row>
        <row r="334">
          <cell r="B334">
            <v>42590</v>
          </cell>
          <cell r="C334">
            <v>1.7600000000000001E-2</v>
          </cell>
          <cell r="D334">
            <v>-1.2500000000000001E-2</v>
          </cell>
          <cell r="E334">
            <v>-5.4399999999999997E-2</v>
          </cell>
          <cell r="F334">
            <v>-2.6800000000000001E-2</v>
          </cell>
          <cell r="G334">
            <v>0</v>
          </cell>
          <cell r="H334">
            <v>8.8999999999999999E-3</v>
          </cell>
          <cell r="I334">
            <v>8.3999999999999995E-3</v>
          </cell>
          <cell r="O334">
            <v>42590</v>
          </cell>
          <cell r="P334">
            <v>2.9329000000000001</v>
          </cell>
          <cell r="Q334">
            <v>3.1242000000000001</v>
          </cell>
          <cell r="R334">
            <v>2.9538000000000002</v>
          </cell>
          <cell r="S334">
            <v>2.9762</v>
          </cell>
          <cell r="T334">
            <v>3.0686</v>
          </cell>
          <cell r="U334">
            <v>3.1959</v>
          </cell>
          <cell r="V334">
            <v>3.3647</v>
          </cell>
        </row>
        <row r="335">
          <cell r="B335">
            <v>42589</v>
          </cell>
          <cell r="C335">
            <v>1.8499999999999999E-2</v>
          </cell>
          <cell r="D335">
            <v>-1.23E-2</v>
          </cell>
          <cell r="E335">
            <v>-5.4300000000000001E-2</v>
          </cell>
          <cell r="F335">
            <v>-2.6700000000000002E-2</v>
          </cell>
          <cell r="G335">
            <v>2.0000000000000001E-4</v>
          </cell>
          <cell r="H335">
            <v>8.9999999999999993E-3</v>
          </cell>
          <cell r="I335">
            <v>8.5000000000000006E-3</v>
          </cell>
          <cell r="O335">
            <v>42589</v>
          </cell>
          <cell r="P335">
            <v>2.9592999999999998</v>
          </cell>
          <cell r="Q335">
            <v>3.1352000000000002</v>
          </cell>
          <cell r="R335">
            <v>2.9531000000000001</v>
          </cell>
          <cell r="S335">
            <v>2.9729999999999999</v>
          </cell>
          <cell r="T335">
            <v>3.0648</v>
          </cell>
          <cell r="U335">
            <v>3.1943999999999999</v>
          </cell>
          <cell r="V335">
            <v>3.3653</v>
          </cell>
        </row>
        <row r="336">
          <cell r="B336">
            <v>42588</v>
          </cell>
          <cell r="C336">
            <v>1.8499999999999999E-2</v>
          </cell>
          <cell r="D336">
            <v>-1.23E-2</v>
          </cell>
          <cell r="E336">
            <v>-5.4300000000000001E-2</v>
          </cell>
          <cell r="F336">
            <v>-2.6700000000000002E-2</v>
          </cell>
          <cell r="G336">
            <v>2.0000000000000001E-4</v>
          </cell>
          <cell r="H336">
            <v>8.9999999999999993E-3</v>
          </cell>
          <cell r="I336">
            <v>8.5000000000000006E-3</v>
          </cell>
          <cell r="O336">
            <v>42588</v>
          </cell>
          <cell r="P336">
            <v>2.9592999999999998</v>
          </cell>
          <cell r="Q336">
            <v>3.1352000000000002</v>
          </cell>
          <cell r="R336">
            <v>2.9531000000000001</v>
          </cell>
          <cell r="S336">
            <v>2.9729999999999999</v>
          </cell>
          <cell r="T336">
            <v>3.0648</v>
          </cell>
          <cell r="U336">
            <v>3.1943999999999999</v>
          </cell>
          <cell r="V336">
            <v>3.3653</v>
          </cell>
        </row>
        <row r="337">
          <cell r="B337">
            <v>42587</v>
          </cell>
          <cell r="C337">
            <v>1.8499999999999999E-2</v>
          </cell>
          <cell r="D337">
            <v>-1.23E-2</v>
          </cell>
          <cell r="E337">
            <v>-5.4300000000000001E-2</v>
          </cell>
          <cell r="F337">
            <v>-2.6700000000000002E-2</v>
          </cell>
          <cell r="G337">
            <v>2.0000000000000001E-4</v>
          </cell>
          <cell r="H337">
            <v>8.9999999999999993E-3</v>
          </cell>
          <cell r="I337">
            <v>8.5000000000000006E-3</v>
          </cell>
          <cell r="O337">
            <v>42587</v>
          </cell>
          <cell r="P337">
            <v>2.9592999999999998</v>
          </cell>
          <cell r="Q337">
            <v>3.1352000000000002</v>
          </cell>
          <cell r="R337">
            <v>2.9531000000000001</v>
          </cell>
          <cell r="S337">
            <v>2.9729999999999999</v>
          </cell>
          <cell r="T337">
            <v>3.0648</v>
          </cell>
          <cell r="U337">
            <v>3.1943999999999999</v>
          </cell>
          <cell r="V337">
            <v>3.3653</v>
          </cell>
        </row>
        <row r="338">
          <cell r="B338">
            <v>42586</v>
          </cell>
          <cell r="C338">
            <v>1.7500000000000002E-2</v>
          </cell>
          <cell r="D338">
            <v>-1.3599999999999999E-2</v>
          </cell>
          <cell r="E338">
            <v>-5.62E-2</v>
          </cell>
          <cell r="F338">
            <v>-2.8799999999999999E-2</v>
          </cell>
          <cell r="G338">
            <v>-1.9E-3</v>
          </cell>
          <cell r="H338">
            <v>6.8999999999999999E-3</v>
          </cell>
          <cell r="I338">
            <v>6.4999999999999997E-3</v>
          </cell>
          <cell r="O338">
            <v>42586</v>
          </cell>
          <cell r="P338">
            <v>3.0175000000000001</v>
          </cell>
          <cell r="Q338">
            <v>3.1636000000000002</v>
          </cell>
          <cell r="R338">
            <v>2.9678</v>
          </cell>
          <cell r="S338">
            <v>2.9805999999999999</v>
          </cell>
          <cell r="T338">
            <v>3.0669</v>
          </cell>
          <cell r="U338">
            <v>3.1955</v>
          </cell>
          <cell r="V338">
            <v>3.3624000000000001</v>
          </cell>
        </row>
        <row r="339">
          <cell r="B339">
            <v>42585</v>
          </cell>
          <cell r="C339">
            <v>2.9600000000000001E-2</v>
          </cell>
          <cell r="D339">
            <v>-1.1000000000000001E-3</v>
          </cell>
          <cell r="E339">
            <v>-4.0800000000000003E-2</v>
          </cell>
          <cell r="F339">
            <v>-1.0999999999999999E-2</v>
          </cell>
          <cell r="G339">
            <v>1.7299999999999999E-2</v>
          </cell>
          <cell r="H339">
            <v>2.6200000000000001E-2</v>
          </cell>
          <cell r="I339">
            <v>2.5700000000000001E-2</v>
          </cell>
          <cell r="O339">
            <v>42585</v>
          </cell>
          <cell r="P339">
            <v>3.0371000000000001</v>
          </cell>
          <cell r="Q339">
            <v>3.1783999999999999</v>
          </cell>
          <cell r="R339">
            <v>2.9802</v>
          </cell>
          <cell r="S339">
            <v>2.9796</v>
          </cell>
          <cell r="T339">
            <v>3.0651000000000002</v>
          </cell>
          <cell r="U339">
            <v>3.1970000000000001</v>
          </cell>
          <cell r="V339">
            <v>3.3656999999999999</v>
          </cell>
        </row>
        <row r="340">
          <cell r="B340">
            <v>42584</v>
          </cell>
          <cell r="C340">
            <v>2.93E-2</v>
          </cell>
          <cell r="D340">
            <v>-1.8E-3</v>
          </cell>
          <cell r="E340">
            <v>-4.2500000000000003E-2</v>
          </cell>
          <cell r="F340">
            <v>-1.7399999999999999E-2</v>
          </cell>
          <cell r="G340">
            <v>1.5299999999999999E-2</v>
          </cell>
          <cell r="H340">
            <v>2.4199999999999999E-2</v>
          </cell>
          <cell r="I340">
            <v>2.3699999999999999E-2</v>
          </cell>
          <cell r="O340">
            <v>42584</v>
          </cell>
          <cell r="P340">
            <v>2.9438</v>
          </cell>
          <cell r="Q340">
            <v>3.1305999999999998</v>
          </cell>
          <cell r="R340">
            <v>2.9624999999999999</v>
          </cell>
          <cell r="S340">
            <v>2.9691000000000001</v>
          </cell>
          <cell r="T340">
            <v>3.0611000000000002</v>
          </cell>
          <cell r="U340">
            <v>3.1924999999999999</v>
          </cell>
          <cell r="V340">
            <v>3.3559999999999999</v>
          </cell>
        </row>
        <row r="341">
          <cell r="B341">
            <v>42583</v>
          </cell>
          <cell r="C341">
            <v>1.8100000000000002E-2</v>
          </cell>
          <cell r="D341">
            <v>-8.5000000000000006E-3</v>
          </cell>
          <cell r="E341">
            <v>-4.3999999999999997E-2</v>
          </cell>
          <cell r="F341">
            <v>-1.8499999999999999E-2</v>
          </cell>
          <cell r="G341">
            <v>1.4200000000000001E-2</v>
          </cell>
          <cell r="H341">
            <v>2.3E-2</v>
          </cell>
          <cell r="I341">
            <v>2.2499999999999999E-2</v>
          </cell>
          <cell r="O341">
            <v>42583</v>
          </cell>
          <cell r="P341">
            <v>2.9701</v>
          </cell>
          <cell r="Q341">
            <v>3.1355</v>
          </cell>
          <cell r="R341">
            <v>2.9613999999999998</v>
          </cell>
          <cell r="S341">
            <v>2.9618000000000002</v>
          </cell>
          <cell r="T341">
            <v>3.0516999999999999</v>
          </cell>
          <cell r="U341">
            <v>3.1859000000000002</v>
          </cell>
          <cell r="V341">
            <v>3.3506</v>
          </cell>
        </row>
        <row r="342">
          <cell r="B342">
            <v>42582</v>
          </cell>
          <cell r="C342">
            <v>5.0099999999999999E-2</v>
          </cell>
          <cell r="D342">
            <v>1.29E-2</v>
          </cell>
          <cell r="E342">
            <v>-3.1E-2</v>
          </cell>
          <cell r="F342">
            <v>-8.8000000000000005E-3</v>
          </cell>
          <cell r="G342">
            <v>2.4E-2</v>
          </cell>
          <cell r="H342">
            <v>3.27E-2</v>
          </cell>
          <cell r="I342">
            <v>3.2199999999999999E-2</v>
          </cell>
          <cell r="O342">
            <v>42582</v>
          </cell>
          <cell r="P342">
            <v>3.0973999999999999</v>
          </cell>
          <cell r="Q342">
            <v>3.1991000000000001</v>
          </cell>
          <cell r="R342">
            <v>2.9994999999999998</v>
          </cell>
          <cell r="S342">
            <v>2.9943</v>
          </cell>
          <cell r="T342">
            <v>3.0811999999999999</v>
          </cell>
          <cell r="U342">
            <v>3.2080000000000002</v>
          </cell>
          <cell r="V342">
            <v>3.3677000000000001</v>
          </cell>
        </row>
        <row r="343">
          <cell r="B343">
            <v>42581</v>
          </cell>
          <cell r="C343">
            <v>5.0099999999999999E-2</v>
          </cell>
          <cell r="D343">
            <v>1.29E-2</v>
          </cell>
          <cell r="E343">
            <v>-3.1E-2</v>
          </cell>
          <cell r="F343">
            <v>-8.8000000000000005E-3</v>
          </cell>
          <cell r="G343">
            <v>2.4E-2</v>
          </cell>
          <cell r="H343">
            <v>3.27E-2</v>
          </cell>
          <cell r="I343">
            <v>3.2199999999999999E-2</v>
          </cell>
          <cell r="O343">
            <v>42581</v>
          </cell>
          <cell r="P343">
            <v>3.0973999999999999</v>
          </cell>
          <cell r="Q343">
            <v>3.1991000000000001</v>
          </cell>
          <cell r="R343">
            <v>2.9994999999999998</v>
          </cell>
          <cell r="S343">
            <v>2.9943</v>
          </cell>
          <cell r="T343">
            <v>3.0811999999999999</v>
          </cell>
          <cell r="U343">
            <v>3.2080000000000002</v>
          </cell>
          <cell r="V343">
            <v>3.3677000000000001</v>
          </cell>
        </row>
        <row r="344">
          <cell r="B344">
            <v>42580</v>
          </cell>
          <cell r="C344">
            <v>5.0099999999999999E-2</v>
          </cell>
          <cell r="D344">
            <v>1.29E-2</v>
          </cell>
          <cell r="E344">
            <v>-3.1E-2</v>
          </cell>
          <cell r="F344">
            <v>-8.8000000000000005E-3</v>
          </cell>
          <cell r="G344">
            <v>2.4E-2</v>
          </cell>
          <cell r="H344">
            <v>3.27E-2</v>
          </cell>
          <cell r="I344">
            <v>3.2199999999999999E-2</v>
          </cell>
          <cell r="O344">
            <v>42580</v>
          </cell>
          <cell r="P344">
            <v>3.0973999999999999</v>
          </cell>
          <cell r="Q344">
            <v>3.1991000000000001</v>
          </cell>
          <cell r="R344">
            <v>2.9994999999999998</v>
          </cell>
          <cell r="S344">
            <v>2.9943</v>
          </cell>
          <cell r="T344">
            <v>3.0811999999999999</v>
          </cell>
          <cell r="U344">
            <v>3.2080000000000002</v>
          </cell>
          <cell r="V344">
            <v>3.3677000000000001</v>
          </cell>
        </row>
        <row r="345">
          <cell r="B345">
            <v>42579</v>
          </cell>
          <cell r="C345">
            <v>3.44E-2</v>
          </cell>
          <cell r="D345">
            <v>2.5999999999999999E-3</v>
          </cell>
          <cell r="E345">
            <v>-3.3500000000000002E-2</v>
          </cell>
          <cell r="F345">
            <v>-1.0699999999999999E-2</v>
          </cell>
          <cell r="G345">
            <v>2.1999999999999999E-2</v>
          </cell>
          <cell r="H345">
            <v>3.09E-2</v>
          </cell>
          <cell r="I345">
            <v>3.04E-2</v>
          </cell>
          <cell r="O345">
            <v>42579</v>
          </cell>
          <cell r="P345">
            <v>3.0663999999999998</v>
          </cell>
          <cell r="Q345">
            <v>3.1637</v>
          </cell>
          <cell r="R345">
            <v>2.9903</v>
          </cell>
          <cell r="S345">
            <v>2.9893999999999998</v>
          </cell>
          <cell r="T345">
            <v>3.0762999999999998</v>
          </cell>
          <cell r="U345">
            <v>3.2039</v>
          </cell>
          <cell r="V345">
            <v>3.3681000000000001</v>
          </cell>
        </row>
        <row r="346">
          <cell r="B346">
            <v>42578</v>
          </cell>
          <cell r="C346">
            <v>1.54E-2</v>
          </cell>
          <cell r="D346">
            <v>1.9E-3</v>
          </cell>
          <cell r="E346">
            <v>-3.2899999999999999E-2</v>
          </cell>
          <cell r="F346">
            <v>-8.0999999999999996E-3</v>
          </cell>
          <cell r="G346">
            <v>2.46E-2</v>
          </cell>
          <cell r="H346">
            <v>3.3500000000000002E-2</v>
          </cell>
          <cell r="I346">
            <v>3.3000000000000002E-2</v>
          </cell>
          <cell r="O346">
            <v>42578</v>
          </cell>
          <cell r="P346">
            <v>2.8357999999999999</v>
          </cell>
          <cell r="Q346">
            <v>3.1092</v>
          </cell>
          <cell r="R346">
            <v>2.9738000000000002</v>
          </cell>
          <cell r="S346">
            <v>2.9885000000000002</v>
          </cell>
          <cell r="T346">
            <v>3.0764</v>
          </cell>
          <cell r="U346">
            <v>3.1998000000000002</v>
          </cell>
          <cell r="V346">
            <v>3.3589000000000002</v>
          </cell>
        </row>
        <row r="347">
          <cell r="B347">
            <v>42577</v>
          </cell>
          <cell r="C347">
            <v>1.5699999999999999E-2</v>
          </cell>
          <cell r="D347">
            <v>2.2000000000000001E-3</v>
          </cell>
          <cell r="E347">
            <v>-3.3000000000000002E-2</v>
          </cell>
          <cell r="F347">
            <v>-9.5999999999999992E-3</v>
          </cell>
          <cell r="G347">
            <v>2.1700000000000001E-2</v>
          </cell>
          <cell r="H347">
            <v>3.0499999999999999E-2</v>
          </cell>
          <cell r="I347">
            <v>0.03</v>
          </cell>
          <cell r="O347">
            <v>42577</v>
          </cell>
          <cell r="P347">
            <v>2.8546999999999998</v>
          </cell>
          <cell r="Q347">
            <v>3.1206</v>
          </cell>
          <cell r="R347">
            <v>2.9824999999999999</v>
          </cell>
          <cell r="S347">
            <v>2.9975000000000001</v>
          </cell>
          <cell r="T347">
            <v>3.0853999999999999</v>
          </cell>
          <cell r="U347">
            <v>3.2044999999999999</v>
          </cell>
          <cell r="V347">
            <v>3.3628999999999998</v>
          </cell>
        </row>
        <row r="348">
          <cell r="B348">
            <v>42576</v>
          </cell>
          <cell r="C348">
            <v>8.6E-3</v>
          </cell>
          <cell r="D348">
            <v>-2.5000000000000001E-3</v>
          </cell>
          <cell r="E348">
            <v>-3.5099999999999999E-2</v>
          </cell>
          <cell r="F348">
            <v>-1.15E-2</v>
          </cell>
          <cell r="G348">
            <v>1.9800000000000002E-2</v>
          </cell>
          <cell r="H348">
            <v>2.86E-2</v>
          </cell>
          <cell r="I348">
            <v>2.81E-2</v>
          </cell>
          <cell r="O348">
            <v>42576</v>
          </cell>
          <cell r="P348">
            <v>2.8774000000000002</v>
          </cell>
          <cell r="Q348">
            <v>3.1278000000000001</v>
          </cell>
          <cell r="R348">
            <v>2.9845999999999999</v>
          </cell>
          <cell r="S348">
            <v>2.9975999999999998</v>
          </cell>
          <cell r="T348">
            <v>3.0855000000000001</v>
          </cell>
          <cell r="U348">
            <v>3.2046000000000001</v>
          </cell>
          <cell r="V348">
            <v>3.363</v>
          </cell>
        </row>
        <row r="349">
          <cell r="B349">
            <v>42575</v>
          </cell>
          <cell r="C349">
            <v>1.54E-2</v>
          </cell>
          <cell r="D349">
            <v>1.8E-3</v>
          </cell>
          <cell r="E349">
            <v>-3.3099999999999997E-2</v>
          </cell>
          <cell r="F349">
            <v>-6.7999999999999996E-3</v>
          </cell>
          <cell r="G349">
            <v>2.1600000000000001E-2</v>
          </cell>
          <cell r="H349">
            <v>3.04E-2</v>
          </cell>
          <cell r="I349">
            <v>2.9899999999999999E-2</v>
          </cell>
          <cell r="O349">
            <v>42575</v>
          </cell>
          <cell r="P349">
            <v>2.9072</v>
          </cell>
          <cell r="Q349">
            <v>3.1208999999999998</v>
          </cell>
          <cell r="R349">
            <v>2.9771000000000001</v>
          </cell>
          <cell r="S349">
            <v>2.9963000000000002</v>
          </cell>
          <cell r="T349">
            <v>3.0813000000000001</v>
          </cell>
          <cell r="U349">
            <v>3.2004000000000001</v>
          </cell>
          <cell r="V349">
            <v>3.3588</v>
          </cell>
        </row>
        <row r="350">
          <cell r="B350">
            <v>42574</v>
          </cell>
          <cell r="C350">
            <v>1.54E-2</v>
          </cell>
          <cell r="D350">
            <v>1.8E-3</v>
          </cell>
          <cell r="E350">
            <v>-3.3099999999999997E-2</v>
          </cell>
          <cell r="F350">
            <v>-6.7999999999999996E-3</v>
          </cell>
          <cell r="G350">
            <v>2.1600000000000001E-2</v>
          </cell>
          <cell r="H350">
            <v>3.04E-2</v>
          </cell>
          <cell r="I350">
            <v>2.9899999999999999E-2</v>
          </cell>
          <cell r="O350">
            <v>42574</v>
          </cell>
          <cell r="P350">
            <v>2.9072</v>
          </cell>
          <cell r="Q350">
            <v>3.1208999999999998</v>
          </cell>
          <cell r="R350">
            <v>2.9771000000000001</v>
          </cell>
          <cell r="S350">
            <v>2.9963000000000002</v>
          </cell>
          <cell r="T350">
            <v>3.0813000000000001</v>
          </cell>
          <cell r="U350">
            <v>3.2004000000000001</v>
          </cell>
          <cell r="V350">
            <v>3.3588</v>
          </cell>
        </row>
        <row r="351">
          <cell r="B351">
            <v>42573</v>
          </cell>
          <cell r="C351">
            <v>1.54E-2</v>
          </cell>
          <cell r="D351">
            <v>1.8E-3</v>
          </cell>
          <cell r="E351">
            <v>-3.3099999999999997E-2</v>
          </cell>
          <cell r="F351">
            <v>-6.7999999999999996E-3</v>
          </cell>
          <cell r="G351">
            <v>2.1600000000000001E-2</v>
          </cell>
          <cell r="H351">
            <v>3.04E-2</v>
          </cell>
          <cell r="I351">
            <v>2.9899999999999999E-2</v>
          </cell>
          <cell r="O351">
            <v>42573</v>
          </cell>
          <cell r="P351">
            <v>2.9072</v>
          </cell>
          <cell r="Q351">
            <v>3.1208999999999998</v>
          </cell>
          <cell r="R351">
            <v>2.9771000000000001</v>
          </cell>
          <cell r="S351">
            <v>2.9963000000000002</v>
          </cell>
          <cell r="T351">
            <v>3.0813000000000001</v>
          </cell>
          <cell r="U351">
            <v>3.2004000000000001</v>
          </cell>
          <cell r="V351">
            <v>3.3588</v>
          </cell>
        </row>
        <row r="352">
          <cell r="B352">
            <v>42572</v>
          </cell>
          <cell r="C352">
            <v>2.3400000000000001E-2</v>
          </cell>
          <cell r="D352">
            <v>9.1999999999999998E-3</v>
          </cell>
          <cell r="E352">
            <v>-2.7900000000000001E-2</v>
          </cell>
          <cell r="F352">
            <v>3.0999999999999999E-3</v>
          </cell>
          <cell r="G352">
            <v>3.15E-2</v>
          </cell>
          <cell r="H352">
            <v>4.0300000000000002E-2</v>
          </cell>
          <cell r="I352">
            <v>3.9800000000000002E-2</v>
          </cell>
          <cell r="O352">
            <v>42572</v>
          </cell>
          <cell r="P352">
            <v>2.8361999999999998</v>
          </cell>
          <cell r="Q352">
            <v>3.0958000000000001</v>
          </cell>
          <cell r="R352">
            <v>2.9672999999999998</v>
          </cell>
          <cell r="S352">
            <v>2.9988000000000001</v>
          </cell>
          <cell r="T352">
            <v>3.0813999999999999</v>
          </cell>
          <cell r="U352">
            <v>3.2050999999999998</v>
          </cell>
          <cell r="V352">
            <v>3.3647</v>
          </cell>
        </row>
        <row r="353">
          <cell r="B353">
            <v>42571</v>
          </cell>
          <cell r="C353">
            <v>1.9E-2</v>
          </cell>
          <cell r="D353">
            <v>7.3000000000000001E-3</v>
          </cell>
          <cell r="E353">
            <v>-2.93E-2</v>
          </cell>
          <cell r="F353">
            <v>2.0000000000000001E-4</v>
          </cell>
          <cell r="G353">
            <v>2.8500000000000001E-2</v>
          </cell>
          <cell r="H353">
            <v>3.73E-2</v>
          </cell>
          <cell r="I353">
            <v>3.6900000000000002E-2</v>
          </cell>
          <cell r="O353">
            <v>42571</v>
          </cell>
          <cell r="P353">
            <v>2.8014000000000001</v>
          </cell>
          <cell r="Q353">
            <v>3.0781000000000001</v>
          </cell>
          <cell r="R353">
            <v>2.9516</v>
          </cell>
          <cell r="S353">
            <v>2.9864000000000002</v>
          </cell>
          <cell r="T353">
            <v>3.0695000000000001</v>
          </cell>
          <cell r="U353">
            <v>3.1962999999999999</v>
          </cell>
          <cell r="V353">
            <v>3.3567999999999998</v>
          </cell>
        </row>
        <row r="354">
          <cell r="B354">
            <v>42570</v>
          </cell>
          <cell r="C354">
            <v>2.07E-2</v>
          </cell>
          <cell r="D354">
            <v>5.5999999999999999E-3</v>
          </cell>
          <cell r="E354">
            <v>-3.2000000000000001E-2</v>
          </cell>
          <cell r="F354">
            <v>-2.2000000000000001E-3</v>
          </cell>
          <cell r="G354">
            <v>2.6100000000000002E-2</v>
          </cell>
          <cell r="H354">
            <v>3.5000000000000003E-2</v>
          </cell>
          <cell r="I354">
            <v>3.8399999999999997E-2</v>
          </cell>
          <cell r="O354">
            <v>42570</v>
          </cell>
          <cell r="P354">
            <v>2.8679000000000001</v>
          </cell>
          <cell r="Q354">
            <v>3.1425999999999998</v>
          </cell>
          <cell r="R354">
            <v>2.9813999999999998</v>
          </cell>
          <cell r="S354">
            <v>3.0045999999999999</v>
          </cell>
          <cell r="T354">
            <v>3.0924</v>
          </cell>
          <cell r="U354">
            <v>3.2151999999999998</v>
          </cell>
          <cell r="V354">
            <v>3.3780000000000001</v>
          </cell>
        </row>
        <row r="355">
          <cell r="B355">
            <v>42569</v>
          </cell>
          <cell r="C355">
            <v>1.54E-2</v>
          </cell>
          <cell r="D355">
            <v>2E-3</v>
          </cell>
          <cell r="E355">
            <v>-3.1800000000000002E-2</v>
          </cell>
          <cell r="F355">
            <v>-2E-3</v>
          </cell>
          <cell r="G355">
            <v>2.63E-2</v>
          </cell>
          <cell r="H355">
            <v>3.5099999999999999E-2</v>
          </cell>
          <cell r="I355">
            <v>3.4599999999999999E-2</v>
          </cell>
          <cell r="O355">
            <v>42569</v>
          </cell>
          <cell r="P355">
            <v>2.8694000000000002</v>
          </cell>
          <cell r="Q355">
            <v>3.1389999999999998</v>
          </cell>
          <cell r="R355">
            <v>2.9815999999999998</v>
          </cell>
          <cell r="S355">
            <v>3.0047999999999999</v>
          </cell>
          <cell r="T355">
            <v>3.0926</v>
          </cell>
          <cell r="U355">
            <v>3.2153</v>
          </cell>
          <cell r="V355">
            <v>3.3742000000000001</v>
          </cell>
        </row>
        <row r="356">
          <cell r="B356">
            <v>42568</v>
          </cell>
          <cell r="C356">
            <v>1.67E-2</v>
          </cell>
          <cell r="D356">
            <v>6.7999999999999996E-3</v>
          </cell>
          <cell r="E356">
            <v>-2.9399999999999999E-2</v>
          </cell>
          <cell r="F356">
            <v>8.0000000000000004E-4</v>
          </cell>
          <cell r="G356">
            <v>2.9100000000000001E-2</v>
          </cell>
          <cell r="H356">
            <v>3.7999999999999999E-2</v>
          </cell>
          <cell r="I356">
            <v>3.7499999999999999E-2</v>
          </cell>
          <cell r="O356">
            <v>42568</v>
          </cell>
          <cell r="P356">
            <v>2.9016999999999999</v>
          </cell>
          <cell r="Q356">
            <v>3.1684999999999999</v>
          </cell>
          <cell r="R356">
            <v>2.996</v>
          </cell>
          <cell r="S356">
            <v>3.0055999999999998</v>
          </cell>
          <cell r="T356">
            <v>3.0914999999999999</v>
          </cell>
          <cell r="U356">
            <v>3.2267000000000001</v>
          </cell>
          <cell r="V356">
            <v>3.3891</v>
          </cell>
        </row>
        <row r="357">
          <cell r="B357">
            <v>42567</v>
          </cell>
          <cell r="C357">
            <v>1.67E-2</v>
          </cell>
          <cell r="D357">
            <v>6.7999999999999996E-3</v>
          </cell>
          <cell r="E357">
            <v>-2.9399999999999999E-2</v>
          </cell>
          <cell r="F357">
            <v>8.0000000000000004E-4</v>
          </cell>
          <cell r="G357">
            <v>2.9100000000000001E-2</v>
          </cell>
          <cell r="H357">
            <v>3.7999999999999999E-2</v>
          </cell>
          <cell r="I357">
            <v>3.7499999999999999E-2</v>
          </cell>
          <cell r="O357">
            <v>42567</v>
          </cell>
          <cell r="P357">
            <v>2.9016999999999999</v>
          </cell>
          <cell r="Q357">
            <v>3.1684999999999999</v>
          </cell>
          <cell r="R357">
            <v>2.996</v>
          </cell>
          <cell r="S357">
            <v>3.0055999999999998</v>
          </cell>
          <cell r="T357">
            <v>3.0914999999999999</v>
          </cell>
          <cell r="U357">
            <v>3.2267000000000001</v>
          </cell>
          <cell r="V357">
            <v>3.3891</v>
          </cell>
        </row>
        <row r="358">
          <cell r="B358">
            <v>42566</v>
          </cell>
          <cell r="C358">
            <v>1.67E-2</v>
          </cell>
          <cell r="D358">
            <v>6.7999999999999996E-3</v>
          </cell>
          <cell r="E358">
            <v>-2.9399999999999999E-2</v>
          </cell>
          <cell r="F358">
            <v>8.0000000000000004E-4</v>
          </cell>
          <cell r="G358">
            <v>2.9100000000000001E-2</v>
          </cell>
          <cell r="H358">
            <v>3.7999999999999999E-2</v>
          </cell>
          <cell r="I358">
            <v>3.7499999999999999E-2</v>
          </cell>
          <cell r="O358">
            <v>42566</v>
          </cell>
          <cell r="P358">
            <v>2.9016999999999999</v>
          </cell>
          <cell r="Q358">
            <v>3.1684999999999999</v>
          </cell>
          <cell r="R358">
            <v>2.996</v>
          </cell>
          <cell r="S358">
            <v>3.0055999999999998</v>
          </cell>
          <cell r="T358">
            <v>3.0914999999999999</v>
          </cell>
          <cell r="U358">
            <v>3.2267000000000001</v>
          </cell>
          <cell r="V358">
            <v>3.3891</v>
          </cell>
        </row>
        <row r="359">
          <cell r="B359">
            <v>42565</v>
          </cell>
          <cell r="C359">
            <v>1.6799999999999999E-2</v>
          </cell>
          <cell r="D359">
            <v>6.4999999999999997E-3</v>
          </cell>
          <cell r="E359">
            <v>-2.9399999999999999E-2</v>
          </cell>
          <cell r="F359">
            <v>8.9999999999999998E-4</v>
          </cell>
          <cell r="G359">
            <v>2.92E-2</v>
          </cell>
          <cell r="H359">
            <v>3.7999999999999999E-2</v>
          </cell>
          <cell r="I359">
            <v>3.7499999999999999E-2</v>
          </cell>
          <cell r="O359">
            <v>42565</v>
          </cell>
          <cell r="P359">
            <v>2.8801999999999999</v>
          </cell>
          <cell r="Q359">
            <v>3.169</v>
          </cell>
          <cell r="R359">
            <v>3.0034000000000001</v>
          </cell>
          <cell r="S359">
            <v>3.0160999999999998</v>
          </cell>
          <cell r="T359">
            <v>3.1025999999999998</v>
          </cell>
          <cell r="U359">
            <v>3.2391999999999999</v>
          </cell>
          <cell r="V359">
            <v>3.4022000000000001</v>
          </cell>
        </row>
        <row r="360">
          <cell r="B360">
            <v>42564</v>
          </cell>
          <cell r="C360">
            <v>2.3400000000000001E-2</v>
          </cell>
          <cell r="D360">
            <v>1.38E-2</v>
          </cell>
          <cell r="E360">
            <v>-2.1999999999999999E-2</v>
          </cell>
          <cell r="F360">
            <v>5.1000000000000004E-3</v>
          </cell>
          <cell r="G360">
            <v>3.3399999999999999E-2</v>
          </cell>
          <cell r="H360">
            <v>4.2299999999999997E-2</v>
          </cell>
          <cell r="I360">
            <v>4.1799999999999997E-2</v>
          </cell>
          <cell r="O360">
            <v>42564</v>
          </cell>
          <cell r="P360">
            <v>2.8885999999999998</v>
          </cell>
          <cell r="Q360">
            <v>3.1722999999999999</v>
          </cell>
          <cell r="R360">
            <v>3.0129999999999999</v>
          </cell>
          <cell r="S360">
            <v>3.02</v>
          </cell>
          <cell r="T360">
            <v>3.1076999999999999</v>
          </cell>
          <cell r="U360">
            <v>3.2450999999999999</v>
          </cell>
          <cell r="V360">
            <v>3.4064999999999999</v>
          </cell>
        </row>
        <row r="361">
          <cell r="B361">
            <v>42563</v>
          </cell>
          <cell r="C361">
            <v>2.2800000000000001E-2</v>
          </cell>
          <cell r="D361">
            <v>6.4999999999999997E-3</v>
          </cell>
          <cell r="E361">
            <v>-2.4799999999999999E-2</v>
          </cell>
          <cell r="F361">
            <v>-5.0000000000000001E-4</v>
          </cell>
          <cell r="G361">
            <v>2.7799999999999998E-2</v>
          </cell>
          <cell r="H361">
            <v>3.6700000000000003E-2</v>
          </cell>
          <cell r="I361">
            <v>3.6200000000000003E-2</v>
          </cell>
          <cell r="O361">
            <v>42563</v>
          </cell>
          <cell r="P361">
            <v>2.8849999999999998</v>
          </cell>
          <cell r="Q361">
            <v>3.1663000000000001</v>
          </cell>
          <cell r="R361">
            <v>3.0104000000000002</v>
          </cell>
          <cell r="S361">
            <v>3.0076999999999998</v>
          </cell>
          <cell r="T361">
            <v>3.0905</v>
          </cell>
          <cell r="U361">
            <v>3.2248000000000001</v>
          </cell>
          <cell r="V361">
            <v>3.3820000000000001</v>
          </cell>
        </row>
        <row r="362">
          <cell r="B362">
            <v>42562</v>
          </cell>
          <cell r="C362">
            <v>1.6299999999999999E-2</v>
          </cell>
          <cell r="D362">
            <v>1.8E-3</v>
          </cell>
          <cell r="E362">
            <v>-2.69E-2</v>
          </cell>
          <cell r="F362">
            <v>-2.3999999999999998E-3</v>
          </cell>
          <cell r="G362">
            <v>2.5999999999999999E-2</v>
          </cell>
          <cell r="H362">
            <v>3.3300000000000003E-2</v>
          </cell>
          <cell r="I362">
            <v>3.2800000000000003E-2</v>
          </cell>
          <cell r="O362">
            <v>42562</v>
          </cell>
          <cell r="P362">
            <v>2.8639000000000001</v>
          </cell>
          <cell r="Q362">
            <v>3.1661999999999999</v>
          </cell>
          <cell r="R362">
            <v>3.0173000000000001</v>
          </cell>
          <cell r="S362">
            <v>3.0078</v>
          </cell>
          <cell r="T362">
            <v>3.0901999999999998</v>
          </cell>
          <cell r="U362">
            <v>3.2326999999999999</v>
          </cell>
          <cell r="V362">
            <v>3.3925999999999998</v>
          </cell>
        </row>
        <row r="363">
          <cell r="B363">
            <v>42561</v>
          </cell>
          <cell r="C363">
            <v>1.6899999999999998E-2</v>
          </cell>
          <cell r="D363">
            <v>2.3999999999999998E-3</v>
          </cell>
          <cell r="E363">
            <v>-2.6800000000000001E-2</v>
          </cell>
          <cell r="F363">
            <v>5.0000000000000001E-4</v>
          </cell>
          <cell r="G363">
            <v>2.8799999999999999E-2</v>
          </cell>
          <cell r="H363">
            <v>3.6200000000000003E-2</v>
          </cell>
          <cell r="I363">
            <v>3.5700000000000003E-2</v>
          </cell>
          <cell r="O363">
            <v>42561</v>
          </cell>
          <cell r="P363">
            <v>2.9483000000000001</v>
          </cell>
          <cell r="Q363">
            <v>3.1917</v>
          </cell>
          <cell r="R363">
            <v>3.0129999999999999</v>
          </cell>
          <cell r="S363">
            <v>3.0131000000000001</v>
          </cell>
          <cell r="T363">
            <v>3.097</v>
          </cell>
          <cell r="U363">
            <v>3.2395999999999998</v>
          </cell>
          <cell r="V363">
            <v>3.3995000000000002</v>
          </cell>
        </row>
        <row r="364">
          <cell r="B364">
            <v>42560</v>
          </cell>
          <cell r="C364">
            <v>1.6899999999999998E-2</v>
          </cell>
          <cell r="D364">
            <v>2.3999999999999998E-3</v>
          </cell>
          <cell r="E364">
            <v>-2.6800000000000001E-2</v>
          </cell>
          <cell r="F364">
            <v>5.0000000000000001E-4</v>
          </cell>
          <cell r="G364">
            <v>2.8799999999999999E-2</v>
          </cell>
          <cell r="H364">
            <v>3.6200000000000003E-2</v>
          </cell>
          <cell r="I364">
            <v>3.5700000000000003E-2</v>
          </cell>
          <cell r="O364">
            <v>42560</v>
          </cell>
          <cell r="P364">
            <v>2.9483000000000001</v>
          </cell>
          <cell r="Q364">
            <v>3.1917</v>
          </cell>
          <cell r="R364">
            <v>3.0129999999999999</v>
          </cell>
          <cell r="S364">
            <v>3.0131000000000001</v>
          </cell>
          <cell r="T364">
            <v>3.097</v>
          </cell>
          <cell r="U364">
            <v>3.2395999999999998</v>
          </cell>
          <cell r="V364">
            <v>3.3995000000000002</v>
          </cell>
        </row>
        <row r="365">
          <cell r="B365">
            <v>42559</v>
          </cell>
          <cell r="C365">
            <v>1.6899999999999998E-2</v>
          </cell>
          <cell r="D365">
            <v>2.3999999999999998E-3</v>
          </cell>
          <cell r="E365">
            <v>-2.6800000000000001E-2</v>
          </cell>
          <cell r="F365">
            <v>5.0000000000000001E-4</v>
          </cell>
          <cell r="G365">
            <v>2.8799999999999999E-2</v>
          </cell>
          <cell r="H365">
            <v>3.6200000000000003E-2</v>
          </cell>
          <cell r="I365">
            <v>3.5700000000000003E-2</v>
          </cell>
          <cell r="O365">
            <v>42559</v>
          </cell>
          <cell r="P365">
            <v>2.9483000000000001</v>
          </cell>
          <cell r="Q365">
            <v>3.1917</v>
          </cell>
          <cell r="R365">
            <v>3.0129999999999999</v>
          </cell>
          <cell r="S365">
            <v>3.0131000000000001</v>
          </cell>
          <cell r="T365">
            <v>3.097</v>
          </cell>
          <cell r="U365">
            <v>3.2395999999999998</v>
          </cell>
          <cell r="V365">
            <v>3.3995000000000002</v>
          </cell>
        </row>
        <row r="366">
          <cell r="B366">
            <v>42558</v>
          </cell>
          <cell r="C366">
            <v>3.7699999999999997E-2</v>
          </cell>
          <cell r="D366">
            <v>1.55E-2</v>
          </cell>
          <cell r="E366">
            <v>-1.9800000000000002E-2</v>
          </cell>
          <cell r="F366">
            <v>3.2000000000000002E-3</v>
          </cell>
          <cell r="G366">
            <v>3.1600000000000003E-2</v>
          </cell>
          <cell r="H366">
            <v>3.9E-2</v>
          </cell>
          <cell r="I366">
            <v>3.8399999999999997E-2</v>
          </cell>
          <cell r="O366">
            <v>42558</v>
          </cell>
          <cell r="P366">
            <v>2.9405000000000001</v>
          </cell>
          <cell r="Q366">
            <v>3.1898</v>
          </cell>
          <cell r="R366">
            <v>3.0175999999999998</v>
          </cell>
          <cell r="S366">
            <v>3.0137999999999998</v>
          </cell>
          <cell r="T366">
            <v>3.0977999999999999</v>
          </cell>
          <cell r="U366">
            <v>3.2427999999999999</v>
          </cell>
          <cell r="V366">
            <v>3.4089</v>
          </cell>
        </row>
        <row r="367">
          <cell r="B367">
            <v>42557</v>
          </cell>
          <cell r="C367">
            <v>3.3500000000000002E-2</v>
          </cell>
          <cell r="D367">
            <v>1.2E-2</v>
          </cell>
          <cell r="E367">
            <v>-1.9099999999999999E-2</v>
          </cell>
          <cell r="F367">
            <v>2.8E-3</v>
          </cell>
          <cell r="G367">
            <v>3.1099999999999999E-2</v>
          </cell>
          <cell r="H367">
            <v>3.7100000000000001E-2</v>
          </cell>
          <cell r="I367">
            <v>3.6499999999999998E-2</v>
          </cell>
          <cell r="O367">
            <v>42557</v>
          </cell>
          <cell r="P367">
            <v>2.9481000000000002</v>
          </cell>
          <cell r="Q367">
            <v>3.1947000000000001</v>
          </cell>
          <cell r="R367">
            <v>3.0259999999999998</v>
          </cell>
          <cell r="S367">
            <v>3.0204</v>
          </cell>
          <cell r="T367">
            <v>3.1004999999999998</v>
          </cell>
          <cell r="U367">
            <v>3.2429000000000001</v>
          </cell>
          <cell r="V367">
            <v>3.4089999999999998</v>
          </cell>
        </row>
        <row r="368">
          <cell r="B368">
            <v>42556</v>
          </cell>
          <cell r="C368">
            <v>3.85E-2</v>
          </cell>
          <cell r="D368">
            <v>1.61E-2</v>
          </cell>
          <cell r="E368">
            <v>-1.47E-2</v>
          </cell>
          <cell r="F368">
            <v>9.7000000000000003E-3</v>
          </cell>
          <cell r="G368">
            <v>3.95E-2</v>
          </cell>
          <cell r="H368">
            <v>4.3900000000000002E-2</v>
          </cell>
          <cell r="I368">
            <v>4.3400000000000001E-2</v>
          </cell>
          <cell r="O368">
            <v>42556</v>
          </cell>
          <cell r="P368">
            <v>2.9355000000000002</v>
          </cell>
          <cell r="Q368">
            <v>3.1701000000000001</v>
          </cell>
          <cell r="R368">
            <v>3.0072999999999999</v>
          </cell>
          <cell r="S368">
            <v>3.0053000000000001</v>
          </cell>
          <cell r="T368">
            <v>3.0869</v>
          </cell>
          <cell r="U368">
            <v>3.2277</v>
          </cell>
          <cell r="V368">
            <v>3.3938999999999999</v>
          </cell>
        </row>
        <row r="369">
          <cell r="B369">
            <v>42555</v>
          </cell>
          <cell r="C369">
            <v>3.9600000000000003E-2</v>
          </cell>
          <cell r="D369">
            <v>1.7500000000000002E-2</v>
          </cell>
          <cell r="E369">
            <v>-1.46E-2</v>
          </cell>
          <cell r="F369">
            <v>9.7999999999999997E-3</v>
          </cell>
          <cell r="G369">
            <v>3.95E-2</v>
          </cell>
          <cell r="H369">
            <v>4.3999999999999997E-2</v>
          </cell>
          <cell r="I369">
            <v>4.3400000000000001E-2</v>
          </cell>
          <cell r="O369">
            <v>42555</v>
          </cell>
          <cell r="P369">
            <v>3.1372</v>
          </cell>
          <cell r="Q369">
            <v>3.2393000000000001</v>
          </cell>
          <cell r="R369">
            <v>3.0341</v>
          </cell>
          <cell r="S369">
            <v>3.0284</v>
          </cell>
          <cell r="T369">
            <v>3.0945</v>
          </cell>
          <cell r="U369">
            <v>3.2339000000000002</v>
          </cell>
          <cell r="V369">
            <v>3.3961999999999999</v>
          </cell>
        </row>
        <row r="370">
          <cell r="B370">
            <v>42554</v>
          </cell>
          <cell r="C370">
            <v>3.9600000000000003E-2</v>
          </cell>
          <cell r="D370">
            <v>1.7500000000000002E-2</v>
          </cell>
          <cell r="E370">
            <v>-1.46E-2</v>
          </cell>
          <cell r="F370">
            <v>9.7999999999999997E-3</v>
          </cell>
          <cell r="G370">
            <v>3.95E-2</v>
          </cell>
          <cell r="H370">
            <v>4.3999999999999997E-2</v>
          </cell>
          <cell r="I370">
            <v>4.3400000000000001E-2</v>
          </cell>
          <cell r="O370">
            <v>42554</v>
          </cell>
          <cell r="P370">
            <v>3.1372</v>
          </cell>
          <cell r="Q370">
            <v>3.2393000000000001</v>
          </cell>
          <cell r="R370">
            <v>3.0341</v>
          </cell>
          <cell r="S370">
            <v>3.0284</v>
          </cell>
          <cell r="T370">
            <v>3.0945</v>
          </cell>
          <cell r="U370">
            <v>3.2339000000000002</v>
          </cell>
          <cell r="V370">
            <v>3.3961999999999999</v>
          </cell>
        </row>
        <row r="371">
          <cell r="B371">
            <v>42553</v>
          </cell>
          <cell r="C371">
            <v>3.9600000000000003E-2</v>
          </cell>
          <cell r="D371">
            <v>1.7500000000000002E-2</v>
          </cell>
          <cell r="E371">
            <v>-1.46E-2</v>
          </cell>
          <cell r="F371">
            <v>9.7999999999999997E-3</v>
          </cell>
          <cell r="G371">
            <v>3.95E-2</v>
          </cell>
          <cell r="H371">
            <v>4.3999999999999997E-2</v>
          </cell>
          <cell r="I371">
            <v>4.3400000000000001E-2</v>
          </cell>
          <cell r="O371">
            <v>42553</v>
          </cell>
          <cell r="P371">
            <v>3.1372</v>
          </cell>
          <cell r="Q371">
            <v>3.2393000000000001</v>
          </cell>
          <cell r="R371">
            <v>3.0341</v>
          </cell>
          <cell r="S371">
            <v>3.0284</v>
          </cell>
          <cell r="T371">
            <v>3.0945</v>
          </cell>
          <cell r="U371">
            <v>3.2339000000000002</v>
          </cell>
          <cell r="V371">
            <v>3.3961999999999999</v>
          </cell>
        </row>
        <row r="372">
          <cell r="B372">
            <v>42552</v>
          </cell>
          <cell r="C372">
            <v>3.9600000000000003E-2</v>
          </cell>
          <cell r="D372">
            <v>1.7500000000000002E-2</v>
          </cell>
          <cell r="E372">
            <v>-1.46E-2</v>
          </cell>
          <cell r="F372">
            <v>9.7999999999999997E-3</v>
          </cell>
          <cell r="G372">
            <v>3.95E-2</v>
          </cell>
          <cell r="H372">
            <v>4.3999999999999997E-2</v>
          </cell>
          <cell r="I372">
            <v>4.3400000000000001E-2</v>
          </cell>
          <cell r="O372">
            <v>42552</v>
          </cell>
          <cell r="P372">
            <v>3.1372</v>
          </cell>
          <cell r="Q372">
            <v>3.2393000000000001</v>
          </cell>
          <cell r="R372">
            <v>3.0341</v>
          </cell>
          <cell r="S372">
            <v>3.0284</v>
          </cell>
          <cell r="T372">
            <v>3.0945</v>
          </cell>
          <cell r="U372">
            <v>3.2339000000000002</v>
          </cell>
          <cell r="V372">
            <v>3.3961999999999999</v>
          </cell>
        </row>
        <row r="373">
          <cell r="B373">
            <v>42551</v>
          </cell>
          <cell r="C373">
            <v>4.0899999999999999E-2</v>
          </cell>
          <cell r="D373">
            <v>1.78E-2</v>
          </cell>
          <cell r="E373">
            <v>-1.47E-2</v>
          </cell>
          <cell r="F373">
            <v>9.7000000000000003E-3</v>
          </cell>
          <cell r="G373">
            <v>3.7999999999999999E-2</v>
          </cell>
          <cell r="H373">
            <v>4.0899999999999999E-2</v>
          </cell>
          <cell r="I373">
            <v>4.0399999999999998E-2</v>
          </cell>
          <cell r="O373">
            <v>42551</v>
          </cell>
          <cell r="P373">
            <v>3.0796999999999999</v>
          </cell>
          <cell r="Q373">
            <v>3.1985999999999999</v>
          </cell>
          <cell r="R373">
            <v>3.0083000000000002</v>
          </cell>
          <cell r="S373">
            <v>3.0093999999999999</v>
          </cell>
          <cell r="T373">
            <v>3.093</v>
          </cell>
          <cell r="U373">
            <v>3.2307999999999999</v>
          </cell>
          <cell r="V373">
            <v>3.3932000000000002</v>
          </cell>
        </row>
        <row r="374">
          <cell r="B374">
            <v>42550</v>
          </cell>
          <cell r="C374">
            <v>2.53E-2</v>
          </cell>
          <cell r="D374">
            <v>1.49E-2</v>
          </cell>
          <cell r="E374">
            <v>-1.4999999999999999E-2</v>
          </cell>
          <cell r="F374">
            <v>9.7000000000000003E-3</v>
          </cell>
          <cell r="G374">
            <v>3.7900000000000003E-2</v>
          </cell>
          <cell r="H374">
            <v>4.0899999999999999E-2</v>
          </cell>
          <cell r="I374">
            <v>4.0399999999999998E-2</v>
          </cell>
          <cell r="O374">
            <v>42550</v>
          </cell>
          <cell r="P374">
            <v>3.0112999999999999</v>
          </cell>
          <cell r="Q374">
            <v>3.1560999999999999</v>
          </cell>
          <cell r="R374">
            <v>2.9950000000000001</v>
          </cell>
          <cell r="S374">
            <v>2.9977999999999998</v>
          </cell>
          <cell r="T374">
            <v>3.0827</v>
          </cell>
          <cell r="U374">
            <v>3.2158000000000002</v>
          </cell>
          <cell r="V374">
            <v>3.379</v>
          </cell>
        </row>
        <row r="375">
          <cell r="B375">
            <v>42549</v>
          </cell>
          <cell r="C375">
            <v>2.63E-2</v>
          </cell>
          <cell r="D375">
            <v>1.6299999999999999E-2</v>
          </cell>
          <cell r="E375">
            <v>-1.5100000000000001E-2</v>
          </cell>
          <cell r="F375">
            <v>9.9000000000000008E-3</v>
          </cell>
          <cell r="G375">
            <v>3.8800000000000001E-2</v>
          </cell>
          <cell r="H375">
            <v>4.1799999999999997E-2</v>
          </cell>
          <cell r="I375">
            <v>4.1300000000000003E-2</v>
          </cell>
          <cell r="O375">
            <v>42549</v>
          </cell>
          <cell r="P375">
            <v>3.0223</v>
          </cell>
          <cell r="Q375">
            <v>3.1705999999999999</v>
          </cell>
          <cell r="R375">
            <v>3.0038999999999998</v>
          </cell>
          <cell r="S375">
            <v>2.9980000000000002</v>
          </cell>
          <cell r="T375">
            <v>3.0836000000000001</v>
          </cell>
          <cell r="U375">
            <v>3.2170999999999998</v>
          </cell>
          <cell r="V375">
            <v>3.3799000000000001</v>
          </cell>
        </row>
        <row r="376">
          <cell r="B376">
            <v>42548</v>
          </cell>
          <cell r="C376">
            <v>1.2200000000000001E-2</v>
          </cell>
          <cell r="D376">
            <v>-7.3000000000000001E-3</v>
          </cell>
          <cell r="E376">
            <v>-2.5700000000000001E-2</v>
          </cell>
          <cell r="F376">
            <v>1.8E-3</v>
          </cell>
          <cell r="G376">
            <v>3.0800000000000001E-2</v>
          </cell>
          <cell r="H376">
            <v>3.3799999999999997E-2</v>
          </cell>
          <cell r="I376">
            <v>3.3300000000000003E-2</v>
          </cell>
          <cell r="O376">
            <v>42548</v>
          </cell>
          <cell r="P376">
            <v>2.8658999999999999</v>
          </cell>
          <cell r="Q376">
            <v>3.0871</v>
          </cell>
          <cell r="R376">
            <v>2.9586000000000001</v>
          </cell>
          <cell r="S376">
            <v>2.9607000000000001</v>
          </cell>
          <cell r="T376">
            <v>3.0440999999999998</v>
          </cell>
          <cell r="U376">
            <v>3.177</v>
          </cell>
          <cell r="V376">
            <v>3.3311999999999999</v>
          </cell>
        </row>
        <row r="377">
          <cell r="B377">
            <v>42547</v>
          </cell>
          <cell r="C377">
            <v>1.2200000000000001E-2</v>
          </cell>
          <cell r="D377">
            <v>-8.9999999999999998E-4</v>
          </cell>
          <cell r="E377">
            <v>-2.52E-2</v>
          </cell>
          <cell r="F377">
            <v>2.5999999999999999E-3</v>
          </cell>
          <cell r="G377">
            <v>3.15E-2</v>
          </cell>
          <cell r="H377">
            <v>3.4500000000000003E-2</v>
          </cell>
          <cell r="I377">
            <v>3.4000000000000002E-2</v>
          </cell>
          <cell r="O377">
            <v>42547</v>
          </cell>
          <cell r="P377">
            <v>2.8281999999999998</v>
          </cell>
          <cell r="Q377">
            <v>3.0945</v>
          </cell>
          <cell r="R377">
            <v>2.9771999999999998</v>
          </cell>
          <cell r="S377">
            <v>2.9763999999999999</v>
          </cell>
          <cell r="T377">
            <v>3.0617999999999999</v>
          </cell>
          <cell r="U377">
            <v>3.1972999999999998</v>
          </cell>
          <cell r="V377">
            <v>3.3620000000000001</v>
          </cell>
        </row>
        <row r="378">
          <cell r="B378">
            <v>42546</v>
          </cell>
          <cell r="C378">
            <v>1.2200000000000001E-2</v>
          </cell>
          <cell r="D378">
            <v>-8.9999999999999998E-4</v>
          </cell>
          <cell r="E378">
            <v>-2.52E-2</v>
          </cell>
          <cell r="F378">
            <v>2.5999999999999999E-3</v>
          </cell>
          <cell r="G378">
            <v>3.15E-2</v>
          </cell>
          <cell r="H378">
            <v>3.4500000000000003E-2</v>
          </cell>
          <cell r="I378">
            <v>3.4000000000000002E-2</v>
          </cell>
          <cell r="O378">
            <v>42546</v>
          </cell>
          <cell r="P378">
            <v>2.8281999999999998</v>
          </cell>
          <cell r="Q378">
            <v>3.0945</v>
          </cell>
          <cell r="R378">
            <v>2.9771999999999998</v>
          </cell>
          <cell r="S378">
            <v>2.9763999999999999</v>
          </cell>
          <cell r="T378">
            <v>3.0617999999999999</v>
          </cell>
          <cell r="U378">
            <v>3.1972999999999998</v>
          </cell>
          <cell r="V378">
            <v>3.3620000000000001</v>
          </cell>
        </row>
        <row r="379">
          <cell r="B379">
            <v>42545</v>
          </cell>
          <cell r="C379">
            <v>1.2200000000000001E-2</v>
          </cell>
          <cell r="D379">
            <v>-8.9999999999999998E-4</v>
          </cell>
          <cell r="E379">
            <v>-2.52E-2</v>
          </cell>
          <cell r="F379">
            <v>2.5999999999999999E-3</v>
          </cell>
          <cell r="G379">
            <v>3.15E-2</v>
          </cell>
          <cell r="H379">
            <v>3.4500000000000003E-2</v>
          </cell>
          <cell r="I379">
            <v>3.4000000000000002E-2</v>
          </cell>
          <cell r="O379">
            <v>42545</v>
          </cell>
          <cell r="P379">
            <v>2.8281999999999998</v>
          </cell>
          <cell r="Q379">
            <v>3.0945</v>
          </cell>
          <cell r="R379">
            <v>2.9771999999999998</v>
          </cell>
          <cell r="S379">
            <v>2.9763999999999999</v>
          </cell>
          <cell r="T379">
            <v>3.0617999999999999</v>
          </cell>
          <cell r="U379">
            <v>3.1972999999999998</v>
          </cell>
          <cell r="V379">
            <v>3.3620000000000001</v>
          </cell>
        </row>
        <row r="380">
          <cell r="B380">
            <v>42544</v>
          </cell>
          <cell r="C380">
            <v>1.23E-2</v>
          </cell>
          <cell r="D380">
            <v>-5.9999999999999995E-4</v>
          </cell>
          <cell r="E380">
            <v>-2.53E-2</v>
          </cell>
          <cell r="F380">
            <v>2.3999999999999998E-3</v>
          </cell>
          <cell r="G380">
            <v>3.1300000000000001E-2</v>
          </cell>
          <cell r="H380">
            <v>3.4299999999999997E-2</v>
          </cell>
          <cell r="I380">
            <v>3.3799999999999997E-2</v>
          </cell>
          <cell r="O380">
            <v>42544</v>
          </cell>
          <cell r="P380">
            <v>2.8662999999999998</v>
          </cell>
          <cell r="Q380">
            <v>3.1052</v>
          </cell>
          <cell r="R380">
            <v>2.9786000000000001</v>
          </cell>
          <cell r="S380">
            <v>2.9723000000000002</v>
          </cell>
          <cell r="T380">
            <v>3.0461</v>
          </cell>
          <cell r="U380">
            <v>3.1791</v>
          </cell>
          <cell r="V380">
            <v>3.3437999999999999</v>
          </cell>
        </row>
        <row r="381">
          <cell r="B381">
            <v>42543</v>
          </cell>
          <cell r="C381">
            <v>1.29E-2</v>
          </cell>
          <cell r="D381">
            <v>5.0000000000000001E-4</v>
          </cell>
          <cell r="E381">
            <v>-1.9800000000000002E-2</v>
          </cell>
          <cell r="F381">
            <v>1.0999999999999999E-2</v>
          </cell>
          <cell r="G381">
            <v>3.9899999999999998E-2</v>
          </cell>
          <cell r="H381">
            <v>4.2900000000000001E-2</v>
          </cell>
          <cell r="I381">
            <v>4.24E-2</v>
          </cell>
          <cell r="O381">
            <v>42543</v>
          </cell>
          <cell r="P381">
            <v>2.8439000000000001</v>
          </cell>
          <cell r="Q381">
            <v>3.0941000000000001</v>
          </cell>
          <cell r="R381">
            <v>2.9872999999999998</v>
          </cell>
          <cell r="S381">
            <v>2.9832000000000001</v>
          </cell>
          <cell r="T381">
            <v>3.0556999999999999</v>
          </cell>
          <cell r="U381">
            <v>3.1785000000000001</v>
          </cell>
          <cell r="V381">
            <v>3.3393999999999999</v>
          </cell>
        </row>
        <row r="382">
          <cell r="B382">
            <v>42542</v>
          </cell>
          <cell r="C382">
            <v>0.02</v>
          </cell>
          <cell r="D382">
            <v>6.7000000000000002E-3</v>
          </cell>
          <cell r="E382">
            <v>-2.0500000000000001E-2</v>
          </cell>
          <cell r="F382">
            <v>1.2999999999999999E-2</v>
          </cell>
          <cell r="G382">
            <v>4.19E-2</v>
          </cell>
          <cell r="H382">
            <v>4.4900000000000002E-2</v>
          </cell>
          <cell r="I382">
            <v>4.4400000000000002E-2</v>
          </cell>
          <cell r="O382">
            <v>42542</v>
          </cell>
          <cell r="P382">
            <v>2.9291999999999998</v>
          </cell>
          <cell r="Q382">
            <v>3.1215999999999999</v>
          </cell>
          <cell r="R382">
            <v>2.9847999999999999</v>
          </cell>
          <cell r="S382">
            <v>2.9727999999999999</v>
          </cell>
          <cell r="T382">
            <v>3.0464000000000002</v>
          </cell>
          <cell r="U382">
            <v>3.1735000000000002</v>
          </cell>
          <cell r="V382">
            <v>3.3344</v>
          </cell>
        </row>
        <row r="383">
          <cell r="B383">
            <v>42541</v>
          </cell>
          <cell r="C383">
            <v>3.8100000000000002E-2</v>
          </cell>
          <cell r="D383">
            <v>2.3099999999999999E-2</v>
          </cell>
          <cell r="E383">
            <v>5.1999999999999998E-3</v>
          </cell>
          <cell r="F383">
            <v>3.7600000000000001E-2</v>
          </cell>
          <cell r="G383">
            <v>6.6600000000000006E-2</v>
          </cell>
          <cell r="H383">
            <v>6.9500000000000006E-2</v>
          </cell>
          <cell r="I383">
            <v>6.9000000000000006E-2</v>
          </cell>
          <cell r="O383">
            <v>42541</v>
          </cell>
          <cell r="P383">
            <v>2.9293999999999998</v>
          </cell>
          <cell r="Q383">
            <v>3.1293000000000002</v>
          </cell>
          <cell r="R383">
            <v>3.0112000000000001</v>
          </cell>
          <cell r="S383">
            <v>3.0066999999999999</v>
          </cell>
          <cell r="T383">
            <v>3.0811000000000002</v>
          </cell>
          <cell r="U383">
            <v>3.2079</v>
          </cell>
          <cell r="V383">
            <v>3.367</v>
          </cell>
        </row>
        <row r="384">
          <cell r="B384">
            <v>42540</v>
          </cell>
          <cell r="C384">
            <v>8.6999999999999994E-3</v>
          </cell>
          <cell r="D384">
            <v>-8.0000000000000004E-4</v>
          </cell>
          <cell r="E384">
            <v>-8.6999999999999994E-3</v>
          </cell>
          <cell r="F384">
            <v>2.0899999999999998E-2</v>
          </cell>
          <cell r="G384">
            <v>4.87E-2</v>
          </cell>
          <cell r="H384">
            <v>5.0999999999999997E-2</v>
          </cell>
          <cell r="I384">
            <v>5.2400000000000002E-2</v>
          </cell>
          <cell r="O384">
            <v>42540</v>
          </cell>
          <cell r="P384">
            <v>2.7985000000000002</v>
          </cell>
          <cell r="Q384">
            <v>3.0575000000000001</v>
          </cell>
          <cell r="R384">
            <v>2.9798</v>
          </cell>
          <cell r="S384">
            <v>2.9862000000000002</v>
          </cell>
          <cell r="T384">
            <v>3.0615000000000001</v>
          </cell>
          <cell r="U384">
            <v>3.1972</v>
          </cell>
          <cell r="V384">
            <v>3.3586</v>
          </cell>
        </row>
        <row r="385">
          <cell r="B385">
            <v>42539</v>
          </cell>
          <cell r="C385">
            <v>8.6999999999999994E-3</v>
          </cell>
          <cell r="D385">
            <v>-8.0000000000000004E-4</v>
          </cell>
          <cell r="E385">
            <v>-8.6999999999999994E-3</v>
          </cell>
          <cell r="F385">
            <v>2.0899999999999998E-2</v>
          </cell>
          <cell r="G385">
            <v>4.87E-2</v>
          </cell>
          <cell r="H385">
            <v>5.0999999999999997E-2</v>
          </cell>
          <cell r="I385">
            <v>5.2400000000000002E-2</v>
          </cell>
          <cell r="O385">
            <v>42539</v>
          </cell>
          <cell r="P385">
            <v>2.7985000000000002</v>
          </cell>
          <cell r="Q385">
            <v>3.0575000000000001</v>
          </cell>
          <cell r="R385">
            <v>2.9798</v>
          </cell>
          <cell r="S385">
            <v>2.9862000000000002</v>
          </cell>
          <cell r="T385">
            <v>3.0615000000000001</v>
          </cell>
          <cell r="U385">
            <v>3.1972</v>
          </cell>
          <cell r="V385">
            <v>3.3586</v>
          </cell>
        </row>
        <row r="386">
          <cell r="B386">
            <v>42538</v>
          </cell>
          <cell r="C386">
            <v>8.6999999999999994E-3</v>
          </cell>
          <cell r="D386">
            <v>-8.0000000000000004E-4</v>
          </cell>
          <cell r="E386">
            <v>-8.6999999999999994E-3</v>
          </cell>
          <cell r="F386">
            <v>2.0899999999999998E-2</v>
          </cell>
          <cell r="G386">
            <v>4.87E-2</v>
          </cell>
          <cell r="H386">
            <v>5.0999999999999997E-2</v>
          </cell>
          <cell r="I386">
            <v>5.2400000000000002E-2</v>
          </cell>
          <cell r="O386">
            <v>42538</v>
          </cell>
          <cell r="P386">
            <v>2.7985000000000002</v>
          </cell>
          <cell r="Q386">
            <v>3.0575000000000001</v>
          </cell>
          <cell r="R386">
            <v>2.9798</v>
          </cell>
          <cell r="S386">
            <v>2.9862000000000002</v>
          </cell>
          <cell r="T386">
            <v>3.0615000000000001</v>
          </cell>
          <cell r="U386">
            <v>3.1972</v>
          </cell>
          <cell r="V386">
            <v>3.3586</v>
          </cell>
        </row>
        <row r="387">
          <cell r="B387">
            <v>42537</v>
          </cell>
          <cell r="C387">
            <v>8.6E-3</v>
          </cell>
          <cell r="D387">
            <v>-1E-3</v>
          </cell>
          <cell r="E387">
            <v>-8.8000000000000005E-3</v>
          </cell>
          <cell r="F387">
            <v>0.02</v>
          </cell>
          <cell r="G387">
            <v>4.65E-2</v>
          </cell>
          <cell r="H387">
            <v>4.8800000000000003E-2</v>
          </cell>
          <cell r="I387">
            <v>5.0200000000000002E-2</v>
          </cell>
          <cell r="O387">
            <v>42537</v>
          </cell>
          <cell r="P387">
            <v>2.7614000000000001</v>
          </cell>
          <cell r="Q387">
            <v>3.0432999999999999</v>
          </cell>
          <cell r="R387">
            <v>2.9803000000000002</v>
          </cell>
          <cell r="S387">
            <v>2.9868999999999999</v>
          </cell>
          <cell r="T387">
            <v>3.0762999999999998</v>
          </cell>
          <cell r="U387">
            <v>3.2187999999999999</v>
          </cell>
          <cell r="V387">
            <v>3.3797999999999999</v>
          </cell>
        </row>
        <row r="388">
          <cell r="B388">
            <v>42536</v>
          </cell>
          <cell r="C388">
            <v>7.4999999999999997E-3</v>
          </cell>
          <cell r="D388">
            <v>-1.5E-3</v>
          </cell>
          <cell r="E388">
            <v>-9.7999999999999997E-3</v>
          </cell>
          <cell r="F388">
            <v>2.0500000000000001E-2</v>
          </cell>
          <cell r="G388">
            <v>4.41E-2</v>
          </cell>
          <cell r="H388">
            <v>4.6399999999999997E-2</v>
          </cell>
          <cell r="I388">
            <v>4.7800000000000002E-2</v>
          </cell>
          <cell r="O388">
            <v>42536</v>
          </cell>
          <cell r="P388">
            <v>2.7795000000000001</v>
          </cell>
          <cell r="Q388">
            <v>3.0430999999999999</v>
          </cell>
          <cell r="R388">
            <v>2.9798</v>
          </cell>
          <cell r="S388">
            <v>2.9868000000000001</v>
          </cell>
          <cell r="T388">
            <v>3.0739000000000001</v>
          </cell>
          <cell r="U388">
            <v>3.2166000000000001</v>
          </cell>
          <cell r="V388">
            <v>3.3763999999999998</v>
          </cell>
        </row>
        <row r="389">
          <cell r="B389">
            <v>42535</v>
          </cell>
          <cell r="C389">
            <v>8.3000000000000001E-3</v>
          </cell>
          <cell r="D389">
            <v>-1.5E-3</v>
          </cell>
          <cell r="E389">
            <v>-1.15E-2</v>
          </cell>
          <cell r="F389">
            <v>1.8700000000000001E-2</v>
          </cell>
          <cell r="G389">
            <v>4.2299999999999997E-2</v>
          </cell>
          <cell r="H389">
            <v>4.4499999999999998E-2</v>
          </cell>
          <cell r="I389">
            <v>4.5999999999999999E-2</v>
          </cell>
          <cell r="O389">
            <v>42535</v>
          </cell>
          <cell r="P389">
            <v>2.7976000000000001</v>
          </cell>
          <cell r="Q389">
            <v>3.0697999999999999</v>
          </cell>
          <cell r="R389">
            <v>2.9925000000000002</v>
          </cell>
          <cell r="S389">
            <v>2.9923000000000002</v>
          </cell>
          <cell r="T389">
            <v>3.0733999999999999</v>
          </cell>
          <cell r="U389">
            <v>3.2147000000000001</v>
          </cell>
          <cell r="V389">
            <v>3.3746</v>
          </cell>
        </row>
        <row r="390">
          <cell r="B390">
            <v>42534</v>
          </cell>
          <cell r="C390">
            <v>-7.7999999999999996E-3</v>
          </cell>
          <cell r="D390">
            <v>-0.01</v>
          </cell>
          <cell r="E390">
            <v>-1.6400000000000001E-2</v>
          </cell>
          <cell r="F390">
            <v>1.3599999999999999E-2</v>
          </cell>
          <cell r="G390">
            <v>3.7199999999999997E-2</v>
          </cell>
          <cell r="H390">
            <v>3.95E-2</v>
          </cell>
          <cell r="I390">
            <v>4.0899999999999999E-2</v>
          </cell>
          <cell r="O390">
            <v>42534</v>
          </cell>
          <cell r="P390">
            <v>2.7867000000000002</v>
          </cell>
          <cell r="Q390">
            <v>3.0865</v>
          </cell>
          <cell r="R390">
            <v>3.0057</v>
          </cell>
          <cell r="S390">
            <v>3.0026999999999999</v>
          </cell>
          <cell r="T390">
            <v>3.0853000000000002</v>
          </cell>
          <cell r="U390">
            <v>3.2303999999999999</v>
          </cell>
          <cell r="V390">
            <v>3.3915000000000002</v>
          </cell>
        </row>
        <row r="391">
          <cell r="B391">
            <v>42533</v>
          </cell>
          <cell r="C391">
            <v>-6.1000000000000004E-3</v>
          </cell>
          <cell r="D391">
            <v>-5.0000000000000001E-3</v>
          </cell>
          <cell r="E391">
            <v>-1.2500000000000001E-2</v>
          </cell>
          <cell r="F391">
            <v>1.66E-2</v>
          </cell>
          <cell r="G391">
            <v>4.0099999999999997E-2</v>
          </cell>
          <cell r="H391">
            <v>4.0899999999999999E-2</v>
          </cell>
          <cell r="I391">
            <v>4.24E-2</v>
          </cell>
          <cell r="O391">
            <v>42533</v>
          </cell>
          <cell r="P391">
            <v>2.7686000000000002</v>
          </cell>
          <cell r="Q391">
            <v>3.0933000000000002</v>
          </cell>
          <cell r="R391">
            <v>3.0263</v>
          </cell>
          <cell r="S391">
            <v>3.0392000000000001</v>
          </cell>
          <cell r="T391">
            <v>3.1316999999999999</v>
          </cell>
          <cell r="U391">
            <v>3.2724000000000002</v>
          </cell>
          <cell r="V391">
            <v>3.4321999999999999</v>
          </cell>
        </row>
        <row r="392">
          <cell r="B392">
            <v>42532</v>
          </cell>
          <cell r="C392">
            <v>-6.1000000000000004E-3</v>
          </cell>
          <cell r="D392">
            <v>-5.0000000000000001E-3</v>
          </cell>
          <cell r="E392">
            <v>-1.2500000000000001E-2</v>
          </cell>
          <cell r="F392">
            <v>1.66E-2</v>
          </cell>
          <cell r="G392">
            <v>4.0099999999999997E-2</v>
          </cell>
          <cell r="H392">
            <v>4.0899999999999999E-2</v>
          </cell>
          <cell r="I392">
            <v>4.24E-2</v>
          </cell>
          <cell r="O392">
            <v>42532</v>
          </cell>
          <cell r="P392">
            <v>2.7686000000000002</v>
          </cell>
          <cell r="Q392">
            <v>3.0933000000000002</v>
          </cell>
          <cell r="R392">
            <v>3.0263</v>
          </cell>
          <cell r="S392">
            <v>3.0392000000000001</v>
          </cell>
          <cell r="T392">
            <v>3.1316999999999999</v>
          </cell>
          <cell r="U392">
            <v>3.2724000000000002</v>
          </cell>
          <cell r="V392">
            <v>3.4321999999999999</v>
          </cell>
        </row>
        <row r="393">
          <cell r="B393">
            <v>42531</v>
          </cell>
          <cell r="C393">
            <v>-6.1000000000000004E-3</v>
          </cell>
          <cell r="D393">
            <v>-5.0000000000000001E-3</v>
          </cell>
          <cell r="E393">
            <v>-1.2500000000000001E-2</v>
          </cell>
          <cell r="F393">
            <v>1.66E-2</v>
          </cell>
          <cell r="G393">
            <v>4.0099999999999997E-2</v>
          </cell>
          <cell r="H393">
            <v>4.0899999999999999E-2</v>
          </cell>
          <cell r="I393">
            <v>4.24E-2</v>
          </cell>
          <cell r="O393">
            <v>42531</v>
          </cell>
          <cell r="P393">
            <v>2.7686000000000002</v>
          </cell>
          <cell r="Q393">
            <v>3.0933000000000002</v>
          </cell>
          <cell r="R393">
            <v>3.0263</v>
          </cell>
          <cell r="S393">
            <v>3.0392000000000001</v>
          </cell>
          <cell r="T393">
            <v>3.1316999999999999</v>
          </cell>
          <cell r="U393">
            <v>3.2724000000000002</v>
          </cell>
          <cell r="V393">
            <v>3.4321999999999999</v>
          </cell>
        </row>
        <row r="394">
          <cell r="B394">
            <v>42530</v>
          </cell>
          <cell r="C394">
            <v>1.1299999999999999E-2</v>
          </cell>
          <cell r="D394">
            <v>5.1000000000000004E-3</v>
          </cell>
          <cell r="E394">
            <v>-1.6999999999999999E-3</v>
          </cell>
          <cell r="F394">
            <v>3.1600000000000003E-2</v>
          </cell>
          <cell r="G394">
            <v>5.5199999999999999E-2</v>
          </cell>
          <cell r="H394">
            <v>5.2699999999999997E-2</v>
          </cell>
          <cell r="I394">
            <v>5.3600000000000002E-2</v>
          </cell>
          <cell r="O394">
            <v>42530</v>
          </cell>
          <cell r="P394">
            <v>2.8475000000000001</v>
          </cell>
          <cell r="Q394">
            <v>3.1257999999999999</v>
          </cell>
          <cell r="R394">
            <v>3.0575000000000001</v>
          </cell>
          <cell r="S394">
            <v>3.0724</v>
          </cell>
          <cell r="T394">
            <v>3.1648000000000001</v>
          </cell>
          <cell r="U394">
            <v>3.3022</v>
          </cell>
          <cell r="V394">
            <v>3.4636999999999998</v>
          </cell>
        </row>
        <row r="395">
          <cell r="B395">
            <v>42529</v>
          </cell>
          <cell r="C395">
            <v>1.14E-2</v>
          </cell>
          <cell r="D395">
            <v>4.4999999999999997E-3</v>
          </cell>
          <cell r="E395">
            <v>-1.5E-3</v>
          </cell>
          <cell r="F395">
            <v>3.2000000000000001E-2</v>
          </cell>
          <cell r="G395">
            <v>5.5500000000000001E-2</v>
          </cell>
          <cell r="H395">
            <v>5.2999999999999999E-2</v>
          </cell>
          <cell r="I395">
            <v>5.3900000000000003E-2</v>
          </cell>
          <cell r="O395">
            <v>42529</v>
          </cell>
          <cell r="P395">
            <v>2.7183999999999999</v>
          </cell>
          <cell r="Q395">
            <v>3.0796000000000001</v>
          </cell>
          <cell r="R395">
            <v>3.0541999999999998</v>
          </cell>
          <cell r="S395">
            <v>3.0880999999999998</v>
          </cell>
          <cell r="T395">
            <v>3.1774</v>
          </cell>
          <cell r="U395">
            <v>3.3165</v>
          </cell>
          <cell r="V395">
            <v>3.4727999999999999</v>
          </cell>
        </row>
        <row r="396">
          <cell r="B396">
            <v>42528</v>
          </cell>
          <cell r="C396">
            <v>1.5900000000000001E-2</v>
          </cell>
          <cell r="D396">
            <v>8.8000000000000005E-3</v>
          </cell>
          <cell r="E396">
            <v>-2.9999999999999997E-4</v>
          </cell>
          <cell r="F396">
            <v>3.32E-2</v>
          </cell>
          <cell r="G396">
            <v>5.67E-2</v>
          </cell>
          <cell r="H396">
            <v>5.4199999999999998E-2</v>
          </cell>
          <cell r="I396">
            <v>5.5100000000000003E-2</v>
          </cell>
          <cell r="O396">
            <v>42528</v>
          </cell>
          <cell r="P396">
            <v>2.7284000000000002</v>
          </cell>
          <cell r="Q396">
            <v>3.0800999999999998</v>
          </cell>
          <cell r="R396">
            <v>3.0569999999999999</v>
          </cell>
          <cell r="S396">
            <v>3.0960000000000001</v>
          </cell>
          <cell r="T396">
            <v>3.181</v>
          </cell>
          <cell r="U396">
            <v>3.3197000000000001</v>
          </cell>
          <cell r="V396">
            <v>3.4803000000000002</v>
          </cell>
        </row>
        <row r="397">
          <cell r="B397">
            <v>42527</v>
          </cell>
          <cell r="C397">
            <v>1.4500000000000001E-2</v>
          </cell>
          <cell r="D397">
            <v>7.4000000000000003E-3</v>
          </cell>
          <cell r="E397">
            <v>-1E-3</v>
          </cell>
          <cell r="F397">
            <v>3.2500000000000001E-2</v>
          </cell>
          <cell r="G397">
            <v>5.7500000000000002E-2</v>
          </cell>
          <cell r="H397">
            <v>5.21E-2</v>
          </cell>
          <cell r="I397">
            <v>5.2999999999999999E-2</v>
          </cell>
          <cell r="O397">
            <v>42527</v>
          </cell>
          <cell r="P397">
            <v>2.6941999999999999</v>
          </cell>
          <cell r="Q397">
            <v>3.0301</v>
          </cell>
          <cell r="R397">
            <v>3.0365000000000002</v>
          </cell>
          <cell r="S397">
            <v>3.0716000000000001</v>
          </cell>
          <cell r="T397">
            <v>3.1579999999999999</v>
          </cell>
          <cell r="U397">
            <v>3.2986</v>
          </cell>
          <cell r="V397">
            <v>3.4554</v>
          </cell>
        </row>
        <row r="398">
          <cell r="B398">
            <v>42526</v>
          </cell>
          <cell r="C398">
            <v>1.41E-2</v>
          </cell>
          <cell r="D398">
            <v>7.3000000000000001E-3</v>
          </cell>
          <cell r="E398">
            <v>-1.1000000000000001E-3</v>
          </cell>
          <cell r="F398">
            <v>3.09E-2</v>
          </cell>
          <cell r="G398">
            <v>5.5899999999999998E-2</v>
          </cell>
          <cell r="H398">
            <v>5.0500000000000003E-2</v>
          </cell>
          <cell r="I398">
            <v>5.1400000000000001E-2</v>
          </cell>
          <cell r="O398">
            <v>42526</v>
          </cell>
          <cell r="P398">
            <v>2.6440999999999999</v>
          </cell>
          <cell r="Q398">
            <v>3.0196999999999998</v>
          </cell>
          <cell r="R398">
            <v>3.0306000000000002</v>
          </cell>
          <cell r="S398">
            <v>3.0676999999999999</v>
          </cell>
          <cell r="T398">
            <v>3.1604000000000001</v>
          </cell>
          <cell r="U398">
            <v>3.3</v>
          </cell>
          <cell r="V398">
            <v>3.4590999999999998</v>
          </cell>
        </row>
        <row r="399">
          <cell r="B399">
            <v>42525</v>
          </cell>
          <cell r="C399">
            <v>1.41E-2</v>
          </cell>
          <cell r="D399">
            <v>7.3000000000000001E-3</v>
          </cell>
          <cell r="E399">
            <v>-1.1000000000000001E-3</v>
          </cell>
          <cell r="F399">
            <v>3.09E-2</v>
          </cell>
          <cell r="G399">
            <v>5.5899999999999998E-2</v>
          </cell>
          <cell r="H399">
            <v>5.0500000000000003E-2</v>
          </cell>
          <cell r="I399">
            <v>5.1400000000000001E-2</v>
          </cell>
          <cell r="O399">
            <v>42525</v>
          </cell>
          <cell r="P399">
            <v>2.6440999999999999</v>
          </cell>
          <cell r="Q399">
            <v>3.0196999999999998</v>
          </cell>
          <cell r="R399">
            <v>3.0306000000000002</v>
          </cell>
          <cell r="S399">
            <v>3.0676999999999999</v>
          </cell>
          <cell r="T399">
            <v>3.1604000000000001</v>
          </cell>
          <cell r="U399">
            <v>3.3</v>
          </cell>
          <cell r="V399">
            <v>3.4590999999999998</v>
          </cell>
        </row>
        <row r="400">
          <cell r="B400">
            <v>42524</v>
          </cell>
          <cell r="C400">
            <v>1.41E-2</v>
          </cell>
          <cell r="D400">
            <v>7.3000000000000001E-3</v>
          </cell>
          <cell r="E400">
            <v>-1.1000000000000001E-3</v>
          </cell>
          <cell r="F400">
            <v>3.09E-2</v>
          </cell>
          <cell r="G400">
            <v>5.5899999999999998E-2</v>
          </cell>
          <cell r="H400">
            <v>5.0500000000000003E-2</v>
          </cell>
          <cell r="I400">
            <v>5.1400000000000001E-2</v>
          </cell>
          <cell r="O400">
            <v>42524</v>
          </cell>
          <cell r="P400">
            <v>2.6440999999999999</v>
          </cell>
          <cell r="Q400">
            <v>3.0196999999999998</v>
          </cell>
          <cell r="R400">
            <v>3.0306000000000002</v>
          </cell>
          <cell r="S400">
            <v>3.0676999999999999</v>
          </cell>
          <cell r="T400">
            <v>3.1604000000000001</v>
          </cell>
          <cell r="U400">
            <v>3.3</v>
          </cell>
          <cell r="V400">
            <v>3.4590999999999998</v>
          </cell>
        </row>
        <row r="401">
          <cell r="B401">
            <v>42523</v>
          </cell>
          <cell r="C401">
            <v>1.41E-2</v>
          </cell>
          <cell r="D401">
            <v>7.1999999999999998E-3</v>
          </cell>
          <cell r="E401">
            <v>-1.1000000000000001E-3</v>
          </cell>
          <cell r="F401">
            <v>3.1E-2</v>
          </cell>
          <cell r="G401">
            <v>5.6000000000000001E-2</v>
          </cell>
          <cell r="H401">
            <v>5.0599999999999999E-2</v>
          </cell>
          <cell r="I401">
            <v>5.1499999999999997E-2</v>
          </cell>
          <cell r="O401">
            <v>42523</v>
          </cell>
          <cell r="P401">
            <v>2.6511</v>
          </cell>
          <cell r="Q401">
            <v>3.024</v>
          </cell>
          <cell r="R401">
            <v>3.0316999999999998</v>
          </cell>
          <cell r="S401">
            <v>3.0762999999999998</v>
          </cell>
          <cell r="T401">
            <v>3.1709999999999998</v>
          </cell>
          <cell r="U401">
            <v>3.3098999999999998</v>
          </cell>
          <cell r="V401">
            <v>3.4681999999999999</v>
          </cell>
        </row>
        <row r="402">
          <cell r="B402">
            <v>42522</v>
          </cell>
          <cell r="C402">
            <v>1.38E-2</v>
          </cell>
          <cell r="D402">
            <v>7.0000000000000001E-3</v>
          </cell>
          <cell r="E402">
            <v>-1.1000000000000001E-3</v>
          </cell>
          <cell r="F402">
            <v>3.1300000000000001E-2</v>
          </cell>
          <cell r="G402">
            <v>5.4100000000000002E-2</v>
          </cell>
          <cell r="H402">
            <v>4.5600000000000002E-2</v>
          </cell>
          <cell r="I402">
            <v>4.65E-2</v>
          </cell>
          <cell r="O402">
            <v>42522</v>
          </cell>
          <cell r="P402">
            <v>2.6213000000000002</v>
          </cell>
          <cell r="Q402">
            <v>3.0047999999999999</v>
          </cell>
          <cell r="R402">
            <v>3.0169999999999999</v>
          </cell>
          <cell r="S402">
            <v>3.0691000000000002</v>
          </cell>
          <cell r="T402">
            <v>3.1669</v>
          </cell>
          <cell r="U402">
            <v>3.3039000000000001</v>
          </cell>
          <cell r="V402">
            <v>3.4708999999999999</v>
          </cell>
        </row>
        <row r="403">
          <cell r="B403">
            <v>42521</v>
          </cell>
          <cell r="C403">
            <v>1.26E-2</v>
          </cell>
          <cell r="D403">
            <v>3.8999999999999998E-3</v>
          </cell>
          <cell r="E403">
            <v>-1E-3</v>
          </cell>
          <cell r="F403">
            <v>3.1699999999999999E-2</v>
          </cell>
          <cell r="G403">
            <v>5.4600000000000003E-2</v>
          </cell>
          <cell r="H403">
            <v>4.4499999999999998E-2</v>
          </cell>
          <cell r="I403">
            <v>4.7E-2</v>
          </cell>
          <cell r="O403">
            <v>42521</v>
          </cell>
          <cell r="P403">
            <v>2.5720999999999998</v>
          </cell>
          <cell r="Q403">
            <v>3.0091999999999999</v>
          </cell>
          <cell r="R403">
            <v>3.0367999999999999</v>
          </cell>
          <cell r="S403">
            <v>3.0914999999999999</v>
          </cell>
          <cell r="T403">
            <v>3.1856</v>
          </cell>
          <cell r="U403">
            <v>3.3159999999999998</v>
          </cell>
          <cell r="V403">
            <v>3.4784000000000002</v>
          </cell>
        </row>
        <row r="404">
          <cell r="B404">
            <v>42520</v>
          </cell>
          <cell r="C404">
            <v>8.8999999999999999E-3</v>
          </cell>
          <cell r="D404">
            <v>5.1000000000000004E-3</v>
          </cell>
          <cell r="E404">
            <v>-1.6999999999999999E-3</v>
          </cell>
          <cell r="F404">
            <v>2.9499999999999998E-2</v>
          </cell>
          <cell r="G404">
            <v>4.6600000000000003E-2</v>
          </cell>
          <cell r="H404">
            <v>4.1000000000000002E-2</v>
          </cell>
          <cell r="I404">
            <v>4.19E-2</v>
          </cell>
          <cell r="O404">
            <v>42520</v>
          </cell>
          <cell r="P404">
            <v>2.4895999999999998</v>
          </cell>
          <cell r="Q404">
            <v>2.9975999999999998</v>
          </cell>
          <cell r="R404">
            <v>3.0286</v>
          </cell>
          <cell r="S404">
            <v>3.0840000000000001</v>
          </cell>
          <cell r="T404">
            <v>3.1717</v>
          </cell>
          <cell r="U404">
            <v>3.3077999999999999</v>
          </cell>
          <cell r="V404">
            <v>3.4693000000000001</v>
          </cell>
        </row>
        <row r="405">
          <cell r="B405">
            <v>42519</v>
          </cell>
          <cell r="C405">
            <v>8.8999999999999999E-3</v>
          </cell>
          <cell r="D405">
            <v>5.1000000000000004E-3</v>
          </cell>
          <cell r="E405">
            <v>-1.6999999999999999E-3</v>
          </cell>
          <cell r="F405">
            <v>2.9499999999999998E-2</v>
          </cell>
          <cell r="G405">
            <v>4.6600000000000003E-2</v>
          </cell>
          <cell r="H405">
            <v>4.1000000000000002E-2</v>
          </cell>
          <cell r="I405">
            <v>4.19E-2</v>
          </cell>
          <cell r="O405">
            <v>42519</v>
          </cell>
          <cell r="P405">
            <v>2.4895999999999998</v>
          </cell>
          <cell r="Q405">
            <v>2.9975999999999998</v>
          </cell>
          <cell r="R405">
            <v>3.0286</v>
          </cell>
          <cell r="S405">
            <v>3.0840000000000001</v>
          </cell>
          <cell r="T405">
            <v>3.1717</v>
          </cell>
          <cell r="U405">
            <v>3.3077999999999999</v>
          </cell>
          <cell r="V405">
            <v>3.4693000000000001</v>
          </cell>
        </row>
        <row r="406">
          <cell r="B406">
            <v>42518</v>
          </cell>
          <cell r="C406">
            <v>8.8999999999999999E-3</v>
          </cell>
          <cell r="D406">
            <v>5.1000000000000004E-3</v>
          </cell>
          <cell r="E406">
            <v>-1.6999999999999999E-3</v>
          </cell>
          <cell r="F406">
            <v>2.9499999999999998E-2</v>
          </cell>
          <cell r="G406">
            <v>4.6600000000000003E-2</v>
          </cell>
          <cell r="H406">
            <v>4.1000000000000002E-2</v>
          </cell>
          <cell r="I406">
            <v>4.19E-2</v>
          </cell>
          <cell r="O406">
            <v>42518</v>
          </cell>
          <cell r="P406">
            <v>2.4895999999999998</v>
          </cell>
          <cell r="Q406">
            <v>2.9975999999999998</v>
          </cell>
          <cell r="R406">
            <v>3.0286</v>
          </cell>
          <cell r="S406">
            <v>3.0840000000000001</v>
          </cell>
          <cell r="T406">
            <v>3.1717</v>
          </cell>
          <cell r="U406">
            <v>3.3077999999999999</v>
          </cell>
          <cell r="V406">
            <v>3.4693000000000001</v>
          </cell>
        </row>
        <row r="407">
          <cell r="B407">
            <v>42517</v>
          </cell>
          <cell r="C407">
            <v>8.8999999999999999E-3</v>
          </cell>
          <cell r="D407">
            <v>5.1000000000000004E-3</v>
          </cell>
          <cell r="E407">
            <v>-1.6999999999999999E-3</v>
          </cell>
          <cell r="F407">
            <v>2.9499999999999998E-2</v>
          </cell>
          <cell r="G407">
            <v>4.6600000000000003E-2</v>
          </cell>
          <cell r="H407">
            <v>4.1000000000000002E-2</v>
          </cell>
          <cell r="I407">
            <v>4.19E-2</v>
          </cell>
          <cell r="O407">
            <v>42517</v>
          </cell>
          <cell r="P407">
            <v>2.4895999999999998</v>
          </cell>
          <cell r="Q407">
            <v>2.9975999999999998</v>
          </cell>
          <cell r="R407">
            <v>3.0286</v>
          </cell>
          <cell r="S407">
            <v>3.0840000000000001</v>
          </cell>
          <cell r="T407">
            <v>3.1717</v>
          </cell>
          <cell r="U407">
            <v>3.3077999999999999</v>
          </cell>
          <cell r="V407">
            <v>3.4693000000000001</v>
          </cell>
        </row>
        <row r="408">
          <cell r="B408">
            <v>42516</v>
          </cell>
          <cell r="C408">
            <v>4.8999999999999998E-3</v>
          </cell>
          <cell r="D408">
            <v>5.3E-3</v>
          </cell>
          <cell r="E408">
            <v>-1.6999999999999999E-3</v>
          </cell>
          <cell r="F408">
            <v>2.9100000000000001E-2</v>
          </cell>
          <cell r="G408">
            <v>4.5600000000000002E-2</v>
          </cell>
          <cell r="H408">
            <v>0.04</v>
          </cell>
          <cell r="I408">
            <v>4.0899999999999999E-2</v>
          </cell>
          <cell r="O408">
            <v>42516</v>
          </cell>
          <cell r="P408">
            <v>2.3972000000000002</v>
          </cell>
          <cell r="Q408">
            <v>2.9908999999999999</v>
          </cell>
          <cell r="R408">
            <v>3.0232000000000001</v>
          </cell>
          <cell r="S408">
            <v>3.0709</v>
          </cell>
          <cell r="T408">
            <v>3.1623999999999999</v>
          </cell>
          <cell r="U408">
            <v>3.3012999999999999</v>
          </cell>
          <cell r="V408">
            <v>3.4590999999999998</v>
          </cell>
        </row>
        <row r="409">
          <cell r="B409">
            <v>42515</v>
          </cell>
          <cell r="C409">
            <v>2.8999999999999998E-3</v>
          </cell>
          <cell r="D409">
            <v>3.5000000000000001E-3</v>
          </cell>
          <cell r="E409">
            <v>-2.8E-3</v>
          </cell>
          <cell r="F409">
            <v>2.9100000000000001E-2</v>
          </cell>
          <cell r="G409">
            <v>4.3400000000000001E-2</v>
          </cell>
          <cell r="H409">
            <v>3.7900000000000003E-2</v>
          </cell>
          <cell r="I409">
            <v>3.8699999999999998E-2</v>
          </cell>
          <cell r="O409">
            <v>42515</v>
          </cell>
          <cell r="P409">
            <v>2.407</v>
          </cell>
          <cell r="Q409">
            <v>2.9706999999999999</v>
          </cell>
          <cell r="R409">
            <v>3.0066000000000002</v>
          </cell>
          <cell r="S409">
            <v>3.0489000000000002</v>
          </cell>
          <cell r="T409">
            <v>3.1341999999999999</v>
          </cell>
          <cell r="U409">
            <v>3.2694000000000001</v>
          </cell>
          <cell r="V409">
            <v>3.4258999999999999</v>
          </cell>
        </row>
        <row r="410">
          <cell r="B410">
            <v>42514</v>
          </cell>
          <cell r="C410">
            <v>-1.83E-2</v>
          </cell>
          <cell r="D410">
            <v>-2.4899999999999999E-2</v>
          </cell>
          <cell r="E410">
            <v>-2.3300000000000001E-2</v>
          </cell>
          <cell r="F410">
            <v>1.03E-2</v>
          </cell>
          <cell r="G410">
            <v>2.46E-2</v>
          </cell>
          <cell r="H410">
            <v>1.9099999999999999E-2</v>
          </cell>
          <cell r="I410">
            <v>1.9900000000000001E-2</v>
          </cell>
          <cell r="O410">
            <v>42514</v>
          </cell>
          <cell r="P410">
            <v>2.3371</v>
          </cell>
          <cell r="Q410">
            <v>2.8849</v>
          </cell>
          <cell r="R410">
            <v>2.9369000000000001</v>
          </cell>
          <cell r="S410">
            <v>2.984</v>
          </cell>
          <cell r="T410">
            <v>3.0741999999999998</v>
          </cell>
          <cell r="U410">
            <v>3.2111000000000001</v>
          </cell>
          <cell r="V410">
            <v>3.3711000000000002</v>
          </cell>
        </row>
        <row r="411">
          <cell r="B411">
            <v>42513</v>
          </cell>
          <cell r="C411">
            <v>-4.4999999999999997E-3</v>
          </cell>
          <cell r="D411">
            <v>-1.4200000000000001E-2</v>
          </cell>
          <cell r="E411">
            <v>-1.7299999999999999E-2</v>
          </cell>
          <cell r="F411">
            <v>1.4800000000000001E-2</v>
          </cell>
          <cell r="G411">
            <v>2.9100000000000001E-2</v>
          </cell>
          <cell r="H411">
            <v>2.3599999999999999E-2</v>
          </cell>
          <cell r="I411">
            <v>2.4299999999999999E-2</v>
          </cell>
          <cell r="O411">
            <v>42513</v>
          </cell>
          <cell r="P411">
            <v>2.3904000000000001</v>
          </cell>
          <cell r="Q411">
            <v>2.8923000000000001</v>
          </cell>
          <cell r="R411">
            <v>2.9192999999999998</v>
          </cell>
          <cell r="S411">
            <v>2.9643999999999999</v>
          </cell>
          <cell r="T411">
            <v>3.0575999999999999</v>
          </cell>
          <cell r="U411">
            <v>3.2023999999999999</v>
          </cell>
          <cell r="V411">
            <v>3.3706999999999998</v>
          </cell>
        </row>
        <row r="412">
          <cell r="B412">
            <v>42512</v>
          </cell>
          <cell r="C412">
            <v>-3.5000000000000001E-3</v>
          </cell>
          <cell r="D412">
            <v>-1.4E-2</v>
          </cell>
          <cell r="E412">
            <v>-1.7100000000000001E-2</v>
          </cell>
          <cell r="F412">
            <v>1.4800000000000001E-2</v>
          </cell>
          <cell r="G412">
            <v>2.9100000000000001E-2</v>
          </cell>
          <cell r="H412">
            <v>2.35E-2</v>
          </cell>
          <cell r="I412">
            <v>2.4299999999999999E-2</v>
          </cell>
          <cell r="O412">
            <v>42512</v>
          </cell>
          <cell r="P412">
            <v>2.3967999999999998</v>
          </cell>
          <cell r="Q412">
            <v>2.8807999999999998</v>
          </cell>
          <cell r="R412">
            <v>2.8978000000000002</v>
          </cell>
          <cell r="S412">
            <v>2.9499</v>
          </cell>
          <cell r="T412">
            <v>3.0497000000000001</v>
          </cell>
          <cell r="U412">
            <v>3.2014</v>
          </cell>
          <cell r="V412">
            <v>3.3734999999999999</v>
          </cell>
        </row>
        <row r="413">
          <cell r="B413">
            <v>42511</v>
          </cell>
          <cell r="C413">
            <v>-3.5000000000000001E-3</v>
          </cell>
          <cell r="D413">
            <v>-1.4E-2</v>
          </cell>
          <cell r="E413">
            <v>-1.7100000000000001E-2</v>
          </cell>
          <cell r="F413">
            <v>1.4800000000000001E-2</v>
          </cell>
          <cell r="G413">
            <v>2.9100000000000001E-2</v>
          </cell>
          <cell r="H413">
            <v>2.35E-2</v>
          </cell>
          <cell r="I413">
            <v>2.4299999999999999E-2</v>
          </cell>
          <cell r="O413">
            <v>42511</v>
          </cell>
          <cell r="P413">
            <v>2.3967999999999998</v>
          </cell>
          <cell r="Q413">
            <v>2.8807999999999998</v>
          </cell>
          <cell r="R413">
            <v>2.8978000000000002</v>
          </cell>
          <cell r="S413">
            <v>2.9499</v>
          </cell>
          <cell r="T413">
            <v>3.0497000000000001</v>
          </cell>
          <cell r="U413">
            <v>3.2014</v>
          </cell>
          <cell r="V413">
            <v>3.3734999999999999</v>
          </cell>
        </row>
        <row r="414">
          <cell r="B414">
            <v>42510</v>
          </cell>
          <cell r="C414">
            <v>-3.5000000000000001E-3</v>
          </cell>
          <cell r="D414">
            <v>-1.4E-2</v>
          </cell>
          <cell r="E414">
            <v>-1.7100000000000001E-2</v>
          </cell>
          <cell r="F414">
            <v>1.4800000000000001E-2</v>
          </cell>
          <cell r="G414">
            <v>2.9100000000000001E-2</v>
          </cell>
          <cell r="H414">
            <v>2.35E-2</v>
          </cell>
          <cell r="I414">
            <v>2.4299999999999999E-2</v>
          </cell>
          <cell r="O414">
            <v>42510</v>
          </cell>
          <cell r="P414">
            <v>2.3967999999999998</v>
          </cell>
          <cell r="Q414">
            <v>2.8807999999999998</v>
          </cell>
          <cell r="R414">
            <v>2.8978000000000002</v>
          </cell>
          <cell r="S414">
            <v>2.9499</v>
          </cell>
          <cell r="T414">
            <v>3.0497000000000001</v>
          </cell>
          <cell r="U414">
            <v>3.2014</v>
          </cell>
          <cell r="V414">
            <v>3.3734999999999999</v>
          </cell>
        </row>
        <row r="415">
          <cell r="B415">
            <v>42509</v>
          </cell>
          <cell r="C415">
            <v>-6.8999999999999999E-3</v>
          </cell>
          <cell r="D415">
            <v>-1.6400000000000001E-2</v>
          </cell>
          <cell r="E415">
            <v>-1.84E-2</v>
          </cell>
          <cell r="F415">
            <v>1.35E-2</v>
          </cell>
          <cell r="G415">
            <v>2.7900000000000001E-2</v>
          </cell>
          <cell r="H415">
            <v>2.24E-2</v>
          </cell>
          <cell r="I415">
            <v>2.3099999999999999E-2</v>
          </cell>
          <cell r="O415">
            <v>42509</v>
          </cell>
          <cell r="P415">
            <v>2.3794</v>
          </cell>
          <cell r="Q415">
            <v>2.8660999999999999</v>
          </cell>
          <cell r="R415">
            <v>2.8963999999999999</v>
          </cell>
          <cell r="S415">
            <v>2.9588000000000001</v>
          </cell>
          <cell r="T415">
            <v>3.0605000000000002</v>
          </cell>
          <cell r="U415">
            <v>3.2122999999999999</v>
          </cell>
          <cell r="V415">
            <v>3.3843000000000001</v>
          </cell>
        </row>
        <row r="416">
          <cell r="B416">
            <v>42508</v>
          </cell>
          <cell r="C416">
            <v>-7.0000000000000001E-3</v>
          </cell>
          <cell r="D416">
            <v>-1.6400000000000001E-2</v>
          </cell>
          <cell r="E416">
            <v>-1.8200000000000001E-2</v>
          </cell>
          <cell r="F416">
            <v>1.37E-2</v>
          </cell>
          <cell r="G416">
            <v>2.8000000000000001E-2</v>
          </cell>
          <cell r="H416">
            <v>2.2499999999999999E-2</v>
          </cell>
          <cell r="I416">
            <v>2.3300000000000001E-2</v>
          </cell>
          <cell r="O416">
            <v>42508</v>
          </cell>
          <cell r="P416">
            <v>2.3096999999999999</v>
          </cell>
          <cell r="Q416">
            <v>2.8197000000000001</v>
          </cell>
          <cell r="R416">
            <v>2.8654999999999999</v>
          </cell>
          <cell r="S416">
            <v>2.9321000000000002</v>
          </cell>
          <cell r="T416">
            <v>3.0369999999999999</v>
          </cell>
          <cell r="U416">
            <v>3.1903000000000001</v>
          </cell>
          <cell r="V416">
            <v>3.3666</v>
          </cell>
        </row>
        <row r="417">
          <cell r="B417">
            <v>42507</v>
          </cell>
          <cell r="C417">
            <v>-5.9999999999999995E-4</v>
          </cell>
          <cell r="D417">
            <v>-1.0699999999999999E-2</v>
          </cell>
          <cell r="E417">
            <v>-1.47E-2</v>
          </cell>
          <cell r="F417">
            <v>1.7299999999999999E-2</v>
          </cell>
          <cell r="G417">
            <v>3.1600000000000003E-2</v>
          </cell>
          <cell r="H417">
            <v>2.6100000000000002E-2</v>
          </cell>
          <cell r="I417">
            <v>2.69E-2</v>
          </cell>
          <cell r="O417">
            <v>42507</v>
          </cell>
          <cell r="P417">
            <v>2.3635000000000002</v>
          </cell>
          <cell r="Q417">
            <v>2.86</v>
          </cell>
          <cell r="R417">
            <v>2.9037000000000002</v>
          </cell>
          <cell r="S417">
            <v>2.9601999999999999</v>
          </cell>
          <cell r="T417">
            <v>3.0627</v>
          </cell>
          <cell r="U417">
            <v>3.2096</v>
          </cell>
          <cell r="V417">
            <v>3.3841000000000001</v>
          </cell>
        </row>
        <row r="418">
          <cell r="B418">
            <v>42506</v>
          </cell>
          <cell r="C418">
            <v>-5.7000000000000002E-3</v>
          </cell>
          <cell r="D418">
            <v>-1.54E-2</v>
          </cell>
          <cell r="E418">
            <v>-1.7000000000000001E-2</v>
          </cell>
          <cell r="F418">
            <v>1.5100000000000001E-2</v>
          </cell>
          <cell r="G418">
            <v>2.9399999999999999E-2</v>
          </cell>
          <cell r="H418">
            <v>2.3800000000000002E-2</v>
          </cell>
          <cell r="I418">
            <v>2.46E-2</v>
          </cell>
          <cell r="O418">
            <v>42506</v>
          </cell>
          <cell r="P418">
            <v>2.3614000000000002</v>
          </cell>
          <cell r="Q418">
            <v>2.8763000000000001</v>
          </cell>
          <cell r="R418">
            <v>2.9186000000000001</v>
          </cell>
          <cell r="S418">
            <v>2.9739</v>
          </cell>
          <cell r="T418">
            <v>3.0764999999999998</v>
          </cell>
          <cell r="U418">
            <v>3.2233000000000001</v>
          </cell>
          <cell r="V418">
            <v>3.3978000000000002</v>
          </cell>
        </row>
        <row r="419">
          <cell r="B419">
            <v>42505</v>
          </cell>
          <cell r="C419">
            <v>-5.4999999999999997E-3</v>
          </cell>
          <cell r="D419">
            <v>-1.47E-2</v>
          </cell>
          <cell r="E419">
            <v>-1.67E-2</v>
          </cell>
          <cell r="F419">
            <v>1.52E-2</v>
          </cell>
          <cell r="G419">
            <v>2.9399999999999999E-2</v>
          </cell>
          <cell r="H419">
            <v>2.3900000000000001E-2</v>
          </cell>
          <cell r="I419">
            <v>2.47E-2</v>
          </cell>
          <cell r="O419">
            <v>42505</v>
          </cell>
          <cell r="P419">
            <v>2.4256000000000002</v>
          </cell>
          <cell r="Q419">
            <v>2.9041000000000001</v>
          </cell>
          <cell r="R419">
            <v>2.9251999999999998</v>
          </cell>
          <cell r="S419">
            <v>2.9729999999999999</v>
          </cell>
          <cell r="T419">
            <v>3.0754999999999999</v>
          </cell>
          <cell r="U419">
            <v>3.2223999999999999</v>
          </cell>
          <cell r="V419">
            <v>3.3934000000000002</v>
          </cell>
        </row>
        <row r="420">
          <cell r="B420">
            <v>42504</v>
          </cell>
          <cell r="C420">
            <v>-5.4999999999999997E-3</v>
          </cell>
          <cell r="D420">
            <v>-1.47E-2</v>
          </cell>
          <cell r="E420">
            <v>-1.67E-2</v>
          </cell>
          <cell r="F420">
            <v>1.52E-2</v>
          </cell>
          <cell r="G420">
            <v>2.9399999999999999E-2</v>
          </cell>
          <cell r="H420">
            <v>2.3900000000000001E-2</v>
          </cell>
          <cell r="I420">
            <v>2.47E-2</v>
          </cell>
          <cell r="O420">
            <v>42504</v>
          </cell>
          <cell r="P420">
            <v>2.4256000000000002</v>
          </cell>
          <cell r="Q420">
            <v>2.9041000000000001</v>
          </cell>
          <cell r="R420">
            <v>2.9251999999999998</v>
          </cell>
          <cell r="S420">
            <v>2.9729999999999999</v>
          </cell>
          <cell r="T420">
            <v>3.0754999999999999</v>
          </cell>
          <cell r="U420">
            <v>3.2223999999999999</v>
          </cell>
          <cell r="V420">
            <v>3.3934000000000002</v>
          </cell>
        </row>
        <row r="421">
          <cell r="B421">
            <v>42503</v>
          </cell>
          <cell r="C421">
            <v>-5.4999999999999997E-3</v>
          </cell>
          <cell r="D421">
            <v>-1.47E-2</v>
          </cell>
          <cell r="E421">
            <v>-1.67E-2</v>
          </cell>
          <cell r="F421">
            <v>1.52E-2</v>
          </cell>
          <cell r="G421">
            <v>2.9399999999999999E-2</v>
          </cell>
          <cell r="H421">
            <v>2.3900000000000001E-2</v>
          </cell>
          <cell r="I421">
            <v>2.47E-2</v>
          </cell>
          <cell r="O421">
            <v>42503</v>
          </cell>
          <cell r="P421">
            <v>2.4256000000000002</v>
          </cell>
          <cell r="Q421">
            <v>2.9041000000000001</v>
          </cell>
          <cell r="R421">
            <v>2.9251999999999998</v>
          </cell>
          <cell r="S421">
            <v>2.9729999999999999</v>
          </cell>
          <cell r="T421">
            <v>3.0754999999999999</v>
          </cell>
          <cell r="U421">
            <v>3.2223999999999999</v>
          </cell>
          <cell r="V421">
            <v>3.3934000000000002</v>
          </cell>
        </row>
        <row r="422">
          <cell r="B422">
            <v>42502</v>
          </cell>
          <cell r="C422">
            <v>-6.1000000000000004E-3</v>
          </cell>
          <cell r="D422">
            <v>-1.4800000000000001E-2</v>
          </cell>
          <cell r="E422">
            <v>-1.6899999999999998E-2</v>
          </cell>
          <cell r="F422">
            <v>1.4999999999999999E-2</v>
          </cell>
          <cell r="G422">
            <v>2.93E-2</v>
          </cell>
          <cell r="H422">
            <v>2.3699999999999999E-2</v>
          </cell>
          <cell r="I422">
            <v>2.4500000000000001E-2</v>
          </cell>
          <cell r="O422">
            <v>42502</v>
          </cell>
          <cell r="P422">
            <v>2.4742000000000002</v>
          </cell>
          <cell r="Q422">
            <v>2.9321000000000002</v>
          </cell>
          <cell r="R422">
            <v>2.9474999999999998</v>
          </cell>
          <cell r="S422">
            <v>2.9929999999999999</v>
          </cell>
          <cell r="T422">
            <v>3.0956000000000001</v>
          </cell>
          <cell r="U422">
            <v>3.2364000000000002</v>
          </cell>
          <cell r="V422">
            <v>3.3969999999999998</v>
          </cell>
        </row>
        <row r="423">
          <cell r="B423">
            <v>42501</v>
          </cell>
          <cell r="C423">
            <v>-6.7000000000000002E-3</v>
          </cell>
          <cell r="D423">
            <v>-1.4200000000000001E-2</v>
          </cell>
          <cell r="E423">
            <v>-1.6400000000000001E-2</v>
          </cell>
          <cell r="F423">
            <v>1.5599999999999999E-2</v>
          </cell>
          <cell r="G423">
            <v>2.9899999999999999E-2</v>
          </cell>
          <cell r="H423">
            <v>2.4400000000000002E-2</v>
          </cell>
          <cell r="I423">
            <v>2.52E-2</v>
          </cell>
          <cell r="O423">
            <v>42501</v>
          </cell>
          <cell r="P423">
            <v>2.4773999999999998</v>
          </cell>
          <cell r="Q423">
            <v>2.9472999999999998</v>
          </cell>
          <cell r="R423">
            <v>2.9659</v>
          </cell>
          <cell r="S423">
            <v>3.0078999999999998</v>
          </cell>
          <cell r="T423">
            <v>3.1073</v>
          </cell>
          <cell r="U423">
            <v>3.2490000000000001</v>
          </cell>
          <cell r="V423">
            <v>3.4119999999999999</v>
          </cell>
        </row>
        <row r="424">
          <cell r="B424">
            <v>42500</v>
          </cell>
          <cell r="C424">
            <v>-6.7999999999999996E-3</v>
          </cell>
          <cell r="D424">
            <v>-1.4200000000000001E-2</v>
          </cell>
          <cell r="E424">
            <v>-1.61E-2</v>
          </cell>
          <cell r="F424">
            <v>1.5900000000000001E-2</v>
          </cell>
          <cell r="G424">
            <v>3.0200000000000001E-2</v>
          </cell>
          <cell r="H424">
            <v>2.47E-2</v>
          </cell>
          <cell r="I424">
            <v>2.5499999999999998E-2</v>
          </cell>
          <cell r="O424">
            <v>42500</v>
          </cell>
          <cell r="P424">
            <v>2.4621</v>
          </cell>
          <cell r="Q424">
            <v>2.9493999999999998</v>
          </cell>
          <cell r="R424">
            <v>2.9605999999999999</v>
          </cell>
          <cell r="S424">
            <v>3.0053999999999998</v>
          </cell>
          <cell r="T424">
            <v>3.1074999999999999</v>
          </cell>
          <cell r="U424">
            <v>3.2545000000000002</v>
          </cell>
          <cell r="V424">
            <v>3.4247999999999998</v>
          </cell>
        </row>
        <row r="425">
          <cell r="B425">
            <v>42499</v>
          </cell>
          <cell r="C425">
            <v>-1.04E-2</v>
          </cell>
          <cell r="D425">
            <v>-1.7100000000000001E-2</v>
          </cell>
          <cell r="E425">
            <v>-1.7500000000000002E-2</v>
          </cell>
          <cell r="F425">
            <v>1.4500000000000001E-2</v>
          </cell>
          <cell r="G425">
            <v>2.8799999999999999E-2</v>
          </cell>
          <cell r="H425">
            <v>2.3199999999999998E-2</v>
          </cell>
          <cell r="I425">
            <v>2.4E-2</v>
          </cell>
          <cell r="O425">
            <v>42499</v>
          </cell>
          <cell r="P425">
            <v>2.4169999999999998</v>
          </cell>
          <cell r="Q425">
            <v>2.9506999999999999</v>
          </cell>
          <cell r="R425">
            <v>2.9727000000000001</v>
          </cell>
          <cell r="S425">
            <v>3.0196999999999998</v>
          </cell>
          <cell r="T425">
            <v>3.13</v>
          </cell>
          <cell r="U425">
            <v>3.2812000000000001</v>
          </cell>
          <cell r="V425">
            <v>3.4468000000000001</v>
          </cell>
        </row>
        <row r="426">
          <cell r="B426">
            <v>42498</v>
          </cell>
          <cell r="C426">
            <v>-5.1999999999999998E-3</v>
          </cell>
          <cell r="D426">
            <v>-1.26E-2</v>
          </cell>
          <cell r="E426">
            <v>-1.4800000000000001E-2</v>
          </cell>
          <cell r="F426">
            <v>1.89E-2</v>
          </cell>
          <cell r="G426">
            <v>3.3099999999999997E-2</v>
          </cell>
          <cell r="H426">
            <v>2.76E-2</v>
          </cell>
          <cell r="I426">
            <v>2.8400000000000002E-2</v>
          </cell>
          <cell r="O426">
            <v>42498</v>
          </cell>
          <cell r="P426">
            <v>2.4407999999999999</v>
          </cell>
          <cell r="Q426">
            <v>2.9746000000000001</v>
          </cell>
          <cell r="R426">
            <v>2.9889999999999999</v>
          </cell>
          <cell r="S426">
            <v>3.0392000000000001</v>
          </cell>
          <cell r="T426">
            <v>3.1480999999999999</v>
          </cell>
          <cell r="U426">
            <v>3.2976000000000001</v>
          </cell>
          <cell r="V426">
            <v>3.4632000000000001</v>
          </cell>
        </row>
        <row r="427">
          <cell r="B427">
            <v>42497</v>
          </cell>
          <cell r="C427">
            <v>-5.1999999999999998E-3</v>
          </cell>
          <cell r="D427">
            <v>-1.26E-2</v>
          </cell>
          <cell r="E427">
            <v>-1.4800000000000001E-2</v>
          </cell>
          <cell r="F427">
            <v>1.89E-2</v>
          </cell>
          <cell r="G427">
            <v>3.3099999999999997E-2</v>
          </cell>
          <cell r="H427">
            <v>2.76E-2</v>
          </cell>
          <cell r="I427">
            <v>2.8400000000000002E-2</v>
          </cell>
          <cell r="O427">
            <v>42497</v>
          </cell>
          <cell r="P427">
            <v>2.4407999999999999</v>
          </cell>
          <cell r="Q427">
            <v>2.9746000000000001</v>
          </cell>
          <cell r="R427">
            <v>2.9889999999999999</v>
          </cell>
          <cell r="S427">
            <v>3.0392000000000001</v>
          </cell>
          <cell r="T427">
            <v>3.1480999999999999</v>
          </cell>
          <cell r="U427">
            <v>3.2976000000000001</v>
          </cell>
          <cell r="V427">
            <v>3.4632000000000001</v>
          </cell>
        </row>
        <row r="428">
          <cell r="B428">
            <v>42496</v>
          </cell>
          <cell r="C428">
            <v>-5.1999999999999998E-3</v>
          </cell>
          <cell r="D428">
            <v>-1.26E-2</v>
          </cell>
          <cell r="E428">
            <v>-1.4800000000000001E-2</v>
          </cell>
          <cell r="F428">
            <v>1.89E-2</v>
          </cell>
          <cell r="G428">
            <v>3.3099999999999997E-2</v>
          </cell>
          <cell r="H428">
            <v>2.76E-2</v>
          </cell>
          <cell r="I428">
            <v>2.8400000000000002E-2</v>
          </cell>
          <cell r="O428">
            <v>42496</v>
          </cell>
          <cell r="P428">
            <v>2.4407999999999999</v>
          </cell>
          <cell r="Q428">
            <v>2.9746000000000001</v>
          </cell>
          <cell r="R428">
            <v>2.9889999999999999</v>
          </cell>
          <cell r="S428">
            <v>3.0392000000000001</v>
          </cell>
          <cell r="T428">
            <v>3.1480999999999999</v>
          </cell>
          <cell r="U428">
            <v>3.2976000000000001</v>
          </cell>
          <cell r="V428">
            <v>3.4632000000000001</v>
          </cell>
        </row>
        <row r="429">
          <cell r="B429">
            <v>42495</v>
          </cell>
          <cell r="C429">
            <v>-5.4000000000000003E-3</v>
          </cell>
          <cell r="D429">
            <v>-1.29E-2</v>
          </cell>
          <cell r="E429">
            <v>-1.5299999999999999E-2</v>
          </cell>
          <cell r="F429">
            <v>1.8700000000000001E-2</v>
          </cell>
          <cell r="G429">
            <v>3.3000000000000002E-2</v>
          </cell>
          <cell r="H429">
            <v>2.75E-2</v>
          </cell>
          <cell r="I429">
            <v>2.8199999999999999E-2</v>
          </cell>
          <cell r="O429">
            <v>42495</v>
          </cell>
          <cell r="P429">
            <v>2.4430000000000001</v>
          </cell>
          <cell r="Q429">
            <v>2.9946000000000002</v>
          </cell>
          <cell r="R429">
            <v>3.0329000000000002</v>
          </cell>
          <cell r="S429">
            <v>3.0745</v>
          </cell>
          <cell r="T429">
            <v>3.1699000000000002</v>
          </cell>
          <cell r="U429">
            <v>3.3046000000000002</v>
          </cell>
          <cell r="V429">
            <v>3.4657</v>
          </cell>
        </row>
        <row r="430">
          <cell r="B430">
            <v>42494</v>
          </cell>
          <cell r="C430">
            <v>-9.4000000000000004E-3</v>
          </cell>
          <cell r="D430">
            <v>-1.5900000000000001E-2</v>
          </cell>
          <cell r="E430">
            <v>-1.6400000000000001E-2</v>
          </cell>
          <cell r="F430">
            <v>1.9199999999999998E-2</v>
          </cell>
          <cell r="G430">
            <v>4.0800000000000003E-2</v>
          </cell>
          <cell r="H430">
            <v>2.6499999999999999E-2</v>
          </cell>
          <cell r="I430">
            <v>2.7300000000000001E-2</v>
          </cell>
          <cell r="O430">
            <v>42494</v>
          </cell>
          <cell r="P430">
            <v>2.4823</v>
          </cell>
          <cell r="Q430">
            <v>2.9870999999999999</v>
          </cell>
          <cell r="R430">
            <v>3.0228999999999999</v>
          </cell>
          <cell r="S430">
            <v>3.0568</v>
          </cell>
          <cell r="T430">
            <v>3.1576</v>
          </cell>
          <cell r="U430">
            <v>3.2768000000000002</v>
          </cell>
          <cell r="V430">
            <v>3.4337</v>
          </cell>
        </row>
        <row r="431">
          <cell r="B431">
            <v>42493</v>
          </cell>
          <cell r="C431">
            <v>-3.5999999999999999E-3</v>
          </cell>
          <cell r="D431">
            <v>-9.7999999999999997E-3</v>
          </cell>
          <cell r="E431">
            <v>-1.41E-2</v>
          </cell>
          <cell r="F431">
            <v>2.29E-2</v>
          </cell>
          <cell r="G431">
            <v>4.5900000000000003E-2</v>
          </cell>
          <cell r="H431">
            <v>3.1699999999999999E-2</v>
          </cell>
          <cell r="I431">
            <v>3.2399999999999998E-2</v>
          </cell>
          <cell r="O431">
            <v>42493</v>
          </cell>
          <cell r="P431">
            <v>2.4558</v>
          </cell>
          <cell r="Q431">
            <v>2.97</v>
          </cell>
          <cell r="R431">
            <v>3.0070999999999999</v>
          </cell>
          <cell r="S431">
            <v>3.0514000000000001</v>
          </cell>
          <cell r="T431">
            <v>3.1537000000000002</v>
          </cell>
          <cell r="U431">
            <v>3.2730000000000001</v>
          </cell>
          <cell r="V431">
            <v>3.4298000000000002</v>
          </cell>
        </row>
        <row r="432">
          <cell r="B432">
            <v>42492</v>
          </cell>
          <cell r="C432">
            <v>-2.5899999999999999E-2</v>
          </cell>
          <cell r="D432">
            <v>-1.8800000000000001E-2</v>
          </cell>
          <cell r="E432">
            <v>-9.1999999999999998E-3</v>
          </cell>
          <cell r="F432">
            <v>2.9399999999999999E-2</v>
          </cell>
          <cell r="G432">
            <v>5.2400000000000002E-2</v>
          </cell>
          <cell r="H432">
            <v>3.8100000000000002E-2</v>
          </cell>
          <cell r="I432">
            <v>3.8899999999999997E-2</v>
          </cell>
          <cell r="O432">
            <v>42492</v>
          </cell>
          <cell r="P432">
            <v>2.4074</v>
          </cell>
          <cell r="Q432">
            <v>2.9542000000000002</v>
          </cell>
          <cell r="R432">
            <v>3.004</v>
          </cell>
          <cell r="S432">
            <v>3.0495000000000001</v>
          </cell>
          <cell r="T432">
            <v>3.1543000000000001</v>
          </cell>
          <cell r="U432">
            <v>3.2766000000000002</v>
          </cell>
          <cell r="V432">
            <v>3.4386000000000001</v>
          </cell>
        </row>
        <row r="433">
          <cell r="B433">
            <v>42491</v>
          </cell>
          <cell r="C433">
            <v>-2.4799999999999999E-2</v>
          </cell>
          <cell r="D433">
            <v>-1.0999999999999999E-2</v>
          </cell>
          <cell r="E433">
            <v>-6.7999999999999996E-3</v>
          </cell>
          <cell r="F433">
            <v>3.2000000000000001E-2</v>
          </cell>
          <cell r="G433">
            <v>5.5E-2</v>
          </cell>
          <cell r="H433">
            <v>4.07E-2</v>
          </cell>
          <cell r="I433">
            <v>4.1500000000000002E-2</v>
          </cell>
          <cell r="O433">
            <v>42491</v>
          </cell>
          <cell r="P433">
            <v>2.4969000000000001</v>
          </cell>
          <cell r="Q433">
            <v>3.0003000000000002</v>
          </cell>
          <cell r="R433">
            <v>3.0314999999999999</v>
          </cell>
          <cell r="S433">
            <v>3.0733000000000001</v>
          </cell>
          <cell r="T433">
            <v>3.1768999999999998</v>
          </cell>
          <cell r="U433">
            <v>3.2991999999999999</v>
          </cell>
          <cell r="V433">
            <v>3.4611999999999998</v>
          </cell>
        </row>
        <row r="434">
          <cell r="B434">
            <v>42490</v>
          </cell>
          <cell r="C434">
            <v>-2.4799999999999999E-2</v>
          </cell>
          <cell r="D434">
            <v>-1.0999999999999999E-2</v>
          </cell>
          <cell r="E434">
            <v>-6.7999999999999996E-3</v>
          </cell>
          <cell r="F434">
            <v>3.2000000000000001E-2</v>
          </cell>
          <cell r="G434">
            <v>5.5E-2</v>
          </cell>
          <cell r="H434">
            <v>4.07E-2</v>
          </cell>
          <cell r="I434">
            <v>4.1500000000000002E-2</v>
          </cell>
          <cell r="O434">
            <v>42490</v>
          </cell>
          <cell r="P434">
            <v>2.4969000000000001</v>
          </cell>
          <cell r="Q434">
            <v>3.0003000000000002</v>
          </cell>
          <cell r="R434">
            <v>3.0314999999999999</v>
          </cell>
          <cell r="S434">
            <v>3.0733000000000001</v>
          </cell>
          <cell r="T434">
            <v>3.1768999999999998</v>
          </cell>
          <cell r="U434">
            <v>3.2991999999999999</v>
          </cell>
          <cell r="V434">
            <v>3.4611999999999998</v>
          </cell>
        </row>
        <row r="435">
          <cell r="B435">
            <v>42489</v>
          </cell>
          <cell r="C435">
            <v>-2.4799999999999999E-2</v>
          </cell>
          <cell r="D435">
            <v>-1.0999999999999999E-2</v>
          </cell>
          <cell r="E435">
            <v>-6.7999999999999996E-3</v>
          </cell>
          <cell r="F435">
            <v>3.2000000000000001E-2</v>
          </cell>
          <cell r="G435">
            <v>5.5E-2</v>
          </cell>
          <cell r="H435">
            <v>4.07E-2</v>
          </cell>
          <cell r="I435">
            <v>4.1500000000000002E-2</v>
          </cell>
          <cell r="O435">
            <v>42489</v>
          </cell>
          <cell r="P435">
            <v>2.4969000000000001</v>
          </cell>
          <cell r="Q435">
            <v>3.0003000000000002</v>
          </cell>
          <cell r="R435">
            <v>3.0314999999999999</v>
          </cell>
          <cell r="S435">
            <v>3.0733000000000001</v>
          </cell>
          <cell r="T435">
            <v>3.1768999999999998</v>
          </cell>
          <cell r="U435">
            <v>3.2991999999999999</v>
          </cell>
          <cell r="V435">
            <v>3.4611999999999998</v>
          </cell>
        </row>
        <row r="436">
          <cell r="B436">
            <v>42488</v>
          </cell>
          <cell r="C436">
            <v>-2.7900000000000001E-2</v>
          </cell>
          <cell r="D436">
            <v>-2.4199999999999999E-2</v>
          </cell>
          <cell r="E436">
            <v>-9.2999999999999992E-3</v>
          </cell>
          <cell r="F436">
            <v>2.8899999999999999E-2</v>
          </cell>
          <cell r="G436">
            <v>5.1299999999999998E-2</v>
          </cell>
          <cell r="H436">
            <v>3.6900000000000002E-2</v>
          </cell>
          <cell r="I436">
            <v>3.78E-2</v>
          </cell>
          <cell r="O436">
            <v>42488</v>
          </cell>
          <cell r="P436">
            <v>2.4424000000000001</v>
          </cell>
          <cell r="Q436">
            <v>2.9843999999999999</v>
          </cell>
          <cell r="R436">
            <v>3.0274999999999999</v>
          </cell>
          <cell r="S436">
            <v>3.0691999999999999</v>
          </cell>
          <cell r="T436">
            <v>3.1751</v>
          </cell>
          <cell r="U436">
            <v>3.2974000000000001</v>
          </cell>
          <cell r="V436">
            <v>3.4594999999999998</v>
          </cell>
        </row>
        <row r="437">
          <cell r="B437">
            <v>42487</v>
          </cell>
          <cell r="C437">
            <v>-2.7E-2</v>
          </cell>
          <cell r="D437">
            <v>-2.6200000000000001E-2</v>
          </cell>
          <cell r="E437">
            <v>-1.04E-2</v>
          </cell>
          <cell r="F437">
            <v>2.81E-2</v>
          </cell>
          <cell r="G437">
            <v>5.1200000000000002E-2</v>
          </cell>
          <cell r="H437">
            <v>3.6799999999999999E-2</v>
          </cell>
          <cell r="I437">
            <v>3.7699999999999997E-2</v>
          </cell>
          <cell r="O437">
            <v>42487</v>
          </cell>
          <cell r="P437">
            <v>2.4157999999999999</v>
          </cell>
          <cell r="Q437">
            <v>2.9847000000000001</v>
          </cell>
          <cell r="R437">
            <v>3.0249000000000001</v>
          </cell>
          <cell r="S437">
            <v>3.0733000000000001</v>
          </cell>
          <cell r="T437">
            <v>3.1825999999999999</v>
          </cell>
          <cell r="U437">
            <v>3.3046000000000002</v>
          </cell>
          <cell r="V437">
            <v>3.4664999999999999</v>
          </cell>
        </row>
        <row r="438">
          <cell r="B438">
            <v>42486</v>
          </cell>
          <cell r="C438">
            <v>-3.3599999999999998E-2</v>
          </cell>
          <cell r="D438">
            <v>-2.9399999999999999E-2</v>
          </cell>
          <cell r="E438">
            <v>-1.2200000000000001E-2</v>
          </cell>
          <cell r="F438">
            <v>2.6200000000000001E-2</v>
          </cell>
          <cell r="G438">
            <v>4.9000000000000002E-2</v>
          </cell>
          <cell r="H438">
            <v>3.4599999999999999E-2</v>
          </cell>
          <cell r="I438">
            <v>3.5499999999999997E-2</v>
          </cell>
          <cell r="O438">
            <v>42486</v>
          </cell>
          <cell r="P438">
            <v>2.3935</v>
          </cell>
          <cell r="Q438">
            <v>2.9496000000000002</v>
          </cell>
          <cell r="R438">
            <v>3.0028000000000001</v>
          </cell>
          <cell r="S438">
            <v>3.0615000000000001</v>
          </cell>
          <cell r="T438">
            <v>3.1736</v>
          </cell>
          <cell r="U438">
            <v>3.2896999999999998</v>
          </cell>
          <cell r="V438">
            <v>3.4468999999999999</v>
          </cell>
        </row>
        <row r="439">
          <cell r="B439">
            <v>42485</v>
          </cell>
          <cell r="C439">
            <v>-3.4200000000000001E-2</v>
          </cell>
          <cell r="D439">
            <v>-3.0499999999999999E-2</v>
          </cell>
          <cell r="E439">
            <v>-2.3599999999999999E-2</v>
          </cell>
          <cell r="F439">
            <v>1.4E-2</v>
          </cell>
          <cell r="G439">
            <v>3.5400000000000001E-2</v>
          </cell>
          <cell r="H439">
            <v>2.1000000000000001E-2</v>
          </cell>
          <cell r="I439">
            <v>2.1899999999999999E-2</v>
          </cell>
          <cell r="O439">
            <v>42485</v>
          </cell>
          <cell r="P439">
            <v>2.4034</v>
          </cell>
          <cell r="Q439">
            <v>2.9245000000000001</v>
          </cell>
          <cell r="R439">
            <v>2.9617</v>
          </cell>
          <cell r="S439">
            <v>3.0192999999999999</v>
          </cell>
          <cell r="T439">
            <v>3.1252</v>
          </cell>
          <cell r="U439">
            <v>3.2355999999999998</v>
          </cell>
          <cell r="V439">
            <v>3.3868</v>
          </cell>
        </row>
        <row r="440">
          <cell r="B440">
            <v>42484</v>
          </cell>
          <cell r="C440">
            <v>-3.1600000000000003E-2</v>
          </cell>
          <cell r="D440">
            <v>-2.9499999999999998E-2</v>
          </cell>
          <cell r="E440">
            <v>-2.35E-2</v>
          </cell>
          <cell r="F440">
            <v>1.41E-2</v>
          </cell>
          <cell r="G440">
            <v>3.5499999999999997E-2</v>
          </cell>
          <cell r="H440">
            <v>2.1100000000000001E-2</v>
          </cell>
          <cell r="I440">
            <v>2.1999999999999999E-2</v>
          </cell>
          <cell r="O440">
            <v>42484</v>
          </cell>
          <cell r="P440">
            <v>2.4695</v>
          </cell>
          <cell r="Q440">
            <v>2.9287000000000001</v>
          </cell>
          <cell r="R440">
            <v>2.9445000000000001</v>
          </cell>
          <cell r="S440">
            <v>3.0038999999999998</v>
          </cell>
          <cell r="T440">
            <v>3.1103000000000001</v>
          </cell>
          <cell r="U440">
            <v>3.2216</v>
          </cell>
          <cell r="V440">
            <v>3.3729</v>
          </cell>
        </row>
        <row r="441">
          <cell r="B441">
            <v>42483</v>
          </cell>
          <cell r="C441">
            <v>-3.1600000000000003E-2</v>
          </cell>
          <cell r="D441">
            <v>-2.9499999999999998E-2</v>
          </cell>
          <cell r="E441">
            <v>-2.35E-2</v>
          </cell>
          <cell r="F441">
            <v>1.41E-2</v>
          </cell>
          <cell r="G441">
            <v>3.5499999999999997E-2</v>
          </cell>
          <cell r="H441">
            <v>2.1100000000000001E-2</v>
          </cell>
          <cell r="I441">
            <v>2.1999999999999999E-2</v>
          </cell>
          <cell r="O441">
            <v>42483</v>
          </cell>
          <cell r="P441">
            <v>2.4695</v>
          </cell>
          <cell r="Q441">
            <v>2.9287000000000001</v>
          </cell>
          <cell r="R441">
            <v>2.9445000000000001</v>
          </cell>
          <cell r="S441">
            <v>3.0038999999999998</v>
          </cell>
          <cell r="T441">
            <v>3.1103000000000001</v>
          </cell>
          <cell r="U441">
            <v>3.2216</v>
          </cell>
          <cell r="V441">
            <v>3.3729</v>
          </cell>
        </row>
        <row r="442">
          <cell r="B442">
            <v>42482</v>
          </cell>
          <cell r="C442">
            <v>-3.1600000000000003E-2</v>
          </cell>
          <cell r="D442">
            <v>-2.9499999999999998E-2</v>
          </cell>
          <cell r="E442">
            <v>-2.35E-2</v>
          </cell>
          <cell r="F442">
            <v>1.41E-2</v>
          </cell>
          <cell r="G442">
            <v>3.5499999999999997E-2</v>
          </cell>
          <cell r="H442">
            <v>2.1100000000000001E-2</v>
          </cell>
          <cell r="I442">
            <v>2.1999999999999999E-2</v>
          </cell>
          <cell r="O442">
            <v>42482</v>
          </cell>
          <cell r="P442">
            <v>2.4695</v>
          </cell>
          <cell r="Q442">
            <v>2.9287000000000001</v>
          </cell>
          <cell r="R442">
            <v>2.9445000000000001</v>
          </cell>
          <cell r="S442">
            <v>3.0038999999999998</v>
          </cell>
          <cell r="T442">
            <v>3.1103000000000001</v>
          </cell>
          <cell r="U442">
            <v>3.2216</v>
          </cell>
          <cell r="V442">
            <v>3.3729</v>
          </cell>
        </row>
        <row r="443">
          <cell r="B443">
            <v>42481</v>
          </cell>
          <cell r="C443">
            <v>-4.3200000000000002E-2</v>
          </cell>
          <cell r="D443">
            <v>-1.6899999999999998E-2</v>
          </cell>
          <cell r="E443">
            <v>8.9999999999999998E-4</v>
          </cell>
          <cell r="F443">
            <v>4.5900000000000003E-2</v>
          </cell>
          <cell r="G443">
            <v>6.7400000000000002E-2</v>
          </cell>
          <cell r="H443">
            <v>5.3100000000000001E-2</v>
          </cell>
          <cell r="I443">
            <v>5.3999999999999999E-2</v>
          </cell>
          <cell r="O443">
            <v>42481</v>
          </cell>
          <cell r="P443">
            <v>2.3961000000000001</v>
          </cell>
          <cell r="Q443">
            <v>2.9068999999999998</v>
          </cell>
          <cell r="R443">
            <v>2.9601999999999999</v>
          </cell>
          <cell r="S443">
            <v>3.0398999999999998</v>
          </cell>
          <cell r="T443">
            <v>3.1480999999999999</v>
          </cell>
          <cell r="U443">
            <v>3.2593000000000001</v>
          </cell>
          <cell r="V443">
            <v>3.4134000000000002</v>
          </cell>
        </row>
        <row r="444">
          <cell r="B444">
            <v>42480</v>
          </cell>
          <cell r="C444">
            <v>-4.2700000000000002E-2</v>
          </cell>
          <cell r="D444">
            <v>-1.7600000000000001E-2</v>
          </cell>
          <cell r="E444">
            <v>-3.2000000000000002E-3</v>
          </cell>
          <cell r="F444">
            <v>3.78E-2</v>
          </cell>
          <cell r="G444">
            <v>5.9200000000000003E-2</v>
          </cell>
          <cell r="H444">
            <v>4.4900000000000002E-2</v>
          </cell>
          <cell r="I444">
            <v>4.58E-2</v>
          </cell>
          <cell r="O444">
            <v>42480</v>
          </cell>
          <cell r="P444">
            <v>2.3557999999999999</v>
          </cell>
          <cell r="Q444">
            <v>2.8662000000000001</v>
          </cell>
          <cell r="R444">
            <v>2.9316</v>
          </cell>
          <cell r="S444">
            <v>3.0076999999999998</v>
          </cell>
          <cell r="T444">
            <v>3.1137000000000001</v>
          </cell>
          <cell r="U444">
            <v>3.2225999999999999</v>
          </cell>
          <cell r="V444">
            <v>3.3761999999999999</v>
          </cell>
        </row>
        <row r="445">
          <cell r="B445">
            <v>42479</v>
          </cell>
          <cell r="C445">
            <v>-3.2500000000000001E-2</v>
          </cell>
          <cell r="D445">
            <v>-1.14E-2</v>
          </cell>
          <cell r="E445">
            <v>-1E-4</v>
          </cell>
          <cell r="F445">
            <v>4.0800000000000003E-2</v>
          </cell>
          <cell r="G445">
            <v>6.2300000000000001E-2</v>
          </cell>
          <cell r="H445">
            <v>4.8000000000000001E-2</v>
          </cell>
          <cell r="I445">
            <v>4.7500000000000001E-2</v>
          </cell>
          <cell r="O445">
            <v>42479</v>
          </cell>
          <cell r="P445">
            <v>2.3717999999999999</v>
          </cell>
          <cell r="Q445">
            <v>2.8748999999999998</v>
          </cell>
          <cell r="R445">
            <v>2.9392999999999998</v>
          </cell>
          <cell r="S445">
            <v>3.0184000000000002</v>
          </cell>
          <cell r="T445">
            <v>3.1206999999999998</v>
          </cell>
          <cell r="U445">
            <v>3.2282999999999999</v>
          </cell>
          <cell r="V445">
            <v>3.3780999999999999</v>
          </cell>
        </row>
        <row r="446">
          <cell r="B446">
            <v>42478</v>
          </cell>
          <cell r="C446">
            <v>-3.04E-2</v>
          </cell>
          <cell r="D446">
            <v>-1.17E-2</v>
          </cell>
          <cell r="E446">
            <v>-2.0000000000000001E-4</v>
          </cell>
          <cell r="F446">
            <v>4.0599999999999997E-2</v>
          </cell>
          <cell r="G446">
            <v>6.2100000000000002E-2</v>
          </cell>
          <cell r="H446">
            <v>4.7800000000000002E-2</v>
          </cell>
          <cell r="I446">
            <v>4.7300000000000002E-2</v>
          </cell>
          <cell r="O446">
            <v>42478</v>
          </cell>
          <cell r="P446">
            <v>2.2574999999999998</v>
          </cell>
          <cell r="Q446">
            <v>2.8349000000000002</v>
          </cell>
          <cell r="R446">
            <v>2.9150999999999998</v>
          </cell>
          <cell r="S446">
            <v>2.9998999999999998</v>
          </cell>
          <cell r="T446">
            <v>3.1166</v>
          </cell>
          <cell r="U446">
            <v>3.2328000000000001</v>
          </cell>
          <cell r="V446">
            <v>3.3854000000000002</v>
          </cell>
        </row>
        <row r="447">
          <cell r="B447">
            <v>42477</v>
          </cell>
          <cell r="C447">
            <v>-0.03</v>
          </cell>
          <cell r="D447">
            <v>-1.15E-2</v>
          </cell>
          <cell r="E447">
            <v>-2.9999999999999997E-4</v>
          </cell>
          <cell r="F447">
            <v>3.9399999999999998E-2</v>
          </cell>
          <cell r="G447">
            <v>5.8200000000000002E-2</v>
          </cell>
          <cell r="H447">
            <v>4.2500000000000003E-2</v>
          </cell>
          <cell r="I447">
            <v>4.2000000000000003E-2</v>
          </cell>
          <cell r="O447">
            <v>42477</v>
          </cell>
          <cell r="P447">
            <v>2.2101000000000002</v>
          </cell>
          <cell r="Q447">
            <v>2.7873000000000001</v>
          </cell>
          <cell r="R447">
            <v>2.8837999999999999</v>
          </cell>
          <cell r="S447">
            <v>2.9832000000000001</v>
          </cell>
          <cell r="T447">
            <v>3.1029</v>
          </cell>
          <cell r="U447">
            <v>3.2277999999999998</v>
          </cell>
          <cell r="V447">
            <v>3.3879000000000001</v>
          </cell>
        </row>
        <row r="448">
          <cell r="B448">
            <v>42476</v>
          </cell>
          <cell r="C448">
            <v>-0.03</v>
          </cell>
          <cell r="D448">
            <v>-1.15E-2</v>
          </cell>
          <cell r="E448">
            <v>-2.9999999999999997E-4</v>
          </cell>
          <cell r="F448">
            <v>3.9399999999999998E-2</v>
          </cell>
          <cell r="G448">
            <v>5.8200000000000002E-2</v>
          </cell>
          <cell r="H448">
            <v>4.2500000000000003E-2</v>
          </cell>
          <cell r="I448">
            <v>4.2000000000000003E-2</v>
          </cell>
          <cell r="O448">
            <v>42476</v>
          </cell>
          <cell r="P448">
            <v>2.2101000000000002</v>
          </cell>
          <cell r="Q448">
            <v>2.7873000000000001</v>
          </cell>
          <cell r="R448">
            <v>2.8837999999999999</v>
          </cell>
          <cell r="S448">
            <v>2.9832000000000001</v>
          </cell>
          <cell r="T448">
            <v>3.1029</v>
          </cell>
          <cell r="U448">
            <v>3.2277999999999998</v>
          </cell>
          <cell r="V448">
            <v>3.3879000000000001</v>
          </cell>
        </row>
        <row r="449">
          <cell r="B449">
            <v>42475</v>
          </cell>
          <cell r="C449">
            <v>-0.03</v>
          </cell>
          <cell r="D449">
            <v>-1.15E-2</v>
          </cell>
          <cell r="E449">
            <v>-2.9999999999999997E-4</v>
          </cell>
          <cell r="F449">
            <v>3.9399999999999998E-2</v>
          </cell>
          <cell r="G449">
            <v>5.8200000000000002E-2</v>
          </cell>
          <cell r="H449">
            <v>4.2500000000000003E-2</v>
          </cell>
          <cell r="I449">
            <v>4.2000000000000003E-2</v>
          </cell>
          <cell r="O449">
            <v>42475</v>
          </cell>
          <cell r="P449">
            <v>2.2101000000000002</v>
          </cell>
          <cell r="Q449">
            <v>2.7873000000000001</v>
          </cell>
          <cell r="R449">
            <v>2.8837999999999999</v>
          </cell>
          <cell r="S449">
            <v>2.9832000000000001</v>
          </cell>
          <cell r="T449">
            <v>3.1029</v>
          </cell>
          <cell r="U449">
            <v>3.2277999999999998</v>
          </cell>
          <cell r="V449">
            <v>3.3879000000000001</v>
          </cell>
        </row>
        <row r="450">
          <cell r="B450">
            <v>42474</v>
          </cell>
          <cell r="C450">
            <v>-3.0599999999999999E-2</v>
          </cell>
          <cell r="D450">
            <v>-1.14E-2</v>
          </cell>
          <cell r="E450">
            <v>-2.0000000000000001E-4</v>
          </cell>
          <cell r="F450">
            <v>3.9399999999999998E-2</v>
          </cell>
          <cell r="G450">
            <v>5.8200000000000002E-2</v>
          </cell>
          <cell r="H450">
            <v>4.2599999999999999E-2</v>
          </cell>
          <cell r="I450">
            <v>4.2000000000000003E-2</v>
          </cell>
          <cell r="O450">
            <v>42474</v>
          </cell>
          <cell r="P450">
            <v>2.2604000000000002</v>
          </cell>
          <cell r="Q450">
            <v>2.8054999999999999</v>
          </cell>
          <cell r="R450">
            <v>2.8948999999999998</v>
          </cell>
          <cell r="S450">
            <v>3.0011999999999999</v>
          </cell>
          <cell r="T450">
            <v>3.1301000000000001</v>
          </cell>
          <cell r="U450">
            <v>3.2541000000000002</v>
          </cell>
          <cell r="V450">
            <v>3.4167000000000001</v>
          </cell>
        </row>
        <row r="451">
          <cell r="B451">
            <v>42473</v>
          </cell>
          <cell r="C451">
            <v>-2.9600000000000001E-2</v>
          </cell>
          <cell r="D451">
            <v>-1.0699999999999999E-2</v>
          </cell>
          <cell r="E451">
            <v>1E-4</v>
          </cell>
          <cell r="F451">
            <v>3.85E-2</v>
          </cell>
          <cell r="G451">
            <v>5.3400000000000003E-2</v>
          </cell>
          <cell r="H451">
            <v>3.44E-2</v>
          </cell>
          <cell r="I451">
            <v>3.39E-2</v>
          </cell>
          <cell r="O451">
            <v>42473</v>
          </cell>
          <cell r="P451">
            <v>2.3029999999999999</v>
          </cell>
          <cell r="Q451">
            <v>2.8176000000000001</v>
          </cell>
          <cell r="R451">
            <v>2.9001999999999999</v>
          </cell>
          <cell r="S451">
            <v>3.0028000000000001</v>
          </cell>
          <cell r="T451">
            <v>3.1273</v>
          </cell>
          <cell r="U451">
            <v>3.2480000000000002</v>
          </cell>
          <cell r="V451">
            <v>3.4096000000000002</v>
          </cell>
        </row>
        <row r="452">
          <cell r="B452">
            <v>42472</v>
          </cell>
          <cell r="C452">
            <v>-2.5700000000000001E-2</v>
          </cell>
          <cell r="D452">
            <v>-9.1000000000000004E-3</v>
          </cell>
          <cell r="E452">
            <v>1E-3</v>
          </cell>
          <cell r="F452">
            <v>3.9399999999999998E-2</v>
          </cell>
          <cell r="G452">
            <v>5.4300000000000001E-2</v>
          </cell>
          <cell r="H452">
            <v>3.5400000000000001E-2</v>
          </cell>
          <cell r="I452">
            <v>3.49E-2</v>
          </cell>
          <cell r="O452">
            <v>42472</v>
          </cell>
          <cell r="P452">
            <v>2.2782</v>
          </cell>
          <cell r="Q452">
            <v>2.8132999999999999</v>
          </cell>
          <cell r="R452">
            <v>2.8982999999999999</v>
          </cell>
          <cell r="S452">
            <v>3.0022000000000002</v>
          </cell>
          <cell r="T452">
            <v>3.1303000000000001</v>
          </cell>
          <cell r="U452">
            <v>3.2454999999999998</v>
          </cell>
          <cell r="V452">
            <v>3.4066000000000001</v>
          </cell>
        </row>
        <row r="453">
          <cell r="B453">
            <v>42471</v>
          </cell>
          <cell r="C453">
            <v>-2.8899999999999999E-2</v>
          </cell>
          <cell r="D453">
            <v>-1.17E-2</v>
          </cell>
          <cell r="E453">
            <v>-2.0000000000000001E-4</v>
          </cell>
          <cell r="F453">
            <v>3.8399999999999997E-2</v>
          </cell>
          <cell r="G453">
            <v>5.3199999999999997E-2</v>
          </cell>
          <cell r="H453">
            <v>3.44E-2</v>
          </cell>
          <cell r="I453">
            <v>3.3799999999999997E-2</v>
          </cell>
          <cell r="O453">
            <v>42471</v>
          </cell>
          <cell r="P453">
            <v>2.2061000000000002</v>
          </cell>
          <cell r="Q453">
            <v>2.7827000000000002</v>
          </cell>
          <cell r="R453">
            <v>2.8826000000000001</v>
          </cell>
          <cell r="S453">
            <v>2.9916999999999998</v>
          </cell>
          <cell r="T453">
            <v>3.1259999999999999</v>
          </cell>
          <cell r="U453">
            <v>3.2446999999999999</v>
          </cell>
          <cell r="V453">
            <v>3.4045000000000001</v>
          </cell>
        </row>
        <row r="454">
          <cell r="B454">
            <v>42470</v>
          </cell>
          <cell r="C454">
            <v>-3.5700000000000003E-2</v>
          </cell>
          <cell r="D454">
            <v>-1.37E-2</v>
          </cell>
          <cell r="E454">
            <v>-1.4E-3</v>
          </cell>
          <cell r="F454">
            <v>3.1199999999999999E-2</v>
          </cell>
          <cell r="G454">
            <v>4.6100000000000002E-2</v>
          </cell>
          <cell r="H454">
            <v>2.7199999999999998E-2</v>
          </cell>
          <cell r="I454">
            <v>2.6700000000000002E-2</v>
          </cell>
          <cell r="O454">
            <v>42470</v>
          </cell>
          <cell r="P454">
            <v>2.2583000000000002</v>
          </cell>
          <cell r="Q454">
            <v>2.7965</v>
          </cell>
          <cell r="R454">
            <v>2.8921000000000001</v>
          </cell>
          <cell r="S454">
            <v>2.9902000000000002</v>
          </cell>
          <cell r="T454">
            <v>3.1213000000000002</v>
          </cell>
          <cell r="U454">
            <v>3.2425000000000002</v>
          </cell>
          <cell r="V454">
            <v>3.4066000000000001</v>
          </cell>
        </row>
        <row r="455">
          <cell r="B455">
            <v>42469</v>
          </cell>
          <cell r="C455">
            <v>-3.5700000000000003E-2</v>
          </cell>
          <cell r="D455">
            <v>-1.37E-2</v>
          </cell>
          <cell r="E455">
            <v>-1.4E-3</v>
          </cell>
          <cell r="F455">
            <v>3.1199999999999999E-2</v>
          </cell>
          <cell r="G455">
            <v>4.6100000000000002E-2</v>
          </cell>
          <cell r="H455">
            <v>2.7199999999999998E-2</v>
          </cell>
          <cell r="I455">
            <v>2.6700000000000002E-2</v>
          </cell>
          <cell r="O455">
            <v>42469</v>
          </cell>
          <cell r="P455">
            <v>2.2583000000000002</v>
          </cell>
          <cell r="Q455">
            <v>2.7965</v>
          </cell>
          <cell r="R455">
            <v>2.8921000000000001</v>
          </cell>
          <cell r="S455">
            <v>2.9902000000000002</v>
          </cell>
          <cell r="T455">
            <v>3.1213000000000002</v>
          </cell>
          <cell r="U455">
            <v>3.2425000000000002</v>
          </cell>
          <cell r="V455">
            <v>3.4066000000000001</v>
          </cell>
        </row>
        <row r="456">
          <cell r="B456">
            <v>42468</v>
          </cell>
          <cell r="C456">
            <v>-3.5700000000000003E-2</v>
          </cell>
          <cell r="D456">
            <v>-1.37E-2</v>
          </cell>
          <cell r="E456">
            <v>-1.4E-3</v>
          </cell>
          <cell r="F456">
            <v>3.1199999999999999E-2</v>
          </cell>
          <cell r="G456">
            <v>4.6100000000000002E-2</v>
          </cell>
          <cell r="H456">
            <v>2.7199999999999998E-2</v>
          </cell>
          <cell r="I456">
            <v>2.6700000000000002E-2</v>
          </cell>
          <cell r="O456">
            <v>42468</v>
          </cell>
          <cell r="P456">
            <v>2.2583000000000002</v>
          </cell>
          <cell r="Q456">
            <v>2.7965</v>
          </cell>
          <cell r="R456">
            <v>2.8921000000000001</v>
          </cell>
          <cell r="S456">
            <v>2.9902000000000002</v>
          </cell>
          <cell r="T456">
            <v>3.1213000000000002</v>
          </cell>
          <cell r="U456">
            <v>3.2425000000000002</v>
          </cell>
          <cell r="V456">
            <v>3.4066000000000001</v>
          </cell>
        </row>
        <row r="457">
          <cell r="B457">
            <v>42467</v>
          </cell>
          <cell r="C457">
            <v>-8.5000000000000006E-3</v>
          </cell>
          <cell r="D457">
            <v>-5.7999999999999996E-3</v>
          </cell>
          <cell r="E457">
            <v>1.03E-2</v>
          </cell>
          <cell r="F457">
            <v>4.3499999999999997E-2</v>
          </cell>
          <cell r="G457">
            <v>5.8400000000000001E-2</v>
          </cell>
          <cell r="H457">
            <v>3.95E-2</v>
          </cell>
          <cell r="I457">
            <v>3.9E-2</v>
          </cell>
          <cell r="O457">
            <v>42467</v>
          </cell>
          <cell r="P457">
            <v>2.2974999999999999</v>
          </cell>
          <cell r="Q457">
            <v>2.7927</v>
          </cell>
          <cell r="R457">
            <v>2.8925999999999998</v>
          </cell>
          <cell r="S457">
            <v>2.9882</v>
          </cell>
          <cell r="T457">
            <v>3.1185999999999998</v>
          </cell>
          <cell r="U457">
            <v>3.2397999999999998</v>
          </cell>
          <cell r="V457">
            <v>3.4039000000000001</v>
          </cell>
        </row>
        <row r="458">
          <cell r="B458">
            <v>42466</v>
          </cell>
          <cell r="C458">
            <v>-3.9E-2</v>
          </cell>
          <cell r="D458">
            <v>-1.11E-2</v>
          </cell>
          <cell r="E458">
            <v>5.4000000000000003E-3</v>
          </cell>
          <cell r="F458">
            <v>3.8699999999999998E-2</v>
          </cell>
          <cell r="G458">
            <v>5.3499999999999999E-2</v>
          </cell>
          <cell r="H458">
            <v>3.4599999999999999E-2</v>
          </cell>
          <cell r="I458">
            <v>3.4099999999999998E-2</v>
          </cell>
          <cell r="O458">
            <v>42466</v>
          </cell>
          <cell r="P458">
            <v>2.1854</v>
          </cell>
          <cell r="Q458">
            <v>2.7522000000000002</v>
          </cell>
          <cell r="R458">
            <v>2.8757999999999999</v>
          </cell>
          <cell r="S458">
            <v>2.9790999999999999</v>
          </cell>
          <cell r="T458">
            <v>3.1078999999999999</v>
          </cell>
          <cell r="U458">
            <v>3.2299000000000002</v>
          </cell>
          <cell r="V458">
            <v>3.3940000000000001</v>
          </cell>
        </row>
        <row r="459">
          <cell r="B459">
            <v>42465</v>
          </cell>
          <cell r="C459">
            <v>-4.0800000000000003E-2</v>
          </cell>
          <cell r="D459">
            <v>-8.5000000000000006E-3</v>
          </cell>
          <cell r="E459">
            <v>6.4000000000000003E-3</v>
          </cell>
          <cell r="F459">
            <v>3.9100000000000003E-2</v>
          </cell>
          <cell r="G459">
            <v>4.48E-2</v>
          </cell>
          <cell r="H459">
            <v>5.11E-2</v>
          </cell>
          <cell r="I459">
            <v>5.28E-2</v>
          </cell>
          <cell r="O459">
            <v>42465</v>
          </cell>
          <cell r="P459">
            <v>2.2201</v>
          </cell>
          <cell r="Q459">
            <v>2.7627999999999999</v>
          </cell>
          <cell r="R459">
            <v>2.8759999999999999</v>
          </cell>
          <cell r="S459">
            <v>2.9746000000000001</v>
          </cell>
          <cell r="T459">
            <v>3.0897000000000001</v>
          </cell>
          <cell r="U459">
            <v>3.2363</v>
          </cell>
          <cell r="V459">
            <v>3.3833000000000002</v>
          </cell>
        </row>
        <row r="460">
          <cell r="B460">
            <v>42464</v>
          </cell>
          <cell r="C460">
            <v>-4.1799999999999997E-2</v>
          </cell>
          <cell r="D460">
            <v>-8.5000000000000006E-3</v>
          </cell>
          <cell r="E460">
            <v>6.3E-3</v>
          </cell>
          <cell r="F460">
            <v>3.8800000000000001E-2</v>
          </cell>
          <cell r="G460">
            <v>4.4400000000000002E-2</v>
          </cell>
          <cell r="H460">
            <v>5.0799999999999998E-2</v>
          </cell>
          <cell r="I460">
            <v>5.2499999999999998E-2</v>
          </cell>
          <cell r="O460">
            <v>42464</v>
          </cell>
          <cell r="P460">
            <v>2.2494999999999998</v>
          </cell>
          <cell r="Q460">
            <v>2.7726999999999999</v>
          </cell>
          <cell r="R460">
            <v>2.8740999999999999</v>
          </cell>
          <cell r="S460">
            <v>2.9662999999999999</v>
          </cell>
          <cell r="T460">
            <v>3.0813000000000001</v>
          </cell>
          <cell r="U460">
            <v>3.2280000000000002</v>
          </cell>
          <cell r="V460">
            <v>3.3719999999999999</v>
          </cell>
        </row>
        <row r="461">
          <cell r="B461">
            <v>42463</v>
          </cell>
          <cell r="C461">
            <v>-3.95E-2</v>
          </cell>
          <cell r="D461">
            <v>-8.5000000000000006E-3</v>
          </cell>
          <cell r="E461">
            <v>6.3E-3</v>
          </cell>
          <cell r="F461">
            <v>3.8899999999999997E-2</v>
          </cell>
          <cell r="G461">
            <v>4.4499999999999998E-2</v>
          </cell>
          <cell r="H461">
            <v>5.0799999999999998E-2</v>
          </cell>
          <cell r="I461">
            <v>5.2600000000000001E-2</v>
          </cell>
          <cell r="O461">
            <v>42463</v>
          </cell>
          <cell r="P461">
            <v>2.2235</v>
          </cell>
          <cell r="Q461">
            <v>2.7589000000000001</v>
          </cell>
          <cell r="R461">
            <v>2.8643999999999998</v>
          </cell>
          <cell r="S461">
            <v>2.9586999999999999</v>
          </cell>
          <cell r="T461">
            <v>3.0768</v>
          </cell>
          <cell r="U461">
            <v>3.2259000000000002</v>
          </cell>
          <cell r="V461">
            <v>3.4035000000000002</v>
          </cell>
        </row>
        <row r="462">
          <cell r="B462">
            <v>42462</v>
          </cell>
          <cell r="C462">
            <v>-3.95E-2</v>
          </cell>
          <cell r="D462">
            <v>-8.5000000000000006E-3</v>
          </cell>
          <cell r="E462">
            <v>6.3E-3</v>
          </cell>
          <cell r="F462">
            <v>3.8899999999999997E-2</v>
          </cell>
          <cell r="G462">
            <v>4.4499999999999998E-2</v>
          </cell>
          <cell r="H462">
            <v>5.0799999999999998E-2</v>
          </cell>
          <cell r="I462">
            <v>5.2600000000000001E-2</v>
          </cell>
          <cell r="O462">
            <v>42462</v>
          </cell>
          <cell r="P462">
            <v>2.2235</v>
          </cell>
          <cell r="Q462">
            <v>2.7589000000000001</v>
          </cell>
          <cell r="R462">
            <v>2.8643999999999998</v>
          </cell>
          <cell r="S462">
            <v>2.9586999999999999</v>
          </cell>
          <cell r="T462">
            <v>3.0768</v>
          </cell>
          <cell r="U462">
            <v>3.2259000000000002</v>
          </cell>
          <cell r="V462">
            <v>3.4035000000000002</v>
          </cell>
        </row>
        <row r="463">
          <cell r="B463">
            <v>42461</v>
          </cell>
          <cell r="C463">
            <v>-3.95E-2</v>
          </cell>
          <cell r="D463">
            <v>-8.5000000000000006E-3</v>
          </cell>
          <cell r="E463">
            <v>6.3E-3</v>
          </cell>
          <cell r="F463">
            <v>3.8899999999999997E-2</v>
          </cell>
          <cell r="G463">
            <v>4.4499999999999998E-2</v>
          </cell>
          <cell r="H463">
            <v>5.0799999999999998E-2</v>
          </cell>
          <cell r="I463">
            <v>5.2600000000000001E-2</v>
          </cell>
          <cell r="O463">
            <v>42461</v>
          </cell>
          <cell r="P463">
            <v>2.2235</v>
          </cell>
          <cell r="Q463">
            <v>2.7589000000000001</v>
          </cell>
          <cell r="R463">
            <v>2.8643999999999998</v>
          </cell>
          <cell r="S463">
            <v>2.9586999999999999</v>
          </cell>
          <cell r="T463">
            <v>3.0768</v>
          </cell>
          <cell r="U463">
            <v>3.2259000000000002</v>
          </cell>
          <cell r="V463">
            <v>3.4035000000000002</v>
          </cell>
        </row>
        <row r="464">
          <cell r="B464">
            <v>42460</v>
          </cell>
          <cell r="C464">
            <v>-4.0599999999999997E-2</v>
          </cell>
          <cell r="D464">
            <v>-6.7999999999999996E-3</v>
          </cell>
          <cell r="E464">
            <v>7.0000000000000001E-3</v>
          </cell>
          <cell r="F464">
            <v>4.0899999999999999E-2</v>
          </cell>
          <cell r="G464">
            <v>4.6600000000000003E-2</v>
          </cell>
          <cell r="H464">
            <v>5.2999999999999999E-2</v>
          </cell>
          <cell r="I464">
            <v>5.4699999999999999E-2</v>
          </cell>
          <cell r="O464">
            <v>42460</v>
          </cell>
          <cell r="P464">
            <v>2.2223999999999999</v>
          </cell>
          <cell r="Q464">
            <v>2.7633999999999999</v>
          </cell>
          <cell r="R464">
            <v>2.8740999999999999</v>
          </cell>
          <cell r="S464">
            <v>2.97</v>
          </cell>
          <cell r="T464">
            <v>3.0804</v>
          </cell>
          <cell r="U464">
            <v>3.2222</v>
          </cell>
          <cell r="V464">
            <v>3.3935</v>
          </cell>
        </row>
        <row r="465">
          <cell r="B465">
            <v>42459</v>
          </cell>
          <cell r="C465">
            <v>-4.1500000000000002E-2</v>
          </cell>
          <cell r="D465">
            <v>-9.5999999999999992E-3</v>
          </cell>
          <cell r="E465">
            <v>1.1599999999999999E-2</v>
          </cell>
          <cell r="F465">
            <v>3.8600000000000002E-2</v>
          </cell>
          <cell r="G465">
            <v>4.4200000000000003E-2</v>
          </cell>
          <cell r="H465">
            <v>5.0599999999999999E-2</v>
          </cell>
          <cell r="I465">
            <v>5.2299999999999999E-2</v>
          </cell>
          <cell r="O465">
            <v>42459</v>
          </cell>
          <cell r="P465">
            <v>2.2888999999999999</v>
          </cell>
          <cell r="Q465">
            <v>2.8146</v>
          </cell>
          <cell r="R465">
            <v>2.9114</v>
          </cell>
          <cell r="S465">
            <v>2.9887000000000001</v>
          </cell>
          <cell r="T465">
            <v>3.0764999999999998</v>
          </cell>
          <cell r="U465">
            <v>3.2139000000000002</v>
          </cell>
          <cell r="V465">
            <v>3.3717999999999999</v>
          </cell>
        </row>
        <row r="466">
          <cell r="B466">
            <v>42458</v>
          </cell>
          <cell r="C466">
            <v>-1.0800000000000001E-2</v>
          </cell>
          <cell r="D466">
            <v>5.1999999999999998E-3</v>
          </cell>
          <cell r="E466">
            <v>1.34E-2</v>
          </cell>
          <cell r="F466">
            <v>4.7500000000000001E-2</v>
          </cell>
          <cell r="G466">
            <v>5.3199999999999997E-2</v>
          </cell>
          <cell r="H466">
            <v>5.96E-2</v>
          </cell>
          <cell r="I466">
            <v>6.1400000000000003E-2</v>
          </cell>
          <cell r="O466">
            <v>42458</v>
          </cell>
          <cell r="P466">
            <v>2.2621000000000002</v>
          </cell>
          <cell r="Q466">
            <v>2.8329</v>
          </cell>
          <cell r="R466">
            <v>2.9142000000000001</v>
          </cell>
          <cell r="S466">
            <v>2.9981</v>
          </cell>
          <cell r="T466">
            <v>3.0901999999999998</v>
          </cell>
          <cell r="U466">
            <v>3.2299000000000002</v>
          </cell>
          <cell r="V466">
            <v>3.3797000000000001</v>
          </cell>
        </row>
        <row r="467">
          <cell r="B467">
            <v>42457</v>
          </cell>
          <cell r="C467">
            <v>-1.5299999999999999E-2</v>
          </cell>
          <cell r="D467">
            <v>2.0000000000000001E-4</v>
          </cell>
          <cell r="E467">
            <v>1.1299999999999999E-2</v>
          </cell>
          <cell r="F467">
            <v>4.5499999999999999E-2</v>
          </cell>
          <cell r="G467">
            <v>5.1200000000000002E-2</v>
          </cell>
          <cell r="H467">
            <v>5.7599999999999998E-2</v>
          </cell>
          <cell r="I467">
            <v>5.9299999999999999E-2</v>
          </cell>
          <cell r="O467">
            <v>42457</v>
          </cell>
          <cell r="P467">
            <v>2.2088000000000001</v>
          </cell>
          <cell r="Q467">
            <v>2.7949999999999999</v>
          </cell>
          <cell r="R467">
            <v>2.8807</v>
          </cell>
          <cell r="S467">
            <v>2.9725000000000001</v>
          </cell>
          <cell r="T467">
            <v>3.0731999999999999</v>
          </cell>
          <cell r="U467">
            <v>3.2113</v>
          </cell>
          <cell r="V467">
            <v>3.3511000000000002</v>
          </cell>
        </row>
        <row r="468">
          <cell r="B468">
            <v>42456</v>
          </cell>
          <cell r="C468">
            <v>-1.6500000000000001E-2</v>
          </cell>
          <cell r="D468">
            <v>-1.4E-2</v>
          </cell>
          <cell r="E468">
            <v>-9.5999999999999992E-3</v>
          </cell>
          <cell r="F468">
            <v>2.4E-2</v>
          </cell>
          <cell r="G468">
            <v>2.9700000000000001E-2</v>
          </cell>
          <cell r="H468">
            <v>3.5999999999999997E-2</v>
          </cell>
          <cell r="I468">
            <v>3.78E-2</v>
          </cell>
          <cell r="O468">
            <v>42456</v>
          </cell>
          <cell r="P468">
            <v>2.1543999999999999</v>
          </cell>
          <cell r="Q468">
            <v>2.7515999999999998</v>
          </cell>
          <cell r="R468">
            <v>2.8222</v>
          </cell>
          <cell r="S468">
            <v>2.8963000000000001</v>
          </cell>
          <cell r="T468">
            <v>2.9895</v>
          </cell>
          <cell r="U468">
            <v>3.1219999999999999</v>
          </cell>
          <cell r="V468">
            <v>3.2675999999999998</v>
          </cell>
        </row>
        <row r="469">
          <cell r="B469">
            <v>42455</v>
          </cell>
          <cell r="C469">
            <v>-1.6500000000000001E-2</v>
          </cell>
          <cell r="D469">
            <v>-1.4E-2</v>
          </cell>
          <cell r="E469">
            <v>-9.5999999999999992E-3</v>
          </cell>
          <cell r="F469">
            <v>2.4E-2</v>
          </cell>
          <cell r="G469">
            <v>2.9700000000000001E-2</v>
          </cell>
          <cell r="H469">
            <v>3.5999999999999997E-2</v>
          </cell>
          <cell r="I469">
            <v>3.78E-2</v>
          </cell>
          <cell r="O469">
            <v>42455</v>
          </cell>
          <cell r="P469">
            <v>2.1543999999999999</v>
          </cell>
          <cell r="Q469">
            <v>2.7515999999999998</v>
          </cell>
          <cell r="R469">
            <v>2.8222</v>
          </cell>
          <cell r="S469">
            <v>2.8963000000000001</v>
          </cell>
          <cell r="T469">
            <v>2.9895</v>
          </cell>
          <cell r="U469">
            <v>3.1219999999999999</v>
          </cell>
          <cell r="V469">
            <v>3.2675999999999998</v>
          </cell>
        </row>
        <row r="470">
          <cell r="B470">
            <v>42454</v>
          </cell>
          <cell r="C470">
            <v>-1.6500000000000001E-2</v>
          </cell>
          <cell r="D470">
            <v>-1.4E-2</v>
          </cell>
          <cell r="E470">
            <v>-9.5999999999999992E-3</v>
          </cell>
          <cell r="F470">
            <v>2.4E-2</v>
          </cell>
          <cell r="G470">
            <v>2.9700000000000001E-2</v>
          </cell>
          <cell r="H470">
            <v>3.5999999999999997E-2</v>
          </cell>
          <cell r="I470">
            <v>3.78E-2</v>
          </cell>
          <cell r="O470">
            <v>42454</v>
          </cell>
          <cell r="P470">
            <v>2.1543999999999999</v>
          </cell>
          <cell r="Q470">
            <v>2.7515999999999998</v>
          </cell>
          <cell r="R470">
            <v>2.8222</v>
          </cell>
          <cell r="S470">
            <v>2.8963000000000001</v>
          </cell>
          <cell r="T470">
            <v>2.9895</v>
          </cell>
          <cell r="U470">
            <v>3.1219999999999999</v>
          </cell>
          <cell r="V470">
            <v>3.2675999999999998</v>
          </cell>
        </row>
        <row r="471">
          <cell r="B471">
            <v>42453</v>
          </cell>
          <cell r="C471">
            <v>-1.6500000000000001E-2</v>
          </cell>
          <cell r="D471">
            <v>-1.4E-2</v>
          </cell>
          <cell r="E471">
            <v>-9.5999999999999992E-3</v>
          </cell>
          <cell r="F471">
            <v>2.4E-2</v>
          </cell>
          <cell r="G471">
            <v>2.9700000000000001E-2</v>
          </cell>
          <cell r="H471">
            <v>3.5999999999999997E-2</v>
          </cell>
          <cell r="I471">
            <v>3.78E-2</v>
          </cell>
          <cell r="O471">
            <v>42453</v>
          </cell>
          <cell r="P471">
            <v>2.1543999999999999</v>
          </cell>
          <cell r="Q471">
            <v>2.7515999999999998</v>
          </cell>
          <cell r="R471">
            <v>2.8222</v>
          </cell>
          <cell r="S471">
            <v>2.8963000000000001</v>
          </cell>
          <cell r="T471">
            <v>2.9895</v>
          </cell>
          <cell r="U471">
            <v>3.1219999999999999</v>
          </cell>
          <cell r="V471">
            <v>3.2675999999999998</v>
          </cell>
        </row>
        <row r="472">
          <cell r="B472">
            <v>42452</v>
          </cell>
          <cell r="C472">
            <v>-1.38E-2</v>
          </cell>
          <cell r="D472">
            <v>-1.03E-2</v>
          </cell>
          <cell r="E472">
            <v>-6.3E-3</v>
          </cell>
          <cell r="F472">
            <v>2.7099999999999999E-2</v>
          </cell>
          <cell r="G472">
            <v>3.2899999999999999E-2</v>
          </cell>
          <cell r="H472">
            <v>3.9199999999999999E-2</v>
          </cell>
          <cell r="I472">
            <v>4.1000000000000002E-2</v>
          </cell>
          <cell r="O472">
            <v>42452</v>
          </cell>
          <cell r="P472">
            <v>2.1375999999999999</v>
          </cell>
          <cell r="Q472">
            <v>2.7262</v>
          </cell>
          <cell r="R472">
            <v>2.7997000000000001</v>
          </cell>
          <cell r="S472">
            <v>2.8799000000000001</v>
          </cell>
          <cell r="T472">
            <v>2.9725000000000001</v>
          </cell>
          <cell r="U472">
            <v>3.0939999999999999</v>
          </cell>
          <cell r="V472">
            <v>3.2191000000000001</v>
          </cell>
        </row>
        <row r="473">
          <cell r="B473">
            <v>42451</v>
          </cell>
          <cell r="C473">
            <v>-1.4800000000000001E-2</v>
          </cell>
          <cell r="D473">
            <v>-6.1000000000000004E-3</v>
          </cell>
          <cell r="E473">
            <v>-3.8E-3</v>
          </cell>
          <cell r="F473">
            <v>2.9499999999999998E-2</v>
          </cell>
          <cell r="G473">
            <v>3.5200000000000002E-2</v>
          </cell>
          <cell r="H473">
            <v>4.1599999999999998E-2</v>
          </cell>
          <cell r="I473">
            <v>4.3299999999999998E-2</v>
          </cell>
          <cell r="O473">
            <v>42451</v>
          </cell>
          <cell r="P473">
            <v>2.1873999999999998</v>
          </cell>
          <cell r="Q473">
            <v>2.7332999999999998</v>
          </cell>
          <cell r="R473">
            <v>2.7989999999999999</v>
          </cell>
          <cell r="S473">
            <v>2.8723999999999998</v>
          </cell>
          <cell r="T473">
            <v>2.9556</v>
          </cell>
          <cell r="U473">
            <v>3.0764</v>
          </cell>
          <cell r="V473">
            <v>3.2014</v>
          </cell>
        </row>
        <row r="474">
          <cell r="B474">
            <v>42450</v>
          </cell>
          <cell r="C474">
            <v>-1.77E-2</v>
          </cell>
          <cell r="D474">
            <v>-6.4000000000000003E-3</v>
          </cell>
          <cell r="E474">
            <v>-3.3E-3</v>
          </cell>
          <cell r="F474">
            <v>0.03</v>
          </cell>
          <cell r="G474">
            <v>3.5700000000000003E-2</v>
          </cell>
          <cell r="H474">
            <v>4.2000000000000003E-2</v>
          </cell>
          <cell r="I474">
            <v>4.3700000000000003E-2</v>
          </cell>
          <cell r="O474">
            <v>42450</v>
          </cell>
          <cell r="P474">
            <v>2.1467000000000001</v>
          </cell>
          <cell r="Q474">
            <v>2.7057000000000002</v>
          </cell>
          <cell r="R474">
            <v>2.7766999999999999</v>
          </cell>
          <cell r="S474">
            <v>2.8483000000000001</v>
          </cell>
          <cell r="T474">
            <v>2.9325999999999999</v>
          </cell>
          <cell r="U474">
            <v>3.0537999999999998</v>
          </cell>
          <cell r="V474">
            <v>3.1787999999999998</v>
          </cell>
        </row>
        <row r="475">
          <cell r="B475">
            <v>42449</v>
          </cell>
          <cell r="C475">
            <v>-2.4500000000000001E-2</v>
          </cell>
          <cell r="D475">
            <v>-9.1999999999999998E-3</v>
          </cell>
          <cell r="E475">
            <v>-3.8E-3</v>
          </cell>
          <cell r="F475">
            <v>2.9600000000000001E-2</v>
          </cell>
          <cell r="G475">
            <v>3.5299999999999998E-2</v>
          </cell>
          <cell r="H475">
            <v>4.1599999999999998E-2</v>
          </cell>
          <cell r="I475">
            <v>4.3299999999999998E-2</v>
          </cell>
          <cell r="O475">
            <v>42449</v>
          </cell>
          <cell r="P475">
            <v>2.2138</v>
          </cell>
          <cell r="Q475">
            <v>2.7265000000000001</v>
          </cell>
          <cell r="R475">
            <v>2.7875000000000001</v>
          </cell>
          <cell r="S475">
            <v>2.8603999999999998</v>
          </cell>
          <cell r="T475">
            <v>2.9460999999999999</v>
          </cell>
          <cell r="U475">
            <v>3.0623</v>
          </cell>
          <cell r="V475">
            <v>3.1838000000000002</v>
          </cell>
        </row>
        <row r="476">
          <cell r="B476">
            <v>42448</v>
          </cell>
          <cell r="C476">
            <v>-2.4500000000000001E-2</v>
          </cell>
          <cell r="D476">
            <v>-9.1999999999999998E-3</v>
          </cell>
          <cell r="E476">
            <v>-3.8E-3</v>
          </cell>
          <cell r="F476">
            <v>2.9600000000000001E-2</v>
          </cell>
          <cell r="G476">
            <v>3.5299999999999998E-2</v>
          </cell>
          <cell r="H476">
            <v>4.1599999999999998E-2</v>
          </cell>
          <cell r="I476">
            <v>4.3299999999999998E-2</v>
          </cell>
          <cell r="O476">
            <v>42448</v>
          </cell>
          <cell r="P476">
            <v>2.2138</v>
          </cell>
          <cell r="Q476">
            <v>2.7265000000000001</v>
          </cell>
          <cell r="R476">
            <v>2.7875000000000001</v>
          </cell>
          <cell r="S476">
            <v>2.8603999999999998</v>
          </cell>
          <cell r="T476">
            <v>2.9460999999999999</v>
          </cell>
          <cell r="U476">
            <v>3.0623</v>
          </cell>
          <cell r="V476">
            <v>3.1838000000000002</v>
          </cell>
        </row>
        <row r="477">
          <cell r="B477">
            <v>42447</v>
          </cell>
          <cell r="C477">
            <v>-2.4500000000000001E-2</v>
          </cell>
          <cell r="D477">
            <v>-9.1999999999999998E-3</v>
          </cell>
          <cell r="E477">
            <v>-3.8E-3</v>
          </cell>
          <cell r="F477">
            <v>2.9600000000000001E-2</v>
          </cell>
          <cell r="G477">
            <v>3.5299999999999998E-2</v>
          </cell>
          <cell r="H477">
            <v>4.1599999999999998E-2</v>
          </cell>
          <cell r="I477">
            <v>4.3299999999999998E-2</v>
          </cell>
          <cell r="O477">
            <v>42447</v>
          </cell>
          <cell r="P477">
            <v>2.2138</v>
          </cell>
          <cell r="Q477">
            <v>2.7265000000000001</v>
          </cell>
          <cell r="R477">
            <v>2.7875000000000001</v>
          </cell>
          <cell r="S477">
            <v>2.8603999999999998</v>
          </cell>
          <cell r="T477">
            <v>2.9460999999999999</v>
          </cell>
          <cell r="U477">
            <v>3.0623</v>
          </cell>
          <cell r="V477">
            <v>3.1838000000000002</v>
          </cell>
        </row>
        <row r="478">
          <cell r="B478">
            <v>42446</v>
          </cell>
          <cell r="C478">
            <v>-2.53E-2</v>
          </cell>
          <cell r="D478">
            <v>-7.4999999999999997E-3</v>
          </cell>
          <cell r="E478">
            <v>-1.8E-3</v>
          </cell>
          <cell r="F478">
            <v>3.1600000000000003E-2</v>
          </cell>
          <cell r="G478">
            <v>3.73E-2</v>
          </cell>
          <cell r="H478">
            <v>4.3700000000000003E-2</v>
          </cell>
          <cell r="I478">
            <v>4.5400000000000003E-2</v>
          </cell>
          <cell r="O478">
            <v>42446</v>
          </cell>
          <cell r="P478">
            <v>2.2374000000000001</v>
          </cell>
          <cell r="Q478">
            <v>2.7383000000000002</v>
          </cell>
          <cell r="R478">
            <v>2.8008999999999999</v>
          </cell>
          <cell r="S478">
            <v>2.87</v>
          </cell>
          <cell r="T478">
            <v>2.9563000000000001</v>
          </cell>
          <cell r="U478">
            <v>3.0758999999999999</v>
          </cell>
          <cell r="V478">
            <v>3.1964000000000001</v>
          </cell>
        </row>
        <row r="479">
          <cell r="B479">
            <v>42445</v>
          </cell>
          <cell r="C479">
            <v>-2.4299999999999999E-2</v>
          </cell>
          <cell r="D479">
            <v>-5.3E-3</v>
          </cell>
          <cell r="E479">
            <v>5.0000000000000001E-4</v>
          </cell>
          <cell r="F479">
            <v>2.6599999999999999E-2</v>
          </cell>
          <cell r="G479">
            <v>3.2300000000000002E-2</v>
          </cell>
          <cell r="H479">
            <v>3.8699999999999998E-2</v>
          </cell>
          <cell r="I479">
            <v>4.0399999999999998E-2</v>
          </cell>
          <cell r="O479">
            <v>42445</v>
          </cell>
          <cell r="P479">
            <v>2.1888000000000001</v>
          </cell>
          <cell r="Q479">
            <v>2.7199</v>
          </cell>
          <cell r="R479">
            <v>2.7953999999999999</v>
          </cell>
          <cell r="S479">
            <v>2.8580000000000001</v>
          </cell>
          <cell r="T479">
            <v>2.9468000000000001</v>
          </cell>
          <cell r="U479">
            <v>3.0659000000000001</v>
          </cell>
          <cell r="V479">
            <v>3.1863999999999999</v>
          </cell>
        </row>
        <row r="480">
          <cell r="B480">
            <v>42444</v>
          </cell>
          <cell r="C480">
            <v>-2.4500000000000001E-2</v>
          </cell>
          <cell r="D480">
            <v>-3.5000000000000001E-3</v>
          </cell>
          <cell r="E480">
            <v>2.5999999999999999E-3</v>
          </cell>
          <cell r="F480">
            <v>2.87E-2</v>
          </cell>
          <cell r="G480">
            <v>3.4500000000000003E-2</v>
          </cell>
          <cell r="H480">
            <v>4.1200000000000001E-2</v>
          </cell>
          <cell r="I480">
            <v>4.2500000000000003E-2</v>
          </cell>
          <cell r="O480">
            <v>42444</v>
          </cell>
          <cell r="P480">
            <v>2.1757</v>
          </cell>
          <cell r="Q480">
            <v>2.7040999999999999</v>
          </cell>
          <cell r="R480">
            <v>2.7799</v>
          </cell>
          <cell r="S480">
            <v>2.8485</v>
          </cell>
          <cell r="T480">
            <v>2.9388000000000001</v>
          </cell>
          <cell r="U480">
            <v>3.0606</v>
          </cell>
          <cell r="V480">
            <v>3.1823000000000001</v>
          </cell>
        </row>
        <row r="481">
          <cell r="B481">
            <v>42443</v>
          </cell>
          <cell r="C481">
            <v>-2.2100000000000002E-2</v>
          </cell>
          <cell r="D481">
            <v>-1.03E-2</v>
          </cell>
          <cell r="E481">
            <v>-1.21E-2</v>
          </cell>
          <cell r="F481">
            <v>1.2200000000000001E-2</v>
          </cell>
          <cell r="G481">
            <v>1.7999999999999999E-2</v>
          </cell>
          <cell r="H481">
            <v>2.47E-2</v>
          </cell>
          <cell r="I481">
            <v>2.5999999999999999E-2</v>
          </cell>
          <cell r="O481">
            <v>42443</v>
          </cell>
          <cell r="P481">
            <v>2.1486000000000001</v>
          </cell>
          <cell r="Q481">
            <v>2.698</v>
          </cell>
          <cell r="R481">
            <v>2.7679</v>
          </cell>
          <cell r="S481">
            <v>2.8340000000000001</v>
          </cell>
          <cell r="T481">
            <v>2.9228000000000001</v>
          </cell>
          <cell r="U481">
            <v>3.0451000000000001</v>
          </cell>
          <cell r="V481">
            <v>3.1682999999999999</v>
          </cell>
        </row>
        <row r="482">
          <cell r="B482">
            <v>42442</v>
          </cell>
          <cell r="C482">
            <v>-2.2200000000000001E-2</v>
          </cell>
          <cell r="D482">
            <v>-7.7000000000000002E-3</v>
          </cell>
          <cell r="E482">
            <v>-9.4999999999999998E-3</v>
          </cell>
          <cell r="F482">
            <v>1.49E-2</v>
          </cell>
          <cell r="G482">
            <v>2.07E-2</v>
          </cell>
          <cell r="H482">
            <v>2.7400000000000001E-2</v>
          </cell>
          <cell r="I482">
            <v>2.8799999999999999E-2</v>
          </cell>
          <cell r="O482">
            <v>42442</v>
          </cell>
          <cell r="P482">
            <v>2.1499000000000001</v>
          </cell>
          <cell r="Q482">
            <v>2.7124000000000001</v>
          </cell>
          <cell r="R482">
            <v>2.7814000000000001</v>
          </cell>
          <cell r="S482">
            <v>2.8466999999999998</v>
          </cell>
          <cell r="T482">
            <v>2.9352</v>
          </cell>
          <cell r="U482">
            <v>3.0558000000000001</v>
          </cell>
          <cell r="V482">
            <v>3.1787000000000001</v>
          </cell>
        </row>
        <row r="483">
          <cell r="B483">
            <v>42441</v>
          </cell>
          <cell r="C483">
            <v>-2.2200000000000001E-2</v>
          </cell>
          <cell r="D483">
            <v>-7.7000000000000002E-3</v>
          </cell>
          <cell r="E483">
            <v>-9.4999999999999998E-3</v>
          </cell>
          <cell r="F483">
            <v>1.49E-2</v>
          </cell>
          <cell r="G483">
            <v>2.07E-2</v>
          </cell>
          <cell r="H483">
            <v>2.7400000000000001E-2</v>
          </cell>
          <cell r="I483">
            <v>2.8799999999999999E-2</v>
          </cell>
          <cell r="O483">
            <v>42441</v>
          </cell>
          <cell r="P483">
            <v>2.1499000000000001</v>
          </cell>
          <cell r="Q483">
            <v>2.7124000000000001</v>
          </cell>
          <cell r="R483">
            <v>2.7814000000000001</v>
          </cell>
          <cell r="S483">
            <v>2.8466999999999998</v>
          </cell>
          <cell r="T483">
            <v>2.9352</v>
          </cell>
          <cell r="U483">
            <v>3.0558000000000001</v>
          </cell>
          <cell r="V483">
            <v>3.1787000000000001</v>
          </cell>
        </row>
        <row r="484">
          <cell r="B484">
            <v>42440</v>
          </cell>
          <cell r="C484">
            <v>-2.2200000000000001E-2</v>
          </cell>
          <cell r="D484">
            <v>-7.7000000000000002E-3</v>
          </cell>
          <cell r="E484">
            <v>-9.4999999999999998E-3</v>
          </cell>
          <cell r="F484">
            <v>1.49E-2</v>
          </cell>
          <cell r="G484">
            <v>2.07E-2</v>
          </cell>
          <cell r="H484">
            <v>2.7400000000000001E-2</v>
          </cell>
          <cell r="I484">
            <v>2.8799999999999999E-2</v>
          </cell>
          <cell r="O484">
            <v>42440</v>
          </cell>
          <cell r="P484">
            <v>2.1499000000000001</v>
          </cell>
          <cell r="Q484">
            <v>2.7124000000000001</v>
          </cell>
          <cell r="R484">
            <v>2.7814000000000001</v>
          </cell>
          <cell r="S484">
            <v>2.8466999999999998</v>
          </cell>
          <cell r="T484">
            <v>2.9352</v>
          </cell>
          <cell r="U484">
            <v>3.0558000000000001</v>
          </cell>
          <cell r="V484">
            <v>3.1787000000000001</v>
          </cell>
        </row>
        <row r="485">
          <cell r="B485">
            <v>42439</v>
          </cell>
          <cell r="C485">
            <v>-2.4400000000000002E-2</v>
          </cell>
          <cell r="D485">
            <v>-5.7999999999999996E-3</v>
          </cell>
          <cell r="E485">
            <v>-5.7000000000000002E-3</v>
          </cell>
          <cell r="F485">
            <v>1.8599999999999998E-2</v>
          </cell>
          <cell r="G485">
            <v>2.4299999999999999E-2</v>
          </cell>
          <cell r="H485">
            <v>3.1099999999999999E-2</v>
          </cell>
          <cell r="I485">
            <v>3.2500000000000001E-2</v>
          </cell>
          <cell r="O485">
            <v>42439</v>
          </cell>
          <cell r="P485">
            <v>2.1145999999999998</v>
          </cell>
          <cell r="Q485">
            <v>2.7050999999999998</v>
          </cell>
          <cell r="R485">
            <v>2.7791000000000001</v>
          </cell>
          <cell r="S485">
            <v>2.8334000000000001</v>
          </cell>
          <cell r="T485">
            <v>2.9188999999999998</v>
          </cell>
          <cell r="U485">
            <v>3.0407000000000002</v>
          </cell>
          <cell r="V485">
            <v>3.1677</v>
          </cell>
        </row>
        <row r="486">
          <cell r="B486">
            <v>42438</v>
          </cell>
          <cell r="C486">
            <v>-4.6800000000000001E-2</v>
          </cell>
          <cell r="D486">
            <v>-1.23E-2</v>
          </cell>
          <cell r="E486">
            <v>-8.9999999999999993E-3</v>
          </cell>
          <cell r="F486">
            <v>1.54E-2</v>
          </cell>
          <cell r="G486">
            <v>2.12E-2</v>
          </cell>
          <cell r="H486">
            <v>2.8000000000000001E-2</v>
          </cell>
          <cell r="I486">
            <v>2.9399999999999999E-2</v>
          </cell>
          <cell r="O486">
            <v>42438</v>
          </cell>
          <cell r="P486">
            <v>2.0434000000000001</v>
          </cell>
          <cell r="Q486">
            <v>2.6396000000000002</v>
          </cell>
          <cell r="R486">
            <v>2.7307999999999999</v>
          </cell>
          <cell r="S486">
            <v>2.7957999999999998</v>
          </cell>
          <cell r="T486">
            <v>2.891</v>
          </cell>
          <cell r="U486">
            <v>3.0184000000000002</v>
          </cell>
          <cell r="V486">
            <v>3.1541999999999999</v>
          </cell>
        </row>
        <row r="487">
          <cell r="B487">
            <v>42437</v>
          </cell>
          <cell r="C487">
            <v>-4.4699999999999997E-2</v>
          </cell>
          <cell r="D487">
            <v>-1.0500000000000001E-2</v>
          </cell>
          <cell r="E487">
            <v>-7.4999999999999997E-3</v>
          </cell>
          <cell r="F487">
            <v>1.6899999999999998E-2</v>
          </cell>
          <cell r="G487">
            <v>2.2700000000000001E-2</v>
          </cell>
          <cell r="H487">
            <v>2.9499999999999998E-2</v>
          </cell>
          <cell r="I487">
            <v>3.09E-2</v>
          </cell>
          <cell r="O487">
            <v>42437</v>
          </cell>
          <cell r="P487">
            <v>2.0057</v>
          </cell>
          <cell r="Q487">
            <v>2.6156000000000001</v>
          </cell>
          <cell r="R487">
            <v>2.7033999999999998</v>
          </cell>
          <cell r="S487">
            <v>2.7662</v>
          </cell>
          <cell r="T487">
            <v>2.8521999999999998</v>
          </cell>
          <cell r="U487">
            <v>2.9786999999999999</v>
          </cell>
          <cell r="V487">
            <v>3.1089000000000002</v>
          </cell>
        </row>
        <row r="488">
          <cell r="B488">
            <v>42436</v>
          </cell>
          <cell r="C488">
            <v>-4.7E-2</v>
          </cell>
          <cell r="D488">
            <v>-1.0200000000000001E-2</v>
          </cell>
          <cell r="E488">
            <v>-7.0000000000000001E-3</v>
          </cell>
          <cell r="F488">
            <v>2.7300000000000001E-2</v>
          </cell>
          <cell r="G488">
            <v>3.3599999999999998E-2</v>
          </cell>
          <cell r="H488">
            <v>3.4299999999999997E-2</v>
          </cell>
          <cell r="I488">
            <v>6.2399999999999997E-2</v>
          </cell>
          <cell r="O488">
            <v>42436</v>
          </cell>
          <cell r="P488">
            <v>1.9927999999999999</v>
          </cell>
          <cell r="Q488">
            <v>2.6128</v>
          </cell>
          <cell r="R488">
            <v>2.6964999999999999</v>
          </cell>
          <cell r="S488">
            <v>2.7706</v>
          </cell>
          <cell r="T488">
            <v>2.8571</v>
          </cell>
          <cell r="U488">
            <v>2.9775</v>
          </cell>
          <cell r="V488">
            <v>3.1343999999999999</v>
          </cell>
        </row>
        <row r="489">
          <cell r="B489">
            <v>42435</v>
          </cell>
          <cell r="C489">
            <v>-4.7E-2</v>
          </cell>
          <cell r="D489">
            <v>-9.1000000000000004E-3</v>
          </cell>
          <cell r="E489">
            <v>-5.8999999999999999E-3</v>
          </cell>
          <cell r="F489">
            <v>2.6700000000000002E-2</v>
          </cell>
          <cell r="G489">
            <v>4.0300000000000002E-2</v>
          </cell>
          <cell r="H489">
            <v>5.1299999999999998E-2</v>
          </cell>
          <cell r="I489">
            <v>9.2700000000000005E-2</v>
          </cell>
          <cell r="O489">
            <v>42435</v>
          </cell>
          <cell r="P489">
            <v>1.9965999999999999</v>
          </cell>
          <cell r="Q489">
            <v>2.6128</v>
          </cell>
          <cell r="R489">
            <v>2.6894</v>
          </cell>
          <cell r="S489">
            <v>2.7623000000000002</v>
          </cell>
          <cell r="T489">
            <v>2.8567999999999998</v>
          </cell>
          <cell r="U489">
            <v>2.9874999999999998</v>
          </cell>
          <cell r="V489">
            <v>3.1577000000000002</v>
          </cell>
        </row>
        <row r="490">
          <cell r="B490">
            <v>42434</v>
          </cell>
          <cell r="C490">
            <v>-4.7E-2</v>
          </cell>
          <cell r="D490">
            <v>-9.1000000000000004E-3</v>
          </cell>
          <cell r="E490">
            <v>-5.8999999999999999E-3</v>
          </cell>
          <cell r="F490">
            <v>2.6700000000000002E-2</v>
          </cell>
          <cell r="G490">
            <v>4.0300000000000002E-2</v>
          </cell>
          <cell r="H490">
            <v>5.1299999999999998E-2</v>
          </cell>
          <cell r="I490">
            <v>9.2700000000000005E-2</v>
          </cell>
          <cell r="O490">
            <v>42434</v>
          </cell>
          <cell r="P490">
            <v>1.9965999999999999</v>
          </cell>
          <cell r="Q490">
            <v>2.6128</v>
          </cell>
          <cell r="R490">
            <v>2.6894</v>
          </cell>
          <cell r="S490">
            <v>2.7623000000000002</v>
          </cell>
          <cell r="T490">
            <v>2.8567999999999998</v>
          </cell>
          <cell r="U490">
            <v>2.9874999999999998</v>
          </cell>
          <cell r="V490">
            <v>3.1577000000000002</v>
          </cell>
        </row>
        <row r="491">
          <cell r="B491">
            <v>42433</v>
          </cell>
          <cell r="C491">
            <v>-4.7E-2</v>
          </cell>
          <cell r="D491">
            <v>-9.1000000000000004E-3</v>
          </cell>
          <cell r="E491">
            <v>-5.8999999999999999E-3</v>
          </cell>
          <cell r="F491">
            <v>2.6700000000000002E-2</v>
          </cell>
          <cell r="G491">
            <v>4.0300000000000002E-2</v>
          </cell>
          <cell r="H491">
            <v>5.1299999999999998E-2</v>
          </cell>
          <cell r="I491">
            <v>9.2700000000000005E-2</v>
          </cell>
          <cell r="O491">
            <v>42433</v>
          </cell>
          <cell r="P491">
            <v>1.9965999999999999</v>
          </cell>
          <cell r="Q491">
            <v>2.6128</v>
          </cell>
          <cell r="R491">
            <v>2.6894</v>
          </cell>
          <cell r="S491">
            <v>2.7623000000000002</v>
          </cell>
          <cell r="T491">
            <v>2.8567999999999998</v>
          </cell>
          <cell r="U491">
            <v>2.9874999999999998</v>
          </cell>
          <cell r="V491">
            <v>3.1577000000000002</v>
          </cell>
        </row>
        <row r="492">
          <cell r="B492">
            <v>42432</v>
          </cell>
          <cell r="C492">
            <v>-5.1700000000000003E-2</v>
          </cell>
          <cell r="D492">
            <v>-9.1999999999999998E-3</v>
          </cell>
          <cell r="E492">
            <v>-5.3E-3</v>
          </cell>
          <cell r="F492">
            <v>2.7400000000000001E-2</v>
          </cell>
          <cell r="G492">
            <v>4.1000000000000002E-2</v>
          </cell>
          <cell r="H492">
            <v>5.1999999999999998E-2</v>
          </cell>
          <cell r="I492">
            <v>9.3299999999999994E-2</v>
          </cell>
          <cell r="O492">
            <v>42432</v>
          </cell>
          <cell r="P492">
            <v>1.9704999999999999</v>
          </cell>
          <cell r="Q492">
            <v>2.5985</v>
          </cell>
          <cell r="R492">
            <v>2.6901999999999999</v>
          </cell>
          <cell r="S492">
            <v>2.7641</v>
          </cell>
          <cell r="T492">
            <v>2.8584999999999998</v>
          </cell>
          <cell r="U492">
            <v>2.9891999999999999</v>
          </cell>
          <cell r="V492">
            <v>3.1593</v>
          </cell>
        </row>
        <row r="493">
          <cell r="B493">
            <v>42431</v>
          </cell>
          <cell r="C493">
            <v>-5.4800000000000001E-2</v>
          </cell>
          <cell r="D493">
            <v>-1.24E-2</v>
          </cell>
          <cell r="E493">
            <v>-6.1000000000000004E-3</v>
          </cell>
          <cell r="F493">
            <v>2.6800000000000001E-2</v>
          </cell>
          <cell r="G493">
            <v>4.0300000000000002E-2</v>
          </cell>
          <cell r="H493">
            <v>5.1299999999999998E-2</v>
          </cell>
          <cell r="I493">
            <v>9.2600000000000002E-2</v>
          </cell>
          <cell r="O493">
            <v>42431</v>
          </cell>
          <cell r="P493">
            <v>1.9834000000000001</v>
          </cell>
          <cell r="Q493">
            <v>2.5769000000000002</v>
          </cell>
          <cell r="R493">
            <v>2.6757</v>
          </cell>
          <cell r="S493">
            <v>2.7515999999999998</v>
          </cell>
          <cell r="T493">
            <v>2.8546</v>
          </cell>
          <cell r="U493">
            <v>2.9811000000000001</v>
          </cell>
          <cell r="V493">
            <v>3.1505999999999998</v>
          </cell>
        </row>
        <row r="494">
          <cell r="B494">
            <v>42430</v>
          </cell>
          <cell r="C494">
            <v>-5.3400000000000003E-2</v>
          </cell>
          <cell r="D494">
            <v>-1.0999999999999999E-2</v>
          </cell>
          <cell r="E494">
            <v>-5.1999999999999998E-3</v>
          </cell>
          <cell r="F494">
            <v>2.76E-2</v>
          </cell>
          <cell r="G494">
            <v>4.1200000000000001E-2</v>
          </cell>
          <cell r="H494">
            <v>5.2200000000000003E-2</v>
          </cell>
          <cell r="I494">
            <v>9.35E-2</v>
          </cell>
          <cell r="O494">
            <v>42430</v>
          </cell>
          <cell r="P494">
            <v>2.0194000000000001</v>
          </cell>
          <cell r="Q494">
            <v>2.5722</v>
          </cell>
          <cell r="R494">
            <v>2.6677</v>
          </cell>
          <cell r="S494">
            <v>2.7452999999999999</v>
          </cell>
          <cell r="T494">
            <v>2.8515000000000001</v>
          </cell>
          <cell r="U494">
            <v>2.9908999999999999</v>
          </cell>
          <cell r="V494">
            <v>3.1636000000000002</v>
          </cell>
        </row>
        <row r="495">
          <cell r="B495">
            <v>42429</v>
          </cell>
          <cell r="C495">
            <v>-5.7599999999999998E-2</v>
          </cell>
          <cell r="D495">
            <v>-1.34E-2</v>
          </cell>
          <cell r="E495">
            <v>-6.4000000000000003E-3</v>
          </cell>
          <cell r="F495">
            <v>2.64E-2</v>
          </cell>
          <cell r="G495">
            <v>3.9899999999999998E-2</v>
          </cell>
          <cell r="H495">
            <v>5.0900000000000001E-2</v>
          </cell>
          <cell r="I495">
            <v>9.2100000000000001E-2</v>
          </cell>
          <cell r="O495">
            <v>42429</v>
          </cell>
          <cell r="P495">
            <v>1.9725999999999999</v>
          </cell>
          <cell r="Q495">
            <v>2.5167000000000002</v>
          </cell>
          <cell r="R495">
            <v>2.6114999999999999</v>
          </cell>
          <cell r="S495">
            <v>2.6964999999999999</v>
          </cell>
          <cell r="T495">
            <v>2.8100999999999998</v>
          </cell>
          <cell r="U495">
            <v>2.9542999999999999</v>
          </cell>
          <cell r="V495">
            <v>3.1354000000000002</v>
          </cell>
        </row>
        <row r="496">
          <cell r="B496">
            <v>42428</v>
          </cell>
          <cell r="C496">
            <v>-5.9900000000000002E-2</v>
          </cell>
          <cell r="D496">
            <v>-1.32E-2</v>
          </cell>
          <cell r="E496">
            <v>-6.3E-3</v>
          </cell>
          <cell r="F496">
            <v>2.69E-2</v>
          </cell>
          <cell r="G496">
            <v>4.0500000000000001E-2</v>
          </cell>
          <cell r="H496">
            <v>5.1400000000000001E-2</v>
          </cell>
          <cell r="I496">
            <v>9.2499999999999999E-2</v>
          </cell>
          <cell r="O496">
            <v>42428</v>
          </cell>
          <cell r="P496">
            <v>2.0057</v>
          </cell>
          <cell r="Q496">
            <v>2.4788999999999999</v>
          </cell>
          <cell r="R496">
            <v>2.5606</v>
          </cell>
          <cell r="S496">
            <v>2.6455000000000002</v>
          </cell>
          <cell r="T496">
            <v>2.7597</v>
          </cell>
          <cell r="U496">
            <v>2.9037999999999999</v>
          </cell>
          <cell r="V496">
            <v>3.0848</v>
          </cell>
        </row>
        <row r="497">
          <cell r="B497">
            <v>42427</v>
          </cell>
          <cell r="C497">
            <v>-5.9900000000000002E-2</v>
          </cell>
          <cell r="D497">
            <v>-1.32E-2</v>
          </cell>
          <cell r="E497">
            <v>-6.3E-3</v>
          </cell>
          <cell r="F497">
            <v>2.69E-2</v>
          </cell>
          <cell r="G497">
            <v>4.0500000000000001E-2</v>
          </cell>
          <cell r="H497">
            <v>5.1400000000000001E-2</v>
          </cell>
          <cell r="I497">
            <v>9.2499999999999999E-2</v>
          </cell>
          <cell r="O497">
            <v>42427</v>
          </cell>
          <cell r="P497">
            <v>2.0057</v>
          </cell>
          <cell r="Q497">
            <v>2.4788999999999999</v>
          </cell>
          <cell r="R497">
            <v>2.5606</v>
          </cell>
          <cell r="S497">
            <v>2.6455000000000002</v>
          </cell>
          <cell r="T497">
            <v>2.7597</v>
          </cell>
          <cell r="U497">
            <v>2.9037999999999999</v>
          </cell>
          <cell r="V497">
            <v>3.0848</v>
          </cell>
        </row>
        <row r="498">
          <cell r="B498">
            <v>42426</v>
          </cell>
          <cell r="C498">
            <v>-5.9900000000000002E-2</v>
          </cell>
          <cell r="D498">
            <v>-1.32E-2</v>
          </cell>
          <cell r="E498">
            <v>-6.3E-3</v>
          </cell>
          <cell r="F498">
            <v>2.69E-2</v>
          </cell>
          <cell r="G498">
            <v>4.0500000000000001E-2</v>
          </cell>
          <cell r="H498">
            <v>5.1400000000000001E-2</v>
          </cell>
          <cell r="I498">
            <v>9.2499999999999999E-2</v>
          </cell>
          <cell r="O498">
            <v>42426</v>
          </cell>
          <cell r="P498">
            <v>2.0057</v>
          </cell>
          <cell r="Q498">
            <v>2.4788999999999999</v>
          </cell>
          <cell r="R498">
            <v>2.5606</v>
          </cell>
          <cell r="S498">
            <v>2.6455000000000002</v>
          </cell>
          <cell r="T498">
            <v>2.7597</v>
          </cell>
          <cell r="U498">
            <v>2.9037999999999999</v>
          </cell>
          <cell r="V498">
            <v>3.0848</v>
          </cell>
        </row>
        <row r="499">
          <cell r="B499">
            <v>42425</v>
          </cell>
          <cell r="C499">
            <v>-4.1700000000000001E-2</v>
          </cell>
          <cell r="D499">
            <v>-1.1900000000000001E-2</v>
          </cell>
          <cell r="E499">
            <v>-5.7000000000000002E-3</v>
          </cell>
          <cell r="F499">
            <v>2.7400000000000001E-2</v>
          </cell>
          <cell r="G499">
            <v>4.0899999999999999E-2</v>
          </cell>
          <cell r="H499">
            <v>5.1700000000000003E-2</v>
          </cell>
          <cell r="I499">
            <v>9.2399999999999996E-2</v>
          </cell>
          <cell r="O499">
            <v>42425</v>
          </cell>
          <cell r="P499">
            <v>1.9802</v>
          </cell>
          <cell r="Q499">
            <v>2.4565999999999999</v>
          </cell>
          <cell r="R499">
            <v>2.5436000000000001</v>
          </cell>
          <cell r="S499">
            <v>2.625</v>
          </cell>
          <cell r="T499">
            <v>2.7376</v>
          </cell>
          <cell r="U499">
            <v>2.8925999999999998</v>
          </cell>
          <cell r="V499">
            <v>3.0790000000000002</v>
          </cell>
        </row>
        <row r="500">
          <cell r="B500">
            <v>42424</v>
          </cell>
          <cell r="C500">
            <v>-4.1200000000000001E-2</v>
          </cell>
          <cell r="D500">
            <v>-1.15E-2</v>
          </cell>
          <cell r="E500">
            <v>-5.4999999999999997E-3</v>
          </cell>
          <cell r="F500">
            <v>2.7400000000000001E-2</v>
          </cell>
          <cell r="G500">
            <v>4.0899999999999999E-2</v>
          </cell>
          <cell r="H500">
            <v>5.1799999999999999E-2</v>
          </cell>
          <cell r="I500">
            <v>9.2399999999999996E-2</v>
          </cell>
          <cell r="O500">
            <v>42424</v>
          </cell>
          <cell r="P500">
            <v>2.0194999999999999</v>
          </cell>
          <cell r="Q500">
            <v>2.4716999999999998</v>
          </cell>
          <cell r="R500">
            <v>2.5533999999999999</v>
          </cell>
          <cell r="S500">
            <v>2.6476999999999999</v>
          </cell>
          <cell r="T500">
            <v>2.7677999999999998</v>
          </cell>
          <cell r="U500">
            <v>2.9104999999999999</v>
          </cell>
          <cell r="V500">
            <v>3.0855000000000001</v>
          </cell>
        </row>
        <row r="501">
          <cell r="B501">
            <v>42423</v>
          </cell>
          <cell r="C501">
            <v>-3.2899999999999999E-2</v>
          </cell>
          <cell r="D501">
            <v>-4.7000000000000002E-3</v>
          </cell>
          <cell r="E501">
            <v>-2.0999999999999999E-3</v>
          </cell>
          <cell r="F501">
            <v>3.15E-2</v>
          </cell>
          <cell r="G501">
            <v>4.4999999999999998E-2</v>
          </cell>
          <cell r="H501">
            <v>5.5800000000000002E-2</v>
          </cell>
          <cell r="I501">
            <v>9.6500000000000002E-2</v>
          </cell>
          <cell r="O501">
            <v>42423</v>
          </cell>
          <cell r="P501">
            <v>2.0223</v>
          </cell>
          <cell r="Q501">
            <v>2.4725999999999999</v>
          </cell>
          <cell r="R501">
            <v>2.5478999999999998</v>
          </cell>
          <cell r="S501">
            <v>2.6389999999999998</v>
          </cell>
          <cell r="T501">
            <v>2.7530999999999999</v>
          </cell>
          <cell r="U501">
            <v>2.8862000000000001</v>
          </cell>
          <cell r="V501">
            <v>3.0596000000000001</v>
          </cell>
        </row>
        <row r="502">
          <cell r="B502">
            <v>42422</v>
          </cell>
          <cell r="C502">
            <v>-3.5499999999999997E-2</v>
          </cell>
          <cell r="D502">
            <v>-5.3E-3</v>
          </cell>
          <cell r="E502">
            <v>-2.2000000000000001E-3</v>
          </cell>
          <cell r="F502">
            <v>3.1300000000000001E-2</v>
          </cell>
          <cell r="G502">
            <v>4.48E-2</v>
          </cell>
          <cell r="H502">
            <v>5.5599999999999997E-2</v>
          </cell>
          <cell r="I502">
            <v>9.6299999999999997E-2</v>
          </cell>
          <cell r="O502">
            <v>42422</v>
          </cell>
          <cell r="P502">
            <v>2.0507</v>
          </cell>
          <cell r="Q502">
            <v>2.4918999999999998</v>
          </cell>
          <cell r="R502">
            <v>2.5621</v>
          </cell>
          <cell r="S502">
            <v>2.6421000000000001</v>
          </cell>
          <cell r="T502">
            <v>2.7353999999999998</v>
          </cell>
          <cell r="U502">
            <v>2.8681999999999999</v>
          </cell>
          <cell r="V502">
            <v>3.0434000000000001</v>
          </cell>
        </row>
        <row r="503">
          <cell r="B503">
            <v>42421</v>
          </cell>
          <cell r="C503">
            <v>-3.2199999999999999E-2</v>
          </cell>
          <cell r="D503">
            <v>-6.1999999999999998E-3</v>
          </cell>
          <cell r="E503">
            <v>-2.8999999999999998E-3</v>
          </cell>
          <cell r="F503">
            <v>3.0700000000000002E-2</v>
          </cell>
          <cell r="G503">
            <v>4.4200000000000003E-2</v>
          </cell>
          <cell r="H503">
            <v>5.5E-2</v>
          </cell>
          <cell r="I503">
            <v>9.5699999999999993E-2</v>
          </cell>
          <cell r="O503">
            <v>42421</v>
          </cell>
          <cell r="P503">
            <v>2.0653000000000001</v>
          </cell>
          <cell r="Q503">
            <v>2.5223</v>
          </cell>
          <cell r="R503">
            <v>2.6093000000000002</v>
          </cell>
          <cell r="S503">
            <v>2.6924999999999999</v>
          </cell>
          <cell r="T503">
            <v>2.7957999999999998</v>
          </cell>
          <cell r="U503">
            <v>2.9285999999999999</v>
          </cell>
          <cell r="V503">
            <v>3.1038000000000001</v>
          </cell>
        </row>
        <row r="504">
          <cell r="B504">
            <v>42420</v>
          </cell>
          <cell r="C504">
            <v>-3.2199999999999999E-2</v>
          </cell>
          <cell r="D504">
            <v>-6.1999999999999998E-3</v>
          </cell>
          <cell r="E504">
            <v>-2.8999999999999998E-3</v>
          </cell>
          <cell r="F504">
            <v>3.0700000000000002E-2</v>
          </cell>
          <cell r="G504">
            <v>4.4200000000000003E-2</v>
          </cell>
          <cell r="H504">
            <v>5.5E-2</v>
          </cell>
          <cell r="I504">
            <v>9.5699999999999993E-2</v>
          </cell>
          <cell r="O504">
            <v>42420</v>
          </cell>
          <cell r="P504">
            <v>2.0653000000000001</v>
          </cell>
          <cell r="Q504">
            <v>2.5223</v>
          </cell>
          <cell r="R504">
            <v>2.6093000000000002</v>
          </cell>
          <cell r="S504">
            <v>2.6924999999999999</v>
          </cell>
          <cell r="T504">
            <v>2.7957999999999998</v>
          </cell>
          <cell r="U504">
            <v>2.9285999999999999</v>
          </cell>
          <cell r="V504">
            <v>3.1038000000000001</v>
          </cell>
        </row>
        <row r="505">
          <cell r="B505">
            <v>42419</v>
          </cell>
          <cell r="C505">
            <v>-3.2199999999999999E-2</v>
          </cell>
          <cell r="D505">
            <v>-6.1999999999999998E-3</v>
          </cell>
          <cell r="E505">
            <v>-2.8999999999999998E-3</v>
          </cell>
          <cell r="F505">
            <v>3.0700000000000002E-2</v>
          </cell>
          <cell r="G505">
            <v>4.4200000000000003E-2</v>
          </cell>
          <cell r="H505">
            <v>5.5E-2</v>
          </cell>
          <cell r="I505">
            <v>9.5699999999999993E-2</v>
          </cell>
          <cell r="O505">
            <v>42419</v>
          </cell>
          <cell r="P505">
            <v>2.0653000000000001</v>
          </cell>
          <cell r="Q505">
            <v>2.5223</v>
          </cell>
          <cell r="R505">
            <v>2.6093000000000002</v>
          </cell>
          <cell r="S505">
            <v>2.6924999999999999</v>
          </cell>
          <cell r="T505">
            <v>2.7957999999999998</v>
          </cell>
          <cell r="U505">
            <v>2.9285999999999999</v>
          </cell>
          <cell r="V505">
            <v>3.1038000000000001</v>
          </cell>
        </row>
        <row r="506">
          <cell r="B506">
            <v>42418</v>
          </cell>
          <cell r="C506">
            <v>-0.03</v>
          </cell>
          <cell r="D506">
            <v>-1.9300000000000001E-2</v>
          </cell>
          <cell r="E506">
            <v>-3.1800000000000002E-2</v>
          </cell>
          <cell r="F506">
            <v>2.3999999999999998E-3</v>
          </cell>
          <cell r="G506">
            <v>1.7299999999999999E-2</v>
          </cell>
          <cell r="H506">
            <v>2.81E-2</v>
          </cell>
          <cell r="I506">
            <v>6.88E-2</v>
          </cell>
          <cell r="O506">
            <v>42418</v>
          </cell>
          <cell r="P506">
            <v>2.1217000000000001</v>
          </cell>
          <cell r="Q506">
            <v>2.5588000000000002</v>
          </cell>
          <cell r="R506">
            <v>2.6284000000000001</v>
          </cell>
          <cell r="S506">
            <v>2.7075</v>
          </cell>
          <cell r="T506">
            <v>2.8018999999999998</v>
          </cell>
          <cell r="U506">
            <v>2.9298999999999999</v>
          </cell>
          <cell r="V506">
            <v>3.0985999999999998</v>
          </cell>
        </row>
        <row r="507">
          <cell r="B507">
            <v>42417</v>
          </cell>
          <cell r="C507">
            <v>-3.4200000000000001E-2</v>
          </cell>
          <cell r="D507">
            <v>-1.8200000000000001E-2</v>
          </cell>
          <cell r="E507">
            <v>-2.87E-2</v>
          </cell>
          <cell r="F507">
            <v>5.4999999999999997E-3</v>
          </cell>
          <cell r="G507">
            <v>2.0400000000000001E-2</v>
          </cell>
          <cell r="H507">
            <v>3.1199999999999999E-2</v>
          </cell>
          <cell r="I507">
            <v>7.1999999999999995E-2</v>
          </cell>
          <cell r="O507">
            <v>42417</v>
          </cell>
          <cell r="P507">
            <v>2.1840000000000002</v>
          </cell>
          <cell r="Q507">
            <v>2.6019000000000001</v>
          </cell>
          <cell r="R507">
            <v>2.6537000000000002</v>
          </cell>
          <cell r="S507">
            <v>2.7307000000000001</v>
          </cell>
          <cell r="T507">
            <v>2.8302</v>
          </cell>
          <cell r="U507">
            <v>2.9607999999999999</v>
          </cell>
          <cell r="V507">
            <v>3.1322999999999999</v>
          </cell>
        </row>
        <row r="508">
          <cell r="B508">
            <v>42416</v>
          </cell>
          <cell r="C508">
            <v>-3.3099999999999997E-2</v>
          </cell>
          <cell r="D508">
            <v>-1.83E-2</v>
          </cell>
          <cell r="E508">
            <v>-2.93E-2</v>
          </cell>
          <cell r="F508">
            <v>3.5999999999999999E-3</v>
          </cell>
          <cell r="G508">
            <v>1.8499999999999999E-2</v>
          </cell>
          <cell r="H508">
            <v>2.92E-2</v>
          </cell>
          <cell r="I508">
            <v>7.0000000000000007E-2</v>
          </cell>
          <cell r="O508">
            <v>42416</v>
          </cell>
          <cell r="P508">
            <v>2.1492</v>
          </cell>
          <cell r="Q508">
            <v>2.5979999999999999</v>
          </cell>
          <cell r="R508">
            <v>2.6560000000000001</v>
          </cell>
          <cell r="S508">
            <v>2.7357999999999998</v>
          </cell>
          <cell r="T508">
            <v>2.8357000000000001</v>
          </cell>
          <cell r="U508">
            <v>2.9660000000000002</v>
          </cell>
          <cell r="V508">
            <v>3.1398000000000001</v>
          </cell>
        </row>
        <row r="509">
          <cell r="B509">
            <v>42415</v>
          </cell>
          <cell r="C509">
            <v>-3.3799999999999997E-2</v>
          </cell>
          <cell r="D509">
            <v>-1.8200000000000001E-2</v>
          </cell>
          <cell r="E509">
            <v>-2.9899999999999999E-2</v>
          </cell>
          <cell r="F509">
            <v>3.0000000000000001E-3</v>
          </cell>
          <cell r="G509">
            <v>1.7899999999999999E-2</v>
          </cell>
          <cell r="H509">
            <v>2.87E-2</v>
          </cell>
          <cell r="I509">
            <v>6.9400000000000003E-2</v>
          </cell>
          <cell r="O509">
            <v>42415</v>
          </cell>
          <cell r="P509">
            <v>2.2010000000000001</v>
          </cell>
          <cell r="Q509">
            <v>2.6286</v>
          </cell>
          <cell r="R509">
            <v>2.6867000000000001</v>
          </cell>
          <cell r="S509">
            <v>2.7709999999999999</v>
          </cell>
          <cell r="T509">
            <v>2.8698000000000001</v>
          </cell>
          <cell r="U509">
            <v>2.9980000000000002</v>
          </cell>
          <cell r="V509">
            <v>3.1697000000000002</v>
          </cell>
        </row>
        <row r="510">
          <cell r="B510">
            <v>42414</v>
          </cell>
          <cell r="C510">
            <v>-3.3799999999999997E-2</v>
          </cell>
          <cell r="D510">
            <v>-1.8200000000000001E-2</v>
          </cell>
          <cell r="E510">
            <v>-2.9899999999999999E-2</v>
          </cell>
          <cell r="F510">
            <v>3.0000000000000001E-3</v>
          </cell>
          <cell r="G510">
            <v>1.7899999999999999E-2</v>
          </cell>
          <cell r="H510">
            <v>2.87E-2</v>
          </cell>
          <cell r="I510">
            <v>6.9400000000000003E-2</v>
          </cell>
          <cell r="O510">
            <v>42414</v>
          </cell>
          <cell r="P510">
            <v>2.2010000000000001</v>
          </cell>
          <cell r="Q510">
            <v>2.6286</v>
          </cell>
          <cell r="R510">
            <v>2.6867000000000001</v>
          </cell>
          <cell r="S510">
            <v>2.7709999999999999</v>
          </cell>
          <cell r="T510">
            <v>2.8698000000000001</v>
          </cell>
          <cell r="U510">
            <v>2.9980000000000002</v>
          </cell>
          <cell r="V510">
            <v>3.1697000000000002</v>
          </cell>
        </row>
        <row r="511">
          <cell r="B511">
            <v>42413</v>
          </cell>
          <cell r="C511">
            <v>-3.3799999999999997E-2</v>
          </cell>
          <cell r="D511">
            <v>-1.8200000000000001E-2</v>
          </cell>
          <cell r="E511">
            <v>-2.9899999999999999E-2</v>
          </cell>
          <cell r="F511">
            <v>3.0000000000000001E-3</v>
          </cell>
          <cell r="G511">
            <v>1.7899999999999999E-2</v>
          </cell>
          <cell r="H511">
            <v>2.87E-2</v>
          </cell>
          <cell r="I511">
            <v>6.9400000000000003E-2</v>
          </cell>
          <cell r="O511">
            <v>42413</v>
          </cell>
          <cell r="P511">
            <v>2.2010000000000001</v>
          </cell>
          <cell r="Q511">
            <v>2.6286</v>
          </cell>
          <cell r="R511">
            <v>2.6867000000000001</v>
          </cell>
          <cell r="S511">
            <v>2.7709999999999999</v>
          </cell>
          <cell r="T511">
            <v>2.8698000000000001</v>
          </cell>
          <cell r="U511">
            <v>2.9980000000000002</v>
          </cell>
          <cell r="V511">
            <v>3.1697000000000002</v>
          </cell>
        </row>
        <row r="512">
          <cell r="B512">
            <v>42412</v>
          </cell>
          <cell r="C512">
            <v>-3.3799999999999997E-2</v>
          </cell>
          <cell r="D512">
            <v>-1.8200000000000001E-2</v>
          </cell>
          <cell r="E512">
            <v>-2.9899999999999999E-2</v>
          </cell>
          <cell r="F512">
            <v>3.0000000000000001E-3</v>
          </cell>
          <cell r="G512">
            <v>1.7899999999999999E-2</v>
          </cell>
          <cell r="H512">
            <v>2.87E-2</v>
          </cell>
          <cell r="I512">
            <v>6.9400000000000003E-2</v>
          </cell>
          <cell r="O512">
            <v>42412</v>
          </cell>
          <cell r="P512">
            <v>2.2010000000000001</v>
          </cell>
          <cell r="Q512">
            <v>2.6286</v>
          </cell>
          <cell r="R512">
            <v>2.6867000000000001</v>
          </cell>
          <cell r="S512">
            <v>2.7709999999999999</v>
          </cell>
          <cell r="T512">
            <v>2.8698000000000001</v>
          </cell>
          <cell r="U512">
            <v>2.9980000000000002</v>
          </cell>
          <cell r="V512">
            <v>3.1697000000000002</v>
          </cell>
        </row>
        <row r="513">
          <cell r="B513">
            <v>42411</v>
          </cell>
          <cell r="C513">
            <v>-3.95E-2</v>
          </cell>
          <cell r="D513">
            <v>-5.0700000000000002E-2</v>
          </cell>
          <cell r="E513">
            <v>-5.5800000000000002E-2</v>
          </cell>
          <cell r="F513">
            <v>-2.2499999999999999E-2</v>
          </cell>
          <cell r="G513">
            <v>-7.4999999999999997E-3</v>
          </cell>
          <cell r="H513">
            <v>3.2000000000000002E-3</v>
          </cell>
          <cell r="I513">
            <v>4.3900000000000002E-2</v>
          </cell>
          <cell r="O513">
            <v>42411</v>
          </cell>
          <cell r="P513">
            <v>2.2227000000000001</v>
          </cell>
          <cell r="Q513">
            <v>2.6179999999999999</v>
          </cell>
          <cell r="R513">
            <v>2.6886999999999999</v>
          </cell>
          <cell r="S513">
            <v>2.7734999999999999</v>
          </cell>
          <cell r="T513">
            <v>2.8723999999999998</v>
          </cell>
          <cell r="U513">
            <v>3.0005000000000002</v>
          </cell>
          <cell r="V513">
            <v>3.1722000000000001</v>
          </cell>
        </row>
        <row r="514">
          <cell r="B514">
            <v>42410</v>
          </cell>
          <cell r="C514">
            <v>-3.9199999999999999E-2</v>
          </cell>
          <cell r="D514">
            <v>-0.05</v>
          </cell>
          <cell r="E514">
            <v>-5.62E-2</v>
          </cell>
          <cell r="F514">
            <v>-2.0799999999999999E-2</v>
          </cell>
          <cell r="G514">
            <v>-5.7999999999999996E-3</v>
          </cell>
          <cell r="H514">
            <v>4.8999999999999998E-3</v>
          </cell>
          <cell r="I514">
            <v>4.5600000000000002E-2</v>
          </cell>
          <cell r="O514">
            <v>42410</v>
          </cell>
          <cell r="P514">
            <v>2.2576000000000001</v>
          </cell>
          <cell r="Q514">
            <v>2.6402999999999999</v>
          </cell>
          <cell r="R514">
            <v>2.7162000000000002</v>
          </cell>
          <cell r="S514">
            <v>2.8094999999999999</v>
          </cell>
          <cell r="T514">
            <v>2.9135</v>
          </cell>
          <cell r="U514">
            <v>3.0438999999999998</v>
          </cell>
          <cell r="V514">
            <v>3.2157</v>
          </cell>
        </row>
        <row r="515">
          <cell r="B515">
            <v>42409</v>
          </cell>
          <cell r="C515">
            <v>-4.0399999999999998E-2</v>
          </cell>
          <cell r="D515">
            <v>-5.11E-2</v>
          </cell>
          <cell r="E515">
            <v>-5.67E-2</v>
          </cell>
          <cell r="F515">
            <v>-2.1299999999999999E-2</v>
          </cell>
          <cell r="G515">
            <v>-6.3E-3</v>
          </cell>
          <cell r="H515">
            <v>4.4000000000000003E-3</v>
          </cell>
          <cell r="I515">
            <v>4.5100000000000001E-2</v>
          </cell>
          <cell r="O515">
            <v>42409</v>
          </cell>
          <cell r="P515">
            <v>2.2909000000000002</v>
          </cell>
          <cell r="Q515">
            <v>2.6661000000000001</v>
          </cell>
          <cell r="R515">
            <v>2.7431999999999999</v>
          </cell>
          <cell r="S515">
            <v>2.8384999999999998</v>
          </cell>
          <cell r="T515">
            <v>2.9437000000000002</v>
          </cell>
          <cell r="U515">
            <v>3.0796000000000001</v>
          </cell>
          <cell r="V515">
            <v>3.2504</v>
          </cell>
        </row>
        <row r="516">
          <cell r="B516">
            <v>42408</v>
          </cell>
          <cell r="C516">
            <v>-3.9100000000000003E-2</v>
          </cell>
          <cell r="D516">
            <v>-4.9399999999999999E-2</v>
          </cell>
          <cell r="E516">
            <v>-5.6599999999999998E-2</v>
          </cell>
          <cell r="F516">
            <v>-2.12E-2</v>
          </cell>
          <cell r="G516">
            <v>-6.1999999999999998E-3</v>
          </cell>
          <cell r="H516">
            <v>4.4999999999999997E-3</v>
          </cell>
          <cell r="I516">
            <v>4.5199999999999997E-2</v>
          </cell>
          <cell r="O516">
            <v>42408</v>
          </cell>
          <cell r="P516">
            <v>2.3246000000000002</v>
          </cell>
          <cell r="Q516">
            <v>2.6808000000000001</v>
          </cell>
          <cell r="R516">
            <v>2.7614000000000001</v>
          </cell>
          <cell r="S516">
            <v>2.8633000000000002</v>
          </cell>
          <cell r="T516">
            <v>2.9777999999999998</v>
          </cell>
          <cell r="U516">
            <v>3.1166</v>
          </cell>
          <cell r="V516">
            <v>3.2778</v>
          </cell>
        </row>
        <row r="517">
          <cell r="B517">
            <v>42407</v>
          </cell>
          <cell r="C517">
            <v>-3.8800000000000001E-2</v>
          </cell>
          <cell r="D517">
            <v>-0.05</v>
          </cell>
          <cell r="E517">
            <v>-5.8299999999999998E-2</v>
          </cell>
          <cell r="F517">
            <v>-2.2800000000000001E-2</v>
          </cell>
          <cell r="G517">
            <v>-7.7999999999999996E-3</v>
          </cell>
          <cell r="H517">
            <v>2.8999999999999998E-3</v>
          </cell>
          <cell r="I517">
            <v>4.36E-2</v>
          </cell>
          <cell r="O517">
            <v>42407</v>
          </cell>
          <cell r="P517">
            <v>2.2881</v>
          </cell>
          <cell r="Q517">
            <v>2.6937000000000002</v>
          </cell>
          <cell r="R517">
            <v>2.7915999999999999</v>
          </cell>
          <cell r="S517">
            <v>2.9089999999999998</v>
          </cell>
          <cell r="T517">
            <v>3.0325000000000002</v>
          </cell>
          <cell r="U517">
            <v>3.1720000000000002</v>
          </cell>
          <cell r="V517">
            <v>3.3332000000000002</v>
          </cell>
        </row>
        <row r="518">
          <cell r="B518">
            <v>42406</v>
          </cell>
          <cell r="C518">
            <v>-3.8800000000000001E-2</v>
          </cell>
          <cell r="D518">
            <v>-0.05</v>
          </cell>
          <cell r="E518">
            <v>-5.8299999999999998E-2</v>
          </cell>
          <cell r="F518">
            <v>-2.2800000000000001E-2</v>
          </cell>
          <cell r="G518">
            <v>-7.7999999999999996E-3</v>
          </cell>
          <cell r="H518">
            <v>2.8999999999999998E-3</v>
          </cell>
          <cell r="I518">
            <v>4.36E-2</v>
          </cell>
          <cell r="O518">
            <v>42406</v>
          </cell>
          <cell r="P518">
            <v>2.2881</v>
          </cell>
          <cell r="Q518">
            <v>2.6937000000000002</v>
          </cell>
          <cell r="R518">
            <v>2.7915999999999999</v>
          </cell>
          <cell r="S518">
            <v>2.9089999999999998</v>
          </cell>
          <cell r="T518">
            <v>3.0325000000000002</v>
          </cell>
          <cell r="U518">
            <v>3.1720000000000002</v>
          </cell>
          <cell r="V518">
            <v>3.3332000000000002</v>
          </cell>
        </row>
        <row r="519">
          <cell r="B519">
            <v>42405</v>
          </cell>
          <cell r="C519">
            <v>-3.8800000000000001E-2</v>
          </cell>
          <cell r="D519">
            <v>-0.05</v>
          </cell>
          <cell r="E519">
            <v>-5.8299999999999998E-2</v>
          </cell>
          <cell r="F519">
            <v>-2.2800000000000001E-2</v>
          </cell>
          <cell r="G519">
            <v>-7.7999999999999996E-3</v>
          </cell>
          <cell r="H519">
            <v>2.8999999999999998E-3</v>
          </cell>
          <cell r="I519">
            <v>4.36E-2</v>
          </cell>
          <cell r="O519">
            <v>42405</v>
          </cell>
          <cell r="P519">
            <v>2.2881</v>
          </cell>
          <cell r="Q519">
            <v>2.6937000000000002</v>
          </cell>
          <cell r="R519">
            <v>2.7915999999999999</v>
          </cell>
          <cell r="S519">
            <v>2.9089999999999998</v>
          </cell>
          <cell r="T519">
            <v>3.0325000000000002</v>
          </cell>
          <cell r="U519">
            <v>3.1720000000000002</v>
          </cell>
          <cell r="V519">
            <v>3.3332000000000002</v>
          </cell>
        </row>
        <row r="520">
          <cell r="B520">
            <v>42404</v>
          </cell>
          <cell r="C520">
            <v>-4.41E-2</v>
          </cell>
          <cell r="D520">
            <v>-5.7700000000000001E-2</v>
          </cell>
          <cell r="E520">
            <v>-6.3100000000000003E-2</v>
          </cell>
          <cell r="F520">
            <v>-2.9100000000000001E-2</v>
          </cell>
          <cell r="G520">
            <v>-1.12E-2</v>
          </cell>
          <cell r="H520">
            <v>-5.0000000000000001E-4</v>
          </cell>
          <cell r="I520">
            <v>4.02E-2</v>
          </cell>
          <cell r="O520">
            <v>42404</v>
          </cell>
          <cell r="P520">
            <v>2.2164000000000001</v>
          </cell>
          <cell r="Q520">
            <v>2.6520999999999999</v>
          </cell>
          <cell r="R520">
            <v>2.7782</v>
          </cell>
          <cell r="S520">
            <v>2.9068000000000001</v>
          </cell>
          <cell r="T520">
            <v>3.0316000000000001</v>
          </cell>
          <cell r="U520">
            <v>3.1705999999999999</v>
          </cell>
          <cell r="V520">
            <v>3.3317999999999999</v>
          </cell>
        </row>
        <row r="521">
          <cell r="B521">
            <v>42403</v>
          </cell>
          <cell r="C521">
            <v>-5.1299999999999998E-2</v>
          </cell>
          <cell r="D521">
            <v>-6.0900000000000003E-2</v>
          </cell>
          <cell r="E521">
            <v>-6.54E-2</v>
          </cell>
          <cell r="F521">
            <v>-3.1399999999999997E-2</v>
          </cell>
          <cell r="G521">
            <v>-1.3599999999999999E-2</v>
          </cell>
          <cell r="H521">
            <v>-2.8999999999999998E-3</v>
          </cell>
          <cell r="I521">
            <v>3.7900000000000003E-2</v>
          </cell>
          <cell r="O521">
            <v>42403</v>
          </cell>
          <cell r="P521">
            <v>2.2528999999999999</v>
          </cell>
          <cell r="Q521">
            <v>2.6509999999999998</v>
          </cell>
          <cell r="R521">
            <v>2.7616999999999998</v>
          </cell>
          <cell r="S521">
            <v>2.8953000000000002</v>
          </cell>
          <cell r="T521">
            <v>3.0249000000000001</v>
          </cell>
          <cell r="U521">
            <v>3.1652</v>
          </cell>
          <cell r="V521">
            <v>3.3264999999999998</v>
          </cell>
        </row>
        <row r="522">
          <cell r="B522">
            <v>42402</v>
          </cell>
          <cell r="C522">
            <v>-4.6399999999999997E-2</v>
          </cell>
          <cell r="D522">
            <v>-5.1900000000000002E-2</v>
          </cell>
          <cell r="E522">
            <v>-4.58E-2</v>
          </cell>
          <cell r="F522">
            <v>-1.2E-2</v>
          </cell>
          <cell r="G522">
            <v>4.7999999999999996E-3</v>
          </cell>
          <cell r="H522">
            <v>1.66E-2</v>
          </cell>
          <cell r="I522">
            <v>5.7299999999999997E-2</v>
          </cell>
          <cell r="O522">
            <v>42402</v>
          </cell>
          <cell r="P522">
            <v>2.2523</v>
          </cell>
          <cell r="Q522">
            <v>2.6448</v>
          </cell>
          <cell r="R522">
            <v>2.7480000000000002</v>
          </cell>
          <cell r="S522">
            <v>2.8767999999999998</v>
          </cell>
          <cell r="T522">
            <v>3.0045999999999999</v>
          </cell>
          <cell r="U522">
            <v>3.1465999999999998</v>
          </cell>
          <cell r="V522">
            <v>3.3212999999999999</v>
          </cell>
        </row>
        <row r="523">
          <cell r="B523">
            <v>42401</v>
          </cell>
          <cell r="C523">
            <v>-4.8399999999999999E-2</v>
          </cell>
          <cell r="D523">
            <v>-5.5399999999999998E-2</v>
          </cell>
          <cell r="E523">
            <v>-4.7100000000000003E-2</v>
          </cell>
          <cell r="F523">
            <v>-1.3299999999999999E-2</v>
          </cell>
          <cell r="G523">
            <v>4.5999999999999999E-3</v>
          </cell>
          <cell r="H523">
            <v>1.52E-2</v>
          </cell>
          <cell r="I523">
            <v>5.5899999999999998E-2</v>
          </cell>
          <cell r="O523">
            <v>42401</v>
          </cell>
          <cell r="P523">
            <v>2.3338999999999999</v>
          </cell>
          <cell r="Q523">
            <v>2.6696</v>
          </cell>
          <cell r="R523">
            <v>2.7898000000000001</v>
          </cell>
          <cell r="S523">
            <v>2.9308999999999998</v>
          </cell>
          <cell r="T523">
            <v>3.0691000000000002</v>
          </cell>
          <cell r="U523">
            <v>3.2101999999999999</v>
          </cell>
          <cell r="V523">
            <v>3.3812000000000002</v>
          </cell>
        </row>
        <row r="524">
          <cell r="B524">
            <v>42400</v>
          </cell>
          <cell r="C524">
            <v>-4.8800000000000003E-2</v>
          </cell>
          <cell r="D524">
            <v>-5.6399999999999999E-2</v>
          </cell>
          <cell r="E524">
            <v>-5.1200000000000002E-2</v>
          </cell>
          <cell r="F524">
            <v>-1.7399999999999999E-2</v>
          </cell>
          <cell r="G524">
            <v>4.0000000000000002E-4</v>
          </cell>
          <cell r="H524">
            <v>1.12E-2</v>
          </cell>
          <cell r="I524">
            <v>5.1900000000000002E-2</v>
          </cell>
          <cell r="O524">
            <v>42400</v>
          </cell>
          <cell r="P524">
            <v>2.4123000000000001</v>
          </cell>
          <cell r="Q524">
            <v>2.6970999999999998</v>
          </cell>
          <cell r="R524">
            <v>2.8271999999999999</v>
          </cell>
          <cell r="S524">
            <v>2.9719000000000002</v>
          </cell>
          <cell r="T524">
            <v>3.1091000000000002</v>
          </cell>
          <cell r="U524">
            <v>3.2492999999999999</v>
          </cell>
          <cell r="V524">
            <v>3.4182000000000001</v>
          </cell>
        </row>
        <row r="525">
          <cell r="B525">
            <v>42399</v>
          </cell>
          <cell r="C525">
            <v>-4.8800000000000003E-2</v>
          </cell>
          <cell r="D525">
            <v>-5.6399999999999999E-2</v>
          </cell>
          <cell r="E525">
            <v>-5.1200000000000002E-2</v>
          </cell>
          <cell r="F525">
            <v>-1.7399999999999999E-2</v>
          </cell>
          <cell r="G525">
            <v>4.0000000000000002E-4</v>
          </cell>
          <cell r="H525">
            <v>1.12E-2</v>
          </cell>
          <cell r="I525">
            <v>5.1900000000000002E-2</v>
          </cell>
          <cell r="O525">
            <v>42399</v>
          </cell>
          <cell r="P525">
            <v>2.4123000000000001</v>
          </cell>
          <cell r="Q525">
            <v>2.6970999999999998</v>
          </cell>
          <cell r="R525">
            <v>2.8271999999999999</v>
          </cell>
          <cell r="S525">
            <v>2.9719000000000002</v>
          </cell>
          <cell r="T525">
            <v>3.1091000000000002</v>
          </cell>
          <cell r="U525">
            <v>3.2492999999999999</v>
          </cell>
          <cell r="V525">
            <v>3.4182000000000001</v>
          </cell>
        </row>
        <row r="526">
          <cell r="B526">
            <v>42398</v>
          </cell>
          <cell r="C526">
            <v>-4.8800000000000003E-2</v>
          </cell>
          <cell r="D526">
            <v>-5.6399999999999999E-2</v>
          </cell>
          <cell r="E526">
            <v>-5.1200000000000002E-2</v>
          </cell>
          <cell r="F526">
            <v>-1.7399999999999999E-2</v>
          </cell>
          <cell r="G526">
            <v>4.0000000000000002E-4</v>
          </cell>
          <cell r="H526">
            <v>1.12E-2</v>
          </cell>
          <cell r="I526">
            <v>5.1900000000000002E-2</v>
          </cell>
          <cell r="O526">
            <v>42398</v>
          </cell>
          <cell r="P526">
            <v>2.4123000000000001</v>
          </cell>
          <cell r="Q526">
            <v>2.6970999999999998</v>
          </cell>
          <cell r="R526">
            <v>2.8271999999999999</v>
          </cell>
          <cell r="S526">
            <v>2.9719000000000002</v>
          </cell>
          <cell r="T526">
            <v>3.1091000000000002</v>
          </cell>
          <cell r="U526">
            <v>3.2492999999999999</v>
          </cell>
          <cell r="V526">
            <v>3.4182000000000001</v>
          </cell>
        </row>
        <row r="527">
          <cell r="B527">
            <v>42397</v>
          </cell>
          <cell r="C527">
            <v>-4.65E-2</v>
          </cell>
          <cell r="D527">
            <v>-5.5E-2</v>
          </cell>
          <cell r="E527">
            <v>-5.0799999999999998E-2</v>
          </cell>
          <cell r="F527">
            <v>-1.6899999999999998E-2</v>
          </cell>
          <cell r="G527">
            <v>8.9999999999999998E-4</v>
          </cell>
          <cell r="H527">
            <v>1.1599999999999999E-2</v>
          </cell>
          <cell r="I527">
            <v>5.2299999999999999E-2</v>
          </cell>
          <cell r="O527">
            <v>42397</v>
          </cell>
          <cell r="P527">
            <v>2.3414000000000001</v>
          </cell>
          <cell r="Q527">
            <v>2.6692999999999998</v>
          </cell>
          <cell r="R527">
            <v>2.8188</v>
          </cell>
          <cell r="S527">
            <v>2.9723999999999999</v>
          </cell>
          <cell r="T527">
            <v>3.1248</v>
          </cell>
          <cell r="U527">
            <v>3.2677</v>
          </cell>
          <cell r="V527">
            <v>3.4365999999999999</v>
          </cell>
        </row>
        <row r="528">
          <cell r="B528">
            <v>42396</v>
          </cell>
          <cell r="C528">
            <v>-3.0300000000000001E-2</v>
          </cell>
          <cell r="D528">
            <v>-5.4899999999999997E-2</v>
          </cell>
          <cell r="E528">
            <v>-5.0599999999999999E-2</v>
          </cell>
          <cell r="F528">
            <v>-1.67E-2</v>
          </cell>
          <cell r="G528">
            <v>1.1000000000000001E-3</v>
          </cell>
          <cell r="H528">
            <v>1.18E-2</v>
          </cell>
          <cell r="I528">
            <v>5.2600000000000001E-2</v>
          </cell>
          <cell r="O528">
            <v>42396</v>
          </cell>
          <cell r="P528">
            <v>2.3449</v>
          </cell>
          <cell r="Q528">
            <v>2.6724000000000001</v>
          </cell>
          <cell r="R528">
            <v>2.8087</v>
          </cell>
          <cell r="S528">
            <v>2.9581</v>
          </cell>
          <cell r="T528">
            <v>3.0958999999999999</v>
          </cell>
          <cell r="U528">
            <v>3.2277</v>
          </cell>
          <cell r="V528">
            <v>3.3929</v>
          </cell>
        </row>
        <row r="529">
          <cell r="B529">
            <v>42395</v>
          </cell>
          <cell r="C529">
            <v>-3.1E-2</v>
          </cell>
          <cell r="D529">
            <v>-5.5199999999999999E-2</v>
          </cell>
          <cell r="E529">
            <v>-5.0599999999999999E-2</v>
          </cell>
          <cell r="F529">
            <v>-1.6799999999999999E-2</v>
          </cell>
          <cell r="G529">
            <v>1.1000000000000001E-3</v>
          </cell>
          <cell r="H529">
            <v>1.17E-2</v>
          </cell>
          <cell r="I529">
            <v>5.2499999999999998E-2</v>
          </cell>
          <cell r="O529">
            <v>42395</v>
          </cell>
          <cell r="P529">
            <v>2.3567999999999998</v>
          </cell>
          <cell r="Q529">
            <v>2.6770999999999998</v>
          </cell>
          <cell r="R529">
            <v>2.8117000000000001</v>
          </cell>
          <cell r="S529">
            <v>2.9594999999999998</v>
          </cell>
          <cell r="T529">
            <v>3.0910000000000002</v>
          </cell>
          <cell r="U529">
            <v>3.2254</v>
          </cell>
          <cell r="V529">
            <v>3.3914</v>
          </cell>
        </row>
        <row r="530">
          <cell r="B530">
            <v>42394</v>
          </cell>
          <cell r="C530">
            <v>-3.4000000000000002E-2</v>
          </cell>
          <cell r="D530">
            <v>-5.6500000000000002E-2</v>
          </cell>
          <cell r="E530">
            <v>-5.1299999999999998E-2</v>
          </cell>
          <cell r="F530">
            <v>-1.54E-2</v>
          </cell>
          <cell r="G530">
            <v>5.5999999999999999E-3</v>
          </cell>
          <cell r="H530">
            <v>1.43E-2</v>
          </cell>
          <cell r="I530">
            <v>5.1900000000000002E-2</v>
          </cell>
          <cell r="O530">
            <v>42394</v>
          </cell>
          <cell r="P530">
            <v>2.3633000000000002</v>
          </cell>
          <cell r="Q530">
            <v>2.6989999999999998</v>
          </cell>
          <cell r="R530">
            <v>2.8264999999999998</v>
          </cell>
          <cell r="S530">
            <v>2.9701</v>
          </cell>
          <cell r="T530">
            <v>3.109</v>
          </cell>
          <cell r="U530">
            <v>3.2439</v>
          </cell>
          <cell r="V530">
            <v>3.4068000000000001</v>
          </cell>
        </row>
        <row r="531">
          <cell r="B531">
            <v>42393</v>
          </cell>
          <cell r="C531">
            <v>-3.2300000000000002E-2</v>
          </cell>
          <cell r="D531">
            <v>-5.6399999999999999E-2</v>
          </cell>
          <cell r="E531">
            <v>-5.1200000000000002E-2</v>
          </cell>
          <cell r="F531">
            <v>-1.52E-2</v>
          </cell>
          <cell r="G531">
            <v>5.8999999999999999E-3</v>
          </cell>
          <cell r="H531">
            <v>1.4500000000000001E-2</v>
          </cell>
          <cell r="I531">
            <v>5.21E-2</v>
          </cell>
          <cell r="O531">
            <v>42393</v>
          </cell>
          <cell r="P531">
            <v>2.3469000000000002</v>
          </cell>
          <cell r="Q531">
            <v>2.6949000000000001</v>
          </cell>
          <cell r="R531">
            <v>2.8235999999999999</v>
          </cell>
          <cell r="S531">
            <v>2.9748000000000001</v>
          </cell>
          <cell r="T531">
            <v>3.1162000000000001</v>
          </cell>
          <cell r="U531">
            <v>3.2443</v>
          </cell>
          <cell r="V531">
            <v>3.4066999999999998</v>
          </cell>
        </row>
        <row r="532">
          <cell r="B532">
            <v>42392</v>
          </cell>
          <cell r="C532">
            <v>-3.2300000000000002E-2</v>
          </cell>
          <cell r="D532">
            <v>-5.6399999999999999E-2</v>
          </cell>
          <cell r="E532">
            <v>-5.1200000000000002E-2</v>
          </cell>
          <cell r="F532">
            <v>-1.52E-2</v>
          </cell>
          <cell r="G532">
            <v>5.8999999999999999E-3</v>
          </cell>
          <cell r="H532">
            <v>1.4500000000000001E-2</v>
          </cell>
          <cell r="I532">
            <v>5.21E-2</v>
          </cell>
          <cell r="O532">
            <v>42392</v>
          </cell>
          <cell r="P532">
            <v>2.3469000000000002</v>
          </cell>
          <cell r="Q532">
            <v>2.6949000000000001</v>
          </cell>
          <cell r="R532">
            <v>2.8235999999999999</v>
          </cell>
          <cell r="S532">
            <v>2.9748000000000001</v>
          </cell>
          <cell r="T532">
            <v>3.1162000000000001</v>
          </cell>
          <cell r="U532">
            <v>3.2443</v>
          </cell>
          <cell r="V532">
            <v>3.4066999999999998</v>
          </cell>
        </row>
        <row r="533">
          <cell r="B533">
            <v>42391</v>
          </cell>
          <cell r="C533">
            <v>-3.2300000000000002E-2</v>
          </cell>
          <cell r="D533">
            <v>-5.6399999999999999E-2</v>
          </cell>
          <cell r="E533">
            <v>-5.1200000000000002E-2</v>
          </cell>
          <cell r="F533">
            <v>-1.52E-2</v>
          </cell>
          <cell r="G533">
            <v>5.8999999999999999E-3</v>
          </cell>
          <cell r="H533">
            <v>1.4500000000000001E-2</v>
          </cell>
          <cell r="I533">
            <v>5.21E-2</v>
          </cell>
          <cell r="O533">
            <v>42391</v>
          </cell>
          <cell r="P533">
            <v>2.3469000000000002</v>
          </cell>
          <cell r="Q533">
            <v>2.6949000000000001</v>
          </cell>
          <cell r="R533">
            <v>2.8235999999999999</v>
          </cell>
          <cell r="S533">
            <v>2.9748000000000001</v>
          </cell>
          <cell r="T533">
            <v>3.1162000000000001</v>
          </cell>
          <cell r="U533">
            <v>3.2443</v>
          </cell>
          <cell r="V533">
            <v>3.4066999999999998</v>
          </cell>
        </row>
        <row r="534">
          <cell r="B534">
            <v>42390</v>
          </cell>
          <cell r="C534">
            <v>-3.1199999999999999E-2</v>
          </cell>
          <cell r="D534">
            <v>-5.5100000000000003E-2</v>
          </cell>
          <cell r="E534">
            <v>-5.1200000000000002E-2</v>
          </cell>
          <cell r="F534">
            <v>-1.5599999999999999E-2</v>
          </cell>
          <cell r="G534">
            <v>5.4999999999999997E-3</v>
          </cell>
          <cell r="H534">
            <v>1.4200000000000001E-2</v>
          </cell>
          <cell r="I534">
            <v>5.1700000000000003E-2</v>
          </cell>
          <cell r="O534">
            <v>42390</v>
          </cell>
          <cell r="P534">
            <v>2.3437000000000001</v>
          </cell>
          <cell r="Q534">
            <v>2.6897000000000002</v>
          </cell>
          <cell r="R534">
            <v>2.8186</v>
          </cell>
          <cell r="S534">
            <v>2.9740000000000002</v>
          </cell>
          <cell r="T534">
            <v>3.1204999999999998</v>
          </cell>
          <cell r="U534">
            <v>3.2490999999999999</v>
          </cell>
          <cell r="V534">
            <v>3.4113000000000002</v>
          </cell>
        </row>
        <row r="535">
          <cell r="B535">
            <v>42389</v>
          </cell>
          <cell r="C535">
            <v>-3.0200000000000001E-2</v>
          </cell>
          <cell r="D535">
            <v>-5.5399999999999998E-2</v>
          </cell>
          <cell r="E535">
            <v>-5.1999999999999998E-2</v>
          </cell>
          <cell r="F535">
            <v>-1.7899999999999999E-2</v>
          </cell>
          <cell r="G535">
            <v>3.0999999999999999E-3</v>
          </cell>
          <cell r="H535">
            <v>1.18E-2</v>
          </cell>
          <cell r="I535">
            <v>4.9299999999999997E-2</v>
          </cell>
          <cell r="O535">
            <v>42389</v>
          </cell>
          <cell r="P535">
            <v>2.3302999999999998</v>
          </cell>
          <cell r="Q535">
            <v>2.6789000000000001</v>
          </cell>
          <cell r="R535">
            <v>2.8068</v>
          </cell>
          <cell r="S535">
            <v>2.9607000000000001</v>
          </cell>
          <cell r="T535">
            <v>3.1080000000000001</v>
          </cell>
          <cell r="U535">
            <v>3.2385000000000002</v>
          </cell>
          <cell r="V535">
            <v>3.4009</v>
          </cell>
        </row>
        <row r="536">
          <cell r="B536">
            <v>42388</v>
          </cell>
          <cell r="C536">
            <v>-2.9899999999999999E-2</v>
          </cell>
          <cell r="D536">
            <v>-5.0200000000000002E-2</v>
          </cell>
          <cell r="E536">
            <v>-4.41E-2</v>
          </cell>
          <cell r="F536">
            <v>-1.43E-2</v>
          </cell>
          <cell r="G536">
            <v>6.4000000000000003E-3</v>
          </cell>
          <cell r="H536">
            <v>1.4999999999999999E-2</v>
          </cell>
          <cell r="I536">
            <v>5.2600000000000001E-2</v>
          </cell>
          <cell r="O536">
            <v>42388</v>
          </cell>
          <cell r="P536">
            <v>2.3079000000000001</v>
          </cell>
          <cell r="Q536">
            <v>2.6576</v>
          </cell>
          <cell r="R536">
            <v>2.8018000000000001</v>
          </cell>
          <cell r="S536">
            <v>2.9584000000000001</v>
          </cell>
          <cell r="T536">
            <v>3.1116999999999999</v>
          </cell>
          <cell r="U536">
            <v>3.2473999999999998</v>
          </cell>
          <cell r="V536">
            <v>3.4148999999999998</v>
          </cell>
        </row>
        <row r="537">
          <cell r="B537">
            <v>42387</v>
          </cell>
          <cell r="C537">
            <v>-2.1899999999999999E-2</v>
          </cell>
          <cell r="D537">
            <v>-4.6100000000000002E-2</v>
          </cell>
          <cell r="E537">
            <v>-4.2099999999999999E-2</v>
          </cell>
          <cell r="F537">
            <v>-1.37E-2</v>
          </cell>
          <cell r="G537">
            <v>5.7000000000000002E-3</v>
          </cell>
          <cell r="H537">
            <v>1.43E-2</v>
          </cell>
          <cell r="I537">
            <v>5.1900000000000002E-2</v>
          </cell>
          <cell r="O537">
            <v>42387</v>
          </cell>
          <cell r="P537">
            <v>2.3226</v>
          </cell>
          <cell r="Q537">
            <v>2.6509999999999998</v>
          </cell>
          <cell r="R537">
            <v>2.7982999999999998</v>
          </cell>
          <cell r="S537">
            <v>2.9565000000000001</v>
          </cell>
          <cell r="T537">
            <v>3.109</v>
          </cell>
          <cell r="U537">
            <v>3.2446999999999999</v>
          </cell>
          <cell r="V537">
            <v>3.4121999999999999</v>
          </cell>
        </row>
        <row r="538">
          <cell r="B538">
            <v>42386</v>
          </cell>
          <cell r="C538">
            <v>-2.1899999999999999E-2</v>
          </cell>
          <cell r="D538">
            <v>-4.6100000000000002E-2</v>
          </cell>
          <cell r="E538">
            <v>-4.2099999999999999E-2</v>
          </cell>
          <cell r="F538">
            <v>-1.37E-2</v>
          </cell>
          <cell r="G538">
            <v>5.7000000000000002E-3</v>
          </cell>
          <cell r="H538">
            <v>1.43E-2</v>
          </cell>
          <cell r="I538">
            <v>5.1900000000000002E-2</v>
          </cell>
          <cell r="O538">
            <v>42386</v>
          </cell>
          <cell r="P538">
            <v>2.3226</v>
          </cell>
          <cell r="Q538">
            <v>2.6509999999999998</v>
          </cell>
          <cell r="R538">
            <v>2.7982999999999998</v>
          </cell>
          <cell r="S538">
            <v>2.9565000000000001</v>
          </cell>
          <cell r="T538">
            <v>3.109</v>
          </cell>
          <cell r="U538">
            <v>3.2446999999999999</v>
          </cell>
          <cell r="V538">
            <v>3.4121999999999999</v>
          </cell>
        </row>
        <row r="539">
          <cell r="B539">
            <v>42385</v>
          </cell>
          <cell r="C539">
            <v>-2.1899999999999999E-2</v>
          </cell>
          <cell r="D539">
            <v>-4.6100000000000002E-2</v>
          </cell>
          <cell r="E539">
            <v>-4.2099999999999999E-2</v>
          </cell>
          <cell r="F539">
            <v>-1.37E-2</v>
          </cell>
          <cell r="G539">
            <v>5.7000000000000002E-3</v>
          </cell>
          <cell r="H539">
            <v>1.43E-2</v>
          </cell>
          <cell r="I539">
            <v>5.1900000000000002E-2</v>
          </cell>
          <cell r="O539">
            <v>42385</v>
          </cell>
          <cell r="P539">
            <v>2.3226</v>
          </cell>
          <cell r="Q539">
            <v>2.6509999999999998</v>
          </cell>
          <cell r="R539">
            <v>2.7982999999999998</v>
          </cell>
          <cell r="S539">
            <v>2.9565000000000001</v>
          </cell>
          <cell r="T539">
            <v>3.109</v>
          </cell>
          <cell r="U539">
            <v>3.2446999999999999</v>
          </cell>
          <cell r="V539">
            <v>3.4121999999999999</v>
          </cell>
        </row>
        <row r="540">
          <cell r="B540">
            <v>42384</v>
          </cell>
          <cell r="C540">
            <v>-2.1899999999999999E-2</v>
          </cell>
          <cell r="D540">
            <v>-4.6100000000000002E-2</v>
          </cell>
          <cell r="E540">
            <v>-4.2099999999999999E-2</v>
          </cell>
          <cell r="F540">
            <v>-1.37E-2</v>
          </cell>
          <cell r="G540">
            <v>5.7000000000000002E-3</v>
          </cell>
          <cell r="H540">
            <v>1.43E-2</v>
          </cell>
          <cell r="I540">
            <v>5.1900000000000002E-2</v>
          </cell>
          <cell r="O540">
            <v>42384</v>
          </cell>
          <cell r="P540">
            <v>2.3226</v>
          </cell>
          <cell r="Q540">
            <v>2.6509999999999998</v>
          </cell>
          <cell r="R540">
            <v>2.7982999999999998</v>
          </cell>
          <cell r="S540">
            <v>2.9565000000000001</v>
          </cell>
          <cell r="T540">
            <v>3.109</v>
          </cell>
          <cell r="U540">
            <v>3.2446999999999999</v>
          </cell>
          <cell r="V540">
            <v>3.4121999999999999</v>
          </cell>
        </row>
        <row r="541">
          <cell r="B541">
            <v>42383</v>
          </cell>
          <cell r="C541">
            <v>-2.23E-2</v>
          </cell>
          <cell r="D541">
            <v>-4.6199999999999998E-2</v>
          </cell>
          <cell r="E541">
            <v>-4.2599999999999999E-2</v>
          </cell>
          <cell r="F541">
            <v>-2.5399999999999999E-2</v>
          </cell>
          <cell r="G541">
            <v>-6.7000000000000002E-3</v>
          </cell>
          <cell r="H541">
            <v>1.9E-3</v>
          </cell>
          <cell r="I541">
            <v>3.95E-2</v>
          </cell>
          <cell r="O541">
            <v>42383</v>
          </cell>
          <cell r="P541">
            <v>2.3654999999999999</v>
          </cell>
          <cell r="Q541">
            <v>2.6671</v>
          </cell>
          <cell r="R541">
            <v>2.8075000000000001</v>
          </cell>
          <cell r="S541">
            <v>2.9578000000000002</v>
          </cell>
          <cell r="T541">
            <v>3.1105999999999998</v>
          </cell>
          <cell r="U541">
            <v>3.2471999999999999</v>
          </cell>
          <cell r="V541">
            <v>3.4157000000000002</v>
          </cell>
        </row>
        <row r="542">
          <cell r="B542">
            <v>42382</v>
          </cell>
          <cell r="C542">
            <v>-2.52E-2</v>
          </cell>
          <cell r="D542">
            <v>-4.6399999999999997E-2</v>
          </cell>
          <cell r="E542">
            <v>-4.4299999999999999E-2</v>
          </cell>
          <cell r="F542">
            <v>-2.9100000000000001E-2</v>
          </cell>
          <cell r="G542">
            <v>-1.04E-2</v>
          </cell>
          <cell r="H542">
            <v>-1.6999999999999999E-3</v>
          </cell>
          <cell r="I542">
            <v>3.5799999999999998E-2</v>
          </cell>
          <cell r="O542">
            <v>42382</v>
          </cell>
          <cell r="P542">
            <v>2.4416000000000002</v>
          </cell>
          <cell r="Q542">
            <v>2.7103999999999999</v>
          </cell>
          <cell r="R542">
            <v>2.8307000000000002</v>
          </cell>
          <cell r="S542">
            <v>2.9535</v>
          </cell>
          <cell r="T542">
            <v>3.0954999999999999</v>
          </cell>
          <cell r="U542">
            <v>3.2290999999999999</v>
          </cell>
          <cell r="V542">
            <v>3.3969999999999998</v>
          </cell>
        </row>
        <row r="543">
          <cell r="B543">
            <v>42381</v>
          </cell>
          <cell r="C543">
            <v>-1.32E-2</v>
          </cell>
          <cell r="D543">
            <v>-4.07E-2</v>
          </cell>
          <cell r="E543">
            <v>-3.4599999999999999E-2</v>
          </cell>
          <cell r="F543">
            <v>-1.9400000000000001E-2</v>
          </cell>
          <cell r="G543">
            <v>-5.9999999999999995E-4</v>
          </cell>
          <cell r="H543">
            <v>8.0000000000000002E-3</v>
          </cell>
          <cell r="I543">
            <v>4.5499999999999999E-2</v>
          </cell>
          <cell r="O543">
            <v>42381</v>
          </cell>
          <cell r="P543">
            <v>2.4388000000000001</v>
          </cell>
          <cell r="Q543">
            <v>2.7161</v>
          </cell>
          <cell r="R543">
            <v>2.8327</v>
          </cell>
          <cell r="S543">
            <v>2.9459</v>
          </cell>
          <cell r="T543">
            <v>3.0889000000000002</v>
          </cell>
          <cell r="U543">
            <v>3.2195999999999998</v>
          </cell>
          <cell r="V543">
            <v>3.3866999999999998</v>
          </cell>
        </row>
        <row r="544">
          <cell r="B544">
            <v>42380</v>
          </cell>
          <cell r="C544">
            <v>1.9E-3</v>
          </cell>
          <cell r="D544">
            <v>-3.2199999999999999E-2</v>
          </cell>
          <cell r="E544">
            <v>-3.0300000000000001E-2</v>
          </cell>
          <cell r="F544">
            <v>-1.6299999999999999E-2</v>
          </cell>
          <cell r="G544">
            <v>2.3999999999999998E-3</v>
          </cell>
          <cell r="H544">
            <v>1.0999999999999999E-2</v>
          </cell>
          <cell r="I544">
            <v>4.8599999999999997E-2</v>
          </cell>
          <cell r="O544">
            <v>42380</v>
          </cell>
          <cell r="P544">
            <v>2.5438000000000001</v>
          </cell>
          <cell r="Q544">
            <v>2.7829000000000002</v>
          </cell>
          <cell r="R544">
            <v>2.879</v>
          </cell>
          <cell r="S544">
            <v>2.9792000000000001</v>
          </cell>
          <cell r="T544">
            <v>3.1173000000000002</v>
          </cell>
          <cell r="U544">
            <v>3.2528000000000001</v>
          </cell>
          <cell r="V544">
            <v>3.4316</v>
          </cell>
        </row>
        <row r="545">
          <cell r="B545">
            <v>42379</v>
          </cell>
          <cell r="C545">
            <v>3.8999999999999998E-3</v>
          </cell>
          <cell r="D545">
            <v>-3.1E-2</v>
          </cell>
          <cell r="E545">
            <v>-2.93E-2</v>
          </cell>
          <cell r="F545">
            <v>-1.5299999999999999E-2</v>
          </cell>
          <cell r="G545">
            <v>3.3999999999999998E-3</v>
          </cell>
          <cell r="H545">
            <v>1.2E-2</v>
          </cell>
          <cell r="I545">
            <v>4.9500000000000002E-2</v>
          </cell>
          <cell r="O545">
            <v>42379</v>
          </cell>
          <cell r="P545">
            <v>2.6168999999999998</v>
          </cell>
          <cell r="Q545">
            <v>2.8405</v>
          </cell>
          <cell r="R545">
            <v>2.9226000000000001</v>
          </cell>
          <cell r="S545">
            <v>3.016</v>
          </cell>
          <cell r="T545">
            <v>3.1505999999999998</v>
          </cell>
          <cell r="U545">
            <v>3.2812999999999999</v>
          </cell>
          <cell r="V545">
            <v>3.4592999999999998</v>
          </cell>
        </row>
        <row r="546">
          <cell r="B546">
            <v>42378</v>
          </cell>
          <cell r="C546">
            <v>3.8999999999999998E-3</v>
          </cell>
          <cell r="D546">
            <v>-3.1E-2</v>
          </cell>
          <cell r="E546">
            <v>-2.93E-2</v>
          </cell>
          <cell r="F546">
            <v>-1.5299999999999999E-2</v>
          </cell>
          <cell r="G546">
            <v>3.3999999999999998E-3</v>
          </cell>
          <cell r="H546">
            <v>1.2E-2</v>
          </cell>
          <cell r="I546">
            <v>4.9500000000000002E-2</v>
          </cell>
          <cell r="O546">
            <v>42378</v>
          </cell>
          <cell r="P546">
            <v>2.6168999999999998</v>
          </cell>
          <cell r="Q546">
            <v>2.8405</v>
          </cell>
          <cell r="R546">
            <v>2.9226000000000001</v>
          </cell>
          <cell r="S546">
            <v>3.016</v>
          </cell>
          <cell r="T546">
            <v>3.1505999999999998</v>
          </cell>
          <cell r="U546">
            <v>3.2812999999999999</v>
          </cell>
          <cell r="V546">
            <v>3.4592999999999998</v>
          </cell>
        </row>
        <row r="547">
          <cell r="B547">
            <v>42377</v>
          </cell>
          <cell r="C547">
            <v>3.8999999999999998E-3</v>
          </cell>
          <cell r="D547">
            <v>-3.1E-2</v>
          </cell>
          <cell r="E547">
            <v>-2.93E-2</v>
          </cell>
          <cell r="F547">
            <v>-1.5299999999999999E-2</v>
          </cell>
          <cell r="G547">
            <v>3.3999999999999998E-3</v>
          </cell>
          <cell r="H547">
            <v>1.2E-2</v>
          </cell>
          <cell r="I547">
            <v>4.9500000000000002E-2</v>
          </cell>
          <cell r="O547">
            <v>42377</v>
          </cell>
          <cell r="P547">
            <v>2.6168999999999998</v>
          </cell>
          <cell r="Q547">
            <v>2.8405</v>
          </cell>
          <cell r="R547">
            <v>2.9226000000000001</v>
          </cell>
          <cell r="S547">
            <v>3.016</v>
          </cell>
          <cell r="T547">
            <v>3.1505999999999998</v>
          </cell>
          <cell r="U547">
            <v>3.2812999999999999</v>
          </cell>
          <cell r="V547">
            <v>3.4592999999999998</v>
          </cell>
        </row>
        <row r="548">
          <cell r="B548">
            <v>42376</v>
          </cell>
          <cell r="C548">
            <v>-7.1999999999999998E-3</v>
          </cell>
          <cell r="D548">
            <v>-5.6300000000000003E-2</v>
          </cell>
          <cell r="E548">
            <v>-6.4899999999999999E-2</v>
          </cell>
          <cell r="F548">
            <v>-5.0999999999999997E-2</v>
          </cell>
          <cell r="G548">
            <v>-3.2199999999999999E-2</v>
          </cell>
          <cell r="H548">
            <v>-2.3599999999999999E-2</v>
          </cell>
          <cell r="I548">
            <v>1.4E-2</v>
          </cell>
          <cell r="O548">
            <v>42376</v>
          </cell>
          <cell r="P548">
            <v>2.5388000000000002</v>
          </cell>
          <cell r="Q548">
            <v>2.7850000000000001</v>
          </cell>
          <cell r="R548">
            <v>2.8763000000000001</v>
          </cell>
          <cell r="S548">
            <v>2.9866999999999999</v>
          </cell>
          <cell r="T548">
            <v>3.1345999999999998</v>
          </cell>
          <cell r="U548">
            <v>3.2667000000000002</v>
          </cell>
          <cell r="V548">
            <v>3.4456000000000002</v>
          </cell>
        </row>
        <row r="549">
          <cell r="B549">
            <v>42375</v>
          </cell>
          <cell r="C549">
            <v>-2E-3</v>
          </cell>
          <cell r="D549">
            <v>-5.28E-2</v>
          </cell>
          <cell r="E549">
            <v>-6.2799999999999995E-2</v>
          </cell>
          <cell r="F549">
            <v>-4.8000000000000001E-2</v>
          </cell>
          <cell r="G549">
            <v>-2.93E-2</v>
          </cell>
          <cell r="H549">
            <v>-2.06E-2</v>
          </cell>
          <cell r="I549">
            <v>1.6799999999999999E-2</v>
          </cell>
          <cell r="O549">
            <v>42375</v>
          </cell>
          <cell r="P549">
            <v>2.4658000000000002</v>
          </cell>
          <cell r="Q549">
            <v>2.7389000000000001</v>
          </cell>
          <cell r="R549">
            <v>2.8397000000000001</v>
          </cell>
          <cell r="S549">
            <v>2.9588000000000001</v>
          </cell>
          <cell r="T549">
            <v>3.1156000000000001</v>
          </cell>
          <cell r="U549">
            <v>3.2486999999999999</v>
          </cell>
          <cell r="V549">
            <v>3.4274</v>
          </cell>
        </row>
        <row r="550">
          <cell r="B550">
            <v>42374</v>
          </cell>
          <cell r="C550">
            <v>-2.5000000000000001E-3</v>
          </cell>
          <cell r="D550">
            <v>-5.3699999999999998E-2</v>
          </cell>
          <cell r="E550">
            <v>-6.3500000000000001E-2</v>
          </cell>
          <cell r="F550">
            <v>-4.8800000000000003E-2</v>
          </cell>
          <cell r="G550">
            <v>-3.0099999999999998E-2</v>
          </cell>
          <cell r="H550">
            <v>-2.1399999999999999E-2</v>
          </cell>
          <cell r="I550">
            <v>1.61E-2</v>
          </cell>
          <cell r="O550">
            <v>42374</v>
          </cell>
          <cell r="P550">
            <v>2.4857999999999998</v>
          </cell>
          <cell r="Q550">
            <v>2.7279</v>
          </cell>
          <cell r="R550">
            <v>2.8288000000000002</v>
          </cell>
          <cell r="S550">
            <v>2.9533</v>
          </cell>
          <cell r="T550">
            <v>3.1120000000000001</v>
          </cell>
          <cell r="U550">
            <v>3.2492000000000001</v>
          </cell>
          <cell r="V550">
            <v>3.4281999999999999</v>
          </cell>
        </row>
        <row r="551">
          <cell r="B551">
            <v>42373</v>
          </cell>
          <cell r="C551">
            <v>-8.0000000000000004E-4</v>
          </cell>
          <cell r="D551">
            <v>-5.2600000000000001E-2</v>
          </cell>
          <cell r="E551">
            <v>-6.2399999999999997E-2</v>
          </cell>
          <cell r="F551">
            <v>-4.82E-2</v>
          </cell>
          <cell r="G551">
            <v>-3.1399999999999997E-2</v>
          </cell>
          <cell r="H551">
            <v>-2.2800000000000001E-2</v>
          </cell>
          <cell r="I551">
            <v>1.47E-2</v>
          </cell>
          <cell r="O551">
            <v>42373</v>
          </cell>
          <cell r="P551">
            <v>2.4834999999999998</v>
          </cell>
          <cell r="Q551">
            <v>2.7275999999999998</v>
          </cell>
          <cell r="R551">
            <v>2.8376000000000001</v>
          </cell>
          <cell r="S551">
            <v>2.9664000000000001</v>
          </cell>
          <cell r="T551">
            <v>3.1280999999999999</v>
          </cell>
          <cell r="U551">
            <v>3.2694000000000001</v>
          </cell>
          <cell r="V551">
            <v>3.4518</v>
          </cell>
        </row>
        <row r="552">
          <cell r="B552">
            <v>42372</v>
          </cell>
          <cell r="C552">
            <v>-4.7999999999999996E-3</v>
          </cell>
          <cell r="D552">
            <v>-5.4899999999999997E-2</v>
          </cell>
          <cell r="E552">
            <v>-6.3399999999999998E-2</v>
          </cell>
          <cell r="F552">
            <v>-4.6100000000000002E-2</v>
          </cell>
          <cell r="G552">
            <v>-3.2899999999999999E-2</v>
          </cell>
          <cell r="H552">
            <v>-2.4199999999999999E-2</v>
          </cell>
          <cell r="I552">
            <v>1.3299999999999999E-2</v>
          </cell>
          <cell r="O552">
            <v>42372</v>
          </cell>
          <cell r="P552">
            <v>2.4914999999999998</v>
          </cell>
          <cell r="Q552">
            <v>2.7345999999999999</v>
          </cell>
          <cell r="R552">
            <v>2.8464999999999998</v>
          </cell>
          <cell r="S552">
            <v>2.9838</v>
          </cell>
          <cell r="T552">
            <v>3.1469</v>
          </cell>
          <cell r="U552">
            <v>3.2879999999999998</v>
          </cell>
          <cell r="V552">
            <v>3.4704000000000002</v>
          </cell>
        </row>
        <row r="553">
          <cell r="B553">
            <v>42371</v>
          </cell>
          <cell r="C553">
            <v>-4.7999999999999996E-3</v>
          </cell>
          <cell r="D553">
            <v>-5.4899999999999997E-2</v>
          </cell>
          <cell r="E553">
            <v>-6.3399999999999998E-2</v>
          </cell>
          <cell r="F553">
            <v>-4.6100000000000002E-2</v>
          </cell>
          <cell r="G553">
            <v>-3.2899999999999999E-2</v>
          </cell>
          <cell r="H553">
            <v>-2.4199999999999999E-2</v>
          </cell>
          <cell r="I553">
            <v>1.3299999999999999E-2</v>
          </cell>
          <cell r="O553">
            <v>42371</v>
          </cell>
          <cell r="P553">
            <v>2.4914999999999998</v>
          </cell>
          <cell r="Q553">
            <v>2.7345999999999999</v>
          </cell>
          <cell r="R553">
            <v>2.8464999999999998</v>
          </cell>
          <cell r="S553">
            <v>2.9838</v>
          </cell>
          <cell r="T553">
            <v>3.1469</v>
          </cell>
          <cell r="U553">
            <v>3.2879999999999998</v>
          </cell>
          <cell r="V553">
            <v>3.4704000000000002</v>
          </cell>
        </row>
        <row r="554">
          <cell r="B554">
            <v>42370</v>
          </cell>
          <cell r="C554">
            <v>-4.7999999999999996E-3</v>
          </cell>
          <cell r="D554">
            <v>-5.4899999999999997E-2</v>
          </cell>
          <cell r="E554">
            <v>-6.3399999999999998E-2</v>
          </cell>
          <cell r="F554">
            <v>-4.6100000000000002E-2</v>
          </cell>
          <cell r="G554">
            <v>-3.2899999999999999E-2</v>
          </cell>
          <cell r="H554">
            <v>-2.4199999999999999E-2</v>
          </cell>
          <cell r="I554">
            <v>1.3299999999999999E-2</v>
          </cell>
          <cell r="O554">
            <v>42370</v>
          </cell>
          <cell r="P554">
            <v>2.4914999999999998</v>
          </cell>
          <cell r="Q554">
            <v>2.7345999999999999</v>
          </cell>
          <cell r="R554">
            <v>2.8464999999999998</v>
          </cell>
          <cell r="S554">
            <v>2.9838</v>
          </cell>
          <cell r="T554">
            <v>3.1469</v>
          </cell>
          <cell r="U554">
            <v>3.2879999999999998</v>
          </cell>
          <cell r="V554">
            <v>3.4704000000000002</v>
          </cell>
        </row>
        <row r="555">
          <cell r="B555">
            <v>42369</v>
          </cell>
          <cell r="C555">
            <v>-4.7999999999999996E-3</v>
          </cell>
          <cell r="D555">
            <v>-5.4899999999999997E-2</v>
          </cell>
          <cell r="E555">
            <v>-6.3399999999999998E-2</v>
          </cell>
          <cell r="F555">
            <v>-4.6100000000000002E-2</v>
          </cell>
          <cell r="G555">
            <v>-3.2899999999999999E-2</v>
          </cell>
          <cell r="H555">
            <v>-2.4199999999999999E-2</v>
          </cell>
          <cell r="I555">
            <v>1.3299999999999999E-2</v>
          </cell>
          <cell r="O555">
            <v>42369</v>
          </cell>
          <cell r="P555">
            <v>2.4914999999999998</v>
          </cell>
          <cell r="Q555">
            <v>2.7345999999999999</v>
          </cell>
          <cell r="R555">
            <v>2.8464999999999998</v>
          </cell>
          <cell r="S555">
            <v>2.9838</v>
          </cell>
          <cell r="T555">
            <v>3.1469</v>
          </cell>
          <cell r="U555">
            <v>3.2879999999999998</v>
          </cell>
          <cell r="V555">
            <v>3.4704000000000002</v>
          </cell>
        </row>
        <row r="556">
          <cell r="B556">
            <v>42368</v>
          </cell>
          <cell r="C556">
            <v>2E-3</v>
          </cell>
          <cell r="D556">
            <v>-5.2299999999999999E-2</v>
          </cell>
          <cell r="E556">
            <v>-6.1699999999999998E-2</v>
          </cell>
          <cell r="F556">
            <v>-4.4400000000000002E-2</v>
          </cell>
          <cell r="G556">
            <v>-3.1199999999999999E-2</v>
          </cell>
          <cell r="H556">
            <v>-2.2599999999999999E-2</v>
          </cell>
          <cell r="I556">
            <v>1.49E-2</v>
          </cell>
          <cell r="O556">
            <v>42368</v>
          </cell>
          <cell r="P556">
            <v>2.4114</v>
          </cell>
          <cell r="Q556">
            <v>2.6945999999999999</v>
          </cell>
          <cell r="R556">
            <v>2.8243999999999998</v>
          </cell>
          <cell r="S556">
            <v>2.9805000000000001</v>
          </cell>
          <cell r="T556">
            <v>3.1436000000000002</v>
          </cell>
          <cell r="U556">
            <v>3.2881</v>
          </cell>
          <cell r="V556">
            <v>3.4710000000000001</v>
          </cell>
        </row>
        <row r="557">
          <cell r="B557">
            <v>42367</v>
          </cell>
          <cell r="C557">
            <v>2.5899999999999999E-2</v>
          </cell>
          <cell r="D557">
            <v>-5.3699999999999998E-2</v>
          </cell>
          <cell r="E557">
            <v>-6.2300000000000001E-2</v>
          </cell>
          <cell r="F557">
            <v>-4.4600000000000001E-2</v>
          </cell>
          <cell r="G557">
            <v>-3.1199999999999999E-2</v>
          </cell>
          <cell r="H557">
            <v>-2.3199999999999998E-2</v>
          </cell>
          <cell r="I557">
            <v>1.43E-2</v>
          </cell>
          <cell r="O557">
            <v>42367</v>
          </cell>
          <cell r="P557">
            <v>2.5367999999999999</v>
          </cell>
          <cell r="Q557">
            <v>2.7675999999999998</v>
          </cell>
          <cell r="R557">
            <v>2.8656999999999999</v>
          </cell>
          <cell r="S557">
            <v>2.9952000000000001</v>
          </cell>
          <cell r="T557">
            <v>3.1520000000000001</v>
          </cell>
          <cell r="U557">
            <v>3.2963</v>
          </cell>
          <cell r="V557">
            <v>3.4794</v>
          </cell>
        </row>
        <row r="558">
          <cell r="B558">
            <v>42366</v>
          </cell>
          <cell r="C558">
            <v>2.4199999999999999E-2</v>
          </cell>
          <cell r="D558">
            <v>-5.3600000000000002E-2</v>
          </cell>
          <cell r="E558">
            <v>-6.2600000000000003E-2</v>
          </cell>
          <cell r="F558">
            <v>-4.48E-2</v>
          </cell>
          <cell r="G558">
            <v>-3.1399999999999997E-2</v>
          </cell>
          <cell r="H558">
            <v>-2.3400000000000001E-2</v>
          </cell>
          <cell r="I558">
            <v>1.41E-2</v>
          </cell>
          <cell r="O558">
            <v>42366</v>
          </cell>
          <cell r="P558">
            <v>2.4647000000000001</v>
          </cell>
          <cell r="Q558">
            <v>2.7526999999999999</v>
          </cell>
          <cell r="R558">
            <v>2.8679000000000001</v>
          </cell>
          <cell r="S558">
            <v>3.0085000000000002</v>
          </cell>
          <cell r="T558">
            <v>3.1684999999999999</v>
          </cell>
          <cell r="U558">
            <v>3.3113999999999999</v>
          </cell>
          <cell r="V558">
            <v>3.4942000000000002</v>
          </cell>
        </row>
        <row r="559">
          <cell r="B559">
            <v>42365</v>
          </cell>
          <cell r="C559">
            <v>1.5699999999999999E-2</v>
          </cell>
          <cell r="D559">
            <v>-4.8300000000000003E-2</v>
          </cell>
          <cell r="E559">
            <v>-5.6099999999999997E-2</v>
          </cell>
          <cell r="F559">
            <v>-3.8399999999999997E-2</v>
          </cell>
          <cell r="G559">
            <v>-2.5000000000000001E-2</v>
          </cell>
          <cell r="H559">
            <v>-1.6899999999999998E-2</v>
          </cell>
          <cell r="I559">
            <v>2.06E-2</v>
          </cell>
          <cell r="O559">
            <v>42365</v>
          </cell>
          <cell r="P559">
            <v>2.3248000000000002</v>
          </cell>
          <cell r="Q559">
            <v>2.6831999999999998</v>
          </cell>
          <cell r="R559">
            <v>2.8342999999999998</v>
          </cell>
          <cell r="S559">
            <v>2.9862000000000002</v>
          </cell>
          <cell r="T559">
            <v>3.1478999999999999</v>
          </cell>
          <cell r="U559">
            <v>3.2833999999999999</v>
          </cell>
          <cell r="V559">
            <v>3.4554</v>
          </cell>
        </row>
        <row r="560">
          <cell r="B560">
            <v>42364</v>
          </cell>
          <cell r="C560">
            <v>1.5699999999999999E-2</v>
          </cell>
          <cell r="D560">
            <v>-4.8300000000000003E-2</v>
          </cell>
          <cell r="E560">
            <v>-5.6099999999999997E-2</v>
          </cell>
          <cell r="F560">
            <v>-3.8399999999999997E-2</v>
          </cell>
          <cell r="G560">
            <v>-2.5000000000000001E-2</v>
          </cell>
          <cell r="H560">
            <v>-1.6899999999999998E-2</v>
          </cell>
          <cell r="I560">
            <v>2.06E-2</v>
          </cell>
          <cell r="O560">
            <v>42364</v>
          </cell>
          <cell r="P560">
            <v>2.3248000000000002</v>
          </cell>
          <cell r="Q560">
            <v>2.6831999999999998</v>
          </cell>
          <cell r="R560">
            <v>2.8342999999999998</v>
          </cell>
          <cell r="S560">
            <v>2.9862000000000002</v>
          </cell>
          <cell r="T560">
            <v>3.1478999999999999</v>
          </cell>
          <cell r="U560">
            <v>3.2833999999999999</v>
          </cell>
          <cell r="V560">
            <v>3.4554</v>
          </cell>
        </row>
        <row r="561">
          <cell r="B561">
            <v>42363</v>
          </cell>
          <cell r="C561">
            <v>1.5699999999999999E-2</v>
          </cell>
          <cell r="D561">
            <v>-4.8300000000000003E-2</v>
          </cell>
          <cell r="E561">
            <v>-5.6099999999999997E-2</v>
          </cell>
          <cell r="F561">
            <v>-3.8399999999999997E-2</v>
          </cell>
          <cell r="G561">
            <v>-2.5000000000000001E-2</v>
          </cell>
          <cell r="H561">
            <v>-1.6899999999999998E-2</v>
          </cell>
          <cell r="I561">
            <v>2.06E-2</v>
          </cell>
          <cell r="O561">
            <v>42363</v>
          </cell>
          <cell r="P561">
            <v>2.3248000000000002</v>
          </cell>
          <cell r="Q561">
            <v>2.6831999999999998</v>
          </cell>
          <cell r="R561">
            <v>2.8342999999999998</v>
          </cell>
          <cell r="S561">
            <v>2.9862000000000002</v>
          </cell>
          <cell r="T561">
            <v>3.1478999999999999</v>
          </cell>
          <cell r="U561">
            <v>3.2833999999999999</v>
          </cell>
          <cell r="V561">
            <v>3.4554</v>
          </cell>
        </row>
        <row r="562">
          <cell r="B562">
            <v>42362</v>
          </cell>
          <cell r="C562">
            <v>1.5699999999999999E-2</v>
          </cell>
          <cell r="D562">
            <v>-4.8300000000000003E-2</v>
          </cell>
          <cell r="E562">
            <v>-5.6099999999999997E-2</v>
          </cell>
          <cell r="F562">
            <v>-3.8399999999999997E-2</v>
          </cell>
          <cell r="G562">
            <v>-2.5000000000000001E-2</v>
          </cell>
          <cell r="H562">
            <v>-1.6899999999999998E-2</v>
          </cell>
          <cell r="I562">
            <v>2.06E-2</v>
          </cell>
          <cell r="O562">
            <v>42362</v>
          </cell>
          <cell r="P562">
            <v>2.3248000000000002</v>
          </cell>
          <cell r="Q562">
            <v>2.6831999999999998</v>
          </cell>
          <cell r="R562">
            <v>2.8342999999999998</v>
          </cell>
          <cell r="S562">
            <v>2.9862000000000002</v>
          </cell>
          <cell r="T562">
            <v>3.1478999999999999</v>
          </cell>
          <cell r="U562">
            <v>3.2833999999999999</v>
          </cell>
          <cell r="V562">
            <v>3.4554</v>
          </cell>
        </row>
        <row r="563">
          <cell r="B563">
            <v>42361</v>
          </cell>
          <cell r="C563">
            <v>4.0899999999999999E-2</v>
          </cell>
          <cell r="D563">
            <v>-3.6999999999999998E-2</v>
          </cell>
          <cell r="E563">
            <v>-4.0800000000000003E-2</v>
          </cell>
          <cell r="F563">
            <v>-2.3E-2</v>
          </cell>
          <cell r="G563">
            <v>-9.5999999999999992E-3</v>
          </cell>
          <cell r="H563">
            <v>-1.6000000000000001E-3</v>
          </cell>
          <cell r="I563">
            <v>3.5900000000000001E-2</v>
          </cell>
          <cell r="O563">
            <v>42361</v>
          </cell>
          <cell r="P563">
            <v>2.3180999999999998</v>
          </cell>
          <cell r="Q563">
            <v>2.6850999999999998</v>
          </cell>
          <cell r="R563">
            <v>2.8466999999999998</v>
          </cell>
          <cell r="S563">
            <v>3.0011000000000001</v>
          </cell>
          <cell r="T563">
            <v>3.1633</v>
          </cell>
          <cell r="U563">
            <v>3.2987000000000002</v>
          </cell>
          <cell r="V563">
            <v>3.4706999999999999</v>
          </cell>
        </row>
        <row r="564">
          <cell r="B564">
            <v>42360</v>
          </cell>
          <cell r="C564">
            <v>3.9300000000000002E-2</v>
          </cell>
          <cell r="D564">
            <v>-3.6799999999999999E-2</v>
          </cell>
          <cell r="E564">
            <v>-4.0300000000000002E-2</v>
          </cell>
          <cell r="F564">
            <v>-2.1899999999999999E-2</v>
          </cell>
          <cell r="G564">
            <v>-8.5000000000000006E-3</v>
          </cell>
          <cell r="H564">
            <v>-5.0000000000000001E-4</v>
          </cell>
          <cell r="I564">
            <v>3.6999999999999998E-2</v>
          </cell>
          <cell r="O564">
            <v>42360</v>
          </cell>
          <cell r="P564">
            <v>2.2787999999999999</v>
          </cell>
          <cell r="Q564">
            <v>2.6724999999999999</v>
          </cell>
          <cell r="R564">
            <v>2.8412999999999999</v>
          </cell>
          <cell r="S564">
            <v>3.0007000000000001</v>
          </cell>
          <cell r="T564">
            <v>3.1709999999999998</v>
          </cell>
          <cell r="U564">
            <v>3.3077999999999999</v>
          </cell>
          <cell r="V564">
            <v>3.4788999999999999</v>
          </cell>
        </row>
        <row r="565">
          <cell r="B565">
            <v>42359</v>
          </cell>
          <cell r="C565">
            <v>4.48E-2</v>
          </cell>
          <cell r="D565">
            <v>-3.6200000000000003E-2</v>
          </cell>
          <cell r="E565">
            <v>-4.0800000000000003E-2</v>
          </cell>
          <cell r="F565">
            <v>-2.3400000000000001E-2</v>
          </cell>
          <cell r="G565">
            <v>-0.01</v>
          </cell>
          <cell r="H565">
            <v>-1.9E-3</v>
          </cell>
          <cell r="I565">
            <v>3.56E-2</v>
          </cell>
          <cell r="O565">
            <v>42359</v>
          </cell>
          <cell r="P565">
            <v>2.3203999999999998</v>
          </cell>
          <cell r="Q565">
            <v>2.6987999999999999</v>
          </cell>
          <cell r="R565">
            <v>2.8593000000000002</v>
          </cell>
          <cell r="S565">
            <v>3.0145</v>
          </cell>
          <cell r="T565">
            <v>3.1667999999999998</v>
          </cell>
          <cell r="U565">
            <v>3.2964000000000002</v>
          </cell>
          <cell r="V565">
            <v>3.4674999999999998</v>
          </cell>
        </row>
        <row r="566">
          <cell r="B566">
            <v>42358</v>
          </cell>
          <cell r="C566">
            <v>4.2099999999999999E-2</v>
          </cell>
          <cell r="D566">
            <v>-3.5900000000000001E-2</v>
          </cell>
          <cell r="E566">
            <v>-4.0599999999999997E-2</v>
          </cell>
          <cell r="F566">
            <v>-2.3199999999999998E-2</v>
          </cell>
          <cell r="G566">
            <v>-9.7999999999999997E-3</v>
          </cell>
          <cell r="H566">
            <v>-1.6999999999999999E-3</v>
          </cell>
          <cell r="I566">
            <v>3.5799999999999998E-2</v>
          </cell>
          <cell r="O566">
            <v>42358</v>
          </cell>
          <cell r="P566">
            <v>2.2606000000000002</v>
          </cell>
          <cell r="Q566">
            <v>2.6776</v>
          </cell>
          <cell r="R566">
            <v>2.8431999999999999</v>
          </cell>
          <cell r="S566">
            <v>3.0072000000000001</v>
          </cell>
          <cell r="T566">
            <v>3.1711999999999998</v>
          </cell>
          <cell r="U566">
            <v>3.3081999999999998</v>
          </cell>
          <cell r="V566">
            <v>3.4887999999999999</v>
          </cell>
        </row>
        <row r="567">
          <cell r="B567">
            <v>42357</v>
          </cell>
          <cell r="C567">
            <v>4.2099999999999999E-2</v>
          </cell>
          <cell r="D567">
            <v>-3.5900000000000001E-2</v>
          </cell>
          <cell r="E567">
            <v>-4.0599999999999997E-2</v>
          </cell>
          <cell r="F567">
            <v>-2.3199999999999998E-2</v>
          </cell>
          <cell r="G567">
            <v>-9.7999999999999997E-3</v>
          </cell>
          <cell r="H567">
            <v>-1.6999999999999999E-3</v>
          </cell>
          <cell r="I567">
            <v>3.5799999999999998E-2</v>
          </cell>
          <cell r="O567">
            <v>42357</v>
          </cell>
          <cell r="P567">
            <v>2.2606000000000002</v>
          </cell>
          <cell r="Q567">
            <v>2.6776</v>
          </cell>
          <cell r="R567">
            <v>2.8431999999999999</v>
          </cell>
          <cell r="S567">
            <v>3.0072000000000001</v>
          </cell>
          <cell r="T567">
            <v>3.1711999999999998</v>
          </cell>
          <cell r="U567">
            <v>3.3081999999999998</v>
          </cell>
          <cell r="V567">
            <v>3.4887999999999999</v>
          </cell>
        </row>
        <row r="568">
          <cell r="B568">
            <v>42356</v>
          </cell>
          <cell r="C568">
            <v>4.2099999999999999E-2</v>
          </cell>
          <cell r="D568">
            <v>-3.5900000000000001E-2</v>
          </cell>
          <cell r="E568">
            <v>-4.0599999999999997E-2</v>
          </cell>
          <cell r="F568">
            <v>-2.3199999999999998E-2</v>
          </cell>
          <cell r="G568">
            <v>-9.7999999999999997E-3</v>
          </cell>
          <cell r="H568">
            <v>-1.6999999999999999E-3</v>
          </cell>
          <cell r="I568">
            <v>3.5799999999999998E-2</v>
          </cell>
          <cell r="O568">
            <v>42356</v>
          </cell>
          <cell r="P568">
            <v>2.2606000000000002</v>
          </cell>
          <cell r="Q568">
            <v>2.6776</v>
          </cell>
          <cell r="R568">
            <v>2.8431999999999999</v>
          </cell>
          <cell r="S568">
            <v>3.0072000000000001</v>
          </cell>
          <cell r="T568">
            <v>3.1711999999999998</v>
          </cell>
          <cell r="U568">
            <v>3.3081999999999998</v>
          </cell>
          <cell r="V568">
            <v>3.4887999999999999</v>
          </cell>
        </row>
        <row r="569">
          <cell r="B569">
            <v>42355</v>
          </cell>
          <cell r="C569">
            <v>4.1799999999999997E-2</v>
          </cell>
          <cell r="D569">
            <v>-3.5799999999999998E-2</v>
          </cell>
          <cell r="E569">
            <v>-4.07E-2</v>
          </cell>
          <cell r="F569">
            <v>-2.3699999999999999E-2</v>
          </cell>
          <cell r="G569">
            <v>-1.03E-2</v>
          </cell>
          <cell r="H569">
            <v>-2.2000000000000001E-3</v>
          </cell>
          <cell r="I569">
            <v>3.5299999999999998E-2</v>
          </cell>
          <cell r="O569">
            <v>42355</v>
          </cell>
          <cell r="P569">
            <v>2.2517</v>
          </cell>
          <cell r="Q569">
            <v>2.6667999999999998</v>
          </cell>
          <cell r="R569">
            <v>2.8376999999999999</v>
          </cell>
          <cell r="S569">
            <v>3.0066999999999999</v>
          </cell>
          <cell r="T569">
            <v>3.1745000000000001</v>
          </cell>
          <cell r="U569">
            <v>3.3222999999999998</v>
          </cell>
          <cell r="V569">
            <v>3.5102000000000002</v>
          </cell>
        </row>
        <row r="570">
          <cell r="B570">
            <v>42354</v>
          </cell>
          <cell r="C570">
            <v>3.0700000000000002E-2</v>
          </cell>
          <cell r="D570">
            <v>-3.8199999999999998E-2</v>
          </cell>
          <cell r="E570">
            <v>-4.2700000000000002E-2</v>
          </cell>
          <cell r="F570">
            <v>-2.6499999999999999E-2</v>
          </cell>
          <cell r="G570">
            <v>-1.3100000000000001E-2</v>
          </cell>
          <cell r="H570">
            <v>-5.1000000000000004E-3</v>
          </cell>
          <cell r="I570">
            <v>3.2399999999999998E-2</v>
          </cell>
          <cell r="O570">
            <v>42354</v>
          </cell>
          <cell r="P570">
            <v>2.2149000000000001</v>
          </cell>
          <cell r="Q570">
            <v>2.6391</v>
          </cell>
          <cell r="R570">
            <v>2.8218999999999999</v>
          </cell>
          <cell r="S570">
            <v>2.9889000000000001</v>
          </cell>
          <cell r="T570">
            <v>3.1518999999999999</v>
          </cell>
          <cell r="U570">
            <v>3.2921999999999998</v>
          </cell>
          <cell r="V570">
            <v>3.4820000000000002</v>
          </cell>
        </row>
        <row r="571">
          <cell r="B571">
            <v>42353</v>
          </cell>
          <cell r="C571">
            <v>-1.26E-2</v>
          </cell>
          <cell r="D571">
            <v>-7.0999999999999994E-2</v>
          </cell>
          <cell r="E571">
            <v>-7.9100000000000004E-2</v>
          </cell>
          <cell r="F571">
            <v>-6.2799999999999995E-2</v>
          </cell>
          <cell r="G571">
            <v>-4.9399999999999999E-2</v>
          </cell>
          <cell r="H571">
            <v>-4.1399999999999999E-2</v>
          </cell>
          <cell r="I571">
            <v>-3.8999999999999998E-3</v>
          </cell>
          <cell r="O571">
            <v>42353</v>
          </cell>
          <cell r="P571">
            <v>2.1554000000000002</v>
          </cell>
          <cell r="Q571">
            <v>2.569</v>
          </cell>
          <cell r="R571">
            <v>2.7509999999999999</v>
          </cell>
          <cell r="S571">
            <v>2.9274</v>
          </cell>
          <cell r="T571">
            <v>3.0905999999999998</v>
          </cell>
          <cell r="U571">
            <v>3.2309000000000001</v>
          </cell>
          <cell r="V571">
            <v>3.4207000000000001</v>
          </cell>
        </row>
        <row r="572">
          <cell r="B572">
            <v>42352</v>
          </cell>
          <cell r="C572">
            <v>-1.5299999999999999E-2</v>
          </cell>
          <cell r="D572">
            <v>-7.3200000000000001E-2</v>
          </cell>
          <cell r="E572">
            <v>-8.0399999999999999E-2</v>
          </cell>
          <cell r="F572">
            <v>-6.4199999999999993E-2</v>
          </cell>
          <cell r="G572">
            <v>-5.0799999999999998E-2</v>
          </cell>
          <cell r="H572">
            <v>-4.2799999999999998E-2</v>
          </cell>
          <cell r="I572">
            <v>-5.3E-3</v>
          </cell>
          <cell r="O572">
            <v>42352</v>
          </cell>
          <cell r="P572">
            <v>2.2094</v>
          </cell>
          <cell r="Q572">
            <v>2.5996000000000001</v>
          </cell>
          <cell r="R572">
            <v>2.7841</v>
          </cell>
          <cell r="S572">
            <v>2.9514999999999998</v>
          </cell>
          <cell r="T572">
            <v>3.1141999999999999</v>
          </cell>
          <cell r="U572">
            <v>3.2463000000000002</v>
          </cell>
          <cell r="V572">
            <v>3.4298999999999999</v>
          </cell>
        </row>
        <row r="573">
          <cell r="B573">
            <v>42351</v>
          </cell>
          <cell r="C573">
            <v>-8.2000000000000007E-3</v>
          </cell>
          <cell r="D573">
            <v>-7.3599999999999999E-2</v>
          </cell>
          <cell r="E573">
            <v>-8.1199999999999994E-2</v>
          </cell>
          <cell r="F573">
            <v>-6.5000000000000002E-2</v>
          </cell>
          <cell r="G573">
            <v>-5.16E-2</v>
          </cell>
          <cell r="H573">
            <v>-4.36E-2</v>
          </cell>
          <cell r="I573">
            <v>-6.1000000000000004E-3</v>
          </cell>
          <cell r="O573">
            <v>42351</v>
          </cell>
          <cell r="P573">
            <v>2.2988</v>
          </cell>
          <cell r="Q573">
            <v>2.6629</v>
          </cell>
          <cell r="R573">
            <v>2.8340999999999998</v>
          </cell>
          <cell r="S573">
            <v>2.9903</v>
          </cell>
          <cell r="T573">
            <v>3.1385999999999998</v>
          </cell>
          <cell r="U573">
            <v>3.2761999999999998</v>
          </cell>
          <cell r="V573">
            <v>3.4626999999999999</v>
          </cell>
        </row>
        <row r="574">
          <cell r="B574">
            <v>42350</v>
          </cell>
          <cell r="C574">
            <v>-8.2000000000000007E-3</v>
          </cell>
          <cell r="D574">
            <v>-7.3599999999999999E-2</v>
          </cell>
          <cell r="E574">
            <v>-8.1199999999999994E-2</v>
          </cell>
          <cell r="F574">
            <v>-6.5000000000000002E-2</v>
          </cell>
          <cell r="G574">
            <v>-5.16E-2</v>
          </cell>
          <cell r="H574">
            <v>-4.36E-2</v>
          </cell>
          <cell r="I574">
            <v>-6.1000000000000004E-3</v>
          </cell>
          <cell r="O574">
            <v>42350</v>
          </cell>
          <cell r="P574">
            <v>2.2988</v>
          </cell>
          <cell r="Q574">
            <v>2.6629</v>
          </cell>
          <cell r="R574">
            <v>2.8340999999999998</v>
          </cell>
          <cell r="S574">
            <v>2.9903</v>
          </cell>
          <cell r="T574">
            <v>3.1385999999999998</v>
          </cell>
          <cell r="U574">
            <v>3.2761999999999998</v>
          </cell>
          <cell r="V574">
            <v>3.4626999999999999</v>
          </cell>
        </row>
        <row r="575">
          <cell r="B575">
            <v>42349</v>
          </cell>
          <cell r="C575">
            <v>-8.2000000000000007E-3</v>
          </cell>
          <cell r="D575">
            <v>-7.3599999999999999E-2</v>
          </cell>
          <cell r="E575">
            <v>-8.1199999999999994E-2</v>
          </cell>
          <cell r="F575">
            <v>-6.5000000000000002E-2</v>
          </cell>
          <cell r="G575">
            <v>-5.16E-2</v>
          </cell>
          <cell r="H575">
            <v>-4.36E-2</v>
          </cell>
          <cell r="I575">
            <v>-6.1000000000000004E-3</v>
          </cell>
          <cell r="O575">
            <v>42349</v>
          </cell>
          <cell r="P575">
            <v>2.2988</v>
          </cell>
          <cell r="Q575">
            <v>2.6629</v>
          </cell>
          <cell r="R575">
            <v>2.8340999999999998</v>
          </cell>
          <cell r="S575">
            <v>2.9903</v>
          </cell>
          <cell r="T575">
            <v>3.1385999999999998</v>
          </cell>
          <cell r="U575">
            <v>3.2761999999999998</v>
          </cell>
          <cell r="V575">
            <v>3.4626999999999999</v>
          </cell>
        </row>
        <row r="576">
          <cell r="B576">
            <v>42348</v>
          </cell>
          <cell r="C576">
            <v>-7.4999999999999997E-3</v>
          </cell>
          <cell r="D576">
            <v>-7.3800000000000004E-2</v>
          </cell>
          <cell r="E576">
            <v>-8.1100000000000005E-2</v>
          </cell>
          <cell r="F576">
            <v>-6.4899999999999999E-2</v>
          </cell>
          <cell r="G576">
            <v>-5.1499999999999997E-2</v>
          </cell>
          <cell r="H576">
            <v>-4.3499999999999997E-2</v>
          </cell>
          <cell r="I576">
            <v>-6.0000000000000001E-3</v>
          </cell>
          <cell r="O576">
            <v>42348</v>
          </cell>
          <cell r="P576">
            <v>2.3180000000000001</v>
          </cell>
          <cell r="Q576">
            <v>2.6707999999999998</v>
          </cell>
          <cell r="R576">
            <v>2.8361000000000001</v>
          </cell>
          <cell r="S576">
            <v>2.9790000000000001</v>
          </cell>
          <cell r="T576">
            <v>3.1246999999999998</v>
          </cell>
          <cell r="U576">
            <v>3.2623000000000002</v>
          </cell>
          <cell r="V576">
            <v>3.4487999999999999</v>
          </cell>
        </row>
        <row r="577">
          <cell r="B577">
            <v>42347</v>
          </cell>
          <cell r="C577">
            <v>-9.5999999999999992E-3</v>
          </cell>
          <cell r="D577">
            <v>-7.5200000000000003E-2</v>
          </cell>
          <cell r="E577">
            <v>-8.1600000000000006E-2</v>
          </cell>
          <cell r="F577">
            <v>-6.8000000000000005E-2</v>
          </cell>
          <cell r="G577">
            <v>-5.5300000000000002E-2</v>
          </cell>
          <cell r="H577">
            <v>-4.7300000000000002E-2</v>
          </cell>
          <cell r="I577">
            <v>-9.7999999999999997E-3</v>
          </cell>
          <cell r="O577">
            <v>42347</v>
          </cell>
          <cell r="P577">
            <v>2.3376999999999999</v>
          </cell>
          <cell r="Q577">
            <v>2.6749999999999998</v>
          </cell>
          <cell r="R577">
            <v>2.8348</v>
          </cell>
          <cell r="S577">
            <v>2.9588999999999999</v>
          </cell>
          <cell r="T577">
            <v>3.0998000000000001</v>
          </cell>
          <cell r="U577">
            <v>3.2374999999999998</v>
          </cell>
          <cell r="V577">
            <v>3.4239999999999999</v>
          </cell>
        </row>
        <row r="578">
          <cell r="B578">
            <v>42346</v>
          </cell>
          <cell r="C578">
            <v>-1.52E-2</v>
          </cell>
          <cell r="D578">
            <v>-7.6300000000000007E-2</v>
          </cell>
          <cell r="E578">
            <v>-8.2000000000000003E-2</v>
          </cell>
          <cell r="F578">
            <v>-6.8500000000000005E-2</v>
          </cell>
          <cell r="G578">
            <v>-5.57E-2</v>
          </cell>
          <cell r="H578">
            <v>-4.7699999999999999E-2</v>
          </cell>
          <cell r="I578">
            <v>-1.0200000000000001E-2</v>
          </cell>
          <cell r="O578">
            <v>42346</v>
          </cell>
          <cell r="P578">
            <v>2.3332999999999999</v>
          </cell>
          <cell r="Q578">
            <v>2.6684999999999999</v>
          </cell>
          <cell r="R578">
            <v>2.8228</v>
          </cell>
          <cell r="S578">
            <v>2.9390000000000001</v>
          </cell>
          <cell r="T578">
            <v>3.0785</v>
          </cell>
          <cell r="U578">
            <v>3.2170999999999998</v>
          </cell>
          <cell r="V578">
            <v>3.4026000000000001</v>
          </cell>
        </row>
        <row r="579">
          <cell r="B579">
            <v>42345</v>
          </cell>
          <cell r="C579">
            <v>-1.52E-2</v>
          </cell>
          <cell r="D579">
            <v>-7.6200000000000004E-2</v>
          </cell>
          <cell r="E579">
            <v>-8.1500000000000003E-2</v>
          </cell>
          <cell r="F579">
            <v>-6.6900000000000001E-2</v>
          </cell>
          <cell r="G579">
            <v>-5.4100000000000002E-2</v>
          </cell>
          <cell r="H579">
            <v>-4.6100000000000002E-2</v>
          </cell>
          <cell r="I579">
            <v>-8.6999999999999994E-3</v>
          </cell>
          <cell r="O579">
            <v>42345</v>
          </cell>
          <cell r="P579">
            <v>2.3290999999999999</v>
          </cell>
          <cell r="Q579">
            <v>2.6640999999999999</v>
          </cell>
          <cell r="R579">
            <v>2.8210000000000002</v>
          </cell>
          <cell r="S579">
            <v>2.9329000000000001</v>
          </cell>
          <cell r="T579">
            <v>3.0672999999999999</v>
          </cell>
          <cell r="U579">
            <v>3.2</v>
          </cell>
          <cell r="V579">
            <v>3.3841000000000001</v>
          </cell>
        </row>
        <row r="580">
          <cell r="B580">
            <v>42344</v>
          </cell>
          <cell r="C580">
            <v>-1.4999999999999999E-2</v>
          </cell>
          <cell r="D580">
            <v>-7.6799999999999993E-2</v>
          </cell>
          <cell r="E580">
            <v>-8.2199999999999995E-2</v>
          </cell>
          <cell r="F580">
            <v>-6.8199999999999997E-2</v>
          </cell>
          <cell r="G580">
            <v>-5.5500000000000001E-2</v>
          </cell>
          <cell r="H580">
            <v>-4.7399999999999998E-2</v>
          </cell>
          <cell r="I580">
            <v>-9.9000000000000008E-3</v>
          </cell>
          <cell r="O580">
            <v>42344</v>
          </cell>
          <cell r="P580">
            <v>2.3978999999999999</v>
          </cell>
          <cell r="Q580">
            <v>2.6901999999999999</v>
          </cell>
          <cell r="R580">
            <v>2.8372999999999999</v>
          </cell>
          <cell r="S580">
            <v>2.9466999999999999</v>
          </cell>
          <cell r="T580">
            <v>3.0809000000000002</v>
          </cell>
          <cell r="U580">
            <v>3.2139000000000002</v>
          </cell>
          <cell r="V580">
            <v>3.3999000000000001</v>
          </cell>
        </row>
        <row r="581">
          <cell r="B581">
            <v>42343</v>
          </cell>
          <cell r="C581">
            <v>-1.4999999999999999E-2</v>
          </cell>
          <cell r="D581">
            <v>-7.6799999999999993E-2</v>
          </cell>
          <cell r="E581">
            <v>-8.2199999999999995E-2</v>
          </cell>
          <cell r="F581">
            <v>-6.8199999999999997E-2</v>
          </cell>
          <cell r="G581">
            <v>-5.5500000000000001E-2</v>
          </cell>
          <cell r="H581">
            <v>-4.7399999999999998E-2</v>
          </cell>
          <cell r="I581">
            <v>-9.9000000000000008E-3</v>
          </cell>
          <cell r="O581">
            <v>42343</v>
          </cell>
          <cell r="P581">
            <v>2.3978999999999999</v>
          </cell>
          <cell r="Q581">
            <v>2.6901999999999999</v>
          </cell>
          <cell r="R581">
            <v>2.8372999999999999</v>
          </cell>
          <cell r="S581">
            <v>2.9466999999999999</v>
          </cell>
          <cell r="T581">
            <v>3.0809000000000002</v>
          </cell>
          <cell r="U581">
            <v>3.2139000000000002</v>
          </cell>
          <cell r="V581">
            <v>3.3999000000000001</v>
          </cell>
        </row>
        <row r="582">
          <cell r="B582">
            <v>42342</v>
          </cell>
          <cell r="C582">
            <v>-1.4999999999999999E-2</v>
          </cell>
          <cell r="D582">
            <v>-7.6799999999999993E-2</v>
          </cell>
          <cell r="E582">
            <v>-8.2199999999999995E-2</v>
          </cell>
          <cell r="F582">
            <v>-6.8199999999999997E-2</v>
          </cell>
          <cell r="G582">
            <v>-5.5500000000000001E-2</v>
          </cell>
          <cell r="H582">
            <v>-4.7399999999999998E-2</v>
          </cell>
          <cell r="I582">
            <v>-9.9000000000000008E-3</v>
          </cell>
          <cell r="O582">
            <v>42342</v>
          </cell>
          <cell r="P582">
            <v>2.3978999999999999</v>
          </cell>
          <cell r="Q582">
            <v>2.6901999999999999</v>
          </cell>
          <cell r="R582">
            <v>2.8372999999999999</v>
          </cell>
          <cell r="S582">
            <v>2.9466999999999999</v>
          </cell>
          <cell r="T582">
            <v>3.0809000000000002</v>
          </cell>
          <cell r="U582">
            <v>3.2139000000000002</v>
          </cell>
          <cell r="V582">
            <v>3.3999000000000001</v>
          </cell>
        </row>
        <row r="583">
          <cell r="B583">
            <v>42341</v>
          </cell>
          <cell r="C583">
            <v>-1.6299999999999999E-2</v>
          </cell>
          <cell r="D583">
            <v>-7.7100000000000002E-2</v>
          </cell>
          <cell r="E583">
            <v>-8.3099999999999993E-2</v>
          </cell>
          <cell r="F583">
            <v>-7.4899999999999994E-2</v>
          </cell>
          <cell r="G583">
            <v>-6.2199999999999998E-2</v>
          </cell>
          <cell r="H583">
            <v>-5.4100000000000002E-2</v>
          </cell>
          <cell r="I583">
            <v>-1.66E-2</v>
          </cell>
          <cell r="O583">
            <v>42341</v>
          </cell>
          <cell r="P583">
            <v>2.3877999999999999</v>
          </cell>
          <cell r="Q583">
            <v>2.6850000000000001</v>
          </cell>
          <cell r="R583">
            <v>2.8315999999999999</v>
          </cell>
          <cell r="S583">
            <v>2.9329000000000001</v>
          </cell>
          <cell r="T583">
            <v>3.0687000000000002</v>
          </cell>
          <cell r="U583">
            <v>3.2042000000000002</v>
          </cell>
          <cell r="V583">
            <v>3.3940000000000001</v>
          </cell>
        </row>
        <row r="584">
          <cell r="B584">
            <v>42340</v>
          </cell>
          <cell r="C584">
            <v>8.0000000000000004E-4</v>
          </cell>
          <cell r="D584">
            <v>-6.4500000000000002E-2</v>
          </cell>
          <cell r="E584">
            <v>-6.4600000000000005E-2</v>
          </cell>
          <cell r="F584">
            <v>-5.6300000000000003E-2</v>
          </cell>
          <cell r="G584">
            <v>-4.53E-2</v>
          </cell>
          <cell r="H584">
            <v>-3.73E-2</v>
          </cell>
          <cell r="I584">
            <v>2.0000000000000001E-4</v>
          </cell>
          <cell r="O584">
            <v>42340</v>
          </cell>
          <cell r="P584">
            <v>2.4049</v>
          </cell>
          <cell r="Q584">
            <v>2.702</v>
          </cell>
          <cell r="R584">
            <v>2.8502000000000001</v>
          </cell>
          <cell r="S584">
            <v>2.9535</v>
          </cell>
          <cell r="T584">
            <v>3.0836000000000001</v>
          </cell>
          <cell r="U584">
            <v>3.218</v>
          </cell>
          <cell r="V584">
            <v>3.4077999999999999</v>
          </cell>
        </row>
        <row r="585">
          <cell r="B585">
            <v>42339</v>
          </cell>
          <cell r="C585">
            <v>1.29E-2</v>
          </cell>
          <cell r="D585">
            <v>-5.4800000000000001E-2</v>
          </cell>
          <cell r="E585">
            <v>-6.0499999999999998E-2</v>
          </cell>
          <cell r="F585">
            <v>-5.16E-2</v>
          </cell>
          <cell r="G585">
            <v>-4.0599999999999997E-2</v>
          </cell>
          <cell r="H585">
            <v>-3.2399999999999998E-2</v>
          </cell>
          <cell r="I585">
            <v>5.0000000000000001E-3</v>
          </cell>
          <cell r="O585">
            <v>42339</v>
          </cell>
          <cell r="P585">
            <v>2.4645000000000001</v>
          </cell>
          <cell r="Q585">
            <v>2.7290000000000001</v>
          </cell>
          <cell r="R585">
            <v>2.8412999999999999</v>
          </cell>
          <cell r="S585">
            <v>2.9357000000000002</v>
          </cell>
          <cell r="T585">
            <v>3.0596000000000001</v>
          </cell>
          <cell r="U585">
            <v>3.1924000000000001</v>
          </cell>
          <cell r="V585">
            <v>3.3845999999999998</v>
          </cell>
        </row>
        <row r="586">
          <cell r="B586">
            <v>42338</v>
          </cell>
          <cell r="C586">
            <v>1.2699999999999999E-2</v>
          </cell>
          <cell r="D586">
            <v>-5.3199999999999997E-2</v>
          </cell>
          <cell r="E586">
            <v>-5.9200000000000003E-2</v>
          </cell>
          <cell r="F586">
            <v>-5.0299999999999997E-2</v>
          </cell>
          <cell r="G586">
            <v>-3.9199999999999999E-2</v>
          </cell>
          <cell r="H586">
            <v>-3.1099999999999999E-2</v>
          </cell>
          <cell r="I586">
            <v>6.4000000000000003E-3</v>
          </cell>
          <cell r="O586">
            <v>42338</v>
          </cell>
          <cell r="P586">
            <v>2.4601000000000002</v>
          </cell>
          <cell r="Q586">
            <v>2.7321</v>
          </cell>
          <cell r="R586">
            <v>2.8372999999999999</v>
          </cell>
          <cell r="S586">
            <v>2.93</v>
          </cell>
          <cell r="T586">
            <v>3.0505</v>
          </cell>
          <cell r="U586">
            <v>3.1839</v>
          </cell>
          <cell r="V586">
            <v>3.3759999999999999</v>
          </cell>
        </row>
        <row r="587">
          <cell r="B587">
            <v>42337</v>
          </cell>
          <cell r="C587">
            <v>1.26E-2</v>
          </cell>
          <cell r="D587">
            <v>-5.3600000000000002E-2</v>
          </cell>
          <cell r="E587">
            <v>-5.8700000000000002E-2</v>
          </cell>
          <cell r="F587">
            <v>-4.9799999999999997E-2</v>
          </cell>
          <cell r="G587">
            <v>-3.8699999999999998E-2</v>
          </cell>
          <cell r="H587">
            <v>-3.0700000000000002E-2</v>
          </cell>
          <cell r="I587">
            <v>6.8999999999999999E-3</v>
          </cell>
          <cell r="O587">
            <v>42337</v>
          </cell>
          <cell r="P587">
            <v>2.4373999999999998</v>
          </cell>
          <cell r="Q587">
            <v>2.7277999999999998</v>
          </cell>
          <cell r="R587">
            <v>2.8296000000000001</v>
          </cell>
          <cell r="S587">
            <v>2.9055</v>
          </cell>
          <cell r="T587">
            <v>3.0306000000000002</v>
          </cell>
          <cell r="U587">
            <v>3.1726999999999999</v>
          </cell>
          <cell r="V587">
            <v>3.3656999999999999</v>
          </cell>
        </row>
        <row r="588">
          <cell r="B588">
            <v>42336</v>
          </cell>
          <cell r="C588">
            <v>1.26E-2</v>
          </cell>
          <cell r="D588">
            <v>-5.3600000000000002E-2</v>
          </cell>
          <cell r="E588">
            <v>-5.8700000000000002E-2</v>
          </cell>
          <cell r="F588">
            <v>-4.9799999999999997E-2</v>
          </cell>
          <cell r="G588">
            <v>-3.8699999999999998E-2</v>
          </cell>
          <cell r="H588">
            <v>-3.0700000000000002E-2</v>
          </cell>
          <cell r="I588">
            <v>6.8999999999999999E-3</v>
          </cell>
          <cell r="O588">
            <v>42336</v>
          </cell>
          <cell r="P588">
            <v>2.4373999999999998</v>
          </cell>
          <cell r="Q588">
            <v>2.7277999999999998</v>
          </cell>
          <cell r="R588">
            <v>2.8296000000000001</v>
          </cell>
          <cell r="S588">
            <v>2.9055</v>
          </cell>
          <cell r="T588">
            <v>3.0306000000000002</v>
          </cell>
          <cell r="U588">
            <v>3.1726999999999999</v>
          </cell>
          <cell r="V588">
            <v>3.3656999999999999</v>
          </cell>
        </row>
        <row r="589">
          <cell r="B589">
            <v>42335</v>
          </cell>
          <cell r="C589">
            <v>1.26E-2</v>
          </cell>
          <cell r="D589">
            <v>-5.3600000000000002E-2</v>
          </cell>
          <cell r="E589">
            <v>-5.8700000000000002E-2</v>
          </cell>
          <cell r="F589">
            <v>-4.9799999999999997E-2</v>
          </cell>
          <cell r="G589">
            <v>-3.8699999999999998E-2</v>
          </cell>
          <cell r="H589">
            <v>-3.0700000000000002E-2</v>
          </cell>
          <cell r="I589">
            <v>6.8999999999999999E-3</v>
          </cell>
          <cell r="O589">
            <v>42335</v>
          </cell>
          <cell r="P589">
            <v>2.4373999999999998</v>
          </cell>
          <cell r="Q589">
            <v>2.7277999999999998</v>
          </cell>
          <cell r="R589">
            <v>2.8296000000000001</v>
          </cell>
          <cell r="S589">
            <v>2.9055</v>
          </cell>
          <cell r="T589">
            <v>3.0306000000000002</v>
          </cell>
          <cell r="U589">
            <v>3.1726999999999999</v>
          </cell>
          <cell r="V589">
            <v>3.3656999999999999</v>
          </cell>
        </row>
        <row r="590">
          <cell r="B590">
            <v>42334</v>
          </cell>
          <cell r="C590">
            <v>1.35E-2</v>
          </cell>
          <cell r="D590">
            <v>-5.3900000000000003E-2</v>
          </cell>
          <cell r="E590">
            <v>-5.91E-2</v>
          </cell>
          <cell r="F590">
            <v>-5.0299999999999997E-2</v>
          </cell>
          <cell r="G590">
            <v>-3.9199999999999999E-2</v>
          </cell>
          <cell r="H590">
            <v>-3.1199999999999999E-2</v>
          </cell>
          <cell r="I590" t="str">
            <v>-</v>
          </cell>
          <cell r="O590">
            <v>42334</v>
          </cell>
          <cell r="P590">
            <v>2.4981</v>
          </cell>
          <cell r="Q590">
            <v>2.7507000000000001</v>
          </cell>
          <cell r="R590">
            <v>2.8460999999999999</v>
          </cell>
          <cell r="S590">
            <v>2.9228999999999998</v>
          </cell>
          <cell r="T590">
            <v>3.0480999999999998</v>
          </cell>
          <cell r="U590">
            <v>3.1901999999999999</v>
          </cell>
          <cell r="V590" t="str">
            <v>-</v>
          </cell>
        </row>
        <row r="591">
          <cell r="B591">
            <v>42333</v>
          </cell>
          <cell r="C591">
            <v>1.35E-2</v>
          </cell>
          <cell r="D591">
            <v>-5.3900000000000003E-2</v>
          </cell>
          <cell r="E591">
            <v>-5.91E-2</v>
          </cell>
          <cell r="F591">
            <v>-5.0299999999999997E-2</v>
          </cell>
          <cell r="G591">
            <v>-3.9199999999999999E-2</v>
          </cell>
          <cell r="H591">
            <v>-3.1199999999999999E-2</v>
          </cell>
          <cell r="I591" t="str">
            <v>-</v>
          </cell>
          <cell r="O591">
            <v>42333</v>
          </cell>
          <cell r="P591">
            <v>2.4981</v>
          </cell>
          <cell r="Q591">
            <v>2.7507000000000001</v>
          </cell>
          <cell r="R591">
            <v>2.8460999999999999</v>
          </cell>
          <cell r="S591">
            <v>2.9228999999999998</v>
          </cell>
          <cell r="T591">
            <v>3.0480999999999998</v>
          </cell>
          <cell r="U591">
            <v>3.1901999999999999</v>
          </cell>
          <cell r="V591" t="str">
            <v>-</v>
          </cell>
        </row>
        <row r="592">
          <cell r="B592">
            <v>42332</v>
          </cell>
          <cell r="C592">
            <v>4.36E-2</v>
          </cell>
          <cell r="D592">
            <v>-4.3999999999999997E-2</v>
          </cell>
          <cell r="E592">
            <v>-4.7E-2</v>
          </cell>
          <cell r="F592">
            <v>-3.8199999999999998E-2</v>
          </cell>
          <cell r="G592">
            <v>-2.7099999999999999E-2</v>
          </cell>
          <cell r="H592">
            <v>-1.9099999999999999E-2</v>
          </cell>
          <cell r="I592" t="str">
            <v>-</v>
          </cell>
          <cell r="O592">
            <v>42332</v>
          </cell>
          <cell r="P592">
            <v>2.5434000000000001</v>
          </cell>
          <cell r="Q592">
            <v>2.7650999999999999</v>
          </cell>
          <cell r="R592">
            <v>2.8506</v>
          </cell>
          <cell r="S592">
            <v>2.92</v>
          </cell>
          <cell r="T592">
            <v>3.0491000000000001</v>
          </cell>
          <cell r="U592">
            <v>3.1915</v>
          </cell>
          <cell r="V592" t="str">
            <v>-</v>
          </cell>
        </row>
        <row r="593">
          <cell r="B593">
            <v>42331</v>
          </cell>
          <cell r="C593">
            <v>4.0599999999999997E-2</v>
          </cell>
          <cell r="D593">
            <v>-4.3700000000000003E-2</v>
          </cell>
          <cell r="E593">
            <v>-4.6899999999999997E-2</v>
          </cell>
          <cell r="F593">
            <v>-3.7999999999999999E-2</v>
          </cell>
          <cell r="G593">
            <v>-2.69E-2</v>
          </cell>
          <cell r="H593">
            <v>-1.89E-2</v>
          </cell>
          <cell r="I593" t="str">
            <v>-</v>
          </cell>
          <cell r="O593">
            <v>42331</v>
          </cell>
          <cell r="P593">
            <v>2.5474999999999999</v>
          </cell>
          <cell r="Q593">
            <v>2.7606000000000002</v>
          </cell>
          <cell r="R593">
            <v>2.8334999999999999</v>
          </cell>
          <cell r="S593">
            <v>2.9129</v>
          </cell>
          <cell r="T593">
            <v>3.0432999999999999</v>
          </cell>
          <cell r="U593">
            <v>3.1857000000000002</v>
          </cell>
          <cell r="V593" t="str">
            <v>-</v>
          </cell>
        </row>
        <row r="594">
          <cell r="B594">
            <v>42330</v>
          </cell>
          <cell r="C594">
            <v>1.7100000000000001E-2</v>
          </cell>
          <cell r="D594">
            <v>-5.7500000000000002E-2</v>
          </cell>
          <cell r="E594">
            <v>-5.7500000000000002E-2</v>
          </cell>
          <cell r="F594">
            <v>-4.8599999999999997E-2</v>
          </cell>
          <cell r="G594">
            <v>-3.7600000000000001E-2</v>
          </cell>
          <cell r="H594">
            <v>-2.9600000000000001E-2</v>
          </cell>
          <cell r="I594" t="str">
            <v>-</v>
          </cell>
          <cell r="O594">
            <v>42330</v>
          </cell>
          <cell r="P594">
            <v>2.4716999999999998</v>
          </cell>
          <cell r="Q594">
            <v>2.7075</v>
          </cell>
          <cell r="R594">
            <v>2.7930000000000001</v>
          </cell>
          <cell r="S594">
            <v>2.8786999999999998</v>
          </cell>
          <cell r="T594">
            <v>3.0095999999999998</v>
          </cell>
          <cell r="U594">
            <v>3.1522000000000001</v>
          </cell>
          <cell r="V594" t="str">
            <v>-</v>
          </cell>
        </row>
        <row r="595">
          <cell r="B595">
            <v>42329</v>
          </cell>
          <cell r="C595">
            <v>1.7100000000000001E-2</v>
          </cell>
          <cell r="D595">
            <v>-5.7500000000000002E-2</v>
          </cell>
          <cell r="E595">
            <v>-5.7500000000000002E-2</v>
          </cell>
          <cell r="F595">
            <v>-4.8599999999999997E-2</v>
          </cell>
          <cell r="G595">
            <v>-3.7600000000000001E-2</v>
          </cell>
          <cell r="H595">
            <v>-2.9600000000000001E-2</v>
          </cell>
          <cell r="I595" t="str">
            <v>-</v>
          </cell>
          <cell r="O595">
            <v>42329</v>
          </cell>
          <cell r="P595">
            <v>2.4716999999999998</v>
          </cell>
          <cell r="Q595">
            <v>2.7075</v>
          </cell>
          <cell r="R595">
            <v>2.7930000000000001</v>
          </cell>
          <cell r="S595">
            <v>2.8786999999999998</v>
          </cell>
          <cell r="T595">
            <v>3.0095999999999998</v>
          </cell>
          <cell r="U595">
            <v>3.1522000000000001</v>
          </cell>
          <cell r="V595" t="str">
            <v>-</v>
          </cell>
        </row>
        <row r="596">
          <cell r="B596">
            <v>42328</v>
          </cell>
          <cell r="C596">
            <v>1.7100000000000001E-2</v>
          </cell>
          <cell r="D596">
            <v>-5.7500000000000002E-2</v>
          </cell>
          <cell r="E596">
            <v>-5.7500000000000002E-2</v>
          </cell>
          <cell r="F596">
            <v>-4.8599999999999997E-2</v>
          </cell>
          <cell r="G596">
            <v>-3.7600000000000001E-2</v>
          </cell>
          <cell r="H596">
            <v>-2.9600000000000001E-2</v>
          </cell>
          <cell r="I596" t="str">
            <v>-</v>
          </cell>
          <cell r="O596">
            <v>42328</v>
          </cell>
          <cell r="P596">
            <v>2.4716999999999998</v>
          </cell>
          <cell r="Q596">
            <v>2.7075</v>
          </cell>
          <cell r="R596">
            <v>2.7930000000000001</v>
          </cell>
          <cell r="S596">
            <v>2.8786999999999998</v>
          </cell>
          <cell r="T596">
            <v>3.0095999999999998</v>
          </cell>
          <cell r="U596">
            <v>3.1522000000000001</v>
          </cell>
          <cell r="V596" t="str">
            <v>-</v>
          </cell>
        </row>
        <row r="597">
          <cell r="B597">
            <v>42327</v>
          </cell>
          <cell r="C597">
            <v>1.9300000000000001E-2</v>
          </cell>
          <cell r="D597">
            <v>-5.8700000000000002E-2</v>
          </cell>
          <cell r="E597">
            <v>-5.8200000000000002E-2</v>
          </cell>
          <cell r="F597">
            <v>-4.9399999999999999E-2</v>
          </cell>
          <cell r="G597">
            <v>-3.8300000000000001E-2</v>
          </cell>
          <cell r="H597">
            <v>-3.0200000000000001E-2</v>
          </cell>
          <cell r="I597" t="str">
            <v>-</v>
          </cell>
          <cell r="O597">
            <v>42327</v>
          </cell>
          <cell r="P597">
            <v>2.5646</v>
          </cell>
          <cell r="Q597">
            <v>2.7614000000000001</v>
          </cell>
          <cell r="R597">
            <v>2.8365999999999998</v>
          </cell>
          <cell r="S597">
            <v>2.9140999999999999</v>
          </cell>
          <cell r="T597">
            <v>3.0415000000000001</v>
          </cell>
          <cell r="U597">
            <v>3.1825999999999999</v>
          </cell>
          <cell r="V597" t="str">
            <v>-</v>
          </cell>
        </row>
        <row r="598">
          <cell r="B598">
            <v>42326</v>
          </cell>
          <cell r="C598">
            <v>2.06E-2</v>
          </cell>
          <cell r="D598">
            <v>-5.9400000000000001E-2</v>
          </cell>
          <cell r="E598">
            <v>-5.91E-2</v>
          </cell>
          <cell r="F598">
            <v>-5.0200000000000002E-2</v>
          </cell>
          <cell r="G598">
            <v>-3.9100000000000003E-2</v>
          </cell>
          <cell r="H598">
            <v>-3.1099999999999999E-2</v>
          </cell>
          <cell r="I598" t="str">
            <v>-</v>
          </cell>
          <cell r="O598">
            <v>42326</v>
          </cell>
          <cell r="P598">
            <v>2.6269999999999998</v>
          </cell>
          <cell r="Q598">
            <v>2.8048999999999999</v>
          </cell>
          <cell r="R598">
            <v>2.879</v>
          </cell>
          <cell r="S598">
            <v>2.9516</v>
          </cell>
          <cell r="T598">
            <v>3.0830000000000002</v>
          </cell>
          <cell r="U598">
            <v>3.2256</v>
          </cell>
          <cell r="V598" t="str">
            <v>-</v>
          </cell>
        </row>
        <row r="599">
          <cell r="B599">
            <v>42325</v>
          </cell>
          <cell r="C599">
            <v>1.2E-2</v>
          </cell>
          <cell r="D599">
            <v>-7.6100000000000001E-2</v>
          </cell>
          <cell r="E599">
            <v>-7.8600000000000003E-2</v>
          </cell>
          <cell r="F599">
            <v>-6.9699999999999998E-2</v>
          </cell>
          <cell r="G599">
            <v>-5.8599999999999999E-2</v>
          </cell>
          <cell r="H599">
            <v>-5.0599999999999999E-2</v>
          </cell>
          <cell r="I599" t="str">
            <v>-</v>
          </cell>
          <cell r="O599">
            <v>42325</v>
          </cell>
          <cell r="P599">
            <v>2.6585999999999999</v>
          </cell>
          <cell r="Q599">
            <v>2.8342000000000001</v>
          </cell>
          <cell r="R599">
            <v>2.9054000000000002</v>
          </cell>
          <cell r="S599">
            <v>2.9830999999999999</v>
          </cell>
          <cell r="T599">
            <v>3.1196999999999999</v>
          </cell>
          <cell r="U599">
            <v>3.2705000000000002</v>
          </cell>
          <cell r="V599" t="str">
            <v>-</v>
          </cell>
        </row>
        <row r="600">
          <cell r="B600">
            <v>42324</v>
          </cell>
          <cell r="C600">
            <v>1.1900000000000001E-2</v>
          </cell>
          <cell r="D600">
            <v>-7.3599999999999999E-2</v>
          </cell>
          <cell r="E600">
            <v>-7.7700000000000005E-2</v>
          </cell>
          <cell r="F600">
            <v>-6.88E-2</v>
          </cell>
          <cell r="G600">
            <v>-5.7700000000000001E-2</v>
          </cell>
          <cell r="H600">
            <v>-4.9599999999999998E-2</v>
          </cell>
          <cell r="I600" t="str">
            <v>-</v>
          </cell>
          <cell r="O600">
            <v>42324</v>
          </cell>
          <cell r="P600">
            <v>2.6692999999999998</v>
          </cell>
          <cell r="Q600">
            <v>2.8462000000000001</v>
          </cell>
          <cell r="R600">
            <v>2.9167999999999998</v>
          </cell>
          <cell r="S600">
            <v>2.9912999999999998</v>
          </cell>
          <cell r="T600">
            <v>3.1225999999999998</v>
          </cell>
          <cell r="U600">
            <v>3.2707999999999999</v>
          </cell>
          <cell r="V600" t="str">
            <v>-</v>
          </cell>
        </row>
        <row r="601">
          <cell r="B601">
            <v>42323</v>
          </cell>
          <cell r="C601">
            <v>1.78E-2</v>
          </cell>
          <cell r="D601">
            <v>-5.2699999999999997E-2</v>
          </cell>
          <cell r="E601">
            <v>-5.4199999999999998E-2</v>
          </cell>
          <cell r="F601">
            <v>-4.53E-2</v>
          </cell>
          <cell r="G601">
            <v>-3.4200000000000001E-2</v>
          </cell>
          <cell r="H601">
            <v>-2.6200000000000001E-2</v>
          </cell>
          <cell r="I601" t="str">
            <v>-</v>
          </cell>
          <cell r="O601">
            <v>42323</v>
          </cell>
          <cell r="P601">
            <v>2.6576</v>
          </cell>
          <cell r="Q601">
            <v>2.8628999999999998</v>
          </cell>
          <cell r="R601">
            <v>2.931</v>
          </cell>
          <cell r="S601">
            <v>3.0047999999999999</v>
          </cell>
          <cell r="T601">
            <v>3.1360999999999999</v>
          </cell>
          <cell r="U601">
            <v>3.2841999999999998</v>
          </cell>
          <cell r="V601" t="str">
            <v>-</v>
          </cell>
        </row>
        <row r="602">
          <cell r="B602">
            <v>42322</v>
          </cell>
          <cell r="C602">
            <v>1.78E-2</v>
          </cell>
          <cell r="D602">
            <v>-5.2699999999999997E-2</v>
          </cell>
          <cell r="E602">
            <v>-5.4199999999999998E-2</v>
          </cell>
          <cell r="F602">
            <v>-4.53E-2</v>
          </cell>
          <cell r="G602">
            <v>-3.4200000000000001E-2</v>
          </cell>
          <cell r="H602">
            <v>-2.6200000000000001E-2</v>
          </cell>
          <cell r="I602" t="str">
            <v>-</v>
          </cell>
          <cell r="O602">
            <v>42322</v>
          </cell>
          <cell r="P602">
            <v>2.6576</v>
          </cell>
          <cell r="Q602">
            <v>2.8628999999999998</v>
          </cell>
          <cell r="R602">
            <v>2.931</v>
          </cell>
          <cell r="S602">
            <v>3.0047999999999999</v>
          </cell>
          <cell r="T602">
            <v>3.1360999999999999</v>
          </cell>
          <cell r="U602">
            <v>3.2841999999999998</v>
          </cell>
          <cell r="V602" t="str">
            <v>-</v>
          </cell>
        </row>
        <row r="603">
          <cell r="B603">
            <v>42321</v>
          </cell>
          <cell r="C603">
            <v>1.78E-2</v>
          </cell>
          <cell r="D603">
            <v>-5.2699999999999997E-2</v>
          </cell>
          <cell r="E603">
            <v>-5.4199999999999998E-2</v>
          </cell>
          <cell r="F603">
            <v>-4.53E-2</v>
          </cell>
          <cell r="G603">
            <v>-3.4200000000000001E-2</v>
          </cell>
          <cell r="H603">
            <v>-2.6200000000000001E-2</v>
          </cell>
          <cell r="I603" t="str">
            <v>-</v>
          </cell>
          <cell r="O603">
            <v>42321</v>
          </cell>
          <cell r="P603">
            <v>2.6576</v>
          </cell>
          <cell r="Q603">
            <v>2.8628999999999998</v>
          </cell>
          <cell r="R603">
            <v>2.931</v>
          </cell>
          <cell r="S603">
            <v>3.0047999999999999</v>
          </cell>
          <cell r="T603">
            <v>3.1360999999999999</v>
          </cell>
          <cell r="U603">
            <v>3.2841999999999998</v>
          </cell>
          <cell r="V603" t="str">
            <v>-</v>
          </cell>
        </row>
        <row r="604">
          <cell r="B604">
            <v>42320</v>
          </cell>
          <cell r="C604">
            <v>1.9699999999999999E-2</v>
          </cell>
          <cell r="D604">
            <v>-5.1200000000000002E-2</v>
          </cell>
          <cell r="E604">
            <v>-5.2999999999999999E-2</v>
          </cell>
          <cell r="F604">
            <v>-4.41E-2</v>
          </cell>
          <cell r="G604">
            <v>-3.3099999999999997E-2</v>
          </cell>
          <cell r="H604">
            <v>-2.5000000000000001E-2</v>
          </cell>
          <cell r="I604" t="str">
            <v>-</v>
          </cell>
          <cell r="O604">
            <v>42320</v>
          </cell>
          <cell r="P604">
            <v>2.6114999999999999</v>
          </cell>
          <cell r="Q604">
            <v>2.8426</v>
          </cell>
          <cell r="R604">
            <v>2.9121999999999999</v>
          </cell>
          <cell r="S604">
            <v>2.9860000000000002</v>
          </cell>
          <cell r="T604">
            <v>3.117</v>
          </cell>
          <cell r="U604">
            <v>3.2597</v>
          </cell>
          <cell r="V604" t="str">
            <v>-</v>
          </cell>
        </row>
        <row r="605">
          <cell r="B605">
            <v>42319</v>
          </cell>
          <cell r="C605">
            <v>1.9599999999999999E-2</v>
          </cell>
          <cell r="D605">
            <v>-5.1299999999999998E-2</v>
          </cell>
          <cell r="E605">
            <v>-5.3400000000000003E-2</v>
          </cell>
          <cell r="F605">
            <v>-4.4600000000000001E-2</v>
          </cell>
          <cell r="G605">
            <v>-3.3599999999999998E-2</v>
          </cell>
          <cell r="H605">
            <v>-2.5499999999999998E-2</v>
          </cell>
          <cell r="I605" t="str">
            <v>-</v>
          </cell>
          <cell r="O605">
            <v>42319</v>
          </cell>
          <cell r="P605">
            <v>2.6070000000000002</v>
          </cell>
          <cell r="Q605">
            <v>2.8344999999999998</v>
          </cell>
          <cell r="R605">
            <v>2.9137</v>
          </cell>
          <cell r="S605">
            <v>2.9952000000000001</v>
          </cell>
          <cell r="T605">
            <v>3.1299000000000001</v>
          </cell>
          <cell r="U605">
            <v>3.2742</v>
          </cell>
          <cell r="V605" t="str">
            <v>-</v>
          </cell>
        </row>
        <row r="606">
          <cell r="B606">
            <v>42318</v>
          </cell>
          <cell r="C606">
            <v>4.2200000000000001E-2</v>
          </cell>
          <cell r="D606">
            <v>-4.2000000000000003E-2</v>
          </cell>
          <cell r="E606">
            <v>-4.7E-2</v>
          </cell>
          <cell r="F606">
            <v>-3.6600000000000001E-2</v>
          </cell>
          <cell r="G606">
            <v>-2.5700000000000001E-2</v>
          </cell>
          <cell r="H606">
            <v>-1.7600000000000001E-2</v>
          </cell>
          <cell r="I606" t="str">
            <v>-</v>
          </cell>
          <cell r="O606">
            <v>42318</v>
          </cell>
          <cell r="P606">
            <v>2.6436000000000002</v>
          </cell>
          <cell r="Q606">
            <v>2.8439999999999999</v>
          </cell>
          <cell r="R606">
            <v>2.9245999999999999</v>
          </cell>
          <cell r="S606">
            <v>3.0158</v>
          </cell>
          <cell r="T606">
            <v>3.1467000000000001</v>
          </cell>
          <cell r="U606">
            <v>3.2930000000000001</v>
          </cell>
          <cell r="V606" t="str">
            <v>-</v>
          </cell>
        </row>
        <row r="607">
          <cell r="B607">
            <v>42317</v>
          </cell>
          <cell r="C607">
            <v>4.8300000000000003E-2</v>
          </cell>
          <cell r="D607">
            <v>-3.95E-2</v>
          </cell>
          <cell r="E607">
            <v>-4.5600000000000002E-2</v>
          </cell>
          <cell r="F607">
            <v>-3.5299999999999998E-2</v>
          </cell>
          <cell r="G607">
            <v>-2.4299999999999999E-2</v>
          </cell>
          <cell r="H607">
            <v>-1.6199999999999999E-2</v>
          </cell>
          <cell r="I607" t="str">
            <v>-</v>
          </cell>
          <cell r="O607">
            <v>42317</v>
          </cell>
          <cell r="P607">
            <v>2.6124999999999998</v>
          </cell>
          <cell r="Q607">
            <v>2.8180000000000001</v>
          </cell>
          <cell r="R607">
            <v>2.9121999999999999</v>
          </cell>
          <cell r="S607">
            <v>3.0129000000000001</v>
          </cell>
          <cell r="T607">
            <v>3.1488999999999998</v>
          </cell>
          <cell r="U607">
            <v>3.3001</v>
          </cell>
          <cell r="V607" t="str">
            <v>-</v>
          </cell>
        </row>
        <row r="608">
          <cell r="B608">
            <v>42316</v>
          </cell>
          <cell r="C608">
            <v>4.99E-2</v>
          </cell>
          <cell r="D608">
            <v>-3.9600000000000003E-2</v>
          </cell>
          <cell r="E608">
            <v>-4.65E-2</v>
          </cell>
          <cell r="F608">
            <v>-3.7199999999999997E-2</v>
          </cell>
          <cell r="G608">
            <v>-2.6200000000000001E-2</v>
          </cell>
          <cell r="H608">
            <v>-1.8200000000000001E-2</v>
          </cell>
          <cell r="I608" t="str">
            <v>-</v>
          </cell>
          <cell r="O608">
            <v>42316</v>
          </cell>
          <cell r="P608">
            <v>2.6709999999999998</v>
          </cell>
          <cell r="Q608">
            <v>2.843</v>
          </cell>
          <cell r="R608">
            <v>2.9262999999999999</v>
          </cell>
          <cell r="S608">
            <v>3.0232000000000001</v>
          </cell>
          <cell r="T608">
            <v>3.1564999999999999</v>
          </cell>
          <cell r="U608">
            <v>3.3048999999999999</v>
          </cell>
          <cell r="V608" t="str">
            <v>-</v>
          </cell>
        </row>
        <row r="609">
          <cell r="B609">
            <v>42315</v>
          </cell>
          <cell r="C609">
            <v>4.99E-2</v>
          </cell>
          <cell r="D609">
            <v>-3.9600000000000003E-2</v>
          </cell>
          <cell r="E609">
            <v>-4.65E-2</v>
          </cell>
          <cell r="F609">
            <v>-3.7199999999999997E-2</v>
          </cell>
          <cell r="G609">
            <v>-2.6200000000000001E-2</v>
          </cell>
          <cell r="H609">
            <v>-1.8200000000000001E-2</v>
          </cell>
          <cell r="I609" t="str">
            <v>-</v>
          </cell>
          <cell r="O609">
            <v>42315</v>
          </cell>
          <cell r="P609">
            <v>2.6709999999999998</v>
          </cell>
          <cell r="Q609">
            <v>2.843</v>
          </cell>
          <cell r="R609">
            <v>2.9262999999999999</v>
          </cell>
          <cell r="S609">
            <v>3.0232000000000001</v>
          </cell>
          <cell r="T609">
            <v>3.1564999999999999</v>
          </cell>
          <cell r="U609">
            <v>3.3048999999999999</v>
          </cell>
          <cell r="V609" t="str">
            <v>-</v>
          </cell>
        </row>
        <row r="610">
          <cell r="B610">
            <v>42314</v>
          </cell>
          <cell r="C610">
            <v>4.99E-2</v>
          </cell>
          <cell r="D610">
            <v>-3.9600000000000003E-2</v>
          </cell>
          <cell r="E610">
            <v>-4.65E-2</v>
          </cell>
          <cell r="F610">
            <v>-3.7199999999999997E-2</v>
          </cell>
          <cell r="G610">
            <v>-2.6200000000000001E-2</v>
          </cell>
          <cell r="H610">
            <v>-1.8200000000000001E-2</v>
          </cell>
          <cell r="I610" t="str">
            <v>-</v>
          </cell>
          <cell r="O610">
            <v>42314</v>
          </cell>
          <cell r="P610">
            <v>2.6709999999999998</v>
          </cell>
          <cell r="Q610">
            <v>2.843</v>
          </cell>
          <cell r="R610">
            <v>2.9262999999999999</v>
          </cell>
          <cell r="S610">
            <v>3.0232000000000001</v>
          </cell>
          <cell r="T610">
            <v>3.1564999999999999</v>
          </cell>
          <cell r="U610">
            <v>3.3048999999999999</v>
          </cell>
          <cell r="V610" t="str">
            <v>-</v>
          </cell>
        </row>
        <row r="611">
          <cell r="B611">
            <v>42313</v>
          </cell>
          <cell r="C611">
            <v>5.4699999999999999E-2</v>
          </cell>
          <cell r="D611">
            <v>-3.8300000000000001E-2</v>
          </cell>
          <cell r="E611">
            <v>-4.65E-2</v>
          </cell>
          <cell r="F611">
            <v>-3.8600000000000002E-2</v>
          </cell>
          <cell r="G611">
            <v>-2.5999999999999999E-2</v>
          </cell>
          <cell r="H611">
            <v>-1.67E-2</v>
          </cell>
          <cell r="I611" t="str">
            <v>-</v>
          </cell>
          <cell r="O611">
            <v>42313</v>
          </cell>
          <cell r="P611">
            <v>2.6743000000000001</v>
          </cell>
          <cell r="Q611">
            <v>2.8384</v>
          </cell>
          <cell r="R611">
            <v>2.9266000000000001</v>
          </cell>
          <cell r="S611">
            <v>3.0238</v>
          </cell>
          <cell r="T611">
            <v>3.1587000000000001</v>
          </cell>
          <cell r="U611">
            <v>3.3083999999999998</v>
          </cell>
          <cell r="V611" t="str">
            <v>-</v>
          </cell>
        </row>
        <row r="612">
          <cell r="B612">
            <v>42312</v>
          </cell>
          <cell r="C612">
            <v>5.9499999999999997E-2</v>
          </cell>
          <cell r="D612">
            <v>-3.6799999999999999E-2</v>
          </cell>
          <cell r="E612">
            <v>-4.5100000000000001E-2</v>
          </cell>
          <cell r="F612">
            <v>-3.6400000000000002E-2</v>
          </cell>
          <cell r="G612">
            <v>-2.3800000000000002E-2</v>
          </cell>
          <cell r="H612">
            <v>-1.4500000000000001E-2</v>
          </cell>
          <cell r="I612" t="str">
            <v>-</v>
          </cell>
          <cell r="O612">
            <v>42312</v>
          </cell>
          <cell r="P612">
            <v>2.6107999999999998</v>
          </cell>
          <cell r="Q612">
            <v>2.8161999999999998</v>
          </cell>
          <cell r="R612">
            <v>2.9146999999999998</v>
          </cell>
          <cell r="S612">
            <v>3.0133999999999999</v>
          </cell>
          <cell r="T612">
            <v>3.1488999999999998</v>
          </cell>
          <cell r="U612">
            <v>3.3056000000000001</v>
          </cell>
          <cell r="V612" t="str">
            <v>-</v>
          </cell>
        </row>
        <row r="613">
          <cell r="B613">
            <v>42311</v>
          </cell>
          <cell r="C613">
            <v>5.9400000000000001E-2</v>
          </cell>
          <cell r="D613">
            <v>-4.8399999999999999E-2</v>
          </cell>
          <cell r="E613">
            <v>-6.7599999999999993E-2</v>
          </cell>
          <cell r="F613">
            <v>-5.8900000000000001E-2</v>
          </cell>
          <cell r="G613">
            <v>-4.6300000000000001E-2</v>
          </cell>
          <cell r="H613">
            <v>-3.6999999999999998E-2</v>
          </cell>
          <cell r="I613" t="str">
            <v>-</v>
          </cell>
          <cell r="O613">
            <v>42311</v>
          </cell>
          <cell r="P613">
            <v>2.6244999999999998</v>
          </cell>
          <cell r="Q613">
            <v>2.8012000000000001</v>
          </cell>
          <cell r="R613">
            <v>2.8875000000000002</v>
          </cell>
          <cell r="S613">
            <v>2.9784000000000002</v>
          </cell>
          <cell r="T613">
            <v>3.1183999999999998</v>
          </cell>
          <cell r="U613">
            <v>3.2774000000000001</v>
          </cell>
          <cell r="V613" t="str">
            <v>-</v>
          </cell>
        </row>
        <row r="614">
          <cell r="B614">
            <v>42310</v>
          </cell>
          <cell r="C614">
            <v>5.8400000000000001E-2</v>
          </cell>
          <cell r="D614">
            <v>-4.82E-2</v>
          </cell>
          <cell r="E614">
            <v>-6.7000000000000004E-2</v>
          </cell>
          <cell r="F614">
            <v>-5.8299999999999998E-2</v>
          </cell>
          <cell r="G614">
            <v>-4.5699999999999998E-2</v>
          </cell>
          <cell r="H614">
            <v>-3.6400000000000002E-2</v>
          </cell>
          <cell r="I614" t="str">
            <v>-</v>
          </cell>
          <cell r="O614">
            <v>42310</v>
          </cell>
          <cell r="P614">
            <v>2.6097999999999999</v>
          </cell>
          <cell r="Q614">
            <v>2.7892000000000001</v>
          </cell>
          <cell r="R614">
            <v>2.8675000000000002</v>
          </cell>
          <cell r="S614">
            <v>2.9592000000000001</v>
          </cell>
          <cell r="T614">
            <v>3.1065</v>
          </cell>
          <cell r="U614">
            <v>3.266</v>
          </cell>
          <cell r="V614" t="str">
            <v>-</v>
          </cell>
        </row>
        <row r="615">
          <cell r="B615">
            <v>42309</v>
          </cell>
          <cell r="C615">
            <v>5.91E-2</v>
          </cell>
          <cell r="D615">
            <v>-4.8000000000000001E-2</v>
          </cell>
          <cell r="E615">
            <v>-6.7599999999999993E-2</v>
          </cell>
          <cell r="F615">
            <v>-5.8900000000000001E-2</v>
          </cell>
          <cell r="G615">
            <v>-4.6199999999999998E-2</v>
          </cell>
          <cell r="H615">
            <v>-3.6999999999999998E-2</v>
          </cell>
          <cell r="I615" t="str">
            <v>-</v>
          </cell>
          <cell r="O615">
            <v>42309</v>
          </cell>
          <cell r="P615">
            <v>2.6335999999999999</v>
          </cell>
          <cell r="Q615">
            <v>2.7961</v>
          </cell>
          <cell r="R615">
            <v>2.8816000000000002</v>
          </cell>
          <cell r="S615">
            <v>2.9769000000000001</v>
          </cell>
          <cell r="T615">
            <v>3.1265999999999998</v>
          </cell>
          <cell r="U615">
            <v>3.2881</v>
          </cell>
          <cell r="V615" t="str">
            <v>-</v>
          </cell>
        </row>
        <row r="616">
          <cell r="B616">
            <v>42308</v>
          </cell>
          <cell r="C616">
            <v>5.91E-2</v>
          </cell>
          <cell r="D616">
            <v>-4.8000000000000001E-2</v>
          </cell>
          <cell r="E616">
            <v>-6.7599999999999993E-2</v>
          </cell>
          <cell r="F616">
            <v>-5.8900000000000001E-2</v>
          </cell>
          <cell r="G616">
            <v>-4.6199999999999998E-2</v>
          </cell>
          <cell r="H616">
            <v>-3.6999999999999998E-2</v>
          </cell>
          <cell r="I616" t="str">
            <v>-</v>
          </cell>
          <cell r="O616">
            <v>42308</v>
          </cell>
          <cell r="P616">
            <v>2.6335999999999999</v>
          </cell>
          <cell r="Q616">
            <v>2.7961</v>
          </cell>
          <cell r="R616">
            <v>2.8816000000000002</v>
          </cell>
          <cell r="S616">
            <v>2.9769000000000001</v>
          </cell>
          <cell r="T616">
            <v>3.1265999999999998</v>
          </cell>
          <cell r="U616">
            <v>3.2881</v>
          </cell>
          <cell r="V616" t="str">
            <v>-</v>
          </cell>
        </row>
        <row r="617">
          <cell r="B617">
            <v>42307</v>
          </cell>
          <cell r="C617">
            <v>5.91E-2</v>
          </cell>
          <cell r="D617">
            <v>-4.8000000000000001E-2</v>
          </cell>
          <cell r="E617">
            <v>-6.7599999999999993E-2</v>
          </cell>
          <cell r="F617">
            <v>-5.8900000000000001E-2</v>
          </cell>
          <cell r="G617">
            <v>-4.6199999999999998E-2</v>
          </cell>
          <cell r="H617">
            <v>-3.6999999999999998E-2</v>
          </cell>
          <cell r="I617" t="str">
            <v>-</v>
          </cell>
          <cell r="O617">
            <v>42307</v>
          </cell>
          <cell r="P617">
            <v>2.6335999999999999</v>
          </cell>
          <cell r="Q617">
            <v>2.7961</v>
          </cell>
          <cell r="R617">
            <v>2.8816000000000002</v>
          </cell>
          <cell r="S617">
            <v>2.9769000000000001</v>
          </cell>
          <cell r="T617">
            <v>3.1265999999999998</v>
          </cell>
          <cell r="U617">
            <v>3.2881</v>
          </cell>
          <cell r="V617" t="str">
            <v>-</v>
          </cell>
        </row>
        <row r="618">
          <cell r="B618">
            <v>42306</v>
          </cell>
          <cell r="C618">
            <v>7.9000000000000001E-2</v>
          </cell>
          <cell r="D618">
            <v>-2.8000000000000001E-2</v>
          </cell>
          <cell r="E618">
            <v>-5.0500000000000003E-2</v>
          </cell>
          <cell r="F618">
            <v>-4.19E-2</v>
          </cell>
          <cell r="G618">
            <v>-2.92E-2</v>
          </cell>
          <cell r="H618">
            <v>-0.02</v>
          </cell>
          <cell r="I618" t="str">
            <v>-</v>
          </cell>
          <cell r="O618">
            <v>42306</v>
          </cell>
          <cell r="P618">
            <v>2.5977000000000001</v>
          </cell>
          <cell r="Q618">
            <v>2.7953999999999999</v>
          </cell>
          <cell r="R618">
            <v>2.8723000000000001</v>
          </cell>
          <cell r="S618">
            <v>2.9723000000000002</v>
          </cell>
          <cell r="T618">
            <v>3.1166</v>
          </cell>
          <cell r="U618">
            <v>3.2698</v>
          </cell>
          <cell r="V618" t="str">
            <v>-</v>
          </cell>
        </row>
        <row r="619">
          <cell r="B619">
            <v>42305</v>
          </cell>
          <cell r="C619">
            <v>8.3799999999999999E-2</v>
          </cell>
          <cell r="D619">
            <v>-2.8400000000000002E-2</v>
          </cell>
          <cell r="E619">
            <v>-5.4899999999999997E-2</v>
          </cell>
          <cell r="F619">
            <v>-4.3299999999999998E-2</v>
          </cell>
          <cell r="G619">
            <v>-3.0599999999999999E-2</v>
          </cell>
          <cell r="H619">
            <v>-2.1399999999999999E-2</v>
          </cell>
          <cell r="I619" t="str">
            <v>-</v>
          </cell>
          <cell r="O619">
            <v>42305</v>
          </cell>
          <cell r="P619">
            <v>2.6410999999999998</v>
          </cell>
          <cell r="Q619">
            <v>2.8294999999999999</v>
          </cell>
          <cell r="R619">
            <v>2.8904999999999998</v>
          </cell>
          <cell r="S619">
            <v>2.9872000000000001</v>
          </cell>
          <cell r="T619">
            <v>3.129</v>
          </cell>
          <cell r="U619">
            <v>3.2744</v>
          </cell>
          <cell r="V619" t="str">
            <v>-</v>
          </cell>
        </row>
        <row r="620">
          <cell r="B620">
            <v>42304</v>
          </cell>
          <cell r="C620">
            <v>7.1800000000000003E-2</v>
          </cell>
          <cell r="D620">
            <v>-4.1200000000000001E-2</v>
          </cell>
          <cell r="E620">
            <v>-6.5799999999999997E-2</v>
          </cell>
          <cell r="F620">
            <v>-5.7099999999999998E-2</v>
          </cell>
          <cell r="G620">
            <v>-4.4400000000000002E-2</v>
          </cell>
          <cell r="H620">
            <v>-3.5200000000000002E-2</v>
          </cell>
          <cell r="I620" t="str">
            <v>-</v>
          </cell>
          <cell r="O620">
            <v>42304</v>
          </cell>
          <cell r="P620">
            <v>2.6724999999999999</v>
          </cell>
          <cell r="Q620">
            <v>2.8384999999999998</v>
          </cell>
          <cell r="R620">
            <v>2.8936999999999999</v>
          </cell>
          <cell r="S620">
            <v>2.9775</v>
          </cell>
          <cell r="T620">
            <v>3.1153</v>
          </cell>
          <cell r="U620">
            <v>3.2608999999999999</v>
          </cell>
          <cell r="V620" t="str">
            <v>-</v>
          </cell>
        </row>
        <row r="621">
          <cell r="B621">
            <v>42303</v>
          </cell>
          <cell r="C621">
            <v>5.3499999999999999E-2</v>
          </cell>
          <cell r="D621">
            <v>-6.6000000000000003E-2</v>
          </cell>
          <cell r="E621">
            <v>-0.1032</v>
          </cell>
          <cell r="F621">
            <v>-9.4500000000000001E-2</v>
          </cell>
          <cell r="G621">
            <v>-8.1900000000000001E-2</v>
          </cell>
          <cell r="H621">
            <v>-7.2599999999999998E-2</v>
          </cell>
          <cell r="I621" t="str">
            <v>-</v>
          </cell>
          <cell r="O621">
            <v>42303</v>
          </cell>
          <cell r="P621">
            <v>2.6366999999999998</v>
          </cell>
          <cell r="Q621">
            <v>2.8083999999999998</v>
          </cell>
          <cell r="R621">
            <v>2.8580000000000001</v>
          </cell>
          <cell r="S621">
            <v>2.9441000000000002</v>
          </cell>
          <cell r="T621">
            <v>3.0865</v>
          </cell>
          <cell r="U621">
            <v>3.2402000000000002</v>
          </cell>
          <cell r="V621" t="str">
            <v>-</v>
          </cell>
        </row>
        <row r="622">
          <cell r="B622">
            <v>42302</v>
          </cell>
          <cell r="C622">
            <v>2.47E-2</v>
          </cell>
          <cell r="D622">
            <v>-8.4599999999999995E-2</v>
          </cell>
          <cell r="E622">
            <v>-0.1192</v>
          </cell>
          <cell r="F622">
            <v>-0.1106</v>
          </cell>
          <cell r="G622">
            <v>-9.7900000000000001E-2</v>
          </cell>
          <cell r="H622">
            <v>-8.8700000000000001E-2</v>
          </cell>
          <cell r="I622" t="str">
            <v>-</v>
          </cell>
          <cell r="O622">
            <v>42302</v>
          </cell>
          <cell r="P622">
            <v>2.6993999999999998</v>
          </cell>
          <cell r="Q622">
            <v>2.8570000000000002</v>
          </cell>
          <cell r="R622">
            <v>2.8967999999999998</v>
          </cell>
          <cell r="S622">
            <v>2.9752999999999998</v>
          </cell>
          <cell r="T622">
            <v>3.1073</v>
          </cell>
          <cell r="U622">
            <v>3.2578</v>
          </cell>
          <cell r="V622" t="str">
            <v>-</v>
          </cell>
        </row>
        <row r="623">
          <cell r="B623">
            <v>42301</v>
          </cell>
          <cell r="C623">
            <v>2.47E-2</v>
          </cell>
          <cell r="D623">
            <v>-8.4599999999999995E-2</v>
          </cell>
          <cell r="E623">
            <v>-0.1192</v>
          </cell>
          <cell r="F623">
            <v>-0.1106</v>
          </cell>
          <cell r="G623">
            <v>-9.7900000000000001E-2</v>
          </cell>
          <cell r="H623">
            <v>-8.8700000000000001E-2</v>
          </cell>
          <cell r="I623" t="str">
            <v>-</v>
          </cell>
          <cell r="O623">
            <v>42301</v>
          </cell>
          <cell r="P623">
            <v>2.6993999999999998</v>
          </cell>
          <cell r="Q623">
            <v>2.8570000000000002</v>
          </cell>
          <cell r="R623">
            <v>2.8967999999999998</v>
          </cell>
          <cell r="S623">
            <v>2.9752999999999998</v>
          </cell>
          <cell r="T623">
            <v>3.1073</v>
          </cell>
          <cell r="U623">
            <v>3.2578</v>
          </cell>
          <cell r="V623" t="str">
            <v>-</v>
          </cell>
        </row>
        <row r="624">
          <cell r="B624">
            <v>42300</v>
          </cell>
          <cell r="C624">
            <v>2.47E-2</v>
          </cell>
          <cell r="D624">
            <v>-8.4599999999999995E-2</v>
          </cell>
          <cell r="E624">
            <v>-0.1192</v>
          </cell>
          <cell r="F624">
            <v>-0.1106</v>
          </cell>
          <cell r="G624">
            <v>-9.7900000000000001E-2</v>
          </cell>
          <cell r="H624">
            <v>-8.8700000000000001E-2</v>
          </cell>
          <cell r="I624" t="str">
            <v>-</v>
          </cell>
          <cell r="O624">
            <v>42300</v>
          </cell>
          <cell r="P624">
            <v>2.6993999999999998</v>
          </cell>
          <cell r="Q624">
            <v>2.8570000000000002</v>
          </cell>
          <cell r="R624">
            <v>2.8967999999999998</v>
          </cell>
          <cell r="S624">
            <v>2.9752999999999998</v>
          </cell>
          <cell r="T624">
            <v>3.1073</v>
          </cell>
          <cell r="U624">
            <v>3.2578</v>
          </cell>
          <cell r="V624" t="str">
            <v>-</v>
          </cell>
        </row>
        <row r="625">
          <cell r="B625">
            <v>42299</v>
          </cell>
          <cell r="C625">
            <v>2.4E-2</v>
          </cell>
          <cell r="D625">
            <v>-8.6400000000000005E-2</v>
          </cell>
          <cell r="E625">
            <v>-0.12180000000000001</v>
          </cell>
          <cell r="F625">
            <v>-0.1138</v>
          </cell>
          <cell r="G625">
            <v>-0.10150000000000001</v>
          </cell>
          <cell r="H625">
            <v>-0.10100000000000001</v>
          </cell>
          <cell r="I625" t="str">
            <v>-</v>
          </cell>
          <cell r="O625">
            <v>42299</v>
          </cell>
          <cell r="P625">
            <v>2.766</v>
          </cell>
          <cell r="Q625">
            <v>2.9</v>
          </cell>
          <cell r="R625">
            <v>2.9329000000000001</v>
          </cell>
          <cell r="S625">
            <v>3.0108999999999999</v>
          </cell>
          <cell r="T625">
            <v>3.1406999999999998</v>
          </cell>
          <cell r="U625">
            <v>3.2833999999999999</v>
          </cell>
          <cell r="V625" t="str">
            <v>-</v>
          </cell>
        </row>
        <row r="626">
          <cell r="B626">
            <v>42298</v>
          </cell>
          <cell r="C626">
            <v>2.4E-2</v>
          </cell>
          <cell r="D626">
            <v>-8.6900000000000005E-2</v>
          </cell>
          <cell r="E626">
            <v>-0.12230000000000001</v>
          </cell>
          <cell r="F626">
            <v>-0.1143</v>
          </cell>
          <cell r="G626">
            <v>-0.10199999999999999</v>
          </cell>
          <cell r="H626">
            <v>-0.10150000000000001</v>
          </cell>
          <cell r="I626" t="str">
            <v>-</v>
          </cell>
          <cell r="O626">
            <v>42298</v>
          </cell>
          <cell r="P626">
            <v>2.7806000000000002</v>
          </cell>
          <cell r="Q626">
            <v>2.9123000000000001</v>
          </cell>
          <cell r="R626">
            <v>2.9428999999999998</v>
          </cell>
          <cell r="S626">
            <v>3.0209999999999999</v>
          </cell>
          <cell r="T626">
            <v>3.1478000000000002</v>
          </cell>
          <cell r="U626">
            <v>3.2890000000000001</v>
          </cell>
          <cell r="V626" t="str">
            <v>-</v>
          </cell>
        </row>
        <row r="627">
          <cell r="B627">
            <v>42297</v>
          </cell>
          <cell r="C627">
            <v>2.9499999999999998E-2</v>
          </cell>
          <cell r="D627">
            <v>-8.6199999999999999E-2</v>
          </cell>
          <cell r="E627">
            <v>-0.1225</v>
          </cell>
          <cell r="F627">
            <v>-0.1145</v>
          </cell>
          <cell r="G627">
            <v>-0.1022</v>
          </cell>
          <cell r="H627">
            <v>-0.1017</v>
          </cell>
          <cell r="I627" t="str">
            <v>-</v>
          </cell>
          <cell r="O627">
            <v>42297</v>
          </cell>
          <cell r="P627">
            <v>2.8267000000000002</v>
          </cell>
          <cell r="Q627">
            <v>2.9272</v>
          </cell>
          <cell r="R627">
            <v>2.9609000000000001</v>
          </cell>
          <cell r="S627">
            <v>3.0388000000000002</v>
          </cell>
          <cell r="T627">
            <v>3.1646000000000001</v>
          </cell>
          <cell r="U627">
            <v>3.3058000000000001</v>
          </cell>
          <cell r="V627" t="str">
            <v>-</v>
          </cell>
        </row>
        <row r="628">
          <cell r="B628">
            <v>42296</v>
          </cell>
          <cell r="C628">
            <v>2.4500000000000001E-2</v>
          </cell>
          <cell r="D628">
            <v>-8.6900000000000005E-2</v>
          </cell>
          <cell r="E628">
            <v>-0.12239999999999999</v>
          </cell>
          <cell r="F628">
            <v>-0.1144</v>
          </cell>
          <cell r="G628">
            <v>-0.1021</v>
          </cell>
          <cell r="H628">
            <v>-0.10150000000000001</v>
          </cell>
          <cell r="I628" t="str">
            <v>-</v>
          </cell>
          <cell r="O628">
            <v>42296</v>
          </cell>
          <cell r="P628">
            <v>2.8147000000000002</v>
          </cell>
          <cell r="Q628">
            <v>2.9194</v>
          </cell>
          <cell r="R628">
            <v>2.9485000000000001</v>
          </cell>
          <cell r="S628">
            <v>3.0181</v>
          </cell>
          <cell r="T628">
            <v>3.1484000000000001</v>
          </cell>
          <cell r="U628">
            <v>3.2932999999999999</v>
          </cell>
          <cell r="V628" t="str">
            <v>-</v>
          </cell>
        </row>
        <row r="629">
          <cell r="B629">
            <v>42295</v>
          </cell>
          <cell r="C629">
            <v>2.4400000000000002E-2</v>
          </cell>
          <cell r="D629">
            <v>-8.6599999999999996E-2</v>
          </cell>
          <cell r="E629">
            <v>-0.122</v>
          </cell>
          <cell r="F629">
            <v>-0.11550000000000001</v>
          </cell>
          <cell r="G629">
            <v>-0.1032</v>
          </cell>
          <cell r="H629">
            <v>-0.1027</v>
          </cell>
          <cell r="I629" t="str">
            <v>-</v>
          </cell>
          <cell r="O629">
            <v>42295</v>
          </cell>
          <cell r="P629">
            <v>2.8058000000000001</v>
          </cell>
          <cell r="Q629">
            <v>2.9081000000000001</v>
          </cell>
          <cell r="R629">
            <v>2.9409999999999998</v>
          </cell>
          <cell r="S629">
            <v>3.0108000000000001</v>
          </cell>
          <cell r="T629">
            <v>3.1429</v>
          </cell>
          <cell r="U629">
            <v>3.2890999999999999</v>
          </cell>
          <cell r="V629" t="str">
            <v>-</v>
          </cell>
        </row>
        <row r="630">
          <cell r="B630">
            <v>42294</v>
          </cell>
          <cell r="C630">
            <v>2.4400000000000002E-2</v>
          </cell>
          <cell r="D630">
            <v>-8.6599999999999996E-2</v>
          </cell>
          <cell r="E630">
            <v>-0.122</v>
          </cell>
          <cell r="F630">
            <v>-0.11550000000000001</v>
          </cell>
          <cell r="G630">
            <v>-0.1032</v>
          </cell>
          <cell r="H630">
            <v>-0.1027</v>
          </cell>
          <cell r="I630" t="str">
            <v>-</v>
          </cell>
          <cell r="O630">
            <v>42294</v>
          </cell>
          <cell r="P630">
            <v>2.8058000000000001</v>
          </cell>
          <cell r="Q630">
            <v>2.9081000000000001</v>
          </cell>
          <cell r="R630">
            <v>2.9409999999999998</v>
          </cell>
          <cell r="S630">
            <v>3.0108000000000001</v>
          </cell>
          <cell r="T630">
            <v>3.1429</v>
          </cell>
          <cell r="U630">
            <v>3.2890999999999999</v>
          </cell>
          <cell r="V630" t="str">
            <v>-</v>
          </cell>
        </row>
        <row r="631">
          <cell r="B631">
            <v>42293</v>
          </cell>
          <cell r="C631">
            <v>2.4400000000000002E-2</v>
          </cell>
          <cell r="D631">
            <v>-8.6599999999999996E-2</v>
          </cell>
          <cell r="E631">
            <v>-0.122</v>
          </cell>
          <cell r="F631">
            <v>-0.11550000000000001</v>
          </cell>
          <cell r="G631">
            <v>-0.1032</v>
          </cell>
          <cell r="H631">
            <v>-0.1027</v>
          </cell>
          <cell r="I631" t="str">
            <v>-</v>
          </cell>
          <cell r="O631">
            <v>42293</v>
          </cell>
          <cell r="P631">
            <v>2.8058000000000001</v>
          </cell>
          <cell r="Q631">
            <v>2.9081000000000001</v>
          </cell>
          <cell r="R631">
            <v>2.9409999999999998</v>
          </cell>
          <cell r="S631">
            <v>3.0108000000000001</v>
          </cell>
          <cell r="T631">
            <v>3.1429</v>
          </cell>
          <cell r="U631">
            <v>3.2890999999999999</v>
          </cell>
          <cell r="V631" t="str">
            <v>-</v>
          </cell>
        </row>
        <row r="632">
          <cell r="B632">
            <v>42292</v>
          </cell>
          <cell r="C632">
            <v>2.4400000000000002E-2</v>
          </cell>
          <cell r="D632">
            <v>-8.6599999999999996E-2</v>
          </cell>
          <cell r="E632">
            <v>-0.12230000000000001</v>
          </cell>
          <cell r="F632">
            <v>-0.1172</v>
          </cell>
          <cell r="G632">
            <v>-0.105</v>
          </cell>
          <cell r="H632">
            <v>-0.10440000000000001</v>
          </cell>
          <cell r="I632" t="str">
            <v>-</v>
          </cell>
          <cell r="O632">
            <v>42292</v>
          </cell>
          <cell r="P632">
            <v>2.8235000000000001</v>
          </cell>
          <cell r="Q632">
            <v>2.9087000000000001</v>
          </cell>
          <cell r="R632">
            <v>2.9438</v>
          </cell>
          <cell r="S632">
            <v>3.0124</v>
          </cell>
          <cell r="T632">
            <v>3.1379000000000001</v>
          </cell>
          <cell r="U632">
            <v>3.2805</v>
          </cell>
          <cell r="V632" t="str">
            <v>-</v>
          </cell>
        </row>
        <row r="633">
          <cell r="B633">
            <v>42291</v>
          </cell>
          <cell r="C633">
            <v>3.2899999999999999E-2</v>
          </cell>
          <cell r="D633">
            <v>-8.3900000000000002E-2</v>
          </cell>
          <cell r="E633">
            <v>-0.1207</v>
          </cell>
          <cell r="F633">
            <v>-0.1177</v>
          </cell>
          <cell r="G633">
            <v>-0.1055</v>
          </cell>
          <cell r="H633">
            <v>-0.10489999999999999</v>
          </cell>
          <cell r="I633" t="str">
            <v>-</v>
          </cell>
          <cell r="O633">
            <v>42291</v>
          </cell>
          <cell r="P633">
            <v>2.8778999999999999</v>
          </cell>
          <cell r="Q633">
            <v>2.9453</v>
          </cell>
          <cell r="R633">
            <v>2.9651000000000001</v>
          </cell>
          <cell r="S633">
            <v>3.0268999999999999</v>
          </cell>
          <cell r="T633">
            <v>3.1507999999999998</v>
          </cell>
          <cell r="U633">
            <v>3.2949000000000002</v>
          </cell>
          <cell r="V633" t="str">
            <v>-</v>
          </cell>
        </row>
        <row r="634">
          <cell r="B634">
            <v>42290</v>
          </cell>
          <cell r="C634">
            <v>2.3E-2</v>
          </cell>
          <cell r="D634">
            <v>-8.48E-2</v>
          </cell>
          <cell r="E634">
            <v>-0.1217</v>
          </cell>
          <cell r="F634">
            <v>-0.1187</v>
          </cell>
          <cell r="G634">
            <v>-0.1065</v>
          </cell>
          <cell r="H634">
            <v>-0.10589999999999999</v>
          </cell>
          <cell r="I634" t="str">
            <v>-</v>
          </cell>
          <cell r="O634">
            <v>42290</v>
          </cell>
          <cell r="P634">
            <v>2.8613</v>
          </cell>
          <cell r="Q634">
            <v>2.9331999999999998</v>
          </cell>
          <cell r="R634">
            <v>2.9605999999999999</v>
          </cell>
          <cell r="S634">
            <v>3.0238999999999998</v>
          </cell>
          <cell r="T634">
            <v>3.1480000000000001</v>
          </cell>
          <cell r="U634">
            <v>3.2938999999999998</v>
          </cell>
          <cell r="V634" t="str">
            <v>-</v>
          </cell>
        </row>
        <row r="635">
          <cell r="B635">
            <v>42289</v>
          </cell>
          <cell r="C635">
            <v>2.6200000000000001E-2</v>
          </cell>
          <cell r="D635">
            <v>-8.4400000000000003E-2</v>
          </cell>
          <cell r="E635">
            <v>-0.12130000000000001</v>
          </cell>
          <cell r="F635">
            <v>-0.1183</v>
          </cell>
          <cell r="G635">
            <v>-0.1061</v>
          </cell>
          <cell r="H635">
            <v>-0.1055</v>
          </cell>
          <cell r="I635" t="str">
            <v>-</v>
          </cell>
          <cell r="O635">
            <v>42289</v>
          </cell>
          <cell r="P635">
            <v>2.8835000000000002</v>
          </cell>
          <cell r="Q635">
            <v>2.9367000000000001</v>
          </cell>
          <cell r="R635">
            <v>2.9615</v>
          </cell>
          <cell r="S635">
            <v>3.0301</v>
          </cell>
          <cell r="T635">
            <v>3.1476999999999999</v>
          </cell>
          <cell r="U635">
            <v>3.2923</v>
          </cell>
          <cell r="V635" t="str">
            <v>-</v>
          </cell>
        </row>
        <row r="636">
          <cell r="B636">
            <v>42288</v>
          </cell>
          <cell r="C636">
            <v>4.0500000000000001E-2</v>
          </cell>
          <cell r="D636">
            <v>-6.5000000000000002E-2</v>
          </cell>
          <cell r="E636">
            <v>-0.1137</v>
          </cell>
          <cell r="F636">
            <v>-0.1114</v>
          </cell>
          <cell r="G636">
            <v>-9.8500000000000004E-2</v>
          </cell>
          <cell r="H636">
            <v>-9.7900000000000001E-2</v>
          </cell>
          <cell r="I636" t="str">
            <v>-</v>
          </cell>
          <cell r="O636">
            <v>42288</v>
          </cell>
          <cell r="P636">
            <v>2.8721999999999999</v>
          </cell>
          <cell r="Q636">
            <v>2.9394</v>
          </cell>
          <cell r="R636">
            <v>2.9546999999999999</v>
          </cell>
          <cell r="S636">
            <v>3.0257999999999998</v>
          </cell>
          <cell r="T636">
            <v>3.149</v>
          </cell>
          <cell r="U636">
            <v>3.2949000000000002</v>
          </cell>
          <cell r="V636" t="str">
            <v>-</v>
          </cell>
        </row>
        <row r="637">
          <cell r="B637">
            <v>42287</v>
          </cell>
          <cell r="C637">
            <v>4.0500000000000001E-2</v>
          </cell>
          <cell r="D637">
            <v>-6.5000000000000002E-2</v>
          </cell>
          <cell r="E637">
            <v>-0.1137</v>
          </cell>
          <cell r="F637">
            <v>-0.1114</v>
          </cell>
          <cell r="G637">
            <v>-9.8500000000000004E-2</v>
          </cell>
          <cell r="H637">
            <v>-9.7900000000000001E-2</v>
          </cell>
          <cell r="I637" t="str">
            <v>-</v>
          </cell>
          <cell r="O637">
            <v>42287</v>
          </cell>
          <cell r="P637">
            <v>2.8721999999999999</v>
          </cell>
          <cell r="Q637">
            <v>2.9394</v>
          </cell>
          <cell r="R637">
            <v>2.9546999999999999</v>
          </cell>
          <cell r="S637">
            <v>3.0257999999999998</v>
          </cell>
          <cell r="T637">
            <v>3.149</v>
          </cell>
          <cell r="U637">
            <v>3.2949000000000002</v>
          </cell>
          <cell r="V637" t="str">
            <v>-</v>
          </cell>
        </row>
        <row r="638">
          <cell r="B638">
            <v>42286</v>
          </cell>
          <cell r="C638">
            <v>4.0500000000000001E-2</v>
          </cell>
          <cell r="D638">
            <v>-6.5000000000000002E-2</v>
          </cell>
          <cell r="E638">
            <v>-0.1137</v>
          </cell>
          <cell r="F638">
            <v>-0.1114</v>
          </cell>
          <cell r="G638">
            <v>-9.8500000000000004E-2</v>
          </cell>
          <cell r="H638">
            <v>-9.7900000000000001E-2</v>
          </cell>
          <cell r="I638" t="str">
            <v>-</v>
          </cell>
          <cell r="O638">
            <v>42286</v>
          </cell>
          <cell r="P638">
            <v>2.8721999999999999</v>
          </cell>
          <cell r="Q638">
            <v>2.9394</v>
          </cell>
          <cell r="R638">
            <v>2.9546999999999999</v>
          </cell>
          <cell r="S638">
            <v>3.0257999999999998</v>
          </cell>
          <cell r="T638">
            <v>3.149</v>
          </cell>
          <cell r="U638">
            <v>3.2949000000000002</v>
          </cell>
          <cell r="V638" t="str">
            <v>-</v>
          </cell>
        </row>
        <row r="639">
          <cell r="B639">
            <v>42285</v>
          </cell>
          <cell r="C639">
            <v>3.4599999999999999E-2</v>
          </cell>
          <cell r="D639">
            <v>-6.6199999999999995E-2</v>
          </cell>
          <cell r="E639">
            <v>-0.11409999999999999</v>
          </cell>
          <cell r="F639">
            <v>-0.1118</v>
          </cell>
          <cell r="G639">
            <v>-0.1033</v>
          </cell>
          <cell r="H639">
            <v>-0.1027</v>
          </cell>
          <cell r="I639" t="str">
            <v>-</v>
          </cell>
          <cell r="O639">
            <v>42285</v>
          </cell>
          <cell r="P639">
            <v>2.8599000000000001</v>
          </cell>
          <cell r="Q639">
            <v>2.9432</v>
          </cell>
          <cell r="R639">
            <v>2.9512</v>
          </cell>
          <cell r="S639">
            <v>3.0198</v>
          </cell>
          <cell r="T639">
            <v>3.1442000000000001</v>
          </cell>
          <cell r="U639">
            <v>3.2900999999999998</v>
          </cell>
          <cell r="V639" t="str">
            <v>-</v>
          </cell>
        </row>
        <row r="640">
          <cell r="B640">
            <v>42284</v>
          </cell>
          <cell r="C640">
            <v>3.73E-2</v>
          </cell>
          <cell r="D640">
            <v>-6.5100000000000005E-2</v>
          </cell>
          <cell r="E640">
            <v>-0.1139</v>
          </cell>
          <cell r="F640">
            <v>-0.11169999999999999</v>
          </cell>
          <cell r="G640">
            <v>-0.10290000000000001</v>
          </cell>
          <cell r="H640">
            <v>-0.10249999999999999</v>
          </cell>
          <cell r="I640" t="str">
            <v>-</v>
          </cell>
          <cell r="O640">
            <v>42284</v>
          </cell>
          <cell r="P640">
            <v>2.8304999999999998</v>
          </cell>
          <cell r="Q640">
            <v>2.9236</v>
          </cell>
          <cell r="R640">
            <v>2.9477000000000002</v>
          </cell>
          <cell r="S640">
            <v>3.0198999999999998</v>
          </cell>
          <cell r="T640">
            <v>3.1484000000000001</v>
          </cell>
          <cell r="U640">
            <v>3.2953000000000001</v>
          </cell>
          <cell r="V640" t="str">
            <v>-</v>
          </cell>
        </row>
        <row r="641">
          <cell r="B641">
            <v>42283</v>
          </cell>
          <cell r="C641">
            <v>3.5900000000000001E-2</v>
          </cell>
          <cell r="D641">
            <v>-6.5000000000000002E-2</v>
          </cell>
          <cell r="E641">
            <v>-0.1138</v>
          </cell>
          <cell r="F641">
            <v>-0.11119999999999999</v>
          </cell>
          <cell r="G641">
            <v>-0.1031</v>
          </cell>
          <cell r="H641">
            <v>-0.1023</v>
          </cell>
          <cell r="I641" t="str">
            <v>-</v>
          </cell>
          <cell r="O641">
            <v>42283</v>
          </cell>
          <cell r="P641">
            <v>2.8298000000000001</v>
          </cell>
          <cell r="Q641">
            <v>2.9249999999999998</v>
          </cell>
          <cell r="R641">
            <v>2.9468000000000001</v>
          </cell>
          <cell r="S641">
            <v>3.0186000000000002</v>
          </cell>
          <cell r="T641">
            <v>3.1461999999999999</v>
          </cell>
          <cell r="U641">
            <v>3.2934999999999999</v>
          </cell>
          <cell r="V641" t="str">
            <v>-</v>
          </cell>
        </row>
        <row r="642">
          <cell r="B642">
            <v>42282</v>
          </cell>
          <cell r="C642">
            <v>3.73E-2</v>
          </cell>
          <cell r="D642">
            <v>-6.4500000000000002E-2</v>
          </cell>
          <cell r="E642">
            <v>-0.1132</v>
          </cell>
          <cell r="F642">
            <v>-0.1106</v>
          </cell>
          <cell r="G642">
            <v>-0.1022</v>
          </cell>
          <cell r="H642">
            <v>-0.10150000000000001</v>
          </cell>
          <cell r="I642" t="str">
            <v>-</v>
          </cell>
          <cell r="O642">
            <v>42282</v>
          </cell>
          <cell r="P642">
            <v>2.8227000000000002</v>
          </cell>
          <cell r="Q642">
            <v>2.9157999999999999</v>
          </cell>
          <cell r="R642">
            <v>2.9350999999999998</v>
          </cell>
          <cell r="S642">
            <v>2.9977</v>
          </cell>
          <cell r="T642">
            <v>3.1153</v>
          </cell>
          <cell r="U642">
            <v>3.2543000000000002</v>
          </cell>
          <cell r="V642" t="str">
            <v>-</v>
          </cell>
        </row>
        <row r="643">
          <cell r="B643">
            <v>42281</v>
          </cell>
          <cell r="C643">
            <v>3.1899999999999998E-2</v>
          </cell>
          <cell r="D643">
            <v>-6.4399999999999999E-2</v>
          </cell>
          <cell r="E643">
            <v>-0.1125</v>
          </cell>
          <cell r="F643">
            <v>-0.1103</v>
          </cell>
          <cell r="G643">
            <v>-0.1016</v>
          </cell>
          <cell r="H643">
            <v>-0.1012</v>
          </cell>
          <cell r="I643" t="str">
            <v>-</v>
          </cell>
          <cell r="O643">
            <v>42281</v>
          </cell>
          <cell r="P643">
            <v>2.8037000000000001</v>
          </cell>
          <cell r="Q643">
            <v>2.8963999999999999</v>
          </cell>
          <cell r="R643">
            <v>2.9188999999999998</v>
          </cell>
          <cell r="S643">
            <v>2.9839000000000002</v>
          </cell>
          <cell r="T643">
            <v>3.1031</v>
          </cell>
          <cell r="U643">
            <v>3.2496999999999998</v>
          </cell>
          <cell r="V643" t="str">
            <v>-</v>
          </cell>
        </row>
        <row r="644">
          <cell r="B644">
            <v>42280</v>
          </cell>
          <cell r="C644">
            <v>3.1899999999999998E-2</v>
          </cell>
          <cell r="D644">
            <v>-6.4399999999999999E-2</v>
          </cell>
          <cell r="E644">
            <v>-0.1125</v>
          </cell>
          <cell r="F644">
            <v>-0.1103</v>
          </cell>
          <cell r="G644">
            <v>-0.1016</v>
          </cell>
          <cell r="H644">
            <v>-0.1012</v>
          </cell>
          <cell r="I644" t="str">
            <v>-</v>
          </cell>
          <cell r="O644">
            <v>42280</v>
          </cell>
          <cell r="P644">
            <v>2.8037000000000001</v>
          </cell>
          <cell r="Q644">
            <v>2.8963999999999999</v>
          </cell>
          <cell r="R644">
            <v>2.9188999999999998</v>
          </cell>
          <cell r="S644">
            <v>2.9839000000000002</v>
          </cell>
          <cell r="T644">
            <v>3.1031</v>
          </cell>
          <cell r="U644">
            <v>3.2496999999999998</v>
          </cell>
          <cell r="V644" t="str">
            <v>-</v>
          </cell>
        </row>
        <row r="645">
          <cell r="B645">
            <v>42279</v>
          </cell>
          <cell r="C645">
            <v>3.1899999999999998E-2</v>
          </cell>
          <cell r="D645">
            <v>-6.4399999999999999E-2</v>
          </cell>
          <cell r="E645">
            <v>-0.1125</v>
          </cell>
          <cell r="F645">
            <v>-0.1103</v>
          </cell>
          <cell r="G645">
            <v>-0.1016</v>
          </cell>
          <cell r="H645">
            <v>-0.1012</v>
          </cell>
          <cell r="I645" t="str">
            <v>-</v>
          </cell>
          <cell r="O645">
            <v>42279</v>
          </cell>
          <cell r="P645">
            <v>2.8037000000000001</v>
          </cell>
          <cell r="Q645">
            <v>2.8963999999999999</v>
          </cell>
          <cell r="R645">
            <v>2.9188999999999998</v>
          </cell>
          <cell r="S645">
            <v>2.9839000000000002</v>
          </cell>
          <cell r="T645">
            <v>3.1031</v>
          </cell>
          <cell r="U645">
            <v>3.2496999999999998</v>
          </cell>
          <cell r="V645" t="str">
            <v>-</v>
          </cell>
        </row>
        <row r="646">
          <cell r="B646">
            <v>42278</v>
          </cell>
          <cell r="C646">
            <v>3.95E-2</v>
          </cell>
          <cell r="D646">
            <v>-6.2300000000000001E-2</v>
          </cell>
          <cell r="E646">
            <v>-0.1109</v>
          </cell>
          <cell r="F646">
            <v>-0.1084</v>
          </cell>
          <cell r="G646">
            <v>-0.1002</v>
          </cell>
          <cell r="H646">
            <v>-9.9500000000000005E-2</v>
          </cell>
          <cell r="I646" t="str">
            <v>-</v>
          </cell>
          <cell r="O646">
            <v>42278</v>
          </cell>
          <cell r="P646">
            <v>2.7873000000000001</v>
          </cell>
          <cell r="Q646">
            <v>2.8761000000000001</v>
          </cell>
          <cell r="R646">
            <v>2.8982999999999999</v>
          </cell>
          <cell r="S646">
            <v>2.9676</v>
          </cell>
          <cell r="T646">
            <v>3.0937000000000001</v>
          </cell>
          <cell r="U646">
            <v>3.2414000000000001</v>
          </cell>
          <cell r="V646" t="str">
            <v>-</v>
          </cell>
        </row>
        <row r="647">
          <cell r="B647">
            <v>42277</v>
          </cell>
          <cell r="C647">
            <v>3.6299999999999999E-2</v>
          </cell>
          <cell r="D647">
            <v>-6.5799999999999997E-2</v>
          </cell>
          <cell r="E647">
            <v>-0.1143</v>
          </cell>
          <cell r="F647">
            <v>-0.1111</v>
          </cell>
          <cell r="G647">
            <v>-0.10249999999999999</v>
          </cell>
          <cell r="H647">
            <v>-0.1013</v>
          </cell>
          <cell r="I647" t="str">
            <v>-</v>
          </cell>
          <cell r="O647">
            <v>42277</v>
          </cell>
          <cell r="P647">
            <v>2.8410000000000002</v>
          </cell>
          <cell r="Q647">
            <v>2.9220999999999999</v>
          </cell>
          <cell r="R647">
            <v>2.9342000000000001</v>
          </cell>
          <cell r="S647">
            <v>2.9969000000000001</v>
          </cell>
          <cell r="T647">
            <v>3.1107999999999998</v>
          </cell>
          <cell r="U647">
            <v>3.2538</v>
          </cell>
          <cell r="V647" t="str">
            <v>-</v>
          </cell>
        </row>
        <row r="648">
          <cell r="B648">
            <v>42276</v>
          </cell>
          <cell r="C648">
            <v>3.78E-2</v>
          </cell>
          <cell r="D648">
            <v>-6.6600000000000006E-2</v>
          </cell>
          <cell r="E648">
            <v>-0.11559999999999999</v>
          </cell>
          <cell r="F648">
            <v>-0.111</v>
          </cell>
          <cell r="G648">
            <v>-0.1023</v>
          </cell>
          <cell r="H648">
            <v>-0.1008</v>
          </cell>
          <cell r="I648" t="str">
            <v>-</v>
          </cell>
          <cell r="O648">
            <v>42276</v>
          </cell>
          <cell r="P648">
            <v>2.8839000000000001</v>
          </cell>
          <cell r="Q648">
            <v>2.9527999999999999</v>
          </cell>
          <cell r="R648">
            <v>2.9649000000000001</v>
          </cell>
          <cell r="S648">
            <v>3.0287999999999999</v>
          </cell>
          <cell r="T648">
            <v>3.1381999999999999</v>
          </cell>
          <cell r="U648">
            <v>3.2812999999999999</v>
          </cell>
          <cell r="V648" t="str">
            <v>-</v>
          </cell>
        </row>
        <row r="649">
          <cell r="B649">
            <v>42275</v>
          </cell>
          <cell r="C649">
            <v>3.61E-2</v>
          </cell>
          <cell r="D649">
            <v>-6.7199999999999996E-2</v>
          </cell>
          <cell r="E649">
            <v>-0.1169</v>
          </cell>
          <cell r="F649">
            <v>-0.11269999999999999</v>
          </cell>
          <cell r="G649">
            <v>-0.1037</v>
          </cell>
          <cell r="H649">
            <v>-0.1024</v>
          </cell>
          <cell r="I649" t="str">
            <v>-</v>
          </cell>
          <cell r="O649">
            <v>42275</v>
          </cell>
          <cell r="P649">
            <v>2.9356</v>
          </cell>
          <cell r="Q649">
            <v>2.9809999999999999</v>
          </cell>
          <cell r="R649">
            <v>2.9922</v>
          </cell>
          <cell r="S649">
            <v>3.0560999999999998</v>
          </cell>
          <cell r="T649">
            <v>3.1665999999999999</v>
          </cell>
          <cell r="U649">
            <v>3.3096999999999999</v>
          </cell>
          <cell r="V649" t="str">
            <v>-</v>
          </cell>
        </row>
        <row r="650">
          <cell r="B650">
            <v>42274</v>
          </cell>
          <cell r="C650">
            <v>3.7699999999999997E-2</v>
          </cell>
          <cell r="D650">
            <v>-6.2700000000000006E-2</v>
          </cell>
          <cell r="E650">
            <v>-0.1124</v>
          </cell>
          <cell r="F650">
            <v>-0.10780000000000001</v>
          </cell>
          <cell r="G650">
            <v>-9.9000000000000005E-2</v>
          </cell>
          <cell r="H650">
            <v>-9.7500000000000003E-2</v>
          </cell>
          <cell r="I650" t="str">
            <v>-</v>
          </cell>
          <cell r="O650">
            <v>42274</v>
          </cell>
          <cell r="P650">
            <v>2.9129999999999998</v>
          </cell>
          <cell r="Q650">
            <v>2.9891000000000001</v>
          </cell>
          <cell r="R650">
            <v>3.0002</v>
          </cell>
          <cell r="S650">
            <v>3.0640000000000001</v>
          </cell>
          <cell r="T650">
            <v>3.1743000000000001</v>
          </cell>
          <cell r="U650">
            <v>3.3176000000000001</v>
          </cell>
          <cell r="V650" t="str">
            <v>-</v>
          </cell>
        </row>
        <row r="651">
          <cell r="B651">
            <v>42273</v>
          </cell>
          <cell r="C651">
            <v>3.7699999999999997E-2</v>
          </cell>
          <cell r="D651">
            <v>-6.2700000000000006E-2</v>
          </cell>
          <cell r="E651">
            <v>-0.1124</v>
          </cell>
          <cell r="F651">
            <v>-0.10780000000000001</v>
          </cell>
          <cell r="G651">
            <v>-9.9000000000000005E-2</v>
          </cell>
          <cell r="H651">
            <v>-9.7500000000000003E-2</v>
          </cell>
          <cell r="I651" t="str">
            <v>-</v>
          </cell>
          <cell r="O651">
            <v>42273</v>
          </cell>
          <cell r="P651">
            <v>2.9129999999999998</v>
          </cell>
          <cell r="Q651">
            <v>2.9891000000000001</v>
          </cell>
          <cell r="R651">
            <v>3.0002</v>
          </cell>
          <cell r="S651">
            <v>3.0640000000000001</v>
          </cell>
          <cell r="T651">
            <v>3.1743000000000001</v>
          </cell>
          <cell r="U651">
            <v>3.3176000000000001</v>
          </cell>
          <cell r="V651" t="str">
            <v>-</v>
          </cell>
        </row>
        <row r="652">
          <cell r="B652">
            <v>42272</v>
          </cell>
          <cell r="C652">
            <v>3.7699999999999997E-2</v>
          </cell>
          <cell r="D652">
            <v>-6.2700000000000006E-2</v>
          </cell>
          <cell r="E652">
            <v>-0.1124</v>
          </cell>
          <cell r="F652">
            <v>-0.10780000000000001</v>
          </cell>
          <cell r="G652">
            <v>-9.9000000000000005E-2</v>
          </cell>
          <cell r="H652">
            <v>-9.7500000000000003E-2</v>
          </cell>
          <cell r="I652" t="str">
            <v>-</v>
          </cell>
          <cell r="O652">
            <v>42272</v>
          </cell>
          <cell r="P652">
            <v>2.9129999999999998</v>
          </cell>
          <cell r="Q652">
            <v>2.9891000000000001</v>
          </cell>
          <cell r="R652">
            <v>3.0002</v>
          </cell>
          <cell r="S652">
            <v>3.0640000000000001</v>
          </cell>
          <cell r="T652">
            <v>3.1743000000000001</v>
          </cell>
          <cell r="U652">
            <v>3.3176000000000001</v>
          </cell>
          <cell r="V652" t="str">
            <v>-</v>
          </cell>
        </row>
        <row r="653">
          <cell r="B653">
            <v>42271</v>
          </cell>
          <cell r="C653">
            <v>3.6499999999999998E-2</v>
          </cell>
          <cell r="D653">
            <v>-6.4000000000000001E-2</v>
          </cell>
          <cell r="E653">
            <v>-0.1137</v>
          </cell>
          <cell r="F653">
            <v>-0.1091</v>
          </cell>
          <cell r="G653">
            <v>-0.1004</v>
          </cell>
          <cell r="H653">
            <v>-9.8599999999999993E-2</v>
          </cell>
          <cell r="I653" t="str">
            <v>-</v>
          </cell>
          <cell r="O653">
            <v>42271</v>
          </cell>
          <cell r="P653">
            <v>2.9481000000000002</v>
          </cell>
          <cell r="Q653">
            <v>3.0244</v>
          </cell>
          <cell r="R653">
            <v>3.0379</v>
          </cell>
          <cell r="S653">
            <v>3.0992000000000002</v>
          </cell>
          <cell r="T653">
            <v>3.2079</v>
          </cell>
          <cell r="U653">
            <v>3.3515000000000001</v>
          </cell>
          <cell r="V653" t="str">
            <v>-</v>
          </cell>
        </row>
        <row r="654">
          <cell r="B654">
            <v>42270</v>
          </cell>
          <cell r="C654">
            <v>2.6499999999999999E-2</v>
          </cell>
          <cell r="D654">
            <v>-6.9500000000000006E-2</v>
          </cell>
          <cell r="E654">
            <v>-0.1192</v>
          </cell>
          <cell r="F654">
            <v>-0.1145</v>
          </cell>
          <cell r="G654">
            <v>-0.10580000000000001</v>
          </cell>
          <cell r="H654">
            <v>-0.1041</v>
          </cell>
          <cell r="I654" t="str">
            <v>-</v>
          </cell>
          <cell r="O654">
            <v>42270</v>
          </cell>
          <cell r="P654">
            <v>2.8955000000000002</v>
          </cell>
          <cell r="Q654">
            <v>2.9748000000000001</v>
          </cell>
          <cell r="R654">
            <v>2.9914999999999998</v>
          </cell>
          <cell r="S654">
            <v>3.0581</v>
          </cell>
          <cell r="T654">
            <v>3.1655000000000002</v>
          </cell>
          <cell r="U654">
            <v>3.3090000000000002</v>
          </cell>
          <cell r="V654" t="str">
            <v>-</v>
          </cell>
        </row>
        <row r="655">
          <cell r="B655">
            <v>42269</v>
          </cell>
          <cell r="C655">
            <v>4.2599999999999999E-2</v>
          </cell>
          <cell r="D655">
            <v>-4.6800000000000001E-2</v>
          </cell>
          <cell r="E655">
            <v>-9.9299999999999999E-2</v>
          </cell>
          <cell r="F655">
            <v>-9.4799999999999995E-2</v>
          </cell>
          <cell r="G655">
            <v>-8.5800000000000001E-2</v>
          </cell>
          <cell r="H655">
            <v>-8.4099999999999994E-2</v>
          </cell>
          <cell r="I655" t="str">
            <v>-</v>
          </cell>
          <cell r="O655">
            <v>42269</v>
          </cell>
          <cell r="P655">
            <v>2.9075000000000002</v>
          </cell>
          <cell r="Q655">
            <v>2.9952000000000001</v>
          </cell>
          <cell r="R655">
            <v>3.0085000000000002</v>
          </cell>
          <cell r="S655">
            <v>3.0708000000000002</v>
          </cell>
          <cell r="T655">
            <v>3.1745000000000001</v>
          </cell>
          <cell r="U655">
            <v>3.3178999999999998</v>
          </cell>
          <cell r="V655" t="str">
            <v>-</v>
          </cell>
        </row>
        <row r="656">
          <cell r="B656">
            <v>42268</v>
          </cell>
          <cell r="C656">
            <v>3.5900000000000001E-2</v>
          </cell>
          <cell r="D656">
            <v>-5.3999999999999999E-2</v>
          </cell>
          <cell r="E656">
            <v>-0.1065</v>
          </cell>
          <cell r="F656">
            <v>-0.1019</v>
          </cell>
          <cell r="G656">
            <v>-9.2999999999999999E-2</v>
          </cell>
          <cell r="H656">
            <v>-9.1300000000000006E-2</v>
          </cell>
          <cell r="I656" t="str">
            <v>-</v>
          </cell>
          <cell r="O656">
            <v>42268</v>
          </cell>
          <cell r="P656">
            <v>2.9011</v>
          </cell>
          <cell r="Q656">
            <v>2.9933000000000001</v>
          </cell>
          <cell r="R656">
            <v>3.0087999999999999</v>
          </cell>
          <cell r="S656">
            <v>3.0716999999999999</v>
          </cell>
          <cell r="T656">
            <v>3.1778</v>
          </cell>
          <cell r="U656">
            <v>3.3231999999999999</v>
          </cell>
          <cell r="V656" t="str">
            <v>-</v>
          </cell>
        </row>
        <row r="657">
          <cell r="B657">
            <v>42267</v>
          </cell>
          <cell r="C657">
            <v>0</v>
          </cell>
          <cell r="D657">
            <v>-0.1012</v>
          </cell>
          <cell r="E657">
            <v>-0.15590000000000001</v>
          </cell>
          <cell r="F657">
            <v>-0.15129999999999999</v>
          </cell>
          <cell r="G657">
            <v>-0.1424</v>
          </cell>
          <cell r="H657">
            <v>-0.14080000000000001</v>
          </cell>
          <cell r="I657" t="str">
            <v>-</v>
          </cell>
          <cell r="O657">
            <v>42267</v>
          </cell>
          <cell r="P657">
            <v>2.8881000000000001</v>
          </cell>
          <cell r="Q657">
            <v>2.9548999999999999</v>
          </cell>
          <cell r="R657">
            <v>2.9679000000000002</v>
          </cell>
          <cell r="S657">
            <v>3.0303</v>
          </cell>
          <cell r="T657">
            <v>3.1394000000000002</v>
          </cell>
          <cell r="U657">
            <v>3.2848999999999999</v>
          </cell>
          <cell r="V657" t="str">
            <v>-</v>
          </cell>
        </row>
        <row r="658">
          <cell r="B658">
            <v>42266</v>
          </cell>
          <cell r="C658">
            <v>0</v>
          </cell>
          <cell r="D658">
            <v>-0.1012</v>
          </cell>
          <cell r="E658">
            <v>-0.15590000000000001</v>
          </cell>
          <cell r="F658">
            <v>-0.15129999999999999</v>
          </cell>
          <cell r="G658">
            <v>-0.1424</v>
          </cell>
          <cell r="H658">
            <v>-0.14080000000000001</v>
          </cell>
          <cell r="I658" t="str">
            <v>-</v>
          </cell>
          <cell r="O658">
            <v>42266</v>
          </cell>
          <cell r="P658">
            <v>2.8881000000000001</v>
          </cell>
          <cell r="Q658">
            <v>2.9548999999999999</v>
          </cell>
          <cell r="R658">
            <v>2.9679000000000002</v>
          </cell>
          <cell r="S658">
            <v>3.0303</v>
          </cell>
          <cell r="T658">
            <v>3.1394000000000002</v>
          </cell>
          <cell r="U658">
            <v>3.2848999999999999</v>
          </cell>
          <cell r="V658" t="str">
            <v>-</v>
          </cell>
        </row>
        <row r="659">
          <cell r="B659">
            <v>42265</v>
          </cell>
          <cell r="C659">
            <v>0</v>
          </cell>
          <cell r="D659">
            <v>-0.1012</v>
          </cell>
          <cell r="E659">
            <v>-0.15590000000000001</v>
          </cell>
          <cell r="F659">
            <v>-0.15129999999999999</v>
          </cell>
          <cell r="G659">
            <v>-0.1424</v>
          </cell>
          <cell r="H659">
            <v>-0.14080000000000001</v>
          </cell>
          <cell r="I659" t="str">
            <v>-</v>
          </cell>
          <cell r="O659">
            <v>42265</v>
          </cell>
          <cell r="P659">
            <v>2.8881000000000001</v>
          </cell>
          <cell r="Q659">
            <v>2.9548999999999999</v>
          </cell>
          <cell r="R659">
            <v>2.9679000000000002</v>
          </cell>
          <cell r="S659">
            <v>3.0303</v>
          </cell>
          <cell r="T659">
            <v>3.1394000000000002</v>
          </cell>
          <cell r="U659">
            <v>3.2848999999999999</v>
          </cell>
          <cell r="V659" t="str">
            <v>-</v>
          </cell>
        </row>
        <row r="660">
          <cell r="B660">
            <v>42264</v>
          </cell>
          <cell r="C660">
            <v>1.12E-2</v>
          </cell>
          <cell r="D660">
            <v>-9.1399999999999995E-2</v>
          </cell>
          <cell r="E660">
            <v>-0.14419999999999999</v>
          </cell>
          <cell r="F660">
            <v>-0.1396</v>
          </cell>
          <cell r="G660">
            <v>-0.13100000000000001</v>
          </cell>
          <cell r="H660">
            <v>-0.12959999999999999</v>
          </cell>
          <cell r="I660" t="str">
            <v>-</v>
          </cell>
          <cell r="O660">
            <v>42264</v>
          </cell>
          <cell r="P660">
            <v>2.9426999999999999</v>
          </cell>
          <cell r="Q660">
            <v>2.9964</v>
          </cell>
          <cell r="R660">
            <v>3.0036</v>
          </cell>
          <cell r="S660">
            <v>3.0581</v>
          </cell>
          <cell r="T660">
            <v>3.1617999999999999</v>
          </cell>
          <cell r="U660">
            <v>3.3047</v>
          </cell>
          <cell r="V660" t="str">
            <v>-</v>
          </cell>
        </row>
        <row r="661">
          <cell r="B661">
            <v>42263</v>
          </cell>
          <cell r="C661">
            <v>1.04E-2</v>
          </cell>
          <cell r="D661">
            <v>-9.2499999999999999E-2</v>
          </cell>
          <cell r="E661">
            <v>-0.13639999999999999</v>
          </cell>
          <cell r="F661">
            <v>-0.13489999999999999</v>
          </cell>
          <cell r="G661">
            <v>-0.126</v>
          </cell>
          <cell r="H661">
            <v>-0.1244</v>
          </cell>
          <cell r="I661" t="str">
            <v>-</v>
          </cell>
          <cell r="O661">
            <v>42263</v>
          </cell>
          <cell r="P661">
            <v>2.9498000000000002</v>
          </cell>
          <cell r="Q661">
            <v>3.0143</v>
          </cell>
          <cell r="R661">
            <v>3.0352999999999999</v>
          </cell>
          <cell r="S661">
            <v>3.0897999999999999</v>
          </cell>
          <cell r="T661">
            <v>3.1938</v>
          </cell>
          <cell r="U661">
            <v>3.3391999999999999</v>
          </cell>
          <cell r="V661" t="str">
            <v>-</v>
          </cell>
        </row>
        <row r="662">
          <cell r="B662">
            <v>42262</v>
          </cell>
          <cell r="C662">
            <v>-8.9999999999999998E-4</v>
          </cell>
          <cell r="D662">
            <v>-9.6199999999999994E-2</v>
          </cell>
          <cell r="E662">
            <v>-0.14130000000000001</v>
          </cell>
          <cell r="F662">
            <v>-0.1399</v>
          </cell>
          <cell r="G662">
            <v>-0.13109999999999999</v>
          </cell>
          <cell r="H662">
            <v>-0.1298</v>
          </cell>
          <cell r="I662" t="str">
            <v>-</v>
          </cell>
          <cell r="O662">
            <v>42262</v>
          </cell>
          <cell r="P662">
            <v>2.988</v>
          </cell>
          <cell r="Q662">
            <v>3.0419</v>
          </cell>
          <cell r="R662">
            <v>3.0581</v>
          </cell>
          <cell r="S662">
            <v>3.1103999999999998</v>
          </cell>
          <cell r="T662">
            <v>3.2136999999999998</v>
          </cell>
          <cell r="U662">
            <v>3.355</v>
          </cell>
          <cell r="V662" t="str">
            <v>-</v>
          </cell>
        </row>
        <row r="663">
          <cell r="B663">
            <v>42261</v>
          </cell>
          <cell r="C663">
            <v>-8.0000000000000004E-4</v>
          </cell>
          <cell r="D663">
            <v>-9.6000000000000002E-2</v>
          </cell>
          <cell r="E663">
            <v>-0.1411</v>
          </cell>
          <cell r="F663">
            <v>-0.13950000000000001</v>
          </cell>
          <cell r="G663">
            <v>-0.1308</v>
          </cell>
          <cell r="H663">
            <v>-0.12920000000000001</v>
          </cell>
          <cell r="I663" t="str">
            <v>-</v>
          </cell>
          <cell r="O663">
            <v>42261</v>
          </cell>
          <cell r="P663">
            <v>2.9994999999999998</v>
          </cell>
          <cell r="Q663">
            <v>3.0392999999999999</v>
          </cell>
          <cell r="R663">
            <v>3.0537000000000001</v>
          </cell>
          <cell r="S663">
            <v>3.1086</v>
          </cell>
          <cell r="T663">
            <v>3.2168000000000001</v>
          </cell>
          <cell r="U663">
            <v>3.3616000000000001</v>
          </cell>
          <cell r="V663" t="str">
            <v>-</v>
          </cell>
        </row>
        <row r="664">
          <cell r="B664">
            <v>42260</v>
          </cell>
          <cell r="C664">
            <v>-8.0000000000000004E-4</v>
          </cell>
          <cell r="D664">
            <v>-9.5600000000000004E-2</v>
          </cell>
          <cell r="E664">
            <v>-0.14069999999999999</v>
          </cell>
          <cell r="F664">
            <v>-0.13930000000000001</v>
          </cell>
          <cell r="G664">
            <v>-0.1298</v>
          </cell>
          <cell r="H664">
            <v>-0.1285</v>
          </cell>
          <cell r="I664" t="str">
            <v>-</v>
          </cell>
          <cell r="O664">
            <v>42260</v>
          </cell>
          <cell r="P664">
            <v>2.9622999999999999</v>
          </cell>
          <cell r="Q664">
            <v>3.0211999999999999</v>
          </cell>
          <cell r="R664">
            <v>3.0390999999999999</v>
          </cell>
          <cell r="S664">
            <v>3.097</v>
          </cell>
          <cell r="T664">
            <v>3.2067999999999999</v>
          </cell>
          <cell r="U664">
            <v>3.3521000000000001</v>
          </cell>
          <cell r="V664" t="str">
            <v>-</v>
          </cell>
        </row>
        <row r="665">
          <cell r="B665">
            <v>42259</v>
          </cell>
          <cell r="C665">
            <v>-8.0000000000000004E-4</v>
          </cell>
          <cell r="D665">
            <v>-9.5600000000000004E-2</v>
          </cell>
          <cell r="E665">
            <v>-0.14069999999999999</v>
          </cell>
          <cell r="F665">
            <v>-0.13930000000000001</v>
          </cell>
          <cell r="G665">
            <v>-0.1298</v>
          </cell>
          <cell r="H665">
            <v>-0.1285</v>
          </cell>
          <cell r="I665" t="str">
            <v>-</v>
          </cell>
          <cell r="O665">
            <v>42259</v>
          </cell>
          <cell r="P665">
            <v>2.9622999999999999</v>
          </cell>
          <cell r="Q665">
            <v>3.0211999999999999</v>
          </cell>
          <cell r="R665">
            <v>3.0390999999999999</v>
          </cell>
          <cell r="S665">
            <v>3.097</v>
          </cell>
          <cell r="T665">
            <v>3.2067999999999999</v>
          </cell>
          <cell r="U665">
            <v>3.3521000000000001</v>
          </cell>
          <cell r="V665" t="str">
            <v>-</v>
          </cell>
        </row>
        <row r="666">
          <cell r="B666">
            <v>42258</v>
          </cell>
          <cell r="C666">
            <v>-8.0000000000000004E-4</v>
          </cell>
          <cell r="D666">
            <v>-9.5600000000000004E-2</v>
          </cell>
          <cell r="E666">
            <v>-0.14069999999999999</v>
          </cell>
          <cell r="F666">
            <v>-0.13930000000000001</v>
          </cell>
          <cell r="G666">
            <v>-0.1298</v>
          </cell>
          <cell r="H666">
            <v>-0.1285</v>
          </cell>
          <cell r="I666" t="str">
            <v>-</v>
          </cell>
          <cell r="O666">
            <v>42258</v>
          </cell>
          <cell r="P666">
            <v>2.9622999999999999</v>
          </cell>
          <cell r="Q666">
            <v>3.0211999999999999</v>
          </cell>
          <cell r="R666">
            <v>3.0390999999999999</v>
          </cell>
          <cell r="S666">
            <v>3.097</v>
          </cell>
          <cell r="T666">
            <v>3.2067999999999999</v>
          </cell>
          <cell r="U666">
            <v>3.3521000000000001</v>
          </cell>
          <cell r="V666" t="str">
            <v>-</v>
          </cell>
        </row>
        <row r="667">
          <cell r="B667">
            <v>42257</v>
          </cell>
          <cell r="C667">
            <v>-8.0000000000000004E-4</v>
          </cell>
          <cell r="D667">
            <v>-9.6699999999999994E-2</v>
          </cell>
          <cell r="E667">
            <v>-0.1419</v>
          </cell>
          <cell r="F667">
            <v>-0.1404</v>
          </cell>
          <cell r="G667">
            <v>-0.13100000000000001</v>
          </cell>
          <cell r="H667">
            <v>-0.12970000000000001</v>
          </cell>
          <cell r="I667" t="str">
            <v>-</v>
          </cell>
          <cell r="O667">
            <v>42257</v>
          </cell>
          <cell r="P667">
            <v>2.9693000000000001</v>
          </cell>
          <cell r="Q667">
            <v>3.0463</v>
          </cell>
          <cell r="R667">
            <v>3.0632000000000001</v>
          </cell>
          <cell r="S667">
            <v>3.1242999999999999</v>
          </cell>
          <cell r="T667">
            <v>3.2418</v>
          </cell>
          <cell r="U667">
            <v>3.3904000000000001</v>
          </cell>
          <cell r="V667" t="str">
            <v>-</v>
          </cell>
        </row>
        <row r="668">
          <cell r="B668">
            <v>42256</v>
          </cell>
          <cell r="C668">
            <v>-4.4999999999999997E-3</v>
          </cell>
          <cell r="D668">
            <v>-0.1027</v>
          </cell>
          <cell r="E668">
            <v>-0.14779999999999999</v>
          </cell>
          <cell r="F668">
            <v>-0.14599999999999999</v>
          </cell>
          <cell r="G668">
            <v>-0.13719999999999999</v>
          </cell>
          <cell r="H668">
            <v>-0.1358</v>
          </cell>
          <cell r="I668" t="str">
            <v>-</v>
          </cell>
          <cell r="O668">
            <v>42256</v>
          </cell>
          <cell r="P668">
            <v>2.9550999999999998</v>
          </cell>
          <cell r="Q668">
            <v>3.0371999999999999</v>
          </cell>
          <cell r="R668">
            <v>3.0558000000000001</v>
          </cell>
          <cell r="S668">
            <v>3.1156000000000001</v>
          </cell>
          <cell r="T668">
            <v>3.2334999999999998</v>
          </cell>
          <cell r="U668">
            <v>3.3849999999999998</v>
          </cell>
          <cell r="V668" t="str">
            <v>-</v>
          </cell>
        </row>
        <row r="669">
          <cell r="B669">
            <v>42255</v>
          </cell>
          <cell r="C669">
            <v>2.2700000000000001E-2</v>
          </cell>
          <cell r="D669">
            <v>-7.7899999999999997E-2</v>
          </cell>
          <cell r="E669">
            <v>-0.12520000000000001</v>
          </cell>
          <cell r="F669">
            <v>-0.1237</v>
          </cell>
          <cell r="G669">
            <v>-0.1148</v>
          </cell>
          <cell r="H669">
            <v>-0.113</v>
          </cell>
          <cell r="I669" t="str">
            <v>-</v>
          </cell>
          <cell r="O669">
            <v>42255</v>
          </cell>
          <cell r="P669">
            <v>3.0112000000000001</v>
          </cell>
          <cell r="Q669">
            <v>3.0602</v>
          </cell>
          <cell r="R669">
            <v>3.0651999999999999</v>
          </cell>
          <cell r="S669">
            <v>3.1229</v>
          </cell>
          <cell r="T669">
            <v>3.2408999999999999</v>
          </cell>
          <cell r="U669">
            <v>3.3921000000000001</v>
          </cell>
          <cell r="V669" t="str">
            <v>-</v>
          </cell>
        </row>
        <row r="670">
          <cell r="B670">
            <v>42254</v>
          </cell>
          <cell r="C670">
            <v>2.24E-2</v>
          </cell>
          <cell r="D670">
            <v>-7.7499999999999999E-2</v>
          </cell>
          <cell r="E670">
            <v>-0.1234</v>
          </cell>
          <cell r="F670">
            <v>-0.12429999999999999</v>
          </cell>
          <cell r="G670">
            <v>-0.1152</v>
          </cell>
          <cell r="H670">
            <v>-0.1134</v>
          </cell>
          <cell r="I670" t="str">
            <v>-</v>
          </cell>
          <cell r="O670">
            <v>42254</v>
          </cell>
          <cell r="P670">
            <v>2.9782000000000002</v>
          </cell>
          <cell r="Q670">
            <v>3.0405000000000002</v>
          </cell>
          <cell r="R670">
            <v>3.0560999999999998</v>
          </cell>
          <cell r="S670">
            <v>3.1154999999999999</v>
          </cell>
          <cell r="T670">
            <v>3.2345000000000002</v>
          </cell>
          <cell r="U670">
            <v>3.3843999999999999</v>
          </cell>
          <cell r="V670" t="str">
            <v>-</v>
          </cell>
        </row>
        <row r="671">
          <cell r="B671">
            <v>42253</v>
          </cell>
          <cell r="C671">
            <v>2.24E-2</v>
          </cell>
          <cell r="D671">
            <v>-7.7499999999999999E-2</v>
          </cell>
          <cell r="E671">
            <v>-0.1234</v>
          </cell>
          <cell r="F671">
            <v>-0.12429999999999999</v>
          </cell>
          <cell r="G671">
            <v>-0.1152</v>
          </cell>
          <cell r="H671">
            <v>-0.1134</v>
          </cell>
          <cell r="I671" t="str">
            <v>-</v>
          </cell>
          <cell r="O671">
            <v>42253</v>
          </cell>
          <cell r="P671">
            <v>2.9782000000000002</v>
          </cell>
          <cell r="Q671">
            <v>3.0405000000000002</v>
          </cell>
          <cell r="R671">
            <v>3.0560999999999998</v>
          </cell>
          <cell r="S671">
            <v>3.1154999999999999</v>
          </cell>
          <cell r="T671">
            <v>3.2345000000000002</v>
          </cell>
          <cell r="U671">
            <v>3.3843999999999999</v>
          </cell>
          <cell r="V671" t="str">
            <v>-</v>
          </cell>
        </row>
        <row r="672">
          <cell r="B672">
            <v>42252</v>
          </cell>
          <cell r="C672">
            <v>2.24E-2</v>
          </cell>
          <cell r="D672">
            <v>-7.7499999999999999E-2</v>
          </cell>
          <cell r="E672">
            <v>-0.1234</v>
          </cell>
          <cell r="F672">
            <v>-0.12429999999999999</v>
          </cell>
          <cell r="G672">
            <v>-0.1152</v>
          </cell>
          <cell r="H672">
            <v>-0.1134</v>
          </cell>
          <cell r="I672" t="str">
            <v>-</v>
          </cell>
          <cell r="O672">
            <v>42252</v>
          </cell>
          <cell r="P672">
            <v>2.9782000000000002</v>
          </cell>
          <cell r="Q672">
            <v>3.0405000000000002</v>
          </cell>
          <cell r="R672">
            <v>3.0560999999999998</v>
          </cell>
          <cell r="S672">
            <v>3.1154999999999999</v>
          </cell>
          <cell r="T672">
            <v>3.2345000000000002</v>
          </cell>
          <cell r="U672">
            <v>3.3843999999999999</v>
          </cell>
          <cell r="V672" t="str">
            <v>-</v>
          </cell>
        </row>
        <row r="673">
          <cell r="B673">
            <v>42251</v>
          </cell>
          <cell r="C673">
            <v>2.24E-2</v>
          </cell>
          <cell r="D673">
            <v>-7.7499999999999999E-2</v>
          </cell>
          <cell r="E673">
            <v>-0.1234</v>
          </cell>
          <cell r="F673">
            <v>-0.12429999999999999</v>
          </cell>
          <cell r="G673">
            <v>-0.1152</v>
          </cell>
          <cell r="H673">
            <v>-0.1134</v>
          </cell>
          <cell r="I673" t="str">
            <v>-</v>
          </cell>
          <cell r="O673">
            <v>42251</v>
          </cell>
          <cell r="P673">
            <v>2.9782000000000002</v>
          </cell>
          <cell r="Q673">
            <v>3.0405000000000002</v>
          </cell>
          <cell r="R673">
            <v>3.0560999999999998</v>
          </cell>
          <cell r="S673">
            <v>3.1154999999999999</v>
          </cell>
          <cell r="T673">
            <v>3.2345000000000002</v>
          </cell>
          <cell r="U673">
            <v>3.3843999999999999</v>
          </cell>
          <cell r="V673" t="str">
            <v>-</v>
          </cell>
        </row>
        <row r="674">
          <cell r="B674">
            <v>42250</v>
          </cell>
          <cell r="C674">
            <v>2.12E-2</v>
          </cell>
          <cell r="D674">
            <v>-7.9799999999999996E-2</v>
          </cell>
          <cell r="E674">
            <v>-0.1285</v>
          </cell>
          <cell r="F674">
            <v>-0.1295</v>
          </cell>
          <cell r="G674">
            <v>-0.1205</v>
          </cell>
          <cell r="H674">
            <v>-0.11899999999999999</v>
          </cell>
          <cell r="I674" t="str">
            <v>-</v>
          </cell>
          <cell r="O674">
            <v>42250</v>
          </cell>
          <cell r="P674">
            <v>2.9912999999999998</v>
          </cell>
          <cell r="Q674">
            <v>3.0352000000000001</v>
          </cell>
          <cell r="R674">
            <v>3.0560999999999998</v>
          </cell>
          <cell r="S674">
            <v>3.1173000000000002</v>
          </cell>
          <cell r="T674">
            <v>3.2391000000000001</v>
          </cell>
          <cell r="U674">
            <v>3.3887999999999998</v>
          </cell>
          <cell r="V674" t="str">
            <v>-</v>
          </cell>
        </row>
        <row r="675">
          <cell r="B675">
            <v>42249</v>
          </cell>
          <cell r="C675">
            <v>2.0299999999999999E-2</v>
          </cell>
          <cell r="D675">
            <v>-7.9699999999999993E-2</v>
          </cell>
          <cell r="E675">
            <v>-0.12540000000000001</v>
          </cell>
          <cell r="F675">
            <v>-0.12640000000000001</v>
          </cell>
          <cell r="G675">
            <v>-0.1174</v>
          </cell>
          <cell r="H675">
            <v>-0.11600000000000001</v>
          </cell>
          <cell r="I675" t="str">
            <v>-</v>
          </cell>
          <cell r="O675">
            <v>42249</v>
          </cell>
          <cell r="P675">
            <v>2.9407000000000001</v>
          </cell>
          <cell r="Q675">
            <v>3.0236000000000001</v>
          </cell>
          <cell r="R675">
            <v>3.0550000000000002</v>
          </cell>
          <cell r="S675">
            <v>3.1192000000000002</v>
          </cell>
          <cell r="T675">
            <v>3.2364000000000002</v>
          </cell>
          <cell r="U675">
            <v>3.3847999999999998</v>
          </cell>
          <cell r="V675" t="str">
            <v>-</v>
          </cell>
        </row>
        <row r="676">
          <cell r="B676">
            <v>42248</v>
          </cell>
          <cell r="C676">
            <v>2.2499999999999999E-2</v>
          </cell>
          <cell r="D676">
            <v>-7.8700000000000006E-2</v>
          </cell>
          <cell r="E676">
            <v>-0.12280000000000001</v>
          </cell>
          <cell r="F676">
            <v>-0.12379999999999999</v>
          </cell>
          <cell r="G676">
            <v>-0.1148</v>
          </cell>
          <cell r="H676">
            <v>-0.1133</v>
          </cell>
          <cell r="I676" t="str">
            <v>-</v>
          </cell>
          <cell r="O676">
            <v>42248</v>
          </cell>
          <cell r="P676">
            <v>2.9712000000000001</v>
          </cell>
          <cell r="Q676">
            <v>3.0390999999999999</v>
          </cell>
          <cell r="R676">
            <v>3.0726</v>
          </cell>
          <cell r="S676">
            <v>3.1364999999999998</v>
          </cell>
          <cell r="T676">
            <v>3.2467999999999999</v>
          </cell>
          <cell r="U676">
            <v>3.3858000000000001</v>
          </cell>
          <cell r="V676" t="str">
            <v>-</v>
          </cell>
        </row>
        <row r="677">
          <cell r="B677">
            <v>42247</v>
          </cell>
          <cell r="C677">
            <v>2.1899999999999999E-2</v>
          </cell>
          <cell r="D677">
            <v>-7.9200000000000007E-2</v>
          </cell>
          <cell r="E677">
            <v>-0.1217</v>
          </cell>
          <cell r="F677">
            <v>-0.12230000000000001</v>
          </cell>
          <cell r="G677">
            <v>-0.1072</v>
          </cell>
          <cell r="H677">
            <v>-0.10580000000000001</v>
          </cell>
          <cell r="I677" t="str">
            <v>-</v>
          </cell>
          <cell r="O677">
            <v>42247</v>
          </cell>
          <cell r="P677">
            <v>2.9676999999999998</v>
          </cell>
          <cell r="Q677">
            <v>3.0299</v>
          </cell>
          <cell r="R677">
            <v>3.0619999999999998</v>
          </cell>
          <cell r="S677">
            <v>3.1273</v>
          </cell>
          <cell r="T677">
            <v>3.2425999999999999</v>
          </cell>
          <cell r="U677">
            <v>3.3822999999999999</v>
          </cell>
          <cell r="V677" t="str">
            <v>-</v>
          </cell>
        </row>
        <row r="678">
          <cell r="B678">
            <v>42246</v>
          </cell>
          <cell r="C678">
            <v>1.9400000000000001E-2</v>
          </cell>
          <cell r="D678">
            <v>-8.2600000000000007E-2</v>
          </cell>
          <cell r="E678">
            <v>-0.1321</v>
          </cell>
          <cell r="F678">
            <v>-0.13089999999999999</v>
          </cell>
          <cell r="G678">
            <v>-0.1061</v>
          </cell>
          <cell r="H678">
            <v>-0.1045</v>
          </cell>
          <cell r="I678" t="str">
            <v>-</v>
          </cell>
          <cell r="O678">
            <v>42246</v>
          </cell>
          <cell r="P678">
            <v>2.9912000000000001</v>
          </cell>
          <cell r="Q678">
            <v>3.0320999999999998</v>
          </cell>
          <cell r="R678">
            <v>3.0617000000000001</v>
          </cell>
          <cell r="S678">
            <v>3.1244000000000001</v>
          </cell>
          <cell r="T678">
            <v>3.2467000000000001</v>
          </cell>
          <cell r="U678">
            <v>3.3866000000000001</v>
          </cell>
          <cell r="V678" t="str">
            <v>-</v>
          </cell>
        </row>
        <row r="679">
          <cell r="B679">
            <v>42245</v>
          </cell>
          <cell r="C679">
            <v>1.9400000000000001E-2</v>
          </cell>
          <cell r="D679">
            <v>-8.2600000000000007E-2</v>
          </cell>
          <cell r="E679">
            <v>-0.1321</v>
          </cell>
          <cell r="F679">
            <v>-0.13089999999999999</v>
          </cell>
          <cell r="G679">
            <v>-0.1061</v>
          </cell>
          <cell r="H679">
            <v>-0.1045</v>
          </cell>
          <cell r="I679" t="str">
            <v>-</v>
          </cell>
          <cell r="O679">
            <v>42245</v>
          </cell>
          <cell r="P679">
            <v>2.9912000000000001</v>
          </cell>
          <cell r="Q679">
            <v>3.0320999999999998</v>
          </cell>
          <cell r="R679">
            <v>3.0617000000000001</v>
          </cell>
          <cell r="S679">
            <v>3.1244000000000001</v>
          </cell>
          <cell r="T679">
            <v>3.2467000000000001</v>
          </cell>
          <cell r="U679">
            <v>3.3866000000000001</v>
          </cell>
          <cell r="V679" t="str">
            <v>-</v>
          </cell>
        </row>
        <row r="680">
          <cell r="B680">
            <v>42244</v>
          </cell>
          <cell r="C680">
            <v>1.9400000000000001E-2</v>
          </cell>
          <cell r="D680">
            <v>-8.2600000000000007E-2</v>
          </cell>
          <cell r="E680">
            <v>-0.1321</v>
          </cell>
          <cell r="F680">
            <v>-0.13089999999999999</v>
          </cell>
          <cell r="G680">
            <v>-0.1061</v>
          </cell>
          <cell r="H680">
            <v>-0.1045</v>
          </cell>
          <cell r="I680" t="str">
            <v>-</v>
          </cell>
          <cell r="O680">
            <v>42244</v>
          </cell>
          <cell r="P680">
            <v>2.9912000000000001</v>
          </cell>
          <cell r="Q680">
            <v>3.0320999999999998</v>
          </cell>
          <cell r="R680">
            <v>3.0617000000000001</v>
          </cell>
          <cell r="S680">
            <v>3.1244000000000001</v>
          </cell>
          <cell r="T680">
            <v>3.2467000000000001</v>
          </cell>
          <cell r="U680">
            <v>3.3866000000000001</v>
          </cell>
          <cell r="V680" t="str">
            <v>-</v>
          </cell>
        </row>
        <row r="681">
          <cell r="B681">
            <v>42243</v>
          </cell>
          <cell r="C681">
            <v>-7.1000000000000004E-3</v>
          </cell>
          <cell r="D681">
            <v>-9.4600000000000004E-2</v>
          </cell>
          <cell r="E681">
            <v>-0.14760000000000001</v>
          </cell>
          <cell r="F681">
            <v>-0.1469</v>
          </cell>
          <cell r="G681">
            <v>-0.1186</v>
          </cell>
          <cell r="H681">
            <v>-0.1169</v>
          </cell>
          <cell r="I681" t="str">
            <v>-</v>
          </cell>
          <cell r="O681">
            <v>42243</v>
          </cell>
          <cell r="P681">
            <v>2.9314</v>
          </cell>
          <cell r="Q681">
            <v>3.0019</v>
          </cell>
          <cell r="R681">
            <v>3.0268999999999999</v>
          </cell>
          <cell r="S681">
            <v>3.0863999999999998</v>
          </cell>
          <cell r="T681">
            <v>3.2084999999999999</v>
          </cell>
          <cell r="U681">
            <v>3.3472</v>
          </cell>
          <cell r="V681" t="str">
            <v>-</v>
          </cell>
        </row>
        <row r="682">
          <cell r="B682">
            <v>42242</v>
          </cell>
          <cell r="C682">
            <v>-5.7000000000000002E-3</v>
          </cell>
          <cell r="D682">
            <v>-0.12740000000000001</v>
          </cell>
          <cell r="E682">
            <v>-0.18310000000000001</v>
          </cell>
          <cell r="F682">
            <v>-0.1837</v>
          </cell>
          <cell r="G682">
            <v>-0.14990000000000001</v>
          </cell>
          <cell r="H682">
            <v>-0.1484</v>
          </cell>
          <cell r="I682" t="str">
            <v>-</v>
          </cell>
          <cell r="O682">
            <v>42242</v>
          </cell>
          <cell r="P682">
            <v>2.9493</v>
          </cell>
          <cell r="Q682">
            <v>2.9575</v>
          </cell>
          <cell r="R682">
            <v>2.9773999999999998</v>
          </cell>
          <cell r="S682">
            <v>3.0360999999999998</v>
          </cell>
          <cell r="T682">
            <v>3.1688999999999998</v>
          </cell>
          <cell r="U682">
            <v>3.3087</v>
          </cell>
          <cell r="V682" t="str">
            <v>-</v>
          </cell>
        </row>
        <row r="683">
          <cell r="B683">
            <v>42241</v>
          </cell>
          <cell r="C683">
            <v>-1.7399999999999999E-2</v>
          </cell>
          <cell r="D683">
            <v>-0.12920000000000001</v>
          </cell>
          <cell r="E683">
            <v>-0.1782</v>
          </cell>
          <cell r="F683">
            <v>-0.17960000000000001</v>
          </cell>
          <cell r="G683">
            <v>-0.13900000000000001</v>
          </cell>
          <cell r="H683">
            <v>-0.13730000000000001</v>
          </cell>
          <cell r="I683" t="str">
            <v>-</v>
          </cell>
          <cell r="O683">
            <v>42241</v>
          </cell>
          <cell r="P683">
            <v>2.9226999999999999</v>
          </cell>
          <cell r="Q683">
            <v>2.9359000000000002</v>
          </cell>
          <cell r="R683">
            <v>2.9651000000000001</v>
          </cell>
          <cell r="S683">
            <v>3.0284</v>
          </cell>
          <cell r="T683">
            <v>3.1715</v>
          </cell>
          <cell r="U683">
            <v>3.3134999999999999</v>
          </cell>
          <cell r="V683" t="str">
            <v>-</v>
          </cell>
        </row>
        <row r="684">
          <cell r="B684">
            <v>42240</v>
          </cell>
          <cell r="C684">
            <v>-1.77E-2</v>
          </cell>
          <cell r="D684">
            <v>-0.1305</v>
          </cell>
          <cell r="E684">
            <v>-0.1792</v>
          </cell>
          <cell r="F684">
            <v>-0.1804</v>
          </cell>
          <cell r="G684">
            <v>-0.14030000000000001</v>
          </cell>
          <cell r="H684">
            <v>-0.13880000000000001</v>
          </cell>
          <cell r="I684" t="str">
            <v>-</v>
          </cell>
          <cell r="O684">
            <v>42240</v>
          </cell>
          <cell r="P684">
            <v>2.9182999999999999</v>
          </cell>
          <cell r="Q684">
            <v>2.9619</v>
          </cell>
          <cell r="R684">
            <v>2.9931000000000001</v>
          </cell>
          <cell r="S684">
            <v>3.0499000000000001</v>
          </cell>
          <cell r="T684">
            <v>3.1840000000000002</v>
          </cell>
          <cell r="U684">
            <v>3.3167</v>
          </cell>
          <cell r="V684" t="str">
            <v>-</v>
          </cell>
        </row>
        <row r="685">
          <cell r="B685">
            <v>42239</v>
          </cell>
          <cell r="C685">
            <v>-1.2200000000000001E-2</v>
          </cell>
          <cell r="D685">
            <v>-0.12529999999999999</v>
          </cell>
          <cell r="E685">
            <v>-0.1741</v>
          </cell>
          <cell r="F685">
            <v>-0.17530000000000001</v>
          </cell>
          <cell r="G685">
            <v>-0.13519999999999999</v>
          </cell>
          <cell r="H685">
            <v>-0.1336</v>
          </cell>
          <cell r="I685" t="str">
            <v>-</v>
          </cell>
          <cell r="O685">
            <v>42239</v>
          </cell>
          <cell r="P685">
            <v>2.9668000000000001</v>
          </cell>
          <cell r="Q685">
            <v>3.0171999999999999</v>
          </cell>
          <cell r="R685">
            <v>3.0468999999999999</v>
          </cell>
          <cell r="S685">
            <v>3.0994999999999999</v>
          </cell>
          <cell r="T685">
            <v>3.2351000000000001</v>
          </cell>
          <cell r="U685">
            <v>3.3679000000000001</v>
          </cell>
          <cell r="V685" t="str">
            <v>-</v>
          </cell>
        </row>
        <row r="686">
          <cell r="B686">
            <v>42238</v>
          </cell>
          <cell r="C686">
            <v>-1.2200000000000001E-2</v>
          </cell>
          <cell r="D686">
            <v>-0.12529999999999999</v>
          </cell>
          <cell r="E686">
            <v>-0.1741</v>
          </cell>
          <cell r="F686">
            <v>-0.17530000000000001</v>
          </cell>
          <cell r="G686">
            <v>-0.13519999999999999</v>
          </cell>
          <cell r="H686">
            <v>-0.1336</v>
          </cell>
          <cell r="I686" t="str">
            <v>-</v>
          </cell>
          <cell r="O686">
            <v>42238</v>
          </cell>
          <cell r="P686">
            <v>2.9668000000000001</v>
          </cell>
          <cell r="Q686">
            <v>3.0171999999999999</v>
          </cell>
          <cell r="R686">
            <v>3.0468999999999999</v>
          </cell>
          <cell r="S686">
            <v>3.0994999999999999</v>
          </cell>
          <cell r="T686">
            <v>3.2351000000000001</v>
          </cell>
          <cell r="U686">
            <v>3.3679000000000001</v>
          </cell>
          <cell r="V686" t="str">
            <v>-</v>
          </cell>
        </row>
        <row r="687">
          <cell r="B687">
            <v>42237</v>
          </cell>
          <cell r="C687">
            <v>-1.2200000000000001E-2</v>
          </cell>
          <cell r="D687">
            <v>-0.12529999999999999</v>
          </cell>
          <cell r="E687">
            <v>-0.1741</v>
          </cell>
          <cell r="F687">
            <v>-0.17530000000000001</v>
          </cell>
          <cell r="G687">
            <v>-0.13519999999999999</v>
          </cell>
          <cell r="H687">
            <v>-0.1336</v>
          </cell>
          <cell r="I687" t="str">
            <v>-</v>
          </cell>
          <cell r="O687">
            <v>42237</v>
          </cell>
          <cell r="P687">
            <v>2.9668000000000001</v>
          </cell>
          <cell r="Q687">
            <v>3.0171999999999999</v>
          </cell>
          <cell r="R687">
            <v>3.0468999999999999</v>
          </cell>
          <cell r="S687">
            <v>3.0994999999999999</v>
          </cell>
          <cell r="T687">
            <v>3.2351000000000001</v>
          </cell>
          <cell r="U687">
            <v>3.3679000000000001</v>
          </cell>
          <cell r="V687" t="str">
            <v>-</v>
          </cell>
        </row>
        <row r="688">
          <cell r="B688">
            <v>42236</v>
          </cell>
          <cell r="C688">
            <v>-1.0999999999999999E-2</v>
          </cell>
          <cell r="D688">
            <v>-0.12540000000000001</v>
          </cell>
          <cell r="E688">
            <v>-0.1744</v>
          </cell>
          <cell r="F688">
            <v>-0.17549999999999999</v>
          </cell>
          <cell r="G688">
            <v>-0.1353</v>
          </cell>
          <cell r="H688">
            <v>-0.1336</v>
          </cell>
          <cell r="I688" t="str">
            <v>-</v>
          </cell>
          <cell r="O688">
            <v>42236</v>
          </cell>
          <cell r="P688">
            <v>3.0306999999999999</v>
          </cell>
          <cell r="Q688">
            <v>3.0569000000000002</v>
          </cell>
          <cell r="R688">
            <v>3.0779000000000001</v>
          </cell>
          <cell r="S688">
            <v>3.1286</v>
          </cell>
          <cell r="T688">
            <v>3.2650000000000001</v>
          </cell>
          <cell r="U688">
            <v>3.4016999999999999</v>
          </cell>
          <cell r="V688" t="str">
            <v>-</v>
          </cell>
        </row>
        <row r="689">
          <cell r="B689">
            <v>42235</v>
          </cell>
          <cell r="C689">
            <v>-1.12E-2</v>
          </cell>
          <cell r="D689">
            <v>-0.12540000000000001</v>
          </cell>
          <cell r="E689">
            <v>-0.1759</v>
          </cell>
          <cell r="F689">
            <v>-0.17710000000000001</v>
          </cell>
          <cell r="G689">
            <v>-0.13700000000000001</v>
          </cell>
          <cell r="H689">
            <v>-0.13539999999999999</v>
          </cell>
          <cell r="I689" t="str">
            <v>-</v>
          </cell>
          <cell r="O689">
            <v>42235</v>
          </cell>
          <cell r="P689">
            <v>3.0059</v>
          </cell>
          <cell r="Q689">
            <v>3.0541</v>
          </cell>
          <cell r="R689">
            <v>3.0794000000000001</v>
          </cell>
          <cell r="S689">
            <v>3.1331000000000002</v>
          </cell>
          <cell r="T689">
            <v>3.2782</v>
          </cell>
          <cell r="U689">
            <v>3.4148999999999998</v>
          </cell>
          <cell r="V689" t="str">
            <v>-</v>
          </cell>
        </row>
        <row r="690">
          <cell r="B690">
            <v>42234</v>
          </cell>
          <cell r="C690">
            <v>-2.3099999999999999E-2</v>
          </cell>
          <cell r="D690">
            <v>-0.13300000000000001</v>
          </cell>
          <cell r="E690">
            <v>-0.182</v>
          </cell>
          <cell r="F690">
            <v>-0.1832</v>
          </cell>
          <cell r="G690">
            <v>-0.14299999999999999</v>
          </cell>
          <cell r="H690">
            <v>-0.14149999999999999</v>
          </cell>
          <cell r="I690" t="str">
            <v>-</v>
          </cell>
          <cell r="O690">
            <v>42234</v>
          </cell>
          <cell r="P690">
            <v>3.0055000000000001</v>
          </cell>
          <cell r="Q690">
            <v>3.0615999999999999</v>
          </cell>
          <cell r="R690">
            <v>3.0908000000000002</v>
          </cell>
          <cell r="S690">
            <v>3.1581000000000001</v>
          </cell>
          <cell r="T690">
            <v>3.3187000000000002</v>
          </cell>
          <cell r="U690">
            <v>3.4582999999999999</v>
          </cell>
          <cell r="V690" t="str">
            <v>-</v>
          </cell>
        </row>
        <row r="691">
          <cell r="B691">
            <v>42233</v>
          </cell>
          <cell r="C691">
            <v>-9.5999999999999992E-3</v>
          </cell>
          <cell r="D691">
            <v>-0.1195</v>
          </cell>
          <cell r="E691">
            <v>-0.16750000000000001</v>
          </cell>
          <cell r="F691">
            <v>-0.16839999999999999</v>
          </cell>
          <cell r="G691">
            <v>-0.12859999999999999</v>
          </cell>
          <cell r="H691">
            <v>-0.12670000000000001</v>
          </cell>
          <cell r="I691" t="str">
            <v>-</v>
          </cell>
          <cell r="O691">
            <v>42233</v>
          </cell>
          <cell r="P691">
            <v>3.0487000000000002</v>
          </cell>
          <cell r="Q691">
            <v>3.0926</v>
          </cell>
          <cell r="R691">
            <v>3.1191</v>
          </cell>
          <cell r="S691">
            <v>3.1772999999999998</v>
          </cell>
          <cell r="T691">
            <v>3.3285999999999998</v>
          </cell>
          <cell r="U691">
            <v>3.4590000000000001</v>
          </cell>
          <cell r="V691" t="str">
            <v>-</v>
          </cell>
        </row>
        <row r="692">
          <cell r="B692">
            <v>42232</v>
          </cell>
          <cell r="C692">
            <v>-9.4000000000000004E-3</v>
          </cell>
          <cell r="D692">
            <v>-0.1205</v>
          </cell>
          <cell r="E692">
            <v>-0.1673</v>
          </cell>
          <cell r="F692">
            <v>-0.16689999999999999</v>
          </cell>
          <cell r="G692">
            <v>-0.1283</v>
          </cell>
          <cell r="H692">
            <v>-0.1258</v>
          </cell>
          <cell r="I692" t="str">
            <v>-</v>
          </cell>
          <cell r="O692">
            <v>42232</v>
          </cell>
          <cell r="P692">
            <v>3.0903</v>
          </cell>
          <cell r="Q692">
            <v>3.1114000000000002</v>
          </cell>
          <cell r="R692">
            <v>3.1326000000000001</v>
          </cell>
          <cell r="S692">
            <v>3.1934999999999998</v>
          </cell>
          <cell r="T692">
            <v>3.3264999999999998</v>
          </cell>
          <cell r="U692">
            <v>3.4548999999999999</v>
          </cell>
          <cell r="V692" t="str">
            <v>-</v>
          </cell>
        </row>
        <row r="693">
          <cell r="B693">
            <v>42231</v>
          </cell>
          <cell r="C693">
            <v>-9.4000000000000004E-3</v>
          </cell>
          <cell r="D693">
            <v>-0.1205</v>
          </cell>
          <cell r="E693">
            <v>-0.1673</v>
          </cell>
          <cell r="F693">
            <v>-0.16689999999999999</v>
          </cell>
          <cell r="G693">
            <v>-0.1283</v>
          </cell>
          <cell r="H693">
            <v>-0.1258</v>
          </cell>
          <cell r="I693" t="str">
            <v>-</v>
          </cell>
          <cell r="O693">
            <v>42231</v>
          </cell>
          <cell r="P693">
            <v>3.0903</v>
          </cell>
          <cell r="Q693">
            <v>3.1114000000000002</v>
          </cell>
          <cell r="R693">
            <v>3.1326000000000001</v>
          </cell>
          <cell r="S693">
            <v>3.1934999999999998</v>
          </cell>
          <cell r="T693">
            <v>3.3264999999999998</v>
          </cell>
          <cell r="U693">
            <v>3.4548999999999999</v>
          </cell>
          <cell r="V693" t="str">
            <v>-</v>
          </cell>
        </row>
        <row r="694">
          <cell r="B694">
            <v>42230</v>
          </cell>
          <cell r="C694">
            <v>-9.4000000000000004E-3</v>
          </cell>
          <cell r="D694">
            <v>-0.1205</v>
          </cell>
          <cell r="E694">
            <v>-0.1673</v>
          </cell>
          <cell r="F694">
            <v>-0.16689999999999999</v>
          </cell>
          <cell r="G694">
            <v>-0.1283</v>
          </cell>
          <cell r="H694">
            <v>-0.1258</v>
          </cell>
          <cell r="I694" t="str">
            <v>-</v>
          </cell>
          <cell r="O694">
            <v>42230</v>
          </cell>
          <cell r="P694">
            <v>3.0903</v>
          </cell>
          <cell r="Q694">
            <v>3.1114000000000002</v>
          </cell>
          <cell r="R694">
            <v>3.1326000000000001</v>
          </cell>
          <cell r="S694">
            <v>3.1934999999999998</v>
          </cell>
          <cell r="T694">
            <v>3.3264999999999998</v>
          </cell>
          <cell r="U694">
            <v>3.4548999999999999</v>
          </cell>
          <cell r="V694" t="str">
            <v>-</v>
          </cell>
        </row>
        <row r="695">
          <cell r="B695">
            <v>42229</v>
          </cell>
          <cell r="C695">
            <v>-2.06E-2</v>
          </cell>
          <cell r="D695">
            <v>-0.155</v>
          </cell>
          <cell r="E695">
            <v>-0.20519999999999999</v>
          </cell>
          <cell r="F695">
            <v>-0.2059</v>
          </cell>
          <cell r="G695">
            <v>-0.1673</v>
          </cell>
          <cell r="H695">
            <v>-0.16489999999999999</v>
          </cell>
          <cell r="I695" t="str">
            <v>-</v>
          </cell>
          <cell r="O695">
            <v>42229</v>
          </cell>
          <cell r="P695">
            <v>3.0666000000000002</v>
          </cell>
          <cell r="Q695">
            <v>3.0672000000000001</v>
          </cell>
          <cell r="R695">
            <v>3.0857999999999999</v>
          </cell>
          <cell r="S695">
            <v>3.1507999999999998</v>
          </cell>
          <cell r="T695">
            <v>3.2826</v>
          </cell>
          <cell r="U695">
            <v>3.4053</v>
          </cell>
          <cell r="V695" t="str">
            <v>-</v>
          </cell>
        </row>
        <row r="696">
          <cell r="B696">
            <v>42228</v>
          </cell>
          <cell r="C696">
            <v>-1.09E-2</v>
          </cell>
          <cell r="D696">
            <v>-0.14380000000000001</v>
          </cell>
          <cell r="E696">
            <v>-0.1888</v>
          </cell>
          <cell r="F696">
            <v>-0.18659999999999999</v>
          </cell>
          <cell r="G696">
            <v>-0.1452</v>
          </cell>
          <cell r="H696">
            <v>-0.14280000000000001</v>
          </cell>
          <cell r="I696" t="str">
            <v>-</v>
          </cell>
          <cell r="O696">
            <v>42228</v>
          </cell>
          <cell r="P696">
            <v>3.1446999999999998</v>
          </cell>
          <cell r="Q696">
            <v>3.1101000000000001</v>
          </cell>
          <cell r="R696">
            <v>3.1252</v>
          </cell>
          <cell r="S696">
            <v>3.1781999999999999</v>
          </cell>
          <cell r="T696">
            <v>3.2991000000000001</v>
          </cell>
          <cell r="U696">
            <v>3.4039000000000001</v>
          </cell>
          <cell r="V696" t="str">
            <v>-</v>
          </cell>
        </row>
        <row r="697">
          <cell r="B697">
            <v>42227</v>
          </cell>
          <cell r="C697">
            <v>-1.14E-2</v>
          </cell>
          <cell r="D697">
            <v>-0.14349999999999999</v>
          </cell>
          <cell r="E697">
            <v>-0.1867</v>
          </cell>
          <cell r="F697">
            <v>-0.183</v>
          </cell>
          <cell r="G697">
            <v>-0.1416</v>
          </cell>
          <cell r="H697">
            <v>-0.13919999999999999</v>
          </cell>
          <cell r="I697" t="str">
            <v>-</v>
          </cell>
          <cell r="O697">
            <v>42227</v>
          </cell>
          <cell r="P697">
            <v>3.0996000000000001</v>
          </cell>
          <cell r="Q697">
            <v>3.0878000000000001</v>
          </cell>
          <cell r="R697">
            <v>3.1097000000000001</v>
          </cell>
          <cell r="S697">
            <v>3.1747999999999998</v>
          </cell>
          <cell r="T697">
            <v>3.3119000000000001</v>
          </cell>
          <cell r="U697">
            <v>3.4291999999999998</v>
          </cell>
          <cell r="V697" t="str">
            <v>-</v>
          </cell>
        </row>
        <row r="698">
          <cell r="B698">
            <v>42226</v>
          </cell>
          <cell r="C698">
            <v>-1.0999999999999999E-2</v>
          </cell>
          <cell r="D698">
            <v>-0.1431</v>
          </cell>
          <cell r="E698">
            <v>-0.188</v>
          </cell>
          <cell r="F698">
            <v>-0.18429999999999999</v>
          </cell>
          <cell r="G698">
            <v>-0.1429</v>
          </cell>
          <cell r="H698">
            <v>-0.14050000000000001</v>
          </cell>
          <cell r="I698" t="str">
            <v>-</v>
          </cell>
          <cell r="O698">
            <v>42226</v>
          </cell>
          <cell r="P698">
            <v>3.1038000000000001</v>
          </cell>
          <cell r="Q698">
            <v>3.0928</v>
          </cell>
          <cell r="R698">
            <v>3.1145</v>
          </cell>
          <cell r="S698">
            <v>3.1882000000000001</v>
          </cell>
          <cell r="T698">
            <v>3.3344</v>
          </cell>
          <cell r="U698">
            <v>3.4729000000000001</v>
          </cell>
          <cell r="V698" t="str">
            <v>-</v>
          </cell>
        </row>
        <row r="699">
          <cell r="B699">
            <v>42225</v>
          </cell>
          <cell r="C699">
            <v>-1.0200000000000001E-2</v>
          </cell>
          <cell r="D699">
            <v>-0.1429</v>
          </cell>
          <cell r="E699">
            <v>-0.18870000000000001</v>
          </cell>
          <cell r="F699">
            <v>-0.19109999999999999</v>
          </cell>
          <cell r="G699">
            <v>-0.15359999999999999</v>
          </cell>
          <cell r="H699">
            <v>-0.14710000000000001</v>
          </cell>
          <cell r="I699" t="str">
            <v>-</v>
          </cell>
          <cell r="O699">
            <v>42225</v>
          </cell>
          <cell r="P699">
            <v>3.0764999999999998</v>
          </cell>
          <cell r="Q699">
            <v>3.0872999999999999</v>
          </cell>
          <cell r="R699">
            <v>3.1145999999999998</v>
          </cell>
          <cell r="S699">
            <v>3.1833999999999998</v>
          </cell>
          <cell r="T699">
            <v>3.3256999999999999</v>
          </cell>
          <cell r="U699">
            <v>3.4683000000000002</v>
          </cell>
          <cell r="V699" t="str">
            <v>-</v>
          </cell>
        </row>
        <row r="700">
          <cell r="B700">
            <v>42224</v>
          </cell>
          <cell r="C700">
            <v>-1.0200000000000001E-2</v>
          </cell>
          <cell r="D700">
            <v>-0.1429</v>
          </cell>
          <cell r="E700">
            <v>-0.18870000000000001</v>
          </cell>
          <cell r="F700">
            <v>-0.19109999999999999</v>
          </cell>
          <cell r="G700">
            <v>-0.15359999999999999</v>
          </cell>
          <cell r="H700">
            <v>-0.14710000000000001</v>
          </cell>
          <cell r="I700" t="str">
            <v>-</v>
          </cell>
          <cell r="O700">
            <v>42224</v>
          </cell>
          <cell r="P700">
            <v>3.0764999999999998</v>
          </cell>
          <cell r="Q700">
            <v>3.0872999999999999</v>
          </cell>
          <cell r="R700">
            <v>3.1145999999999998</v>
          </cell>
          <cell r="S700">
            <v>3.1833999999999998</v>
          </cell>
          <cell r="T700">
            <v>3.3256999999999999</v>
          </cell>
          <cell r="U700">
            <v>3.4683000000000002</v>
          </cell>
          <cell r="V700" t="str">
            <v>-</v>
          </cell>
        </row>
        <row r="701">
          <cell r="B701">
            <v>42223</v>
          </cell>
          <cell r="C701">
            <v>-1.0200000000000001E-2</v>
          </cell>
          <cell r="D701">
            <v>-0.1429</v>
          </cell>
          <cell r="E701">
            <v>-0.18870000000000001</v>
          </cell>
          <cell r="F701">
            <v>-0.19109999999999999</v>
          </cell>
          <cell r="G701">
            <v>-0.15359999999999999</v>
          </cell>
          <cell r="H701">
            <v>-0.14710000000000001</v>
          </cell>
          <cell r="I701" t="str">
            <v>-</v>
          </cell>
          <cell r="O701">
            <v>42223</v>
          </cell>
          <cell r="P701">
            <v>3.0764999999999998</v>
          </cell>
          <cell r="Q701">
            <v>3.0872999999999999</v>
          </cell>
          <cell r="R701">
            <v>3.1145999999999998</v>
          </cell>
          <cell r="S701">
            <v>3.1833999999999998</v>
          </cell>
          <cell r="T701">
            <v>3.3256999999999999</v>
          </cell>
          <cell r="U701">
            <v>3.4683000000000002</v>
          </cell>
          <cell r="V701" t="str">
            <v>-</v>
          </cell>
        </row>
        <row r="702">
          <cell r="B702">
            <v>42222</v>
          </cell>
          <cell r="C702">
            <v>-3.2000000000000001E-2</v>
          </cell>
          <cell r="D702">
            <v>-0.17299999999999999</v>
          </cell>
          <cell r="E702">
            <v>-0.2208</v>
          </cell>
          <cell r="F702">
            <v>-0.2208</v>
          </cell>
          <cell r="G702">
            <v>-0.1822</v>
          </cell>
          <cell r="H702">
            <v>-0.1711</v>
          </cell>
          <cell r="I702" t="str">
            <v>-</v>
          </cell>
          <cell r="O702">
            <v>42222</v>
          </cell>
          <cell r="P702">
            <v>3.0545</v>
          </cell>
          <cell r="Q702">
            <v>3.0619000000000001</v>
          </cell>
          <cell r="R702">
            <v>3.0836999999999999</v>
          </cell>
          <cell r="S702">
            <v>3.1577000000000002</v>
          </cell>
          <cell r="T702">
            <v>3.3031000000000001</v>
          </cell>
          <cell r="U702">
            <v>3.4601999999999999</v>
          </cell>
          <cell r="V702" t="str">
            <v>-</v>
          </cell>
        </row>
        <row r="703">
          <cell r="B703">
            <v>42221</v>
          </cell>
          <cell r="C703">
            <v>-3.0300000000000001E-2</v>
          </cell>
          <cell r="D703">
            <v>-0.1721</v>
          </cell>
          <cell r="E703">
            <v>-0.21260000000000001</v>
          </cell>
          <cell r="F703">
            <v>-0.20649999999999999</v>
          </cell>
          <cell r="G703">
            <v>-0.16500000000000001</v>
          </cell>
          <cell r="H703">
            <v>-0.15379999999999999</v>
          </cell>
          <cell r="I703" t="str">
            <v>-</v>
          </cell>
          <cell r="O703">
            <v>42221</v>
          </cell>
          <cell r="P703">
            <v>3.0451000000000001</v>
          </cell>
          <cell r="Q703">
            <v>3.0489000000000002</v>
          </cell>
          <cell r="R703">
            <v>3.0863999999999998</v>
          </cell>
          <cell r="S703">
            <v>3.1718000000000002</v>
          </cell>
          <cell r="T703">
            <v>3.3290000000000002</v>
          </cell>
          <cell r="U703">
            <v>3.4975000000000001</v>
          </cell>
          <cell r="V703" t="str">
            <v>-</v>
          </cell>
        </row>
        <row r="704">
          <cell r="B704">
            <v>42220</v>
          </cell>
          <cell r="C704">
            <v>-3.56E-2</v>
          </cell>
          <cell r="D704">
            <v>-0.17269999999999999</v>
          </cell>
          <cell r="E704">
            <v>-0.21110000000000001</v>
          </cell>
          <cell r="F704">
            <v>-0.20219999999999999</v>
          </cell>
          <cell r="G704">
            <v>-0.1565</v>
          </cell>
          <cell r="H704">
            <v>-0.14399999999999999</v>
          </cell>
          <cell r="I704" t="str">
            <v>-</v>
          </cell>
          <cell r="O704">
            <v>42220</v>
          </cell>
          <cell r="P704">
            <v>3.0598000000000001</v>
          </cell>
          <cell r="Q704">
            <v>3.0524</v>
          </cell>
          <cell r="R704">
            <v>3.0882000000000001</v>
          </cell>
          <cell r="S704">
            <v>3.1770999999999998</v>
          </cell>
          <cell r="T704">
            <v>3.3384999999999998</v>
          </cell>
          <cell r="U704">
            <v>3.5083000000000002</v>
          </cell>
          <cell r="V704" t="str">
            <v>-</v>
          </cell>
        </row>
        <row r="705">
          <cell r="B705">
            <v>42219</v>
          </cell>
          <cell r="C705">
            <v>-3.6600000000000001E-2</v>
          </cell>
          <cell r="D705">
            <v>-0.1754</v>
          </cell>
          <cell r="E705">
            <v>-0.214</v>
          </cell>
          <cell r="F705">
            <v>-0.2051</v>
          </cell>
          <cell r="G705">
            <v>-0.15939999999999999</v>
          </cell>
          <cell r="H705">
            <v>-0.1469</v>
          </cell>
          <cell r="I705" t="str">
            <v>-</v>
          </cell>
          <cell r="O705">
            <v>42219</v>
          </cell>
          <cell r="P705">
            <v>3.0428999999999999</v>
          </cell>
          <cell r="Q705">
            <v>3.0649999999999999</v>
          </cell>
          <cell r="R705">
            <v>3.1107999999999998</v>
          </cell>
          <cell r="S705">
            <v>3.2033</v>
          </cell>
          <cell r="T705">
            <v>3.3809999999999998</v>
          </cell>
          <cell r="U705">
            <v>3.5533999999999999</v>
          </cell>
          <cell r="V705" t="str">
            <v>-</v>
          </cell>
        </row>
        <row r="706">
          <cell r="B706">
            <v>42218</v>
          </cell>
          <cell r="C706">
            <v>-3.6999999999999998E-2</v>
          </cell>
          <cell r="D706">
            <v>-0.17680000000000001</v>
          </cell>
          <cell r="E706">
            <v>-0.2104</v>
          </cell>
          <cell r="F706">
            <v>-0.1968</v>
          </cell>
          <cell r="G706">
            <v>-0.14960000000000001</v>
          </cell>
          <cell r="H706">
            <v>-0.1386</v>
          </cell>
          <cell r="I706" t="str">
            <v>-</v>
          </cell>
          <cell r="O706">
            <v>42218</v>
          </cell>
          <cell r="P706">
            <v>3.0417999999999998</v>
          </cell>
          <cell r="Q706">
            <v>3.0817000000000001</v>
          </cell>
          <cell r="R706">
            <v>3.1364000000000001</v>
          </cell>
          <cell r="S706">
            <v>3.2336</v>
          </cell>
          <cell r="T706">
            <v>3.4148999999999998</v>
          </cell>
          <cell r="U706">
            <v>3.5813000000000001</v>
          </cell>
          <cell r="V706" t="str">
            <v>-</v>
          </cell>
        </row>
        <row r="707">
          <cell r="B707">
            <v>42217</v>
          </cell>
          <cell r="C707">
            <v>-3.6999999999999998E-2</v>
          </cell>
          <cell r="D707">
            <v>-0.17680000000000001</v>
          </cell>
          <cell r="E707">
            <v>-0.2104</v>
          </cell>
          <cell r="F707">
            <v>-0.1968</v>
          </cell>
          <cell r="G707">
            <v>-0.14960000000000001</v>
          </cell>
          <cell r="H707">
            <v>-0.1386</v>
          </cell>
          <cell r="I707" t="str">
            <v>-</v>
          </cell>
          <cell r="O707">
            <v>42217</v>
          </cell>
          <cell r="P707">
            <v>3.0417999999999998</v>
          </cell>
          <cell r="Q707">
            <v>3.0817000000000001</v>
          </cell>
          <cell r="R707">
            <v>3.1364000000000001</v>
          </cell>
          <cell r="S707">
            <v>3.2336</v>
          </cell>
          <cell r="T707">
            <v>3.4148999999999998</v>
          </cell>
          <cell r="U707">
            <v>3.5813000000000001</v>
          </cell>
          <cell r="V707" t="str">
            <v>-</v>
          </cell>
        </row>
        <row r="708">
          <cell r="B708">
            <v>42216</v>
          </cell>
          <cell r="C708">
            <v>-3.6999999999999998E-2</v>
          </cell>
          <cell r="D708">
            <v>-0.17680000000000001</v>
          </cell>
          <cell r="E708">
            <v>-0.2104</v>
          </cell>
          <cell r="F708">
            <v>-0.1968</v>
          </cell>
          <cell r="G708">
            <v>-0.14960000000000001</v>
          </cell>
          <cell r="H708">
            <v>-0.1386</v>
          </cell>
          <cell r="I708" t="str">
            <v>-</v>
          </cell>
          <cell r="O708">
            <v>42216</v>
          </cell>
          <cell r="P708">
            <v>3.0417999999999998</v>
          </cell>
          <cell r="Q708">
            <v>3.0817000000000001</v>
          </cell>
          <cell r="R708">
            <v>3.1364000000000001</v>
          </cell>
          <cell r="S708">
            <v>3.2336</v>
          </cell>
          <cell r="T708">
            <v>3.4148999999999998</v>
          </cell>
          <cell r="U708">
            <v>3.5813000000000001</v>
          </cell>
          <cell r="V708" t="str">
            <v>-</v>
          </cell>
        </row>
        <row r="709">
          <cell r="B709">
            <v>42215</v>
          </cell>
          <cell r="C709">
            <v>-4.1700000000000001E-2</v>
          </cell>
          <cell r="D709">
            <v>-0.17419999999999999</v>
          </cell>
          <cell r="E709">
            <v>-0.2024</v>
          </cell>
          <cell r="F709">
            <v>-0.18579999999999999</v>
          </cell>
          <cell r="G709">
            <v>-0.13850000000000001</v>
          </cell>
          <cell r="H709">
            <v>-0.12759999999999999</v>
          </cell>
          <cell r="I709" t="str">
            <v>-</v>
          </cell>
          <cell r="O709">
            <v>42215</v>
          </cell>
          <cell r="P709">
            <v>3.0666000000000002</v>
          </cell>
          <cell r="Q709">
            <v>3.1156000000000001</v>
          </cell>
          <cell r="R709">
            <v>3.1779000000000002</v>
          </cell>
          <cell r="S709">
            <v>3.2797999999999998</v>
          </cell>
          <cell r="T709">
            <v>3.4567999999999999</v>
          </cell>
          <cell r="U709">
            <v>3.6337999999999999</v>
          </cell>
          <cell r="V709" t="str">
            <v>-</v>
          </cell>
        </row>
        <row r="710">
          <cell r="B710">
            <v>42214</v>
          </cell>
          <cell r="C710">
            <v>-2.4400000000000002E-2</v>
          </cell>
          <cell r="D710">
            <v>-0.16450000000000001</v>
          </cell>
          <cell r="E710">
            <v>-0.19</v>
          </cell>
          <cell r="F710">
            <v>-0.17599999999999999</v>
          </cell>
          <cell r="G710">
            <v>-0.12870000000000001</v>
          </cell>
          <cell r="H710">
            <v>-0.1178</v>
          </cell>
          <cell r="I710" t="str">
            <v>-</v>
          </cell>
          <cell r="O710">
            <v>42214</v>
          </cell>
          <cell r="P710">
            <v>3.1465000000000001</v>
          </cell>
          <cell r="Q710">
            <v>3.1497000000000002</v>
          </cell>
          <cell r="R710">
            <v>3.2103000000000002</v>
          </cell>
          <cell r="S710">
            <v>3.3102999999999998</v>
          </cell>
          <cell r="T710">
            <v>3.4876</v>
          </cell>
          <cell r="U710">
            <v>3.6646000000000001</v>
          </cell>
          <cell r="V710" t="str">
            <v>-</v>
          </cell>
        </row>
        <row r="711">
          <cell r="B711">
            <v>42213</v>
          </cell>
          <cell r="C711">
            <v>-4.1000000000000002E-2</v>
          </cell>
          <cell r="D711">
            <v>-0.1799</v>
          </cell>
          <cell r="E711">
            <v>-0.20039999999999999</v>
          </cell>
          <cell r="F711">
            <v>-0.18940000000000001</v>
          </cell>
          <cell r="G711">
            <v>-0.14710000000000001</v>
          </cell>
          <cell r="H711">
            <v>-0.13619999999999999</v>
          </cell>
          <cell r="I711" t="str">
            <v>-</v>
          </cell>
          <cell r="O711">
            <v>42213</v>
          </cell>
          <cell r="P711">
            <v>3.1166999999999998</v>
          </cell>
          <cell r="Q711">
            <v>3.1375000000000002</v>
          </cell>
          <cell r="R711">
            <v>3.2050999999999998</v>
          </cell>
          <cell r="S711">
            <v>3.3014000000000001</v>
          </cell>
          <cell r="T711">
            <v>3.4746999999999999</v>
          </cell>
          <cell r="U711">
            <v>3.6522000000000001</v>
          </cell>
          <cell r="V711" t="str">
            <v>-</v>
          </cell>
        </row>
        <row r="712">
          <cell r="B712">
            <v>42212</v>
          </cell>
          <cell r="C712">
            <v>-3.9199999999999999E-2</v>
          </cell>
          <cell r="D712">
            <v>-0.16470000000000001</v>
          </cell>
          <cell r="E712">
            <v>-0.17979999999999999</v>
          </cell>
          <cell r="F712">
            <v>-0.1721</v>
          </cell>
          <cell r="G712">
            <v>-0.13289999999999999</v>
          </cell>
          <cell r="H712">
            <v>-0.122</v>
          </cell>
          <cell r="I712" t="str">
            <v>-</v>
          </cell>
          <cell r="O712">
            <v>42212</v>
          </cell>
          <cell r="P712">
            <v>3.0960999999999999</v>
          </cell>
          <cell r="Q712">
            <v>3.1478000000000002</v>
          </cell>
          <cell r="R712">
            <v>3.2235</v>
          </cell>
          <cell r="S712">
            <v>3.3184</v>
          </cell>
          <cell r="T712">
            <v>3.4899</v>
          </cell>
          <cell r="U712">
            <v>3.6674000000000002</v>
          </cell>
          <cell r="V712" t="str">
            <v>-</v>
          </cell>
        </row>
        <row r="713">
          <cell r="B713">
            <v>42211</v>
          </cell>
          <cell r="C713">
            <v>-3.9100000000000003E-2</v>
          </cell>
          <cell r="D713">
            <v>-0.1636</v>
          </cell>
          <cell r="E713">
            <v>-0.18360000000000001</v>
          </cell>
          <cell r="F713">
            <v>-0.16209999999999999</v>
          </cell>
          <cell r="G713">
            <v>-0.1331</v>
          </cell>
          <cell r="H713">
            <v>-0.12740000000000001</v>
          </cell>
          <cell r="I713" t="str">
            <v>-</v>
          </cell>
          <cell r="O713">
            <v>42211</v>
          </cell>
          <cell r="P713">
            <v>3.0834999999999999</v>
          </cell>
          <cell r="Q713">
            <v>3.1316999999999999</v>
          </cell>
          <cell r="R713">
            <v>3.1985000000000001</v>
          </cell>
          <cell r="S713">
            <v>3.3073999999999999</v>
          </cell>
          <cell r="T713">
            <v>3.4687000000000001</v>
          </cell>
          <cell r="U713">
            <v>3.641</v>
          </cell>
          <cell r="V713" t="str">
            <v>-</v>
          </cell>
        </row>
        <row r="714">
          <cell r="B714">
            <v>42210</v>
          </cell>
          <cell r="C714">
            <v>-3.9100000000000003E-2</v>
          </cell>
          <cell r="D714">
            <v>-0.1636</v>
          </cell>
          <cell r="E714">
            <v>-0.18360000000000001</v>
          </cell>
          <cell r="F714">
            <v>-0.16209999999999999</v>
          </cell>
          <cell r="G714">
            <v>-0.1331</v>
          </cell>
          <cell r="H714">
            <v>-0.12740000000000001</v>
          </cell>
          <cell r="I714" t="str">
            <v>-</v>
          </cell>
          <cell r="O714">
            <v>42210</v>
          </cell>
          <cell r="P714">
            <v>3.0834999999999999</v>
          </cell>
          <cell r="Q714">
            <v>3.1316999999999999</v>
          </cell>
          <cell r="R714">
            <v>3.1985000000000001</v>
          </cell>
          <cell r="S714">
            <v>3.3073999999999999</v>
          </cell>
          <cell r="T714">
            <v>3.4687000000000001</v>
          </cell>
          <cell r="U714">
            <v>3.641</v>
          </cell>
          <cell r="V714" t="str">
            <v>-</v>
          </cell>
        </row>
        <row r="715">
          <cell r="B715">
            <v>42209</v>
          </cell>
          <cell r="C715">
            <v>-3.9100000000000003E-2</v>
          </cell>
          <cell r="D715">
            <v>-0.1636</v>
          </cell>
          <cell r="E715">
            <v>-0.18360000000000001</v>
          </cell>
          <cell r="F715">
            <v>-0.16209999999999999</v>
          </cell>
          <cell r="G715">
            <v>-0.1331</v>
          </cell>
          <cell r="H715">
            <v>-0.12740000000000001</v>
          </cell>
          <cell r="I715" t="str">
            <v>-</v>
          </cell>
          <cell r="O715">
            <v>42209</v>
          </cell>
          <cell r="P715">
            <v>3.0834999999999999</v>
          </cell>
          <cell r="Q715">
            <v>3.1316999999999999</v>
          </cell>
          <cell r="R715">
            <v>3.1985000000000001</v>
          </cell>
          <cell r="S715">
            <v>3.3073999999999999</v>
          </cell>
          <cell r="T715">
            <v>3.4687000000000001</v>
          </cell>
          <cell r="U715">
            <v>3.641</v>
          </cell>
          <cell r="V715" t="str">
            <v>-</v>
          </cell>
        </row>
        <row r="716">
          <cell r="B716">
            <v>42208</v>
          </cell>
          <cell r="C716">
            <v>-4.8899999999999999E-2</v>
          </cell>
          <cell r="D716">
            <v>-0.13880000000000001</v>
          </cell>
          <cell r="E716">
            <v>-0.16089999999999999</v>
          </cell>
          <cell r="F716">
            <v>-0.1429</v>
          </cell>
          <cell r="G716">
            <v>-0.1207</v>
          </cell>
          <cell r="H716">
            <v>-0.11799999999999999</v>
          </cell>
          <cell r="I716" t="str">
            <v>-</v>
          </cell>
          <cell r="O716">
            <v>42208</v>
          </cell>
          <cell r="P716">
            <v>3.1002999999999998</v>
          </cell>
          <cell r="Q716">
            <v>3.1669999999999998</v>
          </cell>
          <cell r="R716">
            <v>3.2256999999999998</v>
          </cell>
          <cell r="S716">
            <v>3.3273999999999999</v>
          </cell>
          <cell r="T716">
            <v>3.4794999999999998</v>
          </cell>
          <cell r="U716">
            <v>3.6467999999999998</v>
          </cell>
          <cell r="V716" t="str">
            <v>-</v>
          </cell>
        </row>
        <row r="717">
          <cell r="B717">
            <v>42207</v>
          </cell>
          <cell r="C717">
            <v>-5.1900000000000002E-2</v>
          </cell>
          <cell r="D717">
            <v>-0.14030000000000001</v>
          </cell>
          <cell r="E717">
            <v>-0.1651</v>
          </cell>
          <cell r="F717">
            <v>-0.14710000000000001</v>
          </cell>
          <cell r="G717">
            <v>-0.12479999999999999</v>
          </cell>
          <cell r="H717">
            <v>-0.1221</v>
          </cell>
          <cell r="I717" t="str">
            <v>-</v>
          </cell>
          <cell r="O717">
            <v>42207</v>
          </cell>
          <cell r="P717">
            <v>3.1545999999999998</v>
          </cell>
          <cell r="Q717">
            <v>3.1958000000000002</v>
          </cell>
          <cell r="R717">
            <v>3.2446999999999999</v>
          </cell>
          <cell r="S717">
            <v>3.3431999999999999</v>
          </cell>
          <cell r="T717">
            <v>3.4954000000000001</v>
          </cell>
          <cell r="U717">
            <v>3.6627000000000001</v>
          </cell>
          <cell r="V717" t="str">
            <v>-</v>
          </cell>
        </row>
        <row r="718">
          <cell r="B718">
            <v>42206</v>
          </cell>
          <cell r="C718">
            <v>-5.1900000000000002E-2</v>
          </cell>
          <cell r="D718">
            <v>-0.14000000000000001</v>
          </cell>
          <cell r="E718">
            <v>-0.15939999999999999</v>
          </cell>
          <cell r="F718">
            <v>-0.1459</v>
          </cell>
          <cell r="G718">
            <v>-0.1268</v>
          </cell>
          <cell r="H718">
            <v>-0.1268</v>
          </cell>
          <cell r="I718" t="str">
            <v>-</v>
          </cell>
          <cell r="O718">
            <v>42206</v>
          </cell>
          <cell r="P718">
            <v>3.1515</v>
          </cell>
          <cell r="Q718">
            <v>3.1951999999999998</v>
          </cell>
          <cell r="R718">
            <v>3.2494000000000001</v>
          </cell>
          <cell r="S718">
            <v>3.3460999999999999</v>
          </cell>
          <cell r="T718">
            <v>3.4973999999999998</v>
          </cell>
          <cell r="U718">
            <v>3.6619999999999999</v>
          </cell>
          <cell r="V718" t="str">
            <v>-</v>
          </cell>
        </row>
        <row r="719">
          <cell r="B719">
            <v>42205</v>
          </cell>
          <cell r="C719">
            <v>-5.8000000000000003E-2</v>
          </cell>
          <cell r="D719">
            <v>-0.14269999999999999</v>
          </cell>
          <cell r="E719">
            <v>-0.15909999999999999</v>
          </cell>
          <cell r="F719">
            <v>-0.1457</v>
          </cell>
          <cell r="G719">
            <v>-0.12659999999999999</v>
          </cell>
          <cell r="H719">
            <v>-0.12659999999999999</v>
          </cell>
          <cell r="I719" t="str">
            <v>-</v>
          </cell>
          <cell r="O719">
            <v>42205</v>
          </cell>
          <cell r="P719">
            <v>3.1030000000000002</v>
          </cell>
          <cell r="Q719">
            <v>3.1770999999999998</v>
          </cell>
          <cell r="R719">
            <v>3.2482000000000002</v>
          </cell>
          <cell r="S719">
            <v>3.3473000000000002</v>
          </cell>
          <cell r="T719">
            <v>3.4986000000000002</v>
          </cell>
          <cell r="U719">
            <v>3.6631999999999998</v>
          </cell>
          <cell r="V719" t="str">
            <v>-</v>
          </cell>
        </row>
        <row r="720">
          <cell r="B720">
            <v>42204</v>
          </cell>
          <cell r="C720">
            <v>-5.7099999999999998E-2</v>
          </cell>
          <cell r="D720">
            <v>-0.14319999999999999</v>
          </cell>
          <cell r="E720">
            <v>-0.15970000000000001</v>
          </cell>
          <cell r="F720">
            <v>-0.1462</v>
          </cell>
          <cell r="G720">
            <v>-0.12709999999999999</v>
          </cell>
          <cell r="H720">
            <v>-0.12709999999999999</v>
          </cell>
          <cell r="I720" t="str">
            <v>-</v>
          </cell>
          <cell r="O720">
            <v>42204</v>
          </cell>
          <cell r="P720">
            <v>3.1227999999999998</v>
          </cell>
          <cell r="Q720">
            <v>3.1871999999999998</v>
          </cell>
          <cell r="R720">
            <v>3.2555999999999998</v>
          </cell>
          <cell r="S720">
            <v>3.3538000000000001</v>
          </cell>
          <cell r="T720">
            <v>3.5051000000000001</v>
          </cell>
          <cell r="U720">
            <v>3.6697000000000002</v>
          </cell>
          <cell r="V720" t="str">
            <v>-</v>
          </cell>
        </row>
        <row r="721">
          <cell r="B721">
            <v>42203</v>
          </cell>
          <cell r="C721">
            <v>-5.7099999999999998E-2</v>
          </cell>
          <cell r="D721">
            <v>-0.14319999999999999</v>
          </cell>
          <cell r="E721">
            <v>-0.15970000000000001</v>
          </cell>
          <cell r="F721">
            <v>-0.1462</v>
          </cell>
          <cell r="G721">
            <v>-0.12709999999999999</v>
          </cell>
          <cell r="H721">
            <v>-0.12709999999999999</v>
          </cell>
          <cell r="I721" t="str">
            <v>-</v>
          </cell>
          <cell r="O721">
            <v>42203</v>
          </cell>
          <cell r="P721">
            <v>3.1227999999999998</v>
          </cell>
          <cell r="Q721">
            <v>3.1871999999999998</v>
          </cell>
          <cell r="R721">
            <v>3.2555999999999998</v>
          </cell>
          <cell r="S721">
            <v>3.3538000000000001</v>
          </cell>
          <cell r="T721">
            <v>3.5051000000000001</v>
          </cell>
          <cell r="U721">
            <v>3.6697000000000002</v>
          </cell>
          <cell r="V721" t="str">
            <v>-</v>
          </cell>
        </row>
        <row r="722">
          <cell r="B722">
            <v>42202</v>
          </cell>
          <cell r="C722">
            <v>-5.7099999999999998E-2</v>
          </cell>
          <cell r="D722">
            <v>-0.14319999999999999</v>
          </cell>
          <cell r="E722">
            <v>-0.15970000000000001</v>
          </cell>
          <cell r="F722">
            <v>-0.1462</v>
          </cell>
          <cell r="G722">
            <v>-0.12709999999999999</v>
          </cell>
          <cell r="H722">
            <v>-0.12709999999999999</v>
          </cell>
          <cell r="I722" t="str">
            <v>-</v>
          </cell>
          <cell r="O722">
            <v>42202</v>
          </cell>
          <cell r="P722">
            <v>3.1227999999999998</v>
          </cell>
          <cell r="Q722">
            <v>3.1871999999999998</v>
          </cell>
          <cell r="R722">
            <v>3.2555999999999998</v>
          </cell>
          <cell r="S722">
            <v>3.3538000000000001</v>
          </cell>
          <cell r="T722">
            <v>3.5051000000000001</v>
          </cell>
          <cell r="U722">
            <v>3.6697000000000002</v>
          </cell>
          <cell r="V722" t="str">
            <v>-</v>
          </cell>
        </row>
        <row r="723">
          <cell r="B723">
            <v>42201</v>
          </cell>
          <cell r="C723">
            <v>-5.4699999999999999E-2</v>
          </cell>
          <cell r="D723">
            <v>-0.1411</v>
          </cell>
          <cell r="E723">
            <v>-0.16059999999999999</v>
          </cell>
          <cell r="F723">
            <v>-0.1472</v>
          </cell>
          <cell r="G723">
            <v>-0.12809999999999999</v>
          </cell>
          <cell r="H723">
            <v>-0.128</v>
          </cell>
          <cell r="I723" t="str">
            <v>-</v>
          </cell>
          <cell r="O723">
            <v>42201</v>
          </cell>
          <cell r="P723">
            <v>3.1196000000000002</v>
          </cell>
          <cell r="Q723">
            <v>3.1842999999999999</v>
          </cell>
          <cell r="R723">
            <v>3.2496</v>
          </cell>
          <cell r="S723">
            <v>3.3462999999999998</v>
          </cell>
          <cell r="T723">
            <v>3.4971000000000001</v>
          </cell>
          <cell r="U723">
            <v>3.6617999999999999</v>
          </cell>
          <cell r="V723" t="str">
            <v>-</v>
          </cell>
        </row>
        <row r="724">
          <cell r="B724">
            <v>42200</v>
          </cell>
          <cell r="C724">
            <v>-5.62E-2</v>
          </cell>
          <cell r="D724">
            <v>-0.1421</v>
          </cell>
          <cell r="E724">
            <v>-0.1651</v>
          </cell>
          <cell r="F724">
            <v>-0.15290000000000001</v>
          </cell>
          <cell r="G724">
            <v>-0.13389999999999999</v>
          </cell>
          <cell r="H724">
            <v>-0.1338</v>
          </cell>
          <cell r="I724" t="str">
            <v>-</v>
          </cell>
          <cell r="O724">
            <v>42200</v>
          </cell>
          <cell r="P724">
            <v>3.1494</v>
          </cell>
          <cell r="Q724">
            <v>3.2052999999999998</v>
          </cell>
          <cell r="R724">
            <v>3.2700999999999998</v>
          </cell>
          <cell r="S724">
            <v>3.3673999999999999</v>
          </cell>
          <cell r="T724">
            <v>3.5047999999999999</v>
          </cell>
          <cell r="U724">
            <v>3.6595</v>
          </cell>
          <cell r="V724" t="str">
            <v>-</v>
          </cell>
        </row>
        <row r="725">
          <cell r="B725">
            <v>42199</v>
          </cell>
          <cell r="C725">
            <v>-5.4699999999999999E-2</v>
          </cell>
          <cell r="D725">
            <v>-0.14130000000000001</v>
          </cell>
          <cell r="E725">
            <v>-0.1628</v>
          </cell>
          <cell r="F725">
            <v>-0.15260000000000001</v>
          </cell>
          <cell r="G725">
            <v>-0.1338</v>
          </cell>
          <cell r="H725">
            <v>-0.1381</v>
          </cell>
          <cell r="I725" t="str">
            <v>-</v>
          </cell>
          <cell r="O725">
            <v>42199</v>
          </cell>
          <cell r="P725">
            <v>3.1202999999999999</v>
          </cell>
          <cell r="Q725">
            <v>3.2008999999999999</v>
          </cell>
          <cell r="R725">
            <v>3.2625999999999999</v>
          </cell>
          <cell r="S725">
            <v>3.3544</v>
          </cell>
          <cell r="T725">
            <v>3.4881000000000002</v>
          </cell>
          <cell r="U725">
            <v>3.6162999999999998</v>
          </cell>
          <cell r="V725" t="str">
            <v>-</v>
          </cell>
        </row>
        <row r="726">
          <cell r="B726">
            <v>42198</v>
          </cell>
          <cell r="C726">
            <v>-5.2200000000000003E-2</v>
          </cell>
          <cell r="D726">
            <v>-0.1416</v>
          </cell>
          <cell r="E726">
            <v>-0.16350000000000001</v>
          </cell>
          <cell r="F726">
            <v>-0.15329999999999999</v>
          </cell>
          <cell r="G726">
            <v>-0.13450000000000001</v>
          </cell>
          <cell r="H726">
            <v>-0.13869999999999999</v>
          </cell>
          <cell r="I726" t="str">
            <v>-</v>
          </cell>
          <cell r="O726">
            <v>42198</v>
          </cell>
          <cell r="P726">
            <v>3.1501000000000001</v>
          </cell>
          <cell r="Q726">
            <v>3.2183000000000002</v>
          </cell>
          <cell r="R726">
            <v>3.2658</v>
          </cell>
          <cell r="S726">
            <v>3.3386999999999998</v>
          </cell>
          <cell r="T726">
            <v>3.4554</v>
          </cell>
          <cell r="U726">
            <v>3.5807000000000002</v>
          </cell>
          <cell r="V726" t="str">
            <v>-</v>
          </cell>
        </row>
        <row r="727">
          <cell r="B727">
            <v>42197</v>
          </cell>
          <cell r="C727">
            <v>-5.2299999999999999E-2</v>
          </cell>
          <cell r="D727">
            <v>-0.1414</v>
          </cell>
          <cell r="E727">
            <v>-0.15740000000000001</v>
          </cell>
          <cell r="F727">
            <v>-0.14990000000000001</v>
          </cell>
          <cell r="G727">
            <v>-0.13120000000000001</v>
          </cell>
          <cell r="H727">
            <v>-0.13539999999999999</v>
          </cell>
          <cell r="I727" t="str">
            <v>-</v>
          </cell>
          <cell r="O727">
            <v>42197</v>
          </cell>
          <cell r="P727">
            <v>3.11</v>
          </cell>
          <cell r="Q727">
            <v>3.2082000000000002</v>
          </cell>
          <cell r="R727">
            <v>3.2629000000000001</v>
          </cell>
          <cell r="S727">
            <v>3.3401000000000001</v>
          </cell>
          <cell r="T727">
            <v>3.4586999999999999</v>
          </cell>
          <cell r="U727">
            <v>3.5840000000000001</v>
          </cell>
          <cell r="V727" t="str">
            <v>-</v>
          </cell>
        </row>
        <row r="728">
          <cell r="B728">
            <v>42196</v>
          </cell>
          <cell r="C728">
            <v>-5.2299999999999999E-2</v>
          </cell>
          <cell r="D728">
            <v>-0.1414</v>
          </cell>
          <cell r="E728">
            <v>-0.15740000000000001</v>
          </cell>
          <cell r="F728">
            <v>-0.14990000000000001</v>
          </cell>
          <cell r="G728">
            <v>-0.13120000000000001</v>
          </cell>
          <cell r="H728">
            <v>-0.13539999999999999</v>
          </cell>
          <cell r="I728" t="str">
            <v>-</v>
          </cell>
          <cell r="O728">
            <v>42196</v>
          </cell>
          <cell r="P728">
            <v>3.11</v>
          </cell>
          <cell r="Q728">
            <v>3.2082000000000002</v>
          </cell>
          <cell r="R728">
            <v>3.2629000000000001</v>
          </cell>
          <cell r="S728">
            <v>3.3401000000000001</v>
          </cell>
          <cell r="T728">
            <v>3.4586999999999999</v>
          </cell>
          <cell r="U728">
            <v>3.5840000000000001</v>
          </cell>
          <cell r="V728" t="str">
            <v>-</v>
          </cell>
        </row>
        <row r="729">
          <cell r="B729">
            <v>42195</v>
          </cell>
          <cell r="C729">
            <v>-5.2299999999999999E-2</v>
          </cell>
          <cell r="D729">
            <v>-0.1414</v>
          </cell>
          <cell r="E729">
            <v>-0.15740000000000001</v>
          </cell>
          <cell r="F729">
            <v>-0.14990000000000001</v>
          </cell>
          <cell r="G729">
            <v>-0.13120000000000001</v>
          </cell>
          <cell r="H729">
            <v>-0.13539999999999999</v>
          </cell>
          <cell r="I729" t="str">
            <v>-</v>
          </cell>
          <cell r="O729">
            <v>42195</v>
          </cell>
          <cell r="P729">
            <v>3.11</v>
          </cell>
          <cell r="Q729">
            <v>3.2082000000000002</v>
          </cell>
          <cell r="R729">
            <v>3.2629000000000001</v>
          </cell>
          <cell r="S729">
            <v>3.3401000000000001</v>
          </cell>
          <cell r="T729">
            <v>3.4586999999999999</v>
          </cell>
          <cell r="U729">
            <v>3.5840000000000001</v>
          </cell>
          <cell r="V729" t="str">
            <v>-</v>
          </cell>
        </row>
        <row r="730">
          <cell r="B730">
            <v>42194</v>
          </cell>
          <cell r="C730">
            <v>-5.9499999999999997E-2</v>
          </cell>
          <cell r="D730">
            <v>-0.1457</v>
          </cell>
          <cell r="E730">
            <v>-0.1615</v>
          </cell>
          <cell r="F730">
            <v>-0.154</v>
          </cell>
          <cell r="G730">
            <v>-0.1353</v>
          </cell>
          <cell r="H730">
            <v>-0.13950000000000001</v>
          </cell>
          <cell r="I730" t="str">
            <v>-</v>
          </cell>
          <cell r="O730">
            <v>42194</v>
          </cell>
          <cell r="P730">
            <v>3.0731999999999999</v>
          </cell>
          <cell r="Q730">
            <v>3.1840999999999999</v>
          </cell>
          <cell r="R730">
            <v>3.2515000000000001</v>
          </cell>
          <cell r="S730">
            <v>3.3342999999999998</v>
          </cell>
          <cell r="T730">
            <v>3.4559000000000002</v>
          </cell>
          <cell r="U730">
            <v>3.5819000000000001</v>
          </cell>
          <cell r="V730" t="str">
            <v>-</v>
          </cell>
        </row>
        <row r="731">
          <cell r="B731">
            <v>42193</v>
          </cell>
          <cell r="C731">
            <v>-6.1400000000000003E-2</v>
          </cell>
          <cell r="D731">
            <v>-0.1467</v>
          </cell>
          <cell r="E731">
            <v>-0.15970000000000001</v>
          </cell>
          <cell r="F731">
            <v>-0.153</v>
          </cell>
          <cell r="G731">
            <v>-0.13469999999999999</v>
          </cell>
          <cell r="H731">
            <v>-0.13780000000000001</v>
          </cell>
          <cell r="I731" t="str">
            <v>-</v>
          </cell>
          <cell r="O731">
            <v>42193</v>
          </cell>
          <cell r="P731">
            <v>3.0510999999999999</v>
          </cell>
          <cell r="Q731">
            <v>3.1760000000000002</v>
          </cell>
          <cell r="R731">
            <v>3.2498999999999998</v>
          </cell>
          <cell r="S731">
            <v>3.3323</v>
          </cell>
          <cell r="T731">
            <v>3.4531000000000001</v>
          </cell>
          <cell r="U731">
            <v>3.5682999999999998</v>
          </cell>
          <cell r="V731" t="str">
            <v>-</v>
          </cell>
        </row>
        <row r="732">
          <cell r="B732">
            <v>42192</v>
          </cell>
          <cell r="C732">
            <v>-6.1400000000000003E-2</v>
          </cell>
          <cell r="D732">
            <v>-0.1462</v>
          </cell>
          <cell r="E732">
            <v>-0.1603</v>
          </cell>
          <cell r="F732">
            <v>-0.15110000000000001</v>
          </cell>
          <cell r="G732">
            <v>-0.12989999999999999</v>
          </cell>
          <cell r="H732">
            <v>-0.13780000000000001</v>
          </cell>
          <cell r="I732" t="str">
            <v>-</v>
          </cell>
          <cell r="O732">
            <v>42192</v>
          </cell>
          <cell r="P732">
            <v>3.0579999999999998</v>
          </cell>
          <cell r="Q732">
            <v>3.1661000000000001</v>
          </cell>
          <cell r="R732">
            <v>3.2363</v>
          </cell>
          <cell r="S732">
            <v>3.3212000000000002</v>
          </cell>
          <cell r="T732">
            <v>3.4449000000000001</v>
          </cell>
          <cell r="U732">
            <v>3.5548000000000002</v>
          </cell>
          <cell r="V732" t="str">
            <v>-</v>
          </cell>
        </row>
        <row r="733">
          <cell r="B733">
            <v>42191</v>
          </cell>
          <cell r="C733">
            <v>-6.5500000000000003E-2</v>
          </cell>
          <cell r="D733">
            <v>-0.1615</v>
          </cell>
          <cell r="E733">
            <v>-0.1724</v>
          </cell>
          <cell r="F733">
            <v>-0.1615</v>
          </cell>
          <cell r="G733">
            <v>-0.13880000000000001</v>
          </cell>
          <cell r="H733">
            <v>-0.1477</v>
          </cell>
          <cell r="I733" t="str">
            <v>-</v>
          </cell>
          <cell r="O733">
            <v>42191</v>
          </cell>
          <cell r="P733">
            <v>3.0735000000000001</v>
          </cell>
          <cell r="Q733">
            <v>3.1638000000000002</v>
          </cell>
          <cell r="R733">
            <v>3.2368999999999999</v>
          </cell>
          <cell r="S733">
            <v>3.3195999999999999</v>
          </cell>
          <cell r="T733">
            <v>3.4420000000000002</v>
          </cell>
          <cell r="U733">
            <v>3.5478999999999998</v>
          </cell>
          <cell r="V733" t="str">
            <v>-</v>
          </cell>
        </row>
        <row r="734">
          <cell r="B734">
            <v>42190</v>
          </cell>
          <cell r="C734">
            <v>-6.6299999999999998E-2</v>
          </cell>
          <cell r="D734">
            <v>-0.1638</v>
          </cell>
          <cell r="E734">
            <v>-0.1762</v>
          </cell>
          <cell r="F734">
            <v>-0.1653</v>
          </cell>
          <cell r="G734">
            <v>-0.1426</v>
          </cell>
          <cell r="H734">
            <v>-0.1515</v>
          </cell>
          <cell r="I734" t="str">
            <v>-</v>
          </cell>
          <cell r="O734">
            <v>42190</v>
          </cell>
          <cell r="P734">
            <v>3.1215000000000002</v>
          </cell>
          <cell r="Q734">
            <v>3.2065000000000001</v>
          </cell>
          <cell r="R734">
            <v>3.274</v>
          </cell>
          <cell r="S734">
            <v>3.3548</v>
          </cell>
          <cell r="T734">
            <v>3.4771999999999998</v>
          </cell>
          <cell r="U734">
            <v>3.5829</v>
          </cell>
          <cell r="V734" t="str">
            <v>-</v>
          </cell>
        </row>
        <row r="735">
          <cell r="B735">
            <v>42189</v>
          </cell>
          <cell r="C735">
            <v>-6.6299999999999998E-2</v>
          </cell>
          <cell r="D735">
            <v>-0.1638</v>
          </cell>
          <cell r="E735">
            <v>-0.1762</v>
          </cell>
          <cell r="F735">
            <v>-0.1653</v>
          </cell>
          <cell r="G735">
            <v>-0.1426</v>
          </cell>
          <cell r="H735">
            <v>-0.1515</v>
          </cell>
          <cell r="I735" t="str">
            <v>-</v>
          </cell>
          <cell r="O735">
            <v>42189</v>
          </cell>
          <cell r="P735">
            <v>3.1215000000000002</v>
          </cell>
          <cell r="Q735">
            <v>3.2065000000000001</v>
          </cell>
          <cell r="R735">
            <v>3.274</v>
          </cell>
          <cell r="S735">
            <v>3.3548</v>
          </cell>
          <cell r="T735">
            <v>3.4771999999999998</v>
          </cell>
          <cell r="U735">
            <v>3.5829</v>
          </cell>
          <cell r="V735" t="str">
            <v>-</v>
          </cell>
        </row>
        <row r="736">
          <cell r="B736">
            <v>42188</v>
          </cell>
          <cell r="C736">
            <v>-6.6299999999999998E-2</v>
          </cell>
          <cell r="D736">
            <v>-0.1638</v>
          </cell>
          <cell r="E736">
            <v>-0.1762</v>
          </cell>
          <cell r="F736">
            <v>-0.1653</v>
          </cell>
          <cell r="G736">
            <v>-0.1426</v>
          </cell>
          <cell r="H736">
            <v>-0.1515</v>
          </cell>
          <cell r="I736" t="str">
            <v>-</v>
          </cell>
          <cell r="O736">
            <v>42188</v>
          </cell>
          <cell r="P736">
            <v>3.1215000000000002</v>
          </cell>
          <cell r="Q736">
            <v>3.2065000000000001</v>
          </cell>
          <cell r="R736">
            <v>3.274</v>
          </cell>
          <cell r="S736">
            <v>3.3548</v>
          </cell>
          <cell r="T736">
            <v>3.4771999999999998</v>
          </cell>
          <cell r="U736">
            <v>3.5829</v>
          </cell>
          <cell r="V736" t="str">
            <v>-</v>
          </cell>
        </row>
        <row r="737">
          <cell r="B737">
            <v>42187</v>
          </cell>
          <cell r="C737">
            <v>-6.6299999999999998E-2</v>
          </cell>
          <cell r="D737">
            <v>-0.1638</v>
          </cell>
          <cell r="E737">
            <v>-0.1762</v>
          </cell>
          <cell r="F737">
            <v>-0.1653</v>
          </cell>
          <cell r="G737">
            <v>-0.1426</v>
          </cell>
          <cell r="H737">
            <v>-0.1515</v>
          </cell>
          <cell r="I737" t="str">
            <v>-</v>
          </cell>
          <cell r="O737">
            <v>42187</v>
          </cell>
          <cell r="P737">
            <v>3.1215000000000002</v>
          </cell>
          <cell r="Q737">
            <v>3.2065000000000001</v>
          </cell>
          <cell r="R737">
            <v>3.274</v>
          </cell>
          <cell r="S737">
            <v>3.3548</v>
          </cell>
          <cell r="T737">
            <v>3.4771999999999998</v>
          </cell>
          <cell r="U737">
            <v>3.5829</v>
          </cell>
          <cell r="V737" t="str">
            <v>-</v>
          </cell>
        </row>
        <row r="738">
          <cell r="B738">
            <v>42186</v>
          </cell>
          <cell r="C738">
            <v>-6.6100000000000006E-2</v>
          </cell>
          <cell r="D738">
            <v>-0.16350000000000001</v>
          </cell>
          <cell r="E738">
            <v>-0.1757</v>
          </cell>
          <cell r="F738">
            <v>-0.16489999999999999</v>
          </cell>
          <cell r="G738">
            <v>-0.14219999999999999</v>
          </cell>
          <cell r="H738">
            <v>-0.15110000000000001</v>
          </cell>
          <cell r="I738" t="str">
            <v>-</v>
          </cell>
          <cell r="O738">
            <v>42186</v>
          </cell>
          <cell r="P738">
            <v>3.0912000000000002</v>
          </cell>
          <cell r="Q738">
            <v>3.1960999999999999</v>
          </cell>
          <cell r="R738">
            <v>3.2690999999999999</v>
          </cell>
          <cell r="S738">
            <v>3.3477000000000001</v>
          </cell>
          <cell r="T738">
            <v>3.4735999999999998</v>
          </cell>
          <cell r="U738">
            <v>3.5792999999999999</v>
          </cell>
          <cell r="V738" t="str">
            <v>-</v>
          </cell>
        </row>
        <row r="739">
          <cell r="B739">
            <v>42185</v>
          </cell>
          <cell r="C739">
            <v>-6.3799999999999996E-2</v>
          </cell>
          <cell r="D739">
            <v>-0.16259999999999999</v>
          </cell>
          <cell r="E739">
            <v>-0.17660000000000001</v>
          </cell>
          <cell r="F739">
            <v>-0.16850000000000001</v>
          </cell>
          <cell r="G739">
            <v>-0.1431</v>
          </cell>
          <cell r="H739">
            <v>-0.152</v>
          </cell>
          <cell r="I739" t="str">
            <v>-</v>
          </cell>
          <cell r="O739">
            <v>42185</v>
          </cell>
          <cell r="P739">
            <v>3.1107</v>
          </cell>
          <cell r="Q739">
            <v>3.2006999999999999</v>
          </cell>
          <cell r="R739">
            <v>3.2679999999999998</v>
          </cell>
          <cell r="S739">
            <v>3.3431000000000002</v>
          </cell>
          <cell r="T739">
            <v>3.4639000000000002</v>
          </cell>
          <cell r="U739">
            <v>3.5674000000000001</v>
          </cell>
          <cell r="V739" t="str">
            <v>-</v>
          </cell>
        </row>
        <row r="740">
          <cell r="B740">
            <v>42184</v>
          </cell>
          <cell r="C740">
            <v>-6.5299999999999997E-2</v>
          </cell>
          <cell r="D740">
            <v>-0.1636</v>
          </cell>
          <cell r="E740">
            <v>-0.17630000000000001</v>
          </cell>
          <cell r="F740">
            <v>-0.1668</v>
          </cell>
          <cell r="G740">
            <v>-0.14410000000000001</v>
          </cell>
          <cell r="H740">
            <v>-0.153</v>
          </cell>
          <cell r="I740" t="str">
            <v>-</v>
          </cell>
          <cell r="O740">
            <v>42184</v>
          </cell>
          <cell r="P740">
            <v>3.1038999999999999</v>
          </cell>
          <cell r="Q740">
            <v>3.1886999999999999</v>
          </cell>
          <cell r="R740">
            <v>3.2563</v>
          </cell>
          <cell r="S740">
            <v>3.3328000000000002</v>
          </cell>
          <cell r="T740">
            <v>3.4508999999999999</v>
          </cell>
          <cell r="U740">
            <v>3.5543999999999998</v>
          </cell>
          <cell r="V740" t="str">
            <v>-</v>
          </cell>
        </row>
        <row r="741">
          <cell r="B741">
            <v>42183</v>
          </cell>
          <cell r="C741">
            <v>-6.1600000000000002E-2</v>
          </cell>
          <cell r="D741">
            <v>-0.16320000000000001</v>
          </cell>
          <cell r="E741">
            <v>-0.1754</v>
          </cell>
          <cell r="F741">
            <v>-0.1646</v>
          </cell>
          <cell r="G741">
            <v>-0.1419</v>
          </cell>
          <cell r="H741">
            <v>-0.15079999999999999</v>
          </cell>
          <cell r="I741" t="str">
            <v>-</v>
          </cell>
          <cell r="O741">
            <v>42183</v>
          </cell>
          <cell r="P741">
            <v>3.1006</v>
          </cell>
          <cell r="Q741">
            <v>3.1802999999999999</v>
          </cell>
          <cell r="R741">
            <v>3.2471999999999999</v>
          </cell>
          <cell r="S741">
            <v>3.3252000000000002</v>
          </cell>
          <cell r="T741">
            <v>3.4535</v>
          </cell>
          <cell r="U741">
            <v>3.5592000000000001</v>
          </cell>
          <cell r="V741" t="str">
            <v>-</v>
          </cell>
        </row>
        <row r="742">
          <cell r="B742">
            <v>42182</v>
          </cell>
          <cell r="C742">
            <v>-6.1600000000000002E-2</v>
          </cell>
          <cell r="D742">
            <v>-0.16320000000000001</v>
          </cell>
          <cell r="E742">
            <v>-0.1754</v>
          </cell>
          <cell r="F742">
            <v>-0.1646</v>
          </cell>
          <cell r="G742">
            <v>-0.1419</v>
          </cell>
          <cell r="H742">
            <v>-0.15079999999999999</v>
          </cell>
          <cell r="I742" t="str">
            <v>-</v>
          </cell>
          <cell r="O742">
            <v>42182</v>
          </cell>
          <cell r="P742">
            <v>3.1006</v>
          </cell>
          <cell r="Q742">
            <v>3.1802999999999999</v>
          </cell>
          <cell r="R742">
            <v>3.2471999999999999</v>
          </cell>
          <cell r="S742">
            <v>3.3252000000000002</v>
          </cell>
          <cell r="T742">
            <v>3.4535</v>
          </cell>
          <cell r="U742">
            <v>3.5592000000000001</v>
          </cell>
          <cell r="V742" t="str">
            <v>-</v>
          </cell>
        </row>
        <row r="743">
          <cell r="B743">
            <v>42181</v>
          </cell>
          <cell r="C743">
            <v>-6.1600000000000002E-2</v>
          </cell>
          <cell r="D743">
            <v>-0.16320000000000001</v>
          </cell>
          <cell r="E743">
            <v>-0.1754</v>
          </cell>
          <cell r="F743">
            <v>-0.1646</v>
          </cell>
          <cell r="G743">
            <v>-0.1419</v>
          </cell>
          <cell r="H743">
            <v>-0.15079999999999999</v>
          </cell>
          <cell r="I743" t="str">
            <v>-</v>
          </cell>
          <cell r="O743">
            <v>42181</v>
          </cell>
          <cell r="P743">
            <v>3.1006</v>
          </cell>
          <cell r="Q743">
            <v>3.1802999999999999</v>
          </cell>
          <cell r="R743">
            <v>3.2471999999999999</v>
          </cell>
          <cell r="S743">
            <v>3.3252000000000002</v>
          </cell>
          <cell r="T743">
            <v>3.4535</v>
          </cell>
          <cell r="U743">
            <v>3.5592000000000001</v>
          </cell>
          <cell r="V743" t="str">
            <v>-</v>
          </cell>
        </row>
        <row r="744">
          <cell r="B744">
            <v>42180</v>
          </cell>
          <cell r="C744">
            <v>-6.5699999999999995E-2</v>
          </cell>
          <cell r="D744">
            <v>-0.16689999999999999</v>
          </cell>
          <cell r="E744">
            <v>-0.1729</v>
          </cell>
          <cell r="F744">
            <v>-0.1593</v>
          </cell>
          <cell r="G744">
            <v>-0.13370000000000001</v>
          </cell>
          <cell r="H744">
            <v>-0.1396</v>
          </cell>
          <cell r="I744" t="str">
            <v>-</v>
          </cell>
          <cell r="O744">
            <v>42180</v>
          </cell>
          <cell r="P744">
            <v>3.1499000000000001</v>
          </cell>
          <cell r="Q744">
            <v>3.1949000000000001</v>
          </cell>
          <cell r="R744">
            <v>3.2568000000000001</v>
          </cell>
          <cell r="S744">
            <v>3.3309000000000002</v>
          </cell>
          <cell r="T744">
            <v>3.4607000000000001</v>
          </cell>
          <cell r="U744">
            <v>3.5676999999999999</v>
          </cell>
          <cell r="V744" t="str">
            <v>-</v>
          </cell>
        </row>
        <row r="745">
          <cell r="B745">
            <v>42179</v>
          </cell>
          <cell r="C745">
            <v>-2.87E-2</v>
          </cell>
          <cell r="D745">
            <v>-8.8200000000000001E-2</v>
          </cell>
          <cell r="E745">
            <v>-0.1138</v>
          </cell>
          <cell r="F745">
            <v>-0.10730000000000001</v>
          </cell>
          <cell r="G745">
            <v>-8.8200000000000001E-2</v>
          </cell>
          <cell r="H745">
            <v>-9.4799999999999995E-2</v>
          </cell>
          <cell r="I745" t="str">
            <v>-</v>
          </cell>
          <cell r="O745">
            <v>42179</v>
          </cell>
          <cell r="P745">
            <v>3.1570999999999998</v>
          </cell>
          <cell r="Q745">
            <v>3.2625000000000002</v>
          </cell>
          <cell r="R745">
            <v>3.3115999999999999</v>
          </cell>
          <cell r="S745">
            <v>3.3814000000000002</v>
          </cell>
          <cell r="T745">
            <v>3.5051999999999999</v>
          </cell>
          <cell r="U745">
            <v>3.6114999999999999</v>
          </cell>
          <cell r="V745" t="str">
            <v>-</v>
          </cell>
        </row>
        <row r="746">
          <cell r="B746">
            <v>42178</v>
          </cell>
          <cell r="C746">
            <v>-4.4600000000000001E-2</v>
          </cell>
          <cell r="D746">
            <v>-9.8900000000000002E-2</v>
          </cell>
          <cell r="E746">
            <v>-0.12529999999999999</v>
          </cell>
          <cell r="F746">
            <v>-0.1202</v>
          </cell>
          <cell r="G746">
            <v>-0.1011</v>
          </cell>
          <cell r="H746">
            <v>-0.1077</v>
          </cell>
          <cell r="I746" t="str">
            <v>-</v>
          </cell>
          <cell r="O746">
            <v>42178</v>
          </cell>
          <cell r="P746">
            <v>3.1181999999999999</v>
          </cell>
          <cell r="Q746">
            <v>3.2427999999999999</v>
          </cell>
          <cell r="R746">
            <v>3.2978999999999998</v>
          </cell>
          <cell r="S746">
            <v>3.3675000000000002</v>
          </cell>
          <cell r="T746">
            <v>3.4897</v>
          </cell>
          <cell r="U746">
            <v>3.5966</v>
          </cell>
          <cell r="V746" t="str">
            <v>-</v>
          </cell>
        </row>
        <row r="747">
          <cell r="B747">
            <v>42177</v>
          </cell>
          <cell r="C747">
            <v>-4.41E-2</v>
          </cell>
          <cell r="D747">
            <v>-9.8500000000000004E-2</v>
          </cell>
          <cell r="E747">
            <v>-0.12479999999999999</v>
          </cell>
          <cell r="F747">
            <v>-0.1197</v>
          </cell>
          <cell r="G747">
            <v>-0.10059999999999999</v>
          </cell>
          <cell r="H747">
            <v>-0.10730000000000001</v>
          </cell>
          <cell r="I747" t="str">
            <v>-</v>
          </cell>
          <cell r="O747">
            <v>42177</v>
          </cell>
          <cell r="P747">
            <v>3.1122000000000001</v>
          </cell>
          <cell r="Q747">
            <v>3.2342</v>
          </cell>
          <cell r="R747">
            <v>3.2911999999999999</v>
          </cell>
          <cell r="S747">
            <v>3.3653</v>
          </cell>
          <cell r="T747">
            <v>3.4912000000000001</v>
          </cell>
          <cell r="U747">
            <v>3.5979999999999999</v>
          </cell>
          <cell r="V747" t="str">
            <v>-</v>
          </cell>
        </row>
        <row r="748">
          <cell r="B748">
            <v>42176</v>
          </cell>
          <cell r="C748">
            <v>-4.36E-2</v>
          </cell>
          <cell r="D748">
            <v>-9.8599999999999993E-2</v>
          </cell>
          <cell r="E748">
            <v>-0.12520000000000001</v>
          </cell>
          <cell r="F748">
            <v>-0.1201</v>
          </cell>
          <cell r="G748">
            <v>-0.10100000000000001</v>
          </cell>
          <cell r="H748">
            <v>-0.1076</v>
          </cell>
          <cell r="I748" t="str">
            <v>-</v>
          </cell>
          <cell r="O748">
            <v>42176</v>
          </cell>
          <cell r="P748">
            <v>3.1551999999999998</v>
          </cell>
          <cell r="Q748">
            <v>3.2587999999999999</v>
          </cell>
          <cell r="R748">
            <v>3.3108</v>
          </cell>
          <cell r="S748">
            <v>3.3826999999999998</v>
          </cell>
          <cell r="T748">
            <v>3.5078</v>
          </cell>
          <cell r="U748">
            <v>3.6147</v>
          </cell>
          <cell r="V748" t="str">
            <v>-</v>
          </cell>
        </row>
        <row r="749">
          <cell r="B749">
            <v>42175</v>
          </cell>
          <cell r="C749">
            <v>-4.36E-2</v>
          </cell>
          <cell r="D749">
            <v>-9.8599999999999993E-2</v>
          </cell>
          <cell r="E749">
            <v>-0.12520000000000001</v>
          </cell>
          <cell r="F749">
            <v>-0.1201</v>
          </cell>
          <cell r="G749">
            <v>-0.10100000000000001</v>
          </cell>
          <cell r="H749">
            <v>-0.1076</v>
          </cell>
          <cell r="I749" t="str">
            <v>-</v>
          </cell>
          <cell r="O749">
            <v>42175</v>
          </cell>
          <cell r="P749">
            <v>3.1551999999999998</v>
          </cell>
          <cell r="Q749">
            <v>3.2587999999999999</v>
          </cell>
          <cell r="R749">
            <v>3.3108</v>
          </cell>
          <cell r="S749">
            <v>3.3826999999999998</v>
          </cell>
          <cell r="T749">
            <v>3.5078</v>
          </cell>
          <cell r="U749">
            <v>3.6147</v>
          </cell>
          <cell r="V749" t="str">
            <v>-</v>
          </cell>
        </row>
        <row r="750">
          <cell r="B750">
            <v>42174</v>
          </cell>
          <cell r="C750">
            <v>-4.36E-2</v>
          </cell>
          <cell r="D750">
            <v>-9.8599999999999993E-2</v>
          </cell>
          <cell r="E750">
            <v>-0.12520000000000001</v>
          </cell>
          <cell r="F750">
            <v>-0.1201</v>
          </cell>
          <cell r="G750">
            <v>-0.10100000000000001</v>
          </cell>
          <cell r="H750">
            <v>-0.1076</v>
          </cell>
          <cell r="I750" t="str">
            <v>-</v>
          </cell>
          <cell r="O750">
            <v>42174</v>
          </cell>
          <cell r="P750">
            <v>3.1551999999999998</v>
          </cell>
          <cell r="Q750">
            <v>3.2587999999999999</v>
          </cell>
          <cell r="R750">
            <v>3.3108</v>
          </cell>
          <cell r="S750">
            <v>3.3826999999999998</v>
          </cell>
          <cell r="T750">
            <v>3.5078</v>
          </cell>
          <cell r="U750">
            <v>3.6147</v>
          </cell>
          <cell r="V750" t="str">
            <v>-</v>
          </cell>
        </row>
        <row r="751">
          <cell r="B751">
            <v>42173</v>
          </cell>
          <cell r="C751">
            <v>-5.0900000000000001E-2</v>
          </cell>
          <cell r="D751">
            <v>-0.1036</v>
          </cell>
          <cell r="E751">
            <v>-0.1336</v>
          </cell>
          <cell r="F751">
            <v>-0.129</v>
          </cell>
          <cell r="G751">
            <v>-0.1086</v>
          </cell>
          <cell r="H751">
            <v>-0.1153</v>
          </cell>
          <cell r="I751" t="str">
            <v>-</v>
          </cell>
          <cell r="O751">
            <v>42173</v>
          </cell>
          <cell r="P751">
            <v>3.1225000000000001</v>
          </cell>
          <cell r="Q751">
            <v>3.2330000000000001</v>
          </cell>
          <cell r="R751">
            <v>3.2831999999999999</v>
          </cell>
          <cell r="S751">
            <v>3.3582000000000001</v>
          </cell>
          <cell r="T751">
            <v>3.4935</v>
          </cell>
          <cell r="U751">
            <v>3.6019999999999999</v>
          </cell>
          <cell r="V751" t="str">
            <v>-</v>
          </cell>
        </row>
        <row r="752">
          <cell r="B752">
            <v>42172</v>
          </cell>
          <cell r="C752">
            <v>-5.1299999999999998E-2</v>
          </cell>
          <cell r="D752">
            <v>-0.10440000000000001</v>
          </cell>
          <cell r="E752">
            <v>-0.14080000000000001</v>
          </cell>
          <cell r="F752">
            <v>-0.1366</v>
          </cell>
          <cell r="G752">
            <v>-0.1193</v>
          </cell>
          <cell r="H752">
            <v>-0.12620000000000001</v>
          </cell>
          <cell r="I752" t="str">
            <v>-</v>
          </cell>
          <cell r="O752">
            <v>42172</v>
          </cell>
          <cell r="P752">
            <v>3.1604000000000001</v>
          </cell>
          <cell r="Q752">
            <v>3.2570000000000001</v>
          </cell>
          <cell r="R752">
            <v>3.3029999999999999</v>
          </cell>
          <cell r="S752">
            <v>3.3782999999999999</v>
          </cell>
          <cell r="T752">
            <v>3.5057999999999998</v>
          </cell>
          <cell r="U752">
            <v>3.6093000000000002</v>
          </cell>
          <cell r="V752" t="str">
            <v>-</v>
          </cell>
        </row>
        <row r="753">
          <cell r="B753">
            <v>42171</v>
          </cell>
          <cell r="C753">
            <v>-4.7E-2</v>
          </cell>
          <cell r="D753">
            <v>-0.10340000000000001</v>
          </cell>
          <cell r="E753">
            <v>-0.14019999999999999</v>
          </cell>
          <cell r="F753">
            <v>-0.13750000000000001</v>
          </cell>
          <cell r="G753">
            <v>-0.1215</v>
          </cell>
          <cell r="H753">
            <v>-0.12839999999999999</v>
          </cell>
          <cell r="I753" t="str">
            <v>-</v>
          </cell>
          <cell r="O753">
            <v>42171</v>
          </cell>
          <cell r="P753">
            <v>3.1783999999999999</v>
          </cell>
          <cell r="Q753">
            <v>3.2616999999999998</v>
          </cell>
          <cell r="R753">
            <v>3.3050999999999999</v>
          </cell>
          <cell r="S753">
            <v>3.3784999999999998</v>
          </cell>
          <cell r="T753">
            <v>3.5083000000000002</v>
          </cell>
          <cell r="U753">
            <v>3.6141000000000001</v>
          </cell>
          <cell r="V753" t="str">
            <v>-</v>
          </cell>
        </row>
        <row r="754">
          <cell r="B754">
            <v>42170</v>
          </cell>
          <cell r="C754">
            <v>-4.4400000000000002E-2</v>
          </cell>
          <cell r="D754">
            <v>-0.1026</v>
          </cell>
          <cell r="E754">
            <v>-0.1394</v>
          </cell>
          <cell r="F754">
            <v>-0.13669999999999999</v>
          </cell>
          <cell r="G754">
            <v>-0.1207</v>
          </cell>
          <cell r="H754">
            <v>-0.12759999999999999</v>
          </cell>
          <cell r="I754" t="str">
            <v>-</v>
          </cell>
          <cell r="O754">
            <v>42170</v>
          </cell>
          <cell r="P754">
            <v>3.1814</v>
          </cell>
          <cell r="Q754">
            <v>3.2570999999999999</v>
          </cell>
          <cell r="R754">
            <v>3.2942999999999998</v>
          </cell>
          <cell r="S754">
            <v>3.363</v>
          </cell>
          <cell r="T754">
            <v>3.4853000000000001</v>
          </cell>
          <cell r="U754">
            <v>3.5899000000000001</v>
          </cell>
          <cell r="V754" t="str">
            <v>-</v>
          </cell>
        </row>
        <row r="755">
          <cell r="B755">
            <v>42169</v>
          </cell>
          <cell r="C755">
            <v>-4.41E-2</v>
          </cell>
          <cell r="D755">
            <v>-0.1021</v>
          </cell>
          <cell r="E755">
            <v>-0.13869999999999999</v>
          </cell>
          <cell r="F755">
            <v>-0.1361</v>
          </cell>
          <cell r="G755">
            <v>-0.12</v>
          </cell>
          <cell r="H755">
            <v>-0.12690000000000001</v>
          </cell>
          <cell r="I755" t="str">
            <v>-</v>
          </cell>
          <cell r="O755">
            <v>42169</v>
          </cell>
          <cell r="P755">
            <v>3.1181999999999999</v>
          </cell>
          <cell r="Q755">
            <v>3.2349000000000001</v>
          </cell>
          <cell r="R755">
            <v>3.2816999999999998</v>
          </cell>
          <cell r="S755">
            <v>3.3468</v>
          </cell>
          <cell r="T755">
            <v>3.4801000000000002</v>
          </cell>
          <cell r="U755">
            <v>3.5783</v>
          </cell>
          <cell r="V755" t="str">
            <v>-</v>
          </cell>
        </row>
        <row r="756">
          <cell r="B756">
            <v>42168</v>
          </cell>
          <cell r="C756">
            <v>-4.41E-2</v>
          </cell>
          <cell r="D756">
            <v>-0.1021</v>
          </cell>
          <cell r="E756">
            <v>-0.13869999999999999</v>
          </cell>
          <cell r="F756">
            <v>-0.1361</v>
          </cell>
          <cell r="G756">
            <v>-0.12</v>
          </cell>
          <cell r="H756">
            <v>-0.12690000000000001</v>
          </cell>
          <cell r="I756" t="str">
            <v>-</v>
          </cell>
          <cell r="O756">
            <v>42168</v>
          </cell>
          <cell r="P756">
            <v>3.1181999999999999</v>
          </cell>
          <cell r="Q756">
            <v>3.2349000000000001</v>
          </cell>
          <cell r="R756">
            <v>3.2816999999999998</v>
          </cell>
          <cell r="S756">
            <v>3.3468</v>
          </cell>
          <cell r="T756">
            <v>3.4801000000000002</v>
          </cell>
          <cell r="U756">
            <v>3.5783</v>
          </cell>
          <cell r="V756" t="str">
            <v>-</v>
          </cell>
        </row>
        <row r="757">
          <cell r="B757">
            <v>42167</v>
          </cell>
          <cell r="C757">
            <v>-4.41E-2</v>
          </cell>
          <cell r="D757">
            <v>-0.1021</v>
          </cell>
          <cell r="E757">
            <v>-0.13869999999999999</v>
          </cell>
          <cell r="F757">
            <v>-0.1361</v>
          </cell>
          <cell r="G757">
            <v>-0.12</v>
          </cell>
          <cell r="H757">
            <v>-0.12690000000000001</v>
          </cell>
          <cell r="I757" t="str">
            <v>-</v>
          </cell>
          <cell r="O757">
            <v>42167</v>
          </cell>
          <cell r="P757">
            <v>3.1181999999999999</v>
          </cell>
          <cell r="Q757">
            <v>3.2349000000000001</v>
          </cell>
          <cell r="R757">
            <v>3.2816999999999998</v>
          </cell>
          <cell r="S757">
            <v>3.3468</v>
          </cell>
          <cell r="T757">
            <v>3.4801000000000002</v>
          </cell>
          <cell r="U757">
            <v>3.5783</v>
          </cell>
          <cell r="V757" t="str">
            <v>-</v>
          </cell>
        </row>
        <row r="758">
          <cell r="B758">
            <v>42166</v>
          </cell>
          <cell r="C758">
            <v>-4.2900000000000001E-2</v>
          </cell>
          <cell r="D758">
            <v>-6.8599999999999994E-2</v>
          </cell>
          <cell r="E758">
            <v>-0.1056</v>
          </cell>
          <cell r="F758">
            <v>-0.1072</v>
          </cell>
          <cell r="G758">
            <v>-9.0899999999999995E-2</v>
          </cell>
          <cell r="H758">
            <v>-0.1007</v>
          </cell>
          <cell r="I758" t="str">
            <v>-</v>
          </cell>
          <cell r="O758">
            <v>42166</v>
          </cell>
          <cell r="P758">
            <v>3.1614</v>
          </cell>
          <cell r="Q758">
            <v>3.2774000000000001</v>
          </cell>
          <cell r="R758">
            <v>3.3138000000000001</v>
          </cell>
          <cell r="S758">
            <v>3.3746999999999998</v>
          </cell>
          <cell r="T758">
            <v>3.5082</v>
          </cell>
          <cell r="U758">
            <v>3.6040999999999999</v>
          </cell>
          <cell r="V758" t="str">
            <v>-</v>
          </cell>
        </row>
        <row r="759">
          <cell r="B759">
            <v>42165</v>
          </cell>
          <cell r="C759">
            <v>-4.2900000000000001E-2</v>
          </cell>
          <cell r="D759">
            <v>-6.8199999999999997E-2</v>
          </cell>
          <cell r="E759">
            <v>-0.1052</v>
          </cell>
          <cell r="F759">
            <v>-0.10680000000000001</v>
          </cell>
          <cell r="G759">
            <v>-9.0499999999999997E-2</v>
          </cell>
          <cell r="H759">
            <v>-0.1003</v>
          </cell>
          <cell r="I759" t="str">
            <v>-</v>
          </cell>
          <cell r="O759">
            <v>42165</v>
          </cell>
          <cell r="P759">
            <v>3.1827000000000001</v>
          </cell>
          <cell r="Q759">
            <v>3.2744</v>
          </cell>
          <cell r="R759">
            <v>3.302</v>
          </cell>
          <cell r="S759">
            <v>3.3509000000000002</v>
          </cell>
          <cell r="T759">
            <v>3.4662999999999999</v>
          </cell>
          <cell r="U759">
            <v>3.5630000000000002</v>
          </cell>
          <cell r="V759" t="str">
            <v>-</v>
          </cell>
        </row>
        <row r="760">
          <cell r="B760">
            <v>42164</v>
          </cell>
          <cell r="C760">
            <v>-2.76E-2</v>
          </cell>
          <cell r="D760">
            <v>-5.8299999999999998E-2</v>
          </cell>
          <cell r="E760">
            <v>-9.5500000000000002E-2</v>
          </cell>
          <cell r="F760">
            <v>-9.7100000000000006E-2</v>
          </cell>
          <cell r="G760">
            <v>-8.09E-2</v>
          </cell>
          <cell r="H760">
            <v>-9.0700000000000003E-2</v>
          </cell>
          <cell r="I760" t="str">
            <v>-</v>
          </cell>
          <cell r="O760">
            <v>42164</v>
          </cell>
          <cell r="P760">
            <v>3.1789999999999998</v>
          </cell>
          <cell r="Q760">
            <v>3.2673000000000001</v>
          </cell>
          <cell r="R760">
            <v>3.2948</v>
          </cell>
          <cell r="S760">
            <v>3.3532000000000002</v>
          </cell>
          <cell r="T760">
            <v>3.4738000000000002</v>
          </cell>
          <cell r="U760">
            <v>3.5746000000000002</v>
          </cell>
          <cell r="V760" t="str">
            <v>-</v>
          </cell>
        </row>
        <row r="761">
          <cell r="B761">
            <v>42163</v>
          </cell>
          <cell r="C761">
            <v>-2.47E-2</v>
          </cell>
          <cell r="D761">
            <v>-5.8400000000000001E-2</v>
          </cell>
          <cell r="E761">
            <v>-9.5899999999999999E-2</v>
          </cell>
          <cell r="F761">
            <v>-9.7600000000000006E-2</v>
          </cell>
          <cell r="G761">
            <v>-8.1199999999999994E-2</v>
          </cell>
          <cell r="H761">
            <v>-9.0999999999999998E-2</v>
          </cell>
          <cell r="I761" t="str">
            <v>-</v>
          </cell>
          <cell r="O761">
            <v>42163</v>
          </cell>
          <cell r="P761">
            <v>3.1004999999999998</v>
          </cell>
          <cell r="Q761">
            <v>3.2307000000000001</v>
          </cell>
          <cell r="R761">
            <v>3.2679999999999998</v>
          </cell>
          <cell r="S761">
            <v>3.3336000000000001</v>
          </cell>
          <cell r="T761">
            <v>3.4666000000000001</v>
          </cell>
          <cell r="U761">
            <v>3.5842999999999998</v>
          </cell>
          <cell r="V761" t="str">
            <v>-</v>
          </cell>
        </row>
        <row r="762">
          <cell r="B762">
            <v>42162</v>
          </cell>
          <cell r="C762">
            <v>-3.1099999999999999E-2</v>
          </cell>
          <cell r="D762">
            <v>-6.1600000000000002E-2</v>
          </cell>
          <cell r="E762">
            <v>-0.10299999999999999</v>
          </cell>
          <cell r="F762">
            <v>-0.10780000000000001</v>
          </cell>
          <cell r="G762">
            <v>-9.2299999999999993E-2</v>
          </cell>
          <cell r="H762">
            <v>-9.6100000000000005E-2</v>
          </cell>
          <cell r="I762" t="str">
            <v>-</v>
          </cell>
          <cell r="O762">
            <v>42162</v>
          </cell>
          <cell r="P762">
            <v>3.0192000000000001</v>
          </cell>
          <cell r="Q762">
            <v>3.1905000000000001</v>
          </cell>
          <cell r="R762">
            <v>3.2330000000000001</v>
          </cell>
          <cell r="S762">
            <v>3.3212000000000002</v>
          </cell>
          <cell r="T762">
            <v>3.4575</v>
          </cell>
          <cell r="U762">
            <v>3.5811999999999999</v>
          </cell>
          <cell r="V762" t="str">
            <v>-</v>
          </cell>
        </row>
        <row r="763">
          <cell r="B763">
            <v>42161</v>
          </cell>
          <cell r="C763">
            <v>-3.1099999999999999E-2</v>
          </cell>
          <cell r="D763">
            <v>-6.1600000000000002E-2</v>
          </cell>
          <cell r="E763">
            <v>-0.10299999999999999</v>
          </cell>
          <cell r="F763">
            <v>-0.10780000000000001</v>
          </cell>
          <cell r="G763">
            <v>-9.2299999999999993E-2</v>
          </cell>
          <cell r="H763">
            <v>-9.6100000000000005E-2</v>
          </cell>
          <cell r="I763" t="str">
            <v>-</v>
          </cell>
          <cell r="O763">
            <v>42161</v>
          </cell>
          <cell r="P763">
            <v>3.0192000000000001</v>
          </cell>
          <cell r="Q763">
            <v>3.1905000000000001</v>
          </cell>
          <cell r="R763">
            <v>3.2330000000000001</v>
          </cell>
          <cell r="S763">
            <v>3.3212000000000002</v>
          </cell>
          <cell r="T763">
            <v>3.4575</v>
          </cell>
          <cell r="U763">
            <v>3.5811999999999999</v>
          </cell>
          <cell r="V763" t="str">
            <v>-</v>
          </cell>
        </row>
        <row r="764">
          <cell r="B764">
            <v>42160</v>
          </cell>
          <cell r="C764">
            <v>-3.1099999999999999E-2</v>
          </cell>
          <cell r="D764">
            <v>-6.1600000000000002E-2</v>
          </cell>
          <cell r="E764">
            <v>-0.10299999999999999</v>
          </cell>
          <cell r="F764">
            <v>-0.10780000000000001</v>
          </cell>
          <cell r="G764">
            <v>-9.2299999999999993E-2</v>
          </cell>
          <cell r="H764">
            <v>-9.6100000000000005E-2</v>
          </cell>
          <cell r="I764" t="str">
            <v>-</v>
          </cell>
          <cell r="O764">
            <v>42160</v>
          </cell>
          <cell r="P764">
            <v>3.0192000000000001</v>
          </cell>
          <cell r="Q764">
            <v>3.1905000000000001</v>
          </cell>
          <cell r="R764">
            <v>3.2330000000000001</v>
          </cell>
          <cell r="S764">
            <v>3.3212000000000002</v>
          </cell>
          <cell r="T764">
            <v>3.4575</v>
          </cell>
          <cell r="U764">
            <v>3.5811999999999999</v>
          </cell>
          <cell r="V764" t="str">
            <v>-</v>
          </cell>
        </row>
        <row r="765">
          <cell r="B765">
            <v>42159</v>
          </cell>
          <cell r="C765">
            <v>-2.47E-2</v>
          </cell>
          <cell r="D765">
            <v>-5.8799999999999998E-2</v>
          </cell>
          <cell r="E765">
            <v>-0.1062</v>
          </cell>
          <cell r="F765">
            <v>-0.1129</v>
          </cell>
          <cell r="G765">
            <v>-0.1013</v>
          </cell>
          <cell r="H765">
            <v>-9.7000000000000003E-2</v>
          </cell>
          <cell r="I765" t="str">
            <v>-</v>
          </cell>
          <cell r="O765">
            <v>42159</v>
          </cell>
          <cell r="P765">
            <v>3.0495999999999999</v>
          </cell>
          <cell r="Q765">
            <v>3.2191999999999998</v>
          </cell>
          <cell r="R765">
            <v>3.2587999999999999</v>
          </cell>
          <cell r="S765">
            <v>3.3451</v>
          </cell>
          <cell r="T765">
            <v>3.4775</v>
          </cell>
          <cell r="U765">
            <v>3.6093000000000002</v>
          </cell>
          <cell r="V765" t="str">
            <v>-</v>
          </cell>
        </row>
        <row r="766">
          <cell r="B766">
            <v>42158</v>
          </cell>
          <cell r="C766">
            <v>-1.66E-2</v>
          </cell>
          <cell r="D766">
            <v>-5.5800000000000002E-2</v>
          </cell>
          <cell r="E766">
            <v>-9.8900000000000002E-2</v>
          </cell>
          <cell r="F766">
            <v>-0.1071</v>
          </cell>
          <cell r="G766">
            <v>-9.5500000000000002E-2</v>
          </cell>
          <cell r="H766">
            <v>-9.1300000000000006E-2</v>
          </cell>
          <cell r="I766" t="str">
            <v>-</v>
          </cell>
          <cell r="O766">
            <v>42158</v>
          </cell>
          <cell r="P766">
            <v>3.0608</v>
          </cell>
          <cell r="Q766">
            <v>3.2408000000000001</v>
          </cell>
          <cell r="R766">
            <v>3.3001</v>
          </cell>
          <cell r="S766">
            <v>3.3952</v>
          </cell>
          <cell r="T766">
            <v>3.5293000000000001</v>
          </cell>
          <cell r="U766">
            <v>3.661</v>
          </cell>
          <cell r="V766" t="str">
            <v>-</v>
          </cell>
        </row>
        <row r="767">
          <cell r="B767">
            <v>42157</v>
          </cell>
          <cell r="C767">
            <v>-1.67E-2</v>
          </cell>
          <cell r="D767">
            <v>-5.6000000000000001E-2</v>
          </cell>
          <cell r="E767">
            <v>-0.1017</v>
          </cell>
          <cell r="F767">
            <v>-0.10979999999999999</v>
          </cell>
          <cell r="G767">
            <v>-9.8299999999999998E-2</v>
          </cell>
          <cell r="H767">
            <v>-9.4E-2</v>
          </cell>
          <cell r="I767" t="str">
            <v>-</v>
          </cell>
          <cell r="O767">
            <v>42157</v>
          </cell>
          <cell r="P767">
            <v>3.0958000000000001</v>
          </cell>
          <cell r="Q767">
            <v>3.2612999999999999</v>
          </cell>
          <cell r="R767">
            <v>3.3102999999999998</v>
          </cell>
          <cell r="S767">
            <v>3.3997000000000002</v>
          </cell>
          <cell r="T767">
            <v>3.5272000000000001</v>
          </cell>
          <cell r="U767">
            <v>3.6573000000000002</v>
          </cell>
          <cell r="V767" t="str">
            <v>-</v>
          </cell>
        </row>
        <row r="768">
          <cell r="B768">
            <v>42156</v>
          </cell>
          <cell r="C768">
            <v>-1.6799999999999999E-2</v>
          </cell>
          <cell r="D768">
            <v>-5.6000000000000001E-2</v>
          </cell>
          <cell r="E768">
            <v>-0.10150000000000001</v>
          </cell>
          <cell r="F768">
            <v>-0.10970000000000001</v>
          </cell>
          <cell r="G768">
            <v>-9.8100000000000007E-2</v>
          </cell>
          <cell r="H768">
            <v>-9.3899999999999997E-2</v>
          </cell>
          <cell r="I768" t="str">
            <v>-</v>
          </cell>
          <cell r="O768">
            <v>42156</v>
          </cell>
          <cell r="P768">
            <v>3.0648</v>
          </cell>
          <cell r="Q768">
            <v>3.2490000000000001</v>
          </cell>
          <cell r="R768">
            <v>3.3054999999999999</v>
          </cell>
          <cell r="S768">
            <v>3.4013</v>
          </cell>
          <cell r="T768">
            <v>3.5304000000000002</v>
          </cell>
          <cell r="U768">
            <v>3.6604000000000001</v>
          </cell>
          <cell r="V768" t="str">
            <v>-</v>
          </cell>
        </row>
        <row r="769">
          <cell r="B769">
            <v>42155</v>
          </cell>
          <cell r="C769">
            <v>-1.6899999999999998E-2</v>
          </cell>
          <cell r="D769">
            <v>-5.6000000000000001E-2</v>
          </cell>
          <cell r="E769">
            <v>-0.1046</v>
          </cell>
          <cell r="F769">
            <v>-0.1152</v>
          </cell>
          <cell r="G769">
            <v>-0.1037</v>
          </cell>
          <cell r="H769">
            <v>-9.9400000000000002E-2</v>
          </cell>
          <cell r="I769" t="str">
            <v>-</v>
          </cell>
          <cell r="O769">
            <v>42155</v>
          </cell>
          <cell r="P769">
            <v>3.0522999999999998</v>
          </cell>
          <cell r="Q769">
            <v>3.2431000000000001</v>
          </cell>
          <cell r="R769">
            <v>3.3077000000000001</v>
          </cell>
          <cell r="S769">
            <v>3.4001000000000001</v>
          </cell>
          <cell r="T769">
            <v>3.5240999999999998</v>
          </cell>
          <cell r="U769">
            <v>3.6530999999999998</v>
          </cell>
          <cell r="V769" t="str">
            <v>-</v>
          </cell>
        </row>
        <row r="770">
          <cell r="B770">
            <v>42154</v>
          </cell>
          <cell r="C770">
            <v>-1.6899999999999998E-2</v>
          </cell>
          <cell r="D770">
            <v>-5.6000000000000001E-2</v>
          </cell>
          <cell r="E770">
            <v>-0.1046</v>
          </cell>
          <cell r="F770">
            <v>-0.1152</v>
          </cell>
          <cell r="G770">
            <v>-0.1037</v>
          </cell>
          <cell r="H770">
            <v>-9.9400000000000002E-2</v>
          </cell>
          <cell r="I770" t="str">
            <v>-</v>
          </cell>
          <cell r="O770">
            <v>42154</v>
          </cell>
          <cell r="P770">
            <v>3.0522999999999998</v>
          </cell>
          <cell r="Q770">
            <v>3.2431000000000001</v>
          </cell>
          <cell r="R770">
            <v>3.3077000000000001</v>
          </cell>
          <cell r="S770">
            <v>3.4001000000000001</v>
          </cell>
          <cell r="T770">
            <v>3.5240999999999998</v>
          </cell>
          <cell r="U770">
            <v>3.6530999999999998</v>
          </cell>
          <cell r="V770" t="str">
            <v>-</v>
          </cell>
        </row>
        <row r="771">
          <cell r="B771">
            <v>42153</v>
          </cell>
          <cell r="C771">
            <v>-1.6899999999999998E-2</v>
          </cell>
          <cell r="D771">
            <v>-5.6000000000000001E-2</v>
          </cell>
          <cell r="E771">
            <v>-0.1046</v>
          </cell>
          <cell r="F771">
            <v>-0.1152</v>
          </cell>
          <cell r="G771">
            <v>-0.1037</v>
          </cell>
          <cell r="H771">
            <v>-9.9400000000000002E-2</v>
          </cell>
          <cell r="I771" t="str">
            <v>-</v>
          </cell>
          <cell r="O771">
            <v>42153</v>
          </cell>
          <cell r="P771">
            <v>3.0522999999999998</v>
          </cell>
          <cell r="Q771">
            <v>3.2431000000000001</v>
          </cell>
          <cell r="R771">
            <v>3.3077000000000001</v>
          </cell>
          <cell r="S771">
            <v>3.4001000000000001</v>
          </cell>
          <cell r="T771">
            <v>3.5240999999999998</v>
          </cell>
          <cell r="U771">
            <v>3.6530999999999998</v>
          </cell>
          <cell r="V771" t="str">
            <v>-</v>
          </cell>
        </row>
        <row r="772">
          <cell r="B772">
            <v>42152</v>
          </cell>
          <cell r="C772">
            <v>-1.6799999999999999E-2</v>
          </cell>
          <cell r="D772">
            <v>-5.6399999999999999E-2</v>
          </cell>
          <cell r="E772">
            <v>-9.1700000000000004E-2</v>
          </cell>
          <cell r="F772">
            <v>-0.1072</v>
          </cell>
          <cell r="G772">
            <v>-0.10299999999999999</v>
          </cell>
          <cell r="H772">
            <v>-0.1014</v>
          </cell>
          <cell r="I772" t="str">
            <v>-</v>
          </cell>
          <cell r="O772">
            <v>42152</v>
          </cell>
          <cell r="P772">
            <v>3.0861000000000001</v>
          </cell>
          <cell r="Q772">
            <v>3.2639</v>
          </cell>
          <cell r="R772">
            <v>3.3336000000000001</v>
          </cell>
          <cell r="S772">
            <v>3.4180999999999999</v>
          </cell>
          <cell r="T772">
            <v>3.5348000000000002</v>
          </cell>
          <cell r="U772">
            <v>3.6610999999999998</v>
          </cell>
          <cell r="V772" t="str">
            <v>-</v>
          </cell>
        </row>
        <row r="773">
          <cell r="B773">
            <v>42151</v>
          </cell>
          <cell r="C773">
            <v>3.8E-3</v>
          </cell>
          <cell r="D773">
            <v>-4.7699999999999999E-2</v>
          </cell>
          <cell r="E773">
            <v>-8.9399999999999993E-2</v>
          </cell>
          <cell r="F773">
            <v>-0.10489999999999999</v>
          </cell>
          <cell r="G773">
            <v>-0.1008</v>
          </cell>
          <cell r="H773">
            <v>-9.9099999999999994E-2</v>
          </cell>
          <cell r="I773" t="str">
            <v>-</v>
          </cell>
          <cell r="O773">
            <v>42151</v>
          </cell>
          <cell r="P773">
            <v>3.1732</v>
          </cell>
          <cell r="Q773">
            <v>3.2970000000000002</v>
          </cell>
          <cell r="R773">
            <v>3.3504</v>
          </cell>
          <cell r="S773">
            <v>3.4312</v>
          </cell>
          <cell r="T773">
            <v>3.5449999999999999</v>
          </cell>
          <cell r="U773">
            <v>3.6714000000000002</v>
          </cell>
          <cell r="V773" t="str">
            <v>-</v>
          </cell>
        </row>
        <row r="774">
          <cell r="B774">
            <v>42150</v>
          </cell>
          <cell r="C774">
            <v>3.5999999999999999E-3</v>
          </cell>
          <cell r="D774">
            <v>-4.7800000000000002E-2</v>
          </cell>
          <cell r="E774">
            <v>-8.9599999999999999E-2</v>
          </cell>
          <cell r="F774">
            <v>-0.105</v>
          </cell>
          <cell r="G774">
            <v>-0.1009</v>
          </cell>
          <cell r="H774">
            <v>-9.9199999999999997E-2</v>
          </cell>
          <cell r="I774" t="str">
            <v>-</v>
          </cell>
          <cell r="O774">
            <v>42150</v>
          </cell>
          <cell r="P774">
            <v>3.1840999999999999</v>
          </cell>
          <cell r="Q774">
            <v>3.3022</v>
          </cell>
          <cell r="R774">
            <v>3.3552</v>
          </cell>
          <cell r="S774">
            <v>3.4361000000000002</v>
          </cell>
          <cell r="T774">
            <v>3.5499000000000001</v>
          </cell>
          <cell r="U774">
            <v>3.6762999999999999</v>
          </cell>
          <cell r="V774" t="str">
            <v>-</v>
          </cell>
        </row>
        <row r="775">
          <cell r="B775">
            <v>42149</v>
          </cell>
          <cell r="C775">
            <v>3.8999999999999998E-3</v>
          </cell>
          <cell r="D775">
            <v>-4.7300000000000002E-2</v>
          </cell>
          <cell r="E775">
            <v>-9.0999999999999998E-2</v>
          </cell>
          <cell r="F775">
            <v>-0.1075</v>
          </cell>
          <cell r="G775">
            <v>-0.10489999999999999</v>
          </cell>
          <cell r="H775">
            <v>-0.1033</v>
          </cell>
          <cell r="I775" t="str">
            <v>-</v>
          </cell>
          <cell r="O775">
            <v>42149</v>
          </cell>
          <cell r="P775">
            <v>3.2223999999999999</v>
          </cell>
          <cell r="Q775">
            <v>3.3</v>
          </cell>
          <cell r="R775">
            <v>3.3527999999999998</v>
          </cell>
          <cell r="S775">
            <v>3.4325999999999999</v>
          </cell>
          <cell r="T775">
            <v>3.5449000000000002</v>
          </cell>
          <cell r="U775">
            <v>3.6711999999999998</v>
          </cell>
          <cell r="V775" t="str">
            <v>-</v>
          </cell>
        </row>
        <row r="776">
          <cell r="B776">
            <v>42148</v>
          </cell>
          <cell r="C776">
            <v>3.8999999999999998E-3</v>
          </cell>
          <cell r="D776">
            <v>-4.7300000000000002E-2</v>
          </cell>
          <cell r="E776">
            <v>-9.0999999999999998E-2</v>
          </cell>
          <cell r="F776">
            <v>-0.1075</v>
          </cell>
          <cell r="G776">
            <v>-0.10489999999999999</v>
          </cell>
          <cell r="H776">
            <v>-0.1033</v>
          </cell>
          <cell r="I776" t="str">
            <v>-</v>
          </cell>
          <cell r="O776">
            <v>42148</v>
          </cell>
          <cell r="P776">
            <v>3.2223999999999999</v>
          </cell>
          <cell r="Q776">
            <v>3.3</v>
          </cell>
          <cell r="R776">
            <v>3.3527999999999998</v>
          </cell>
          <cell r="S776">
            <v>3.4325999999999999</v>
          </cell>
          <cell r="T776">
            <v>3.5449000000000002</v>
          </cell>
          <cell r="U776">
            <v>3.6711999999999998</v>
          </cell>
          <cell r="V776" t="str">
            <v>-</v>
          </cell>
        </row>
        <row r="777">
          <cell r="B777">
            <v>42147</v>
          </cell>
          <cell r="C777">
            <v>3.8999999999999998E-3</v>
          </cell>
          <cell r="D777">
            <v>-4.7300000000000002E-2</v>
          </cell>
          <cell r="E777">
            <v>-9.0999999999999998E-2</v>
          </cell>
          <cell r="F777">
            <v>-0.1075</v>
          </cell>
          <cell r="G777">
            <v>-0.10489999999999999</v>
          </cell>
          <cell r="H777">
            <v>-0.1033</v>
          </cell>
          <cell r="I777" t="str">
            <v>-</v>
          </cell>
          <cell r="O777">
            <v>42147</v>
          </cell>
          <cell r="P777">
            <v>3.2223999999999999</v>
          </cell>
          <cell r="Q777">
            <v>3.3</v>
          </cell>
          <cell r="R777">
            <v>3.3527999999999998</v>
          </cell>
          <cell r="S777">
            <v>3.4325999999999999</v>
          </cell>
          <cell r="T777">
            <v>3.5449000000000002</v>
          </cell>
          <cell r="U777">
            <v>3.6711999999999998</v>
          </cell>
          <cell r="V777" t="str">
            <v>-</v>
          </cell>
        </row>
        <row r="778">
          <cell r="B778">
            <v>42146</v>
          </cell>
          <cell r="C778">
            <v>3.8999999999999998E-3</v>
          </cell>
          <cell r="D778">
            <v>-4.7300000000000002E-2</v>
          </cell>
          <cell r="E778">
            <v>-9.0999999999999998E-2</v>
          </cell>
          <cell r="F778">
            <v>-0.1075</v>
          </cell>
          <cell r="G778">
            <v>-0.10489999999999999</v>
          </cell>
          <cell r="H778">
            <v>-0.1033</v>
          </cell>
          <cell r="I778" t="str">
            <v>-</v>
          </cell>
          <cell r="O778">
            <v>42146</v>
          </cell>
          <cell r="P778">
            <v>3.2223999999999999</v>
          </cell>
          <cell r="Q778">
            <v>3.3</v>
          </cell>
          <cell r="R778">
            <v>3.3527999999999998</v>
          </cell>
          <cell r="S778">
            <v>3.4325999999999999</v>
          </cell>
          <cell r="T778">
            <v>3.5449000000000002</v>
          </cell>
          <cell r="U778">
            <v>3.6711999999999998</v>
          </cell>
          <cell r="V778" t="str">
            <v>-</v>
          </cell>
        </row>
        <row r="779">
          <cell r="B779">
            <v>42145</v>
          </cell>
          <cell r="C779">
            <v>5.4000000000000003E-3</v>
          </cell>
          <cell r="D779">
            <v>-4.6899999999999997E-2</v>
          </cell>
          <cell r="E779">
            <v>-9.4E-2</v>
          </cell>
          <cell r="F779">
            <v>-0.1105</v>
          </cell>
          <cell r="G779">
            <v>-0.1079</v>
          </cell>
          <cell r="H779">
            <v>-0.1062</v>
          </cell>
          <cell r="I779" t="str">
            <v>-</v>
          </cell>
          <cell r="O779">
            <v>42145</v>
          </cell>
          <cell r="P779">
            <v>3.2538999999999998</v>
          </cell>
          <cell r="Q779">
            <v>3.3130000000000002</v>
          </cell>
          <cell r="R779">
            <v>3.3607999999999998</v>
          </cell>
          <cell r="S779">
            <v>3.4394999999999998</v>
          </cell>
          <cell r="T779">
            <v>3.5464000000000002</v>
          </cell>
          <cell r="U779">
            <v>3.6768000000000001</v>
          </cell>
          <cell r="V779" t="str">
            <v>-</v>
          </cell>
        </row>
        <row r="780">
          <cell r="B780">
            <v>42144</v>
          </cell>
          <cell r="C780">
            <v>4.0000000000000001E-3</v>
          </cell>
          <cell r="D780">
            <v>-4.7199999999999999E-2</v>
          </cell>
          <cell r="E780">
            <v>-9.5299999999999996E-2</v>
          </cell>
          <cell r="F780">
            <v>-0.1079</v>
          </cell>
          <cell r="G780">
            <v>-0.10539999999999999</v>
          </cell>
          <cell r="H780">
            <v>-0.1037</v>
          </cell>
          <cell r="I780" t="str">
            <v>-</v>
          </cell>
          <cell r="O780">
            <v>42144</v>
          </cell>
          <cell r="P780">
            <v>3.2423999999999999</v>
          </cell>
          <cell r="Q780">
            <v>3.3163</v>
          </cell>
          <cell r="R780">
            <v>3.3616999999999999</v>
          </cell>
          <cell r="S780">
            <v>3.4430999999999998</v>
          </cell>
          <cell r="T780">
            <v>3.5499000000000001</v>
          </cell>
          <cell r="U780">
            <v>3.6802999999999999</v>
          </cell>
          <cell r="V780" t="str">
            <v>-</v>
          </cell>
        </row>
        <row r="781">
          <cell r="B781">
            <v>42143</v>
          </cell>
          <cell r="C781">
            <v>4.1999999999999997E-3</v>
          </cell>
          <cell r="D781">
            <v>-4.7300000000000002E-2</v>
          </cell>
          <cell r="E781">
            <v>-9.5399999999999999E-2</v>
          </cell>
          <cell r="F781">
            <v>-0.108</v>
          </cell>
          <cell r="G781">
            <v>-0.10539999999999999</v>
          </cell>
          <cell r="H781">
            <v>-0.1038</v>
          </cell>
          <cell r="I781" t="str">
            <v>-</v>
          </cell>
          <cell r="O781">
            <v>42143</v>
          </cell>
          <cell r="P781">
            <v>3.2452000000000001</v>
          </cell>
          <cell r="Q781">
            <v>3.3165</v>
          </cell>
          <cell r="R781">
            <v>3.3626</v>
          </cell>
          <cell r="S781">
            <v>3.4449000000000001</v>
          </cell>
          <cell r="T781">
            <v>3.5529999999999999</v>
          </cell>
          <cell r="U781">
            <v>3.681</v>
          </cell>
          <cell r="V781" t="str">
            <v>-</v>
          </cell>
        </row>
        <row r="782">
          <cell r="B782">
            <v>42142</v>
          </cell>
          <cell r="C782">
            <v>4.7000000000000002E-3</v>
          </cell>
          <cell r="D782">
            <v>-4.7300000000000002E-2</v>
          </cell>
          <cell r="E782">
            <v>-9.3600000000000003E-2</v>
          </cell>
          <cell r="F782">
            <v>-0.1042</v>
          </cell>
          <cell r="G782">
            <v>-0.10349999999999999</v>
          </cell>
          <cell r="H782">
            <v>-0.1026</v>
          </cell>
          <cell r="I782" t="str">
            <v>-</v>
          </cell>
          <cell r="O782">
            <v>42142</v>
          </cell>
          <cell r="P782">
            <v>3.2705000000000002</v>
          </cell>
          <cell r="Q782">
            <v>3.3260000000000001</v>
          </cell>
          <cell r="R782">
            <v>3.3714</v>
          </cell>
          <cell r="S782">
            <v>3.4557000000000002</v>
          </cell>
          <cell r="T782">
            <v>3.5619000000000001</v>
          </cell>
          <cell r="U782">
            <v>3.6876000000000002</v>
          </cell>
          <cell r="V782" t="str">
            <v>-</v>
          </cell>
        </row>
        <row r="783">
          <cell r="B783">
            <v>42141</v>
          </cell>
          <cell r="C783">
            <v>5.4000000000000003E-3</v>
          </cell>
          <cell r="D783">
            <v>-4.6699999999999998E-2</v>
          </cell>
          <cell r="E783">
            <v>-9.3899999999999997E-2</v>
          </cell>
          <cell r="F783">
            <v>-0.10580000000000001</v>
          </cell>
          <cell r="G783">
            <v>-0.105</v>
          </cell>
          <cell r="H783">
            <v>-0.1042</v>
          </cell>
          <cell r="I783" t="str">
            <v>-</v>
          </cell>
          <cell r="O783">
            <v>42141</v>
          </cell>
          <cell r="P783">
            <v>3.2730000000000001</v>
          </cell>
          <cell r="Q783">
            <v>3.3254999999999999</v>
          </cell>
          <cell r="R783">
            <v>3.3677999999999999</v>
          </cell>
          <cell r="S783">
            <v>3.4508000000000001</v>
          </cell>
          <cell r="T783">
            <v>3.5564</v>
          </cell>
          <cell r="U783">
            <v>3.6858</v>
          </cell>
          <cell r="V783" t="str">
            <v>-</v>
          </cell>
        </row>
        <row r="784">
          <cell r="B784">
            <v>42140</v>
          </cell>
          <cell r="C784">
            <v>5.4000000000000003E-3</v>
          </cell>
          <cell r="D784">
            <v>-4.6699999999999998E-2</v>
          </cell>
          <cell r="E784">
            <v>-9.3899999999999997E-2</v>
          </cell>
          <cell r="F784">
            <v>-0.10580000000000001</v>
          </cell>
          <cell r="G784">
            <v>-0.105</v>
          </cell>
          <cell r="H784">
            <v>-0.1042</v>
          </cell>
          <cell r="I784" t="str">
            <v>-</v>
          </cell>
          <cell r="O784">
            <v>42140</v>
          </cell>
          <cell r="P784">
            <v>3.2730000000000001</v>
          </cell>
          <cell r="Q784">
            <v>3.3254999999999999</v>
          </cell>
          <cell r="R784">
            <v>3.3677999999999999</v>
          </cell>
          <cell r="S784">
            <v>3.4508000000000001</v>
          </cell>
          <cell r="T784">
            <v>3.5564</v>
          </cell>
          <cell r="U784">
            <v>3.6858</v>
          </cell>
          <cell r="V784" t="str">
            <v>-</v>
          </cell>
        </row>
        <row r="785">
          <cell r="B785">
            <v>42139</v>
          </cell>
          <cell r="C785">
            <v>5.4000000000000003E-3</v>
          </cell>
          <cell r="D785">
            <v>-4.6699999999999998E-2</v>
          </cell>
          <cell r="E785">
            <v>-9.3899999999999997E-2</v>
          </cell>
          <cell r="F785">
            <v>-0.10580000000000001</v>
          </cell>
          <cell r="G785">
            <v>-0.105</v>
          </cell>
          <cell r="H785">
            <v>-0.1042</v>
          </cell>
          <cell r="I785" t="str">
            <v>-</v>
          </cell>
          <cell r="O785">
            <v>42139</v>
          </cell>
          <cell r="P785">
            <v>3.2730000000000001</v>
          </cell>
          <cell r="Q785">
            <v>3.3254999999999999</v>
          </cell>
          <cell r="R785">
            <v>3.3677999999999999</v>
          </cell>
          <cell r="S785">
            <v>3.4508000000000001</v>
          </cell>
          <cell r="T785">
            <v>3.5564</v>
          </cell>
          <cell r="U785">
            <v>3.6858</v>
          </cell>
          <cell r="V785" t="str">
            <v>-</v>
          </cell>
        </row>
        <row r="786">
          <cell r="B786">
            <v>42138</v>
          </cell>
          <cell r="C786">
            <v>6.4999999999999997E-3</v>
          </cell>
          <cell r="D786">
            <v>-4.5699999999999998E-2</v>
          </cell>
          <cell r="E786">
            <v>-9.4299999999999995E-2</v>
          </cell>
          <cell r="F786">
            <v>-0.1061</v>
          </cell>
          <cell r="G786">
            <v>-0.10539999999999999</v>
          </cell>
          <cell r="H786">
            <v>-0.1045</v>
          </cell>
          <cell r="I786" t="str">
            <v>-</v>
          </cell>
          <cell r="O786">
            <v>42138</v>
          </cell>
          <cell r="P786">
            <v>3.274</v>
          </cell>
          <cell r="Q786">
            <v>3.3386</v>
          </cell>
          <cell r="R786">
            <v>3.3805000000000001</v>
          </cell>
          <cell r="S786">
            <v>3.4622000000000002</v>
          </cell>
          <cell r="T786">
            <v>3.5630000000000002</v>
          </cell>
          <cell r="U786">
            <v>3.6924999999999999</v>
          </cell>
          <cell r="V786" t="str">
            <v>-</v>
          </cell>
        </row>
        <row r="787">
          <cell r="B787">
            <v>42137</v>
          </cell>
          <cell r="C787">
            <v>5.8999999999999999E-3</v>
          </cell>
          <cell r="D787">
            <v>-4.5499999999999999E-2</v>
          </cell>
          <cell r="E787">
            <v>-9.69E-2</v>
          </cell>
          <cell r="F787">
            <v>-0.1087</v>
          </cell>
          <cell r="G787">
            <v>-0.108</v>
          </cell>
          <cell r="H787">
            <v>-0.1071</v>
          </cell>
          <cell r="I787" t="str">
            <v>-</v>
          </cell>
          <cell r="O787">
            <v>42137</v>
          </cell>
          <cell r="P787">
            <v>3.2646000000000002</v>
          </cell>
          <cell r="Q787">
            <v>3.3328000000000002</v>
          </cell>
          <cell r="R787">
            <v>3.3708999999999998</v>
          </cell>
          <cell r="S787">
            <v>3.4508999999999999</v>
          </cell>
          <cell r="T787">
            <v>3.5497000000000001</v>
          </cell>
          <cell r="U787">
            <v>3.6789000000000001</v>
          </cell>
          <cell r="V787" t="str">
            <v>-</v>
          </cell>
        </row>
        <row r="788">
          <cell r="B788">
            <v>42136</v>
          </cell>
          <cell r="C788">
            <v>5.7000000000000002E-3</v>
          </cell>
          <cell r="D788">
            <v>-4.5400000000000003E-2</v>
          </cell>
          <cell r="E788">
            <v>-9.6799999999999997E-2</v>
          </cell>
          <cell r="F788">
            <v>-0.1086</v>
          </cell>
          <cell r="G788">
            <v>-0.1079</v>
          </cell>
          <cell r="H788">
            <v>-0.107</v>
          </cell>
          <cell r="I788" t="str">
            <v>-</v>
          </cell>
          <cell r="O788">
            <v>42136</v>
          </cell>
          <cell r="P788">
            <v>3.25</v>
          </cell>
          <cell r="Q788">
            <v>3.3247</v>
          </cell>
          <cell r="R788">
            <v>3.3584999999999998</v>
          </cell>
          <cell r="S788">
            <v>3.4390999999999998</v>
          </cell>
          <cell r="T788">
            <v>3.5407999999999999</v>
          </cell>
          <cell r="U788">
            <v>3.67</v>
          </cell>
          <cell r="V788" t="str">
            <v>-</v>
          </cell>
        </row>
        <row r="789">
          <cell r="B789">
            <v>42135</v>
          </cell>
          <cell r="C789">
            <v>5.3E-3</v>
          </cell>
          <cell r="D789">
            <v>-4.5600000000000002E-2</v>
          </cell>
          <cell r="E789">
            <v>-9.6699999999999994E-2</v>
          </cell>
          <cell r="F789">
            <v>-0.1114</v>
          </cell>
          <cell r="G789">
            <v>-0.11070000000000001</v>
          </cell>
          <cell r="H789">
            <v>-0.11269999999999999</v>
          </cell>
          <cell r="I789" t="str">
            <v>-</v>
          </cell>
          <cell r="O789">
            <v>42135</v>
          </cell>
          <cell r="P789">
            <v>3.2059000000000002</v>
          </cell>
          <cell r="Q789">
            <v>3.3197000000000001</v>
          </cell>
          <cell r="R789">
            <v>3.3647999999999998</v>
          </cell>
          <cell r="S789">
            <v>3.4438</v>
          </cell>
          <cell r="T789">
            <v>3.5507</v>
          </cell>
          <cell r="U789">
            <v>3.6772999999999998</v>
          </cell>
          <cell r="V789" t="str">
            <v>-</v>
          </cell>
        </row>
        <row r="790">
          <cell r="B790">
            <v>42134</v>
          </cell>
          <cell r="C790">
            <v>1.49E-2</v>
          </cell>
          <cell r="D790">
            <v>-4.07E-2</v>
          </cell>
          <cell r="E790">
            <v>-8.72E-2</v>
          </cell>
          <cell r="F790">
            <v>-0.1012</v>
          </cell>
          <cell r="G790">
            <v>-9.8299999999999998E-2</v>
          </cell>
          <cell r="H790">
            <v>-9.6299999999999997E-2</v>
          </cell>
          <cell r="I790" t="str">
            <v>-</v>
          </cell>
          <cell r="O790">
            <v>42134</v>
          </cell>
          <cell r="P790">
            <v>3.2633000000000001</v>
          </cell>
          <cell r="Q790">
            <v>3.3610000000000002</v>
          </cell>
          <cell r="R790">
            <v>3.4056000000000002</v>
          </cell>
          <cell r="S790">
            <v>3.4788000000000001</v>
          </cell>
          <cell r="T790">
            <v>3.5829</v>
          </cell>
          <cell r="U790">
            <v>3.7075</v>
          </cell>
          <cell r="V790" t="str">
            <v>-</v>
          </cell>
        </row>
        <row r="791">
          <cell r="B791">
            <v>42133</v>
          </cell>
          <cell r="C791">
            <v>1.49E-2</v>
          </cell>
          <cell r="D791">
            <v>-4.07E-2</v>
          </cell>
          <cell r="E791">
            <v>-8.72E-2</v>
          </cell>
          <cell r="F791">
            <v>-0.1012</v>
          </cell>
          <cell r="G791">
            <v>-9.8299999999999998E-2</v>
          </cell>
          <cell r="H791">
            <v>-9.6299999999999997E-2</v>
          </cell>
          <cell r="I791" t="str">
            <v>-</v>
          </cell>
          <cell r="O791">
            <v>42133</v>
          </cell>
          <cell r="P791">
            <v>3.2633000000000001</v>
          </cell>
          <cell r="Q791">
            <v>3.3610000000000002</v>
          </cell>
          <cell r="R791">
            <v>3.4056000000000002</v>
          </cell>
          <cell r="S791">
            <v>3.4788000000000001</v>
          </cell>
          <cell r="T791">
            <v>3.5829</v>
          </cell>
          <cell r="U791">
            <v>3.7075</v>
          </cell>
          <cell r="V791" t="str">
            <v>-</v>
          </cell>
        </row>
        <row r="792">
          <cell r="B792">
            <v>42132</v>
          </cell>
          <cell r="C792">
            <v>1.49E-2</v>
          </cell>
          <cell r="D792">
            <v>-4.07E-2</v>
          </cell>
          <cell r="E792">
            <v>-8.72E-2</v>
          </cell>
          <cell r="F792">
            <v>-0.1012</v>
          </cell>
          <cell r="G792">
            <v>-9.8299999999999998E-2</v>
          </cell>
          <cell r="H792">
            <v>-9.6299999999999997E-2</v>
          </cell>
          <cell r="I792" t="str">
            <v>-</v>
          </cell>
          <cell r="O792">
            <v>42132</v>
          </cell>
          <cell r="P792">
            <v>3.2633000000000001</v>
          </cell>
          <cell r="Q792">
            <v>3.3610000000000002</v>
          </cell>
          <cell r="R792">
            <v>3.4056000000000002</v>
          </cell>
          <cell r="S792">
            <v>3.4788000000000001</v>
          </cell>
          <cell r="T792">
            <v>3.5829</v>
          </cell>
          <cell r="U792">
            <v>3.7075</v>
          </cell>
          <cell r="V792" t="str">
            <v>-</v>
          </cell>
        </row>
        <row r="793">
          <cell r="B793">
            <v>42131</v>
          </cell>
          <cell r="C793">
            <v>1.54E-2</v>
          </cell>
          <cell r="D793">
            <v>-4.1799999999999997E-2</v>
          </cell>
          <cell r="E793">
            <v>-9.4799999999999995E-2</v>
          </cell>
          <cell r="F793">
            <v>-9.2700000000000005E-2</v>
          </cell>
          <cell r="G793">
            <v>-9.1399999999999995E-2</v>
          </cell>
          <cell r="H793">
            <v>-8.4599999999999995E-2</v>
          </cell>
          <cell r="I793" t="str">
            <v>-</v>
          </cell>
          <cell r="O793">
            <v>42131</v>
          </cell>
          <cell r="P793">
            <v>3.2048000000000001</v>
          </cell>
          <cell r="Q793">
            <v>3.3311000000000002</v>
          </cell>
          <cell r="R793">
            <v>3.3730000000000002</v>
          </cell>
          <cell r="S793">
            <v>3.4647000000000001</v>
          </cell>
          <cell r="T793">
            <v>3.5739999999999998</v>
          </cell>
          <cell r="U793">
            <v>3.7111999999999998</v>
          </cell>
          <cell r="V793" t="str">
            <v>-</v>
          </cell>
        </row>
        <row r="794">
          <cell r="B794">
            <v>42130</v>
          </cell>
          <cell r="C794">
            <v>1.9300000000000001E-2</v>
          </cell>
          <cell r="D794">
            <v>-4.1000000000000002E-2</v>
          </cell>
          <cell r="E794">
            <v>-9.1499999999999998E-2</v>
          </cell>
          <cell r="F794">
            <v>-8.9200000000000002E-2</v>
          </cell>
          <cell r="G794">
            <v>-8.5500000000000007E-2</v>
          </cell>
          <cell r="H794">
            <v>-7.6700000000000004E-2</v>
          </cell>
          <cell r="I794" t="str">
            <v>-</v>
          </cell>
          <cell r="O794">
            <v>42130</v>
          </cell>
          <cell r="P794">
            <v>3.2145000000000001</v>
          </cell>
          <cell r="Q794">
            <v>3.3338999999999999</v>
          </cell>
          <cell r="R794">
            <v>3.3782999999999999</v>
          </cell>
          <cell r="S794">
            <v>3.4710999999999999</v>
          </cell>
          <cell r="T794">
            <v>3.5829</v>
          </cell>
          <cell r="U794">
            <v>3.7221000000000002</v>
          </cell>
          <cell r="V794" t="str">
            <v>-</v>
          </cell>
        </row>
        <row r="795">
          <cell r="B795">
            <v>42129</v>
          </cell>
          <cell r="C795">
            <v>7.0000000000000001E-3</v>
          </cell>
          <cell r="D795">
            <v>-5.1299999999999998E-2</v>
          </cell>
          <cell r="E795">
            <v>-0.1013</v>
          </cell>
          <cell r="F795">
            <v>-9.7600000000000006E-2</v>
          </cell>
          <cell r="G795">
            <v>-9.0999999999999998E-2</v>
          </cell>
          <cell r="H795">
            <v>-8.0799999999999997E-2</v>
          </cell>
          <cell r="I795" t="str">
            <v>-</v>
          </cell>
          <cell r="O795">
            <v>42129</v>
          </cell>
          <cell r="P795">
            <v>3.1943000000000001</v>
          </cell>
          <cell r="Q795">
            <v>3.3163999999999998</v>
          </cell>
          <cell r="R795">
            <v>3.355</v>
          </cell>
          <cell r="S795">
            <v>3.4422000000000001</v>
          </cell>
          <cell r="T795">
            <v>3.5554000000000001</v>
          </cell>
          <cell r="U795">
            <v>3.6960000000000002</v>
          </cell>
          <cell r="V795" t="str">
            <v>-</v>
          </cell>
        </row>
        <row r="796">
          <cell r="B796">
            <v>42128</v>
          </cell>
          <cell r="C796">
            <v>2.8999999999999998E-3</v>
          </cell>
          <cell r="D796">
            <v>-5.3100000000000001E-2</v>
          </cell>
          <cell r="E796">
            <v>-0.1028</v>
          </cell>
          <cell r="F796">
            <v>-9.9000000000000005E-2</v>
          </cell>
          <cell r="G796">
            <v>-9.2499999999999999E-2</v>
          </cell>
          <cell r="H796">
            <v>-8.2199999999999995E-2</v>
          </cell>
          <cell r="I796" t="str">
            <v>-</v>
          </cell>
          <cell r="O796">
            <v>42128</v>
          </cell>
          <cell r="P796">
            <v>3.1911</v>
          </cell>
          <cell r="Q796">
            <v>3.3165</v>
          </cell>
          <cell r="R796">
            <v>3.3614999999999999</v>
          </cell>
          <cell r="S796">
            <v>3.4514</v>
          </cell>
          <cell r="T796">
            <v>3.5619000000000001</v>
          </cell>
          <cell r="U796">
            <v>3.6999</v>
          </cell>
          <cell r="V796" t="str">
            <v>-</v>
          </cell>
        </row>
        <row r="797">
          <cell r="B797">
            <v>42127</v>
          </cell>
          <cell r="C797">
            <v>2.5999999999999999E-3</v>
          </cell>
          <cell r="D797">
            <v>-5.2999999999999999E-2</v>
          </cell>
          <cell r="E797">
            <v>-9.98E-2</v>
          </cell>
          <cell r="F797">
            <v>-9.6100000000000005E-2</v>
          </cell>
          <cell r="G797">
            <v>-8.9499999999999996E-2</v>
          </cell>
          <cell r="H797">
            <v>-7.9299999999999995E-2</v>
          </cell>
          <cell r="I797" t="str">
            <v>-</v>
          </cell>
          <cell r="O797">
            <v>42127</v>
          </cell>
          <cell r="P797">
            <v>3.1625999999999999</v>
          </cell>
          <cell r="Q797">
            <v>3.3022999999999998</v>
          </cell>
          <cell r="R797">
            <v>3.3504999999999998</v>
          </cell>
          <cell r="S797">
            <v>3.4453</v>
          </cell>
          <cell r="T797">
            <v>3.5653999999999999</v>
          </cell>
          <cell r="U797">
            <v>3.7138</v>
          </cell>
          <cell r="V797" t="str">
            <v>-</v>
          </cell>
        </row>
        <row r="798">
          <cell r="B798">
            <v>42126</v>
          </cell>
          <cell r="C798">
            <v>2.5999999999999999E-3</v>
          </cell>
          <cell r="D798">
            <v>-5.2999999999999999E-2</v>
          </cell>
          <cell r="E798">
            <v>-9.98E-2</v>
          </cell>
          <cell r="F798">
            <v>-9.6100000000000005E-2</v>
          </cell>
          <cell r="G798">
            <v>-8.9499999999999996E-2</v>
          </cell>
          <cell r="H798">
            <v>-7.9299999999999995E-2</v>
          </cell>
          <cell r="I798" t="str">
            <v>-</v>
          </cell>
          <cell r="O798">
            <v>42126</v>
          </cell>
          <cell r="P798">
            <v>3.1625999999999999</v>
          </cell>
          <cell r="Q798">
            <v>3.3022999999999998</v>
          </cell>
          <cell r="R798">
            <v>3.3504999999999998</v>
          </cell>
          <cell r="S798">
            <v>3.4453</v>
          </cell>
          <cell r="T798">
            <v>3.5653999999999999</v>
          </cell>
          <cell r="U798">
            <v>3.7138</v>
          </cell>
          <cell r="V798" t="str">
            <v>-</v>
          </cell>
        </row>
        <row r="799">
          <cell r="B799">
            <v>42125</v>
          </cell>
          <cell r="C799">
            <v>2.5999999999999999E-3</v>
          </cell>
          <cell r="D799">
            <v>-5.2999999999999999E-2</v>
          </cell>
          <cell r="E799">
            <v>-9.98E-2</v>
          </cell>
          <cell r="F799">
            <v>-9.6100000000000005E-2</v>
          </cell>
          <cell r="G799">
            <v>-8.9499999999999996E-2</v>
          </cell>
          <cell r="H799">
            <v>-7.9299999999999995E-2</v>
          </cell>
          <cell r="I799" t="str">
            <v>-</v>
          </cell>
          <cell r="O799">
            <v>42125</v>
          </cell>
          <cell r="P799">
            <v>3.1625999999999999</v>
          </cell>
          <cell r="Q799">
            <v>3.3022999999999998</v>
          </cell>
          <cell r="R799">
            <v>3.3504999999999998</v>
          </cell>
          <cell r="S799">
            <v>3.4453</v>
          </cell>
          <cell r="T799">
            <v>3.5653999999999999</v>
          </cell>
          <cell r="U799">
            <v>3.7138</v>
          </cell>
          <cell r="V799" t="str">
            <v>-</v>
          </cell>
        </row>
        <row r="800">
          <cell r="B800">
            <v>42124</v>
          </cell>
          <cell r="C800">
            <v>2.5999999999999999E-3</v>
          </cell>
          <cell r="D800">
            <v>-5.28E-2</v>
          </cell>
          <cell r="E800">
            <v>-9.9500000000000005E-2</v>
          </cell>
          <cell r="F800">
            <v>-9.6100000000000005E-2</v>
          </cell>
          <cell r="G800">
            <v>-8.9200000000000002E-2</v>
          </cell>
          <cell r="H800">
            <v>-7.8899999999999998E-2</v>
          </cell>
          <cell r="I800" t="str">
            <v>-</v>
          </cell>
          <cell r="O800">
            <v>42124</v>
          </cell>
          <cell r="P800">
            <v>3.1442000000000001</v>
          </cell>
          <cell r="Q800">
            <v>3.2921999999999998</v>
          </cell>
          <cell r="R800">
            <v>3.3408000000000002</v>
          </cell>
          <cell r="S800">
            <v>3.4394</v>
          </cell>
          <cell r="T800">
            <v>3.5625</v>
          </cell>
          <cell r="U800">
            <v>3.7212999999999998</v>
          </cell>
          <cell r="V800" t="str">
            <v>-</v>
          </cell>
        </row>
        <row r="801">
          <cell r="B801">
            <v>42123</v>
          </cell>
          <cell r="C801">
            <v>1.8E-3</v>
          </cell>
          <cell r="D801">
            <v>-5.2499999999999998E-2</v>
          </cell>
          <cell r="E801">
            <v>-9.9099999999999994E-2</v>
          </cell>
          <cell r="F801">
            <v>-0.10580000000000001</v>
          </cell>
          <cell r="G801">
            <v>-9.4600000000000004E-2</v>
          </cell>
          <cell r="H801">
            <v>-8.43E-2</v>
          </cell>
          <cell r="I801" t="str">
            <v>-</v>
          </cell>
          <cell r="O801">
            <v>42123</v>
          </cell>
          <cell r="P801">
            <v>3.0954999999999999</v>
          </cell>
          <cell r="Q801">
            <v>3.2711999999999999</v>
          </cell>
          <cell r="R801">
            <v>3.3298999999999999</v>
          </cell>
          <cell r="S801">
            <v>3.4201999999999999</v>
          </cell>
          <cell r="T801">
            <v>3.5562</v>
          </cell>
          <cell r="U801">
            <v>3.7208999999999999</v>
          </cell>
          <cell r="V801" t="str">
            <v>-</v>
          </cell>
        </row>
        <row r="802">
          <cell r="B802">
            <v>42122</v>
          </cell>
          <cell r="C802">
            <v>1.6999999999999999E-3</v>
          </cell>
          <cell r="D802">
            <v>-5.2400000000000002E-2</v>
          </cell>
          <cell r="E802">
            <v>-9.8599999999999993E-2</v>
          </cell>
          <cell r="F802">
            <v>-0.1053</v>
          </cell>
          <cell r="G802">
            <v>-9.4200000000000006E-2</v>
          </cell>
          <cell r="H802">
            <v>-8.3900000000000002E-2</v>
          </cell>
          <cell r="I802" t="str">
            <v>-</v>
          </cell>
          <cell r="O802">
            <v>42122</v>
          </cell>
          <cell r="P802">
            <v>3.0489000000000002</v>
          </cell>
          <cell r="Q802">
            <v>3.2477999999999998</v>
          </cell>
          <cell r="R802">
            <v>3.3212000000000002</v>
          </cell>
          <cell r="S802">
            <v>3.4134000000000002</v>
          </cell>
          <cell r="T802">
            <v>3.5510999999999999</v>
          </cell>
          <cell r="U802">
            <v>3.7162999999999999</v>
          </cell>
          <cell r="V802" t="str">
            <v>-</v>
          </cell>
        </row>
        <row r="803">
          <cell r="B803">
            <v>42121</v>
          </cell>
          <cell r="C803">
            <v>1.6000000000000001E-3</v>
          </cell>
          <cell r="D803">
            <v>-5.2499999999999998E-2</v>
          </cell>
          <cell r="E803">
            <v>-9.7299999999999998E-2</v>
          </cell>
          <cell r="F803">
            <v>-0.104</v>
          </cell>
          <cell r="G803">
            <v>-8.9899999999999994E-2</v>
          </cell>
          <cell r="H803">
            <v>-7.9600000000000004E-2</v>
          </cell>
          <cell r="I803" t="str">
            <v>-</v>
          </cell>
          <cell r="O803">
            <v>42121</v>
          </cell>
          <cell r="P803">
            <v>3.0344000000000002</v>
          </cell>
          <cell r="Q803">
            <v>3.2441</v>
          </cell>
          <cell r="R803">
            <v>3.3224999999999998</v>
          </cell>
          <cell r="S803">
            <v>3.4161999999999999</v>
          </cell>
          <cell r="T803">
            <v>3.5596000000000001</v>
          </cell>
          <cell r="U803">
            <v>3.7284000000000002</v>
          </cell>
          <cell r="V803" t="str">
            <v>-</v>
          </cell>
        </row>
        <row r="804">
          <cell r="B804">
            <v>42120</v>
          </cell>
          <cell r="C804">
            <v>1.9E-3</v>
          </cell>
          <cell r="D804">
            <v>-5.28E-2</v>
          </cell>
          <cell r="E804">
            <v>-9.7699999999999995E-2</v>
          </cell>
          <cell r="F804">
            <v>-0.10440000000000001</v>
          </cell>
          <cell r="G804">
            <v>-9.0300000000000005E-2</v>
          </cell>
          <cell r="H804">
            <v>-0.08</v>
          </cell>
          <cell r="I804" t="str">
            <v>-</v>
          </cell>
          <cell r="O804">
            <v>42120</v>
          </cell>
          <cell r="P804">
            <v>3.0615000000000001</v>
          </cell>
          <cell r="Q804">
            <v>3.2635000000000001</v>
          </cell>
          <cell r="R804">
            <v>3.3420999999999998</v>
          </cell>
          <cell r="S804">
            <v>3.4358</v>
          </cell>
          <cell r="T804">
            <v>3.5792000000000002</v>
          </cell>
          <cell r="U804">
            <v>3.7480000000000002</v>
          </cell>
          <cell r="V804" t="str">
            <v>-</v>
          </cell>
        </row>
        <row r="805">
          <cell r="B805">
            <v>42119</v>
          </cell>
          <cell r="C805">
            <v>1.9E-3</v>
          </cell>
          <cell r="D805">
            <v>-5.28E-2</v>
          </cell>
          <cell r="E805">
            <v>-9.7699999999999995E-2</v>
          </cell>
          <cell r="F805">
            <v>-0.10440000000000001</v>
          </cell>
          <cell r="G805">
            <v>-9.0300000000000005E-2</v>
          </cell>
          <cell r="H805">
            <v>-0.08</v>
          </cell>
          <cell r="I805" t="str">
            <v>-</v>
          </cell>
          <cell r="O805">
            <v>42119</v>
          </cell>
          <cell r="P805">
            <v>3.0615000000000001</v>
          </cell>
          <cell r="Q805">
            <v>3.2635000000000001</v>
          </cell>
          <cell r="R805">
            <v>3.3420999999999998</v>
          </cell>
          <cell r="S805">
            <v>3.4358</v>
          </cell>
          <cell r="T805">
            <v>3.5792000000000002</v>
          </cell>
          <cell r="U805">
            <v>3.7480000000000002</v>
          </cell>
          <cell r="V805" t="str">
            <v>-</v>
          </cell>
        </row>
        <row r="806">
          <cell r="B806">
            <v>42118</v>
          </cell>
          <cell r="C806">
            <v>1.9E-3</v>
          </cell>
          <cell r="D806">
            <v>-5.28E-2</v>
          </cell>
          <cell r="E806">
            <v>-9.7699999999999995E-2</v>
          </cell>
          <cell r="F806">
            <v>-0.10440000000000001</v>
          </cell>
          <cell r="G806">
            <v>-9.0300000000000005E-2</v>
          </cell>
          <cell r="H806">
            <v>-0.08</v>
          </cell>
          <cell r="I806" t="str">
            <v>-</v>
          </cell>
          <cell r="O806">
            <v>42118</v>
          </cell>
          <cell r="P806">
            <v>3.0615000000000001</v>
          </cell>
          <cell r="Q806">
            <v>3.2635000000000001</v>
          </cell>
          <cell r="R806">
            <v>3.3420999999999998</v>
          </cell>
          <cell r="S806">
            <v>3.4358</v>
          </cell>
          <cell r="T806">
            <v>3.5792000000000002</v>
          </cell>
          <cell r="U806">
            <v>3.7480000000000002</v>
          </cell>
          <cell r="V806" t="str">
            <v>-</v>
          </cell>
        </row>
        <row r="807">
          <cell r="B807">
            <v>42117</v>
          </cell>
          <cell r="C807">
            <v>1.9E-3</v>
          </cell>
          <cell r="D807">
            <v>-5.28E-2</v>
          </cell>
          <cell r="E807">
            <v>-9.7699999999999995E-2</v>
          </cell>
          <cell r="F807">
            <v>-0.10440000000000001</v>
          </cell>
          <cell r="G807">
            <v>-9.0399999999999994E-2</v>
          </cell>
          <cell r="H807">
            <v>-0.08</v>
          </cell>
          <cell r="I807" t="str">
            <v>-</v>
          </cell>
          <cell r="O807">
            <v>42117</v>
          </cell>
          <cell r="P807">
            <v>3.0598000000000001</v>
          </cell>
          <cell r="Q807">
            <v>3.2654999999999998</v>
          </cell>
          <cell r="R807">
            <v>3.3443000000000001</v>
          </cell>
          <cell r="S807">
            <v>3.4386000000000001</v>
          </cell>
          <cell r="T807">
            <v>3.5811000000000002</v>
          </cell>
          <cell r="U807">
            <v>3.75</v>
          </cell>
          <cell r="V807" t="str">
            <v>-</v>
          </cell>
        </row>
        <row r="808">
          <cell r="B808">
            <v>42116</v>
          </cell>
          <cell r="C808">
            <v>2E-3</v>
          </cell>
          <cell r="D808">
            <v>-5.3499999999999999E-2</v>
          </cell>
          <cell r="E808">
            <v>-0.1</v>
          </cell>
          <cell r="F808">
            <v>-0.1084</v>
          </cell>
          <cell r="G808">
            <v>-9.3299999999999994E-2</v>
          </cell>
          <cell r="H808">
            <v>-8.3000000000000004E-2</v>
          </cell>
          <cell r="I808" t="str">
            <v>-</v>
          </cell>
          <cell r="O808">
            <v>42116</v>
          </cell>
          <cell r="P808">
            <v>3.11</v>
          </cell>
          <cell r="Q808">
            <v>3.3048999999999999</v>
          </cell>
          <cell r="R808">
            <v>3.3786</v>
          </cell>
          <cell r="S808">
            <v>3.4729000000000001</v>
          </cell>
          <cell r="T808">
            <v>3.6202000000000001</v>
          </cell>
          <cell r="U808">
            <v>3.7890000000000001</v>
          </cell>
          <cell r="V808" t="str">
            <v>-</v>
          </cell>
        </row>
        <row r="809">
          <cell r="B809">
            <v>42115</v>
          </cell>
          <cell r="C809">
            <v>-1.24E-2</v>
          </cell>
          <cell r="D809">
            <v>-6.4500000000000002E-2</v>
          </cell>
          <cell r="E809">
            <v>-0.1109</v>
          </cell>
          <cell r="F809">
            <v>-0.1193</v>
          </cell>
          <cell r="G809">
            <v>-0.1042</v>
          </cell>
          <cell r="H809">
            <v>-9.3899999999999997E-2</v>
          </cell>
          <cell r="I809" t="str">
            <v>-</v>
          </cell>
          <cell r="O809">
            <v>42115</v>
          </cell>
          <cell r="P809">
            <v>3.0661</v>
          </cell>
          <cell r="Q809">
            <v>3.2774000000000001</v>
          </cell>
          <cell r="R809">
            <v>3.3589000000000002</v>
          </cell>
          <cell r="S809">
            <v>3.4550000000000001</v>
          </cell>
          <cell r="T809">
            <v>3.6023000000000001</v>
          </cell>
          <cell r="U809">
            <v>3.7711000000000001</v>
          </cell>
          <cell r="V809" t="str">
            <v>-</v>
          </cell>
        </row>
        <row r="810">
          <cell r="B810">
            <v>42114</v>
          </cell>
          <cell r="C810">
            <v>-1.2500000000000001E-2</v>
          </cell>
          <cell r="D810">
            <v>-6.4299999999999996E-2</v>
          </cell>
          <cell r="E810">
            <v>-0.1104</v>
          </cell>
          <cell r="F810">
            <v>-0.11890000000000001</v>
          </cell>
          <cell r="G810">
            <v>-0.10340000000000001</v>
          </cell>
          <cell r="H810">
            <v>-9.3200000000000005E-2</v>
          </cell>
          <cell r="I810" t="str">
            <v>-</v>
          </cell>
          <cell r="O810">
            <v>42114</v>
          </cell>
          <cell r="P810">
            <v>3.0335000000000001</v>
          </cell>
          <cell r="Q810">
            <v>3.2589999999999999</v>
          </cell>
          <cell r="R810">
            <v>3.3502000000000001</v>
          </cell>
          <cell r="S810">
            <v>3.4512</v>
          </cell>
          <cell r="T810">
            <v>3.6000999999999999</v>
          </cell>
          <cell r="U810">
            <v>3.7688000000000001</v>
          </cell>
          <cell r="V810" t="str">
            <v>-</v>
          </cell>
        </row>
        <row r="811">
          <cell r="B811">
            <v>42113</v>
          </cell>
          <cell r="C811">
            <v>-1.5699999999999999E-2</v>
          </cell>
          <cell r="D811">
            <v>-6.7299999999999999E-2</v>
          </cell>
          <cell r="E811">
            <v>-0.1138</v>
          </cell>
          <cell r="F811">
            <v>-0.1222</v>
          </cell>
          <cell r="G811">
            <v>-0.1071</v>
          </cell>
          <cell r="H811">
            <v>-9.6799999999999997E-2</v>
          </cell>
          <cell r="I811" t="str">
            <v>-</v>
          </cell>
          <cell r="O811">
            <v>42113</v>
          </cell>
          <cell r="P811">
            <v>3.0905999999999998</v>
          </cell>
          <cell r="Q811">
            <v>3.2930999999999999</v>
          </cell>
          <cell r="R811">
            <v>3.3668</v>
          </cell>
          <cell r="S811">
            <v>3.4539</v>
          </cell>
          <cell r="T811">
            <v>3.5958999999999999</v>
          </cell>
          <cell r="U811">
            <v>3.7642000000000002</v>
          </cell>
          <cell r="V811" t="str">
            <v>-</v>
          </cell>
        </row>
        <row r="812">
          <cell r="B812">
            <v>42112</v>
          </cell>
          <cell r="C812">
            <v>-1.5699999999999999E-2</v>
          </cell>
          <cell r="D812">
            <v>-6.7299999999999999E-2</v>
          </cell>
          <cell r="E812">
            <v>-0.1138</v>
          </cell>
          <cell r="F812">
            <v>-0.1222</v>
          </cell>
          <cell r="G812">
            <v>-0.1071</v>
          </cell>
          <cell r="H812">
            <v>-9.6799999999999997E-2</v>
          </cell>
          <cell r="I812" t="str">
            <v>-</v>
          </cell>
          <cell r="O812">
            <v>42112</v>
          </cell>
          <cell r="P812">
            <v>3.0905999999999998</v>
          </cell>
          <cell r="Q812">
            <v>3.2930999999999999</v>
          </cell>
          <cell r="R812">
            <v>3.3668</v>
          </cell>
          <cell r="S812">
            <v>3.4539</v>
          </cell>
          <cell r="T812">
            <v>3.5958999999999999</v>
          </cell>
          <cell r="U812">
            <v>3.7642000000000002</v>
          </cell>
          <cell r="V812" t="str">
            <v>-</v>
          </cell>
        </row>
        <row r="813">
          <cell r="B813">
            <v>42111</v>
          </cell>
          <cell r="C813">
            <v>-1.5699999999999999E-2</v>
          </cell>
          <cell r="D813">
            <v>-6.7299999999999999E-2</v>
          </cell>
          <cell r="E813">
            <v>-0.1138</v>
          </cell>
          <cell r="F813">
            <v>-0.1222</v>
          </cell>
          <cell r="G813">
            <v>-0.1071</v>
          </cell>
          <cell r="H813">
            <v>-9.6799999999999997E-2</v>
          </cell>
          <cell r="I813" t="str">
            <v>-</v>
          </cell>
          <cell r="O813">
            <v>42111</v>
          </cell>
          <cell r="P813">
            <v>3.0905999999999998</v>
          </cell>
          <cell r="Q813">
            <v>3.2930999999999999</v>
          </cell>
          <cell r="R813">
            <v>3.3668</v>
          </cell>
          <cell r="S813">
            <v>3.4539</v>
          </cell>
          <cell r="T813">
            <v>3.5958999999999999</v>
          </cell>
          <cell r="U813">
            <v>3.7642000000000002</v>
          </cell>
          <cell r="V813" t="str">
            <v>-</v>
          </cell>
        </row>
        <row r="814">
          <cell r="B814">
            <v>42110</v>
          </cell>
          <cell r="C814">
            <v>-1.5100000000000001E-2</v>
          </cell>
          <cell r="D814">
            <v>-6.7000000000000004E-2</v>
          </cell>
          <cell r="E814">
            <v>-0.1132</v>
          </cell>
          <cell r="F814">
            <v>-0.1208</v>
          </cell>
          <cell r="G814">
            <v>-0.1057</v>
          </cell>
          <cell r="H814">
            <v>-9.5399999999999999E-2</v>
          </cell>
          <cell r="I814" t="str">
            <v>-</v>
          </cell>
          <cell r="O814">
            <v>42110</v>
          </cell>
          <cell r="P814">
            <v>3.1179999999999999</v>
          </cell>
          <cell r="Q814">
            <v>3.3169</v>
          </cell>
          <cell r="R814">
            <v>3.3871000000000002</v>
          </cell>
          <cell r="S814">
            <v>3.4723000000000002</v>
          </cell>
          <cell r="T814">
            <v>3.6147999999999998</v>
          </cell>
          <cell r="U814">
            <v>3.7907000000000002</v>
          </cell>
          <cell r="V814" t="str">
            <v>-</v>
          </cell>
        </row>
        <row r="815">
          <cell r="B815">
            <v>42109</v>
          </cell>
          <cell r="C815">
            <v>-1.7399999999999999E-2</v>
          </cell>
          <cell r="D815">
            <v>-6.83E-2</v>
          </cell>
          <cell r="E815">
            <v>-0.1143</v>
          </cell>
          <cell r="F815">
            <v>-0.12189999999999999</v>
          </cell>
          <cell r="G815">
            <v>-0.10680000000000001</v>
          </cell>
          <cell r="H815">
            <v>-9.6500000000000002E-2</v>
          </cell>
          <cell r="I815" t="str">
            <v>-</v>
          </cell>
          <cell r="O815">
            <v>42109</v>
          </cell>
          <cell r="P815">
            <v>3.0688</v>
          </cell>
          <cell r="Q815">
            <v>3.2816999999999998</v>
          </cell>
          <cell r="R815">
            <v>3.3578000000000001</v>
          </cell>
          <cell r="S815">
            <v>3.4434</v>
          </cell>
          <cell r="T815">
            <v>3.5924999999999998</v>
          </cell>
          <cell r="U815">
            <v>3.7696000000000001</v>
          </cell>
          <cell r="V815" t="str">
            <v>-</v>
          </cell>
        </row>
        <row r="816">
          <cell r="B816">
            <v>42108</v>
          </cell>
          <cell r="C816">
            <v>-1.7299999999999999E-2</v>
          </cell>
          <cell r="D816">
            <v>-6.7699999999999996E-2</v>
          </cell>
          <cell r="E816">
            <v>-0.1077</v>
          </cell>
          <cell r="F816">
            <v>-0.1153</v>
          </cell>
          <cell r="G816">
            <v>-0.1002</v>
          </cell>
          <cell r="H816">
            <v>-8.9899999999999994E-2</v>
          </cell>
          <cell r="I816" t="str">
            <v>-</v>
          </cell>
          <cell r="O816">
            <v>42108</v>
          </cell>
          <cell r="P816">
            <v>3.0228999999999999</v>
          </cell>
          <cell r="Q816">
            <v>3.2545000000000002</v>
          </cell>
          <cell r="R816">
            <v>3.3420999999999998</v>
          </cell>
          <cell r="S816">
            <v>3.4344999999999999</v>
          </cell>
          <cell r="T816">
            <v>3.5905999999999998</v>
          </cell>
          <cell r="U816">
            <v>3.7709000000000001</v>
          </cell>
          <cell r="V816" t="str">
            <v>-</v>
          </cell>
        </row>
        <row r="817">
          <cell r="B817">
            <v>42107</v>
          </cell>
          <cell r="C817">
            <v>-1.7100000000000001E-2</v>
          </cell>
          <cell r="D817">
            <v>-6.7799999999999999E-2</v>
          </cell>
          <cell r="E817">
            <v>-0.1076</v>
          </cell>
          <cell r="F817">
            <v>-0.1152</v>
          </cell>
          <cell r="G817">
            <v>-0.1</v>
          </cell>
          <cell r="H817">
            <v>-8.9800000000000005E-2</v>
          </cell>
          <cell r="I817" t="str">
            <v>-</v>
          </cell>
          <cell r="O817">
            <v>42107</v>
          </cell>
          <cell r="P817">
            <v>3.0003000000000002</v>
          </cell>
          <cell r="Q817">
            <v>3.2486999999999999</v>
          </cell>
          <cell r="R817">
            <v>3.3422999999999998</v>
          </cell>
          <cell r="S817">
            <v>3.4405999999999999</v>
          </cell>
          <cell r="T817">
            <v>3.5977000000000001</v>
          </cell>
          <cell r="U817">
            <v>3.7764000000000002</v>
          </cell>
          <cell r="V817" t="str">
            <v>-</v>
          </cell>
        </row>
        <row r="818">
          <cell r="B818">
            <v>42106</v>
          </cell>
          <cell r="C818">
            <v>-1.2999999999999999E-2</v>
          </cell>
          <cell r="D818">
            <v>-6.4699999999999994E-2</v>
          </cell>
          <cell r="E818">
            <v>-0.10150000000000001</v>
          </cell>
          <cell r="F818">
            <v>-0.1091</v>
          </cell>
          <cell r="G818">
            <v>-9.4E-2</v>
          </cell>
          <cell r="H818">
            <v>-8.3699999999999997E-2</v>
          </cell>
          <cell r="I818" t="str">
            <v>-</v>
          </cell>
          <cell r="O818">
            <v>42106</v>
          </cell>
          <cell r="P818">
            <v>3.0301</v>
          </cell>
          <cell r="Q818">
            <v>3.2650999999999999</v>
          </cell>
          <cell r="R818">
            <v>3.3586</v>
          </cell>
          <cell r="S818">
            <v>3.4567000000000001</v>
          </cell>
          <cell r="T818">
            <v>3.6137000000000001</v>
          </cell>
          <cell r="U818">
            <v>3.7925</v>
          </cell>
          <cell r="V818" t="str">
            <v>-</v>
          </cell>
        </row>
        <row r="819">
          <cell r="B819">
            <v>42105</v>
          </cell>
          <cell r="C819">
            <v>-1.2999999999999999E-2</v>
          </cell>
          <cell r="D819">
            <v>-6.4699999999999994E-2</v>
          </cell>
          <cell r="E819">
            <v>-0.10150000000000001</v>
          </cell>
          <cell r="F819">
            <v>-0.1091</v>
          </cell>
          <cell r="G819">
            <v>-9.4E-2</v>
          </cell>
          <cell r="H819">
            <v>-8.3699999999999997E-2</v>
          </cell>
          <cell r="I819" t="str">
            <v>-</v>
          </cell>
          <cell r="O819">
            <v>42105</v>
          </cell>
          <cell r="P819">
            <v>3.0301</v>
          </cell>
          <cell r="Q819">
            <v>3.2650999999999999</v>
          </cell>
          <cell r="R819">
            <v>3.3586</v>
          </cell>
          <cell r="S819">
            <v>3.4567000000000001</v>
          </cell>
          <cell r="T819">
            <v>3.6137000000000001</v>
          </cell>
          <cell r="U819">
            <v>3.7925</v>
          </cell>
          <cell r="V819" t="str">
            <v>-</v>
          </cell>
        </row>
        <row r="820">
          <cell r="B820">
            <v>42104</v>
          </cell>
          <cell r="C820">
            <v>-1.2999999999999999E-2</v>
          </cell>
          <cell r="D820">
            <v>-6.4699999999999994E-2</v>
          </cell>
          <cell r="E820">
            <v>-0.10150000000000001</v>
          </cell>
          <cell r="F820">
            <v>-0.1091</v>
          </cell>
          <cell r="G820">
            <v>-9.4E-2</v>
          </cell>
          <cell r="H820">
            <v>-8.3699999999999997E-2</v>
          </cell>
          <cell r="I820" t="str">
            <v>-</v>
          </cell>
          <cell r="O820">
            <v>42104</v>
          </cell>
          <cell r="P820">
            <v>3.0301</v>
          </cell>
          <cell r="Q820">
            <v>3.2650999999999999</v>
          </cell>
          <cell r="R820">
            <v>3.3586</v>
          </cell>
          <cell r="S820">
            <v>3.4567000000000001</v>
          </cell>
          <cell r="T820">
            <v>3.6137000000000001</v>
          </cell>
          <cell r="U820">
            <v>3.7925</v>
          </cell>
          <cell r="V820" t="str">
            <v>-</v>
          </cell>
        </row>
        <row r="821">
          <cell r="B821">
            <v>42103</v>
          </cell>
          <cell r="C821">
            <v>-1.2999999999999999E-2</v>
          </cell>
          <cell r="D821">
            <v>-6.4899999999999999E-2</v>
          </cell>
          <cell r="E821">
            <v>-0.1017</v>
          </cell>
          <cell r="F821">
            <v>-0.1094</v>
          </cell>
          <cell r="G821">
            <v>-9.4200000000000006E-2</v>
          </cell>
          <cell r="H821">
            <v>-8.3900000000000002E-2</v>
          </cell>
          <cell r="I821" t="str">
            <v>-</v>
          </cell>
          <cell r="O821">
            <v>42103</v>
          </cell>
          <cell r="P821">
            <v>3.0438000000000001</v>
          </cell>
          <cell r="Q821">
            <v>3.2749000000000001</v>
          </cell>
          <cell r="R821">
            <v>3.3645999999999998</v>
          </cell>
          <cell r="S821">
            <v>3.4613999999999998</v>
          </cell>
          <cell r="T821">
            <v>3.6185</v>
          </cell>
          <cell r="U821">
            <v>3.7972999999999999</v>
          </cell>
          <cell r="V821" t="str">
            <v>-</v>
          </cell>
        </row>
        <row r="822">
          <cell r="B822">
            <v>42102</v>
          </cell>
          <cell r="C822">
            <v>-3.32E-2</v>
          </cell>
          <cell r="D822">
            <v>-0.10059999999999999</v>
          </cell>
          <cell r="E822">
            <v>-0.1195</v>
          </cell>
          <cell r="F822">
            <v>-0.12559999999999999</v>
          </cell>
          <cell r="G822">
            <v>-0.1075</v>
          </cell>
          <cell r="H822">
            <v>-9.7000000000000003E-2</v>
          </cell>
          <cell r="I822" t="str">
            <v>-</v>
          </cell>
          <cell r="O822">
            <v>42102</v>
          </cell>
          <cell r="P822">
            <v>3.0710999999999999</v>
          </cell>
          <cell r="Q822">
            <v>3.2526999999999999</v>
          </cell>
          <cell r="R822">
            <v>3.3538000000000001</v>
          </cell>
          <cell r="S822">
            <v>3.4521999999999999</v>
          </cell>
          <cell r="T822">
            <v>3.6122000000000001</v>
          </cell>
          <cell r="U822">
            <v>3.7911999999999999</v>
          </cell>
          <cell r="V822" t="str">
            <v>-</v>
          </cell>
        </row>
        <row r="823">
          <cell r="B823">
            <v>42101</v>
          </cell>
          <cell r="C823">
            <v>-3.32E-2</v>
          </cell>
          <cell r="D823">
            <v>-0.1009</v>
          </cell>
          <cell r="E823">
            <v>-0.11990000000000001</v>
          </cell>
          <cell r="F823">
            <v>-0.126</v>
          </cell>
          <cell r="G823">
            <v>-0.1079</v>
          </cell>
          <cell r="H823">
            <v>-9.74E-2</v>
          </cell>
          <cell r="I823" t="str">
            <v>-</v>
          </cell>
          <cell r="O823">
            <v>42101</v>
          </cell>
          <cell r="P823">
            <v>3.1000999999999999</v>
          </cell>
          <cell r="Q823">
            <v>3.266</v>
          </cell>
          <cell r="R823">
            <v>3.3612000000000002</v>
          </cell>
          <cell r="S823">
            <v>3.4517000000000002</v>
          </cell>
          <cell r="T823">
            <v>3.6063999999999998</v>
          </cell>
          <cell r="U823">
            <v>3.7827999999999999</v>
          </cell>
          <cell r="V823" t="str">
            <v>-</v>
          </cell>
        </row>
        <row r="824">
          <cell r="B824">
            <v>42100</v>
          </cell>
          <cell r="C824">
            <v>-3.3000000000000002E-2</v>
          </cell>
          <cell r="D824">
            <v>-0.1003</v>
          </cell>
          <cell r="E824">
            <v>-0.1193</v>
          </cell>
          <cell r="F824">
            <v>-0.12529999999999999</v>
          </cell>
          <cell r="G824">
            <v>-0.10730000000000001</v>
          </cell>
          <cell r="H824">
            <v>-9.6799999999999997E-2</v>
          </cell>
          <cell r="I824" t="str">
            <v>-</v>
          </cell>
          <cell r="O824">
            <v>42100</v>
          </cell>
          <cell r="P824">
            <v>3.0827</v>
          </cell>
          <cell r="Q824">
            <v>3.2501000000000002</v>
          </cell>
          <cell r="R824">
            <v>3.339</v>
          </cell>
          <cell r="S824">
            <v>3.419</v>
          </cell>
          <cell r="T824">
            <v>3.5682</v>
          </cell>
          <cell r="U824">
            <v>3.7433999999999998</v>
          </cell>
          <cell r="V824" t="str">
            <v>-</v>
          </cell>
        </row>
        <row r="825">
          <cell r="B825">
            <v>42099</v>
          </cell>
          <cell r="C825">
            <v>-3.2899999999999999E-2</v>
          </cell>
          <cell r="D825">
            <v>-0.1007</v>
          </cell>
          <cell r="E825">
            <v>-0.1197</v>
          </cell>
          <cell r="F825">
            <v>-0.1258</v>
          </cell>
          <cell r="G825">
            <v>-0.1077</v>
          </cell>
          <cell r="H825">
            <v>-9.7299999999999998E-2</v>
          </cell>
          <cell r="I825" t="str">
            <v>-</v>
          </cell>
          <cell r="O825">
            <v>42099</v>
          </cell>
          <cell r="P825">
            <v>3.1071</v>
          </cell>
          <cell r="Q825">
            <v>3.2658</v>
          </cell>
          <cell r="R825">
            <v>3.3536000000000001</v>
          </cell>
          <cell r="S825">
            <v>3.4295</v>
          </cell>
          <cell r="T825">
            <v>3.5731000000000002</v>
          </cell>
          <cell r="U825">
            <v>3.738</v>
          </cell>
          <cell r="V825" t="str">
            <v>-</v>
          </cell>
        </row>
        <row r="826">
          <cell r="B826">
            <v>42098</v>
          </cell>
          <cell r="C826">
            <v>-3.2899999999999999E-2</v>
          </cell>
          <cell r="D826">
            <v>-0.1007</v>
          </cell>
          <cell r="E826">
            <v>-0.1197</v>
          </cell>
          <cell r="F826">
            <v>-0.1258</v>
          </cell>
          <cell r="G826">
            <v>-0.1077</v>
          </cell>
          <cell r="H826">
            <v>-9.7299999999999998E-2</v>
          </cell>
          <cell r="I826" t="str">
            <v>-</v>
          </cell>
          <cell r="O826">
            <v>42098</v>
          </cell>
          <cell r="P826">
            <v>3.1071</v>
          </cell>
          <cell r="Q826">
            <v>3.2658</v>
          </cell>
          <cell r="R826">
            <v>3.3536000000000001</v>
          </cell>
          <cell r="S826">
            <v>3.4295</v>
          </cell>
          <cell r="T826">
            <v>3.5731000000000002</v>
          </cell>
          <cell r="U826">
            <v>3.738</v>
          </cell>
          <cell r="V826" t="str">
            <v>-</v>
          </cell>
        </row>
        <row r="827">
          <cell r="B827">
            <v>42097</v>
          </cell>
          <cell r="C827">
            <v>-3.2899999999999999E-2</v>
          </cell>
          <cell r="D827">
            <v>-0.1007</v>
          </cell>
          <cell r="E827">
            <v>-0.1197</v>
          </cell>
          <cell r="F827">
            <v>-0.1258</v>
          </cell>
          <cell r="G827">
            <v>-0.1077</v>
          </cell>
          <cell r="H827">
            <v>-9.7299999999999998E-2</v>
          </cell>
          <cell r="I827" t="str">
            <v>-</v>
          </cell>
          <cell r="O827">
            <v>42097</v>
          </cell>
          <cell r="P827">
            <v>3.1071</v>
          </cell>
          <cell r="Q827">
            <v>3.2658</v>
          </cell>
          <cell r="R827">
            <v>3.3536000000000001</v>
          </cell>
          <cell r="S827">
            <v>3.4295</v>
          </cell>
          <cell r="T827">
            <v>3.5731000000000002</v>
          </cell>
          <cell r="U827">
            <v>3.738</v>
          </cell>
          <cell r="V827" t="str">
            <v>-</v>
          </cell>
        </row>
        <row r="828">
          <cell r="B828">
            <v>42096</v>
          </cell>
          <cell r="C828">
            <v>-3.2899999999999999E-2</v>
          </cell>
          <cell r="D828">
            <v>-0.1007</v>
          </cell>
          <cell r="E828">
            <v>-0.1197</v>
          </cell>
          <cell r="F828">
            <v>-0.1258</v>
          </cell>
          <cell r="G828">
            <v>-0.1077</v>
          </cell>
          <cell r="H828">
            <v>-9.7299999999999998E-2</v>
          </cell>
          <cell r="I828" t="str">
            <v>-</v>
          </cell>
          <cell r="O828">
            <v>42096</v>
          </cell>
          <cell r="P828">
            <v>3.1071</v>
          </cell>
          <cell r="Q828">
            <v>3.2658</v>
          </cell>
          <cell r="R828">
            <v>3.3536000000000001</v>
          </cell>
          <cell r="S828">
            <v>3.4295</v>
          </cell>
          <cell r="T828">
            <v>3.5731000000000002</v>
          </cell>
          <cell r="U828">
            <v>3.738</v>
          </cell>
          <cell r="V828" t="str">
            <v>-</v>
          </cell>
        </row>
        <row r="829">
          <cell r="B829">
            <v>42095</v>
          </cell>
          <cell r="C829">
            <v>-3.2899999999999999E-2</v>
          </cell>
          <cell r="D829">
            <v>-9.9599999999999994E-2</v>
          </cell>
          <cell r="E829">
            <v>-0.1192</v>
          </cell>
          <cell r="F829">
            <v>-0.12559999999999999</v>
          </cell>
          <cell r="G829">
            <v>-0.1065</v>
          </cell>
          <cell r="H829">
            <v>-9.6000000000000002E-2</v>
          </cell>
          <cell r="I829" t="str">
            <v>-</v>
          </cell>
          <cell r="O829">
            <v>42095</v>
          </cell>
          <cell r="P829">
            <v>3.0571999999999999</v>
          </cell>
          <cell r="Q829">
            <v>3.2309000000000001</v>
          </cell>
          <cell r="R829">
            <v>3.3191000000000002</v>
          </cell>
          <cell r="S829">
            <v>3.3932000000000002</v>
          </cell>
          <cell r="T829">
            <v>3.5270000000000001</v>
          </cell>
          <cell r="U829">
            <v>3.6852999999999998</v>
          </cell>
          <cell r="V829" t="str">
            <v>-</v>
          </cell>
        </row>
        <row r="830">
          <cell r="B830">
            <v>42094</v>
          </cell>
          <cell r="C830">
            <v>-2.9700000000000001E-2</v>
          </cell>
          <cell r="D830">
            <v>-9.7199999999999995E-2</v>
          </cell>
          <cell r="E830">
            <v>-0.1168</v>
          </cell>
          <cell r="F830">
            <v>-0.12330000000000001</v>
          </cell>
          <cell r="G830">
            <v>-0.1041</v>
          </cell>
          <cell r="H830">
            <v>-9.3700000000000006E-2</v>
          </cell>
          <cell r="I830" t="str">
            <v>-</v>
          </cell>
          <cell r="O830">
            <v>42094</v>
          </cell>
          <cell r="P830">
            <v>3.0836000000000001</v>
          </cell>
          <cell r="Q830">
            <v>3.2503000000000002</v>
          </cell>
          <cell r="R830">
            <v>3.3328000000000002</v>
          </cell>
          <cell r="S830">
            <v>3.4064999999999999</v>
          </cell>
          <cell r="T830">
            <v>3.5367000000000002</v>
          </cell>
          <cell r="U830">
            <v>3.6936</v>
          </cell>
          <cell r="V830" t="str">
            <v>-</v>
          </cell>
        </row>
        <row r="831">
          <cell r="B831">
            <v>42093</v>
          </cell>
          <cell r="C831">
            <v>-4.41E-2</v>
          </cell>
          <cell r="D831">
            <v>-0.1072</v>
          </cell>
          <cell r="E831">
            <v>-0.12659999999999999</v>
          </cell>
          <cell r="F831">
            <v>-0.1331</v>
          </cell>
          <cell r="G831">
            <v>-0.1139</v>
          </cell>
          <cell r="H831">
            <v>-0.10349999999999999</v>
          </cell>
          <cell r="I831" t="str">
            <v>-</v>
          </cell>
          <cell r="O831">
            <v>42093</v>
          </cell>
          <cell r="P831">
            <v>3.0670000000000002</v>
          </cell>
          <cell r="Q831">
            <v>3.2303000000000002</v>
          </cell>
          <cell r="R831">
            <v>3.3109999999999999</v>
          </cell>
          <cell r="S831">
            <v>3.3847</v>
          </cell>
          <cell r="T831">
            <v>3.5148999999999999</v>
          </cell>
          <cell r="U831">
            <v>3.6718000000000002</v>
          </cell>
          <cell r="V831" t="str">
            <v>-</v>
          </cell>
        </row>
        <row r="832">
          <cell r="B832">
            <v>42092</v>
          </cell>
          <cell r="C832">
            <v>-4.0399999999999998E-2</v>
          </cell>
          <cell r="D832">
            <v>-0.1065</v>
          </cell>
          <cell r="E832">
            <v>-0.1263</v>
          </cell>
          <cell r="F832">
            <v>-0.13270000000000001</v>
          </cell>
          <cell r="G832">
            <v>-0.1135</v>
          </cell>
          <cell r="H832">
            <v>-0.1031</v>
          </cell>
          <cell r="I832" t="str">
            <v>-</v>
          </cell>
          <cell r="O832">
            <v>42092</v>
          </cell>
          <cell r="P832">
            <v>3.0714000000000001</v>
          </cell>
          <cell r="Q832">
            <v>3.2429999999999999</v>
          </cell>
          <cell r="R832">
            <v>3.3233000000000001</v>
          </cell>
          <cell r="S832">
            <v>3.3971</v>
          </cell>
          <cell r="T832">
            <v>3.5272999999999999</v>
          </cell>
          <cell r="U832">
            <v>3.6842000000000001</v>
          </cell>
          <cell r="V832" t="str">
            <v>-</v>
          </cell>
        </row>
        <row r="833">
          <cell r="B833">
            <v>42091</v>
          </cell>
          <cell r="C833">
            <v>-4.0399999999999998E-2</v>
          </cell>
          <cell r="D833">
            <v>-0.1065</v>
          </cell>
          <cell r="E833">
            <v>-0.1263</v>
          </cell>
          <cell r="F833">
            <v>-0.13270000000000001</v>
          </cell>
          <cell r="G833">
            <v>-0.1135</v>
          </cell>
          <cell r="H833">
            <v>-0.1031</v>
          </cell>
          <cell r="I833" t="str">
            <v>-</v>
          </cell>
          <cell r="O833">
            <v>42091</v>
          </cell>
          <cell r="P833">
            <v>3.0714000000000001</v>
          </cell>
          <cell r="Q833">
            <v>3.2429999999999999</v>
          </cell>
          <cell r="R833">
            <v>3.3233000000000001</v>
          </cell>
          <cell r="S833">
            <v>3.3971</v>
          </cell>
          <cell r="T833">
            <v>3.5272999999999999</v>
          </cell>
          <cell r="U833">
            <v>3.6842000000000001</v>
          </cell>
          <cell r="V833" t="str">
            <v>-</v>
          </cell>
        </row>
        <row r="834">
          <cell r="B834">
            <v>42090</v>
          </cell>
          <cell r="C834">
            <v>-4.0399999999999998E-2</v>
          </cell>
          <cell r="D834">
            <v>-0.1065</v>
          </cell>
          <cell r="E834">
            <v>-0.1263</v>
          </cell>
          <cell r="F834">
            <v>-0.13270000000000001</v>
          </cell>
          <cell r="G834">
            <v>-0.1135</v>
          </cell>
          <cell r="H834">
            <v>-0.1031</v>
          </cell>
          <cell r="I834" t="str">
            <v>-</v>
          </cell>
          <cell r="O834">
            <v>42090</v>
          </cell>
          <cell r="P834">
            <v>3.0714000000000001</v>
          </cell>
          <cell r="Q834">
            <v>3.2429999999999999</v>
          </cell>
          <cell r="R834">
            <v>3.3233000000000001</v>
          </cell>
          <cell r="S834">
            <v>3.3971</v>
          </cell>
          <cell r="T834">
            <v>3.5272999999999999</v>
          </cell>
          <cell r="U834">
            <v>3.6842000000000001</v>
          </cell>
          <cell r="V834" t="str">
            <v>-</v>
          </cell>
        </row>
        <row r="835">
          <cell r="B835">
            <v>42089</v>
          </cell>
          <cell r="C835">
            <v>-3.6499999999999998E-2</v>
          </cell>
          <cell r="D835">
            <v>-0.1038</v>
          </cell>
          <cell r="E835">
            <v>-0.1278</v>
          </cell>
          <cell r="F835">
            <v>-0.13159999999999999</v>
          </cell>
          <cell r="G835">
            <v>-0.1109</v>
          </cell>
          <cell r="H835">
            <v>-0.1004</v>
          </cell>
          <cell r="I835" t="str">
            <v>-</v>
          </cell>
          <cell r="O835">
            <v>42089</v>
          </cell>
          <cell r="P835">
            <v>3.1023000000000001</v>
          </cell>
          <cell r="Q835">
            <v>3.2688000000000001</v>
          </cell>
          <cell r="R835">
            <v>3.3468</v>
          </cell>
          <cell r="S835">
            <v>3.4232</v>
          </cell>
          <cell r="T835">
            <v>3.5548999999999999</v>
          </cell>
          <cell r="U835">
            <v>3.7119</v>
          </cell>
          <cell r="V835" t="str">
            <v>-</v>
          </cell>
        </row>
        <row r="836">
          <cell r="B836">
            <v>42088</v>
          </cell>
          <cell r="C836">
            <v>-3.1199999999999999E-2</v>
          </cell>
          <cell r="D836">
            <v>-9.9199999999999997E-2</v>
          </cell>
          <cell r="E836">
            <v>-0.124</v>
          </cell>
          <cell r="F836">
            <v>-0.12939999999999999</v>
          </cell>
          <cell r="G836">
            <v>-0.1087</v>
          </cell>
          <cell r="H836">
            <v>-9.8199999999999996E-2</v>
          </cell>
          <cell r="I836" t="str">
            <v>-</v>
          </cell>
          <cell r="O836">
            <v>42088</v>
          </cell>
          <cell r="P836">
            <v>3.1356999999999999</v>
          </cell>
          <cell r="Q836">
            <v>3.2848000000000002</v>
          </cell>
          <cell r="R836">
            <v>3.3595999999999999</v>
          </cell>
          <cell r="S836">
            <v>3.4344000000000001</v>
          </cell>
          <cell r="T836">
            <v>3.5661</v>
          </cell>
          <cell r="U836">
            <v>3.7231000000000001</v>
          </cell>
          <cell r="V836" t="str">
            <v>-</v>
          </cell>
        </row>
        <row r="837">
          <cell r="B837">
            <v>42087</v>
          </cell>
          <cell r="C837">
            <v>-4.2900000000000001E-2</v>
          </cell>
          <cell r="D837">
            <v>-0.109</v>
          </cell>
          <cell r="E837">
            <v>-0.1331</v>
          </cell>
          <cell r="F837">
            <v>-0.1384</v>
          </cell>
          <cell r="G837">
            <v>-0.1181</v>
          </cell>
          <cell r="H837">
            <v>-0.1079</v>
          </cell>
          <cell r="I837" t="str">
            <v>-</v>
          </cell>
          <cell r="O837">
            <v>42087</v>
          </cell>
          <cell r="P837">
            <v>3.1648999999999998</v>
          </cell>
          <cell r="Q837">
            <v>3.3108</v>
          </cell>
          <cell r="R837">
            <v>3.3837000000000002</v>
          </cell>
          <cell r="S837">
            <v>3.4573999999999998</v>
          </cell>
          <cell r="T837">
            <v>3.5884</v>
          </cell>
          <cell r="U837">
            <v>3.7383999999999999</v>
          </cell>
          <cell r="V837" t="str">
            <v>-</v>
          </cell>
        </row>
        <row r="838">
          <cell r="B838">
            <v>42086</v>
          </cell>
          <cell r="C838">
            <v>-3.6299999999999999E-2</v>
          </cell>
          <cell r="D838">
            <v>-0.10349999999999999</v>
          </cell>
          <cell r="E838">
            <v>-0.1275</v>
          </cell>
          <cell r="F838">
            <v>-0.13270000000000001</v>
          </cell>
          <cell r="G838">
            <v>-0.1124</v>
          </cell>
          <cell r="H838">
            <v>-0.1023</v>
          </cell>
          <cell r="I838" t="str">
            <v>-</v>
          </cell>
          <cell r="O838">
            <v>42086</v>
          </cell>
          <cell r="P838">
            <v>3.1402000000000001</v>
          </cell>
          <cell r="Q838">
            <v>3.3065000000000002</v>
          </cell>
          <cell r="R838">
            <v>3.3824999999999998</v>
          </cell>
          <cell r="S838">
            <v>3.4579</v>
          </cell>
          <cell r="T838">
            <v>3.5819000000000001</v>
          </cell>
          <cell r="U838">
            <v>3.7240000000000002</v>
          </cell>
          <cell r="V838" t="str">
            <v>-</v>
          </cell>
        </row>
        <row r="839">
          <cell r="B839">
            <v>42085</v>
          </cell>
          <cell r="C839">
            <v>-3.7699999999999997E-2</v>
          </cell>
          <cell r="D839">
            <v>-0.1051</v>
          </cell>
          <cell r="E839">
            <v>-0.12909999999999999</v>
          </cell>
          <cell r="F839">
            <v>-0.13439999999999999</v>
          </cell>
          <cell r="G839">
            <v>-0.11409999999999999</v>
          </cell>
          <cell r="H839">
            <v>-0.10390000000000001</v>
          </cell>
          <cell r="I839" t="str">
            <v>-</v>
          </cell>
          <cell r="O839">
            <v>42085</v>
          </cell>
          <cell r="P839">
            <v>3.1497000000000002</v>
          </cell>
          <cell r="Q839">
            <v>3.3039000000000001</v>
          </cell>
          <cell r="R839">
            <v>3.3799000000000001</v>
          </cell>
          <cell r="S839">
            <v>3.4552</v>
          </cell>
          <cell r="T839">
            <v>3.5792000000000002</v>
          </cell>
          <cell r="U839">
            <v>3.7214</v>
          </cell>
          <cell r="V839" t="str">
            <v>-</v>
          </cell>
        </row>
        <row r="840">
          <cell r="B840">
            <v>42084</v>
          </cell>
          <cell r="C840">
            <v>-3.7699999999999997E-2</v>
          </cell>
          <cell r="D840">
            <v>-0.1051</v>
          </cell>
          <cell r="E840">
            <v>-0.12909999999999999</v>
          </cell>
          <cell r="F840">
            <v>-0.13439999999999999</v>
          </cell>
          <cell r="G840">
            <v>-0.11409999999999999</v>
          </cell>
          <cell r="H840">
            <v>-0.10390000000000001</v>
          </cell>
          <cell r="I840" t="str">
            <v>-</v>
          </cell>
          <cell r="O840">
            <v>42084</v>
          </cell>
          <cell r="P840">
            <v>3.1497000000000002</v>
          </cell>
          <cell r="Q840">
            <v>3.3039000000000001</v>
          </cell>
          <cell r="R840">
            <v>3.3799000000000001</v>
          </cell>
          <cell r="S840">
            <v>3.4552</v>
          </cell>
          <cell r="T840">
            <v>3.5792000000000002</v>
          </cell>
          <cell r="U840">
            <v>3.7214</v>
          </cell>
          <cell r="V840" t="str">
            <v>-</v>
          </cell>
        </row>
        <row r="841">
          <cell r="B841">
            <v>42083</v>
          </cell>
          <cell r="C841">
            <v>-3.7699999999999997E-2</v>
          </cell>
          <cell r="D841">
            <v>-0.1051</v>
          </cell>
          <cell r="E841">
            <v>-0.12909999999999999</v>
          </cell>
          <cell r="F841">
            <v>-0.13439999999999999</v>
          </cell>
          <cell r="G841">
            <v>-0.11409999999999999</v>
          </cell>
          <cell r="H841">
            <v>-0.10390000000000001</v>
          </cell>
          <cell r="I841" t="str">
            <v>-</v>
          </cell>
          <cell r="O841">
            <v>42083</v>
          </cell>
          <cell r="P841">
            <v>3.1497000000000002</v>
          </cell>
          <cell r="Q841">
            <v>3.3039000000000001</v>
          </cell>
          <cell r="R841">
            <v>3.3799000000000001</v>
          </cell>
          <cell r="S841">
            <v>3.4552</v>
          </cell>
          <cell r="T841">
            <v>3.5792000000000002</v>
          </cell>
          <cell r="U841">
            <v>3.7214</v>
          </cell>
          <cell r="V841" t="str">
            <v>-</v>
          </cell>
        </row>
        <row r="842">
          <cell r="B842">
            <v>42082</v>
          </cell>
          <cell r="C842">
            <v>-3.9E-2</v>
          </cell>
          <cell r="D842">
            <v>-0.1066</v>
          </cell>
          <cell r="E842">
            <v>-0.13059999999999999</v>
          </cell>
          <cell r="F842">
            <v>-0.1358</v>
          </cell>
          <cell r="G842">
            <v>-0.11559999999999999</v>
          </cell>
          <cell r="H842">
            <v>-0.10539999999999999</v>
          </cell>
          <cell r="I842" t="str">
            <v>-</v>
          </cell>
          <cell r="O842">
            <v>42082</v>
          </cell>
          <cell r="P842">
            <v>3.1602999999999999</v>
          </cell>
          <cell r="Q842">
            <v>3.3144</v>
          </cell>
          <cell r="R842">
            <v>3.3942000000000001</v>
          </cell>
          <cell r="S842">
            <v>3.4744999999999999</v>
          </cell>
          <cell r="T842">
            <v>3.5996999999999999</v>
          </cell>
          <cell r="U842">
            <v>3.7378999999999998</v>
          </cell>
          <cell r="V842" t="str">
            <v>-</v>
          </cell>
        </row>
        <row r="843">
          <cell r="B843">
            <v>42081</v>
          </cell>
          <cell r="C843">
            <v>-2.1700000000000001E-2</v>
          </cell>
          <cell r="D843">
            <v>-9.7199999999999995E-2</v>
          </cell>
          <cell r="E843">
            <v>-0.11840000000000001</v>
          </cell>
          <cell r="F843">
            <v>-0.1237</v>
          </cell>
          <cell r="G843">
            <v>-0.10340000000000001</v>
          </cell>
          <cell r="H843">
            <v>-9.3299999999999994E-2</v>
          </cell>
          <cell r="I843" t="str">
            <v>-</v>
          </cell>
          <cell r="O843">
            <v>42081</v>
          </cell>
          <cell r="P843">
            <v>3.2122000000000002</v>
          </cell>
          <cell r="Q843">
            <v>3.3460999999999999</v>
          </cell>
          <cell r="R843">
            <v>3.4173</v>
          </cell>
          <cell r="S843">
            <v>3.4906000000000001</v>
          </cell>
          <cell r="T843">
            <v>3.6071</v>
          </cell>
          <cell r="U843">
            <v>3.7440000000000002</v>
          </cell>
          <cell r="V843" t="str">
            <v>-</v>
          </cell>
        </row>
        <row r="844">
          <cell r="B844">
            <v>42080</v>
          </cell>
          <cell r="C844">
            <v>-2.6200000000000001E-2</v>
          </cell>
          <cell r="D844">
            <v>-0.1008</v>
          </cell>
          <cell r="E844">
            <v>-0.1235</v>
          </cell>
          <cell r="F844">
            <v>-0.1288</v>
          </cell>
          <cell r="G844">
            <v>-0.1085</v>
          </cell>
          <cell r="H844">
            <v>-9.8400000000000001E-2</v>
          </cell>
          <cell r="I844" t="str">
            <v>-</v>
          </cell>
          <cell r="O844">
            <v>42080</v>
          </cell>
          <cell r="P844">
            <v>3.1690999999999998</v>
          </cell>
          <cell r="Q844">
            <v>3.3184</v>
          </cell>
          <cell r="R844">
            <v>3.3936000000000002</v>
          </cell>
          <cell r="S844">
            <v>3.4670000000000001</v>
          </cell>
          <cell r="T844">
            <v>3.58</v>
          </cell>
          <cell r="U844">
            <v>3.7128999999999999</v>
          </cell>
          <cell r="V844" t="str">
            <v>-</v>
          </cell>
        </row>
        <row r="845">
          <cell r="B845">
            <v>42079</v>
          </cell>
          <cell r="C845">
            <v>-2.87E-2</v>
          </cell>
          <cell r="D845">
            <v>-0.1027</v>
          </cell>
          <cell r="E845">
            <v>-0.1231</v>
          </cell>
          <cell r="F845">
            <v>-0.12720000000000001</v>
          </cell>
          <cell r="G845">
            <v>-0.1069</v>
          </cell>
          <cell r="H845">
            <v>-9.6699999999999994E-2</v>
          </cell>
          <cell r="I845" t="str">
            <v>-</v>
          </cell>
          <cell r="O845">
            <v>42079</v>
          </cell>
          <cell r="P845">
            <v>3.1267999999999998</v>
          </cell>
          <cell r="Q845">
            <v>3.3041</v>
          </cell>
          <cell r="R845">
            <v>3.3923000000000001</v>
          </cell>
          <cell r="S845">
            <v>3.4727000000000001</v>
          </cell>
          <cell r="T845">
            <v>3.5971000000000002</v>
          </cell>
          <cell r="U845">
            <v>3.7332999999999998</v>
          </cell>
          <cell r="V845" t="str">
            <v>-</v>
          </cell>
        </row>
        <row r="846">
          <cell r="B846">
            <v>42078</v>
          </cell>
          <cell r="C846">
            <v>-3.1300000000000001E-2</v>
          </cell>
          <cell r="D846">
            <v>-0.1052</v>
          </cell>
          <cell r="E846">
            <v>-0.12559999999999999</v>
          </cell>
          <cell r="F846">
            <v>-0.12970000000000001</v>
          </cell>
          <cell r="G846">
            <v>-0.1094</v>
          </cell>
          <cell r="H846">
            <v>-9.9299999999999999E-2</v>
          </cell>
          <cell r="I846" t="str">
            <v>-</v>
          </cell>
          <cell r="O846">
            <v>42078</v>
          </cell>
          <cell r="P846">
            <v>3.1484000000000001</v>
          </cell>
          <cell r="Q846">
            <v>3.3132000000000001</v>
          </cell>
          <cell r="R846">
            <v>3.3902000000000001</v>
          </cell>
          <cell r="S846">
            <v>3.4584999999999999</v>
          </cell>
          <cell r="T846">
            <v>3.5815999999999999</v>
          </cell>
          <cell r="U846">
            <v>3.7176999999999998</v>
          </cell>
          <cell r="V846" t="str">
            <v>-</v>
          </cell>
        </row>
        <row r="847">
          <cell r="B847">
            <v>42077</v>
          </cell>
          <cell r="C847">
            <v>-3.1300000000000001E-2</v>
          </cell>
          <cell r="D847">
            <v>-0.1052</v>
          </cell>
          <cell r="E847">
            <v>-0.12559999999999999</v>
          </cell>
          <cell r="F847">
            <v>-0.12970000000000001</v>
          </cell>
          <cell r="G847">
            <v>-0.1094</v>
          </cell>
          <cell r="H847">
            <v>-9.9299999999999999E-2</v>
          </cell>
          <cell r="I847" t="str">
            <v>-</v>
          </cell>
          <cell r="O847">
            <v>42077</v>
          </cell>
          <cell r="P847">
            <v>3.1484000000000001</v>
          </cell>
          <cell r="Q847">
            <v>3.3132000000000001</v>
          </cell>
          <cell r="R847">
            <v>3.3902000000000001</v>
          </cell>
          <cell r="S847">
            <v>3.4584999999999999</v>
          </cell>
          <cell r="T847">
            <v>3.5815999999999999</v>
          </cell>
          <cell r="U847">
            <v>3.7176999999999998</v>
          </cell>
          <cell r="V847" t="str">
            <v>-</v>
          </cell>
        </row>
        <row r="848">
          <cell r="B848">
            <v>42076</v>
          </cell>
          <cell r="C848">
            <v>-3.1300000000000001E-2</v>
          </cell>
          <cell r="D848">
            <v>-0.1052</v>
          </cell>
          <cell r="E848">
            <v>-0.12559999999999999</v>
          </cell>
          <cell r="F848">
            <v>-0.12970000000000001</v>
          </cell>
          <cell r="G848">
            <v>-0.1094</v>
          </cell>
          <cell r="H848">
            <v>-9.9299999999999999E-2</v>
          </cell>
          <cell r="I848" t="str">
            <v>-</v>
          </cell>
          <cell r="O848">
            <v>42076</v>
          </cell>
          <cell r="P848">
            <v>3.1484000000000001</v>
          </cell>
          <cell r="Q848">
            <v>3.3132000000000001</v>
          </cell>
          <cell r="R848">
            <v>3.3902000000000001</v>
          </cell>
          <cell r="S848">
            <v>3.4584999999999999</v>
          </cell>
          <cell r="T848">
            <v>3.5815999999999999</v>
          </cell>
          <cell r="U848">
            <v>3.7176999999999998</v>
          </cell>
          <cell r="V848" t="str">
            <v>-</v>
          </cell>
        </row>
        <row r="849">
          <cell r="B849">
            <v>42075</v>
          </cell>
          <cell r="C849">
            <v>-3.6400000000000002E-2</v>
          </cell>
          <cell r="D849">
            <v>-0.1077</v>
          </cell>
          <cell r="E849">
            <v>-0.128</v>
          </cell>
          <cell r="F849">
            <v>-0.1321</v>
          </cell>
          <cell r="G849">
            <v>-0.1118</v>
          </cell>
          <cell r="H849">
            <v>-0.1017</v>
          </cell>
          <cell r="I849" t="str">
            <v>-</v>
          </cell>
          <cell r="O849">
            <v>42075</v>
          </cell>
          <cell r="P849">
            <v>3.1581999999999999</v>
          </cell>
          <cell r="Q849">
            <v>3.3159999999999998</v>
          </cell>
          <cell r="R849">
            <v>3.3917999999999999</v>
          </cell>
          <cell r="S849">
            <v>3.4601000000000002</v>
          </cell>
          <cell r="T849">
            <v>3.5832000000000002</v>
          </cell>
          <cell r="U849">
            <v>3.7193000000000001</v>
          </cell>
          <cell r="V849" t="str">
            <v>-</v>
          </cell>
        </row>
        <row r="850">
          <cell r="B850">
            <v>42074</v>
          </cell>
          <cell r="C850">
            <v>-4.1799999999999997E-2</v>
          </cell>
          <cell r="D850">
            <v>-0.1129</v>
          </cell>
          <cell r="E850">
            <v>-0.1333</v>
          </cell>
          <cell r="F850">
            <v>-0.13730000000000001</v>
          </cell>
          <cell r="G850">
            <v>-0.1166</v>
          </cell>
          <cell r="H850">
            <v>-0.10639999999999999</v>
          </cell>
          <cell r="I850" t="str">
            <v>-</v>
          </cell>
          <cell r="O850">
            <v>42074</v>
          </cell>
          <cell r="P850">
            <v>3.1839</v>
          </cell>
          <cell r="Q850">
            <v>3.343</v>
          </cell>
          <cell r="R850">
            <v>3.4175</v>
          </cell>
          <cell r="S850">
            <v>3.4859</v>
          </cell>
          <cell r="T850">
            <v>3.6093999999999999</v>
          </cell>
          <cell r="U850">
            <v>3.7456</v>
          </cell>
          <cell r="V850" t="str">
            <v>-</v>
          </cell>
        </row>
        <row r="851">
          <cell r="B851">
            <v>42073</v>
          </cell>
          <cell r="C851">
            <v>-4.8599999999999997E-2</v>
          </cell>
          <cell r="D851">
            <v>-0.115</v>
          </cell>
          <cell r="E851">
            <v>-0.13569999999999999</v>
          </cell>
          <cell r="F851">
            <v>-0.1401</v>
          </cell>
          <cell r="G851">
            <v>-0.1183</v>
          </cell>
          <cell r="H851">
            <v>-0.1082</v>
          </cell>
          <cell r="I851" t="str">
            <v>-</v>
          </cell>
          <cell r="O851">
            <v>42073</v>
          </cell>
          <cell r="P851">
            <v>3.1513</v>
          </cell>
          <cell r="Q851">
            <v>3.3311999999999999</v>
          </cell>
          <cell r="R851">
            <v>3.4159000000000002</v>
          </cell>
          <cell r="S851">
            <v>3.4887999999999999</v>
          </cell>
          <cell r="T851">
            <v>3.6147</v>
          </cell>
          <cell r="U851">
            <v>3.7507999999999999</v>
          </cell>
          <cell r="V851" t="str">
            <v>-</v>
          </cell>
        </row>
        <row r="852">
          <cell r="B852">
            <v>42072</v>
          </cell>
          <cell r="C852">
            <v>-5.6800000000000003E-2</v>
          </cell>
          <cell r="D852">
            <v>-0.12180000000000001</v>
          </cell>
          <cell r="E852">
            <v>-0.1424</v>
          </cell>
          <cell r="F852">
            <v>-0.14680000000000001</v>
          </cell>
          <cell r="G852">
            <v>-0.125</v>
          </cell>
          <cell r="H852">
            <v>-0.1148</v>
          </cell>
          <cell r="I852" t="str">
            <v>-</v>
          </cell>
          <cell r="O852">
            <v>42072</v>
          </cell>
          <cell r="P852">
            <v>3.1234000000000002</v>
          </cell>
          <cell r="Q852">
            <v>3.3136000000000001</v>
          </cell>
          <cell r="R852">
            <v>3.4074</v>
          </cell>
          <cell r="S852">
            <v>3.4834000000000001</v>
          </cell>
          <cell r="T852">
            <v>3.61</v>
          </cell>
          <cell r="U852">
            <v>3.7462</v>
          </cell>
          <cell r="V852" t="str">
            <v>-</v>
          </cell>
        </row>
        <row r="853">
          <cell r="B853">
            <v>42071</v>
          </cell>
          <cell r="C853">
            <v>-5.7099999999999998E-2</v>
          </cell>
          <cell r="D853">
            <v>-0.1232</v>
          </cell>
          <cell r="E853">
            <v>-0.14399999999999999</v>
          </cell>
          <cell r="F853">
            <v>-0.14829999999999999</v>
          </cell>
          <cell r="G853">
            <v>-0.12659999999999999</v>
          </cell>
          <cell r="H853">
            <v>-0.1164</v>
          </cell>
          <cell r="I853" t="str">
            <v>-</v>
          </cell>
          <cell r="O853">
            <v>42071</v>
          </cell>
          <cell r="P853">
            <v>3.2063000000000001</v>
          </cell>
          <cell r="Q853">
            <v>3.3635999999999999</v>
          </cell>
          <cell r="R853">
            <v>3.4443000000000001</v>
          </cell>
          <cell r="S853">
            <v>3.5095999999999998</v>
          </cell>
          <cell r="T853">
            <v>3.6337000000000002</v>
          </cell>
          <cell r="U853">
            <v>3.7696000000000001</v>
          </cell>
          <cell r="V853" t="str">
            <v>-</v>
          </cell>
        </row>
        <row r="854">
          <cell r="B854">
            <v>42070</v>
          </cell>
          <cell r="C854">
            <v>-5.7099999999999998E-2</v>
          </cell>
          <cell r="D854">
            <v>-0.1232</v>
          </cell>
          <cell r="E854">
            <v>-0.14399999999999999</v>
          </cell>
          <cell r="F854">
            <v>-0.14829999999999999</v>
          </cell>
          <cell r="G854">
            <v>-0.12659999999999999</v>
          </cell>
          <cell r="H854">
            <v>-0.1164</v>
          </cell>
          <cell r="I854" t="str">
            <v>-</v>
          </cell>
          <cell r="O854">
            <v>42070</v>
          </cell>
          <cell r="P854">
            <v>3.2063000000000001</v>
          </cell>
          <cell r="Q854">
            <v>3.3635999999999999</v>
          </cell>
          <cell r="R854">
            <v>3.4443000000000001</v>
          </cell>
          <cell r="S854">
            <v>3.5095999999999998</v>
          </cell>
          <cell r="T854">
            <v>3.6337000000000002</v>
          </cell>
          <cell r="U854">
            <v>3.7696000000000001</v>
          </cell>
          <cell r="V854" t="str">
            <v>-</v>
          </cell>
        </row>
        <row r="855">
          <cell r="B855">
            <v>42069</v>
          </cell>
          <cell r="C855">
            <v>-5.7099999999999998E-2</v>
          </cell>
          <cell r="D855">
            <v>-0.1232</v>
          </cell>
          <cell r="E855">
            <v>-0.14399999999999999</v>
          </cell>
          <cell r="F855">
            <v>-0.14829999999999999</v>
          </cell>
          <cell r="G855">
            <v>-0.12659999999999999</v>
          </cell>
          <cell r="H855">
            <v>-0.1164</v>
          </cell>
          <cell r="I855" t="str">
            <v>-</v>
          </cell>
          <cell r="O855">
            <v>42069</v>
          </cell>
          <cell r="P855">
            <v>3.2063000000000001</v>
          </cell>
          <cell r="Q855">
            <v>3.3635999999999999</v>
          </cell>
          <cell r="R855">
            <v>3.4443000000000001</v>
          </cell>
          <cell r="S855">
            <v>3.5095999999999998</v>
          </cell>
          <cell r="T855">
            <v>3.6337000000000002</v>
          </cell>
          <cell r="U855">
            <v>3.7696000000000001</v>
          </cell>
          <cell r="V855" t="str">
            <v>-</v>
          </cell>
        </row>
        <row r="856">
          <cell r="B856">
            <v>42068</v>
          </cell>
          <cell r="C856">
            <v>-3.8100000000000002E-2</v>
          </cell>
          <cell r="D856">
            <v>-0.1138</v>
          </cell>
          <cell r="E856">
            <v>-0.1341</v>
          </cell>
          <cell r="F856">
            <v>-0.13850000000000001</v>
          </cell>
          <cell r="G856">
            <v>-0.1167</v>
          </cell>
          <cell r="H856">
            <v>-0.1065</v>
          </cell>
          <cell r="I856" t="str">
            <v>-</v>
          </cell>
          <cell r="O856">
            <v>42068</v>
          </cell>
          <cell r="P856">
            <v>3.2103000000000002</v>
          </cell>
          <cell r="Q856">
            <v>3.3690000000000002</v>
          </cell>
          <cell r="R856">
            <v>3.4542000000000002</v>
          </cell>
          <cell r="S856">
            <v>3.5194000000000001</v>
          </cell>
          <cell r="T856">
            <v>3.6436000000000002</v>
          </cell>
          <cell r="U856">
            <v>3.7795000000000001</v>
          </cell>
          <cell r="V856" t="str">
            <v>-</v>
          </cell>
        </row>
        <row r="857">
          <cell r="B857">
            <v>42067</v>
          </cell>
          <cell r="C857">
            <v>-4.4499999999999998E-2</v>
          </cell>
          <cell r="D857">
            <v>-0.1193</v>
          </cell>
          <cell r="E857">
            <v>-0.13650000000000001</v>
          </cell>
          <cell r="F857">
            <v>-0.13739999999999999</v>
          </cell>
          <cell r="G857">
            <v>-0.11559999999999999</v>
          </cell>
          <cell r="H857">
            <v>-0.1052</v>
          </cell>
          <cell r="I857" t="str">
            <v>-</v>
          </cell>
          <cell r="O857">
            <v>42067</v>
          </cell>
          <cell r="P857">
            <v>3.1787000000000001</v>
          </cell>
          <cell r="Q857">
            <v>3.3601000000000001</v>
          </cell>
          <cell r="R857">
            <v>3.4639000000000002</v>
          </cell>
          <cell r="S857">
            <v>3.5470000000000002</v>
          </cell>
          <cell r="T857">
            <v>3.6791999999999998</v>
          </cell>
          <cell r="U857">
            <v>3.8206000000000002</v>
          </cell>
          <cell r="V857" t="str">
            <v>-</v>
          </cell>
        </row>
        <row r="858">
          <cell r="B858">
            <v>42066</v>
          </cell>
          <cell r="C858">
            <v>-4.7600000000000003E-2</v>
          </cell>
          <cell r="D858">
            <v>-0.12189999999999999</v>
          </cell>
          <cell r="E858">
            <v>-0.13900000000000001</v>
          </cell>
          <cell r="F858">
            <v>-0.1399</v>
          </cell>
          <cell r="G858">
            <v>-0.1182</v>
          </cell>
          <cell r="H858">
            <v>-0.1077</v>
          </cell>
          <cell r="I858" t="str">
            <v>-</v>
          </cell>
          <cell r="O858">
            <v>42066</v>
          </cell>
          <cell r="P858">
            <v>3.1568999999999998</v>
          </cell>
          <cell r="Q858">
            <v>3.3538999999999999</v>
          </cell>
          <cell r="R858">
            <v>3.4668999999999999</v>
          </cell>
          <cell r="S858">
            <v>3.5505</v>
          </cell>
          <cell r="T858">
            <v>3.6825999999999999</v>
          </cell>
          <cell r="U858">
            <v>3.8237999999999999</v>
          </cell>
          <cell r="V858" t="str">
            <v>-</v>
          </cell>
        </row>
        <row r="859">
          <cell r="B859">
            <v>42065</v>
          </cell>
          <cell r="C859">
            <v>-4.99E-2</v>
          </cell>
          <cell r="D859">
            <v>-0.1241</v>
          </cell>
          <cell r="E859">
            <v>-0.14119999999999999</v>
          </cell>
          <cell r="F859">
            <v>-0.1421</v>
          </cell>
          <cell r="G859">
            <v>-0.1203</v>
          </cell>
          <cell r="H859">
            <v>-0.10979999999999999</v>
          </cell>
          <cell r="I859" t="str">
            <v>-</v>
          </cell>
          <cell r="O859">
            <v>42065</v>
          </cell>
          <cell r="P859">
            <v>3.1345000000000001</v>
          </cell>
          <cell r="Q859">
            <v>3.3391999999999999</v>
          </cell>
          <cell r="R859">
            <v>3.4621</v>
          </cell>
          <cell r="S859">
            <v>3.5482</v>
          </cell>
          <cell r="T859">
            <v>3.6701999999999999</v>
          </cell>
          <cell r="U859">
            <v>3.8001999999999998</v>
          </cell>
          <cell r="V859" t="str">
            <v>-</v>
          </cell>
        </row>
        <row r="860">
          <cell r="B860">
            <v>42064</v>
          </cell>
          <cell r="C860">
            <v>-4.9200000000000001E-2</v>
          </cell>
          <cell r="D860">
            <v>-0.12379999999999999</v>
          </cell>
          <cell r="E860">
            <v>-0.1409</v>
          </cell>
          <cell r="F860">
            <v>-0.14180000000000001</v>
          </cell>
          <cell r="G860">
            <v>-0.1201</v>
          </cell>
          <cell r="H860">
            <v>-0.1096</v>
          </cell>
          <cell r="I860" t="str">
            <v>-</v>
          </cell>
          <cell r="O860">
            <v>42064</v>
          </cell>
          <cell r="P860">
            <v>3.1455000000000002</v>
          </cell>
          <cell r="Q860">
            <v>3.3445999999999998</v>
          </cell>
          <cell r="R860">
            <v>3.4613999999999998</v>
          </cell>
          <cell r="S860">
            <v>3.5537999999999998</v>
          </cell>
          <cell r="T860">
            <v>3.6827000000000001</v>
          </cell>
          <cell r="U860">
            <v>3.8218999999999999</v>
          </cell>
          <cell r="V860" t="str">
            <v>-</v>
          </cell>
        </row>
        <row r="861">
          <cell r="B861">
            <v>42063</v>
          </cell>
          <cell r="C861">
            <v>-4.9200000000000001E-2</v>
          </cell>
          <cell r="D861">
            <v>-0.12379999999999999</v>
          </cell>
          <cell r="E861">
            <v>-0.1409</v>
          </cell>
          <cell r="F861">
            <v>-0.14180000000000001</v>
          </cell>
          <cell r="G861">
            <v>-0.1201</v>
          </cell>
          <cell r="H861">
            <v>-0.1096</v>
          </cell>
          <cell r="I861" t="str">
            <v>-</v>
          </cell>
          <cell r="O861">
            <v>42063</v>
          </cell>
          <cell r="P861">
            <v>3.1455000000000002</v>
          </cell>
          <cell r="Q861">
            <v>3.3445999999999998</v>
          </cell>
          <cell r="R861">
            <v>3.4613999999999998</v>
          </cell>
          <cell r="S861">
            <v>3.5537999999999998</v>
          </cell>
          <cell r="T861">
            <v>3.6827000000000001</v>
          </cell>
          <cell r="U861">
            <v>3.8218999999999999</v>
          </cell>
          <cell r="V861" t="str">
            <v>-</v>
          </cell>
        </row>
        <row r="862">
          <cell r="B862">
            <v>42062</v>
          </cell>
          <cell r="C862">
            <v>-4.9200000000000001E-2</v>
          </cell>
          <cell r="D862">
            <v>-0.12379999999999999</v>
          </cell>
          <cell r="E862">
            <v>-0.1409</v>
          </cell>
          <cell r="F862">
            <v>-0.14180000000000001</v>
          </cell>
          <cell r="G862">
            <v>-0.1201</v>
          </cell>
          <cell r="H862">
            <v>-0.1096</v>
          </cell>
          <cell r="I862" t="str">
            <v>-</v>
          </cell>
          <cell r="O862">
            <v>42062</v>
          </cell>
          <cell r="P862">
            <v>3.1455000000000002</v>
          </cell>
          <cell r="Q862">
            <v>3.3445999999999998</v>
          </cell>
          <cell r="R862">
            <v>3.4613999999999998</v>
          </cell>
          <cell r="S862">
            <v>3.5537999999999998</v>
          </cell>
          <cell r="T862">
            <v>3.6827000000000001</v>
          </cell>
          <cell r="U862">
            <v>3.8218999999999999</v>
          </cell>
          <cell r="V862" t="str">
            <v>-</v>
          </cell>
        </row>
        <row r="863">
          <cell r="B863">
            <v>42061</v>
          </cell>
          <cell r="C863">
            <v>-5.3900000000000003E-2</v>
          </cell>
          <cell r="D863">
            <v>-0.1263</v>
          </cell>
          <cell r="E863">
            <v>-0.14319999999999999</v>
          </cell>
          <cell r="F863">
            <v>-0.14419999999999999</v>
          </cell>
          <cell r="G863">
            <v>-0.12239999999999999</v>
          </cell>
          <cell r="H863">
            <v>-0.1119</v>
          </cell>
          <cell r="I863" t="str">
            <v>-</v>
          </cell>
          <cell r="O863">
            <v>42061</v>
          </cell>
          <cell r="P863">
            <v>3.1295999999999999</v>
          </cell>
          <cell r="Q863">
            <v>3.3388</v>
          </cell>
          <cell r="R863">
            <v>3.4581</v>
          </cell>
          <cell r="S863">
            <v>3.5503999999999998</v>
          </cell>
          <cell r="T863">
            <v>3.6793999999999998</v>
          </cell>
          <cell r="U863">
            <v>3.8186</v>
          </cell>
          <cell r="V863" t="str">
            <v>-</v>
          </cell>
        </row>
        <row r="864">
          <cell r="B864">
            <v>42060</v>
          </cell>
          <cell r="C864">
            <v>-5.4399999999999997E-2</v>
          </cell>
          <cell r="D864">
            <v>-0.1298</v>
          </cell>
          <cell r="E864">
            <v>-0.15010000000000001</v>
          </cell>
          <cell r="F864">
            <v>-0.15079999999999999</v>
          </cell>
          <cell r="G864">
            <v>-0.1321</v>
          </cell>
          <cell r="H864">
            <v>-0.1216</v>
          </cell>
          <cell r="I864" t="str">
            <v>-</v>
          </cell>
          <cell r="O864">
            <v>42060</v>
          </cell>
          <cell r="P864">
            <v>3.1899000000000002</v>
          </cell>
          <cell r="Q864">
            <v>3.3690000000000002</v>
          </cell>
          <cell r="R864">
            <v>3.4788999999999999</v>
          </cell>
          <cell r="S864">
            <v>3.5737999999999999</v>
          </cell>
          <cell r="T864">
            <v>3.6997</v>
          </cell>
          <cell r="U864">
            <v>3.8389000000000002</v>
          </cell>
          <cell r="V864" t="str">
            <v>-</v>
          </cell>
        </row>
        <row r="865">
          <cell r="B865">
            <v>42059</v>
          </cell>
          <cell r="C865">
            <v>-4.7399999999999998E-2</v>
          </cell>
          <cell r="D865">
            <v>-0.1278</v>
          </cell>
          <cell r="E865">
            <v>-0.14879999999999999</v>
          </cell>
          <cell r="F865">
            <v>-0.1507</v>
          </cell>
          <cell r="G865">
            <v>-0.13189999999999999</v>
          </cell>
          <cell r="H865">
            <v>-0.12139999999999999</v>
          </cell>
          <cell r="I865" t="str">
            <v>-</v>
          </cell>
          <cell r="O865">
            <v>42059</v>
          </cell>
          <cell r="P865">
            <v>3.1937000000000002</v>
          </cell>
          <cell r="Q865">
            <v>3.3650000000000002</v>
          </cell>
          <cell r="R865">
            <v>3.4742000000000002</v>
          </cell>
          <cell r="S865">
            <v>3.5678999999999998</v>
          </cell>
          <cell r="T865">
            <v>3.6939000000000002</v>
          </cell>
          <cell r="U865">
            <v>3.8331</v>
          </cell>
          <cell r="V865" t="str">
            <v>-</v>
          </cell>
        </row>
        <row r="866">
          <cell r="B866">
            <v>42058</v>
          </cell>
          <cell r="C866">
            <v>-4.7500000000000001E-2</v>
          </cell>
          <cell r="D866">
            <v>-0.12790000000000001</v>
          </cell>
          <cell r="E866">
            <v>-0.1489</v>
          </cell>
          <cell r="F866">
            <v>-0.15079999999999999</v>
          </cell>
          <cell r="G866">
            <v>-0.1321</v>
          </cell>
          <cell r="H866">
            <v>-0.1216</v>
          </cell>
          <cell r="I866" t="str">
            <v>-</v>
          </cell>
          <cell r="O866">
            <v>42058</v>
          </cell>
          <cell r="P866">
            <v>3.2038000000000002</v>
          </cell>
          <cell r="Q866">
            <v>3.3702999999999999</v>
          </cell>
          <cell r="R866">
            <v>3.4739</v>
          </cell>
          <cell r="S866">
            <v>3.5630000000000002</v>
          </cell>
          <cell r="T866">
            <v>3.6861999999999999</v>
          </cell>
          <cell r="U866">
            <v>3.8161</v>
          </cell>
          <cell r="V866" t="str">
            <v>-</v>
          </cell>
        </row>
        <row r="867">
          <cell r="B867">
            <v>42057</v>
          </cell>
          <cell r="C867">
            <v>-4.1599999999999998E-2</v>
          </cell>
          <cell r="D867">
            <v>-0.13189999999999999</v>
          </cell>
          <cell r="E867">
            <v>-0.14860000000000001</v>
          </cell>
          <cell r="F867">
            <v>-0.15060000000000001</v>
          </cell>
          <cell r="G867">
            <v>-0.1318</v>
          </cell>
          <cell r="H867">
            <v>-0.12139999999999999</v>
          </cell>
          <cell r="I867" t="str">
            <v>-</v>
          </cell>
          <cell r="O867">
            <v>42057</v>
          </cell>
          <cell r="P867">
            <v>3.2654999999999998</v>
          </cell>
          <cell r="Q867">
            <v>3.4043999999999999</v>
          </cell>
          <cell r="R867">
            <v>3.5030000000000001</v>
          </cell>
          <cell r="S867">
            <v>3.5912000000000002</v>
          </cell>
          <cell r="T867">
            <v>3.7145000000000001</v>
          </cell>
          <cell r="U867">
            <v>3.8443000000000001</v>
          </cell>
          <cell r="V867" t="str">
            <v>-</v>
          </cell>
        </row>
        <row r="868">
          <cell r="B868">
            <v>42056</v>
          </cell>
          <cell r="C868">
            <v>-4.1599999999999998E-2</v>
          </cell>
          <cell r="D868">
            <v>-0.13189999999999999</v>
          </cell>
          <cell r="E868">
            <v>-0.14860000000000001</v>
          </cell>
          <cell r="F868">
            <v>-0.15060000000000001</v>
          </cell>
          <cell r="G868">
            <v>-0.1318</v>
          </cell>
          <cell r="H868">
            <v>-0.12139999999999999</v>
          </cell>
          <cell r="I868" t="str">
            <v>-</v>
          </cell>
          <cell r="O868">
            <v>42056</v>
          </cell>
          <cell r="P868">
            <v>3.2654999999999998</v>
          </cell>
          <cell r="Q868">
            <v>3.4043999999999999</v>
          </cell>
          <cell r="R868">
            <v>3.5030000000000001</v>
          </cell>
          <cell r="S868">
            <v>3.5912000000000002</v>
          </cell>
          <cell r="T868">
            <v>3.7145000000000001</v>
          </cell>
          <cell r="U868">
            <v>3.8443000000000001</v>
          </cell>
          <cell r="V868" t="str">
            <v>-</v>
          </cell>
        </row>
        <row r="869">
          <cell r="B869">
            <v>42055</v>
          </cell>
          <cell r="C869">
            <v>-4.1599999999999998E-2</v>
          </cell>
          <cell r="D869">
            <v>-0.13189999999999999</v>
          </cell>
          <cell r="E869">
            <v>-0.14860000000000001</v>
          </cell>
          <cell r="F869">
            <v>-0.15060000000000001</v>
          </cell>
          <cell r="G869">
            <v>-0.1318</v>
          </cell>
          <cell r="H869">
            <v>-0.12139999999999999</v>
          </cell>
          <cell r="I869" t="str">
            <v>-</v>
          </cell>
          <cell r="O869">
            <v>42055</v>
          </cell>
          <cell r="P869">
            <v>3.2654999999999998</v>
          </cell>
          <cell r="Q869">
            <v>3.4043999999999999</v>
          </cell>
          <cell r="R869">
            <v>3.5030000000000001</v>
          </cell>
          <cell r="S869">
            <v>3.5912000000000002</v>
          </cell>
          <cell r="T869">
            <v>3.7145000000000001</v>
          </cell>
          <cell r="U869">
            <v>3.8443000000000001</v>
          </cell>
          <cell r="V869" t="str">
            <v>-</v>
          </cell>
        </row>
        <row r="870">
          <cell r="B870">
            <v>42054</v>
          </cell>
          <cell r="C870">
            <v>-5.2299999999999999E-2</v>
          </cell>
          <cell r="D870">
            <v>-0.13320000000000001</v>
          </cell>
          <cell r="E870">
            <v>-0.15140000000000001</v>
          </cell>
          <cell r="F870">
            <v>-0.15079999999999999</v>
          </cell>
          <cell r="G870">
            <v>-0.13200000000000001</v>
          </cell>
          <cell r="H870">
            <v>-0.1216</v>
          </cell>
          <cell r="I870" t="str">
            <v>-</v>
          </cell>
          <cell r="O870">
            <v>42054</v>
          </cell>
          <cell r="P870">
            <v>3.2284000000000002</v>
          </cell>
          <cell r="Q870">
            <v>3.3971</v>
          </cell>
          <cell r="R870">
            <v>3.5026999999999999</v>
          </cell>
          <cell r="S870">
            <v>3.5929000000000002</v>
          </cell>
          <cell r="T870">
            <v>3.7097000000000002</v>
          </cell>
          <cell r="U870">
            <v>3.8391000000000002</v>
          </cell>
          <cell r="V870" t="str">
            <v>-</v>
          </cell>
        </row>
        <row r="871">
          <cell r="B871">
            <v>42053</v>
          </cell>
          <cell r="C871">
            <v>-5.2299999999999999E-2</v>
          </cell>
          <cell r="D871">
            <v>-0.13320000000000001</v>
          </cell>
          <cell r="E871">
            <v>-0.15140000000000001</v>
          </cell>
          <cell r="F871">
            <v>-0.15079999999999999</v>
          </cell>
          <cell r="G871">
            <v>-0.13200000000000001</v>
          </cell>
          <cell r="H871">
            <v>-0.1216</v>
          </cell>
          <cell r="I871" t="str">
            <v>-</v>
          </cell>
          <cell r="O871">
            <v>42053</v>
          </cell>
          <cell r="P871">
            <v>3.2368999999999999</v>
          </cell>
          <cell r="Q871">
            <v>3.4207000000000001</v>
          </cell>
          <cell r="R871">
            <v>3.5287000000000002</v>
          </cell>
          <cell r="S871">
            <v>3.6189</v>
          </cell>
          <cell r="T871">
            <v>3.7357</v>
          </cell>
          <cell r="U871">
            <v>3.8651</v>
          </cell>
          <cell r="V871" t="str">
            <v>-</v>
          </cell>
        </row>
        <row r="872">
          <cell r="B872">
            <v>42052</v>
          </cell>
          <cell r="C872">
            <v>-5.2900000000000003E-2</v>
          </cell>
          <cell r="D872">
            <v>-0.1331</v>
          </cell>
          <cell r="E872">
            <v>-0.15409999999999999</v>
          </cell>
          <cell r="F872">
            <v>-0.15079999999999999</v>
          </cell>
          <cell r="G872">
            <v>-0.13200000000000001</v>
          </cell>
          <cell r="H872">
            <v>-0.1216</v>
          </cell>
          <cell r="I872" t="str">
            <v>-</v>
          </cell>
          <cell r="O872">
            <v>42052</v>
          </cell>
          <cell r="P872">
            <v>3.2212999999999998</v>
          </cell>
          <cell r="Q872">
            <v>3.4156</v>
          </cell>
          <cell r="R872">
            <v>3.5171999999999999</v>
          </cell>
          <cell r="S872">
            <v>3.6040000000000001</v>
          </cell>
          <cell r="T872">
            <v>3.7181999999999999</v>
          </cell>
          <cell r="U872">
            <v>3.8382000000000001</v>
          </cell>
          <cell r="V872" t="str">
            <v>-</v>
          </cell>
        </row>
        <row r="873">
          <cell r="B873">
            <v>42051</v>
          </cell>
          <cell r="C873">
            <v>-5.6599999999999998E-2</v>
          </cell>
          <cell r="D873">
            <v>-0.13389999999999999</v>
          </cell>
          <cell r="E873">
            <v>-0.15529999999999999</v>
          </cell>
          <cell r="F873">
            <v>-0.15079999999999999</v>
          </cell>
          <cell r="G873">
            <v>-0.13200000000000001</v>
          </cell>
          <cell r="H873">
            <v>-0.1216</v>
          </cell>
          <cell r="I873" t="str">
            <v>-</v>
          </cell>
          <cell r="O873">
            <v>42051</v>
          </cell>
          <cell r="P873">
            <v>3.2442000000000002</v>
          </cell>
          <cell r="Q873">
            <v>3.4657</v>
          </cell>
          <cell r="R873">
            <v>3.5844</v>
          </cell>
          <cell r="S873">
            <v>3.6699000000000002</v>
          </cell>
          <cell r="T873">
            <v>3.7784</v>
          </cell>
          <cell r="U873">
            <v>3.8965000000000001</v>
          </cell>
          <cell r="V873" t="str">
            <v>-</v>
          </cell>
        </row>
        <row r="874">
          <cell r="B874">
            <v>42050</v>
          </cell>
          <cell r="C874">
            <v>-5.6599999999999998E-2</v>
          </cell>
          <cell r="D874">
            <v>-0.13389999999999999</v>
          </cell>
          <cell r="E874">
            <v>-0.15529999999999999</v>
          </cell>
          <cell r="F874">
            <v>-0.15079999999999999</v>
          </cell>
          <cell r="G874">
            <v>-0.13200000000000001</v>
          </cell>
          <cell r="H874">
            <v>-0.1216</v>
          </cell>
          <cell r="I874" t="str">
            <v>-</v>
          </cell>
          <cell r="O874">
            <v>42050</v>
          </cell>
          <cell r="P874">
            <v>3.2442000000000002</v>
          </cell>
          <cell r="Q874">
            <v>3.4657</v>
          </cell>
          <cell r="R874">
            <v>3.5844</v>
          </cell>
          <cell r="S874">
            <v>3.6699000000000002</v>
          </cell>
          <cell r="T874">
            <v>3.7784</v>
          </cell>
          <cell r="U874">
            <v>3.8965000000000001</v>
          </cell>
          <cell r="V874" t="str">
            <v>-</v>
          </cell>
        </row>
        <row r="875">
          <cell r="B875">
            <v>42049</v>
          </cell>
          <cell r="C875">
            <v>-5.6599999999999998E-2</v>
          </cell>
          <cell r="D875">
            <v>-0.13389999999999999</v>
          </cell>
          <cell r="E875">
            <v>-0.15529999999999999</v>
          </cell>
          <cell r="F875">
            <v>-0.15079999999999999</v>
          </cell>
          <cell r="G875">
            <v>-0.13200000000000001</v>
          </cell>
          <cell r="H875">
            <v>-0.1216</v>
          </cell>
          <cell r="I875" t="str">
            <v>-</v>
          </cell>
          <cell r="O875">
            <v>42049</v>
          </cell>
          <cell r="P875">
            <v>3.2442000000000002</v>
          </cell>
          <cell r="Q875">
            <v>3.4657</v>
          </cell>
          <cell r="R875">
            <v>3.5844</v>
          </cell>
          <cell r="S875">
            <v>3.6699000000000002</v>
          </cell>
          <cell r="T875">
            <v>3.7784</v>
          </cell>
          <cell r="U875">
            <v>3.8965000000000001</v>
          </cell>
          <cell r="V875" t="str">
            <v>-</v>
          </cell>
        </row>
        <row r="876">
          <cell r="B876">
            <v>42048</v>
          </cell>
          <cell r="C876">
            <v>-5.6599999999999998E-2</v>
          </cell>
          <cell r="D876">
            <v>-0.13389999999999999</v>
          </cell>
          <cell r="E876">
            <v>-0.15529999999999999</v>
          </cell>
          <cell r="F876">
            <v>-0.15079999999999999</v>
          </cell>
          <cell r="G876">
            <v>-0.13200000000000001</v>
          </cell>
          <cell r="H876">
            <v>-0.1216</v>
          </cell>
          <cell r="I876" t="str">
            <v>-</v>
          </cell>
          <cell r="O876">
            <v>42048</v>
          </cell>
          <cell r="P876">
            <v>3.2442000000000002</v>
          </cell>
          <cell r="Q876">
            <v>3.4657</v>
          </cell>
          <cell r="R876">
            <v>3.5844</v>
          </cell>
          <cell r="S876">
            <v>3.6699000000000002</v>
          </cell>
          <cell r="T876">
            <v>3.7784</v>
          </cell>
          <cell r="U876">
            <v>3.8965000000000001</v>
          </cell>
          <cell r="V876" t="str">
            <v>-</v>
          </cell>
        </row>
        <row r="877">
          <cell r="B877">
            <v>42047</v>
          </cell>
          <cell r="C877">
            <v>-4.5699999999999998E-2</v>
          </cell>
          <cell r="D877">
            <v>-0.14219999999999999</v>
          </cell>
          <cell r="E877">
            <v>-0.16339999999999999</v>
          </cell>
          <cell r="F877">
            <v>-0.15240000000000001</v>
          </cell>
          <cell r="G877">
            <v>-0.13200000000000001</v>
          </cell>
          <cell r="H877">
            <v>-0.1216</v>
          </cell>
          <cell r="I877" t="str">
            <v>-</v>
          </cell>
          <cell r="O877">
            <v>42047</v>
          </cell>
          <cell r="P877">
            <v>3.2170000000000001</v>
          </cell>
          <cell r="Q877">
            <v>3.4251999999999998</v>
          </cell>
          <cell r="R877">
            <v>3.5377999999999998</v>
          </cell>
          <cell r="S877">
            <v>3.6282999999999999</v>
          </cell>
          <cell r="T877">
            <v>3.7385000000000002</v>
          </cell>
          <cell r="U877">
            <v>3.8544999999999998</v>
          </cell>
          <cell r="V877" t="str">
            <v>-</v>
          </cell>
        </row>
        <row r="878">
          <cell r="B878">
            <v>42046</v>
          </cell>
          <cell r="C878">
            <v>-3.8699999999999998E-2</v>
          </cell>
          <cell r="D878">
            <v>-0.12939999999999999</v>
          </cell>
          <cell r="E878">
            <v>-0.14929999999999999</v>
          </cell>
          <cell r="F878">
            <v>-0.13830000000000001</v>
          </cell>
          <cell r="G878">
            <v>-0.1179</v>
          </cell>
          <cell r="H878">
            <v>-0.1075</v>
          </cell>
          <cell r="I878" t="str">
            <v>-</v>
          </cell>
          <cell r="O878">
            <v>42046</v>
          </cell>
          <cell r="P878">
            <v>3.2568000000000001</v>
          </cell>
          <cell r="Q878">
            <v>3.4504000000000001</v>
          </cell>
          <cell r="R878">
            <v>3.5508999999999999</v>
          </cell>
          <cell r="S878">
            <v>3.6414</v>
          </cell>
          <cell r="T878">
            <v>3.7515999999999998</v>
          </cell>
          <cell r="U878">
            <v>3.8675999999999999</v>
          </cell>
          <cell r="V878" t="str">
            <v>-</v>
          </cell>
        </row>
        <row r="879">
          <cell r="B879">
            <v>42045</v>
          </cell>
          <cell r="C879">
            <v>-5.6899999999999999E-2</v>
          </cell>
          <cell r="D879">
            <v>-0.14949999999999999</v>
          </cell>
          <cell r="E879">
            <v>-0.16919999999999999</v>
          </cell>
          <cell r="F879">
            <v>-0.15820000000000001</v>
          </cell>
          <cell r="G879">
            <v>-0.13780000000000001</v>
          </cell>
          <cell r="H879">
            <v>-0.1275</v>
          </cell>
          <cell r="I879" t="str">
            <v>-</v>
          </cell>
          <cell r="O879">
            <v>42045</v>
          </cell>
          <cell r="P879">
            <v>3.2071000000000001</v>
          </cell>
          <cell r="Q879">
            <v>3.4131999999999998</v>
          </cell>
          <cell r="R879">
            <v>3.5295999999999998</v>
          </cell>
          <cell r="S879">
            <v>3.6284999999999998</v>
          </cell>
          <cell r="T879">
            <v>3.7471999999999999</v>
          </cell>
          <cell r="U879">
            <v>3.8645999999999998</v>
          </cell>
          <cell r="V879" t="str">
            <v>-</v>
          </cell>
        </row>
        <row r="880">
          <cell r="B880">
            <v>42044</v>
          </cell>
          <cell r="C880">
            <v>-7.0800000000000002E-2</v>
          </cell>
          <cell r="D880">
            <v>-0.157</v>
          </cell>
          <cell r="E880">
            <v>-0.17460000000000001</v>
          </cell>
          <cell r="F880">
            <v>-0.16239999999999999</v>
          </cell>
          <cell r="G880">
            <v>-0.14199999999999999</v>
          </cell>
          <cell r="H880">
            <v>-0.13159999999999999</v>
          </cell>
          <cell r="I880" t="str">
            <v>-</v>
          </cell>
          <cell r="O880">
            <v>42044</v>
          </cell>
          <cell r="P880">
            <v>3.1539999999999999</v>
          </cell>
          <cell r="Q880">
            <v>3.38</v>
          </cell>
          <cell r="R880">
            <v>3.5024000000000002</v>
          </cell>
          <cell r="S880">
            <v>3.6032999999999999</v>
          </cell>
          <cell r="T880">
            <v>3.722</v>
          </cell>
          <cell r="U880">
            <v>3.8395000000000001</v>
          </cell>
          <cell r="V880" t="str">
            <v>-</v>
          </cell>
        </row>
        <row r="881">
          <cell r="B881">
            <v>42043</v>
          </cell>
          <cell r="C881">
            <v>-7.4200000000000002E-2</v>
          </cell>
          <cell r="D881">
            <v>-0.15989999999999999</v>
          </cell>
          <cell r="E881">
            <v>-0.17660000000000001</v>
          </cell>
          <cell r="F881">
            <v>-0.16320000000000001</v>
          </cell>
          <cell r="G881">
            <v>-0.14330000000000001</v>
          </cell>
          <cell r="H881">
            <v>-0.13320000000000001</v>
          </cell>
          <cell r="I881" t="str">
            <v>-</v>
          </cell>
          <cell r="O881">
            <v>42043</v>
          </cell>
          <cell r="P881">
            <v>3.1362999999999999</v>
          </cell>
          <cell r="Q881">
            <v>3.3708999999999998</v>
          </cell>
          <cell r="R881">
            <v>3.4908000000000001</v>
          </cell>
          <cell r="S881">
            <v>3.6015000000000001</v>
          </cell>
          <cell r="T881">
            <v>3.7149999999999999</v>
          </cell>
          <cell r="U881">
            <v>3.8268</v>
          </cell>
          <cell r="V881" t="str">
            <v>-</v>
          </cell>
        </row>
        <row r="882">
          <cell r="B882">
            <v>42042</v>
          </cell>
          <cell r="C882">
            <v>-7.4200000000000002E-2</v>
          </cell>
          <cell r="D882">
            <v>-0.15989999999999999</v>
          </cell>
          <cell r="E882">
            <v>-0.17660000000000001</v>
          </cell>
          <cell r="F882">
            <v>-0.16320000000000001</v>
          </cell>
          <cell r="G882">
            <v>-0.14330000000000001</v>
          </cell>
          <cell r="H882">
            <v>-0.13320000000000001</v>
          </cell>
          <cell r="I882" t="str">
            <v>-</v>
          </cell>
          <cell r="O882">
            <v>42042</v>
          </cell>
          <cell r="P882">
            <v>3.1362999999999999</v>
          </cell>
          <cell r="Q882">
            <v>3.3708999999999998</v>
          </cell>
          <cell r="R882">
            <v>3.4908000000000001</v>
          </cell>
          <cell r="S882">
            <v>3.6015000000000001</v>
          </cell>
          <cell r="T882">
            <v>3.7149999999999999</v>
          </cell>
          <cell r="U882">
            <v>3.8268</v>
          </cell>
          <cell r="V882" t="str">
            <v>-</v>
          </cell>
        </row>
        <row r="883">
          <cell r="B883">
            <v>42041</v>
          </cell>
          <cell r="C883">
            <v>-7.4200000000000002E-2</v>
          </cell>
          <cell r="D883">
            <v>-0.15989999999999999</v>
          </cell>
          <cell r="E883">
            <v>-0.17660000000000001</v>
          </cell>
          <cell r="F883">
            <v>-0.16320000000000001</v>
          </cell>
          <cell r="G883">
            <v>-0.14330000000000001</v>
          </cell>
          <cell r="H883">
            <v>-0.13320000000000001</v>
          </cell>
          <cell r="I883" t="str">
            <v>-</v>
          </cell>
          <cell r="O883">
            <v>42041</v>
          </cell>
          <cell r="P883">
            <v>3.1362999999999999</v>
          </cell>
          <cell r="Q883">
            <v>3.3708999999999998</v>
          </cell>
          <cell r="R883">
            <v>3.4908000000000001</v>
          </cell>
          <cell r="S883">
            <v>3.6015000000000001</v>
          </cell>
          <cell r="T883">
            <v>3.7149999999999999</v>
          </cell>
          <cell r="U883">
            <v>3.8268</v>
          </cell>
          <cell r="V883" t="str">
            <v>-</v>
          </cell>
        </row>
        <row r="884">
          <cell r="B884">
            <v>42040</v>
          </cell>
          <cell r="C884">
            <v>-7.3999999999999996E-2</v>
          </cell>
          <cell r="D884">
            <v>-0.15679999999999999</v>
          </cell>
          <cell r="E884">
            <v>-0.16600000000000001</v>
          </cell>
          <cell r="F884">
            <v>-0.14560000000000001</v>
          </cell>
          <cell r="G884">
            <v>-0.12089999999999999</v>
          </cell>
          <cell r="H884">
            <v>-0.1196</v>
          </cell>
          <cell r="I884" t="str">
            <v>-</v>
          </cell>
          <cell r="O884">
            <v>42040</v>
          </cell>
          <cell r="P884">
            <v>3.1233</v>
          </cell>
          <cell r="Q884">
            <v>3.3464</v>
          </cell>
          <cell r="R884">
            <v>3.4659</v>
          </cell>
          <cell r="S884">
            <v>3.5752999999999999</v>
          </cell>
          <cell r="T884">
            <v>3.6846000000000001</v>
          </cell>
          <cell r="U884">
            <v>3.7864</v>
          </cell>
          <cell r="V884" t="str">
            <v>-</v>
          </cell>
        </row>
        <row r="885">
          <cell r="B885">
            <v>42039</v>
          </cell>
          <cell r="C885">
            <v>-7.4800000000000005E-2</v>
          </cell>
          <cell r="D885">
            <v>-0.156</v>
          </cell>
          <cell r="E885">
            <v>-0.16400000000000001</v>
          </cell>
          <cell r="F885">
            <v>-0.14360000000000001</v>
          </cell>
          <cell r="G885">
            <v>-0.1188</v>
          </cell>
          <cell r="H885">
            <v>-0.1176</v>
          </cell>
          <cell r="I885" t="str">
            <v>-</v>
          </cell>
          <cell r="O885">
            <v>42039</v>
          </cell>
          <cell r="P885">
            <v>3.1717</v>
          </cell>
          <cell r="Q885">
            <v>3.3904000000000001</v>
          </cell>
          <cell r="R885">
            <v>3.5173999999999999</v>
          </cell>
          <cell r="S885">
            <v>3.6469</v>
          </cell>
          <cell r="T885">
            <v>3.7730000000000001</v>
          </cell>
          <cell r="U885">
            <v>3.8822000000000001</v>
          </cell>
          <cell r="V885" t="str">
            <v>-</v>
          </cell>
        </row>
        <row r="886">
          <cell r="B886">
            <v>42038</v>
          </cell>
          <cell r="C886">
            <v>-7.5600000000000001E-2</v>
          </cell>
          <cell r="D886">
            <v>-0.15670000000000001</v>
          </cell>
          <cell r="E886">
            <v>-0.1646</v>
          </cell>
          <cell r="F886">
            <v>-0.14419999999999999</v>
          </cell>
          <cell r="G886">
            <v>-0.11940000000000001</v>
          </cell>
          <cell r="H886">
            <v>-0.1182</v>
          </cell>
          <cell r="I886" t="str">
            <v>-</v>
          </cell>
          <cell r="O886">
            <v>42038</v>
          </cell>
          <cell r="P886">
            <v>3.2010000000000001</v>
          </cell>
          <cell r="Q886">
            <v>3.4068000000000001</v>
          </cell>
          <cell r="R886">
            <v>3.5236000000000001</v>
          </cell>
          <cell r="S886">
            <v>3.6440999999999999</v>
          </cell>
          <cell r="T886">
            <v>3.7629000000000001</v>
          </cell>
          <cell r="U886">
            <v>3.8641999999999999</v>
          </cell>
          <cell r="V886" t="str">
            <v>-</v>
          </cell>
        </row>
        <row r="887">
          <cell r="B887">
            <v>42037</v>
          </cell>
          <cell r="C887">
            <v>-0.10920000000000001</v>
          </cell>
          <cell r="D887">
            <v>-0.17749999999999999</v>
          </cell>
          <cell r="E887">
            <v>-0.18390000000000001</v>
          </cell>
          <cell r="F887">
            <v>-0.1636</v>
          </cell>
          <cell r="G887">
            <v>-0.13930000000000001</v>
          </cell>
          <cell r="H887">
            <v>-0.13789999999999999</v>
          </cell>
          <cell r="I887" t="str">
            <v>-</v>
          </cell>
          <cell r="O887">
            <v>42037</v>
          </cell>
          <cell r="P887">
            <v>3.1307999999999998</v>
          </cell>
          <cell r="Q887">
            <v>3.3610000000000002</v>
          </cell>
          <cell r="R887">
            <v>3.4792999999999998</v>
          </cell>
          <cell r="S887">
            <v>3.6036999999999999</v>
          </cell>
          <cell r="T887">
            <v>3.7267000000000001</v>
          </cell>
          <cell r="U887">
            <v>3.8285</v>
          </cell>
          <cell r="V887" t="str">
            <v>-</v>
          </cell>
        </row>
        <row r="888">
          <cell r="B888">
            <v>42036</v>
          </cell>
          <cell r="C888">
            <v>-0.11</v>
          </cell>
          <cell r="D888">
            <v>-0.1792</v>
          </cell>
          <cell r="E888">
            <v>-0.18440000000000001</v>
          </cell>
          <cell r="F888">
            <v>-0.16250000000000001</v>
          </cell>
          <cell r="G888">
            <v>-0.1381</v>
          </cell>
          <cell r="H888">
            <v>-0.13700000000000001</v>
          </cell>
          <cell r="I888" t="str">
            <v>-</v>
          </cell>
          <cell r="O888">
            <v>42036</v>
          </cell>
          <cell r="P888">
            <v>3.1475</v>
          </cell>
          <cell r="Q888">
            <v>3.3919000000000001</v>
          </cell>
          <cell r="R888">
            <v>3.5154999999999998</v>
          </cell>
          <cell r="S888">
            <v>3.6417999999999999</v>
          </cell>
          <cell r="T888">
            <v>3.7648999999999999</v>
          </cell>
          <cell r="U888">
            <v>3.8664000000000001</v>
          </cell>
          <cell r="V888" t="str">
            <v>-</v>
          </cell>
        </row>
        <row r="889">
          <cell r="B889">
            <v>42035</v>
          </cell>
          <cell r="C889">
            <v>-0.11</v>
          </cell>
          <cell r="D889">
            <v>-0.1792</v>
          </cell>
          <cell r="E889">
            <v>-0.18440000000000001</v>
          </cell>
          <cell r="F889">
            <v>-0.16250000000000001</v>
          </cell>
          <cell r="G889">
            <v>-0.1381</v>
          </cell>
          <cell r="H889">
            <v>-0.13700000000000001</v>
          </cell>
          <cell r="I889" t="str">
            <v>-</v>
          </cell>
          <cell r="O889">
            <v>42035</v>
          </cell>
          <cell r="P889">
            <v>3.1475</v>
          </cell>
          <cell r="Q889">
            <v>3.3919000000000001</v>
          </cell>
          <cell r="R889">
            <v>3.5154999999999998</v>
          </cell>
          <cell r="S889">
            <v>3.6417999999999999</v>
          </cell>
          <cell r="T889">
            <v>3.7648999999999999</v>
          </cell>
          <cell r="U889">
            <v>3.8664000000000001</v>
          </cell>
          <cell r="V889" t="str">
            <v>-</v>
          </cell>
        </row>
        <row r="890">
          <cell r="B890">
            <v>42034</v>
          </cell>
          <cell r="C890">
            <v>-0.11</v>
          </cell>
          <cell r="D890">
            <v>-0.1792</v>
          </cell>
          <cell r="E890">
            <v>-0.18440000000000001</v>
          </cell>
          <cell r="F890">
            <v>-0.16250000000000001</v>
          </cell>
          <cell r="G890">
            <v>-0.1381</v>
          </cell>
          <cell r="H890">
            <v>-0.13700000000000001</v>
          </cell>
          <cell r="I890" t="str">
            <v>-</v>
          </cell>
          <cell r="O890">
            <v>42034</v>
          </cell>
          <cell r="P890">
            <v>3.1475</v>
          </cell>
          <cell r="Q890">
            <v>3.3919000000000001</v>
          </cell>
          <cell r="R890">
            <v>3.5154999999999998</v>
          </cell>
          <cell r="S890">
            <v>3.6417999999999999</v>
          </cell>
          <cell r="T890">
            <v>3.7648999999999999</v>
          </cell>
          <cell r="U890">
            <v>3.8664000000000001</v>
          </cell>
          <cell r="V890" t="str">
            <v>-</v>
          </cell>
        </row>
        <row r="891">
          <cell r="B891">
            <v>42033</v>
          </cell>
          <cell r="C891">
            <v>-0.11119999999999999</v>
          </cell>
          <cell r="D891">
            <v>-0.17979999999999999</v>
          </cell>
          <cell r="E891">
            <v>-0.1855</v>
          </cell>
          <cell r="F891">
            <v>-0.15939999999999999</v>
          </cell>
          <cell r="G891">
            <v>-0.1351</v>
          </cell>
          <cell r="H891">
            <v>-0.13389999999999999</v>
          </cell>
          <cell r="I891" t="str">
            <v>-</v>
          </cell>
          <cell r="O891">
            <v>42033</v>
          </cell>
          <cell r="P891">
            <v>3.1810999999999998</v>
          </cell>
          <cell r="Q891">
            <v>3.4037999999999999</v>
          </cell>
          <cell r="R891">
            <v>3.5167000000000002</v>
          </cell>
          <cell r="S891">
            <v>3.6383999999999999</v>
          </cell>
          <cell r="T891">
            <v>3.7608999999999999</v>
          </cell>
          <cell r="U891">
            <v>3.8624999999999998</v>
          </cell>
          <cell r="V891" t="str">
            <v>-</v>
          </cell>
        </row>
        <row r="892">
          <cell r="B892">
            <v>42032</v>
          </cell>
          <cell r="C892">
            <v>-0.1129</v>
          </cell>
          <cell r="D892">
            <v>-0.1804</v>
          </cell>
          <cell r="E892">
            <v>-0.18779999999999999</v>
          </cell>
          <cell r="F892">
            <v>-0.16170000000000001</v>
          </cell>
          <cell r="G892">
            <v>-0.13739999999999999</v>
          </cell>
          <cell r="H892">
            <v>-0.13619999999999999</v>
          </cell>
          <cell r="I892" t="str">
            <v>-</v>
          </cell>
          <cell r="O892">
            <v>42032</v>
          </cell>
          <cell r="P892">
            <v>3.254</v>
          </cell>
          <cell r="Q892">
            <v>3.4441999999999999</v>
          </cell>
          <cell r="R892">
            <v>3.5444</v>
          </cell>
          <cell r="S892">
            <v>3.6638999999999999</v>
          </cell>
          <cell r="T892">
            <v>3.7766999999999999</v>
          </cell>
          <cell r="U892">
            <v>3.8772000000000002</v>
          </cell>
          <cell r="V892" t="str">
            <v>-</v>
          </cell>
        </row>
        <row r="893">
          <cell r="B893">
            <v>42031</v>
          </cell>
          <cell r="C893">
            <v>-9.8799999999999999E-2</v>
          </cell>
          <cell r="D893">
            <v>-0.1706</v>
          </cell>
          <cell r="E893">
            <v>-0.17879999999999999</v>
          </cell>
          <cell r="F893">
            <v>-0.15479999999999999</v>
          </cell>
          <cell r="G893">
            <v>-0.13059999999999999</v>
          </cell>
          <cell r="H893">
            <v>-0.12939999999999999</v>
          </cell>
          <cell r="I893" t="str">
            <v>-</v>
          </cell>
          <cell r="O893">
            <v>42031</v>
          </cell>
          <cell r="P893">
            <v>3.3166000000000002</v>
          </cell>
          <cell r="Q893">
            <v>3.4716</v>
          </cell>
          <cell r="R893">
            <v>3.5539000000000001</v>
          </cell>
          <cell r="S893">
            <v>3.6655000000000002</v>
          </cell>
          <cell r="T893">
            <v>3.7671999999999999</v>
          </cell>
          <cell r="U893">
            <v>3.8555000000000001</v>
          </cell>
          <cell r="V893" t="str">
            <v>-</v>
          </cell>
        </row>
        <row r="894">
          <cell r="B894">
            <v>42030</v>
          </cell>
          <cell r="C894">
            <v>-0.1091</v>
          </cell>
          <cell r="D894">
            <v>-0.1782</v>
          </cell>
          <cell r="E894">
            <v>-0.1857</v>
          </cell>
          <cell r="F894">
            <v>-0.16170000000000001</v>
          </cell>
          <cell r="G894">
            <v>-0.13750000000000001</v>
          </cell>
          <cell r="H894">
            <v>-0.13619999999999999</v>
          </cell>
          <cell r="I894" t="str">
            <v>-</v>
          </cell>
          <cell r="O894">
            <v>42030</v>
          </cell>
          <cell r="P894">
            <v>3.2749000000000001</v>
          </cell>
          <cell r="Q894">
            <v>3.4470000000000001</v>
          </cell>
          <cell r="R894">
            <v>3.5421</v>
          </cell>
          <cell r="S894">
            <v>3.6646000000000001</v>
          </cell>
          <cell r="T894">
            <v>3.7663000000000002</v>
          </cell>
          <cell r="U894">
            <v>3.8546999999999998</v>
          </cell>
          <cell r="V894" t="str">
            <v>-</v>
          </cell>
        </row>
        <row r="895">
          <cell r="B895">
            <v>42029</v>
          </cell>
          <cell r="C895">
            <v>-0.1075</v>
          </cell>
          <cell r="D895">
            <v>-0.18290000000000001</v>
          </cell>
          <cell r="E895">
            <v>-0.1835</v>
          </cell>
          <cell r="F895">
            <v>-0.16220000000000001</v>
          </cell>
          <cell r="G895">
            <v>-0.13789999999999999</v>
          </cell>
          <cell r="H895">
            <v>-0.13669999999999999</v>
          </cell>
          <cell r="I895" t="str">
            <v>-</v>
          </cell>
          <cell r="O895">
            <v>42029</v>
          </cell>
          <cell r="P895">
            <v>3.2936000000000001</v>
          </cell>
          <cell r="Q895">
            <v>3.4394999999999998</v>
          </cell>
          <cell r="R895">
            <v>3.5323000000000002</v>
          </cell>
          <cell r="S895">
            <v>3.6496</v>
          </cell>
          <cell r="T895">
            <v>3.7479</v>
          </cell>
          <cell r="U895">
            <v>3.8361999999999998</v>
          </cell>
          <cell r="V895" t="str">
            <v>-</v>
          </cell>
        </row>
        <row r="896">
          <cell r="B896">
            <v>42028</v>
          </cell>
          <cell r="C896">
            <v>-0.1075</v>
          </cell>
          <cell r="D896">
            <v>-0.18290000000000001</v>
          </cell>
          <cell r="E896">
            <v>-0.1835</v>
          </cell>
          <cell r="F896">
            <v>-0.16220000000000001</v>
          </cell>
          <cell r="G896">
            <v>-0.13789999999999999</v>
          </cell>
          <cell r="H896">
            <v>-0.13669999999999999</v>
          </cell>
          <cell r="I896" t="str">
            <v>-</v>
          </cell>
          <cell r="O896">
            <v>42028</v>
          </cell>
          <cell r="P896">
            <v>3.2936000000000001</v>
          </cell>
          <cell r="Q896">
            <v>3.4394999999999998</v>
          </cell>
          <cell r="R896">
            <v>3.5323000000000002</v>
          </cell>
          <cell r="S896">
            <v>3.6496</v>
          </cell>
          <cell r="T896">
            <v>3.7479</v>
          </cell>
          <cell r="U896">
            <v>3.8361999999999998</v>
          </cell>
          <cell r="V896" t="str">
            <v>-</v>
          </cell>
        </row>
        <row r="897">
          <cell r="B897">
            <v>42027</v>
          </cell>
          <cell r="C897">
            <v>-0.1075</v>
          </cell>
          <cell r="D897">
            <v>-0.18290000000000001</v>
          </cell>
          <cell r="E897">
            <v>-0.1835</v>
          </cell>
          <cell r="F897">
            <v>-0.16220000000000001</v>
          </cell>
          <cell r="G897">
            <v>-0.13789999999999999</v>
          </cell>
          <cell r="H897">
            <v>-0.13669999999999999</v>
          </cell>
          <cell r="I897" t="str">
            <v>-</v>
          </cell>
          <cell r="O897">
            <v>42027</v>
          </cell>
          <cell r="P897">
            <v>3.2936000000000001</v>
          </cell>
          <cell r="Q897">
            <v>3.4394999999999998</v>
          </cell>
          <cell r="R897">
            <v>3.5323000000000002</v>
          </cell>
          <cell r="S897">
            <v>3.6496</v>
          </cell>
          <cell r="T897">
            <v>3.7479</v>
          </cell>
          <cell r="U897">
            <v>3.8361999999999998</v>
          </cell>
          <cell r="V897" t="str">
            <v>-</v>
          </cell>
        </row>
        <row r="898">
          <cell r="B898">
            <v>42026</v>
          </cell>
          <cell r="C898">
            <v>-0.1065</v>
          </cell>
          <cell r="D898">
            <v>-0.1817</v>
          </cell>
          <cell r="E898">
            <v>-0.18229999999999999</v>
          </cell>
          <cell r="F898">
            <v>-0.161</v>
          </cell>
          <cell r="G898">
            <v>-0.13669999999999999</v>
          </cell>
          <cell r="H898">
            <v>-0.13550000000000001</v>
          </cell>
          <cell r="I898" t="str">
            <v>-</v>
          </cell>
          <cell r="O898">
            <v>42026</v>
          </cell>
          <cell r="P898">
            <v>3.2505999999999999</v>
          </cell>
          <cell r="Q898">
            <v>3.4186000000000001</v>
          </cell>
          <cell r="R898">
            <v>3.5329999999999999</v>
          </cell>
          <cell r="S898">
            <v>3.6528</v>
          </cell>
          <cell r="T898">
            <v>3.7553000000000001</v>
          </cell>
          <cell r="U898">
            <v>3.8403999999999998</v>
          </cell>
          <cell r="V898" t="str">
            <v>-</v>
          </cell>
        </row>
        <row r="899">
          <cell r="B899">
            <v>42025</v>
          </cell>
          <cell r="C899">
            <v>-0.10730000000000001</v>
          </cell>
          <cell r="D899">
            <v>-0.1817</v>
          </cell>
          <cell r="E899">
            <v>-0.18310000000000001</v>
          </cell>
          <cell r="F899">
            <v>-0.1618</v>
          </cell>
          <cell r="G899">
            <v>-0.13750000000000001</v>
          </cell>
          <cell r="H899">
            <v>-0.1363</v>
          </cell>
          <cell r="I899" t="str">
            <v>-</v>
          </cell>
          <cell r="O899">
            <v>42025</v>
          </cell>
          <cell r="P899">
            <v>3.2831000000000001</v>
          </cell>
          <cell r="Q899">
            <v>3.4211</v>
          </cell>
          <cell r="R899">
            <v>3.5217999999999998</v>
          </cell>
          <cell r="S899">
            <v>3.6337000000000002</v>
          </cell>
          <cell r="T899">
            <v>3.7507000000000001</v>
          </cell>
          <cell r="U899">
            <v>3.8460000000000001</v>
          </cell>
          <cell r="V899" t="str">
            <v>-</v>
          </cell>
        </row>
        <row r="900">
          <cell r="B900">
            <v>42024</v>
          </cell>
          <cell r="C900">
            <v>-9.0999999999999998E-2</v>
          </cell>
          <cell r="D900">
            <v>-0.1774</v>
          </cell>
          <cell r="E900">
            <v>-0.18310000000000001</v>
          </cell>
          <cell r="F900">
            <v>-0.1618</v>
          </cell>
          <cell r="G900">
            <v>-0.13750000000000001</v>
          </cell>
          <cell r="H900">
            <v>-0.1363</v>
          </cell>
          <cell r="I900" t="str">
            <v>-</v>
          </cell>
          <cell r="O900">
            <v>42024</v>
          </cell>
          <cell r="P900">
            <v>3.2302</v>
          </cell>
          <cell r="Q900">
            <v>3.3734000000000002</v>
          </cell>
          <cell r="R900">
            <v>3.4918</v>
          </cell>
          <cell r="S900">
            <v>3.6150000000000002</v>
          </cell>
          <cell r="T900">
            <v>3.7372000000000001</v>
          </cell>
          <cell r="U900">
            <v>3.8420000000000001</v>
          </cell>
          <cell r="V900" t="str">
            <v>-</v>
          </cell>
        </row>
        <row r="901">
          <cell r="B901">
            <v>42023</v>
          </cell>
          <cell r="C901">
            <v>-6.5799999999999997E-2</v>
          </cell>
          <cell r="D901">
            <v>-0.1676</v>
          </cell>
          <cell r="E901">
            <v>-0.17610000000000001</v>
          </cell>
          <cell r="F901">
            <v>-0.15390000000000001</v>
          </cell>
          <cell r="G901">
            <v>-0.12970000000000001</v>
          </cell>
          <cell r="H901">
            <v>-0.12820000000000001</v>
          </cell>
          <cell r="I901" t="str">
            <v>-</v>
          </cell>
          <cell r="O901">
            <v>42023</v>
          </cell>
          <cell r="P901">
            <v>3.36</v>
          </cell>
          <cell r="Q901">
            <v>3.4323999999999999</v>
          </cell>
          <cell r="R901">
            <v>3.5198</v>
          </cell>
          <cell r="S901">
            <v>3.6352000000000002</v>
          </cell>
          <cell r="T901">
            <v>3.7565</v>
          </cell>
          <cell r="U901">
            <v>3.8580999999999999</v>
          </cell>
          <cell r="V901" t="str">
            <v>-</v>
          </cell>
        </row>
        <row r="902">
          <cell r="B902">
            <v>42022</v>
          </cell>
          <cell r="C902">
            <v>-6.5799999999999997E-2</v>
          </cell>
          <cell r="D902">
            <v>-0.1676</v>
          </cell>
          <cell r="E902">
            <v>-0.17610000000000001</v>
          </cell>
          <cell r="F902">
            <v>-0.15390000000000001</v>
          </cell>
          <cell r="G902">
            <v>-0.12970000000000001</v>
          </cell>
          <cell r="H902">
            <v>-0.12820000000000001</v>
          </cell>
          <cell r="I902" t="str">
            <v>-</v>
          </cell>
          <cell r="O902">
            <v>42022</v>
          </cell>
          <cell r="P902">
            <v>3.36</v>
          </cell>
          <cell r="Q902">
            <v>3.4323999999999999</v>
          </cell>
          <cell r="R902">
            <v>3.5198</v>
          </cell>
          <cell r="S902">
            <v>3.6352000000000002</v>
          </cell>
          <cell r="T902">
            <v>3.7565</v>
          </cell>
          <cell r="U902">
            <v>3.8580999999999999</v>
          </cell>
          <cell r="V902" t="str">
            <v>-</v>
          </cell>
        </row>
        <row r="903">
          <cell r="B903">
            <v>42021</v>
          </cell>
          <cell r="C903">
            <v>-6.5799999999999997E-2</v>
          </cell>
          <cell r="D903">
            <v>-0.1676</v>
          </cell>
          <cell r="E903">
            <v>-0.17610000000000001</v>
          </cell>
          <cell r="F903">
            <v>-0.15390000000000001</v>
          </cell>
          <cell r="G903">
            <v>-0.12970000000000001</v>
          </cell>
          <cell r="H903">
            <v>-0.12820000000000001</v>
          </cell>
          <cell r="I903" t="str">
            <v>-</v>
          </cell>
          <cell r="O903">
            <v>42021</v>
          </cell>
          <cell r="P903">
            <v>3.36</v>
          </cell>
          <cell r="Q903">
            <v>3.4323999999999999</v>
          </cell>
          <cell r="R903">
            <v>3.5198</v>
          </cell>
          <cell r="S903">
            <v>3.6352000000000002</v>
          </cell>
          <cell r="T903">
            <v>3.7565</v>
          </cell>
          <cell r="U903">
            <v>3.8580999999999999</v>
          </cell>
          <cell r="V903" t="str">
            <v>-</v>
          </cell>
        </row>
        <row r="904">
          <cell r="B904">
            <v>42020</v>
          </cell>
          <cell r="C904">
            <v>-6.5799999999999997E-2</v>
          </cell>
          <cell r="D904">
            <v>-0.1676</v>
          </cell>
          <cell r="E904">
            <v>-0.17610000000000001</v>
          </cell>
          <cell r="F904">
            <v>-0.15390000000000001</v>
          </cell>
          <cell r="G904">
            <v>-0.12970000000000001</v>
          </cell>
          <cell r="H904">
            <v>-0.12820000000000001</v>
          </cell>
          <cell r="I904" t="str">
            <v>-</v>
          </cell>
          <cell r="O904">
            <v>42020</v>
          </cell>
          <cell r="P904">
            <v>3.36</v>
          </cell>
          <cell r="Q904">
            <v>3.4323999999999999</v>
          </cell>
          <cell r="R904">
            <v>3.5198</v>
          </cell>
          <cell r="S904">
            <v>3.6352000000000002</v>
          </cell>
          <cell r="T904">
            <v>3.7565</v>
          </cell>
          <cell r="U904">
            <v>3.8580999999999999</v>
          </cell>
          <cell r="V904" t="str">
            <v>-</v>
          </cell>
        </row>
        <row r="905">
          <cell r="B905">
            <v>42019</v>
          </cell>
          <cell r="C905">
            <v>-6.5699999999999995E-2</v>
          </cell>
          <cell r="D905">
            <v>-0.16900000000000001</v>
          </cell>
          <cell r="E905">
            <v>-0.18</v>
          </cell>
          <cell r="F905">
            <v>-0.15890000000000001</v>
          </cell>
          <cell r="G905">
            <v>-0.13469999999999999</v>
          </cell>
          <cell r="H905">
            <v>-0.1331</v>
          </cell>
          <cell r="I905" t="str">
            <v>-</v>
          </cell>
          <cell r="O905">
            <v>42019</v>
          </cell>
          <cell r="P905">
            <v>3.3502999999999998</v>
          </cell>
          <cell r="Q905">
            <v>3.4249999999999998</v>
          </cell>
          <cell r="R905">
            <v>3.5078999999999998</v>
          </cell>
          <cell r="S905">
            <v>3.6221999999999999</v>
          </cell>
          <cell r="T905">
            <v>3.7435</v>
          </cell>
          <cell r="U905">
            <v>3.8452000000000002</v>
          </cell>
          <cell r="V905" t="str">
            <v>-</v>
          </cell>
        </row>
        <row r="906">
          <cell r="B906">
            <v>42018</v>
          </cell>
          <cell r="C906">
            <v>-7.0400000000000004E-2</v>
          </cell>
          <cell r="D906">
            <v>-0.1729</v>
          </cell>
          <cell r="E906">
            <v>-0.17949999999999999</v>
          </cell>
          <cell r="F906">
            <v>-0.15740000000000001</v>
          </cell>
          <cell r="G906">
            <v>-0.1331</v>
          </cell>
          <cell r="H906">
            <v>-0.13159999999999999</v>
          </cell>
          <cell r="I906" t="str">
            <v>-</v>
          </cell>
          <cell r="O906">
            <v>42018</v>
          </cell>
          <cell r="P906">
            <v>3.4066999999999998</v>
          </cell>
          <cell r="Q906">
            <v>3.4885999999999999</v>
          </cell>
          <cell r="R906">
            <v>3.5794999999999999</v>
          </cell>
          <cell r="S906">
            <v>3.6901000000000002</v>
          </cell>
          <cell r="T906">
            <v>3.8001999999999998</v>
          </cell>
          <cell r="U906">
            <v>3.8967000000000001</v>
          </cell>
          <cell r="V906" t="str">
            <v>-</v>
          </cell>
        </row>
        <row r="907">
          <cell r="B907">
            <v>42017</v>
          </cell>
          <cell r="C907">
            <v>-7.0999999999999994E-2</v>
          </cell>
          <cell r="D907">
            <v>-0.17119999999999999</v>
          </cell>
          <cell r="E907">
            <v>-0.1812</v>
          </cell>
          <cell r="F907">
            <v>-0.15759999999999999</v>
          </cell>
          <cell r="G907">
            <v>-0.1333</v>
          </cell>
          <cell r="H907">
            <v>-0.13189999999999999</v>
          </cell>
          <cell r="I907" t="str">
            <v>-</v>
          </cell>
          <cell r="O907">
            <v>42017</v>
          </cell>
          <cell r="P907">
            <v>3.3269000000000002</v>
          </cell>
          <cell r="Q907">
            <v>3.488</v>
          </cell>
          <cell r="R907">
            <v>3.6173000000000002</v>
          </cell>
          <cell r="S907">
            <v>3.7587999999999999</v>
          </cell>
          <cell r="T907">
            <v>3.875</v>
          </cell>
          <cell r="U907">
            <v>3.9714</v>
          </cell>
          <cell r="V907" t="str">
            <v>-</v>
          </cell>
        </row>
        <row r="908">
          <cell r="B908">
            <v>42016</v>
          </cell>
          <cell r="C908">
            <v>-6.9800000000000001E-2</v>
          </cell>
          <cell r="D908">
            <v>-0.1709</v>
          </cell>
          <cell r="E908">
            <v>-0.1822</v>
          </cell>
          <cell r="F908">
            <v>-0.1585</v>
          </cell>
          <cell r="G908">
            <v>-0.13420000000000001</v>
          </cell>
          <cell r="H908">
            <v>-0.1328</v>
          </cell>
          <cell r="I908" t="str">
            <v>-</v>
          </cell>
          <cell r="O908">
            <v>42016</v>
          </cell>
          <cell r="P908">
            <v>3.2612000000000001</v>
          </cell>
          <cell r="Q908">
            <v>3.4493999999999998</v>
          </cell>
          <cell r="R908">
            <v>3.6057999999999999</v>
          </cell>
          <cell r="S908">
            <v>3.7583000000000002</v>
          </cell>
          <cell r="T908">
            <v>3.8910999999999998</v>
          </cell>
          <cell r="U908">
            <v>3.9984999999999999</v>
          </cell>
          <cell r="V908" t="str">
            <v>-</v>
          </cell>
        </row>
        <row r="909">
          <cell r="B909">
            <v>42015</v>
          </cell>
          <cell r="C909">
            <v>-6.9000000000000006E-2</v>
          </cell>
          <cell r="D909">
            <v>-0.17469999999999999</v>
          </cell>
          <cell r="E909">
            <v>-0.189</v>
          </cell>
          <cell r="F909">
            <v>-0.16420000000000001</v>
          </cell>
          <cell r="G909">
            <v>-0.1399</v>
          </cell>
          <cell r="H909">
            <v>-0.13850000000000001</v>
          </cell>
          <cell r="I909" t="str">
            <v>-</v>
          </cell>
          <cell r="O909">
            <v>42015</v>
          </cell>
          <cell r="P909">
            <v>3.3353000000000002</v>
          </cell>
          <cell r="Q909">
            <v>3.5065</v>
          </cell>
          <cell r="R909">
            <v>3.6637</v>
          </cell>
          <cell r="S909">
            <v>3.8340999999999998</v>
          </cell>
          <cell r="T909">
            <v>3.9822000000000002</v>
          </cell>
          <cell r="U909">
            <v>4.0827999999999998</v>
          </cell>
          <cell r="V909" t="str">
            <v>-</v>
          </cell>
        </row>
        <row r="910">
          <cell r="B910">
            <v>42014</v>
          </cell>
          <cell r="C910">
            <v>-6.9000000000000006E-2</v>
          </cell>
          <cell r="D910">
            <v>-0.17469999999999999</v>
          </cell>
          <cell r="E910">
            <v>-0.189</v>
          </cell>
          <cell r="F910">
            <v>-0.16420000000000001</v>
          </cell>
          <cell r="G910">
            <v>-0.1399</v>
          </cell>
          <cell r="H910">
            <v>-0.13850000000000001</v>
          </cell>
          <cell r="I910" t="str">
            <v>-</v>
          </cell>
          <cell r="O910">
            <v>42014</v>
          </cell>
          <cell r="P910">
            <v>3.3353000000000002</v>
          </cell>
          <cell r="Q910">
            <v>3.5065</v>
          </cell>
          <cell r="R910">
            <v>3.6637</v>
          </cell>
          <cell r="S910">
            <v>3.8340999999999998</v>
          </cell>
          <cell r="T910">
            <v>3.9822000000000002</v>
          </cell>
          <cell r="U910">
            <v>4.0827999999999998</v>
          </cell>
          <cell r="V910" t="str">
            <v>-</v>
          </cell>
        </row>
        <row r="911">
          <cell r="B911">
            <v>42013</v>
          </cell>
          <cell r="C911">
            <v>-6.9000000000000006E-2</v>
          </cell>
          <cell r="D911">
            <v>-0.17469999999999999</v>
          </cell>
          <cell r="E911">
            <v>-0.189</v>
          </cell>
          <cell r="F911">
            <v>-0.16420000000000001</v>
          </cell>
          <cell r="G911">
            <v>-0.1399</v>
          </cell>
          <cell r="H911">
            <v>-0.13850000000000001</v>
          </cell>
          <cell r="I911" t="str">
            <v>-</v>
          </cell>
          <cell r="O911">
            <v>42013</v>
          </cell>
          <cell r="P911">
            <v>3.3353000000000002</v>
          </cell>
          <cell r="Q911">
            <v>3.5065</v>
          </cell>
          <cell r="R911">
            <v>3.6637</v>
          </cell>
          <cell r="S911">
            <v>3.8340999999999998</v>
          </cell>
          <cell r="T911">
            <v>3.9822000000000002</v>
          </cell>
          <cell r="U911">
            <v>4.0827999999999998</v>
          </cell>
          <cell r="V911" t="str">
            <v>-</v>
          </cell>
        </row>
        <row r="912">
          <cell r="B912">
            <v>42012</v>
          </cell>
          <cell r="C912">
            <v>-7.1800000000000003E-2</v>
          </cell>
          <cell r="D912">
            <v>-0.1754</v>
          </cell>
          <cell r="E912">
            <v>-0.18690000000000001</v>
          </cell>
          <cell r="F912">
            <v>-0.1588</v>
          </cell>
          <cell r="G912">
            <v>-0.1452</v>
          </cell>
          <cell r="H912">
            <v>-0.13519999999999999</v>
          </cell>
          <cell r="I912" t="str">
            <v>-</v>
          </cell>
          <cell r="O912">
            <v>42012</v>
          </cell>
          <cell r="P912">
            <v>3.3087</v>
          </cell>
          <cell r="Q912">
            <v>3.4946000000000002</v>
          </cell>
          <cell r="R912">
            <v>3.6703999999999999</v>
          </cell>
          <cell r="S912">
            <v>3.8515000000000001</v>
          </cell>
          <cell r="T912">
            <v>3.9889000000000001</v>
          </cell>
          <cell r="U912">
            <v>4.0980999999999996</v>
          </cell>
          <cell r="V912" t="str">
            <v>-</v>
          </cell>
        </row>
        <row r="913">
          <cell r="B913">
            <v>42011</v>
          </cell>
          <cell r="C913">
            <v>-7.1400000000000005E-2</v>
          </cell>
          <cell r="D913">
            <v>-0.17480000000000001</v>
          </cell>
          <cell r="E913">
            <v>-0.18640000000000001</v>
          </cell>
          <cell r="F913">
            <v>-0.15820000000000001</v>
          </cell>
          <cell r="G913">
            <v>-0.1447</v>
          </cell>
          <cell r="H913">
            <v>-0.1346</v>
          </cell>
          <cell r="I913" t="str">
            <v>-</v>
          </cell>
          <cell r="O913">
            <v>42011</v>
          </cell>
          <cell r="P913">
            <v>3.2770999999999999</v>
          </cell>
          <cell r="Q913">
            <v>3.4815</v>
          </cell>
          <cell r="R913">
            <v>3.6766000000000001</v>
          </cell>
          <cell r="S913">
            <v>3.8647</v>
          </cell>
          <cell r="T913">
            <v>4.0080999999999998</v>
          </cell>
          <cell r="U913">
            <v>4.1186999999999996</v>
          </cell>
          <cell r="V913" t="str">
            <v>-</v>
          </cell>
        </row>
        <row r="914">
          <cell r="B914">
            <v>42010</v>
          </cell>
          <cell r="C914">
            <v>-6.0999999999999999E-2</v>
          </cell>
          <cell r="D914">
            <v>-0.16719999999999999</v>
          </cell>
          <cell r="E914">
            <v>-0.182</v>
          </cell>
          <cell r="F914">
            <v>-0.15060000000000001</v>
          </cell>
          <cell r="G914">
            <v>-0.13569999999999999</v>
          </cell>
          <cell r="H914">
            <v>-0.12570000000000001</v>
          </cell>
          <cell r="I914" t="str">
            <v>-</v>
          </cell>
          <cell r="O914">
            <v>42010</v>
          </cell>
          <cell r="P914">
            <v>3.3214000000000001</v>
          </cell>
          <cell r="Q914">
            <v>3.5188999999999999</v>
          </cell>
          <cell r="R914">
            <v>3.7126999999999999</v>
          </cell>
          <cell r="S914">
            <v>3.9201000000000001</v>
          </cell>
          <cell r="T914">
            <v>4.0705999999999998</v>
          </cell>
          <cell r="U914">
            <v>4.1875999999999998</v>
          </cell>
          <cell r="V914" t="str">
            <v>-</v>
          </cell>
        </row>
        <row r="915">
          <cell r="B915">
            <v>42009</v>
          </cell>
          <cell r="C915">
            <v>-5.9700000000000003E-2</v>
          </cell>
          <cell r="D915">
            <v>-0.1686</v>
          </cell>
          <cell r="E915">
            <v>-0.18329999999999999</v>
          </cell>
          <cell r="F915">
            <v>-0.152</v>
          </cell>
          <cell r="G915">
            <v>-0.1371</v>
          </cell>
          <cell r="H915">
            <v>-0.127</v>
          </cell>
          <cell r="I915" t="str">
            <v>-</v>
          </cell>
          <cell r="O915">
            <v>42009</v>
          </cell>
          <cell r="P915">
            <v>3.3277999999999999</v>
          </cell>
          <cell r="Q915">
            <v>3.5388000000000002</v>
          </cell>
          <cell r="R915">
            <v>3.7395</v>
          </cell>
          <cell r="S915">
            <v>3.9502000000000002</v>
          </cell>
          <cell r="T915">
            <v>4.1025</v>
          </cell>
          <cell r="U915">
            <v>4.2272999999999996</v>
          </cell>
          <cell r="V915" t="str">
            <v>-</v>
          </cell>
        </row>
        <row r="916">
          <cell r="B916">
            <v>42008</v>
          </cell>
          <cell r="C916">
            <v>-6.0900000000000003E-2</v>
          </cell>
          <cell r="D916">
            <v>-0.17080000000000001</v>
          </cell>
          <cell r="E916">
            <v>-0.189</v>
          </cell>
          <cell r="F916">
            <v>-0.15690000000000001</v>
          </cell>
          <cell r="G916">
            <v>-0.1414</v>
          </cell>
          <cell r="H916">
            <v>-0.1313</v>
          </cell>
          <cell r="I916" t="str">
            <v>-</v>
          </cell>
          <cell r="O916">
            <v>42008</v>
          </cell>
          <cell r="P916">
            <v>3.4119000000000002</v>
          </cell>
          <cell r="Q916">
            <v>3.5848</v>
          </cell>
          <cell r="R916">
            <v>3.7563</v>
          </cell>
          <cell r="S916">
            <v>3.9483000000000001</v>
          </cell>
          <cell r="T916">
            <v>4.0982000000000003</v>
          </cell>
          <cell r="U916">
            <v>4.2229999999999999</v>
          </cell>
          <cell r="V916" t="str">
            <v>-</v>
          </cell>
        </row>
        <row r="917">
          <cell r="B917">
            <v>42007</v>
          </cell>
          <cell r="C917">
            <v>-6.0900000000000003E-2</v>
          </cell>
          <cell r="D917">
            <v>-0.17080000000000001</v>
          </cell>
          <cell r="E917">
            <v>-0.189</v>
          </cell>
          <cell r="F917">
            <v>-0.15690000000000001</v>
          </cell>
          <cell r="G917">
            <v>-0.1414</v>
          </cell>
          <cell r="H917">
            <v>-0.1313</v>
          </cell>
          <cell r="I917" t="str">
            <v>-</v>
          </cell>
          <cell r="O917">
            <v>42007</v>
          </cell>
          <cell r="P917">
            <v>3.4119000000000002</v>
          </cell>
          <cell r="Q917">
            <v>3.5848</v>
          </cell>
          <cell r="R917">
            <v>3.7563</v>
          </cell>
          <cell r="S917">
            <v>3.9483000000000001</v>
          </cell>
          <cell r="T917">
            <v>4.0982000000000003</v>
          </cell>
          <cell r="U917">
            <v>4.2229999999999999</v>
          </cell>
          <cell r="V917" t="str">
            <v>-</v>
          </cell>
        </row>
        <row r="918">
          <cell r="B918">
            <v>42006</v>
          </cell>
          <cell r="C918">
            <v>-6.0900000000000003E-2</v>
          </cell>
          <cell r="D918">
            <v>-0.17080000000000001</v>
          </cell>
          <cell r="E918">
            <v>-0.189</v>
          </cell>
          <cell r="F918">
            <v>-0.15690000000000001</v>
          </cell>
          <cell r="G918">
            <v>-0.1414</v>
          </cell>
          <cell r="H918">
            <v>-0.1313</v>
          </cell>
          <cell r="I918" t="str">
            <v>-</v>
          </cell>
          <cell r="O918">
            <v>42006</v>
          </cell>
          <cell r="P918">
            <v>3.4119000000000002</v>
          </cell>
          <cell r="Q918">
            <v>3.5848</v>
          </cell>
          <cell r="R918">
            <v>3.7563</v>
          </cell>
          <cell r="S918">
            <v>3.9483000000000001</v>
          </cell>
          <cell r="T918">
            <v>4.0982000000000003</v>
          </cell>
          <cell r="U918">
            <v>4.2229999999999999</v>
          </cell>
          <cell r="V918" t="str">
            <v>-</v>
          </cell>
        </row>
        <row r="919">
          <cell r="B919">
            <v>42005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  <cell r="O919">
            <v>42005</v>
          </cell>
          <cell r="P919" t="str">
            <v>-</v>
          </cell>
          <cell r="Q919" t="str">
            <v>-</v>
          </cell>
          <cell r="R919" t="str">
            <v>-</v>
          </cell>
          <cell r="S919" t="str">
            <v>-</v>
          </cell>
          <cell r="T919" t="str">
            <v>-</v>
          </cell>
          <cell r="U919" t="str">
            <v>-</v>
          </cell>
          <cell r="V919" t="str">
            <v>-</v>
          </cell>
        </row>
      </sheetData>
      <sheetData sheetId="9"/>
      <sheetData sheetId="10">
        <row r="9">
          <cell r="D9">
            <v>7200</v>
          </cell>
        </row>
        <row r="11">
          <cell r="E11">
            <v>894</v>
          </cell>
        </row>
        <row r="48">
          <cell r="B48">
            <v>42898</v>
          </cell>
          <cell r="C48">
            <v>11.147119999999997</v>
          </cell>
          <cell r="D48">
            <v>14.646119999999996</v>
          </cell>
          <cell r="E48">
            <v>14.185919999999999</v>
          </cell>
          <cell r="F48">
            <v>13.762520000000002</v>
          </cell>
          <cell r="G48">
            <v>13.431839999999998</v>
          </cell>
          <cell r="H48">
            <v>13.439119999999999</v>
          </cell>
          <cell r="K48">
            <v>42898</v>
          </cell>
          <cell r="L48">
            <v>10547.081431659861</v>
          </cell>
          <cell r="M48">
            <v>12147.344953384678</v>
          </cell>
          <cell r="N48">
            <v>12119.005513367316</v>
          </cell>
          <cell r="O48">
            <v>12300.252001185889</v>
          </cell>
          <cell r="P48">
            <v>12151.282807431435</v>
          </cell>
          <cell r="Q48">
            <v>12104.072398190045</v>
          </cell>
        </row>
      </sheetData>
      <sheetData sheetId="11">
        <row r="9">
          <cell r="D9">
            <v>7200</v>
          </cell>
        </row>
        <row r="11">
          <cell r="E11">
            <v>894</v>
          </cell>
        </row>
        <row r="48">
          <cell r="B48">
            <v>42898</v>
          </cell>
          <cell r="C48">
            <v>3.21312</v>
          </cell>
          <cell r="D48">
            <v>3.4111199999999968</v>
          </cell>
          <cell r="E48">
            <v>3.4939199999999957</v>
          </cell>
          <cell r="F48">
            <v>4.372519999999998</v>
          </cell>
          <cell r="G48">
            <v>4.1648399999999981</v>
          </cell>
          <cell r="H48">
            <v>4.1421199999999985</v>
          </cell>
          <cell r="K48">
            <v>42898</v>
          </cell>
          <cell r="L48">
            <v>8164.7850108095117</v>
          </cell>
          <cell r="M48">
            <v>8352.2496959870277</v>
          </cell>
          <cell r="N48">
            <v>8411.5260584624975</v>
          </cell>
          <cell r="O48">
            <v>8820.4120960569217</v>
          </cell>
          <cell r="P48">
            <v>8735.2550869949864</v>
          </cell>
          <cell r="Q48">
            <v>8711.5019705152517</v>
          </cell>
        </row>
      </sheetData>
      <sheetData sheetId="12">
        <row r="7">
          <cell r="E7">
            <v>7200</v>
          </cell>
        </row>
        <row r="39">
          <cell r="B39" t="str">
            <v>Term End &gt;&gt;</v>
          </cell>
          <cell r="C39">
            <v>42735</v>
          </cell>
          <cell r="D39">
            <v>43100</v>
          </cell>
          <cell r="E39">
            <v>43465</v>
          </cell>
          <cell r="F39">
            <v>43830</v>
          </cell>
          <cell r="G39">
            <v>44196</v>
          </cell>
          <cell r="H39">
            <v>44561</v>
          </cell>
          <cell r="K39">
            <v>42735</v>
          </cell>
          <cell r="L39">
            <v>43100</v>
          </cell>
          <cell r="M39">
            <v>43465</v>
          </cell>
          <cell r="N39">
            <v>43830</v>
          </cell>
          <cell r="O39">
            <v>44196</v>
          </cell>
          <cell r="P39">
            <v>44561</v>
          </cell>
        </row>
        <row r="40">
          <cell r="B40">
            <v>42898</v>
          </cell>
          <cell r="C40">
            <v>6.8983112568306026</v>
          </cell>
          <cell r="D40">
            <v>8.6233391780821869</v>
          </cell>
          <cell r="E40">
            <v>8.4737556164383534</v>
          </cell>
          <cell r="F40">
            <v>8.7459446575342454</v>
          </cell>
          <cell r="G40">
            <v>8.5029438251366081</v>
          </cell>
          <cell r="H40">
            <v>8.4892104109589042</v>
          </cell>
          <cell r="J40">
            <v>42898</v>
          </cell>
          <cell r="K40">
            <v>9271.3161352481984</v>
          </cell>
          <cell r="L40">
            <v>10112.896628186119</v>
          </cell>
          <cell r="M40">
            <v>10138.297311431865</v>
          </cell>
          <cell r="N40">
            <v>10441.159449130688</v>
          </cell>
          <cell r="O40">
            <v>10334.379174703852</v>
          </cell>
          <cell r="P40">
            <v>10297.799741263649</v>
          </cell>
        </row>
      </sheetData>
      <sheetData sheetId="13">
        <row r="2">
          <cell r="B2" t="str">
            <v>Power Hubs</v>
          </cell>
          <cell r="E2" t="str">
            <v>Natural Gas Hubs</v>
          </cell>
        </row>
        <row r="3">
          <cell r="A3" t="str">
            <v>ISO-NE</v>
          </cell>
          <cell r="D3" t="str">
            <v>Gulf Coast</v>
          </cell>
          <cell r="G3">
            <v>2016</v>
          </cell>
          <cell r="H3">
            <v>2</v>
          </cell>
          <cell r="I3">
            <v>2016</v>
          </cell>
          <cell r="J3">
            <v>2</v>
          </cell>
        </row>
        <row r="4">
          <cell r="A4" t="str">
            <v>ISO-NE</v>
          </cell>
          <cell r="D4" t="str">
            <v>Gulf Coast</v>
          </cell>
          <cell r="G4">
            <v>2017</v>
          </cell>
          <cell r="H4">
            <v>3</v>
          </cell>
          <cell r="I4">
            <v>2017</v>
          </cell>
          <cell r="J4">
            <v>3</v>
          </cell>
        </row>
        <row r="5">
          <cell r="A5" t="str">
            <v>ISO-NE</v>
          </cell>
          <cell r="D5" t="str">
            <v>Gulf Coast</v>
          </cell>
          <cell r="G5">
            <v>2018</v>
          </cell>
          <cell r="H5">
            <v>4</v>
          </cell>
          <cell r="I5">
            <v>2018</v>
          </cell>
          <cell r="J5">
            <v>4</v>
          </cell>
        </row>
        <row r="6">
          <cell r="A6" t="str">
            <v>ISO-NE</v>
          </cell>
          <cell r="D6" t="str">
            <v>Gulf Coast</v>
          </cell>
          <cell r="G6">
            <v>2019</v>
          </cell>
          <cell r="H6">
            <v>5</v>
          </cell>
          <cell r="I6">
            <v>2019</v>
          </cell>
          <cell r="J6">
            <v>5</v>
          </cell>
        </row>
        <row r="7">
          <cell r="A7" t="str">
            <v>ISO-NE</v>
          </cell>
          <cell r="D7" t="str">
            <v>Gulf Coast</v>
          </cell>
          <cell r="G7">
            <v>2020</v>
          </cell>
          <cell r="H7">
            <v>6</v>
          </cell>
          <cell r="I7">
            <v>2020</v>
          </cell>
          <cell r="J7">
            <v>6</v>
          </cell>
        </row>
        <row r="8">
          <cell r="A8" t="str">
            <v>ISO-NE</v>
          </cell>
          <cell r="D8" t="str">
            <v>Gulf Coast</v>
          </cell>
          <cell r="G8">
            <v>2021</v>
          </cell>
          <cell r="H8">
            <v>7</v>
          </cell>
          <cell r="I8">
            <v>2021</v>
          </cell>
          <cell r="J8">
            <v>7</v>
          </cell>
        </row>
        <row r="9">
          <cell r="A9" t="str">
            <v>ISO-NE</v>
          </cell>
          <cell r="D9" t="str">
            <v>Gulf Coast</v>
          </cell>
          <cell r="G9">
            <v>2022</v>
          </cell>
          <cell r="H9">
            <v>8</v>
          </cell>
          <cell r="I9">
            <v>2022</v>
          </cell>
          <cell r="J9">
            <v>8</v>
          </cell>
        </row>
        <row r="10">
          <cell r="A10" t="str">
            <v>ISO-NE</v>
          </cell>
          <cell r="D10" t="str">
            <v>Gulf Coast</v>
          </cell>
        </row>
        <row r="11">
          <cell r="A11" t="str">
            <v>ISO-NE</v>
          </cell>
          <cell r="D11" t="str">
            <v>Gulf Coast</v>
          </cell>
        </row>
        <row r="12">
          <cell r="A12" t="str">
            <v>NYISO</v>
          </cell>
          <cell r="D12" t="str">
            <v>Gulf Coast</v>
          </cell>
          <cell r="G12" t="str">
            <v>Alberta</v>
          </cell>
          <cell r="H12" t="str">
            <v>Gulf Coast</v>
          </cell>
        </row>
        <row r="13">
          <cell r="A13" t="str">
            <v>NYISO</v>
          </cell>
          <cell r="D13" t="str">
            <v>Gulf Coast</v>
          </cell>
          <cell r="G13" t="str">
            <v>CAISO / WEST</v>
          </cell>
          <cell r="H13" t="str">
            <v>Mid-Continent</v>
          </cell>
        </row>
        <row r="14">
          <cell r="A14" t="str">
            <v>NYISO</v>
          </cell>
          <cell r="D14" t="str">
            <v>Gulf Coast</v>
          </cell>
          <cell r="G14" t="str">
            <v>ERCOT</v>
          </cell>
          <cell r="H14" t="str">
            <v>Northeast</v>
          </cell>
        </row>
        <row r="15">
          <cell r="A15" t="str">
            <v>NYISO</v>
          </cell>
          <cell r="D15" t="str">
            <v>Gulf Coast</v>
          </cell>
          <cell r="G15" t="str">
            <v>ISO-NE</v>
          </cell>
          <cell r="H15" t="str">
            <v>West</v>
          </cell>
        </row>
        <row r="16">
          <cell r="A16" t="str">
            <v>NYISO</v>
          </cell>
          <cell r="D16" t="str">
            <v>Gulf Coast</v>
          </cell>
          <cell r="G16" t="str">
            <v>MISO</v>
          </cell>
        </row>
        <row r="17">
          <cell r="A17" t="str">
            <v>NYISO</v>
          </cell>
          <cell r="D17" t="str">
            <v>Gulf Coast</v>
          </cell>
          <cell r="G17" t="str">
            <v>NYISO</v>
          </cell>
        </row>
        <row r="18">
          <cell r="A18" t="str">
            <v>NYISO</v>
          </cell>
          <cell r="D18" t="str">
            <v>Gulf Coast</v>
          </cell>
          <cell r="G18" t="str">
            <v>Ontario</v>
          </cell>
        </row>
        <row r="19">
          <cell r="A19" t="str">
            <v>NYISO</v>
          </cell>
          <cell r="D19" t="str">
            <v>Gulf Coast</v>
          </cell>
          <cell r="G19" t="str">
            <v>PJM</v>
          </cell>
        </row>
        <row r="20">
          <cell r="A20" t="str">
            <v>NYISO</v>
          </cell>
          <cell r="D20" t="str">
            <v>Gulf Coast</v>
          </cell>
          <cell r="G20" t="str">
            <v>SPP</v>
          </cell>
        </row>
        <row r="21">
          <cell r="A21" t="str">
            <v>NYISO</v>
          </cell>
          <cell r="D21" t="str">
            <v>Gulf Coast</v>
          </cell>
          <cell r="K21" t="str">
            <v>lookup</v>
          </cell>
          <cell r="L21" t="str">
            <v>Region</v>
          </cell>
          <cell r="M21" t="str">
            <v>Aggregation</v>
          </cell>
          <cell r="N21" t="str">
            <v>Start Month</v>
          </cell>
          <cell r="O21" t="str">
            <v>On Peak Hours</v>
          </cell>
          <cell r="P21" t="str">
            <v>Off Peak Hours</v>
          </cell>
          <cell r="Q21" t="str">
            <v>Total Hours</v>
          </cell>
        </row>
        <row r="22">
          <cell r="A22" t="str">
            <v>NYISO</v>
          </cell>
          <cell r="D22" t="str">
            <v>Gulf Coast</v>
          </cell>
          <cell r="K22" t="str">
            <v>EastAnnual40909</v>
          </cell>
          <cell r="L22" t="str">
            <v>East</v>
          </cell>
          <cell r="M22" t="str">
            <v>Annual</v>
          </cell>
          <cell r="N22">
            <v>40909</v>
          </cell>
          <cell r="O22">
            <v>4080</v>
          </cell>
          <cell r="P22">
            <v>4704</v>
          </cell>
          <cell r="Q22">
            <v>8784</v>
          </cell>
        </row>
        <row r="23">
          <cell r="A23" t="str">
            <v>PJM</v>
          </cell>
          <cell r="D23" t="str">
            <v>Gulf Coast</v>
          </cell>
          <cell r="H23" t="str">
            <v>East</v>
          </cell>
          <cell r="K23" t="str">
            <v>EastAnnual41275</v>
          </cell>
          <cell r="L23" t="str">
            <v>East</v>
          </cell>
          <cell r="M23" t="str">
            <v>Annual</v>
          </cell>
          <cell r="N23">
            <v>41275</v>
          </cell>
          <cell r="O23">
            <v>4080</v>
          </cell>
          <cell r="P23">
            <v>4680</v>
          </cell>
          <cell r="Q23">
            <v>8760</v>
          </cell>
        </row>
        <row r="24">
          <cell r="A24" t="str">
            <v>PJM</v>
          </cell>
          <cell r="D24" t="str">
            <v>Gulf Coast</v>
          </cell>
          <cell r="H24" t="str">
            <v>West</v>
          </cell>
          <cell r="K24" t="str">
            <v>EastAnnual41640</v>
          </cell>
          <cell r="L24" t="str">
            <v>East</v>
          </cell>
          <cell r="M24" t="str">
            <v>Annual</v>
          </cell>
          <cell r="N24">
            <v>41640</v>
          </cell>
          <cell r="O24">
            <v>4080</v>
          </cell>
          <cell r="P24">
            <v>4680</v>
          </cell>
          <cell r="Q24">
            <v>8760</v>
          </cell>
        </row>
        <row r="25">
          <cell r="A25" t="str">
            <v>PJM</v>
          </cell>
          <cell r="D25" t="str">
            <v>Gulf Coast</v>
          </cell>
          <cell r="H25" t="str">
            <v>Flat</v>
          </cell>
          <cell r="K25" t="str">
            <v>EastAnnual42005</v>
          </cell>
          <cell r="L25" t="str">
            <v>East</v>
          </cell>
          <cell r="M25" t="str">
            <v>Annual</v>
          </cell>
          <cell r="N25">
            <v>42005</v>
          </cell>
          <cell r="O25">
            <v>4096</v>
          </cell>
          <cell r="P25">
            <v>4664</v>
          </cell>
          <cell r="Q25">
            <v>8760</v>
          </cell>
        </row>
        <row r="26">
          <cell r="A26" t="str">
            <v>PJM</v>
          </cell>
          <cell r="D26" t="str">
            <v>Gulf Coast</v>
          </cell>
          <cell r="K26" t="str">
            <v>EastAnnual42370</v>
          </cell>
          <cell r="L26" t="str">
            <v>East</v>
          </cell>
          <cell r="M26" t="str">
            <v>Annual</v>
          </cell>
          <cell r="N26">
            <v>42370</v>
          </cell>
          <cell r="O26">
            <v>4080</v>
          </cell>
          <cell r="P26">
            <v>4704</v>
          </cell>
          <cell r="Q26">
            <v>8784</v>
          </cell>
        </row>
        <row r="27">
          <cell r="A27" t="str">
            <v>PJM</v>
          </cell>
          <cell r="D27" t="str">
            <v>Gulf Coast</v>
          </cell>
          <cell r="K27" t="str">
            <v>EastAnnual42736</v>
          </cell>
          <cell r="L27" t="str">
            <v>East</v>
          </cell>
          <cell r="M27" t="str">
            <v>Annual</v>
          </cell>
          <cell r="N27">
            <v>42736</v>
          </cell>
          <cell r="O27">
            <v>4064</v>
          </cell>
          <cell r="P27">
            <v>4696</v>
          </cell>
          <cell r="Q27">
            <v>8760</v>
          </cell>
        </row>
        <row r="28">
          <cell r="A28" t="str">
            <v>PJM</v>
          </cell>
          <cell r="D28" t="str">
            <v>Gulf Coast</v>
          </cell>
          <cell r="K28" t="str">
            <v>EastAnnual43101</v>
          </cell>
          <cell r="L28" t="str">
            <v>East</v>
          </cell>
          <cell r="M28" t="str">
            <v>Annual</v>
          </cell>
          <cell r="N28">
            <v>43101</v>
          </cell>
          <cell r="O28">
            <v>4080</v>
          </cell>
          <cell r="P28">
            <v>4680</v>
          </cell>
          <cell r="Q28">
            <v>8760</v>
          </cell>
        </row>
        <row r="29">
          <cell r="A29" t="str">
            <v>PJM</v>
          </cell>
          <cell r="D29" t="str">
            <v>Gulf Coast</v>
          </cell>
          <cell r="K29" t="str">
            <v>EastAnnual43466</v>
          </cell>
          <cell r="L29" t="str">
            <v>East</v>
          </cell>
          <cell r="M29" t="str">
            <v>Annual</v>
          </cell>
          <cell r="N29">
            <v>43466</v>
          </cell>
          <cell r="O29">
            <v>4080</v>
          </cell>
          <cell r="P29">
            <v>4680</v>
          </cell>
          <cell r="Q29">
            <v>8760</v>
          </cell>
        </row>
        <row r="30">
          <cell r="A30" t="str">
            <v>PJM</v>
          </cell>
          <cell r="D30" t="str">
            <v>Gulf Coast</v>
          </cell>
          <cell r="K30" t="str">
            <v>EastAnnual43831</v>
          </cell>
          <cell r="L30" t="str">
            <v>East</v>
          </cell>
          <cell r="M30" t="str">
            <v>Annual</v>
          </cell>
          <cell r="N30">
            <v>43831</v>
          </cell>
          <cell r="O30">
            <v>4112</v>
          </cell>
          <cell r="P30">
            <v>4672</v>
          </cell>
          <cell r="Q30">
            <v>8784</v>
          </cell>
        </row>
        <row r="31">
          <cell r="A31" t="str">
            <v>PJM</v>
          </cell>
          <cell r="D31" t="str">
            <v>Gulf Coast</v>
          </cell>
          <cell r="K31" t="str">
            <v>EastAnnual44197</v>
          </cell>
          <cell r="L31" t="str">
            <v>East</v>
          </cell>
          <cell r="M31" t="str">
            <v>Annual</v>
          </cell>
          <cell r="N31">
            <v>44197</v>
          </cell>
          <cell r="O31">
            <v>4096</v>
          </cell>
          <cell r="P31">
            <v>4664</v>
          </cell>
          <cell r="Q31">
            <v>8760</v>
          </cell>
        </row>
        <row r="32">
          <cell r="A32" t="str">
            <v>PJM</v>
          </cell>
          <cell r="D32" t="str">
            <v>Gulf Coast</v>
          </cell>
          <cell r="K32" t="str">
            <v>EastAnnual44562</v>
          </cell>
          <cell r="L32" t="str">
            <v>East</v>
          </cell>
          <cell r="M32" t="str">
            <v>Annual</v>
          </cell>
          <cell r="N32">
            <v>44562</v>
          </cell>
          <cell r="O32">
            <v>4080</v>
          </cell>
          <cell r="P32">
            <v>4680</v>
          </cell>
          <cell r="Q32">
            <v>8760</v>
          </cell>
        </row>
        <row r="33">
          <cell r="A33" t="str">
            <v>PJM</v>
          </cell>
          <cell r="D33" t="str">
            <v>Gulf Coast</v>
          </cell>
          <cell r="K33" t="str">
            <v>EastAnnual44927</v>
          </cell>
          <cell r="L33" t="str">
            <v>East</v>
          </cell>
          <cell r="M33" t="str">
            <v>Annual</v>
          </cell>
          <cell r="N33">
            <v>44927</v>
          </cell>
          <cell r="O33">
            <v>4064</v>
          </cell>
          <cell r="P33">
            <v>4696</v>
          </cell>
          <cell r="Q33">
            <v>8760</v>
          </cell>
        </row>
        <row r="34">
          <cell r="A34" t="str">
            <v>PJM</v>
          </cell>
          <cell r="D34" t="str">
            <v>Mid-Continent</v>
          </cell>
          <cell r="K34" t="str">
            <v>EastAnnual45292</v>
          </cell>
          <cell r="L34" t="str">
            <v>East</v>
          </cell>
          <cell r="M34" t="str">
            <v>Annual</v>
          </cell>
          <cell r="N34">
            <v>45292</v>
          </cell>
          <cell r="O34">
            <v>4096</v>
          </cell>
          <cell r="P34">
            <v>4688</v>
          </cell>
          <cell r="Q34">
            <v>8784</v>
          </cell>
        </row>
        <row r="35">
          <cell r="A35" t="str">
            <v>PJM</v>
          </cell>
          <cell r="D35" t="str">
            <v>Mid-Continent</v>
          </cell>
          <cell r="K35" t="str">
            <v>EastAnnual45658</v>
          </cell>
          <cell r="L35" t="str">
            <v>East</v>
          </cell>
          <cell r="M35" t="str">
            <v>Annual</v>
          </cell>
          <cell r="N35">
            <v>45658</v>
          </cell>
          <cell r="O35">
            <v>4080</v>
          </cell>
          <cell r="P35">
            <v>4680</v>
          </cell>
          <cell r="Q35">
            <v>8760</v>
          </cell>
        </row>
        <row r="36">
          <cell r="A36" t="str">
            <v>PJM</v>
          </cell>
          <cell r="D36" t="str">
            <v>Mid-Continent</v>
          </cell>
          <cell r="K36" t="str">
            <v>EastAnnual46023</v>
          </cell>
          <cell r="L36" t="str">
            <v>East</v>
          </cell>
          <cell r="M36" t="str">
            <v>Annual</v>
          </cell>
          <cell r="N36">
            <v>46023</v>
          </cell>
          <cell r="O36">
            <v>4096</v>
          </cell>
          <cell r="P36">
            <v>4664</v>
          </cell>
          <cell r="Q36">
            <v>8760</v>
          </cell>
        </row>
        <row r="37">
          <cell r="A37" t="str">
            <v>PJM</v>
          </cell>
          <cell r="D37" t="str">
            <v>Mid-Continent</v>
          </cell>
          <cell r="K37" t="str">
            <v>EastAnnual46388</v>
          </cell>
          <cell r="L37" t="str">
            <v>East</v>
          </cell>
          <cell r="M37" t="str">
            <v>Annual</v>
          </cell>
          <cell r="N37">
            <v>46388</v>
          </cell>
          <cell r="O37">
            <v>4096</v>
          </cell>
          <cell r="P37">
            <v>4664</v>
          </cell>
          <cell r="Q37">
            <v>8760</v>
          </cell>
        </row>
        <row r="38">
          <cell r="A38" t="str">
            <v>PJM</v>
          </cell>
          <cell r="D38" t="str">
            <v>Mid-Continent</v>
          </cell>
          <cell r="K38" t="str">
            <v>EastAnnual46753</v>
          </cell>
          <cell r="L38" t="str">
            <v>East</v>
          </cell>
          <cell r="M38" t="str">
            <v>Annual</v>
          </cell>
          <cell r="N38">
            <v>46753</v>
          </cell>
          <cell r="O38">
            <v>4096</v>
          </cell>
          <cell r="P38">
            <v>4688</v>
          </cell>
          <cell r="Q38">
            <v>8784</v>
          </cell>
        </row>
        <row r="39">
          <cell r="A39" t="str">
            <v>PJM</v>
          </cell>
          <cell r="D39" t="str">
            <v>Mid-Continent</v>
          </cell>
          <cell r="K39" t="str">
            <v>EastAnnual47119</v>
          </cell>
          <cell r="L39" t="str">
            <v>East</v>
          </cell>
          <cell r="M39" t="str">
            <v>Annual</v>
          </cell>
          <cell r="N39">
            <v>47119</v>
          </cell>
          <cell r="O39">
            <v>4080</v>
          </cell>
          <cell r="P39">
            <v>4680</v>
          </cell>
          <cell r="Q39">
            <v>8760</v>
          </cell>
        </row>
        <row r="40">
          <cell r="A40" t="str">
            <v>PJM</v>
          </cell>
          <cell r="D40" t="str">
            <v>Mid-Continent</v>
          </cell>
          <cell r="K40" t="str">
            <v>WestAnnual40909</v>
          </cell>
          <cell r="L40" t="str">
            <v>West</v>
          </cell>
          <cell r="M40" t="str">
            <v>Annual</v>
          </cell>
          <cell r="N40">
            <v>40909</v>
          </cell>
          <cell r="O40">
            <v>4912</v>
          </cell>
          <cell r="P40">
            <v>3872</v>
          </cell>
          <cell r="Q40">
            <v>8784</v>
          </cell>
        </row>
        <row r="41">
          <cell r="A41" t="str">
            <v>PJM</v>
          </cell>
          <cell r="D41" t="str">
            <v>Mid-Continent</v>
          </cell>
          <cell r="K41" t="str">
            <v>WestAnnual41275</v>
          </cell>
          <cell r="L41" t="str">
            <v>West</v>
          </cell>
          <cell r="M41" t="str">
            <v>Annual</v>
          </cell>
          <cell r="N41">
            <v>41275</v>
          </cell>
          <cell r="O41">
            <v>4912</v>
          </cell>
          <cell r="P41">
            <v>3848</v>
          </cell>
          <cell r="Q41">
            <v>8760</v>
          </cell>
        </row>
        <row r="42">
          <cell r="A42" t="str">
            <v>PJM</v>
          </cell>
          <cell r="D42" t="str">
            <v>Mid-Continent</v>
          </cell>
          <cell r="K42" t="str">
            <v>WestAnnual41640</v>
          </cell>
          <cell r="L42" t="str">
            <v>West</v>
          </cell>
          <cell r="M42" t="str">
            <v>Annual</v>
          </cell>
          <cell r="N42">
            <v>41640</v>
          </cell>
          <cell r="O42">
            <v>4912</v>
          </cell>
          <cell r="P42">
            <v>3848</v>
          </cell>
          <cell r="Q42">
            <v>8760</v>
          </cell>
        </row>
        <row r="43">
          <cell r="A43" t="str">
            <v>PJM</v>
          </cell>
          <cell r="D43" t="str">
            <v>Mid-Continent</v>
          </cell>
          <cell r="K43" t="str">
            <v>WestAnnual42005</v>
          </cell>
          <cell r="L43" t="str">
            <v>West</v>
          </cell>
          <cell r="M43" t="str">
            <v>Annual</v>
          </cell>
          <cell r="N43">
            <v>42005</v>
          </cell>
          <cell r="O43">
            <v>4912</v>
          </cell>
          <cell r="P43">
            <v>3848</v>
          </cell>
          <cell r="Q43">
            <v>8760</v>
          </cell>
        </row>
        <row r="44">
          <cell r="A44" t="str">
            <v>PJM</v>
          </cell>
          <cell r="D44" t="str">
            <v>Mid-Continent</v>
          </cell>
          <cell r="K44" t="str">
            <v>WestAnnual42370</v>
          </cell>
          <cell r="L44" t="str">
            <v>West</v>
          </cell>
          <cell r="M44" t="str">
            <v>Annual</v>
          </cell>
          <cell r="N44">
            <v>42370</v>
          </cell>
          <cell r="O44">
            <v>4928</v>
          </cell>
          <cell r="P44">
            <v>3856</v>
          </cell>
          <cell r="Q44">
            <v>8784</v>
          </cell>
        </row>
        <row r="45">
          <cell r="A45" t="str">
            <v>PJM</v>
          </cell>
          <cell r="D45" t="str">
            <v>Mid-Continent</v>
          </cell>
          <cell r="K45" t="str">
            <v>WestAnnual42736</v>
          </cell>
          <cell r="L45" t="str">
            <v>West</v>
          </cell>
          <cell r="M45" t="str">
            <v>Annual</v>
          </cell>
          <cell r="N45">
            <v>42736</v>
          </cell>
          <cell r="O45">
            <v>4896</v>
          </cell>
          <cell r="P45">
            <v>3864</v>
          </cell>
          <cell r="Q45">
            <v>8760</v>
          </cell>
        </row>
        <row r="46">
          <cell r="A46" t="str">
            <v>PJM</v>
          </cell>
          <cell r="D46" t="str">
            <v>Mid-Continent</v>
          </cell>
          <cell r="K46" t="str">
            <v>WestAnnual43101</v>
          </cell>
          <cell r="L46" t="str">
            <v>West</v>
          </cell>
          <cell r="M46" t="str">
            <v>Annual</v>
          </cell>
          <cell r="N46">
            <v>43101</v>
          </cell>
          <cell r="O46">
            <v>4912</v>
          </cell>
          <cell r="P46">
            <v>3848</v>
          </cell>
          <cell r="Q46">
            <v>8760</v>
          </cell>
        </row>
        <row r="47">
          <cell r="A47" t="str">
            <v>PJM</v>
          </cell>
          <cell r="D47" t="str">
            <v>Mid-Continent</v>
          </cell>
          <cell r="K47" t="str">
            <v>WestAnnual43466</v>
          </cell>
          <cell r="L47" t="str">
            <v>West</v>
          </cell>
          <cell r="M47" t="str">
            <v>Annual</v>
          </cell>
          <cell r="N47">
            <v>43466</v>
          </cell>
          <cell r="O47">
            <v>4912</v>
          </cell>
          <cell r="P47">
            <v>3848</v>
          </cell>
          <cell r="Q47">
            <v>8760</v>
          </cell>
        </row>
        <row r="48">
          <cell r="A48" t="str">
            <v>PJM</v>
          </cell>
          <cell r="D48" t="str">
            <v>Mid-Continent</v>
          </cell>
          <cell r="K48" t="str">
            <v>WestAnnual43831</v>
          </cell>
          <cell r="L48" t="str">
            <v>West</v>
          </cell>
          <cell r="M48" t="str">
            <v>Annual</v>
          </cell>
          <cell r="N48">
            <v>43831</v>
          </cell>
          <cell r="O48">
            <v>4928</v>
          </cell>
          <cell r="P48">
            <v>3856</v>
          </cell>
          <cell r="Q48">
            <v>8784</v>
          </cell>
        </row>
        <row r="49">
          <cell r="A49" t="str">
            <v>PJM</v>
          </cell>
          <cell r="D49" t="str">
            <v>Mid-Continent</v>
          </cell>
          <cell r="K49" t="str">
            <v>WestAnnual44197</v>
          </cell>
          <cell r="L49" t="str">
            <v>West</v>
          </cell>
          <cell r="M49" t="str">
            <v>Annual</v>
          </cell>
          <cell r="N49">
            <v>44197</v>
          </cell>
          <cell r="O49">
            <v>4912</v>
          </cell>
          <cell r="P49">
            <v>3848</v>
          </cell>
          <cell r="Q49">
            <v>8760</v>
          </cell>
        </row>
        <row r="50">
          <cell r="A50" t="str">
            <v>MISO</v>
          </cell>
          <cell r="D50" t="str">
            <v>Mid-Continent</v>
          </cell>
          <cell r="K50" t="str">
            <v>WestAnnual44562</v>
          </cell>
          <cell r="L50" t="str">
            <v>West</v>
          </cell>
          <cell r="M50" t="str">
            <v>Annual</v>
          </cell>
          <cell r="N50">
            <v>44562</v>
          </cell>
          <cell r="O50">
            <v>4912</v>
          </cell>
          <cell r="P50">
            <v>3848</v>
          </cell>
          <cell r="Q50">
            <v>8760</v>
          </cell>
        </row>
        <row r="51">
          <cell r="A51" t="str">
            <v>MISO</v>
          </cell>
          <cell r="D51" t="str">
            <v>Mid-Continent</v>
          </cell>
          <cell r="K51" t="str">
            <v>WestAnnual44927</v>
          </cell>
          <cell r="L51" t="str">
            <v>West</v>
          </cell>
          <cell r="M51" t="str">
            <v>Annual</v>
          </cell>
          <cell r="N51">
            <v>44927</v>
          </cell>
          <cell r="O51">
            <v>4896</v>
          </cell>
          <cell r="P51">
            <v>3864</v>
          </cell>
          <cell r="Q51">
            <v>8760</v>
          </cell>
        </row>
        <row r="52">
          <cell r="A52" t="str">
            <v>MISO</v>
          </cell>
          <cell r="D52" t="str">
            <v>Mid-Continent</v>
          </cell>
          <cell r="K52" t="str">
            <v>WestAnnual45292</v>
          </cell>
          <cell r="L52" t="str">
            <v>West</v>
          </cell>
          <cell r="M52" t="str">
            <v>Annual</v>
          </cell>
          <cell r="N52">
            <v>45292</v>
          </cell>
          <cell r="O52">
            <v>4928</v>
          </cell>
          <cell r="P52">
            <v>3856</v>
          </cell>
          <cell r="Q52">
            <v>8784</v>
          </cell>
        </row>
        <row r="53">
          <cell r="A53" t="str">
            <v>MISO</v>
          </cell>
          <cell r="D53" t="str">
            <v>Mid-Continent</v>
          </cell>
          <cell r="K53" t="str">
            <v>WestAnnual45658</v>
          </cell>
          <cell r="L53" t="str">
            <v>West</v>
          </cell>
          <cell r="M53" t="str">
            <v>Annual</v>
          </cell>
          <cell r="N53">
            <v>45658</v>
          </cell>
          <cell r="O53">
            <v>4912</v>
          </cell>
          <cell r="P53">
            <v>3848</v>
          </cell>
          <cell r="Q53">
            <v>8760</v>
          </cell>
        </row>
        <row r="54">
          <cell r="A54" t="str">
            <v>MISO</v>
          </cell>
          <cell r="D54" t="str">
            <v>Mid-Continent</v>
          </cell>
          <cell r="K54" t="str">
            <v>WestAnnual46023</v>
          </cell>
          <cell r="L54" t="str">
            <v>West</v>
          </cell>
          <cell r="M54" t="str">
            <v>Annual</v>
          </cell>
          <cell r="N54">
            <v>46023</v>
          </cell>
          <cell r="O54">
            <v>4912</v>
          </cell>
          <cell r="P54">
            <v>3848</v>
          </cell>
          <cell r="Q54">
            <v>8760</v>
          </cell>
        </row>
        <row r="55">
          <cell r="A55" t="str">
            <v>MISO</v>
          </cell>
          <cell r="D55" t="str">
            <v>Mid-Continent</v>
          </cell>
          <cell r="K55" t="str">
            <v>WestAnnual46388</v>
          </cell>
          <cell r="L55" t="str">
            <v>West</v>
          </cell>
          <cell r="M55" t="str">
            <v>Annual</v>
          </cell>
          <cell r="N55">
            <v>46388</v>
          </cell>
          <cell r="O55">
            <v>4912</v>
          </cell>
          <cell r="P55">
            <v>3848</v>
          </cell>
          <cell r="Q55">
            <v>8760</v>
          </cell>
        </row>
        <row r="56">
          <cell r="A56" t="str">
            <v>MISO</v>
          </cell>
          <cell r="D56" t="str">
            <v>Northeast</v>
          </cell>
          <cell r="K56" t="str">
            <v>WestAnnual46753</v>
          </cell>
          <cell r="L56" t="str">
            <v>West</v>
          </cell>
          <cell r="M56" t="str">
            <v>Annual</v>
          </cell>
          <cell r="N56">
            <v>46753</v>
          </cell>
          <cell r="O56">
            <v>4928</v>
          </cell>
          <cell r="P56">
            <v>3856</v>
          </cell>
          <cell r="Q56">
            <v>8784</v>
          </cell>
        </row>
        <row r="57">
          <cell r="A57" t="str">
            <v>MISO</v>
          </cell>
          <cell r="D57" t="str">
            <v>Northeast</v>
          </cell>
          <cell r="K57" t="str">
            <v>WestAnnual47119</v>
          </cell>
          <cell r="L57" t="str">
            <v>West</v>
          </cell>
          <cell r="M57" t="str">
            <v>Annual</v>
          </cell>
          <cell r="N57">
            <v>47119</v>
          </cell>
          <cell r="O57">
            <v>4912</v>
          </cell>
          <cell r="P57">
            <v>3848</v>
          </cell>
          <cell r="Q57">
            <v>8760</v>
          </cell>
        </row>
        <row r="58">
          <cell r="A58" t="str">
            <v>MISO</v>
          </cell>
          <cell r="D58" t="str">
            <v>Northeast</v>
          </cell>
          <cell r="K58" t="str">
            <v>FlatAnnual40909</v>
          </cell>
          <cell r="L58" t="str">
            <v>Flat</v>
          </cell>
          <cell r="M58" t="str">
            <v>Annual</v>
          </cell>
          <cell r="N58">
            <v>40909</v>
          </cell>
          <cell r="O58">
            <v>4392</v>
          </cell>
          <cell r="P58">
            <v>4392</v>
          </cell>
          <cell r="Q58">
            <v>8784</v>
          </cell>
        </row>
        <row r="59">
          <cell r="A59" t="str">
            <v>MISO</v>
          </cell>
          <cell r="D59" t="str">
            <v>Northeast</v>
          </cell>
          <cell r="K59" t="str">
            <v>FlatAnnual41275</v>
          </cell>
          <cell r="L59" t="str">
            <v>Flat</v>
          </cell>
          <cell r="M59" t="str">
            <v>Annual</v>
          </cell>
          <cell r="N59">
            <v>41275</v>
          </cell>
          <cell r="O59">
            <v>4380</v>
          </cell>
          <cell r="P59">
            <v>4380</v>
          </cell>
          <cell r="Q59">
            <v>8760</v>
          </cell>
        </row>
        <row r="60">
          <cell r="A60" t="str">
            <v>MISO</v>
          </cell>
          <cell r="D60" t="str">
            <v>Northeast</v>
          </cell>
          <cell r="K60" t="str">
            <v>FlatAnnual41640</v>
          </cell>
          <cell r="L60" t="str">
            <v>Flat</v>
          </cell>
          <cell r="M60" t="str">
            <v>Annual</v>
          </cell>
          <cell r="N60">
            <v>41640</v>
          </cell>
          <cell r="O60">
            <v>4380</v>
          </cell>
          <cell r="P60">
            <v>4380</v>
          </cell>
          <cell r="Q60">
            <v>8760</v>
          </cell>
        </row>
        <row r="61">
          <cell r="A61" t="str">
            <v>MISO</v>
          </cell>
          <cell r="D61" t="str">
            <v>Northeast</v>
          </cell>
          <cell r="K61" t="str">
            <v>FlatAnnual42005</v>
          </cell>
          <cell r="L61" t="str">
            <v>Flat</v>
          </cell>
          <cell r="M61" t="str">
            <v>Annual</v>
          </cell>
          <cell r="N61">
            <v>42005</v>
          </cell>
          <cell r="O61">
            <v>4380</v>
          </cell>
          <cell r="P61">
            <v>4380</v>
          </cell>
          <cell r="Q61">
            <v>8760</v>
          </cell>
        </row>
        <row r="62">
          <cell r="A62" t="str">
            <v>MISO</v>
          </cell>
          <cell r="D62" t="str">
            <v>Northeast</v>
          </cell>
          <cell r="K62" t="str">
            <v>FlatAnnual42370</v>
          </cell>
          <cell r="L62" t="str">
            <v>Flat</v>
          </cell>
          <cell r="M62" t="str">
            <v>Annual</v>
          </cell>
          <cell r="N62">
            <v>42370</v>
          </cell>
          <cell r="O62">
            <v>4392</v>
          </cell>
          <cell r="P62">
            <v>4392</v>
          </cell>
          <cell r="Q62">
            <v>8784</v>
          </cell>
        </row>
        <row r="63">
          <cell r="A63" t="str">
            <v>MISO</v>
          </cell>
          <cell r="D63" t="str">
            <v>Northeast</v>
          </cell>
          <cell r="K63" t="str">
            <v>FlatAnnual42736</v>
          </cell>
          <cell r="L63" t="str">
            <v>Flat</v>
          </cell>
          <cell r="M63" t="str">
            <v>Annual</v>
          </cell>
          <cell r="N63">
            <v>42736</v>
          </cell>
          <cell r="O63">
            <v>4380</v>
          </cell>
          <cell r="P63">
            <v>4380</v>
          </cell>
          <cell r="Q63">
            <v>8760</v>
          </cell>
        </row>
        <row r="64">
          <cell r="A64" t="str">
            <v>MISO</v>
          </cell>
          <cell r="D64" t="str">
            <v>Northeast</v>
          </cell>
          <cell r="K64" t="str">
            <v>FlatAnnual43101</v>
          </cell>
          <cell r="L64" t="str">
            <v>Flat</v>
          </cell>
          <cell r="M64" t="str">
            <v>Annual</v>
          </cell>
          <cell r="N64">
            <v>43101</v>
          </cell>
          <cell r="O64">
            <v>4380</v>
          </cell>
          <cell r="P64">
            <v>4380</v>
          </cell>
          <cell r="Q64">
            <v>8760</v>
          </cell>
        </row>
        <row r="65">
          <cell r="A65" t="str">
            <v>MISO</v>
          </cell>
          <cell r="D65" t="str">
            <v>Northeast</v>
          </cell>
          <cell r="K65" t="str">
            <v>FlatAnnual43466</v>
          </cell>
          <cell r="L65" t="str">
            <v>Flat</v>
          </cell>
          <cell r="M65" t="str">
            <v>Annual</v>
          </cell>
          <cell r="N65">
            <v>43466</v>
          </cell>
          <cell r="O65">
            <v>4380</v>
          </cell>
          <cell r="P65">
            <v>4380</v>
          </cell>
          <cell r="Q65">
            <v>8760</v>
          </cell>
        </row>
        <row r="66">
          <cell r="A66" t="str">
            <v>MISO</v>
          </cell>
          <cell r="D66" t="str">
            <v>Northeast</v>
          </cell>
          <cell r="K66" t="str">
            <v>FlatAnnual43831</v>
          </cell>
          <cell r="L66" t="str">
            <v>Flat</v>
          </cell>
          <cell r="M66" t="str">
            <v>Annual</v>
          </cell>
          <cell r="N66">
            <v>43831</v>
          </cell>
          <cell r="O66">
            <v>4392</v>
          </cell>
          <cell r="P66">
            <v>4392</v>
          </cell>
          <cell r="Q66">
            <v>8784</v>
          </cell>
        </row>
        <row r="67">
          <cell r="A67" t="str">
            <v>MISO</v>
          </cell>
          <cell r="D67" t="str">
            <v>Northeast</v>
          </cell>
          <cell r="K67" t="str">
            <v>FlatAnnual44197</v>
          </cell>
          <cell r="L67" t="str">
            <v>Flat</v>
          </cell>
          <cell r="M67" t="str">
            <v>Annual</v>
          </cell>
          <cell r="N67">
            <v>44197</v>
          </cell>
          <cell r="O67">
            <v>4380</v>
          </cell>
          <cell r="P67">
            <v>4380</v>
          </cell>
          <cell r="Q67">
            <v>8760</v>
          </cell>
        </row>
        <row r="68">
          <cell r="A68" t="str">
            <v>MISO</v>
          </cell>
          <cell r="D68" t="str">
            <v>Northeast</v>
          </cell>
          <cell r="K68" t="str">
            <v>FlatAnnual44562</v>
          </cell>
          <cell r="L68" t="str">
            <v>Flat</v>
          </cell>
          <cell r="M68" t="str">
            <v>Annual</v>
          </cell>
          <cell r="N68">
            <v>44562</v>
          </cell>
          <cell r="O68">
            <v>4380</v>
          </cell>
          <cell r="P68">
            <v>4380</v>
          </cell>
          <cell r="Q68">
            <v>8760</v>
          </cell>
        </row>
        <row r="69">
          <cell r="A69" t="str">
            <v>MISO</v>
          </cell>
          <cell r="D69" t="str">
            <v>Northeast</v>
          </cell>
          <cell r="K69" t="str">
            <v>FlatAnnual44927</v>
          </cell>
          <cell r="L69" t="str">
            <v>Flat</v>
          </cell>
          <cell r="M69" t="str">
            <v>Annual</v>
          </cell>
          <cell r="N69">
            <v>44927</v>
          </cell>
          <cell r="O69">
            <v>4380</v>
          </cell>
          <cell r="P69">
            <v>4380</v>
          </cell>
          <cell r="Q69">
            <v>8760</v>
          </cell>
        </row>
        <row r="70">
          <cell r="A70" t="str">
            <v>MISO</v>
          </cell>
          <cell r="D70" t="str">
            <v>Northeast</v>
          </cell>
          <cell r="K70" t="str">
            <v>FlatAnnual45292</v>
          </cell>
          <cell r="L70" t="str">
            <v>Flat</v>
          </cell>
          <cell r="M70" t="str">
            <v>Annual</v>
          </cell>
          <cell r="N70">
            <v>45292</v>
          </cell>
          <cell r="O70">
            <v>4392</v>
          </cell>
          <cell r="P70">
            <v>4392</v>
          </cell>
          <cell r="Q70">
            <v>8784</v>
          </cell>
        </row>
        <row r="71">
          <cell r="A71" t="str">
            <v>MISO</v>
          </cell>
          <cell r="D71" t="str">
            <v>Northeast</v>
          </cell>
          <cell r="K71" t="str">
            <v>FlatAnnual45658</v>
          </cell>
          <cell r="L71" t="str">
            <v>Flat</v>
          </cell>
          <cell r="M71" t="str">
            <v>Annual</v>
          </cell>
          <cell r="N71">
            <v>45658</v>
          </cell>
          <cell r="O71">
            <v>4380</v>
          </cell>
          <cell r="P71">
            <v>4380</v>
          </cell>
          <cell r="Q71">
            <v>8760</v>
          </cell>
        </row>
        <row r="72">
          <cell r="A72" t="str">
            <v>MISO</v>
          </cell>
          <cell r="D72" t="str">
            <v>Northeast</v>
          </cell>
          <cell r="K72" t="str">
            <v>FlatAnnual46023</v>
          </cell>
          <cell r="L72" t="str">
            <v>Flat</v>
          </cell>
          <cell r="M72" t="str">
            <v>Annual</v>
          </cell>
          <cell r="N72">
            <v>46023</v>
          </cell>
          <cell r="O72">
            <v>4380</v>
          </cell>
          <cell r="P72">
            <v>4380</v>
          </cell>
          <cell r="Q72">
            <v>8760</v>
          </cell>
        </row>
        <row r="73">
          <cell r="A73" t="str">
            <v>MISO</v>
          </cell>
          <cell r="D73" t="str">
            <v>Northeast</v>
          </cell>
          <cell r="K73" t="str">
            <v>FlatAnnual46388</v>
          </cell>
          <cell r="L73" t="str">
            <v>Flat</v>
          </cell>
          <cell r="M73" t="str">
            <v>Annual</v>
          </cell>
          <cell r="N73">
            <v>46388</v>
          </cell>
          <cell r="O73">
            <v>4380</v>
          </cell>
          <cell r="P73">
            <v>4380</v>
          </cell>
          <cell r="Q73">
            <v>8760</v>
          </cell>
        </row>
        <row r="74">
          <cell r="A74" t="str">
            <v>MISO</v>
          </cell>
          <cell r="D74" t="str">
            <v>Northeast</v>
          </cell>
          <cell r="K74" t="str">
            <v>FlatAnnual46753</v>
          </cell>
          <cell r="L74" t="str">
            <v>Flat</v>
          </cell>
          <cell r="M74" t="str">
            <v>Annual</v>
          </cell>
          <cell r="N74">
            <v>46753</v>
          </cell>
          <cell r="O74">
            <v>4392</v>
          </cell>
          <cell r="P74">
            <v>4392</v>
          </cell>
          <cell r="Q74">
            <v>8784</v>
          </cell>
        </row>
        <row r="75">
          <cell r="A75" t="str">
            <v>ERCOT</v>
          </cell>
          <cell r="D75" t="str">
            <v>Northeast</v>
          </cell>
          <cell r="K75" t="str">
            <v>FlatAnnual47119</v>
          </cell>
          <cell r="L75" t="str">
            <v>Flat</v>
          </cell>
          <cell r="M75" t="str">
            <v>Annual</v>
          </cell>
          <cell r="N75">
            <v>47119</v>
          </cell>
          <cell r="O75">
            <v>4380</v>
          </cell>
          <cell r="P75">
            <v>4380</v>
          </cell>
          <cell r="Q75">
            <v>8760</v>
          </cell>
        </row>
        <row r="76">
          <cell r="A76" t="str">
            <v>ERCOT</v>
          </cell>
          <cell r="D76" t="str">
            <v>Northeast</v>
          </cell>
          <cell r="K76" t="str">
            <v>EastMonthly40909</v>
          </cell>
          <cell r="L76" t="str">
            <v>East</v>
          </cell>
          <cell r="M76" t="str">
            <v>Monthly</v>
          </cell>
          <cell r="N76">
            <v>40909</v>
          </cell>
          <cell r="O76">
            <v>336</v>
          </cell>
          <cell r="P76">
            <v>408</v>
          </cell>
          <cell r="Q76">
            <v>744</v>
          </cell>
        </row>
        <row r="77">
          <cell r="A77" t="str">
            <v>ERCOT</v>
          </cell>
          <cell r="D77" t="str">
            <v>Northeast</v>
          </cell>
          <cell r="K77" t="str">
            <v>EastMonthly40940</v>
          </cell>
          <cell r="L77" t="str">
            <v>East</v>
          </cell>
          <cell r="M77" t="str">
            <v>Monthly</v>
          </cell>
          <cell r="N77">
            <v>40940</v>
          </cell>
          <cell r="O77">
            <v>336</v>
          </cell>
          <cell r="P77">
            <v>360</v>
          </cell>
          <cell r="Q77">
            <v>696</v>
          </cell>
        </row>
        <row r="78">
          <cell r="A78" t="str">
            <v>ERCOT</v>
          </cell>
          <cell r="D78" t="str">
            <v>Northeast</v>
          </cell>
          <cell r="K78" t="str">
            <v>EastMonthly40969</v>
          </cell>
          <cell r="L78" t="str">
            <v>East</v>
          </cell>
          <cell r="M78" t="str">
            <v>Monthly</v>
          </cell>
          <cell r="N78">
            <v>40969</v>
          </cell>
          <cell r="O78">
            <v>352</v>
          </cell>
          <cell r="P78">
            <v>392</v>
          </cell>
          <cell r="Q78">
            <v>744</v>
          </cell>
        </row>
        <row r="79">
          <cell r="A79" t="str">
            <v>ERCOT</v>
          </cell>
          <cell r="D79" t="str">
            <v>Northeast</v>
          </cell>
          <cell r="K79" t="str">
            <v>EastMonthly41000</v>
          </cell>
          <cell r="L79" t="str">
            <v>East</v>
          </cell>
          <cell r="M79" t="str">
            <v>Monthly</v>
          </cell>
          <cell r="N79">
            <v>41000</v>
          </cell>
          <cell r="O79">
            <v>336</v>
          </cell>
          <cell r="P79">
            <v>384</v>
          </cell>
          <cell r="Q79">
            <v>720</v>
          </cell>
        </row>
        <row r="80">
          <cell r="A80" t="str">
            <v>ERCOT</v>
          </cell>
          <cell r="D80" t="str">
            <v>Northeast</v>
          </cell>
          <cell r="K80" t="str">
            <v>EastMonthly41030</v>
          </cell>
          <cell r="L80" t="str">
            <v>East</v>
          </cell>
          <cell r="M80" t="str">
            <v>Monthly</v>
          </cell>
          <cell r="N80">
            <v>41030</v>
          </cell>
          <cell r="O80">
            <v>352</v>
          </cell>
          <cell r="P80">
            <v>392</v>
          </cell>
          <cell r="Q80">
            <v>744</v>
          </cell>
        </row>
        <row r="81">
          <cell r="A81" t="str">
            <v>ERCOT</v>
          </cell>
          <cell r="D81" t="str">
            <v>Northeast</v>
          </cell>
          <cell r="K81" t="str">
            <v>EastMonthly41061</v>
          </cell>
          <cell r="L81" t="str">
            <v>East</v>
          </cell>
          <cell r="M81" t="str">
            <v>Monthly</v>
          </cell>
          <cell r="N81">
            <v>41061</v>
          </cell>
          <cell r="O81">
            <v>336</v>
          </cell>
          <cell r="P81">
            <v>384</v>
          </cell>
          <cell r="Q81">
            <v>720</v>
          </cell>
        </row>
        <row r="82">
          <cell r="A82" t="str">
            <v>ERCOT</v>
          </cell>
          <cell r="D82" t="str">
            <v>Northeast</v>
          </cell>
          <cell r="K82" t="str">
            <v>EastMonthly41091</v>
          </cell>
          <cell r="L82" t="str">
            <v>East</v>
          </cell>
          <cell r="M82" t="str">
            <v>Monthly</v>
          </cell>
          <cell r="N82">
            <v>41091</v>
          </cell>
          <cell r="O82">
            <v>336</v>
          </cell>
          <cell r="P82">
            <v>408</v>
          </cell>
          <cell r="Q82">
            <v>744</v>
          </cell>
        </row>
        <row r="83">
          <cell r="A83" t="str">
            <v>ERCOT</v>
          </cell>
          <cell r="D83" t="str">
            <v>Northeast</v>
          </cell>
          <cell r="K83" t="str">
            <v>EastMonthly41122</v>
          </cell>
          <cell r="L83" t="str">
            <v>East</v>
          </cell>
          <cell r="M83" t="str">
            <v>Monthly</v>
          </cell>
          <cell r="N83">
            <v>41122</v>
          </cell>
          <cell r="O83">
            <v>368</v>
          </cell>
          <cell r="P83">
            <v>376</v>
          </cell>
          <cell r="Q83">
            <v>744</v>
          </cell>
        </row>
        <row r="84">
          <cell r="A84" t="str">
            <v>ERCOT</v>
          </cell>
          <cell r="D84" t="str">
            <v>Northeast</v>
          </cell>
          <cell r="K84" t="str">
            <v>EastMonthly41153</v>
          </cell>
          <cell r="L84" t="str">
            <v>East</v>
          </cell>
          <cell r="M84" t="str">
            <v>Monthly</v>
          </cell>
          <cell r="N84">
            <v>41153</v>
          </cell>
          <cell r="O84">
            <v>304</v>
          </cell>
          <cell r="P84">
            <v>416</v>
          </cell>
          <cell r="Q84">
            <v>720</v>
          </cell>
        </row>
        <row r="85">
          <cell r="A85" t="str">
            <v>ERCOT</v>
          </cell>
          <cell r="D85" t="str">
            <v>Northeast</v>
          </cell>
          <cell r="K85" t="str">
            <v>EastMonthly41183</v>
          </cell>
          <cell r="L85" t="str">
            <v>East</v>
          </cell>
          <cell r="M85" t="str">
            <v>Monthly</v>
          </cell>
          <cell r="N85">
            <v>41183</v>
          </cell>
          <cell r="O85">
            <v>368</v>
          </cell>
          <cell r="P85">
            <v>376</v>
          </cell>
          <cell r="Q85">
            <v>744</v>
          </cell>
        </row>
        <row r="86">
          <cell r="A86" t="str">
            <v>ERCOT</v>
          </cell>
          <cell r="D86" t="str">
            <v>Northeast</v>
          </cell>
          <cell r="K86" t="str">
            <v>EastMonthly41214</v>
          </cell>
          <cell r="L86" t="str">
            <v>East</v>
          </cell>
          <cell r="M86" t="str">
            <v>Monthly</v>
          </cell>
          <cell r="N86">
            <v>41214</v>
          </cell>
          <cell r="O86">
            <v>336</v>
          </cell>
          <cell r="P86">
            <v>384</v>
          </cell>
          <cell r="Q86">
            <v>720</v>
          </cell>
        </row>
        <row r="87">
          <cell r="A87" t="str">
            <v>ERCOT</v>
          </cell>
          <cell r="D87" t="str">
            <v>Northeast</v>
          </cell>
          <cell r="K87" t="str">
            <v>EastMonthly41244</v>
          </cell>
          <cell r="L87" t="str">
            <v>East</v>
          </cell>
          <cell r="M87" t="str">
            <v>Monthly</v>
          </cell>
          <cell r="N87">
            <v>41244</v>
          </cell>
          <cell r="O87">
            <v>320</v>
          </cell>
          <cell r="P87">
            <v>424</v>
          </cell>
          <cell r="Q87">
            <v>744</v>
          </cell>
        </row>
        <row r="88">
          <cell r="A88" t="str">
            <v>ERCOT</v>
          </cell>
          <cell r="D88" t="str">
            <v>Northeast</v>
          </cell>
          <cell r="K88" t="str">
            <v>EastMonthly41275</v>
          </cell>
          <cell r="L88" t="str">
            <v>East</v>
          </cell>
          <cell r="M88" t="str">
            <v>Monthly</v>
          </cell>
          <cell r="N88">
            <v>41275</v>
          </cell>
          <cell r="O88">
            <v>352</v>
          </cell>
          <cell r="P88">
            <v>392</v>
          </cell>
          <cell r="Q88">
            <v>744</v>
          </cell>
        </row>
        <row r="89">
          <cell r="A89" t="str">
            <v>ERCOT</v>
          </cell>
          <cell r="D89" t="str">
            <v>West</v>
          </cell>
          <cell r="K89" t="str">
            <v>EastMonthly41306</v>
          </cell>
          <cell r="L89" t="str">
            <v>East</v>
          </cell>
          <cell r="M89" t="str">
            <v>Monthly</v>
          </cell>
          <cell r="N89">
            <v>41306</v>
          </cell>
          <cell r="O89">
            <v>320</v>
          </cell>
          <cell r="P89">
            <v>352</v>
          </cell>
          <cell r="Q89">
            <v>672</v>
          </cell>
        </row>
        <row r="90">
          <cell r="A90" t="str">
            <v>CAISO / West</v>
          </cell>
          <cell r="D90" t="str">
            <v>West</v>
          </cell>
          <cell r="K90" t="str">
            <v>EastMonthly41334</v>
          </cell>
          <cell r="L90" t="str">
            <v>East</v>
          </cell>
          <cell r="M90" t="str">
            <v>Monthly</v>
          </cell>
          <cell r="N90">
            <v>41334</v>
          </cell>
          <cell r="O90">
            <v>336</v>
          </cell>
          <cell r="P90">
            <v>408</v>
          </cell>
          <cell r="Q90">
            <v>744</v>
          </cell>
        </row>
        <row r="91">
          <cell r="A91" t="str">
            <v>CAISO / West</v>
          </cell>
          <cell r="D91" t="str">
            <v>West</v>
          </cell>
          <cell r="K91" t="str">
            <v>EastMonthly41365</v>
          </cell>
          <cell r="L91" t="str">
            <v>East</v>
          </cell>
          <cell r="M91" t="str">
            <v>Monthly</v>
          </cell>
          <cell r="N91">
            <v>41365</v>
          </cell>
          <cell r="O91">
            <v>352</v>
          </cell>
          <cell r="P91">
            <v>368</v>
          </cell>
          <cell r="Q91">
            <v>720</v>
          </cell>
        </row>
        <row r="92">
          <cell r="A92" t="str">
            <v>CAISO / West</v>
          </cell>
          <cell r="D92" t="str">
            <v>West</v>
          </cell>
          <cell r="K92" t="str">
            <v>EastMonthly41395</v>
          </cell>
          <cell r="L92" t="str">
            <v>East</v>
          </cell>
          <cell r="M92" t="str">
            <v>Monthly</v>
          </cell>
          <cell r="N92">
            <v>41395</v>
          </cell>
          <cell r="O92">
            <v>352</v>
          </cell>
          <cell r="P92">
            <v>392</v>
          </cell>
          <cell r="Q92">
            <v>744</v>
          </cell>
        </row>
        <row r="93">
          <cell r="A93" t="str">
            <v>CAISO / West</v>
          </cell>
          <cell r="D93" t="str">
            <v>West</v>
          </cell>
          <cell r="K93" t="str">
            <v>EastMonthly41426</v>
          </cell>
          <cell r="L93" t="str">
            <v>East</v>
          </cell>
          <cell r="M93" t="str">
            <v>Monthly</v>
          </cell>
          <cell r="N93">
            <v>41426</v>
          </cell>
          <cell r="O93">
            <v>320</v>
          </cell>
          <cell r="P93">
            <v>400</v>
          </cell>
          <cell r="Q93">
            <v>720</v>
          </cell>
        </row>
        <row r="94">
          <cell r="A94" t="str">
            <v>CAISO / West</v>
          </cell>
          <cell r="D94" t="str">
            <v>West</v>
          </cell>
          <cell r="K94" t="str">
            <v>EastMonthly41456</v>
          </cell>
          <cell r="L94" t="str">
            <v>East</v>
          </cell>
          <cell r="M94" t="str">
            <v>Monthly</v>
          </cell>
          <cell r="N94">
            <v>41456</v>
          </cell>
          <cell r="O94">
            <v>352</v>
          </cell>
          <cell r="P94">
            <v>392</v>
          </cell>
          <cell r="Q94">
            <v>744</v>
          </cell>
        </row>
        <row r="95">
          <cell r="A95" t="str">
            <v>CAISO / West</v>
          </cell>
          <cell r="D95" t="str">
            <v>West</v>
          </cell>
          <cell r="K95" t="str">
            <v>EastMonthly41487</v>
          </cell>
          <cell r="L95" t="str">
            <v>East</v>
          </cell>
          <cell r="M95" t="str">
            <v>Monthly</v>
          </cell>
          <cell r="N95">
            <v>41487</v>
          </cell>
          <cell r="O95">
            <v>352</v>
          </cell>
          <cell r="P95">
            <v>392</v>
          </cell>
          <cell r="Q95">
            <v>744</v>
          </cell>
        </row>
        <row r="96">
          <cell r="A96" t="str">
            <v>CAISO / West</v>
          </cell>
          <cell r="D96" t="str">
            <v>West</v>
          </cell>
          <cell r="K96" t="str">
            <v>EastMonthly41518</v>
          </cell>
          <cell r="L96" t="str">
            <v>East</v>
          </cell>
          <cell r="M96" t="str">
            <v>Monthly</v>
          </cell>
          <cell r="N96">
            <v>41518</v>
          </cell>
          <cell r="O96">
            <v>320</v>
          </cell>
          <cell r="P96">
            <v>400</v>
          </cell>
          <cell r="Q96">
            <v>720</v>
          </cell>
        </row>
        <row r="97">
          <cell r="A97" t="str">
            <v>CAISO / West</v>
          </cell>
          <cell r="D97" t="str">
            <v>West</v>
          </cell>
          <cell r="K97" t="str">
            <v>EastMonthly41548</v>
          </cell>
          <cell r="L97" t="str">
            <v>East</v>
          </cell>
          <cell r="M97" t="str">
            <v>Monthly</v>
          </cell>
          <cell r="N97">
            <v>41548</v>
          </cell>
          <cell r="O97">
            <v>368</v>
          </cell>
          <cell r="P97">
            <v>376</v>
          </cell>
          <cell r="Q97">
            <v>744</v>
          </cell>
        </row>
        <row r="98">
          <cell r="A98" t="str">
            <v>CAISO / West</v>
          </cell>
          <cell r="D98" t="str">
            <v>West</v>
          </cell>
          <cell r="K98" t="str">
            <v>EastMonthly41579</v>
          </cell>
          <cell r="L98" t="str">
            <v>East</v>
          </cell>
          <cell r="M98" t="str">
            <v>Monthly</v>
          </cell>
          <cell r="N98">
            <v>41579</v>
          </cell>
          <cell r="O98">
            <v>320</v>
          </cell>
          <cell r="P98">
            <v>400</v>
          </cell>
          <cell r="Q98">
            <v>720</v>
          </cell>
        </row>
        <row r="99">
          <cell r="A99" t="str">
            <v>CAISO / West</v>
          </cell>
          <cell r="D99" t="str">
            <v>West</v>
          </cell>
          <cell r="K99" t="str">
            <v>EastMonthly41609</v>
          </cell>
          <cell r="L99" t="str">
            <v>East</v>
          </cell>
          <cell r="M99" t="str">
            <v>Monthly</v>
          </cell>
          <cell r="N99">
            <v>41609</v>
          </cell>
          <cell r="O99">
            <v>336</v>
          </cell>
          <cell r="P99">
            <v>408</v>
          </cell>
          <cell r="Q99">
            <v>744</v>
          </cell>
        </row>
        <row r="100">
          <cell r="A100" t="str">
            <v>CAISO / West</v>
          </cell>
          <cell r="D100" t="str">
            <v>West</v>
          </cell>
          <cell r="K100" t="str">
            <v>EastMonthly41640</v>
          </cell>
          <cell r="L100" t="str">
            <v>East</v>
          </cell>
          <cell r="M100" t="str">
            <v>Monthly</v>
          </cell>
          <cell r="N100">
            <v>41640</v>
          </cell>
          <cell r="O100">
            <v>352</v>
          </cell>
          <cell r="P100">
            <v>392</v>
          </cell>
          <cell r="Q100">
            <v>744</v>
          </cell>
        </row>
        <row r="101">
          <cell r="A101" t="str">
            <v>Alberta</v>
          </cell>
          <cell r="D101" t="str">
            <v>West</v>
          </cell>
          <cell r="K101" t="str">
            <v>EastMonthly41671</v>
          </cell>
          <cell r="L101" t="str">
            <v>East</v>
          </cell>
          <cell r="M101" t="str">
            <v>Monthly</v>
          </cell>
          <cell r="N101">
            <v>41671</v>
          </cell>
          <cell r="O101">
            <v>320</v>
          </cell>
          <cell r="P101">
            <v>352</v>
          </cell>
          <cell r="Q101">
            <v>672</v>
          </cell>
        </row>
        <row r="102">
          <cell r="A102" t="str">
            <v>Ontario</v>
          </cell>
          <cell r="D102" t="str">
            <v>West</v>
          </cell>
          <cell r="K102" t="str">
            <v>EastMonthly41699</v>
          </cell>
          <cell r="L102" t="str">
            <v>East</v>
          </cell>
          <cell r="M102" t="str">
            <v>Monthly</v>
          </cell>
          <cell r="N102">
            <v>41699</v>
          </cell>
          <cell r="O102">
            <v>336</v>
          </cell>
          <cell r="P102">
            <v>408</v>
          </cell>
          <cell r="Q102">
            <v>744</v>
          </cell>
        </row>
        <row r="103">
          <cell r="A103" t="str">
            <v>SPP</v>
          </cell>
          <cell r="D103" t="str">
            <v>West</v>
          </cell>
          <cell r="K103" t="str">
            <v>EastMonthly41730</v>
          </cell>
          <cell r="L103" t="str">
            <v>East</v>
          </cell>
          <cell r="M103" t="str">
            <v>Monthly</v>
          </cell>
          <cell r="N103">
            <v>41730</v>
          </cell>
          <cell r="O103">
            <v>352</v>
          </cell>
          <cell r="P103">
            <v>368</v>
          </cell>
          <cell r="Q103">
            <v>720</v>
          </cell>
        </row>
        <row r="104">
          <cell r="A104" t="str">
            <v>SPP</v>
          </cell>
          <cell r="D104" t="str">
            <v>West</v>
          </cell>
          <cell r="K104" t="str">
            <v>EastMonthly41760</v>
          </cell>
          <cell r="L104" t="str">
            <v>East</v>
          </cell>
          <cell r="M104" t="str">
            <v>Monthly</v>
          </cell>
          <cell r="N104">
            <v>41760</v>
          </cell>
          <cell r="O104">
            <v>336</v>
          </cell>
          <cell r="P104">
            <v>408</v>
          </cell>
          <cell r="Q104">
            <v>744</v>
          </cell>
        </row>
        <row r="105">
          <cell r="D105" t="str">
            <v>West</v>
          </cell>
          <cell r="K105" t="str">
            <v>EastMonthly41791</v>
          </cell>
          <cell r="L105" t="str">
            <v>East</v>
          </cell>
          <cell r="M105" t="str">
            <v>Monthly</v>
          </cell>
          <cell r="N105">
            <v>41791</v>
          </cell>
          <cell r="O105">
            <v>336</v>
          </cell>
          <cell r="P105">
            <v>384</v>
          </cell>
          <cell r="Q105">
            <v>720</v>
          </cell>
        </row>
        <row r="106">
          <cell r="D106" t="str">
            <v>West</v>
          </cell>
          <cell r="K106" t="str">
            <v>EastMonthly41821</v>
          </cell>
          <cell r="L106" t="str">
            <v>East</v>
          </cell>
          <cell r="M106" t="str">
            <v>Monthly</v>
          </cell>
          <cell r="N106">
            <v>41821</v>
          </cell>
          <cell r="O106">
            <v>352</v>
          </cell>
          <cell r="P106">
            <v>392</v>
          </cell>
          <cell r="Q106">
            <v>744</v>
          </cell>
        </row>
        <row r="107">
          <cell r="D107" t="str">
            <v>West</v>
          </cell>
          <cell r="K107" t="str">
            <v>EastMonthly41852</v>
          </cell>
          <cell r="L107" t="str">
            <v>East</v>
          </cell>
          <cell r="M107" t="str">
            <v>Monthly</v>
          </cell>
          <cell r="N107">
            <v>41852</v>
          </cell>
          <cell r="O107">
            <v>336</v>
          </cell>
          <cell r="P107">
            <v>408</v>
          </cell>
          <cell r="Q107">
            <v>744</v>
          </cell>
        </row>
        <row r="108">
          <cell r="K108" t="str">
            <v>EastMonthly41883</v>
          </cell>
          <cell r="L108" t="str">
            <v>East</v>
          </cell>
          <cell r="M108" t="str">
            <v>Monthly</v>
          </cell>
          <cell r="N108">
            <v>41883</v>
          </cell>
          <cell r="O108">
            <v>336</v>
          </cell>
          <cell r="P108">
            <v>384</v>
          </cell>
          <cell r="Q108">
            <v>720</v>
          </cell>
        </row>
        <row r="109">
          <cell r="K109" t="str">
            <v>EastMonthly41913</v>
          </cell>
          <cell r="L109" t="str">
            <v>East</v>
          </cell>
          <cell r="M109" t="str">
            <v>Monthly</v>
          </cell>
          <cell r="N109">
            <v>41913</v>
          </cell>
          <cell r="O109">
            <v>368</v>
          </cell>
          <cell r="P109">
            <v>376</v>
          </cell>
          <cell r="Q109">
            <v>744</v>
          </cell>
        </row>
        <row r="110">
          <cell r="K110" t="str">
            <v>EastMonthly41944</v>
          </cell>
          <cell r="L110" t="str">
            <v>East</v>
          </cell>
          <cell r="M110" t="str">
            <v>Monthly</v>
          </cell>
          <cell r="N110">
            <v>41944</v>
          </cell>
          <cell r="O110">
            <v>304</v>
          </cell>
          <cell r="P110">
            <v>416</v>
          </cell>
          <cell r="Q110">
            <v>720</v>
          </cell>
        </row>
        <row r="111">
          <cell r="K111" t="str">
            <v>EastMonthly41974</v>
          </cell>
          <cell r="L111" t="str">
            <v>East</v>
          </cell>
          <cell r="M111" t="str">
            <v>Monthly</v>
          </cell>
          <cell r="N111">
            <v>41974</v>
          </cell>
          <cell r="O111">
            <v>352</v>
          </cell>
          <cell r="P111">
            <v>392</v>
          </cell>
          <cell r="Q111">
            <v>744</v>
          </cell>
        </row>
        <row r="112">
          <cell r="K112" t="str">
            <v>EastMonthly42005</v>
          </cell>
          <cell r="L112" t="str">
            <v>East</v>
          </cell>
          <cell r="M112" t="str">
            <v>Monthly</v>
          </cell>
          <cell r="N112">
            <v>42005</v>
          </cell>
          <cell r="O112">
            <v>336</v>
          </cell>
          <cell r="P112">
            <v>408</v>
          </cell>
          <cell r="Q112">
            <v>744</v>
          </cell>
        </row>
        <row r="113">
          <cell r="K113" t="str">
            <v>EastMonthly42036</v>
          </cell>
          <cell r="L113" t="str">
            <v>East</v>
          </cell>
          <cell r="M113" t="str">
            <v>Monthly</v>
          </cell>
          <cell r="N113">
            <v>42036</v>
          </cell>
          <cell r="O113">
            <v>320</v>
          </cell>
          <cell r="P113">
            <v>352</v>
          </cell>
          <cell r="Q113">
            <v>672</v>
          </cell>
        </row>
        <row r="114">
          <cell r="K114" t="str">
            <v>EastMonthly42064</v>
          </cell>
          <cell r="L114" t="str">
            <v>East</v>
          </cell>
          <cell r="M114" t="str">
            <v>Monthly</v>
          </cell>
          <cell r="N114">
            <v>42064</v>
          </cell>
          <cell r="O114">
            <v>352</v>
          </cell>
          <cell r="P114">
            <v>392</v>
          </cell>
          <cell r="Q114">
            <v>744</v>
          </cell>
        </row>
        <row r="115">
          <cell r="K115" t="str">
            <v>EastMonthly42095</v>
          </cell>
          <cell r="L115" t="str">
            <v>East</v>
          </cell>
          <cell r="M115" t="str">
            <v>Monthly</v>
          </cell>
          <cell r="N115">
            <v>42095</v>
          </cell>
          <cell r="O115">
            <v>352</v>
          </cell>
          <cell r="P115">
            <v>368</v>
          </cell>
          <cell r="Q115">
            <v>720</v>
          </cell>
        </row>
        <row r="116">
          <cell r="K116" t="str">
            <v>EastMonthly42125</v>
          </cell>
          <cell r="L116" t="str">
            <v>East</v>
          </cell>
          <cell r="M116" t="str">
            <v>Monthly</v>
          </cell>
          <cell r="N116">
            <v>42125</v>
          </cell>
          <cell r="O116">
            <v>320</v>
          </cell>
          <cell r="P116">
            <v>424</v>
          </cell>
          <cell r="Q116">
            <v>744</v>
          </cell>
        </row>
        <row r="117">
          <cell r="K117" t="str">
            <v>EastMonthly42156</v>
          </cell>
          <cell r="L117" t="str">
            <v>East</v>
          </cell>
          <cell r="M117" t="str">
            <v>Monthly</v>
          </cell>
          <cell r="N117">
            <v>42156</v>
          </cell>
          <cell r="O117">
            <v>352</v>
          </cell>
          <cell r="P117">
            <v>368</v>
          </cell>
          <cell r="Q117">
            <v>720</v>
          </cell>
        </row>
        <row r="118">
          <cell r="K118" t="str">
            <v>EastMonthly42186</v>
          </cell>
          <cell r="L118" t="str">
            <v>East</v>
          </cell>
          <cell r="M118" t="str">
            <v>Monthly</v>
          </cell>
          <cell r="N118">
            <v>42186</v>
          </cell>
          <cell r="O118">
            <v>368</v>
          </cell>
          <cell r="P118">
            <v>376</v>
          </cell>
          <cell r="Q118">
            <v>744</v>
          </cell>
        </row>
        <row r="119">
          <cell r="K119" t="str">
            <v>EastMonthly42217</v>
          </cell>
          <cell r="L119" t="str">
            <v>East</v>
          </cell>
          <cell r="M119" t="str">
            <v>Monthly</v>
          </cell>
          <cell r="N119">
            <v>42217</v>
          </cell>
          <cell r="O119">
            <v>336</v>
          </cell>
          <cell r="P119">
            <v>408</v>
          </cell>
          <cell r="Q119">
            <v>744</v>
          </cell>
        </row>
        <row r="120">
          <cell r="K120" t="str">
            <v>EastMonthly42248</v>
          </cell>
          <cell r="L120" t="str">
            <v>East</v>
          </cell>
          <cell r="M120" t="str">
            <v>Monthly</v>
          </cell>
          <cell r="N120">
            <v>42248</v>
          </cell>
          <cell r="O120">
            <v>336</v>
          </cell>
          <cell r="P120">
            <v>384</v>
          </cell>
          <cell r="Q120">
            <v>720</v>
          </cell>
        </row>
        <row r="121">
          <cell r="K121" t="str">
            <v>EastMonthly42278</v>
          </cell>
          <cell r="L121" t="str">
            <v>East</v>
          </cell>
          <cell r="M121" t="str">
            <v>Monthly</v>
          </cell>
          <cell r="N121">
            <v>42278</v>
          </cell>
          <cell r="O121">
            <v>352</v>
          </cell>
          <cell r="P121">
            <v>392</v>
          </cell>
          <cell r="Q121">
            <v>744</v>
          </cell>
        </row>
        <row r="122">
          <cell r="K122" t="str">
            <v>EastMonthly42309</v>
          </cell>
          <cell r="L122" t="str">
            <v>East</v>
          </cell>
          <cell r="M122" t="str">
            <v>Monthly</v>
          </cell>
          <cell r="N122">
            <v>42309</v>
          </cell>
          <cell r="O122">
            <v>320</v>
          </cell>
          <cell r="P122">
            <v>400</v>
          </cell>
          <cell r="Q122">
            <v>720</v>
          </cell>
        </row>
        <row r="123">
          <cell r="K123" t="str">
            <v>EastMonthly42339</v>
          </cell>
          <cell r="L123" t="str">
            <v>East</v>
          </cell>
          <cell r="M123" t="str">
            <v>Monthly</v>
          </cell>
          <cell r="N123">
            <v>42339</v>
          </cell>
          <cell r="O123">
            <v>352</v>
          </cell>
          <cell r="P123">
            <v>392</v>
          </cell>
          <cell r="Q123">
            <v>744</v>
          </cell>
        </row>
        <row r="124">
          <cell r="K124" t="str">
            <v>EastMonthly42370</v>
          </cell>
          <cell r="L124" t="str">
            <v>East</v>
          </cell>
          <cell r="M124" t="str">
            <v>Monthly</v>
          </cell>
          <cell r="N124">
            <v>42370</v>
          </cell>
          <cell r="O124">
            <v>320</v>
          </cell>
          <cell r="P124">
            <v>424</v>
          </cell>
          <cell r="Q124">
            <v>744</v>
          </cell>
        </row>
        <row r="125">
          <cell r="K125" t="str">
            <v>EastMonthly42401</v>
          </cell>
          <cell r="L125" t="str">
            <v>East</v>
          </cell>
          <cell r="M125" t="str">
            <v>Monthly</v>
          </cell>
          <cell r="N125">
            <v>42401</v>
          </cell>
          <cell r="O125">
            <v>336</v>
          </cell>
          <cell r="P125">
            <v>360</v>
          </cell>
          <cell r="Q125">
            <v>696</v>
          </cell>
        </row>
        <row r="126">
          <cell r="K126" t="str">
            <v>EastMonthly42430</v>
          </cell>
          <cell r="L126" t="str">
            <v>East</v>
          </cell>
          <cell r="M126" t="str">
            <v>Monthly</v>
          </cell>
          <cell r="N126">
            <v>42430</v>
          </cell>
          <cell r="O126">
            <v>368</v>
          </cell>
          <cell r="P126">
            <v>376</v>
          </cell>
          <cell r="Q126">
            <v>744</v>
          </cell>
        </row>
        <row r="127">
          <cell r="K127" t="str">
            <v>EastMonthly42461</v>
          </cell>
          <cell r="L127" t="str">
            <v>East</v>
          </cell>
          <cell r="M127" t="str">
            <v>Monthly</v>
          </cell>
          <cell r="N127">
            <v>42461</v>
          </cell>
          <cell r="O127">
            <v>336</v>
          </cell>
          <cell r="P127">
            <v>384</v>
          </cell>
          <cell r="Q127">
            <v>720</v>
          </cell>
        </row>
        <row r="128">
          <cell r="K128" t="str">
            <v>EastMonthly42491</v>
          </cell>
          <cell r="L128" t="str">
            <v>East</v>
          </cell>
          <cell r="M128" t="str">
            <v>Monthly</v>
          </cell>
          <cell r="N128">
            <v>42491</v>
          </cell>
          <cell r="O128">
            <v>336</v>
          </cell>
          <cell r="P128">
            <v>408</v>
          </cell>
          <cell r="Q128">
            <v>744</v>
          </cell>
        </row>
        <row r="129">
          <cell r="K129" t="str">
            <v>EastMonthly42522</v>
          </cell>
          <cell r="L129" t="str">
            <v>East</v>
          </cell>
          <cell r="M129" t="str">
            <v>Monthly</v>
          </cell>
          <cell r="N129">
            <v>42522</v>
          </cell>
          <cell r="O129">
            <v>352</v>
          </cell>
          <cell r="P129">
            <v>368</v>
          </cell>
          <cell r="Q129">
            <v>720</v>
          </cell>
        </row>
        <row r="130">
          <cell r="K130" t="str">
            <v>EastMonthly42552</v>
          </cell>
          <cell r="L130" t="str">
            <v>East</v>
          </cell>
          <cell r="M130" t="str">
            <v>Monthly</v>
          </cell>
          <cell r="N130">
            <v>42552</v>
          </cell>
          <cell r="O130">
            <v>320</v>
          </cell>
          <cell r="P130">
            <v>424</v>
          </cell>
          <cell r="Q130">
            <v>744</v>
          </cell>
        </row>
        <row r="131">
          <cell r="K131" t="str">
            <v>EastMonthly42583</v>
          </cell>
          <cell r="L131" t="str">
            <v>East</v>
          </cell>
          <cell r="M131" t="str">
            <v>Monthly</v>
          </cell>
          <cell r="N131">
            <v>42583</v>
          </cell>
          <cell r="O131">
            <v>368</v>
          </cell>
          <cell r="P131">
            <v>376</v>
          </cell>
          <cell r="Q131">
            <v>744</v>
          </cell>
        </row>
        <row r="132">
          <cell r="K132" t="str">
            <v>EastMonthly42614</v>
          </cell>
          <cell r="L132" t="str">
            <v>East</v>
          </cell>
          <cell r="M132" t="str">
            <v>Monthly</v>
          </cell>
          <cell r="N132">
            <v>42614</v>
          </cell>
          <cell r="O132">
            <v>336</v>
          </cell>
          <cell r="P132">
            <v>384</v>
          </cell>
          <cell r="Q132">
            <v>720</v>
          </cell>
        </row>
        <row r="133">
          <cell r="K133" t="str">
            <v>EastMonthly42644</v>
          </cell>
          <cell r="L133" t="str">
            <v>East</v>
          </cell>
          <cell r="M133" t="str">
            <v>Monthly</v>
          </cell>
          <cell r="N133">
            <v>42644</v>
          </cell>
          <cell r="O133">
            <v>336</v>
          </cell>
          <cell r="P133">
            <v>408</v>
          </cell>
          <cell r="Q133">
            <v>744</v>
          </cell>
        </row>
        <row r="134">
          <cell r="K134" t="str">
            <v>EastMonthly42675</v>
          </cell>
          <cell r="L134" t="str">
            <v>East</v>
          </cell>
          <cell r="M134" t="str">
            <v>Monthly</v>
          </cell>
          <cell r="N134">
            <v>42675</v>
          </cell>
          <cell r="O134">
            <v>336</v>
          </cell>
          <cell r="P134">
            <v>384</v>
          </cell>
          <cell r="Q134">
            <v>720</v>
          </cell>
        </row>
        <row r="135">
          <cell r="K135" t="str">
            <v>EastMonthly42705</v>
          </cell>
          <cell r="L135" t="str">
            <v>East</v>
          </cell>
          <cell r="M135" t="str">
            <v>Monthly</v>
          </cell>
          <cell r="N135">
            <v>42705</v>
          </cell>
          <cell r="O135">
            <v>336</v>
          </cell>
          <cell r="P135">
            <v>408</v>
          </cell>
          <cell r="Q135">
            <v>744</v>
          </cell>
        </row>
        <row r="136">
          <cell r="K136" t="str">
            <v>EastMonthly42736</v>
          </cell>
          <cell r="L136" t="str">
            <v>East</v>
          </cell>
          <cell r="M136" t="str">
            <v>Monthly</v>
          </cell>
          <cell r="N136">
            <v>42736</v>
          </cell>
          <cell r="O136">
            <v>336</v>
          </cell>
          <cell r="P136">
            <v>408</v>
          </cell>
          <cell r="Q136">
            <v>744</v>
          </cell>
        </row>
        <row r="137">
          <cell r="K137" t="str">
            <v>EastMonthly42767</v>
          </cell>
          <cell r="L137" t="str">
            <v>East</v>
          </cell>
          <cell r="M137" t="str">
            <v>Monthly</v>
          </cell>
          <cell r="N137">
            <v>42767</v>
          </cell>
          <cell r="O137">
            <v>320</v>
          </cell>
          <cell r="P137">
            <v>352</v>
          </cell>
          <cell r="Q137">
            <v>672</v>
          </cell>
        </row>
        <row r="138">
          <cell r="K138" t="str">
            <v>EastMonthly42795</v>
          </cell>
          <cell r="L138" t="str">
            <v>East</v>
          </cell>
          <cell r="M138" t="str">
            <v>Monthly</v>
          </cell>
          <cell r="N138">
            <v>42795</v>
          </cell>
          <cell r="O138">
            <v>368</v>
          </cell>
          <cell r="P138">
            <v>376</v>
          </cell>
          <cell r="Q138">
            <v>744</v>
          </cell>
        </row>
        <row r="139">
          <cell r="K139" t="str">
            <v>EastMonthly42826</v>
          </cell>
          <cell r="L139" t="str">
            <v>East</v>
          </cell>
          <cell r="M139" t="str">
            <v>Monthly</v>
          </cell>
          <cell r="N139">
            <v>42826</v>
          </cell>
          <cell r="O139">
            <v>320</v>
          </cell>
          <cell r="P139">
            <v>400</v>
          </cell>
          <cell r="Q139">
            <v>720</v>
          </cell>
        </row>
        <row r="140">
          <cell r="K140" t="str">
            <v>EastMonthly42856</v>
          </cell>
          <cell r="L140" t="str">
            <v>East</v>
          </cell>
          <cell r="M140" t="str">
            <v>Monthly</v>
          </cell>
          <cell r="N140">
            <v>42856</v>
          </cell>
          <cell r="O140">
            <v>352</v>
          </cell>
          <cell r="P140">
            <v>392</v>
          </cell>
          <cell r="Q140">
            <v>744</v>
          </cell>
        </row>
        <row r="141">
          <cell r="K141" t="str">
            <v>EastMonthly42887</v>
          </cell>
          <cell r="L141" t="str">
            <v>East</v>
          </cell>
          <cell r="M141" t="str">
            <v>Monthly</v>
          </cell>
          <cell r="N141">
            <v>42887</v>
          </cell>
          <cell r="O141">
            <v>352</v>
          </cell>
          <cell r="P141">
            <v>368</v>
          </cell>
          <cell r="Q141">
            <v>720</v>
          </cell>
        </row>
        <row r="142">
          <cell r="K142" t="str">
            <v>EastMonthly42917</v>
          </cell>
          <cell r="L142" t="str">
            <v>East</v>
          </cell>
          <cell r="M142" t="str">
            <v>Monthly</v>
          </cell>
          <cell r="N142">
            <v>42917</v>
          </cell>
          <cell r="O142">
            <v>320</v>
          </cell>
          <cell r="P142">
            <v>424</v>
          </cell>
          <cell r="Q142">
            <v>744</v>
          </cell>
        </row>
        <row r="143">
          <cell r="K143" t="str">
            <v>EastMonthly42948</v>
          </cell>
          <cell r="L143" t="str">
            <v>East</v>
          </cell>
          <cell r="M143" t="str">
            <v>Monthly</v>
          </cell>
          <cell r="N143">
            <v>42948</v>
          </cell>
          <cell r="O143">
            <v>368</v>
          </cell>
          <cell r="P143">
            <v>376</v>
          </cell>
          <cell r="Q143">
            <v>744</v>
          </cell>
        </row>
        <row r="144">
          <cell r="K144" t="str">
            <v>EastMonthly42979</v>
          </cell>
          <cell r="L144" t="str">
            <v>East</v>
          </cell>
          <cell r="M144" t="str">
            <v>Monthly</v>
          </cell>
          <cell r="N144">
            <v>42979</v>
          </cell>
          <cell r="O144">
            <v>320</v>
          </cell>
          <cell r="P144">
            <v>400</v>
          </cell>
          <cell r="Q144">
            <v>720</v>
          </cell>
        </row>
        <row r="145">
          <cell r="K145" t="str">
            <v>EastMonthly43009</v>
          </cell>
          <cell r="L145" t="str">
            <v>East</v>
          </cell>
          <cell r="M145" t="str">
            <v>Monthly</v>
          </cell>
          <cell r="N145">
            <v>43009</v>
          </cell>
          <cell r="O145">
            <v>352</v>
          </cell>
          <cell r="P145">
            <v>392</v>
          </cell>
          <cell r="Q145">
            <v>744</v>
          </cell>
        </row>
        <row r="146">
          <cell r="K146" t="str">
            <v>EastMonthly43040</v>
          </cell>
          <cell r="L146" t="str">
            <v>East</v>
          </cell>
          <cell r="M146" t="str">
            <v>Monthly</v>
          </cell>
          <cell r="N146">
            <v>43040</v>
          </cell>
          <cell r="O146">
            <v>336</v>
          </cell>
          <cell r="P146">
            <v>384</v>
          </cell>
          <cell r="Q146">
            <v>720</v>
          </cell>
        </row>
        <row r="147">
          <cell r="K147" t="str">
            <v>EastMonthly43070</v>
          </cell>
          <cell r="L147" t="str">
            <v>East</v>
          </cell>
          <cell r="M147" t="str">
            <v>Monthly</v>
          </cell>
          <cell r="N147">
            <v>43070</v>
          </cell>
          <cell r="O147">
            <v>320</v>
          </cell>
          <cell r="P147">
            <v>424</v>
          </cell>
          <cell r="Q147">
            <v>744</v>
          </cell>
        </row>
        <row r="148">
          <cell r="K148" t="str">
            <v>EastMonthly43101</v>
          </cell>
          <cell r="L148" t="str">
            <v>East</v>
          </cell>
          <cell r="M148" t="str">
            <v>Monthly</v>
          </cell>
          <cell r="N148">
            <v>43101</v>
          </cell>
          <cell r="O148">
            <v>352</v>
          </cell>
          <cell r="P148">
            <v>392</v>
          </cell>
          <cell r="Q148">
            <v>744</v>
          </cell>
        </row>
        <row r="149">
          <cell r="K149" t="str">
            <v>EastMonthly43132</v>
          </cell>
          <cell r="L149" t="str">
            <v>East</v>
          </cell>
          <cell r="M149" t="str">
            <v>Monthly</v>
          </cell>
          <cell r="N149">
            <v>43132</v>
          </cell>
          <cell r="O149">
            <v>320</v>
          </cell>
          <cell r="P149">
            <v>352</v>
          </cell>
          <cell r="Q149">
            <v>672</v>
          </cell>
        </row>
        <row r="150">
          <cell r="K150" t="str">
            <v>EastMonthly43160</v>
          </cell>
          <cell r="L150" t="str">
            <v>East</v>
          </cell>
          <cell r="M150" t="str">
            <v>Monthly</v>
          </cell>
          <cell r="N150">
            <v>43160</v>
          </cell>
          <cell r="O150">
            <v>352</v>
          </cell>
          <cell r="P150">
            <v>392</v>
          </cell>
          <cell r="Q150">
            <v>744</v>
          </cell>
        </row>
        <row r="151">
          <cell r="K151" t="str">
            <v>EastMonthly43191</v>
          </cell>
          <cell r="L151" t="str">
            <v>East</v>
          </cell>
          <cell r="M151" t="str">
            <v>Monthly</v>
          </cell>
          <cell r="N151">
            <v>43191</v>
          </cell>
          <cell r="O151">
            <v>336</v>
          </cell>
          <cell r="P151">
            <v>384</v>
          </cell>
          <cell r="Q151">
            <v>720</v>
          </cell>
        </row>
        <row r="152">
          <cell r="K152" t="str">
            <v>EastMonthly43221</v>
          </cell>
          <cell r="L152" t="str">
            <v>East</v>
          </cell>
          <cell r="M152" t="str">
            <v>Monthly</v>
          </cell>
          <cell r="N152">
            <v>43221</v>
          </cell>
          <cell r="O152">
            <v>352</v>
          </cell>
          <cell r="P152">
            <v>392</v>
          </cell>
          <cell r="Q152">
            <v>744</v>
          </cell>
        </row>
        <row r="153">
          <cell r="K153" t="str">
            <v>EastMonthly43252</v>
          </cell>
          <cell r="L153" t="str">
            <v>East</v>
          </cell>
          <cell r="M153" t="str">
            <v>Monthly</v>
          </cell>
          <cell r="N153">
            <v>43252</v>
          </cell>
          <cell r="O153">
            <v>336</v>
          </cell>
          <cell r="P153">
            <v>384</v>
          </cell>
          <cell r="Q153">
            <v>720</v>
          </cell>
        </row>
        <row r="154">
          <cell r="K154" t="str">
            <v>EastMonthly43282</v>
          </cell>
          <cell r="L154" t="str">
            <v>East</v>
          </cell>
          <cell r="M154" t="str">
            <v>Monthly</v>
          </cell>
          <cell r="N154">
            <v>43282</v>
          </cell>
          <cell r="O154">
            <v>336</v>
          </cell>
          <cell r="P154">
            <v>408</v>
          </cell>
          <cell r="Q154">
            <v>744</v>
          </cell>
        </row>
        <row r="155">
          <cell r="K155" t="str">
            <v>EastMonthly43313</v>
          </cell>
          <cell r="L155" t="str">
            <v>East</v>
          </cell>
          <cell r="M155" t="str">
            <v>Monthly</v>
          </cell>
          <cell r="N155">
            <v>43313</v>
          </cell>
          <cell r="O155">
            <v>368</v>
          </cell>
          <cell r="P155">
            <v>376</v>
          </cell>
          <cell r="Q155">
            <v>744</v>
          </cell>
        </row>
        <row r="156">
          <cell r="K156" t="str">
            <v>EastMonthly43344</v>
          </cell>
          <cell r="L156" t="str">
            <v>East</v>
          </cell>
          <cell r="M156" t="str">
            <v>Monthly</v>
          </cell>
          <cell r="N156">
            <v>43344</v>
          </cell>
          <cell r="O156">
            <v>304</v>
          </cell>
          <cell r="P156">
            <v>416</v>
          </cell>
          <cell r="Q156">
            <v>720</v>
          </cell>
        </row>
        <row r="157">
          <cell r="K157" t="str">
            <v>EastMonthly43374</v>
          </cell>
          <cell r="L157" t="str">
            <v>East</v>
          </cell>
          <cell r="M157" t="str">
            <v>Monthly</v>
          </cell>
          <cell r="N157">
            <v>43374</v>
          </cell>
          <cell r="O157">
            <v>368</v>
          </cell>
          <cell r="P157">
            <v>376</v>
          </cell>
          <cell r="Q157">
            <v>744</v>
          </cell>
        </row>
        <row r="158">
          <cell r="K158" t="str">
            <v>EastMonthly43405</v>
          </cell>
          <cell r="L158" t="str">
            <v>East</v>
          </cell>
          <cell r="M158" t="str">
            <v>Monthly</v>
          </cell>
          <cell r="N158">
            <v>43405</v>
          </cell>
          <cell r="O158">
            <v>336</v>
          </cell>
          <cell r="P158">
            <v>384</v>
          </cell>
          <cell r="Q158">
            <v>720</v>
          </cell>
        </row>
        <row r="159">
          <cell r="K159" t="str">
            <v>EastMonthly43435</v>
          </cell>
          <cell r="L159" t="str">
            <v>East</v>
          </cell>
          <cell r="M159" t="str">
            <v>Monthly</v>
          </cell>
          <cell r="N159">
            <v>43435</v>
          </cell>
          <cell r="O159">
            <v>320</v>
          </cell>
          <cell r="P159">
            <v>424</v>
          </cell>
          <cell r="Q159">
            <v>744</v>
          </cell>
        </row>
        <row r="160">
          <cell r="K160" t="str">
            <v>EastMonthly43466</v>
          </cell>
          <cell r="L160" t="str">
            <v>East</v>
          </cell>
          <cell r="M160" t="str">
            <v>Monthly</v>
          </cell>
          <cell r="N160">
            <v>43466</v>
          </cell>
          <cell r="O160">
            <v>352</v>
          </cell>
          <cell r="P160">
            <v>392</v>
          </cell>
          <cell r="Q160">
            <v>744</v>
          </cell>
        </row>
        <row r="161">
          <cell r="K161" t="str">
            <v>EastMonthly43497</v>
          </cell>
          <cell r="L161" t="str">
            <v>East</v>
          </cell>
          <cell r="M161" t="str">
            <v>Monthly</v>
          </cell>
          <cell r="N161">
            <v>43497</v>
          </cell>
          <cell r="O161">
            <v>320</v>
          </cell>
          <cell r="P161">
            <v>352</v>
          </cell>
          <cell r="Q161">
            <v>672</v>
          </cell>
        </row>
        <row r="162">
          <cell r="K162" t="str">
            <v>EastMonthly43525</v>
          </cell>
          <cell r="L162" t="str">
            <v>East</v>
          </cell>
          <cell r="M162" t="str">
            <v>Monthly</v>
          </cell>
          <cell r="N162">
            <v>43525</v>
          </cell>
          <cell r="O162">
            <v>336</v>
          </cell>
          <cell r="P162">
            <v>408</v>
          </cell>
          <cell r="Q162">
            <v>744</v>
          </cell>
        </row>
        <row r="163">
          <cell r="K163" t="str">
            <v>EastMonthly43556</v>
          </cell>
          <cell r="L163" t="str">
            <v>East</v>
          </cell>
          <cell r="M163" t="str">
            <v>Monthly</v>
          </cell>
          <cell r="N163">
            <v>43556</v>
          </cell>
          <cell r="O163">
            <v>352</v>
          </cell>
          <cell r="P163">
            <v>368</v>
          </cell>
          <cell r="Q163">
            <v>720</v>
          </cell>
        </row>
        <row r="164">
          <cell r="K164" t="str">
            <v>EastMonthly43586</v>
          </cell>
          <cell r="L164" t="str">
            <v>East</v>
          </cell>
          <cell r="M164" t="str">
            <v>Monthly</v>
          </cell>
          <cell r="N164">
            <v>43586</v>
          </cell>
          <cell r="O164">
            <v>352</v>
          </cell>
          <cell r="P164">
            <v>392</v>
          </cell>
          <cell r="Q164">
            <v>744</v>
          </cell>
        </row>
        <row r="165">
          <cell r="K165" t="str">
            <v>EastMonthly43617</v>
          </cell>
          <cell r="L165" t="str">
            <v>East</v>
          </cell>
          <cell r="M165" t="str">
            <v>Monthly</v>
          </cell>
          <cell r="N165">
            <v>43617</v>
          </cell>
          <cell r="O165">
            <v>320</v>
          </cell>
          <cell r="P165">
            <v>400</v>
          </cell>
          <cell r="Q165">
            <v>720</v>
          </cell>
        </row>
        <row r="166">
          <cell r="K166" t="str">
            <v>EastMonthly43647</v>
          </cell>
          <cell r="L166" t="str">
            <v>East</v>
          </cell>
          <cell r="M166" t="str">
            <v>Monthly</v>
          </cell>
          <cell r="N166">
            <v>43647</v>
          </cell>
          <cell r="O166">
            <v>352</v>
          </cell>
          <cell r="P166">
            <v>392</v>
          </cell>
          <cell r="Q166">
            <v>744</v>
          </cell>
        </row>
        <row r="167">
          <cell r="K167" t="str">
            <v>EastMonthly43678</v>
          </cell>
          <cell r="L167" t="str">
            <v>East</v>
          </cell>
          <cell r="M167" t="str">
            <v>Monthly</v>
          </cell>
          <cell r="N167">
            <v>43678</v>
          </cell>
          <cell r="O167">
            <v>352</v>
          </cell>
          <cell r="P167">
            <v>392</v>
          </cell>
          <cell r="Q167">
            <v>744</v>
          </cell>
        </row>
        <row r="168">
          <cell r="K168" t="str">
            <v>EastMonthly43709</v>
          </cell>
          <cell r="L168" t="str">
            <v>East</v>
          </cell>
          <cell r="M168" t="str">
            <v>Monthly</v>
          </cell>
          <cell r="N168">
            <v>43709</v>
          </cell>
          <cell r="O168">
            <v>320</v>
          </cell>
          <cell r="P168">
            <v>400</v>
          </cell>
          <cell r="Q168">
            <v>720</v>
          </cell>
        </row>
        <row r="169">
          <cell r="K169" t="str">
            <v>EastMonthly43739</v>
          </cell>
          <cell r="L169" t="str">
            <v>East</v>
          </cell>
          <cell r="M169" t="str">
            <v>Monthly</v>
          </cell>
          <cell r="N169">
            <v>43739</v>
          </cell>
          <cell r="O169">
            <v>368</v>
          </cell>
          <cell r="P169">
            <v>376</v>
          </cell>
          <cell r="Q169">
            <v>744</v>
          </cell>
        </row>
        <row r="170">
          <cell r="K170" t="str">
            <v>EastMonthly43770</v>
          </cell>
          <cell r="L170" t="str">
            <v>East</v>
          </cell>
          <cell r="M170" t="str">
            <v>Monthly</v>
          </cell>
          <cell r="N170">
            <v>43770</v>
          </cell>
          <cell r="O170">
            <v>320</v>
          </cell>
          <cell r="P170">
            <v>400</v>
          </cell>
          <cell r="Q170">
            <v>720</v>
          </cell>
        </row>
        <row r="171">
          <cell r="K171" t="str">
            <v>EastMonthly43800</v>
          </cell>
          <cell r="L171" t="str">
            <v>East</v>
          </cell>
          <cell r="M171" t="str">
            <v>Monthly</v>
          </cell>
          <cell r="N171">
            <v>43800</v>
          </cell>
          <cell r="O171">
            <v>336</v>
          </cell>
          <cell r="P171">
            <v>408</v>
          </cell>
          <cell r="Q171">
            <v>744</v>
          </cell>
        </row>
        <row r="172">
          <cell r="K172" t="str">
            <v>EastMonthly43831</v>
          </cell>
          <cell r="L172" t="str">
            <v>East</v>
          </cell>
          <cell r="M172" t="str">
            <v>Monthly</v>
          </cell>
          <cell r="N172">
            <v>43831</v>
          </cell>
          <cell r="O172">
            <v>352</v>
          </cell>
          <cell r="P172">
            <v>392</v>
          </cell>
          <cell r="Q172">
            <v>744</v>
          </cell>
        </row>
        <row r="173">
          <cell r="K173" t="str">
            <v>EastMonthly43862</v>
          </cell>
          <cell r="L173" t="str">
            <v>East</v>
          </cell>
          <cell r="M173" t="str">
            <v>Monthly</v>
          </cell>
          <cell r="N173">
            <v>43862</v>
          </cell>
          <cell r="O173">
            <v>320</v>
          </cell>
          <cell r="P173">
            <v>376</v>
          </cell>
          <cell r="Q173">
            <v>696</v>
          </cell>
        </row>
        <row r="174">
          <cell r="K174" t="str">
            <v>EastMonthly43891</v>
          </cell>
          <cell r="L174" t="str">
            <v>East</v>
          </cell>
          <cell r="M174" t="str">
            <v>Monthly</v>
          </cell>
          <cell r="N174">
            <v>43891</v>
          </cell>
          <cell r="O174">
            <v>352</v>
          </cell>
          <cell r="P174">
            <v>392</v>
          </cell>
          <cell r="Q174">
            <v>744</v>
          </cell>
        </row>
        <row r="175">
          <cell r="K175" t="str">
            <v>EastMonthly43922</v>
          </cell>
          <cell r="L175" t="str">
            <v>East</v>
          </cell>
          <cell r="M175" t="str">
            <v>Monthly</v>
          </cell>
          <cell r="N175">
            <v>43922</v>
          </cell>
          <cell r="O175">
            <v>352</v>
          </cell>
          <cell r="P175">
            <v>368</v>
          </cell>
          <cell r="Q175">
            <v>720</v>
          </cell>
        </row>
        <row r="176">
          <cell r="K176" t="str">
            <v>EastMonthly43952</v>
          </cell>
          <cell r="L176" t="str">
            <v>East</v>
          </cell>
          <cell r="M176" t="str">
            <v>Monthly</v>
          </cell>
          <cell r="N176">
            <v>43952</v>
          </cell>
          <cell r="O176">
            <v>320</v>
          </cell>
          <cell r="P176">
            <v>424</v>
          </cell>
          <cell r="Q176">
            <v>744</v>
          </cell>
        </row>
        <row r="177">
          <cell r="K177" t="str">
            <v>EastMonthly43983</v>
          </cell>
          <cell r="L177" t="str">
            <v>East</v>
          </cell>
          <cell r="M177" t="str">
            <v>Monthly</v>
          </cell>
          <cell r="N177">
            <v>43983</v>
          </cell>
          <cell r="O177">
            <v>352</v>
          </cell>
          <cell r="P177">
            <v>368</v>
          </cell>
          <cell r="Q177">
            <v>720</v>
          </cell>
        </row>
        <row r="178">
          <cell r="K178" t="str">
            <v>EastMonthly44013</v>
          </cell>
          <cell r="L178" t="str">
            <v>East</v>
          </cell>
          <cell r="M178" t="str">
            <v>Monthly</v>
          </cell>
          <cell r="N178">
            <v>44013</v>
          </cell>
          <cell r="O178">
            <v>368</v>
          </cell>
          <cell r="P178">
            <v>376</v>
          </cell>
          <cell r="Q178">
            <v>744</v>
          </cell>
        </row>
        <row r="179">
          <cell r="K179" t="str">
            <v>EastMonthly44044</v>
          </cell>
          <cell r="L179" t="str">
            <v>East</v>
          </cell>
          <cell r="M179" t="str">
            <v>Monthly</v>
          </cell>
          <cell r="N179">
            <v>44044</v>
          </cell>
          <cell r="O179">
            <v>336</v>
          </cell>
          <cell r="P179">
            <v>408</v>
          </cell>
          <cell r="Q179">
            <v>744</v>
          </cell>
        </row>
        <row r="180">
          <cell r="K180" t="str">
            <v>EastMonthly44075</v>
          </cell>
          <cell r="L180" t="str">
            <v>East</v>
          </cell>
          <cell r="M180" t="str">
            <v>Monthly</v>
          </cell>
          <cell r="N180">
            <v>44075</v>
          </cell>
          <cell r="O180">
            <v>336</v>
          </cell>
          <cell r="P180">
            <v>384</v>
          </cell>
          <cell r="Q180">
            <v>720</v>
          </cell>
        </row>
        <row r="181">
          <cell r="K181" t="str">
            <v>EastMonthly44105</v>
          </cell>
          <cell r="L181" t="str">
            <v>East</v>
          </cell>
          <cell r="M181" t="str">
            <v>Monthly</v>
          </cell>
          <cell r="N181">
            <v>44105</v>
          </cell>
          <cell r="O181">
            <v>352</v>
          </cell>
          <cell r="P181">
            <v>392</v>
          </cell>
          <cell r="Q181">
            <v>744</v>
          </cell>
        </row>
        <row r="182">
          <cell r="K182" t="str">
            <v>EastMonthly44136</v>
          </cell>
          <cell r="L182" t="str">
            <v>East</v>
          </cell>
          <cell r="M182" t="str">
            <v>Monthly</v>
          </cell>
          <cell r="N182">
            <v>44136</v>
          </cell>
          <cell r="O182">
            <v>320</v>
          </cell>
          <cell r="P182">
            <v>400</v>
          </cell>
          <cell r="Q182">
            <v>720</v>
          </cell>
        </row>
        <row r="183">
          <cell r="K183" t="str">
            <v>EastMonthly44166</v>
          </cell>
          <cell r="L183" t="str">
            <v>East</v>
          </cell>
          <cell r="M183" t="str">
            <v>Monthly</v>
          </cell>
          <cell r="N183">
            <v>44166</v>
          </cell>
          <cell r="O183">
            <v>352</v>
          </cell>
          <cell r="P183">
            <v>392</v>
          </cell>
          <cell r="Q183">
            <v>744</v>
          </cell>
        </row>
        <row r="184">
          <cell r="K184" t="str">
            <v>EastMonthly44197</v>
          </cell>
          <cell r="L184" t="str">
            <v>East</v>
          </cell>
          <cell r="M184" t="str">
            <v>Monthly</v>
          </cell>
          <cell r="N184">
            <v>44197</v>
          </cell>
          <cell r="O184">
            <v>320</v>
          </cell>
          <cell r="P184">
            <v>424</v>
          </cell>
          <cell r="Q184">
            <v>744</v>
          </cell>
        </row>
        <row r="185">
          <cell r="K185" t="str">
            <v>EastMonthly44228</v>
          </cell>
          <cell r="L185" t="str">
            <v>East</v>
          </cell>
          <cell r="M185" t="str">
            <v>Monthly</v>
          </cell>
          <cell r="N185">
            <v>44228</v>
          </cell>
          <cell r="O185">
            <v>320</v>
          </cell>
          <cell r="P185">
            <v>352</v>
          </cell>
          <cell r="Q185">
            <v>672</v>
          </cell>
        </row>
        <row r="186">
          <cell r="K186" t="str">
            <v>EastMonthly44256</v>
          </cell>
          <cell r="L186" t="str">
            <v>East</v>
          </cell>
          <cell r="M186" t="str">
            <v>Monthly</v>
          </cell>
          <cell r="N186">
            <v>44256</v>
          </cell>
          <cell r="O186">
            <v>368</v>
          </cell>
          <cell r="P186">
            <v>376</v>
          </cell>
          <cell r="Q186">
            <v>744</v>
          </cell>
        </row>
        <row r="187">
          <cell r="K187" t="str">
            <v>EastMonthly44287</v>
          </cell>
          <cell r="L187" t="str">
            <v>East</v>
          </cell>
          <cell r="M187" t="str">
            <v>Monthly</v>
          </cell>
          <cell r="N187">
            <v>44287</v>
          </cell>
          <cell r="O187">
            <v>352</v>
          </cell>
          <cell r="P187">
            <v>368</v>
          </cell>
          <cell r="Q187">
            <v>720</v>
          </cell>
        </row>
        <row r="188">
          <cell r="K188" t="str">
            <v>EastMonthly44317</v>
          </cell>
          <cell r="L188" t="str">
            <v>East</v>
          </cell>
          <cell r="M188" t="str">
            <v>Monthly</v>
          </cell>
          <cell r="N188">
            <v>44317</v>
          </cell>
          <cell r="O188">
            <v>320</v>
          </cell>
          <cell r="P188">
            <v>424</v>
          </cell>
          <cell r="Q188">
            <v>744</v>
          </cell>
        </row>
        <row r="189">
          <cell r="K189" t="str">
            <v>EastMonthly44348</v>
          </cell>
          <cell r="L189" t="str">
            <v>East</v>
          </cell>
          <cell r="M189" t="str">
            <v>Monthly</v>
          </cell>
          <cell r="N189">
            <v>44348</v>
          </cell>
          <cell r="O189">
            <v>352</v>
          </cell>
          <cell r="P189">
            <v>368</v>
          </cell>
          <cell r="Q189">
            <v>720</v>
          </cell>
        </row>
        <row r="190">
          <cell r="K190" t="str">
            <v>EastMonthly44378</v>
          </cell>
          <cell r="L190" t="str">
            <v>East</v>
          </cell>
          <cell r="M190" t="str">
            <v>Monthly</v>
          </cell>
          <cell r="N190">
            <v>44378</v>
          </cell>
          <cell r="O190">
            <v>336</v>
          </cell>
          <cell r="P190">
            <v>408</v>
          </cell>
          <cell r="Q190">
            <v>744</v>
          </cell>
        </row>
        <row r="191">
          <cell r="K191" t="str">
            <v>EastMonthly44409</v>
          </cell>
          <cell r="L191" t="str">
            <v>East</v>
          </cell>
          <cell r="M191" t="str">
            <v>Monthly</v>
          </cell>
          <cell r="N191">
            <v>44409</v>
          </cell>
          <cell r="O191">
            <v>352</v>
          </cell>
          <cell r="P191">
            <v>392</v>
          </cell>
          <cell r="Q191">
            <v>744</v>
          </cell>
        </row>
        <row r="192">
          <cell r="K192" t="str">
            <v>EastMonthly44440</v>
          </cell>
          <cell r="L192" t="str">
            <v>East</v>
          </cell>
          <cell r="M192" t="str">
            <v>Monthly</v>
          </cell>
          <cell r="N192">
            <v>44440</v>
          </cell>
          <cell r="O192">
            <v>336</v>
          </cell>
          <cell r="P192">
            <v>384</v>
          </cell>
          <cell r="Q192">
            <v>720</v>
          </cell>
        </row>
        <row r="193">
          <cell r="K193" t="str">
            <v>EastMonthly44470</v>
          </cell>
          <cell r="L193" t="str">
            <v>East</v>
          </cell>
          <cell r="M193" t="str">
            <v>Monthly</v>
          </cell>
          <cell r="N193">
            <v>44470</v>
          </cell>
          <cell r="O193">
            <v>336</v>
          </cell>
          <cell r="P193">
            <v>408</v>
          </cell>
          <cell r="Q193">
            <v>744</v>
          </cell>
        </row>
        <row r="194">
          <cell r="K194" t="str">
            <v>EastMonthly44501</v>
          </cell>
          <cell r="L194" t="str">
            <v>East</v>
          </cell>
          <cell r="M194" t="str">
            <v>Monthly</v>
          </cell>
          <cell r="N194">
            <v>44501</v>
          </cell>
          <cell r="O194">
            <v>336</v>
          </cell>
          <cell r="P194">
            <v>384</v>
          </cell>
          <cell r="Q194">
            <v>720</v>
          </cell>
        </row>
        <row r="195">
          <cell r="K195" t="str">
            <v>EastMonthly44531</v>
          </cell>
          <cell r="L195" t="str">
            <v>East</v>
          </cell>
          <cell r="M195" t="str">
            <v>Monthly</v>
          </cell>
          <cell r="N195">
            <v>44531</v>
          </cell>
          <cell r="O195">
            <v>368</v>
          </cell>
          <cell r="P195">
            <v>376</v>
          </cell>
          <cell r="Q195">
            <v>744</v>
          </cell>
        </row>
        <row r="196">
          <cell r="K196" t="str">
            <v>EastMonthly44562</v>
          </cell>
          <cell r="L196" t="str">
            <v>East</v>
          </cell>
          <cell r="M196" t="str">
            <v>Monthly</v>
          </cell>
          <cell r="N196">
            <v>44562</v>
          </cell>
          <cell r="O196">
            <v>336</v>
          </cell>
          <cell r="P196">
            <v>408</v>
          </cell>
          <cell r="Q196">
            <v>744</v>
          </cell>
        </row>
        <row r="197">
          <cell r="K197" t="str">
            <v>EastMonthly44593</v>
          </cell>
          <cell r="L197" t="str">
            <v>East</v>
          </cell>
          <cell r="M197" t="str">
            <v>Monthly</v>
          </cell>
          <cell r="N197">
            <v>44593</v>
          </cell>
          <cell r="O197">
            <v>320</v>
          </cell>
          <cell r="P197">
            <v>352</v>
          </cell>
          <cell r="Q197">
            <v>672</v>
          </cell>
        </row>
        <row r="198">
          <cell r="K198" t="str">
            <v>EastMonthly44621</v>
          </cell>
          <cell r="L198" t="str">
            <v>East</v>
          </cell>
          <cell r="M198" t="str">
            <v>Monthly</v>
          </cell>
          <cell r="N198">
            <v>44621</v>
          </cell>
          <cell r="O198">
            <v>368</v>
          </cell>
          <cell r="P198">
            <v>376</v>
          </cell>
          <cell r="Q198">
            <v>744</v>
          </cell>
        </row>
        <row r="199">
          <cell r="K199" t="str">
            <v>EastMonthly44652</v>
          </cell>
          <cell r="L199" t="str">
            <v>East</v>
          </cell>
          <cell r="M199" t="str">
            <v>Monthly</v>
          </cell>
          <cell r="N199">
            <v>44652</v>
          </cell>
          <cell r="O199">
            <v>336</v>
          </cell>
          <cell r="P199">
            <v>384</v>
          </cell>
          <cell r="Q199">
            <v>720</v>
          </cell>
        </row>
        <row r="200">
          <cell r="K200" t="str">
            <v>EastMonthly44682</v>
          </cell>
          <cell r="L200" t="str">
            <v>East</v>
          </cell>
          <cell r="M200" t="str">
            <v>Monthly</v>
          </cell>
          <cell r="N200">
            <v>44682</v>
          </cell>
          <cell r="O200">
            <v>336</v>
          </cell>
          <cell r="P200">
            <v>408</v>
          </cell>
          <cell r="Q200">
            <v>744</v>
          </cell>
        </row>
        <row r="201">
          <cell r="K201" t="str">
            <v>EastMonthly44713</v>
          </cell>
          <cell r="L201" t="str">
            <v>East</v>
          </cell>
          <cell r="M201" t="str">
            <v>Monthly</v>
          </cell>
          <cell r="N201">
            <v>44713</v>
          </cell>
          <cell r="O201">
            <v>352</v>
          </cell>
          <cell r="P201">
            <v>368</v>
          </cell>
          <cell r="Q201">
            <v>720</v>
          </cell>
        </row>
        <row r="202">
          <cell r="K202" t="str">
            <v>EastMonthly44743</v>
          </cell>
          <cell r="L202" t="str">
            <v>East</v>
          </cell>
          <cell r="M202" t="str">
            <v>Monthly</v>
          </cell>
          <cell r="N202">
            <v>44743</v>
          </cell>
          <cell r="O202">
            <v>320</v>
          </cell>
          <cell r="P202">
            <v>424</v>
          </cell>
          <cell r="Q202">
            <v>744</v>
          </cell>
        </row>
        <row r="203">
          <cell r="K203" t="str">
            <v>EastMonthly44774</v>
          </cell>
          <cell r="L203" t="str">
            <v>East</v>
          </cell>
          <cell r="M203" t="str">
            <v>Monthly</v>
          </cell>
          <cell r="N203">
            <v>44774</v>
          </cell>
          <cell r="O203">
            <v>368</v>
          </cell>
          <cell r="P203">
            <v>376</v>
          </cell>
          <cell r="Q203">
            <v>744</v>
          </cell>
        </row>
        <row r="204">
          <cell r="K204" t="str">
            <v>EastMonthly44805</v>
          </cell>
          <cell r="L204" t="str">
            <v>East</v>
          </cell>
          <cell r="M204" t="str">
            <v>Monthly</v>
          </cell>
          <cell r="N204">
            <v>44805</v>
          </cell>
          <cell r="O204">
            <v>336</v>
          </cell>
          <cell r="P204">
            <v>384</v>
          </cell>
          <cell r="Q204">
            <v>720</v>
          </cell>
        </row>
        <row r="205">
          <cell r="K205" t="str">
            <v>EastMonthly44835</v>
          </cell>
          <cell r="L205" t="str">
            <v>East</v>
          </cell>
          <cell r="M205" t="str">
            <v>Monthly</v>
          </cell>
          <cell r="N205">
            <v>44835</v>
          </cell>
          <cell r="O205">
            <v>336</v>
          </cell>
          <cell r="P205">
            <v>408</v>
          </cell>
          <cell r="Q205">
            <v>744</v>
          </cell>
        </row>
        <row r="206">
          <cell r="K206" t="str">
            <v>EastMonthly44866</v>
          </cell>
          <cell r="L206" t="str">
            <v>East</v>
          </cell>
          <cell r="M206" t="str">
            <v>Monthly</v>
          </cell>
          <cell r="N206">
            <v>44866</v>
          </cell>
          <cell r="O206">
            <v>336</v>
          </cell>
          <cell r="P206">
            <v>384</v>
          </cell>
          <cell r="Q206">
            <v>720</v>
          </cell>
        </row>
        <row r="207">
          <cell r="K207" t="str">
            <v>EastMonthly44896</v>
          </cell>
          <cell r="L207" t="str">
            <v>East</v>
          </cell>
          <cell r="M207" t="str">
            <v>Monthly</v>
          </cell>
          <cell r="N207">
            <v>44896</v>
          </cell>
          <cell r="O207">
            <v>336</v>
          </cell>
          <cell r="P207">
            <v>408</v>
          </cell>
          <cell r="Q207">
            <v>744</v>
          </cell>
        </row>
        <row r="208">
          <cell r="K208" t="str">
            <v>EastMonthly44927</v>
          </cell>
          <cell r="L208" t="str">
            <v>East</v>
          </cell>
          <cell r="M208" t="str">
            <v>Monthly</v>
          </cell>
          <cell r="N208">
            <v>44927</v>
          </cell>
          <cell r="O208">
            <v>336</v>
          </cell>
          <cell r="P208">
            <v>408</v>
          </cell>
          <cell r="Q208">
            <v>744</v>
          </cell>
        </row>
        <row r="209">
          <cell r="K209" t="str">
            <v>EastMonthly44958</v>
          </cell>
          <cell r="L209" t="str">
            <v>East</v>
          </cell>
          <cell r="M209" t="str">
            <v>Monthly</v>
          </cell>
          <cell r="N209">
            <v>44958</v>
          </cell>
          <cell r="O209">
            <v>320</v>
          </cell>
          <cell r="P209">
            <v>352</v>
          </cell>
          <cell r="Q209">
            <v>672</v>
          </cell>
        </row>
        <row r="210">
          <cell r="K210" t="str">
            <v>EastMonthly44986</v>
          </cell>
          <cell r="L210" t="str">
            <v>East</v>
          </cell>
          <cell r="M210" t="str">
            <v>Monthly</v>
          </cell>
          <cell r="N210">
            <v>44986</v>
          </cell>
          <cell r="O210">
            <v>368</v>
          </cell>
          <cell r="P210">
            <v>376</v>
          </cell>
          <cell r="Q210">
            <v>744</v>
          </cell>
        </row>
        <row r="211">
          <cell r="K211" t="str">
            <v>EastMonthly45017</v>
          </cell>
          <cell r="L211" t="str">
            <v>East</v>
          </cell>
          <cell r="M211" t="str">
            <v>Monthly</v>
          </cell>
          <cell r="N211">
            <v>45017</v>
          </cell>
          <cell r="O211">
            <v>320</v>
          </cell>
          <cell r="P211">
            <v>400</v>
          </cell>
          <cell r="Q211">
            <v>720</v>
          </cell>
        </row>
        <row r="212">
          <cell r="K212" t="str">
            <v>EastMonthly45047</v>
          </cell>
          <cell r="L212" t="str">
            <v>East</v>
          </cell>
          <cell r="M212" t="str">
            <v>Monthly</v>
          </cell>
          <cell r="N212">
            <v>45047</v>
          </cell>
          <cell r="O212">
            <v>352</v>
          </cell>
          <cell r="P212">
            <v>392</v>
          </cell>
          <cell r="Q212">
            <v>744</v>
          </cell>
        </row>
        <row r="213">
          <cell r="K213" t="str">
            <v>EastMonthly45078</v>
          </cell>
          <cell r="L213" t="str">
            <v>East</v>
          </cell>
          <cell r="M213" t="str">
            <v>Monthly</v>
          </cell>
          <cell r="N213">
            <v>45078</v>
          </cell>
          <cell r="O213">
            <v>352</v>
          </cell>
          <cell r="P213">
            <v>368</v>
          </cell>
          <cell r="Q213">
            <v>720</v>
          </cell>
        </row>
        <row r="214">
          <cell r="K214" t="str">
            <v>EastMonthly45108</v>
          </cell>
          <cell r="L214" t="str">
            <v>East</v>
          </cell>
          <cell r="M214" t="str">
            <v>Monthly</v>
          </cell>
          <cell r="N214">
            <v>45108</v>
          </cell>
          <cell r="O214">
            <v>320</v>
          </cell>
          <cell r="P214">
            <v>424</v>
          </cell>
          <cell r="Q214">
            <v>744</v>
          </cell>
        </row>
        <row r="215">
          <cell r="K215" t="str">
            <v>EastMonthly45139</v>
          </cell>
          <cell r="L215" t="str">
            <v>East</v>
          </cell>
          <cell r="M215" t="str">
            <v>Monthly</v>
          </cell>
          <cell r="N215">
            <v>45139</v>
          </cell>
          <cell r="O215">
            <v>368</v>
          </cell>
          <cell r="P215">
            <v>376</v>
          </cell>
          <cell r="Q215">
            <v>744</v>
          </cell>
        </row>
        <row r="216">
          <cell r="K216" t="str">
            <v>EastMonthly45170</v>
          </cell>
          <cell r="L216" t="str">
            <v>East</v>
          </cell>
          <cell r="M216" t="str">
            <v>Monthly</v>
          </cell>
          <cell r="N216">
            <v>45170</v>
          </cell>
          <cell r="O216">
            <v>320</v>
          </cell>
          <cell r="P216">
            <v>400</v>
          </cell>
          <cell r="Q216">
            <v>720</v>
          </cell>
        </row>
        <row r="217">
          <cell r="K217" t="str">
            <v>EastMonthly45200</v>
          </cell>
          <cell r="L217" t="str">
            <v>East</v>
          </cell>
          <cell r="M217" t="str">
            <v>Monthly</v>
          </cell>
          <cell r="N217">
            <v>45200</v>
          </cell>
          <cell r="O217">
            <v>352</v>
          </cell>
          <cell r="P217">
            <v>392</v>
          </cell>
          <cell r="Q217">
            <v>744</v>
          </cell>
        </row>
        <row r="218">
          <cell r="K218" t="str">
            <v>EastMonthly45231</v>
          </cell>
          <cell r="L218" t="str">
            <v>East</v>
          </cell>
          <cell r="M218" t="str">
            <v>Monthly</v>
          </cell>
          <cell r="N218">
            <v>45231</v>
          </cell>
          <cell r="O218">
            <v>336</v>
          </cell>
          <cell r="P218">
            <v>384</v>
          </cell>
          <cell r="Q218">
            <v>720</v>
          </cell>
        </row>
        <row r="219">
          <cell r="K219" t="str">
            <v>EastMonthly45261</v>
          </cell>
          <cell r="L219" t="str">
            <v>East</v>
          </cell>
          <cell r="M219" t="str">
            <v>Monthly</v>
          </cell>
          <cell r="N219">
            <v>45261</v>
          </cell>
          <cell r="O219">
            <v>320</v>
          </cell>
          <cell r="P219">
            <v>424</v>
          </cell>
          <cell r="Q219">
            <v>744</v>
          </cell>
        </row>
        <row r="220">
          <cell r="K220" t="str">
            <v>EastMonthly45292</v>
          </cell>
          <cell r="L220" t="str">
            <v>East</v>
          </cell>
          <cell r="M220" t="str">
            <v>Monthly</v>
          </cell>
          <cell r="N220">
            <v>45292</v>
          </cell>
          <cell r="O220">
            <v>352</v>
          </cell>
          <cell r="P220">
            <v>392</v>
          </cell>
          <cell r="Q220">
            <v>744</v>
          </cell>
        </row>
        <row r="221">
          <cell r="K221" t="str">
            <v>EastMonthly45323</v>
          </cell>
          <cell r="L221" t="str">
            <v>East</v>
          </cell>
          <cell r="M221" t="str">
            <v>Monthly</v>
          </cell>
          <cell r="N221">
            <v>45323</v>
          </cell>
          <cell r="O221">
            <v>336</v>
          </cell>
          <cell r="P221">
            <v>360</v>
          </cell>
          <cell r="Q221">
            <v>696</v>
          </cell>
        </row>
        <row r="222">
          <cell r="K222" t="str">
            <v>EastMonthly45352</v>
          </cell>
          <cell r="L222" t="str">
            <v>East</v>
          </cell>
          <cell r="M222" t="str">
            <v>Monthly</v>
          </cell>
          <cell r="N222">
            <v>45352</v>
          </cell>
          <cell r="O222">
            <v>336</v>
          </cell>
          <cell r="P222">
            <v>408</v>
          </cell>
          <cell r="Q222">
            <v>744</v>
          </cell>
        </row>
        <row r="223">
          <cell r="K223" t="str">
            <v>EastMonthly45383</v>
          </cell>
          <cell r="L223" t="str">
            <v>East</v>
          </cell>
          <cell r="M223" t="str">
            <v>Monthly</v>
          </cell>
          <cell r="N223">
            <v>45383</v>
          </cell>
          <cell r="O223">
            <v>352</v>
          </cell>
          <cell r="P223">
            <v>368</v>
          </cell>
          <cell r="Q223">
            <v>720</v>
          </cell>
        </row>
        <row r="224">
          <cell r="K224" t="str">
            <v>EastMonthly45413</v>
          </cell>
          <cell r="L224" t="str">
            <v>East</v>
          </cell>
          <cell r="M224" t="str">
            <v>Monthly</v>
          </cell>
          <cell r="N224">
            <v>45413</v>
          </cell>
          <cell r="O224">
            <v>352</v>
          </cell>
          <cell r="P224">
            <v>392</v>
          </cell>
          <cell r="Q224">
            <v>744</v>
          </cell>
        </row>
        <row r="225">
          <cell r="K225" t="str">
            <v>EastMonthly45444</v>
          </cell>
          <cell r="L225" t="str">
            <v>East</v>
          </cell>
          <cell r="M225" t="str">
            <v>Monthly</v>
          </cell>
          <cell r="N225">
            <v>45444</v>
          </cell>
          <cell r="O225">
            <v>320</v>
          </cell>
          <cell r="P225">
            <v>400</v>
          </cell>
          <cell r="Q225">
            <v>720</v>
          </cell>
        </row>
        <row r="226">
          <cell r="K226" t="str">
            <v>EastMonthly45474</v>
          </cell>
          <cell r="L226" t="str">
            <v>East</v>
          </cell>
          <cell r="M226" t="str">
            <v>Monthly</v>
          </cell>
          <cell r="N226">
            <v>45474</v>
          </cell>
          <cell r="O226">
            <v>352</v>
          </cell>
          <cell r="P226">
            <v>392</v>
          </cell>
          <cell r="Q226">
            <v>744</v>
          </cell>
        </row>
        <row r="227">
          <cell r="K227" t="str">
            <v>EastMonthly45505</v>
          </cell>
          <cell r="L227" t="str">
            <v>East</v>
          </cell>
          <cell r="M227" t="str">
            <v>Monthly</v>
          </cell>
          <cell r="N227">
            <v>45505</v>
          </cell>
          <cell r="O227">
            <v>352</v>
          </cell>
          <cell r="P227">
            <v>392</v>
          </cell>
          <cell r="Q227">
            <v>744</v>
          </cell>
        </row>
        <row r="228">
          <cell r="K228" t="str">
            <v>EastMonthly45536</v>
          </cell>
          <cell r="L228" t="str">
            <v>East</v>
          </cell>
          <cell r="M228" t="str">
            <v>Monthly</v>
          </cell>
          <cell r="N228">
            <v>45536</v>
          </cell>
          <cell r="O228">
            <v>320</v>
          </cell>
          <cell r="P228">
            <v>400</v>
          </cell>
          <cell r="Q228">
            <v>720</v>
          </cell>
        </row>
        <row r="229">
          <cell r="K229" t="str">
            <v>EastMonthly45566</v>
          </cell>
          <cell r="L229" t="str">
            <v>East</v>
          </cell>
          <cell r="M229" t="str">
            <v>Monthly</v>
          </cell>
          <cell r="N229">
            <v>45566</v>
          </cell>
          <cell r="O229">
            <v>368</v>
          </cell>
          <cell r="P229">
            <v>376</v>
          </cell>
          <cell r="Q229">
            <v>744</v>
          </cell>
        </row>
        <row r="230">
          <cell r="K230" t="str">
            <v>EastMonthly45597</v>
          </cell>
          <cell r="L230" t="str">
            <v>East</v>
          </cell>
          <cell r="M230" t="str">
            <v>Monthly</v>
          </cell>
          <cell r="N230">
            <v>45597</v>
          </cell>
          <cell r="O230">
            <v>320</v>
          </cell>
          <cell r="P230">
            <v>400</v>
          </cell>
          <cell r="Q230">
            <v>720</v>
          </cell>
        </row>
        <row r="231">
          <cell r="K231" t="str">
            <v>EastMonthly45627</v>
          </cell>
          <cell r="L231" t="str">
            <v>East</v>
          </cell>
          <cell r="M231" t="str">
            <v>Monthly</v>
          </cell>
          <cell r="N231">
            <v>45627</v>
          </cell>
          <cell r="O231">
            <v>336</v>
          </cell>
          <cell r="P231">
            <v>408</v>
          </cell>
          <cell r="Q231">
            <v>744</v>
          </cell>
        </row>
        <row r="232">
          <cell r="K232" t="str">
            <v>EastMonthly45658</v>
          </cell>
          <cell r="L232" t="str">
            <v>East</v>
          </cell>
          <cell r="M232" t="str">
            <v>Monthly</v>
          </cell>
          <cell r="N232">
            <v>45658</v>
          </cell>
          <cell r="O232">
            <v>352</v>
          </cell>
          <cell r="P232">
            <v>392</v>
          </cell>
          <cell r="Q232">
            <v>744</v>
          </cell>
        </row>
        <row r="233">
          <cell r="K233" t="str">
            <v>EastMonthly45689</v>
          </cell>
          <cell r="L233" t="str">
            <v>East</v>
          </cell>
          <cell r="M233" t="str">
            <v>Monthly</v>
          </cell>
          <cell r="N233">
            <v>45689</v>
          </cell>
          <cell r="O233">
            <v>320</v>
          </cell>
          <cell r="P233">
            <v>352</v>
          </cell>
          <cell r="Q233">
            <v>672</v>
          </cell>
        </row>
        <row r="234">
          <cell r="K234" t="str">
            <v>EastMonthly45717</v>
          </cell>
          <cell r="L234" t="str">
            <v>East</v>
          </cell>
          <cell r="M234" t="str">
            <v>Monthly</v>
          </cell>
          <cell r="N234">
            <v>45717</v>
          </cell>
          <cell r="O234">
            <v>336</v>
          </cell>
          <cell r="P234">
            <v>408</v>
          </cell>
          <cell r="Q234">
            <v>744</v>
          </cell>
        </row>
        <row r="235">
          <cell r="K235" t="str">
            <v>EastMonthly45748</v>
          </cell>
          <cell r="L235" t="str">
            <v>East</v>
          </cell>
          <cell r="M235" t="str">
            <v>Monthly</v>
          </cell>
          <cell r="N235">
            <v>45748</v>
          </cell>
          <cell r="O235">
            <v>352</v>
          </cell>
          <cell r="P235">
            <v>368</v>
          </cell>
          <cell r="Q235">
            <v>720</v>
          </cell>
        </row>
        <row r="236">
          <cell r="K236" t="str">
            <v>EastMonthly45778</v>
          </cell>
          <cell r="L236" t="str">
            <v>East</v>
          </cell>
          <cell r="M236" t="str">
            <v>Monthly</v>
          </cell>
          <cell r="N236">
            <v>45778</v>
          </cell>
          <cell r="O236">
            <v>336</v>
          </cell>
          <cell r="P236">
            <v>408</v>
          </cell>
          <cell r="Q236">
            <v>744</v>
          </cell>
        </row>
        <row r="237">
          <cell r="K237" t="str">
            <v>EastMonthly45809</v>
          </cell>
          <cell r="L237" t="str">
            <v>East</v>
          </cell>
          <cell r="M237" t="str">
            <v>Monthly</v>
          </cell>
          <cell r="N237">
            <v>45809</v>
          </cell>
          <cell r="O237">
            <v>336</v>
          </cell>
          <cell r="P237">
            <v>384</v>
          </cell>
          <cell r="Q237">
            <v>720</v>
          </cell>
        </row>
        <row r="238">
          <cell r="K238" t="str">
            <v>EastMonthly45839</v>
          </cell>
          <cell r="L238" t="str">
            <v>East</v>
          </cell>
          <cell r="M238" t="str">
            <v>Monthly</v>
          </cell>
          <cell r="N238">
            <v>45839</v>
          </cell>
          <cell r="O238">
            <v>352</v>
          </cell>
          <cell r="P238">
            <v>392</v>
          </cell>
          <cell r="Q238">
            <v>744</v>
          </cell>
        </row>
        <row r="239">
          <cell r="K239" t="str">
            <v>EastMonthly45870</v>
          </cell>
          <cell r="L239" t="str">
            <v>East</v>
          </cell>
          <cell r="M239" t="str">
            <v>Monthly</v>
          </cell>
          <cell r="N239">
            <v>45870</v>
          </cell>
          <cell r="O239">
            <v>336</v>
          </cell>
          <cell r="P239">
            <v>408</v>
          </cell>
          <cell r="Q239">
            <v>744</v>
          </cell>
        </row>
        <row r="240">
          <cell r="K240" t="str">
            <v>EastMonthly45901</v>
          </cell>
          <cell r="L240" t="str">
            <v>East</v>
          </cell>
          <cell r="M240" t="str">
            <v>Monthly</v>
          </cell>
          <cell r="N240">
            <v>45901</v>
          </cell>
          <cell r="O240">
            <v>336</v>
          </cell>
          <cell r="P240">
            <v>384</v>
          </cell>
          <cell r="Q240">
            <v>720</v>
          </cell>
        </row>
        <row r="241">
          <cell r="K241" t="str">
            <v>EastMonthly45931</v>
          </cell>
          <cell r="L241" t="str">
            <v>East</v>
          </cell>
          <cell r="M241" t="str">
            <v>Monthly</v>
          </cell>
          <cell r="N241">
            <v>45931</v>
          </cell>
          <cell r="O241">
            <v>368</v>
          </cell>
          <cell r="P241">
            <v>376</v>
          </cell>
          <cell r="Q241">
            <v>744</v>
          </cell>
        </row>
        <row r="242">
          <cell r="K242" t="str">
            <v>EastMonthly45962</v>
          </cell>
          <cell r="L242" t="str">
            <v>East</v>
          </cell>
          <cell r="M242" t="str">
            <v>Monthly</v>
          </cell>
          <cell r="N242">
            <v>45962</v>
          </cell>
          <cell r="O242">
            <v>304</v>
          </cell>
          <cell r="P242">
            <v>416</v>
          </cell>
          <cell r="Q242">
            <v>720</v>
          </cell>
        </row>
        <row r="243">
          <cell r="K243" t="str">
            <v>EastMonthly45992</v>
          </cell>
          <cell r="L243" t="str">
            <v>East</v>
          </cell>
          <cell r="M243" t="str">
            <v>Monthly</v>
          </cell>
          <cell r="N243">
            <v>45992</v>
          </cell>
          <cell r="O243">
            <v>352</v>
          </cell>
          <cell r="P243">
            <v>392</v>
          </cell>
          <cell r="Q243">
            <v>744</v>
          </cell>
        </row>
        <row r="244">
          <cell r="K244" t="str">
            <v>EastMonthly46023</v>
          </cell>
          <cell r="L244" t="str">
            <v>East</v>
          </cell>
          <cell r="M244" t="str">
            <v>Monthly</v>
          </cell>
          <cell r="N244">
            <v>46023</v>
          </cell>
          <cell r="O244">
            <v>336</v>
          </cell>
          <cell r="P244">
            <v>408</v>
          </cell>
          <cell r="Q244">
            <v>744</v>
          </cell>
        </row>
        <row r="245">
          <cell r="K245" t="str">
            <v>EastMonthly46054</v>
          </cell>
          <cell r="L245" t="str">
            <v>East</v>
          </cell>
          <cell r="M245" t="str">
            <v>Monthly</v>
          </cell>
          <cell r="N245">
            <v>46054</v>
          </cell>
          <cell r="O245">
            <v>320</v>
          </cell>
          <cell r="P245">
            <v>352</v>
          </cell>
          <cell r="Q245">
            <v>672</v>
          </cell>
        </row>
        <row r="246">
          <cell r="K246" t="str">
            <v>EastMonthly46082</v>
          </cell>
          <cell r="L246" t="str">
            <v>East</v>
          </cell>
          <cell r="M246" t="str">
            <v>Monthly</v>
          </cell>
          <cell r="N246">
            <v>46082</v>
          </cell>
          <cell r="O246">
            <v>352</v>
          </cell>
          <cell r="P246">
            <v>392</v>
          </cell>
          <cell r="Q246">
            <v>744</v>
          </cell>
        </row>
        <row r="247">
          <cell r="K247" t="str">
            <v>EastMonthly46113</v>
          </cell>
          <cell r="L247" t="str">
            <v>East</v>
          </cell>
          <cell r="M247" t="str">
            <v>Monthly</v>
          </cell>
          <cell r="N247">
            <v>46113</v>
          </cell>
          <cell r="O247">
            <v>352</v>
          </cell>
          <cell r="P247">
            <v>368</v>
          </cell>
          <cell r="Q247">
            <v>720</v>
          </cell>
        </row>
        <row r="248">
          <cell r="K248" t="str">
            <v>EastMonthly46143</v>
          </cell>
          <cell r="L248" t="str">
            <v>East</v>
          </cell>
          <cell r="M248" t="str">
            <v>Monthly</v>
          </cell>
          <cell r="N248">
            <v>46143</v>
          </cell>
          <cell r="O248">
            <v>320</v>
          </cell>
          <cell r="P248">
            <v>424</v>
          </cell>
          <cell r="Q248">
            <v>744</v>
          </cell>
        </row>
        <row r="249">
          <cell r="K249" t="str">
            <v>EastMonthly46174</v>
          </cell>
          <cell r="L249" t="str">
            <v>East</v>
          </cell>
          <cell r="M249" t="str">
            <v>Monthly</v>
          </cell>
          <cell r="N249">
            <v>46174</v>
          </cell>
          <cell r="O249">
            <v>352</v>
          </cell>
          <cell r="P249">
            <v>368</v>
          </cell>
          <cell r="Q249">
            <v>720</v>
          </cell>
        </row>
        <row r="250">
          <cell r="K250" t="str">
            <v>EastMonthly46204</v>
          </cell>
          <cell r="L250" t="str">
            <v>East</v>
          </cell>
          <cell r="M250" t="str">
            <v>Monthly</v>
          </cell>
          <cell r="N250">
            <v>46204</v>
          </cell>
          <cell r="O250">
            <v>368</v>
          </cell>
          <cell r="P250">
            <v>376</v>
          </cell>
          <cell r="Q250">
            <v>744</v>
          </cell>
        </row>
        <row r="251">
          <cell r="K251" t="str">
            <v>EastMonthly46235</v>
          </cell>
          <cell r="L251" t="str">
            <v>East</v>
          </cell>
          <cell r="M251" t="str">
            <v>Monthly</v>
          </cell>
          <cell r="N251">
            <v>46235</v>
          </cell>
          <cell r="O251">
            <v>336</v>
          </cell>
          <cell r="P251">
            <v>408</v>
          </cell>
          <cell r="Q251">
            <v>744</v>
          </cell>
        </row>
        <row r="252">
          <cell r="K252" t="str">
            <v>EastMonthly46266</v>
          </cell>
          <cell r="L252" t="str">
            <v>East</v>
          </cell>
          <cell r="M252" t="str">
            <v>Monthly</v>
          </cell>
          <cell r="N252">
            <v>46266</v>
          </cell>
          <cell r="O252">
            <v>336</v>
          </cell>
          <cell r="P252">
            <v>384</v>
          </cell>
          <cell r="Q252">
            <v>720</v>
          </cell>
        </row>
        <row r="253">
          <cell r="K253" t="str">
            <v>EastMonthly46296</v>
          </cell>
          <cell r="L253" t="str">
            <v>East</v>
          </cell>
          <cell r="M253" t="str">
            <v>Monthly</v>
          </cell>
          <cell r="N253">
            <v>46296</v>
          </cell>
          <cell r="O253">
            <v>352</v>
          </cell>
          <cell r="P253">
            <v>392</v>
          </cell>
          <cell r="Q253">
            <v>744</v>
          </cell>
        </row>
        <row r="254">
          <cell r="K254" t="str">
            <v>EastMonthly46327</v>
          </cell>
          <cell r="L254" t="str">
            <v>East</v>
          </cell>
          <cell r="M254" t="str">
            <v>Monthly</v>
          </cell>
          <cell r="N254">
            <v>46327</v>
          </cell>
          <cell r="O254">
            <v>320</v>
          </cell>
          <cell r="P254">
            <v>400</v>
          </cell>
          <cell r="Q254">
            <v>720</v>
          </cell>
        </row>
        <row r="255">
          <cell r="K255" t="str">
            <v>EastMonthly46357</v>
          </cell>
          <cell r="L255" t="str">
            <v>East</v>
          </cell>
          <cell r="M255" t="str">
            <v>Monthly</v>
          </cell>
          <cell r="N255">
            <v>46357</v>
          </cell>
          <cell r="O255">
            <v>352</v>
          </cell>
          <cell r="P255">
            <v>392</v>
          </cell>
          <cell r="Q255">
            <v>744</v>
          </cell>
        </row>
        <row r="256">
          <cell r="K256" t="str">
            <v>EastMonthly46388</v>
          </cell>
          <cell r="L256" t="str">
            <v>East</v>
          </cell>
          <cell r="M256" t="str">
            <v>Monthly</v>
          </cell>
          <cell r="N256">
            <v>46388</v>
          </cell>
          <cell r="O256">
            <v>320</v>
          </cell>
          <cell r="P256">
            <v>424</v>
          </cell>
          <cell r="Q256">
            <v>744</v>
          </cell>
        </row>
        <row r="257">
          <cell r="K257" t="str">
            <v>EastMonthly46419</v>
          </cell>
          <cell r="L257" t="str">
            <v>East</v>
          </cell>
          <cell r="M257" t="str">
            <v>Monthly</v>
          </cell>
          <cell r="N257">
            <v>46419</v>
          </cell>
          <cell r="O257">
            <v>320</v>
          </cell>
          <cell r="P257">
            <v>352</v>
          </cell>
          <cell r="Q257">
            <v>672</v>
          </cell>
        </row>
        <row r="258">
          <cell r="K258" t="str">
            <v>EastMonthly46447</v>
          </cell>
          <cell r="L258" t="str">
            <v>East</v>
          </cell>
          <cell r="M258" t="str">
            <v>Monthly</v>
          </cell>
          <cell r="N258">
            <v>46447</v>
          </cell>
          <cell r="O258">
            <v>368</v>
          </cell>
          <cell r="P258">
            <v>376</v>
          </cell>
          <cell r="Q258">
            <v>744</v>
          </cell>
        </row>
        <row r="259">
          <cell r="K259" t="str">
            <v>EastMonthly46478</v>
          </cell>
          <cell r="L259" t="str">
            <v>East</v>
          </cell>
          <cell r="M259" t="str">
            <v>Monthly</v>
          </cell>
          <cell r="N259">
            <v>46478</v>
          </cell>
          <cell r="O259">
            <v>352</v>
          </cell>
          <cell r="P259">
            <v>368</v>
          </cell>
          <cell r="Q259">
            <v>720</v>
          </cell>
        </row>
        <row r="260">
          <cell r="K260" t="str">
            <v>EastMonthly46508</v>
          </cell>
          <cell r="L260" t="str">
            <v>East</v>
          </cell>
          <cell r="M260" t="str">
            <v>Monthly</v>
          </cell>
          <cell r="N260">
            <v>46508</v>
          </cell>
          <cell r="O260">
            <v>320</v>
          </cell>
          <cell r="P260">
            <v>424</v>
          </cell>
          <cell r="Q260">
            <v>744</v>
          </cell>
        </row>
        <row r="261">
          <cell r="K261" t="str">
            <v>EastMonthly46539</v>
          </cell>
          <cell r="L261" t="str">
            <v>East</v>
          </cell>
          <cell r="M261" t="str">
            <v>Monthly</v>
          </cell>
          <cell r="N261">
            <v>46539</v>
          </cell>
          <cell r="O261">
            <v>352</v>
          </cell>
          <cell r="P261">
            <v>368</v>
          </cell>
          <cell r="Q261">
            <v>720</v>
          </cell>
        </row>
        <row r="262">
          <cell r="K262" t="str">
            <v>EastMonthly46569</v>
          </cell>
          <cell r="L262" t="str">
            <v>East</v>
          </cell>
          <cell r="M262" t="str">
            <v>Monthly</v>
          </cell>
          <cell r="N262">
            <v>46569</v>
          </cell>
          <cell r="O262">
            <v>336</v>
          </cell>
          <cell r="P262">
            <v>408</v>
          </cell>
          <cell r="Q262">
            <v>744</v>
          </cell>
        </row>
        <row r="263">
          <cell r="K263" t="str">
            <v>EastMonthly46600</v>
          </cell>
          <cell r="L263" t="str">
            <v>East</v>
          </cell>
          <cell r="M263" t="str">
            <v>Monthly</v>
          </cell>
          <cell r="N263">
            <v>46600</v>
          </cell>
          <cell r="O263">
            <v>352</v>
          </cell>
          <cell r="P263">
            <v>392</v>
          </cell>
          <cell r="Q263">
            <v>744</v>
          </cell>
        </row>
        <row r="264">
          <cell r="K264" t="str">
            <v>EastMonthly46631</v>
          </cell>
          <cell r="L264" t="str">
            <v>East</v>
          </cell>
          <cell r="M264" t="str">
            <v>Monthly</v>
          </cell>
          <cell r="N264">
            <v>46631</v>
          </cell>
          <cell r="O264">
            <v>336</v>
          </cell>
          <cell r="P264">
            <v>384</v>
          </cell>
          <cell r="Q264">
            <v>720</v>
          </cell>
        </row>
        <row r="265">
          <cell r="K265" t="str">
            <v>EastMonthly46661</v>
          </cell>
          <cell r="L265" t="str">
            <v>East</v>
          </cell>
          <cell r="M265" t="str">
            <v>Monthly</v>
          </cell>
          <cell r="N265">
            <v>46661</v>
          </cell>
          <cell r="O265">
            <v>336</v>
          </cell>
          <cell r="P265">
            <v>408</v>
          </cell>
          <cell r="Q265">
            <v>744</v>
          </cell>
        </row>
        <row r="266">
          <cell r="K266" t="str">
            <v>EastMonthly46692</v>
          </cell>
          <cell r="L266" t="str">
            <v>East</v>
          </cell>
          <cell r="M266" t="str">
            <v>Monthly</v>
          </cell>
          <cell r="N266">
            <v>46692</v>
          </cell>
          <cell r="O266">
            <v>336</v>
          </cell>
          <cell r="P266">
            <v>384</v>
          </cell>
          <cell r="Q266">
            <v>720</v>
          </cell>
        </row>
        <row r="267">
          <cell r="K267" t="str">
            <v>EastMonthly46722</v>
          </cell>
          <cell r="L267" t="str">
            <v>East</v>
          </cell>
          <cell r="M267" t="str">
            <v>Monthly</v>
          </cell>
          <cell r="N267">
            <v>46722</v>
          </cell>
          <cell r="O267">
            <v>368</v>
          </cell>
          <cell r="P267">
            <v>376</v>
          </cell>
          <cell r="Q267">
            <v>744</v>
          </cell>
        </row>
        <row r="268">
          <cell r="K268" t="str">
            <v>EastMonthly46753</v>
          </cell>
          <cell r="L268" t="str">
            <v>East</v>
          </cell>
          <cell r="M268" t="str">
            <v>Monthly</v>
          </cell>
          <cell r="N268">
            <v>46753</v>
          </cell>
          <cell r="O268">
            <v>336</v>
          </cell>
          <cell r="P268">
            <v>408</v>
          </cell>
          <cell r="Q268">
            <v>744</v>
          </cell>
        </row>
        <row r="269">
          <cell r="K269" t="str">
            <v>EastMonthly46784</v>
          </cell>
          <cell r="L269" t="str">
            <v>East</v>
          </cell>
          <cell r="M269" t="str">
            <v>Monthly</v>
          </cell>
          <cell r="N269">
            <v>46784</v>
          </cell>
          <cell r="O269">
            <v>336</v>
          </cell>
          <cell r="P269">
            <v>360</v>
          </cell>
          <cell r="Q269">
            <v>696</v>
          </cell>
        </row>
        <row r="270">
          <cell r="K270" t="str">
            <v>EastMonthly46813</v>
          </cell>
          <cell r="L270" t="str">
            <v>East</v>
          </cell>
          <cell r="M270" t="str">
            <v>Monthly</v>
          </cell>
          <cell r="N270">
            <v>46813</v>
          </cell>
          <cell r="O270">
            <v>368</v>
          </cell>
          <cell r="P270">
            <v>376</v>
          </cell>
          <cell r="Q270">
            <v>744</v>
          </cell>
        </row>
        <row r="271">
          <cell r="K271" t="str">
            <v>EastMonthly46844</v>
          </cell>
          <cell r="L271" t="str">
            <v>East</v>
          </cell>
          <cell r="M271" t="str">
            <v>Monthly</v>
          </cell>
          <cell r="N271">
            <v>46844</v>
          </cell>
          <cell r="O271">
            <v>320</v>
          </cell>
          <cell r="P271">
            <v>400</v>
          </cell>
          <cell r="Q271">
            <v>720</v>
          </cell>
        </row>
        <row r="272">
          <cell r="K272" t="str">
            <v>EastMonthly46874</v>
          </cell>
          <cell r="L272" t="str">
            <v>East</v>
          </cell>
          <cell r="M272" t="str">
            <v>Monthly</v>
          </cell>
          <cell r="N272">
            <v>46874</v>
          </cell>
          <cell r="O272">
            <v>352</v>
          </cell>
          <cell r="P272">
            <v>392</v>
          </cell>
          <cell r="Q272">
            <v>744</v>
          </cell>
        </row>
        <row r="273">
          <cell r="K273" t="str">
            <v>EastMonthly46905</v>
          </cell>
          <cell r="L273" t="str">
            <v>East</v>
          </cell>
          <cell r="M273" t="str">
            <v>Monthly</v>
          </cell>
          <cell r="N273">
            <v>46905</v>
          </cell>
          <cell r="O273">
            <v>352</v>
          </cell>
          <cell r="P273">
            <v>368</v>
          </cell>
          <cell r="Q273">
            <v>720</v>
          </cell>
        </row>
        <row r="274">
          <cell r="K274" t="str">
            <v>EastMonthly46935</v>
          </cell>
          <cell r="L274" t="str">
            <v>East</v>
          </cell>
          <cell r="M274" t="str">
            <v>Monthly</v>
          </cell>
          <cell r="N274">
            <v>46935</v>
          </cell>
          <cell r="O274">
            <v>336</v>
          </cell>
          <cell r="P274">
            <v>408</v>
          </cell>
          <cell r="Q274">
            <v>744</v>
          </cell>
        </row>
        <row r="275">
          <cell r="K275" t="str">
            <v>EastMonthly46966</v>
          </cell>
          <cell r="L275" t="str">
            <v>East</v>
          </cell>
          <cell r="M275" t="str">
            <v>Monthly</v>
          </cell>
          <cell r="N275">
            <v>46966</v>
          </cell>
          <cell r="O275">
            <v>368</v>
          </cell>
          <cell r="P275">
            <v>376</v>
          </cell>
          <cell r="Q275">
            <v>744</v>
          </cell>
        </row>
        <row r="276">
          <cell r="K276" t="str">
            <v>EastMonthly46997</v>
          </cell>
          <cell r="L276" t="str">
            <v>East</v>
          </cell>
          <cell r="M276" t="str">
            <v>Monthly</v>
          </cell>
          <cell r="N276">
            <v>46997</v>
          </cell>
          <cell r="O276">
            <v>320</v>
          </cell>
          <cell r="P276">
            <v>400</v>
          </cell>
          <cell r="Q276">
            <v>720</v>
          </cell>
        </row>
        <row r="277">
          <cell r="K277" t="str">
            <v>EastMonthly47027</v>
          </cell>
          <cell r="L277" t="str">
            <v>East</v>
          </cell>
          <cell r="M277" t="str">
            <v>Monthly</v>
          </cell>
          <cell r="N277">
            <v>47027</v>
          </cell>
          <cell r="O277">
            <v>352</v>
          </cell>
          <cell r="P277">
            <v>392</v>
          </cell>
          <cell r="Q277">
            <v>744</v>
          </cell>
        </row>
        <row r="278">
          <cell r="K278" t="str">
            <v>EastMonthly47058</v>
          </cell>
          <cell r="L278" t="str">
            <v>East</v>
          </cell>
          <cell r="M278" t="str">
            <v>Monthly</v>
          </cell>
          <cell r="N278">
            <v>47058</v>
          </cell>
          <cell r="O278">
            <v>336</v>
          </cell>
          <cell r="P278">
            <v>384</v>
          </cell>
          <cell r="Q278">
            <v>720</v>
          </cell>
        </row>
        <row r="279">
          <cell r="K279" t="str">
            <v>EastMonthly47088</v>
          </cell>
          <cell r="L279" t="str">
            <v>East</v>
          </cell>
          <cell r="M279" t="str">
            <v>Monthly</v>
          </cell>
          <cell r="N279">
            <v>47088</v>
          </cell>
          <cell r="O279">
            <v>320</v>
          </cell>
          <cell r="P279">
            <v>424</v>
          </cell>
          <cell r="Q279">
            <v>744</v>
          </cell>
        </row>
        <row r="280">
          <cell r="K280" t="str">
            <v>EastMonthly47119</v>
          </cell>
          <cell r="L280" t="str">
            <v>East</v>
          </cell>
          <cell r="M280" t="str">
            <v>Monthly</v>
          </cell>
          <cell r="N280">
            <v>47119</v>
          </cell>
          <cell r="O280">
            <v>352</v>
          </cell>
          <cell r="P280">
            <v>392</v>
          </cell>
          <cell r="Q280">
            <v>744</v>
          </cell>
        </row>
        <row r="281">
          <cell r="K281" t="str">
            <v>EastMonthly47150</v>
          </cell>
          <cell r="L281" t="str">
            <v>East</v>
          </cell>
          <cell r="M281" t="str">
            <v>Monthly</v>
          </cell>
          <cell r="N281">
            <v>47150</v>
          </cell>
          <cell r="O281">
            <v>320</v>
          </cell>
          <cell r="P281">
            <v>352</v>
          </cell>
          <cell r="Q281">
            <v>672</v>
          </cell>
        </row>
        <row r="282">
          <cell r="K282" t="str">
            <v>EastMonthly47178</v>
          </cell>
          <cell r="L282" t="str">
            <v>East</v>
          </cell>
          <cell r="M282" t="str">
            <v>Monthly</v>
          </cell>
          <cell r="N282">
            <v>47178</v>
          </cell>
          <cell r="O282">
            <v>352</v>
          </cell>
          <cell r="P282">
            <v>392</v>
          </cell>
          <cell r="Q282">
            <v>744</v>
          </cell>
        </row>
        <row r="283">
          <cell r="K283" t="str">
            <v>EastMonthly47209</v>
          </cell>
          <cell r="L283" t="str">
            <v>East</v>
          </cell>
          <cell r="M283" t="str">
            <v>Monthly</v>
          </cell>
          <cell r="N283">
            <v>47209</v>
          </cell>
          <cell r="O283">
            <v>336</v>
          </cell>
          <cell r="P283">
            <v>384</v>
          </cell>
          <cell r="Q283">
            <v>720</v>
          </cell>
        </row>
        <row r="284">
          <cell r="K284" t="str">
            <v>EastMonthly47239</v>
          </cell>
          <cell r="L284" t="str">
            <v>East</v>
          </cell>
          <cell r="M284" t="str">
            <v>Monthly</v>
          </cell>
          <cell r="N284">
            <v>47239</v>
          </cell>
          <cell r="O284">
            <v>352</v>
          </cell>
          <cell r="P284">
            <v>392</v>
          </cell>
          <cell r="Q284">
            <v>744</v>
          </cell>
        </row>
        <row r="285">
          <cell r="K285" t="str">
            <v>EastMonthly47270</v>
          </cell>
          <cell r="L285" t="str">
            <v>East</v>
          </cell>
          <cell r="M285" t="str">
            <v>Monthly</v>
          </cell>
          <cell r="N285">
            <v>47270</v>
          </cell>
          <cell r="O285">
            <v>336</v>
          </cell>
          <cell r="P285">
            <v>384</v>
          </cell>
          <cell r="Q285">
            <v>720</v>
          </cell>
        </row>
        <row r="286">
          <cell r="K286" t="str">
            <v>EastMonthly47300</v>
          </cell>
          <cell r="L286" t="str">
            <v>East</v>
          </cell>
          <cell r="M286" t="str">
            <v>Monthly</v>
          </cell>
          <cell r="N286">
            <v>47300</v>
          </cell>
          <cell r="O286">
            <v>336</v>
          </cell>
          <cell r="P286">
            <v>408</v>
          </cell>
          <cell r="Q286">
            <v>744</v>
          </cell>
        </row>
        <row r="287">
          <cell r="K287" t="str">
            <v>EastMonthly47331</v>
          </cell>
          <cell r="L287" t="str">
            <v>East</v>
          </cell>
          <cell r="M287" t="str">
            <v>Monthly</v>
          </cell>
          <cell r="N287">
            <v>47331</v>
          </cell>
          <cell r="O287">
            <v>368</v>
          </cell>
          <cell r="P287">
            <v>376</v>
          </cell>
          <cell r="Q287">
            <v>744</v>
          </cell>
        </row>
        <row r="288">
          <cell r="K288" t="str">
            <v>EastMonthly47362</v>
          </cell>
          <cell r="L288" t="str">
            <v>East</v>
          </cell>
          <cell r="M288" t="str">
            <v>Monthly</v>
          </cell>
          <cell r="N288">
            <v>47362</v>
          </cell>
          <cell r="O288">
            <v>304</v>
          </cell>
          <cell r="P288">
            <v>416</v>
          </cell>
          <cell r="Q288">
            <v>720</v>
          </cell>
        </row>
        <row r="289">
          <cell r="K289" t="str">
            <v>EastMonthly47392</v>
          </cell>
          <cell r="L289" t="str">
            <v>East</v>
          </cell>
          <cell r="M289" t="str">
            <v>Monthly</v>
          </cell>
          <cell r="N289">
            <v>47392</v>
          </cell>
          <cell r="O289">
            <v>368</v>
          </cell>
          <cell r="P289">
            <v>376</v>
          </cell>
          <cell r="Q289">
            <v>744</v>
          </cell>
        </row>
        <row r="290">
          <cell r="K290" t="str">
            <v>EastMonthly47423</v>
          </cell>
          <cell r="L290" t="str">
            <v>East</v>
          </cell>
          <cell r="M290" t="str">
            <v>Monthly</v>
          </cell>
          <cell r="N290">
            <v>47423</v>
          </cell>
          <cell r="O290">
            <v>336</v>
          </cell>
          <cell r="P290">
            <v>384</v>
          </cell>
          <cell r="Q290">
            <v>720</v>
          </cell>
        </row>
        <row r="291">
          <cell r="K291" t="str">
            <v>EastMonthly47453</v>
          </cell>
          <cell r="L291" t="str">
            <v>East</v>
          </cell>
          <cell r="M291" t="str">
            <v>Monthly</v>
          </cell>
          <cell r="N291">
            <v>47453</v>
          </cell>
          <cell r="O291">
            <v>320</v>
          </cell>
          <cell r="P291">
            <v>424</v>
          </cell>
          <cell r="Q291">
            <v>744</v>
          </cell>
        </row>
        <row r="292">
          <cell r="K292" t="str">
            <v>WestMonthly40909</v>
          </cell>
          <cell r="L292" t="str">
            <v>West</v>
          </cell>
          <cell r="M292" t="str">
            <v>Monthly</v>
          </cell>
          <cell r="N292">
            <v>40909</v>
          </cell>
          <cell r="O292">
            <v>400</v>
          </cell>
          <cell r="P292">
            <v>344</v>
          </cell>
          <cell r="Q292">
            <v>744</v>
          </cell>
        </row>
        <row r="293">
          <cell r="K293" t="str">
            <v>WestMonthly40940</v>
          </cell>
          <cell r="L293" t="str">
            <v>West</v>
          </cell>
          <cell r="M293" t="str">
            <v>Monthly</v>
          </cell>
          <cell r="N293">
            <v>40940</v>
          </cell>
          <cell r="O293">
            <v>400</v>
          </cell>
          <cell r="P293">
            <v>296</v>
          </cell>
          <cell r="Q293">
            <v>696</v>
          </cell>
        </row>
        <row r="294">
          <cell r="K294" t="str">
            <v>WestMonthly40969</v>
          </cell>
          <cell r="L294" t="str">
            <v>West</v>
          </cell>
          <cell r="M294" t="str">
            <v>Monthly</v>
          </cell>
          <cell r="N294">
            <v>40969</v>
          </cell>
          <cell r="O294">
            <v>432</v>
          </cell>
          <cell r="P294">
            <v>312</v>
          </cell>
          <cell r="Q294">
            <v>744</v>
          </cell>
        </row>
        <row r="295">
          <cell r="K295" t="str">
            <v>WestMonthly41000</v>
          </cell>
          <cell r="L295" t="str">
            <v>West</v>
          </cell>
          <cell r="M295" t="str">
            <v>Monthly</v>
          </cell>
          <cell r="N295">
            <v>41000</v>
          </cell>
          <cell r="O295">
            <v>400</v>
          </cell>
          <cell r="P295">
            <v>320</v>
          </cell>
          <cell r="Q295">
            <v>720</v>
          </cell>
        </row>
        <row r="296">
          <cell r="K296" t="str">
            <v>WestMonthly41030</v>
          </cell>
          <cell r="L296" t="str">
            <v>West</v>
          </cell>
          <cell r="M296" t="str">
            <v>Monthly</v>
          </cell>
          <cell r="N296">
            <v>41030</v>
          </cell>
          <cell r="O296">
            <v>416</v>
          </cell>
          <cell r="P296">
            <v>328</v>
          </cell>
          <cell r="Q296">
            <v>744</v>
          </cell>
        </row>
        <row r="297">
          <cell r="K297" t="str">
            <v>WestMonthly41061</v>
          </cell>
          <cell r="L297" t="str">
            <v>West</v>
          </cell>
          <cell r="M297" t="str">
            <v>Monthly</v>
          </cell>
          <cell r="N297">
            <v>41061</v>
          </cell>
          <cell r="O297">
            <v>416</v>
          </cell>
          <cell r="P297">
            <v>304</v>
          </cell>
          <cell r="Q297">
            <v>720</v>
          </cell>
        </row>
        <row r="298">
          <cell r="K298" t="str">
            <v>WestMonthly41091</v>
          </cell>
          <cell r="L298" t="str">
            <v>West</v>
          </cell>
          <cell r="M298" t="str">
            <v>Monthly</v>
          </cell>
          <cell r="N298">
            <v>41091</v>
          </cell>
          <cell r="O298">
            <v>400</v>
          </cell>
          <cell r="P298">
            <v>344</v>
          </cell>
          <cell r="Q298">
            <v>744</v>
          </cell>
        </row>
        <row r="299">
          <cell r="K299" t="str">
            <v>WestMonthly41122</v>
          </cell>
          <cell r="L299" t="str">
            <v>West</v>
          </cell>
          <cell r="M299" t="str">
            <v>Monthly</v>
          </cell>
          <cell r="N299">
            <v>41122</v>
          </cell>
          <cell r="O299">
            <v>432</v>
          </cell>
          <cell r="P299">
            <v>312</v>
          </cell>
          <cell r="Q299">
            <v>744</v>
          </cell>
        </row>
        <row r="300">
          <cell r="K300" t="str">
            <v>WestMonthly41153</v>
          </cell>
          <cell r="L300" t="str">
            <v>West</v>
          </cell>
          <cell r="M300" t="str">
            <v>Monthly</v>
          </cell>
          <cell r="N300">
            <v>41153</v>
          </cell>
          <cell r="O300">
            <v>384</v>
          </cell>
          <cell r="P300">
            <v>336</v>
          </cell>
          <cell r="Q300">
            <v>720</v>
          </cell>
        </row>
        <row r="301">
          <cell r="K301" t="str">
            <v>WestMonthly41183</v>
          </cell>
          <cell r="L301" t="str">
            <v>West</v>
          </cell>
          <cell r="M301" t="str">
            <v>Monthly</v>
          </cell>
          <cell r="N301">
            <v>41183</v>
          </cell>
          <cell r="O301">
            <v>432</v>
          </cell>
          <cell r="P301">
            <v>312</v>
          </cell>
          <cell r="Q301">
            <v>744</v>
          </cell>
        </row>
        <row r="302">
          <cell r="K302" t="str">
            <v>WestMonthly41214</v>
          </cell>
          <cell r="L302" t="str">
            <v>West</v>
          </cell>
          <cell r="M302" t="str">
            <v>Monthly</v>
          </cell>
          <cell r="N302">
            <v>41214</v>
          </cell>
          <cell r="O302">
            <v>400</v>
          </cell>
          <cell r="P302">
            <v>320</v>
          </cell>
          <cell r="Q302">
            <v>720</v>
          </cell>
        </row>
        <row r="303">
          <cell r="K303" t="str">
            <v>WestMonthly41244</v>
          </cell>
          <cell r="L303" t="str">
            <v>West</v>
          </cell>
          <cell r="M303" t="str">
            <v>Monthly</v>
          </cell>
          <cell r="N303">
            <v>41244</v>
          </cell>
          <cell r="O303">
            <v>400</v>
          </cell>
          <cell r="P303">
            <v>344</v>
          </cell>
          <cell r="Q303">
            <v>744</v>
          </cell>
        </row>
        <row r="304">
          <cell r="K304" t="str">
            <v>WestMonthly41275</v>
          </cell>
          <cell r="L304" t="str">
            <v>West</v>
          </cell>
          <cell r="M304" t="str">
            <v>Monthly</v>
          </cell>
          <cell r="N304">
            <v>41275</v>
          </cell>
          <cell r="O304">
            <v>416</v>
          </cell>
          <cell r="P304">
            <v>328</v>
          </cell>
          <cell r="Q304">
            <v>744</v>
          </cell>
        </row>
        <row r="305">
          <cell r="K305" t="str">
            <v>WestMonthly41306</v>
          </cell>
          <cell r="L305" t="str">
            <v>West</v>
          </cell>
          <cell r="M305" t="str">
            <v>Monthly</v>
          </cell>
          <cell r="N305">
            <v>41306</v>
          </cell>
          <cell r="O305">
            <v>384</v>
          </cell>
          <cell r="P305">
            <v>288</v>
          </cell>
          <cell r="Q305">
            <v>672</v>
          </cell>
        </row>
        <row r="306">
          <cell r="K306" t="str">
            <v>WestMonthly41334</v>
          </cell>
          <cell r="L306" t="str">
            <v>West</v>
          </cell>
          <cell r="M306" t="str">
            <v>Monthly</v>
          </cell>
          <cell r="N306">
            <v>41334</v>
          </cell>
          <cell r="O306">
            <v>416</v>
          </cell>
          <cell r="P306">
            <v>328</v>
          </cell>
          <cell r="Q306">
            <v>744</v>
          </cell>
        </row>
        <row r="307">
          <cell r="K307" t="str">
            <v>WestMonthly41365</v>
          </cell>
          <cell r="L307" t="str">
            <v>West</v>
          </cell>
          <cell r="M307" t="str">
            <v>Monthly</v>
          </cell>
          <cell r="N307">
            <v>41365</v>
          </cell>
          <cell r="O307">
            <v>416</v>
          </cell>
          <cell r="P307">
            <v>304</v>
          </cell>
          <cell r="Q307">
            <v>720</v>
          </cell>
        </row>
        <row r="308">
          <cell r="K308" t="str">
            <v>WestMonthly41395</v>
          </cell>
          <cell r="L308" t="str">
            <v>West</v>
          </cell>
          <cell r="M308" t="str">
            <v>Monthly</v>
          </cell>
          <cell r="N308">
            <v>41395</v>
          </cell>
          <cell r="O308">
            <v>416</v>
          </cell>
          <cell r="P308">
            <v>328</v>
          </cell>
          <cell r="Q308">
            <v>744</v>
          </cell>
        </row>
        <row r="309">
          <cell r="K309" t="str">
            <v>WestMonthly41426</v>
          </cell>
          <cell r="L309" t="str">
            <v>West</v>
          </cell>
          <cell r="M309" t="str">
            <v>Monthly</v>
          </cell>
          <cell r="N309">
            <v>41426</v>
          </cell>
          <cell r="O309">
            <v>400</v>
          </cell>
          <cell r="P309">
            <v>320</v>
          </cell>
          <cell r="Q309">
            <v>720</v>
          </cell>
        </row>
        <row r="310">
          <cell r="K310" t="str">
            <v>WestMonthly41456</v>
          </cell>
          <cell r="L310" t="str">
            <v>West</v>
          </cell>
          <cell r="M310" t="str">
            <v>Monthly</v>
          </cell>
          <cell r="N310">
            <v>41456</v>
          </cell>
          <cell r="O310">
            <v>416</v>
          </cell>
          <cell r="P310">
            <v>328</v>
          </cell>
          <cell r="Q310">
            <v>744</v>
          </cell>
        </row>
        <row r="311">
          <cell r="K311" t="str">
            <v>WestMonthly41487</v>
          </cell>
          <cell r="L311" t="str">
            <v>West</v>
          </cell>
          <cell r="M311" t="str">
            <v>Monthly</v>
          </cell>
          <cell r="N311">
            <v>41487</v>
          </cell>
          <cell r="O311">
            <v>432</v>
          </cell>
          <cell r="P311">
            <v>312</v>
          </cell>
          <cell r="Q311">
            <v>744</v>
          </cell>
        </row>
        <row r="312">
          <cell r="K312" t="str">
            <v>WestMonthly41518</v>
          </cell>
          <cell r="L312" t="str">
            <v>West</v>
          </cell>
          <cell r="M312" t="str">
            <v>Monthly</v>
          </cell>
          <cell r="N312">
            <v>41518</v>
          </cell>
          <cell r="O312">
            <v>384</v>
          </cell>
          <cell r="P312">
            <v>336</v>
          </cell>
          <cell r="Q312">
            <v>720</v>
          </cell>
        </row>
        <row r="313">
          <cell r="K313" t="str">
            <v>WestMonthly41548</v>
          </cell>
          <cell r="L313" t="str">
            <v>West</v>
          </cell>
          <cell r="M313" t="str">
            <v>Monthly</v>
          </cell>
          <cell r="N313">
            <v>41548</v>
          </cell>
          <cell r="O313">
            <v>432</v>
          </cell>
          <cell r="P313">
            <v>312</v>
          </cell>
          <cell r="Q313">
            <v>744</v>
          </cell>
        </row>
        <row r="314">
          <cell r="K314" t="str">
            <v>WestMonthly41579</v>
          </cell>
          <cell r="L314" t="str">
            <v>West</v>
          </cell>
          <cell r="M314" t="str">
            <v>Monthly</v>
          </cell>
          <cell r="N314">
            <v>41579</v>
          </cell>
          <cell r="O314">
            <v>400</v>
          </cell>
          <cell r="P314">
            <v>320</v>
          </cell>
          <cell r="Q314">
            <v>720</v>
          </cell>
        </row>
        <row r="315">
          <cell r="K315" t="str">
            <v>WestMonthly41609</v>
          </cell>
          <cell r="L315" t="str">
            <v>West</v>
          </cell>
          <cell r="M315" t="str">
            <v>Monthly</v>
          </cell>
          <cell r="N315">
            <v>41609</v>
          </cell>
          <cell r="O315">
            <v>400</v>
          </cell>
          <cell r="P315">
            <v>344</v>
          </cell>
          <cell r="Q315">
            <v>744</v>
          </cell>
        </row>
        <row r="316">
          <cell r="K316" t="str">
            <v>WestMonthly41640</v>
          </cell>
          <cell r="L316" t="str">
            <v>West</v>
          </cell>
          <cell r="M316" t="str">
            <v>Monthly</v>
          </cell>
          <cell r="N316">
            <v>41640</v>
          </cell>
          <cell r="O316">
            <v>416</v>
          </cell>
          <cell r="P316">
            <v>328</v>
          </cell>
          <cell r="Q316">
            <v>744</v>
          </cell>
        </row>
        <row r="317">
          <cell r="K317" t="str">
            <v>WestMonthly41671</v>
          </cell>
          <cell r="L317" t="str">
            <v>West</v>
          </cell>
          <cell r="M317" t="str">
            <v>Monthly</v>
          </cell>
          <cell r="N317">
            <v>41671</v>
          </cell>
          <cell r="O317">
            <v>384</v>
          </cell>
          <cell r="P317">
            <v>288</v>
          </cell>
          <cell r="Q317">
            <v>672</v>
          </cell>
        </row>
        <row r="318">
          <cell r="K318" t="str">
            <v>WestMonthly41699</v>
          </cell>
          <cell r="L318" t="str">
            <v>West</v>
          </cell>
          <cell r="M318" t="str">
            <v>Monthly</v>
          </cell>
          <cell r="N318">
            <v>41699</v>
          </cell>
          <cell r="O318">
            <v>416</v>
          </cell>
          <cell r="P318">
            <v>328</v>
          </cell>
          <cell r="Q318">
            <v>744</v>
          </cell>
        </row>
        <row r="319">
          <cell r="K319" t="str">
            <v>WestMonthly41730</v>
          </cell>
          <cell r="L319" t="str">
            <v>West</v>
          </cell>
          <cell r="M319" t="str">
            <v>Monthly</v>
          </cell>
          <cell r="N319">
            <v>41730</v>
          </cell>
          <cell r="O319">
            <v>416</v>
          </cell>
          <cell r="P319">
            <v>304</v>
          </cell>
          <cell r="Q319">
            <v>720</v>
          </cell>
        </row>
        <row r="320">
          <cell r="K320" t="str">
            <v>WestMonthly41760</v>
          </cell>
          <cell r="L320" t="str">
            <v>West</v>
          </cell>
          <cell r="M320" t="str">
            <v>Monthly</v>
          </cell>
          <cell r="N320">
            <v>41760</v>
          </cell>
          <cell r="O320">
            <v>416</v>
          </cell>
          <cell r="P320">
            <v>328</v>
          </cell>
          <cell r="Q320">
            <v>744</v>
          </cell>
        </row>
        <row r="321">
          <cell r="K321" t="str">
            <v>WestMonthly41791</v>
          </cell>
          <cell r="L321" t="str">
            <v>West</v>
          </cell>
          <cell r="M321" t="str">
            <v>Monthly</v>
          </cell>
          <cell r="N321">
            <v>41791</v>
          </cell>
          <cell r="O321">
            <v>400</v>
          </cell>
          <cell r="P321">
            <v>320</v>
          </cell>
          <cell r="Q321">
            <v>720</v>
          </cell>
        </row>
        <row r="322">
          <cell r="K322" t="str">
            <v>WestMonthly41821</v>
          </cell>
          <cell r="L322" t="str">
            <v>West</v>
          </cell>
          <cell r="M322" t="str">
            <v>Monthly</v>
          </cell>
          <cell r="N322">
            <v>41821</v>
          </cell>
          <cell r="O322">
            <v>416</v>
          </cell>
          <cell r="P322">
            <v>328</v>
          </cell>
          <cell r="Q322">
            <v>744</v>
          </cell>
        </row>
        <row r="323">
          <cell r="K323" t="str">
            <v>WestMonthly41852</v>
          </cell>
          <cell r="L323" t="str">
            <v>West</v>
          </cell>
          <cell r="M323" t="str">
            <v>Monthly</v>
          </cell>
          <cell r="N323">
            <v>41852</v>
          </cell>
          <cell r="O323">
            <v>416</v>
          </cell>
          <cell r="P323">
            <v>328</v>
          </cell>
          <cell r="Q323">
            <v>744</v>
          </cell>
        </row>
        <row r="324">
          <cell r="K324" t="str">
            <v>WestMonthly41883</v>
          </cell>
          <cell r="L324" t="str">
            <v>West</v>
          </cell>
          <cell r="M324" t="str">
            <v>Monthly</v>
          </cell>
          <cell r="N324">
            <v>41883</v>
          </cell>
          <cell r="O324">
            <v>400</v>
          </cell>
          <cell r="P324">
            <v>320</v>
          </cell>
          <cell r="Q324">
            <v>720</v>
          </cell>
        </row>
        <row r="325">
          <cell r="K325" t="str">
            <v>WestMonthly41913</v>
          </cell>
          <cell r="L325" t="str">
            <v>West</v>
          </cell>
          <cell r="M325" t="str">
            <v>Monthly</v>
          </cell>
          <cell r="N325">
            <v>41913</v>
          </cell>
          <cell r="O325">
            <v>432</v>
          </cell>
          <cell r="P325">
            <v>312</v>
          </cell>
          <cell r="Q325">
            <v>744</v>
          </cell>
        </row>
        <row r="326">
          <cell r="K326" t="str">
            <v>WestMonthly41944</v>
          </cell>
          <cell r="L326" t="str">
            <v>West</v>
          </cell>
          <cell r="M326" t="str">
            <v>Monthly</v>
          </cell>
          <cell r="N326">
            <v>41944</v>
          </cell>
          <cell r="O326">
            <v>384</v>
          </cell>
          <cell r="P326">
            <v>336</v>
          </cell>
          <cell r="Q326">
            <v>720</v>
          </cell>
        </row>
        <row r="327">
          <cell r="K327" t="str">
            <v>WestMonthly41974</v>
          </cell>
          <cell r="L327" t="str">
            <v>West</v>
          </cell>
          <cell r="M327" t="str">
            <v>Monthly</v>
          </cell>
          <cell r="N327">
            <v>41974</v>
          </cell>
          <cell r="O327">
            <v>416</v>
          </cell>
          <cell r="P327">
            <v>328</v>
          </cell>
          <cell r="Q327">
            <v>744</v>
          </cell>
        </row>
        <row r="328">
          <cell r="K328" t="str">
            <v>WestMonthly42005</v>
          </cell>
          <cell r="L328" t="str">
            <v>West</v>
          </cell>
          <cell r="M328" t="str">
            <v>Monthly</v>
          </cell>
          <cell r="N328">
            <v>42005</v>
          </cell>
          <cell r="O328">
            <v>416</v>
          </cell>
          <cell r="P328">
            <v>328</v>
          </cell>
          <cell r="Q328">
            <v>744</v>
          </cell>
        </row>
        <row r="329">
          <cell r="K329" t="str">
            <v>WestMonthly42036</v>
          </cell>
          <cell r="L329" t="str">
            <v>West</v>
          </cell>
          <cell r="M329" t="str">
            <v>Monthly</v>
          </cell>
          <cell r="N329">
            <v>42036</v>
          </cell>
          <cell r="O329">
            <v>384</v>
          </cell>
          <cell r="P329">
            <v>288</v>
          </cell>
          <cell r="Q329">
            <v>672</v>
          </cell>
        </row>
        <row r="330">
          <cell r="K330" t="str">
            <v>WestMonthly42064</v>
          </cell>
          <cell r="L330" t="str">
            <v>West</v>
          </cell>
          <cell r="M330" t="str">
            <v>Monthly</v>
          </cell>
          <cell r="N330">
            <v>42064</v>
          </cell>
          <cell r="O330">
            <v>416</v>
          </cell>
          <cell r="P330">
            <v>328</v>
          </cell>
          <cell r="Q330">
            <v>744</v>
          </cell>
        </row>
        <row r="331">
          <cell r="K331" t="str">
            <v>WestMonthly42095</v>
          </cell>
          <cell r="L331" t="str">
            <v>West</v>
          </cell>
          <cell r="M331" t="str">
            <v>Monthly</v>
          </cell>
          <cell r="N331">
            <v>42095</v>
          </cell>
          <cell r="O331">
            <v>416</v>
          </cell>
          <cell r="P331">
            <v>304</v>
          </cell>
          <cell r="Q331">
            <v>720</v>
          </cell>
        </row>
        <row r="332">
          <cell r="K332" t="str">
            <v>WestMonthly42125</v>
          </cell>
          <cell r="L332" t="str">
            <v>West</v>
          </cell>
          <cell r="M332" t="str">
            <v>Monthly</v>
          </cell>
          <cell r="N332">
            <v>42125</v>
          </cell>
          <cell r="O332">
            <v>400</v>
          </cell>
          <cell r="P332">
            <v>344</v>
          </cell>
          <cell r="Q332">
            <v>744</v>
          </cell>
        </row>
        <row r="333">
          <cell r="K333" t="str">
            <v>WestMonthly42156</v>
          </cell>
          <cell r="L333" t="str">
            <v>West</v>
          </cell>
          <cell r="M333" t="str">
            <v>Monthly</v>
          </cell>
          <cell r="N333">
            <v>42156</v>
          </cell>
          <cell r="O333">
            <v>416</v>
          </cell>
          <cell r="P333">
            <v>304</v>
          </cell>
          <cell r="Q333">
            <v>720</v>
          </cell>
        </row>
        <row r="334">
          <cell r="K334" t="str">
            <v>WestMonthly42186</v>
          </cell>
          <cell r="L334" t="str">
            <v>West</v>
          </cell>
          <cell r="M334" t="str">
            <v>Monthly</v>
          </cell>
          <cell r="N334">
            <v>42186</v>
          </cell>
          <cell r="O334">
            <v>416</v>
          </cell>
          <cell r="P334">
            <v>328</v>
          </cell>
          <cell r="Q334">
            <v>744</v>
          </cell>
        </row>
        <row r="335">
          <cell r="K335" t="str">
            <v>WestMonthly42217</v>
          </cell>
          <cell r="L335" t="str">
            <v>West</v>
          </cell>
          <cell r="M335" t="str">
            <v>Monthly</v>
          </cell>
          <cell r="N335">
            <v>42217</v>
          </cell>
          <cell r="O335">
            <v>416</v>
          </cell>
          <cell r="P335">
            <v>328</v>
          </cell>
          <cell r="Q335">
            <v>744</v>
          </cell>
        </row>
        <row r="336">
          <cell r="K336" t="str">
            <v>WestMonthly42248</v>
          </cell>
          <cell r="L336" t="str">
            <v>West</v>
          </cell>
          <cell r="M336" t="str">
            <v>Monthly</v>
          </cell>
          <cell r="N336">
            <v>42248</v>
          </cell>
          <cell r="O336">
            <v>400</v>
          </cell>
          <cell r="P336">
            <v>320</v>
          </cell>
          <cell r="Q336">
            <v>720</v>
          </cell>
        </row>
        <row r="337">
          <cell r="K337" t="str">
            <v>WestMonthly42278</v>
          </cell>
          <cell r="L337" t="str">
            <v>West</v>
          </cell>
          <cell r="M337" t="str">
            <v>Monthly</v>
          </cell>
          <cell r="N337">
            <v>42278</v>
          </cell>
          <cell r="O337">
            <v>432</v>
          </cell>
          <cell r="P337">
            <v>312</v>
          </cell>
          <cell r="Q337">
            <v>744</v>
          </cell>
        </row>
        <row r="338">
          <cell r="K338" t="str">
            <v>WestMonthly42309</v>
          </cell>
          <cell r="L338" t="str">
            <v>West</v>
          </cell>
          <cell r="M338" t="str">
            <v>Monthly</v>
          </cell>
          <cell r="N338">
            <v>42309</v>
          </cell>
          <cell r="O338">
            <v>384</v>
          </cell>
          <cell r="P338">
            <v>336</v>
          </cell>
          <cell r="Q338">
            <v>720</v>
          </cell>
        </row>
        <row r="339">
          <cell r="K339" t="str">
            <v>WestMonthly42339</v>
          </cell>
          <cell r="L339" t="str">
            <v>West</v>
          </cell>
          <cell r="M339" t="str">
            <v>Monthly</v>
          </cell>
          <cell r="N339">
            <v>42339</v>
          </cell>
          <cell r="O339">
            <v>416</v>
          </cell>
          <cell r="P339">
            <v>328</v>
          </cell>
          <cell r="Q339">
            <v>744</v>
          </cell>
        </row>
        <row r="340">
          <cell r="K340" t="str">
            <v>WestMonthly42370</v>
          </cell>
          <cell r="L340" t="str">
            <v>West</v>
          </cell>
          <cell r="M340" t="str">
            <v>Monthly</v>
          </cell>
          <cell r="N340">
            <v>42370</v>
          </cell>
          <cell r="O340">
            <v>400</v>
          </cell>
          <cell r="P340">
            <v>344</v>
          </cell>
          <cell r="Q340">
            <v>744</v>
          </cell>
        </row>
        <row r="341">
          <cell r="K341" t="str">
            <v>WestMonthly42401</v>
          </cell>
          <cell r="L341" t="str">
            <v>West</v>
          </cell>
          <cell r="M341" t="str">
            <v>Monthly</v>
          </cell>
          <cell r="N341">
            <v>42401</v>
          </cell>
          <cell r="O341">
            <v>400</v>
          </cell>
          <cell r="P341">
            <v>296</v>
          </cell>
          <cell r="Q341">
            <v>696</v>
          </cell>
        </row>
        <row r="342">
          <cell r="K342" t="str">
            <v>WestMonthly42430</v>
          </cell>
          <cell r="L342" t="str">
            <v>West</v>
          </cell>
          <cell r="M342" t="str">
            <v>Monthly</v>
          </cell>
          <cell r="N342">
            <v>42430</v>
          </cell>
          <cell r="O342">
            <v>432</v>
          </cell>
          <cell r="P342">
            <v>312</v>
          </cell>
          <cell r="Q342">
            <v>744</v>
          </cell>
        </row>
        <row r="343">
          <cell r="K343" t="str">
            <v>WestMonthly42461</v>
          </cell>
          <cell r="L343" t="str">
            <v>West</v>
          </cell>
          <cell r="M343" t="str">
            <v>Monthly</v>
          </cell>
          <cell r="N343">
            <v>42461</v>
          </cell>
          <cell r="O343">
            <v>416</v>
          </cell>
          <cell r="P343">
            <v>304</v>
          </cell>
          <cell r="Q343">
            <v>720</v>
          </cell>
        </row>
        <row r="344">
          <cell r="K344" t="str">
            <v>WestMonthly42491</v>
          </cell>
          <cell r="L344" t="str">
            <v>West</v>
          </cell>
          <cell r="M344" t="str">
            <v>Monthly</v>
          </cell>
          <cell r="N344">
            <v>42491</v>
          </cell>
          <cell r="O344">
            <v>400</v>
          </cell>
          <cell r="P344">
            <v>344</v>
          </cell>
          <cell r="Q344">
            <v>744</v>
          </cell>
        </row>
        <row r="345">
          <cell r="K345" t="str">
            <v>WestMonthly42522</v>
          </cell>
          <cell r="L345" t="str">
            <v>West</v>
          </cell>
          <cell r="M345" t="str">
            <v>Monthly</v>
          </cell>
          <cell r="N345">
            <v>42522</v>
          </cell>
          <cell r="O345">
            <v>416</v>
          </cell>
          <cell r="P345">
            <v>304</v>
          </cell>
          <cell r="Q345">
            <v>720</v>
          </cell>
        </row>
        <row r="346">
          <cell r="K346" t="str">
            <v>WestMonthly42552</v>
          </cell>
          <cell r="L346" t="str">
            <v>West</v>
          </cell>
          <cell r="M346" t="str">
            <v>Monthly</v>
          </cell>
          <cell r="N346">
            <v>42552</v>
          </cell>
          <cell r="O346">
            <v>400</v>
          </cell>
          <cell r="P346">
            <v>344</v>
          </cell>
          <cell r="Q346">
            <v>744</v>
          </cell>
        </row>
        <row r="347">
          <cell r="K347" t="str">
            <v>WestMonthly42583</v>
          </cell>
          <cell r="L347" t="str">
            <v>West</v>
          </cell>
          <cell r="M347" t="str">
            <v>Monthly</v>
          </cell>
          <cell r="N347">
            <v>42583</v>
          </cell>
          <cell r="O347">
            <v>432</v>
          </cell>
          <cell r="P347">
            <v>312</v>
          </cell>
          <cell r="Q347">
            <v>744</v>
          </cell>
        </row>
        <row r="348">
          <cell r="K348" t="str">
            <v>WestMonthly42614</v>
          </cell>
          <cell r="L348" t="str">
            <v>West</v>
          </cell>
          <cell r="M348" t="str">
            <v>Monthly</v>
          </cell>
          <cell r="N348">
            <v>42614</v>
          </cell>
          <cell r="O348">
            <v>400</v>
          </cell>
          <cell r="P348">
            <v>320</v>
          </cell>
          <cell r="Q348">
            <v>720</v>
          </cell>
        </row>
        <row r="349">
          <cell r="K349" t="str">
            <v>WestMonthly42644</v>
          </cell>
          <cell r="L349" t="str">
            <v>West</v>
          </cell>
          <cell r="M349" t="str">
            <v>Monthly</v>
          </cell>
          <cell r="N349">
            <v>42644</v>
          </cell>
          <cell r="O349">
            <v>416</v>
          </cell>
          <cell r="P349">
            <v>328</v>
          </cell>
          <cell r="Q349">
            <v>744</v>
          </cell>
        </row>
        <row r="350">
          <cell r="K350" t="str">
            <v>WestMonthly42675</v>
          </cell>
          <cell r="L350" t="str">
            <v>West</v>
          </cell>
          <cell r="M350" t="str">
            <v>Monthly</v>
          </cell>
          <cell r="N350">
            <v>42675</v>
          </cell>
          <cell r="O350">
            <v>400</v>
          </cell>
          <cell r="P350">
            <v>320</v>
          </cell>
          <cell r="Q350">
            <v>720</v>
          </cell>
        </row>
        <row r="351">
          <cell r="K351" t="str">
            <v>WestMonthly42705</v>
          </cell>
          <cell r="L351" t="str">
            <v>West</v>
          </cell>
          <cell r="M351" t="str">
            <v>Monthly</v>
          </cell>
          <cell r="N351">
            <v>42705</v>
          </cell>
          <cell r="O351">
            <v>416</v>
          </cell>
          <cell r="P351">
            <v>328</v>
          </cell>
          <cell r="Q351">
            <v>744</v>
          </cell>
        </row>
        <row r="352">
          <cell r="K352" t="str">
            <v>WestMonthly42736</v>
          </cell>
          <cell r="L352" t="str">
            <v>West</v>
          </cell>
          <cell r="M352" t="str">
            <v>Monthly</v>
          </cell>
          <cell r="N352">
            <v>42736</v>
          </cell>
          <cell r="O352">
            <v>400</v>
          </cell>
          <cell r="P352">
            <v>344</v>
          </cell>
          <cell r="Q352">
            <v>744</v>
          </cell>
        </row>
        <row r="353">
          <cell r="K353" t="str">
            <v>WestMonthly42767</v>
          </cell>
          <cell r="L353" t="str">
            <v>West</v>
          </cell>
          <cell r="M353" t="str">
            <v>Monthly</v>
          </cell>
          <cell r="N353">
            <v>42767</v>
          </cell>
          <cell r="O353">
            <v>384</v>
          </cell>
          <cell r="P353">
            <v>288</v>
          </cell>
          <cell r="Q353">
            <v>672</v>
          </cell>
        </row>
        <row r="354">
          <cell r="K354" t="str">
            <v>WestMonthly42795</v>
          </cell>
          <cell r="L354" t="str">
            <v>West</v>
          </cell>
          <cell r="M354" t="str">
            <v>Monthly</v>
          </cell>
          <cell r="N354">
            <v>42795</v>
          </cell>
          <cell r="O354">
            <v>432</v>
          </cell>
          <cell r="P354">
            <v>312</v>
          </cell>
          <cell r="Q354">
            <v>744</v>
          </cell>
        </row>
        <row r="355">
          <cell r="K355" t="str">
            <v>WestMonthly42826</v>
          </cell>
          <cell r="L355" t="str">
            <v>West</v>
          </cell>
          <cell r="M355" t="str">
            <v>Monthly</v>
          </cell>
          <cell r="N355">
            <v>42826</v>
          </cell>
          <cell r="O355">
            <v>400</v>
          </cell>
          <cell r="P355">
            <v>320</v>
          </cell>
          <cell r="Q355">
            <v>720</v>
          </cell>
        </row>
        <row r="356">
          <cell r="K356" t="str">
            <v>WestMonthly42856</v>
          </cell>
          <cell r="L356" t="str">
            <v>West</v>
          </cell>
          <cell r="M356" t="str">
            <v>Monthly</v>
          </cell>
          <cell r="N356">
            <v>42856</v>
          </cell>
          <cell r="O356">
            <v>416</v>
          </cell>
          <cell r="P356">
            <v>328</v>
          </cell>
          <cell r="Q356">
            <v>744</v>
          </cell>
        </row>
        <row r="357">
          <cell r="K357" t="str">
            <v>WestMonthly42887</v>
          </cell>
          <cell r="L357" t="str">
            <v>West</v>
          </cell>
          <cell r="M357" t="str">
            <v>Monthly</v>
          </cell>
          <cell r="N357">
            <v>42887</v>
          </cell>
          <cell r="O357">
            <v>416</v>
          </cell>
          <cell r="P357">
            <v>304</v>
          </cell>
          <cell r="Q357">
            <v>720</v>
          </cell>
        </row>
        <row r="358">
          <cell r="K358" t="str">
            <v>WestMonthly42917</v>
          </cell>
          <cell r="L358" t="str">
            <v>West</v>
          </cell>
          <cell r="M358" t="str">
            <v>Monthly</v>
          </cell>
          <cell r="N358">
            <v>42917</v>
          </cell>
          <cell r="O358">
            <v>400</v>
          </cell>
          <cell r="P358">
            <v>344</v>
          </cell>
          <cell r="Q358">
            <v>744</v>
          </cell>
        </row>
        <row r="359">
          <cell r="K359" t="str">
            <v>WestMonthly42948</v>
          </cell>
          <cell r="L359" t="str">
            <v>West</v>
          </cell>
          <cell r="M359" t="str">
            <v>Monthly</v>
          </cell>
          <cell r="N359">
            <v>42948</v>
          </cell>
          <cell r="O359">
            <v>432</v>
          </cell>
          <cell r="P359">
            <v>312</v>
          </cell>
          <cell r="Q359">
            <v>744</v>
          </cell>
        </row>
        <row r="360">
          <cell r="K360" t="str">
            <v>WestMonthly42979</v>
          </cell>
          <cell r="L360" t="str">
            <v>West</v>
          </cell>
          <cell r="M360" t="str">
            <v>Monthly</v>
          </cell>
          <cell r="N360">
            <v>42979</v>
          </cell>
          <cell r="O360">
            <v>400</v>
          </cell>
          <cell r="P360">
            <v>320</v>
          </cell>
          <cell r="Q360">
            <v>720</v>
          </cell>
        </row>
        <row r="361">
          <cell r="K361" t="str">
            <v>WestMonthly43009</v>
          </cell>
          <cell r="L361" t="str">
            <v>West</v>
          </cell>
          <cell r="M361" t="str">
            <v>Monthly</v>
          </cell>
          <cell r="N361">
            <v>43009</v>
          </cell>
          <cell r="O361">
            <v>416</v>
          </cell>
          <cell r="P361">
            <v>328</v>
          </cell>
          <cell r="Q361">
            <v>744</v>
          </cell>
        </row>
        <row r="362">
          <cell r="K362" t="str">
            <v>WestMonthly43040</v>
          </cell>
          <cell r="L362" t="str">
            <v>West</v>
          </cell>
          <cell r="M362" t="str">
            <v>Monthly</v>
          </cell>
          <cell r="N362">
            <v>43040</v>
          </cell>
          <cell r="O362">
            <v>400</v>
          </cell>
          <cell r="P362">
            <v>320</v>
          </cell>
          <cell r="Q362">
            <v>720</v>
          </cell>
        </row>
        <row r="363">
          <cell r="K363" t="str">
            <v>WestMonthly43070</v>
          </cell>
          <cell r="L363" t="str">
            <v>West</v>
          </cell>
          <cell r="M363" t="str">
            <v>Monthly</v>
          </cell>
          <cell r="N363">
            <v>43070</v>
          </cell>
          <cell r="O363">
            <v>400</v>
          </cell>
          <cell r="P363">
            <v>344</v>
          </cell>
          <cell r="Q363">
            <v>744</v>
          </cell>
        </row>
        <row r="364">
          <cell r="K364" t="str">
            <v>WestMonthly43101</v>
          </cell>
          <cell r="L364" t="str">
            <v>West</v>
          </cell>
          <cell r="M364" t="str">
            <v>Monthly</v>
          </cell>
          <cell r="N364">
            <v>43101</v>
          </cell>
          <cell r="O364">
            <v>416</v>
          </cell>
          <cell r="P364">
            <v>328</v>
          </cell>
          <cell r="Q364">
            <v>744</v>
          </cell>
        </row>
        <row r="365">
          <cell r="K365" t="str">
            <v>WestMonthly43132</v>
          </cell>
          <cell r="L365" t="str">
            <v>West</v>
          </cell>
          <cell r="M365" t="str">
            <v>Monthly</v>
          </cell>
          <cell r="N365">
            <v>43132</v>
          </cell>
          <cell r="O365">
            <v>384</v>
          </cell>
          <cell r="P365">
            <v>288</v>
          </cell>
          <cell r="Q365">
            <v>672</v>
          </cell>
        </row>
        <row r="366">
          <cell r="K366" t="str">
            <v>WestMonthly43160</v>
          </cell>
          <cell r="L366" t="str">
            <v>West</v>
          </cell>
          <cell r="M366" t="str">
            <v>Monthly</v>
          </cell>
          <cell r="N366">
            <v>43160</v>
          </cell>
          <cell r="O366">
            <v>432</v>
          </cell>
          <cell r="P366">
            <v>312</v>
          </cell>
          <cell r="Q366">
            <v>744</v>
          </cell>
        </row>
        <row r="367">
          <cell r="K367" t="str">
            <v>WestMonthly43191</v>
          </cell>
          <cell r="L367" t="str">
            <v>West</v>
          </cell>
          <cell r="M367" t="str">
            <v>Monthly</v>
          </cell>
          <cell r="N367">
            <v>43191</v>
          </cell>
          <cell r="O367">
            <v>400</v>
          </cell>
          <cell r="P367">
            <v>320</v>
          </cell>
          <cell r="Q367">
            <v>720</v>
          </cell>
        </row>
        <row r="368">
          <cell r="K368" t="str">
            <v>WestMonthly43221</v>
          </cell>
          <cell r="L368" t="str">
            <v>West</v>
          </cell>
          <cell r="M368" t="str">
            <v>Monthly</v>
          </cell>
          <cell r="N368">
            <v>43221</v>
          </cell>
          <cell r="O368">
            <v>416</v>
          </cell>
          <cell r="P368">
            <v>328</v>
          </cell>
          <cell r="Q368">
            <v>744</v>
          </cell>
        </row>
        <row r="369">
          <cell r="K369" t="str">
            <v>WestMonthly43252</v>
          </cell>
          <cell r="L369" t="str">
            <v>West</v>
          </cell>
          <cell r="M369" t="str">
            <v>Monthly</v>
          </cell>
          <cell r="N369">
            <v>43252</v>
          </cell>
          <cell r="O369">
            <v>416</v>
          </cell>
          <cell r="P369">
            <v>304</v>
          </cell>
          <cell r="Q369">
            <v>720</v>
          </cell>
        </row>
        <row r="370">
          <cell r="K370" t="str">
            <v>WestMonthly43282</v>
          </cell>
          <cell r="L370" t="str">
            <v>West</v>
          </cell>
          <cell r="M370" t="str">
            <v>Monthly</v>
          </cell>
          <cell r="N370">
            <v>43282</v>
          </cell>
          <cell r="O370">
            <v>400</v>
          </cell>
          <cell r="P370">
            <v>344</v>
          </cell>
          <cell r="Q370">
            <v>744</v>
          </cell>
        </row>
        <row r="371">
          <cell r="K371" t="str">
            <v>WestMonthly43313</v>
          </cell>
          <cell r="L371" t="str">
            <v>West</v>
          </cell>
          <cell r="M371" t="str">
            <v>Monthly</v>
          </cell>
          <cell r="N371">
            <v>43313</v>
          </cell>
          <cell r="O371">
            <v>432</v>
          </cell>
          <cell r="P371">
            <v>312</v>
          </cell>
          <cell r="Q371">
            <v>744</v>
          </cell>
        </row>
        <row r="372">
          <cell r="K372" t="str">
            <v>WestMonthly43344</v>
          </cell>
          <cell r="L372" t="str">
            <v>West</v>
          </cell>
          <cell r="M372" t="str">
            <v>Monthly</v>
          </cell>
          <cell r="N372">
            <v>43344</v>
          </cell>
          <cell r="O372">
            <v>384</v>
          </cell>
          <cell r="P372">
            <v>336</v>
          </cell>
          <cell r="Q372">
            <v>720</v>
          </cell>
        </row>
        <row r="373">
          <cell r="K373" t="str">
            <v>WestMonthly43374</v>
          </cell>
          <cell r="L373" t="str">
            <v>West</v>
          </cell>
          <cell r="M373" t="str">
            <v>Monthly</v>
          </cell>
          <cell r="N373">
            <v>43374</v>
          </cell>
          <cell r="O373">
            <v>432</v>
          </cell>
          <cell r="P373">
            <v>312</v>
          </cell>
          <cell r="Q373">
            <v>744</v>
          </cell>
        </row>
        <row r="374">
          <cell r="K374" t="str">
            <v>WestMonthly43405</v>
          </cell>
          <cell r="L374" t="str">
            <v>West</v>
          </cell>
          <cell r="M374" t="str">
            <v>Monthly</v>
          </cell>
          <cell r="N374">
            <v>43405</v>
          </cell>
          <cell r="O374">
            <v>400</v>
          </cell>
          <cell r="P374">
            <v>320</v>
          </cell>
          <cell r="Q374">
            <v>720</v>
          </cell>
        </row>
        <row r="375">
          <cell r="K375" t="str">
            <v>WestMonthly43435</v>
          </cell>
          <cell r="L375" t="str">
            <v>West</v>
          </cell>
          <cell r="M375" t="str">
            <v>Monthly</v>
          </cell>
          <cell r="N375">
            <v>43435</v>
          </cell>
          <cell r="O375">
            <v>400</v>
          </cell>
          <cell r="P375">
            <v>344</v>
          </cell>
          <cell r="Q375">
            <v>744</v>
          </cell>
        </row>
        <row r="376">
          <cell r="K376" t="str">
            <v>WestMonthly43466</v>
          </cell>
          <cell r="L376" t="str">
            <v>West</v>
          </cell>
          <cell r="M376" t="str">
            <v>Monthly</v>
          </cell>
          <cell r="N376">
            <v>43466</v>
          </cell>
          <cell r="O376">
            <v>416</v>
          </cell>
          <cell r="P376">
            <v>328</v>
          </cell>
          <cell r="Q376">
            <v>744</v>
          </cell>
        </row>
        <row r="377">
          <cell r="K377" t="str">
            <v>WestMonthly43497</v>
          </cell>
          <cell r="L377" t="str">
            <v>West</v>
          </cell>
          <cell r="M377" t="str">
            <v>Monthly</v>
          </cell>
          <cell r="N377">
            <v>43497</v>
          </cell>
          <cell r="O377">
            <v>384</v>
          </cell>
          <cell r="P377">
            <v>288</v>
          </cell>
          <cell r="Q377">
            <v>672</v>
          </cell>
        </row>
        <row r="378">
          <cell r="K378" t="str">
            <v>WestMonthly43525</v>
          </cell>
          <cell r="L378" t="str">
            <v>West</v>
          </cell>
          <cell r="M378" t="str">
            <v>Monthly</v>
          </cell>
          <cell r="N378">
            <v>43525</v>
          </cell>
          <cell r="O378">
            <v>416</v>
          </cell>
          <cell r="P378">
            <v>328</v>
          </cell>
          <cell r="Q378">
            <v>744</v>
          </cell>
        </row>
        <row r="379">
          <cell r="K379" t="str">
            <v>WestMonthly43556</v>
          </cell>
          <cell r="L379" t="str">
            <v>West</v>
          </cell>
          <cell r="M379" t="str">
            <v>Monthly</v>
          </cell>
          <cell r="N379">
            <v>43556</v>
          </cell>
          <cell r="O379">
            <v>416</v>
          </cell>
          <cell r="P379">
            <v>304</v>
          </cell>
          <cell r="Q379">
            <v>720</v>
          </cell>
        </row>
        <row r="380">
          <cell r="K380" t="str">
            <v>WestMonthly43586</v>
          </cell>
          <cell r="L380" t="str">
            <v>West</v>
          </cell>
          <cell r="M380" t="str">
            <v>Monthly</v>
          </cell>
          <cell r="N380">
            <v>43586</v>
          </cell>
          <cell r="O380">
            <v>416</v>
          </cell>
          <cell r="P380">
            <v>328</v>
          </cell>
          <cell r="Q380">
            <v>744</v>
          </cell>
        </row>
        <row r="381">
          <cell r="K381" t="str">
            <v>WestMonthly43617</v>
          </cell>
          <cell r="L381" t="str">
            <v>West</v>
          </cell>
          <cell r="M381" t="str">
            <v>Monthly</v>
          </cell>
          <cell r="N381">
            <v>43617</v>
          </cell>
          <cell r="O381">
            <v>400</v>
          </cell>
          <cell r="P381">
            <v>320</v>
          </cell>
          <cell r="Q381">
            <v>720</v>
          </cell>
        </row>
        <row r="382">
          <cell r="K382" t="str">
            <v>WestMonthly43647</v>
          </cell>
          <cell r="L382" t="str">
            <v>West</v>
          </cell>
          <cell r="M382" t="str">
            <v>Monthly</v>
          </cell>
          <cell r="N382">
            <v>43647</v>
          </cell>
          <cell r="O382">
            <v>416</v>
          </cell>
          <cell r="P382">
            <v>328</v>
          </cell>
          <cell r="Q382">
            <v>744</v>
          </cell>
        </row>
        <row r="383">
          <cell r="K383" t="str">
            <v>WestMonthly43678</v>
          </cell>
          <cell r="L383" t="str">
            <v>West</v>
          </cell>
          <cell r="M383" t="str">
            <v>Monthly</v>
          </cell>
          <cell r="N383">
            <v>43678</v>
          </cell>
          <cell r="O383">
            <v>432</v>
          </cell>
          <cell r="P383">
            <v>312</v>
          </cell>
          <cell r="Q383">
            <v>744</v>
          </cell>
        </row>
        <row r="384">
          <cell r="K384" t="str">
            <v>WestMonthly43709</v>
          </cell>
          <cell r="L384" t="str">
            <v>West</v>
          </cell>
          <cell r="M384" t="str">
            <v>Monthly</v>
          </cell>
          <cell r="N384">
            <v>43709</v>
          </cell>
          <cell r="O384">
            <v>384</v>
          </cell>
          <cell r="P384">
            <v>336</v>
          </cell>
          <cell r="Q384">
            <v>720</v>
          </cell>
        </row>
        <row r="385">
          <cell r="K385" t="str">
            <v>WestMonthly43739</v>
          </cell>
          <cell r="L385" t="str">
            <v>West</v>
          </cell>
          <cell r="M385" t="str">
            <v>Monthly</v>
          </cell>
          <cell r="N385">
            <v>43739</v>
          </cell>
          <cell r="O385">
            <v>432</v>
          </cell>
          <cell r="P385">
            <v>312</v>
          </cell>
          <cell r="Q385">
            <v>744</v>
          </cell>
        </row>
        <row r="386">
          <cell r="K386" t="str">
            <v>WestMonthly43770</v>
          </cell>
          <cell r="L386" t="str">
            <v>West</v>
          </cell>
          <cell r="M386" t="str">
            <v>Monthly</v>
          </cell>
          <cell r="N386">
            <v>43770</v>
          </cell>
          <cell r="O386">
            <v>400</v>
          </cell>
          <cell r="P386">
            <v>320</v>
          </cell>
          <cell r="Q386">
            <v>720</v>
          </cell>
        </row>
        <row r="387">
          <cell r="K387" t="str">
            <v>WestMonthly43800</v>
          </cell>
          <cell r="L387" t="str">
            <v>West</v>
          </cell>
          <cell r="M387" t="str">
            <v>Monthly</v>
          </cell>
          <cell r="N387">
            <v>43800</v>
          </cell>
          <cell r="O387">
            <v>400</v>
          </cell>
          <cell r="P387">
            <v>344</v>
          </cell>
          <cell r="Q387">
            <v>744</v>
          </cell>
        </row>
        <row r="388">
          <cell r="K388" t="str">
            <v>WestMonthly43831</v>
          </cell>
          <cell r="L388" t="str">
            <v>West</v>
          </cell>
          <cell r="M388" t="str">
            <v>Monthly</v>
          </cell>
          <cell r="N388">
            <v>43831</v>
          </cell>
          <cell r="O388">
            <v>416</v>
          </cell>
          <cell r="P388">
            <v>328</v>
          </cell>
          <cell r="Q388">
            <v>744</v>
          </cell>
        </row>
        <row r="389">
          <cell r="K389" t="str">
            <v>WestMonthly43862</v>
          </cell>
          <cell r="L389" t="str">
            <v>West</v>
          </cell>
          <cell r="M389" t="str">
            <v>Monthly</v>
          </cell>
          <cell r="N389">
            <v>43862</v>
          </cell>
          <cell r="O389">
            <v>400</v>
          </cell>
          <cell r="P389">
            <v>296</v>
          </cell>
          <cell r="Q389">
            <v>696</v>
          </cell>
        </row>
        <row r="390">
          <cell r="K390" t="str">
            <v>WestMonthly43891</v>
          </cell>
          <cell r="L390" t="str">
            <v>West</v>
          </cell>
          <cell r="M390" t="str">
            <v>Monthly</v>
          </cell>
          <cell r="N390">
            <v>43891</v>
          </cell>
          <cell r="O390">
            <v>416</v>
          </cell>
          <cell r="P390">
            <v>328</v>
          </cell>
          <cell r="Q390">
            <v>744</v>
          </cell>
        </row>
        <row r="391">
          <cell r="K391" t="str">
            <v>WestMonthly43922</v>
          </cell>
          <cell r="L391" t="str">
            <v>West</v>
          </cell>
          <cell r="M391" t="str">
            <v>Monthly</v>
          </cell>
          <cell r="N391">
            <v>43922</v>
          </cell>
          <cell r="O391">
            <v>416</v>
          </cell>
          <cell r="P391">
            <v>304</v>
          </cell>
          <cell r="Q391">
            <v>720</v>
          </cell>
        </row>
        <row r="392">
          <cell r="K392" t="str">
            <v>WestMonthly43952</v>
          </cell>
          <cell r="L392" t="str">
            <v>West</v>
          </cell>
          <cell r="M392" t="str">
            <v>Monthly</v>
          </cell>
          <cell r="N392">
            <v>43952</v>
          </cell>
          <cell r="O392">
            <v>400</v>
          </cell>
          <cell r="P392">
            <v>344</v>
          </cell>
          <cell r="Q392">
            <v>744</v>
          </cell>
        </row>
        <row r="393">
          <cell r="K393" t="str">
            <v>WestMonthly43983</v>
          </cell>
          <cell r="L393" t="str">
            <v>West</v>
          </cell>
          <cell r="M393" t="str">
            <v>Monthly</v>
          </cell>
          <cell r="N393">
            <v>43983</v>
          </cell>
          <cell r="O393">
            <v>416</v>
          </cell>
          <cell r="P393">
            <v>304</v>
          </cell>
          <cell r="Q393">
            <v>720</v>
          </cell>
        </row>
        <row r="394">
          <cell r="K394" t="str">
            <v>WestMonthly44013</v>
          </cell>
          <cell r="L394" t="str">
            <v>West</v>
          </cell>
          <cell r="M394" t="str">
            <v>Monthly</v>
          </cell>
          <cell r="N394">
            <v>44013</v>
          </cell>
          <cell r="O394">
            <v>416</v>
          </cell>
          <cell r="P394">
            <v>328</v>
          </cell>
          <cell r="Q394">
            <v>744</v>
          </cell>
        </row>
        <row r="395">
          <cell r="K395" t="str">
            <v>WestMonthly44044</v>
          </cell>
          <cell r="L395" t="str">
            <v>West</v>
          </cell>
          <cell r="M395" t="str">
            <v>Monthly</v>
          </cell>
          <cell r="N395">
            <v>44044</v>
          </cell>
          <cell r="O395">
            <v>416</v>
          </cell>
          <cell r="P395">
            <v>328</v>
          </cell>
          <cell r="Q395">
            <v>744</v>
          </cell>
        </row>
        <row r="396">
          <cell r="K396" t="str">
            <v>WestMonthly44075</v>
          </cell>
          <cell r="L396" t="str">
            <v>West</v>
          </cell>
          <cell r="M396" t="str">
            <v>Monthly</v>
          </cell>
          <cell r="N396">
            <v>44075</v>
          </cell>
          <cell r="O396">
            <v>400</v>
          </cell>
          <cell r="P396">
            <v>320</v>
          </cell>
          <cell r="Q396">
            <v>720</v>
          </cell>
        </row>
        <row r="397">
          <cell r="K397" t="str">
            <v>WestMonthly44105</v>
          </cell>
          <cell r="L397" t="str">
            <v>West</v>
          </cell>
          <cell r="M397" t="str">
            <v>Monthly</v>
          </cell>
          <cell r="N397">
            <v>44105</v>
          </cell>
          <cell r="O397">
            <v>432</v>
          </cell>
          <cell r="P397">
            <v>312</v>
          </cell>
          <cell r="Q397">
            <v>744</v>
          </cell>
        </row>
        <row r="398">
          <cell r="K398" t="str">
            <v>WestMonthly44136</v>
          </cell>
          <cell r="L398" t="str">
            <v>West</v>
          </cell>
          <cell r="M398" t="str">
            <v>Monthly</v>
          </cell>
          <cell r="N398">
            <v>44136</v>
          </cell>
          <cell r="O398">
            <v>384</v>
          </cell>
          <cell r="P398">
            <v>336</v>
          </cell>
          <cell r="Q398">
            <v>720</v>
          </cell>
        </row>
        <row r="399">
          <cell r="K399" t="str">
            <v>WestMonthly44166</v>
          </cell>
          <cell r="L399" t="str">
            <v>West</v>
          </cell>
          <cell r="M399" t="str">
            <v>Monthly</v>
          </cell>
          <cell r="N399">
            <v>44166</v>
          </cell>
          <cell r="O399">
            <v>416</v>
          </cell>
          <cell r="P399">
            <v>328</v>
          </cell>
          <cell r="Q399">
            <v>744</v>
          </cell>
        </row>
        <row r="400">
          <cell r="K400" t="str">
            <v>WestMonthly44197</v>
          </cell>
          <cell r="L400" t="str">
            <v>West</v>
          </cell>
          <cell r="M400" t="str">
            <v>Monthly</v>
          </cell>
          <cell r="N400">
            <v>44197</v>
          </cell>
          <cell r="O400">
            <v>400</v>
          </cell>
          <cell r="P400">
            <v>344</v>
          </cell>
          <cell r="Q400">
            <v>744</v>
          </cell>
        </row>
        <row r="401">
          <cell r="K401" t="str">
            <v>WestMonthly44228</v>
          </cell>
          <cell r="L401" t="str">
            <v>West</v>
          </cell>
          <cell r="M401" t="str">
            <v>Monthly</v>
          </cell>
          <cell r="N401">
            <v>44228</v>
          </cell>
          <cell r="O401">
            <v>384</v>
          </cell>
          <cell r="P401">
            <v>288</v>
          </cell>
          <cell r="Q401">
            <v>672</v>
          </cell>
        </row>
        <row r="402">
          <cell r="K402" t="str">
            <v>WestMonthly44256</v>
          </cell>
          <cell r="L402" t="str">
            <v>West</v>
          </cell>
          <cell r="M402" t="str">
            <v>Monthly</v>
          </cell>
          <cell r="N402">
            <v>44256</v>
          </cell>
          <cell r="O402">
            <v>432</v>
          </cell>
          <cell r="P402">
            <v>312</v>
          </cell>
          <cell r="Q402">
            <v>744</v>
          </cell>
        </row>
        <row r="403">
          <cell r="K403" t="str">
            <v>WestMonthly44287</v>
          </cell>
          <cell r="L403" t="str">
            <v>West</v>
          </cell>
          <cell r="M403" t="str">
            <v>Monthly</v>
          </cell>
          <cell r="N403">
            <v>44287</v>
          </cell>
          <cell r="O403">
            <v>416</v>
          </cell>
          <cell r="P403">
            <v>304</v>
          </cell>
          <cell r="Q403">
            <v>720</v>
          </cell>
        </row>
        <row r="404">
          <cell r="K404" t="str">
            <v>WestMonthly44317</v>
          </cell>
          <cell r="L404" t="str">
            <v>West</v>
          </cell>
          <cell r="M404" t="str">
            <v>Monthly</v>
          </cell>
          <cell r="N404">
            <v>44317</v>
          </cell>
          <cell r="O404">
            <v>400</v>
          </cell>
          <cell r="P404">
            <v>344</v>
          </cell>
          <cell r="Q404">
            <v>744</v>
          </cell>
        </row>
        <row r="405">
          <cell r="K405" t="str">
            <v>WestMonthly44348</v>
          </cell>
          <cell r="L405" t="str">
            <v>West</v>
          </cell>
          <cell r="M405" t="str">
            <v>Monthly</v>
          </cell>
          <cell r="N405">
            <v>44348</v>
          </cell>
          <cell r="O405">
            <v>416</v>
          </cell>
          <cell r="P405">
            <v>304</v>
          </cell>
          <cell r="Q405">
            <v>720</v>
          </cell>
        </row>
        <row r="406">
          <cell r="K406" t="str">
            <v>WestMonthly44378</v>
          </cell>
          <cell r="L406" t="str">
            <v>West</v>
          </cell>
          <cell r="M406" t="str">
            <v>Monthly</v>
          </cell>
          <cell r="N406">
            <v>44378</v>
          </cell>
          <cell r="O406">
            <v>416</v>
          </cell>
          <cell r="P406">
            <v>328</v>
          </cell>
          <cell r="Q406">
            <v>744</v>
          </cell>
        </row>
        <row r="407">
          <cell r="K407" t="str">
            <v>WestMonthly44409</v>
          </cell>
          <cell r="L407" t="str">
            <v>West</v>
          </cell>
          <cell r="M407" t="str">
            <v>Monthly</v>
          </cell>
          <cell r="N407">
            <v>44409</v>
          </cell>
          <cell r="O407">
            <v>416</v>
          </cell>
          <cell r="P407">
            <v>328</v>
          </cell>
          <cell r="Q407">
            <v>744</v>
          </cell>
        </row>
        <row r="408">
          <cell r="K408" t="str">
            <v>WestMonthly44440</v>
          </cell>
          <cell r="L408" t="str">
            <v>West</v>
          </cell>
          <cell r="M408" t="str">
            <v>Monthly</v>
          </cell>
          <cell r="N408">
            <v>44440</v>
          </cell>
          <cell r="O408">
            <v>400</v>
          </cell>
          <cell r="P408">
            <v>320</v>
          </cell>
          <cell r="Q408">
            <v>720</v>
          </cell>
        </row>
        <row r="409">
          <cell r="K409" t="str">
            <v>WestMonthly44470</v>
          </cell>
          <cell r="L409" t="str">
            <v>West</v>
          </cell>
          <cell r="M409" t="str">
            <v>Monthly</v>
          </cell>
          <cell r="N409">
            <v>44470</v>
          </cell>
          <cell r="O409">
            <v>416</v>
          </cell>
          <cell r="P409">
            <v>328</v>
          </cell>
          <cell r="Q409">
            <v>744</v>
          </cell>
        </row>
        <row r="410">
          <cell r="K410" t="str">
            <v>WestMonthly44501</v>
          </cell>
          <cell r="L410" t="str">
            <v>West</v>
          </cell>
          <cell r="M410" t="str">
            <v>Monthly</v>
          </cell>
          <cell r="N410">
            <v>44501</v>
          </cell>
          <cell r="O410">
            <v>400</v>
          </cell>
          <cell r="P410">
            <v>320</v>
          </cell>
          <cell r="Q410">
            <v>720</v>
          </cell>
        </row>
        <row r="411">
          <cell r="K411" t="str">
            <v>WestMonthly44531</v>
          </cell>
          <cell r="L411" t="str">
            <v>West</v>
          </cell>
          <cell r="M411" t="str">
            <v>Monthly</v>
          </cell>
          <cell r="N411">
            <v>44531</v>
          </cell>
          <cell r="O411">
            <v>416</v>
          </cell>
          <cell r="P411">
            <v>328</v>
          </cell>
          <cell r="Q411">
            <v>744</v>
          </cell>
        </row>
        <row r="412">
          <cell r="K412" t="str">
            <v>WestMonthly44562</v>
          </cell>
          <cell r="L412" t="str">
            <v>West</v>
          </cell>
          <cell r="M412" t="str">
            <v>Monthly</v>
          </cell>
          <cell r="N412">
            <v>44562</v>
          </cell>
          <cell r="O412">
            <v>400</v>
          </cell>
          <cell r="P412">
            <v>344</v>
          </cell>
          <cell r="Q412">
            <v>744</v>
          </cell>
        </row>
        <row r="413">
          <cell r="K413" t="str">
            <v>WestMonthly44593</v>
          </cell>
          <cell r="L413" t="str">
            <v>West</v>
          </cell>
          <cell r="M413" t="str">
            <v>Monthly</v>
          </cell>
          <cell r="N413">
            <v>44593</v>
          </cell>
          <cell r="O413">
            <v>384</v>
          </cell>
          <cell r="P413">
            <v>288</v>
          </cell>
          <cell r="Q413">
            <v>672</v>
          </cell>
        </row>
        <row r="414">
          <cell r="K414" t="str">
            <v>WestMonthly44621</v>
          </cell>
          <cell r="L414" t="str">
            <v>West</v>
          </cell>
          <cell r="M414" t="str">
            <v>Monthly</v>
          </cell>
          <cell r="N414">
            <v>44621</v>
          </cell>
          <cell r="O414">
            <v>432</v>
          </cell>
          <cell r="P414">
            <v>312</v>
          </cell>
          <cell r="Q414">
            <v>744</v>
          </cell>
        </row>
        <row r="415">
          <cell r="K415" t="str">
            <v>WestMonthly44652</v>
          </cell>
          <cell r="L415" t="str">
            <v>West</v>
          </cell>
          <cell r="M415" t="str">
            <v>Monthly</v>
          </cell>
          <cell r="N415">
            <v>44652</v>
          </cell>
          <cell r="O415">
            <v>416</v>
          </cell>
          <cell r="P415">
            <v>304</v>
          </cell>
          <cell r="Q415">
            <v>720</v>
          </cell>
        </row>
        <row r="416">
          <cell r="K416" t="str">
            <v>WestMonthly44682</v>
          </cell>
          <cell r="L416" t="str">
            <v>West</v>
          </cell>
          <cell r="M416" t="str">
            <v>Monthly</v>
          </cell>
          <cell r="N416">
            <v>44682</v>
          </cell>
          <cell r="O416">
            <v>400</v>
          </cell>
          <cell r="P416">
            <v>344</v>
          </cell>
          <cell r="Q416">
            <v>744</v>
          </cell>
        </row>
        <row r="417">
          <cell r="K417" t="str">
            <v>WestMonthly44713</v>
          </cell>
          <cell r="L417" t="str">
            <v>West</v>
          </cell>
          <cell r="M417" t="str">
            <v>Monthly</v>
          </cell>
          <cell r="N417">
            <v>44713</v>
          </cell>
          <cell r="O417">
            <v>416</v>
          </cell>
          <cell r="P417">
            <v>304</v>
          </cell>
          <cell r="Q417">
            <v>720</v>
          </cell>
        </row>
        <row r="418">
          <cell r="K418" t="str">
            <v>WestMonthly44743</v>
          </cell>
          <cell r="L418" t="str">
            <v>West</v>
          </cell>
          <cell r="M418" t="str">
            <v>Monthly</v>
          </cell>
          <cell r="N418">
            <v>44743</v>
          </cell>
          <cell r="O418">
            <v>400</v>
          </cell>
          <cell r="P418">
            <v>344</v>
          </cell>
          <cell r="Q418">
            <v>744</v>
          </cell>
        </row>
        <row r="419">
          <cell r="K419" t="str">
            <v>WestMonthly44774</v>
          </cell>
          <cell r="L419" t="str">
            <v>West</v>
          </cell>
          <cell r="M419" t="str">
            <v>Monthly</v>
          </cell>
          <cell r="N419">
            <v>44774</v>
          </cell>
          <cell r="O419">
            <v>432</v>
          </cell>
          <cell r="P419">
            <v>312</v>
          </cell>
          <cell r="Q419">
            <v>744</v>
          </cell>
        </row>
        <row r="420">
          <cell r="K420" t="str">
            <v>WestMonthly44805</v>
          </cell>
          <cell r="L420" t="str">
            <v>West</v>
          </cell>
          <cell r="M420" t="str">
            <v>Monthly</v>
          </cell>
          <cell r="N420">
            <v>44805</v>
          </cell>
          <cell r="O420">
            <v>400</v>
          </cell>
          <cell r="P420">
            <v>320</v>
          </cell>
          <cell r="Q420">
            <v>720</v>
          </cell>
        </row>
        <row r="421">
          <cell r="K421" t="str">
            <v>WestMonthly44835</v>
          </cell>
          <cell r="L421" t="str">
            <v>West</v>
          </cell>
          <cell r="M421" t="str">
            <v>Monthly</v>
          </cell>
          <cell r="N421">
            <v>44835</v>
          </cell>
          <cell r="O421">
            <v>416</v>
          </cell>
          <cell r="P421">
            <v>328</v>
          </cell>
          <cell r="Q421">
            <v>744</v>
          </cell>
        </row>
        <row r="422">
          <cell r="K422" t="str">
            <v>WestMonthly44866</v>
          </cell>
          <cell r="L422" t="str">
            <v>West</v>
          </cell>
          <cell r="M422" t="str">
            <v>Monthly</v>
          </cell>
          <cell r="N422">
            <v>44866</v>
          </cell>
          <cell r="O422">
            <v>400</v>
          </cell>
          <cell r="P422">
            <v>320</v>
          </cell>
          <cell r="Q422">
            <v>720</v>
          </cell>
        </row>
        <row r="423">
          <cell r="K423" t="str">
            <v>WestMonthly44896</v>
          </cell>
          <cell r="L423" t="str">
            <v>West</v>
          </cell>
          <cell r="M423" t="str">
            <v>Monthly</v>
          </cell>
          <cell r="N423">
            <v>44896</v>
          </cell>
          <cell r="O423">
            <v>416</v>
          </cell>
          <cell r="P423">
            <v>328</v>
          </cell>
          <cell r="Q423">
            <v>744</v>
          </cell>
        </row>
        <row r="424">
          <cell r="K424" t="str">
            <v>WestMonthly44927</v>
          </cell>
          <cell r="L424" t="str">
            <v>West</v>
          </cell>
          <cell r="M424" t="str">
            <v>Monthly</v>
          </cell>
          <cell r="N424">
            <v>44927</v>
          </cell>
          <cell r="O424">
            <v>400</v>
          </cell>
          <cell r="P424">
            <v>344</v>
          </cell>
          <cell r="Q424">
            <v>744</v>
          </cell>
        </row>
        <row r="425">
          <cell r="K425" t="str">
            <v>WestMonthly44958</v>
          </cell>
          <cell r="L425" t="str">
            <v>West</v>
          </cell>
          <cell r="M425" t="str">
            <v>Monthly</v>
          </cell>
          <cell r="N425">
            <v>44958</v>
          </cell>
          <cell r="O425">
            <v>384</v>
          </cell>
          <cell r="P425">
            <v>288</v>
          </cell>
          <cell r="Q425">
            <v>672</v>
          </cell>
        </row>
        <row r="426">
          <cell r="K426" t="str">
            <v>WestMonthly44986</v>
          </cell>
          <cell r="L426" t="str">
            <v>West</v>
          </cell>
          <cell r="M426" t="str">
            <v>Monthly</v>
          </cell>
          <cell r="N426">
            <v>44986</v>
          </cell>
          <cell r="O426">
            <v>432</v>
          </cell>
          <cell r="P426">
            <v>312</v>
          </cell>
          <cell r="Q426">
            <v>744</v>
          </cell>
        </row>
        <row r="427">
          <cell r="K427" t="str">
            <v>WestMonthly45017</v>
          </cell>
          <cell r="L427" t="str">
            <v>West</v>
          </cell>
          <cell r="M427" t="str">
            <v>Monthly</v>
          </cell>
          <cell r="N427">
            <v>45017</v>
          </cell>
          <cell r="O427">
            <v>400</v>
          </cell>
          <cell r="P427">
            <v>320</v>
          </cell>
          <cell r="Q427">
            <v>720</v>
          </cell>
        </row>
        <row r="428">
          <cell r="K428" t="str">
            <v>WestMonthly45047</v>
          </cell>
          <cell r="L428" t="str">
            <v>West</v>
          </cell>
          <cell r="M428" t="str">
            <v>Monthly</v>
          </cell>
          <cell r="N428">
            <v>45047</v>
          </cell>
          <cell r="O428">
            <v>416</v>
          </cell>
          <cell r="P428">
            <v>328</v>
          </cell>
          <cell r="Q428">
            <v>744</v>
          </cell>
        </row>
        <row r="429">
          <cell r="K429" t="str">
            <v>WestMonthly45078</v>
          </cell>
          <cell r="L429" t="str">
            <v>West</v>
          </cell>
          <cell r="M429" t="str">
            <v>Monthly</v>
          </cell>
          <cell r="N429">
            <v>45078</v>
          </cell>
          <cell r="O429">
            <v>416</v>
          </cell>
          <cell r="P429">
            <v>304</v>
          </cell>
          <cell r="Q429">
            <v>720</v>
          </cell>
        </row>
        <row r="430">
          <cell r="K430" t="str">
            <v>WestMonthly45108</v>
          </cell>
          <cell r="L430" t="str">
            <v>West</v>
          </cell>
          <cell r="M430" t="str">
            <v>Monthly</v>
          </cell>
          <cell r="N430">
            <v>45108</v>
          </cell>
          <cell r="O430">
            <v>400</v>
          </cell>
          <cell r="P430">
            <v>344</v>
          </cell>
          <cell r="Q430">
            <v>744</v>
          </cell>
        </row>
        <row r="431">
          <cell r="K431" t="str">
            <v>WestMonthly45139</v>
          </cell>
          <cell r="L431" t="str">
            <v>West</v>
          </cell>
          <cell r="M431" t="str">
            <v>Monthly</v>
          </cell>
          <cell r="N431">
            <v>45139</v>
          </cell>
          <cell r="O431">
            <v>432</v>
          </cell>
          <cell r="P431">
            <v>312</v>
          </cell>
          <cell r="Q431">
            <v>744</v>
          </cell>
        </row>
        <row r="432">
          <cell r="K432" t="str">
            <v>WestMonthly45170</v>
          </cell>
          <cell r="L432" t="str">
            <v>West</v>
          </cell>
          <cell r="M432" t="str">
            <v>Monthly</v>
          </cell>
          <cell r="N432">
            <v>45170</v>
          </cell>
          <cell r="O432">
            <v>400</v>
          </cell>
          <cell r="P432">
            <v>320</v>
          </cell>
          <cell r="Q432">
            <v>720</v>
          </cell>
        </row>
        <row r="433">
          <cell r="K433" t="str">
            <v>WestMonthly45200</v>
          </cell>
          <cell r="L433" t="str">
            <v>West</v>
          </cell>
          <cell r="M433" t="str">
            <v>Monthly</v>
          </cell>
          <cell r="N433">
            <v>45200</v>
          </cell>
          <cell r="O433">
            <v>416</v>
          </cell>
          <cell r="P433">
            <v>328</v>
          </cell>
          <cell r="Q433">
            <v>744</v>
          </cell>
        </row>
        <row r="434">
          <cell r="K434" t="str">
            <v>WestMonthly45231</v>
          </cell>
          <cell r="L434" t="str">
            <v>West</v>
          </cell>
          <cell r="M434" t="str">
            <v>Monthly</v>
          </cell>
          <cell r="N434">
            <v>45231</v>
          </cell>
          <cell r="O434">
            <v>400</v>
          </cell>
          <cell r="P434">
            <v>320</v>
          </cell>
          <cell r="Q434">
            <v>720</v>
          </cell>
        </row>
        <row r="435">
          <cell r="K435" t="str">
            <v>WestMonthly45261</v>
          </cell>
          <cell r="L435" t="str">
            <v>West</v>
          </cell>
          <cell r="M435" t="str">
            <v>Monthly</v>
          </cell>
          <cell r="N435">
            <v>45261</v>
          </cell>
          <cell r="O435">
            <v>400</v>
          </cell>
          <cell r="P435">
            <v>344</v>
          </cell>
          <cell r="Q435">
            <v>744</v>
          </cell>
        </row>
        <row r="436">
          <cell r="K436" t="str">
            <v>WestMonthly45292</v>
          </cell>
          <cell r="L436" t="str">
            <v>West</v>
          </cell>
          <cell r="M436" t="str">
            <v>Monthly</v>
          </cell>
          <cell r="N436">
            <v>45292</v>
          </cell>
          <cell r="O436">
            <v>416</v>
          </cell>
          <cell r="P436">
            <v>328</v>
          </cell>
          <cell r="Q436">
            <v>744</v>
          </cell>
        </row>
        <row r="437">
          <cell r="K437" t="str">
            <v>WestMonthly45323</v>
          </cell>
          <cell r="L437" t="str">
            <v>West</v>
          </cell>
          <cell r="M437" t="str">
            <v>Monthly</v>
          </cell>
          <cell r="N437">
            <v>45323</v>
          </cell>
          <cell r="O437">
            <v>400</v>
          </cell>
          <cell r="P437">
            <v>296</v>
          </cell>
          <cell r="Q437">
            <v>696</v>
          </cell>
        </row>
        <row r="438">
          <cell r="K438" t="str">
            <v>WestMonthly45352</v>
          </cell>
          <cell r="L438" t="str">
            <v>West</v>
          </cell>
          <cell r="M438" t="str">
            <v>Monthly</v>
          </cell>
          <cell r="N438">
            <v>45352</v>
          </cell>
          <cell r="O438">
            <v>416</v>
          </cell>
          <cell r="P438">
            <v>328</v>
          </cell>
          <cell r="Q438">
            <v>744</v>
          </cell>
        </row>
        <row r="439">
          <cell r="K439" t="str">
            <v>WestMonthly45383</v>
          </cell>
          <cell r="L439" t="str">
            <v>West</v>
          </cell>
          <cell r="M439" t="str">
            <v>Monthly</v>
          </cell>
          <cell r="N439">
            <v>45383</v>
          </cell>
          <cell r="O439">
            <v>416</v>
          </cell>
          <cell r="P439">
            <v>304</v>
          </cell>
          <cell r="Q439">
            <v>720</v>
          </cell>
        </row>
        <row r="440">
          <cell r="K440" t="str">
            <v>WestMonthly45413</v>
          </cell>
          <cell r="L440" t="str">
            <v>West</v>
          </cell>
          <cell r="M440" t="str">
            <v>Monthly</v>
          </cell>
          <cell r="N440">
            <v>45413</v>
          </cell>
          <cell r="O440">
            <v>416</v>
          </cell>
          <cell r="P440">
            <v>328</v>
          </cell>
          <cell r="Q440">
            <v>744</v>
          </cell>
        </row>
        <row r="441">
          <cell r="K441" t="str">
            <v>WestMonthly45444</v>
          </cell>
          <cell r="L441" t="str">
            <v>West</v>
          </cell>
          <cell r="M441" t="str">
            <v>Monthly</v>
          </cell>
          <cell r="N441">
            <v>45444</v>
          </cell>
          <cell r="O441">
            <v>400</v>
          </cell>
          <cell r="P441">
            <v>320</v>
          </cell>
          <cell r="Q441">
            <v>720</v>
          </cell>
        </row>
        <row r="442">
          <cell r="K442" t="str">
            <v>WestMonthly45474</v>
          </cell>
          <cell r="L442" t="str">
            <v>West</v>
          </cell>
          <cell r="M442" t="str">
            <v>Monthly</v>
          </cell>
          <cell r="N442">
            <v>45474</v>
          </cell>
          <cell r="O442">
            <v>416</v>
          </cell>
          <cell r="P442">
            <v>328</v>
          </cell>
          <cell r="Q442">
            <v>744</v>
          </cell>
        </row>
        <row r="443">
          <cell r="K443" t="str">
            <v>WestMonthly45505</v>
          </cell>
          <cell r="L443" t="str">
            <v>West</v>
          </cell>
          <cell r="M443" t="str">
            <v>Monthly</v>
          </cell>
          <cell r="N443">
            <v>45505</v>
          </cell>
          <cell r="O443">
            <v>432</v>
          </cell>
          <cell r="P443">
            <v>312</v>
          </cell>
          <cell r="Q443">
            <v>744</v>
          </cell>
        </row>
        <row r="444">
          <cell r="K444" t="str">
            <v>WestMonthly45536</v>
          </cell>
          <cell r="L444" t="str">
            <v>West</v>
          </cell>
          <cell r="M444" t="str">
            <v>Monthly</v>
          </cell>
          <cell r="N444">
            <v>45536</v>
          </cell>
          <cell r="O444">
            <v>384</v>
          </cell>
          <cell r="P444">
            <v>336</v>
          </cell>
          <cell r="Q444">
            <v>720</v>
          </cell>
        </row>
        <row r="445">
          <cell r="K445" t="str">
            <v>WestMonthly45566</v>
          </cell>
          <cell r="L445" t="str">
            <v>West</v>
          </cell>
          <cell r="M445" t="str">
            <v>Monthly</v>
          </cell>
          <cell r="N445">
            <v>45566</v>
          </cell>
          <cell r="O445">
            <v>432</v>
          </cell>
          <cell r="P445">
            <v>312</v>
          </cell>
          <cell r="Q445">
            <v>744</v>
          </cell>
        </row>
        <row r="446">
          <cell r="K446" t="str">
            <v>WestMonthly45597</v>
          </cell>
          <cell r="L446" t="str">
            <v>West</v>
          </cell>
          <cell r="M446" t="str">
            <v>Monthly</v>
          </cell>
          <cell r="N446">
            <v>45597</v>
          </cell>
          <cell r="O446">
            <v>400</v>
          </cell>
          <cell r="P446">
            <v>320</v>
          </cell>
          <cell r="Q446">
            <v>720</v>
          </cell>
        </row>
        <row r="447">
          <cell r="K447" t="str">
            <v>WestMonthly45627</v>
          </cell>
          <cell r="L447" t="str">
            <v>West</v>
          </cell>
          <cell r="M447" t="str">
            <v>Monthly</v>
          </cell>
          <cell r="N447">
            <v>45627</v>
          </cell>
          <cell r="O447">
            <v>400</v>
          </cell>
          <cell r="P447">
            <v>344</v>
          </cell>
          <cell r="Q447">
            <v>744</v>
          </cell>
        </row>
        <row r="448">
          <cell r="K448" t="str">
            <v>WestMonthly45658</v>
          </cell>
          <cell r="L448" t="str">
            <v>West</v>
          </cell>
          <cell r="M448" t="str">
            <v>Monthly</v>
          </cell>
          <cell r="N448">
            <v>45658</v>
          </cell>
          <cell r="O448">
            <v>416</v>
          </cell>
          <cell r="P448">
            <v>328</v>
          </cell>
          <cell r="Q448">
            <v>744</v>
          </cell>
        </row>
        <row r="449">
          <cell r="K449" t="str">
            <v>WestMonthly45689</v>
          </cell>
          <cell r="L449" t="str">
            <v>West</v>
          </cell>
          <cell r="M449" t="str">
            <v>Monthly</v>
          </cell>
          <cell r="N449">
            <v>45689</v>
          </cell>
          <cell r="O449">
            <v>384</v>
          </cell>
          <cell r="P449">
            <v>288</v>
          </cell>
          <cell r="Q449">
            <v>672</v>
          </cell>
        </row>
        <row r="450">
          <cell r="K450" t="str">
            <v>WestMonthly45717</v>
          </cell>
          <cell r="L450" t="str">
            <v>West</v>
          </cell>
          <cell r="M450" t="str">
            <v>Monthly</v>
          </cell>
          <cell r="N450">
            <v>45717</v>
          </cell>
          <cell r="O450">
            <v>416</v>
          </cell>
          <cell r="P450">
            <v>328</v>
          </cell>
          <cell r="Q450">
            <v>744</v>
          </cell>
        </row>
        <row r="451">
          <cell r="K451" t="str">
            <v>WestMonthly45748</v>
          </cell>
          <cell r="L451" t="str">
            <v>West</v>
          </cell>
          <cell r="M451" t="str">
            <v>Monthly</v>
          </cell>
          <cell r="N451">
            <v>45748</v>
          </cell>
          <cell r="O451">
            <v>416</v>
          </cell>
          <cell r="P451">
            <v>304</v>
          </cell>
          <cell r="Q451">
            <v>720</v>
          </cell>
        </row>
        <row r="452">
          <cell r="K452" t="str">
            <v>WestMonthly45778</v>
          </cell>
          <cell r="L452" t="str">
            <v>West</v>
          </cell>
          <cell r="M452" t="str">
            <v>Monthly</v>
          </cell>
          <cell r="N452">
            <v>45778</v>
          </cell>
          <cell r="O452">
            <v>416</v>
          </cell>
          <cell r="P452">
            <v>328</v>
          </cell>
          <cell r="Q452">
            <v>744</v>
          </cell>
        </row>
        <row r="453">
          <cell r="K453" t="str">
            <v>WestMonthly45809</v>
          </cell>
          <cell r="L453" t="str">
            <v>West</v>
          </cell>
          <cell r="M453" t="str">
            <v>Monthly</v>
          </cell>
          <cell r="N453">
            <v>45809</v>
          </cell>
          <cell r="O453">
            <v>400</v>
          </cell>
          <cell r="P453">
            <v>320</v>
          </cell>
          <cell r="Q453">
            <v>720</v>
          </cell>
        </row>
        <row r="454">
          <cell r="K454" t="str">
            <v>WestMonthly45839</v>
          </cell>
          <cell r="L454" t="str">
            <v>West</v>
          </cell>
          <cell r="M454" t="str">
            <v>Monthly</v>
          </cell>
          <cell r="N454">
            <v>45839</v>
          </cell>
          <cell r="O454">
            <v>416</v>
          </cell>
          <cell r="P454">
            <v>328</v>
          </cell>
          <cell r="Q454">
            <v>744</v>
          </cell>
        </row>
        <row r="455">
          <cell r="K455" t="str">
            <v>WestMonthly45870</v>
          </cell>
          <cell r="L455" t="str">
            <v>West</v>
          </cell>
          <cell r="M455" t="str">
            <v>Monthly</v>
          </cell>
          <cell r="N455">
            <v>45870</v>
          </cell>
          <cell r="O455">
            <v>416</v>
          </cell>
          <cell r="P455">
            <v>328</v>
          </cell>
          <cell r="Q455">
            <v>744</v>
          </cell>
        </row>
        <row r="456">
          <cell r="K456" t="str">
            <v>WestMonthly45901</v>
          </cell>
          <cell r="L456" t="str">
            <v>West</v>
          </cell>
          <cell r="M456" t="str">
            <v>Monthly</v>
          </cell>
          <cell r="N456">
            <v>45901</v>
          </cell>
          <cell r="O456">
            <v>400</v>
          </cell>
          <cell r="P456">
            <v>320</v>
          </cell>
          <cell r="Q456">
            <v>720</v>
          </cell>
        </row>
        <row r="457">
          <cell r="K457" t="str">
            <v>WestMonthly45931</v>
          </cell>
          <cell r="L457" t="str">
            <v>West</v>
          </cell>
          <cell r="M457" t="str">
            <v>Monthly</v>
          </cell>
          <cell r="N457">
            <v>45931</v>
          </cell>
          <cell r="O457">
            <v>432</v>
          </cell>
          <cell r="P457">
            <v>312</v>
          </cell>
          <cell r="Q457">
            <v>744</v>
          </cell>
        </row>
        <row r="458">
          <cell r="K458" t="str">
            <v>WestMonthly45962</v>
          </cell>
          <cell r="L458" t="str">
            <v>West</v>
          </cell>
          <cell r="M458" t="str">
            <v>Monthly</v>
          </cell>
          <cell r="N458">
            <v>45962</v>
          </cell>
          <cell r="O458">
            <v>384</v>
          </cell>
          <cell r="P458">
            <v>336</v>
          </cell>
          <cell r="Q458">
            <v>720</v>
          </cell>
        </row>
        <row r="459">
          <cell r="K459" t="str">
            <v>WestMonthly45992</v>
          </cell>
          <cell r="L459" t="str">
            <v>West</v>
          </cell>
          <cell r="M459" t="str">
            <v>Monthly</v>
          </cell>
          <cell r="N459">
            <v>45992</v>
          </cell>
          <cell r="O459">
            <v>416</v>
          </cell>
          <cell r="P459">
            <v>328</v>
          </cell>
          <cell r="Q459">
            <v>744</v>
          </cell>
        </row>
        <row r="460">
          <cell r="K460" t="str">
            <v>WestMonthly46023</v>
          </cell>
          <cell r="L460" t="str">
            <v>West</v>
          </cell>
          <cell r="M460" t="str">
            <v>Monthly</v>
          </cell>
          <cell r="N460">
            <v>46023</v>
          </cell>
          <cell r="O460">
            <v>416</v>
          </cell>
          <cell r="P460">
            <v>328</v>
          </cell>
          <cell r="Q460">
            <v>744</v>
          </cell>
        </row>
        <row r="461">
          <cell r="K461" t="str">
            <v>WestMonthly46054</v>
          </cell>
          <cell r="L461" t="str">
            <v>West</v>
          </cell>
          <cell r="M461" t="str">
            <v>Monthly</v>
          </cell>
          <cell r="N461">
            <v>46054</v>
          </cell>
          <cell r="O461">
            <v>384</v>
          </cell>
          <cell r="P461">
            <v>288</v>
          </cell>
          <cell r="Q461">
            <v>672</v>
          </cell>
        </row>
        <row r="462">
          <cell r="K462" t="str">
            <v>WestMonthly46082</v>
          </cell>
          <cell r="L462" t="str">
            <v>West</v>
          </cell>
          <cell r="M462" t="str">
            <v>Monthly</v>
          </cell>
          <cell r="N462">
            <v>46082</v>
          </cell>
          <cell r="O462">
            <v>416</v>
          </cell>
          <cell r="P462">
            <v>328</v>
          </cell>
          <cell r="Q462">
            <v>744</v>
          </cell>
        </row>
        <row r="463">
          <cell r="K463" t="str">
            <v>WestMonthly46113</v>
          </cell>
          <cell r="L463" t="str">
            <v>West</v>
          </cell>
          <cell r="M463" t="str">
            <v>Monthly</v>
          </cell>
          <cell r="N463">
            <v>46113</v>
          </cell>
          <cell r="O463">
            <v>416</v>
          </cell>
          <cell r="P463">
            <v>304</v>
          </cell>
          <cell r="Q463">
            <v>720</v>
          </cell>
        </row>
        <row r="464">
          <cell r="K464" t="str">
            <v>WestMonthly46143</v>
          </cell>
          <cell r="L464" t="str">
            <v>West</v>
          </cell>
          <cell r="M464" t="str">
            <v>Monthly</v>
          </cell>
          <cell r="N464">
            <v>46143</v>
          </cell>
          <cell r="O464">
            <v>400</v>
          </cell>
          <cell r="P464">
            <v>344</v>
          </cell>
          <cell r="Q464">
            <v>744</v>
          </cell>
        </row>
        <row r="465">
          <cell r="K465" t="str">
            <v>WestMonthly46174</v>
          </cell>
          <cell r="L465" t="str">
            <v>West</v>
          </cell>
          <cell r="M465" t="str">
            <v>Monthly</v>
          </cell>
          <cell r="N465">
            <v>46174</v>
          </cell>
          <cell r="O465">
            <v>416</v>
          </cell>
          <cell r="P465">
            <v>304</v>
          </cell>
          <cell r="Q465">
            <v>720</v>
          </cell>
        </row>
        <row r="466">
          <cell r="K466" t="str">
            <v>WestMonthly46204</v>
          </cell>
          <cell r="L466" t="str">
            <v>West</v>
          </cell>
          <cell r="M466" t="str">
            <v>Monthly</v>
          </cell>
          <cell r="N466">
            <v>46204</v>
          </cell>
          <cell r="O466">
            <v>416</v>
          </cell>
          <cell r="P466">
            <v>328</v>
          </cell>
          <cell r="Q466">
            <v>744</v>
          </cell>
        </row>
        <row r="467">
          <cell r="K467" t="str">
            <v>WestMonthly46235</v>
          </cell>
          <cell r="L467" t="str">
            <v>West</v>
          </cell>
          <cell r="M467" t="str">
            <v>Monthly</v>
          </cell>
          <cell r="N467">
            <v>46235</v>
          </cell>
          <cell r="O467">
            <v>416</v>
          </cell>
          <cell r="P467">
            <v>328</v>
          </cell>
          <cell r="Q467">
            <v>744</v>
          </cell>
        </row>
        <row r="468">
          <cell r="K468" t="str">
            <v>WestMonthly46266</v>
          </cell>
          <cell r="L468" t="str">
            <v>West</v>
          </cell>
          <cell r="M468" t="str">
            <v>Monthly</v>
          </cell>
          <cell r="N468">
            <v>46266</v>
          </cell>
          <cell r="O468">
            <v>400</v>
          </cell>
          <cell r="P468">
            <v>320</v>
          </cell>
          <cell r="Q468">
            <v>720</v>
          </cell>
        </row>
        <row r="469">
          <cell r="K469" t="str">
            <v>WestMonthly46296</v>
          </cell>
          <cell r="L469" t="str">
            <v>West</v>
          </cell>
          <cell r="M469" t="str">
            <v>Monthly</v>
          </cell>
          <cell r="N469">
            <v>46296</v>
          </cell>
          <cell r="O469">
            <v>432</v>
          </cell>
          <cell r="P469">
            <v>312</v>
          </cell>
          <cell r="Q469">
            <v>744</v>
          </cell>
        </row>
        <row r="470">
          <cell r="K470" t="str">
            <v>WestMonthly46327</v>
          </cell>
          <cell r="L470" t="str">
            <v>West</v>
          </cell>
          <cell r="M470" t="str">
            <v>Monthly</v>
          </cell>
          <cell r="N470">
            <v>46327</v>
          </cell>
          <cell r="O470">
            <v>384</v>
          </cell>
          <cell r="P470">
            <v>336</v>
          </cell>
          <cell r="Q470">
            <v>720</v>
          </cell>
        </row>
        <row r="471">
          <cell r="K471" t="str">
            <v>WestMonthly46357</v>
          </cell>
          <cell r="L471" t="str">
            <v>West</v>
          </cell>
          <cell r="M471" t="str">
            <v>Monthly</v>
          </cell>
          <cell r="N471">
            <v>46357</v>
          </cell>
          <cell r="O471">
            <v>416</v>
          </cell>
          <cell r="P471">
            <v>328</v>
          </cell>
          <cell r="Q471">
            <v>744</v>
          </cell>
        </row>
        <row r="472">
          <cell r="K472" t="str">
            <v>WestMonthly46388</v>
          </cell>
          <cell r="L472" t="str">
            <v>West</v>
          </cell>
          <cell r="M472" t="str">
            <v>Monthly</v>
          </cell>
          <cell r="N472">
            <v>46388</v>
          </cell>
          <cell r="O472">
            <v>400</v>
          </cell>
          <cell r="P472">
            <v>344</v>
          </cell>
          <cell r="Q472">
            <v>744</v>
          </cell>
        </row>
        <row r="473">
          <cell r="K473" t="str">
            <v>WestMonthly46419</v>
          </cell>
          <cell r="L473" t="str">
            <v>West</v>
          </cell>
          <cell r="M473" t="str">
            <v>Monthly</v>
          </cell>
          <cell r="N473">
            <v>46419</v>
          </cell>
          <cell r="O473">
            <v>384</v>
          </cell>
          <cell r="P473">
            <v>288</v>
          </cell>
          <cell r="Q473">
            <v>672</v>
          </cell>
        </row>
        <row r="474">
          <cell r="K474" t="str">
            <v>WestMonthly46447</v>
          </cell>
          <cell r="L474" t="str">
            <v>West</v>
          </cell>
          <cell r="M474" t="str">
            <v>Monthly</v>
          </cell>
          <cell r="N474">
            <v>46447</v>
          </cell>
          <cell r="O474">
            <v>432</v>
          </cell>
          <cell r="P474">
            <v>312</v>
          </cell>
          <cell r="Q474">
            <v>744</v>
          </cell>
        </row>
        <row r="475">
          <cell r="K475" t="str">
            <v>WestMonthly46478</v>
          </cell>
          <cell r="L475" t="str">
            <v>West</v>
          </cell>
          <cell r="M475" t="str">
            <v>Monthly</v>
          </cell>
          <cell r="N475">
            <v>46478</v>
          </cell>
          <cell r="O475">
            <v>416</v>
          </cell>
          <cell r="P475">
            <v>304</v>
          </cell>
          <cell r="Q475">
            <v>720</v>
          </cell>
        </row>
        <row r="476">
          <cell r="K476" t="str">
            <v>WestMonthly46508</v>
          </cell>
          <cell r="L476" t="str">
            <v>West</v>
          </cell>
          <cell r="M476" t="str">
            <v>Monthly</v>
          </cell>
          <cell r="N476">
            <v>46508</v>
          </cell>
          <cell r="O476">
            <v>400</v>
          </cell>
          <cell r="P476">
            <v>344</v>
          </cell>
          <cell r="Q476">
            <v>744</v>
          </cell>
        </row>
        <row r="477">
          <cell r="K477" t="str">
            <v>WestMonthly46539</v>
          </cell>
          <cell r="L477" t="str">
            <v>West</v>
          </cell>
          <cell r="M477" t="str">
            <v>Monthly</v>
          </cell>
          <cell r="N477">
            <v>46539</v>
          </cell>
          <cell r="O477">
            <v>416</v>
          </cell>
          <cell r="P477">
            <v>304</v>
          </cell>
          <cell r="Q477">
            <v>720</v>
          </cell>
        </row>
        <row r="478">
          <cell r="K478" t="str">
            <v>WestMonthly46569</v>
          </cell>
          <cell r="L478" t="str">
            <v>West</v>
          </cell>
          <cell r="M478" t="str">
            <v>Monthly</v>
          </cell>
          <cell r="N478">
            <v>46569</v>
          </cell>
          <cell r="O478">
            <v>416</v>
          </cell>
          <cell r="P478">
            <v>328</v>
          </cell>
          <cell r="Q478">
            <v>744</v>
          </cell>
        </row>
        <row r="479">
          <cell r="K479" t="str">
            <v>WestMonthly46600</v>
          </cell>
          <cell r="L479" t="str">
            <v>West</v>
          </cell>
          <cell r="M479" t="str">
            <v>Monthly</v>
          </cell>
          <cell r="N479">
            <v>46600</v>
          </cell>
          <cell r="O479">
            <v>416</v>
          </cell>
          <cell r="P479">
            <v>328</v>
          </cell>
          <cell r="Q479">
            <v>744</v>
          </cell>
        </row>
        <row r="480">
          <cell r="K480" t="str">
            <v>WestMonthly46631</v>
          </cell>
          <cell r="L480" t="str">
            <v>West</v>
          </cell>
          <cell r="M480" t="str">
            <v>Monthly</v>
          </cell>
          <cell r="N480">
            <v>46631</v>
          </cell>
          <cell r="O480">
            <v>400</v>
          </cell>
          <cell r="P480">
            <v>320</v>
          </cell>
          <cell r="Q480">
            <v>720</v>
          </cell>
        </row>
        <row r="481">
          <cell r="K481" t="str">
            <v>WestMonthly46661</v>
          </cell>
          <cell r="L481" t="str">
            <v>West</v>
          </cell>
          <cell r="M481" t="str">
            <v>Monthly</v>
          </cell>
          <cell r="N481">
            <v>46661</v>
          </cell>
          <cell r="O481">
            <v>416</v>
          </cell>
          <cell r="P481">
            <v>328</v>
          </cell>
          <cell r="Q481">
            <v>744</v>
          </cell>
        </row>
        <row r="482">
          <cell r="K482" t="str">
            <v>WestMonthly46692</v>
          </cell>
          <cell r="L482" t="str">
            <v>West</v>
          </cell>
          <cell r="M482" t="str">
            <v>Monthly</v>
          </cell>
          <cell r="N482">
            <v>46692</v>
          </cell>
          <cell r="O482">
            <v>400</v>
          </cell>
          <cell r="P482">
            <v>320</v>
          </cell>
          <cell r="Q482">
            <v>720</v>
          </cell>
        </row>
        <row r="483">
          <cell r="K483" t="str">
            <v>WestMonthly46722</v>
          </cell>
          <cell r="L483" t="str">
            <v>West</v>
          </cell>
          <cell r="M483" t="str">
            <v>Monthly</v>
          </cell>
          <cell r="N483">
            <v>46722</v>
          </cell>
          <cell r="O483">
            <v>416</v>
          </cell>
          <cell r="P483">
            <v>328</v>
          </cell>
          <cell r="Q483">
            <v>744</v>
          </cell>
        </row>
        <row r="484">
          <cell r="K484" t="str">
            <v>WestMonthly46753</v>
          </cell>
          <cell r="L484" t="str">
            <v>West</v>
          </cell>
          <cell r="M484" t="str">
            <v>Monthly</v>
          </cell>
          <cell r="N484">
            <v>46753</v>
          </cell>
          <cell r="O484">
            <v>400</v>
          </cell>
          <cell r="P484">
            <v>344</v>
          </cell>
          <cell r="Q484">
            <v>744</v>
          </cell>
        </row>
        <row r="485">
          <cell r="K485" t="str">
            <v>WestMonthly46784</v>
          </cell>
          <cell r="L485" t="str">
            <v>West</v>
          </cell>
          <cell r="M485" t="str">
            <v>Monthly</v>
          </cell>
          <cell r="N485">
            <v>46784</v>
          </cell>
          <cell r="O485">
            <v>400</v>
          </cell>
          <cell r="P485">
            <v>296</v>
          </cell>
          <cell r="Q485">
            <v>696</v>
          </cell>
        </row>
        <row r="486">
          <cell r="K486" t="str">
            <v>WestMonthly46813</v>
          </cell>
          <cell r="L486" t="str">
            <v>West</v>
          </cell>
          <cell r="M486" t="str">
            <v>Monthly</v>
          </cell>
          <cell r="N486">
            <v>46813</v>
          </cell>
          <cell r="O486">
            <v>432</v>
          </cell>
          <cell r="P486">
            <v>312</v>
          </cell>
          <cell r="Q486">
            <v>744</v>
          </cell>
        </row>
        <row r="487">
          <cell r="K487" t="str">
            <v>WestMonthly46844</v>
          </cell>
          <cell r="L487" t="str">
            <v>West</v>
          </cell>
          <cell r="M487" t="str">
            <v>Monthly</v>
          </cell>
          <cell r="N487">
            <v>46844</v>
          </cell>
          <cell r="O487">
            <v>400</v>
          </cell>
          <cell r="P487">
            <v>320</v>
          </cell>
          <cell r="Q487">
            <v>720</v>
          </cell>
        </row>
        <row r="488">
          <cell r="K488" t="str">
            <v>WestMonthly46874</v>
          </cell>
          <cell r="L488" t="str">
            <v>West</v>
          </cell>
          <cell r="M488" t="str">
            <v>Monthly</v>
          </cell>
          <cell r="N488">
            <v>46874</v>
          </cell>
          <cell r="O488">
            <v>416</v>
          </cell>
          <cell r="P488">
            <v>328</v>
          </cell>
          <cell r="Q488">
            <v>744</v>
          </cell>
        </row>
        <row r="489">
          <cell r="K489" t="str">
            <v>WestMonthly46905</v>
          </cell>
          <cell r="L489" t="str">
            <v>West</v>
          </cell>
          <cell r="M489" t="str">
            <v>Monthly</v>
          </cell>
          <cell r="N489">
            <v>46905</v>
          </cell>
          <cell r="O489">
            <v>416</v>
          </cell>
          <cell r="P489">
            <v>304</v>
          </cell>
          <cell r="Q489">
            <v>720</v>
          </cell>
        </row>
        <row r="490">
          <cell r="K490" t="str">
            <v>WestMonthly46935</v>
          </cell>
          <cell r="L490" t="str">
            <v>West</v>
          </cell>
          <cell r="M490" t="str">
            <v>Monthly</v>
          </cell>
          <cell r="N490">
            <v>46935</v>
          </cell>
          <cell r="O490">
            <v>416</v>
          </cell>
          <cell r="P490">
            <v>328</v>
          </cell>
          <cell r="Q490">
            <v>744</v>
          </cell>
        </row>
        <row r="491">
          <cell r="K491" t="str">
            <v>WestMonthly46966</v>
          </cell>
          <cell r="L491" t="str">
            <v>West</v>
          </cell>
          <cell r="M491" t="str">
            <v>Monthly</v>
          </cell>
          <cell r="N491">
            <v>46966</v>
          </cell>
          <cell r="O491">
            <v>432</v>
          </cell>
          <cell r="P491">
            <v>312</v>
          </cell>
          <cell r="Q491">
            <v>744</v>
          </cell>
        </row>
        <row r="492">
          <cell r="K492" t="str">
            <v>WestMonthly46997</v>
          </cell>
          <cell r="L492" t="str">
            <v>West</v>
          </cell>
          <cell r="M492" t="str">
            <v>Monthly</v>
          </cell>
          <cell r="N492">
            <v>46997</v>
          </cell>
          <cell r="O492">
            <v>400</v>
          </cell>
          <cell r="P492">
            <v>320</v>
          </cell>
          <cell r="Q492">
            <v>720</v>
          </cell>
        </row>
        <row r="493">
          <cell r="K493" t="str">
            <v>WestMonthly47027</v>
          </cell>
          <cell r="L493" t="str">
            <v>West</v>
          </cell>
          <cell r="M493" t="str">
            <v>Monthly</v>
          </cell>
          <cell r="N493">
            <v>47027</v>
          </cell>
          <cell r="O493">
            <v>416</v>
          </cell>
          <cell r="P493">
            <v>328</v>
          </cell>
          <cell r="Q493">
            <v>744</v>
          </cell>
        </row>
        <row r="494">
          <cell r="K494" t="str">
            <v>WestMonthly47058</v>
          </cell>
          <cell r="L494" t="str">
            <v>West</v>
          </cell>
          <cell r="M494" t="str">
            <v>Monthly</v>
          </cell>
          <cell r="N494">
            <v>47058</v>
          </cell>
          <cell r="O494">
            <v>400</v>
          </cell>
          <cell r="P494">
            <v>320</v>
          </cell>
          <cell r="Q494">
            <v>720</v>
          </cell>
        </row>
        <row r="495">
          <cell r="K495" t="str">
            <v>WestMonthly47088</v>
          </cell>
          <cell r="L495" t="str">
            <v>West</v>
          </cell>
          <cell r="M495" t="str">
            <v>Monthly</v>
          </cell>
          <cell r="N495">
            <v>47088</v>
          </cell>
          <cell r="O495">
            <v>400</v>
          </cell>
          <cell r="P495">
            <v>344</v>
          </cell>
          <cell r="Q495">
            <v>744</v>
          </cell>
        </row>
        <row r="496">
          <cell r="K496" t="str">
            <v>WestMonthly47119</v>
          </cell>
          <cell r="L496" t="str">
            <v>West</v>
          </cell>
          <cell r="M496" t="str">
            <v>Monthly</v>
          </cell>
          <cell r="N496">
            <v>47119</v>
          </cell>
          <cell r="O496">
            <v>416</v>
          </cell>
          <cell r="P496">
            <v>328</v>
          </cell>
          <cell r="Q496">
            <v>744</v>
          </cell>
        </row>
        <row r="497">
          <cell r="K497" t="str">
            <v>WestMonthly47150</v>
          </cell>
          <cell r="L497" t="str">
            <v>West</v>
          </cell>
          <cell r="M497" t="str">
            <v>Monthly</v>
          </cell>
          <cell r="N497">
            <v>47150</v>
          </cell>
          <cell r="O497">
            <v>384</v>
          </cell>
          <cell r="P497">
            <v>288</v>
          </cell>
          <cell r="Q497">
            <v>672</v>
          </cell>
        </row>
        <row r="498">
          <cell r="K498" t="str">
            <v>WestMonthly47178</v>
          </cell>
          <cell r="L498" t="str">
            <v>West</v>
          </cell>
          <cell r="M498" t="str">
            <v>Monthly</v>
          </cell>
          <cell r="N498">
            <v>47178</v>
          </cell>
          <cell r="O498">
            <v>432</v>
          </cell>
          <cell r="P498">
            <v>312</v>
          </cell>
          <cell r="Q498">
            <v>744</v>
          </cell>
        </row>
        <row r="499">
          <cell r="K499" t="str">
            <v>WestMonthly47209</v>
          </cell>
          <cell r="L499" t="str">
            <v>West</v>
          </cell>
          <cell r="M499" t="str">
            <v>Monthly</v>
          </cell>
          <cell r="N499">
            <v>47209</v>
          </cell>
          <cell r="O499">
            <v>400</v>
          </cell>
          <cell r="P499">
            <v>320</v>
          </cell>
          <cell r="Q499">
            <v>720</v>
          </cell>
        </row>
        <row r="500">
          <cell r="K500" t="str">
            <v>WestMonthly47239</v>
          </cell>
          <cell r="L500" t="str">
            <v>West</v>
          </cell>
          <cell r="M500" t="str">
            <v>Monthly</v>
          </cell>
          <cell r="N500">
            <v>47239</v>
          </cell>
          <cell r="O500">
            <v>416</v>
          </cell>
          <cell r="P500">
            <v>328</v>
          </cell>
          <cell r="Q500">
            <v>744</v>
          </cell>
        </row>
        <row r="501">
          <cell r="K501" t="str">
            <v>WestMonthly47270</v>
          </cell>
          <cell r="L501" t="str">
            <v>West</v>
          </cell>
          <cell r="M501" t="str">
            <v>Monthly</v>
          </cell>
          <cell r="N501">
            <v>47270</v>
          </cell>
          <cell r="O501">
            <v>416</v>
          </cell>
          <cell r="P501">
            <v>304</v>
          </cell>
          <cell r="Q501">
            <v>720</v>
          </cell>
        </row>
        <row r="502">
          <cell r="K502" t="str">
            <v>WestMonthly47300</v>
          </cell>
          <cell r="L502" t="str">
            <v>West</v>
          </cell>
          <cell r="M502" t="str">
            <v>Monthly</v>
          </cell>
          <cell r="N502">
            <v>47300</v>
          </cell>
          <cell r="O502">
            <v>400</v>
          </cell>
          <cell r="P502">
            <v>344</v>
          </cell>
          <cell r="Q502">
            <v>744</v>
          </cell>
        </row>
        <row r="503">
          <cell r="K503" t="str">
            <v>WestMonthly47331</v>
          </cell>
          <cell r="L503" t="str">
            <v>West</v>
          </cell>
          <cell r="M503" t="str">
            <v>Monthly</v>
          </cell>
          <cell r="N503">
            <v>47331</v>
          </cell>
          <cell r="O503">
            <v>432</v>
          </cell>
          <cell r="P503">
            <v>312</v>
          </cell>
          <cell r="Q503">
            <v>744</v>
          </cell>
        </row>
        <row r="504">
          <cell r="K504" t="str">
            <v>WestMonthly47362</v>
          </cell>
          <cell r="L504" t="str">
            <v>West</v>
          </cell>
          <cell r="M504" t="str">
            <v>Monthly</v>
          </cell>
          <cell r="N504">
            <v>47362</v>
          </cell>
          <cell r="O504">
            <v>384</v>
          </cell>
          <cell r="P504">
            <v>336</v>
          </cell>
          <cell r="Q504">
            <v>720</v>
          </cell>
        </row>
        <row r="505">
          <cell r="K505" t="str">
            <v>WestMonthly47392</v>
          </cell>
          <cell r="L505" t="str">
            <v>West</v>
          </cell>
          <cell r="M505" t="str">
            <v>Monthly</v>
          </cell>
          <cell r="N505">
            <v>47392</v>
          </cell>
          <cell r="O505">
            <v>432</v>
          </cell>
          <cell r="P505">
            <v>312</v>
          </cell>
          <cell r="Q505">
            <v>744</v>
          </cell>
        </row>
        <row r="506">
          <cell r="K506" t="str">
            <v>WestMonthly47423</v>
          </cell>
          <cell r="L506" t="str">
            <v>West</v>
          </cell>
          <cell r="M506" t="str">
            <v>Monthly</v>
          </cell>
          <cell r="N506">
            <v>47423</v>
          </cell>
          <cell r="O506">
            <v>400</v>
          </cell>
          <cell r="P506">
            <v>320</v>
          </cell>
          <cell r="Q506">
            <v>720</v>
          </cell>
        </row>
        <row r="507">
          <cell r="K507" t="str">
            <v>WestMonthly47453</v>
          </cell>
          <cell r="L507" t="str">
            <v>West</v>
          </cell>
          <cell r="M507" t="str">
            <v>Monthly</v>
          </cell>
          <cell r="N507">
            <v>47453</v>
          </cell>
          <cell r="O507">
            <v>400</v>
          </cell>
          <cell r="P507">
            <v>344</v>
          </cell>
          <cell r="Q507">
            <v>744</v>
          </cell>
        </row>
        <row r="508">
          <cell r="K508" t="str">
            <v>FlatMonthly40909</v>
          </cell>
          <cell r="L508" t="str">
            <v>Flat</v>
          </cell>
          <cell r="M508" t="str">
            <v>Monthly</v>
          </cell>
          <cell r="N508">
            <v>40909</v>
          </cell>
          <cell r="O508">
            <v>372</v>
          </cell>
          <cell r="P508">
            <v>372</v>
          </cell>
          <cell r="Q508">
            <v>744</v>
          </cell>
        </row>
        <row r="509">
          <cell r="K509" t="str">
            <v>FlatMonthly40940</v>
          </cell>
          <cell r="L509" t="str">
            <v>Flat</v>
          </cell>
          <cell r="M509" t="str">
            <v>Monthly</v>
          </cell>
          <cell r="N509">
            <v>40940</v>
          </cell>
          <cell r="O509">
            <v>348</v>
          </cell>
          <cell r="P509">
            <v>348</v>
          </cell>
          <cell r="Q509">
            <v>696</v>
          </cell>
        </row>
        <row r="510">
          <cell r="K510" t="str">
            <v>FlatMonthly40969</v>
          </cell>
          <cell r="L510" t="str">
            <v>Flat</v>
          </cell>
          <cell r="M510" t="str">
            <v>Monthly</v>
          </cell>
          <cell r="N510">
            <v>40969</v>
          </cell>
          <cell r="O510">
            <v>372</v>
          </cell>
          <cell r="P510">
            <v>372</v>
          </cell>
          <cell r="Q510">
            <v>744</v>
          </cell>
        </row>
        <row r="511">
          <cell r="K511" t="str">
            <v>FlatMonthly41000</v>
          </cell>
          <cell r="L511" t="str">
            <v>Flat</v>
          </cell>
          <cell r="M511" t="str">
            <v>Monthly</v>
          </cell>
          <cell r="N511">
            <v>41000</v>
          </cell>
          <cell r="O511">
            <v>360</v>
          </cell>
          <cell r="P511">
            <v>360</v>
          </cell>
          <cell r="Q511">
            <v>720</v>
          </cell>
        </row>
        <row r="512">
          <cell r="K512" t="str">
            <v>FlatMonthly41030</v>
          </cell>
          <cell r="L512" t="str">
            <v>Flat</v>
          </cell>
          <cell r="M512" t="str">
            <v>Monthly</v>
          </cell>
          <cell r="N512">
            <v>41030</v>
          </cell>
          <cell r="O512">
            <v>372</v>
          </cell>
          <cell r="P512">
            <v>372</v>
          </cell>
          <cell r="Q512">
            <v>744</v>
          </cell>
        </row>
        <row r="513">
          <cell r="K513" t="str">
            <v>FlatMonthly41061</v>
          </cell>
          <cell r="L513" t="str">
            <v>Flat</v>
          </cell>
          <cell r="M513" t="str">
            <v>Monthly</v>
          </cell>
          <cell r="N513">
            <v>41061</v>
          </cell>
          <cell r="O513">
            <v>360</v>
          </cell>
          <cell r="P513">
            <v>360</v>
          </cell>
          <cell r="Q513">
            <v>720</v>
          </cell>
        </row>
        <row r="514">
          <cell r="K514" t="str">
            <v>FlatMonthly41091</v>
          </cell>
          <cell r="L514" t="str">
            <v>Flat</v>
          </cell>
          <cell r="M514" t="str">
            <v>Monthly</v>
          </cell>
          <cell r="N514">
            <v>41091</v>
          </cell>
          <cell r="O514">
            <v>372</v>
          </cell>
          <cell r="P514">
            <v>372</v>
          </cell>
          <cell r="Q514">
            <v>744</v>
          </cell>
        </row>
        <row r="515">
          <cell r="K515" t="str">
            <v>FlatMonthly41122</v>
          </cell>
          <cell r="L515" t="str">
            <v>Flat</v>
          </cell>
          <cell r="M515" t="str">
            <v>Monthly</v>
          </cell>
          <cell r="N515">
            <v>41122</v>
          </cell>
          <cell r="O515">
            <v>372</v>
          </cell>
          <cell r="P515">
            <v>372</v>
          </cell>
          <cell r="Q515">
            <v>744</v>
          </cell>
        </row>
        <row r="516">
          <cell r="K516" t="str">
            <v>FlatMonthly41153</v>
          </cell>
          <cell r="L516" t="str">
            <v>Flat</v>
          </cell>
          <cell r="M516" t="str">
            <v>Monthly</v>
          </cell>
          <cell r="N516">
            <v>41153</v>
          </cell>
          <cell r="O516">
            <v>360</v>
          </cell>
          <cell r="P516">
            <v>360</v>
          </cell>
          <cell r="Q516">
            <v>720</v>
          </cell>
        </row>
        <row r="517">
          <cell r="K517" t="str">
            <v>FlatMonthly41183</v>
          </cell>
          <cell r="L517" t="str">
            <v>Flat</v>
          </cell>
          <cell r="M517" t="str">
            <v>Monthly</v>
          </cell>
          <cell r="N517">
            <v>41183</v>
          </cell>
          <cell r="O517">
            <v>372</v>
          </cell>
          <cell r="P517">
            <v>372</v>
          </cell>
          <cell r="Q517">
            <v>744</v>
          </cell>
        </row>
        <row r="518">
          <cell r="K518" t="str">
            <v>FlatMonthly41214</v>
          </cell>
          <cell r="L518" t="str">
            <v>Flat</v>
          </cell>
          <cell r="M518" t="str">
            <v>Monthly</v>
          </cell>
          <cell r="N518">
            <v>41214</v>
          </cell>
          <cell r="O518">
            <v>360</v>
          </cell>
          <cell r="P518">
            <v>360</v>
          </cell>
          <cell r="Q518">
            <v>720</v>
          </cell>
        </row>
        <row r="519">
          <cell r="K519" t="str">
            <v>FlatMonthly41244</v>
          </cell>
          <cell r="L519" t="str">
            <v>Flat</v>
          </cell>
          <cell r="M519" t="str">
            <v>Monthly</v>
          </cell>
          <cell r="N519">
            <v>41244</v>
          </cell>
          <cell r="O519">
            <v>372</v>
          </cell>
          <cell r="P519">
            <v>372</v>
          </cell>
          <cell r="Q519">
            <v>744</v>
          </cell>
        </row>
        <row r="520">
          <cell r="K520" t="str">
            <v>FlatMonthly41275</v>
          </cell>
          <cell r="L520" t="str">
            <v>Flat</v>
          </cell>
          <cell r="M520" t="str">
            <v>Monthly</v>
          </cell>
          <cell r="N520">
            <v>41275</v>
          </cell>
          <cell r="O520">
            <v>372</v>
          </cell>
          <cell r="P520">
            <v>372</v>
          </cell>
          <cell r="Q520">
            <v>744</v>
          </cell>
        </row>
        <row r="521">
          <cell r="K521" t="str">
            <v>FlatMonthly41306</v>
          </cell>
          <cell r="L521" t="str">
            <v>Flat</v>
          </cell>
          <cell r="M521" t="str">
            <v>Monthly</v>
          </cell>
          <cell r="N521">
            <v>41306</v>
          </cell>
          <cell r="O521">
            <v>336</v>
          </cell>
          <cell r="P521">
            <v>336</v>
          </cell>
          <cell r="Q521">
            <v>672</v>
          </cell>
        </row>
        <row r="522">
          <cell r="K522" t="str">
            <v>FlatMonthly41334</v>
          </cell>
          <cell r="L522" t="str">
            <v>Flat</v>
          </cell>
          <cell r="M522" t="str">
            <v>Monthly</v>
          </cell>
          <cell r="N522">
            <v>41334</v>
          </cell>
          <cell r="O522">
            <v>372</v>
          </cell>
          <cell r="P522">
            <v>372</v>
          </cell>
          <cell r="Q522">
            <v>744</v>
          </cell>
        </row>
        <row r="523">
          <cell r="K523" t="str">
            <v>FlatMonthly41365</v>
          </cell>
          <cell r="L523" t="str">
            <v>Flat</v>
          </cell>
          <cell r="M523" t="str">
            <v>Monthly</v>
          </cell>
          <cell r="N523">
            <v>41365</v>
          </cell>
          <cell r="O523">
            <v>360</v>
          </cell>
          <cell r="P523">
            <v>360</v>
          </cell>
          <cell r="Q523">
            <v>720</v>
          </cell>
        </row>
        <row r="524">
          <cell r="K524" t="str">
            <v>FlatMonthly41395</v>
          </cell>
          <cell r="L524" t="str">
            <v>Flat</v>
          </cell>
          <cell r="M524" t="str">
            <v>Monthly</v>
          </cell>
          <cell r="N524">
            <v>41395</v>
          </cell>
          <cell r="O524">
            <v>372</v>
          </cell>
          <cell r="P524">
            <v>372</v>
          </cell>
          <cell r="Q524">
            <v>744</v>
          </cell>
        </row>
        <row r="525">
          <cell r="K525" t="str">
            <v>FlatMonthly41426</v>
          </cell>
          <cell r="L525" t="str">
            <v>Flat</v>
          </cell>
          <cell r="M525" t="str">
            <v>Monthly</v>
          </cell>
          <cell r="N525">
            <v>41426</v>
          </cell>
          <cell r="O525">
            <v>360</v>
          </cell>
          <cell r="P525">
            <v>360</v>
          </cell>
          <cell r="Q525">
            <v>720</v>
          </cell>
        </row>
        <row r="526">
          <cell r="K526" t="str">
            <v>FlatMonthly41456</v>
          </cell>
          <cell r="L526" t="str">
            <v>Flat</v>
          </cell>
          <cell r="M526" t="str">
            <v>Monthly</v>
          </cell>
          <cell r="N526">
            <v>41456</v>
          </cell>
          <cell r="O526">
            <v>372</v>
          </cell>
          <cell r="P526">
            <v>372</v>
          </cell>
          <cell r="Q526">
            <v>744</v>
          </cell>
        </row>
        <row r="527">
          <cell r="K527" t="str">
            <v>FlatMonthly41487</v>
          </cell>
          <cell r="L527" t="str">
            <v>Flat</v>
          </cell>
          <cell r="M527" t="str">
            <v>Monthly</v>
          </cell>
          <cell r="N527">
            <v>41487</v>
          </cell>
          <cell r="O527">
            <v>372</v>
          </cell>
          <cell r="P527">
            <v>372</v>
          </cell>
          <cell r="Q527">
            <v>744</v>
          </cell>
        </row>
        <row r="528">
          <cell r="K528" t="str">
            <v>FlatMonthly41518</v>
          </cell>
          <cell r="L528" t="str">
            <v>Flat</v>
          </cell>
          <cell r="M528" t="str">
            <v>Monthly</v>
          </cell>
          <cell r="N528">
            <v>41518</v>
          </cell>
          <cell r="O528">
            <v>360</v>
          </cell>
          <cell r="P528">
            <v>360</v>
          </cell>
          <cell r="Q528">
            <v>720</v>
          </cell>
        </row>
        <row r="529">
          <cell r="K529" t="str">
            <v>FlatMonthly41548</v>
          </cell>
          <cell r="L529" t="str">
            <v>Flat</v>
          </cell>
          <cell r="M529" t="str">
            <v>Monthly</v>
          </cell>
          <cell r="N529">
            <v>41548</v>
          </cell>
          <cell r="O529">
            <v>372</v>
          </cell>
          <cell r="P529">
            <v>372</v>
          </cell>
          <cell r="Q529">
            <v>744</v>
          </cell>
        </row>
        <row r="530">
          <cell r="K530" t="str">
            <v>FlatMonthly41579</v>
          </cell>
          <cell r="L530" t="str">
            <v>Flat</v>
          </cell>
          <cell r="M530" t="str">
            <v>Monthly</v>
          </cell>
          <cell r="N530">
            <v>41579</v>
          </cell>
          <cell r="O530">
            <v>360</v>
          </cell>
          <cell r="P530">
            <v>360</v>
          </cell>
          <cell r="Q530">
            <v>720</v>
          </cell>
        </row>
        <row r="531">
          <cell r="K531" t="str">
            <v>FlatMonthly41609</v>
          </cell>
          <cell r="L531" t="str">
            <v>Flat</v>
          </cell>
          <cell r="M531" t="str">
            <v>Monthly</v>
          </cell>
          <cell r="N531">
            <v>41609</v>
          </cell>
          <cell r="O531">
            <v>372</v>
          </cell>
          <cell r="P531">
            <v>372</v>
          </cell>
          <cell r="Q531">
            <v>744</v>
          </cell>
        </row>
        <row r="532">
          <cell r="K532" t="str">
            <v>FlatMonthly41640</v>
          </cell>
          <cell r="L532" t="str">
            <v>Flat</v>
          </cell>
          <cell r="M532" t="str">
            <v>Monthly</v>
          </cell>
          <cell r="N532">
            <v>41640</v>
          </cell>
          <cell r="O532">
            <v>372</v>
          </cell>
          <cell r="P532">
            <v>372</v>
          </cell>
          <cell r="Q532">
            <v>744</v>
          </cell>
        </row>
        <row r="533">
          <cell r="K533" t="str">
            <v>FlatMonthly41671</v>
          </cell>
          <cell r="L533" t="str">
            <v>Flat</v>
          </cell>
          <cell r="M533" t="str">
            <v>Monthly</v>
          </cell>
          <cell r="N533">
            <v>41671</v>
          </cell>
          <cell r="O533">
            <v>336</v>
          </cell>
          <cell r="P533">
            <v>336</v>
          </cell>
          <cell r="Q533">
            <v>672</v>
          </cell>
        </row>
        <row r="534">
          <cell r="K534" t="str">
            <v>FlatMonthly41699</v>
          </cell>
          <cell r="L534" t="str">
            <v>Flat</v>
          </cell>
          <cell r="M534" t="str">
            <v>Monthly</v>
          </cell>
          <cell r="N534">
            <v>41699</v>
          </cell>
          <cell r="O534">
            <v>372</v>
          </cell>
          <cell r="P534">
            <v>372</v>
          </cell>
          <cell r="Q534">
            <v>744</v>
          </cell>
        </row>
        <row r="535">
          <cell r="K535" t="str">
            <v>FlatMonthly41730</v>
          </cell>
          <cell r="L535" t="str">
            <v>Flat</v>
          </cell>
          <cell r="M535" t="str">
            <v>Monthly</v>
          </cell>
          <cell r="N535">
            <v>41730</v>
          </cell>
          <cell r="O535">
            <v>360</v>
          </cell>
          <cell r="P535">
            <v>360</v>
          </cell>
          <cell r="Q535">
            <v>720</v>
          </cell>
        </row>
        <row r="536">
          <cell r="K536" t="str">
            <v>FlatMonthly41760</v>
          </cell>
          <cell r="L536" t="str">
            <v>Flat</v>
          </cell>
          <cell r="M536" t="str">
            <v>Monthly</v>
          </cell>
          <cell r="N536">
            <v>41760</v>
          </cell>
          <cell r="O536">
            <v>372</v>
          </cell>
          <cell r="P536">
            <v>372</v>
          </cell>
          <cell r="Q536">
            <v>744</v>
          </cell>
        </row>
        <row r="537">
          <cell r="K537" t="str">
            <v>FlatMonthly41791</v>
          </cell>
          <cell r="L537" t="str">
            <v>Flat</v>
          </cell>
          <cell r="M537" t="str">
            <v>Monthly</v>
          </cell>
          <cell r="N537">
            <v>41791</v>
          </cell>
          <cell r="O537">
            <v>360</v>
          </cell>
          <cell r="P537">
            <v>360</v>
          </cell>
          <cell r="Q537">
            <v>720</v>
          </cell>
        </row>
        <row r="538">
          <cell r="K538" t="str">
            <v>FlatMonthly41821</v>
          </cell>
          <cell r="L538" t="str">
            <v>Flat</v>
          </cell>
          <cell r="M538" t="str">
            <v>Monthly</v>
          </cell>
          <cell r="N538">
            <v>41821</v>
          </cell>
          <cell r="O538">
            <v>372</v>
          </cell>
          <cell r="P538">
            <v>372</v>
          </cell>
          <cell r="Q538">
            <v>744</v>
          </cell>
        </row>
        <row r="539">
          <cell r="K539" t="str">
            <v>FlatMonthly41852</v>
          </cell>
          <cell r="L539" t="str">
            <v>Flat</v>
          </cell>
          <cell r="M539" t="str">
            <v>Monthly</v>
          </cell>
          <cell r="N539">
            <v>41852</v>
          </cell>
          <cell r="O539">
            <v>372</v>
          </cell>
          <cell r="P539">
            <v>372</v>
          </cell>
          <cell r="Q539">
            <v>744</v>
          </cell>
        </row>
        <row r="540">
          <cell r="K540" t="str">
            <v>FlatMonthly41883</v>
          </cell>
          <cell r="L540" t="str">
            <v>Flat</v>
          </cell>
          <cell r="M540" t="str">
            <v>Monthly</v>
          </cell>
          <cell r="N540">
            <v>41883</v>
          </cell>
          <cell r="O540">
            <v>360</v>
          </cell>
          <cell r="P540">
            <v>360</v>
          </cell>
          <cell r="Q540">
            <v>720</v>
          </cell>
        </row>
        <row r="541">
          <cell r="K541" t="str">
            <v>FlatMonthly41913</v>
          </cell>
          <cell r="L541" t="str">
            <v>Flat</v>
          </cell>
          <cell r="M541" t="str">
            <v>Monthly</v>
          </cell>
          <cell r="N541">
            <v>41913</v>
          </cell>
          <cell r="O541">
            <v>372</v>
          </cell>
          <cell r="P541">
            <v>372</v>
          </cell>
          <cell r="Q541">
            <v>744</v>
          </cell>
        </row>
        <row r="542">
          <cell r="K542" t="str">
            <v>FlatMonthly41944</v>
          </cell>
          <cell r="L542" t="str">
            <v>Flat</v>
          </cell>
          <cell r="M542" t="str">
            <v>Monthly</v>
          </cell>
          <cell r="N542">
            <v>41944</v>
          </cell>
          <cell r="O542">
            <v>360</v>
          </cell>
          <cell r="P542">
            <v>360</v>
          </cell>
          <cell r="Q542">
            <v>720</v>
          </cell>
        </row>
        <row r="543">
          <cell r="K543" t="str">
            <v>FlatMonthly41974</v>
          </cell>
          <cell r="L543" t="str">
            <v>Flat</v>
          </cell>
          <cell r="M543" t="str">
            <v>Monthly</v>
          </cell>
          <cell r="N543">
            <v>41974</v>
          </cell>
          <cell r="O543">
            <v>372</v>
          </cell>
          <cell r="P543">
            <v>372</v>
          </cell>
          <cell r="Q543">
            <v>744</v>
          </cell>
        </row>
        <row r="544">
          <cell r="K544" t="str">
            <v>FlatMonthly42005</v>
          </cell>
          <cell r="L544" t="str">
            <v>Flat</v>
          </cell>
          <cell r="M544" t="str">
            <v>Monthly</v>
          </cell>
          <cell r="N544">
            <v>42005</v>
          </cell>
          <cell r="O544">
            <v>372</v>
          </cell>
          <cell r="P544">
            <v>372</v>
          </cell>
          <cell r="Q544">
            <v>744</v>
          </cell>
        </row>
        <row r="545">
          <cell r="K545" t="str">
            <v>FlatMonthly42036</v>
          </cell>
          <cell r="L545" t="str">
            <v>Flat</v>
          </cell>
          <cell r="M545" t="str">
            <v>Monthly</v>
          </cell>
          <cell r="N545">
            <v>42036</v>
          </cell>
          <cell r="O545">
            <v>336</v>
          </cell>
          <cell r="P545">
            <v>336</v>
          </cell>
          <cell r="Q545">
            <v>672</v>
          </cell>
        </row>
        <row r="546">
          <cell r="K546" t="str">
            <v>FlatMonthly42064</v>
          </cell>
          <cell r="L546" t="str">
            <v>Flat</v>
          </cell>
          <cell r="M546" t="str">
            <v>Monthly</v>
          </cell>
          <cell r="N546">
            <v>42064</v>
          </cell>
          <cell r="O546">
            <v>372</v>
          </cell>
          <cell r="P546">
            <v>372</v>
          </cell>
          <cell r="Q546">
            <v>744</v>
          </cell>
        </row>
        <row r="547">
          <cell r="K547" t="str">
            <v>FlatMonthly42095</v>
          </cell>
          <cell r="L547" t="str">
            <v>Flat</v>
          </cell>
          <cell r="M547" t="str">
            <v>Monthly</v>
          </cell>
          <cell r="N547">
            <v>42095</v>
          </cell>
          <cell r="O547">
            <v>360</v>
          </cell>
          <cell r="P547">
            <v>360</v>
          </cell>
          <cell r="Q547">
            <v>720</v>
          </cell>
        </row>
        <row r="548">
          <cell r="K548" t="str">
            <v>FlatMonthly42125</v>
          </cell>
          <cell r="L548" t="str">
            <v>Flat</v>
          </cell>
          <cell r="M548" t="str">
            <v>Monthly</v>
          </cell>
          <cell r="N548">
            <v>42125</v>
          </cell>
          <cell r="O548">
            <v>372</v>
          </cell>
          <cell r="P548">
            <v>372</v>
          </cell>
          <cell r="Q548">
            <v>744</v>
          </cell>
        </row>
        <row r="549">
          <cell r="K549" t="str">
            <v>FlatMonthly42156</v>
          </cell>
          <cell r="L549" t="str">
            <v>Flat</v>
          </cell>
          <cell r="M549" t="str">
            <v>Monthly</v>
          </cell>
          <cell r="N549">
            <v>42156</v>
          </cell>
          <cell r="O549">
            <v>360</v>
          </cell>
          <cell r="P549">
            <v>360</v>
          </cell>
          <cell r="Q549">
            <v>720</v>
          </cell>
        </row>
        <row r="550">
          <cell r="K550" t="str">
            <v>FlatMonthly42186</v>
          </cell>
          <cell r="L550" t="str">
            <v>Flat</v>
          </cell>
          <cell r="M550" t="str">
            <v>Monthly</v>
          </cell>
          <cell r="N550">
            <v>42186</v>
          </cell>
          <cell r="O550">
            <v>372</v>
          </cell>
          <cell r="P550">
            <v>372</v>
          </cell>
          <cell r="Q550">
            <v>744</v>
          </cell>
        </row>
        <row r="551">
          <cell r="K551" t="str">
            <v>FlatMonthly42217</v>
          </cell>
          <cell r="L551" t="str">
            <v>Flat</v>
          </cell>
          <cell r="M551" t="str">
            <v>Monthly</v>
          </cell>
          <cell r="N551">
            <v>42217</v>
          </cell>
          <cell r="O551">
            <v>372</v>
          </cell>
          <cell r="P551">
            <v>372</v>
          </cell>
          <cell r="Q551">
            <v>744</v>
          </cell>
        </row>
        <row r="552">
          <cell r="K552" t="str">
            <v>FlatMonthly42248</v>
          </cell>
          <cell r="L552" t="str">
            <v>Flat</v>
          </cell>
          <cell r="M552" t="str">
            <v>Monthly</v>
          </cell>
          <cell r="N552">
            <v>42248</v>
          </cell>
          <cell r="O552">
            <v>360</v>
          </cell>
          <cell r="P552">
            <v>360</v>
          </cell>
          <cell r="Q552">
            <v>720</v>
          </cell>
        </row>
        <row r="553">
          <cell r="K553" t="str">
            <v>FlatMonthly42278</v>
          </cell>
          <cell r="L553" t="str">
            <v>Flat</v>
          </cell>
          <cell r="M553" t="str">
            <v>Monthly</v>
          </cell>
          <cell r="N553">
            <v>42278</v>
          </cell>
          <cell r="O553">
            <v>372</v>
          </cell>
          <cell r="P553">
            <v>372</v>
          </cell>
          <cell r="Q553">
            <v>744</v>
          </cell>
        </row>
        <row r="554">
          <cell r="K554" t="str">
            <v>FlatMonthly42309</v>
          </cell>
          <cell r="L554" t="str">
            <v>Flat</v>
          </cell>
          <cell r="M554" t="str">
            <v>Monthly</v>
          </cell>
          <cell r="N554">
            <v>42309</v>
          </cell>
          <cell r="O554">
            <v>360</v>
          </cell>
          <cell r="P554">
            <v>360</v>
          </cell>
          <cell r="Q554">
            <v>720</v>
          </cell>
        </row>
        <row r="555">
          <cell r="K555" t="str">
            <v>FlatMonthly42339</v>
          </cell>
          <cell r="L555" t="str">
            <v>Flat</v>
          </cell>
          <cell r="M555" t="str">
            <v>Monthly</v>
          </cell>
          <cell r="N555">
            <v>42339</v>
          </cell>
          <cell r="O555">
            <v>372</v>
          </cell>
          <cell r="P555">
            <v>372</v>
          </cell>
          <cell r="Q555">
            <v>744</v>
          </cell>
        </row>
        <row r="556">
          <cell r="K556" t="str">
            <v>FlatMonthly42370</v>
          </cell>
          <cell r="L556" t="str">
            <v>Flat</v>
          </cell>
          <cell r="M556" t="str">
            <v>Monthly</v>
          </cell>
          <cell r="N556">
            <v>42370</v>
          </cell>
          <cell r="O556">
            <v>372</v>
          </cell>
          <cell r="P556">
            <v>372</v>
          </cell>
          <cell r="Q556">
            <v>744</v>
          </cell>
        </row>
        <row r="557">
          <cell r="K557" t="str">
            <v>FlatMonthly42401</v>
          </cell>
          <cell r="L557" t="str">
            <v>Flat</v>
          </cell>
          <cell r="M557" t="str">
            <v>Monthly</v>
          </cell>
          <cell r="N557">
            <v>42401</v>
          </cell>
          <cell r="O557">
            <v>348</v>
          </cell>
          <cell r="P557">
            <v>348</v>
          </cell>
          <cell r="Q557">
            <v>696</v>
          </cell>
        </row>
        <row r="558">
          <cell r="K558" t="str">
            <v>FlatMonthly42430</v>
          </cell>
          <cell r="L558" t="str">
            <v>Flat</v>
          </cell>
          <cell r="M558" t="str">
            <v>Monthly</v>
          </cell>
          <cell r="N558">
            <v>42430</v>
          </cell>
          <cell r="O558">
            <v>372</v>
          </cell>
          <cell r="P558">
            <v>372</v>
          </cell>
          <cell r="Q558">
            <v>744</v>
          </cell>
        </row>
        <row r="559">
          <cell r="K559" t="str">
            <v>FlatMonthly42461</v>
          </cell>
          <cell r="L559" t="str">
            <v>Flat</v>
          </cell>
          <cell r="M559" t="str">
            <v>Monthly</v>
          </cell>
          <cell r="N559">
            <v>42461</v>
          </cell>
          <cell r="O559">
            <v>360</v>
          </cell>
          <cell r="P559">
            <v>360</v>
          </cell>
          <cell r="Q559">
            <v>720</v>
          </cell>
        </row>
        <row r="560">
          <cell r="K560" t="str">
            <v>FlatMonthly42491</v>
          </cell>
          <cell r="L560" t="str">
            <v>Flat</v>
          </cell>
          <cell r="M560" t="str">
            <v>Monthly</v>
          </cell>
          <cell r="N560">
            <v>42491</v>
          </cell>
          <cell r="O560">
            <v>372</v>
          </cell>
          <cell r="P560">
            <v>372</v>
          </cell>
          <cell r="Q560">
            <v>744</v>
          </cell>
        </row>
        <row r="561">
          <cell r="K561" t="str">
            <v>FlatMonthly42522</v>
          </cell>
          <cell r="L561" t="str">
            <v>Flat</v>
          </cell>
          <cell r="M561" t="str">
            <v>Monthly</v>
          </cell>
          <cell r="N561">
            <v>42522</v>
          </cell>
          <cell r="O561">
            <v>360</v>
          </cell>
          <cell r="P561">
            <v>360</v>
          </cell>
          <cell r="Q561">
            <v>720</v>
          </cell>
        </row>
        <row r="562">
          <cell r="K562" t="str">
            <v>FlatMonthly42552</v>
          </cell>
          <cell r="L562" t="str">
            <v>Flat</v>
          </cell>
          <cell r="M562" t="str">
            <v>Monthly</v>
          </cell>
          <cell r="N562">
            <v>42552</v>
          </cell>
          <cell r="O562">
            <v>372</v>
          </cell>
          <cell r="P562">
            <v>372</v>
          </cell>
          <cell r="Q562">
            <v>744</v>
          </cell>
        </row>
        <row r="563">
          <cell r="K563" t="str">
            <v>FlatMonthly42583</v>
          </cell>
          <cell r="L563" t="str">
            <v>Flat</v>
          </cell>
          <cell r="M563" t="str">
            <v>Monthly</v>
          </cell>
          <cell r="N563">
            <v>42583</v>
          </cell>
          <cell r="O563">
            <v>372</v>
          </cell>
          <cell r="P563">
            <v>372</v>
          </cell>
          <cell r="Q563">
            <v>744</v>
          </cell>
        </row>
        <row r="564">
          <cell r="K564" t="str">
            <v>FlatMonthly42614</v>
          </cell>
          <cell r="L564" t="str">
            <v>Flat</v>
          </cell>
          <cell r="M564" t="str">
            <v>Monthly</v>
          </cell>
          <cell r="N564">
            <v>42614</v>
          </cell>
          <cell r="O564">
            <v>360</v>
          </cell>
          <cell r="P564">
            <v>360</v>
          </cell>
          <cell r="Q564">
            <v>720</v>
          </cell>
        </row>
        <row r="565">
          <cell r="K565" t="str">
            <v>FlatMonthly42644</v>
          </cell>
          <cell r="L565" t="str">
            <v>Flat</v>
          </cell>
          <cell r="M565" t="str">
            <v>Monthly</v>
          </cell>
          <cell r="N565">
            <v>42644</v>
          </cell>
          <cell r="O565">
            <v>372</v>
          </cell>
          <cell r="P565">
            <v>372</v>
          </cell>
          <cell r="Q565">
            <v>744</v>
          </cell>
        </row>
        <row r="566">
          <cell r="K566" t="str">
            <v>FlatMonthly42675</v>
          </cell>
          <cell r="L566" t="str">
            <v>Flat</v>
          </cell>
          <cell r="M566" t="str">
            <v>Monthly</v>
          </cell>
          <cell r="N566">
            <v>42675</v>
          </cell>
          <cell r="O566">
            <v>360</v>
          </cell>
          <cell r="P566">
            <v>360</v>
          </cell>
          <cell r="Q566">
            <v>720</v>
          </cell>
        </row>
        <row r="567">
          <cell r="K567" t="str">
            <v>FlatMonthly42705</v>
          </cell>
          <cell r="L567" t="str">
            <v>Flat</v>
          </cell>
          <cell r="M567" t="str">
            <v>Monthly</v>
          </cell>
          <cell r="N567">
            <v>42705</v>
          </cell>
          <cell r="O567">
            <v>372</v>
          </cell>
          <cell r="P567">
            <v>372</v>
          </cell>
          <cell r="Q567">
            <v>744</v>
          </cell>
        </row>
        <row r="568">
          <cell r="K568" t="str">
            <v>FlatMonthly42736</v>
          </cell>
          <cell r="L568" t="str">
            <v>Flat</v>
          </cell>
          <cell r="M568" t="str">
            <v>Monthly</v>
          </cell>
          <cell r="N568">
            <v>42736</v>
          </cell>
          <cell r="O568">
            <v>372</v>
          </cell>
          <cell r="P568">
            <v>372</v>
          </cell>
          <cell r="Q568">
            <v>744</v>
          </cell>
        </row>
        <row r="569">
          <cell r="K569" t="str">
            <v>FlatMonthly42767</v>
          </cell>
          <cell r="L569" t="str">
            <v>Flat</v>
          </cell>
          <cell r="M569" t="str">
            <v>Monthly</v>
          </cell>
          <cell r="N569">
            <v>42767</v>
          </cell>
          <cell r="O569">
            <v>336</v>
          </cell>
          <cell r="P569">
            <v>336</v>
          </cell>
          <cell r="Q569">
            <v>672</v>
          </cell>
        </row>
        <row r="570">
          <cell r="K570" t="str">
            <v>FlatMonthly42795</v>
          </cell>
          <cell r="L570" t="str">
            <v>Flat</v>
          </cell>
          <cell r="M570" t="str">
            <v>Monthly</v>
          </cell>
          <cell r="N570">
            <v>42795</v>
          </cell>
          <cell r="O570">
            <v>372</v>
          </cell>
          <cell r="P570">
            <v>372</v>
          </cell>
          <cell r="Q570">
            <v>744</v>
          </cell>
        </row>
        <row r="571">
          <cell r="K571" t="str">
            <v>FlatMonthly42826</v>
          </cell>
          <cell r="L571" t="str">
            <v>Flat</v>
          </cell>
          <cell r="M571" t="str">
            <v>Monthly</v>
          </cell>
          <cell r="N571">
            <v>42826</v>
          </cell>
          <cell r="O571">
            <v>360</v>
          </cell>
          <cell r="P571">
            <v>360</v>
          </cell>
          <cell r="Q571">
            <v>720</v>
          </cell>
        </row>
        <row r="572">
          <cell r="K572" t="str">
            <v>FlatMonthly42856</v>
          </cell>
          <cell r="L572" t="str">
            <v>Flat</v>
          </cell>
          <cell r="M572" t="str">
            <v>Monthly</v>
          </cell>
          <cell r="N572">
            <v>42856</v>
          </cell>
          <cell r="O572">
            <v>372</v>
          </cell>
          <cell r="P572">
            <v>372</v>
          </cell>
          <cell r="Q572">
            <v>744</v>
          </cell>
        </row>
        <row r="573">
          <cell r="K573" t="str">
            <v>FlatMonthly42887</v>
          </cell>
          <cell r="L573" t="str">
            <v>Flat</v>
          </cell>
          <cell r="M573" t="str">
            <v>Monthly</v>
          </cell>
          <cell r="N573">
            <v>42887</v>
          </cell>
          <cell r="O573">
            <v>360</v>
          </cell>
          <cell r="P573">
            <v>360</v>
          </cell>
          <cell r="Q573">
            <v>720</v>
          </cell>
        </row>
        <row r="574">
          <cell r="K574" t="str">
            <v>FlatMonthly42917</v>
          </cell>
          <cell r="L574" t="str">
            <v>Flat</v>
          </cell>
          <cell r="M574" t="str">
            <v>Monthly</v>
          </cell>
          <cell r="N574">
            <v>42917</v>
          </cell>
          <cell r="O574">
            <v>372</v>
          </cell>
          <cell r="P574">
            <v>372</v>
          </cell>
          <cell r="Q574">
            <v>744</v>
          </cell>
        </row>
        <row r="575">
          <cell r="K575" t="str">
            <v>FlatMonthly42948</v>
          </cell>
          <cell r="L575" t="str">
            <v>Flat</v>
          </cell>
          <cell r="M575" t="str">
            <v>Monthly</v>
          </cell>
          <cell r="N575">
            <v>42948</v>
          </cell>
          <cell r="O575">
            <v>372</v>
          </cell>
          <cell r="P575">
            <v>372</v>
          </cell>
          <cell r="Q575">
            <v>744</v>
          </cell>
        </row>
        <row r="576">
          <cell r="K576" t="str">
            <v>FlatMonthly42979</v>
          </cell>
          <cell r="L576" t="str">
            <v>Flat</v>
          </cell>
          <cell r="M576" t="str">
            <v>Monthly</v>
          </cell>
          <cell r="N576">
            <v>42979</v>
          </cell>
          <cell r="O576">
            <v>360</v>
          </cell>
          <cell r="P576">
            <v>360</v>
          </cell>
          <cell r="Q576">
            <v>720</v>
          </cell>
        </row>
        <row r="577">
          <cell r="K577" t="str">
            <v>FlatMonthly43009</v>
          </cell>
          <cell r="L577" t="str">
            <v>Flat</v>
          </cell>
          <cell r="M577" t="str">
            <v>Monthly</v>
          </cell>
          <cell r="N577">
            <v>43009</v>
          </cell>
          <cell r="O577">
            <v>372</v>
          </cell>
          <cell r="P577">
            <v>372</v>
          </cell>
          <cell r="Q577">
            <v>744</v>
          </cell>
        </row>
        <row r="578">
          <cell r="K578" t="str">
            <v>FlatMonthly43040</v>
          </cell>
          <cell r="L578" t="str">
            <v>Flat</v>
          </cell>
          <cell r="M578" t="str">
            <v>Monthly</v>
          </cell>
          <cell r="N578">
            <v>43040</v>
          </cell>
          <cell r="O578">
            <v>360</v>
          </cell>
          <cell r="P578">
            <v>360</v>
          </cell>
          <cell r="Q578">
            <v>720</v>
          </cell>
        </row>
        <row r="579">
          <cell r="K579" t="str">
            <v>FlatMonthly43070</v>
          </cell>
          <cell r="L579" t="str">
            <v>Flat</v>
          </cell>
          <cell r="M579" t="str">
            <v>Monthly</v>
          </cell>
          <cell r="N579">
            <v>43070</v>
          </cell>
          <cell r="O579">
            <v>372</v>
          </cell>
          <cell r="P579">
            <v>372</v>
          </cell>
          <cell r="Q579">
            <v>744</v>
          </cell>
        </row>
        <row r="580">
          <cell r="K580" t="str">
            <v>FlatMonthly43101</v>
          </cell>
          <cell r="L580" t="str">
            <v>Flat</v>
          </cell>
          <cell r="M580" t="str">
            <v>Monthly</v>
          </cell>
          <cell r="N580">
            <v>43101</v>
          </cell>
          <cell r="O580">
            <v>372</v>
          </cell>
          <cell r="P580">
            <v>372</v>
          </cell>
          <cell r="Q580">
            <v>744</v>
          </cell>
        </row>
        <row r="581">
          <cell r="K581" t="str">
            <v>FlatMonthly43132</v>
          </cell>
          <cell r="L581" t="str">
            <v>Flat</v>
          </cell>
          <cell r="M581" t="str">
            <v>Monthly</v>
          </cell>
          <cell r="N581">
            <v>43132</v>
          </cell>
          <cell r="O581">
            <v>336</v>
          </cell>
          <cell r="P581">
            <v>336</v>
          </cell>
          <cell r="Q581">
            <v>672</v>
          </cell>
        </row>
        <row r="582">
          <cell r="K582" t="str">
            <v>FlatMonthly43160</v>
          </cell>
          <cell r="L582" t="str">
            <v>Flat</v>
          </cell>
          <cell r="M582" t="str">
            <v>Monthly</v>
          </cell>
          <cell r="N582">
            <v>43160</v>
          </cell>
          <cell r="O582">
            <v>372</v>
          </cell>
          <cell r="P582">
            <v>372</v>
          </cell>
          <cell r="Q582">
            <v>744</v>
          </cell>
        </row>
        <row r="583">
          <cell r="K583" t="str">
            <v>FlatMonthly43191</v>
          </cell>
          <cell r="L583" t="str">
            <v>Flat</v>
          </cell>
          <cell r="M583" t="str">
            <v>Monthly</v>
          </cell>
          <cell r="N583">
            <v>43191</v>
          </cell>
          <cell r="O583">
            <v>360</v>
          </cell>
          <cell r="P583">
            <v>360</v>
          </cell>
          <cell r="Q583">
            <v>720</v>
          </cell>
        </row>
        <row r="584">
          <cell r="K584" t="str">
            <v>FlatMonthly43221</v>
          </cell>
          <cell r="L584" t="str">
            <v>Flat</v>
          </cell>
          <cell r="M584" t="str">
            <v>Monthly</v>
          </cell>
          <cell r="N584">
            <v>43221</v>
          </cell>
          <cell r="O584">
            <v>372</v>
          </cell>
          <cell r="P584">
            <v>372</v>
          </cell>
          <cell r="Q584">
            <v>744</v>
          </cell>
        </row>
        <row r="585">
          <cell r="K585" t="str">
            <v>FlatMonthly43252</v>
          </cell>
          <cell r="L585" t="str">
            <v>Flat</v>
          </cell>
          <cell r="M585" t="str">
            <v>Monthly</v>
          </cell>
          <cell r="N585">
            <v>43252</v>
          </cell>
          <cell r="O585">
            <v>360</v>
          </cell>
          <cell r="P585">
            <v>360</v>
          </cell>
          <cell r="Q585">
            <v>720</v>
          </cell>
        </row>
        <row r="586">
          <cell r="K586" t="str">
            <v>FlatMonthly43282</v>
          </cell>
          <cell r="L586" t="str">
            <v>Flat</v>
          </cell>
          <cell r="M586" t="str">
            <v>Monthly</v>
          </cell>
          <cell r="N586">
            <v>43282</v>
          </cell>
          <cell r="O586">
            <v>372</v>
          </cell>
          <cell r="P586">
            <v>372</v>
          </cell>
          <cell r="Q586">
            <v>744</v>
          </cell>
        </row>
        <row r="587">
          <cell r="K587" t="str">
            <v>FlatMonthly43313</v>
          </cell>
          <cell r="L587" t="str">
            <v>Flat</v>
          </cell>
          <cell r="M587" t="str">
            <v>Monthly</v>
          </cell>
          <cell r="N587">
            <v>43313</v>
          </cell>
          <cell r="O587">
            <v>372</v>
          </cell>
          <cell r="P587">
            <v>372</v>
          </cell>
          <cell r="Q587">
            <v>744</v>
          </cell>
        </row>
        <row r="588">
          <cell r="K588" t="str">
            <v>FlatMonthly43344</v>
          </cell>
          <cell r="L588" t="str">
            <v>Flat</v>
          </cell>
          <cell r="M588" t="str">
            <v>Monthly</v>
          </cell>
          <cell r="N588">
            <v>43344</v>
          </cell>
          <cell r="O588">
            <v>360</v>
          </cell>
          <cell r="P588">
            <v>360</v>
          </cell>
          <cell r="Q588">
            <v>720</v>
          </cell>
        </row>
        <row r="589">
          <cell r="K589" t="str">
            <v>FlatMonthly43374</v>
          </cell>
          <cell r="L589" t="str">
            <v>Flat</v>
          </cell>
          <cell r="M589" t="str">
            <v>Monthly</v>
          </cell>
          <cell r="N589">
            <v>43374</v>
          </cell>
          <cell r="O589">
            <v>372</v>
          </cell>
          <cell r="P589">
            <v>372</v>
          </cell>
          <cell r="Q589">
            <v>744</v>
          </cell>
        </row>
        <row r="590">
          <cell r="K590" t="str">
            <v>FlatMonthly43405</v>
          </cell>
          <cell r="L590" t="str">
            <v>Flat</v>
          </cell>
          <cell r="M590" t="str">
            <v>Monthly</v>
          </cell>
          <cell r="N590">
            <v>43405</v>
          </cell>
          <cell r="O590">
            <v>360</v>
          </cell>
          <cell r="P590">
            <v>360</v>
          </cell>
          <cell r="Q590">
            <v>720</v>
          </cell>
        </row>
        <row r="591">
          <cell r="K591" t="str">
            <v>FlatMonthly43435</v>
          </cell>
          <cell r="L591" t="str">
            <v>Flat</v>
          </cell>
          <cell r="M591" t="str">
            <v>Monthly</v>
          </cell>
          <cell r="N591">
            <v>43435</v>
          </cell>
          <cell r="O591">
            <v>372</v>
          </cell>
          <cell r="P591">
            <v>372</v>
          </cell>
          <cell r="Q591">
            <v>744</v>
          </cell>
        </row>
        <row r="592">
          <cell r="K592" t="str">
            <v>FlatMonthly43466</v>
          </cell>
          <cell r="L592" t="str">
            <v>Flat</v>
          </cell>
          <cell r="M592" t="str">
            <v>Monthly</v>
          </cell>
          <cell r="N592">
            <v>43466</v>
          </cell>
          <cell r="O592">
            <v>372</v>
          </cell>
          <cell r="P592">
            <v>372</v>
          </cell>
          <cell r="Q592">
            <v>744</v>
          </cell>
        </row>
        <row r="593">
          <cell r="K593" t="str">
            <v>FlatMonthly43497</v>
          </cell>
          <cell r="L593" t="str">
            <v>Flat</v>
          </cell>
          <cell r="M593" t="str">
            <v>Monthly</v>
          </cell>
          <cell r="N593">
            <v>43497</v>
          </cell>
          <cell r="O593">
            <v>336</v>
          </cell>
          <cell r="P593">
            <v>336</v>
          </cell>
          <cell r="Q593">
            <v>672</v>
          </cell>
        </row>
        <row r="594">
          <cell r="K594" t="str">
            <v>FlatMonthly43525</v>
          </cell>
          <cell r="L594" t="str">
            <v>Flat</v>
          </cell>
          <cell r="M594" t="str">
            <v>Monthly</v>
          </cell>
          <cell r="N594">
            <v>43525</v>
          </cell>
          <cell r="O594">
            <v>372</v>
          </cell>
          <cell r="P594">
            <v>372</v>
          </cell>
          <cell r="Q594">
            <v>744</v>
          </cell>
        </row>
        <row r="595">
          <cell r="K595" t="str">
            <v>FlatMonthly43556</v>
          </cell>
          <cell r="L595" t="str">
            <v>Flat</v>
          </cell>
          <cell r="M595" t="str">
            <v>Monthly</v>
          </cell>
          <cell r="N595">
            <v>43556</v>
          </cell>
          <cell r="O595">
            <v>360</v>
          </cell>
          <cell r="P595">
            <v>360</v>
          </cell>
          <cell r="Q595">
            <v>720</v>
          </cell>
        </row>
        <row r="596">
          <cell r="K596" t="str">
            <v>FlatMonthly43586</v>
          </cell>
          <cell r="L596" t="str">
            <v>Flat</v>
          </cell>
          <cell r="M596" t="str">
            <v>Monthly</v>
          </cell>
          <cell r="N596">
            <v>43586</v>
          </cell>
          <cell r="O596">
            <v>372</v>
          </cell>
          <cell r="P596">
            <v>372</v>
          </cell>
          <cell r="Q596">
            <v>744</v>
          </cell>
        </row>
        <row r="597">
          <cell r="K597" t="str">
            <v>FlatMonthly43617</v>
          </cell>
          <cell r="L597" t="str">
            <v>Flat</v>
          </cell>
          <cell r="M597" t="str">
            <v>Monthly</v>
          </cell>
          <cell r="N597">
            <v>43617</v>
          </cell>
          <cell r="O597">
            <v>360</v>
          </cell>
          <cell r="P597">
            <v>360</v>
          </cell>
          <cell r="Q597">
            <v>720</v>
          </cell>
        </row>
        <row r="598">
          <cell r="K598" t="str">
            <v>FlatMonthly43647</v>
          </cell>
          <cell r="L598" t="str">
            <v>Flat</v>
          </cell>
          <cell r="M598" t="str">
            <v>Monthly</v>
          </cell>
          <cell r="N598">
            <v>43647</v>
          </cell>
          <cell r="O598">
            <v>372</v>
          </cell>
          <cell r="P598">
            <v>372</v>
          </cell>
          <cell r="Q598">
            <v>744</v>
          </cell>
        </row>
        <row r="599">
          <cell r="K599" t="str">
            <v>FlatMonthly43678</v>
          </cell>
          <cell r="L599" t="str">
            <v>Flat</v>
          </cell>
          <cell r="M599" t="str">
            <v>Monthly</v>
          </cell>
          <cell r="N599">
            <v>43678</v>
          </cell>
          <cell r="O599">
            <v>372</v>
          </cell>
          <cell r="P599">
            <v>372</v>
          </cell>
          <cell r="Q599">
            <v>744</v>
          </cell>
        </row>
        <row r="600">
          <cell r="K600" t="str">
            <v>FlatMonthly43709</v>
          </cell>
          <cell r="L600" t="str">
            <v>Flat</v>
          </cell>
          <cell r="M600" t="str">
            <v>Monthly</v>
          </cell>
          <cell r="N600">
            <v>43709</v>
          </cell>
          <cell r="O600">
            <v>360</v>
          </cell>
          <cell r="P600">
            <v>360</v>
          </cell>
          <cell r="Q600">
            <v>720</v>
          </cell>
        </row>
        <row r="601">
          <cell r="K601" t="str">
            <v>FlatMonthly43739</v>
          </cell>
          <cell r="L601" t="str">
            <v>Flat</v>
          </cell>
          <cell r="M601" t="str">
            <v>Monthly</v>
          </cell>
          <cell r="N601">
            <v>43739</v>
          </cell>
          <cell r="O601">
            <v>372</v>
          </cell>
          <cell r="P601">
            <v>372</v>
          </cell>
          <cell r="Q601">
            <v>744</v>
          </cell>
        </row>
        <row r="602">
          <cell r="K602" t="str">
            <v>FlatMonthly43770</v>
          </cell>
          <cell r="L602" t="str">
            <v>Flat</v>
          </cell>
          <cell r="M602" t="str">
            <v>Monthly</v>
          </cell>
          <cell r="N602">
            <v>43770</v>
          </cell>
          <cell r="O602">
            <v>360</v>
          </cell>
          <cell r="P602">
            <v>360</v>
          </cell>
          <cell r="Q602">
            <v>720</v>
          </cell>
        </row>
        <row r="603">
          <cell r="K603" t="str">
            <v>FlatMonthly43800</v>
          </cell>
          <cell r="L603" t="str">
            <v>Flat</v>
          </cell>
          <cell r="M603" t="str">
            <v>Monthly</v>
          </cell>
          <cell r="N603">
            <v>43800</v>
          </cell>
          <cell r="O603">
            <v>372</v>
          </cell>
          <cell r="P603">
            <v>372</v>
          </cell>
          <cell r="Q603">
            <v>744</v>
          </cell>
        </row>
        <row r="604">
          <cell r="K604" t="str">
            <v>FlatMonthly43831</v>
          </cell>
          <cell r="L604" t="str">
            <v>Flat</v>
          </cell>
          <cell r="M604" t="str">
            <v>Monthly</v>
          </cell>
          <cell r="N604">
            <v>43831</v>
          </cell>
          <cell r="O604">
            <v>372</v>
          </cell>
          <cell r="P604">
            <v>372</v>
          </cell>
          <cell r="Q604">
            <v>744</v>
          </cell>
        </row>
        <row r="605">
          <cell r="K605" t="str">
            <v>FlatMonthly43862</v>
          </cell>
          <cell r="L605" t="str">
            <v>Flat</v>
          </cell>
          <cell r="M605" t="str">
            <v>Monthly</v>
          </cell>
          <cell r="N605">
            <v>43862</v>
          </cell>
          <cell r="O605">
            <v>348</v>
          </cell>
          <cell r="P605">
            <v>348</v>
          </cell>
          <cell r="Q605">
            <v>696</v>
          </cell>
        </row>
        <row r="606">
          <cell r="K606" t="str">
            <v>FlatMonthly43891</v>
          </cell>
          <cell r="L606" t="str">
            <v>Flat</v>
          </cell>
          <cell r="M606" t="str">
            <v>Monthly</v>
          </cell>
          <cell r="N606">
            <v>43891</v>
          </cell>
          <cell r="O606">
            <v>372</v>
          </cell>
          <cell r="P606">
            <v>372</v>
          </cell>
          <cell r="Q606">
            <v>744</v>
          </cell>
        </row>
        <row r="607">
          <cell r="K607" t="str">
            <v>FlatMonthly43922</v>
          </cell>
          <cell r="L607" t="str">
            <v>Flat</v>
          </cell>
          <cell r="M607" t="str">
            <v>Monthly</v>
          </cell>
          <cell r="N607">
            <v>43922</v>
          </cell>
          <cell r="O607">
            <v>360</v>
          </cell>
          <cell r="P607">
            <v>360</v>
          </cell>
          <cell r="Q607">
            <v>720</v>
          </cell>
        </row>
        <row r="608">
          <cell r="K608" t="str">
            <v>FlatMonthly43952</v>
          </cell>
          <cell r="L608" t="str">
            <v>Flat</v>
          </cell>
          <cell r="M608" t="str">
            <v>Monthly</v>
          </cell>
          <cell r="N608">
            <v>43952</v>
          </cell>
          <cell r="O608">
            <v>372</v>
          </cell>
          <cell r="P608">
            <v>372</v>
          </cell>
          <cell r="Q608">
            <v>744</v>
          </cell>
        </row>
        <row r="609">
          <cell r="K609" t="str">
            <v>FlatMonthly43983</v>
          </cell>
          <cell r="L609" t="str">
            <v>Flat</v>
          </cell>
          <cell r="M609" t="str">
            <v>Monthly</v>
          </cell>
          <cell r="N609">
            <v>43983</v>
          </cell>
          <cell r="O609">
            <v>360</v>
          </cell>
          <cell r="P609">
            <v>360</v>
          </cell>
          <cell r="Q609">
            <v>720</v>
          </cell>
        </row>
        <row r="610">
          <cell r="K610" t="str">
            <v>FlatMonthly44013</v>
          </cell>
          <cell r="L610" t="str">
            <v>Flat</v>
          </cell>
          <cell r="M610" t="str">
            <v>Monthly</v>
          </cell>
          <cell r="N610">
            <v>44013</v>
          </cell>
          <cell r="O610">
            <v>372</v>
          </cell>
          <cell r="P610">
            <v>372</v>
          </cell>
          <cell r="Q610">
            <v>744</v>
          </cell>
        </row>
        <row r="611">
          <cell r="K611" t="str">
            <v>FlatMonthly44044</v>
          </cell>
          <cell r="L611" t="str">
            <v>Flat</v>
          </cell>
          <cell r="M611" t="str">
            <v>Monthly</v>
          </cell>
          <cell r="N611">
            <v>44044</v>
          </cell>
          <cell r="O611">
            <v>372</v>
          </cell>
          <cell r="P611">
            <v>372</v>
          </cell>
          <cell r="Q611">
            <v>744</v>
          </cell>
        </row>
        <row r="612">
          <cell r="K612" t="str">
            <v>FlatMonthly44075</v>
          </cell>
          <cell r="L612" t="str">
            <v>Flat</v>
          </cell>
          <cell r="M612" t="str">
            <v>Monthly</v>
          </cell>
          <cell r="N612">
            <v>44075</v>
          </cell>
          <cell r="O612">
            <v>360</v>
          </cell>
          <cell r="P612">
            <v>360</v>
          </cell>
          <cell r="Q612">
            <v>720</v>
          </cell>
        </row>
        <row r="613">
          <cell r="K613" t="str">
            <v>FlatMonthly44105</v>
          </cell>
          <cell r="L613" t="str">
            <v>Flat</v>
          </cell>
          <cell r="M613" t="str">
            <v>Monthly</v>
          </cell>
          <cell r="N613">
            <v>44105</v>
          </cell>
          <cell r="O613">
            <v>372</v>
          </cell>
          <cell r="P613">
            <v>372</v>
          </cell>
          <cell r="Q613">
            <v>744</v>
          </cell>
        </row>
        <row r="614">
          <cell r="K614" t="str">
            <v>FlatMonthly44136</v>
          </cell>
          <cell r="L614" t="str">
            <v>Flat</v>
          </cell>
          <cell r="M614" t="str">
            <v>Monthly</v>
          </cell>
          <cell r="N614">
            <v>44136</v>
          </cell>
          <cell r="O614">
            <v>360</v>
          </cell>
          <cell r="P614">
            <v>360</v>
          </cell>
          <cell r="Q614">
            <v>720</v>
          </cell>
        </row>
        <row r="615">
          <cell r="K615" t="str">
            <v>FlatMonthly44166</v>
          </cell>
          <cell r="L615" t="str">
            <v>Flat</v>
          </cell>
          <cell r="M615" t="str">
            <v>Monthly</v>
          </cell>
          <cell r="N615">
            <v>44166</v>
          </cell>
          <cell r="O615">
            <v>372</v>
          </cell>
          <cell r="P615">
            <v>372</v>
          </cell>
          <cell r="Q615">
            <v>744</v>
          </cell>
        </row>
        <row r="616">
          <cell r="K616" t="str">
            <v>FlatMonthly44197</v>
          </cell>
          <cell r="L616" t="str">
            <v>Flat</v>
          </cell>
          <cell r="M616" t="str">
            <v>Monthly</v>
          </cell>
          <cell r="N616">
            <v>44197</v>
          </cell>
          <cell r="O616">
            <v>372</v>
          </cell>
          <cell r="P616">
            <v>372</v>
          </cell>
          <cell r="Q616">
            <v>744</v>
          </cell>
        </row>
        <row r="617">
          <cell r="K617" t="str">
            <v>FlatMonthly44228</v>
          </cell>
          <cell r="L617" t="str">
            <v>Flat</v>
          </cell>
          <cell r="M617" t="str">
            <v>Monthly</v>
          </cell>
          <cell r="N617">
            <v>44228</v>
          </cell>
          <cell r="O617">
            <v>336</v>
          </cell>
          <cell r="P617">
            <v>336</v>
          </cell>
          <cell r="Q617">
            <v>672</v>
          </cell>
        </row>
        <row r="618">
          <cell r="K618" t="str">
            <v>FlatMonthly44256</v>
          </cell>
          <cell r="L618" t="str">
            <v>Flat</v>
          </cell>
          <cell r="M618" t="str">
            <v>Monthly</v>
          </cell>
          <cell r="N618">
            <v>44256</v>
          </cell>
          <cell r="O618">
            <v>372</v>
          </cell>
          <cell r="P618">
            <v>372</v>
          </cell>
          <cell r="Q618">
            <v>744</v>
          </cell>
        </row>
        <row r="619">
          <cell r="K619" t="str">
            <v>FlatMonthly44287</v>
          </cell>
          <cell r="L619" t="str">
            <v>Flat</v>
          </cell>
          <cell r="M619" t="str">
            <v>Monthly</v>
          </cell>
          <cell r="N619">
            <v>44287</v>
          </cell>
          <cell r="O619">
            <v>360</v>
          </cell>
          <cell r="P619">
            <v>360</v>
          </cell>
          <cell r="Q619">
            <v>720</v>
          </cell>
        </row>
        <row r="620">
          <cell r="K620" t="str">
            <v>FlatMonthly44317</v>
          </cell>
          <cell r="L620" t="str">
            <v>Flat</v>
          </cell>
          <cell r="M620" t="str">
            <v>Monthly</v>
          </cell>
          <cell r="N620">
            <v>44317</v>
          </cell>
          <cell r="O620">
            <v>372</v>
          </cell>
          <cell r="P620">
            <v>372</v>
          </cell>
          <cell r="Q620">
            <v>744</v>
          </cell>
        </row>
        <row r="621">
          <cell r="K621" t="str">
            <v>FlatMonthly44348</v>
          </cell>
          <cell r="L621" t="str">
            <v>Flat</v>
          </cell>
          <cell r="M621" t="str">
            <v>Monthly</v>
          </cell>
          <cell r="N621">
            <v>44348</v>
          </cell>
          <cell r="O621">
            <v>360</v>
          </cell>
          <cell r="P621">
            <v>360</v>
          </cell>
          <cell r="Q621">
            <v>720</v>
          </cell>
        </row>
        <row r="622">
          <cell r="K622" t="str">
            <v>FlatMonthly44378</v>
          </cell>
          <cell r="L622" t="str">
            <v>Flat</v>
          </cell>
          <cell r="M622" t="str">
            <v>Monthly</v>
          </cell>
          <cell r="N622">
            <v>44378</v>
          </cell>
          <cell r="O622">
            <v>372</v>
          </cell>
          <cell r="P622">
            <v>372</v>
          </cell>
          <cell r="Q622">
            <v>744</v>
          </cell>
        </row>
        <row r="623">
          <cell r="K623" t="str">
            <v>FlatMonthly44409</v>
          </cell>
          <cell r="L623" t="str">
            <v>Flat</v>
          </cell>
          <cell r="M623" t="str">
            <v>Monthly</v>
          </cell>
          <cell r="N623">
            <v>44409</v>
          </cell>
          <cell r="O623">
            <v>372</v>
          </cell>
          <cell r="P623">
            <v>372</v>
          </cell>
          <cell r="Q623">
            <v>744</v>
          </cell>
        </row>
        <row r="624">
          <cell r="K624" t="str">
            <v>FlatMonthly44440</v>
          </cell>
          <cell r="L624" t="str">
            <v>Flat</v>
          </cell>
          <cell r="M624" t="str">
            <v>Monthly</v>
          </cell>
          <cell r="N624">
            <v>44440</v>
          </cell>
          <cell r="O624">
            <v>360</v>
          </cell>
          <cell r="P624">
            <v>360</v>
          </cell>
          <cell r="Q624">
            <v>720</v>
          </cell>
        </row>
        <row r="625">
          <cell r="K625" t="str">
            <v>FlatMonthly44470</v>
          </cell>
          <cell r="L625" t="str">
            <v>Flat</v>
          </cell>
          <cell r="M625" t="str">
            <v>Monthly</v>
          </cell>
          <cell r="N625">
            <v>44470</v>
          </cell>
          <cell r="O625">
            <v>372</v>
          </cell>
          <cell r="P625">
            <v>372</v>
          </cell>
          <cell r="Q625">
            <v>744</v>
          </cell>
        </row>
        <row r="626">
          <cell r="K626" t="str">
            <v>FlatMonthly44501</v>
          </cell>
          <cell r="L626" t="str">
            <v>Flat</v>
          </cell>
          <cell r="M626" t="str">
            <v>Monthly</v>
          </cell>
          <cell r="N626">
            <v>44501</v>
          </cell>
          <cell r="O626">
            <v>360</v>
          </cell>
          <cell r="P626">
            <v>360</v>
          </cell>
          <cell r="Q626">
            <v>720</v>
          </cell>
        </row>
        <row r="627">
          <cell r="K627" t="str">
            <v>FlatMonthly44531</v>
          </cell>
          <cell r="L627" t="str">
            <v>Flat</v>
          </cell>
          <cell r="M627" t="str">
            <v>Monthly</v>
          </cell>
          <cell r="N627">
            <v>44531</v>
          </cell>
          <cell r="O627">
            <v>372</v>
          </cell>
          <cell r="P627">
            <v>372</v>
          </cell>
          <cell r="Q627">
            <v>744</v>
          </cell>
        </row>
        <row r="628">
          <cell r="K628" t="str">
            <v>FlatMonthly44562</v>
          </cell>
          <cell r="L628" t="str">
            <v>Flat</v>
          </cell>
          <cell r="M628" t="str">
            <v>Monthly</v>
          </cell>
          <cell r="N628">
            <v>44562</v>
          </cell>
          <cell r="O628">
            <v>372</v>
          </cell>
          <cell r="P628">
            <v>372</v>
          </cell>
          <cell r="Q628">
            <v>744</v>
          </cell>
        </row>
        <row r="629">
          <cell r="K629" t="str">
            <v>FlatMonthly44593</v>
          </cell>
          <cell r="L629" t="str">
            <v>Flat</v>
          </cell>
          <cell r="M629" t="str">
            <v>Monthly</v>
          </cell>
          <cell r="N629">
            <v>44593</v>
          </cell>
          <cell r="O629">
            <v>336</v>
          </cell>
          <cell r="P629">
            <v>336</v>
          </cell>
          <cell r="Q629">
            <v>672</v>
          </cell>
        </row>
        <row r="630">
          <cell r="K630" t="str">
            <v>FlatMonthly44621</v>
          </cell>
          <cell r="L630" t="str">
            <v>Flat</v>
          </cell>
          <cell r="M630" t="str">
            <v>Monthly</v>
          </cell>
          <cell r="N630">
            <v>44621</v>
          </cell>
          <cell r="O630">
            <v>372</v>
          </cell>
          <cell r="P630">
            <v>372</v>
          </cell>
          <cell r="Q630">
            <v>744</v>
          </cell>
        </row>
        <row r="631">
          <cell r="K631" t="str">
            <v>FlatMonthly44652</v>
          </cell>
          <cell r="L631" t="str">
            <v>Flat</v>
          </cell>
          <cell r="M631" t="str">
            <v>Monthly</v>
          </cell>
          <cell r="N631">
            <v>44652</v>
          </cell>
          <cell r="O631">
            <v>360</v>
          </cell>
          <cell r="P631">
            <v>360</v>
          </cell>
          <cell r="Q631">
            <v>720</v>
          </cell>
        </row>
        <row r="632">
          <cell r="K632" t="str">
            <v>FlatMonthly44682</v>
          </cell>
          <cell r="L632" t="str">
            <v>Flat</v>
          </cell>
          <cell r="M632" t="str">
            <v>Monthly</v>
          </cell>
          <cell r="N632">
            <v>44682</v>
          </cell>
          <cell r="O632">
            <v>372</v>
          </cell>
          <cell r="P632">
            <v>372</v>
          </cell>
          <cell r="Q632">
            <v>744</v>
          </cell>
        </row>
        <row r="633">
          <cell r="K633" t="str">
            <v>FlatMonthly44713</v>
          </cell>
          <cell r="L633" t="str">
            <v>Flat</v>
          </cell>
          <cell r="M633" t="str">
            <v>Monthly</v>
          </cell>
          <cell r="N633">
            <v>44713</v>
          </cell>
          <cell r="O633">
            <v>360</v>
          </cell>
          <cell r="P633">
            <v>360</v>
          </cell>
          <cell r="Q633">
            <v>720</v>
          </cell>
        </row>
        <row r="634">
          <cell r="K634" t="str">
            <v>FlatMonthly44743</v>
          </cell>
          <cell r="L634" t="str">
            <v>Flat</v>
          </cell>
          <cell r="M634" t="str">
            <v>Monthly</v>
          </cell>
          <cell r="N634">
            <v>44743</v>
          </cell>
          <cell r="O634">
            <v>372</v>
          </cell>
          <cell r="P634">
            <v>372</v>
          </cell>
          <cell r="Q634">
            <v>744</v>
          </cell>
        </row>
        <row r="635">
          <cell r="K635" t="str">
            <v>FlatMonthly44774</v>
          </cell>
          <cell r="L635" t="str">
            <v>Flat</v>
          </cell>
          <cell r="M635" t="str">
            <v>Monthly</v>
          </cell>
          <cell r="N635">
            <v>44774</v>
          </cell>
          <cell r="O635">
            <v>372</v>
          </cell>
          <cell r="P635">
            <v>372</v>
          </cell>
          <cell r="Q635">
            <v>744</v>
          </cell>
        </row>
        <row r="636">
          <cell r="K636" t="str">
            <v>FlatMonthly44805</v>
          </cell>
          <cell r="L636" t="str">
            <v>Flat</v>
          </cell>
          <cell r="M636" t="str">
            <v>Monthly</v>
          </cell>
          <cell r="N636">
            <v>44805</v>
          </cell>
          <cell r="O636">
            <v>360</v>
          </cell>
          <cell r="P636">
            <v>360</v>
          </cell>
          <cell r="Q636">
            <v>720</v>
          </cell>
        </row>
        <row r="637">
          <cell r="K637" t="str">
            <v>FlatMonthly44835</v>
          </cell>
          <cell r="L637" t="str">
            <v>Flat</v>
          </cell>
          <cell r="M637" t="str">
            <v>Monthly</v>
          </cell>
          <cell r="N637">
            <v>44835</v>
          </cell>
          <cell r="O637">
            <v>372</v>
          </cell>
          <cell r="P637">
            <v>372</v>
          </cell>
          <cell r="Q637">
            <v>744</v>
          </cell>
        </row>
        <row r="638">
          <cell r="K638" t="str">
            <v>FlatMonthly44866</v>
          </cell>
          <cell r="L638" t="str">
            <v>Flat</v>
          </cell>
          <cell r="M638" t="str">
            <v>Monthly</v>
          </cell>
          <cell r="N638">
            <v>44866</v>
          </cell>
          <cell r="O638">
            <v>360</v>
          </cell>
          <cell r="P638">
            <v>360</v>
          </cell>
          <cell r="Q638">
            <v>720</v>
          </cell>
        </row>
        <row r="639">
          <cell r="K639" t="str">
            <v>FlatMonthly44896</v>
          </cell>
          <cell r="L639" t="str">
            <v>Flat</v>
          </cell>
          <cell r="M639" t="str">
            <v>Monthly</v>
          </cell>
          <cell r="N639">
            <v>44896</v>
          </cell>
          <cell r="O639">
            <v>372</v>
          </cell>
          <cell r="P639">
            <v>372</v>
          </cell>
          <cell r="Q639">
            <v>744</v>
          </cell>
        </row>
        <row r="640">
          <cell r="K640" t="str">
            <v>FlatMonthly44927</v>
          </cell>
          <cell r="L640" t="str">
            <v>Flat</v>
          </cell>
          <cell r="M640" t="str">
            <v>Monthly</v>
          </cell>
          <cell r="N640">
            <v>44927</v>
          </cell>
          <cell r="O640">
            <v>372</v>
          </cell>
          <cell r="P640">
            <v>372</v>
          </cell>
          <cell r="Q640">
            <v>744</v>
          </cell>
        </row>
        <row r="641">
          <cell r="K641" t="str">
            <v>FlatMonthly44958</v>
          </cell>
          <cell r="L641" t="str">
            <v>Flat</v>
          </cell>
          <cell r="M641" t="str">
            <v>Monthly</v>
          </cell>
          <cell r="N641">
            <v>44958</v>
          </cell>
          <cell r="O641">
            <v>336</v>
          </cell>
          <cell r="P641">
            <v>336</v>
          </cell>
          <cell r="Q641">
            <v>672</v>
          </cell>
        </row>
        <row r="642">
          <cell r="K642" t="str">
            <v>FlatMonthly44986</v>
          </cell>
          <cell r="L642" t="str">
            <v>Flat</v>
          </cell>
          <cell r="M642" t="str">
            <v>Monthly</v>
          </cell>
          <cell r="N642">
            <v>44986</v>
          </cell>
          <cell r="O642">
            <v>372</v>
          </cell>
          <cell r="P642">
            <v>372</v>
          </cell>
          <cell r="Q642">
            <v>744</v>
          </cell>
        </row>
        <row r="643">
          <cell r="K643" t="str">
            <v>FlatMonthly45017</v>
          </cell>
          <cell r="L643" t="str">
            <v>Flat</v>
          </cell>
          <cell r="M643" t="str">
            <v>Monthly</v>
          </cell>
          <cell r="N643">
            <v>45017</v>
          </cell>
          <cell r="O643">
            <v>360</v>
          </cell>
          <cell r="P643">
            <v>360</v>
          </cell>
          <cell r="Q643">
            <v>720</v>
          </cell>
        </row>
        <row r="644">
          <cell r="K644" t="str">
            <v>FlatMonthly45047</v>
          </cell>
          <cell r="L644" t="str">
            <v>Flat</v>
          </cell>
          <cell r="M644" t="str">
            <v>Monthly</v>
          </cell>
          <cell r="N644">
            <v>45047</v>
          </cell>
          <cell r="O644">
            <v>372</v>
          </cell>
          <cell r="P644">
            <v>372</v>
          </cell>
          <cell r="Q644">
            <v>744</v>
          </cell>
        </row>
        <row r="645">
          <cell r="K645" t="str">
            <v>FlatMonthly45078</v>
          </cell>
          <cell r="L645" t="str">
            <v>Flat</v>
          </cell>
          <cell r="M645" t="str">
            <v>Monthly</v>
          </cell>
          <cell r="N645">
            <v>45078</v>
          </cell>
          <cell r="O645">
            <v>360</v>
          </cell>
          <cell r="P645">
            <v>360</v>
          </cell>
          <cell r="Q645">
            <v>720</v>
          </cell>
        </row>
        <row r="646">
          <cell r="K646" t="str">
            <v>FlatMonthly45108</v>
          </cell>
          <cell r="L646" t="str">
            <v>Flat</v>
          </cell>
          <cell r="M646" t="str">
            <v>Monthly</v>
          </cell>
          <cell r="N646">
            <v>45108</v>
          </cell>
          <cell r="O646">
            <v>372</v>
          </cell>
          <cell r="P646">
            <v>372</v>
          </cell>
          <cell r="Q646">
            <v>744</v>
          </cell>
        </row>
        <row r="647">
          <cell r="K647" t="str">
            <v>FlatMonthly45139</v>
          </cell>
          <cell r="L647" t="str">
            <v>Flat</v>
          </cell>
          <cell r="M647" t="str">
            <v>Monthly</v>
          </cell>
          <cell r="N647">
            <v>45139</v>
          </cell>
          <cell r="O647">
            <v>372</v>
          </cell>
          <cell r="P647">
            <v>372</v>
          </cell>
          <cell r="Q647">
            <v>744</v>
          </cell>
        </row>
        <row r="648">
          <cell r="K648" t="str">
            <v>FlatMonthly45170</v>
          </cell>
          <cell r="L648" t="str">
            <v>Flat</v>
          </cell>
          <cell r="M648" t="str">
            <v>Monthly</v>
          </cell>
          <cell r="N648">
            <v>45170</v>
          </cell>
          <cell r="O648">
            <v>360</v>
          </cell>
          <cell r="P648">
            <v>360</v>
          </cell>
          <cell r="Q648">
            <v>720</v>
          </cell>
        </row>
        <row r="649">
          <cell r="K649" t="str">
            <v>FlatMonthly45200</v>
          </cell>
          <cell r="L649" t="str">
            <v>Flat</v>
          </cell>
          <cell r="M649" t="str">
            <v>Monthly</v>
          </cell>
          <cell r="N649">
            <v>45200</v>
          </cell>
          <cell r="O649">
            <v>372</v>
          </cell>
          <cell r="P649">
            <v>372</v>
          </cell>
          <cell r="Q649">
            <v>744</v>
          </cell>
        </row>
        <row r="650">
          <cell r="K650" t="str">
            <v>FlatMonthly45231</v>
          </cell>
          <cell r="L650" t="str">
            <v>Flat</v>
          </cell>
          <cell r="M650" t="str">
            <v>Monthly</v>
          </cell>
          <cell r="N650">
            <v>45231</v>
          </cell>
          <cell r="O650">
            <v>360</v>
          </cell>
          <cell r="P650">
            <v>360</v>
          </cell>
          <cell r="Q650">
            <v>720</v>
          </cell>
        </row>
        <row r="651">
          <cell r="K651" t="str">
            <v>FlatMonthly45261</v>
          </cell>
          <cell r="L651" t="str">
            <v>Flat</v>
          </cell>
          <cell r="M651" t="str">
            <v>Monthly</v>
          </cell>
          <cell r="N651">
            <v>45261</v>
          </cell>
          <cell r="O651">
            <v>372</v>
          </cell>
          <cell r="P651">
            <v>372</v>
          </cell>
          <cell r="Q651">
            <v>744</v>
          </cell>
        </row>
        <row r="652">
          <cell r="K652" t="str">
            <v>FlatMonthly45292</v>
          </cell>
          <cell r="L652" t="str">
            <v>Flat</v>
          </cell>
          <cell r="M652" t="str">
            <v>Monthly</v>
          </cell>
          <cell r="N652">
            <v>45292</v>
          </cell>
          <cell r="O652">
            <v>372</v>
          </cell>
          <cell r="P652">
            <v>372</v>
          </cell>
          <cell r="Q652">
            <v>744</v>
          </cell>
        </row>
        <row r="653">
          <cell r="K653" t="str">
            <v>FlatMonthly45323</v>
          </cell>
          <cell r="L653" t="str">
            <v>Flat</v>
          </cell>
          <cell r="M653" t="str">
            <v>Monthly</v>
          </cell>
          <cell r="N653">
            <v>45323</v>
          </cell>
          <cell r="O653">
            <v>348</v>
          </cell>
          <cell r="P653">
            <v>348</v>
          </cell>
          <cell r="Q653">
            <v>696</v>
          </cell>
        </row>
        <row r="654">
          <cell r="K654" t="str">
            <v>FlatMonthly45352</v>
          </cell>
          <cell r="L654" t="str">
            <v>Flat</v>
          </cell>
          <cell r="M654" t="str">
            <v>Monthly</v>
          </cell>
          <cell r="N654">
            <v>45352</v>
          </cell>
          <cell r="O654">
            <v>372</v>
          </cell>
          <cell r="P654">
            <v>372</v>
          </cell>
          <cell r="Q654">
            <v>744</v>
          </cell>
        </row>
        <row r="655">
          <cell r="K655" t="str">
            <v>FlatMonthly45383</v>
          </cell>
          <cell r="L655" t="str">
            <v>Flat</v>
          </cell>
          <cell r="M655" t="str">
            <v>Monthly</v>
          </cell>
          <cell r="N655">
            <v>45383</v>
          </cell>
          <cell r="O655">
            <v>360</v>
          </cell>
          <cell r="P655">
            <v>360</v>
          </cell>
          <cell r="Q655">
            <v>720</v>
          </cell>
        </row>
        <row r="656">
          <cell r="K656" t="str">
            <v>FlatMonthly45413</v>
          </cell>
          <cell r="L656" t="str">
            <v>Flat</v>
          </cell>
          <cell r="M656" t="str">
            <v>Monthly</v>
          </cell>
          <cell r="N656">
            <v>45413</v>
          </cell>
          <cell r="O656">
            <v>372</v>
          </cell>
          <cell r="P656">
            <v>372</v>
          </cell>
          <cell r="Q656">
            <v>744</v>
          </cell>
        </row>
        <row r="657">
          <cell r="K657" t="str">
            <v>FlatMonthly45444</v>
          </cell>
          <cell r="L657" t="str">
            <v>Flat</v>
          </cell>
          <cell r="M657" t="str">
            <v>Monthly</v>
          </cell>
          <cell r="N657">
            <v>45444</v>
          </cell>
          <cell r="O657">
            <v>360</v>
          </cell>
          <cell r="P657">
            <v>360</v>
          </cell>
          <cell r="Q657">
            <v>720</v>
          </cell>
        </row>
        <row r="658">
          <cell r="K658" t="str">
            <v>FlatMonthly45474</v>
          </cell>
          <cell r="L658" t="str">
            <v>Flat</v>
          </cell>
          <cell r="M658" t="str">
            <v>Monthly</v>
          </cell>
          <cell r="N658">
            <v>45474</v>
          </cell>
          <cell r="O658">
            <v>372</v>
          </cell>
          <cell r="P658">
            <v>372</v>
          </cell>
          <cell r="Q658">
            <v>744</v>
          </cell>
        </row>
        <row r="659">
          <cell r="K659" t="str">
            <v>FlatMonthly45505</v>
          </cell>
          <cell r="L659" t="str">
            <v>Flat</v>
          </cell>
          <cell r="M659" t="str">
            <v>Monthly</v>
          </cell>
          <cell r="N659">
            <v>45505</v>
          </cell>
          <cell r="O659">
            <v>372</v>
          </cell>
          <cell r="P659">
            <v>372</v>
          </cell>
          <cell r="Q659">
            <v>744</v>
          </cell>
        </row>
        <row r="660">
          <cell r="K660" t="str">
            <v>FlatMonthly45536</v>
          </cell>
          <cell r="L660" t="str">
            <v>Flat</v>
          </cell>
          <cell r="M660" t="str">
            <v>Monthly</v>
          </cell>
          <cell r="N660">
            <v>45536</v>
          </cell>
          <cell r="O660">
            <v>360</v>
          </cell>
          <cell r="P660">
            <v>360</v>
          </cell>
          <cell r="Q660">
            <v>720</v>
          </cell>
        </row>
        <row r="661">
          <cell r="K661" t="str">
            <v>FlatMonthly45566</v>
          </cell>
          <cell r="L661" t="str">
            <v>Flat</v>
          </cell>
          <cell r="M661" t="str">
            <v>Monthly</v>
          </cell>
          <cell r="N661">
            <v>45566</v>
          </cell>
          <cell r="O661">
            <v>372</v>
          </cell>
          <cell r="P661">
            <v>372</v>
          </cell>
          <cell r="Q661">
            <v>744</v>
          </cell>
        </row>
        <row r="662">
          <cell r="K662" t="str">
            <v>FlatMonthly45597</v>
          </cell>
          <cell r="L662" t="str">
            <v>Flat</v>
          </cell>
          <cell r="M662" t="str">
            <v>Monthly</v>
          </cell>
          <cell r="N662">
            <v>45597</v>
          </cell>
          <cell r="O662">
            <v>360</v>
          </cell>
          <cell r="P662">
            <v>360</v>
          </cell>
          <cell r="Q662">
            <v>720</v>
          </cell>
        </row>
        <row r="663">
          <cell r="K663" t="str">
            <v>FlatMonthly45627</v>
          </cell>
          <cell r="L663" t="str">
            <v>Flat</v>
          </cell>
          <cell r="M663" t="str">
            <v>Monthly</v>
          </cell>
          <cell r="N663">
            <v>45627</v>
          </cell>
          <cell r="O663">
            <v>372</v>
          </cell>
          <cell r="P663">
            <v>372</v>
          </cell>
          <cell r="Q663">
            <v>744</v>
          </cell>
        </row>
        <row r="664">
          <cell r="K664" t="str">
            <v>FlatMonthly45658</v>
          </cell>
          <cell r="L664" t="str">
            <v>Flat</v>
          </cell>
          <cell r="M664" t="str">
            <v>Monthly</v>
          </cell>
          <cell r="N664">
            <v>45658</v>
          </cell>
          <cell r="O664">
            <v>372</v>
          </cell>
          <cell r="P664">
            <v>372</v>
          </cell>
          <cell r="Q664">
            <v>744</v>
          </cell>
        </row>
        <row r="665">
          <cell r="K665" t="str">
            <v>FlatMonthly45689</v>
          </cell>
          <cell r="L665" t="str">
            <v>Flat</v>
          </cell>
          <cell r="M665" t="str">
            <v>Monthly</v>
          </cell>
          <cell r="N665">
            <v>45689</v>
          </cell>
          <cell r="O665">
            <v>336</v>
          </cell>
          <cell r="P665">
            <v>336</v>
          </cell>
          <cell r="Q665">
            <v>672</v>
          </cell>
        </row>
        <row r="666">
          <cell r="K666" t="str">
            <v>FlatMonthly45717</v>
          </cell>
          <cell r="L666" t="str">
            <v>Flat</v>
          </cell>
          <cell r="M666" t="str">
            <v>Monthly</v>
          </cell>
          <cell r="N666">
            <v>45717</v>
          </cell>
          <cell r="O666">
            <v>372</v>
          </cell>
          <cell r="P666">
            <v>372</v>
          </cell>
          <cell r="Q666">
            <v>744</v>
          </cell>
        </row>
        <row r="667">
          <cell r="K667" t="str">
            <v>FlatMonthly45748</v>
          </cell>
          <cell r="L667" t="str">
            <v>Flat</v>
          </cell>
          <cell r="M667" t="str">
            <v>Monthly</v>
          </cell>
          <cell r="N667">
            <v>45748</v>
          </cell>
          <cell r="O667">
            <v>360</v>
          </cell>
          <cell r="P667">
            <v>360</v>
          </cell>
          <cell r="Q667">
            <v>720</v>
          </cell>
        </row>
        <row r="668">
          <cell r="K668" t="str">
            <v>FlatMonthly45778</v>
          </cell>
          <cell r="L668" t="str">
            <v>Flat</v>
          </cell>
          <cell r="M668" t="str">
            <v>Monthly</v>
          </cell>
          <cell r="N668">
            <v>45778</v>
          </cell>
          <cell r="O668">
            <v>372</v>
          </cell>
          <cell r="P668">
            <v>372</v>
          </cell>
          <cell r="Q668">
            <v>744</v>
          </cell>
        </row>
        <row r="669">
          <cell r="K669" t="str">
            <v>FlatMonthly45809</v>
          </cell>
          <cell r="L669" t="str">
            <v>Flat</v>
          </cell>
          <cell r="M669" t="str">
            <v>Monthly</v>
          </cell>
          <cell r="N669">
            <v>45809</v>
          </cell>
          <cell r="O669">
            <v>360</v>
          </cell>
          <cell r="P669">
            <v>360</v>
          </cell>
          <cell r="Q669">
            <v>720</v>
          </cell>
        </row>
        <row r="670">
          <cell r="K670" t="str">
            <v>FlatMonthly45839</v>
          </cell>
          <cell r="L670" t="str">
            <v>Flat</v>
          </cell>
          <cell r="M670" t="str">
            <v>Monthly</v>
          </cell>
          <cell r="N670">
            <v>45839</v>
          </cell>
          <cell r="O670">
            <v>372</v>
          </cell>
          <cell r="P670">
            <v>372</v>
          </cell>
          <cell r="Q670">
            <v>744</v>
          </cell>
        </row>
        <row r="671">
          <cell r="K671" t="str">
            <v>FlatMonthly45870</v>
          </cell>
          <cell r="L671" t="str">
            <v>Flat</v>
          </cell>
          <cell r="M671" t="str">
            <v>Monthly</v>
          </cell>
          <cell r="N671">
            <v>45870</v>
          </cell>
          <cell r="O671">
            <v>372</v>
          </cell>
          <cell r="P671">
            <v>372</v>
          </cell>
          <cell r="Q671">
            <v>744</v>
          </cell>
        </row>
        <row r="672">
          <cell r="K672" t="str">
            <v>FlatMonthly45901</v>
          </cell>
          <cell r="L672" t="str">
            <v>Flat</v>
          </cell>
          <cell r="M672" t="str">
            <v>Monthly</v>
          </cell>
          <cell r="N672">
            <v>45901</v>
          </cell>
          <cell r="O672">
            <v>360</v>
          </cell>
          <cell r="P672">
            <v>360</v>
          </cell>
          <cell r="Q672">
            <v>720</v>
          </cell>
        </row>
        <row r="673">
          <cell r="K673" t="str">
            <v>FlatMonthly45931</v>
          </cell>
          <cell r="L673" t="str">
            <v>Flat</v>
          </cell>
          <cell r="M673" t="str">
            <v>Monthly</v>
          </cell>
          <cell r="N673">
            <v>45931</v>
          </cell>
          <cell r="O673">
            <v>372</v>
          </cell>
          <cell r="P673">
            <v>372</v>
          </cell>
          <cell r="Q673">
            <v>744</v>
          </cell>
        </row>
        <row r="674">
          <cell r="K674" t="str">
            <v>FlatMonthly45962</v>
          </cell>
          <cell r="L674" t="str">
            <v>Flat</v>
          </cell>
          <cell r="M674" t="str">
            <v>Monthly</v>
          </cell>
          <cell r="N674">
            <v>45962</v>
          </cell>
          <cell r="O674">
            <v>360</v>
          </cell>
          <cell r="P674">
            <v>360</v>
          </cell>
          <cell r="Q674">
            <v>720</v>
          </cell>
        </row>
        <row r="675">
          <cell r="K675" t="str">
            <v>FlatMonthly45992</v>
          </cell>
          <cell r="L675" t="str">
            <v>Flat</v>
          </cell>
          <cell r="M675" t="str">
            <v>Monthly</v>
          </cell>
          <cell r="N675">
            <v>45992</v>
          </cell>
          <cell r="O675">
            <v>372</v>
          </cell>
          <cell r="P675">
            <v>372</v>
          </cell>
          <cell r="Q675">
            <v>744</v>
          </cell>
        </row>
        <row r="676">
          <cell r="K676" t="str">
            <v>FlatMonthly46023</v>
          </cell>
          <cell r="L676" t="str">
            <v>Flat</v>
          </cell>
          <cell r="M676" t="str">
            <v>Monthly</v>
          </cell>
          <cell r="N676">
            <v>46023</v>
          </cell>
          <cell r="O676">
            <v>372</v>
          </cell>
          <cell r="P676">
            <v>372</v>
          </cell>
          <cell r="Q676">
            <v>744</v>
          </cell>
        </row>
        <row r="677">
          <cell r="K677" t="str">
            <v>FlatMonthly46054</v>
          </cell>
          <cell r="L677" t="str">
            <v>Flat</v>
          </cell>
          <cell r="M677" t="str">
            <v>Monthly</v>
          </cell>
          <cell r="N677">
            <v>46054</v>
          </cell>
          <cell r="O677">
            <v>336</v>
          </cell>
          <cell r="P677">
            <v>336</v>
          </cell>
          <cell r="Q677">
            <v>672</v>
          </cell>
        </row>
        <row r="678">
          <cell r="K678" t="str">
            <v>FlatMonthly46082</v>
          </cell>
          <cell r="L678" t="str">
            <v>Flat</v>
          </cell>
          <cell r="M678" t="str">
            <v>Monthly</v>
          </cell>
          <cell r="N678">
            <v>46082</v>
          </cell>
          <cell r="O678">
            <v>372</v>
          </cell>
          <cell r="P678">
            <v>372</v>
          </cell>
          <cell r="Q678">
            <v>744</v>
          </cell>
        </row>
        <row r="679">
          <cell r="K679" t="str">
            <v>FlatMonthly46113</v>
          </cell>
          <cell r="L679" t="str">
            <v>Flat</v>
          </cell>
          <cell r="M679" t="str">
            <v>Monthly</v>
          </cell>
          <cell r="N679">
            <v>46113</v>
          </cell>
          <cell r="O679">
            <v>360</v>
          </cell>
          <cell r="P679">
            <v>360</v>
          </cell>
          <cell r="Q679">
            <v>720</v>
          </cell>
        </row>
        <row r="680">
          <cell r="K680" t="str">
            <v>FlatMonthly46143</v>
          </cell>
          <cell r="L680" t="str">
            <v>Flat</v>
          </cell>
          <cell r="M680" t="str">
            <v>Monthly</v>
          </cell>
          <cell r="N680">
            <v>46143</v>
          </cell>
          <cell r="O680">
            <v>372</v>
          </cell>
          <cell r="P680">
            <v>372</v>
          </cell>
          <cell r="Q680">
            <v>744</v>
          </cell>
        </row>
        <row r="681">
          <cell r="K681" t="str">
            <v>FlatMonthly46174</v>
          </cell>
          <cell r="L681" t="str">
            <v>Flat</v>
          </cell>
          <cell r="M681" t="str">
            <v>Monthly</v>
          </cell>
          <cell r="N681">
            <v>46174</v>
          </cell>
          <cell r="O681">
            <v>360</v>
          </cell>
          <cell r="P681">
            <v>360</v>
          </cell>
          <cell r="Q681">
            <v>720</v>
          </cell>
        </row>
        <row r="682">
          <cell r="K682" t="str">
            <v>FlatMonthly46204</v>
          </cell>
          <cell r="L682" t="str">
            <v>Flat</v>
          </cell>
          <cell r="M682" t="str">
            <v>Monthly</v>
          </cell>
          <cell r="N682">
            <v>46204</v>
          </cell>
          <cell r="O682">
            <v>372</v>
          </cell>
          <cell r="P682">
            <v>372</v>
          </cell>
          <cell r="Q682">
            <v>744</v>
          </cell>
        </row>
        <row r="683">
          <cell r="K683" t="str">
            <v>FlatMonthly46235</v>
          </cell>
          <cell r="L683" t="str">
            <v>Flat</v>
          </cell>
          <cell r="M683" t="str">
            <v>Monthly</v>
          </cell>
          <cell r="N683">
            <v>46235</v>
          </cell>
          <cell r="O683">
            <v>372</v>
          </cell>
          <cell r="P683">
            <v>372</v>
          </cell>
          <cell r="Q683">
            <v>744</v>
          </cell>
        </row>
        <row r="684">
          <cell r="K684" t="str">
            <v>FlatMonthly46266</v>
          </cell>
          <cell r="L684" t="str">
            <v>Flat</v>
          </cell>
          <cell r="M684" t="str">
            <v>Monthly</v>
          </cell>
          <cell r="N684">
            <v>46266</v>
          </cell>
          <cell r="O684">
            <v>360</v>
          </cell>
          <cell r="P684">
            <v>360</v>
          </cell>
          <cell r="Q684">
            <v>720</v>
          </cell>
        </row>
        <row r="685">
          <cell r="K685" t="str">
            <v>FlatMonthly46296</v>
          </cell>
          <cell r="L685" t="str">
            <v>Flat</v>
          </cell>
          <cell r="M685" t="str">
            <v>Monthly</v>
          </cell>
          <cell r="N685">
            <v>46296</v>
          </cell>
          <cell r="O685">
            <v>372</v>
          </cell>
          <cell r="P685">
            <v>372</v>
          </cell>
          <cell r="Q685">
            <v>744</v>
          </cell>
        </row>
        <row r="686">
          <cell r="K686" t="str">
            <v>FlatMonthly46327</v>
          </cell>
          <cell r="L686" t="str">
            <v>Flat</v>
          </cell>
          <cell r="M686" t="str">
            <v>Monthly</v>
          </cell>
          <cell r="N686">
            <v>46327</v>
          </cell>
          <cell r="O686">
            <v>360</v>
          </cell>
          <cell r="P686">
            <v>360</v>
          </cell>
          <cell r="Q686">
            <v>720</v>
          </cell>
        </row>
        <row r="687">
          <cell r="K687" t="str">
            <v>FlatMonthly46357</v>
          </cell>
          <cell r="L687" t="str">
            <v>Flat</v>
          </cell>
          <cell r="M687" t="str">
            <v>Monthly</v>
          </cell>
          <cell r="N687">
            <v>46357</v>
          </cell>
          <cell r="O687">
            <v>372</v>
          </cell>
          <cell r="P687">
            <v>372</v>
          </cell>
          <cell r="Q687">
            <v>744</v>
          </cell>
        </row>
        <row r="688">
          <cell r="K688" t="str">
            <v>FlatMonthly46388</v>
          </cell>
          <cell r="L688" t="str">
            <v>Flat</v>
          </cell>
          <cell r="M688" t="str">
            <v>Monthly</v>
          </cell>
          <cell r="N688">
            <v>46388</v>
          </cell>
          <cell r="O688">
            <v>372</v>
          </cell>
          <cell r="P688">
            <v>372</v>
          </cell>
          <cell r="Q688">
            <v>744</v>
          </cell>
        </row>
        <row r="689">
          <cell r="K689" t="str">
            <v>FlatMonthly46419</v>
          </cell>
          <cell r="L689" t="str">
            <v>Flat</v>
          </cell>
          <cell r="M689" t="str">
            <v>Monthly</v>
          </cell>
          <cell r="N689">
            <v>46419</v>
          </cell>
          <cell r="O689">
            <v>336</v>
          </cell>
          <cell r="P689">
            <v>336</v>
          </cell>
          <cell r="Q689">
            <v>672</v>
          </cell>
        </row>
        <row r="690">
          <cell r="K690" t="str">
            <v>FlatMonthly46447</v>
          </cell>
          <cell r="L690" t="str">
            <v>Flat</v>
          </cell>
          <cell r="M690" t="str">
            <v>Monthly</v>
          </cell>
          <cell r="N690">
            <v>46447</v>
          </cell>
          <cell r="O690">
            <v>372</v>
          </cell>
          <cell r="P690">
            <v>372</v>
          </cell>
          <cell r="Q690">
            <v>744</v>
          </cell>
        </row>
        <row r="691">
          <cell r="K691" t="str">
            <v>FlatMonthly46478</v>
          </cell>
          <cell r="L691" t="str">
            <v>Flat</v>
          </cell>
          <cell r="M691" t="str">
            <v>Monthly</v>
          </cell>
          <cell r="N691">
            <v>46478</v>
          </cell>
          <cell r="O691">
            <v>360</v>
          </cell>
          <cell r="P691">
            <v>360</v>
          </cell>
          <cell r="Q691">
            <v>720</v>
          </cell>
        </row>
        <row r="692">
          <cell r="K692" t="str">
            <v>FlatMonthly46508</v>
          </cell>
          <cell r="L692" t="str">
            <v>Flat</v>
          </cell>
          <cell r="M692" t="str">
            <v>Monthly</v>
          </cell>
          <cell r="N692">
            <v>46508</v>
          </cell>
          <cell r="O692">
            <v>372</v>
          </cell>
          <cell r="P692">
            <v>372</v>
          </cell>
          <cell r="Q692">
            <v>744</v>
          </cell>
        </row>
        <row r="693">
          <cell r="K693" t="str">
            <v>FlatMonthly46539</v>
          </cell>
          <cell r="L693" t="str">
            <v>Flat</v>
          </cell>
          <cell r="M693" t="str">
            <v>Monthly</v>
          </cell>
          <cell r="N693">
            <v>46539</v>
          </cell>
          <cell r="O693">
            <v>360</v>
          </cell>
          <cell r="P693">
            <v>360</v>
          </cell>
          <cell r="Q693">
            <v>720</v>
          </cell>
        </row>
        <row r="694">
          <cell r="K694" t="str">
            <v>FlatMonthly46569</v>
          </cell>
          <cell r="L694" t="str">
            <v>Flat</v>
          </cell>
          <cell r="M694" t="str">
            <v>Monthly</v>
          </cell>
          <cell r="N694">
            <v>46569</v>
          </cell>
          <cell r="O694">
            <v>372</v>
          </cell>
          <cell r="P694">
            <v>372</v>
          </cell>
          <cell r="Q694">
            <v>744</v>
          </cell>
        </row>
        <row r="695">
          <cell r="K695" t="str">
            <v>FlatMonthly46600</v>
          </cell>
          <cell r="L695" t="str">
            <v>Flat</v>
          </cell>
          <cell r="M695" t="str">
            <v>Monthly</v>
          </cell>
          <cell r="N695">
            <v>46600</v>
          </cell>
          <cell r="O695">
            <v>372</v>
          </cell>
          <cell r="P695">
            <v>372</v>
          </cell>
          <cell r="Q695">
            <v>744</v>
          </cell>
        </row>
        <row r="696">
          <cell r="K696" t="str">
            <v>FlatMonthly46631</v>
          </cell>
          <cell r="L696" t="str">
            <v>Flat</v>
          </cell>
          <cell r="M696" t="str">
            <v>Monthly</v>
          </cell>
          <cell r="N696">
            <v>46631</v>
          </cell>
          <cell r="O696">
            <v>360</v>
          </cell>
          <cell r="P696">
            <v>360</v>
          </cell>
          <cell r="Q696">
            <v>720</v>
          </cell>
        </row>
        <row r="697">
          <cell r="K697" t="str">
            <v>FlatMonthly46661</v>
          </cell>
          <cell r="L697" t="str">
            <v>Flat</v>
          </cell>
          <cell r="M697" t="str">
            <v>Monthly</v>
          </cell>
          <cell r="N697">
            <v>46661</v>
          </cell>
          <cell r="O697">
            <v>372</v>
          </cell>
          <cell r="P697">
            <v>372</v>
          </cell>
          <cell r="Q697">
            <v>744</v>
          </cell>
        </row>
        <row r="698">
          <cell r="K698" t="str">
            <v>FlatMonthly46692</v>
          </cell>
          <cell r="L698" t="str">
            <v>Flat</v>
          </cell>
          <cell r="M698" t="str">
            <v>Monthly</v>
          </cell>
          <cell r="N698">
            <v>46692</v>
          </cell>
          <cell r="O698">
            <v>360</v>
          </cell>
          <cell r="P698">
            <v>360</v>
          </cell>
          <cell r="Q698">
            <v>720</v>
          </cell>
        </row>
        <row r="699">
          <cell r="K699" t="str">
            <v>FlatMonthly46722</v>
          </cell>
          <cell r="L699" t="str">
            <v>Flat</v>
          </cell>
          <cell r="M699" t="str">
            <v>Monthly</v>
          </cell>
          <cell r="N699">
            <v>46722</v>
          </cell>
          <cell r="O699">
            <v>372</v>
          </cell>
          <cell r="P699">
            <v>372</v>
          </cell>
          <cell r="Q699">
            <v>744</v>
          </cell>
        </row>
        <row r="700">
          <cell r="K700" t="str">
            <v>FlatMonthly46753</v>
          </cell>
          <cell r="L700" t="str">
            <v>Flat</v>
          </cell>
          <cell r="M700" t="str">
            <v>Monthly</v>
          </cell>
          <cell r="N700">
            <v>46753</v>
          </cell>
          <cell r="O700">
            <v>372</v>
          </cell>
          <cell r="P700">
            <v>372</v>
          </cell>
          <cell r="Q700">
            <v>744</v>
          </cell>
        </row>
        <row r="701">
          <cell r="K701" t="str">
            <v>FlatMonthly46784</v>
          </cell>
          <cell r="L701" t="str">
            <v>Flat</v>
          </cell>
          <cell r="M701" t="str">
            <v>Monthly</v>
          </cell>
          <cell r="N701">
            <v>46784</v>
          </cell>
          <cell r="O701">
            <v>348</v>
          </cell>
          <cell r="P701">
            <v>348</v>
          </cell>
          <cell r="Q701">
            <v>696</v>
          </cell>
        </row>
        <row r="702">
          <cell r="K702" t="str">
            <v>FlatMonthly46813</v>
          </cell>
          <cell r="L702" t="str">
            <v>Flat</v>
          </cell>
          <cell r="M702" t="str">
            <v>Monthly</v>
          </cell>
          <cell r="N702">
            <v>46813</v>
          </cell>
          <cell r="O702">
            <v>372</v>
          </cell>
          <cell r="P702">
            <v>372</v>
          </cell>
          <cell r="Q702">
            <v>744</v>
          </cell>
        </row>
        <row r="703">
          <cell r="K703" t="str">
            <v>FlatMonthly46844</v>
          </cell>
          <cell r="L703" t="str">
            <v>Flat</v>
          </cell>
          <cell r="M703" t="str">
            <v>Monthly</v>
          </cell>
          <cell r="N703">
            <v>46844</v>
          </cell>
          <cell r="O703">
            <v>360</v>
          </cell>
          <cell r="P703">
            <v>360</v>
          </cell>
          <cell r="Q703">
            <v>720</v>
          </cell>
        </row>
        <row r="704">
          <cell r="K704" t="str">
            <v>FlatMonthly46874</v>
          </cell>
          <cell r="L704" t="str">
            <v>Flat</v>
          </cell>
          <cell r="M704" t="str">
            <v>Monthly</v>
          </cell>
          <cell r="N704">
            <v>46874</v>
          </cell>
          <cell r="O704">
            <v>372</v>
          </cell>
          <cell r="P704">
            <v>372</v>
          </cell>
          <cell r="Q704">
            <v>744</v>
          </cell>
        </row>
        <row r="705">
          <cell r="K705" t="str">
            <v>FlatMonthly46905</v>
          </cell>
          <cell r="L705" t="str">
            <v>Flat</v>
          </cell>
          <cell r="M705" t="str">
            <v>Monthly</v>
          </cell>
          <cell r="N705">
            <v>46905</v>
          </cell>
          <cell r="O705">
            <v>360</v>
          </cell>
          <cell r="P705">
            <v>360</v>
          </cell>
          <cell r="Q705">
            <v>720</v>
          </cell>
        </row>
        <row r="706">
          <cell r="K706" t="str">
            <v>FlatMonthly46935</v>
          </cell>
          <cell r="L706" t="str">
            <v>Flat</v>
          </cell>
          <cell r="M706" t="str">
            <v>Monthly</v>
          </cell>
          <cell r="N706">
            <v>46935</v>
          </cell>
          <cell r="O706">
            <v>372</v>
          </cell>
          <cell r="P706">
            <v>372</v>
          </cell>
          <cell r="Q706">
            <v>744</v>
          </cell>
        </row>
        <row r="707">
          <cell r="K707" t="str">
            <v>FlatMonthly46966</v>
          </cell>
          <cell r="L707" t="str">
            <v>Flat</v>
          </cell>
          <cell r="M707" t="str">
            <v>Monthly</v>
          </cell>
          <cell r="N707">
            <v>46966</v>
          </cell>
          <cell r="O707">
            <v>372</v>
          </cell>
          <cell r="P707">
            <v>372</v>
          </cell>
          <cell r="Q707">
            <v>744</v>
          </cell>
        </row>
        <row r="708">
          <cell r="K708" t="str">
            <v>FlatMonthly46997</v>
          </cell>
          <cell r="L708" t="str">
            <v>Flat</v>
          </cell>
          <cell r="M708" t="str">
            <v>Monthly</v>
          </cell>
          <cell r="N708">
            <v>46997</v>
          </cell>
          <cell r="O708">
            <v>360</v>
          </cell>
          <cell r="P708">
            <v>360</v>
          </cell>
          <cell r="Q708">
            <v>720</v>
          </cell>
        </row>
        <row r="709">
          <cell r="K709" t="str">
            <v>FlatMonthly47027</v>
          </cell>
          <cell r="L709" t="str">
            <v>Flat</v>
          </cell>
          <cell r="M709" t="str">
            <v>Monthly</v>
          </cell>
          <cell r="N709">
            <v>47027</v>
          </cell>
          <cell r="O709">
            <v>372</v>
          </cell>
          <cell r="P709">
            <v>372</v>
          </cell>
          <cell r="Q709">
            <v>744</v>
          </cell>
        </row>
        <row r="710">
          <cell r="K710" t="str">
            <v>FlatMonthly47058</v>
          </cell>
          <cell r="L710" t="str">
            <v>Flat</v>
          </cell>
          <cell r="M710" t="str">
            <v>Monthly</v>
          </cell>
          <cell r="N710">
            <v>47058</v>
          </cell>
          <cell r="O710">
            <v>360</v>
          </cell>
          <cell r="P710">
            <v>360</v>
          </cell>
          <cell r="Q710">
            <v>720</v>
          </cell>
        </row>
        <row r="711">
          <cell r="K711" t="str">
            <v>FlatMonthly47088</v>
          </cell>
          <cell r="L711" t="str">
            <v>Flat</v>
          </cell>
          <cell r="M711" t="str">
            <v>Monthly</v>
          </cell>
          <cell r="N711">
            <v>47088</v>
          </cell>
          <cell r="O711">
            <v>372</v>
          </cell>
          <cell r="P711">
            <v>372</v>
          </cell>
          <cell r="Q711">
            <v>744</v>
          </cell>
        </row>
        <row r="712">
          <cell r="K712" t="str">
            <v>FlatMonthly47119</v>
          </cell>
          <cell r="L712" t="str">
            <v>Flat</v>
          </cell>
          <cell r="M712" t="str">
            <v>Monthly</v>
          </cell>
          <cell r="N712">
            <v>47119</v>
          </cell>
          <cell r="O712">
            <v>372</v>
          </cell>
          <cell r="P712">
            <v>372</v>
          </cell>
          <cell r="Q712">
            <v>744</v>
          </cell>
        </row>
        <row r="713">
          <cell r="K713" t="str">
            <v>FlatMonthly47150</v>
          </cell>
          <cell r="L713" t="str">
            <v>Flat</v>
          </cell>
          <cell r="M713" t="str">
            <v>Monthly</v>
          </cell>
          <cell r="N713">
            <v>47150</v>
          </cell>
          <cell r="O713">
            <v>336</v>
          </cell>
          <cell r="P713">
            <v>336</v>
          </cell>
          <cell r="Q713">
            <v>672</v>
          </cell>
        </row>
        <row r="714">
          <cell r="K714" t="str">
            <v>FlatMonthly47178</v>
          </cell>
          <cell r="L714" t="str">
            <v>Flat</v>
          </cell>
          <cell r="M714" t="str">
            <v>Monthly</v>
          </cell>
          <cell r="N714">
            <v>47178</v>
          </cell>
          <cell r="O714">
            <v>372</v>
          </cell>
          <cell r="P714">
            <v>372</v>
          </cell>
          <cell r="Q714">
            <v>744</v>
          </cell>
        </row>
        <row r="715">
          <cell r="K715" t="str">
            <v>FlatMonthly47209</v>
          </cell>
          <cell r="L715" t="str">
            <v>Flat</v>
          </cell>
          <cell r="M715" t="str">
            <v>Monthly</v>
          </cell>
          <cell r="N715">
            <v>47209</v>
          </cell>
          <cell r="O715">
            <v>360</v>
          </cell>
          <cell r="P715">
            <v>360</v>
          </cell>
          <cell r="Q715">
            <v>720</v>
          </cell>
        </row>
        <row r="716">
          <cell r="K716" t="str">
            <v>FlatMonthly47239</v>
          </cell>
          <cell r="L716" t="str">
            <v>Flat</v>
          </cell>
          <cell r="M716" t="str">
            <v>Monthly</v>
          </cell>
          <cell r="N716">
            <v>47239</v>
          </cell>
          <cell r="O716">
            <v>372</v>
          </cell>
          <cell r="P716">
            <v>372</v>
          </cell>
          <cell r="Q716">
            <v>744</v>
          </cell>
        </row>
        <row r="717">
          <cell r="K717" t="str">
            <v>FlatMonthly47270</v>
          </cell>
          <cell r="L717" t="str">
            <v>Flat</v>
          </cell>
          <cell r="M717" t="str">
            <v>Monthly</v>
          </cell>
          <cell r="N717">
            <v>47270</v>
          </cell>
          <cell r="O717">
            <v>360</v>
          </cell>
          <cell r="P717">
            <v>360</v>
          </cell>
          <cell r="Q717">
            <v>720</v>
          </cell>
        </row>
        <row r="718">
          <cell r="K718" t="str">
            <v>FlatMonthly47300</v>
          </cell>
          <cell r="L718" t="str">
            <v>Flat</v>
          </cell>
          <cell r="M718" t="str">
            <v>Monthly</v>
          </cell>
          <cell r="N718">
            <v>47300</v>
          </cell>
          <cell r="O718">
            <v>372</v>
          </cell>
          <cell r="P718">
            <v>372</v>
          </cell>
          <cell r="Q718">
            <v>744</v>
          </cell>
        </row>
        <row r="719">
          <cell r="K719" t="str">
            <v>FlatMonthly47331</v>
          </cell>
          <cell r="L719" t="str">
            <v>Flat</v>
          </cell>
          <cell r="M719" t="str">
            <v>Monthly</v>
          </cell>
          <cell r="N719">
            <v>47331</v>
          </cell>
          <cell r="O719">
            <v>372</v>
          </cell>
          <cell r="P719">
            <v>372</v>
          </cell>
          <cell r="Q719">
            <v>744</v>
          </cell>
        </row>
        <row r="720">
          <cell r="K720" t="str">
            <v>FlatMonthly47362</v>
          </cell>
          <cell r="L720" t="str">
            <v>Flat</v>
          </cell>
          <cell r="M720" t="str">
            <v>Monthly</v>
          </cell>
          <cell r="N720">
            <v>47362</v>
          </cell>
          <cell r="O720">
            <v>360</v>
          </cell>
          <cell r="P720">
            <v>360</v>
          </cell>
          <cell r="Q720">
            <v>720</v>
          </cell>
        </row>
        <row r="721">
          <cell r="K721" t="str">
            <v>FlatMonthly47392</v>
          </cell>
          <cell r="L721" t="str">
            <v>Flat</v>
          </cell>
          <cell r="M721" t="str">
            <v>Monthly</v>
          </cell>
          <cell r="N721">
            <v>47392</v>
          </cell>
          <cell r="O721">
            <v>372</v>
          </cell>
          <cell r="P721">
            <v>372</v>
          </cell>
          <cell r="Q721">
            <v>744</v>
          </cell>
        </row>
        <row r="722">
          <cell r="K722" t="str">
            <v>FlatMonthly47423</v>
          </cell>
          <cell r="L722" t="str">
            <v>Flat</v>
          </cell>
          <cell r="M722" t="str">
            <v>Monthly</v>
          </cell>
          <cell r="N722">
            <v>47423</v>
          </cell>
          <cell r="O722">
            <v>360</v>
          </cell>
          <cell r="P722">
            <v>360</v>
          </cell>
          <cell r="Q722">
            <v>720</v>
          </cell>
        </row>
        <row r="723">
          <cell r="K723" t="str">
            <v>FlatMonthly47453</v>
          </cell>
          <cell r="L723" t="str">
            <v>Flat</v>
          </cell>
          <cell r="M723" t="str">
            <v>Monthly</v>
          </cell>
          <cell r="N723">
            <v>47453</v>
          </cell>
          <cell r="O723">
            <v>372</v>
          </cell>
          <cell r="P723">
            <v>372</v>
          </cell>
          <cell r="Q723">
            <v>744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ggle"/>
      <sheetName val="Impacts"/>
      <sheetName val="Assumptions"/>
      <sheetName val="Pricing"/>
      <sheetName val="Energy Rate"/>
      <sheetName val="Capacity Rate"/>
      <sheetName val="CMC"/>
      <sheetName val="Load and Customers detail"/>
      <sheetName val="Capacity Allocation"/>
      <sheetName val="ZEC"/>
      <sheetName val="Bill Impacts--&gt;"/>
      <sheetName val="Vistra"/>
      <sheetName val="WF Dev"/>
      <sheetName val="Non supply"/>
      <sheetName val="RPS"/>
    </sheetNames>
    <sheetDataSet>
      <sheetData sheetId="0">
        <row r="1">
          <cell r="C1" t="str">
            <v>CUJA</v>
          </cell>
        </row>
        <row r="2">
          <cell r="C2" t="str">
            <v>8/2 Fwds</v>
          </cell>
          <cell r="E2" t="str">
            <v>YES</v>
          </cell>
          <cell r="F2" t="str">
            <v>YES</v>
          </cell>
          <cell r="G2" t="str">
            <v>YES</v>
          </cell>
          <cell r="H2" t="str">
            <v>NO</v>
          </cell>
        </row>
        <row r="5">
          <cell r="E5">
            <v>30.3</v>
          </cell>
        </row>
        <row r="6">
          <cell r="C6" t="str">
            <v>YES</v>
          </cell>
          <cell r="D6">
            <v>0.9</v>
          </cell>
        </row>
        <row r="9">
          <cell r="C9">
            <v>54500</v>
          </cell>
        </row>
      </sheetData>
      <sheetData sheetId="1"/>
      <sheetData sheetId="2">
        <row r="18">
          <cell r="D18">
            <v>83980.648889759919</v>
          </cell>
        </row>
      </sheetData>
      <sheetData sheetId="3"/>
      <sheetData sheetId="4"/>
      <sheetData sheetId="5"/>
      <sheetData sheetId="6"/>
      <sheetData sheetId="7">
        <row r="22">
          <cell r="C22">
            <v>26960.094432004993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ggle"/>
      <sheetName val="Bill Table"/>
      <sheetName val="Bill by Line Item"/>
      <sheetName val="EV"/>
      <sheetName val="Energy"/>
      <sheetName val="Capacity"/>
      <sheetName val="D&amp;T"/>
      <sheetName val="CEJA--&gt;"/>
      <sheetName val="CMC"/>
      <sheetName val="RPS"/>
      <sheetName val="ETF"/>
      <sheetName val="Coal to Storage"/>
      <sheetName val="Cust Assistance"/>
      <sheetName val="DG Rebate,EE,EDIT"/>
      <sheetName val="Inputs--&gt;"/>
      <sheetName val="Historical Rates"/>
      <sheetName val="Rates"/>
      <sheetName val="Load Summary"/>
      <sheetName val="Realized Energy 19.20"/>
      <sheetName val="Realized Energy 20.21"/>
      <sheetName val="Monthly Load LRP 2.0"/>
      <sheetName val="20.21 RT LMPs"/>
      <sheetName val="Calendar"/>
    </sheetNames>
    <sheetDataSet>
      <sheetData sheetId="0">
        <row r="2">
          <cell r="B2" t="str">
            <v>Large 400 to 1,000 kW</v>
          </cell>
        </row>
      </sheetData>
      <sheetData sheetId="1" refreshError="1"/>
      <sheetData sheetId="2" refreshError="1"/>
      <sheetData sheetId="3">
        <row r="1">
          <cell r="D1" t="str">
            <v>A</v>
          </cell>
        </row>
        <row r="2">
          <cell r="AS2" t="str">
            <v>Large 400 to 1,000 kW</v>
          </cell>
        </row>
      </sheetData>
      <sheetData sheetId="4" refreshError="1"/>
      <sheetData sheetId="5" refreshError="1"/>
      <sheetData sheetId="6">
        <row r="16">
          <cell r="S16">
            <v>347.23683333333338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3">
          <cell r="S13">
            <v>1.2493000000000001E-3</v>
          </cell>
        </row>
        <row r="14">
          <cell r="S14">
            <v>1.0075000000000001</v>
          </cell>
        </row>
        <row r="24">
          <cell r="S24">
            <v>6.1213100000000003</v>
          </cell>
        </row>
        <row r="26">
          <cell r="S26">
            <v>4.965E-2</v>
          </cell>
        </row>
      </sheetData>
      <sheetData sheetId="17">
        <row r="40">
          <cell r="S40">
            <v>84331.340428695519</v>
          </cell>
        </row>
      </sheetData>
      <sheetData sheetId="18" refreshError="1"/>
      <sheetData sheetId="19">
        <row r="7">
          <cell r="AM7">
            <v>145.30799999999999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ggle"/>
      <sheetName val="Forecast"/>
      <sheetName val="RPS Schedule"/>
      <sheetName val="ABP REC Estimate"/>
      <sheetName val="Historical Adoption"/>
      <sheetName val="SREC Payout Schedule"/>
      <sheetName val="Summary"/>
      <sheetName val="U.S. RECs"/>
      <sheetName val="ABP RECs"/>
      <sheetName val="NiHub Fwds"/>
      <sheetName val="Charts"/>
    </sheetNames>
    <sheetDataSet>
      <sheetData sheetId="0">
        <row r="5">
          <cell r="C5" t="str">
            <v>OFF</v>
          </cell>
          <cell r="F5">
            <v>0.04</v>
          </cell>
          <cell r="J5" t="str">
            <v>23/24</v>
          </cell>
        </row>
        <row r="6">
          <cell r="C6" t="str">
            <v>ON</v>
          </cell>
        </row>
        <row r="7">
          <cell r="J7">
            <v>288.17</v>
          </cell>
        </row>
        <row r="8">
          <cell r="J8">
            <v>177.18</v>
          </cell>
        </row>
        <row r="9">
          <cell r="F9">
            <v>0.16896939018333715</v>
          </cell>
          <cell r="J9">
            <v>158.1</v>
          </cell>
        </row>
        <row r="10">
          <cell r="C10" t="str">
            <v>ON</v>
          </cell>
          <cell r="F10">
            <v>0.16676553723479456</v>
          </cell>
        </row>
        <row r="11">
          <cell r="F11">
            <v>0.214</v>
          </cell>
        </row>
        <row r="13">
          <cell r="F13">
            <v>-5.0000000000000001E-3</v>
          </cell>
          <cell r="J13">
            <v>175</v>
          </cell>
        </row>
        <row r="16">
          <cell r="J16">
            <v>289</v>
          </cell>
        </row>
        <row r="19">
          <cell r="F19">
            <v>0.2</v>
          </cell>
        </row>
        <row r="20">
          <cell r="F20">
            <v>0.35</v>
          </cell>
        </row>
        <row r="21">
          <cell r="F21">
            <v>0.45</v>
          </cell>
        </row>
        <row r="24">
          <cell r="F24">
            <v>15</v>
          </cell>
        </row>
        <row r="25">
          <cell r="F25">
            <v>6</v>
          </cell>
        </row>
        <row r="30">
          <cell r="F30">
            <v>10</v>
          </cell>
        </row>
        <row r="31">
          <cell r="F31">
            <v>5</v>
          </cell>
        </row>
        <row r="32">
          <cell r="F32">
            <v>5</v>
          </cell>
        </row>
        <row r="35">
          <cell r="F35">
            <v>5</v>
          </cell>
        </row>
        <row r="38">
          <cell r="F38">
            <v>0.4</v>
          </cell>
          <cell r="J38">
            <v>82.28</v>
          </cell>
        </row>
        <row r="39">
          <cell r="J39">
            <v>59.02</v>
          </cell>
        </row>
        <row r="40">
          <cell r="J40">
            <v>55.5</v>
          </cell>
        </row>
      </sheetData>
      <sheetData sheetId="1" refreshError="1"/>
      <sheetData sheetId="2">
        <row r="36">
          <cell r="D36">
            <v>308.98977065193242</v>
          </cell>
          <cell r="E36">
            <v>311.26123460001457</v>
          </cell>
          <cell r="F36">
            <v>324.64840347708588</v>
          </cell>
          <cell r="G36">
            <v>331.61250117044051</v>
          </cell>
          <cell r="H36">
            <v>230.5005116880568</v>
          </cell>
          <cell r="I36">
            <v>224.1797287544735</v>
          </cell>
          <cell r="J36">
            <v>221.4628323932458</v>
          </cell>
          <cell r="K36">
            <v>208.00962456657246</v>
          </cell>
          <cell r="L36">
            <v>223.81415417284038</v>
          </cell>
          <cell r="M36">
            <v>224.11212955592259</v>
          </cell>
          <cell r="N36">
            <v>224.36773549756609</v>
          </cell>
          <cell r="O36">
            <v>224.50598727686943</v>
          </cell>
          <cell r="P36">
            <v>229.57703350816169</v>
          </cell>
          <cell r="Q36">
            <v>240.82989433722673</v>
          </cell>
          <cell r="R36">
            <v>247.6615503927307</v>
          </cell>
          <cell r="S36">
            <v>248.49212281940711</v>
          </cell>
          <cell r="T36">
            <v>248.82460185500685</v>
          </cell>
          <cell r="U36">
            <v>249.14793850285338</v>
          </cell>
          <cell r="V36">
            <v>252.94873903961303</v>
          </cell>
          <cell r="W36">
            <v>256.81756900554399</v>
          </cell>
          <cell r="X36">
            <v>260.75578096772989</v>
          </cell>
          <cell r="Y36">
            <v>264.76475453653921</v>
          </cell>
          <cell r="Z36">
            <v>244.08910453431935</v>
          </cell>
          <cell r="AA36">
            <v>246.78221973228301</v>
          </cell>
          <cell r="AB36">
            <v>231.40765441894578</v>
          </cell>
          <cell r="AC36">
            <v>231.8310624577168</v>
          </cell>
          <cell r="AD36">
            <v>232.25489575572769</v>
          </cell>
          <cell r="AE36">
            <v>232.67915474009695</v>
          </cell>
        </row>
        <row r="41">
          <cell r="C41">
            <v>414</v>
          </cell>
          <cell r="D41">
            <v>300.84328477865802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 Manager"/>
      <sheetName val="Results"/>
      <sheetName val="Gen Results"/>
      <sheetName val="Historical Energy Prices"/>
      <sheetName val="Forward Energy Prices"/>
      <sheetName val="Energy Prices, No Carbon"/>
      <sheetName val="Scenario Parameters"/>
      <sheetName val="Res E&amp;C Rates"/>
      <sheetName val="Gen-ButFor"/>
      <sheetName val="Gen-LTC,NoFRR,NoMOPR"/>
      <sheetName val="Gen-LTC,NoFRR,MOPR"/>
      <sheetName val="Gen-LTC,FRR"/>
      <sheetName val="Gen-LTC,NoFRR,NoMOPR,C25"/>
      <sheetName val="Gen-LTC,NoFRR,NoMOPR,C30"/>
      <sheetName val="Gen-LTC,FRRAlt#2"/>
      <sheetName val="Email - Load and Customers deta"/>
      <sheetName val="Load and Customers detail"/>
      <sheetName val="Email - EE Capacity"/>
      <sheetName val="Sheet1 - EE Capacity"/>
      <sheetName val="EE"/>
    </sheetNames>
    <sheetDataSet>
      <sheetData sheetId="0">
        <row r="2">
          <cell r="B2" t="str">
            <v>Base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0">
          <cell r="O80">
            <v>30917.418472222223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ldNoChange"/>
      <sheetName val="NoChange"/>
      <sheetName val="Change"/>
      <sheetName val="Forecasted Rates"/>
      <sheetName val="Sheet5"/>
      <sheetName val="Sheet4"/>
      <sheetName val="Peak Hours"/>
      <sheetName val="Sheet1"/>
    </sheetNames>
    <sheetDataSet>
      <sheetData sheetId="0"/>
      <sheetData sheetId="1"/>
      <sheetData sheetId="2">
        <row r="13">
          <cell r="K13">
            <v>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lderon, Elder:(ComEd)" id="{692AF3B0-D86A-4CA1-B677-0F85D3CA2FAA}" userId="S::E067931@exelonds.com::bc18aaa8-e853-43e6-9de5-10cc12b6143a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3" dT="2025-06-03T17:31:05.86" personId="{692AF3B0-D86A-4CA1-B677-0F85D3CA2FAA}" id="{18FC6E56-42DE-4058-A4D4-E2E905AB6CFF}">
    <text>Residential Self-Consumption factor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A04A-54A3-4462-8554-6297ABA2A17C}">
  <dimension ref="A1:AY201"/>
  <sheetViews>
    <sheetView zoomScale="60" zoomScaleNormal="60" workbookViewId="0">
      <selection activeCell="H6" sqref="H6:AF7"/>
    </sheetView>
  </sheetViews>
  <sheetFormatPr defaultRowHeight="15" x14ac:dyDescent="0.25"/>
  <cols>
    <col min="1" max="1" width="9.140625" style="1"/>
    <col min="2" max="2" width="12.140625" style="1" customWidth="1"/>
    <col min="3" max="3" width="16.7109375" style="1" bestFit="1" customWidth="1"/>
    <col min="4" max="4" width="17.85546875" style="1" customWidth="1"/>
    <col min="5" max="5" width="14.7109375" style="1" bestFit="1" customWidth="1"/>
    <col min="6" max="6" width="16.140625" style="1" bestFit="1" customWidth="1"/>
    <col min="7" max="7" width="16.42578125" style="1" bestFit="1" customWidth="1"/>
    <col min="8" max="9" width="16.7109375" style="1" bestFit="1" customWidth="1"/>
    <col min="10" max="19" width="14.7109375" style="1" bestFit="1" customWidth="1"/>
    <col min="20" max="23" width="13" style="1" bestFit="1" customWidth="1"/>
    <col min="24" max="27" width="13.5703125" style="1" bestFit="1" customWidth="1"/>
    <col min="28" max="28" width="10.5703125" style="1" customWidth="1"/>
    <col min="29" max="29" width="12.140625" style="1" bestFit="1" customWidth="1"/>
    <col min="30" max="30" width="11.5703125" style="1" bestFit="1" customWidth="1"/>
    <col min="31" max="31" width="11.85546875" style="1" bestFit="1" customWidth="1"/>
    <col min="32" max="32" width="13.85546875" style="1" customWidth="1"/>
    <col min="33" max="33" width="12.140625" style="1" bestFit="1" customWidth="1"/>
    <col min="34" max="34" width="12.140625" style="1" customWidth="1"/>
    <col min="35" max="36" width="12.140625" style="1" bestFit="1" customWidth="1"/>
    <col min="37" max="37" width="12.140625" style="1" customWidth="1"/>
    <col min="38" max="38" width="11.5703125" style="1" bestFit="1" customWidth="1"/>
    <col min="39" max="39" width="11.85546875" style="1" bestFit="1" customWidth="1"/>
    <col min="40" max="40" width="11.5703125" style="1" bestFit="1" customWidth="1"/>
    <col min="41" max="41" width="11.5703125" style="1" customWidth="1"/>
    <col min="42" max="42" width="11.85546875" style="1" bestFit="1" customWidth="1"/>
    <col min="43" max="16384" width="9.140625" style="1"/>
  </cols>
  <sheetData>
    <row r="1" spans="1:51" ht="21" x14ac:dyDescent="0.35">
      <c r="B1" s="101" t="s">
        <v>0</v>
      </c>
      <c r="C1" s="101"/>
      <c r="D1" s="101"/>
      <c r="E1" s="2" t="s">
        <v>1</v>
      </c>
      <c r="F1" s="2" t="str">
        <f>LEFT(E1,2)+1&amp;"/"&amp;RIGHT(E1,2)+1</f>
        <v>24/25</v>
      </c>
      <c r="G1" s="2" t="str">
        <f t="shared" ref="G1:AF1" si="0">LEFT(F1,2)+1&amp;"/"&amp;RIGHT(F1,2)+1</f>
        <v>25/26</v>
      </c>
      <c r="H1" s="2" t="str">
        <f t="shared" si="0"/>
        <v>26/27</v>
      </c>
      <c r="I1" s="2" t="str">
        <f t="shared" si="0"/>
        <v>27/28</v>
      </c>
      <c r="J1" s="2" t="str">
        <f t="shared" si="0"/>
        <v>28/29</v>
      </c>
      <c r="K1" s="2" t="str">
        <f t="shared" si="0"/>
        <v>29/30</v>
      </c>
      <c r="L1" s="2" t="str">
        <f t="shared" si="0"/>
        <v>30/31</v>
      </c>
      <c r="M1" s="2" t="str">
        <f t="shared" si="0"/>
        <v>31/32</v>
      </c>
      <c r="N1" s="2" t="str">
        <f t="shared" si="0"/>
        <v>32/33</v>
      </c>
      <c r="O1" s="2" t="str">
        <f t="shared" si="0"/>
        <v>33/34</v>
      </c>
      <c r="P1" s="2" t="str">
        <f t="shared" si="0"/>
        <v>34/35</v>
      </c>
      <c r="Q1" s="2" t="str">
        <f t="shared" si="0"/>
        <v>35/36</v>
      </c>
      <c r="R1" s="2" t="str">
        <f t="shared" si="0"/>
        <v>36/37</v>
      </c>
      <c r="S1" s="2" t="str">
        <f t="shared" si="0"/>
        <v>37/38</v>
      </c>
      <c r="T1" s="2" t="str">
        <f t="shared" si="0"/>
        <v>38/39</v>
      </c>
      <c r="U1" s="2" t="str">
        <f t="shared" si="0"/>
        <v>39/40</v>
      </c>
      <c r="V1" s="2" t="str">
        <f t="shared" si="0"/>
        <v>40/41</v>
      </c>
      <c r="W1" s="2" t="str">
        <f t="shared" si="0"/>
        <v>41/42</v>
      </c>
      <c r="X1" s="2" t="str">
        <f t="shared" si="0"/>
        <v>42/43</v>
      </c>
      <c r="Y1" s="2" t="str">
        <f t="shared" si="0"/>
        <v>43/44</v>
      </c>
      <c r="Z1" s="2" t="str">
        <f t="shared" si="0"/>
        <v>44/45</v>
      </c>
      <c r="AA1" s="2" t="str">
        <f t="shared" si="0"/>
        <v>45/46</v>
      </c>
      <c r="AB1" s="2" t="str">
        <f t="shared" si="0"/>
        <v>46/47</v>
      </c>
      <c r="AC1" s="2" t="str">
        <f t="shared" si="0"/>
        <v>47/48</v>
      </c>
      <c r="AD1" s="2" t="str">
        <f t="shared" si="0"/>
        <v>48/49</v>
      </c>
      <c r="AE1" s="2" t="str">
        <f t="shared" si="0"/>
        <v>49/50</v>
      </c>
      <c r="AF1" s="2" t="str">
        <f t="shared" si="0"/>
        <v>50/51</v>
      </c>
    </row>
    <row r="2" spans="1:51" x14ac:dyDescent="0.25">
      <c r="C2" s="1" t="s">
        <v>2</v>
      </c>
      <c r="D2" s="3">
        <f>[4]Toggle!F9</f>
        <v>0.16896939018333715</v>
      </c>
      <c r="E2" s="4">
        <f>[4]Toggle!J38</f>
        <v>82.28</v>
      </c>
      <c r="F2" s="5">
        <f>E2*(1-[4]Toggle!$F$5)-IF(ITCToggle="ON",[4]Toggle!$F30,0)</f>
        <v>68.988799999999998</v>
      </c>
      <c r="G2" s="6">
        <f>F2*(1-[4]Toggle!$F$5)</f>
        <v>66.229247999999998</v>
      </c>
      <c r="H2" s="6">
        <f>G2*(1-[4]Toggle!$F$5)</f>
        <v>63.580078079999993</v>
      </c>
      <c r="I2" s="6">
        <f>H2*(1-[4]Toggle!$F$5)</f>
        <v>61.036874956799991</v>
      </c>
      <c r="J2" s="6">
        <f>I2*(1-[4]Toggle!$F$5)</f>
        <v>58.595399958527992</v>
      </c>
      <c r="K2" s="6">
        <f>J2*(1-[4]Toggle!$F$5)</f>
        <v>56.251583960186871</v>
      </c>
      <c r="L2" s="6">
        <f>K2*(1-[4]Toggle!$F$5)</f>
        <v>54.001520601779397</v>
      </c>
      <c r="M2" s="6">
        <f>L2*(1-[4]Toggle!$F$5)</f>
        <v>51.841459777708216</v>
      </c>
      <c r="N2" s="6">
        <f>M2*(1-[4]Toggle!$F$5)</f>
        <v>49.767801386599885</v>
      </c>
      <c r="O2" s="6">
        <f>N2*(1-[4]Toggle!$F$5)</f>
        <v>47.77708933113589</v>
      </c>
      <c r="P2" s="6">
        <f>O2*(1-[4]Toggle!$F$5)</f>
        <v>45.866005757890456</v>
      </c>
      <c r="Q2" s="6">
        <f>P2*(1-[4]Toggle!$F$5)</f>
        <v>44.031365527574835</v>
      </c>
      <c r="R2" s="6">
        <f>Q2*(1-[4]Toggle!$F$5)</f>
        <v>42.270110906471842</v>
      </c>
      <c r="S2" s="6">
        <f>R2*(1-[4]Toggle!$F$5)</f>
        <v>40.57930647021297</v>
      </c>
      <c r="T2" s="6">
        <f>S2*(1-[4]Toggle!$F$5)</f>
        <v>38.956134211404446</v>
      </c>
      <c r="U2" s="6">
        <f>T2*(1-[4]Toggle!$F$5)</f>
        <v>37.397888842948269</v>
      </c>
      <c r="V2" s="6">
        <f>U2*(1-[4]Toggle!$F$5)</f>
        <v>35.901973289230334</v>
      </c>
      <c r="W2" s="6">
        <f>V2*(1-[4]Toggle!$F$5)</f>
        <v>34.465894357661121</v>
      </c>
      <c r="X2" s="6">
        <f>W2*(1-[4]Toggle!$F$5)</f>
        <v>33.087258583354675</v>
      </c>
      <c r="Y2" s="6">
        <f>X2*(1-[4]Toggle!$F$5)</f>
        <v>31.763768240020486</v>
      </c>
      <c r="Z2" s="6">
        <f>Y2*(1-[4]Toggle!$F$5)</f>
        <v>30.493217510419665</v>
      </c>
      <c r="AA2" s="6">
        <f>Z2*(1-[4]Toggle!$F$5)</f>
        <v>29.273488810002878</v>
      </c>
      <c r="AB2" s="6">
        <f>AA2*(1-[4]Toggle!$F$5)</f>
        <v>28.10254925760276</v>
      </c>
      <c r="AC2" s="6">
        <f>AB2*(1-[4]Toggle!$F$5)</f>
        <v>26.97844728729865</v>
      </c>
      <c r="AD2" s="6">
        <f>AC2*(1-[4]Toggle!$F$5)</f>
        <v>25.899309395806704</v>
      </c>
      <c r="AE2" s="6">
        <f>AD2*(1-[4]Toggle!$F$5)</f>
        <v>24.863337019974434</v>
      </c>
      <c r="AF2" s="6">
        <f>AE2*(1-[4]Toggle!$F$5)</f>
        <v>23.868803539175456</v>
      </c>
    </row>
    <row r="3" spans="1:51" x14ac:dyDescent="0.25">
      <c r="C3" s="1" t="s">
        <v>3</v>
      </c>
      <c r="D3" s="3">
        <f>[4]Toggle!F10</f>
        <v>0.16676553723479456</v>
      </c>
      <c r="E3" s="4">
        <f>[4]Toggle!J39</f>
        <v>59.02</v>
      </c>
      <c r="F3" s="5">
        <f>E3*(1-[4]Toggle!$F$5)-IF(ITCToggle="ON",[4]Toggle!$F31,0)</f>
        <v>51.659199999999998</v>
      </c>
      <c r="G3" s="6">
        <f>F3*(1-[4]Toggle!$F$5)</f>
        <v>49.592831999999994</v>
      </c>
      <c r="H3" s="6">
        <f>G3*(1-[4]Toggle!$F$5)</f>
        <v>47.609118719999991</v>
      </c>
      <c r="I3" s="6">
        <f>H3*(1-[4]Toggle!$F$5)</f>
        <v>45.704753971199992</v>
      </c>
      <c r="J3" s="6">
        <f>I3*(1-[4]Toggle!$F$5)</f>
        <v>43.876563812351989</v>
      </c>
      <c r="K3" s="6">
        <f>J3*(1-[4]Toggle!$F$5)</f>
        <v>42.121501259857908</v>
      </c>
      <c r="L3" s="6">
        <f>K3*(1-[4]Toggle!$F$5)</f>
        <v>40.436641209463588</v>
      </c>
      <c r="M3" s="6">
        <f>L3*(1-[4]Toggle!$F$5)</f>
        <v>38.819175561085039</v>
      </c>
      <c r="N3" s="6">
        <f>M3*(1-[4]Toggle!$F$5)</f>
        <v>37.266408538641635</v>
      </c>
      <c r="O3" s="6">
        <f>N3*(1-[4]Toggle!$F$5)</f>
        <v>35.775752197095969</v>
      </c>
      <c r="P3" s="6">
        <f>O3*(1-[4]Toggle!$F$5)</f>
        <v>34.344722109212128</v>
      </c>
      <c r="Q3" s="6">
        <f>P3*(1-[4]Toggle!$F$5)</f>
        <v>32.970933224843641</v>
      </c>
      <c r="R3" s="6">
        <f>Q3*(1-[4]Toggle!$F$5)</f>
        <v>31.652095895849893</v>
      </c>
      <c r="S3" s="6">
        <f>R3*(1-[4]Toggle!$F$5)</f>
        <v>30.386012060015897</v>
      </c>
      <c r="T3" s="6">
        <f>S3*(1-[4]Toggle!$F$5)</f>
        <v>29.170571577615259</v>
      </c>
      <c r="U3" s="6">
        <f>T3*(1-[4]Toggle!$F$5)</f>
        <v>28.00374871451065</v>
      </c>
      <c r="V3" s="6">
        <f>U3*(1-[4]Toggle!$F$5)</f>
        <v>26.883598765930223</v>
      </c>
      <c r="W3" s="6">
        <f>V3*(1-[4]Toggle!$F$5)</f>
        <v>25.808254815293015</v>
      </c>
      <c r="X3" s="6">
        <f>W3*(1-[4]Toggle!$F$5)</f>
        <v>24.775924622681295</v>
      </c>
      <c r="Y3" s="6">
        <f>X3*(1-[4]Toggle!$F$5)</f>
        <v>23.784887637774041</v>
      </c>
      <c r="Z3" s="6">
        <f>Y3*(1-[4]Toggle!$F$5)</f>
        <v>22.833492132263078</v>
      </c>
      <c r="AA3" s="6">
        <f>Z3*(1-[4]Toggle!$F$5)</f>
        <v>21.920152446972555</v>
      </c>
      <c r="AB3" s="6">
        <f>AA3*(1-[4]Toggle!$F$5)</f>
        <v>21.043346349093653</v>
      </c>
      <c r="AC3" s="6">
        <f>AB3*(1-[4]Toggle!$F$5)</f>
        <v>20.201612495129908</v>
      </c>
      <c r="AD3" s="6">
        <f>AC3*(1-[4]Toggle!$F$5)</f>
        <v>19.39354799532471</v>
      </c>
      <c r="AE3" s="6">
        <f>AD3*(1-[4]Toggle!$F$5)</f>
        <v>18.617806075511719</v>
      </c>
      <c r="AF3" s="6">
        <f>AE3*(1-[4]Toggle!$F$5)</f>
        <v>17.87309383249125</v>
      </c>
    </row>
    <row r="4" spans="1:51" x14ac:dyDescent="0.25">
      <c r="C4" s="1" t="s">
        <v>4</v>
      </c>
      <c r="D4" s="3">
        <f>[4]Toggle!F11</f>
        <v>0.214</v>
      </c>
      <c r="E4" s="4">
        <f>[4]Toggle!J40</f>
        <v>55.5</v>
      </c>
      <c r="F4" s="5">
        <f>E4*(1-[4]Toggle!$F$5)-IF(ITCToggle="ON",[4]Toggle!$F32,0)</f>
        <v>48.28</v>
      </c>
      <c r="G4" s="6">
        <f>F4*(1-[4]Toggle!$F$5)</f>
        <v>46.348799999999997</v>
      </c>
      <c r="H4" s="6">
        <f>G4*(1-[4]Toggle!$F$5)</f>
        <v>44.494847999999998</v>
      </c>
      <c r="I4" s="6">
        <f>H4*(1-[4]Toggle!$F$5)</f>
        <v>42.715054079999994</v>
      </c>
      <c r="J4" s="6">
        <f>I4*(1-[4]Toggle!$F$5)</f>
        <v>41.006451916799996</v>
      </c>
      <c r="K4" s="6">
        <f>J4*(1-[4]Toggle!$F$5)</f>
        <v>39.366193840127998</v>
      </c>
      <c r="L4" s="6">
        <f>K4*(1-[4]Toggle!$F$5)</f>
        <v>37.791546086522878</v>
      </c>
      <c r="M4" s="6">
        <f>L4*(1-[4]Toggle!$F$5)</f>
        <v>36.279884243061964</v>
      </c>
      <c r="N4" s="6">
        <f>M4*(1-[4]Toggle!$F$5)</f>
        <v>34.828688873339487</v>
      </c>
      <c r="O4" s="6">
        <f>N4*(1-[4]Toggle!$F$5)</f>
        <v>33.43554131840591</v>
      </c>
      <c r="P4" s="6">
        <f>O4*(1-[4]Toggle!$F$5)</f>
        <v>32.098119665669671</v>
      </c>
      <c r="Q4" s="6">
        <f>P4*(1-[4]Toggle!$F$5)</f>
        <v>30.814194879042883</v>
      </c>
      <c r="R4" s="6">
        <f>Q4*(1-[4]Toggle!$F$5)</f>
        <v>29.581627083881166</v>
      </c>
      <c r="S4" s="6">
        <f>R4*(1-[4]Toggle!$F$5)</f>
        <v>28.398362000525918</v>
      </c>
      <c r="T4" s="6">
        <f>S4*(1-[4]Toggle!$F$5)</f>
        <v>27.262427520504879</v>
      </c>
      <c r="U4" s="6">
        <f>T4*(1-[4]Toggle!$F$5)</f>
        <v>26.171930419684681</v>
      </c>
      <c r="V4" s="6">
        <f>U4*(1-[4]Toggle!$F$5)</f>
        <v>25.125053202897295</v>
      </c>
      <c r="W4" s="6">
        <f>V4*(1-[4]Toggle!$F$5)</f>
        <v>24.120051074781401</v>
      </c>
      <c r="X4" s="6">
        <f>W4*(1-[4]Toggle!$F$5)</f>
        <v>23.155249031790145</v>
      </c>
      <c r="Y4" s="6">
        <f>X4*(1-[4]Toggle!$F$5)</f>
        <v>22.229039070518539</v>
      </c>
      <c r="Z4" s="6">
        <f>Y4*(1-[4]Toggle!$F$5)</f>
        <v>21.339877507697796</v>
      </c>
      <c r="AA4" s="6">
        <f>Z4*(1-[4]Toggle!$F$5)</f>
        <v>20.486282407389883</v>
      </c>
      <c r="AB4" s="6">
        <f>AA4*(1-[4]Toggle!$F$5)</f>
        <v>19.666831111094286</v>
      </c>
      <c r="AC4" s="6">
        <f>AB4*(1-[4]Toggle!$F$5)</f>
        <v>18.880157866650514</v>
      </c>
      <c r="AD4" s="6">
        <f>AC4*(1-[4]Toggle!$F$5)</f>
        <v>18.124951551984491</v>
      </c>
      <c r="AE4" s="6">
        <f>AD4*(1-[4]Toggle!$F$5)</f>
        <v>17.399953489905112</v>
      </c>
      <c r="AF4" s="6">
        <f>AE4*(1-[4]Toggle!$F$5)</f>
        <v>16.703955350308906</v>
      </c>
    </row>
    <row r="5" spans="1:51" ht="21" x14ac:dyDescent="0.35">
      <c r="B5" s="101" t="s">
        <v>5</v>
      </c>
      <c r="C5" s="101"/>
      <c r="D5" s="101"/>
    </row>
    <row r="6" spans="1:51" x14ac:dyDescent="0.25">
      <c r="B6" s="7"/>
      <c r="C6" s="7"/>
      <c r="D6" s="7"/>
      <c r="E6" s="1">
        <v>2023</v>
      </c>
      <c r="F6" s="1">
        <f>E6+1</f>
        <v>2024</v>
      </c>
      <c r="G6" s="1">
        <f t="shared" ref="G6:AF6" si="1">F6+1</f>
        <v>2025</v>
      </c>
      <c r="H6" s="1">
        <f t="shared" si="1"/>
        <v>2026</v>
      </c>
      <c r="I6" s="1">
        <f t="shared" si="1"/>
        <v>2027</v>
      </c>
      <c r="J6" s="1">
        <f t="shared" si="1"/>
        <v>2028</v>
      </c>
      <c r="K6" s="1">
        <f t="shared" si="1"/>
        <v>2029</v>
      </c>
      <c r="L6" s="1">
        <f t="shared" si="1"/>
        <v>2030</v>
      </c>
      <c r="M6" s="1">
        <f t="shared" si="1"/>
        <v>2031</v>
      </c>
      <c r="N6" s="1">
        <f t="shared" si="1"/>
        <v>2032</v>
      </c>
      <c r="O6" s="1">
        <f t="shared" si="1"/>
        <v>2033</v>
      </c>
      <c r="P6" s="1">
        <f t="shared" si="1"/>
        <v>2034</v>
      </c>
      <c r="Q6" s="1">
        <f t="shared" si="1"/>
        <v>2035</v>
      </c>
      <c r="R6" s="1">
        <f t="shared" si="1"/>
        <v>2036</v>
      </c>
      <c r="S6" s="1">
        <f t="shared" si="1"/>
        <v>2037</v>
      </c>
      <c r="T6" s="1">
        <f t="shared" si="1"/>
        <v>2038</v>
      </c>
      <c r="U6" s="1">
        <f t="shared" si="1"/>
        <v>2039</v>
      </c>
      <c r="V6" s="1">
        <f t="shared" si="1"/>
        <v>2040</v>
      </c>
      <c r="W6" s="1">
        <f t="shared" si="1"/>
        <v>2041</v>
      </c>
      <c r="X6" s="1">
        <f t="shared" si="1"/>
        <v>2042</v>
      </c>
      <c r="Y6" s="1">
        <f t="shared" si="1"/>
        <v>2043</v>
      </c>
      <c r="Z6" s="1">
        <f t="shared" si="1"/>
        <v>2044</v>
      </c>
      <c r="AA6" s="1">
        <f t="shared" si="1"/>
        <v>2045</v>
      </c>
      <c r="AB6" s="1">
        <f t="shared" si="1"/>
        <v>2046</v>
      </c>
      <c r="AC6" s="1">
        <f t="shared" si="1"/>
        <v>2047</v>
      </c>
      <c r="AD6" s="1">
        <f t="shared" si="1"/>
        <v>2048</v>
      </c>
      <c r="AE6" s="1">
        <f t="shared" si="1"/>
        <v>2049</v>
      </c>
      <c r="AF6" s="1">
        <f t="shared" si="1"/>
        <v>2050</v>
      </c>
    </row>
    <row r="7" spans="1:51" x14ac:dyDescent="0.25">
      <c r="B7" s="8" t="s">
        <v>6</v>
      </c>
      <c r="C7" s="8" t="s">
        <v>7</v>
      </c>
      <c r="D7" s="8" t="s">
        <v>8</v>
      </c>
      <c r="E7" s="2" t="s">
        <v>1</v>
      </c>
      <c r="F7" s="2" t="str">
        <f>LEFT(E7,2)+1&amp;"/"&amp;RIGHT(E7,2)+1</f>
        <v>24/25</v>
      </c>
      <c r="G7" s="2" t="str">
        <f t="shared" ref="G7:AF7" si="2">LEFT(F7,2)+1&amp;"/"&amp;RIGHT(F7,2)+1</f>
        <v>25/26</v>
      </c>
      <c r="H7" s="2" t="str">
        <f t="shared" si="2"/>
        <v>26/27</v>
      </c>
      <c r="I7" s="2" t="str">
        <f t="shared" si="2"/>
        <v>27/28</v>
      </c>
      <c r="J7" s="2" t="str">
        <f t="shared" si="2"/>
        <v>28/29</v>
      </c>
      <c r="K7" s="2" t="str">
        <f t="shared" si="2"/>
        <v>29/30</v>
      </c>
      <c r="L7" s="2" t="str">
        <f t="shared" si="2"/>
        <v>30/31</v>
      </c>
      <c r="M7" s="2" t="str">
        <f t="shared" si="2"/>
        <v>31/32</v>
      </c>
      <c r="N7" s="2" t="str">
        <f t="shared" si="2"/>
        <v>32/33</v>
      </c>
      <c r="O7" s="2" t="str">
        <f t="shared" si="2"/>
        <v>33/34</v>
      </c>
      <c r="P7" s="2" t="str">
        <f t="shared" si="2"/>
        <v>34/35</v>
      </c>
      <c r="Q7" s="2" t="str">
        <f t="shared" si="2"/>
        <v>35/36</v>
      </c>
      <c r="R7" s="2" t="str">
        <f t="shared" si="2"/>
        <v>36/37</v>
      </c>
      <c r="S7" s="2" t="str">
        <f t="shared" si="2"/>
        <v>37/38</v>
      </c>
      <c r="T7" s="2" t="str">
        <f t="shared" si="2"/>
        <v>38/39</v>
      </c>
      <c r="U7" s="2" t="str">
        <f t="shared" si="2"/>
        <v>39/40</v>
      </c>
      <c r="V7" s="2" t="str">
        <f t="shared" si="2"/>
        <v>40/41</v>
      </c>
      <c r="W7" s="2" t="str">
        <f t="shared" si="2"/>
        <v>41/42</v>
      </c>
      <c r="X7" s="2" t="str">
        <f t="shared" si="2"/>
        <v>42/43</v>
      </c>
      <c r="Y7" s="2" t="str">
        <f t="shared" si="2"/>
        <v>43/44</v>
      </c>
      <c r="Z7" s="2" t="str">
        <f t="shared" si="2"/>
        <v>44/45</v>
      </c>
      <c r="AA7" s="2" t="str">
        <f t="shared" si="2"/>
        <v>45/46</v>
      </c>
      <c r="AB7" s="2" t="str">
        <f t="shared" si="2"/>
        <v>46/47</v>
      </c>
      <c r="AC7" s="2" t="str">
        <f t="shared" si="2"/>
        <v>47/48</v>
      </c>
      <c r="AD7" s="2" t="str">
        <f t="shared" si="2"/>
        <v>48/49</v>
      </c>
      <c r="AE7" s="2" t="str">
        <f t="shared" si="2"/>
        <v>49/50</v>
      </c>
      <c r="AF7" s="2" t="str">
        <f t="shared" si="2"/>
        <v>50/51</v>
      </c>
    </row>
    <row r="8" spans="1:51" x14ac:dyDescent="0.25">
      <c r="A8" s="1">
        <v>2023</v>
      </c>
      <c r="B8" s="1" t="s">
        <v>1</v>
      </c>
      <c r="C8" s="1" t="s">
        <v>4</v>
      </c>
      <c r="D8" s="9">
        <v>100</v>
      </c>
      <c r="E8" s="13">
        <f>E101*E$4/10^6</f>
        <v>30.068288279999997</v>
      </c>
      <c r="F8" s="14">
        <f>E8*(1+[4]Toggle!$F$13)</f>
        <v>29.917946838599999</v>
      </c>
      <c r="G8" s="14">
        <f>F8*(1+[4]Toggle!$F$13)</f>
        <v>29.768357104406999</v>
      </c>
      <c r="H8" s="14">
        <f>G8*(1+[4]Toggle!$F$13)</f>
        <v>29.619515318884964</v>
      </c>
      <c r="I8" s="14">
        <f>H8*(1+[4]Toggle!$F$13)</f>
        <v>29.471417742290541</v>
      </c>
      <c r="J8" s="14">
        <f>I8*(1+[4]Toggle!$F$13)</f>
        <v>29.324060653579089</v>
      </c>
      <c r="K8" s="14">
        <f>J8*(1+[4]Toggle!$F$13)</f>
        <v>29.177440350311194</v>
      </c>
      <c r="L8" s="14">
        <f>K8*(1+[4]Toggle!$F$13)</f>
        <v>29.031553148559638</v>
      </c>
      <c r="M8" s="14">
        <f>L8*(1+[4]Toggle!$F$13)</f>
        <v>28.88639538281684</v>
      </c>
      <c r="N8" s="14">
        <f>M8*(1+[4]Toggle!$F$13)</f>
        <v>28.741963405902755</v>
      </c>
      <c r="O8" s="14">
        <f>N8*(1+[4]Toggle!$F$13)</f>
        <v>28.598253588873241</v>
      </c>
      <c r="P8" s="14">
        <f>O8*(1+[4]Toggle!$F$13)</f>
        <v>28.455262320928874</v>
      </c>
      <c r="Q8" s="14">
        <f>P8*(1+[4]Toggle!$F$13)</f>
        <v>28.312986009324231</v>
      </c>
      <c r="R8" s="14">
        <f>Q8*(1+[4]Toggle!$F$13)</f>
        <v>28.171421079277611</v>
      </c>
      <c r="S8" s="14">
        <f>R8*(1+[4]Toggle!$F$13)</f>
        <v>28.030563973881222</v>
      </c>
      <c r="T8" s="14">
        <f>S8*(1+[4]Toggle!$F$13)</f>
        <v>27.890411154011815</v>
      </c>
      <c r="U8" s="14">
        <f>T8*(1+[4]Toggle!$F$13)</f>
        <v>27.750959098241754</v>
      </c>
      <c r="V8" s="14">
        <f>U8*(1+[4]Toggle!$F$13)</f>
        <v>27.612204302750545</v>
      </c>
      <c r="W8" s="14">
        <f>V8*(1+[4]Toggle!$F$13)</f>
        <v>27.474143281236792</v>
      </c>
      <c r="X8" s="14">
        <f>W8*(1+[4]Toggle!$F$13)</f>
        <v>27.336772564830607</v>
      </c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</row>
    <row r="9" spans="1:51" x14ac:dyDescent="0.25">
      <c r="A9" s="1">
        <f>A8+1</f>
        <v>2024</v>
      </c>
      <c r="B9" s="1" t="s">
        <v>19</v>
      </c>
      <c r="C9" s="1" t="s">
        <v>4</v>
      </c>
      <c r="D9" s="9">
        <v>100</v>
      </c>
      <c r="E9" s="10"/>
      <c r="F9" s="16" t="e">
        <f>#REF!/$E$94*$E$96</f>
        <v>#REF!</v>
      </c>
      <c r="G9" s="14" t="e">
        <f>F9*(1+[4]Toggle!$F$13)</f>
        <v>#REF!</v>
      </c>
      <c r="H9" s="14" t="e">
        <f>G9*(1+[4]Toggle!$F$13)</f>
        <v>#REF!</v>
      </c>
      <c r="I9" s="14" t="e">
        <f>H9*(1+[4]Toggle!$F$13)</f>
        <v>#REF!</v>
      </c>
      <c r="J9" s="14" t="e">
        <f>I9*(1+[4]Toggle!$F$13)</f>
        <v>#REF!</v>
      </c>
      <c r="K9" s="14" t="e">
        <f>J9*(1+[4]Toggle!$F$13)</f>
        <v>#REF!</v>
      </c>
      <c r="L9" s="14" t="e">
        <f>K9*(1+[4]Toggle!$F$13)</f>
        <v>#REF!</v>
      </c>
      <c r="M9" s="14" t="e">
        <f>L9*(1+[4]Toggle!$F$13)</f>
        <v>#REF!</v>
      </c>
      <c r="N9" s="14" t="e">
        <f>M9*(1+[4]Toggle!$F$13)</f>
        <v>#REF!</v>
      </c>
      <c r="O9" s="14" t="e">
        <f>N9*(1+[4]Toggle!$F$13)</f>
        <v>#REF!</v>
      </c>
      <c r="P9" s="14" t="e">
        <f>O9*(1+[4]Toggle!$F$13)</f>
        <v>#REF!</v>
      </c>
      <c r="Q9" s="14" t="e">
        <f>P9*(1+[4]Toggle!$F$13)</f>
        <v>#REF!</v>
      </c>
      <c r="R9" s="14" t="e">
        <f>Q9*(1+[4]Toggle!$F$13)</f>
        <v>#REF!</v>
      </c>
      <c r="S9" s="14" t="e">
        <f>R9*(1+[4]Toggle!$F$13)</f>
        <v>#REF!</v>
      </c>
      <c r="T9" s="14" t="e">
        <f>S9*(1+[4]Toggle!$F$13)</f>
        <v>#REF!</v>
      </c>
      <c r="U9" s="14" t="e">
        <f>T9*(1+[4]Toggle!$F$13)</f>
        <v>#REF!</v>
      </c>
      <c r="V9" s="14" t="e">
        <f>U9*(1+[4]Toggle!$F$13)</f>
        <v>#REF!</v>
      </c>
      <c r="W9" s="14" t="e">
        <f>V9*(1+[4]Toggle!$F$13)</f>
        <v>#REF!</v>
      </c>
      <c r="X9" s="14" t="e">
        <f>W9*(1+[4]Toggle!$F$13)</f>
        <v>#REF!</v>
      </c>
      <c r="Y9" s="14" t="e">
        <f>X9*(1+[4]Toggle!$F$13)</f>
        <v>#REF!</v>
      </c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</row>
    <row r="10" spans="1:51" x14ac:dyDescent="0.25">
      <c r="A10" s="1">
        <f t="shared" ref="A10:A23" si="3">A9+1</f>
        <v>2025</v>
      </c>
      <c r="B10" s="1" t="s">
        <v>20</v>
      </c>
      <c r="C10" s="1" t="s">
        <v>4</v>
      </c>
      <c r="D10" s="9">
        <v>100</v>
      </c>
      <c r="E10" s="10"/>
      <c r="F10" s="10"/>
      <c r="G10" s="16" t="e">
        <f>#REF!/$E$94*$E$96</f>
        <v>#REF!</v>
      </c>
      <c r="H10" s="14" t="e">
        <f>G10*(1+[4]Toggle!$F$13)</f>
        <v>#REF!</v>
      </c>
      <c r="I10" s="14" t="e">
        <f>H10*(1+[4]Toggle!$F$13)</f>
        <v>#REF!</v>
      </c>
      <c r="J10" s="14" t="e">
        <f>I10*(1+[4]Toggle!$F$13)</f>
        <v>#REF!</v>
      </c>
      <c r="K10" s="14" t="e">
        <f>J10*(1+[4]Toggle!$F$13)</f>
        <v>#REF!</v>
      </c>
      <c r="L10" s="14" t="e">
        <f>K10*(1+[4]Toggle!$F$13)</f>
        <v>#REF!</v>
      </c>
      <c r="M10" s="14" t="e">
        <f>L10*(1+[4]Toggle!$F$13)</f>
        <v>#REF!</v>
      </c>
      <c r="N10" s="14" t="e">
        <f>M10*(1+[4]Toggle!$F$13)</f>
        <v>#REF!</v>
      </c>
      <c r="O10" s="14" t="e">
        <f>N10*(1+[4]Toggle!$F$13)</f>
        <v>#REF!</v>
      </c>
      <c r="P10" s="14" t="e">
        <f>O10*(1+[4]Toggle!$F$13)</f>
        <v>#REF!</v>
      </c>
      <c r="Q10" s="14" t="e">
        <f>P10*(1+[4]Toggle!$F$13)</f>
        <v>#REF!</v>
      </c>
      <c r="R10" s="14" t="e">
        <f>Q10*(1+[4]Toggle!$F$13)</f>
        <v>#REF!</v>
      </c>
      <c r="S10" s="14" t="e">
        <f>R10*(1+[4]Toggle!$F$13)</f>
        <v>#REF!</v>
      </c>
      <c r="T10" s="14" t="e">
        <f>S10*(1+[4]Toggle!$F$13)</f>
        <v>#REF!</v>
      </c>
      <c r="U10" s="14" t="e">
        <f>T10*(1+[4]Toggle!$F$13)</f>
        <v>#REF!</v>
      </c>
      <c r="V10" s="14" t="e">
        <f>U10*(1+[4]Toggle!$F$13)</f>
        <v>#REF!</v>
      </c>
      <c r="W10" s="14" t="e">
        <f>V10*(1+[4]Toggle!$F$13)</f>
        <v>#REF!</v>
      </c>
      <c r="X10" s="14" t="e">
        <f>W10*(1+[4]Toggle!$F$13)</f>
        <v>#REF!</v>
      </c>
      <c r="Y10" s="14" t="e">
        <f>X10*(1+[4]Toggle!$F$13)</f>
        <v>#REF!</v>
      </c>
      <c r="Z10" s="14" t="e">
        <f>Y10*(1+[4]Toggle!$F$13)</f>
        <v>#REF!</v>
      </c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x14ac:dyDescent="0.25">
      <c r="A11" s="1">
        <f t="shared" si="3"/>
        <v>2026</v>
      </c>
      <c r="B11" s="1" t="s">
        <v>21</v>
      </c>
      <c r="C11" s="1" t="s">
        <v>4</v>
      </c>
      <c r="D11" s="9">
        <v>100</v>
      </c>
      <c r="E11" s="10"/>
      <c r="F11" s="10"/>
      <c r="G11" s="10"/>
      <c r="H11" s="16" t="e">
        <f>#REF!/$E$94*$E$96</f>
        <v>#REF!</v>
      </c>
      <c r="I11" s="14" t="e">
        <f>H11*(1+[4]Toggle!$F$13)</f>
        <v>#REF!</v>
      </c>
      <c r="J11" s="14" t="e">
        <f>I11*(1+[4]Toggle!$F$13)</f>
        <v>#REF!</v>
      </c>
      <c r="K11" s="14" t="e">
        <f>J11*(1+[4]Toggle!$F$13)</f>
        <v>#REF!</v>
      </c>
      <c r="L11" s="14" t="e">
        <f>K11*(1+[4]Toggle!$F$13)</f>
        <v>#REF!</v>
      </c>
      <c r="M11" s="14" t="e">
        <f>L11*(1+[4]Toggle!$F$13)</f>
        <v>#REF!</v>
      </c>
      <c r="N11" s="14" t="e">
        <f>M11*(1+[4]Toggle!$F$13)</f>
        <v>#REF!</v>
      </c>
      <c r="O11" s="14" t="e">
        <f>N11*(1+[4]Toggle!$F$13)</f>
        <v>#REF!</v>
      </c>
      <c r="P11" s="14" t="e">
        <f>O11*(1+[4]Toggle!$F$13)</f>
        <v>#REF!</v>
      </c>
      <c r="Q11" s="14" t="e">
        <f>P11*(1+[4]Toggle!$F$13)</f>
        <v>#REF!</v>
      </c>
      <c r="R11" s="14" t="e">
        <f>Q11*(1+[4]Toggle!$F$13)</f>
        <v>#REF!</v>
      </c>
      <c r="S11" s="14" t="e">
        <f>R11*(1+[4]Toggle!$F$13)</f>
        <v>#REF!</v>
      </c>
      <c r="T11" s="14" t="e">
        <f>S11*(1+[4]Toggle!$F$13)</f>
        <v>#REF!</v>
      </c>
      <c r="U11" s="14" t="e">
        <f>T11*(1+[4]Toggle!$F$13)</f>
        <v>#REF!</v>
      </c>
      <c r="V11" s="14" t="e">
        <f>U11*(1+[4]Toggle!$F$13)</f>
        <v>#REF!</v>
      </c>
      <c r="W11" s="14" t="e">
        <f>V11*(1+[4]Toggle!$F$13)</f>
        <v>#REF!</v>
      </c>
      <c r="X11" s="14" t="e">
        <f>W11*(1+[4]Toggle!$F$13)</f>
        <v>#REF!</v>
      </c>
      <c r="Y11" s="14" t="e">
        <f>X11*(1+[4]Toggle!$F$13)</f>
        <v>#REF!</v>
      </c>
      <c r="Z11" s="14" t="e">
        <f>Y11*(1+[4]Toggle!$F$13)</f>
        <v>#REF!</v>
      </c>
      <c r="AA11" s="14" t="e">
        <f>Z11*(1+[4]Toggle!$F$13)</f>
        <v>#REF!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x14ac:dyDescent="0.25">
      <c r="A12" s="1">
        <f t="shared" si="3"/>
        <v>2027</v>
      </c>
      <c r="B12" s="1" t="s">
        <v>22</v>
      </c>
      <c r="C12" s="1" t="s">
        <v>4</v>
      </c>
      <c r="D12" s="9">
        <v>100</v>
      </c>
      <c r="E12" s="10"/>
      <c r="F12" s="10"/>
      <c r="G12" s="10"/>
      <c r="H12" s="10"/>
      <c r="I12" s="16" t="e">
        <f>#REF!/$E$94*$E$96</f>
        <v>#REF!</v>
      </c>
      <c r="J12" s="14" t="e">
        <f>I12*(1+[4]Toggle!$F$13)</f>
        <v>#REF!</v>
      </c>
      <c r="K12" s="14" t="e">
        <f>J12*(1+[4]Toggle!$F$13)</f>
        <v>#REF!</v>
      </c>
      <c r="L12" s="14" t="e">
        <f>K12*(1+[4]Toggle!$F$13)</f>
        <v>#REF!</v>
      </c>
      <c r="M12" s="14" t="e">
        <f>L12*(1+[4]Toggle!$F$13)</f>
        <v>#REF!</v>
      </c>
      <c r="N12" s="14" t="e">
        <f>M12*(1+[4]Toggle!$F$13)</f>
        <v>#REF!</v>
      </c>
      <c r="O12" s="14" t="e">
        <f>N12*(1+[4]Toggle!$F$13)</f>
        <v>#REF!</v>
      </c>
      <c r="P12" s="14" t="e">
        <f>O12*(1+[4]Toggle!$F$13)</f>
        <v>#REF!</v>
      </c>
      <c r="Q12" s="14" t="e">
        <f>P12*(1+[4]Toggle!$F$13)</f>
        <v>#REF!</v>
      </c>
      <c r="R12" s="14" t="e">
        <f>Q12*(1+[4]Toggle!$F$13)</f>
        <v>#REF!</v>
      </c>
      <c r="S12" s="14" t="e">
        <f>R12*(1+[4]Toggle!$F$13)</f>
        <v>#REF!</v>
      </c>
      <c r="T12" s="14" t="e">
        <f>S12*(1+[4]Toggle!$F$13)</f>
        <v>#REF!</v>
      </c>
      <c r="U12" s="14" t="e">
        <f>T12*(1+[4]Toggle!$F$13)</f>
        <v>#REF!</v>
      </c>
      <c r="V12" s="14" t="e">
        <f>U12*(1+[4]Toggle!$F$13)</f>
        <v>#REF!</v>
      </c>
      <c r="W12" s="14" t="e">
        <f>V12*(1+[4]Toggle!$F$13)</f>
        <v>#REF!</v>
      </c>
      <c r="X12" s="14" t="e">
        <f>W12*(1+[4]Toggle!$F$13)</f>
        <v>#REF!</v>
      </c>
      <c r="Y12" s="14" t="e">
        <f>X12*(1+[4]Toggle!$F$13)</f>
        <v>#REF!</v>
      </c>
      <c r="Z12" s="14" t="e">
        <f>Y12*(1+[4]Toggle!$F$13)</f>
        <v>#REF!</v>
      </c>
      <c r="AA12" s="14" t="e">
        <f>Z12*(1+[4]Toggle!$F$13)</f>
        <v>#REF!</v>
      </c>
      <c r="AB12" s="14" t="e">
        <f>AA12*(1+[4]Toggle!$F$13)</f>
        <v>#REF!</v>
      </c>
      <c r="AC12" s="17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x14ac:dyDescent="0.25">
      <c r="A13" s="1">
        <f t="shared" si="3"/>
        <v>2028</v>
      </c>
      <c r="B13" s="1" t="s">
        <v>23</v>
      </c>
      <c r="C13" s="1" t="s">
        <v>9</v>
      </c>
      <c r="D13" s="9" t="e">
        <f t="shared" ref="D13:D62" si="4">D114</f>
        <v>#REF!</v>
      </c>
      <c r="E13" s="10"/>
      <c r="F13" s="10"/>
      <c r="G13" s="10"/>
      <c r="H13" s="10"/>
      <c r="I13" s="10"/>
      <c r="J13" s="15" t="e">
        <f>IF([4]Toggle!$C$5="ON",MIN(I$201*8760*ResiCapFactor*[4]Toggle!$F$24*J$2/10^6,$E$94*J$86),$E$94*J$86)</f>
        <v>#REF!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x14ac:dyDescent="0.25">
      <c r="A14" s="1">
        <f t="shared" si="3"/>
        <v>2029</v>
      </c>
      <c r="B14" s="1" t="str">
        <f>B13</f>
        <v>28/29</v>
      </c>
      <c r="C14" s="1" t="s">
        <v>10</v>
      </c>
      <c r="D14" s="9" t="e">
        <f t="shared" si="4"/>
        <v>#REF!</v>
      </c>
      <c r="E14" s="10"/>
      <c r="F14" s="10"/>
      <c r="G14" s="10"/>
      <c r="H14" s="10"/>
      <c r="I14" s="10"/>
      <c r="J14" s="11" t="e">
        <f>J13/$E$94*$E$95</f>
        <v>#REF!</v>
      </c>
      <c r="K14" s="11" t="e">
        <f>SUM(J115:X115)*J$3*85%/6/10^6</f>
        <v>#REF!</v>
      </c>
      <c r="L14" s="12" t="e">
        <f>K14</f>
        <v>#REF!</v>
      </c>
      <c r="M14" s="12" t="e">
        <f>L14</f>
        <v>#REF!</v>
      </c>
      <c r="N14" s="12" t="e">
        <f>M14</f>
        <v>#REF!</v>
      </c>
      <c r="O14" s="12" t="e">
        <f>N14</f>
        <v>#REF!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x14ac:dyDescent="0.25">
      <c r="A15" s="1">
        <f t="shared" si="3"/>
        <v>2030</v>
      </c>
      <c r="B15" s="1" t="str">
        <f>B14</f>
        <v>28/29</v>
      </c>
      <c r="C15" s="1" t="s">
        <v>4</v>
      </c>
      <c r="D15" s="9" t="e">
        <f t="shared" si="4"/>
        <v>#REF!</v>
      </c>
      <c r="E15" s="10"/>
      <c r="F15" s="10"/>
      <c r="G15" s="10"/>
      <c r="H15" s="10"/>
      <c r="I15" s="10"/>
      <c r="J15" s="16" t="e">
        <f>J13/$E$94*$E$96</f>
        <v>#REF!</v>
      </c>
      <c r="K15" s="14" t="e">
        <f>J15*(1+[4]Toggle!$F$13)</f>
        <v>#REF!</v>
      </c>
      <c r="L15" s="14" t="e">
        <f>K15*(1+[4]Toggle!$F$13)</f>
        <v>#REF!</v>
      </c>
      <c r="M15" s="14" t="e">
        <f>L15*(1+[4]Toggle!$F$13)</f>
        <v>#REF!</v>
      </c>
      <c r="N15" s="14" t="e">
        <f>M15*(1+[4]Toggle!$F$13)</f>
        <v>#REF!</v>
      </c>
      <c r="O15" s="14" t="e">
        <f>N15*(1+[4]Toggle!$F$13)</f>
        <v>#REF!</v>
      </c>
      <c r="P15" s="14" t="e">
        <f>O15*(1+[4]Toggle!$F$13)</f>
        <v>#REF!</v>
      </c>
      <c r="Q15" s="14" t="e">
        <f>P15*(1+[4]Toggle!$F$13)</f>
        <v>#REF!</v>
      </c>
      <c r="R15" s="14" t="e">
        <f>Q15*(1+[4]Toggle!$F$13)</f>
        <v>#REF!</v>
      </c>
      <c r="S15" s="14" t="e">
        <f>R15*(1+[4]Toggle!$F$13)</f>
        <v>#REF!</v>
      </c>
      <c r="T15" s="14" t="e">
        <f>S15*(1+[4]Toggle!$F$13)</f>
        <v>#REF!</v>
      </c>
      <c r="U15" s="14" t="e">
        <f>T15*(1+[4]Toggle!$F$13)</f>
        <v>#REF!</v>
      </c>
      <c r="V15" s="14" t="e">
        <f>U15*(1+[4]Toggle!$F$13)</f>
        <v>#REF!</v>
      </c>
      <c r="W15" s="14" t="e">
        <f>V15*(1+[4]Toggle!$F$13)</f>
        <v>#REF!</v>
      </c>
      <c r="X15" s="14" t="e">
        <f>W15*(1+[4]Toggle!$F$13)</f>
        <v>#REF!</v>
      </c>
      <c r="Y15" s="14" t="e">
        <f>X15*(1+[4]Toggle!$F$13)</f>
        <v>#REF!</v>
      </c>
      <c r="Z15" s="14" t="e">
        <f>Y15*(1+[4]Toggle!$F$13)</f>
        <v>#REF!</v>
      </c>
      <c r="AA15" s="14" t="e">
        <f>Z15*(1+[4]Toggle!$F$13)</f>
        <v>#REF!</v>
      </c>
      <c r="AB15" s="14" t="e">
        <f>AA15*(1+[4]Toggle!$F$13)</f>
        <v>#REF!</v>
      </c>
      <c r="AC15" s="14" t="e">
        <f>AB15*(1+[4]Toggle!$F$13)</f>
        <v>#REF!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x14ac:dyDescent="0.25">
      <c r="A16" s="1">
        <f t="shared" si="3"/>
        <v>2031</v>
      </c>
      <c r="B16" s="1" t="str">
        <f>LEFT(B13,2)+1&amp;"/"&amp;RIGHT(B13,2)+1</f>
        <v>29/30</v>
      </c>
      <c r="C16" s="1" t="s">
        <v>9</v>
      </c>
      <c r="D16" s="9" t="e">
        <f t="shared" si="4"/>
        <v>#REF!</v>
      </c>
      <c r="E16" s="10"/>
      <c r="F16" s="10"/>
      <c r="G16" s="10"/>
      <c r="H16" s="10"/>
      <c r="I16" s="10"/>
      <c r="J16" s="10"/>
      <c r="K16" s="15" t="e">
        <f>IF([4]Toggle!$C$5="ON",MIN(J$201*8760*ResiCapFactor*[4]Toggle!$F$24*K$2/10^6,$E$94*K$86),$E$94*K$86)</f>
        <v>#REF!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x14ac:dyDescent="0.25">
      <c r="A17" s="1">
        <f t="shared" si="3"/>
        <v>2032</v>
      </c>
      <c r="B17" s="1" t="str">
        <f>B16</f>
        <v>29/30</v>
      </c>
      <c r="C17" s="1" t="s">
        <v>10</v>
      </c>
      <c r="D17" s="9" t="e">
        <f t="shared" si="4"/>
        <v>#REF!</v>
      </c>
      <c r="E17" s="10"/>
      <c r="F17" s="10"/>
      <c r="G17" s="10"/>
      <c r="H17" s="10"/>
      <c r="I17" s="10"/>
      <c r="J17" s="10"/>
      <c r="K17" s="11" t="e">
        <f>K16/$E$94*$E$95</f>
        <v>#REF!</v>
      </c>
      <c r="L17" s="11" t="e">
        <f>SUM(K118:Y118)*K$3*85%/6/10^6</f>
        <v>#REF!</v>
      </c>
      <c r="M17" s="12" t="e">
        <f>L17</f>
        <v>#REF!</v>
      </c>
      <c r="N17" s="12" t="e">
        <f>M17</f>
        <v>#REF!</v>
      </c>
      <c r="O17" s="12" t="e">
        <f>N17</f>
        <v>#REF!</v>
      </c>
      <c r="P17" s="12" t="e">
        <f>O17</f>
        <v>#REF!</v>
      </c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x14ac:dyDescent="0.25">
      <c r="A18" s="1">
        <f t="shared" si="3"/>
        <v>2033</v>
      </c>
      <c r="B18" s="1" t="str">
        <f>B17</f>
        <v>29/30</v>
      </c>
      <c r="C18" s="1" t="s">
        <v>4</v>
      </c>
      <c r="D18" s="9" t="e">
        <f t="shared" si="4"/>
        <v>#REF!</v>
      </c>
      <c r="E18" s="10"/>
      <c r="F18" s="10"/>
      <c r="G18" s="10"/>
      <c r="H18" s="10"/>
      <c r="I18" s="10"/>
      <c r="J18" s="10"/>
      <c r="K18" s="16" t="e">
        <f>K16/$E$94*$E$96</f>
        <v>#REF!</v>
      </c>
      <c r="L18" s="14" t="e">
        <f>K18*(1+[4]Toggle!$F$13)</f>
        <v>#REF!</v>
      </c>
      <c r="M18" s="14" t="e">
        <f>L18*(1+[4]Toggle!$F$13)</f>
        <v>#REF!</v>
      </c>
      <c r="N18" s="14" t="e">
        <f>M18*(1+[4]Toggle!$F$13)</f>
        <v>#REF!</v>
      </c>
      <c r="O18" s="14" t="e">
        <f>N18*(1+[4]Toggle!$F$13)</f>
        <v>#REF!</v>
      </c>
      <c r="P18" s="14" t="e">
        <f>O18*(1+[4]Toggle!$F$13)</f>
        <v>#REF!</v>
      </c>
      <c r="Q18" s="14" t="e">
        <f>P18*(1+[4]Toggle!$F$13)</f>
        <v>#REF!</v>
      </c>
      <c r="R18" s="14" t="e">
        <f>Q18*(1+[4]Toggle!$F$13)</f>
        <v>#REF!</v>
      </c>
      <c r="S18" s="14" t="e">
        <f>R18*(1+[4]Toggle!$F$13)</f>
        <v>#REF!</v>
      </c>
      <c r="T18" s="14" t="e">
        <f>S18*(1+[4]Toggle!$F$13)</f>
        <v>#REF!</v>
      </c>
      <c r="U18" s="14" t="e">
        <f>T18*(1+[4]Toggle!$F$13)</f>
        <v>#REF!</v>
      </c>
      <c r="V18" s="14" t="e">
        <f>U18*(1+[4]Toggle!$F$13)</f>
        <v>#REF!</v>
      </c>
      <c r="W18" s="14" t="e">
        <f>V18*(1+[4]Toggle!$F$13)</f>
        <v>#REF!</v>
      </c>
      <c r="X18" s="14" t="e">
        <f>W18*(1+[4]Toggle!$F$13)</f>
        <v>#REF!</v>
      </c>
      <c r="Y18" s="14" t="e">
        <f>X18*(1+[4]Toggle!$F$13)</f>
        <v>#REF!</v>
      </c>
      <c r="Z18" s="14" t="e">
        <f>Y18*(1+[4]Toggle!$F$13)</f>
        <v>#REF!</v>
      </c>
      <c r="AA18" s="14" t="e">
        <f>Z18*(1+[4]Toggle!$F$13)</f>
        <v>#REF!</v>
      </c>
      <c r="AB18" s="14" t="e">
        <f>AA18*(1+[4]Toggle!$F$13)</f>
        <v>#REF!</v>
      </c>
      <c r="AC18" s="14" t="e">
        <f>AB18*(1+[4]Toggle!$F$13)</f>
        <v>#REF!</v>
      </c>
      <c r="AD18" s="14" t="e">
        <f>AC18*(1+[4]Toggle!$F$13)</f>
        <v>#REF!</v>
      </c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x14ac:dyDescent="0.25">
      <c r="A19" s="1">
        <f t="shared" si="3"/>
        <v>2034</v>
      </c>
      <c r="B19" s="1" t="str">
        <f>LEFT(B16,2)+1&amp;"/"&amp;RIGHT(B16,2)+1</f>
        <v>30/31</v>
      </c>
      <c r="C19" s="1" t="s">
        <v>9</v>
      </c>
      <c r="D19" s="9" t="e">
        <f t="shared" si="4"/>
        <v>#REF!</v>
      </c>
      <c r="E19" s="10"/>
      <c r="F19" s="10"/>
      <c r="G19" s="10"/>
      <c r="H19" s="10"/>
      <c r="I19" s="10"/>
      <c r="J19" s="10"/>
      <c r="K19" s="10"/>
      <c r="L19" s="15" t="e">
        <f>IF([4]Toggle!$C$5="ON",MIN(K$201*8760*ResiCapFactor*[4]Toggle!$F$24*L$2/10^6,$E$94*L$86),$E$94*L$86)</f>
        <v>#REF!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x14ac:dyDescent="0.25">
      <c r="A20" s="1">
        <f t="shared" si="3"/>
        <v>2035</v>
      </c>
      <c r="B20" s="1" t="str">
        <f>B19</f>
        <v>30/31</v>
      </c>
      <c r="C20" s="1" t="s">
        <v>10</v>
      </c>
      <c r="D20" s="9" t="e">
        <f t="shared" si="4"/>
        <v>#REF!</v>
      </c>
      <c r="E20" s="10"/>
      <c r="F20" s="10"/>
      <c r="G20" s="10"/>
      <c r="H20" s="10"/>
      <c r="I20" s="10"/>
      <c r="J20" s="10"/>
      <c r="K20" s="10"/>
      <c r="L20" s="11" t="e">
        <f>L19/$E$94*$E$95</f>
        <v>#REF!</v>
      </c>
      <c r="M20" s="11" t="e">
        <f>SUM(L121:Z121)*L$3*85%/6/10^6</f>
        <v>#REF!</v>
      </c>
      <c r="N20" s="12" t="e">
        <f>M20</f>
        <v>#REF!</v>
      </c>
      <c r="O20" s="12" t="e">
        <f>N20</f>
        <v>#REF!</v>
      </c>
      <c r="P20" s="12" t="e">
        <f>O20</f>
        <v>#REF!</v>
      </c>
      <c r="Q20" s="12" t="e">
        <f>P20</f>
        <v>#REF!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x14ac:dyDescent="0.25">
      <c r="A21" s="1">
        <f t="shared" si="3"/>
        <v>2036</v>
      </c>
      <c r="B21" s="1" t="str">
        <f>B20</f>
        <v>30/31</v>
      </c>
      <c r="C21" s="1" t="s">
        <v>4</v>
      </c>
      <c r="D21" s="9" t="e">
        <f t="shared" si="4"/>
        <v>#REF!</v>
      </c>
      <c r="E21" s="10"/>
      <c r="F21" s="10"/>
      <c r="G21" s="10"/>
      <c r="H21" s="10"/>
      <c r="I21" s="10"/>
      <c r="J21" s="10"/>
      <c r="K21" s="10"/>
      <c r="L21" s="16" t="e">
        <f>L19/$E$94*$E$96</f>
        <v>#REF!</v>
      </c>
      <c r="M21" s="14" t="e">
        <f>L21*(1+[4]Toggle!$F$13)</f>
        <v>#REF!</v>
      </c>
      <c r="N21" s="14" t="e">
        <f>M21*(1+[4]Toggle!$F$13)</f>
        <v>#REF!</v>
      </c>
      <c r="O21" s="14" t="e">
        <f>N21*(1+[4]Toggle!$F$13)</f>
        <v>#REF!</v>
      </c>
      <c r="P21" s="14" t="e">
        <f>O21*(1+[4]Toggle!$F$13)</f>
        <v>#REF!</v>
      </c>
      <c r="Q21" s="14" t="e">
        <f>P21*(1+[4]Toggle!$F$13)</f>
        <v>#REF!</v>
      </c>
      <c r="R21" s="14" t="e">
        <f>Q21*(1+[4]Toggle!$F$13)</f>
        <v>#REF!</v>
      </c>
      <c r="S21" s="14" t="e">
        <f>R21*(1+[4]Toggle!$F$13)</f>
        <v>#REF!</v>
      </c>
      <c r="T21" s="14" t="e">
        <f>S21*(1+[4]Toggle!$F$13)</f>
        <v>#REF!</v>
      </c>
      <c r="U21" s="14" t="e">
        <f>T21*(1+[4]Toggle!$F$13)</f>
        <v>#REF!</v>
      </c>
      <c r="V21" s="14" t="e">
        <f>U21*(1+[4]Toggle!$F$13)</f>
        <v>#REF!</v>
      </c>
      <c r="W21" s="14" t="e">
        <f>V21*(1+[4]Toggle!$F$13)</f>
        <v>#REF!</v>
      </c>
      <c r="X21" s="14" t="e">
        <f>W21*(1+[4]Toggle!$F$13)</f>
        <v>#REF!</v>
      </c>
      <c r="Y21" s="14" t="e">
        <f>X21*(1+[4]Toggle!$F$13)</f>
        <v>#REF!</v>
      </c>
      <c r="Z21" s="14" t="e">
        <f>Y21*(1+[4]Toggle!$F$13)</f>
        <v>#REF!</v>
      </c>
      <c r="AA21" s="14" t="e">
        <f>Z21*(1+[4]Toggle!$F$13)</f>
        <v>#REF!</v>
      </c>
      <c r="AB21" s="14" t="e">
        <f>AA21*(1+[4]Toggle!$F$13)</f>
        <v>#REF!</v>
      </c>
      <c r="AC21" s="14" t="e">
        <f>AB21*(1+[4]Toggle!$F$13)</f>
        <v>#REF!</v>
      </c>
      <c r="AD21" s="14" t="e">
        <f>AC21*(1+[4]Toggle!$F$13)</f>
        <v>#REF!</v>
      </c>
      <c r="AE21" s="14" t="e">
        <f>AD21*(1+[4]Toggle!$F$13)</f>
        <v>#REF!</v>
      </c>
      <c r="AF21" s="17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x14ac:dyDescent="0.25">
      <c r="A22" s="1">
        <f t="shared" si="3"/>
        <v>2037</v>
      </c>
      <c r="B22" s="1" t="str">
        <f>LEFT(B19,2)+1&amp;"/"&amp;RIGHT(B19,2)+1</f>
        <v>31/32</v>
      </c>
      <c r="C22" s="1" t="s">
        <v>9</v>
      </c>
      <c r="D22" s="9" t="e">
        <f t="shared" si="4"/>
        <v>#REF!</v>
      </c>
      <c r="E22" s="10"/>
      <c r="F22" s="10"/>
      <c r="G22" s="10"/>
      <c r="H22" s="10"/>
      <c r="I22" s="10"/>
      <c r="J22" s="10"/>
      <c r="K22" s="10"/>
      <c r="L22" s="10"/>
      <c r="M22" s="15" t="e">
        <f>IF([4]Toggle!$C$5="ON",MIN(L$201*8760*ResiCapFactor*[4]Toggle!$F$24*M$2/10^6,$E$94*M$86),$E$94*M$86)</f>
        <v>#REF!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x14ac:dyDescent="0.25">
      <c r="A23" s="1">
        <f t="shared" si="3"/>
        <v>2038</v>
      </c>
      <c r="B23" s="1" t="str">
        <f>B22</f>
        <v>31/32</v>
      </c>
      <c r="C23" s="1" t="s">
        <v>10</v>
      </c>
      <c r="D23" s="9" t="e">
        <f t="shared" si="4"/>
        <v>#REF!</v>
      </c>
      <c r="E23" s="10"/>
      <c r="F23" s="10"/>
      <c r="G23" s="10"/>
      <c r="H23" s="10"/>
      <c r="I23" s="10"/>
      <c r="J23" s="10"/>
      <c r="K23" s="10"/>
      <c r="L23" s="10"/>
      <c r="M23" s="11" t="e">
        <f>M22/$E$94*$E$95</f>
        <v>#REF!</v>
      </c>
      <c r="N23" s="11" t="e">
        <f>SUM(M124:AA124)*M$3*85%/6/10^6</f>
        <v>#REF!</v>
      </c>
      <c r="O23" s="12" t="e">
        <f>N23</f>
        <v>#REF!</v>
      </c>
      <c r="P23" s="12" t="e">
        <f>O23</f>
        <v>#REF!</v>
      </c>
      <c r="Q23" s="12" t="e">
        <f>P23</f>
        <v>#REF!</v>
      </c>
      <c r="R23" s="12" t="e">
        <f>Q23</f>
        <v>#REF!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x14ac:dyDescent="0.25">
      <c r="A24" s="1">
        <f>A23</f>
        <v>2038</v>
      </c>
      <c r="B24" s="1" t="str">
        <f>B23</f>
        <v>31/32</v>
      </c>
      <c r="C24" s="1" t="s">
        <v>4</v>
      </c>
      <c r="D24" s="9" t="e">
        <f t="shared" si="4"/>
        <v>#REF!</v>
      </c>
      <c r="E24" s="10"/>
      <c r="F24" s="10"/>
      <c r="G24" s="10"/>
      <c r="H24" s="10"/>
      <c r="I24" s="10"/>
      <c r="J24" s="10"/>
      <c r="K24" s="10"/>
      <c r="L24" s="10"/>
      <c r="M24" s="16" t="e">
        <f>M22/$E$94*$E$96</f>
        <v>#REF!</v>
      </c>
      <c r="N24" s="14" t="e">
        <f>M24*(1+[4]Toggle!$F$13)</f>
        <v>#REF!</v>
      </c>
      <c r="O24" s="14" t="e">
        <f>N24*(1+[4]Toggle!$F$13)</f>
        <v>#REF!</v>
      </c>
      <c r="P24" s="14" t="e">
        <f>O24*(1+[4]Toggle!$F$13)</f>
        <v>#REF!</v>
      </c>
      <c r="Q24" s="14" t="e">
        <f>P24*(1+[4]Toggle!$F$13)</f>
        <v>#REF!</v>
      </c>
      <c r="R24" s="14" t="e">
        <f>Q24*(1+[4]Toggle!$F$13)</f>
        <v>#REF!</v>
      </c>
      <c r="S24" s="14" t="e">
        <f>R24*(1+[4]Toggle!$F$13)</f>
        <v>#REF!</v>
      </c>
      <c r="T24" s="14" t="e">
        <f>S24*(1+[4]Toggle!$F$13)</f>
        <v>#REF!</v>
      </c>
      <c r="U24" s="14" t="e">
        <f>T24*(1+[4]Toggle!$F$13)</f>
        <v>#REF!</v>
      </c>
      <c r="V24" s="14" t="e">
        <f>U24*(1+[4]Toggle!$F$13)</f>
        <v>#REF!</v>
      </c>
      <c r="W24" s="14" t="e">
        <f>V24*(1+[4]Toggle!$F$13)</f>
        <v>#REF!</v>
      </c>
      <c r="X24" s="14" t="e">
        <f>W24*(1+[4]Toggle!$F$13)</f>
        <v>#REF!</v>
      </c>
      <c r="Y24" s="14" t="e">
        <f>X24*(1+[4]Toggle!$F$13)</f>
        <v>#REF!</v>
      </c>
      <c r="Z24" s="14" t="e">
        <f>Y24*(1+[4]Toggle!$F$13)</f>
        <v>#REF!</v>
      </c>
      <c r="AA24" s="14" t="e">
        <f>Z24*(1+[4]Toggle!$F$13)</f>
        <v>#REF!</v>
      </c>
      <c r="AB24" s="14" t="e">
        <f>AA24*(1+[4]Toggle!$F$13)</f>
        <v>#REF!</v>
      </c>
      <c r="AC24" s="14" t="e">
        <f>AB24*(1+[4]Toggle!$F$13)</f>
        <v>#REF!</v>
      </c>
      <c r="AD24" s="14" t="e">
        <f>AC24*(1+[4]Toggle!$F$13)</f>
        <v>#REF!</v>
      </c>
      <c r="AE24" s="14" t="e">
        <f>AD24*(1+[4]Toggle!$F$13)</f>
        <v>#REF!</v>
      </c>
      <c r="AF24" s="14" t="e">
        <f>AE24*(1+[4]Toggle!$F$13)</f>
        <v>#REF!</v>
      </c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x14ac:dyDescent="0.25">
      <c r="A25" s="1">
        <f>A22+1</f>
        <v>2038</v>
      </c>
      <c r="B25" s="1" t="str">
        <f>LEFT(B22,2)+1&amp;"/"&amp;RIGHT(B22,2)+1</f>
        <v>32/33</v>
      </c>
      <c r="C25" s="1" t="s">
        <v>9</v>
      </c>
      <c r="D25" s="9" t="e">
        <f t="shared" si="4"/>
        <v>#REF!</v>
      </c>
      <c r="E25" s="10"/>
      <c r="F25" s="10"/>
      <c r="G25" s="10"/>
      <c r="H25" s="10"/>
      <c r="I25" s="10"/>
      <c r="J25" s="10"/>
      <c r="K25" s="10"/>
      <c r="L25" s="10"/>
      <c r="M25" s="10"/>
      <c r="N25" s="15" t="e">
        <f>IF([4]Toggle!$C$5="ON",MIN(M$201*8760*ResiCapFactor*[4]Toggle!$F$24*N$2/10^6,$E$94*N$86),$E$94*N$86)</f>
        <v>#REF!</v>
      </c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x14ac:dyDescent="0.25">
      <c r="A26" s="1">
        <f>A25</f>
        <v>2038</v>
      </c>
      <c r="B26" s="1" t="str">
        <f>B25</f>
        <v>32/33</v>
      </c>
      <c r="C26" s="1" t="s">
        <v>10</v>
      </c>
      <c r="D26" s="9" t="e">
        <f t="shared" si="4"/>
        <v>#REF!</v>
      </c>
      <c r="E26" s="10"/>
      <c r="F26" s="10"/>
      <c r="G26" s="10"/>
      <c r="H26" s="10"/>
      <c r="I26" s="10"/>
      <c r="J26" s="10"/>
      <c r="K26" s="10"/>
      <c r="L26" s="10"/>
      <c r="M26" s="10"/>
      <c r="N26" s="11" t="e">
        <f>N25/$E$94*$E$95</f>
        <v>#REF!</v>
      </c>
      <c r="O26" s="11" t="e">
        <f>SUM(N127:AB127)*N$3*85%/6/10^6</f>
        <v>#REF!</v>
      </c>
      <c r="P26" s="12" t="e">
        <f>O26</f>
        <v>#REF!</v>
      </c>
      <c r="Q26" s="12" t="e">
        <f>P26</f>
        <v>#REF!</v>
      </c>
      <c r="R26" s="12" t="e">
        <f>Q26</f>
        <v>#REF!</v>
      </c>
      <c r="S26" s="12" t="e">
        <f>R26</f>
        <v>#REF!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x14ac:dyDescent="0.25">
      <c r="A27" s="1">
        <f>A26</f>
        <v>2038</v>
      </c>
      <c r="B27" s="1" t="str">
        <f>B26</f>
        <v>32/33</v>
      </c>
      <c r="C27" s="1" t="s">
        <v>4</v>
      </c>
      <c r="D27" s="9" t="e">
        <f t="shared" si="4"/>
        <v>#REF!</v>
      </c>
      <c r="E27" s="10"/>
      <c r="F27" s="10"/>
      <c r="G27" s="10"/>
      <c r="H27" s="10"/>
      <c r="I27" s="10"/>
      <c r="J27" s="10"/>
      <c r="K27" s="10"/>
      <c r="L27" s="10"/>
      <c r="M27" s="10"/>
      <c r="N27" s="16" t="e">
        <f>N25/$E$94*$E$96</f>
        <v>#REF!</v>
      </c>
      <c r="O27" s="14" t="e">
        <f>N27*(1+[4]Toggle!$F$13)</f>
        <v>#REF!</v>
      </c>
      <c r="P27" s="14" t="e">
        <f>O27*(1+[4]Toggle!$F$13)</f>
        <v>#REF!</v>
      </c>
      <c r="Q27" s="14" t="e">
        <f>P27*(1+[4]Toggle!$F$13)</f>
        <v>#REF!</v>
      </c>
      <c r="R27" s="14" t="e">
        <f>Q27*(1+[4]Toggle!$F$13)</f>
        <v>#REF!</v>
      </c>
      <c r="S27" s="14" t="e">
        <f>R27*(1+[4]Toggle!$F$13)</f>
        <v>#REF!</v>
      </c>
      <c r="T27" s="14" t="e">
        <f>S27*(1+[4]Toggle!$F$13)</f>
        <v>#REF!</v>
      </c>
      <c r="U27" s="14" t="e">
        <f>T27*(1+[4]Toggle!$F$13)</f>
        <v>#REF!</v>
      </c>
      <c r="V27" s="14" t="e">
        <f>U27*(1+[4]Toggle!$F$13)</f>
        <v>#REF!</v>
      </c>
      <c r="W27" s="14" t="e">
        <f>V27*(1+[4]Toggle!$F$13)</f>
        <v>#REF!</v>
      </c>
      <c r="X27" s="14" t="e">
        <f>W27*(1+[4]Toggle!$F$13)</f>
        <v>#REF!</v>
      </c>
      <c r="Y27" s="14" t="e">
        <f>X27*(1+[4]Toggle!$F$13)</f>
        <v>#REF!</v>
      </c>
      <c r="Z27" s="14" t="e">
        <f>Y27*(1+[4]Toggle!$F$13)</f>
        <v>#REF!</v>
      </c>
      <c r="AA27" s="14" t="e">
        <f>Z27*(1+[4]Toggle!$F$13)</f>
        <v>#REF!</v>
      </c>
      <c r="AB27" s="14" t="e">
        <f>AA27*(1+[4]Toggle!$F$13)</f>
        <v>#REF!</v>
      </c>
      <c r="AC27" s="14" t="e">
        <f>AB27*(1+[4]Toggle!$F$13)</f>
        <v>#REF!</v>
      </c>
      <c r="AD27" s="14" t="e">
        <f>AC27*(1+[4]Toggle!$F$13)</f>
        <v>#REF!</v>
      </c>
      <c r="AE27" s="14" t="e">
        <f>AD27*(1+[4]Toggle!$F$13)</f>
        <v>#REF!</v>
      </c>
      <c r="AF27" s="14" t="e">
        <f>AE27*(1+[4]Toggle!$F$13)</f>
        <v>#REF!</v>
      </c>
      <c r="AG27" s="14" t="e">
        <f>AF27*(1+[4]Toggle!$F$13)</f>
        <v>#REF!</v>
      </c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x14ac:dyDescent="0.25">
      <c r="A28" s="1">
        <f>A25+1</f>
        <v>2039</v>
      </c>
      <c r="B28" s="1" t="str">
        <f>LEFT(B25,2)+1&amp;"/"&amp;RIGHT(B25,2)+1</f>
        <v>33/34</v>
      </c>
      <c r="C28" s="1" t="s">
        <v>9</v>
      </c>
      <c r="D28" s="9" t="e">
        <f t="shared" si="4"/>
        <v>#REF!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5" t="e">
        <f>IF([4]Toggle!$C$5="ON",MIN(N$201*8760*ResiCapFactor*[4]Toggle!$F$24*O$2/10^6,$E$94*O$86),$E$94*O$86)</f>
        <v>#REF!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x14ac:dyDescent="0.25">
      <c r="A29" s="1">
        <f>A28</f>
        <v>2039</v>
      </c>
      <c r="B29" s="1" t="str">
        <f>B28</f>
        <v>33/34</v>
      </c>
      <c r="C29" s="1" t="s">
        <v>10</v>
      </c>
      <c r="D29" s="9" t="e">
        <f t="shared" si="4"/>
        <v>#REF!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1" t="e">
        <f>O28/$E$94*$E$95</f>
        <v>#REF!</v>
      </c>
      <c r="P29" s="11" t="e">
        <f>SUM(O130:AC130)*O$3*85%/6/10^6</f>
        <v>#REF!</v>
      </c>
      <c r="Q29" s="12" t="e">
        <f>P29</f>
        <v>#REF!</v>
      </c>
      <c r="R29" s="12" t="e">
        <f>Q29</f>
        <v>#REF!</v>
      </c>
      <c r="S29" s="12" t="e">
        <f>R29</f>
        <v>#REF!</v>
      </c>
      <c r="T29" s="12" t="e">
        <f>S29</f>
        <v>#REF!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x14ac:dyDescent="0.25">
      <c r="A30" s="1">
        <f>A29</f>
        <v>2039</v>
      </c>
      <c r="B30" s="1" t="str">
        <f>B29</f>
        <v>33/34</v>
      </c>
      <c r="C30" s="1" t="s">
        <v>4</v>
      </c>
      <c r="D30" s="9" t="e">
        <f t="shared" si="4"/>
        <v>#REF!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6" t="e">
        <f>O28/$E$94*$E$96</f>
        <v>#REF!</v>
      </c>
      <c r="P30" s="14" t="e">
        <f>O30*(1+[4]Toggle!$F$13)</f>
        <v>#REF!</v>
      </c>
      <c r="Q30" s="14" t="e">
        <f>P30*(1+[4]Toggle!$F$13)</f>
        <v>#REF!</v>
      </c>
      <c r="R30" s="14" t="e">
        <f>Q30*(1+[4]Toggle!$F$13)</f>
        <v>#REF!</v>
      </c>
      <c r="S30" s="14" t="e">
        <f>R30*(1+[4]Toggle!$F$13)</f>
        <v>#REF!</v>
      </c>
      <c r="T30" s="14" t="e">
        <f>S30*(1+[4]Toggle!$F$13)</f>
        <v>#REF!</v>
      </c>
      <c r="U30" s="14" t="e">
        <f>T30*(1+[4]Toggle!$F$13)</f>
        <v>#REF!</v>
      </c>
      <c r="V30" s="14" t="e">
        <f>U30*(1+[4]Toggle!$F$13)</f>
        <v>#REF!</v>
      </c>
      <c r="W30" s="14" t="e">
        <f>V30*(1+[4]Toggle!$F$13)</f>
        <v>#REF!</v>
      </c>
      <c r="X30" s="14" t="e">
        <f>W30*(1+[4]Toggle!$F$13)</f>
        <v>#REF!</v>
      </c>
      <c r="Y30" s="14" t="e">
        <f>X30*(1+[4]Toggle!$F$13)</f>
        <v>#REF!</v>
      </c>
      <c r="Z30" s="14" t="e">
        <f>Y30*(1+[4]Toggle!$F$13)</f>
        <v>#REF!</v>
      </c>
      <c r="AA30" s="14" t="e">
        <f>Z30*(1+[4]Toggle!$F$13)</f>
        <v>#REF!</v>
      </c>
      <c r="AB30" s="14" t="e">
        <f>AA30*(1+[4]Toggle!$F$13)</f>
        <v>#REF!</v>
      </c>
      <c r="AC30" s="14" t="e">
        <f>AB30*(1+[4]Toggle!$F$13)</f>
        <v>#REF!</v>
      </c>
      <c r="AD30" s="14" t="e">
        <f>AC30*(1+[4]Toggle!$F$13)</f>
        <v>#REF!</v>
      </c>
      <c r="AE30" s="14" t="e">
        <f>AD30*(1+[4]Toggle!$F$13)</f>
        <v>#REF!</v>
      </c>
      <c r="AF30" s="14" t="e">
        <f>AE30*(1+[4]Toggle!$F$13)</f>
        <v>#REF!</v>
      </c>
      <c r="AG30" s="14" t="e">
        <f>AF30*(1+[4]Toggle!$F$13)</f>
        <v>#REF!</v>
      </c>
      <c r="AH30" s="14" t="e">
        <f>AG30*(1+[4]Toggle!$F$13)</f>
        <v>#REF!</v>
      </c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x14ac:dyDescent="0.25">
      <c r="A31" s="1">
        <f>A28+1</f>
        <v>2040</v>
      </c>
      <c r="B31" s="1" t="str">
        <f>LEFT(B28,2)+1&amp;"/"&amp;RIGHT(B28,2)+1</f>
        <v>34/35</v>
      </c>
      <c r="C31" s="1" t="s">
        <v>9</v>
      </c>
      <c r="D31" s="9" t="e">
        <f t="shared" si="4"/>
        <v>#REF!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5" t="e">
        <f>IF([4]Toggle!$C$5="ON",MIN(O$201*8760*ResiCapFactor*[4]Toggle!$F$24*P$2/10^6,$E$94*P$86),$E$94*P$86)</f>
        <v>#REF!</v>
      </c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x14ac:dyDescent="0.25">
      <c r="A32" s="1">
        <f>A31</f>
        <v>2040</v>
      </c>
      <c r="B32" s="1" t="str">
        <f>B31</f>
        <v>34/35</v>
      </c>
      <c r="C32" s="1" t="s">
        <v>10</v>
      </c>
      <c r="D32" s="9" t="e">
        <f t="shared" si="4"/>
        <v>#REF!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" t="e">
        <f>P31/$E$94*$E$95</f>
        <v>#REF!</v>
      </c>
      <c r="Q32" s="11" t="e">
        <f>SUM(P133:AD133)*P$3*85%/6/10^6</f>
        <v>#REF!</v>
      </c>
      <c r="R32" s="12" t="e">
        <f>Q32</f>
        <v>#REF!</v>
      </c>
      <c r="S32" s="12" t="e">
        <f>R32</f>
        <v>#REF!</v>
      </c>
      <c r="T32" s="12" t="e">
        <f>S32</f>
        <v>#REF!</v>
      </c>
      <c r="U32" s="12" t="e">
        <f>T32</f>
        <v>#REF!</v>
      </c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x14ac:dyDescent="0.25">
      <c r="A33" s="1">
        <f>A32</f>
        <v>2040</v>
      </c>
      <c r="B33" s="1" t="str">
        <f>B32</f>
        <v>34/35</v>
      </c>
      <c r="C33" s="1" t="s">
        <v>4</v>
      </c>
      <c r="D33" s="9" t="e">
        <f t="shared" si="4"/>
        <v>#REF!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6" t="e">
        <f>P31/$E$94*$E$96</f>
        <v>#REF!</v>
      </c>
      <c r="Q33" s="14" t="e">
        <f>P33*(1+[4]Toggle!$F$13)</f>
        <v>#REF!</v>
      </c>
      <c r="R33" s="14" t="e">
        <f>Q33*(1+[4]Toggle!$F$13)</f>
        <v>#REF!</v>
      </c>
      <c r="S33" s="14" t="e">
        <f>R33*(1+[4]Toggle!$F$13)</f>
        <v>#REF!</v>
      </c>
      <c r="T33" s="14" t="e">
        <f>S33*(1+[4]Toggle!$F$13)</f>
        <v>#REF!</v>
      </c>
      <c r="U33" s="14" t="e">
        <f>T33*(1+[4]Toggle!$F$13)</f>
        <v>#REF!</v>
      </c>
      <c r="V33" s="14" t="e">
        <f>U33*(1+[4]Toggle!$F$13)</f>
        <v>#REF!</v>
      </c>
      <c r="W33" s="14" t="e">
        <f>V33*(1+[4]Toggle!$F$13)</f>
        <v>#REF!</v>
      </c>
      <c r="X33" s="14" t="e">
        <f>W33*(1+[4]Toggle!$F$13)</f>
        <v>#REF!</v>
      </c>
      <c r="Y33" s="14" t="e">
        <f>X33*(1+[4]Toggle!$F$13)</f>
        <v>#REF!</v>
      </c>
      <c r="Z33" s="14" t="e">
        <f>Y33*(1+[4]Toggle!$F$13)</f>
        <v>#REF!</v>
      </c>
      <c r="AA33" s="14" t="e">
        <f>Z33*(1+[4]Toggle!$F$13)</f>
        <v>#REF!</v>
      </c>
      <c r="AB33" s="14" t="e">
        <f>AA33*(1+[4]Toggle!$F$13)</f>
        <v>#REF!</v>
      </c>
      <c r="AC33" s="14" t="e">
        <f>AB33*(1+[4]Toggle!$F$13)</f>
        <v>#REF!</v>
      </c>
      <c r="AD33" s="14" t="e">
        <f>AC33*(1+[4]Toggle!$F$13)</f>
        <v>#REF!</v>
      </c>
      <c r="AE33" s="14" t="e">
        <f>AD33*(1+[4]Toggle!$F$13)</f>
        <v>#REF!</v>
      </c>
      <c r="AF33" s="14" t="e">
        <f>AE33*(1+[4]Toggle!$F$13)</f>
        <v>#REF!</v>
      </c>
      <c r="AG33" s="14" t="e">
        <f>AF33*(1+[4]Toggle!$F$13)</f>
        <v>#REF!</v>
      </c>
      <c r="AH33" s="14" t="e">
        <f>AG33*(1+[4]Toggle!$F$13)</f>
        <v>#REF!</v>
      </c>
      <c r="AI33" s="14" t="e">
        <f>AH33*(1+[4]Toggle!$F$13)</f>
        <v>#REF!</v>
      </c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x14ac:dyDescent="0.25">
      <c r="A34" s="1">
        <f>A31+1</f>
        <v>2041</v>
      </c>
      <c r="B34" s="1" t="str">
        <f>LEFT(B31,2)+1&amp;"/"&amp;RIGHT(B31,2)+1</f>
        <v>35/36</v>
      </c>
      <c r="C34" s="1" t="s">
        <v>9</v>
      </c>
      <c r="D34" s="9" t="e">
        <f t="shared" si="4"/>
        <v>#REF!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5" t="e">
        <f>IF([4]Toggle!$C$5="ON",MIN(P$201*8760*ResiCapFactor*[4]Toggle!$F$24*Q$2/10^6,$E$94*Q$86),$E$94*Q$86)</f>
        <v>#REF!</v>
      </c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x14ac:dyDescent="0.25">
      <c r="A35" s="1">
        <f>A34</f>
        <v>2041</v>
      </c>
      <c r="B35" s="1" t="str">
        <f>B34</f>
        <v>35/36</v>
      </c>
      <c r="C35" s="1" t="s">
        <v>10</v>
      </c>
      <c r="D35" s="9" t="e">
        <f t="shared" si="4"/>
        <v>#REF!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1" t="e">
        <f>Q34/$E$94*$E$95</f>
        <v>#REF!</v>
      </c>
      <c r="R35" s="11" t="e">
        <f>SUM(Q136:AE136)*Q$3*85%/6/10^6</f>
        <v>#REF!</v>
      </c>
      <c r="S35" s="12" t="e">
        <f>R35</f>
        <v>#REF!</v>
      </c>
      <c r="T35" s="12" t="e">
        <f>S35</f>
        <v>#REF!</v>
      </c>
      <c r="U35" s="12" t="e">
        <f>T35</f>
        <v>#REF!</v>
      </c>
      <c r="V35" s="12" t="e">
        <f>U35</f>
        <v>#REF!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x14ac:dyDescent="0.25">
      <c r="A36" s="1">
        <f>A35</f>
        <v>2041</v>
      </c>
      <c r="B36" s="1" t="str">
        <f>B35</f>
        <v>35/36</v>
      </c>
      <c r="C36" s="1" t="s">
        <v>4</v>
      </c>
      <c r="D36" s="9" t="e">
        <f t="shared" si="4"/>
        <v>#REF!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6" t="e">
        <f>Q34/$E$94*$E$96</f>
        <v>#REF!</v>
      </c>
      <c r="R36" s="14" t="e">
        <f>Q36*(1+[4]Toggle!$F$13)</f>
        <v>#REF!</v>
      </c>
      <c r="S36" s="14" t="e">
        <f>R36*(1+[4]Toggle!$F$13)</f>
        <v>#REF!</v>
      </c>
      <c r="T36" s="14" t="e">
        <f>S36*(1+[4]Toggle!$F$13)</f>
        <v>#REF!</v>
      </c>
      <c r="U36" s="14" t="e">
        <f>T36*(1+[4]Toggle!$F$13)</f>
        <v>#REF!</v>
      </c>
      <c r="V36" s="14" t="e">
        <f>U36*(1+[4]Toggle!$F$13)</f>
        <v>#REF!</v>
      </c>
      <c r="W36" s="14" t="e">
        <f>V36*(1+[4]Toggle!$F$13)</f>
        <v>#REF!</v>
      </c>
      <c r="X36" s="14" t="e">
        <f>W36*(1+[4]Toggle!$F$13)</f>
        <v>#REF!</v>
      </c>
      <c r="Y36" s="14" t="e">
        <f>X36*(1+[4]Toggle!$F$13)</f>
        <v>#REF!</v>
      </c>
      <c r="Z36" s="14" t="e">
        <f>Y36*(1+[4]Toggle!$F$13)</f>
        <v>#REF!</v>
      </c>
      <c r="AA36" s="14" t="e">
        <f>Z36*(1+[4]Toggle!$F$13)</f>
        <v>#REF!</v>
      </c>
      <c r="AB36" s="14" t="e">
        <f>AA36*(1+[4]Toggle!$F$13)</f>
        <v>#REF!</v>
      </c>
      <c r="AC36" s="14" t="e">
        <f>AB36*(1+[4]Toggle!$F$13)</f>
        <v>#REF!</v>
      </c>
      <c r="AD36" s="14" t="e">
        <f>AC36*(1+[4]Toggle!$F$13)</f>
        <v>#REF!</v>
      </c>
      <c r="AE36" s="14" t="e">
        <f>AD36*(1+[4]Toggle!$F$13)</f>
        <v>#REF!</v>
      </c>
      <c r="AF36" s="14" t="e">
        <f>AE36*(1+[4]Toggle!$F$13)</f>
        <v>#REF!</v>
      </c>
      <c r="AG36" s="14" t="e">
        <f>AF36*(1+[4]Toggle!$F$13)</f>
        <v>#REF!</v>
      </c>
      <c r="AH36" s="14" t="e">
        <f>AG36*(1+[4]Toggle!$F$13)</f>
        <v>#REF!</v>
      </c>
      <c r="AI36" s="14" t="e">
        <f>AH36*(1+[4]Toggle!$F$13)</f>
        <v>#REF!</v>
      </c>
      <c r="AJ36" s="14" t="e">
        <f>AI36*(1+[4]Toggle!$F$13)</f>
        <v>#REF!</v>
      </c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x14ac:dyDescent="0.25">
      <c r="A37" s="1">
        <f>A34+1</f>
        <v>2042</v>
      </c>
      <c r="B37" s="1" t="str">
        <f>LEFT(B34,2)+1&amp;"/"&amp;RIGHT(B34,2)+1</f>
        <v>36/37</v>
      </c>
      <c r="C37" s="1" t="s">
        <v>9</v>
      </c>
      <c r="D37" s="9" t="e">
        <f t="shared" si="4"/>
        <v>#REF!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7"/>
      <c r="R37" s="15" t="e">
        <f>IF([4]Toggle!$C$5="ON",MIN(Q$201*8760*ResiCapFactor*[4]Toggle!$F$24*R$2/10^6,$E$94*R$86),$E$94*R$86)</f>
        <v>#REF!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x14ac:dyDescent="0.25">
      <c r="A38" s="1">
        <f>A37</f>
        <v>2042</v>
      </c>
      <c r="B38" s="1" t="str">
        <f>B37</f>
        <v>36/37</v>
      </c>
      <c r="C38" s="1" t="s">
        <v>10</v>
      </c>
      <c r="D38" s="9" t="e">
        <f t="shared" si="4"/>
        <v>#REF!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1" t="e">
        <f>R37/$E$94*$E$95</f>
        <v>#REF!</v>
      </c>
      <c r="S38" s="11" t="e">
        <f>SUM(R139:AF139)*R$3*85%/6/10^6</f>
        <v>#REF!</v>
      </c>
      <c r="T38" s="12" t="e">
        <f>S38</f>
        <v>#REF!</v>
      </c>
      <c r="U38" s="12" t="e">
        <f>T38</f>
        <v>#REF!</v>
      </c>
      <c r="V38" s="12" t="e">
        <f>U38</f>
        <v>#REF!</v>
      </c>
      <c r="W38" s="12" t="e">
        <f>V38</f>
        <v>#REF!</v>
      </c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x14ac:dyDescent="0.25">
      <c r="A39" s="1">
        <f>A38</f>
        <v>2042</v>
      </c>
      <c r="B39" s="1" t="str">
        <f>B38</f>
        <v>36/37</v>
      </c>
      <c r="C39" s="1" t="s">
        <v>4</v>
      </c>
      <c r="D39" s="9" t="e">
        <f t="shared" si="4"/>
        <v>#REF!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6" t="e">
        <f>R37/$E$94*$E$96</f>
        <v>#REF!</v>
      </c>
      <c r="S39" s="14" t="e">
        <f>R39*(1+[4]Toggle!$F$13)</f>
        <v>#REF!</v>
      </c>
      <c r="T39" s="14" t="e">
        <f>S39*(1+[4]Toggle!$F$13)</f>
        <v>#REF!</v>
      </c>
      <c r="U39" s="14" t="e">
        <f>T39*(1+[4]Toggle!$F$13)</f>
        <v>#REF!</v>
      </c>
      <c r="V39" s="14" t="e">
        <f>U39*(1+[4]Toggle!$F$13)</f>
        <v>#REF!</v>
      </c>
      <c r="W39" s="14" t="e">
        <f>V39*(1+[4]Toggle!$F$13)</f>
        <v>#REF!</v>
      </c>
      <c r="X39" s="14" t="e">
        <f>W39*(1+[4]Toggle!$F$13)</f>
        <v>#REF!</v>
      </c>
      <c r="Y39" s="14" t="e">
        <f>X39*(1+[4]Toggle!$F$13)</f>
        <v>#REF!</v>
      </c>
      <c r="Z39" s="14" t="e">
        <f>Y39*(1+[4]Toggle!$F$13)</f>
        <v>#REF!</v>
      </c>
      <c r="AA39" s="14" t="e">
        <f>Z39*(1+[4]Toggle!$F$13)</f>
        <v>#REF!</v>
      </c>
      <c r="AB39" s="14" t="e">
        <f>AA39*(1+[4]Toggle!$F$13)</f>
        <v>#REF!</v>
      </c>
      <c r="AC39" s="14" t="e">
        <f>AB39*(1+[4]Toggle!$F$13)</f>
        <v>#REF!</v>
      </c>
      <c r="AD39" s="14" t="e">
        <f>AC39*(1+[4]Toggle!$F$13)</f>
        <v>#REF!</v>
      </c>
      <c r="AE39" s="14" t="e">
        <f>AD39*(1+[4]Toggle!$F$13)</f>
        <v>#REF!</v>
      </c>
      <c r="AF39" s="14" t="e">
        <f>AE39*(1+[4]Toggle!$F$13)</f>
        <v>#REF!</v>
      </c>
      <c r="AG39" s="14" t="e">
        <f>AF39*(1+[4]Toggle!$F$13)</f>
        <v>#REF!</v>
      </c>
      <c r="AH39" s="14" t="e">
        <f>AG39*(1+[4]Toggle!$F$13)</f>
        <v>#REF!</v>
      </c>
      <c r="AI39" s="14" t="e">
        <f>AH39*(1+[4]Toggle!$F$13)</f>
        <v>#REF!</v>
      </c>
      <c r="AJ39" s="14" t="e">
        <f>AI39*(1+[4]Toggle!$F$13)</f>
        <v>#REF!</v>
      </c>
      <c r="AK39" s="14" t="e">
        <f>AJ39*(1+[4]Toggle!$F$13)</f>
        <v>#REF!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x14ac:dyDescent="0.25">
      <c r="A40" s="1">
        <f>A37+1</f>
        <v>2043</v>
      </c>
      <c r="B40" s="1" t="str">
        <f>LEFT(B37,2)+1&amp;"/"&amp;RIGHT(B37,2)+1</f>
        <v>37/38</v>
      </c>
      <c r="C40" s="1" t="s">
        <v>9</v>
      </c>
      <c r="D40" s="9" t="e">
        <f t="shared" si="4"/>
        <v>#REF!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5" t="e">
        <f>IF([4]Toggle!$C$5="ON",MIN(R$201*8760*ResiCapFactor*[4]Toggle!$F$24*S$2/10^6,$E$94*S$86),$E$94*S$86)</f>
        <v>#REF!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x14ac:dyDescent="0.25">
      <c r="A41" s="1">
        <f>A40</f>
        <v>2043</v>
      </c>
      <c r="B41" s="1" t="str">
        <f>B40</f>
        <v>37/38</v>
      </c>
      <c r="C41" s="1" t="s">
        <v>10</v>
      </c>
      <c r="D41" s="9" t="e">
        <f t="shared" si="4"/>
        <v>#REF!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1" t="e">
        <f>S40/$E$94*$E$95</f>
        <v>#REF!</v>
      </c>
      <c r="T41" s="11" t="e">
        <f>SUM(S142:AG142)*S$3*85%/6/10^6</f>
        <v>#REF!</v>
      </c>
      <c r="U41" s="12" t="e">
        <f>T41</f>
        <v>#REF!</v>
      </c>
      <c r="V41" s="12" t="e">
        <f>U41</f>
        <v>#REF!</v>
      </c>
      <c r="W41" s="12" t="e">
        <f>V41</f>
        <v>#REF!</v>
      </c>
      <c r="X41" s="12" t="e">
        <f>W41</f>
        <v>#REF!</v>
      </c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x14ac:dyDescent="0.25">
      <c r="A42" s="1">
        <f>A41</f>
        <v>2043</v>
      </c>
      <c r="B42" s="1" t="str">
        <f>B41</f>
        <v>37/38</v>
      </c>
      <c r="C42" s="1" t="s">
        <v>4</v>
      </c>
      <c r="D42" s="9" t="e">
        <f t="shared" si="4"/>
        <v>#REF!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6" t="e">
        <f>S40/$E$94*$E$96</f>
        <v>#REF!</v>
      </c>
      <c r="T42" s="14" t="e">
        <f>S42*(1+[4]Toggle!$F$13)</f>
        <v>#REF!</v>
      </c>
      <c r="U42" s="14" t="e">
        <f>T42*(1+[4]Toggle!$F$13)</f>
        <v>#REF!</v>
      </c>
      <c r="V42" s="14" t="e">
        <f>U42*(1+[4]Toggle!$F$13)</f>
        <v>#REF!</v>
      </c>
      <c r="W42" s="14" t="e">
        <f>V42*(1+[4]Toggle!$F$13)</f>
        <v>#REF!</v>
      </c>
      <c r="X42" s="14" t="e">
        <f>W42*(1+[4]Toggle!$F$13)</f>
        <v>#REF!</v>
      </c>
      <c r="Y42" s="14" t="e">
        <f>X42*(1+[4]Toggle!$F$13)</f>
        <v>#REF!</v>
      </c>
      <c r="Z42" s="14" t="e">
        <f>Y42*(1+[4]Toggle!$F$13)</f>
        <v>#REF!</v>
      </c>
      <c r="AA42" s="14" t="e">
        <f>Z42*(1+[4]Toggle!$F$13)</f>
        <v>#REF!</v>
      </c>
      <c r="AB42" s="14" t="e">
        <f>AA42*(1+[4]Toggle!$F$13)</f>
        <v>#REF!</v>
      </c>
      <c r="AC42" s="14" t="e">
        <f>AB42*(1+[4]Toggle!$F$13)</f>
        <v>#REF!</v>
      </c>
      <c r="AD42" s="14" t="e">
        <f>AC42*(1+[4]Toggle!$F$13)</f>
        <v>#REF!</v>
      </c>
      <c r="AE42" s="14" t="e">
        <f>AD42*(1+[4]Toggle!$F$13)</f>
        <v>#REF!</v>
      </c>
      <c r="AF42" s="14" t="e">
        <f>AE42*(1+[4]Toggle!$F$13)</f>
        <v>#REF!</v>
      </c>
      <c r="AG42" s="14" t="e">
        <f>AF42*(1+[4]Toggle!$F$13)</f>
        <v>#REF!</v>
      </c>
      <c r="AH42" s="14" t="e">
        <f>AG42*(1+[4]Toggle!$F$13)</f>
        <v>#REF!</v>
      </c>
      <c r="AI42" s="14" t="e">
        <f>AH42*(1+[4]Toggle!$F$13)</f>
        <v>#REF!</v>
      </c>
      <c r="AJ42" s="14" t="e">
        <f>AI42*(1+[4]Toggle!$F$13)</f>
        <v>#REF!</v>
      </c>
      <c r="AK42" s="14" t="e">
        <f>AJ42*(1+[4]Toggle!$F$13)</f>
        <v>#REF!</v>
      </c>
      <c r="AL42" s="14" t="e">
        <f>AK42*(1+[4]Toggle!$F$13)</f>
        <v>#REF!</v>
      </c>
      <c r="AM42" s="17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x14ac:dyDescent="0.25">
      <c r="A43" s="1">
        <f>A40+1</f>
        <v>2044</v>
      </c>
      <c r="B43" s="1" t="str">
        <f>LEFT(B40,2)+1&amp;"/"&amp;RIGHT(B40,2)+1</f>
        <v>38/39</v>
      </c>
      <c r="C43" s="1" t="s">
        <v>9</v>
      </c>
      <c r="D43" s="9" t="e">
        <f t="shared" si="4"/>
        <v>#REF!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5" t="e">
        <f>IF([4]Toggle!$C$5="ON",MIN(S$201*8760*ResiCapFactor*[4]Toggle!$F$24*T$2/10^6,$E$94*T$86),$E$94*T$86)</f>
        <v>#REF!</v>
      </c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x14ac:dyDescent="0.25">
      <c r="A44" s="1">
        <f>A43</f>
        <v>2044</v>
      </c>
      <c r="B44" s="1" t="str">
        <f>B43</f>
        <v>38/39</v>
      </c>
      <c r="C44" s="1" t="s">
        <v>10</v>
      </c>
      <c r="D44" s="9" t="e">
        <f t="shared" si="4"/>
        <v>#REF!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1" t="e">
        <f>T43/$E$94*$E$95</f>
        <v>#REF!</v>
      </c>
      <c r="U44" s="11" t="e">
        <f>SUM(T145:AH145)*T$3*85%/6/10^6</f>
        <v>#REF!</v>
      </c>
      <c r="V44" s="12" t="e">
        <f>U44</f>
        <v>#REF!</v>
      </c>
      <c r="W44" s="12" t="e">
        <f>V44</f>
        <v>#REF!</v>
      </c>
      <c r="X44" s="12" t="e">
        <f>W44</f>
        <v>#REF!</v>
      </c>
      <c r="Y44" s="12" t="e">
        <f>X44</f>
        <v>#REF!</v>
      </c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x14ac:dyDescent="0.25">
      <c r="A45" s="1">
        <f>A44</f>
        <v>2044</v>
      </c>
      <c r="B45" s="1" t="str">
        <f>B44</f>
        <v>38/39</v>
      </c>
      <c r="C45" s="1" t="s">
        <v>4</v>
      </c>
      <c r="D45" s="9" t="e">
        <f t="shared" si="4"/>
        <v>#REF!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6" t="e">
        <f>T43/$E$94*$E$96</f>
        <v>#REF!</v>
      </c>
      <c r="U45" s="14" t="e">
        <f>T45*(1+[4]Toggle!$F$13)</f>
        <v>#REF!</v>
      </c>
      <c r="V45" s="14" t="e">
        <f>U45*(1+[4]Toggle!$F$13)</f>
        <v>#REF!</v>
      </c>
      <c r="W45" s="14" t="e">
        <f>V45*(1+[4]Toggle!$F$13)</f>
        <v>#REF!</v>
      </c>
      <c r="X45" s="14" t="e">
        <f>W45*(1+[4]Toggle!$F$13)</f>
        <v>#REF!</v>
      </c>
      <c r="Y45" s="14" t="e">
        <f>X45*(1+[4]Toggle!$F$13)</f>
        <v>#REF!</v>
      </c>
      <c r="Z45" s="14" t="e">
        <f>Y45*(1+[4]Toggle!$F$13)</f>
        <v>#REF!</v>
      </c>
      <c r="AA45" s="14" t="e">
        <f>Z45*(1+[4]Toggle!$F$13)</f>
        <v>#REF!</v>
      </c>
      <c r="AB45" s="14" t="e">
        <f>AA45*(1+[4]Toggle!$F$13)</f>
        <v>#REF!</v>
      </c>
      <c r="AC45" s="14" t="e">
        <f>AB45*(1+[4]Toggle!$F$13)</f>
        <v>#REF!</v>
      </c>
      <c r="AD45" s="14" t="e">
        <f>AC45*(1+[4]Toggle!$F$13)</f>
        <v>#REF!</v>
      </c>
      <c r="AE45" s="14" t="e">
        <f>AD45*(1+[4]Toggle!$F$13)</f>
        <v>#REF!</v>
      </c>
      <c r="AF45" s="14" t="e">
        <f>AE45*(1+[4]Toggle!$F$13)</f>
        <v>#REF!</v>
      </c>
      <c r="AG45" s="14" t="e">
        <f>AF45*(1+[4]Toggle!$F$13)</f>
        <v>#REF!</v>
      </c>
      <c r="AH45" s="14" t="e">
        <f>AG45*(1+[4]Toggle!$F$13)</f>
        <v>#REF!</v>
      </c>
      <c r="AI45" s="14" t="e">
        <f>AH45*(1+[4]Toggle!$F$13)</f>
        <v>#REF!</v>
      </c>
      <c r="AJ45" s="14" t="e">
        <f>AI45*(1+[4]Toggle!$F$13)</f>
        <v>#REF!</v>
      </c>
      <c r="AK45" s="14" t="e">
        <f>AJ45*(1+[4]Toggle!$F$13)</f>
        <v>#REF!</v>
      </c>
      <c r="AL45" s="14" t="e">
        <f>AK45*(1+[4]Toggle!$F$13)</f>
        <v>#REF!</v>
      </c>
      <c r="AM45" s="14" t="e">
        <f>AL45*(1+[4]Toggle!$F$13)</f>
        <v>#REF!</v>
      </c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x14ac:dyDescent="0.25">
      <c r="A46" s="1">
        <f>A43+1</f>
        <v>2045</v>
      </c>
      <c r="B46" s="1" t="str">
        <f>LEFT(B43,2)+1&amp;"/"&amp;RIGHT(B43,2)+1</f>
        <v>39/40</v>
      </c>
      <c r="C46" s="1" t="s">
        <v>9</v>
      </c>
      <c r="D46" s="9" t="e">
        <f t="shared" si="4"/>
        <v>#REF!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5" t="e">
        <f>IF([4]Toggle!$C$5="ON",MIN(T$201*8760*ResiCapFactor*[4]Toggle!$F$24*U$2/10^6,$E$94*U$86),$E$94*U$86)</f>
        <v>#REF!</v>
      </c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x14ac:dyDescent="0.25">
      <c r="A47" s="1">
        <f>A46</f>
        <v>2045</v>
      </c>
      <c r="B47" s="1" t="str">
        <f>B46</f>
        <v>39/40</v>
      </c>
      <c r="C47" s="1" t="s">
        <v>10</v>
      </c>
      <c r="D47" s="9" t="e">
        <f t="shared" si="4"/>
        <v>#REF!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1" t="e">
        <f>U46/$E$94*$E$95</f>
        <v>#REF!</v>
      </c>
      <c r="V47" s="11" t="e">
        <f>SUM(U148:AI148)*U$3*85%/6/10^6</f>
        <v>#REF!</v>
      </c>
      <c r="W47" s="12" t="e">
        <f>V47</f>
        <v>#REF!</v>
      </c>
      <c r="X47" s="12" t="e">
        <f>W47</f>
        <v>#REF!</v>
      </c>
      <c r="Y47" s="12" t="e">
        <f>X47</f>
        <v>#REF!</v>
      </c>
      <c r="Z47" s="12" t="e">
        <f>Y47</f>
        <v>#REF!</v>
      </c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x14ac:dyDescent="0.25">
      <c r="A48" s="1">
        <f>A47</f>
        <v>2045</v>
      </c>
      <c r="B48" s="1" t="str">
        <f>B47</f>
        <v>39/40</v>
      </c>
      <c r="C48" s="1" t="s">
        <v>4</v>
      </c>
      <c r="D48" s="9" t="e">
        <f t="shared" si="4"/>
        <v>#REF!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6" t="e">
        <f>U46/$E$94*$E$96</f>
        <v>#REF!</v>
      </c>
      <c r="V48" s="14" t="e">
        <f>U48*(1+[4]Toggle!$F$13)</f>
        <v>#REF!</v>
      </c>
      <c r="W48" s="14" t="e">
        <f>V48*(1+[4]Toggle!$F$13)</f>
        <v>#REF!</v>
      </c>
      <c r="X48" s="14" t="e">
        <f>W48*(1+[4]Toggle!$F$13)</f>
        <v>#REF!</v>
      </c>
      <c r="Y48" s="14" t="e">
        <f>X48*(1+[4]Toggle!$F$13)</f>
        <v>#REF!</v>
      </c>
      <c r="Z48" s="14" t="e">
        <f>Y48*(1+[4]Toggle!$F$13)</f>
        <v>#REF!</v>
      </c>
      <c r="AA48" s="14" t="e">
        <f>Z48*(1+[4]Toggle!$F$13)</f>
        <v>#REF!</v>
      </c>
      <c r="AB48" s="14" t="e">
        <f>AA48*(1+[4]Toggle!$F$13)</f>
        <v>#REF!</v>
      </c>
      <c r="AC48" s="14" t="e">
        <f>AB48*(1+[4]Toggle!$F$13)</f>
        <v>#REF!</v>
      </c>
      <c r="AD48" s="14" t="e">
        <f>AC48*(1+[4]Toggle!$F$13)</f>
        <v>#REF!</v>
      </c>
      <c r="AE48" s="14" t="e">
        <f>AD48*(1+[4]Toggle!$F$13)</f>
        <v>#REF!</v>
      </c>
      <c r="AF48" s="14" t="e">
        <f>AE48*(1+[4]Toggle!$F$13)</f>
        <v>#REF!</v>
      </c>
      <c r="AG48" s="14" t="e">
        <f>AF48*(1+[4]Toggle!$F$13)</f>
        <v>#REF!</v>
      </c>
      <c r="AH48" s="14" t="e">
        <f>AG48*(1+[4]Toggle!$F$13)</f>
        <v>#REF!</v>
      </c>
      <c r="AI48" s="14" t="e">
        <f>AH48*(1+[4]Toggle!$F$13)</f>
        <v>#REF!</v>
      </c>
      <c r="AJ48" s="14" t="e">
        <f>AI48*(1+[4]Toggle!$F$13)</f>
        <v>#REF!</v>
      </c>
      <c r="AK48" s="14" t="e">
        <f>AJ48*(1+[4]Toggle!$F$13)</f>
        <v>#REF!</v>
      </c>
      <c r="AL48" s="14" t="e">
        <f>AK48*(1+[4]Toggle!$F$13)</f>
        <v>#REF!</v>
      </c>
      <c r="AM48" s="14" t="e">
        <f>AL48*(1+[4]Toggle!$F$13)</f>
        <v>#REF!</v>
      </c>
      <c r="AN48" s="14" t="e">
        <f>AM48*(1+[4]Toggle!$F$13)</f>
        <v>#REF!</v>
      </c>
      <c r="AO48" s="17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x14ac:dyDescent="0.25">
      <c r="A49" s="1">
        <f>A46+1</f>
        <v>2046</v>
      </c>
      <c r="B49" s="1" t="str">
        <f>LEFT(B46,2)+1&amp;"/"&amp;RIGHT(B46,2)+1</f>
        <v>40/41</v>
      </c>
      <c r="C49" s="1" t="s">
        <v>9</v>
      </c>
      <c r="D49" s="9" t="e">
        <f t="shared" si="4"/>
        <v>#REF!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5" t="e">
        <f>IF([4]Toggle!$C$5="ON",MIN(U$201*8760*ResiCapFactor*[4]Toggle!$F$24*V$2/10^6,$E$94*V$86),$E$94*V$86)</f>
        <v>#REF!</v>
      </c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x14ac:dyDescent="0.25">
      <c r="A50" s="1">
        <f>A49</f>
        <v>2046</v>
      </c>
      <c r="B50" s="1" t="str">
        <f>B49</f>
        <v>40/41</v>
      </c>
      <c r="C50" s="1" t="s">
        <v>10</v>
      </c>
      <c r="D50" s="9" t="e">
        <f t="shared" si="4"/>
        <v>#REF!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 t="e">
        <f>V49/$E$94*$E$95</f>
        <v>#REF!</v>
      </c>
      <c r="W50" s="11" t="e">
        <f>SUM(V151:AJ151)*V$3*85%/6/10^6</f>
        <v>#REF!</v>
      </c>
      <c r="X50" s="12" t="e">
        <f>W50</f>
        <v>#REF!</v>
      </c>
      <c r="Y50" s="12" t="e">
        <f>X50</f>
        <v>#REF!</v>
      </c>
      <c r="Z50" s="12" t="e">
        <f>Y50</f>
        <v>#REF!</v>
      </c>
      <c r="AA50" s="12" t="e">
        <f>Z50</f>
        <v>#REF!</v>
      </c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x14ac:dyDescent="0.25">
      <c r="A51" s="1">
        <f>A50</f>
        <v>2046</v>
      </c>
      <c r="B51" s="1" t="str">
        <f>B50</f>
        <v>40/41</v>
      </c>
      <c r="C51" s="1" t="s">
        <v>4</v>
      </c>
      <c r="D51" s="9" t="e">
        <f t="shared" si="4"/>
        <v>#REF!</v>
      </c>
      <c r="E51" s="10"/>
      <c r="F51" s="10"/>
      <c r="G51" s="10"/>
      <c r="H51" s="10"/>
      <c r="I51" s="17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6" t="e">
        <f>V49/$E$94*$E$96</f>
        <v>#REF!</v>
      </c>
      <c r="W51" s="14" t="e">
        <f>V51*(1+[4]Toggle!$F$13)</f>
        <v>#REF!</v>
      </c>
      <c r="X51" s="14" t="e">
        <f>W51*(1+[4]Toggle!$F$13)</f>
        <v>#REF!</v>
      </c>
      <c r="Y51" s="14" t="e">
        <f>X51*(1+[4]Toggle!$F$13)</f>
        <v>#REF!</v>
      </c>
      <c r="Z51" s="14" t="e">
        <f>Y51*(1+[4]Toggle!$F$13)</f>
        <v>#REF!</v>
      </c>
      <c r="AA51" s="14" t="e">
        <f>Z51*(1+[4]Toggle!$F$13)</f>
        <v>#REF!</v>
      </c>
      <c r="AB51" s="14" t="e">
        <f>AA51*(1+[4]Toggle!$F$13)</f>
        <v>#REF!</v>
      </c>
      <c r="AC51" s="14" t="e">
        <f>AB51*(1+[4]Toggle!$F$13)</f>
        <v>#REF!</v>
      </c>
      <c r="AD51" s="14" t="e">
        <f>AC51*(1+[4]Toggle!$F$13)</f>
        <v>#REF!</v>
      </c>
      <c r="AE51" s="14" t="e">
        <f>AD51*(1+[4]Toggle!$F$13)</f>
        <v>#REF!</v>
      </c>
      <c r="AF51" s="14" t="e">
        <f>AE51*(1+[4]Toggle!$F$13)</f>
        <v>#REF!</v>
      </c>
      <c r="AG51" s="14" t="e">
        <f>AF51*(1+[4]Toggle!$F$13)</f>
        <v>#REF!</v>
      </c>
      <c r="AH51" s="14" t="e">
        <f>AG51*(1+[4]Toggle!$F$13)</f>
        <v>#REF!</v>
      </c>
      <c r="AI51" s="14" t="e">
        <f>AH51*(1+[4]Toggle!$F$13)</f>
        <v>#REF!</v>
      </c>
      <c r="AJ51" s="14" t="e">
        <f>AI51*(1+[4]Toggle!$F$13)</f>
        <v>#REF!</v>
      </c>
      <c r="AK51" s="14" t="e">
        <f>AJ51*(1+[4]Toggle!$F$13)</f>
        <v>#REF!</v>
      </c>
      <c r="AL51" s="14" t="e">
        <f>AK51*(1+[4]Toggle!$F$13)</f>
        <v>#REF!</v>
      </c>
      <c r="AM51" s="14" t="e">
        <f>AL51*(1+[4]Toggle!$F$13)</f>
        <v>#REF!</v>
      </c>
      <c r="AN51" s="14" t="e">
        <f>AM51*(1+[4]Toggle!$F$13)</f>
        <v>#REF!</v>
      </c>
      <c r="AO51" s="14" t="e">
        <f>AN51*(1+[4]Toggle!$F$13)</f>
        <v>#REF!</v>
      </c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x14ac:dyDescent="0.25">
      <c r="A52" s="1">
        <f>A49+1</f>
        <v>2047</v>
      </c>
      <c r="B52" s="1" t="str">
        <f>LEFT(B49,2)+1&amp;"/"&amp;RIGHT(B49,2)+1</f>
        <v>41/42</v>
      </c>
      <c r="C52" s="1" t="s">
        <v>9</v>
      </c>
      <c r="D52" s="9" t="e">
        <f t="shared" si="4"/>
        <v>#REF!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5" t="e">
        <f>IF([4]Toggle!$C$5="ON",MIN(V$201*8760*ResiCapFactor*[4]Toggle!$F$24*W$2/10^6,$E$94*W$86),$E$94*W$86)</f>
        <v>#REF!</v>
      </c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x14ac:dyDescent="0.25">
      <c r="A53" s="1">
        <f>A52</f>
        <v>2047</v>
      </c>
      <c r="B53" s="1" t="str">
        <f>B52</f>
        <v>41/42</v>
      </c>
      <c r="C53" s="1" t="s">
        <v>10</v>
      </c>
      <c r="D53" s="9" t="e">
        <f t="shared" si="4"/>
        <v>#REF!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1" t="e">
        <f>W52/$E$94*$E$95</f>
        <v>#REF!</v>
      </c>
      <c r="X53" s="11" t="e">
        <f>SUM(W154:AK154)*W$3*85%/6/10^6</f>
        <v>#REF!</v>
      </c>
      <c r="Y53" s="12" t="e">
        <f>X53</f>
        <v>#REF!</v>
      </c>
      <c r="Z53" s="12" t="e">
        <f>Y53</f>
        <v>#REF!</v>
      </c>
      <c r="AA53" s="12" t="e">
        <f>Z53</f>
        <v>#REF!</v>
      </c>
      <c r="AB53" s="12" t="e">
        <f>AA53</f>
        <v>#REF!</v>
      </c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x14ac:dyDescent="0.25">
      <c r="A54" s="1">
        <f>A53</f>
        <v>2047</v>
      </c>
      <c r="B54" s="1" t="str">
        <f>B53</f>
        <v>41/42</v>
      </c>
      <c r="C54" s="1" t="s">
        <v>4</v>
      </c>
      <c r="D54" s="9" t="e">
        <f t="shared" si="4"/>
        <v>#REF!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6" t="e">
        <f>W52/$E$94*$E$96</f>
        <v>#REF!</v>
      </c>
      <c r="X54" s="14" t="e">
        <f>W54*(1+[4]Toggle!$F$13)</f>
        <v>#REF!</v>
      </c>
      <c r="Y54" s="14" t="e">
        <f>X54*(1+[4]Toggle!$F$13)</f>
        <v>#REF!</v>
      </c>
      <c r="Z54" s="14" t="e">
        <f>Y54*(1+[4]Toggle!$F$13)</f>
        <v>#REF!</v>
      </c>
      <c r="AA54" s="14" t="e">
        <f>Z54*(1+[4]Toggle!$F$13)</f>
        <v>#REF!</v>
      </c>
      <c r="AB54" s="14" t="e">
        <f>AA54*(1+[4]Toggle!$F$13)</f>
        <v>#REF!</v>
      </c>
      <c r="AC54" s="14" t="e">
        <f>AB54*(1+[4]Toggle!$F$13)</f>
        <v>#REF!</v>
      </c>
      <c r="AD54" s="14" t="e">
        <f>AC54*(1+[4]Toggle!$F$13)</f>
        <v>#REF!</v>
      </c>
      <c r="AE54" s="14" t="e">
        <f>AD54*(1+[4]Toggle!$F$13)</f>
        <v>#REF!</v>
      </c>
      <c r="AF54" s="14" t="e">
        <f>AE54*(1+[4]Toggle!$F$13)</f>
        <v>#REF!</v>
      </c>
      <c r="AG54" s="14" t="e">
        <f>AF54*(1+[4]Toggle!$F$13)</f>
        <v>#REF!</v>
      </c>
      <c r="AH54" s="14" t="e">
        <f>AG54*(1+[4]Toggle!$F$13)</f>
        <v>#REF!</v>
      </c>
      <c r="AI54" s="14" t="e">
        <f>AH54*(1+[4]Toggle!$F$13)</f>
        <v>#REF!</v>
      </c>
      <c r="AJ54" s="14" t="e">
        <f>AI54*(1+[4]Toggle!$F$13)</f>
        <v>#REF!</v>
      </c>
      <c r="AK54" s="14" t="e">
        <f>AJ54*(1+[4]Toggle!$F$13)</f>
        <v>#REF!</v>
      </c>
      <c r="AL54" s="14" t="e">
        <f>AK54*(1+[4]Toggle!$F$13)</f>
        <v>#REF!</v>
      </c>
      <c r="AM54" s="14" t="e">
        <f>AL54*(1+[4]Toggle!$F$13)</f>
        <v>#REF!</v>
      </c>
      <c r="AN54" s="14" t="e">
        <f>AM54*(1+[4]Toggle!$F$13)</f>
        <v>#REF!</v>
      </c>
      <c r="AO54" s="14" t="e">
        <f>AN54*(1+[4]Toggle!$F$13)</f>
        <v>#REF!</v>
      </c>
      <c r="AP54" s="14" t="e">
        <f>AO54*(1+[4]Toggle!$F$13)</f>
        <v>#REF!</v>
      </c>
      <c r="AQ54" s="17"/>
      <c r="AR54" s="10"/>
      <c r="AS54" s="10"/>
      <c r="AT54" s="10"/>
      <c r="AU54" s="10"/>
      <c r="AV54" s="10"/>
      <c r="AW54" s="10"/>
      <c r="AX54" s="10"/>
      <c r="AY54" s="10"/>
    </row>
    <row r="55" spans="1:51" x14ac:dyDescent="0.25">
      <c r="A55" s="1">
        <f>A52+1</f>
        <v>2048</v>
      </c>
      <c r="B55" s="1" t="str">
        <f>LEFT(B52,2)+1&amp;"/"&amp;RIGHT(B52,2)+1</f>
        <v>42/43</v>
      </c>
      <c r="C55" s="1" t="s">
        <v>9</v>
      </c>
      <c r="D55" s="9" t="e">
        <f t="shared" si="4"/>
        <v>#REF!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5" t="e">
        <f>IF([4]Toggle!$C$5="ON",MIN(W$201*8760*ResiCapFactor*[4]Toggle!$F$24*X$2/10^6,$E$94*X$86),$E$94*X$86)</f>
        <v>#REF!</v>
      </c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x14ac:dyDescent="0.25">
      <c r="A56" s="1">
        <f>A55</f>
        <v>2048</v>
      </c>
      <c r="B56" s="1" t="str">
        <f>B55</f>
        <v>42/43</v>
      </c>
      <c r="C56" s="1" t="s">
        <v>10</v>
      </c>
      <c r="D56" s="9" t="e">
        <f t="shared" si="4"/>
        <v>#REF!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1" t="e">
        <f>X55/$E$94*$E$95</f>
        <v>#REF!</v>
      </c>
      <c r="Y56" s="11" t="e">
        <f>SUM(X157:AL157)*X$3*85%/6/10^6</f>
        <v>#REF!</v>
      </c>
      <c r="Z56" s="12" t="e">
        <f>Y56</f>
        <v>#REF!</v>
      </c>
      <c r="AA56" s="12" t="e">
        <f>Z56</f>
        <v>#REF!</v>
      </c>
      <c r="AB56" s="12" t="e">
        <f>AA56</f>
        <v>#REF!</v>
      </c>
      <c r="AC56" s="12" t="e">
        <f>AB56</f>
        <v>#REF!</v>
      </c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x14ac:dyDescent="0.25">
      <c r="A57" s="1">
        <f>A56</f>
        <v>2048</v>
      </c>
      <c r="B57" s="1" t="str">
        <f>B56</f>
        <v>42/43</v>
      </c>
      <c r="C57" s="1" t="s">
        <v>4</v>
      </c>
      <c r="D57" s="9" t="e">
        <f t="shared" si="4"/>
        <v>#REF!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6" t="e">
        <f>X55/$E$94*$E$96</f>
        <v>#REF!</v>
      </c>
      <c r="Y57" s="14" t="e">
        <f>X57*(1+[4]Toggle!$F$13)</f>
        <v>#REF!</v>
      </c>
      <c r="Z57" s="14" t="e">
        <f>Y57*(1+[4]Toggle!$F$13)</f>
        <v>#REF!</v>
      </c>
      <c r="AA57" s="14" t="e">
        <f>Z57*(1+[4]Toggle!$F$13)</f>
        <v>#REF!</v>
      </c>
      <c r="AB57" s="14" t="e">
        <f>AA57*(1+[4]Toggle!$F$13)</f>
        <v>#REF!</v>
      </c>
      <c r="AC57" s="14" t="e">
        <f>AB57*(1+[4]Toggle!$F$13)</f>
        <v>#REF!</v>
      </c>
      <c r="AD57" s="14" t="e">
        <f>AC57*(1+[4]Toggle!$F$13)</f>
        <v>#REF!</v>
      </c>
      <c r="AE57" s="14" t="e">
        <f>AD57*(1+[4]Toggle!$F$13)</f>
        <v>#REF!</v>
      </c>
      <c r="AF57" s="14" t="e">
        <f>AE57*(1+[4]Toggle!$F$13)</f>
        <v>#REF!</v>
      </c>
      <c r="AG57" s="14" t="e">
        <f>AF57*(1+[4]Toggle!$F$13)</f>
        <v>#REF!</v>
      </c>
      <c r="AH57" s="14" t="e">
        <f>AG57*(1+[4]Toggle!$F$13)</f>
        <v>#REF!</v>
      </c>
      <c r="AI57" s="14" t="e">
        <f>AH57*(1+[4]Toggle!$F$13)</f>
        <v>#REF!</v>
      </c>
      <c r="AJ57" s="14" t="e">
        <f>AI57*(1+[4]Toggle!$F$13)</f>
        <v>#REF!</v>
      </c>
      <c r="AK57" s="14" t="e">
        <f>AJ57*(1+[4]Toggle!$F$13)</f>
        <v>#REF!</v>
      </c>
      <c r="AL57" s="14" t="e">
        <f>AK57*(1+[4]Toggle!$F$13)</f>
        <v>#REF!</v>
      </c>
      <c r="AM57" s="14" t="e">
        <f>AL57*(1+[4]Toggle!$F$13)</f>
        <v>#REF!</v>
      </c>
      <c r="AN57" s="14" t="e">
        <f>AM57*(1+[4]Toggle!$F$13)</f>
        <v>#REF!</v>
      </c>
      <c r="AO57" s="14" t="e">
        <f>AN57*(1+[4]Toggle!$F$13)</f>
        <v>#REF!</v>
      </c>
      <c r="AP57" s="14" t="e">
        <f>AO57*(1+[4]Toggle!$F$13)</f>
        <v>#REF!</v>
      </c>
      <c r="AQ57" s="14" t="e">
        <f>AP57*(1+[4]Toggle!$F$13)</f>
        <v>#REF!</v>
      </c>
      <c r="AR57" s="10"/>
      <c r="AS57" s="10"/>
      <c r="AT57" s="10"/>
      <c r="AU57" s="10"/>
      <c r="AV57" s="10"/>
      <c r="AW57" s="10"/>
      <c r="AX57" s="10"/>
      <c r="AY57" s="10"/>
    </row>
    <row r="58" spans="1:51" x14ac:dyDescent="0.25">
      <c r="A58" s="1">
        <f>A55+1</f>
        <v>2049</v>
      </c>
      <c r="B58" s="1" t="str">
        <f>LEFT(B55,2)+1&amp;"/"&amp;RIGHT(B55,2)+1</f>
        <v>43/44</v>
      </c>
      <c r="C58" s="1" t="s">
        <v>9</v>
      </c>
      <c r="D58" s="9" t="e">
        <f t="shared" si="4"/>
        <v>#REF!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5" t="e">
        <f>IF([4]Toggle!$C$5="ON",MIN(X$201*8760*ResiCapFactor*[4]Toggle!$F$24*Y$2/10^6,$E$94*Y$86),$E$94*Y$86)</f>
        <v>#REF!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x14ac:dyDescent="0.25">
      <c r="A59" s="1">
        <f>A58</f>
        <v>2049</v>
      </c>
      <c r="B59" s="1" t="str">
        <f>B58</f>
        <v>43/44</v>
      </c>
      <c r="C59" s="1" t="s">
        <v>10</v>
      </c>
      <c r="D59" s="9" t="e">
        <f t="shared" si="4"/>
        <v>#REF!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1" t="e">
        <f>Y58/$E$94*$E$95</f>
        <v>#REF!</v>
      </c>
      <c r="Z59" s="11" t="e">
        <f>SUM(Y160:AM160)*Y$3*85%/6/10^6</f>
        <v>#REF!</v>
      </c>
      <c r="AA59" s="12" t="e">
        <f>Z59</f>
        <v>#REF!</v>
      </c>
      <c r="AB59" s="12" t="e">
        <f>AA59</f>
        <v>#REF!</v>
      </c>
      <c r="AC59" s="12" t="e">
        <f>AB59</f>
        <v>#REF!</v>
      </c>
      <c r="AD59" s="12" t="e">
        <f>AC59</f>
        <v>#REF!</v>
      </c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x14ac:dyDescent="0.25">
      <c r="A60" s="1">
        <f>A59</f>
        <v>2049</v>
      </c>
      <c r="B60" s="1" t="str">
        <f>B59</f>
        <v>43/44</v>
      </c>
      <c r="C60" s="1" t="s">
        <v>4</v>
      </c>
      <c r="D60" s="9" t="e">
        <f t="shared" si="4"/>
        <v>#REF!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6" t="e">
        <f>Y58/$E$94*$E$96</f>
        <v>#REF!</v>
      </c>
      <c r="Z60" s="14" t="e">
        <f>Y60*(1+[4]Toggle!$F$13)</f>
        <v>#REF!</v>
      </c>
      <c r="AA60" s="14" t="e">
        <f>Z60*(1+[4]Toggle!$F$13)</f>
        <v>#REF!</v>
      </c>
      <c r="AB60" s="14" t="e">
        <f>AA60*(1+[4]Toggle!$F$13)</f>
        <v>#REF!</v>
      </c>
      <c r="AC60" s="14" t="e">
        <f>AB60*(1+[4]Toggle!$F$13)</f>
        <v>#REF!</v>
      </c>
      <c r="AD60" s="14" t="e">
        <f>AC60*(1+[4]Toggle!$F$13)</f>
        <v>#REF!</v>
      </c>
      <c r="AE60" s="14" t="e">
        <f>AD60*(1+[4]Toggle!$F$13)</f>
        <v>#REF!</v>
      </c>
      <c r="AF60" s="14" t="e">
        <f>AE60*(1+[4]Toggle!$F$13)</f>
        <v>#REF!</v>
      </c>
      <c r="AG60" s="14" t="e">
        <f>AF60*(1+[4]Toggle!$F$13)</f>
        <v>#REF!</v>
      </c>
      <c r="AH60" s="14" t="e">
        <f>AG60*(1+[4]Toggle!$F$13)</f>
        <v>#REF!</v>
      </c>
      <c r="AI60" s="14" t="e">
        <f>AH60*(1+[4]Toggle!$F$13)</f>
        <v>#REF!</v>
      </c>
      <c r="AJ60" s="14" t="e">
        <f>AI60*(1+[4]Toggle!$F$13)</f>
        <v>#REF!</v>
      </c>
      <c r="AK60" s="14" t="e">
        <f>AJ60*(1+[4]Toggle!$F$13)</f>
        <v>#REF!</v>
      </c>
      <c r="AL60" s="14" t="e">
        <f>AK60*(1+[4]Toggle!$F$13)</f>
        <v>#REF!</v>
      </c>
      <c r="AM60" s="14" t="e">
        <f>AL60*(1+[4]Toggle!$F$13)</f>
        <v>#REF!</v>
      </c>
      <c r="AN60" s="14" t="e">
        <f>AM60*(1+[4]Toggle!$F$13)</f>
        <v>#REF!</v>
      </c>
      <c r="AO60" s="14" t="e">
        <f>AN60*(1+[4]Toggle!$F$13)</f>
        <v>#REF!</v>
      </c>
      <c r="AP60" s="14" t="e">
        <f>AO60*(1+[4]Toggle!$F$13)</f>
        <v>#REF!</v>
      </c>
      <c r="AQ60" s="14" t="e">
        <f>AP60*(1+[4]Toggle!$F$13)</f>
        <v>#REF!</v>
      </c>
      <c r="AR60" s="14" t="e">
        <f>AQ60*(1+[4]Toggle!$F$13)</f>
        <v>#REF!</v>
      </c>
      <c r="AS60" s="18"/>
      <c r="AT60" s="10"/>
      <c r="AU60" s="10"/>
      <c r="AV60" s="10"/>
      <c r="AW60" s="10"/>
      <c r="AX60" s="10"/>
      <c r="AY60" s="10"/>
    </row>
    <row r="61" spans="1:51" x14ac:dyDescent="0.25">
      <c r="A61" s="1">
        <f>A58+1</f>
        <v>2050</v>
      </c>
      <c r="B61" s="1" t="str">
        <f>LEFT(B58,2)+1&amp;"/"&amp;RIGHT(B58,2)+1</f>
        <v>44/45</v>
      </c>
      <c r="C61" s="1" t="s">
        <v>9</v>
      </c>
      <c r="D61" s="9" t="e">
        <f t="shared" si="4"/>
        <v>#REF!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5" t="e">
        <f>IF([4]Toggle!$C$5="ON",MIN(Y$201*8760*ResiCapFactor*[4]Toggle!$F$24*Z$2/10^6,$E$94*Z$86),$E$94*Z$86)</f>
        <v>#REF!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x14ac:dyDescent="0.25">
      <c r="A62" s="1">
        <f>A61</f>
        <v>2050</v>
      </c>
      <c r="B62" s="1" t="str">
        <f>B61</f>
        <v>44/45</v>
      </c>
      <c r="C62" s="1" t="s">
        <v>10</v>
      </c>
      <c r="D62" s="9" t="e">
        <f t="shared" si="4"/>
        <v>#REF!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 t="e">
        <f>Z61/$E$94*$E$95</f>
        <v>#REF!</v>
      </c>
      <c r="AA62" s="11" t="e">
        <f>SUM(Z163:AN163)*Z$3*85%/6/10^6</f>
        <v>#REF!</v>
      </c>
      <c r="AB62" s="12" t="e">
        <f>AA62</f>
        <v>#REF!</v>
      </c>
      <c r="AC62" s="12" t="e">
        <f>AB62</f>
        <v>#REF!</v>
      </c>
      <c r="AD62" s="12" t="e">
        <f>AC62</f>
        <v>#REF!</v>
      </c>
      <c r="AE62" s="12" t="e">
        <f>AD62</f>
        <v>#REF!</v>
      </c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x14ac:dyDescent="0.25">
      <c r="A63" s="1">
        <f>A62</f>
        <v>2050</v>
      </c>
      <c r="B63" s="1" t="str">
        <f>B62</f>
        <v>44/45</v>
      </c>
      <c r="C63" s="1" t="s">
        <v>4</v>
      </c>
      <c r="D63" s="9" t="e">
        <f t="shared" ref="D63:D81" si="5">D164</f>
        <v>#REF!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6" t="e">
        <f>Z61/$E$94*$E$96</f>
        <v>#REF!</v>
      </c>
      <c r="AA63" s="14" t="e">
        <f>Z63*(1+[4]Toggle!$F$13)</f>
        <v>#REF!</v>
      </c>
      <c r="AB63" s="14" t="e">
        <f>AA63*(1+[4]Toggle!$F$13)</f>
        <v>#REF!</v>
      </c>
      <c r="AC63" s="14" t="e">
        <f>AB63*(1+[4]Toggle!$F$13)</f>
        <v>#REF!</v>
      </c>
      <c r="AD63" s="14" t="e">
        <f>AC63*(1+[4]Toggle!$F$13)</f>
        <v>#REF!</v>
      </c>
      <c r="AE63" s="14" t="e">
        <f>AD63*(1+[4]Toggle!$F$13)</f>
        <v>#REF!</v>
      </c>
      <c r="AF63" s="14" t="e">
        <f>AE63*(1+[4]Toggle!$F$13)</f>
        <v>#REF!</v>
      </c>
      <c r="AG63" s="14" t="e">
        <f>AF63*(1+[4]Toggle!$F$13)</f>
        <v>#REF!</v>
      </c>
      <c r="AH63" s="14" t="e">
        <f>AG63*(1+[4]Toggle!$F$13)</f>
        <v>#REF!</v>
      </c>
      <c r="AI63" s="14" t="e">
        <f>AH63*(1+[4]Toggle!$F$13)</f>
        <v>#REF!</v>
      </c>
      <c r="AJ63" s="14" t="e">
        <f>AI63*(1+[4]Toggle!$F$13)</f>
        <v>#REF!</v>
      </c>
      <c r="AK63" s="14" t="e">
        <f>AJ63*(1+[4]Toggle!$F$13)</f>
        <v>#REF!</v>
      </c>
      <c r="AL63" s="14" t="e">
        <f>AK63*(1+[4]Toggle!$F$13)</f>
        <v>#REF!</v>
      </c>
      <c r="AM63" s="14" t="e">
        <f>AL63*(1+[4]Toggle!$F$13)</f>
        <v>#REF!</v>
      </c>
      <c r="AN63" s="14" t="e">
        <f>AM63*(1+[4]Toggle!$F$13)</f>
        <v>#REF!</v>
      </c>
      <c r="AO63" s="14" t="e">
        <f>AN63*(1+[4]Toggle!$F$13)</f>
        <v>#REF!</v>
      </c>
      <c r="AP63" s="14" t="e">
        <f>AO63*(1+[4]Toggle!$F$13)</f>
        <v>#REF!</v>
      </c>
      <c r="AQ63" s="14" t="e">
        <f>AP63*(1+[4]Toggle!$F$13)</f>
        <v>#REF!</v>
      </c>
      <c r="AR63" s="14" t="e">
        <f>AQ63*(1+[4]Toggle!$F$13)</f>
        <v>#REF!</v>
      </c>
      <c r="AS63" s="14" t="e">
        <f>AR63*(1+[4]Toggle!$F$13)</f>
        <v>#REF!</v>
      </c>
      <c r="AT63" s="10"/>
      <c r="AU63" s="10"/>
      <c r="AV63" s="10"/>
      <c r="AW63" s="10"/>
      <c r="AX63" s="10"/>
      <c r="AY63" s="10"/>
    </row>
    <row r="64" spans="1:51" x14ac:dyDescent="0.25">
      <c r="A64" s="1">
        <f>A61+1</f>
        <v>2051</v>
      </c>
      <c r="B64" s="1" t="str">
        <f>LEFT(B61,2)+1&amp;"/"&amp;RIGHT(B61,2)+1</f>
        <v>45/46</v>
      </c>
      <c r="C64" s="1" t="s">
        <v>9</v>
      </c>
      <c r="D64" s="9" t="e">
        <f t="shared" si="5"/>
        <v>#REF!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5" t="e">
        <f>IF([4]Toggle!$C$5="ON",MIN(Z$201*8760*ResiCapFactor*[4]Toggle!$F$24*AA$2/10^6,$E$94*AA$86),$E$94*AA$86)</f>
        <v>#REF!</v>
      </c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x14ac:dyDescent="0.25">
      <c r="A65" s="1">
        <f>A64</f>
        <v>2051</v>
      </c>
      <c r="B65" s="1" t="str">
        <f>B64</f>
        <v>45/46</v>
      </c>
      <c r="C65" s="1" t="s">
        <v>10</v>
      </c>
      <c r="D65" s="9" t="e">
        <f t="shared" si="5"/>
        <v>#REF!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 t="e">
        <f>AA64/$E$94*$E$95</f>
        <v>#REF!</v>
      </c>
      <c r="AB65" s="11" t="e">
        <f>SUM(AA166:AO166)*AA$3*85%/6/10^6</f>
        <v>#REF!</v>
      </c>
      <c r="AC65" s="12" t="e">
        <f>AB65</f>
        <v>#REF!</v>
      </c>
      <c r="AD65" s="12" t="e">
        <f>AC65</f>
        <v>#REF!</v>
      </c>
      <c r="AE65" s="12" t="e">
        <f>AD65</f>
        <v>#REF!</v>
      </c>
      <c r="AF65" s="12" t="e">
        <f>AE65</f>
        <v>#REF!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x14ac:dyDescent="0.25">
      <c r="A66" s="1">
        <f>A65</f>
        <v>2051</v>
      </c>
      <c r="B66" s="1" t="str">
        <f>B65</f>
        <v>45/46</v>
      </c>
      <c r="C66" s="1" t="s">
        <v>4</v>
      </c>
      <c r="D66" s="9" t="e">
        <f t="shared" si="5"/>
        <v>#REF!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6" t="e">
        <f>AA64/$E$94*$E$96</f>
        <v>#REF!</v>
      </c>
      <c r="AB66" s="14" t="e">
        <f>AA66*(1+[4]Toggle!$F$13)</f>
        <v>#REF!</v>
      </c>
      <c r="AC66" s="14" t="e">
        <f>AB66*(1+[4]Toggle!$F$13)</f>
        <v>#REF!</v>
      </c>
      <c r="AD66" s="14" t="e">
        <f>AC66*(1+[4]Toggle!$F$13)</f>
        <v>#REF!</v>
      </c>
      <c r="AE66" s="14" t="e">
        <f>AD66*(1+[4]Toggle!$F$13)</f>
        <v>#REF!</v>
      </c>
      <c r="AF66" s="14" t="e">
        <f>AE66*(1+[4]Toggle!$F$13)</f>
        <v>#REF!</v>
      </c>
      <c r="AG66" s="14" t="e">
        <f>AF66*(1+[4]Toggle!$F$13)</f>
        <v>#REF!</v>
      </c>
      <c r="AH66" s="14" t="e">
        <f>AG66*(1+[4]Toggle!$F$13)</f>
        <v>#REF!</v>
      </c>
      <c r="AI66" s="14" t="e">
        <f>AH66*(1+[4]Toggle!$F$13)</f>
        <v>#REF!</v>
      </c>
      <c r="AJ66" s="14" t="e">
        <f>AI66*(1+[4]Toggle!$F$13)</f>
        <v>#REF!</v>
      </c>
      <c r="AK66" s="14" t="e">
        <f>AJ66*(1+[4]Toggle!$F$13)</f>
        <v>#REF!</v>
      </c>
      <c r="AL66" s="14" t="e">
        <f>AK66*(1+[4]Toggle!$F$13)</f>
        <v>#REF!</v>
      </c>
      <c r="AM66" s="14" t="e">
        <f>AL66*(1+[4]Toggle!$F$13)</f>
        <v>#REF!</v>
      </c>
      <c r="AN66" s="14" t="e">
        <f>AM66*(1+[4]Toggle!$F$13)</f>
        <v>#REF!</v>
      </c>
      <c r="AO66" s="14" t="e">
        <f>AN66*(1+[4]Toggle!$F$13)</f>
        <v>#REF!</v>
      </c>
      <c r="AP66" s="14" t="e">
        <f>AO66*(1+[4]Toggle!$F$13)</f>
        <v>#REF!</v>
      </c>
      <c r="AQ66" s="14" t="e">
        <f>AP66*(1+[4]Toggle!$F$13)</f>
        <v>#REF!</v>
      </c>
      <c r="AR66" s="14" t="e">
        <f>AQ66*(1+[4]Toggle!$F$13)</f>
        <v>#REF!</v>
      </c>
      <c r="AS66" s="14" t="e">
        <f>AR66*(1+[4]Toggle!$F$13)</f>
        <v>#REF!</v>
      </c>
      <c r="AT66" s="14" t="e">
        <f>AS66*(1+[4]Toggle!$F$13)</f>
        <v>#REF!</v>
      </c>
      <c r="AU66" s="18"/>
      <c r="AV66" s="10"/>
      <c r="AW66" s="10"/>
      <c r="AX66" s="10"/>
      <c r="AY66" s="10"/>
    </row>
    <row r="67" spans="1:51" x14ac:dyDescent="0.25">
      <c r="A67" s="1">
        <f>A64+1</f>
        <v>2052</v>
      </c>
      <c r="B67" s="1" t="str">
        <f>LEFT(B64,2)+1&amp;"/"&amp;RIGHT(B64,2)+1</f>
        <v>46/47</v>
      </c>
      <c r="C67" s="1" t="s">
        <v>9</v>
      </c>
      <c r="D67" s="9" t="e">
        <f t="shared" si="5"/>
        <v>#REF!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5" t="e">
        <f>IF([4]Toggle!$C$5="ON",MIN(AA$201*8760*ResiCapFactor*[4]Toggle!$F$24*AB$2/10^6,$E$94*AB$86),$E$94*AB$86)</f>
        <v>#REF!</v>
      </c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x14ac:dyDescent="0.25">
      <c r="A68" s="1">
        <f>A67</f>
        <v>2052</v>
      </c>
      <c r="B68" s="1" t="str">
        <f>B67</f>
        <v>46/47</v>
      </c>
      <c r="C68" s="1" t="s">
        <v>10</v>
      </c>
      <c r="D68" s="9" t="e">
        <f t="shared" si="5"/>
        <v>#REF!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1" t="e">
        <f>AB67/$E$94*$E$95</f>
        <v>#REF!</v>
      </c>
      <c r="AC68" s="11" t="e">
        <f>SUM(AB169:AP169)*AB$3*85%/6/10^6</f>
        <v>#REF!</v>
      </c>
      <c r="AD68" s="12" t="e">
        <f>AC68</f>
        <v>#REF!</v>
      </c>
      <c r="AE68" s="12" t="e">
        <f>AD68</f>
        <v>#REF!</v>
      </c>
      <c r="AF68" s="12" t="e">
        <f>AE68</f>
        <v>#REF!</v>
      </c>
      <c r="AG68" s="12" t="e">
        <f>AF68</f>
        <v>#REF!</v>
      </c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x14ac:dyDescent="0.25">
      <c r="A69" s="1">
        <f>A68</f>
        <v>2052</v>
      </c>
      <c r="B69" s="1" t="str">
        <f>B68</f>
        <v>46/47</v>
      </c>
      <c r="C69" s="1" t="s">
        <v>4</v>
      </c>
      <c r="D69" s="9" t="e">
        <f t="shared" si="5"/>
        <v>#REF!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6" t="e">
        <f>AB67/$E$94*$E$96</f>
        <v>#REF!</v>
      </c>
      <c r="AC69" s="14" t="e">
        <f>AB69*(1+[4]Toggle!$F$13)</f>
        <v>#REF!</v>
      </c>
      <c r="AD69" s="14" t="e">
        <f>AC69*(1+[4]Toggle!$F$13)</f>
        <v>#REF!</v>
      </c>
      <c r="AE69" s="14" t="e">
        <f>AD69*(1+[4]Toggle!$F$13)</f>
        <v>#REF!</v>
      </c>
      <c r="AF69" s="14" t="e">
        <f>AE69*(1+[4]Toggle!$F$13)</f>
        <v>#REF!</v>
      </c>
      <c r="AG69" s="14" t="e">
        <f>AF69*(1+[4]Toggle!$F$13)</f>
        <v>#REF!</v>
      </c>
      <c r="AH69" s="14" t="e">
        <f>AG69*(1+[4]Toggle!$F$13)</f>
        <v>#REF!</v>
      </c>
      <c r="AI69" s="14" t="e">
        <f>AH69*(1+[4]Toggle!$F$13)</f>
        <v>#REF!</v>
      </c>
      <c r="AJ69" s="14" t="e">
        <f>AI69*(1+[4]Toggle!$F$13)</f>
        <v>#REF!</v>
      </c>
      <c r="AK69" s="14" t="e">
        <f>AJ69*(1+[4]Toggle!$F$13)</f>
        <v>#REF!</v>
      </c>
      <c r="AL69" s="14" t="e">
        <f>AK69*(1+[4]Toggle!$F$13)</f>
        <v>#REF!</v>
      </c>
      <c r="AM69" s="14" t="e">
        <f>AL69*(1+[4]Toggle!$F$13)</f>
        <v>#REF!</v>
      </c>
      <c r="AN69" s="14" t="e">
        <f>AM69*(1+[4]Toggle!$F$13)</f>
        <v>#REF!</v>
      </c>
      <c r="AO69" s="14" t="e">
        <f>AN69*(1+[4]Toggle!$F$13)</f>
        <v>#REF!</v>
      </c>
      <c r="AP69" s="14" t="e">
        <f>AO69*(1+[4]Toggle!$F$13)</f>
        <v>#REF!</v>
      </c>
      <c r="AQ69" s="14" t="e">
        <f>AP69*(1+[4]Toggle!$F$13)</f>
        <v>#REF!</v>
      </c>
      <c r="AR69" s="14" t="e">
        <f>AQ69*(1+[4]Toggle!$F$13)</f>
        <v>#REF!</v>
      </c>
      <c r="AS69" s="14" t="e">
        <f>AR69*(1+[4]Toggle!$F$13)</f>
        <v>#REF!</v>
      </c>
      <c r="AT69" s="14" t="e">
        <f>AS69*(1+[4]Toggle!$F$13)</f>
        <v>#REF!</v>
      </c>
      <c r="AU69" s="14" t="e">
        <f>AT69*(1+[4]Toggle!$F$13)</f>
        <v>#REF!</v>
      </c>
      <c r="AV69" s="10"/>
      <c r="AW69" s="10"/>
      <c r="AX69" s="10"/>
      <c r="AY69" s="10"/>
    </row>
    <row r="70" spans="1:51" x14ac:dyDescent="0.25">
      <c r="A70" s="1">
        <f>A67+1</f>
        <v>2053</v>
      </c>
      <c r="B70" s="1" t="str">
        <f>LEFT(B67,2)+1&amp;"/"&amp;RIGHT(B67,2)+1</f>
        <v>47/48</v>
      </c>
      <c r="C70" s="1" t="s">
        <v>9</v>
      </c>
      <c r="D70" s="9" t="e">
        <f t="shared" si="5"/>
        <v>#REF!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5" t="e">
        <f>IF([4]Toggle!$C$5="ON",MIN(AB$201*8760*ResiCapFactor*[4]Toggle!$F$24*AC$2/10^6,$E$94*AC$86),$E$94*AC$86)</f>
        <v>#REF!</v>
      </c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x14ac:dyDescent="0.25">
      <c r="A71" s="1">
        <f>A70</f>
        <v>2053</v>
      </c>
      <c r="B71" s="1" t="str">
        <f>B70</f>
        <v>47/48</v>
      </c>
      <c r="C71" s="1" t="s">
        <v>10</v>
      </c>
      <c r="D71" s="9" t="e">
        <f t="shared" si="5"/>
        <v>#REF!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1" t="e">
        <f>AC70/$E$94*$E$95</f>
        <v>#REF!</v>
      </c>
      <c r="AD71" s="11" t="e">
        <f>SUM(AC172:AQ172)*AC$3*85%/6/10^6</f>
        <v>#REF!</v>
      </c>
      <c r="AE71" s="12" t="e">
        <f>AD71</f>
        <v>#REF!</v>
      </c>
      <c r="AF71" s="12" t="e">
        <f>AE71</f>
        <v>#REF!</v>
      </c>
      <c r="AG71" s="12" t="e">
        <f>AF71</f>
        <v>#REF!</v>
      </c>
      <c r="AH71" s="12" t="e">
        <f>AG71</f>
        <v>#REF!</v>
      </c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x14ac:dyDescent="0.25">
      <c r="A72" s="1">
        <f>A71</f>
        <v>2053</v>
      </c>
      <c r="B72" s="1" t="str">
        <f>B71</f>
        <v>47/48</v>
      </c>
      <c r="C72" s="1" t="s">
        <v>4</v>
      </c>
      <c r="D72" s="9" t="e">
        <f t="shared" si="5"/>
        <v>#REF!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6" t="e">
        <f>AC70/$E$94*$E$96</f>
        <v>#REF!</v>
      </c>
      <c r="AD72" s="14" t="e">
        <f>AC72*(1+[4]Toggle!$F$13)</f>
        <v>#REF!</v>
      </c>
      <c r="AE72" s="14" t="e">
        <f>AD72*(1+[4]Toggle!$F$13)</f>
        <v>#REF!</v>
      </c>
      <c r="AF72" s="14" t="e">
        <f>AE72*(1+[4]Toggle!$F$13)</f>
        <v>#REF!</v>
      </c>
      <c r="AG72" s="14" t="e">
        <f>AF72*(1+[4]Toggle!$F$13)</f>
        <v>#REF!</v>
      </c>
      <c r="AH72" s="14" t="e">
        <f>AG72*(1+[4]Toggle!$F$13)</f>
        <v>#REF!</v>
      </c>
      <c r="AI72" s="14" t="e">
        <f>AH72*(1+[4]Toggle!$F$13)</f>
        <v>#REF!</v>
      </c>
      <c r="AJ72" s="14" t="e">
        <f>AI72*(1+[4]Toggle!$F$13)</f>
        <v>#REF!</v>
      </c>
      <c r="AK72" s="14" t="e">
        <f>AJ72*(1+[4]Toggle!$F$13)</f>
        <v>#REF!</v>
      </c>
      <c r="AL72" s="14" t="e">
        <f>AK72*(1+[4]Toggle!$F$13)</f>
        <v>#REF!</v>
      </c>
      <c r="AM72" s="14" t="e">
        <f>AL72*(1+[4]Toggle!$F$13)</f>
        <v>#REF!</v>
      </c>
      <c r="AN72" s="14" t="e">
        <f>AM72*(1+[4]Toggle!$F$13)</f>
        <v>#REF!</v>
      </c>
      <c r="AO72" s="14" t="e">
        <f>AN72*(1+[4]Toggle!$F$13)</f>
        <v>#REF!</v>
      </c>
      <c r="AP72" s="14" t="e">
        <f>AO72*(1+[4]Toggle!$F$13)</f>
        <v>#REF!</v>
      </c>
      <c r="AQ72" s="14" t="e">
        <f>AP72*(1+[4]Toggle!$F$13)</f>
        <v>#REF!</v>
      </c>
      <c r="AR72" s="14" t="e">
        <f>AQ72*(1+[4]Toggle!$F$13)</f>
        <v>#REF!</v>
      </c>
      <c r="AS72" s="14" t="e">
        <f>AR72*(1+[4]Toggle!$F$13)</f>
        <v>#REF!</v>
      </c>
      <c r="AT72" s="14" t="e">
        <f>AS72*(1+[4]Toggle!$F$13)</f>
        <v>#REF!</v>
      </c>
      <c r="AU72" s="14" t="e">
        <f>AT72*(1+[4]Toggle!$F$13)</f>
        <v>#REF!</v>
      </c>
      <c r="AV72" s="14" t="e">
        <f>AU72*(1+[4]Toggle!$F$13)</f>
        <v>#REF!</v>
      </c>
      <c r="AW72" s="18"/>
      <c r="AX72" s="10"/>
      <c r="AY72" s="10"/>
    </row>
    <row r="73" spans="1:51" x14ac:dyDescent="0.25">
      <c r="A73" s="1">
        <f>A70+1</f>
        <v>2054</v>
      </c>
      <c r="B73" s="1" t="str">
        <f>LEFT(B70,2)+1&amp;"/"&amp;RIGHT(B70,2)+1</f>
        <v>48/49</v>
      </c>
      <c r="C73" s="1" t="s">
        <v>9</v>
      </c>
      <c r="D73" s="9" t="e">
        <f t="shared" si="5"/>
        <v>#REF!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5" t="e">
        <f>IF([4]Toggle!$C$5="ON",MIN(AC$201*8760*ResiCapFactor*[4]Toggle!$F$24*AD$2/10^6,$E$94*AD$86),$E$94*AD$86)</f>
        <v>#REF!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x14ac:dyDescent="0.25">
      <c r="A74" s="1">
        <f>A73</f>
        <v>2054</v>
      </c>
      <c r="B74" s="1" t="str">
        <f>B73</f>
        <v>48/49</v>
      </c>
      <c r="C74" s="1" t="s">
        <v>10</v>
      </c>
      <c r="D74" s="9" t="e">
        <f t="shared" si="5"/>
        <v>#REF!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1" t="e">
        <f>AD73/$E$94*$E$95</f>
        <v>#REF!</v>
      </c>
      <c r="AE74" s="11" t="e">
        <f>SUM(AD175:AR175)*AD$3*85%/6/10^6</f>
        <v>#REF!</v>
      </c>
      <c r="AF74" s="12" t="e">
        <f>AE74</f>
        <v>#REF!</v>
      </c>
      <c r="AG74" s="12" t="e">
        <f>AF74</f>
        <v>#REF!</v>
      </c>
      <c r="AH74" s="12" t="e">
        <f>AG74</f>
        <v>#REF!</v>
      </c>
      <c r="AI74" s="12" t="e">
        <f>AH74</f>
        <v>#REF!</v>
      </c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x14ac:dyDescent="0.25">
      <c r="A75" s="1">
        <f>A74</f>
        <v>2054</v>
      </c>
      <c r="B75" s="1" t="str">
        <f>B74</f>
        <v>48/49</v>
      </c>
      <c r="C75" s="1" t="s">
        <v>4</v>
      </c>
      <c r="D75" s="9" t="e">
        <f t="shared" si="5"/>
        <v>#REF!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6" t="e">
        <f>AD73/$E$94*$E$96</f>
        <v>#REF!</v>
      </c>
      <c r="AE75" s="14" t="e">
        <f>AD75*(1+[4]Toggle!$F$13)</f>
        <v>#REF!</v>
      </c>
      <c r="AF75" s="14" t="e">
        <f>AE75*(1+[4]Toggle!$F$13)</f>
        <v>#REF!</v>
      </c>
      <c r="AG75" s="14" t="e">
        <f>AF75*(1+[4]Toggle!$F$13)</f>
        <v>#REF!</v>
      </c>
      <c r="AH75" s="14" t="e">
        <f>AG75*(1+[4]Toggle!$F$13)</f>
        <v>#REF!</v>
      </c>
      <c r="AI75" s="14" t="e">
        <f>AH75*(1+[4]Toggle!$F$13)</f>
        <v>#REF!</v>
      </c>
      <c r="AJ75" s="14" t="e">
        <f>AI75*(1+[4]Toggle!$F$13)</f>
        <v>#REF!</v>
      </c>
      <c r="AK75" s="14" t="e">
        <f>AJ75*(1+[4]Toggle!$F$13)</f>
        <v>#REF!</v>
      </c>
      <c r="AL75" s="14" t="e">
        <f>AK75*(1+[4]Toggle!$F$13)</f>
        <v>#REF!</v>
      </c>
      <c r="AM75" s="14" t="e">
        <f>AL75*(1+[4]Toggle!$F$13)</f>
        <v>#REF!</v>
      </c>
      <c r="AN75" s="14" t="e">
        <f>AM75*(1+[4]Toggle!$F$13)</f>
        <v>#REF!</v>
      </c>
      <c r="AO75" s="14" t="e">
        <f>AN75*(1+[4]Toggle!$F$13)</f>
        <v>#REF!</v>
      </c>
      <c r="AP75" s="14" t="e">
        <f>AO75*(1+[4]Toggle!$F$13)</f>
        <v>#REF!</v>
      </c>
      <c r="AQ75" s="14" t="e">
        <f>AP75*(1+[4]Toggle!$F$13)</f>
        <v>#REF!</v>
      </c>
      <c r="AR75" s="14" t="e">
        <f>AQ75*(1+[4]Toggle!$F$13)</f>
        <v>#REF!</v>
      </c>
      <c r="AS75" s="14" t="e">
        <f>AR75*(1+[4]Toggle!$F$13)</f>
        <v>#REF!</v>
      </c>
      <c r="AT75" s="14" t="e">
        <f>AS75*(1+[4]Toggle!$F$13)</f>
        <v>#REF!</v>
      </c>
      <c r="AU75" s="14" t="e">
        <f>AT75*(1+[4]Toggle!$F$13)</f>
        <v>#REF!</v>
      </c>
      <c r="AV75" s="14" t="e">
        <f>AU75*(1+[4]Toggle!$F$13)</f>
        <v>#REF!</v>
      </c>
      <c r="AW75" s="14" t="e">
        <f>AV75*(1+[4]Toggle!$F$13)</f>
        <v>#REF!</v>
      </c>
      <c r="AX75" s="10"/>
      <c r="AY75" s="10"/>
    </row>
    <row r="76" spans="1:51" x14ac:dyDescent="0.25">
      <c r="A76" s="1">
        <f>A73+1</f>
        <v>2055</v>
      </c>
      <c r="B76" s="1" t="str">
        <f>LEFT(B73,2)+1&amp;"/"&amp;RIGHT(B73,2)+1</f>
        <v>49/50</v>
      </c>
      <c r="C76" s="1" t="s">
        <v>9</v>
      </c>
      <c r="D76" s="9" t="e">
        <f t="shared" si="5"/>
        <v>#REF!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5" t="e">
        <f>IF([4]Toggle!$C$5="ON",MIN(AD$201*8760*ResiCapFactor*[4]Toggle!$F$24*AE$2/10^6,$E$94*AE$86),$E$94*AE$86)</f>
        <v>#REF!</v>
      </c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x14ac:dyDescent="0.25">
      <c r="A77" s="1">
        <f>A76</f>
        <v>2055</v>
      </c>
      <c r="B77" s="1" t="str">
        <f>B76</f>
        <v>49/50</v>
      </c>
      <c r="C77" s="1" t="s">
        <v>10</v>
      </c>
      <c r="D77" s="9" t="e">
        <f t="shared" si="5"/>
        <v>#REF!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 t="e">
        <f>AE76/$E$94*$E$95</f>
        <v>#REF!</v>
      </c>
      <c r="AF77" s="11" t="e">
        <f>SUM(AE178:AS178)*AE$3*85%/6/10^6</f>
        <v>#REF!</v>
      </c>
      <c r="AG77" s="12" t="e">
        <f>AF77</f>
        <v>#REF!</v>
      </c>
      <c r="AH77" s="12" t="e">
        <f>AG77</f>
        <v>#REF!</v>
      </c>
      <c r="AI77" s="12" t="e">
        <f>AH77</f>
        <v>#REF!</v>
      </c>
      <c r="AJ77" s="12" t="e">
        <f>AI77</f>
        <v>#REF!</v>
      </c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x14ac:dyDescent="0.25">
      <c r="A78" s="1">
        <f>A77</f>
        <v>2055</v>
      </c>
      <c r="B78" s="1" t="str">
        <f>B77</f>
        <v>49/50</v>
      </c>
      <c r="C78" s="1" t="s">
        <v>4</v>
      </c>
      <c r="D78" s="9" t="e">
        <f t="shared" si="5"/>
        <v>#REF!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6" t="e">
        <f>AE76/$E$94*$E$96</f>
        <v>#REF!</v>
      </c>
      <c r="AF78" s="14" t="e">
        <f>AE78*(1+[4]Toggle!$F$13)</f>
        <v>#REF!</v>
      </c>
      <c r="AG78" s="14" t="e">
        <f>AF78*(1+[4]Toggle!$F$13)</f>
        <v>#REF!</v>
      </c>
      <c r="AH78" s="14" t="e">
        <f>AG78*(1+[4]Toggle!$F$13)</f>
        <v>#REF!</v>
      </c>
      <c r="AI78" s="14" t="e">
        <f>AH78*(1+[4]Toggle!$F$13)</f>
        <v>#REF!</v>
      </c>
      <c r="AJ78" s="14" t="e">
        <f>AI78*(1+[4]Toggle!$F$13)</f>
        <v>#REF!</v>
      </c>
      <c r="AK78" s="14" t="e">
        <f>AJ78*(1+[4]Toggle!$F$13)</f>
        <v>#REF!</v>
      </c>
      <c r="AL78" s="14" t="e">
        <f>AK78*(1+[4]Toggle!$F$13)</f>
        <v>#REF!</v>
      </c>
      <c r="AM78" s="14" t="e">
        <f>AL78*(1+[4]Toggle!$F$13)</f>
        <v>#REF!</v>
      </c>
      <c r="AN78" s="14" t="e">
        <f>AM78*(1+[4]Toggle!$F$13)</f>
        <v>#REF!</v>
      </c>
      <c r="AO78" s="14" t="e">
        <f>AN78*(1+[4]Toggle!$F$13)</f>
        <v>#REF!</v>
      </c>
      <c r="AP78" s="14" t="e">
        <f>AO78*(1+[4]Toggle!$F$13)</f>
        <v>#REF!</v>
      </c>
      <c r="AQ78" s="14" t="e">
        <f>AP78*(1+[4]Toggle!$F$13)</f>
        <v>#REF!</v>
      </c>
      <c r="AR78" s="14" t="e">
        <f>AQ78*(1+[4]Toggle!$F$13)</f>
        <v>#REF!</v>
      </c>
      <c r="AS78" s="14" t="e">
        <f>AR78*(1+[4]Toggle!$F$13)</f>
        <v>#REF!</v>
      </c>
      <c r="AT78" s="14" t="e">
        <f>AS78*(1+[4]Toggle!$F$13)</f>
        <v>#REF!</v>
      </c>
      <c r="AU78" s="14" t="e">
        <f>AT78*(1+[4]Toggle!$F$13)</f>
        <v>#REF!</v>
      </c>
      <c r="AV78" s="14" t="e">
        <f>AU78*(1+[4]Toggle!$F$13)</f>
        <v>#REF!</v>
      </c>
      <c r="AW78" s="14" t="e">
        <f>AV78*(1+[4]Toggle!$F$13)</f>
        <v>#REF!</v>
      </c>
      <c r="AX78" s="14" t="e">
        <f>AW78*(1+[4]Toggle!$F$13)</f>
        <v>#REF!</v>
      </c>
      <c r="AY78" s="18"/>
    </row>
    <row r="79" spans="1:51" x14ac:dyDescent="0.25">
      <c r="A79" s="1">
        <f>A76+1</f>
        <v>2056</v>
      </c>
      <c r="B79" s="1" t="str">
        <f>LEFT(B76,2)+1&amp;"/"&amp;RIGHT(B76,2)+1</f>
        <v>50/51</v>
      </c>
      <c r="C79" s="1" t="s">
        <v>9</v>
      </c>
      <c r="D79" s="9" t="e">
        <f t="shared" si="5"/>
        <v>#REF!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5" t="e">
        <f>IF([4]Toggle!$C$5="ON",MIN(AE$201*8760*ResiCapFactor*[4]Toggle!$F$24*AF$2/10^6,$E$94*AF$86),$E$94*AF$86)</f>
        <v>#REF!</v>
      </c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x14ac:dyDescent="0.25">
      <c r="A80" s="1">
        <f>A79</f>
        <v>2056</v>
      </c>
      <c r="B80" s="1" t="str">
        <f>B79</f>
        <v>50/51</v>
      </c>
      <c r="C80" s="1" t="s">
        <v>10</v>
      </c>
      <c r="D80" s="9" t="e">
        <f t="shared" si="5"/>
        <v>#REF!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1" t="e">
        <f>AF79/$E$94*$E$95</f>
        <v>#REF!</v>
      </c>
      <c r="AG80" s="11" t="e">
        <f>SUM(AF181:AT181)*AF$3*85%/6/10^6</f>
        <v>#REF!</v>
      </c>
      <c r="AH80" s="12" t="e">
        <f>AG80</f>
        <v>#REF!</v>
      </c>
      <c r="AI80" s="12" t="e">
        <f>AH80</f>
        <v>#REF!</v>
      </c>
      <c r="AJ80" s="12" t="e">
        <f>AI80</f>
        <v>#REF!</v>
      </c>
      <c r="AK80" s="12" t="e">
        <f>AJ80</f>
        <v>#REF!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x14ac:dyDescent="0.25">
      <c r="A81" s="1">
        <f>A80</f>
        <v>2056</v>
      </c>
      <c r="B81" s="1" t="str">
        <f>B80</f>
        <v>50/51</v>
      </c>
      <c r="C81" s="1" t="s">
        <v>4</v>
      </c>
      <c r="D81" s="9" t="e">
        <f t="shared" si="5"/>
        <v>#REF!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6" t="e">
        <f>AF79/$E$94*$E$96</f>
        <v>#REF!</v>
      </c>
      <c r="AG81" s="14" t="e">
        <f>AF81*(1+[4]Toggle!$F$13)</f>
        <v>#REF!</v>
      </c>
      <c r="AH81" s="14" t="e">
        <f>AG81*(1+[4]Toggle!$F$13)</f>
        <v>#REF!</v>
      </c>
      <c r="AI81" s="14" t="e">
        <f>AH81*(1+[4]Toggle!$F$13)</f>
        <v>#REF!</v>
      </c>
      <c r="AJ81" s="14" t="e">
        <f>AI81*(1+[4]Toggle!$F$13)</f>
        <v>#REF!</v>
      </c>
      <c r="AK81" s="14" t="e">
        <f>AJ81*(1+[4]Toggle!$F$13)</f>
        <v>#REF!</v>
      </c>
      <c r="AL81" s="14" t="e">
        <f>AK81*(1+[4]Toggle!$F$13)</f>
        <v>#REF!</v>
      </c>
      <c r="AM81" s="14" t="e">
        <f>AL81*(1+[4]Toggle!$F$13)</f>
        <v>#REF!</v>
      </c>
      <c r="AN81" s="14" t="e">
        <f>AM81*(1+[4]Toggle!$F$13)</f>
        <v>#REF!</v>
      </c>
      <c r="AO81" s="14" t="e">
        <f>AN81*(1+[4]Toggle!$F$13)</f>
        <v>#REF!</v>
      </c>
      <c r="AP81" s="14" t="e">
        <f>AO81*(1+[4]Toggle!$F$13)</f>
        <v>#REF!</v>
      </c>
      <c r="AQ81" s="14" t="e">
        <f>AP81*(1+[4]Toggle!$F$13)</f>
        <v>#REF!</v>
      </c>
      <c r="AR81" s="14" t="e">
        <f>AQ81*(1+[4]Toggle!$F$13)</f>
        <v>#REF!</v>
      </c>
      <c r="AS81" s="14" t="e">
        <f>AR81*(1+[4]Toggle!$F$13)</f>
        <v>#REF!</v>
      </c>
      <c r="AT81" s="14" t="e">
        <f>AS81*(1+[4]Toggle!$F$13)</f>
        <v>#REF!</v>
      </c>
      <c r="AU81" s="14" t="e">
        <f>AT81*(1+[4]Toggle!$F$13)</f>
        <v>#REF!</v>
      </c>
      <c r="AV81" s="14" t="e">
        <f>AU81*(1+[4]Toggle!$F$13)</f>
        <v>#REF!</v>
      </c>
      <c r="AW81" s="14" t="e">
        <f>AV81*(1+[4]Toggle!$F$13)</f>
        <v>#REF!</v>
      </c>
      <c r="AX81" s="14" t="e">
        <f>AW81*(1+[4]Toggle!$F$13)</f>
        <v>#REF!</v>
      </c>
      <c r="AY81" s="14" t="e">
        <f>AX81*(1+[4]Toggle!$F$13)</f>
        <v>#REF!</v>
      </c>
    </row>
    <row r="82" spans="1:51" x14ac:dyDescent="0.25">
      <c r="D82" s="9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x14ac:dyDescent="0.25">
      <c r="D83" s="9"/>
      <c r="E83" s="19">
        <f t="shared" ref="E83:AN83" si="6">SUM(E8:E81)</f>
        <v>30.068288279999997</v>
      </c>
      <c r="F83" s="19" t="e">
        <f t="shared" si="6"/>
        <v>#REF!</v>
      </c>
      <c r="G83" s="19" t="e">
        <f t="shared" si="6"/>
        <v>#REF!</v>
      </c>
      <c r="H83" s="19" t="e">
        <f t="shared" si="6"/>
        <v>#REF!</v>
      </c>
      <c r="I83" s="19" t="e">
        <f t="shared" si="6"/>
        <v>#REF!</v>
      </c>
      <c r="J83" s="19" t="e">
        <f t="shared" si="6"/>
        <v>#REF!</v>
      </c>
      <c r="K83" s="19" t="e">
        <f t="shared" si="6"/>
        <v>#REF!</v>
      </c>
      <c r="L83" s="19" t="e">
        <f t="shared" si="6"/>
        <v>#REF!</v>
      </c>
      <c r="M83" s="19" t="e">
        <f t="shared" si="6"/>
        <v>#REF!</v>
      </c>
      <c r="N83" s="19" t="e">
        <f t="shared" si="6"/>
        <v>#REF!</v>
      </c>
      <c r="O83" s="19" t="e">
        <f t="shared" si="6"/>
        <v>#REF!</v>
      </c>
      <c r="P83" s="19" t="e">
        <f t="shared" si="6"/>
        <v>#REF!</v>
      </c>
      <c r="Q83" s="19" t="e">
        <f t="shared" si="6"/>
        <v>#REF!</v>
      </c>
      <c r="R83" s="19" t="e">
        <f t="shared" si="6"/>
        <v>#REF!</v>
      </c>
      <c r="S83" s="19" t="e">
        <f t="shared" si="6"/>
        <v>#REF!</v>
      </c>
      <c r="T83" s="19" t="e">
        <f t="shared" si="6"/>
        <v>#REF!</v>
      </c>
      <c r="U83" s="19" t="e">
        <f t="shared" si="6"/>
        <v>#REF!</v>
      </c>
      <c r="V83" s="19" t="e">
        <f t="shared" si="6"/>
        <v>#REF!</v>
      </c>
      <c r="W83" s="19" t="e">
        <f t="shared" si="6"/>
        <v>#REF!</v>
      </c>
      <c r="X83" s="19" t="e">
        <f t="shared" si="6"/>
        <v>#REF!</v>
      </c>
      <c r="Y83" s="19" t="e">
        <f t="shared" si="6"/>
        <v>#REF!</v>
      </c>
      <c r="Z83" s="19" t="e">
        <f t="shared" si="6"/>
        <v>#REF!</v>
      </c>
      <c r="AA83" s="19" t="e">
        <f t="shared" si="6"/>
        <v>#REF!</v>
      </c>
      <c r="AB83" s="19" t="e">
        <f t="shared" si="6"/>
        <v>#REF!</v>
      </c>
      <c r="AC83" s="19" t="e">
        <f t="shared" si="6"/>
        <v>#REF!</v>
      </c>
      <c r="AD83" s="19" t="e">
        <f t="shared" si="6"/>
        <v>#REF!</v>
      </c>
      <c r="AE83" s="19" t="e">
        <f t="shared" si="6"/>
        <v>#REF!</v>
      </c>
      <c r="AF83" s="19" t="e">
        <f t="shared" si="6"/>
        <v>#REF!</v>
      </c>
      <c r="AG83" s="19" t="e">
        <f t="shared" si="6"/>
        <v>#REF!</v>
      </c>
      <c r="AH83" s="19" t="e">
        <f t="shared" si="6"/>
        <v>#REF!</v>
      </c>
      <c r="AI83" s="19" t="e">
        <f t="shared" si="6"/>
        <v>#REF!</v>
      </c>
      <c r="AJ83" s="19" t="e">
        <f t="shared" si="6"/>
        <v>#REF!</v>
      </c>
      <c r="AK83" s="19" t="e">
        <f t="shared" si="6"/>
        <v>#REF!</v>
      </c>
      <c r="AL83" s="19" t="e">
        <f t="shared" si="6"/>
        <v>#REF!</v>
      </c>
      <c r="AM83" s="19" t="e">
        <f t="shared" si="6"/>
        <v>#REF!</v>
      </c>
      <c r="AN83" s="19" t="e">
        <f t="shared" si="6"/>
        <v>#REF!</v>
      </c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x14ac:dyDescent="0.25">
      <c r="D84" s="9" t="s">
        <v>11</v>
      </c>
      <c r="E84" s="20">
        <f>'[4]RPS Schedule'!C41+'[4]RPS Schedule'!D36</f>
        <v>722.98977065193242</v>
      </c>
      <c r="F84" s="20">
        <f>'[4]RPS Schedule'!D41+'[4]RPS Schedule'!E36</f>
        <v>612.10451937867265</v>
      </c>
      <c r="G84" s="20">
        <f>'[4]RPS Schedule'!E41+'[4]RPS Schedule'!F36</f>
        <v>324.64840347708588</v>
      </c>
      <c r="H84" s="20">
        <f>'[4]RPS Schedule'!F41+'[4]RPS Schedule'!G36</f>
        <v>331.61250117044051</v>
      </c>
      <c r="I84" s="20">
        <f>'[4]RPS Schedule'!G41+'[4]RPS Schedule'!H36</f>
        <v>230.5005116880568</v>
      </c>
      <c r="J84" s="20">
        <f>'[4]RPS Schedule'!H41+'[4]RPS Schedule'!I36</f>
        <v>224.1797287544735</v>
      </c>
      <c r="K84" s="20">
        <f>'[4]RPS Schedule'!I41+'[4]RPS Schedule'!J36</f>
        <v>221.4628323932458</v>
      </c>
      <c r="L84" s="20">
        <f>'[4]RPS Schedule'!J41+'[4]RPS Schedule'!K36</f>
        <v>208.00962456657246</v>
      </c>
      <c r="M84" s="20">
        <f>'[4]RPS Schedule'!K41+'[4]RPS Schedule'!L36</f>
        <v>223.81415417284038</v>
      </c>
      <c r="N84" s="20">
        <f>'[4]RPS Schedule'!L41+'[4]RPS Schedule'!M36</f>
        <v>224.11212955592259</v>
      </c>
      <c r="O84" s="20">
        <f>'[4]RPS Schedule'!M41+'[4]RPS Schedule'!N36</f>
        <v>224.36773549756609</v>
      </c>
      <c r="P84" s="20">
        <f>'[4]RPS Schedule'!N41+'[4]RPS Schedule'!O36</f>
        <v>224.50598727686943</v>
      </c>
      <c r="Q84" s="20">
        <f>'[4]RPS Schedule'!O41+'[4]RPS Schedule'!P36</f>
        <v>229.57703350816169</v>
      </c>
      <c r="R84" s="20">
        <f>'[4]RPS Schedule'!P41+'[4]RPS Schedule'!Q36</f>
        <v>240.82989433722673</v>
      </c>
      <c r="S84" s="20">
        <f>'[4]RPS Schedule'!Q41+'[4]RPS Schedule'!R36</f>
        <v>247.6615503927307</v>
      </c>
      <c r="T84" s="20">
        <f>'[4]RPS Schedule'!R41+'[4]RPS Schedule'!S36</f>
        <v>248.49212281940711</v>
      </c>
      <c r="U84" s="20">
        <f>'[4]RPS Schedule'!S41+'[4]RPS Schedule'!T36</f>
        <v>248.82460185500685</v>
      </c>
      <c r="V84" s="20">
        <f>'[4]RPS Schedule'!T41+'[4]RPS Schedule'!U36</f>
        <v>249.14793850285338</v>
      </c>
      <c r="W84" s="20">
        <f>'[4]RPS Schedule'!U41+'[4]RPS Schedule'!V36</f>
        <v>252.94873903961303</v>
      </c>
      <c r="X84" s="20">
        <f>'[4]RPS Schedule'!V41+'[4]RPS Schedule'!W36</f>
        <v>256.81756900554399</v>
      </c>
      <c r="Y84" s="20">
        <f>'[4]RPS Schedule'!W41+'[4]RPS Schedule'!X36</f>
        <v>260.75578096772989</v>
      </c>
      <c r="Z84" s="20">
        <f>'[4]RPS Schedule'!X41+'[4]RPS Schedule'!Y36</f>
        <v>264.76475453653921</v>
      </c>
      <c r="AA84" s="20">
        <f>'[4]RPS Schedule'!Y41+'[4]RPS Schedule'!Z36</f>
        <v>244.08910453431935</v>
      </c>
      <c r="AB84" s="20">
        <f>'[4]RPS Schedule'!Z41+'[4]RPS Schedule'!AA36</f>
        <v>246.78221973228301</v>
      </c>
      <c r="AC84" s="20">
        <f>'[4]RPS Schedule'!AA41+'[4]RPS Schedule'!AB36</f>
        <v>231.40765441894578</v>
      </c>
      <c r="AD84" s="20">
        <f>'[4]RPS Schedule'!AB41+'[4]RPS Schedule'!AC36</f>
        <v>231.8310624577168</v>
      </c>
      <c r="AE84" s="20">
        <f>'[4]RPS Schedule'!AC41+'[4]RPS Schedule'!AD36</f>
        <v>232.25489575572769</v>
      </c>
      <c r="AF84" s="20">
        <f>'[4]RPS Schedule'!AD41+'[4]RPS Schedule'!AE36</f>
        <v>232.67915474009695</v>
      </c>
      <c r="AG84" s="20"/>
      <c r="AH84" s="20"/>
      <c r="AI84" s="20"/>
      <c r="AJ84" s="20"/>
      <c r="AK84" s="20"/>
      <c r="AL84" s="20"/>
      <c r="AM84" s="20"/>
      <c r="AN84" s="20"/>
      <c r="AO84" s="20"/>
      <c r="AP84" s="20"/>
    </row>
    <row r="85" spans="1:51" x14ac:dyDescent="0.25">
      <c r="D85" s="9" t="s">
        <v>12</v>
      </c>
      <c r="E85" s="20">
        <f t="shared" ref="E85:AF85" si="7">SUMIFS(E$8:E$81,$A$8:$A$81,"&lt;"&amp;E$6)</f>
        <v>0</v>
      </c>
      <c r="F85" s="20">
        <f t="shared" si="7"/>
        <v>29.917946838599999</v>
      </c>
      <c r="G85" s="20" t="e">
        <f t="shared" si="7"/>
        <v>#REF!</v>
      </c>
      <c r="H85" s="20" t="e">
        <f t="shared" si="7"/>
        <v>#REF!</v>
      </c>
      <c r="I85" s="20" t="e">
        <f t="shared" si="7"/>
        <v>#REF!</v>
      </c>
      <c r="J85" s="20" t="e">
        <f t="shared" si="7"/>
        <v>#REF!</v>
      </c>
      <c r="K85" s="20" t="e">
        <f t="shared" si="7"/>
        <v>#REF!</v>
      </c>
      <c r="L85" s="20" t="e">
        <f t="shared" si="7"/>
        <v>#REF!</v>
      </c>
      <c r="M85" s="20" t="e">
        <f t="shared" si="7"/>
        <v>#REF!</v>
      </c>
      <c r="N85" s="20" t="e">
        <f t="shared" si="7"/>
        <v>#REF!</v>
      </c>
      <c r="O85" s="20" t="e">
        <f t="shared" si="7"/>
        <v>#REF!</v>
      </c>
      <c r="P85" s="20" t="e">
        <f t="shared" si="7"/>
        <v>#REF!</v>
      </c>
      <c r="Q85" s="20" t="e">
        <f t="shared" si="7"/>
        <v>#REF!</v>
      </c>
      <c r="R85" s="20" t="e">
        <f t="shared" si="7"/>
        <v>#REF!</v>
      </c>
      <c r="S85" s="20" t="e">
        <f t="shared" si="7"/>
        <v>#REF!</v>
      </c>
      <c r="T85" s="20" t="e">
        <f t="shared" si="7"/>
        <v>#REF!</v>
      </c>
      <c r="U85" s="20" t="e">
        <f t="shared" si="7"/>
        <v>#REF!</v>
      </c>
      <c r="V85" s="20" t="e">
        <f t="shared" si="7"/>
        <v>#REF!</v>
      </c>
      <c r="W85" s="20" t="e">
        <f t="shared" si="7"/>
        <v>#REF!</v>
      </c>
      <c r="X85" s="20" t="e">
        <f t="shared" si="7"/>
        <v>#REF!</v>
      </c>
      <c r="Y85" s="20" t="e">
        <f t="shared" si="7"/>
        <v>#REF!</v>
      </c>
      <c r="Z85" s="20" t="e">
        <f t="shared" si="7"/>
        <v>#REF!</v>
      </c>
      <c r="AA85" s="20" t="e">
        <f t="shared" si="7"/>
        <v>#REF!</v>
      </c>
      <c r="AB85" s="20" t="e">
        <f t="shared" si="7"/>
        <v>#REF!</v>
      </c>
      <c r="AC85" s="20" t="e">
        <f t="shared" si="7"/>
        <v>#REF!</v>
      </c>
      <c r="AD85" s="20" t="e">
        <f t="shared" si="7"/>
        <v>#REF!</v>
      </c>
      <c r="AE85" s="20" t="e">
        <f t="shared" si="7"/>
        <v>#REF!</v>
      </c>
      <c r="AF85" s="20" t="e">
        <f t="shared" si="7"/>
        <v>#REF!</v>
      </c>
      <c r="AG85" s="20"/>
      <c r="AH85" s="20"/>
      <c r="AI85" s="20"/>
      <c r="AJ85" s="20"/>
      <c r="AK85" s="20"/>
      <c r="AL85" s="20"/>
      <c r="AM85" s="20"/>
      <c r="AN85" s="20"/>
      <c r="AO85" s="20"/>
      <c r="AP85" s="20"/>
    </row>
    <row r="86" spans="1:51" x14ac:dyDescent="0.25">
      <c r="D86" s="21" t="s">
        <v>13</v>
      </c>
      <c r="E86" s="10">
        <f t="shared" ref="E86:AF86" si="8">MAX(E84-E85,0)</f>
        <v>722.98977065193242</v>
      </c>
      <c r="F86" s="10">
        <f t="shared" si="8"/>
        <v>582.18657254007269</v>
      </c>
      <c r="G86" s="10" t="e">
        <f t="shared" si="8"/>
        <v>#REF!</v>
      </c>
      <c r="H86" s="10" t="e">
        <f t="shared" si="8"/>
        <v>#REF!</v>
      </c>
      <c r="I86" s="10" t="e">
        <f t="shared" si="8"/>
        <v>#REF!</v>
      </c>
      <c r="J86" s="10" t="e">
        <f t="shared" si="8"/>
        <v>#REF!</v>
      </c>
      <c r="K86" s="10" t="e">
        <f t="shared" si="8"/>
        <v>#REF!</v>
      </c>
      <c r="L86" s="10" t="e">
        <f t="shared" si="8"/>
        <v>#REF!</v>
      </c>
      <c r="M86" s="10" t="e">
        <f t="shared" si="8"/>
        <v>#REF!</v>
      </c>
      <c r="N86" s="10" t="e">
        <f t="shared" si="8"/>
        <v>#REF!</v>
      </c>
      <c r="O86" s="10" t="e">
        <f t="shared" si="8"/>
        <v>#REF!</v>
      </c>
      <c r="P86" s="10" t="e">
        <f t="shared" si="8"/>
        <v>#REF!</v>
      </c>
      <c r="Q86" s="10" t="e">
        <f t="shared" si="8"/>
        <v>#REF!</v>
      </c>
      <c r="R86" s="10" t="e">
        <f t="shared" si="8"/>
        <v>#REF!</v>
      </c>
      <c r="S86" s="10" t="e">
        <f t="shared" si="8"/>
        <v>#REF!</v>
      </c>
      <c r="T86" s="10" t="e">
        <f t="shared" si="8"/>
        <v>#REF!</v>
      </c>
      <c r="U86" s="10" t="e">
        <f t="shared" si="8"/>
        <v>#REF!</v>
      </c>
      <c r="V86" s="10" t="e">
        <f t="shared" si="8"/>
        <v>#REF!</v>
      </c>
      <c r="W86" s="10" t="e">
        <f t="shared" si="8"/>
        <v>#REF!</v>
      </c>
      <c r="X86" s="10" t="e">
        <f t="shared" si="8"/>
        <v>#REF!</v>
      </c>
      <c r="Y86" s="10" t="e">
        <f t="shared" si="8"/>
        <v>#REF!</v>
      </c>
      <c r="Z86" s="10" t="e">
        <f t="shared" si="8"/>
        <v>#REF!</v>
      </c>
      <c r="AA86" s="10" t="e">
        <f t="shared" si="8"/>
        <v>#REF!</v>
      </c>
      <c r="AB86" s="10" t="e">
        <f t="shared" si="8"/>
        <v>#REF!</v>
      </c>
      <c r="AC86" s="10" t="e">
        <f t="shared" si="8"/>
        <v>#REF!</v>
      </c>
      <c r="AD86" s="10" t="e">
        <f t="shared" si="8"/>
        <v>#REF!</v>
      </c>
      <c r="AE86" s="10" t="e">
        <f t="shared" si="8"/>
        <v>#REF!</v>
      </c>
      <c r="AF86" s="10" t="e">
        <f t="shared" si="8"/>
        <v>#REF!</v>
      </c>
      <c r="AG86" s="10"/>
      <c r="AH86" s="10"/>
      <c r="AI86" s="10"/>
      <c r="AJ86" s="10"/>
      <c r="AK86" s="10"/>
      <c r="AL86" s="10"/>
      <c r="AM86" s="10"/>
      <c r="AN86" s="10"/>
      <c r="AO86" s="10"/>
      <c r="AP86" s="10"/>
    </row>
    <row r="87" spans="1:51" x14ac:dyDescent="0.25">
      <c r="D87" s="9" t="s">
        <v>14</v>
      </c>
      <c r="E87" s="10">
        <f t="shared" ref="E87:AF87" si="9">SUMIFS(E$8:E$81,$B$8:$B$81,E$7)</f>
        <v>30.068288279999997</v>
      </c>
      <c r="F87" s="10" t="e">
        <f t="shared" si="9"/>
        <v>#REF!</v>
      </c>
      <c r="G87" s="10" t="e">
        <f t="shared" si="9"/>
        <v>#REF!</v>
      </c>
      <c r="H87" s="10" t="e">
        <f t="shared" si="9"/>
        <v>#REF!</v>
      </c>
      <c r="I87" s="10" t="e">
        <f t="shared" si="9"/>
        <v>#REF!</v>
      </c>
      <c r="J87" s="10" t="e">
        <f t="shared" si="9"/>
        <v>#REF!</v>
      </c>
      <c r="K87" s="10" t="e">
        <f t="shared" si="9"/>
        <v>#REF!</v>
      </c>
      <c r="L87" s="10" t="e">
        <f t="shared" si="9"/>
        <v>#REF!</v>
      </c>
      <c r="M87" s="10" t="e">
        <f t="shared" si="9"/>
        <v>#REF!</v>
      </c>
      <c r="N87" s="10" t="e">
        <f t="shared" si="9"/>
        <v>#REF!</v>
      </c>
      <c r="O87" s="10" t="e">
        <f t="shared" si="9"/>
        <v>#REF!</v>
      </c>
      <c r="P87" s="10" t="e">
        <f t="shared" si="9"/>
        <v>#REF!</v>
      </c>
      <c r="Q87" s="10" t="e">
        <f t="shared" si="9"/>
        <v>#REF!</v>
      </c>
      <c r="R87" s="10" t="e">
        <f t="shared" si="9"/>
        <v>#REF!</v>
      </c>
      <c r="S87" s="10" t="e">
        <f t="shared" si="9"/>
        <v>#REF!</v>
      </c>
      <c r="T87" s="10" t="e">
        <f t="shared" si="9"/>
        <v>#REF!</v>
      </c>
      <c r="U87" s="10" t="e">
        <f t="shared" si="9"/>
        <v>#REF!</v>
      </c>
      <c r="V87" s="10" t="e">
        <f t="shared" si="9"/>
        <v>#REF!</v>
      </c>
      <c r="W87" s="10" t="e">
        <f t="shared" si="9"/>
        <v>#REF!</v>
      </c>
      <c r="X87" s="10" t="e">
        <f t="shared" si="9"/>
        <v>#REF!</v>
      </c>
      <c r="Y87" s="10" t="e">
        <f t="shared" si="9"/>
        <v>#REF!</v>
      </c>
      <c r="Z87" s="10" t="e">
        <f t="shared" si="9"/>
        <v>#REF!</v>
      </c>
      <c r="AA87" s="10" t="e">
        <f t="shared" si="9"/>
        <v>#REF!</v>
      </c>
      <c r="AB87" s="10" t="e">
        <f t="shared" si="9"/>
        <v>#REF!</v>
      </c>
      <c r="AC87" s="10" t="e">
        <f t="shared" si="9"/>
        <v>#REF!</v>
      </c>
      <c r="AD87" s="10" t="e">
        <f t="shared" si="9"/>
        <v>#REF!</v>
      </c>
      <c r="AE87" s="10" t="e">
        <f t="shared" si="9"/>
        <v>#REF!</v>
      </c>
      <c r="AF87" s="10" t="e">
        <f t="shared" si="9"/>
        <v>#REF!</v>
      </c>
      <c r="AG87" s="10"/>
      <c r="AH87" s="10"/>
      <c r="AI87" s="10"/>
      <c r="AJ87" s="10"/>
      <c r="AK87" s="10"/>
      <c r="AL87" s="10"/>
      <c r="AM87" s="10"/>
      <c r="AN87" s="10"/>
      <c r="AO87" s="10"/>
      <c r="AP87" s="10"/>
    </row>
    <row r="88" spans="1:51" x14ac:dyDescent="0.25">
      <c r="D88" s="9" t="s">
        <v>15</v>
      </c>
      <c r="E88" s="20">
        <f t="shared" ref="E88:AF88" si="10">E84-E87</f>
        <v>692.92148237193237</v>
      </c>
      <c r="F88" s="20" t="e">
        <f t="shared" si="10"/>
        <v>#REF!</v>
      </c>
      <c r="G88" s="20" t="e">
        <f t="shared" si="10"/>
        <v>#REF!</v>
      </c>
      <c r="H88" s="20" t="e">
        <f t="shared" si="10"/>
        <v>#REF!</v>
      </c>
      <c r="I88" s="20" t="e">
        <f t="shared" si="10"/>
        <v>#REF!</v>
      </c>
      <c r="J88" s="20" t="e">
        <f t="shared" si="10"/>
        <v>#REF!</v>
      </c>
      <c r="K88" s="20" t="e">
        <f t="shared" si="10"/>
        <v>#REF!</v>
      </c>
      <c r="L88" s="20" t="e">
        <f t="shared" si="10"/>
        <v>#REF!</v>
      </c>
      <c r="M88" s="20" t="e">
        <f t="shared" si="10"/>
        <v>#REF!</v>
      </c>
      <c r="N88" s="20" t="e">
        <f t="shared" si="10"/>
        <v>#REF!</v>
      </c>
      <c r="O88" s="20" t="e">
        <f t="shared" si="10"/>
        <v>#REF!</v>
      </c>
      <c r="P88" s="20" t="e">
        <f t="shared" si="10"/>
        <v>#REF!</v>
      </c>
      <c r="Q88" s="20" t="e">
        <f t="shared" si="10"/>
        <v>#REF!</v>
      </c>
      <c r="R88" s="20" t="e">
        <f t="shared" si="10"/>
        <v>#REF!</v>
      </c>
      <c r="S88" s="20" t="e">
        <f t="shared" si="10"/>
        <v>#REF!</v>
      </c>
      <c r="T88" s="20" t="e">
        <f t="shared" si="10"/>
        <v>#REF!</v>
      </c>
      <c r="U88" s="20" t="e">
        <f t="shared" si="10"/>
        <v>#REF!</v>
      </c>
      <c r="V88" s="20" t="e">
        <f t="shared" si="10"/>
        <v>#REF!</v>
      </c>
      <c r="W88" s="20" t="e">
        <f t="shared" si="10"/>
        <v>#REF!</v>
      </c>
      <c r="X88" s="20" t="e">
        <f t="shared" si="10"/>
        <v>#REF!</v>
      </c>
      <c r="Y88" s="20" t="e">
        <f t="shared" si="10"/>
        <v>#REF!</v>
      </c>
      <c r="Z88" s="20" t="e">
        <f t="shared" si="10"/>
        <v>#REF!</v>
      </c>
      <c r="AA88" s="20" t="e">
        <f t="shared" si="10"/>
        <v>#REF!</v>
      </c>
      <c r="AB88" s="20" t="e">
        <f t="shared" si="10"/>
        <v>#REF!</v>
      </c>
      <c r="AC88" s="20" t="e">
        <f t="shared" si="10"/>
        <v>#REF!</v>
      </c>
      <c r="AD88" s="20" t="e">
        <f t="shared" si="10"/>
        <v>#REF!</v>
      </c>
      <c r="AE88" s="20" t="e">
        <f t="shared" si="10"/>
        <v>#REF!</v>
      </c>
      <c r="AF88" s="20" t="e">
        <f t="shared" si="10"/>
        <v>#REF!</v>
      </c>
      <c r="AG88" s="20"/>
      <c r="AH88" s="20"/>
      <c r="AI88" s="20"/>
      <c r="AJ88" s="20"/>
      <c r="AK88" s="20"/>
      <c r="AL88" s="20"/>
      <c r="AM88" s="20"/>
      <c r="AN88" s="20"/>
      <c r="AO88" s="20"/>
      <c r="AP88" s="20"/>
    </row>
    <row r="89" spans="1:51" x14ac:dyDescent="0.25">
      <c r="D89" s="9"/>
      <c r="E89" s="20"/>
    </row>
    <row r="90" spans="1:51" x14ac:dyDescent="0.25">
      <c r="D90" s="1" t="s">
        <v>9</v>
      </c>
      <c r="E90" s="22">
        <f t="shared" ref="E90:N92" si="11">SUMIFS(E$8:E$54,$C$8:$C$54,$D90)/E$83</f>
        <v>0</v>
      </c>
      <c r="F90" s="22" t="e">
        <f t="shared" si="11"/>
        <v>#REF!</v>
      </c>
      <c r="G90" s="22" t="e">
        <f t="shared" si="11"/>
        <v>#REF!</v>
      </c>
      <c r="H90" s="22" t="e">
        <f t="shared" si="11"/>
        <v>#REF!</v>
      </c>
      <c r="I90" s="22" t="e">
        <f t="shared" si="11"/>
        <v>#REF!</v>
      </c>
      <c r="J90" s="22" t="e">
        <f t="shared" si="11"/>
        <v>#REF!</v>
      </c>
      <c r="K90" s="22" t="e">
        <f t="shared" si="11"/>
        <v>#REF!</v>
      </c>
      <c r="L90" s="22" t="e">
        <f t="shared" si="11"/>
        <v>#REF!</v>
      </c>
      <c r="M90" s="22" t="e">
        <f t="shared" si="11"/>
        <v>#REF!</v>
      </c>
      <c r="N90" s="22" t="e">
        <f t="shared" si="11"/>
        <v>#REF!</v>
      </c>
      <c r="O90" s="22" t="e">
        <f t="shared" ref="O90:X92" si="12">SUMIFS(O$8:O$54,$C$8:$C$54,$D90)/O$83</f>
        <v>#REF!</v>
      </c>
      <c r="P90" s="22" t="e">
        <f t="shared" si="12"/>
        <v>#REF!</v>
      </c>
      <c r="Q90" s="22" t="e">
        <f t="shared" si="12"/>
        <v>#REF!</v>
      </c>
      <c r="R90" s="22" t="e">
        <f t="shared" si="12"/>
        <v>#REF!</v>
      </c>
      <c r="S90" s="22" t="e">
        <f t="shared" si="12"/>
        <v>#REF!</v>
      </c>
      <c r="T90" s="22" t="e">
        <f t="shared" si="12"/>
        <v>#REF!</v>
      </c>
      <c r="U90" s="22" t="e">
        <f t="shared" si="12"/>
        <v>#REF!</v>
      </c>
      <c r="V90" s="22" t="e">
        <f t="shared" si="12"/>
        <v>#REF!</v>
      </c>
      <c r="W90" s="22" t="e">
        <f t="shared" si="12"/>
        <v>#REF!</v>
      </c>
      <c r="X90" s="22" t="e">
        <f t="shared" si="12"/>
        <v>#REF!</v>
      </c>
      <c r="Y90" s="22" t="e">
        <f t="shared" ref="Y90:AF92" si="13">SUMIFS(Y$8:Y$54,$C$8:$C$54,$D90)/Y$83</f>
        <v>#REF!</v>
      </c>
      <c r="Z90" s="22" t="e">
        <f t="shared" si="13"/>
        <v>#REF!</v>
      </c>
      <c r="AA90" s="22" t="e">
        <f t="shared" si="13"/>
        <v>#REF!</v>
      </c>
      <c r="AB90" s="22" t="e">
        <f t="shared" si="13"/>
        <v>#REF!</v>
      </c>
      <c r="AC90" s="22" t="e">
        <f t="shared" si="13"/>
        <v>#REF!</v>
      </c>
      <c r="AD90" s="22" t="e">
        <f t="shared" si="13"/>
        <v>#REF!</v>
      </c>
      <c r="AE90" s="22" t="e">
        <f t="shared" si="13"/>
        <v>#REF!</v>
      </c>
      <c r="AF90" s="22" t="e">
        <f t="shared" si="13"/>
        <v>#REF!</v>
      </c>
      <c r="AG90" s="22"/>
      <c r="AH90" s="22"/>
      <c r="AI90" s="22"/>
      <c r="AJ90" s="22"/>
      <c r="AK90" s="22"/>
      <c r="AL90" s="22"/>
      <c r="AM90" s="22"/>
      <c r="AN90" s="22"/>
      <c r="AO90" s="22"/>
      <c r="AP90" s="22"/>
    </row>
    <row r="91" spans="1:51" x14ac:dyDescent="0.25">
      <c r="D91" s="1" t="s">
        <v>10</v>
      </c>
      <c r="E91" s="22">
        <f t="shared" si="11"/>
        <v>0</v>
      </c>
      <c r="F91" s="22" t="e">
        <f t="shared" si="11"/>
        <v>#REF!</v>
      </c>
      <c r="G91" s="22" t="e">
        <f t="shared" si="11"/>
        <v>#REF!</v>
      </c>
      <c r="H91" s="22" t="e">
        <f t="shared" si="11"/>
        <v>#REF!</v>
      </c>
      <c r="I91" s="22" t="e">
        <f t="shared" si="11"/>
        <v>#REF!</v>
      </c>
      <c r="J91" s="22" t="e">
        <f t="shared" si="11"/>
        <v>#REF!</v>
      </c>
      <c r="K91" s="22" t="e">
        <f t="shared" si="11"/>
        <v>#REF!</v>
      </c>
      <c r="L91" s="22" t="e">
        <f t="shared" si="11"/>
        <v>#REF!</v>
      </c>
      <c r="M91" s="22" t="e">
        <f t="shared" si="11"/>
        <v>#REF!</v>
      </c>
      <c r="N91" s="22" t="e">
        <f t="shared" si="11"/>
        <v>#REF!</v>
      </c>
      <c r="O91" s="22" t="e">
        <f t="shared" si="12"/>
        <v>#REF!</v>
      </c>
      <c r="P91" s="22" t="e">
        <f t="shared" si="12"/>
        <v>#REF!</v>
      </c>
      <c r="Q91" s="22" t="e">
        <f t="shared" si="12"/>
        <v>#REF!</v>
      </c>
      <c r="R91" s="22" t="e">
        <f t="shared" si="12"/>
        <v>#REF!</v>
      </c>
      <c r="S91" s="22" t="e">
        <f t="shared" si="12"/>
        <v>#REF!</v>
      </c>
      <c r="T91" s="22" t="e">
        <f t="shared" si="12"/>
        <v>#REF!</v>
      </c>
      <c r="U91" s="22" t="e">
        <f t="shared" si="12"/>
        <v>#REF!</v>
      </c>
      <c r="V91" s="22" t="e">
        <f t="shared" si="12"/>
        <v>#REF!</v>
      </c>
      <c r="W91" s="22" t="e">
        <f t="shared" si="12"/>
        <v>#REF!</v>
      </c>
      <c r="X91" s="22" t="e">
        <f t="shared" si="12"/>
        <v>#REF!</v>
      </c>
      <c r="Y91" s="22" t="e">
        <f t="shared" si="13"/>
        <v>#REF!</v>
      </c>
      <c r="Z91" s="22" t="e">
        <f t="shared" si="13"/>
        <v>#REF!</v>
      </c>
      <c r="AA91" s="22" t="e">
        <f t="shared" si="13"/>
        <v>#REF!</v>
      </c>
      <c r="AB91" s="22" t="e">
        <f t="shared" si="13"/>
        <v>#REF!</v>
      </c>
      <c r="AC91" s="22" t="e">
        <f t="shared" si="13"/>
        <v>#REF!</v>
      </c>
      <c r="AD91" s="22" t="e">
        <f t="shared" si="13"/>
        <v>#REF!</v>
      </c>
      <c r="AE91" s="22" t="e">
        <f t="shared" si="13"/>
        <v>#REF!</v>
      </c>
      <c r="AF91" s="22" t="e">
        <f t="shared" si="13"/>
        <v>#REF!</v>
      </c>
      <c r="AG91" s="22"/>
      <c r="AH91" s="22"/>
      <c r="AI91" s="22"/>
      <c r="AJ91" s="22"/>
      <c r="AK91" s="22"/>
      <c r="AL91" s="22"/>
      <c r="AM91" s="22"/>
      <c r="AN91" s="22"/>
      <c r="AO91" s="22"/>
      <c r="AP91" s="22"/>
    </row>
    <row r="92" spans="1:51" x14ac:dyDescent="0.25">
      <c r="D92" s="1" t="s">
        <v>4</v>
      </c>
      <c r="E92" s="22">
        <f t="shared" si="11"/>
        <v>1</v>
      </c>
      <c r="F92" s="22" t="e">
        <f t="shared" si="11"/>
        <v>#REF!</v>
      </c>
      <c r="G92" s="22" t="e">
        <f t="shared" si="11"/>
        <v>#REF!</v>
      </c>
      <c r="H92" s="22" t="e">
        <f t="shared" si="11"/>
        <v>#REF!</v>
      </c>
      <c r="I92" s="22" t="e">
        <f t="shared" si="11"/>
        <v>#REF!</v>
      </c>
      <c r="J92" s="22" t="e">
        <f t="shared" si="11"/>
        <v>#REF!</v>
      </c>
      <c r="K92" s="22" t="e">
        <f t="shared" si="11"/>
        <v>#REF!</v>
      </c>
      <c r="L92" s="22" t="e">
        <f t="shared" si="11"/>
        <v>#REF!</v>
      </c>
      <c r="M92" s="22" t="e">
        <f t="shared" si="11"/>
        <v>#REF!</v>
      </c>
      <c r="N92" s="22" t="e">
        <f t="shared" si="11"/>
        <v>#REF!</v>
      </c>
      <c r="O92" s="22" t="e">
        <f t="shared" si="12"/>
        <v>#REF!</v>
      </c>
      <c r="P92" s="22" t="e">
        <f t="shared" si="12"/>
        <v>#REF!</v>
      </c>
      <c r="Q92" s="22" t="e">
        <f t="shared" si="12"/>
        <v>#REF!</v>
      </c>
      <c r="R92" s="22" t="e">
        <f t="shared" si="12"/>
        <v>#REF!</v>
      </c>
      <c r="S92" s="22" t="e">
        <f t="shared" si="12"/>
        <v>#REF!</v>
      </c>
      <c r="T92" s="22" t="e">
        <f t="shared" si="12"/>
        <v>#REF!</v>
      </c>
      <c r="U92" s="22" t="e">
        <f t="shared" si="12"/>
        <v>#REF!</v>
      </c>
      <c r="V92" s="22" t="e">
        <f t="shared" si="12"/>
        <v>#REF!</v>
      </c>
      <c r="W92" s="22" t="e">
        <f t="shared" si="12"/>
        <v>#REF!</v>
      </c>
      <c r="X92" s="22" t="e">
        <f t="shared" si="12"/>
        <v>#REF!</v>
      </c>
      <c r="Y92" s="22" t="e">
        <f t="shared" si="13"/>
        <v>#REF!</v>
      </c>
      <c r="Z92" s="22" t="e">
        <f t="shared" si="13"/>
        <v>#REF!</v>
      </c>
      <c r="AA92" s="22" t="e">
        <f t="shared" si="13"/>
        <v>#REF!</v>
      </c>
      <c r="AB92" s="22" t="e">
        <f t="shared" si="13"/>
        <v>#REF!</v>
      </c>
      <c r="AC92" s="22" t="e">
        <f t="shared" si="13"/>
        <v>#REF!</v>
      </c>
      <c r="AD92" s="22" t="e">
        <f t="shared" si="13"/>
        <v>#REF!</v>
      </c>
      <c r="AE92" s="22" t="e">
        <f t="shared" si="13"/>
        <v>#REF!</v>
      </c>
      <c r="AF92" s="22" t="e">
        <f t="shared" si="13"/>
        <v>#REF!</v>
      </c>
      <c r="AG92" s="22"/>
      <c r="AH92" s="22"/>
      <c r="AI92" s="22"/>
      <c r="AJ92" s="22"/>
      <c r="AK92" s="22"/>
      <c r="AL92" s="22"/>
      <c r="AM92" s="22"/>
      <c r="AN92" s="22"/>
      <c r="AO92" s="22"/>
      <c r="AP92" s="22"/>
    </row>
    <row r="93" spans="1:51" x14ac:dyDescent="0.25">
      <c r="D93" s="1" t="s">
        <v>16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</row>
    <row r="94" spans="1:51" x14ac:dyDescent="0.25">
      <c r="D94" s="1" t="s">
        <v>9</v>
      </c>
      <c r="E94" s="23">
        <v>0.62</v>
      </c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spans="1:51" x14ac:dyDescent="0.25">
      <c r="D95" s="1" t="s">
        <v>10</v>
      </c>
      <c r="E95" s="23">
        <v>0.315</v>
      </c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spans="1:51" x14ac:dyDescent="0.25">
      <c r="D96" s="1" t="s">
        <v>4</v>
      </c>
      <c r="E96" s="23">
        <v>6.5000000000000002E-2</v>
      </c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spans="1:41" ht="21" x14ac:dyDescent="0.35">
      <c r="B97" s="101" t="s">
        <v>17</v>
      </c>
      <c r="C97" s="101"/>
      <c r="D97" s="101"/>
      <c r="E97" s="1">
        <v>2023</v>
      </c>
      <c r="F97" s="1">
        <f>E97+1</f>
        <v>2024</v>
      </c>
      <c r="G97" s="1">
        <f t="shared" ref="G97:AF97" si="14">F97+1</f>
        <v>2025</v>
      </c>
      <c r="H97" s="1">
        <f t="shared" si="14"/>
        <v>2026</v>
      </c>
      <c r="I97" s="1">
        <f t="shared" si="14"/>
        <v>2027</v>
      </c>
      <c r="J97" s="1">
        <f t="shared" si="14"/>
        <v>2028</v>
      </c>
      <c r="K97" s="1">
        <f t="shared" si="14"/>
        <v>2029</v>
      </c>
      <c r="L97" s="1">
        <f t="shared" si="14"/>
        <v>2030</v>
      </c>
      <c r="M97" s="1">
        <f t="shared" si="14"/>
        <v>2031</v>
      </c>
      <c r="N97" s="1">
        <f t="shared" si="14"/>
        <v>2032</v>
      </c>
      <c r="O97" s="1">
        <f t="shared" si="14"/>
        <v>2033</v>
      </c>
      <c r="P97" s="1">
        <f t="shared" si="14"/>
        <v>2034</v>
      </c>
      <c r="Q97" s="1">
        <f t="shared" si="14"/>
        <v>2035</v>
      </c>
      <c r="R97" s="1">
        <f t="shared" si="14"/>
        <v>2036</v>
      </c>
      <c r="S97" s="1">
        <f t="shared" si="14"/>
        <v>2037</v>
      </c>
      <c r="T97" s="1">
        <f t="shared" si="14"/>
        <v>2038</v>
      </c>
      <c r="U97" s="1">
        <f t="shared" si="14"/>
        <v>2039</v>
      </c>
      <c r="V97" s="1">
        <f t="shared" si="14"/>
        <v>2040</v>
      </c>
      <c r="W97" s="1">
        <f t="shared" si="14"/>
        <v>2041</v>
      </c>
      <c r="X97" s="1">
        <f t="shared" si="14"/>
        <v>2042</v>
      </c>
      <c r="Y97" s="1">
        <f t="shared" si="14"/>
        <v>2043</v>
      </c>
      <c r="Z97" s="1">
        <f t="shared" si="14"/>
        <v>2044</v>
      </c>
      <c r="AA97" s="1">
        <f t="shared" si="14"/>
        <v>2045</v>
      </c>
      <c r="AB97" s="1">
        <f t="shared" si="14"/>
        <v>2046</v>
      </c>
      <c r="AC97" s="1">
        <f t="shared" si="14"/>
        <v>2047</v>
      </c>
      <c r="AD97" s="1">
        <f t="shared" si="14"/>
        <v>2048</v>
      </c>
      <c r="AE97" s="1">
        <f t="shared" si="14"/>
        <v>2049</v>
      </c>
      <c r="AF97" s="1">
        <f t="shared" si="14"/>
        <v>2050</v>
      </c>
      <c r="AG97" s="9"/>
      <c r="AH97" s="9"/>
      <c r="AI97" s="9"/>
      <c r="AJ97" s="9"/>
      <c r="AK97" s="9"/>
      <c r="AL97" s="9"/>
      <c r="AM97" s="9"/>
      <c r="AN97" s="9"/>
      <c r="AO97" s="9"/>
    </row>
    <row r="98" spans="1:41" x14ac:dyDescent="0.25">
      <c r="B98" s="1" t="s">
        <v>6</v>
      </c>
      <c r="C98" s="1" t="s">
        <v>7</v>
      </c>
      <c r="D98" s="1" t="s">
        <v>18</v>
      </c>
      <c r="E98" s="8" t="s">
        <v>1</v>
      </c>
      <c r="F98" s="8" t="s">
        <v>19</v>
      </c>
      <c r="G98" s="8" t="s">
        <v>20</v>
      </c>
      <c r="H98" s="8" t="s">
        <v>21</v>
      </c>
      <c r="I98" s="8" t="s">
        <v>22</v>
      </c>
      <c r="J98" s="8" t="s">
        <v>23</v>
      </c>
      <c r="K98" s="8" t="s">
        <v>24</v>
      </c>
      <c r="L98" s="8" t="s">
        <v>25</v>
      </c>
      <c r="M98" s="8" t="s">
        <v>26</v>
      </c>
      <c r="N98" s="8" t="s">
        <v>27</v>
      </c>
      <c r="O98" s="8" t="s">
        <v>28</v>
      </c>
      <c r="P98" s="8" t="s">
        <v>29</v>
      </c>
      <c r="Q98" s="8" t="s">
        <v>30</v>
      </c>
      <c r="R98" s="8" t="s">
        <v>31</v>
      </c>
      <c r="S98" s="8" t="s">
        <v>32</v>
      </c>
      <c r="T98" s="8" t="s">
        <v>33</v>
      </c>
      <c r="U98" s="8" t="s">
        <v>34</v>
      </c>
      <c r="V98" s="8" t="s">
        <v>35</v>
      </c>
      <c r="W98" s="8" t="s">
        <v>36</v>
      </c>
      <c r="X98" s="8" t="s">
        <v>37</v>
      </c>
      <c r="Y98" s="8" t="s">
        <v>38</v>
      </c>
      <c r="Z98" s="8" t="s">
        <v>39</v>
      </c>
      <c r="AA98" s="8" t="s">
        <v>40</v>
      </c>
      <c r="AB98" s="8" t="s">
        <v>41</v>
      </c>
      <c r="AC98" s="8" t="s">
        <v>42</v>
      </c>
      <c r="AD98" s="8" t="s">
        <v>43</v>
      </c>
      <c r="AE98" s="8" t="s">
        <v>44</v>
      </c>
      <c r="AF98" s="8" t="s">
        <v>45</v>
      </c>
      <c r="AG98" s="9"/>
      <c r="AH98" s="9"/>
      <c r="AI98" s="9"/>
      <c r="AJ98" s="9"/>
      <c r="AK98" s="9"/>
      <c r="AL98" s="9"/>
      <c r="AM98" s="9"/>
      <c r="AN98" s="9"/>
      <c r="AO98" s="9"/>
    </row>
    <row r="99" spans="1:41" x14ac:dyDescent="0.25">
      <c r="A99" s="1">
        <v>2023</v>
      </c>
      <c r="B99" s="1" t="str">
        <f>E98</f>
        <v>23/24</v>
      </c>
      <c r="C99" s="1" t="s">
        <v>9</v>
      </c>
      <c r="D99" s="9">
        <f>E99/8760/ResiCapFactor</f>
        <v>162.67509210565726</v>
      </c>
      <c r="E99" s="24">
        <f>$E$101/[4]Toggle!$F$21*[4]Toggle!$F$19</f>
        <v>240787.09333333332</v>
      </c>
      <c r="F99" s="9">
        <f>E99*(1+[4]Toggle!$F$13)</f>
        <v>239583.15786666665</v>
      </c>
      <c r="G99" s="9">
        <f>F99*(1+[4]Toggle!$F$13)</f>
        <v>238385.2420773333</v>
      </c>
      <c r="H99" s="9">
        <f>G99*(1+[4]Toggle!$F$13)</f>
        <v>237193.31586694662</v>
      </c>
      <c r="I99" s="9">
        <f>H99*(1+[4]Toggle!$F$13)</f>
        <v>236007.3492876119</v>
      </c>
      <c r="J99" s="9">
        <f>I99*(1+[4]Toggle!$F$13)</f>
        <v>234827.31254117383</v>
      </c>
      <c r="K99" s="9">
        <f>J99*(1+[4]Toggle!$F$13)</f>
        <v>233653.17597846795</v>
      </c>
      <c r="L99" s="9">
        <f>K99*(1+[4]Toggle!$F$13)</f>
        <v>232484.91009857561</v>
      </c>
      <c r="M99" s="9">
        <f>L99*(1+[4]Toggle!$F$13)</f>
        <v>231322.48554808274</v>
      </c>
      <c r="N99" s="9">
        <f>M99*(1+[4]Toggle!$F$13)</f>
        <v>230165.87312034232</v>
      </c>
      <c r="O99" s="9">
        <f>N99*(1+[4]Toggle!$F$13)</f>
        <v>229015.04375474062</v>
      </c>
      <c r="P99" s="9">
        <f>O99*(1+[4]Toggle!$F$13)</f>
        <v>227869.96853596691</v>
      </c>
      <c r="Q99" s="9">
        <f>P99*(1+[4]Toggle!$F$13)</f>
        <v>226730.61869328708</v>
      </c>
      <c r="R99" s="9">
        <f>Q99*(1+[4]Toggle!$F$13)</f>
        <v>225596.96559982063</v>
      </c>
      <c r="S99" s="9">
        <f>R99*(1+[4]Toggle!$F$13)</f>
        <v>224468.98077182152</v>
      </c>
      <c r="T99" s="9">
        <f>S99*(1+[4]Toggle!$F$13)</f>
        <v>223346.63586796241</v>
      </c>
      <c r="U99" s="9">
        <f>T99*(1+[4]Toggle!$F$13)</f>
        <v>222229.90268862259</v>
      </c>
      <c r="V99" s="9">
        <f>U99*(1+[4]Toggle!$F$13)</f>
        <v>221118.75317517947</v>
      </c>
      <c r="W99" s="9">
        <f>V99*(1+[4]Toggle!$F$13)</f>
        <v>220013.15940930357</v>
      </c>
      <c r="X99" s="9">
        <f>W99*(1+[4]Toggle!$F$13)</f>
        <v>218913.09361225704</v>
      </c>
    </row>
    <row r="100" spans="1:41" x14ac:dyDescent="0.25">
      <c r="A100" s="1">
        <v>2023</v>
      </c>
      <c r="B100" s="1" t="str">
        <f>B99</f>
        <v>23/24</v>
      </c>
      <c r="C100" s="1" t="s">
        <v>10</v>
      </c>
      <c r="D100" s="9">
        <f>E100/8760/CICapFactor</f>
        <v>288.4435551976153</v>
      </c>
      <c r="E100" s="24">
        <f>$E$101/[4]Toggle!$F$21*[4]Toggle!$F$20</f>
        <v>421377.41333333327</v>
      </c>
      <c r="F100" s="9">
        <f>E100*(1+[4]Toggle!$F$13)</f>
        <v>419270.52626666659</v>
      </c>
      <c r="G100" s="9">
        <f>F100*(1+[4]Toggle!$F$13)</f>
        <v>417174.17363533325</v>
      </c>
      <c r="H100" s="9">
        <f>G100*(1+[4]Toggle!$F$13)</f>
        <v>415088.30276715657</v>
      </c>
      <c r="I100" s="9">
        <f>H100*(1+[4]Toggle!$F$13)</f>
        <v>413012.86125332076</v>
      </c>
      <c r="J100" s="9">
        <f>I100*(1+[4]Toggle!$F$13)</f>
        <v>410947.79694705416</v>
      </c>
      <c r="K100" s="9">
        <f>J100*(1+[4]Toggle!$F$13)</f>
        <v>408893.05796231888</v>
      </c>
      <c r="L100" s="9">
        <f>K100*(1+[4]Toggle!$F$13)</f>
        <v>406848.59267250728</v>
      </c>
      <c r="M100" s="9">
        <f>L100*(1+[4]Toggle!$F$13)</f>
        <v>404814.34970914474</v>
      </c>
      <c r="N100" s="9">
        <f>M100*(1+[4]Toggle!$F$13)</f>
        <v>402790.27796059899</v>
      </c>
      <c r="O100" s="9">
        <f>N100*(1+[4]Toggle!$F$13)</f>
        <v>400776.32657079602</v>
      </c>
      <c r="P100" s="9">
        <f>O100*(1+[4]Toggle!$F$13)</f>
        <v>398772.44493794203</v>
      </c>
      <c r="Q100" s="9">
        <f>P100*(1+[4]Toggle!$F$13)</f>
        <v>396778.58271325234</v>
      </c>
      <c r="R100" s="9">
        <f>Q100*(1+[4]Toggle!$F$13)</f>
        <v>394794.68979968608</v>
      </c>
      <c r="S100" s="9">
        <f>R100*(1+[4]Toggle!$F$13)</f>
        <v>392820.71635068767</v>
      </c>
      <c r="T100" s="9">
        <f>S100*(1+[4]Toggle!$F$13)</f>
        <v>390856.61276893422</v>
      </c>
      <c r="U100" s="9">
        <f>T100*(1+[4]Toggle!$F$13)</f>
        <v>388902.32970508956</v>
      </c>
      <c r="V100" s="9">
        <f>U100*(1+[4]Toggle!$F$13)</f>
        <v>386957.81805656414</v>
      </c>
      <c r="W100" s="9">
        <f>V100*(1+[4]Toggle!$F$13)</f>
        <v>385023.02896628133</v>
      </c>
      <c r="X100" s="9">
        <f>W100*(1+[4]Toggle!$F$13)</f>
        <v>383097.91382144991</v>
      </c>
    </row>
    <row r="101" spans="1:41" x14ac:dyDescent="0.25">
      <c r="A101" s="1">
        <v>2023</v>
      </c>
      <c r="B101" s="1" t="str">
        <f>B100</f>
        <v>23/24</v>
      </c>
      <c r="C101" s="1" t="s">
        <v>4</v>
      </c>
      <c r="D101" s="25">
        <f>IF([4]Toggle!$C$10="ON",[4]Toggle!$J$16,[4]Toggle!$J$13)</f>
        <v>289</v>
      </c>
      <c r="E101" s="26">
        <f>$D101*8760*CSCapFactor</f>
        <v>541770.96</v>
      </c>
      <c r="F101" s="9">
        <f>E101*(1+[4]Toggle!$F$13)</f>
        <v>539062.10519999999</v>
      </c>
      <c r="G101" s="9">
        <f>F101*(1+[4]Toggle!$F$13)</f>
        <v>536366.794674</v>
      </c>
      <c r="H101" s="9">
        <f>G101*(1+[4]Toggle!$F$13)</f>
        <v>533684.96070062998</v>
      </c>
      <c r="I101" s="9">
        <f>H101*(1+[4]Toggle!$F$13)</f>
        <v>531016.53589712677</v>
      </c>
      <c r="J101" s="9">
        <f>I101*(1+[4]Toggle!$F$13)</f>
        <v>528361.4532176411</v>
      </c>
      <c r="K101" s="9">
        <f>J101*(1+[4]Toggle!$F$13)</f>
        <v>525719.6459515529</v>
      </c>
      <c r="L101" s="9">
        <f>K101*(1+[4]Toggle!$F$13)</f>
        <v>523091.04772179516</v>
      </c>
      <c r="M101" s="9">
        <f>L101*(1+[4]Toggle!$F$13)</f>
        <v>520475.59248318616</v>
      </c>
      <c r="N101" s="9">
        <f>M101*(1+[4]Toggle!$F$13)</f>
        <v>517873.21452077024</v>
      </c>
      <c r="O101" s="9">
        <f>N101*(1+[4]Toggle!$F$13)</f>
        <v>515283.84844816639</v>
      </c>
      <c r="P101" s="9">
        <f>O101*(1+[4]Toggle!$F$13)</f>
        <v>512707.42920592555</v>
      </c>
      <c r="Q101" s="9">
        <f>P101*(1+[4]Toggle!$F$13)</f>
        <v>510143.89205989591</v>
      </c>
      <c r="R101" s="9">
        <f>Q101*(1+[4]Toggle!$F$13)</f>
        <v>507593.17259959644</v>
      </c>
      <c r="S101" s="9">
        <f>R101*(1+[4]Toggle!$F$13)</f>
        <v>505055.20673659845</v>
      </c>
      <c r="T101" s="9">
        <f>S101*(1+[4]Toggle!$F$13)</f>
        <v>502529.93070291547</v>
      </c>
      <c r="U101" s="9">
        <f>T101*(1+[4]Toggle!$F$13)</f>
        <v>500017.28104940092</v>
      </c>
      <c r="V101" s="9">
        <f>U101*(1+[4]Toggle!$F$13)</f>
        <v>497517.19464415393</v>
      </c>
      <c r="W101" s="9">
        <f>V101*(1+[4]Toggle!$F$13)</f>
        <v>495029.60867093317</v>
      </c>
      <c r="X101" s="9">
        <f>W101*(1+[4]Toggle!$F$13)</f>
        <v>492554.46062757849</v>
      </c>
    </row>
    <row r="102" spans="1:41" x14ac:dyDescent="0.25">
      <c r="A102" s="1">
        <f>A99+1</f>
        <v>2024</v>
      </c>
      <c r="B102" s="1" t="str">
        <f>LEFT(B99,2)+1&amp;"/"&amp;RIGHT(B99,2)+1</f>
        <v>24/25</v>
      </c>
      <c r="C102" s="1" t="s">
        <v>9</v>
      </c>
      <c r="D102" s="9" t="e">
        <f>SUMIFS(E102:AP102,$E$98:$AP$98,$B102)/8760/ResiCapFactor</f>
        <v>#REF!</v>
      </c>
      <c r="F102" s="27" t="e">
        <f>(#REF!*10^6)/SUMIFS($E$2:$AF$2,$E$1:$AF$1,F$98)/[4]Toggle!$F$24</f>
        <v>#REF!</v>
      </c>
      <c r="G102" s="9" t="e">
        <f>F102*(1+[4]Toggle!$F$13)</f>
        <v>#REF!</v>
      </c>
      <c r="H102" s="9" t="e">
        <f>G102*(1+[4]Toggle!$F$13)</f>
        <v>#REF!</v>
      </c>
      <c r="I102" s="9" t="e">
        <f>H102*(1+[4]Toggle!$F$13)</f>
        <v>#REF!</v>
      </c>
      <c r="J102" s="9" t="e">
        <f>I102*(1+[4]Toggle!$F$13)</f>
        <v>#REF!</v>
      </c>
      <c r="K102" s="9" t="e">
        <f>J102*(1+[4]Toggle!$F$13)</f>
        <v>#REF!</v>
      </c>
      <c r="L102" s="9" t="e">
        <f>K102*(1+[4]Toggle!$F$13)</f>
        <v>#REF!</v>
      </c>
      <c r="M102" s="9" t="e">
        <f>L102*(1+[4]Toggle!$F$13)</f>
        <v>#REF!</v>
      </c>
      <c r="N102" s="9" t="e">
        <f>M102*(1+[4]Toggle!$F$13)</f>
        <v>#REF!</v>
      </c>
      <c r="O102" s="9" t="e">
        <f>N102*(1+[4]Toggle!$F$13)</f>
        <v>#REF!</v>
      </c>
      <c r="P102" s="9" t="e">
        <f>O102*(1+[4]Toggle!$F$13)</f>
        <v>#REF!</v>
      </c>
      <c r="Q102" s="9" t="e">
        <f>P102*(1+[4]Toggle!$F$13)</f>
        <v>#REF!</v>
      </c>
      <c r="R102" s="9" t="e">
        <f>Q102*(1+[4]Toggle!$F$13)</f>
        <v>#REF!</v>
      </c>
      <c r="S102" s="9" t="e">
        <f>R102*(1+[4]Toggle!$F$13)</f>
        <v>#REF!</v>
      </c>
      <c r="T102" s="9" t="e">
        <f>S102*(1+[4]Toggle!$F$13)</f>
        <v>#REF!</v>
      </c>
      <c r="U102" s="9" t="e">
        <f>T102*(1+[4]Toggle!$F$13)</f>
        <v>#REF!</v>
      </c>
      <c r="V102" s="9" t="e">
        <f>U102*(1+[4]Toggle!$F$13)</f>
        <v>#REF!</v>
      </c>
      <c r="W102" s="9" t="e">
        <f>V102*(1+[4]Toggle!$F$13)</f>
        <v>#REF!</v>
      </c>
      <c r="X102" s="9" t="e">
        <f>W102*(1+[4]Toggle!$F$13)</f>
        <v>#REF!</v>
      </c>
      <c r="Y102" s="9" t="e">
        <f>X102*(1+[4]Toggle!$F$13)</f>
        <v>#REF!</v>
      </c>
    </row>
    <row r="103" spans="1:41" x14ac:dyDescent="0.25">
      <c r="A103" s="1">
        <f>A102</f>
        <v>2024</v>
      </c>
      <c r="B103" s="1" t="str">
        <f>B102</f>
        <v>24/25</v>
      </c>
      <c r="C103" s="1" t="s">
        <v>10</v>
      </c>
      <c r="D103" s="9" t="e">
        <f>SUMIFS(E103:AP103,$E$98:$AP$98,$B103)/8760/CICapFactor</f>
        <v>#REF!</v>
      </c>
      <c r="F103" s="27" t="e">
        <f>(#REF!*10^6)/SUMIFS($E$3:$AF$3,$E$1:$AF$1,F$98)/[4]Toggle!$F$25</f>
        <v>#REF!</v>
      </c>
      <c r="G103" s="9" t="e">
        <f>F103*(1+[4]Toggle!$F$13)</f>
        <v>#REF!</v>
      </c>
      <c r="H103" s="9" t="e">
        <f>G103*(1+[4]Toggle!$F$13)</f>
        <v>#REF!</v>
      </c>
      <c r="I103" s="9" t="e">
        <f>H103*(1+[4]Toggle!$F$13)</f>
        <v>#REF!</v>
      </c>
      <c r="J103" s="9" t="e">
        <f>I103*(1+[4]Toggle!$F$13)</f>
        <v>#REF!</v>
      </c>
      <c r="K103" s="9" t="e">
        <f>J103*(1+[4]Toggle!$F$13)</f>
        <v>#REF!</v>
      </c>
      <c r="L103" s="9" t="e">
        <f>K103*(1+[4]Toggle!$F$13)</f>
        <v>#REF!</v>
      </c>
      <c r="M103" s="9" t="e">
        <f>L103*(1+[4]Toggle!$F$13)</f>
        <v>#REF!</v>
      </c>
      <c r="N103" s="9" t="e">
        <f>M103*(1+[4]Toggle!$F$13)</f>
        <v>#REF!</v>
      </c>
      <c r="O103" s="9" t="e">
        <f>N103*(1+[4]Toggle!$F$13)</f>
        <v>#REF!</v>
      </c>
      <c r="P103" s="9" t="e">
        <f>O103*(1+[4]Toggle!$F$13)</f>
        <v>#REF!</v>
      </c>
      <c r="Q103" s="9" t="e">
        <f>P103*(1+[4]Toggle!$F$13)</f>
        <v>#REF!</v>
      </c>
      <c r="R103" s="9" t="e">
        <f>Q103*(1+[4]Toggle!$F$13)</f>
        <v>#REF!</v>
      </c>
      <c r="S103" s="9" t="e">
        <f>R103*(1+[4]Toggle!$F$13)</f>
        <v>#REF!</v>
      </c>
      <c r="T103" s="9" t="e">
        <f>S103*(1+[4]Toggle!$F$13)</f>
        <v>#REF!</v>
      </c>
      <c r="U103" s="9" t="e">
        <f>T103*(1+[4]Toggle!$F$13)</f>
        <v>#REF!</v>
      </c>
      <c r="V103" s="9" t="e">
        <f>U103*(1+[4]Toggle!$F$13)</f>
        <v>#REF!</v>
      </c>
      <c r="W103" s="9" t="e">
        <f>V103*(1+[4]Toggle!$F$13)</f>
        <v>#REF!</v>
      </c>
      <c r="X103" s="9" t="e">
        <f>W103*(1+[4]Toggle!$F$13)</f>
        <v>#REF!</v>
      </c>
      <c r="Y103" s="9" t="e">
        <f>X103*(1+[4]Toggle!$F$13)</f>
        <v>#REF!</v>
      </c>
    </row>
    <row r="104" spans="1:41" x14ac:dyDescent="0.25">
      <c r="A104" s="1">
        <f>A103</f>
        <v>2024</v>
      </c>
      <c r="B104" s="1" t="str">
        <f>B103</f>
        <v>24/25</v>
      </c>
      <c r="C104" s="1" t="s">
        <v>4</v>
      </c>
      <c r="D104" s="9" t="e">
        <f>SUMIFS(E104:AP104,$E$98:$AP$98,$B104)/8760/CICapFactor</f>
        <v>#REF!</v>
      </c>
      <c r="F104" s="27" t="e">
        <f>(F9*10^6)/SUMIFS($E$4:$AF$4,$E$1:$AF$1,F$98)</f>
        <v>#REF!</v>
      </c>
      <c r="G104" s="9" t="e">
        <f>F104*(1+[4]Toggle!$F$13)</f>
        <v>#REF!</v>
      </c>
      <c r="H104" s="9" t="e">
        <f>G104*(1+[4]Toggle!$F$13)</f>
        <v>#REF!</v>
      </c>
      <c r="I104" s="9" t="e">
        <f>H104*(1+[4]Toggle!$F$13)</f>
        <v>#REF!</v>
      </c>
      <c r="J104" s="9" t="e">
        <f>I104*(1+[4]Toggle!$F$13)</f>
        <v>#REF!</v>
      </c>
      <c r="K104" s="9" t="e">
        <f>J104*(1+[4]Toggle!$F$13)</f>
        <v>#REF!</v>
      </c>
      <c r="L104" s="9" t="e">
        <f>K104*(1+[4]Toggle!$F$13)</f>
        <v>#REF!</v>
      </c>
      <c r="M104" s="9" t="e">
        <f>L104*(1+[4]Toggle!$F$13)</f>
        <v>#REF!</v>
      </c>
      <c r="N104" s="9" t="e">
        <f>M104*(1+[4]Toggle!$F$13)</f>
        <v>#REF!</v>
      </c>
      <c r="O104" s="9" t="e">
        <f>N104*(1+[4]Toggle!$F$13)</f>
        <v>#REF!</v>
      </c>
      <c r="P104" s="9" t="e">
        <f>O104*(1+[4]Toggle!$F$13)</f>
        <v>#REF!</v>
      </c>
      <c r="Q104" s="9" t="e">
        <f>P104*(1+[4]Toggle!$F$13)</f>
        <v>#REF!</v>
      </c>
      <c r="R104" s="9" t="e">
        <f>Q104*(1+[4]Toggle!$F$13)</f>
        <v>#REF!</v>
      </c>
      <c r="S104" s="9" t="e">
        <f>R104*(1+[4]Toggle!$F$13)</f>
        <v>#REF!</v>
      </c>
      <c r="T104" s="9" t="e">
        <f>S104*(1+[4]Toggle!$F$13)</f>
        <v>#REF!</v>
      </c>
      <c r="U104" s="9" t="e">
        <f>T104*(1+[4]Toggle!$F$13)</f>
        <v>#REF!</v>
      </c>
      <c r="V104" s="9" t="e">
        <f>U104*(1+[4]Toggle!$F$13)</f>
        <v>#REF!</v>
      </c>
      <c r="W104" s="9" t="e">
        <f>V104*(1+[4]Toggle!$F$13)</f>
        <v>#REF!</v>
      </c>
      <c r="X104" s="9" t="e">
        <f>W104*(1+[4]Toggle!$F$13)</f>
        <v>#REF!</v>
      </c>
      <c r="Y104" s="9" t="e">
        <f>X104*(1+[4]Toggle!$F$13)</f>
        <v>#REF!</v>
      </c>
    </row>
    <row r="105" spans="1:41" x14ac:dyDescent="0.25">
      <c r="A105" s="1">
        <f>A102+1</f>
        <v>2025</v>
      </c>
      <c r="B105" s="1" t="str">
        <f>LEFT(B102,2)+1&amp;"/"&amp;RIGHT(B102,2)+1</f>
        <v>25/26</v>
      </c>
      <c r="C105" s="1" t="s">
        <v>9</v>
      </c>
      <c r="D105" s="9" t="e">
        <f>SUMIFS(E105:AP105,$E$98:$AP$98,$B105)/8760/ResiCapFactor</f>
        <v>#REF!</v>
      </c>
      <c r="G105" s="27" t="e">
        <f>(#REF!*10^6)/SUMIFS($E$2:$AF$2,$E$1:$AF$1,G$98)/[4]Toggle!$F$24</f>
        <v>#REF!</v>
      </c>
      <c r="H105" s="9" t="e">
        <f>G105*(1+[4]Toggle!$F$13)</f>
        <v>#REF!</v>
      </c>
      <c r="I105" s="9" t="e">
        <f>H105*(1+[4]Toggle!$F$13)</f>
        <v>#REF!</v>
      </c>
      <c r="J105" s="9" t="e">
        <f>I105*(1+[4]Toggle!$F$13)</f>
        <v>#REF!</v>
      </c>
      <c r="K105" s="9" t="e">
        <f>J105*(1+[4]Toggle!$F$13)</f>
        <v>#REF!</v>
      </c>
      <c r="L105" s="9" t="e">
        <f>K105*(1+[4]Toggle!$F$13)</f>
        <v>#REF!</v>
      </c>
      <c r="M105" s="9" t="e">
        <f>L105*(1+[4]Toggle!$F$13)</f>
        <v>#REF!</v>
      </c>
      <c r="N105" s="9" t="e">
        <f>M105*(1+[4]Toggle!$F$13)</f>
        <v>#REF!</v>
      </c>
      <c r="O105" s="9" t="e">
        <f>N105*(1+[4]Toggle!$F$13)</f>
        <v>#REF!</v>
      </c>
      <c r="P105" s="9" t="e">
        <f>O105*(1+[4]Toggle!$F$13)</f>
        <v>#REF!</v>
      </c>
      <c r="Q105" s="9" t="e">
        <f>P105*(1+[4]Toggle!$F$13)</f>
        <v>#REF!</v>
      </c>
      <c r="R105" s="9" t="e">
        <f>Q105*(1+[4]Toggle!$F$13)</f>
        <v>#REF!</v>
      </c>
      <c r="S105" s="9" t="e">
        <f>R105*(1+[4]Toggle!$F$13)</f>
        <v>#REF!</v>
      </c>
      <c r="T105" s="9" t="e">
        <f>S105*(1+[4]Toggle!$F$13)</f>
        <v>#REF!</v>
      </c>
      <c r="U105" s="9" t="e">
        <f>T105*(1+[4]Toggle!$F$13)</f>
        <v>#REF!</v>
      </c>
      <c r="V105" s="9" t="e">
        <f>U105*(1+[4]Toggle!$F$13)</f>
        <v>#REF!</v>
      </c>
      <c r="W105" s="9" t="e">
        <f>V105*(1+[4]Toggle!$F$13)</f>
        <v>#REF!</v>
      </c>
      <c r="X105" s="9" t="e">
        <f>W105*(1+[4]Toggle!$F$13)</f>
        <v>#REF!</v>
      </c>
      <c r="Y105" s="9" t="e">
        <f>X105*(1+[4]Toggle!$F$13)</f>
        <v>#REF!</v>
      </c>
      <c r="Z105" s="9" t="e">
        <f>Y105*(1+[4]Toggle!$F$13)</f>
        <v>#REF!</v>
      </c>
    </row>
    <row r="106" spans="1:41" x14ac:dyDescent="0.25">
      <c r="A106" s="1">
        <f>A105</f>
        <v>2025</v>
      </c>
      <c r="B106" s="1" t="str">
        <f>B105</f>
        <v>25/26</v>
      </c>
      <c r="C106" s="1" t="s">
        <v>10</v>
      </c>
      <c r="D106" s="9" t="e">
        <f>SUMIFS(E106:AP106,$E$98:$AP$98,$B106)/8760/CICapFactor</f>
        <v>#REF!</v>
      </c>
      <c r="G106" s="27" t="e">
        <f>(#REF!*10^6)/SUMIFS($E$3:$AF$3,$E$1:$AF$1,G$98)/[4]Toggle!$F$25</f>
        <v>#REF!</v>
      </c>
      <c r="H106" s="9" t="e">
        <f>G106*(1+[4]Toggle!$F$13)</f>
        <v>#REF!</v>
      </c>
      <c r="I106" s="9" t="e">
        <f>H106*(1+[4]Toggle!$F$13)</f>
        <v>#REF!</v>
      </c>
      <c r="J106" s="9" t="e">
        <f>I106*(1+[4]Toggle!$F$13)</f>
        <v>#REF!</v>
      </c>
      <c r="K106" s="9" t="e">
        <f>J106*(1+[4]Toggle!$F$13)</f>
        <v>#REF!</v>
      </c>
      <c r="L106" s="9" t="e">
        <f>K106*(1+[4]Toggle!$F$13)</f>
        <v>#REF!</v>
      </c>
      <c r="M106" s="9" t="e">
        <f>L106*(1+[4]Toggle!$F$13)</f>
        <v>#REF!</v>
      </c>
      <c r="N106" s="9" t="e">
        <f>M106*(1+[4]Toggle!$F$13)</f>
        <v>#REF!</v>
      </c>
      <c r="O106" s="9" t="e">
        <f>N106*(1+[4]Toggle!$F$13)</f>
        <v>#REF!</v>
      </c>
      <c r="P106" s="9" t="e">
        <f>O106*(1+[4]Toggle!$F$13)</f>
        <v>#REF!</v>
      </c>
      <c r="Q106" s="9" t="e">
        <f>P106*(1+[4]Toggle!$F$13)</f>
        <v>#REF!</v>
      </c>
      <c r="R106" s="9" t="e">
        <f>Q106*(1+[4]Toggle!$F$13)</f>
        <v>#REF!</v>
      </c>
      <c r="S106" s="9" t="e">
        <f>R106*(1+[4]Toggle!$F$13)</f>
        <v>#REF!</v>
      </c>
      <c r="T106" s="9" t="e">
        <f>S106*(1+[4]Toggle!$F$13)</f>
        <v>#REF!</v>
      </c>
      <c r="U106" s="9" t="e">
        <f>T106*(1+[4]Toggle!$F$13)</f>
        <v>#REF!</v>
      </c>
      <c r="V106" s="9" t="e">
        <f>U106*(1+[4]Toggle!$F$13)</f>
        <v>#REF!</v>
      </c>
      <c r="W106" s="9" t="e">
        <f>V106*(1+[4]Toggle!$F$13)</f>
        <v>#REF!</v>
      </c>
      <c r="X106" s="9" t="e">
        <f>W106*(1+[4]Toggle!$F$13)</f>
        <v>#REF!</v>
      </c>
      <c r="Y106" s="9" t="e">
        <f>X106*(1+[4]Toggle!$F$13)</f>
        <v>#REF!</v>
      </c>
      <c r="Z106" s="9" t="e">
        <f>Y106*(1+[4]Toggle!$F$13)</f>
        <v>#REF!</v>
      </c>
    </row>
    <row r="107" spans="1:41" x14ac:dyDescent="0.25">
      <c r="A107" s="1">
        <f>A106</f>
        <v>2025</v>
      </c>
      <c r="B107" s="1" t="str">
        <f>B106</f>
        <v>25/26</v>
      </c>
      <c r="C107" s="1" t="s">
        <v>4</v>
      </c>
      <c r="D107" s="9" t="e">
        <f>SUMIFS(E107:AP107,$E$98:$AP$98,$B107)/8760/CICapFactor</f>
        <v>#REF!</v>
      </c>
      <c r="G107" s="27" t="e">
        <f>(G10*10^6)/SUMIFS($E$4:$AF$4,$E$1:$AF$1,G$98)</f>
        <v>#REF!</v>
      </c>
      <c r="H107" s="9" t="e">
        <f>G107*(1+[4]Toggle!$F$13)</f>
        <v>#REF!</v>
      </c>
      <c r="I107" s="9" t="e">
        <f>H107*(1+[4]Toggle!$F$13)</f>
        <v>#REF!</v>
      </c>
      <c r="J107" s="9" t="e">
        <f>I107*(1+[4]Toggle!$F$13)</f>
        <v>#REF!</v>
      </c>
      <c r="K107" s="9" t="e">
        <f>J107*(1+[4]Toggle!$F$13)</f>
        <v>#REF!</v>
      </c>
      <c r="L107" s="9" t="e">
        <f>K107*(1+[4]Toggle!$F$13)</f>
        <v>#REF!</v>
      </c>
      <c r="M107" s="9" t="e">
        <f>L107*(1+[4]Toggle!$F$13)</f>
        <v>#REF!</v>
      </c>
      <c r="N107" s="9" t="e">
        <f>M107*(1+[4]Toggle!$F$13)</f>
        <v>#REF!</v>
      </c>
      <c r="O107" s="9" t="e">
        <f>N107*(1+[4]Toggle!$F$13)</f>
        <v>#REF!</v>
      </c>
      <c r="P107" s="9" t="e">
        <f>O107*(1+[4]Toggle!$F$13)</f>
        <v>#REF!</v>
      </c>
      <c r="Q107" s="9" t="e">
        <f>P107*(1+[4]Toggle!$F$13)</f>
        <v>#REF!</v>
      </c>
      <c r="R107" s="9" t="e">
        <f>Q107*(1+[4]Toggle!$F$13)</f>
        <v>#REF!</v>
      </c>
      <c r="S107" s="9" t="e">
        <f>R107*(1+[4]Toggle!$F$13)</f>
        <v>#REF!</v>
      </c>
      <c r="T107" s="9" t="e">
        <f>S107*(1+[4]Toggle!$F$13)</f>
        <v>#REF!</v>
      </c>
      <c r="U107" s="9" t="e">
        <f>T107*(1+[4]Toggle!$F$13)</f>
        <v>#REF!</v>
      </c>
      <c r="V107" s="9" t="e">
        <f>U107*(1+[4]Toggle!$F$13)</f>
        <v>#REF!</v>
      </c>
      <c r="W107" s="9" t="e">
        <f>V107*(1+[4]Toggle!$F$13)</f>
        <v>#REF!</v>
      </c>
      <c r="X107" s="9" t="e">
        <f>W107*(1+[4]Toggle!$F$13)</f>
        <v>#REF!</v>
      </c>
      <c r="Y107" s="9" t="e">
        <f>X107*(1+[4]Toggle!$F$13)</f>
        <v>#REF!</v>
      </c>
      <c r="Z107" s="9" t="e">
        <f>Y107*(1+[4]Toggle!$F$13)</f>
        <v>#REF!</v>
      </c>
    </row>
    <row r="108" spans="1:41" x14ac:dyDescent="0.25">
      <c r="A108" s="1">
        <f>A105+1</f>
        <v>2026</v>
      </c>
      <c r="B108" s="1" t="str">
        <f>LEFT(B105,2)+1&amp;"/"&amp;RIGHT(B105,2)+1</f>
        <v>26/27</v>
      </c>
      <c r="C108" s="1" t="s">
        <v>9</v>
      </c>
      <c r="D108" s="9" t="e">
        <f>SUMIFS(E108:AP108,$E$98:$AP$98,$B108)/8760/ResiCapFactor</f>
        <v>#REF!</v>
      </c>
      <c r="H108" s="27" t="e">
        <f>(#REF!*10^6)/SUMIFS($E$2:$AF$2,$E$1:$AF$1,H$98)/[4]Toggle!$F$24</f>
        <v>#REF!</v>
      </c>
      <c r="I108" s="9" t="e">
        <f>H108*(1+[4]Toggle!$F$13)</f>
        <v>#REF!</v>
      </c>
      <c r="J108" s="9" t="e">
        <f>I108*(1+[4]Toggle!$F$13)</f>
        <v>#REF!</v>
      </c>
      <c r="K108" s="9" t="e">
        <f>J108*(1+[4]Toggle!$F$13)</f>
        <v>#REF!</v>
      </c>
      <c r="L108" s="9" t="e">
        <f>K108*(1+[4]Toggle!$F$13)</f>
        <v>#REF!</v>
      </c>
      <c r="M108" s="9" t="e">
        <f>L108*(1+[4]Toggle!$F$13)</f>
        <v>#REF!</v>
      </c>
      <c r="N108" s="9" t="e">
        <f>M108*(1+[4]Toggle!$F$13)</f>
        <v>#REF!</v>
      </c>
      <c r="O108" s="9" t="e">
        <f>N108*(1+[4]Toggle!$F$13)</f>
        <v>#REF!</v>
      </c>
      <c r="P108" s="9" t="e">
        <f>O108*(1+[4]Toggle!$F$13)</f>
        <v>#REF!</v>
      </c>
      <c r="Q108" s="9" t="e">
        <f>P108*(1+[4]Toggle!$F$13)</f>
        <v>#REF!</v>
      </c>
      <c r="R108" s="9" t="e">
        <f>Q108*(1+[4]Toggle!$F$13)</f>
        <v>#REF!</v>
      </c>
      <c r="S108" s="9" t="e">
        <f>R108*(1+[4]Toggle!$F$13)</f>
        <v>#REF!</v>
      </c>
      <c r="T108" s="9" t="e">
        <f>S108*(1+[4]Toggle!$F$13)</f>
        <v>#REF!</v>
      </c>
      <c r="U108" s="9" t="e">
        <f>T108*(1+[4]Toggle!$F$13)</f>
        <v>#REF!</v>
      </c>
      <c r="V108" s="9" t="e">
        <f>U108*(1+[4]Toggle!$F$13)</f>
        <v>#REF!</v>
      </c>
      <c r="W108" s="9" t="e">
        <f>V108*(1+[4]Toggle!$F$13)</f>
        <v>#REF!</v>
      </c>
      <c r="X108" s="9" t="e">
        <f>W108*(1+[4]Toggle!$F$13)</f>
        <v>#REF!</v>
      </c>
      <c r="Y108" s="9" t="e">
        <f>X108*(1+[4]Toggle!$F$13)</f>
        <v>#REF!</v>
      </c>
      <c r="Z108" s="9" t="e">
        <f>Y108*(1+[4]Toggle!$F$13)</f>
        <v>#REF!</v>
      </c>
      <c r="AA108" s="9" t="e">
        <f>Z108*(1+[4]Toggle!$F$13)</f>
        <v>#REF!</v>
      </c>
    </row>
    <row r="109" spans="1:41" x14ac:dyDescent="0.25">
      <c r="A109" s="1">
        <f>A108</f>
        <v>2026</v>
      </c>
      <c r="B109" s="1" t="str">
        <f>B108</f>
        <v>26/27</v>
      </c>
      <c r="C109" s="1" t="s">
        <v>10</v>
      </c>
      <c r="D109" s="9" t="e">
        <f>SUMIFS(E109:AP109,$E$98:$AP$98,$B109)/8760/CICapFactor</f>
        <v>#REF!</v>
      </c>
      <c r="H109" s="27" t="e">
        <f>(#REF!*10^6)/SUMIFS($E$3:$AF$3,$E$1:$AF$1,H$98)/[4]Toggle!$F$25</f>
        <v>#REF!</v>
      </c>
      <c r="I109" s="9" t="e">
        <f>H109*(1+[4]Toggle!$F$13)</f>
        <v>#REF!</v>
      </c>
      <c r="J109" s="9" t="e">
        <f>I109*(1+[4]Toggle!$F$13)</f>
        <v>#REF!</v>
      </c>
      <c r="K109" s="9" t="e">
        <f>J109*(1+[4]Toggle!$F$13)</f>
        <v>#REF!</v>
      </c>
      <c r="L109" s="9" t="e">
        <f>K109*(1+[4]Toggle!$F$13)</f>
        <v>#REF!</v>
      </c>
      <c r="M109" s="9" t="e">
        <f>L109*(1+[4]Toggle!$F$13)</f>
        <v>#REF!</v>
      </c>
      <c r="N109" s="9" t="e">
        <f>M109*(1+[4]Toggle!$F$13)</f>
        <v>#REF!</v>
      </c>
      <c r="O109" s="9" t="e">
        <f>N109*(1+[4]Toggle!$F$13)</f>
        <v>#REF!</v>
      </c>
      <c r="P109" s="9" t="e">
        <f>O109*(1+[4]Toggle!$F$13)</f>
        <v>#REF!</v>
      </c>
      <c r="Q109" s="9" t="e">
        <f>P109*(1+[4]Toggle!$F$13)</f>
        <v>#REF!</v>
      </c>
      <c r="R109" s="9" t="e">
        <f>Q109*(1+[4]Toggle!$F$13)</f>
        <v>#REF!</v>
      </c>
      <c r="S109" s="9" t="e">
        <f>R109*(1+[4]Toggle!$F$13)</f>
        <v>#REF!</v>
      </c>
      <c r="T109" s="9" t="e">
        <f>S109*(1+[4]Toggle!$F$13)</f>
        <v>#REF!</v>
      </c>
      <c r="U109" s="9" t="e">
        <f>T109*(1+[4]Toggle!$F$13)</f>
        <v>#REF!</v>
      </c>
      <c r="V109" s="9" t="e">
        <f>U109*(1+[4]Toggle!$F$13)</f>
        <v>#REF!</v>
      </c>
      <c r="W109" s="9" t="e">
        <f>V109*(1+[4]Toggle!$F$13)</f>
        <v>#REF!</v>
      </c>
      <c r="X109" s="9" t="e">
        <f>W109*(1+[4]Toggle!$F$13)</f>
        <v>#REF!</v>
      </c>
      <c r="Y109" s="9" t="e">
        <f>X109*(1+[4]Toggle!$F$13)</f>
        <v>#REF!</v>
      </c>
      <c r="Z109" s="9" t="e">
        <f>Y109*(1+[4]Toggle!$F$13)</f>
        <v>#REF!</v>
      </c>
      <c r="AA109" s="9" t="e">
        <f>Z109*(1+[4]Toggle!$F$13)</f>
        <v>#REF!</v>
      </c>
    </row>
    <row r="110" spans="1:41" x14ac:dyDescent="0.25">
      <c r="A110" s="1">
        <f>A109</f>
        <v>2026</v>
      </c>
      <c r="B110" s="1" t="str">
        <f>B109</f>
        <v>26/27</v>
      </c>
      <c r="C110" s="1" t="s">
        <v>4</v>
      </c>
      <c r="D110" s="9" t="e">
        <f>SUMIFS(E110:AP110,$E$98:$AP$98,$B110)/8760/CICapFactor</f>
        <v>#REF!</v>
      </c>
      <c r="H110" s="27" t="e">
        <f>(H11*10^6)/SUMIFS($E$4:$AF$4,$E$1:$AF$1,H$98)</f>
        <v>#REF!</v>
      </c>
      <c r="I110" s="9" t="e">
        <f>H110*(1+[4]Toggle!$F$13)</f>
        <v>#REF!</v>
      </c>
      <c r="J110" s="9" t="e">
        <f>I110*(1+[4]Toggle!$F$13)</f>
        <v>#REF!</v>
      </c>
      <c r="K110" s="9" t="e">
        <f>J110*(1+[4]Toggle!$F$13)</f>
        <v>#REF!</v>
      </c>
      <c r="L110" s="9" t="e">
        <f>K110*(1+[4]Toggle!$F$13)</f>
        <v>#REF!</v>
      </c>
      <c r="M110" s="9" t="e">
        <f>L110*(1+[4]Toggle!$F$13)</f>
        <v>#REF!</v>
      </c>
      <c r="N110" s="9" t="e">
        <f>M110*(1+[4]Toggle!$F$13)</f>
        <v>#REF!</v>
      </c>
      <c r="O110" s="9" t="e">
        <f>N110*(1+[4]Toggle!$F$13)</f>
        <v>#REF!</v>
      </c>
      <c r="P110" s="9" t="e">
        <f>O110*(1+[4]Toggle!$F$13)</f>
        <v>#REF!</v>
      </c>
      <c r="Q110" s="9" t="e">
        <f>P110*(1+[4]Toggle!$F$13)</f>
        <v>#REF!</v>
      </c>
      <c r="R110" s="9" t="e">
        <f>Q110*(1+[4]Toggle!$F$13)</f>
        <v>#REF!</v>
      </c>
      <c r="S110" s="9" t="e">
        <f>R110*(1+[4]Toggle!$F$13)</f>
        <v>#REF!</v>
      </c>
      <c r="T110" s="9" t="e">
        <f>S110*(1+[4]Toggle!$F$13)</f>
        <v>#REF!</v>
      </c>
      <c r="U110" s="9" t="e">
        <f>T110*(1+[4]Toggle!$F$13)</f>
        <v>#REF!</v>
      </c>
      <c r="V110" s="9" t="e">
        <f>U110*(1+[4]Toggle!$F$13)</f>
        <v>#REF!</v>
      </c>
      <c r="W110" s="9" t="e">
        <f>V110*(1+[4]Toggle!$F$13)</f>
        <v>#REF!</v>
      </c>
      <c r="X110" s="9" t="e">
        <f>W110*(1+[4]Toggle!$F$13)</f>
        <v>#REF!</v>
      </c>
      <c r="Y110" s="9" t="e">
        <f>X110*(1+[4]Toggle!$F$13)</f>
        <v>#REF!</v>
      </c>
      <c r="Z110" s="9" t="e">
        <f>Y110*(1+[4]Toggle!$F$13)</f>
        <v>#REF!</v>
      </c>
      <c r="AA110" s="9" t="e">
        <f>Z110*(1+[4]Toggle!$F$13)</f>
        <v>#REF!</v>
      </c>
    </row>
    <row r="111" spans="1:41" x14ac:dyDescent="0.25">
      <c r="A111" s="1">
        <f>A108+1</f>
        <v>2027</v>
      </c>
      <c r="B111" s="1" t="str">
        <f>LEFT(B108,2)+1&amp;"/"&amp;RIGHT(B108,2)+1</f>
        <v>27/28</v>
      </c>
      <c r="C111" s="1" t="s">
        <v>9</v>
      </c>
      <c r="D111" s="9" t="e">
        <f>SUMIFS(E111:AP111,$E$98:$AP$98,$B111)/8760/ResiCapFactor</f>
        <v>#REF!</v>
      </c>
      <c r="I111" s="27" t="e">
        <f>(#REF!*10^6)/SUMIFS($E$2:$AF$2,$E$1:$AF$1,I$98)/[4]Toggle!$F$24</f>
        <v>#REF!</v>
      </c>
      <c r="J111" s="9" t="e">
        <f>I111*(1+[4]Toggle!$F$13)</f>
        <v>#REF!</v>
      </c>
      <c r="K111" s="9" t="e">
        <f>J111*(1+[4]Toggle!$F$13)</f>
        <v>#REF!</v>
      </c>
      <c r="L111" s="9" t="e">
        <f>K111*(1+[4]Toggle!$F$13)</f>
        <v>#REF!</v>
      </c>
      <c r="M111" s="9" t="e">
        <f>L111*(1+[4]Toggle!$F$13)</f>
        <v>#REF!</v>
      </c>
      <c r="N111" s="9" t="e">
        <f>M111*(1+[4]Toggle!$F$13)</f>
        <v>#REF!</v>
      </c>
      <c r="O111" s="9" t="e">
        <f>N111*(1+[4]Toggle!$F$13)</f>
        <v>#REF!</v>
      </c>
      <c r="P111" s="9" t="e">
        <f>O111*(1+[4]Toggle!$F$13)</f>
        <v>#REF!</v>
      </c>
      <c r="Q111" s="9" t="e">
        <f>P111*(1+[4]Toggle!$F$13)</f>
        <v>#REF!</v>
      </c>
      <c r="R111" s="9" t="e">
        <f>Q111*(1+[4]Toggle!$F$13)</f>
        <v>#REF!</v>
      </c>
      <c r="S111" s="9" t="e">
        <f>R111*(1+[4]Toggle!$F$13)</f>
        <v>#REF!</v>
      </c>
      <c r="T111" s="9" t="e">
        <f>S111*(1+[4]Toggle!$F$13)</f>
        <v>#REF!</v>
      </c>
      <c r="U111" s="9" t="e">
        <f>T111*(1+[4]Toggle!$F$13)</f>
        <v>#REF!</v>
      </c>
      <c r="V111" s="9" t="e">
        <f>U111*(1+[4]Toggle!$F$13)</f>
        <v>#REF!</v>
      </c>
      <c r="W111" s="9" t="e">
        <f>V111*(1+[4]Toggle!$F$13)</f>
        <v>#REF!</v>
      </c>
      <c r="X111" s="9" t="e">
        <f>W111*(1+[4]Toggle!$F$13)</f>
        <v>#REF!</v>
      </c>
      <c r="Y111" s="9" t="e">
        <f>X111*(1+[4]Toggle!$F$13)</f>
        <v>#REF!</v>
      </c>
      <c r="Z111" s="9" t="e">
        <f>Y111*(1+[4]Toggle!$F$13)</f>
        <v>#REF!</v>
      </c>
      <c r="AA111" s="9" t="e">
        <f>Z111*(1+[4]Toggle!$F$13)</f>
        <v>#REF!</v>
      </c>
      <c r="AB111" s="9" t="e">
        <f>AA111*(1+[4]Toggle!$F$13)</f>
        <v>#REF!</v>
      </c>
    </row>
    <row r="112" spans="1:41" x14ac:dyDescent="0.25">
      <c r="A112" s="1">
        <f>A111</f>
        <v>2027</v>
      </c>
      <c r="B112" s="1" t="str">
        <f>B111</f>
        <v>27/28</v>
      </c>
      <c r="C112" s="1" t="s">
        <v>10</v>
      </c>
      <c r="D112" s="9" t="e">
        <f>SUMIFS(E112:AP112,$E$98:$AP$98,$B112)/8760/CICapFactor</f>
        <v>#REF!</v>
      </c>
      <c r="I112" s="27" t="e">
        <f>(#REF!*10^6)/SUMIFS($E$3:$AF$3,$E$1:$AF$1,I$98)/[4]Toggle!$F$25</f>
        <v>#REF!</v>
      </c>
      <c r="J112" s="9" t="e">
        <f>I112*(1+[4]Toggle!$F$13)</f>
        <v>#REF!</v>
      </c>
      <c r="K112" s="9" t="e">
        <f>J112*(1+[4]Toggle!$F$13)</f>
        <v>#REF!</v>
      </c>
      <c r="L112" s="9" t="e">
        <f>K112*(1+[4]Toggle!$F$13)</f>
        <v>#REF!</v>
      </c>
      <c r="M112" s="9" t="e">
        <f>L112*(1+[4]Toggle!$F$13)</f>
        <v>#REF!</v>
      </c>
      <c r="N112" s="9" t="e">
        <f>M112*(1+[4]Toggle!$F$13)</f>
        <v>#REF!</v>
      </c>
      <c r="O112" s="9" t="e">
        <f>N112*(1+[4]Toggle!$F$13)</f>
        <v>#REF!</v>
      </c>
      <c r="P112" s="9" t="e">
        <f>O112*(1+[4]Toggle!$F$13)</f>
        <v>#REF!</v>
      </c>
      <c r="Q112" s="9" t="e">
        <f>P112*(1+[4]Toggle!$F$13)</f>
        <v>#REF!</v>
      </c>
      <c r="R112" s="9" t="e">
        <f>Q112*(1+[4]Toggle!$F$13)</f>
        <v>#REF!</v>
      </c>
      <c r="S112" s="9" t="e">
        <f>R112*(1+[4]Toggle!$F$13)</f>
        <v>#REF!</v>
      </c>
      <c r="T112" s="9" t="e">
        <f>S112*(1+[4]Toggle!$F$13)</f>
        <v>#REF!</v>
      </c>
      <c r="U112" s="9" t="e">
        <f>T112*(1+[4]Toggle!$F$13)</f>
        <v>#REF!</v>
      </c>
      <c r="V112" s="9" t="e">
        <f>U112*(1+[4]Toggle!$F$13)</f>
        <v>#REF!</v>
      </c>
      <c r="W112" s="9" t="e">
        <f>V112*(1+[4]Toggle!$F$13)</f>
        <v>#REF!</v>
      </c>
      <c r="X112" s="9" t="e">
        <f>W112*(1+[4]Toggle!$F$13)</f>
        <v>#REF!</v>
      </c>
      <c r="Y112" s="9" t="e">
        <f>X112*(1+[4]Toggle!$F$13)</f>
        <v>#REF!</v>
      </c>
      <c r="Z112" s="9" t="e">
        <f>Y112*(1+[4]Toggle!$F$13)</f>
        <v>#REF!</v>
      </c>
      <c r="AA112" s="9" t="e">
        <f>Z112*(1+[4]Toggle!$F$13)</f>
        <v>#REF!</v>
      </c>
      <c r="AB112" s="9" t="e">
        <f>AA112*(1+[4]Toggle!$F$13)</f>
        <v>#REF!</v>
      </c>
    </row>
    <row r="113" spans="1:33" x14ac:dyDescent="0.25">
      <c r="A113" s="1">
        <f>A112</f>
        <v>2027</v>
      </c>
      <c r="B113" s="1" t="str">
        <f>B112</f>
        <v>27/28</v>
      </c>
      <c r="C113" s="1" t="s">
        <v>4</v>
      </c>
      <c r="D113" s="9" t="e">
        <f>SUMIFS(E113:AP113,$E$98:$AP$98,$B113)/8760/CSCapFactor</f>
        <v>#REF!</v>
      </c>
      <c r="I113" s="27" t="e">
        <f>(I12*10^6)/SUMIFS($E$4:$AF$4,$E$1:$AF$1,I$98)</f>
        <v>#REF!</v>
      </c>
      <c r="J113" s="9" t="e">
        <f>I113*(1+[4]Toggle!$F$13)</f>
        <v>#REF!</v>
      </c>
      <c r="K113" s="9" t="e">
        <f>J113*(1+[4]Toggle!$F$13)</f>
        <v>#REF!</v>
      </c>
      <c r="L113" s="9" t="e">
        <f>K113*(1+[4]Toggle!$F$13)</f>
        <v>#REF!</v>
      </c>
      <c r="M113" s="9" t="e">
        <f>L113*(1+[4]Toggle!$F$13)</f>
        <v>#REF!</v>
      </c>
      <c r="N113" s="9" t="e">
        <f>M113*(1+[4]Toggle!$F$13)</f>
        <v>#REF!</v>
      </c>
      <c r="O113" s="9" t="e">
        <f>N113*(1+[4]Toggle!$F$13)</f>
        <v>#REF!</v>
      </c>
      <c r="P113" s="9" t="e">
        <f>O113*(1+[4]Toggle!$F$13)</f>
        <v>#REF!</v>
      </c>
      <c r="Q113" s="9" t="e">
        <f>P113*(1+[4]Toggle!$F$13)</f>
        <v>#REF!</v>
      </c>
      <c r="R113" s="9" t="e">
        <f>Q113*(1+[4]Toggle!$F$13)</f>
        <v>#REF!</v>
      </c>
      <c r="S113" s="9" t="e">
        <f>R113*(1+[4]Toggle!$F$13)</f>
        <v>#REF!</v>
      </c>
      <c r="T113" s="9" t="e">
        <f>S113*(1+[4]Toggle!$F$13)</f>
        <v>#REF!</v>
      </c>
      <c r="U113" s="9" t="e">
        <f>T113*(1+[4]Toggle!$F$13)</f>
        <v>#REF!</v>
      </c>
      <c r="V113" s="9" t="e">
        <f>U113*(1+[4]Toggle!$F$13)</f>
        <v>#REF!</v>
      </c>
      <c r="W113" s="9" t="e">
        <f>V113*(1+[4]Toggle!$F$13)</f>
        <v>#REF!</v>
      </c>
      <c r="X113" s="9" t="e">
        <f>W113*(1+[4]Toggle!$F$13)</f>
        <v>#REF!</v>
      </c>
      <c r="Y113" s="9" t="e">
        <f>X113*(1+[4]Toggle!$F$13)</f>
        <v>#REF!</v>
      </c>
      <c r="Z113" s="9" t="e">
        <f>Y113*(1+[4]Toggle!$F$13)</f>
        <v>#REF!</v>
      </c>
      <c r="AA113" s="9" t="e">
        <f>Z113*(1+[4]Toggle!$F$13)</f>
        <v>#REF!</v>
      </c>
      <c r="AB113" s="9" t="e">
        <f>AA113*(1+[4]Toggle!$F$13)</f>
        <v>#REF!</v>
      </c>
    </row>
    <row r="114" spans="1:33" x14ac:dyDescent="0.25">
      <c r="A114" s="1">
        <f>A111+1</f>
        <v>2028</v>
      </c>
      <c r="B114" s="1" t="str">
        <f>LEFT(B111,2)+1&amp;"/"&amp;RIGHT(B111,2)+1</f>
        <v>28/29</v>
      </c>
      <c r="C114" s="1" t="s">
        <v>9</v>
      </c>
      <c r="D114" s="9" t="e">
        <f>SUMIFS(E114:AP114,$E$98:$AP$98,$B114)/8760/ResiCapFactor</f>
        <v>#REF!</v>
      </c>
      <c r="J114" s="27" t="e">
        <f>(J13*10^6)/SUMIFS($E$2:$AF$2,$E$1:$AF$1,J$98)/[4]Toggle!$F$24</f>
        <v>#REF!</v>
      </c>
      <c r="K114" s="9" t="e">
        <f>J114*(1+[4]Toggle!$F$13)</f>
        <v>#REF!</v>
      </c>
      <c r="L114" s="9" t="e">
        <f>K114*(1+[4]Toggle!$F$13)</f>
        <v>#REF!</v>
      </c>
      <c r="M114" s="9" t="e">
        <f>L114*(1+[4]Toggle!$F$13)</f>
        <v>#REF!</v>
      </c>
      <c r="N114" s="9" t="e">
        <f>M114*(1+[4]Toggle!$F$13)</f>
        <v>#REF!</v>
      </c>
      <c r="O114" s="9" t="e">
        <f>N114*(1+[4]Toggle!$F$13)</f>
        <v>#REF!</v>
      </c>
      <c r="P114" s="9" t="e">
        <f>O114*(1+[4]Toggle!$F$13)</f>
        <v>#REF!</v>
      </c>
      <c r="Q114" s="9" t="e">
        <f>P114*(1+[4]Toggle!$F$13)</f>
        <v>#REF!</v>
      </c>
      <c r="R114" s="9" t="e">
        <f>Q114*(1+[4]Toggle!$F$13)</f>
        <v>#REF!</v>
      </c>
      <c r="S114" s="9" t="e">
        <f>R114*(1+[4]Toggle!$F$13)</f>
        <v>#REF!</v>
      </c>
      <c r="T114" s="9" t="e">
        <f>S114*(1+[4]Toggle!$F$13)</f>
        <v>#REF!</v>
      </c>
      <c r="U114" s="9" t="e">
        <f>T114*(1+[4]Toggle!$F$13)</f>
        <v>#REF!</v>
      </c>
      <c r="V114" s="9" t="e">
        <f>U114*(1+[4]Toggle!$F$13)</f>
        <v>#REF!</v>
      </c>
      <c r="W114" s="9" t="e">
        <f>V114*(1+[4]Toggle!$F$13)</f>
        <v>#REF!</v>
      </c>
      <c r="X114" s="9" t="e">
        <f>W114*(1+[4]Toggle!$F$13)</f>
        <v>#REF!</v>
      </c>
      <c r="Y114" s="9" t="e">
        <f>X114*(1+[4]Toggle!$F$13)</f>
        <v>#REF!</v>
      </c>
      <c r="Z114" s="9" t="e">
        <f>Y114*(1+[4]Toggle!$F$13)</f>
        <v>#REF!</v>
      </c>
      <c r="AA114" s="9" t="e">
        <f>Z114*(1+[4]Toggle!$F$13)</f>
        <v>#REF!</v>
      </c>
      <c r="AB114" s="9" t="e">
        <f>AA114*(1+[4]Toggle!$F$13)</f>
        <v>#REF!</v>
      </c>
      <c r="AC114" s="9" t="e">
        <f>AB114*(1+[4]Toggle!$F$13)</f>
        <v>#REF!</v>
      </c>
    </row>
    <row r="115" spans="1:33" x14ac:dyDescent="0.25">
      <c r="A115" s="1">
        <f>A114</f>
        <v>2028</v>
      </c>
      <c r="B115" s="1" t="str">
        <f>B114</f>
        <v>28/29</v>
      </c>
      <c r="C115" s="1" t="s">
        <v>10</v>
      </c>
      <c r="D115" s="9" t="e">
        <f>SUMIFS(E115:AP115,$E$98:$AP$98,$B115)/8760/CICapFactor</f>
        <v>#REF!</v>
      </c>
      <c r="J115" s="27" t="e">
        <f>(J14*10^6)/SUMIFS($E$3:$AF$3,$E$1:$AF$1,J$98)/[4]Toggle!$F$25</f>
        <v>#REF!</v>
      </c>
      <c r="K115" s="9" t="e">
        <f>J115*(1+[4]Toggle!$F$13)</f>
        <v>#REF!</v>
      </c>
      <c r="L115" s="9" t="e">
        <f>K115*(1+[4]Toggle!$F$13)</f>
        <v>#REF!</v>
      </c>
      <c r="M115" s="9" t="e">
        <f>L115*(1+[4]Toggle!$F$13)</f>
        <v>#REF!</v>
      </c>
      <c r="N115" s="9" t="e">
        <f>M115*(1+[4]Toggle!$F$13)</f>
        <v>#REF!</v>
      </c>
      <c r="O115" s="9" t="e">
        <f>N115*(1+[4]Toggle!$F$13)</f>
        <v>#REF!</v>
      </c>
      <c r="P115" s="9" t="e">
        <f>O115*(1+[4]Toggle!$F$13)</f>
        <v>#REF!</v>
      </c>
      <c r="Q115" s="9" t="e">
        <f>P115*(1+[4]Toggle!$F$13)</f>
        <v>#REF!</v>
      </c>
      <c r="R115" s="9" t="e">
        <f>Q115*(1+[4]Toggle!$F$13)</f>
        <v>#REF!</v>
      </c>
      <c r="S115" s="9" t="e">
        <f>R115*(1+[4]Toggle!$F$13)</f>
        <v>#REF!</v>
      </c>
      <c r="T115" s="9" t="e">
        <f>S115*(1+[4]Toggle!$F$13)</f>
        <v>#REF!</v>
      </c>
      <c r="U115" s="9" t="e">
        <f>T115*(1+[4]Toggle!$F$13)</f>
        <v>#REF!</v>
      </c>
      <c r="V115" s="9" t="e">
        <f>U115*(1+[4]Toggle!$F$13)</f>
        <v>#REF!</v>
      </c>
      <c r="W115" s="9" t="e">
        <f>V115*(1+[4]Toggle!$F$13)</f>
        <v>#REF!</v>
      </c>
      <c r="X115" s="9" t="e">
        <f>W115*(1+[4]Toggle!$F$13)</f>
        <v>#REF!</v>
      </c>
      <c r="Y115" s="9" t="e">
        <f>X115*(1+[4]Toggle!$F$13)</f>
        <v>#REF!</v>
      </c>
      <c r="Z115" s="9" t="e">
        <f>Y115*(1+[4]Toggle!$F$13)</f>
        <v>#REF!</v>
      </c>
      <c r="AA115" s="9" t="e">
        <f>Z115*(1+[4]Toggle!$F$13)</f>
        <v>#REF!</v>
      </c>
      <c r="AB115" s="9" t="e">
        <f>AA115*(1+[4]Toggle!$F$13)</f>
        <v>#REF!</v>
      </c>
      <c r="AC115" s="9" t="e">
        <f>AB115*(1+[4]Toggle!$F$13)</f>
        <v>#REF!</v>
      </c>
    </row>
    <row r="116" spans="1:33" x14ac:dyDescent="0.25">
      <c r="A116" s="1">
        <f>A115</f>
        <v>2028</v>
      </c>
      <c r="B116" s="1" t="str">
        <f>B115</f>
        <v>28/29</v>
      </c>
      <c r="C116" s="1" t="s">
        <v>4</v>
      </c>
      <c r="D116" s="9" t="e">
        <f>SUMIFS(E116:AP116,$E$98:$AP$98,$B116)/8760/CSCapFactor</f>
        <v>#REF!</v>
      </c>
      <c r="J116" s="27" t="e">
        <f>(J15*10^6)/SUMIFS($E$4:$AF$4,$E$1:$AF$1,J$98)</f>
        <v>#REF!</v>
      </c>
      <c r="K116" s="9" t="e">
        <f>J116*(1+[4]Toggle!$F$13)</f>
        <v>#REF!</v>
      </c>
      <c r="L116" s="9" t="e">
        <f>K116*(1+[4]Toggle!$F$13)</f>
        <v>#REF!</v>
      </c>
      <c r="M116" s="9" t="e">
        <f>L116*(1+[4]Toggle!$F$13)</f>
        <v>#REF!</v>
      </c>
      <c r="N116" s="9" t="e">
        <f>M116*(1+[4]Toggle!$F$13)</f>
        <v>#REF!</v>
      </c>
      <c r="O116" s="9" t="e">
        <f>N116*(1+[4]Toggle!$F$13)</f>
        <v>#REF!</v>
      </c>
      <c r="P116" s="9" t="e">
        <f>O116*(1+[4]Toggle!$F$13)</f>
        <v>#REF!</v>
      </c>
      <c r="Q116" s="9" t="e">
        <f>P116*(1+[4]Toggle!$F$13)</f>
        <v>#REF!</v>
      </c>
      <c r="R116" s="9" t="e">
        <f>Q116*(1+[4]Toggle!$F$13)</f>
        <v>#REF!</v>
      </c>
      <c r="S116" s="9" t="e">
        <f>R116*(1+[4]Toggle!$F$13)</f>
        <v>#REF!</v>
      </c>
      <c r="T116" s="9" t="e">
        <f>S116*(1+[4]Toggle!$F$13)</f>
        <v>#REF!</v>
      </c>
      <c r="U116" s="9" t="e">
        <f>T116*(1+[4]Toggle!$F$13)</f>
        <v>#REF!</v>
      </c>
      <c r="V116" s="9" t="e">
        <f>U116*(1+[4]Toggle!$F$13)</f>
        <v>#REF!</v>
      </c>
      <c r="W116" s="9" t="e">
        <f>V116*(1+[4]Toggle!$F$13)</f>
        <v>#REF!</v>
      </c>
      <c r="X116" s="9" t="e">
        <f>W116*(1+[4]Toggle!$F$13)</f>
        <v>#REF!</v>
      </c>
      <c r="Y116" s="9" t="e">
        <f>X116*(1+[4]Toggle!$F$13)</f>
        <v>#REF!</v>
      </c>
      <c r="Z116" s="9" t="e">
        <f>Y116*(1+[4]Toggle!$F$13)</f>
        <v>#REF!</v>
      </c>
      <c r="AA116" s="9" t="e">
        <f>Z116*(1+[4]Toggle!$F$13)</f>
        <v>#REF!</v>
      </c>
      <c r="AB116" s="9" t="e">
        <f>AA116*(1+[4]Toggle!$F$13)</f>
        <v>#REF!</v>
      </c>
      <c r="AC116" s="9" t="e">
        <f>AB116*(1+[4]Toggle!$F$13)</f>
        <v>#REF!</v>
      </c>
    </row>
    <row r="117" spans="1:33" x14ac:dyDescent="0.25">
      <c r="A117" s="1">
        <f>A114+1</f>
        <v>2029</v>
      </c>
      <c r="B117" s="1" t="str">
        <f>LEFT(B114,2)+1&amp;"/"&amp;RIGHT(B114,2)+1</f>
        <v>29/30</v>
      </c>
      <c r="C117" s="1" t="s">
        <v>9</v>
      </c>
      <c r="D117" s="9" t="e">
        <f>SUMIFS(E117:AP117,$E$98:$AP$98,$B117)/8760/ResiCapFactor</f>
        <v>#REF!</v>
      </c>
      <c r="K117" s="27" t="e">
        <f>(K16*10^6)/SUMIFS($E$2:$AF$2,$E$1:$AF$1,K$98)/[4]Toggle!$F$24</f>
        <v>#REF!</v>
      </c>
      <c r="L117" s="9" t="e">
        <f>K117*(1+[4]Toggle!$F$13)</f>
        <v>#REF!</v>
      </c>
      <c r="M117" s="9" t="e">
        <f>L117*(1+[4]Toggle!$F$13)</f>
        <v>#REF!</v>
      </c>
      <c r="N117" s="9" t="e">
        <f>M117*(1+[4]Toggle!$F$13)</f>
        <v>#REF!</v>
      </c>
      <c r="O117" s="9" t="e">
        <f>N117*(1+[4]Toggle!$F$13)</f>
        <v>#REF!</v>
      </c>
      <c r="P117" s="9" t="e">
        <f>O117*(1+[4]Toggle!$F$13)</f>
        <v>#REF!</v>
      </c>
      <c r="Q117" s="9" t="e">
        <f>P117*(1+[4]Toggle!$F$13)</f>
        <v>#REF!</v>
      </c>
      <c r="R117" s="9" t="e">
        <f>Q117*(1+[4]Toggle!$F$13)</f>
        <v>#REF!</v>
      </c>
      <c r="S117" s="9" t="e">
        <f>R117*(1+[4]Toggle!$F$13)</f>
        <v>#REF!</v>
      </c>
      <c r="T117" s="9" t="e">
        <f>S117*(1+[4]Toggle!$F$13)</f>
        <v>#REF!</v>
      </c>
      <c r="U117" s="9" t="e">
        <f>T117*(1+[4]Toggle!$F$13)</f>
        <v>#REF!</v>
      </c>
      <c r="V117" s="9" t="e">
        <f>U117*(1+[4]Toggle!$F$13)</f>
        <v>#REF!</v>
      </c>
      <c r="W117" s="9" t="e">
        <f>V117*(1+[4]Toggle!$F$13)</f>
        <v>#REF!</v>
      </c>
      <c r="X117" s="9" t="e">
        <f>W117*(1+[4]Toggle!$F$13)</f>
        <v>#REF!</v>
      </c>
      <c r="Y117" s="9" t="e">
        <f>X117*(1+[4]Toggle!$F$13)</f>
        <v>#REF!</v>
      </c>
      <c r="Z117" s="9" t="e">
        <f>Y117*(1+[4]Toggle!$F$13)</f>
        <v>#REF!</v>
      </c>
      <c r="AA117" s="9" t="e">
        <f>Z117*(1+[4]Toggle!$F$13)</f>
        <v>#REF!</v>
      </c>
      <c r="AB117" s="9" t="e">
        <f>AA117*(1+[4]Toggle!$F$13)</f>
        <v>#REF!</v>
      </c>
      <c r="AC117" s="9" t="e">
        <f>AB117*(1+[4]Toggle!$F$13)</f>
        <v>#REF!</v>
      </c>
      <c r="AD117" s="9" t="e">
        <f>AC117*(1+[4]Toggle!$F$13)</f>
        <v>#REF!</v>
      </c>
    </row>
    <row r="118" spans="1:33" x14ac:dyDescent="0.25">
      <c r="A118" s="1">
        <f>A117</f>
        <v>2029</v>
      </c>
      <c r="B118" s="1" t="str">
        <f>B117</f>
        <v>29/30</v>
      </c>
      <c r="C118" s="1" t="s">
        <v>10</v>
      </c>
      <c r="D118" s="9" t="e">
        <f>SUMIFS(E118:AP118,$E$98:$AP$98,$B118)/8760/CICapFactor</f>
        <v>#REF!</v>
      </c>
      <c r="K118" s="27" t="e">
        <f>(K17*10^6)/SUMIFS($E$3:$AF$3,$E$1:$AF$1,K$98)/[4]Toggle!$F$25</f>
        <v>#REF!</v>
      </c>
      <c r="L118" s="9" t="e">
        <f>K118*(1+[4]Toggle!$F$13)</f>
        <v>#REF!</v>
      </c>
      <c r="M118" s="9" t="e">
        <f>L118*(1+[4]Toggle!$F$13)</f>
        <v>#REF!</v>
      </c>
      <c r="N118" s="9" t="e">
        <f>M118*(1+[4]Toggle!$F$13)</f>
        <v>#REF!</v>
      </c>
      <c r="O118" s="9" t="e">
        <f>N118*(1+[4]Toggle!$F$13)</f>
        <v>#REF!</v>
      </c>
      <c r="P118" s="9" t="e">
        <f>O118*(1+[4]Toggle!$F$13)</f>
        <v>#REF!</v>
      </c>
      <c r="Q118" s="9" t="e">
        <f>P118*(1+[4]Toggle!$F$13)</f>
        <v>#REF!</v>
      </c>
      <c r="R118" s="9" t="e">
        <f>Q118*(1+[4]Toggle!$F$13)</f>
        <v>#REF!</v>
      </c>
      <c r="S118" s="9" t="e">
        <f>R118*(1+[4]Toggle!$F$13)</f>
        <v>#REF!</v>
      </c>
      <c r="T118" s="9" t="e">
        <f>S118*(1+[4]Toggle!$F$13)</f>
        <v>#REF!</v>
      </c>
      <c r="U118" s="9" t="e">
        <f>T118*(1+[4]Toggle!$F$13)</f>
        <v>#REF!</v>
      </c>
      <c r="V118" s="9" t="e">
        <f>U118*(1+[4]Toggle!$F$13)</f>
        <v>#REF!</v>
      </c>
      <c r="W118" s="9" t="e">
        <f>V118*(1+[4]Toggle!$F$13)</f>
        <v>#REF!</v>
      </c>
      <c r="X118" s="9" t="e">
        <f>W118*(1+[4]Toggle!$F$13)</f>
        <v>#REF!</v>
      </c>
      <c r="Y118" s="9" t="e">
        <f>X118*(1+[4]Toggle!$F$13)</f>
        <v>#REF!</v>
      </c>
      <c r="Z118" s="9" t="e">
        <f>Y118*(1+[4]Toggle!$F$13)</f>
        <v>#REF!</v>
      </c>
      <c r="AA118" s="9" t="e">
        <f>Z118*(1+[4]Toggle!$F$13)</f>
        <v>#REF!</v>
      </c>
      <c r="AB118" s="9" t="e">
        <f>AA118*(1+[4]Toggle!$F$13)</f>
        <v>#REF!</v>
      </c>
      <c r="AC118" s="9" t="e">
        <f>AB118*(1+[4]Toggle!$F$13)</f>
        <v>#REF!</v>
      </c>
      <c r="AD118" s="9" t="e">
        <f>AC118*(1+[4]Toggle!$F$13)</f>
        <v>#REF!</v>
      </c>
    </row>
    <row r="119" spans="1:33" x14ac:dyDescent="0.25">
      <c r="A119" s="1">
        <f>A118</f>
        <v>2029</v>
      </c>
      <c r="B119" s="1" t="str">
        <f>B118</f>
        <v>29/30</v>
      </c>
      <c r="C119" s="1" t="s">
        <v>4</v>
      </c>
      <c r="D119" s="9" t="e">
        <f>SUMIFS(E119:AP119,$E$98:$AP$98,$B119)/8760/CSCapFactor</f>
        <v>#REF!</v>
      </c>
      <c r="K119" s="27" t="e">
        <f>(K18*10^6)/SUMIFS($E$4:$AF$4,$E$1:$AF$1,K$98)</f>
        <v>#REF!</v>
      </c>
      <c r="L119" s="9" t="e">
        <f>K119*(1+[4]Toggle!$F$13)</f>
        <v>#REF!</v>
      </c>
      <c r="M119" s="9" t="e">
        <f>L119*(1+[4]Toggle!$F$13)</f>
        <v>#REF!</v>
      </c>
      <c r="N119" s="9" t="e">
        <f>M119*(1+[4]Toggle!$F$13)</f>
        <v>#REF!</v>
      </c>
      <c r="O119" s="9" t="e">
        <f>N119*(1+[4]Toggle!$F$13)</f>
        <v>#REF!</v>
      </c>
      <c r="P119" s="9" t="e">
        <f>O119*(1+[4]Toggle!$F$13)</f>
        <v>#REF!</v>
      </c>
      <c r="Q119" s="9" t="e">
        <f>P119*(1+[4]Toggle!$F$13)</f>
        <v>#REF!</v>
      </c>
      <c r="R119" s="9" t="e">
        <f>Q119*(1+[4]Toggle!$F$13)</f>
        <v>#REF!</v>
      </c>
      <c r="S119" s="9" t="e">
        <f>R119*(1+[4]Toggle!$F$13)</f>
        <v>#REF!</v>
      </c>
      <c r="T119" s="9" t="e">
        <f>S119*(1+[4]Toggle!$F$13)</f>
        <v>#REF!</v>
      </c>
      <c r="U119" s="9" t="e">
        <f>T119*(1+[4]Toggle!$F$13)</f>
        <v>#REF!</v>
      </c>
      <c r="V119" s="9" t="e">
        <f>U119*(1+[4]Toggle!$F$13)</f>
        <v>#REF!</v>
      </c>
      <c r="W119" s="9" t="e">
        <f>V119*(1+[4]Toggle!$F$13)</f>
        <v>#REF!</v>
      </c>
      <c r="X119" s="9" t="e">
        <f>W119*(1+[4]Toggle!$F$13)</f>
        <v>#REF!</v>
      </c>
      <c r="Y119" s="9" t="e">
        <f>X119*(1+[4]Toggle!$F$13)</f>
        <v>#REF!</v>
      </c>
      <c r="Z119" s="9" t="e">
        <f>Y119*(1+[4]Toggle!$F$13)</f>
        <v>#REF!</v>
      </c>
      <c r="AA119" s="9" t="e">
        <f>Z119*(1+[4]Toggle!$F$13)</f>
        <v>#REF!</v>
      </c>
      <c r="AB119" s="9" t="e">
        <f>AA119*(1+[4]Toggle!$F$13)</f>
        <v>#REF!</v>
      </c>
      <c r="AC119" s="9" t="e">
        <f>AB119*(1+[4]Toggle!$F$13)</f>
        <v>#REF!</v>
      </c>
      <c r="AD119" s="9" t="e">
        <f>AC119*(1+[4]Toggle!$F$13)</f>
        <v>#REF!</v>
      </c>
    </row>
    <row r="120" spans="1:33" x14ac:dyDescent="0.25">
      <c r="A120" s="1">
        <f>A117+1</f>
        <v>2030</v>
      </c>
      <c r="B120" s="1" t="str">
        <f>LEFT(B117,2)+1&amp;"/"&amp;RIGHT(B117,2)+1</f>
        <v>30/31</v>
      </c>
      <c r="C120" s="1" t="s">
        <v>9</v>
      </c>
      <c r="D120" s="9" t="e">
        <f>SUMIFS(E120:AP120,$E$98:$AP$98,$B120)/8760/ResiCapFactor</f>
        <v>#REF!</v>
      </c>
      <c r="L120" s="27" t="e">
        <f>(L19*10^6)/SUMIFS($E$2:$AF$2,$E$1:$AF$1,L$98)/[4]Toggle!$F$24</f>
        <v>#REF!</v>
      </c>
      <c r="M120" s="9" t="e">
        <f>L120*(1+[4]Toggle!$F$13)</f>
        <v>#REF!</v>
      </c>
      <c r="N120" s="9" t="e">
        <f>M120*(1+[4]Toggle!$F$13)</f>
        <v>#REF!</v>
      </c>
      <c r="O120" s="9" t="e">
        <f>N120*(1+[4]Toggle!$F$13)</f>
        <v>#REF!</v>
      </c>
      <c r="P120" s="9" t="e">
        <f>O120*(1+[4]Toggle!$F$13)</f>
        <v>#REF!</v>
      </c>
      <c r="Q120" s="9" t="e">
        <f>P120*(1+[4]Toggle!$F$13)</f>
        <v>#REF!</v>
      </c>
      <c r="R120" s="9" t="e">
        <f>Q120*(1+[4]Toggle!$F$13)</f>
        <v>#REF!</v>
      </c>
      <c r="S120" s="9" t="e">
        <f>R120*(1+[4]Toggle!$F$13)</f>
        <v>#REF!</v>
      </c>
      <c r="T120" s="9" t="e">
        <f>S120*(1+[4]Toggle!$F$13)</f>
        <v>#REF!</v>
      </c>
      <c r="U120" s="9" t="e">
        <f>T120*(1+[4]Toggle!$F$13)</f>
        <v>#REF!</v>
      </c>
      <c r="V120" s="9" t="e">
        <f>U120*(1+[4]Toggle!$F$13)</f>
        <v>#REF!</v>
      </c>
      <c r="W120" s="9" t="e">
        <f>V120*(1+[4]Toggle!$F$13)</f>
        <v>#REF!</v>
      </c>
      <c r="X120" s="9" t="e">
        <f>W120*(1+[4]Toggle!$F$13)</f>
        <v>#REF!</v>
      </c>
      <c r="Y120" s="9" t="e">
        <f>X120*(1+[4]Toggle!$F$13)</f>
        <v>#REF!</v>
      </c>
      <c r="Z120" s="9" t="e">
        <f>Y120*(1+[4]Toggle!$F$13)</f>
        <v>#REF!</v>
      </c>
      <c r="AA120" s="9" t="e">
        <f>Z120*(1+[4]Toggle!$F$13)</f>
        <v>#REF!</v>
      </c>
      <c r="AB120" s="9" t="e">
        <f>AA120*(1+[4]Toggle!$F$13)</f>
        <v>#REF!</v>
      </c>
      <c r="AC120" s="9" t="e">
        <f>AB120*(1+[4]Toggle!$F$13)</f>
        <v>#REF!</v>
      </c>
      <c r="AD120" s="9" t="e">
        <f>AC120*(1+[4]Toggle!$F$13)</f>
        <v>#REF!</v>
      </c>
      <c r="AE120" s="9" t="e">
        <f>AD120*(1+[4]Toggle!$F$13)</f>
        <v>#REF!</v>
      </c>
    </row>
    <row r="121" spans="1:33" x14ac:dyDescent="0.25">
      <c r="A121" s="1">
        <f>A120</f>
        <v>2030</v>
      </c>
      <c r="B121" s="1" t="str">
        <f>B120</f>
        <v>30/31</v>
      </c>
      <c r="C121" s="1" t="s">
        <v>10</v>
      </c>
      <c r="D121" s="9" t="e">
        <f>SUMIFS(E121:AP121,$E$98:$AP$98,$B121)/8760/CICapFactor</f>
        <v>#REF!</v>
      </c>
      <c r="L121" s="27" t="e">
        <f>(L20*10^6)/SUMIFS($E$3:$AF$3,$E$1:$AF$1,L$98)/[4]Toggle!$F$25</f>
        <v>#REF!</v>
      </c>
      <c r="M121" s="9" t="e">
        <f>L121*(1+[4]Toggle!$F$13)</f>
        <v>#REF!</v>
      </c>
      <c r="N121" s="9" t="e">
        <f>M121*(1+[4]Toggle!$F$13)</f>
        <v>#REF!</v>
      </c>
      <c r="O121" s="9" t="e">
        <f>N121*(1+[4]Toggle!$F$13)</f>
        <v>#REF!</v>
      </c>
      <c r="P121" s="9" t="e">
        <f>O121*(1+[4]Toggle!$F$13)</f>
        <v>#REF!</v>
      </c>
      <c r="Q121" s="9" t="e">
        <f>P121*(1+[4]Toggle!$F$13)</f>
        <v>#REF!</v>
      </c>
      <c r="R121" s="9" t="e">
        <f>Q121*(1+[4]Toggle!$F$13)</f>
        <v>#REF!</v>
      </c>
      <c r="S121" s="9" t="e">
        <f>R121*(1+[4]Toggle!$F$13)</f>
        <v>#REF!</v>
      </c>
      <c r="T121" s="9" t="e">
        <f>S121*(1+[4]Toggle!$F$13)</f>
        <v>#REF!</v>
      </c>
      <c r="U121" s="9" t="e">
        <f>T121*(1+[4]Toggle!$F$13)</f>
        <v>#REF!</v>
      </c>
      <c r="V121" s="9" t="e">
        <f>U121*(1+[4]Toggle!$F$13)</f>
        <v>#REF!</v>
      </c>
      <c r="W121" s="9" t="e">
        <f>V121*(1+[4]Toggle!$F$13)</f>
        <v>#REF!</v>
      </c>
      <c r="X121" s="9" t="e">
        <f>W121*(1+[4]Toggle!$F$13)</f>
        <v>#REF!</v>
      </c>
      <c r="Y121" s="9" t="e">
        <f>X121*(1+[4]Toggle!$F$13)</f>
        <v>#REF!</v>
      </c>
      <c r="Z121" s="9" t="e">
        <f>Y121*(1+[4]Toggle!$F$13)</f>
        <v>#REF!</v>
      </c>
      <c r="AA121" s="9" t="e">
        <f>Z121*(1+[4]Toggle!$F$13)</f>
        <v>#REF!</v>
      </c>
      <c r="AB121" s="9" t="e">
        <f>AA121*(1+[4]Toggle!$F$13)</f>
        <v>#REF!</v>
      </c>
      <c r="AC121" s="9" t="e">
        <f>AB121*(1+[4]Toggle!$F$13)</f>
        <v>#REF!</v>
      </c>
      <c r="AD121" s="9" t="e">
        <f>AC121*(1+[4]Toggle!$F$13)</f>
        <v>#REF!</v>
      </c>
      <c r="AE121" s="9" t="e">
        <f>AD121*(1+[4]Toggle!$F$13)</f>
        <v>#REF!</v>
      </c>
    </row>
    <row r="122" spans="1:33" x14ac:dyDescent="0.25">
      <c r="A122" s="1">
        <f>A121</f>
        <v>2030</v>
      </c>
      <c r="B122" s="1" t="str">
        <f>B121</f>
        <v>30/31</v>
      </c>
      <c r="C122" s="1" t="s">
        <v>4</v>
      </c>
      <c r="D122" s="9" t="e">
        <f>SUMIFS(E122:AP122,$E$98:$AP$98,$B122)/8760/CSCapFactor</f>
        <v>#REF!</v>
      </c>
      <c r="L122" s="27" t="e">
        <f>(L21*10^6)/SUMIFS($E$4:$AF$4,$E$1:$AF$1,L$98)</f>
        <v>#REF!</v>
      </c>
      <c r="M122" s="9" t="e">
        <f>L122*(1+[4]Toggle!$F$13)</f>
        <v>#REF!</v>
      </c>
      <c r="N122" s="9" t="e">
        <f>M122*(1+[4]Toggle!$F$13)</f>
        <v>#REF!</v>
      </c>
      <c r="O122" s="9" t="e">
        <f>N122*(1+[4]Toggle!$F$13)</f>
        <v>#REF!</v>
      </c>
      <c r="P122" s="9" t="e">
        <f>O122*(1+[4]Toggle!$F$13)</f>
        <v>#REF!</v>
      </c>
      <c r="Q122" s="9" t="e">
        <f>P122*(1+[4]Toggle!$F$13)</f>
        <v>#REF!</v>
      </c>
      <c r="R122" s="9" t="e">
        <f>Q122*(1+[4]Toggle!$F$13)</f>
        <v>#REF!</v>
      </c>
      <c r="S122" s="9" t="e">
        <f>R122*(1+[4]Toggle!$F$13)</f>
        <v>#REF!</v>
      </c>
      <c r="T122" s="9" t="e">
        <f>S122*(1+[4]Toggle!$F$13)</f>
        <v>#REF!</v>
      </c>
      <c r="U122" s="9" t="e">
        <f>T122*(1+[4]Toggle!$F$13)</f>
        <v>#REF!</v>
      </c>
      <c r="V122" s="9" t="e">
        <f>U122*(1+[4]Toggle!$F$13)</f>
        <v>#REF!</v>
      </c>
      <c r="W122" s="9" t="e">
        <f>V122*(1+[4]Toggle!$F$13)</f>
        <v>#REF!</v>
      </c>
      <c r="X122" s="9" t="e">
        <f>W122*(1+[4]Toggle!$F$13)</f>
        <v>#REF!</v>
      </c>
      <c r="Y122" s="9" t="e">
        <f>X122*(1+[4]Toggle!$F$13)</f>
        <v>#REF!</v>
      </c>
      <c r="Z122" s="9" t="e">
        <f>Y122*(1+[4]Toggle!$F$13)</f>
        <v>#REF!</v>
      </c>
      <c r="AA122" s="9" t="e">
        <f>Z122*(1+[4]Toggle!$F$13)</f>
        <v>#REF!</v>
      </c>
      <c r="AB122" s="9" t="e">
        <f>AA122*(1+[4]Toggle!$F$13)</f>
        <v>#REF!</v>
      </c>
      <c r="AC122" s="9" t="e">
        <f>AB122*(1+[4]Toggle!$F$13)</f>
        <v>#REF!</v>
      </c>
      <c r="AD122" s="9" t="e">
        <f>AC122*(1+[4]Toggle!$F$13)</f>
        <v>#REF!</v>
      </c>
      <c r="AE122" s="9" t="e">
        <f>AD122*(1+[4]Toggle!$F$13)</f>
        <v>#REF!</v>
      </c>
    </row>
    <row r="123" spans="1:33" x14ac:dyDescent="0.25">
      <c r="A123" s="1">
        <f>A120+1</f>
        <v>2031</v>
      </c>
      <c r="B123" s="1" t="str">
        <f>LEFT(B120,2)+1&amp;"/"&amp;RIGHT(B120,2)+1</f>
        <v>31/32</v>
      </c>
      <c r="C123" s="1" t="s">
        <v>9</v>
      </c>
      <c r="D123" s="9" t="e">
        <f>SUMIFS(E123:AP123,$E$98:$AP$98,$B123)/8760/ResiCapFactor</f>
        <v>#REF!</v>
      </c>
      <c r="M123" s="27" t="e">
        <f>(M22*10^6)/SUMIFS($E$2:$AF$2,$E$1:$AF$1,M$98)/[4]Toggle!$F$24</f>
        <v>#REF!</v>
      </c>
      <c r="N123" s="9" t="e">
        <f>M123*(1+[4]Toggle!$F$13)</f>
        <v>#REF!</v>
      </c>
      <c r="O123" s="9" t="e">
        <f>N123*(1+[4]Toggle!$F$13)</f>
        <v>#REF!</v>
      </c>
      <c r="P123" s="9" t="e">
        <f>O123*(1+[4]Toggle!$F$13)</f>
        <v>#REF!</v>
      </c>
      <c r="Q123" s="9" t="e">
        <f>P123*(1+[4]Toggle!$F$13)</f>
        <v>#REF!</v>
      </c>
      <c r="R123" s="9" t="e">
        <f>Q123*(1+[4]Toggle!$F$13)</f>
        <v>#REF!</v>
      </c>
      <c r="S123" s="9" t="e">
        <f>R123*(1+[4]Toggle!$F$13)</f>
        <v>#REF!</v>
      </c>
      <c r="T123" s="9" t="e">
        <f>S123*(1+[4]Toggle!$F$13)</f>
        <v>#REF!</v>
      </c>
      <c r="U123" s="9" t="e">
        <f>T123*(1+[4]Toggle!$F$13)</f>
        <v>#REF!</v>
      </c>
      <c r="V123" s="9" t="e">
        <f>U123*(1+[4]Toggle!$F$13)</f>
        <v>#REF!</v>
      </c>
      <c r="W123" s="9" t="e">
        <f>V123*(1+[4]Toggle!$F$13)</f>
        <v>#REF!</v>
      </c>
      <c r="X123" s="9" t="e">
        <f>W123*(1+[4]Toggle!$F$13)</f>
        <v>#REF!</v>
      </c>
      <c r="Y123" s="9" t="e">
        <f>X123*(1+[4]Toggle!$F$13)</f>
        <v>#REF!</v>
      </c>
      <c r="Z123" s="9" t="e">
        <f>Y123*(1+[4]Toggle!$F$13)</f>
        <v>#REF!</v>
      </c>
      <c r="AA123" s="9" t="e">
        <f>Z123*(1+[4]Toggle!$F$13)</f>
        <v>#REF!</v>
      </c>
      <c r="AB123" s="9" t="e">
        <f>AA123*(1+[4]Toggle!$F$13)</f>
        <v>#REF!</v>
      </c>
      <c r="AC123" s="9" t="e">
        <f>AB123*(1+[4]Toggle!$F$13)</f>
        <v>#REF!</v>
      </c>
      <c r="AD123" s="9" t="e">
        <f>AC123*(1+[4]Toggle!$F$13)</f>
        <v>#REF!</v>
      </c>
      <c r="AE123" s="9" t="e">
        <f>AD123*(1+[4]Toggle!$F$13)</f>
        <v>#REF!</v>
      </c>
      <c r="AF123" s="9" t="e">
        <f>AE123*(1+[4]Toggle!$F$13)</f>
        <v>#REF!</v>
      </c>
    </row>
    <row r="124" spans="1:33" x14ac:dyDescent="0.25">
      <c r="A124" s="1">
        <f>A123</f>
        <v>2031</v>
      </c>
      <c r="B124" s="1" t="str">
        <f>B123</f>
        <v>31/32</v>
      </c>
      <c r="C124" s="1" t="s">
        <v>10</v>
      </c>
      <c r="D124" s="9" t="e">
        <f>SUMIFS(E124:AP124,$E$98:$AP$98,$B124)/8760/CICapFactor</f>
        <v>#REF!</v>
      </c>
      <c r="M124" s="27" t="e">
        <f>(M23*10^6)/SUMIFS($E$3:$AF$3,$E$1:$AF$1,M$98)/[4]Toggle!$F$25</f>
        <v>#REF!</v>
      </c>
      <c r="N124" s="9" t="e">
        <f>M124*(1+[4]Toggle!$F$13)</f>
        <v>#REF!</v>
      </c>
      <c r="O124" s="9" t="e">
        <f>N124*(1+[4]Toggle!$F$13)</f>
        <v>#REF!</v>
      </c>
      <c r="P124" s="9" t="e">
        <f>O124*(1+[4]Toggle!$F$13)</f>
        <v>#REF!</v>
      </c>
      <c r="Q124" s="9" t="e">
        <f>P124*(1+[4]Toggle!$F$13)</f>
        <v>#REF!</v>
      </c>
      <c r="R124" s="9" t="e">
        <f>Q124*(1+[4]Toggle!$F$13)</f>
        <v>#REF!</v>
      </c>
      <c r="S124" s="9" t="e">
        <f>R124*(1+[4]Toggle!$F$13)</f>
        <v>#REF!</v>
      </c>
      <c r="T124" s="9" t="e">
        <f>S124*(1+[4]Toggle!$F$13)</f>
        <v>#REF!</v>
      </c>
      <c r="U124" s="9" t="e">
        <f>T124*(1+[4]Toggle!$F$13)</f>
        <v>#REF!</v>
      </c>
      <c r="V124" s="9" t="e">
        <f>U124*(1+[4]Toggle!$F$13)</f>
        <v>#REF!</v>
      </c>
      <c r="W124" s="9" t="e">
        <f>V124*(1+[4]Toggle!$F$13)</f>
        <v>#REF!</v>
      </c>
      <c r="X124" s="9" t="e">
        <f>W124*(1+[4]Toggle!$F$13)</f>
        <v>#REF!</v>
      </c>
      <c r="Y124" s="9" t="e">
        <f>X124*(1+[4]Toggle!$F$13)</f>
        <v>#REF!</v>
      </c>
      <c r="Z124" s="9" t="e">
        <f>Y124*(1+[4]Toggle!$F$13)</f>
        <v>#REF!</v>
      </c>
      <c r="AA124" s="9" t="e">
        <f>Z124*(1+[4]Toggle!$F$13)</f>
        <v>#REF!</v>
      </c>
      <c r="AB124" s="9" t="e">
        <f>AA124*(1+[4]Toggle!$F$13)</f>
        <v>#REF!</v>
      </c>
      <c r="AC124" s="9" t="e">
        <f>AB124*(1+[4]Toggle!$F$13)</f>
        <v>#REF!</v>
      </c>
      <c r="AD124" s="9" t="e">
        <f>AC124*(1+[4]Toggle!$F$13)</f>
        <v>#REF!</v>
      </c>
      <c r="AE124" s="9" t="e">
        <f>AD124*(1+[4]Toggle!$F$13)</f>
        <v>#REF!</v>
      </c>
      <c r="AF124" s="9" t="e">
        <f>AE124*(1+[4]Toggle!$F$13)</f>
        <v>#REF!</v>
      </c>
    </row>
    <row r="125" spans="1:33" x14ac:dyDescent="0.25">
      <c r="A125" s="1">
        <f>A124</f>
        <v>2031</v>
      </c>
      <c r="B125" s="1" t="str">
        <f>B124</f>
        <v>31/32</v>
      </c>
      <c r="C125" s="1" t="s">
        <v>4</v>
      </c>
      <c r="D125" s="9" t="e">
        <f>SUMIFS(E125:AP125,$E$98:$AP$98,$B125)/8760/CSCapFactor</f>
        <v>#REF!</v>
      </c>
      <c r="M125" s="27" t="e">
        <f>(M24*10^6)/SUMIFS($E$4:$AF$4,$E$1:$AF$1,M$98)</f>
        <v>#REF!</v>
      </c>
      <c r="N125" s="9" t="e">
        <f>M125*(1+[4]Toggle!$F$13)</f>
        <v>#REF!</v>
      </c>
      <c r="O125" s="9" t="e">
        <f>N125*(1+[4]Toggle!$F$13)</f>
        <v>#REF!</v>
      </c>
      <c r="P125" s="9" t="e">
        <f>O125*(1+[4]Toggle!$F$13)</f>
        <v>#REF!</v>
      </c>
      <c r="Q125" s="9" t="e">
        <f>P125*(1+[4]Toggle!$F$13)</f>
        <v>#REF!</v>
      </c>
      <c r="R125" s="9" t="e">
        <f>Q125*(1+[4]Toggle!$F$13)</f>
        <v>#REF!</v>
      </c>
      <c r="S125" s="9" t="e">
        <f>R125*(1+[4]Toggle!$F$13)</f>
        <v>#REF!</v>
      </c>
      <c r="T125" s="9" t="e">
        <f>S125*(1+[4]Toggle!$F$13)</f>
        <v>#REF!</v>
      </c>
      <c r="U125" s="9" t="e">
        <f>T125*(1+[4]Toggle!$F$13)</f>
        <v>#REF!</v>
      </c>
      <c r="V125" s="9" t="e">
        <f>U125*(1+[4]Toggle!$F$13)</f>
        <v>#REF!</v>
      </c>
      <c r="W125" s="9" t="e">
        <f>V125*(1+[4]Toggle!$F$13)</f>
        <v>#REF!</v>
      </c>
      <c r="X125" s="9" t="e">
        <f>W125*(1+[4]Toggle!$F$13)</f>
        <v>#REF!</v>
      </c>
      <c r="Y125" s="9" t="e">
        <f>X125*(1+[4]Toggle!$F$13)</f>
        <v>#REF!</v>
      </c>
      <c r="Z125" s="9" t="e">
        <f>Y125*(1+[4]Toggle!$F$13)</f>
        <v>#REF!</v>
      </c>
      <c r="AA125" s="9" t="e">
        <f>Z125*(1+[4]Toggle!$F$13)</f>
        <v>#REF!</v>
      </c>
      <c r="AB125" s="9" t="e">
        <f>AA125*(1+[4]Toggle!$F$13)</f>
        <v>#REF!</v>
      </c>
      <c r="AC125" s="9" t="e">
        <f>AB125*(1+[4]Toggle!$F$13)</f>
        <v>#REF!</v>
      </c>
      <c r="AD125" s="9" t="e">
        <f>AC125*(1+[4]Toggle!$F$13)</f>
        <v>#REF!</v>
      </c>
      <c r="AE125" s="9" t="e">
        <f>AD125*(1+[4]Toggle!$F$13)</f>
        <v>#REF!</v>
      </c>
      <c r="AF125" s="9" t="e">
        <f>AE125*(1+[4]Toggle!$F$13)</f>
        <v>#REF!</v>
      </c>
    </row>
    <row r="126" spans="1:33" x14ac:dyDescent="0.25">
      <c r="A126" s="1">
        <f>A123+1</f>
        <v>2032</v>
      </c>
      <c r="B126" s="1" t="str">
        <f>LEFT(B123,2)+1&amp;"/"&amp;RIGHT(B123,2)+1</f>
        <v>32/33</v>
      </c>
      <c r="C126" s="1" t="s">
        <v>9</v>
      </c>
      <c r="D126" s="9" t="e">
        <f>SUMIFS(E126:AP126,$E$98:$AP$98,$B126)/8760/ResiCapFactor</f>
        <v>#REF!</v>
      </c>
      <c r="N126" s="27" t="e">
        <f>(N25*10^6)/SUMIFS($E$2:$AF$2,$E$1:$AF$1,N$98)/[4]Toggle!$F$24</f>
        <v>#REF!</v>
      </c>
      <c r="O126" s="9" t="e">
        <f>N126*(1+[4]Toggle!$F$13)</f>
        <v>#REF!</v>
      </c>
      <c r="P126" s="9" t="e">
        <f>O126*(1+[4]Toggle!$F$13)</f>
        <v>#REF!</v>
      </c>
      <c r="Q126" s="9" t="e">
        <f>P126*(1+[4]Toggle!$F$13)</f>
        <v>#REF!</v>
      </c>
      <c r="R126" s="9" t="e">
        <f>Q126*(1+[4]Toggle!$F$13)</f>
        <v>#REF!</v>
      </c>
      <c r="S126" s="9" t="e">
        <f>R126*(1+[4]Toggle!$F$13)</f>
        <v>#REF!</v>
      </c>
      <c r="T126" s="9" t="e">
        <f>S126*(1+[4]Toggle!$F$13)</f>
        <v>#REF!</v>
      </c>
      <c r="U126" s="9" t="e">
        <f>T126*(1+[4]Toggle!$F$13)</f>
        <v>#REF!</v>
      </c>
      <c r="V126" s="9" t="e">
        <f>U126*(1+[4]Toggle!$F$13)</f>
        <v>#REF!</v>
      </c>
      <c r="W126" s="9" t="e">
        <f>V126*(1+[4]Toggle!$F$13)</f>
        <v>#REF!</v>
      </c>
      <c r="X126" s="9" t="e">
        <f>W126*(1+[4]Toggle!$F$13)</f>
        <v>#REF!</v>
      </c>
      <c r="Y126" s="9" t="e">
        <f>X126*(1+[4]Toggle!$F$13)</f>
        <v>#REF!</v>
      </c>
      <c r="Z126" s="9" t="e">
        <f>Y126*(1+[4]Toggle!$F$13)</f>
        <v>#REF!</v>
      </c>
      <c r="AA126" s="9" t="e">
        <f>Z126*(1+[4]Toggle!$F$13)</f>
        <v>#REF!</v>
      </c>
      <c r="AB126" s="9" t="e">
        <f>AA126*(1+[4]Toggle!$F$13)</f>
        <v>#REF!</v>
      </c>
      <c r="AC126" s="9" t="e">
        <f>AB126*(1+[4]Toggle!$F$13)</f>
        <v>#REF!</v>
      </c>
      <c r="AD126" s="9" t="e">
        <f>AC126*(1+[4]Toggle!$F$13)</f>
        <v>#REF!</v>
      </c>
      <c r="AE126" s="9" t="e">
        <f>AD126*(1+[4]Toggle!$F$13)</f>
        <v>#REF!</v>
      </c>
      <c r="AF126" s="9" t="e">
        <f>AE126*(1+[4]Toggle!$F$13)</f>
        <v>#REF!</v>
      </c>
      <c r="AG126" s="9" t="e">
        <f>AF126*(1+[4]Toggle!$F$13)</f>
        <v>#REF!</v>
      </c>
    </row>
    <row r="127" spans="1:33" x14ac:dyDescent="0.25">
      <c r="A127" s="1">
        <f>A126</f>
        <v>2032</v>
      </c>
      <c r="B127" s="1" t="str">
        <f>B126</f>
        <v>32/33</v>
      </c>
      <c r="C127" s="1" t="s">
        <v>10</v>
      </c>
      <c r="D127" s="9" t="e">
        <f>SUMIFS(E127:AP127,$E$98:$AP$98,$B127)/8760/CICapFactor</f>
        <v>#REF!</v>
      </c>
      <c r="N127" s="27" t="e">
        <f>(N26*10^6)/SUMIFS($E$3:$AF$3,$E$1:$AF$1,N$98)/[4]Toggle!$F$25</f>
        <v>#REF!</v>
      </c>
      <c r="O127" s="9" t="e">
        <f>N127*(1+[4]Toggle!$F$13)</f>
        <v>#REF!</v>
      </c>
      <c r="P127" s="9" t="e">
        <f>O127*(1+[4]Toggle!$F$13)</f>
        <v>#REF!</v>
      </c>
      <c r="Q127" s="9" t="e">
        <f>P127*(1+[4]Toggle!$F$13)</f>
        <v>#REF!</v>
      </c>
      <c r="R127" s="9" t="e">
        <f>Q127*(1+[4]Toggle!$F$13)</f>
        <v>#REF!</v>
      </c>
      <c r="S127" s="9" t="e">
        <f>R127*(1+[4]Toggle!$F$13)</f>
        <v>#REF!</v>
      </c>
      <c r="T127" s="9" t="e">
        <f>S127*(1+[4]Toggle!$F$13)</f>
        <v>#REF!</v>
      </c>
      <c r="U127" s="9" t="e">
        <f>T127*(1+[4]Toggle!$F$13)</f>
        <v>#REF!</v>
      </c>
      <c r="V127" s="9" t="e">
        <f>U127*(1+[4]Toggle!$F$13)</f>
        <v>#REF!</v>
      </c>
      <c r="W127" s="9" t="e">
        <f>V127*(1+[4]Toggle!$F$13)</f>
        <v>#REF!</v>
      </c>
      <c r="X127" s="9" t="e">
        <f>W127*(1+[4]Toggle!$F$13)</f>
        <v>#REF!</v>
      </c>
      <c r="Y127" s="9" t="e">
        <f>X127*(1+[4]Toggle!$F$13)</f>
        <v>#REF!</v>
      </c>
      <c r="Z127" s="9" t="e">
        <f>Y127*(1+[4]Toggle!$F$13)</f>
        <v>#REF!</v>
      </c>
      <c r="AA127" s="9" t="e">
        <f>Z127*(1+[4]Toggle!$F$13)</f>
        <v>#REF!</v>
      </c>
      <c r="AB127" s="9" t="e">
        <f>AA127*(1+[4]Toggle!$F$13)</f>
        <v>#REF!</v>
      </c>
      <c r="AC127" s="9" t="e">
        <f>AB127*(1+[4]Toggle!$F$13)</f>
        <v>#REF!</v>
      </c>
      <c r="AD127" s="9" t="e">
        <f>AC127*(1+[4]Toggle!$F$13)</f>
        <v>#REF!</v>
      </c>
      <c r="AE127" s="9" t="e">
        <f>AD127*(1+[4]Toggle!$F$13)</f>
        <v>#REF!</v>
      </c>
      <c r="AF127" s="9" t="e">
        <f>AE127*(1+[4]Toggle!$F$13)</f>
        <v>#REF!</v>
      </c>
      <c r="AG127" s="9" t="e">
        <f>AF127*(1+[4]Toggle!$F$13)</f>
        <v>#REF!</v>
      </c>
    </row>
    <row r="128" spans="1:33" x14ac:dyDescent="0.25">
      <c r="A128" s="1">
        <f>A127</f>
        <v>2032</v>
      </c>
      <c r="B128" s="1" t="str">
        <f>B127</f>
        <v>32/33</v>
      </c>
      <c r="C128" s="1" t="s">
        <v>4</v>
      </c>
      <c r="D128" s="9" t="e">
        <f>SUMIFS(E128:AP128,$E$98:$AP$98,$B128)/8760/CSCapFactor</f>
        <v>#REF!</v>
      </c>
      <c r="N128" s="27" t="e">
        <f>(N27*10^6)/SUMIFS($E$4:$AF$4,$E$1:$AF$1,N$98)</f>
        <v>#REF!</v>
      </c>
      <c r="O128" s="9" t="e">
        <f>N128*(1+[4]Toggle!$F$13)</f>
        <v>#REF!</v>
      </c>
      <c r="P128" s="9" t="e">
        <f>O128*(1+[4]Toggle!$F$13)</f>
        <v>#REF!</v>
      </c>
      <c r="Q128" s="9" t="e">
        <f>P128*(1+[4]Toggle!$F$13)</f>
        <v>#REF!</v>
      </c>
      <c r="R128" s="9" t="e">
        <f>Q128*(1+[4]Toggle!$F$13)</f>
        <v>#REF!</v>
      </c>
      <c r="S128" s="9" t="e">
        <f>R128*(1+[4]Toggle!$F$13)</f>
        <v>#REF!</v>
      </c>
      <c r="T128" s="9" t="e">
        <f>S128*(1+[4]Toggle!$F$13)</f>
        <v>#REF!</v>
      </c>
      <c r="U128" s="9" t="e">
        <f>T128*(1+[4]Toggle!$F$13)</f>
        <v>#REF!</v>
      </c>
      <c r="V128" s="9" t="e">
        <f>U128*(1+[4]Toggle!$F$13)</f>
        <v>#REF!</v>
      </c>
      <c r="W128" s="9" t="e">
        <f>V128*(1+[4]Toggle!$F$13)</f>
        <v>#REF!</v>
      </c>
      <c r="X128" s="9" t="e">
        <f>W128*(1+[4]Toggle!$F$13)</f>
        <v>#REF!</v>
      </c>
      <c r="Y128" s="9" t="e">
        <f>X128*(1+[4]Toggle!$F$13)</f>
        <v>#REF!</v>
      </c>
      <c r="Z128" s="9" t="e">
        <f>Y128*(1+[4]Toggle!$F$13)</f>
        <v>#REF!</v>
      </c>
      <c r="AA128" s="9" t="e">
        <f>Z128*(1+[4]Toggle!$F$13)</f>
        <v>#REF!</v>
      </c>
      <c r="AB128" s="9" t="e">
        <f>AA128*(1+[4]Toggle!$F$13)</f>
        <v>#REF!</v>
      </c>
      <c r="AC128" s="9" t="e">
        <f>AB128*(1+[4]Toggle!$F$13)</f>
        <v>#REF!</v>
      </c>
      <c r="AD128" s="9" t="e">
        <f>AC128*(1+[4]Toggle!$F$13)</f>
        <v>#REF!</v>
      </c>
      <c r="AE128" s="9" t="e">
        <f>AD128*(1+[4]Toggle!$F$13)</f>
        <v>#REF!</v>
      </c>
      <c r="AF128" s="9" t="e">
        <f>AE128*(1+[4]Toggle!$F$13)</f>
        <v>#REF!</v>
      </c>
      <c r="AG128" s="9" t="e">
        <f>AF128*(1+[4]Toggle!$F$13)</f>
        <v>#REF!</v>
      </c>
    </row>
    <row r="129" spans="1:39" x14ac:dyDescent="0.25">
      <c r="A129" s="1">
        <f>A126+1</f>
        <v>2033</v>
      </c>
      <c r="B129" s="1" t="str">
        <f>LEFT(B126,2)+1&amp;"/"&amp;RIGHT(B126,2)+1</f>
        <v>33/34</v>
      </c>
      <c r="C129" s="1" t="s">
        <v>9</v>
      </c>
      <c r="D129" s="9" t="e">
        <f>SUMIFS(E129:AP129,$E$98:$AP$98,$B129)/8760/ResiCapFactor</f>
        <v>#REF!</v>
      </c>
      <c r="O129" s="27" t="e">
        <f>(O28*10^6)/SUMIFS($E$2:$AF$2,$E$1:$AF$1,O$98)/[4]Toggle!$F$24</f>
        <v>#REF!</v>
      </c>
      <c r="P129" s="9" t="e">
        <f>O129*(1+[4]Toggle!$F$13)</f>
        <v>#REF!</v>
      </c>
      <c r="Q129" s="9" t="e">
        <f>P129*(1+[4]Toggle!$F$13)</f>
        <v>#REF!</v>
      </c>
      <c r="R129" s="9" t="e">
        <f>Q129*(1+[4]Toggle!$F$13)</f>
        <v>#REF!</v>
      </c>
      <c r="S129" s="9" t="e">
        <f>R129*(1+[4]Toggle!$F$13)</f>
        <v>#REF!</v>
      </c>
      <c r="T129" s="9" t="e">
        <f>S129*(1+[4]Toggle!$F$13)</f>
        <v>#REF!</v>
      </c>
      <c r="U129" s="9" t="e">
        <f>T129*(1+[4]Toggle!$F$13)</f>
        <v>#REF!</v>
      </c>
      <c r="V129" s="9" t="e">
        <f>U129*(1+[4]Toggle!$F$13)</f>
        <v>#REF!</v>
      </c>
      <c r="W129" s="9" t="e">
        <f>V129*(1+[4]Toggle!$F$13)</f>
        <v>#REF!</v>
      </c>
      <c r="X129" s="9" t="e">
        <f>W129*(1+[4]Toggle!$F$13)</f>
        <v>#REF!</v>
      </c>
      <c r="Y129" s="9" t="e">
        <f>X129*(1+[4]Toggle!$F$13)</f>
        <v>#REF!</v>
      </c>
      <c r="Z129" s="9" t="e">
        <f>Y129*(1+[4]Toggle!$F$13)</f>
        <v>#REF!</v>
      </c>
      <c r="AA129" s="9" t="e">
        <f>Z129*(1+[4]Toggle!$F$13)</f>
        <v>#REF!</v>
      </c>
      <c r="AB129" s="9" t="e">
        <f>AA129*(1+[4]Toggle!$F$13)</f>
        <v>#REF!</v>
      </c>
      <c r="AC129" s="9" t="e">
        <f>AB129*(1+[4]Toggle!$F$13)</f>
        <v>#REF!</v>
      </c>
      <c r="AD129" s="9" t="e">
        <f>AC129*(1+[4]Toggle!$F$13)</f>
        <v>#REF!</v>
      </c>
      <c r="AE129" s="9" t="e">
        <f>AD129*(1+[4]Toggle!$F$13)</f>
        <v>#REF!</v>
      </c>
      <c r="AF129" s="9" t="e">
        <f>AE129*(1+[4]Toggle!$F$13)</f>
        <v>#REF!</v>
      </c>
      <c r="AG129" s="9" t="e">
        <f>AF129*(1+[4]Toggle!$F$13)</f>
        <v>#REF!</v>
      </c>
      <c r="AH129" s="9" t="e">
        <f>AG129*(1+[4]Toggle!$F$13)</f>
        <v>#REF!</v>
      </c>
    </row>
    <row r="130" spans="1:39" x14ac:dyDescent="0.25">
      <c r="A130" s="1">
        <f>A129</f>
        <v>2033</v>
      </c>
      <c r="B130" s="1" t="str">
        <f>B129</f>
        <v>33/34</v>
      </c>
      <c r="C130" s="1" t="s">
        <v>10</v>
      </c>
      <c r="D130" s="9" t="e">
        <f>SUMIFS(E130:AP130,$E$98:$AP$98,$B130)/8760/CICapFactor</f>
        <v>#REF!</v>
      </c>
      <c r="O130" s="27" t="e">
        <f>(O29*10^6)/SUMIFS($E$3:$AF$3,$E$1:$AF$1,O$98)/[4]Toggle!$F$25</f>
        <v>#REF!</v>
      </c>
      <c r="P130" s="9" t="e">
        <f>O130*(1+[4]Toggle!$F$13)</f>
        <v>#REF!</v>
      </c>
      <c r="Q130" s="9" t="e">
        <f>P130*(1+[4]Toggle!$F$13)</f>
        <v>#REF!</v>
      </c>
      <c r="R130" s="9" t="e">
        <f>Q130*(1+[4]Toggle!$F$13)</f>
        <v>#REF!</v>
      </c>
      <c r="S130" s="9" t="e">
        <f>R130*(1+[4]Toggle!$F$13)</f>
        <v>#REF!</v>
      </c>
      <c r="T130" s="9" t="e">
        <f>S130*(1+[4]Toggle!$F$13)</f>
        <v>#REF!</v>
      </c>
      <c r="U130" s="9" t="e">
        <f>T130*(1+[4]Toggle!$F$13)</f>
        <v>#REF!</v>
      </c>
      <c r="V130" s="9" t="e">
        <f>U130*(1+[4]Toggle!$F$13)</f>
        <v>#REF!</v>
      </c>
      <c r="W130" s="9" t="e">
        <f>V130*(1+[4]Toggle!$F$13)</f>
        <v>#REF!</v>
      </c>
      <c r="X130" s="9" t="e">
        <f>W130*(1+[4]Toggle!$F$13)</f>
        <v>#REF!</v>
      </c>
      <c r="Y130" s="9" t="e">
        <f>X130*(1+[4]Toggle!$F$13)</f>
        <v>#REF!</v>
      </c>
      <c r="Z130" s="9" t="e">
        <f>Y130*(1+[4]Toggle!$F$13)</f>
        <v>#REF!</v>
      </c>
      <c r="AA130" s="9" t="e">
        <f>Z130*(1+[4]Toggle!$F$13)</f>
        <v>#REF!</v>
      </c>
      <c r="AB130" s="9" t="e">
        <f>AA130*(1+[4]Toggle!$F$13)</f>
        <v>#REF!</v>
      </c>
      <c r="AC130" s="9" t="e">
        <f>AB130*(1+[4]Toggle!$F$13)</f>
        <v>#REF!</v>
      </c>
      <c r="AD130" s="9" t="e">
        <f>AC130*(1+[4]Toggle!$F$13)</f>
        <v>#REF!</v>
      </c>
      <c r="AE130" s="9" t="e">
        <f>AD130*(1+[4]Toggle!$F$13)</f>
        <v>#REF!</v>
      </c>
      <c r="AF130" s="9" t="e">
        <f>AE130*(1+[4]Toggle!$F$13)</f>
        <v>#REF!</v>
      </c>
      <c r="AG130" s="9" t="e">
        <f>AF130*(1+[4]Toggle!$F$13)</f>
        <v>#REF!</v>
      </c>
      <c r="AH130" s="9" t="e">
        <f>AG130*(1+[4]Toggle!$F$13)</f>
        <v>#REF!</v>
      </c>
    </row>
    <row r="131" spans="1:39" x14ac:dyDescent="0.25">
      <c r="A131" s="1">
        <f>A130</f>
        <v>2033</v>
      </c>
      <c r="B131" s="1" t="str">
        <f>B130</f>
        <v>33/34</v>
      </c>
      <c r="C131" s="1" t="s">
        <v>4</v>
      </c>
      <c r="D131" s="9" t="e">
        <f>SUMIFS(E131:AP131,$E$98:$AP$98,$B131)/8760/CSCapFactor</f>
        <v>#REF!</v>
      </c>
      <c r="O131" s="27" t="e">
        <f>(O30*10^6)/SUMIFS($E$4:$AF$4,$E$1:$AF$1,O$98)</f>
        <v>#REF!</v>
      </c>
      <c r="P131" s="9" t="e">
        <f>O131*(1+[4]Toggle!$F$13)</f>
        <v>#REF!</v>
      </c>
      <c r="Q131" s="9" t="e">
        <f>P131*(1+[4]Toggle!$F$13)</f>
        <v>#REF!</v>
      </c>
      <c r="R131" s="9" t="e">
        <f>Q131*(1+[4]Toggle!$F$13)</f>
        <v>#REF!</v>
      </c>
      <c r="S131" s="9" t="e">
        <f>R131*(1+[4]Toggle!$F$13)</f>
        <v>#REF!</v>
      </c>
      <c r="T131" s="9" t="e">
        <f>S131*(1+[4]Toggle!$F$13)</f>
        <v>#REF!</v>
      </c>
      <c r="U131" s="9" t="e">
        <f>T131*(1+[4]Toggle!$F$13)</f>
        <v>#REF!</v>
      </c>
      <c r="V131" s="9" t="e">
        <f>U131*(1+[4]Toggle!$F$13)</f>
        <v>#REF!</v>
      </c>
      <c r="W131" s="9" t="e">
        <f>V131*(1+[4]Toggle!$F$13)</f>
        <v>#REF!</v>
      </c>
      <c r="X131" s="9" t="e">
        <f>W131*(1+[4]Toggle!$F$13)</f>
        <v>#REF!</v>
      </c>
      <c r="Y131" s="9" t="e">
        <f>X131*(1+[4]Toggle!$F$13)</f>
        <v>#REF!</v>
      </c>
      <c r="Z131" s="9" t="e">
        <f>Y131*(1+[4]Toggle!$F$13)</f>
        <v>#REF!</v>
      </c>
      <c r="AA131" s="9" t="e">
        <f>Z131*(1+[4]Toggle!$F$13)</f>
        <v>#REF!</v>
      </c>
      <c r="AB131" s="9" t="e">
        <f>AA131*(1+[4]Toggle!$F$13)</f>
        <v>#REF!</v>
      </c>
      <c r="AC131" s="9" t="e">
        <f>AB131*(1+[4]Toggle!$F$13)</f>
        <v>#REF!</v>
      </c>
      <c r="AD131" s="9" t="e">
        <f>AC131*(1+[4]Toggle!$F$13)</f>
        <v>#REF!</v>
      </c>
      <c r="AE131" s="9" t="e">
        <f>AD131*(1+[4]Toggle!$F$13)</f>
        <v>#REF!</v>
      </c>
      <c r="AF131" s="9" t="e">
        <f>AE131*(1+[4]Toggle!$F$13)</f>
        <v>#REF!</v>
      </c>
      <c r="AG131" s="9" t="e">
        <f>AF131*(1+[4]Toggle!$F$13)</f>
        <v>#REF!</v>
      </c>
      <c r="AH131" s="9" t="e">
        <f>AG131*(1+[4]Toggle!$F$13)</f>
        <v>#REF!</v>
      </c>
    </row>
    <row r="132" spans="1:39" x14ac:dyDescent="0.25">
      <c r="A132" s="1">
        <f>A129+1</f>
        <v>2034</v>
      </c>
      <c r="B132" s="1" t="str">
        <f>LEFT(B129,2)+1&amp;"/"&amp;RIGHT(B129,2)+1</f>
        <v>34/35</v>
      </c>
      <c r="C132" s="1" t="s">
        <v>9</v>
      </c>
      <c r="D132" s="9" t="e">
        <f>SUMIFS(E132:AP132,$E$98:$AP$98,$B132)/8760/ResiCapFactor</f>
        <v>#REF!</v>
      </c>
      <c r="P132" s="27" t="e">
        <f>(P31*10^6)/SUMIFS($E$2:$AF$2,$E$1:$AF$1,P$98)/[4]Toggle!$F$24</f>
        <v>#REF!</v>
      </c>
      <c r="Q132" s="9" t="e">
        <f>P132*(1+[4]Toggle!$F$13)</f>
        <v>#REF!</v>
      </c>
      <c r="R132" s="9" t="e">
        <f>Q132*(1+[4]Toggle!$F$13)</f>
        <v>#REF!</v>
      </c>
      <c r="S132" s="9" t="e">
        <f>R132*(1+[4]Toggle!$F$13)</f>
        <v>#REF!</v>
      </c>
      <c r="T132" s="9" t="e">
        <f>S132*(1+[4]Toggle!$F$13)</f>
        <v>#REF!</v>
      </c>
      <c r="U132" s="9" t="e">
        <f>T132*(1+[4]Toggle!$F$13)</f>
        <v>#REF!</v>
      </c>
      <c r="V132" s="9" t="e">
        <f>U132*(1+[4]Toggle!$F$13)</f>
        <v>#REF!</v>
      </c>
      <c r="W132" s="9" t="e">
        <f>V132*(1+[4]Toggle!$F$13)</f>
        <v>#REF!</v>
      </c>
      <c r="X132" s="9" t="e">
        <f>W132*(1+[4]Toggle!$F$13)</f>
        <v>#REF!</v>
      </c>
      <c r="Y132" s="9" t="e">
        <f>X132*(1+[4]Toggle!$F$13)</f>
        <v>#REF!</v>
      </c>
      <c r="Z132" s="9" t="e">
        <f>Y132*(1+[4]Toggle!$F$13)</f>
        <v>#REF!</v>
      </c>
      <c r="AA132" s="9" t="e">
        <f>Z132*(1+[4]Toggle!$F$13)</f>
        <v>#REF!</v>
      </c>
      <c r="AB132" s="9" t="e">
        <f>AA132*(1+[4]Toggle!$F$13)</f>
        <v>#REF!</v>
      </c>
      <c r="AC132" s="9" t="e">
        <f>AB132*(1+[4]Toggle!$F$13)</f>
        <v>#REF!</v>
      </c>
      <c r="AD132" s="9" t="e">
        <f>AC132*(1+[4]Toggle!$F$13)</f>
        <v>#REF!</v>
      </c>
      <c r="AE132" s="9" t="e">
        <f>AD132*(1+[4]Toggle!$F$13)</f>
        <v>#REF!</v>
      </c>
      <c r="AF132" s="9" t="e">
        <f>AE132*(1+[4]Toggle!$F$13)</f>
        <v>#REF!</v>
      </c>
      <c r="AG132" s="9" t="e">
        <f>AF132*(1+[4]Toggle!$F$13)</f>
        <v>#REF!</v>
      </c>
      <c r="AH132" s="9" t="e">
        <f>AG132*(1+[4]Toggle!$F$13)</f>
        <v>#REF!</v>
      </c>
      <c r="AI132" s="9" t="e">
        <f>AH132*(1+[4]Toggle!$F$13)</f>
        <v>#REF!</v>
      </c>
    </row>
    <row r="133" spans="1:39" x14ac:dyDescent="0.25">
      <c r="A133" s="1">
        <f>A132</f>
        <v>2034</v>
      </c>
      <c r="B133" s="1" t="str">
        <f>B132</f>
        <v>34/35</v>
      </c>
      <c r="C133" s="1" t="s">
        <v>10</v>
      </c>
      <c r="D133" s="9" t="e">
        <f>SUMIFS(E133:AP133,$E$98:$AP$98,$B133)/8760/CICapFactor</f>
        <v>#REF!</v>
      </c>
      <c r="P133" s="27" t="e">
        <f>(P32*10^6)/SUMIFS($E$3:$AF$3,$E$1:$AF$1,P$98)/[4]Toggle!$F$25</f>
        <v>#REF!</v>
      </c>
      <c r="Q133" s="9" t="e">
        <f>P133*(1+[4]Toggle!$F$13)</f>
        <v>#REF!</v>
      </c>
      <c r="R133" s="9" t="e">
        <f>Q133*(1+[4]Toggle!$F$13)</f>
        <v>#REF!</v>
      </c>
      <c r="S133" s="9" t="e">
        <f>R133*(1+[4]Toggle!$F$13)</f>
        <v>#REF!</v>
      </c>
      <c r="T133" s="9" t="e">
        <f>S133*(1+[4]Toggle!$F$13)</f>
        <v>#REF!</v>
      </c>
      <c r="U133" s="9" t="e">
        <f>T133*(1+[4]Toggle!$F$13)</f>
        <v>#REF!</v>
      </c>
      <c r="V133" s="9" t="e">
        <f>U133*(1+[4]Toggle!$F$13)</f>
        <v>#REF!</v>
      </c>
      <c r="W133" s="9" t="e">
        <f>V133*(1+[4]Toggle!$F$13)</f>
        <v>#REF!</v>
      </c>
      <c r="X133" s="9" t="e">
        <f>W133*(1+[4]Toggle!$F$13)</f>
        <v>#REF!</v>
      </c>
      <c r="Y133" s="9" t="e">
        <f>X133*(1+[4]Toggle!$F$13)</f>
        <v>#REF!</v>
      </c>
      <c r="Z133" s="9" t="e">
        <f>Y133*(1+[4]Toggle!$F$13)</f>
        <v>#REF!</v>
      </c>
      <c r="AA133" s="9" t="e">
        <f>Z133*(1+[4]Toggle!$F$13)</f>
        <v>#REF!</v>
      </c>
      <c r="AB133" s="9" t="e">
        <f>AA133*(1+[4]Toggle!$F$13)</f>
        <v>#REF!</v>
      </c>
      <c r="AC133" s="9" t="e">
        <f>AB133*(1+[4]Toggle!$F$13)</f>
        <v>#REF!</v>
      </c>
      <c r="AD133" s="9" t="e">
        <f>AC133*(1+[4]Toggle!$F$13)</f>
        <v>#REF!</v>
      </c>
      <c r="AE133" s="9" t="e">
        <f>AD133*(1+[4]Toggle!$F$13)</f>
        <v>#REF!</v>
      </c>
      <c r="AF133" s="9" t="e">
        <f>AE133*(1+[4]Toggle!$F$13)</f>
        <v>#REF!</v>
      </c>
      <c r="AG133" s="9" t="e">
        <f>AF133*(1+[4]Toggle!$F$13)</f>
        <v>#REF!</v>
      </c>
      <c r="AH133" s="9" t="e">
        <f>AG133*(1+[4]Toggle!$F$13)</f>
        <v>#REF!</v>
      </c>
      <c r="AI133" s="9" t="e">
        <f>AH133*(1+[4]Toggle!$F$13)</f>
        <v>#REF!</v>
      </c>
    </row>
    <row r="134" spans="1:39" x14ac:dyDescent="0.25">
      <c r="A134" s="1">
        <f>A133</f>
        <v>2034</v>
      </c>
      <c r="B134" s="1" t="str">
        <f>B133</f>
        <v>34/35</v>
      </c>
      <c r="C134" s="1" t="s">
        <v>4</v>
      </c>
      <c r="D134" s="9" t="e">
        <f>SUMIFS(E134:AP134,$E$98:$AP$98,$B134)/8760/CSCapFactor</f>
        <v>#REF!</v>
      </c>
      <c r="P134" s="27" t="e">
        <f>(P33*10^6)/SUMIFS($E$4:$AF$4,$E$1:$AF$1,P$98)</f>
        <v>#REF!</v>
      </c>
      <c r="Q134" s="9" t="e">
        <f>P134*(1+[4]Toggle!$F$13)</f>
        <v>#REF!</v>
      </c>
      <c r="R134" s="9" t="e">
        <f>Q134*(1+[4]Toggle!$F$13)</f>
        <v>#REF!</v>
      </c>
      <c r="S134" s="9" t="e">
        <f>R134*(1+[4]Toggle!$F$13)</f>
        <v>#REF!</v>
      </c>
      <c r="T134" s="9" t="e">
        <f>S134*(1+[4]Toggle!$F$13)</f>
        <v>#REF!</v>
      </c>
      <c r="U134" s="9" t="e">
        <f>T134*(1+[4]Toggle!$F$13)</f>
        <v>#REF!</v>
      </c>
      <c r="V134" s="9" t="e">
        <f>U134*(1+[4]Toggle!$F$13)</f>
        <v>#REF!</v>
      </c>
      <c r="W134" s="9" t="e">
        <f>V134*(1+[4]Toggle!$F$13)</f>
        <v>#REF!</v>
      </c>
      <c r="X134" s="9" t="e">
        <f>W134*(1+[4]Toggle!$F$13)</f>
        <v>#REF!</v>
      </c>
      <c r="Y134" s="9" t="e">
        <f>X134*(1+[4]Toggle!$F$13)</f>
        <v>#REF!</v>
      </c>
      <c r="Z134" s="9" t="e">
        <f>Y134*(1+[4]Toggle!$F$13)</f>
        <v>#REF!</v>
      </c>
      <c r="AA134" s="9" t="e">
        <f>Z134*(1+[4]Toggle!$F$13)</f>
        <v>#REF!</v>
      </c>
      <c r="AB134" s="9" t="e">
        <f>AA134*(1+[4]Toggle!$F$13)</f>
        <v>#REF!</v>
      </c>
      <c r="AC134" s="9" t="e">
        <f>AB134*(1+[4]Toggle!$F$13)</f>
        <v>#REF!</v>
      </c>
      <c r="AD134" s="9" t="e">
        <f>AC134*(1+[4]Toggle!$F$13)</f>
        <v>#REF!</v>
      </c>
      <c r="AE134" s="9" t="e">
        <f>AD134*(1+[4]Toggle!$F$13)</f>
        <v>#REF!</v>
      </c>
      <c r="AF134" s="9" t="e">
        <f>AE134*(1+[4]Toggle!$F$13)</f>
        <v>#REF!</v>
      </c>
      <c r="AG134" s="9" t="e">
        <f>AF134*(1+[4]Toggle!$F$13)</f>
        <v>#REF!</v>
      </c>
      <c r="AH134" s="9" t="e">
        <f>AG134*(1+[4]Toggle!$F$13)</f>
        <v>#REF!</v>
      </c>
      <c r="AI134" s="9" t="e">
        <f>AH134*(1+[4]Toggle!$F$13)</f>
        <v>#REF!</v>
      </c>
    </row>
    <row r="135" spans="1:39" x14ac:dyDescent="0.25">
      <c r="A135" s="1">
        <f>A132+1</f>
        <v>2035</v>
      </c>
      <c r="B135" s="1" t="str">
        <f>LEFT(B132,2)+1&amp;"/"&amp;RIGHT(B132,2)+1</f>
        <v>35/36</v>
      </c>
      <c r="C135" s="1" t="s">
        <v>9</v>
      </c>
      <c r="D135" s="9" t="e">
        <f>SUMIFS(E135:AP135,$E$98:$AP$98,$B135)/8760/ResiCapFactor</f>
        <v>#REF!</v>
      </c>
      <c r="Q135" s="27" t="e">
        <f>(Q34*10^6)/SUMIFS($E$2:$AF$2,$E$1:$AF$1,Q$98)/[4]Toggle!$F$24</f>
        <v>#REF!</v>
      </c>
      <c r="R135" s="9" t="e">
        <f>Q135*(1+[4]Toggle!$F$13)</f>
        <v>#REF!</v>
      </c>
      <c r="S135" s="9" t="e">
        <f>R135*(1+[4]Toggle!$F$13)</f>
        <v>#REF!</v>
      </c>
      <c r="T135" s="9" t="e">
        <f>S135*(1+[4]Toggle!$F$13)</f>
        <v>#REF!</v>
      </c>
      <c r="U135" s="9" t="e">
        <f>T135*(1+[4]Toggle!$F$13)</f>
        <v>#REF!</v>
      </c>
      <c r="V135" s="9" t="e">
        <f>U135*(1+[4]Toggle!$F$13)</f>
        <v>#REF!</v>
      </c>
      <c r="W135" s="9" t="e">
        <f>V135*(1+[4]Toggle!$F$13)</f>
        <v>#REF!</v>
      </c>
      <c r="X135" s="9" t="e">
        <f>W135*(1+[4]Toggle!$F$13)</f>
        <v>#REF!</v>
      </c>
      <c r="Y135" s="9" t="e">
        <f>X135*(1+[4]Toggle!$F$13)</f>
        <v>#REF!</v>
      </c>
      <c r="Z135" s="9" t="e">
        <f>Y135*(1+[4]Toggle!$F$13)</f>
        <v>#REF!</v>
      </c>
      <c r="AA135" s="9" t="e">
        <f>Z135*(1+[4]Toggle!$F$13)</f>
        <v>#REF!</v>
      </c>
      <c r="AB135" s="9" t="e">
        <f>AA135*(1+[4]Toggle!$F$13)</f>
        <v>#REF!</v>
      </c>
      <c r="AC135" s="9" t="e">
        <f>AB135*(1+[4]Toggle!$F$13)</f>
        <v>#REF!</v>
      </c>
      <c r="AD135" s="9" t="e">
        <f>AC135*(1+[4]Toggle!$F$13)</f>
        <v>#REF!</v>
      </c>
      <c r="AE135" s="9" t="e">
        <f>AD135*(1+[4]Toggle!$F$13)</f>
        <v>#REF!</v>
      </c>
      <c r="AF135" s="9" t="e">
        <f>AE135*(1+[4]Toggle!$F$13)</f>
        <v>#REF!</v>
      </c>
      <c r="AG135" s="9" t="e">
        <f>AF135*(1+[4]Toggle!$F$13)</f>
        <v>#REF!</v>
      </c>
      <c r="AH135" s="9" t="e">
        <f>AG135*(1+[4]Toggle!$F$13)</f>
        <v>#REF!</v>
      </c>
      <c r="AI135" s="9" t="e">
        <f>AH135*(1+[4]Toggle!$F$13)</f>
        <v>#REF!</v>
      </c>
      <c r="AJ135" s="9" t="e">
        <f>AI135*(1+[4]Toggle!$F$13)</f>
        <v>#REF!</v>
      </c>
    </row>
    <row r="136" spans="1:39" x14ac:dyDescent="0.25">
      <c r="A136" s="1">
        <f>A135</f>
        <v>2035</v>
      </c>
      <c r="B136" s="1" t="str">
        <f>B135</f>
        <v>35/36</v>
      </c>
      <c r="C136" s="1" t="s">
        <v>10</v>
      </c>
      <c r="D136" s="9" t="e">
        <f>SUMIFS(E136:AP136,$E$98:$AP$98,$B136)/8760/CICapFactor</f>
        <v>#REF!</v>
      </c>
      <c r="Q136" s="27" t="e">
        <f>(Q35*10^6)/SUMIFS($E$3:$AF$3,$E$1:$AF$1,Q$98)/[4]Toggle!$F$25</f>
        <v>#REF!</v>
      </c>
      <c r="R136" s="9" t="e">
        <f>Q136*(1+[4]Toggle!$F$13)</f>
        <v>#REF!</v>
      </c>
      <c r="S136" s="9" t="e">
        <f>R136*(1+[4]Toggle!$F$13)</f>
        <v>#REF!</v>
      </c>
      <c r="T136" s="9" t="e">
        <f>S136*(1+[4]Toggle!$F$13)</f>
        <v>#REF!</v>
      </c>
      <c r="U136" s="9" t="e">
        <f>T136*(1+[4]Toggle!$F$13)</f>
        <v>#REF!</v>
      </c>
      <c r="V136" s="9" t="e">
        <f>U136*(1+[4]Toggle!$F$13)</f>
        <v>#REF!</v>
      </c>
      <c r="W136" s="9" t="e">
        <f>V136*(1+[4]Toggle!$F$13)</f>
        <v>#REF!</v>
      </c>
      <c r="X136" s="9" t="e">
        <f>W136*(1+[4]Toggle!$F$13)</f>
        <v>#REF!</v>
      </c>
      <c r="Y136" s="9" t="e">
        <f>X136*(1+[4]Toggle!$F$13)</f>
        <v>#REF!</v>
      </c>
      <c r="Z136" s="9" t="e">
        <f>Y136*(1+[4]Toggle!$F$13)</f>
        <v>#REF!</v>
      </c>
      <c r="AA136" s="9" t="e">
        <f>Z136*(1+[4]Toggle!$F$13)</f>
        <v>#REF!</v>
      </c>
      <c r="AB136" s="9" t="e">
        <f>AA136*(1+[4]Toggle!$F$13)</f>
        <v>#REF!</v>
      </c>
      <c r="AC136" s="9" t="e">
        <f>AB136*(1+[4]Toggle!$F$13)</f>
        <v>#REF!</v>
      </c>
      <c r="AD136" s="9" t="e">
        <f>AC136*(1+[4]Toggle!$F$13)</f>
        <v>#REF!</v>
      </c>
      <c r="AE136" s="9" t="e">
        <f>AD136*(1+[4]Toggle!$F$13)</f>
        <v>#REF!</v>
      </c>
      <c r="AF136" s="9" t="e">
        <f>AE136*(1+[4]Toggle!$F$13)</f>
        <v>#REF!</v>
      </c>
      <c r="AG136" s="9" t="e">
        <f>AF136*(1+[4]Toggle!$F$13)</f>
        <v>#REF!</v>
      </c>
      <c r="AH136" s="9" t="e">
        <f>AG136*(1+[4]Toggle!$F$13)</f>
        <v>#REF!</v>
      </c>
      <c r="AI136" s="9" t="e">
        <f>AH136*(1+[4]Toggle!$F$13)</f>
        <v>#REF!</v>
      </c>
      <c r="AJ136" s="9" t="e">
        <f>AI136*(1+[4]Toggle!$F$13)</f>
        <v>#REF!</v>
      </c>
    </row>
    <row r="137" spans="1:39" x14ac:dyDescent="0.25">
      <c r="A137" s="1">
        <f>A136</f>
        <v>2035</v>
      </c>
      <c r="B137" s="1" t="str">
        <f>B136</f>
        <v>35/36</v>
      </c>
      <c r="C137" s="1" t="s">
        <v>4</v>
      </c>
      <c r="D137" s="9" t="e">
        <f>SUMIFS(E137:AP137,$E$98:$AP$98,$B137)/8760/CSCapFactor</f>
        <v>#REF!</v>
      </c>
      <c r="Q137" s="27" t="e">
        <f>(Q36*10^6)/SUMIFS($E$4:$AF$4,$E$1:$AF$1,Q$98)</f>
        <v>#REF!</v>
      </c>
      <c r="R137" s="9" t="e">
        <f>Q137*(1+[4]Toggle!$F$13)</f>
        <v>#REF!</v>
      </c>
      <c r="S137" s="9" t="e">
        <f>R137*(1+[4]Toggle!$F$13)</f>
        <v>#REF!</v>
      </c>
      <c r="T137" s="9" t="e">
        <f>S137*(1+[4]Toggle!$F$13)</f>
        <v>#REF!</v>
      </c>
      <c r="U137" s="9" t="e">
        <f>T137*(1+[4]Toggle!$F$13)</f>
        <v>#REF!</v>
      </c>
      <c r="V137" s="9" t="e">
        <f>U137*(1+[4]Toggle!$F$13)</f>
        <v>#REF!</v>
      </c>
      <c r="W137" s="9" t="e">
        <f>V137*(1+[4]Toggle!$F$13)</f>
        <v>#REF!</v>
      </c>
      <c r="X137" s="9" t="e">
        <f>W137*(1+[4]Toggle!$F$13)</f>
        <v>#REF!</v>
      </c>
      <c r="Y137" s="9" t="e">
        <f>X137*(1+[4]Toggle!$F$13)</f>
        <v>#REF!</v>
      </c>
      <c r="Z137" s="9" t="e">
        <f>Y137*(1+[4]Toggle!$F$13)</f>
        <v>#REF!</v>
      </c>
      <c r="AA137" s="9" t="e">
        <f>Z137*(1+[4]Toggle!$F$13)</f>
        <v>#REF!</v>
      </c>
      <c r="AB137" s="9" t="e">
        <f>AA137*(1+[4]Toggle!$F$13)</f>
        <v>#REF!</v>
      </c>
      <c r="AC137" s="9" t="e">
        <f>AB137*(1+[4]Toggle!$F$13)</f>
        <v>#REF!</v>
      </c>
      <c r="AD137" s="9" t="e">
        <f>AC137*(1+[4]Toggle!$F$13)</f>
        <v>#REF!</v>
      </c>
      <c r="AE137" s="9" t="e">
        <f>AD137*(1+[4]Toggle!$F$13)</f>
        <v>#REF!</v>
      </c>
      <c r="AF137" s="9" t="e">
        <f>AE137*(1+[4]Toggle!$F$13)</f>
        <v>#REF!</v>
      </c>
      <c r="AG137" s="9" t="e">
        <f>AF137*(1+[4]Toggle!$F$13)</f>
        <v>#REF!</v>
      </c>
      <c r="AH137" s="9" t="e">
        <f>AG137*(1+[4]Toggle!$F$13)</f>
        <v>#REF!</v>
      </c>
      <c r="AI137" s="9" t="e">
        <f>AH137*(1+[4]Toggle!$F$13)</f>
        <v>#REF!</v>
      </c>
      <c r="AJ137" s="9" t="e">
        <f>AI137*(1+[4]Toggle!$F$13)</f>
        <v>#REF!</v>
      </c>
    </row>
    <row r="138" spans="1:39" x14ac:dyDescent="0.25">
      <c r="A138" s="1">
        <f>A135+1</f>
        <v>2036</v>
      </c>
      <c r="B138" s="1" t="str">
        <f>LEFT(B135,2)+1&amp;"/"&amp;RIGHT(B135,2)+1</f>
        <v>36/37</v>
      </c>
      <c r="C138" s="1" t="s">
        <v>9</v>
      </c>
      <c r="D138" s="9" t="e">
        <f>SUMIFS(E138:AP138,$E$98:$AP$98,$B138)/8760/ResiCapFactor</f>
        <v>#REF!</v>
      </c>
      <c r="R138" s="27" t="e">
        <f>(R37*10^6)/SUMIFS($E$2:$AF$2,$E$1:$AF$1,R$98)/[4]Toggle!$F$24</f>
        <v>#REF!</v>
      </c>
      <c r="S138" s="9" t="e">
        <f>R138*(1+[4]Toggle!$F$13)</f>
        <v>#REF!</v>
      </c>
      <c r="T138" s="9" t="e">
        <f>S138*(1+[4]Toggle!$F$13)</f>
        <v>#REF!</v>
      </c>
      <c r="U138" s="9" t="e">
        <f>T138*(1+[4]Toggle!$F$13)</f>
        <v>#REF!</v>
      </c>
      <c r="V138" s="9" t="e">
        <f>U138*(1+[4]Toggle!$F$13)</f>
        <v>#REF!</v>
      </c>
      <c r="W138" s="9" t="e">
        <f>V138*(1+[4]Toggle!$F$13)</f>
        <v>#REF!</v>
      </c>
      <c r="X138" s="9" t="e">
        <f>W138*(1+[4]Toggle!$F$13)</f>
        <v>#REF!</v>
      </c>
      <c r="Y138" s="9" t="e">
        <f>X138*(1+[4]Toggle!$F$13)</f>
        <v>#REF!</v>
      </c>
      <c r="Z138" s="9" t="e">
        <f>Y138*(1+[4]Toggle!$F$13)</f>
        <v>#REF!</v>
      </c>
      <c r="AA138" s="9" t="e">
        <f>Z138*(1+[4]Toggle!$F$13)</f>
        <v>#REF!</v>
      </c>
      <c r="AB138" s="9" t="e">
        <f>AA138*(1+[4]Toggle!$F$13)</f>
        <v>#REF!</v>
      </c>
      <c r="AC138" s="9" t="e">
        <f>AB138*(1+[4]Toggle!$F$13)</f>
        <v>#REF!</v>
      </c>
      <c r="AD138" s="9" t="e">
        <f>AC138*(1+[4]Toggle!$F$13)</f>
        <v>#REF!</v>
      </c>
      <c r="AE138" s="9" t="e">
        <f>AD138*(1+[4]Toggle!$F$13)</f>
        <v>#REF!</v>
      </c>
      <c r="AF138" s="9" t="e">
        <f>AE138*(1+[4]Toggle!$F$13)</f>
        <v>#REF!</v>
      </c>
      <c r="AG138" s="9" t="e">
        <f>AF138*(1+[4]Toggle!$F$13)</f>
        <v>#REF!</v>
      </c>
      <c r="AH138" s="9" t="e">
        <f>AG138*(1+[4]Toggle!$F$13)</f>
        <v>#REF!</v>
      </c>
      <c r="AI138" s="9" t="e">
        <f>AH138*(1+[4]Toggle!$F$13)</f>
        <v>#REF!</v>
      </c>
      <c r="AJ138" s="9" t="e">
        <f>AI138*(1+[4]Toggle!$F$13)</f>
        <v>#REF!</v>
      </c>
      <c r="AK138" s="9" t="e">
        <f>AJ138*(1+[4]Toggle!$F$13)</f>
        <v>#REF!</v>
      </c>
    </row>
    <row r="139" spans="1:39" x14ac:dyDescent="0.25">
      <c r="A139" s="1">
        <f>A138</f>
        <v>2036</v>
      </c>
      <c r="B139" s="1" t="str">
        <f>B138</f>
        <v>36/37</v>
      </c>
      <c r="C139" s="1" t="s">
        <v>10</v>
      </c>
      <c r="D139" s="9" t="e">
        <f>SUMIFS(E139:AP139,$E$98:$AP$98,$B139)/8760/CICapFactor</f>
        <v>#REF!</v>
      </c>
      <c r="R139" s="27" t="e">
        <f>(R38*10^6)/SUMIFS($E$3:$AF$3,$E$1:$AF$1,R$98)/[4]Toggle!$F$25</f>
        <v>#REF!</v>
      </c>
      <c r="S139" s="9" t="e">
        <f>R139*(1+[4]Toggle!$F$13)</f>
        <v>#REF!</v>
      </c>
      <c r="T139" s="9" t="e">
        <f>S139*(1+[4]Toggle!$F$13)</f>
        <v>#REF!</v>
      </c>
      <c r="U139" s="9" t="e">
        <f>T139*(1+[4]Toggle!$F$13)</f>
        <v>#REF!</v>
      </c>
      <c r="V139" s="9" t="e">
        <f>U139*(1+[4]Toggle!$F$13)</f>
        <v>#REF!</v>
      </c>
      <c r="W139" s="9" t="e">
        <f>V139*(1+[4]Toggle!$F$13)</f>
        <v>#REF!</v>
      </c>
      <c r="X139" s="9" t="e">
        <f>W139*(1+[4]Toggle!$F$13)</f>
        <v>#REF!</v>
      </c>
      <c r="Y139" s="9" t="e">
        <f>X139*(1+[4]Toggle!$F$13)</f>
        <v>#REF!</v>
      </c>
      <c r="Z139" s="9" t="e">
        <f>Y139*(1+[4]Toggle!$F$13)</f>
        <v>#REF!</v>
      </c>
      <c r="AA139" s="9" t="e">
        <f>Z139*(1+[4]Toggle!$F$13)</f>
        <v>#REF!</v>
      </c>
      <c r="AB139" s="9" t="e">
        <f>AA139*(1+[4]Toggle!$F$13)</f>
        <v>#REF!</v>
      </c>
      <c r="AC139" s="9" t="e">
        <f>AB139*(1+[4]Toggle!$F$13)</f>
        <v>#REF!</v>
      </c>
      <c r="AD139" s="9" t="e">
        <f>AC139*(1+[4]Toggle!$F$13)</f>
        <v>#REF!</v>
      </c>
      <c r="AE139" s="9" t="e">
        <f>AD139*(1+[4]Toggle!$F$13)</f>
        <v>#REF!</v>
      </c>
      <c r="AF139" s="9" t="e">
        <f>AE139*(1+[4]Toggle!$F$13)</f>
        <v>#REF!</v>
      </c>
      <c r="AG139" s="9" t="e">
        <f>AF139*(1+[4]Toggle!$F$13)</f>
        <v>#REF!</v>
      </c>
      <c r="AH139" s="9" t="e">
        <f>AG139*(1+[4]Toggle!$F$13)</f>
        <v>#REF!</v>
      </c>
      <c r="AI139" s="9" t="e">
        <f>AH139*(1+[4]Toggle!$F$13)</f>
        <v>#REF!</v>
      </c>
      <c r="AJ139" s="9" t="e">
        <f>AI139*(1+[4]Toggle!$F$13)</f>
        <v>#REF!</v>
      </c>
      <c r="AK139" s="9" t="e">
        <f>AJ139*(1+[4]Toggle!$F$13)</f>
        <v>#REF!</v>
      </c>
    </row>
    <row r="140" spans="1:39" x14ac:dyDescent="0.25">
      <c r="A140" s="1">
        <f>A139</f>
        <v>2036</v>
      </c>
      <c r="B140" s="1" t="str">
        <f>B139</f>
        <v>36/37</v>
      </c>
      <c r="C140" s="1" t="s">
        <v>4</v>
      </c>
      <c r="D140" s="9" t="e">
        <f>SUMIFS(E140:AP140,$E$98:$AP$98,$B140)/8760/CSCapFactor</f>
        <v>#REF!</v>
      </c>
      <c r="R140" s="27" t="e">
        <f>(R39*10^6)/SUMIFS($E$4:$AF$4,$E$1:$AF$1,R$98)</f>
        <v>#REF!</v>
      </c>
      <c r="S140" s="9" t="e">
        <f>R140*(1+[4]Toggle!$F$13)</f>
        <v>#REF!</v>
      </c>
      <c r="T140" s="9" t="e">
        <f>S140*(1+[4]Toggle!$F$13)</f>
        <v>#REF!</v>
      </c>
      <c r="U140" s="9" t="e">
        <f>T140*(1+[4]Toggle!$F$13)</f>
        <v>#REF!</v>
      </c>
      <c r="V140" s="9" t="e">
        <f>U140*(1+[4]Toggle!$F$13)</f>
        <v>#REF!</v>
      </c>
      <c r="W140" s="9" t="e">
        <f>V140*(1+[4]Toggle!$F$13)</f>
        <v>#REF!</v>
      </c>
      <c r="X140" s="9" t="e">
        <f>W140*(1+[4]Toggle!$F$13)</f>
        <v>#REF!</v>
      </c>
      <c r="Y140" s="9" t="e">
        <f>X140*(1+[4]Toggle!$F$13)</f>
        <v>#REF!</v>
      </c>
      <c r="Z140" s="9" t="e">
        <f>Y140*(1+[4]Toggle!$F$13)</f>
        <v>#REF!</v>
      </c>
      <c r="AA140" s="9" t="e">
        <f>Z140*(1+[4]Toggle!$F$13)</f>
        <v>#REF!</v>
      </c>
      <c r="AB140" s="9" t="e">
        <f>AA140*(1+[4]Toggle!$F$13)</f>
        <v>#REF!</v>
      </c>
      <c r="AC140" s="9" t="e">
        <f>AB140*(1+[4]Toggle!$F$13)</f>
        <v>#REF!</v>
      </c>
      <c r="AD140" s="9" t="e">
        <f>AC140*(1+[4]Toggle!$F$13)</f>
        <v>#REF!</v>
      </c>
      <c r="AE140" s="9" t="e">
        <f>AD140*(1+[4]Toggle!$F$13)</f>
        <v>#REF!</v>
      </c>
      <c r="AF140" s="9" t="e">
        <f>AE140*(1+[4]Toggle!$F$13)</f>
        <v>#REF!</v>
      </c>
      <c r="AG140" s="9" t="e">
        <f>AF140*(1+[4]Toggle!$F$13)</f>
        <v>#REF!</v>
      </c>
      <c r="AH140" s="9" t="e">
        <f>AG140*(1+[4]Toggle!$F$13)</f>
        <v>#REF!</v>
      </c>
      <c r="AI140" s="9" t="e">
        <f>AH140*(1+[4]Toggle!$F$13)</f>
        <v>#REF!</v>
      </c>
      <c r="AJ140" s="9" t="e">
        <f>AI140*(1+[4]Toggle!$F$13)</f>
        <v>#REF!</v>
      </c>
      <c r="AK140" s="9" t="e">
        <f>AJ140*(1+[4]Toggle!$F$13)</f>
        <v>#REF!</v>
      </c>
    </row>
    <row r="141" spans="1:39" x14ac:dyDescent="0.25">
      <c r="A141" s="1">
        <f>A138+1</f>
        <v>2037</v>
      </c>
      <c r="B141" s="1" t="str">
        <f>LEFT(B138,2)+1&amp;"/"&amp;RIGHT(B138,2)+1</f>
        <v>37/38</v>
      </c>
      <c r="C141" s="1" t="s">
        <v>9</v>
      </c>
      <c r="D141" s="9" t="e">
        <f>SUMIFS(E141:AP141,$E$98:$AP$98,$B141)/8760/ResiCapFactor</f>
        <v>#REF!</v>
      </c>
      <c r="S141" s="27" t="e">
        <f>(S40*10^6)/SUMIFS($E$2:$AF$2,$E$1:$AF$1,S$98)/[4]Toggle!$F$24</f>
        <v>#REF!</v>
      </c>
      <c r="T141" s="9" t="e">
        <f>S141*(1+[4]Toggle!$F$13)</f>
        <v>#REF!</v>
      </c>
      <c r="U141" s="9" t="e">
        <f>T141*(1+[4]Toggle!$F$13)</f>
        <v>#REF!</v>
      </c>
      <c r="V141" s="9" t="e">
        <f>U141*(1+[4]Toggle!$F$13)</f>
        <v>#REF!</v>
      </c>
      <c r="W141" s="9" t="e">
        <f>V141*(1+[4]Toggle!$F$13)</f>
        <v>#REF!</v>
      </c>
      <c r="X141" s="9" t="e">
        <f>W141*(1+[4]Toggle!$F$13)</f>
        <v>#REF!</v>
      </c>
      <c r="Y141" s="9" t="e">
        <f>X141*(1+[4]Toggle!$F$13)</f>
        <v>#REF!</v>
      </c>
      <c r="Z141" s="9" t="e">
        <f>Y141*(1+[4]Toggle!$F$13)</f>
        <v>#REF!</v>
      </c>
      <c r="AA141" s="9" t="e">
        <f>Z141*(1+[4]Toggle!$F$13)</f>
        <v>#REF!</v>
      </c>
      <c r="AB141" s="9" t="e">
        <f>AA141*(1+[4]Toggle!$F$13)</f>
        <v>#REF!</v>
      </c>
      <c r="AC141" s="9" t="e">
        <f>AB141*(1+[4]Toggle!$F$13)</f>
        <v>#REF!</v>
      </c>
      <c r="AD141" s="9" t="e">
        <f>AC141*(1+[4]Toggle!$F$13)</f>
        <v>#REF!</v>
      </c>
      <c r="AE141" s="9" t="e">
        <f>AD141*(1+[4]Toggle!$F$13)</f>
        <v>#REF!</v>
      </c>
      <c r="AF141" s="9" t="e">
        <f>AE141*(1+[4]Toggle!$F$13)</f>
        <v>#REF!</v>
      </c>
      <c r="AG141" s="9" t="e">
        <f>AF141*(1+[4]Toggle!$F$13)</f>
        <v>#REF!</v>
      </c>
      <c r="AH141" s="9" t="e">
        <f>AG141*(1+[4]Toggle!$F$13)</f>
        <v>#REF!</v>
      </c>
      <c r="AI141" s="9" t="e">
        <f>AH141*(1+[4]Toggle!$F$13)</f>
        <v>#REF!</v>
      </c>
      <c r="AJ141" s="9" t="e">
        <f>AI141*(1+[4]Toggle!$F$13)</f>
        <v>#REF!</v>
      </c>
      <c r="AK141" s="9" t="e">
        <f>AJ141*(1+[4]Toggle!$F$13)</f>
        <v>#REF!</v>
      </c>
      <c r="AL141" s="9" t="e">
        <f>AK141*(1+[4]Toggle!$F$13)</f>
        <v>#REF!</v>
      </c>
    </row>
    <row r="142" spans="1:39" x14ac:dyDescent="0.25">
      <c r="A142" s="1">
        <f>A141</f>
        <v>2037</v>
      </c>
      <c r="B142" s="1" t="str">
        <f>B141</f>
        <v>37/38</v>
      </c>
      <c r="C142" s="1" t="s">
        <v>10</v>
      </c>
      <c r="D142" s="9" t="e">
        <f>SUMIFS(E142:AP142,$E$98:$AP$98,$B142)/8760/CICapFactor</f>
        <v>#REF!</v>
      </c>
      <c r="S142" s="27" t="e">
        <f>(S41*10^6)/SUMIFS($E$3:$AF$3,$E$1:$AF$1,S$98)/[4]Toggle!$F$25</f>
        <v>#REF!</v>
      </c>
      <c r="T142" s="9" t="e">
        <f>S142*(1+[4]Toggle!$F$13)</f>
        <v>#REF!</v>
      </c>
      <c r="U142" s="9" t="e">
        <f>T142*(1+[4]Toggle!$F$13)</f>
        <v>#REF!</v>
      </c>
      <c r="V142" s="9" t="e">
        <f>U142*(1+[4]Toggle!$F$13)</f>
        <v>#REF!</v>
      </c>
      <c r="W142" s="9" t="e">
        <f>V142*(1+[4]Toggle!$F$13)</f>
        <v>#REF!</v>
      </c>
      <c r="X142" s="9" t="e">
        <f>W142*(1+[4]Toggle!$F$13)</f>
        <v>#REF!</v>
      </c>
      <c r="Y142" s="9" t="e">
        <f>X142*(1+[4]Toggle!$F$13)</f>
        <v>#REF!</v>
      </c>
      <c r="Z142" s="9" t="e">
        <f>Y142*(1+[4]Toggle!$F$13)</f>
        <v>#REF!</v>
      </c>
      <c r="AA142" s="9" t="e">
        <f>Z142*(1+[4]Toggle!$F$13)</f>
        <v>#REF!</v>
      </c>
      <c r="AB142" s="9" t="e">
        <f>AA142*(1+[4]Toggle!$F$13)</f>
        <v>#REF!</v>
      </c>
      <c r="AC142" s="9" t="e">
        <f>AB142*(1+[4]Toggle!$F$13)</f>
        <v>#REF!</v>
      </c>
      <c r="AD142" s="9" t="e">
        <f>AC142*(1+[4]Toggle!$F$13)</f>
        <v>#REF!</v>
      </c>
      <c r="AE142" s="9" t="e">
        <f>AD142*(1+[4]Toggle!$F$13)</f>
        <v>#REF!</v>
      </c>
      <c r="AF142" s="9" t="e">
        <f>AE142*(1+[4]Toggle!$F$13)</f>
        <v>#REF!</v>
      </c>
      <c r="AG142" s="9" t="e">
        <f>AF142*(1+[4]Toggle!$F$13)</f>
        <v>#REF!</v>
      </c>
      <c r="AH142" s="9" t="e">
        <f>AG142*(1+[4]Toggle!$F$13)</f>
        <v>#REF!</v>
      </c>
      <c r="AI142" s="9" t="e">
        <f>AH142*(1+[4]Toggle!$F$13)</f>
        <v>#REF!</v>
      </c>
      <c r="AJ142" s="9" t="e">
        <f>AI142*(1+[4]Toggle!$F$13)</f>
        <v>#REF!</v>
      </c>
      <c r="AK142" s="9" t="e">
        <f>AJ142*(1+[4]Toggle!$F$13)</f>
        <v>#REF!</v>
      </c>
      <c r="AL142" s="9" t="e">
        <f>AK142*(1+[4]Toggle!$F$13)</f>
        <v>#REF!</v>
      </c>
    </row>
    <row r="143" spans="1:39" x14ac:dyDescent="0.25">
      <c r="A143" s="1">
        <f>A142</f>
        <v>2037</v>
      </c>
      <c r="B143" s="1" t="str">
        <f>B142</f>
        <v>37/38</v>
      </c>
      <c r="C143" s="1" t="s">
        <v>4</v>
      </c>
      <c r="D143" s="9" t="e">
        <f>SUMIFS(E143:AP143,$E$98:$AP$98,$B143)/8760/CSCapFactor</f>
        <v>#REF!</v>
      </c>
      <c r="S143" s="27" t="e">
        <f>(S42*10^6)/SUMIFS($E$4:$AF$4,$E$1:$AF$1,S$98)</f>
        <v>#REF!</v>
      </c>
      <c r="T143" s="9" t="e">
        <f>S143*(1+[4]Toggle!$F$13)</f>
        <v>#REF!</v>
      </c>
      <c r="U143" s="9" t="e">
        <f>T143*(1+[4]Toggle!$F$13)</f>
        <v>#REF!</v>
      </c>
      <c r="V143" s="9" t="e">
        <f>U143*(1+[4]Toggle!$F$13)</f>
        <v>#REF!</v>
      </c>
      <c r="W143" s="9" t="e">
        <f>V143*(1+[4]Toggle!$F$13)</f>
        <v>#REF!</v>
      </c>
      <c r="X143" s="9" t="e">
        <f>W143*(1+[4]Toggle!$F$13)</f>
        <v>#REF!</v>
      </c>
      <c r="Y143" s="9" t="e">
        <f>X143*(1+[4]Toggle!$F$13)</f>
        <v>#REF!</v>
      </c>
      <c r="Z143" s="9" t="e">
        <f>Y143*(1+[4]Toggle!$F$13)</f>
        <v>#REF!</v>
      </c>
      <c r="AA143" s="9" t="e">
        <f>Z143*(1+[4]Toggle!$F$13)</f>
        <v>#REF!</v>
      </c>
      <c r="AB143" s="9" t="e">
        <f>AA143*(1+[4]Toggle!$F$13)</f>
        <v>#REF!</v>
      </c>
      <c r="AC143" s="9" t="e">
        <f>AB143*(1+[4]Toggle!$F$13)</f>
        <v>#REF!</v>
      </c>
      <c r="AD143" s="9" t="e">
        <f>AC143*(1+[4]Toggle!$F$13)</f>
        <v>#REF!</v>
      </c>
      <c r="AE143" s="9" t="e">
        <f>AD143*(1+[4]Toggle!$F$13)</f>
        <v>#REF!</v>
      </c>
      <c r="AF143" s="9" t="e">
        <f>AE143*(1+[4]Toggle!$F$13)</f>
        <v>#REF!</v>
      </c>
      <c r="AG143" s="9" t="e">
        <f>AF143*(1+[4]Toggle!$F$13)</f>
        <v>#REF!</v>
      </c>
      <c r="AH143" s="9" t="e">
        <f>AG143*(1+[4]Toggle!$F$13)</f>
        <v>#REF!</v>
      </c>
      <c r="AI143" s="9" t="e">
        <f>AH143*(1+[4]Toggle!$F$13)</f>
        <v>#REF!</v>
      </c>
      <c r="AJ143" s="9" t="e">
        <f>AI143*(1+[4]Toggle!$F$13)</f>
        <v>#REF!</v>
      </c>
      <c r="AK143" s="9" t="e">
        <f>AJ143*(1+[4]Toggle!$F$13)</f>
        <v>#REF!</v>
      </c>
      <c r="AL143" s="9" t="e">
        <f>AK143*(1+[4]Toggle!$F$13)</f>
        <v>#REF!</v>
      </c>
    </row>
    <row r="144" spans="1:39" x14ac:dyDescent="0.25">
      <c r="A144" s="1">
        <f>A141+1</f>
        <v>2038</v>
      </c>
      <c r="B144" s="1" t="str">
        <f>LEFT(B141,2)+1&amp;"/"&amp;RIGHT(B141,2)+1</f>
        <v>38/39</v>
      </c>
      <c r="C144" s="1" t="s">
        <v>9</v>
      </c>
      <c r="D144" s="9" t="e">
        <f>SUMIFS(E144:AP144,$E$98:$AP$98,$B144)/8760/ResiCapFactor</f>
        <v>#REF!</v>
      </c>
      <c r="T144" s="27" t="e">
        <f>(T43*10^6)/SUMIFS($E$2:$AF$2,$E$1:$AF$1,T$98)/[4]Toggle!$F$24</f>
        <v>#REF!</v>
      </c>
      <c r="U144" s="9" t="e">
        <f>T144*(1+[4]Toggle!$F$13)</f>
        <v>#REF!</v>
      </c>
      <c r="V144" s="9" t="e">
        <f>U144*(1+[4]Toggle!$F$13)</f>
        <v>#REF!</v>
      </c>
      <c r="W144" s="9" t="e">
        <f>V144*(1+[4]Toggle!$F$13)</f>
        <v>#REF!</v>
      </c>
      <c r="X144" s="9" t="e">
        <f>W144*(1+[4]Toggle!$F$13)</f>
        <v>#REF!</v>
      </c>
      <c r="Y144" s="9" t="e">
        <f>X144*(1+[4]Toggle!$F$13)</f>
        <v>#REF!</v>
      </c>
      <c r="Z144" s="9" t="e">
        <f>Y144*(1+[4]Toggle!$F$13)</f>
        <v>#REF!</v>
      </c>
      <c r="AA144" s="9" t="e">
        <f>Z144*(1+[4]Toggle!$F$13)</f>
        <v>#REF!</v>
      </c>
      <c r="AB144" s="9" t="e">
        <f>AA144*(1+[4]Toggle!$F$13)</f>
        <v>#REF!</v>
      </c>
      <c r="AC144" s="9" t="e">
        <f>AB144*(1+[4]Toggle!$F$13)</f>
        <v>#REF!</v>
      </c>
      <c r="AD144" s="9" t="e">
        <f>AC144*(1+[4]Toggle!$F$13)</f>
        <v>#REF!</v>
      </c>
      <c r="AE144" s="9" t="e">
        <f>AD144*(1+[4]Toggle!$F$13)</f>
        <v>#REF!</v>
      </c>
      <c r="AF144" s="9" t="e">
        <f>AE144*(1+[4]Toggle!$F$13)</f>
        <v>#REF!</v>
      </c>
      <c r="AG144" s="9" t="e">
        <f>AF144*(1+[4]Toggle!$F$13)</f>
        <v>#REF!</v>
      </c>
      <c r="AH144" s="9" t="e">
        <f>AG144*(1+[4]Toggle!$F$13)</f>
        <v>#REF!</v>
      </c>
      <c r="AI144" s="9" t="e">
        <f>AH144*(1+[4]Toggle!$F$13)</f>
        <v>#REF!</v>
      </c>
      <c r="AJ144" s="9" t="e">
        <f>AI144*(1+[4]Toggle!$F$13)</f>
        <v>#REF!</v>
      </c>
      <c r="AK144" s="9" t="e">
        <f>AJ144*(1+[4]Toggle!$F$13)</f>
        <v>#REF!</v>
      </c>
      <c r="AL144" s="9" t="e">
        <f>AK144*(1+[4]Toggle!$F$13)</f>
        <v>#REF!</v>
      </c>
      <c r="AM144" s="9" t="e">
        <f>AL144*(1+[4]Toggle!$F$13)</f>
        <v>#REF!</v>
      </c>
    </row>
    <row r="145" spans="1:44" x14ac:dyDescent="0.25">
      <c r="A145" s="1">
        <f>A144</f>
        <v>2038</v>
      </c>
      <c r="B145" s="1" t="str">
        <f>B144</f>
        <v>38/39</v>
      </c>
      <c r="C145" s="1" t="s">
        <v>10</v>
      </c>
      <c r="D145" s="9" t="e">
        <f>SUMIFS(E145:AP145,$E$98:$AP$98,$B145)/8760/CICapFactor</f>
        <v>#REF!</v>
      </c>
      <c r="T145" s="27" t="e">
        <f>(T44*10^6)/SUMIFS($E$3:$AF$3,$E$1:$AF$1,T$98)/[4]Toggle!$F$25</f>
        <v>#REF!</v>
      </c>
      <c r="U145" s="9" t="e">
        <f>T145*(1+[4]Toggle!$F$13)</f>
        <v>#REF!</v>
      </c>
      <c r="V145" s="9" t="e">
        <f>U145*(1+[4]Toggle!$F$13)</f>
        <v>#REF!</v>
      </c>
      <c r="W145" s="9" t="e">
        <f>V145*(1+[4]Toggle!$F$13)</f>
        <v>#REF!</v>
      </c>
      <c r="X145" s="9" t="e">
        <f>W145*(1+[4]Toggle!$F$13)</f>
        <v>#REF!</v>
      </c>
      <c r="Y145" s="9" t="e">
        <f>X145*(1+[4]Toggle!$F$13)</f>
        <v>#REF!</v>
      </c>
      <c r="Z145" s="9" t="e">
        <f>Y145*(1+[4]Toggle!$F$13)</f>
        <v>#REF!</v>
      </c>
      <c r="AA145" s="9" t="e">
        <f>Z145*(1+[4]Toggle!$F$13)</f>
        <v>#REF!</v>
      </c>
      <c r="AB145" s="9" t="e">
        <f>AA145*(1+[4]Toggle!$F$13)</f>
        <v>#REF!</v>
      </c>
      <c r="AC145" s="9" t="e">
        <f>AB145*(1+[4]Toggle!$F$13)</f>
        <v>#REF!</v>
      </c>
      <c r="AD145" s="9" t="e">
        <f>AC145*(1+[4]Toggle!$F$13)</f>
        <v>#REF!</v>
      </c>
      <c r="AE145" s="9" t="e">
        <f>AD145*(1+[4]Toggle!$F$13)</f>
        <v>#REF!</v>
      </c>
      <c r="AF145" s="9" t="e">
        <f>AE145*(1+[4]Toggle!$F$13)</f>
        <v>#REF!</v>
      </c>
      <c r="AG145" s="9" t="e">
        <f>AF145*(1+[4]Toggle!$F$13)</f>
        <v>#REF!</v>
      </c>
      <c r="AH145" s="9" t="e">
        <f>AG145*(1+[4]Toggle!$F$13)</f>
        <v>#REF!</v>
      </c>
      <c r="AI145" s="9" t="e">
        <f>AH145*(1+[4]Toggle!$F$13)</f>
        <v>#REF!</v>
      </c>
      <c r="AJ145" s="9" t="e">
        <f>AI145*(1+[4]Toggle!$F$13)</f>
        <v>#REF!</v>
      </c>
      <c r="AK145" s="9" t="e">
        <f>AJ145*(1+[4]Toggle!$F$13)</f>
        <v>#REF!</v>
      </c>
      <c r="AL145" s="9" t="e">
        <f>AK145*(1+[4]Toggle!$F$13)</f>
        <v>#REF!</v>
      </c>
      <c r="AM145" s="9" t="e">
        <f>AL145*(1+[4]Toggle!$F$13)</f>
        <v>#REF!</v>
      </c>
    </row>
    <row r="146" spans="1:44" x14ac:dyDescent="0.25">
      <c r="A146" s="1">
        <f>A145</f>
        <v>2038</v>
      </c>
      <c r="B146" s="1" t="str">
        <f>B145</f>
        <v>38/39</v>
      </c>
      <c r="C146" s="1" t="s">
        <v>4</v>
      </c>
      <c r="D146" s="9" t="e">
        <f>SUMIFS(E146:AP146,$E$98:$AP$98,$B146)/8760/CSCapFactor</f>
        <v>#REF!</v>
      </c>
      <c r="T146" s="27" t="e">
        <f>(T45*10^6)/SUMIFS($E$4:$AF$4,$E$1:$AF$1,T$98)</f>
        <v>#REF!</v>
      </c>
      <c r="U146" s="9" t="e">
        <f>T146*(1+[4]Toggle!$F$13)</f>
        <v>#REF!</v>
      </c>
      <c r="V146" s="9" t="e">
        <f>U146*(1+[4]Toggle!$F$13)</f>
        <v>#REF!</v>
      </c>
      <c r="W146" s="9" t="e">
        <f>V146*(1+[4]Toggle!$F$13)</f>
        <v>#REF!</v>
      </c>
      <c r="X146" s="9" t="e">
        <f>W146*(1+[4]Toggle!$F$13)</f>
        <v>#REF!</v>
      </c>
      <c r="Y146" s="9" t="e">
        <f>X146*(1+[4]Toggle!$F$13)</f>
        <v>#REF!</v>
      </c>
      <c r="Z146" s="9" t="e">
        <f>Y146*(1+[4]Toggle!$F$13)</f>
        <v>#REF!</v>
      </c>
      <c r="AA146" s="9" t="e">
        <f>Z146*(1+[4]Toggle!$F$13)</f>
        <v>#REF!</v>
      </c>
      <c r="AB146" s="9" t="e">
        <f>AA146*(1+[4]Toggle!$F$13)</f>
        <v>#REF!</v>
      </c>
      <c r="AC146" s="9" t="e">
        <f>AB146*(1+[4]Toggle!$F$13)</f>
        <v>#REF!</v>
      </c>
      <c r="AD146" s="9" t="e">
        <f>AC146*(1+[4]Toggle!$F$13)</f>
        <v>#REF!</v>
      </c>
      <c r="AE146" s="9" t="e">
        <f>AD146*(1+[4]Toggle!$F$13)</f>
        <v>#REF!</v>
      </c>
      <c r="AF146" s="9" t="e">
        <f>AE146*(1+[4]Toggle!$F$13)</f>
        <v>#REF!</v>
      </c>
      <c r="AG146" s="9" t="e">
        <f>AF146*(1+[4]Toggle!$F$13)</f>
        <v>#REF!</v>
      </c>
      <c r="AH146" s="9" t="e">
        <f>AG146*(1+[4]Toggle!$F$13)</f>
        <v>#REF!</v>
      </c>
      <c r="AI146" s="9" t="e">
        <f>AH146*(1+[4]Toggle!$F$13)</f>
        <v>#REF!</v>
      </c>
      <c r="AJ146" s="9" t="e">
        <f>AI146*(1+[4]Toggle!$F$13)</f>
        <v>#REF!</v>
      </c>
      <c r="AK146" s="9" t="e">
        <f>AJ146*(1+[4]Toggle!$F$13)</f>
        <v>#REF!</v>
      </c>
      <c r="AL146" s="9" t="e">
        <f>AK146*(1+[4]Toggle!$F$13)</f>
        <v>#REF!</v>
      </c>
      <c r="AM146" s="9" t="e">
        <f>AL146*(1+[4]Toggle!$F$13)</f>
        <v>#REF!</v>
      </c>
    </row>
    <row r="147" spans="1:44" x14ac:dyDescent="0.25">
      <c r="A147" s="1">
        <f>A144+1</f>
        <v>2039</v>
      </c>
      <c r="B147" s="1" t="str">
        <f>LEFT(B144,2)+1&amp;"/"&amp;RIGHT(B144,2)+1</f>
        <v>39/40</v>
      </c>
      <c r="C147" s="1" t="s">
        <v>9</v>
      </c>
      <c r="D147" s="9" t="e">
        <f>SUMIFS(E147:AP147,$E$98:$AP$98,$B147)/8760/ResiCapFactor</f>
        <v>#REF!</v>
      </c>
      <c r="U147" s="27" t="e">
        <f>(U46*10^6)/SUMIFS($E$2:$AF$2,$E$1:$AF$1,U$98)/[4]Toggle!$F$24</f>
        <v>#REF!</v>
      </c>
      <c r="V147" s="9" t="e">
        <f>U147*(1+[4]Toggle!$F$13)</f>
        <v>#REF!</v>
      </c>
      <c r="W147" s="9" t="e">
        <f>V147*(1+[4]Toggle!$F$13)</f>
        <v>#REF!</v>
      </c>
      <c r="X147" s="9" t="e">
        <f>W147*(1+[4]Toggle!$F$13)</f>
        <v>#REF!</v>
      </c>
      <c r="Y147" s="9" t="e">
        <f>X147*(1+[4]Toggle!$F$13)</f>
        <v>#REF!</v>
      </c>
      <c r="Z147" s="9" t="e">
        <f>Y147*(1+[4]Toggle!$F$13)</f>
        <v>#REF!</v>
      </c>
      <c r="AA147" s="9" t="e">
        <f>Z147*(1+[4]Toggle!$F$13)</f>
        <v>#REF!</v>
      </c>
      <c r="AB147" s="9" t="e">
        <f>AA147*(1+[4]Toggle!$F$13)</f>
        <v>#REF!</v>
      </c>
      <c r="AC147" s="9" t="e">
        <f>AB147*(1+[4]Toggle!$F$13)</f>
        <v>#REF!</v>
      </c>
      <c r="AD147" s="9" t="e">
        <f>AC147*(1+[4]Toggle!$F$13)</f>
        <v>#REF!</v>
      </c>
      <c r="AE147" s="9" t="e">
        <f>AD147*(1+[4]Toggle!$F$13)</f>
        <v>#REF!</v>
      </c>
      <c r="AF147" s="9" t="e">
        <f>AE147*(1+[4]Toggle!$F$13)</f>
        <v>#REF!</v>
      </c>
      <c r="AG147" s="9" t="e">
        <f>AF147*(1+[4]Toggle!$F$13)</f>
        <v>#REF!</v>
      </c>
      <c r="AH147" s="9" t="e">
        <f>AG147*(1+[4]Toggle!$F$13)</f>
        <v>#REF!</v>
      </c>
      <c r="AI147" s="9" t="e">
        <f>AH147*(1+[4]Toggle!$F$13)</f>
        <v>#REF!</v>
      </c>
      <c r="AJ147" s="9" t="e">
        <f>AI147*(1+[4]Toggle!$F$13)</f>
        <v>#REF!</v>
      </c>
      <c r="AK147" s="9" t="e">
        <f>AJ147*(1+[4]Toggle!$F$13)</f>
        <v>#REF!</v>
      </c>
      <c r="AL147" s="9" t="e">
        <f>AK147*(1+[4]Toggle!$F$13)</f>
        <v>#REF!</v>
      </c>
      <c r="AM147" s="9" t="e">
        <f>AL147*(1+[4]Toggle!$F$13)</f>
        <v>#REF!</v>
      </c>
      <c r="AN147" s="9" t="e">
        <f>AM147*(1+[4]Toggle!$F$13)</f>
        <v>#REF!</v>
      </c>
    </row>
    <row r="148" spans="1:44" x14ac:dyDescent="0.25">
      <c r="A148" s="1">
        <f>A147</f>
        <v>2039</v>
      </c>
      <c r="B148" s="1" t="str">
        <f>B147</f>
        <v>39/40</v>
      </c>
      <c r="C148" s="1" t="s">
        <v>10</v>
      </c>
      <c r="D148" s="9" t="e">
        <f>SUMIFS(E148:AP148,$E$98:$AP$98,$B148)/8760/CICapFactor</f>
        <v>#REF!</v>
      </c>
      <c r="U148" s="27" t="e">
        <f>(U47*10^6)/SUMIFS($E$3:$AF$3,$E$1:$AF$1,U$98)/[4]Toggle!$F$25</f>
        <v>#REF!</v>
      </c>
      <c r="V148" s="9" t="e">
        <f>U148*(1+[4]Toggle!$F$13)</f>
        <v>#REF!</v>
      </c>
      <c r="W148" s="9" t="e">
        <f>V148*(1+[4]Toggle!$F$13)</f>
        <v>#REF!</v>
      </c>
      <c r="X148" s="9" t="e">
        <f>W148*(1+[4]Toggle!$F$13)</f>
        <v>#REF!</v>
      </c>
      <c r="Y148" s="9" t="e">
        <f>X148*(1+[4]Toggle!$F$13)</f>
        <v>#REF!</v>
      </c>
      <c r="Z148" s="9" t="e">
        <f>Y148*(1+[4]Toggle!$F$13)</f>
        <v>#REF!</v>
      </c>
      <c r="AA148" s="9" t="e">
        <f>Z148*(1+[4]Toggle!$F$13)</f>
        <v>#REF!</v>
      </c>
      <c r="AB148" s="9" t="e">
        <f>AA148*(1+[4]Toggle!$F$13)</f>
        <v>#REF!</v>
      </c>
      <c r="AC148" s="9" t="e">
        <f>AB148*(1+[4]Toggle!$F$13)</f>
        <v>#REF!</v>
      </c>
      <c r="AD148" s="9" t="e">
        <f>AC148*(1+[4]Toggle!$F$13)</f>
        <v>#REF!</v>
      </c>
      <c r="AE148" s="9" t="e">
        <f>AD148*(1+[4]Toggle!$F$13)</f>
        <v>#REF!</v>
      </c>
      <c r="AF148" s="9" t="e">
        <f>AE148*(1+[4]Toggle!$F$13)</f>
        <v>#REF!</v>
      </c>
      <c r="AG148" s="9" t="e">
        <f>AF148*(1+[4]Toggle!$F$13)</f>
        <v>#REF!</v>
      </c>
      <c r="AH148" s="9" t="e">
        <f>AG148*(1+[4]Toggle!$F$13)</f>
        <v>#REF!</v>
      </c>
      <c r="AI148" s="9" t="e">
        <f>AH148*(1+[4]Toggle!$F$13)</f>
        <v>#REF!</v>
      </c>
      <c r="AJ148" s="9" t="e">
        <f>AI148*(1+[4]Toggle!$F$13)</f>
        <v>#REF!</v>
      </c>
      <c r="AK148" s="9" t="e">
        <f>AJ148*(1+[4]Toggle!$F$13)</f>
        <v>#REF!</v>
      </c>
      <c r="AL148" s="9" t="e">
        <f>AK148*(1+[4]Toggle!$F$13)</f>
        <v>#REF!</v>
      </c>
      <c r="AM148" s="9" t="e">
        <f>AL148*(1+[4]Toggle!$F$13)</f>
        <v>#REF!</v>
      </c>
      <c r="AN148" s="9" t="e">
        <f>AM148*(1+[4]Toggle!$F$13)</f>
        <v>#REF!</v>
      </c>
    </row>
    <row r="149" spans="1:44" x14ac:dyDescent="0.25">
      <c r="A149" s="1">
        <f>A148</f>
        <v>2039</v>
      </c>
      <c r="B149" s="1" t="str">
        <f>B148</f>
        <v>39/40</v>
      </c>
      <c r="C149" s="1" t="s">
        <v>4</v>
      </c>
      <c r="D149" s="9" t="e">
        <f>SUMIFS(E149:AP149,$E$98:$AP$98,$B149)/8760/CSCapFactor</f>
        <v>#REF!</v>
      </c>
      <c r="U149" s="27" t="e">
        <f>(U48*10^6)/SUMIFS($E$4:$AF$4,$E$1:$AF$1,U$98)</f>
        <v>#REF!</v>
      </c>
      <c r="V149" s="9" t="e">
        <f>U149*(1+[4]Toggle!$F$13)</f>
        <v>#REF!</v>
      </c>
      <c r="W149" s="9" t="e">
        <f>V149*(1+[4]Toggle!$F$13)</f>
        <v>#REF!</v>
      </c>
      <c r="X149" s="9" t="e">
        <f>W149*(1+[4]Toggle!$F$13)</f>
        <v>#REF!</v>
      </c>
      <c r="Y149" s="9" t="e">
        <f>X149*(1+[4]Toggle!$F$13)</f>
        <v>#REF!</v>
      </c>
      <c r="Z149" s="9" t="e">
        <f>Y149*(1+[4]Toggle!$F$13)</f>
        <v>#REF!</v>
      </c>
      <c r="AA149" s="9" t="e">
        <f>Z149*(1+[4]Toggle!$F$13)</f>
        <v>#REF!</v>
      </c>
      <c r="AB149" s="9" t="e">
        <f>AA149*(1+[4]Toggle!$F$13)</f>
        <v>#REF!</v>
      </c>
      <c r="AC149" s="9" t="e">
        <f>AB149*(1+[4]Toggle!$F$13)</f>
        <v>#REF!</v>
      </c>
      <c r="AD149" s="9" t="e">
        <f>AC149*(1+[4]Toggle!$F$13)</f>
        <v>#REF!</v>
      </c>
      <c r="AE149" s="9" t="e">
        <f>AD149*(1+[4]Toggle!$F$13)</f>
        <v>#REF!</v>
      </c>
      <c r="AF149" s="9" t="e">
        <f>AE149*(1+[4]Toggle!$F$13)</f>
        <v>#REF!</v>
      </c>
      <c r="AG149" s="9" t="e">
        <f>AF149*(1+[4]Toggle!$F$13)</f>
        <v>#REF!</v>
      </c>
      <c r="AH149" s="9" t="e">
        <f>AG149*(1+[4]Toggle!$F$13)</f>
        <v>#REF!</v>
      </c>
      <c r="AI149" s="9" t="e">
        <f>AH149*(1+[4]Toggle!$F$13)</f>
        <v>#REF!</v>
      </c>
      <c r="AJ149" s="9" t="e">
        <f>AI149*(1+[4]Toggle!$F$13)</f>
        <v>#REF!</v>
      </c>
      <c r="AK149" s="9" t="e">
        <f>AJ149*(1+[4]Toggle!$F$13)</f>
        <v>#REF!</v>
      </c>
      <c r="AL149" s="9" t="e">
        <f>AK149*(1+[4]Toggle!$F$13)</f>
        <v>#REF!</v>
      </c>
      <c r="AM149" s="9" t="e">
        <f>AL149*(1+[4]Toggle!$F$13)</f>
        <v>#REF!</v>
      </c>
      <c r="AN149" s="9" t="e">
        <f>AM149*(1+[4]Toggle!$F$13)</f>
        <v>#REF!</v>
      </c>
    </row>
    <row r="150" spans="1:44" x14ac:dyDescent="0.25">
      <c r="A150" s="1">
        <f>A147+1</f>
        <v>2040</v>
      </c>
      <c r="B150" s="1" t="str">
        <f>LEFT(B147,2)+1&amp;"/"&amp;RIGHT(B147,2)+1</f>
        <v>40/41</v>
      </c>
      <c r="C150" s="1" t="s">
        <v>9</v>
      </c>
      <c r="D150" s="9" t="e">
        <f>SUMIFS(E150:AP150,$E$98:$AP$98,$B150)/8760/ResiCapFactor</f>
        <v>#REF!</v>
      </c>
      <c r="V150" s="27" t="e">
        <f>(V49*10^6)/SUMIFS($E$2:$AF$2,$E$1:$AF$1,V$98)/[4]Toggle!$F$24</f>
        <v>#REF!</v>
      </c>
      <c r="W150" s="9" t="e">
        <f>V150*(1+[4]Toggle!$F$13)</f>
        <v>#REF!</v>
      </c>
      <c r="X150" s="9" t="e">
        <f>W150*(1+[4]Toggle!$F$13)</f>
        <v>#REF!</v>
      </c>
      <c r="Y150" s="9" t="e">
        <f>X150*(1+[4]Toggle!$F$13)</f>
        <v>#REF!</v>
      </c>
      <c r="Z150" s="9" t="e">
        <f>Y150*(1+[4]Toggle!$F$13)</f>
        <v>#REF!</v>
      </c>
      <c r="AA150" s="9" t="e">
        <f>Z150*(1+[4]Toggle!$F$13)</f>
        <v>#REF!</v>
      </c>
      <c r="AB150" s="9" t="e">
        <f>AA150*(1+[4]Toggle!$F$13)</f>
        <v>#REF!</v>
      </c>
      <c r="AC150" s="9" t="e">
        <f>AB150*(1+[4]Toggle!$F$13)</f>
        <v>#REF!</v>
      </c>
      <c r="AD150" s="9" t="e">
        <f>AC150*(1+[4]Toggle!$F$13)</f>
        <v>#REF!</v>
      </c>
      <c r="AE150" s="9" t="e">
        <f>AD150*(1+[4]Toggle!$F$13)</f>
        <v>#REF!</v>
      </c>
      <c r="AF150" s="9" t="e">
        <f>AE150*(1+[4]Toggle!$F$13)</f>
        <v>#REF!</v>
      </c>
      <c r="AG150" s="9" t="e">
        <f>AF150*(1+[4]Toggle!$F$13)</f>
        <v>#REF!</v>
      </c>
      <c r="AH150" s="9" t="e">
        <f>AG150*(1+[4]Toggle!$F$13)</f>
        <v>#REF!</v>
      </c>
      <c r="AI150" s="9" t="e">
        <f>AH150*(1+[4]Toggle!$F$13)</f>
        <v>#REF!</v>
      </c>
      <c r="AJ150" s="9" t="e">
        <f>AI150*(1+[4]Toggle!$F$13)</f>
        <v>#REF!</v>
      </c>
      <c r="AK150" s="9" t="e">
        <f>AJ150*(1+[4]Toggle!$F$13)</f>
        <v>#REF!</v>
      </c>
      <c r="AL150" s="9" t="e">
        <f>AK150*(1+[4]Toggle!$F$13)</f>
        <v>#REF!</v>
      </c>
      <c r="AM150" s="9" t="e">
        <f>AL150*(1+[4]Toggle!$F$13)</f>
        <v>#REF!</v>
      </c>
      <c r="AN150" s="9" t="e">
        <f>AM150*(1+[4]Toggle!$F$13)</f>
        <v>#REF!</v>
      </c>
      <c r="AO150" s="9" t="e">
        <f>AN150*(1+[4]Toggle!$F$13)</f>
        <v>#REF!</v>
      </c>
    </row>
    <row r="151" spans="1:44" x14ac:dyDescent="0.25">
      <c r="A151" s="1">
        <f>A150</f>
        <v>2040</v>
      </c>
      <c r="B151" s="1" t="str">
        <f>B150</f>
        <v>40/41</v>
      </c>
      <c r="C151" s="1" t="s">
        <v>10</v>
      </c>
      <c r="D151" s="9" t="e">
        <f>SUMIFS(E151:AP151,$E$98:$AP$98,$B151)/8760/CICapFactor</f>
        <v>#REF!</v>
      </c>
      <c r="V151" s="27" t="e">
        <f>(V50*10^6)/SUMIFS($E$3:$AF$3,$E$1:$AF$1,V$98)/[4]Toggle!$F$25</f>
        <v>#REF!</v>
      </c>
      <c r="W151" s="9" t="e">
        <f>V151*(1+[4]Toggle!$F$13)</f>
        <v>#REF!</v>
      </c>
      <c r="X151" s="9" t="e">
        <f>W151*(1+[4]Toggle!$F$13)</f>
        <v>#REF!</v>
      </c>
      <c r="Y151" s="9" t="e">
        <f>X151*(1+[4]Toggle!$F$13)</f>
        <v>#REF!</v>
      </c>
      <c r="Z151" s="9" t="e">
        <f>Y151*(1+[4]Toggle!$F$13)</f>
        <v>#REF!</v>
      </c>
      <c r="AA151" s="9" t="e">
        <f>Z151*(1+[4]Toggle!$F$13)</f>
        <v>#REF!</v>
      </c>
      <c r="AB151" s="9" t="e">
        <f>AA151*(1+[4]Toggle!$F$13)</f>
        <v>#REF!</v>
      </c>
      <c r="AC151" s="9" t="e">
        <f>AB151*(1+[4]Toggle!$F$13)</f>
        <v>#REF!</v>
      </c>
      <c r="AD151" s="9" t="e">
        <f>AC151*(1+[4]Toggle!$F$13)</f>
        <v>#REF!</v>
      </c>
      <c r="AE151" s="9" t="e">
        <f>AD151*(1+[4]Toggle!$F$13)</f>
        <v>#REF!</v>
      </c>
      <c r="AF151" s="9" t="e">
        <f>AE151*(1+[4]Toggle!$F$13)</f>
        <v>#REF!</v>
      </c>
      <c r="AG151" s="9" t="e">
        <f>AF151*(1+[4]Toggle!$F$13)</f>
        <v>#REF!</v>
      </c>
      <c r="AH151" s="9" t="e">
        <f>AG151*(1+[4]Toggle!$F$13)</f>
        <v>#REF!</v>
      </c>
      <c r="AI151" s="9" t="e">
        <f>AH151*(1+[4]Toggle!$F$13)</f>
        <v>#REF!</v>
      </c>
      <c r="AJ151" s="9" t="e">
        <f>AI151*(1+[4]Toggle!$F$13)</f>
        <v>#REF!</v>
      </c>
      <c r="AK151" s="9" t="e">
        <f>AJ151*(1+[4]Toggle!$F$13)</f>
        <v>#REF!</v>
      </c>
      <c r="AL151" s="9" t="e">
        <f>AK151*(1+[4]Toggle!$F$13)</f>
        <v>#REF!</v>
      </c>
      <c r="AM151" s="9" t="e">
        <f>AL151*(1+[4]Toggle!$F$13)</f>
        <v>#REF!</v>
      </c>
      <c r="AN151" s="9" t="e">
        <f>AM151*(1+[4]Toggle!$F$13)</f>
        <v>#REF!</v>
      </c>
      <c r="AO151" s="9" t="e">
        <f>AN151*(1+[4]Toggle!$F$13)</f>
        <v>#REF!</v>
      </c>
    </row>
    <row r="152" spans="1:44" x14ac:dyDescent="0.25">
      <c r="A152" s="1">
        <f>A151</f>
        <v>2040</v>
      </c>
      <c r="B152" s="1" t="str">
        <f>B151</f>
        <v>40/41</v>
      </c>
      <c r="C152" s="1" t="s">
        <v>4</v>
      </c>
      <c r="D152" s="9" t="e">
        <f>SUMIFS(E152:AP152,$E$98:$AP$98,$B152)/8760/CSCapFactor</f>
        <v>#REF!</v>
      </c>
      <c r="V152" s="27" t="e">
        <f>(V51*10^6)/SUMIFS($E$4:$AF$4,$E$1:$AF$1,V$98)</f>
        <v>#REF!</v>
      </c>
      <c r="W152" s="9" t="e">
        <f>V152*(1+[4]Toggle!$F$13)</f>
        <v>#REF!</v>
      </c>
      <c r="X152" s="9" t="e">
        <f>W152*(1+[4]Toggle!$F$13)</f>
        <v>#REF!</v>
      </c>
      <c r="Y152" s="9" t="e">
        <f>X152*(1+[4]Toggle!$F$13)</f>
        <v>#REF!</v>
      </c>
      <c r="Z152" s="9" t="e">
        <f>Y152*(1+[4]Toggle!$F$13)</f>
        <v>#REF!</v>
      </c>
      <c r="AA152" s="9" t="e">
        <f>Z152*(1+[4]Toggle!$F$13)</f>
        <v>#REF!</v>
      </c>
      <c r="AB152" s="9" t="e">
        <f>AA152*(1+[4]Toggle!$F$13)</f>
        <v>#REF!</v>
      </c>
      <c r="AC152" s="9" t="e">
        <f>AB152*(1+[4]Toggle!$F$13)</f>
        <v>#REF!</v>
      </c>
      <c r="AD152" s="9" t="e">
        <f>AC152*(1+[4]Toggle!$F$13)</f>
        <v>#REF!</v>
      </c>
      <c r="AE152" s="9" t="e">
        <f>AD152*(1+[4]Toggle!$F$13)</f>
        <v>#REF!</v>
      </c>
      <c r="AF152" s="9" t="e">
        <f>AE152*(1+[4]Toggle!$F$13)</f>
        <v>#REF!</v>
      </c>
      <c r="AG152" s="9" t="e">
        <f>AF152*(1+[4]Toggle!$F$13)</f>
        <v>#REF!</v>
      </c>
      <c r="AH152" s="9" t="e">
        <f>AG152*(1+[4]Toggle!$F$13)</f>
        <v>#REF!</v>
      </c>
      <c r="AI152" s="9" t="e">
        <f>AH152*(1+[4]Toggle!$F$13)</f>
        <v>#REF!</v>
      </c>
      <c r="AJ152" s="9" t="e">
        <f>AI152*(1+[4]Toggle!$F$13)</f>
        <v>#REF!</v>
      </c>
      <c r="AK152" s="9" t="e">
        <f>AJ152*(1+[4]Toggle!$F$13)</f>
        <v>#REF!</v>
      </c>
      <c r="AL152" s="9" t="e">
        <f>AK152*(1+[4]Toggle!$F$13)</f>
        <v>#REF!</v>
      </c>
      <c r="AM152" s="9" t="e">
        <f>AL152*(1+[4]Toggle!$F$13)</f>
        <v>#REF!</v>
      </c>
      <c r="AN152" s="9" t="e">
        <f>AM152*(1+[4]Toggle!$F$13)</f>
        <v>#REF!</v>
      </c>
      <c r="AO152" s="9" t="e">
        <f>AN152*(1+[4]Toggle!$F$13)</f>
        <v>#REF!</v>
      </c>
    </row>
    <row r="153" spans="1:44" x14ac:dyDescent="0.25">
      <c r="A153" s="1">
        <f>A150+1</f>
        <v>2041</v>
      </c>
      <c r="B153" s="1" t="str">
        <f>LEFT(B150,2)+1&amp;"/"&amp;RIGHT(B150,2)+1</f>
        <v>41/42</v>
      </c>
      <c r="C153" s="1" t="s">
        <v>9</v>
      </c>
      <c r="D153" s="9" t="e">
        <f>SUMIFS(E153:AP153,$E$98:$AP$98,$B153)/8760/ResiCapFactor</f>
        <v>#REF!</v>
      </c>
      <c r="W153" s="27" t="e">
        <f>(W52*10^6)/SUMIFS($E$2:$AF$2,$E$1:$AF$1,W$98)/[4]Toggle!$F$24</f>
        <v>#REF!</v>
      </c>
      <c r="X153" s="9" t="e">
        <f>W153*(1+[4]Toggle!$F$13)</f>
        <v>#REF!</v>
      </c>
      <c r="Y153" s="9" t="e">
        <f>X153*(1+[4]Toggle!$F$13)</f>
        <v>#REF!</v>
      </c>
      <c r="Z153" s="9" t="e">
        <f>Y153*(1+[4]Toggle!$F$13)</f>
        <v>#REF!</v>
      </c>
      <c r="AA153" s="9" t="e">
        <f>Z153*(1+[4]Toggle!$F$13)</f>
        <v>#REF!</v>
      </c>
      <c r="AB153" s="9" t="e">
        <f>AA153*(1+[4]Toggle!$F$13)</f>
        <v>#REF!</v>
      </c>
      <c r="AC153" s="9" t="e">
        <f>AB153*(1+[4]Toggle!$F$13)</f>
        <v>#REF!</v>
      </c>
      <c r="AD153" s="9" t="e">
        <f>AC153*(1+[4]Toggle!$F$13)</f>
        <v>#REF!</v>
      </c>
      <c r="AE153" s="9" t="e">
        <f>AD153*(1+[4]Toggle!$F$13)</f>
        <v>#REF!</v>
      </c>
      <c r="AF153" s="9" t="e">
        <f>AE153*(1+[4]Toggle!$F$13)</f>
        <v>#REF!</v>
      </c>
      <c r="AG153" s="9" t="e">
        <f>AF153*(1+[4]Toggle!$F$13)</f>
        <v>#REF!</v>
      </c>
      <c r="AH153" s="9" t="e">
        <f>AG153*(1+[4]Toggle!$F$13)</f>
        <v>#REF!</v>
      </c>
      <c r="AI153" s="9" t="e">
        <f>AH153*(1+[4]Toggle!$F$13)</f>
        <v>#REF!</v>
      </c>
      <c r="AJ153" s="9" t="e">
        <f>AI153*(1+[4]Toggle!$F$13)</f>
        <v>#REF!</v>
      </c>
      <c r="AK153" s="9" t="e">
        <f>AJ153*(1+[4]Toggle!$F$13)</f>
        <v>#REF!</v>
      </c>
      <c r="AL153" s="9" t="e">
        <f>AK153*(1+[4]Toggle!$F$13)</f>
        <v>#REF!</v>
      </c>
      <c r="AM153" s="9" t="e">
        <f>AL153*(1+[4]Toggle!$F$13)</f>
        <v>#REF!</v>
      </c>
      <c r="AN153" s="9" t="e">
        <f>AM153*(1+[4]Toggle!$F$13)</f>
        <v>#REF!</v>
      </c>
      <c r="AO153" s="9" t="e">
        <f>AN153*(1+[4]Toggle!$F$13)</f>
        <v>#REF!</v>
      </c>
      <c r="AP153" s="9" t="e">
        <f>AO153*(1+[4]Toggle!$F$13)</f>
        <v>#REF!</v>
      </c>
    </row>
    <row r="154" spans="1:44" x14ac:dyDescent="0.25">
      <c r="A154" s="1">
        <f>A153</f>
        <v>2041</v>
      </c>
      <c r="B154" s="1" t="str">
        <f>B153</f>
        <v>41/42</v>
      </c>
      <c r="C154" s="1" t="s">
        <v>10</v>
      </c>
      <c r="D154" s="9" t="e">
        <f>SUMIFS(E154:AP154,$E$98:$AP$98,$B154)/8760/CICapFactor</f>
        <v>#REF!</v>
      </c>
      <c r="W154" s="27" t="e">
        <f>(W53*10^6)/SUMIFS($E$3:$AF$3,$E$1:$AF$1,W$98)/[4]Toggle!$F$25</f>
        <v>#REF!</v>
      </c>
      <c r="X154" s="9" t="e">
        <f>W154*(1+[4]Toggle!$F$13)</f>
        <v>#REF!</v>
      </c>
      <c r="Y154" s="9" t="e">
        <f>X154*(1+[4]Toggle!$F$13)</f>
        <v>#REF!</v>
      </c>
      <c r="Z154" s="9" t="e">
        <f>Y154*(1+[4]Toggle!$F$13)</f>
        <v>#REF!</v>
      </c>
      <c r="AA154" s="9" t="e">
        <f>Z154*(1+[4]Toggle!$F$13)</f>
        <v>#REF!</v>
      </c>
      <c r="AB154" s="9" t="e">
        <f>AA154*(1+[4]Toggle!$F$13)</f>
        <v>#REF!</v>
      </c>
      <c r="AC154" s="9" t="e">
        <f>AB154*(1+[4]Toggle!$F$13)</f>
        <v>#REF!</v>
      </c>
      <c r="AD154" s="9" t="e">
        <f>AC154*(1+[4]Toggle!$F$13)</f>
        <v>#REF!</v>
      </c>
      <c r="AE154" s="9" t="e">
        <f>AD154*(1+[4]Toggle!$F$13)</f>
        <v>#REF!</v>
      </c>
      <c r="AF154" s="9" t="e">
        <f>AE154*(1+[4]Toggle!$F$13)</f>
        <v>#REF!</v>
      </c>
      <c r="AG154" s="9" t="e">
        <f>AF154*(1+[4]Toggle!$F$13)</f>
        <v>#REF!</v>
      </c>
      <c r="AH154" s="9" t="e">
        <f>AG154*(1+[4]Toggle!$F$13)</f>
        <v>#REF!</v>
      </c>
      <c r="AI154" s="9" t="e">
        <f>AH154*(1+[4]Toggle!$F$13)</f>
        <v>#REF!</v>
      </c>
      <c r="AJ154" s="9" t="e">
        <f>AI154*(1+[4]Toggle!$F$13)</f>
        <v>#REF!</v>
      </c>
      <c r="AK154" s="9" t="e">
        <f>AJ154*(1+[4]Toggle!$F$13)</f>
        <v>#REF!</v>
      </c>
      <c r="AL154" s="9" t="e">
        <f>AK154*(1+[4]Toggle!$F$13)</f>
        <v>#REF!</v>
      </c>
      <c r="AM154" s="9" t="e">
        <f>AL154*(1+[4]Toggle!$F$13)</f>
        <v>#REF!</v>
      </c>
      <c r="AN154" s="9" t="e">
        <f>AM154*(1+[4]Toggle!$F$13)</f>
        <v>#REF!</v>
      </c>
      <c r="AO154" s="9" t="e">
        <f>AN154*(1+[4]Toggle!$F$13)</f>
        <v>#REF!</v>
      </c>
      <c r="AP154" s="9" t="e">
        <f>AO154*(1+[4]Toggle!$F$13)</f>
        <v>#REF!</v>
      </c>
    </row>
    <row r="155" spans="1:44" x14ac:dyDescent="0.25">
      <c r="A155" s="1">
        <f>A154</f>
        <v>2041</v>
      </c>
      <c r="B155" s="1" t="str">
        <f>B154</f>
        <v>41/42</v>
      </c>
      <c r="C155" s="1" t="s">
        <v>4</v>
      </c>
      <c r="D155" s="28" t="e">
        <f t="shared" ref="D155:D182" si="15">SUMIFS(E155:AP155,$E$98:$AP$98,$B155)/8760/CSCapFactor</f>
        <v>#REF!</v>
      </c>
      <c r="W155" s="29" t="e">
        <f>(W54*10^6)/SUMIFS($E$4:$AF$4,$E$1:$AF$1,W$98)</f>
        <v>#REF!</v>
      </c>
      <c r="X155" s="28" t="e">
        <f>W155*(1+[4]Toggle!$F$13)</f>
        <v>#REF!</v>
      </c>
      <c r="Y155" s="28" t="e">
        <f>X155*(1+[4]Toggle!$F$13)</f>
        <v>#REF!</v>
      </c>
      <c r="Z155" s="28" t="e">
        <f>Y155*(1+[4]Toggle!$F$13)</f>
        <v>#REF!</v>
      </c>
      <c r="AA155" s="28" t="e">
        <f>Z155*(1+[4]Toggle!$F$13)</f>
        <v>#REF!</v>
      </c>
      <c r="AB155" s="28" t="e">
        <f>AA155*(1+[4]Toggle!$F$13)</f>
        <v>#REF!</v>
      </c>
      <c r="AC155" s="28" t="e">
        <f>AB155*(1+[4]Toggle!$F$13)</f>
        <v>#REF!</v>
      </c>
      <c r="AD155" s="28" t="e">
        <f>AC155*(1+[4]Toggle!$F$13)</f>
        <v>#REF!</v>
      </c>
      <c r="AE155" s="28" t="e">
        <f>AD155*(1+[4]Toggle!$F$13)</f>
        <v>#REF!</v>
      </c>
      <c r="AF155" s="28" t="e">
        <f>AE155*(1+[4]Toggle!$F$13)</f>
        <v>#REF!</v>
      </c>
      <c r="AG155" s="28" t="e">
        <f>AF155*(1+[4]Toggle!$F$13)</f>
        <v>#REF!</v>
      </c>
      <c r="AH155" s="28" t="e">
        <f>AG155*(1+[4]Toggle!$F$13)</f>
        <v>#REF!</v>
      </c>
      <c r="AI155" s="28" t="e">
        <f>AH155*(1+[4]Toggle!$F$13)</f>
        <v>#REF!</v>
      </c>
      <c r="AJ155" s="28" t="e">
        <f>AI155*(1+[4]Toggle!$F$13)</f>
        <v>#REF!</v>
      </c>
      <c r="AK155" s="28" t="e">
        <f>AJ155*(1+[4]Toggle!$F$13)</f>
        <v>#REF!</v>
      </c>
      <c r="AL155" s="28" t="e">
        <f>AK155*(1+[4]Toggle!$F$13)</f>
        <v>#REF!</v>
      </c>
      <c r="AM155" s="28" t="e">
        <f>AL155*(1+[4]Toggle!$F$13)</f>
        <v>#REF!</v>
      </c>
      <c r="AN155" s="28" t="e">
        <f>AM155*(1+[4]Toggle!$F$13)</f>
        <v>#REF!</v>
      </c>
      <c r="AO155" s="28" t="e">
        <f>AN155*(1+[4]Toggle!$F$13)</f>
        <v>#REF!</v>
      </c>
      <c r="AP155" s="28" t="e">
        <f>AO155*(1+[4]Toggle!$F$13)</f>
        <v>#REF!</v>
      </c>
    </row>
    <row r="156" spans="1:44" x14ac:dyDescent="0.25">
      <c r="A156" s="1">
        <f>A153+1</f>
        <v>2042</v>
      </c>
      <c r="B156" s="1" t="str">
        <f>LEFT(B153,2)+1&amp;"/"&amp;RIGHT(B153,2)+1</f>
        <v>42/43</v>
      </c>
      <c r="C156" s="1" t="s">
        <v>9</v>
      </c>
      <c r="D156" s="28" t="e">
        <f t="shared" si="15"/>
        <v>#REF!</v>
      </c>
      <c r="W156" s="28"/>
      <c r="X156" s="27" t="e">
        <f>(X55*10^6)/SUMIFS($E$2:$AF$2,$E$1:$AF$1,X$98)/[4]Toggle!$F$24</f>
        <v>#REF!</v>
      </c>
      <c r="Y156" s="9" t="e">
        <f>X156*(1+[4]Toggle!$F$13)</f>
        <v>#REF!</v>
      </c>
      <c r="Z156" s="9" t="e">
        <f>Y156*(1+[4]Toggle!$F$13)</f>
        <v>#REF!</v>
      </c>
      <c r="AA156" s="9" t="e">
        <f>Z156*(1+[4]Toggle!$F$13)</f>
        <v>#REF!</v>
      </c>
      <c r="AB156" s="9" t="e">
        <f>AA156*(1+[4]Toggle!$F$13)</f>
        <v>#REF!</v>
      </c>
      <c r="AC156" s="9" t="e">
        <f>AB156*(1+[4]Toggle!$F$13)</f>
        <v>#REF!</v>
      </c>
      <c r="AD156" s="9" t="e">
        <f>AC156*(1+[4]Toggle!$F$13)</f>
        <v>#REF!</v>
      </c>
      <c r="AE156" s="9" t="e">
        <f>AD156*(1+[4]Toggle!$F$13)</f>
        <v>#REF!</v>
      </c>
      <c r="AF156" s="9" t="e">
        <f>AE156*(1+[4]Toggle!$F$13)</f>
        <v>#REF!</v>
      </c>
      <c r="AG156" s="9" t="e">
        <f>AF156*(1+[4]Toggle!$F$13)</f>
        <v>#REF!</v>
      </c>
      <c r="AH156" s="9" t="e">
        <f>AG156*(1+[4]Toggle!$F$13)</f>
        <v>#REF!</v>
      </c>
      <c r="AI156" s="9" t="e">
        <f>AH156*(1+[4]Toggle!$F$13)</f>
        <v>#REF!</v>
      </c>
      <c r="AJ156" s="9" t="e">
        <f>AI156*(1+[4]Toggle!$F$13)</f>
        <v>#REF!</v>
      </c>
      <c r="AK156" s="9" t="e">
        <f>AJ156*(1+[4]Toggle!$F$13)</f>
        <v>#REF!</v>
      </c>
      <c r="AL156" s="9" t="e">
        <f>AK156*(1+[4]Toggle!$F$13)</f>
        <v>#REF!</v>
      </c>
      <c r="AM156" s="9" t="e">
        <f>AL156*(1+[4]Toggle!$F$13)</f>
        <v>#REF!</v>
      </c>
      <c r="AN156" s="9" t="e">
        <f>AM156*(1+[4]Toggle!$F$13)</f>
        <v>#REF!</v>
      </c>
      <c r="AO156" s="9" t="e">
        <f>AN156*(1+[4]Toggle!$F$13)</f>
        <v>#REF!</v>
      </c>
      <c r="AP156" s="9" t="e">
        <f>AO156*(1+[4]Toggle!$F$13)</f>
        <v>#REF!</v>
      </c>
      <c r="AQ156" s="9" t="e">
        <f>AP156*(1+[4]Toggle!$F$13)</f>
        <v>#REF!</v>
      </c>
    </row>
    <row r="157" spans="1:44" x14ac:dyDescent="0.25">
      <c r="A157" s="1">
        <f>A156</f>
        <v>2042</v>
      </c>
      <c r="B157" s="1" t="str">
        <f>B156</f>
        <v>42/43</v>
      </c>
      <c r="C157" s="1" t="s">
        <v>10</v>
      </c>
      <c r="D157" s="28" t="e">
        <f t="shared" si="15"/>
        <v>#REF!</v>
      </c>
      <c r="W157" s="28"/>
      <c r="X157" s="27" t="e">
        <f>(X56*10^6)/SUMIFS($E$3:$AF$3,$E$1:$AF$1,X$98)/[4]Toggle!$F$25</f>
        <v>#REF!</v>
      </c>
      <c r="Y157" s="9" t="e">
        <f>X157*(1+[4]Toggle!$F$13)</f>
        <v>#REF!</v>
      </c>
      <c r="Z157" s="9" t="e">
        <f>Y157*(1+[4]Toggle!$F$13)</f>
        <v>#REF!</v>
      </c>
      <c r="AA157" s="9" t="e">
        <f>Z157*(1+[4]Toggle!$F$13)</f>
        <v>#REF!</v>
      </c>
      <c r="AB157" s="9" t="e">
        <f>AA157*(1+[4]Toggle!$F$13)</f>
        <v>#REF!</v>
      </c>
      <c r="AC157" s="9" t="e">
        <f>AB157*(1+[4]Toggle!$F$13)</f>
        <v>#REF!</v>
      </c>
      <c r="AD157" s="9" t="e">
        <f>AC157*(1+[4]Toggle!$F$13)</f>
        <v>#REF!</v>
      </c>
      <c r="AE157" s="9" t="e">
        <f>AD157*(1+[4]Toggle!$F$13)</f>
        <v>#REF!</v>
      </c>
      <c r="AF157" s="9" t="e">
        <f>AE157*(1+[4]Toggle!$F$13)</f>
        <v>#REF!</v>
      </c>
      <c r="AG157" s="9" t="e">
        <f>AF157*(1+[4]Toggle!$F$13)</f>
        <v>#REF!</v>
      </c>
      <c r="AH157" s="9" t="e">
        <f>AG157*(1+[4]Toggle!$F$13)</f>
        <v>#REF!</v>
      </c>
      <c r="AI157" s="9" t="e">
        <f>AH157*(1+[4]Toggle!$F$13)</f>
        <v>#REF!</v>
      </c>
      <c r="AJ157" s="9" t="e">
        <f>AI157*(1+[4]Toggle!$F$13)</f>
        <v>#REF!</v>
      </c>
      <c r="AK157" s="9" t="e">
        <f>AJ157*(1+[4]Toggle!$F$13)</f>
        <v>#REF!</v>
      </c>
      <c r="AL157" s="9" t="e">
        <f>AK157*(1+[4]Toggle!$F$13)</f>
        <v>#REF!</v>
      </c>
      <c r="AM157" s="9" t="e">
        <f>AL157*(1+[4]Toggle!$F$13)</f>
        <v>#REF!</v>
      </c>
      <c r="AN157" s="9" t="e">
        <f>AM157*(1+[4]Toggle!$F$13)</f>
        <v>#REF!</v>
      </c>
      <c r="AO157" s="9" t="e">
        <f>AN157*(1+[4]Toggle!$F$13)</f>
        <v>#REF!</v>
      </c>
      <c r="AP157" s="9" t="e">
        <f>AO157*(1+[4]Toggle!$F$13)</f>
        <v>#REF!</v>
      </c>
      <c r="AQ157" s="9" t="e">
        <f>AP157*(1+[4]Toggle!$F$13)</f>
        <v>#REF!</v>
      </c>
    </row>
    <row r="158" spans="1:44" x14ac:dyDescent="0.25">
      <c r="A158" s="1">
        <f>A157</f>
        <v>2042</v>
      </c>
      <c r="B158" s="1" t="str">
        <f>B157</f>
        <v>42/43</v>
      </c>
      <c r="C158" s="1" t="s">
        <v>4</v>
      </c>
      <c r="D158" s="28" t="e">
        <f t="shared" si="15"/>
        <v>#REF!</v>
      </c>
      <c r="W158" s="28"/>
      <c r="X158" s="29" t="e">
        <f>(X57*10^6)/SUMIFS($E$4:$AF$4,$E$1:$AF$1,X$98)</f>
        <v>#REF!</v>
      </c>
      <c r="Y158" s="28" t="e">
        <f>X158*(1+[4]Toggle!$F$13)</f>
        <v>#REF!</v>
      </c>
      <c r="Z158" s="28" t="e">
        <f>Y158*(1+[4]Toggle!$F$13)</f>
        <v>#REF!</v>
      </c>
      <c r="AA158" s="28" t="e">
        <f>Z158*(1+[4]Toggle!$F$13)</f>
        <v>#REF!</v>
      </c>
      <c r="AB158" s="28" t="e">
        <f>AA158*(1+[4]Toggle!$F$13)</f>
        <v>#REF!</v>
      </c>
      <c r="AC158" s="28" t="e">
        <f>AB158*(1+[4]Toggle!$F$13)</f>
        <v>#REF!</v>
      </c>
      <c r="AD158" s="28" t="e">
        <f>AC158*(1+[4]Toggle!$F$13)</f>
        <v>#REF!</v>
      </c>
      <c r="AE158" s="28" t="e">
        <f>AD158*(1+[4]Toggle!$F$13)</f>
        <v>#REF!</v>
      </c>
      <c r="AF158" s="28" t="e">
        <f>AE158*(1+[4]Toggle!$F$13)</f>
        <v>#REF!</v>
      </c>
      <c r="AG158" s="28" t="e">
        <f>AF158*(1+[4]Toggle!$F$13)</f>
        <v>#REF!</v>
      </c>
      <c r="AH158" s="28" t="e">
        <f>AG158*(1+[4]Toggle!$F$13)</f>
        <v>#REF!</v>
      </c>
      <c r="AI158" s="28" t="e">
        <f>AH158*(1+[4]Toggle!$F$13)</f>
        <v>#REF!</v>
      </c>
      <c r="AJ158" s="28" t="e">
        <f>AI158*(1+[4]Toggle!$F$13)</f>
        <v>#REF!</v>
      </c>
      <c r="AK158" s="28" t="e">
        <f>AJ158*(1+[4]Toggle!$F$13)</f>
        <v>#REF!</v>
      </c>
      <c r="AL158" s="28" t="e">
        <f>AK158*(1+[4]Toggle!$F$13)</f>
        <v>#REF!</v>
      </c>
      <c r="AM158" s="28" t="e">
        <f>AL158*(1+[4]Toggle!$F$13)</f>
        <v>#REF!</v>
      </c>
      <c r="AN158" s="28" t="e">
        <f>AM158*(1+[4]Toggle!$F$13)</f>
        <v>#REF!</v>
      </c>
      <c r="AO158" s="28" t="e">
        <f>AN158*(1+[4]Toggle!$F$13)</f>
        <v>#REF!</v>
      </c>
      <c r="AP158" s="28" t="e">
        <f>AO158*(1+[4]Toggle!$F$13)</f>
        <v>#REF!</v>
      </c>
      <c r="AQ158" s="28" t="e">
        <f>AP158*(1+[4]Toggle!$F$13)</f>
        <v>#REF!</v>
      </c>
    </row>
    <row r="159" spans="1:44" x14ac:dyDescent="0.25">
      <c r="A159" s="1">
        <f>A156+1</f>
        <v>2043</v>
      </c>
      <c r="B159" s="1" t="str">
        <f>LEFT(B156,2)+1&amp;"/"&amp;RIGHT(B156,2)+1</f>
        <v>43/44</v>
      </c>
      <c r="C159" s="1" t="s">
        <v>9</v>
      </c>
      <c r="D159" s="28" t="e">
        <f t="shared" si="15"/>
        <v>#REF!</v>
      </c>
      <c r="W159" s="28"/>
      <c r="X159" s="28"/>
      <c r="Y159" s="27" t="e">
        <f>(Y58*10^6)/SUMIFS($E$2:$AF$2,$E$1:$AF$1,Y$98)/[4]Toggle!$F$24</f>
        <v>#REF!</v>
      </c>
      <c r="Z159" s="9" t="e">
        <f>Y159*(1+[4]Toggle!$F$13)</f>
        <v>#REF!</v>
      </c>
      <c r="AA159" s="9" t="e">
        <f>Z159*(1+[4]Toggle!$F$13)</f>
        <v>#REF!</v>
      </c>
      <c r="AB159" s="9" t="e">
        <f>AA159*(1+[4]Toggle!$F$13)</f>
        <v>#REF!</v>
      </c>
      <c r="AC159" s="9" t="e">
        <f>AB159*(1+[4]Toggle!$F$13)</f>
        <v>#REF!</v>
      </c>
      <c r="AD159" s="9" t="e">
        <f>AC159*(1+[4]Toggle!$F$13)</f>
        <v>#REF!</v>
      </c>
      <c r="AE159" s="9" t="e">
        <f>AD159*(1+[4]Toggle!$F$13)</f>
        <v>#REF!</v>
      </c>
      <c r="AF159" s="9" t="e">
        <f>AE159*(1+[4]Toggle!$F$13)</f>
        <v>#REF!</v>
      </c>
      <c r="AG159" s="9" t="e">
        <f>AF159*(1+[4]Toggle!$F$13)</f>
        <v>#REF!</v>
      </c>
      <c r="AH159" s="9" t="e">
        <f>AG159*(1+[4]Toggle!$F$13)</f>
        <v>#REF!</v>
      </c>
      <c r="AI159" s="9" t="e">
        <f>AH159*(1+[4]Toggle!$F$13)</f>
        <v>#REF!</v>
      </c>
      <c r="AJ159" s="9" t="e">
        <f>AI159*(1+[4]Toggle!$F$13)</f>
        <v>#REF!</v>
      </c>
      <c r="AK159" s="9" t="e">
        <f>AJ159*(1+[4]Toggle!$F$13)</f>
        <v>#REF!</v>
      </c>
      <c r="AL159" s="9" t="e">
        <f>AK159*(1+[4]Toggle!$F$13)</f>
        <v>#REF!</v>
      </c>
      <c r="AM159" s="9" t="e">
        <f>AL159*(1+[4]Toggle!$F$13)</f>
        <v>#REF!</v>
      </c>
      <c r="AN159" s="9" t="e">
        <f>AM159*(1+[4]Toggle!$F$13)</f>
        <v>#REF!</v>
      </c>
      <c r="AO159" s="9" t="e">
        <f>AN159*(1+[4]Toggle!$F$13)</f>
        <v>#REF!</v>
      </c>
      <c r="AP159" s="9" t="e">
        <f>AO159*(1+[4]Toggle!$F$13)</f>
        <v>#REF!</v>
      </c>
      <c r="AQ159" s="9" t="e">
        <f>AP159*(1+[4]Toggle!$F$13)</f>
        <v>#REF!</v>
      </c>
      <c r="AR159" s="9" t="e">
        <f>AQ159*(1+[4]Toggle!$F$13)</f>
        <v>#REF!</v>
      </c>
    </row>
    <row r="160" spans="1:44" x14ac:dyDescent="0.25">
      <c r="A160" s="1">
        <f>A159</f>
        <v>2043</v>
      </c>
      <c r="B160" s="1" t="str">
        <f>B159</f>
        <v>43/44</v>
      </c>
      <c r="C160" s="1" t="s">
        <v>10</v>
      </c>
      <c r="D160" s="28" t="e">
        <f t="shared" si="15"/>
        <v>#REF!</v>
      </c>
      <c r="W160" s="28"/>
      <c r="X160" s="28"/>
      <c r="Y160" s="27" t="e">
        <f>(Y59*10^6)/SUMIFS($E$3:$AF$3,$E$1:$AF$1,Y$98)/[4]Toggle!$F$25</f>
        <v>#REF!</v>
      </c>
      <c r="Z160" s="9" t="e">
        <f>Y160*(1+[4]Toggle!$F$13)</f>
        <v>#REF!</v>
      </c>
      <c r="AA160" s="9" t="e">
        <f>Z160*(1+[4]Toggle!$F$13)</f>
        <v>#REF!</v>
      </c>
      <c r="AB160" s="9" t="e">
        <f>AA160*(1+[4]Toggle!$F$13)</f>
        <v>#REF!</v>
      </c>
      <c r="AC160" s="9" t="e">
        <f>AB160*(1+[4]Toggle!$F$13)</f>
        <v>#REF!</v>
      </c>
      <c r="AD160" s="9" t="e">
        <f>AC160*(1+[4]Toggle!$F$13)</f>
        <v>#REF!</v>
      </c>
      <c r="AE160" s="9" t="e">
        <f>AD160*(1+[4]Toggle!$F$13)</f>
        <v>#REF!</v>
      </c>
      <c r="AF160" s="9" t="e">
        <f>AE160*(1+[4]Toggle!$F$13)</f>
        <v>#REF!</v>
      </c>
      <c r="AG160" s="9" t="e">
        <f>AF160*(1+[4]Toggle!$F$13)</f>
        <v>#REF!</v>
      </c>
      <c r="AH160" s="9" t="e">
        <f>AG160*(1+[4]Toggle!$F$13)</f>
        <v>#REF!</v>
      </c>
      <c r="AI160" s="9" t="e">
        <f>AH160*(1+[4]Toggle!$F$13)</f>
        <v>#REF!</v>
      </c>
      <c r="AJ160" s="9" t="e">
        <f>AI160*(1+[4]Toggle!$F$13)</f>
        <v>#REF!</v>
      </c>
      <c r="AK160" s="9" t="e">
        <f>AJ160*(1+[4]Toggle!$F$13)</f>
        <v>#REF!</v>
      </c>
      <c r="AL160" s="9" t="e">
        <f>AK160*(1+[4]Toggle!$F$13)</f>
        <v>#REF!</v>
      </c>
      <c r="AM160" s="9" t="e">
        <f>AL160*(1+[4]Toggle!$F$13)</f>
        <v>#REF!</v>
      </c>
      <c r="AN160" s="9" t="e">
        <f>AM160*(1+[4]Toggle!$F$13)</f>
        <v>#REF!</v>
      </c>
      <c r="AO160" s="9" t="e">
        <f>AN160*(1+[4]Toggle!$F$13)</f>
        <v>#REF!</v>
      </c>
      <c r="AP160" s="9" t="e">
        <f>AO160*(1+[4]Toggle!$F$13)</f>
        <v>#REF!</v>
      </c>
      <c r="AQ160" s="9" t="e">
        <f>AP160*(1+[4]Toggle!$F$13)</f>
        <v>#REF!</v>
      </c>
      <c r="AR160" s="9" t="e">
        <f>AQ160*(1+[4]Toggle!$F$13)</f>
        <v>#REF!</v>
      </c>
    </row>
    <row r="161" spans="1:49" x14ac:dyDescent="0.25">
      <c r="A161" s="1">
        <f>A160</f>
        <v>2043</v>
      </c>
      <c r="B161" s="1" t="str">
        <f>B160</f>
        <v>43/44</v>
      </c>
      <c r="C161" s="1" t="s">
        <v>4</v>
      </c>
      <c r="D161" s="28" t="e">
        <f t="shared" si="15"/>
        <v>#REF!</v>
      </c>
      <c r="W161" s="28"/>
      <c r="X161" s="28"/>
      <c r="Y161" s="29" t="e">
        <f>(Y60*10^6)/SUMIFS($E$4:$AF$4,$E$1:$AF$1,Y$98)</f>
        <v>#REF!</v>
      </c>
      <c r="Z161" s="28" t="e">
        <f>Y161*(1+[4]Toggle!$F$13)</f>
        <v>#REF!</v>
      </c>
      <c r="AA161" s="28" t="e">
        <f>Z161*(1+[4]Toggle!$F$13)</f>
        <v>#REF!</v>
      </c>
      <c r="AB161" s="28" t="e">
        <f>AA161*(1+[4]Toggle!$F$13)</f>
        <v>#REF!</v>
      </c>
      <c r="AC161" s="28" t="e">
        <f>AB161*(1+[4]Toggle!$F$13)</f>
        <v>#REF!</v>
      </c>
      <c r="AD161" s="28" t="e">
        <f>AC161*(1+[4]Toggle!$F$13)</f>
        <v>#REF!</v>
      </c>
      <c r="AE161" s="28" t="e">
        <f>AD161*(1+[4]Toggle!$F$13)</f>
        <v>#REF!</v>
      </c>
      <c r="AF161" s="28" t="e">
        <f>AE161*(1+[4]Toggle!$F$13)</f>
        <v>#REF!</v>
      </c>
      <c r="AG161" s="28" t="e">
        <f>AF161*(1+[4]Toggle!$F$13)</f>
        <v>#REF!</v>
      </c>
      <c r="AH161" s="28" t="e">
        <f>AG161*(1+[4]Toggle!$F$13)</f>
        <v>#REF!</v>
      </c>
      <c r="AI161" s="28" t="e">
        <f>AH161*(1+[4]Toggle!$F$13)</f>
        <v>#REF!</v>
      </c>
      <c r="AJ161" s="28" t="e">
        <f>AI161*(1+[4]Toggle!$F$13)</f>
        <v>#REF!</v>
      </c>
      <c r="AK161" s="28" t="e">
        <f>AJ161*(1+[4]Toggle!$F$13)</f>
        <v>#REF!</v>
      </c>
      <c r="AL161" s="28" t="e">
        <f>AK161*(1+[4]Toggle!$F$13)</f>
        <v>#REF!</v>
      </c>
      <c r="AM161" s="28" t="e">
        <f>AL161*(1+[4]Toggle!$F$13)</f>
        <v>#REF!</v>
      </c>
      <c r="AN161" s="28" t="e">
        <f>AM161*(1+[4]Toggle!$F$13)</f>
        <v>#REF!</v>
      </c>
      <c r="AO161" s="28" t="e">
        <f>AN161*(1+[4]Toggle!$F$13)</f>
        <v>#REF!</v>
      </c>
      <c r="AP161" s="28" t="e">
        <f>AO161*(1+[4]Toggle!$F$13)</f>
        <v>#REF!</v>
      </c>
      <c r="AQ161" s="28" t="e">
        <f>AP161*(1+[4]Toggle!$F$13)</f>
        <v>#REF!</v>
      </c>
      <c r="AR161" s="28" t="e">
        <f>AQ161*(1+[4]Toggle!$F$13)</f>
        <v>#REF!</v>
      </c>
    </row>
    <row r="162" spans="1:49" x14ac:dyDescent="0.25">
      <c r="A162" s="1">
        <f>A159+1</f>
        <v>2044</v>
      </c>
      <c r="B162" s="1" t="str">
        <f>LEFT(B159,2)+1&amp;"/"&amp;RIGHT(B159,2)+1</f>
        <v>44/45</v>
      </c>
      <c r="C162" s="1" t="s">
        <v>9</v>
      </c>
      <c r="D162" s="28" t="e">
        <f t="shared" si="15"/>
        <v>#REF!</v>
      </c>
      <c r="W162" s="28"/>
      <c r="X162" s="28"/>
      <c r="Y162" s="28"/>
      <c r="Z162" s="27" t="e">
        <f>(Z61*10^6)/SUMIFS($E$2:$AF$2,$E$1:$AF$1,Z$98)/[4]Toggle!$F$24</f>
        <v>#REF!</v>
      </c>
      <c r="AA162" s="9" t="e">
        <f>Z162*(1+[4]Toggle!$F$13)</f>
        <v>#REF!</v>
      </c>
      <c r="AB162" s="9" t="e">
        <f>AA162*(1+[4]Toggle!$F$13)</f>
        <v>#REF!</v>
      </c>
      <c r="AC162" s="9" t="e">
        <f>AB162*(1+[4]Toggle!$F$13)</f>
        <v>#REF!</v>
      </c>
      <c r="AD162" s="9" t="e">
        <f>AC162*(1+[4]Toggle!$F$13)</f>
        <v>#REF!</v>
      </c>
      <c r="AE162" s="9" t="e">
        <f>AD162*(1+[4]Toggle!$F$13)</f>
        <v>#REF!</v>
      </c>
      <c r="AF162" s="9" t="e">
        <f>AE162*(1+[4]Toggle!$F$13)</f>
        <v>#REF!</v>
      </c>
      <c r="AG162" s="9" t="e">
        <f>AF162*(1+[4]Toggle!$F$13)</f>
        <v>#REF!</v>
      </c>
      <c r="AH162" s="9" t="e">
        <f>AG162*(1+[4]Toggle!$F$13)</f>
        <v>#REF!</v>
      </c>
      <c r="AI162" s="9" t="e">
        <f>AH162*(1+[4]Toggle!$F$13)</f>
        <v>#REF!</v>
      </c>
      <c r="AJ162" s="9" t="e">
        <f>AI162*(1+[4]Toggle!$F$13)</f>
        <v>#REF!</v>
      </c>
      <c r="AK162" s="9" t="e">
        <f>AJ162*(1+[4]Toggle!$F$13)</f>
        <v>#REF!</v>
      </c>
      <c r="AL162" s="9" t="e">
        <f>AK162*(1+[4]Toggle!$F$13)</f>
        <v>#REF!</v>
      </c>
      <c r="AM162" s="9" t="e">
        <f>AL162*(1+[4]Toggle!$F$13)</f>
        <v>#REF!</v>
      </c>
      <c r="AN162" s="9" t="e">
        <f>AM162*(1+[4]Toggle!$F$13)</f>
        <v>#REF!</v>
      </c>
      <c r="AO162" s="9" t="e">
        <f>AN162*(1+[4]Toggle!$F$13)</f>
        <v>#REF!</v>
      </c>
      <c r="AP162" s="9" t="e">
        <f>AO162*(1+[4]Toggle!$F$13)</f>
        <v>#REF!</v>
      </c>
      <c r="AQ162" s="9" t="e">
        <f>AP162*(1+[4]Toggle!$F$13)</f>
        <v>#REF!</v>
      </c>
      <c r="AR162" s="9" t="e">
        <f>AQ162*(1+[4]Toggle!$F$13)</f>
        <v>#REF!</v>
      </c>
      <c r="AS162" s="9" t="e">
        <f>AR162*(1+[4]Toggle!$F$13)</f>
        <v>#REF!</v>
      </c>
    </row>
    <row r="163" spans="1:49" x14ac:dyDescent="0.25">
      <c r="A163" s="1">
        <f>A162</f>
        <v>2044</v>
      </c>
      <c r="B163" s="1" t="str">
        <f>B162</f>
        <v>44/45</v>
      </c>
      <c r="C163" s="1" t="s">
        <v>10</v>
      </c>
      <c r="D163" s="28" t="e">
        <f t="shared" si="15"/>
        <v>#REF!</v>
      </c>
      <c r="W163" s="28"/>
      <c r="X163" s="28"/>
      <c r="Y163" s="28"/>
      <c r="Z163" s="27" t="e">
        <f>(Z62*10^6)/SUMIFS($E$3:$AF$3,$E$1:$AF$1,Z$98)/[4]Toggle!$F$25</f>
        <v>#REF!</v>
      </c>
      <c r="AA163" s="9" t="e">
        <f>Z163*(1+[4]Toggle!$F$13)</f>
        <v>#REF!</v>
      </c>
      <c r="AB163" s="9" t="e">
        <f>AA163*(1+[4]Toggle!$F$13)</f>
        <v>#REF!</v>
      </c>
      <c r="AC163" s="9" t="e">
        <f>AB163*(1+[4]Toggle!$F$13)</f>
        <v>#REF!</v>
      </c>
      <c r="AD163" s="9" t="e">
        <f>AC163*(1+[4]Toggle!$F$13)</f>
        <v>#REF!</v>
      </c>
      <c r="AE163" s="9" t="e">
        <f>AD163*(1+[4]Toggle!$F$13)</f>
        <v>#REF!</v>
      </c>
      <c r="AF163" s="9" t="e">
        <f>AE163*(1+[4]Toggle!$F$13)</f>
        <v>#REF!</v>
      </c>
      <c r="AG163" s="9" t="e">
        <f>AF163*(1+[4]Toggle!$F$13)</f>
        <v>#REF!</v>
      </c>
      <c r="AH163" s="9" t="e">
        <f>AG163*(1+[4]Toggle!$F$13)</f>
        <v>#REF!</v>
      </c>
      <c r="AI163" s="9" t="e">
        <f>AH163*(1+[4]Toggle!$F$13)</f>
        <v>#REF!</v>
      </c>
      <c r="AJ163" s="9" t="e">
        <f>AI163*(1+[4]Toggle!$F$13)</f>
        <v>#REF!</v>
      </c>
      <c r="AK163" s="9" t="e">
        <f>AJ163*(1+[4]Toggle!$F$13)</f>
        <v>#REF!</v>
      </c>
      <c r="AL163" s="9" t="e">
        <f>AK163*(1+[4]Toggle!$F$13)</f>
        <v>#REF!</v>
      </c>
      <c r="AM163" s="9" t="e">
        <f>AL163*(1+[4]Toggle!$F$13)</f>
        <v>#REF!</v>
      </c>
      <c r="AN163" s="9" t="e">
        <f>AM163*(1+[4]Toggle!$F$13)</f>
        <v>#REF!</v>
      </c>
      <c r="AO163" s="9" t="e">
        <f>AN163*(1+[4]Toggle!$F$13)</f>
        <v>#REF!</v>
      </c>
      <c r="AP163" s="9" t="e">
        <f>AO163*(1+[4]Toggle!$F$13)</f>
        <v>#REF!</v>
      </c>
      <c r="AQ163" s="9" t="e">
        <f>AP163*(1+[4]Toggle!$F$13)</f>
        <v>#REF!</v>
      </c>
      <c r="AR163" s="9" t="e">
        <f>AQ163*(1+[4]Toggle!$F$13)</f>
        <v>#REF!</v>
      </c>
      <c r="AS163" s="9" t="e">
        <f>AR163*(1+[4]Toggle!$F$13)</f>
        <v>#REF!</v>
      </c>
    </row>
    <row r="164" spans="1:49" x14ac:dyDescent="0.25">
      <c r="A164" s="1">
        <f>A163</f>
        <v>2044</v>
      </c>
      <c r="B164" s="1" t="str">
        <f>B163</f>
        <v>44/45</v>
      </c>
      <c r="C164" s="1" t="s">
        <v>4</v>
      </c>
      <c r="D164" s="28" t="e">
        <f t="shared" si="15"/>
        <v>#REF!</v>
      </c>
      <c r="W164" s="28"/>
      <c r="X164" s="28"/>
      <c r="Y164" s="28"/>
      <c r="Z164" s="29" t="e">
        <f>(Z63*10^6)/SUMIFS($E$4:$AF$4,$E$1:$AF$1,Z$98)</f>
        <v>#REF!</v>
      </c>
      <c r="AA164" s="28" t="e">
        <f>Z164*(1+[4]Toggle!$F$13)</f>
        <v>#REF!</v>
      </c>
      <c r="AB164" s="28" t="e">
        <f>AA164*(1+[4]Toggle!$F$13)</f>
        <v>#REF!</v>
      </c>
      <c r="AC164" s="28" t="e">
        <f>AB164*(1+[4]Toggle!$F$13)</f>
        <v>#REF!</v>
      </c>
      <c r="AD164" s="28" t="e">
        <f>AC164*(1+[4]Toggle!$F$13)</f>
        <v>#REF!</v>
      </c>
      <c r="AE164" s="28" t="e">
        <f>AD164*(1+[4]Toggle!$F$13)</f>
        <v>#REF!</v>
      </c>
      <c r="AF164" s="28" t="e">
        <f>AE164*(1+[4]Toggle!$F$13)</f>
        <v>#REF!</v>
      </c>
      <c r="AG164" s="28" t="e">
        <f>AF164*(1+[4]Toggle!$F$13)</f>
        <v>#REF!</v>
      </c>
      <c r="AH164" s="28" t="e">
        <f>AG164*(1+[4]Toggle!$F$13)</f>
        <v>#REF!</v>
      </c>
      <c r="AI164" s="28" t="e">
        <f>AH164*(1+[4]Toggle!$F$13)</f>
        <v>#REF!</v>
      </c>
      <c r="AJ164" s="28" t="e">
        <f>AI164*(1+[4]Toggle!$F$13)</f>
        <v>#REF!</v>
      </c>
      <c r="AK164" s="28" t="e">
        <f>AJ164*(1+[4]Toggle!$F$13)</f>
        <v>#REF!</v>
      </c>
      <c r="AL164" s="28" t="e">
        <f>AK164*(1+[4]Toggle!$F$13)</f>
        <v>#REF!</v>
      </c>
      <c r="AM164" s="28" t="e">
        <f>AL164*(1+[4]Toggle!$F$13)</f>
        <v>#REF!</v>
      </c>
      <c r="AN164" s="28" t="e">
        <f>AM164*(1+[4]Toggle!$F$13)</f>
        <v>#REF!</v>
      </c>
      <c r="AO164" s="28" t="e">
        <f>AN164*(1+[4]Toggle!$F$13)</f>
        <v>#REF!</v>
      </c>
      <c r="AP164" s="28" t="e">
        <f>AO164*(1+[4]Toggle!$F$13)</f>
        <v>#REF!</v>
      </c>
      <c r="AQ164" s="28" t="e">
        <f>AP164*(1+[4]Toggle!$F$13)</f>
        <v>#REF!</v>
      </c>
      <c r="AR164" s="28" t="e">
        <f>AQ164*(1+[4]Toggle!$F$13)</f>
        <v>#REF!</v>
      </c>
      <c r="AS164" s="28" t="e">
        <f>AR164*(1+[4]Toggle!$F$13)</f>
        <v>#REF!</v>
      </c>
    </row>
    <row r="165" spans="1:49" x14ac:dyDescent="0.25">
      <c r="A165" s="1">
        <f>A162+1</f>
        <v>2045</v>
      </c>
      <c r="B165" s="1" t="str">
        <f>LEFT(B162,2)+1&amp;"/"&amp;RIGHT(B162,2)+1</f>
        <v>45/46</v>
      </c>
      <c r="C165" s="1" t="s">
        <v>9</v>
      </c>
      <c r="D165" s="28" t="e">
        <f t="shared" si="15"/>
        <v>#REF!</v>
      </c>
      <c r="W165" s="28"/>
      <c r="X165" s="28"/>
      <c r="Y165" s="28"/>
      <c r="Z165" s="28"/>
      <c r="AA165" s="27" t="e">
        <f>(AA64*10^6)/SUMIFS($E$2:$AF$2,$E$1:$AF$1,AA$98)/[4]Toggle!$F$24</f>
        <v>#REF!</v>
      </c>
      <c r="AB165" s="9" t="e">
        <f>AA165*(1+[4]Toggle!$F$13)</f>
        <v>#REF!</v>
      </c>
      <c r="AC165" s="9" t="e">
        <f>AB165*(1+[4]Toggle!$F$13)</f>
        <v>#REF!</v>
      </c>
      <c r="AD165" s="9" t="e">
        <f>AC165*(1+[4]Toggle!$F$13)</f>
        <v>#REF!</v>
      </c>
      <c r="AE165" s="9" t="e">
        <f>AD165*(1+[4]Toggle!$F$13)</f>
        <v>#REF!</v>
      </c>
      <c r="AF165" s="9" t="e">
        <f>AE165*(1+[4]Toggle!$F$13)</f>
        <v>#REF!</v>
      </c>
      <c r="AG165" s="9" t="e">
        <f>AF165*(1+[4]Toggle!$F$13)</f>
        <v>#REF!</v>
      </c>
      <c r="AH165" s="9" t="e">
        <f>AG165*(1+[4]Toggle!$F$13)</f>
        <v>#REF!</v>
      </c>
      <c r="AI165" s="9" t="e">
        <f>AH165*(1+[4]Toggle!$F$13)</f>
        <v>#REF!</v>
      </c>
      <c r="AJ165" s="9" t="e">
        <f>AI165*(1+[4]Toggle!$F$13)</f>
        <v>#REF!</v>
      </c>
      <c r="AK165" s="9" t="e">
        <f>AJ165*(1+[4]Toggle!$F$13)</f>
        <v>#REF!</v>
      </c>
      <c r="AL165" s="9" t="e">
        <f>AK165*(1+[4]Toggle!$F$13)</f>
        <v>#REF!</v>
      </c>
      <c r="AM165" s="9" t="e">
        <f>AL165*(1+[4]Toggle!$F$13)</f>
        <v>#REF!</v>
      </c>
      <c r="AN165" s="9" t="e">
        <f>AM165*(1+[4]Toggle!$F$13)</f>
        <v>#REF!</v>
      </c>
      <c r="AO165" s="9" t="e">
        <f>AN165*(1+[4]Toggle!$F$13)</f>
        <v>#REF!</v>
      </c>
      <c r="AP165" s="9" t="e">
        <f>AO165*(1+[4]Toggle!$F$13)</f>
        <v>#REF!</v>
      </c>
      <c r="AQ165" s="9" t="e">
        <f>AP165*(1+[4]Toggle!$F$13)</f>
        <v>#REF!</v>
      </c>
      <c r="AR165" s="9" t="e">
        <f>AQ165*(1+[4]Toggle!$F$13)</f>
        <v>#REF!</v>
      </c>
      <c r="AS165" s="9" t="e">
        <f>AR165*(1+[4]Toggle!$F$13)</f>
        <v>#REF!</v>
      </c>
      <c r="AT165" s="9" t="e">
        <f>AS165*(1+[4]Toggle!$F$13)</f>
        <v>#REF!</v>
      </c>
    </row>
    <row r="166" spans="1:49" x14ac:dyDescent="0.25">
      <c r="A166" s="1">
        <f>A165</f>
        <v>2045</v>
      </c>
      <c r="B166" s="1" t="str">
        <f>B165</f>
        <v>45/46</v>
      </c>
      <c r="C166" s="1" t="s">
        <v>10</v>
      </c>
      <c r="D166" s="28" t="e">
        <f t="shared" si="15"/>
        <v>#REF!</v>
      </c>
      <c r="W166" s="28"/>
      <c r="X166" s="28"/>
      <c r="Y166" s="28"/>
      <c r="Z166" s="28"/>
      <c r="AA166" s="27" t="e">
        <f>(AA65*10^6)/SUMIFS($E$3:$AF$3,$E$1:$AF$1,AA$98)/[4]Toggle!$F$25</f>
        <v>#REF!</v>
      </c>
      <c r="AB166" s="9" t="e">
        <f>AA166*(1+[4]Toggle!$F$13)</f>
        <v>#REF!</v>
      </c>
      <c r="AC166" s="9" t="e">
        <f>AB166*(1+[4]Toggle!$F$13)</f>
        <v>#REF!</v>
      </c>
      <c r="AD166" s="9" t="e">
        <f>AC166*(1+[4]Toggle!$F$13)</f>
        <v>#REF!</v>
      </c>
      <c r="AE166" s="9" t="e">
        <f>AD166*(1+[4]Toggle!$F$13)</f>
        <v>#REF!</v>
      </c>
      <c r="AF166" s="9" t="e">
        <f>AE166*(1+[4]Toggle!$F$13)</f>
        <v>#REF!</v>
      </c>
      <c r="AG166" s="9" t="e">
        <f>AF166*(1+[4]Toggle!$F$13)</f>
        <v>#REF!</v>
      </c>
      <c r="AH166" s="9" t="e">
        <f>AG166*(1+[4]Toggle!$F$13)</f>
        <v>#REF!</v>
      </c>
      <c r="AI166" s="9" t="e">
        <f>AH166*(1+[4]Toggle!$F$13)</f>
        <v>#REF!</v>
      </c>
      <c r="AJ166" s="9" t="e">
        <f>AI166*(1+[4]Toggle!$F$13)</f>
        <v>#REF!</v>
      </c>
      <c r="AK166" s="9" t="e">
        <f>AJ166*(1+[4]Toggle!$F$13)</f>
        <v>#REF!</v>
      </c>
      <c r="AL166" s="9" t="e">
        <f>AK166*(1+[4]Toggle!$F$13)</f>
        <v>#REF!</v>
      </c>
      <c r="AM166" s="9" t="e">
        <f>AL166*(1+[4]Toggle!$F$13)</f>
        <v>#REF!</v>
      </c>
      <c r="AN166" s="9" t="e">
        <f>AM166*(1+[4]Toggle!$F$13)</f>
        <v>#REF!</v>
      </c>
      <c r="AO166" s="9" t="e">
        <f>AN166*(1+[4]Toggle!$F$13)</f>
        <v>#REF!</v>
      </c>
      <c r="AP166" s="9" t="e">
        <f>AO166*(1+[4]Toggle!$F$13)</f>
        <v>#REF!</v>
      </c>
      <c r="AQ166" s="9" t="e">
        <f>AP166*(1+[4]Toggle!$F$13)</f>
        <v>#REF!</v>
      </c>
      <c r="AR166" s="9" t="e">
        <f>AQ166*(1+[4]Toggle!$F$13)</f>
        <v>#REF!</v>
      </c>
      <c r="AS166" s="9" t="e">
        <f>AR166*(1+[4]Toggle!$F$13)</f>
        <v>#REF!</v>
      </c>
      <c r="AT166" s="9" t="e">
        <f>AS166*(1+[4]Toggle!$F$13)</f>
        <v>#REF!</v>
      </c>
    </row>
    <row r="167" spans="1:49" x14ac:dyDescent="0.25">
      <c r="A167" s="1">
        <f>A166</f>
        <v>2045</v>
      </c>
      <c r="B167" s="1" t="str">
        <f>B166</f>
        <v>45/46</v>
      </c>
      <c r="C167" s="1" t="s">
        <v>4</v>
      </c>
      <c r="D167" s="28" t="e">
        <f t="shared" si="15"/>
        <v>#REF!</v>
      </c>
      <c r="W167" s="28"/>
      <c r="X167" s="28"/>
      <c r="Y167" s="28"/>
      <c r="Z167" s="28"/>
      <c r="AA167" s="29" t="e">
        <f>(AA66*10^6)/SUMIFS($E$4:$AF$4,$E$1:$AF$1,AA$98)</f>
        <v>#REF!</v>
      </c>
      <c r="AB167" s="28" t="e">
        <f>AA167*(1+[4]Toggle!$F$13)</f>
        <v>#REF!</v>
      </c>
      <c r="AC167" s="28" t="e">
        <f>AB167*(1+[4]Toggle!$F$13)</f>
        <v>#REF!</v>
      </c>
      <c r="AD167" s="28" t="e">
        <f>AC167*(1+[4]Toggle!$F$13)</f>
        <v>#REF!</v>
      </c>
      <c r="AE167" s="28" t="e">
        <f>AD167*(1+[4]Toggle!$F$13)</f>
        <v>#REF!</v>
      </c>
      <c r="AF167" s="28" t="e">
        <f>AE167*(1+[4]Toggle!$F$13)</f>
        <v>#REF!</v>
      </c>
      <c r="AG167" s="28" t="e">
        <f>AF167*(1+[4]Toggle!$F$13)</f>
        <v>#REF!</v>
      </c>
      <c r="AH167" s="28" t="e">
        <f>AG167*(1+[4]Toggle!$F$13)</f>
        <v>#REF!</v>
      </c>
      <c r="AI167" s="28" t="e">
        <f>AH167*(1+[4]Toggle!$F$13)</f>
        <v>#REF!</v>
      </c>
      <c r="AJ167" s="28" t="e">
        <f>AI167*(1+[4]Toggle!$F$13)</f>
        <v>#REF!</v>
      </c>
      <c r="AK167" s="28" t="e">
        <f>AJ167*(1+[4]Toggle!$F$13)</f>
        <v>#REF!</v>
      </c>
      <c r="AL167" s="28" t="e">
        <f>AK167*(1+[4]Toggle!$F$13)</f>
        <v>#REF!</v>
      </c>
      <c r="AM167" s="28" t="e">
        <f>AL167*(1+[4]Toggle!$F$13)</f>
        <v>#REF!</v>
      </c>
      <c r="AN167" s="28" t="e">
        <f>AM167*(1+[4]Toggle!$F$13)</f>
        <v>#REF!</v>
      </c>
      <c r="AO167" s="28" t="e">
        <f>AN167*(1+[4]Toggle!$F$13)</f>
        <v>#REF!</v>
      </c>
      <c r="AP167" s="28" t="e">
        <f>AO167*(1+[4]Toggle!$F$13)</f>
        <v>#REF!</v>
      </c>
      <c r="AQ167" s="28" t="e">
        <f>AP167*(1+[4]Toggle!$F$13)</f>
        <v>#REF!</v>
      </c>
      <c r="AR167" s="28" t="e">
        <f>AQ167*(1+[4]Toggle!$F$13)</f>
        <v>#REF!</v>
      </c>
      <c r="AS167" s="28" t="e">
        <f>AR167*(1+[4]Toggle!$F$13)</f>
        <v>#REF!</v>
      </c>
      <c r="AT167" s="28" t="e">
        <f>AS167*(1+[4]Toggle!$F$13)</f>
        <v>#REF!</v>
      </c>
    </row>
    <row r="168" spans="1:49" x14ac:dyDescent="0.25">
      <c r="A168" s="1">
        <f>A165+1</f>
        <v>2046</v>
      </c>
      <c r="B168" s="1" t="str">
        <f>LEFT(B165,2)+1&amp;"/"&amp;RIGHT(B165,2)+1</f>
        <v>46/47</v>
      </c>
      <c r="C168" s="1" t="s">
        <v>9</v>
      </c>
      <c r="D168" s="28" t="e">
        <f t="shared" si="15"/>
        <v>#REF!</v>
      </c>
      <c r="W168" s="28"/>
      <c r="X168" s="28"/>
      <c r="Y168" s="28"/>
      <c r="Z168" s="28"/>
      <c r="AA168" s="28"/>
      <c r="AB168" s="27" t="e">
        <f>(AB67*10^6)/SUMIFS($E$2:$AF$2,$E$1:$AF$1,AB$98)/[4]Toggle!$F$24</f>
        <v>#REF!</v>
      </c>
      <c r="AC168" s="9" t="e">
        <f>AB168*(1+[4]Toggle!$F$13)</f>
        <v>#REF!</v>
      </c>
      <c r="AD168" s="9" t="e">
        <f>AC168*(1+[4]Toggle!$F$13)</f>
        <v>#REF!</v>
      </c>
      <c r="AE168" s="9" t="e">
        <f>AD168*(1+[4]Toggle!$F$13)</f>
        <v>#REF!</v>
      </c>
      <c r="AF168" s="9" t="e">
        <f>AE168*(1+[4]Toggle!$F$13)</f>
        <v>#REF!</v>
      </c>
      <c r="AG168" s="9" t="e">
        <f>AF168*(1+[4]Toggle!$F$13)</f>
        <v>#REF!</v>
      </c>
      <c r="AH168" s="9" t="e">
        <f>AG168*(1+[4]Toggle!$F$13)</f>
        <v>#REF!</v>
      </c>
      <c r="AI168" s="9" t="e">
        <f>AH168*(1+[4]Toggle!$F$13)</f>
        <v>#REF!</v>
      </c>
      <c r="AJ168" s="9" t="e">
        <f>AI168*(1+[4]Toggle!$F$13)</f>
        <v>#REF!</v>
      </c>
      <c r="AK168" s="9" t="e">
        <f>AJ168*(1+[4]Toggle!$F$13)</f>
        <v>#REF!</v>
      </c>
      <c r="AL168" s="9" t="e">
        <f>AK168*(1+[4]Toggle!$F$13)</f>
        <v>#REF!</v>
      </c>
      <c r="AM168" s="9" t="e">
        <f>AL168*(1+[4]Toggle!$F$13)</f>
        <v>#REF!</v>
      </c>
      <c r="AN168" s="9" t="e">
        <f>AM168*(1+[4]Toggle!$F$13)</f>
        <v>#REF!</v>
      </c>
      <c r="AO168" s="9" t="e">
        <f>AN168*(1+[4]Toggle!$F$13)</f>
        <v>#REF!</v>
      </c>
      <c r="AP168" s="9" t="e">
        <f>AO168*(1+[4]Toggle!$F$13)</f>
        <v>#REF!</v>
      </c>
      <c r="AQ168" s="9" t="e">
        <f>AP168*(1+[4]Toggle!$F$13)</f>
        <v>#REF!</v>
      </c>
      <c r="AR168" s="9" t="e">
        <f>AQ168*(1+[4]Toggle!$F$13)</f>
        <v>#REF!</v>
      </c>
      <c r="AS168" s="9" t="e">
        <f>AR168*(1+[4]Toggle!$F$13)</f>
        <v>#REF!</v>
      </c>
      <c r="AT168" s="9" t="e">
        <f>AS168*(1+[4]Toggle!$F$13)</f>
        <v>#REF!</v>
      </c>
      <c r="AU168" s="9" t="e">
        <f>AT168*(1+[4]Toggle!$F$13)</f>
        <v>#REF!</v>
      </c>
    </row>
    <row r="169" spans="1:49" x14ac:dyDescent="0.25">
      <c r="A169" s="1">
        <f>A168</f>
        <v>2046</v>
      </c>
      <c r="B169" s="1" t="str">
        <f>B168</f>
        <v>46/47</v>
      </c>
      <c r="C169" s="1" t="s">
        <v>10</v>
      </c>
      <c r="D169" s="28" t="e">
        <f t="shared" si="15"/>
        <v>#REF!</v>
      </c>
      <c r="W169" s="28"/>
      <c r="X169" s="28"/>
      <c r="Y169" s="28"/>
      <c r="Z169" s="28"/>
      <c r="AA169" s="28"/>
      <c r="AB169" s="27" t="e">
        <f>(AB68*10^6)/SUMIFS($E$3:$AF$3,$E$1:$AF$1,AB$98)/[4]Toggle!$F$25</f>
        <v>#REF!</v>
      </c>
      <c r="AC169" s="9" t="e">
        <f>AB169*(1+[4]Toggle!$F$13)</f>
        <v>#REF!</v>
      </c>
      <c r="AD169" s="9" t="e">
        <f>AC169*(1+[4]Toggle!$F$13)</f>
        <v>#REF!</v>
      </c>
      <c r="AE169" s="9" t="e">
        <f>AD169*(1+[4]Toggle!$F$13)</f>
        <v>#REF!</v>
      </c>
      <c r="AF169" s="9" t="e">
        <f>AE169*(1+[4]Toggle!$F$13)</f>
        <v>#REF!</v>
      </c>
      <c r="AG169" s="9" t="e">
        <f>AF169*(1+[4]Toggle!$F$13)</f>
        <v>#REF!</v>
      </c>
      <c r="AH169" s="9" t="e">
        <f>AG169*(1+[4]Toggle!$F$13)</f>
        <v>#REF!</v>
      </c>
      <c r="AI169" s="9" t="e">
        <f>AH169*(1+[4]Toggle!$F$13)</f>
        <v>#REF!</v>
      </c>
      <c r="AJ169" s="9" t="e">
        <f>AI169*(1+[4]Toggle!$F$13)</f>
        <v>#REF!</v>
      </c>
      <c r="AK169" s="9" t="e">
        <f>AJ169*(1+[4]Toggle!$F$13)</f>
        <v>#REF!</v>
      </c>
      <c r="AL169" s="9" t="e">
        <f>AK169*(1+[4]Toggle!$F$13)</f>
        <v>#REF!</v>
      </c>
      <c r="AM169" s="9" t="e">
        <f>AL169*(1+[4]Toggle!$F$13)</f>
        <v>#REF!</v>
      </c>
      <c r="AN169" s="9" t="e">
        <f>AM169*(1+[4]Toggle!$F$13)</f>
        <v>#REF!</v>
      </c>
      <c r="AO169" s="9" t="e">
        <f>AN169*(1+[4]Toggle!$F$13)</f>
        <v>#REF!</v>
      </c>
      <c r="AP169" s="9" t="e">
        <f>AO169*(1+[4]Toggle!$F$13)</f>
        <v>#REF!</v>
      </c>
      <c r="AQ169" s="9" t="e">
        <f>AP169*(1+[4]Toggle!$F$13)</f>
        <v>#REF!</v>
      </c>
      <c r="AR169" s="9" t="e">
        <f>AQ169*(1+[4]Toggle!$F$13)</f>
        <v>#REF!</v>
      </c>
      <c r="AS169" s="9" t="e">
        <f>AR169*(1+[4]Toggle!$F$13)</f>
        <v>#REF!</v>
      </c>
      <c r="AT169" s="9" t="e">
        <f>AS169*(1+[4]Toggle!$F$13)</f>
        <v>#REF!</v>
      </c>
      <c r="AU169" s="9" t="e">
        <f>AT169*(1+[4]Toggle!$F$13)</f>
        <v>#REF!</v>
      </c>
    </row>
    <row r="170" spans="1:49" x14ac:dyDescent="0.25">
      <c r="A170" s="1">
        <f>A169</f>
        <v>2046</v>
      </c>
      <c r="B170" s="1" t="str">
        <f>B169</f>
        <v>46/47</v>
      </c>
      <c r="C170" s="1" t="s">
        <v>4</v>
      </c>
      <c r="D170" s="28" t="e">
        <f t="shared" si="15"/>
        <v>#REF!</v>
      </c>
      <c r="W170" s="28"/>
      <c r="X170" s="28"/>
      <c r="Y170" s="28"/>
      <c r="Z170" s="28"/>
      <c r="AA170" s="28"/>
      <c r="AB170" s="29" t="e">
        <f>(AB69*10^6)/SUMIFS($E$4:$AF$4,$E$1:$AF$1,AB$98)</f>
        <v>#REF!</v>
      </c>
      <c r="AC170" s="28" t="e">
        <f>AB170*(1+[4]Toggle!$F$13)</f>
        <v>#REF!</v>
      </c>
      <c r="AD170" s="28" t="e">
        <f>AC170*(1+[4]Toggle!$F$13)</f>
        <v>#REF!</v>
      </c>
      <c r="AE170" s="28" t="e">
        <f>AD170*(1+[4]Toggle!$F$13)</f>
        <v>#REF!</v>
      </c>
      <c r="AF170" s="28" t="e">
        <f>AE170*(1+[4]Toggle!$F$13)</f>
        <v>#REF!</v>
      </c>
      <c r="AG170" s="28" t="e">
        <f>AF170*(1+[4]Toggle!$F$13)</f>
        <v>#REF!</v>
      </c>
      <c r="AH170" s="28" t="e">
        <f>AG170*(1+[4]Toggle!$F$13)</f>
        <v>#REF!</v>
      </c>
      <c r="AI170" s="28" t="e">
        <f>AH170*(1+[4]Toggle!$F$13)</f>
        <v>#REF!</v>
      </c>
      <c r="AJ170" s="28" t="e">
        <f>AI170*(1+[4]Toggle!$F$13)</f>
        <v>#REF!</v>
      </c>
      <c r="AK170" s="28" t="e">
        <f>AJ170*(1+[4]Toggle!$F$13)</f>
        <v>#REF!</v>
      </c>
      <c r="AL170" s="28" t="e">
        <f>AK170*(1+[4]Toggle!$F$13)</f>
        <v>#REF!</v>
      </c>
      <c r="AM170" s="28" t="e">
        <f>AL170*(1+[4]Toggle!$F$13)</f>
        <v>#REF!</v>
      </c>
      <c r="AN170" s="28" t="e">
        <f>AM170*(1+[4]Toggle!$F$13)</f>
        <v>#REF!</v>
      </c>
      <c r="AO170" s="28" t="e">
        <f>AN170*(1+[4]Toggle!$F$13)</f>
        <v>#REF!</v>
      </c>
      <c r="AP170" s="28" t="e">
        <f>AO170*(1+[4]Toggle!$F$13)</f>
        <v>#REF!</v>
      </c>
      <c r="AQ170" s="28" t="e">
        <f>AP170*(1+[4]Toggle!$F$13)</f>
        <v>#REF!</v>
      </c>
      <c r="AR170" s="28" t="e">
        <f>AQ170*(1+[4]Toggle!$F$13)</f>
        <v>#REF!</v>
      </c>
      <c r="AS170" s="28" t="e">
        <f>AR170*(1+[4]Toggle!$F$13)</f>
        <v>#REF!</v>
      </c>
      <c r="AT170" s="28" t="e">
        <f>AS170*(1+[4]Toggle!$F$13)</f>
        <v>#REF!</v>
      </c>
      <c r="AU170" s="28" t="e">
        <f>AT170*(1+[4]Toggle!$F$13)</f>
        <v>#REF!</v>
      </c>
    </row>
    <row r="171" spans="1:49" x14ac:dyDescent="0.25">
      <c r="A171" s="1">
        <f>A168+1</f>
        <v>2047</v>
      </c>
      <c r="B171" s="1" t="str">
        <f>LEFT(B168,2)+1&amp;"/"&amp;RIGHT(B168,2)+1</f>
        <v>47/48</v>
      </c>
      <c r="C171" s="1" t="s">
        <v>9</v>
      </c>
      <c r="D171" s="28" t="e">
        <f t="shared" si="15"/>
        <v>#REF!</v>
      </c>
      <c r="W171" s="28"/>
      <c r="X171" s="28"/>
      <c r="Y171" s="28"/>
      <c r="Z171" s="28"/>
      <c r="AA171" s="28"/>
      <c r="AB171" s="28"/>
      <c r="AC171" s="27" t="e">
        <f>(AC70*10^6)/SUMIFS($E$2:$AF$2,$E$1:$AF$1,AC$98)/[4]Toggle!$F$24</f>
        <v>#REF!</v>
      </c>
      <c r="AD171" s="9" t="e">
        <f>AC171*(1+[4]Toggle!$F$13)</f>
        <v>#REF!</v>
      </c>
      <c r="AE171" s="9" t="e">
        <f>AD171*(1+[4]Toggle!$F$13)</f>
        <v>#REF!</v>
      </c>
      <c r="AF171" s="9" t="e">
        <f>AE171*(1+[4]Toggle!$F$13)</f>
        <v>#REF!</v>
      </c>
      <c r="AG171" s="9" t="e">
        <f>AF171*(1+[4]Toggle!$F$13)</f>
        <v>#REF!</v>
      </c>
      <c r="AH171" s="9" t="e">
        <f>AG171*(1+[4]Toggle!$F$13)</f>
        <v>#REF!</v>
      </c>
      <c r="AI171" s="9" t="e">
        <f>AH171*(1+[4]Toggle!$F$13)</f>
        <v>#REF!</v>
      </c>
      <c r="AJ171" s="9" t="e">
        <f>AI171*(1+[4]Toggle!$F$13)</f>
        <v>#REF!</v>
      </c>
      <c r="AK171" s="9" t="e">
        <f>AJ171*(1+[4]Toggle!$F$13)</f>
        <v>#REF!</v>
      </c>
      <c r="AL171" s="9" t="e">
        <f>AK171*(1+[4]Toggle!$F$13)</f>
        <v>#REF!</v>
      </c>
      <c r="AM171" s="9" t="e">
        <f>AL171*(1+[4]Toggle!$F$13)</f>
        <v>#REF!</v>
      </c>
      <c r="AN171" s="9" t="e">
        <f>AM171*(1+[4]Toggle!$F$13)</f>
        <v>#REF!</v>
      </c>
      <c r="AO171" s="9" t="e">
        <f>AN171*(1+[4]Toggle!$F$13)</f>
        <v>#REF!</v>
      </c>
      <c r="AP171" s="9" t="e">
        <f>AO171*(1+[4]Toggle!$F$13)</f>
        <v>#REF!</v>
      </c>
      <c r="AQ171" s="9" t="e">
        <f>AP171*(1+[4]Toggle!$F$13)</f>
        <v>#REF!</v>
      </c>
      <c r="AR171" s="9" t="e">
        <f>AQ171*(1+[4]Toggle!$F$13)</f>
        <v>#REF!</v>
      </c>
      <c r="AS171" s="9" t="e">
        <f>AR171*(1+[4]Toggle!$F$13)</f>
        <v>#REF!</v>
      </c>
      <c r="AT171" s="9" t="e">
        <f>AS171*(1+[4]Toggle!$F$13)</f>
        <v>#REF!</v>
      </c>
      <c r="AU171" s="9" t="e">
        <f>AT171*(1+[4]Toggle!$F$13)</f>
        <v>#REF!</v>
      </c>
      <c r="AV171" s="9" t="e">
        <f>AU171*(1+[4]Toggle!$F$13)</f>
        <v>#REF!</v>
      </c>
    </row>
    <row r="172" spans="1:49" x14ac:dyDescent="0.25">
      <c r="A172" s="1">
        <f>A171</f>
        <v>2047</v>
      </c>
      <c r="B172" s="1" t="str">
        <f>B171</f>
        <v>47/48</v>
      </c>
      <c r="C172" s="1" t="s">
        <v>10</v>
      </c>
      <c r="D172" s="28" t="e">
        <f t="shared" si="15"/>
        <v>#REF!</v>
      </c>
      <c r="W172" s="28"/>
      <c r="X172" s="28"/>
      <c r="Y172" s="28"/>
      <c r="Z172" s="28"/>
      <c r="AA172" s="28"/>
      <c r="AB172" s="28"/>
      <c r="AC172" s="27" t="e">
        <f>(AC71*10^6)/SUMIFS($E$3:$AF$3,$E$1:$AF$1,AC$98)/[4]Toggle!$F$25</f>
        <v>#REF!</v>
      </c>
      <c r="AD172" s="9" t="e">
        <f>AC172*(1+[4]Toggle!$F$13)</f>
        <v>#REF!</v>
      </c>
      <c r="AE172" s="9" t="e">
        <f>AD172*(1+[4]Toggle!$F$13)</f>
        <v>#REF!</v>
      </c>
      <c r="AF172" s="9" t="e">
        <f>AE172*(1+[4]Toggle!$F$13)</f>
        <v>#REF!</v>
      </c>
      <c r="AG172" s="9" t="e">
        <f>AF172*(1+[4]Toggle!$F$13)</f>
        <v>#REF!</v>
      </c>
      <c r="AH172" s="9" t="e">
        <f>AG172*(1+[4]Toggle!$F$13)</f>
        <v>#REF!</v>
      </c>
      <c r="AI172" s="9" t="e">
        <f>AH172*(1+[4]Toggle!$F$13)</f>
        <v>#REF!</v>
      </c>
      <c r="AJ172" s="9" t="e">
        <f>AI172*(1+[4]Toggle!$F$13)</f>
        <v>#REF!</v>
      </c>
      <c r="AK172" s="9" t="e">
        <f>AJ172*(1+[4]Toggle!$F$13)</f>
        <v>#REF!</v>
      </c>
      <c r="AL172" s="9" t="e">
        <f>AK172*(1+[4]Toggle!$F$13)</f>
        <v>#REF!</v>
      </c>
      <c r="AM172" s="9" t="e">
        <f>AL172*(1+[4]Toggle!$F$13)</f>
        <v>#REF!</v>
      </c>
      <c r="AN172" s="9" t="e">
        <f>AM172*(1+[4]Toggle!$F$13)</f>
        <v>#REF!</v>
      </c>
      <c r="AO172" s="9" t="e">
        <f>AN172*(1+[4]Toggle!$F$13)</f>
        <v>#REF!</v>
      </c>
      <c r="AP172" s="9" t="e">
        <f>AO172*(1+[4]Toggle!$F$13)</f>
        <v>#REF!</v>
      </c>
      <c r="AQ172" s="9" t="e">
        <f>AP172*(1+[4]Toggle!$F$13)</f>
        <v>#REF!</v>
      </c>
      <c r="AR172" s="9" t="e">
        <f>AQ172*(1+[4]Toggle!$F$13)</f>
        <v>#REF!</v>
      </c>
      <c r="AS172" s="9" t="e">
        <f>AR172*(1+[4]Toggle!$F$13)</f>
        <v>#REF!</v>
      </c>
      <c r="AT172" s="9" t="e">
        <f>AS172*(1+[4]Toggle!$F$13)</f>
        <v>#REF!</v>
      </c>
      <c r="AU172" s="9" t="e">
        <f>AT172*(1+[4]Toggle!$F$13)</f>
        <v>#REF!</v>
      </c>
      <c r="AV172" s="9" t="e">
        <f>AU172*(1+[4]Toggle!$F$13)</f>
        <v>#REF!</v>
      </c>
    </row>
    <row r="173" spans="1:49" x14ac:dyDescent="0.25">
      <c r="A173" s="1">
        <f>A172</f>
        <v>2047</v>
      </c>
      <c r="B173" s="1" t="str">
        <f>B172</f>
        <v>47/48</v>
      </c>
      <c r="C173" s="1" t="s">
        <v>4</v>
      </c>
      <c r="D173" s="28" t="e">
        <f t="shared" si="15"/>
        <v>#REF!</v>
      </c>
      <c r="W173" s="28"/>
      <c r="X173" s="28"/>
      <c r="Y173" s="28"/>
      <c r="Z173" s="28"/>
      <c r="AA173" s="28"/>
      <c r="AB173" s="28"/>
      <c r="AC173" s="29" t="e">
        <f>(AC72*10^6)/SUMIFS($E$4:$AF$4,$E$1:$AF$1,AC$98)</f>
        <v>#REF!</v>
      </c>
      <c r="AD173" s="28" t="e">
        <f>AC173*(1+[4]Toggle!$F$13)</f>
        <v>#REF!</v>
      </c>
      <c r="AE173" s="28" t="e">
        <f>AD173*(1+[4]Toggle!$F$13)</f>
        <v>#REF!</v>
      </c>
      <c r="AF173" s="28" t="e">
        <f>AE173*(1+[4]Toggle!$F$13)</f>
        <v>#REF!</v>
      </c>
      <c r="AG173" s="28" t="e">
        <f>AF173*(1+[4]Toggle!$F$13)</f>
        <v>#REF!</v>
      </c>
      <c r="AH173" s="28" t="e">
        <f>AG173*(1+[4]Toggle!$F$13)</f>
        <v>#REF!</v>
      </c>
      <c r="AI173" s="28" t="e">
        <f>AH173*(1+[4]Toggle!$F$13)</f>
        <v>#REF!</v>
      </c>
      <c r="AJ173" s="28" t="e">
        <f>AI173*(1+[4]Toggle!$F$13)</f>
        <v>#REF!</v>
      </c>
      <c r="AK173" s="28" t="e">
        <f>AJ173*(1+[4]Toggle!$F$13)</f>
        <v>#REF!</v>
      </c>
      <c r="AL173" s="28" t="e">
        <f>AK173*(1+[4]Toggle!$F$13)</f>
        <v>#REF!</v>
      </c>
      <c r="AM173" s="28" t="e">
        <f>AL173*(1+[4]Toggle!$F$13)</f>
        <v>#REF!</v>
      </c>
      <c r="AN173" s="28" t="e">
        <f>AM173*(1+[4]Toggle!$F$13)</f>
        <v>#REF!</v>
      </c>
      <c r="AO173" s="28" t="e">
        <f>AN173*(1+[4]Toggle!$F$13)</f>
        <v>#REF!</v>
      </c>
      <c r="AP173" s="28" t="e">
        <f>AO173*(1+[4]Toggle!$F$13)</f>
        <v>#REF!</v>
      </c>
      <c r="AQ173" s="28" t="e">
        <f>AP173*(1+[4]Toggle!$F$13)</f>
        <v>#REF!</v>
      </c>
      <c r="AR173" s="28" t="e">
        <f>AQ173*(1+[4]Toggle!$F$13)</f>
        <v>#REF!</v>
      </c>
      <c r="AS173" s="28" t="e">
        <f>AR173*(1+[4]Toggle!$F$13)</f>
        <v>#REF!</v>
      </c>
      <c r="AT173" s="28" t="e">
        <f>AS173*(1+[4]Toggle!$F$13)</f>
        <v>#REF!</v>
      </c>
      <c r="AU173" s="28" t="e">
        <f>AT173*(1+[4]Toggle!$F$13)</f>
        <v>#REF!</v>
      </c>
      <c r="AV173" s="28" t="e">
        <f>AU173*(1+[4]Toggle!$F$13)</f>
        <v>#REF!</v>
      </c>
    </row>
    <row r="174" spans="1:49" x14ac:dyDescent="0.25">
      <c r="A174" s="1">
        <f>A171+1</f>
        <v>2048</v>
      </c>
      <c r="B174" s="1" t="str">
        <f>LEFT(B171,2)+1&amp;"/"&amp;RIGHT(B171,2)+1</f>
        <v>48/49</v>
      </c>
      <c r="C174" s="1" t="s">
        <v>9</v>
      </c>
      <c r="D174" s="28" t="e">
        <f t="shared" si="15"/>
        <v>#REF!</v>
      </c>
      <c r="W174" s="28"/>
      <c r="X174" s="28"/>
      <c r="Y174" s="28"/>
      <c r="Z174" s="28"/>
      <c r="AA174" s="28"/>
      <c r="AB174" s="28"/>
      <c r="AC174" s="28"/>
      <c r="AD174" s="27" t="e">
        <f>(AD73*10^6)/SUMIFS($E$2:$AF$2,$E$1:$AF$1,AD$98)/[4]Toggle!$F$24</f>
        <v>#REF!</v>
      </c>
      <c r="AE174" s="9" t="e">
        <f>AD174*(1+[4]Toggle!$F$13)</f>
        <v>#REF!</v>
      </c>
      <c r="AF174" s="9" t="e">
        <f>AE174*(1+[4]Toggle!$F$13)</f>
        <v>#REF!</v>
      </c>
      <c r="AG174" s="9" t="e">
        <f>AF174*(1+[4]Toggle!$F$13)</f>
        <v>#REF!</v>
      </c>
      <c r="AH174" s="9" t="e">
        <f>AG174*(1+[4]Toggle!$F$13)</f>
        <v>#REF!</v>
      </c>
      <c r="AI174" s="9" t="e">
        <f>AH174*(1+[4]Toggle!$F$13)</f>
        <v>#REF!</v>
      </c>
      <c r="AJ174" s="9" t="e">
        <f>AI174*(1+[4]Toggle!$F$13)</f>
        <v>#REF!</v>
      </c>
      <c r="AK174" s="9" t="e">
        <f>AJ174*(1+[4]Toggle!$F$13)</f>
        <v>#REF!</v>
      </c>
      <c r="AL174" s="9" t="e">
        <f>AK174*(1+[4]Toggle!$F$13)</f>
        <v>#REF!</v>
      </c>
      <c r="AM174" s="9" t="e">
        <f>AL174*(1+[4]Toggle!$F$13)</f>
        <v>#REF!</v>
      </c>
      <c r="AN174" s="9" t="e">
        <f>AM174*(1+[4]Toggle!$F$13)</f>
        <v>#REF!</v>
      </c>
      <c r="AO174" s="9" t="e">
        <f>AN174*(1+[4]Toggle!$F$13)</f>
        <v>#REF!</v>
      </c>
      <c r="AP174" s="9" t="e">
        <f>AO174*(1+[4]Toggle!$F$13)</f>
        <v>#REF!</v>
      </c>
      <c r="AQ174" s="9" t="e">
        <f>AP174*(1+[4]Toggle!$F$13)</f>
        <v>#REF!</v>
      </c>
      <c r="AR174" s="9" t="e">
        <f>AQ174*(1+[4]Toggle!$F$13)</f>
        <v>#REF!</v>
      </c>
      <c r="AS174" s="9" t="e">
        <f>AR174*(1+[4]Toggle!$F$13)</f>
        <v>#REF!</v>
      </c>
      <c r="AT174" s="9" t="e">
        <f>AS174*(1+[4]Toggle!$F$13)</f>
        <v>#REF!</v>
      </c>
      <c r="AU174" s="9" t="e">
        <f>AT174*(1+[4]Toggle!$F$13)</f>
        <v>#REF!</v>
      </c>
      <c r="AV174" s="9" t="e">
        <f>AU174*(1+[4]Toggle!$F$13)</f>
        <v>#REF!</v>
      </c>
      <c r="AW174" s="9" t="e">
        <f>AV174*(1+[4]Toggle!$F$13)</f>
        <v>#REF!</v>
      </c>
    </row>
    <row r="175" spans="1:49" x14ac:dyDescent="0.25">
      <c r="A175" s="1">
        <f>A174</f>
        <v>2048</v>
      </c>
      <c r="B175" s="1" t="str">
        <f>B174</f>
        <v>48/49</v>
      </c>
      <c r="C175" s="1" t="s">
        <v>10</v>
      </c>
      <c r="D175" s="28" t="e">
        <f t="shared" si="15"/>
        <v>#REF!</v>
      </c>
      <c r="W175" s="28"/>
      <c r="X175" s="28"/>
      <c r="Y175" s="28"/>
      <c r="Z175" s="28"/>
      <c r="AA175" s="28"/>
      <c r="AB175" s="28"/>
      <c r="AC175" s="28"/>
      <c r="AD175" s="27" t="e">
        <f>(AD74*10^6)/SUMIFS($E$3:$AF$3,$E$1:$AF$1,AD$98)/[4]Toggle!$F$25</f>
        <v>#REF!</v>
      </c>
      <c r="AE175" s="9" t="e">
        <f>AD175*(1+[4]Toggle!$F$13)</f>
        <v>#REF!</v>
      </c>
      <c r="AF175" s="9" t="e">
        <f>AE175*(1+[4]Toggle!$F$13)</f>
        <v>#REF!</v>
      </c>
      <c r="AG175" s="9" t="e">
        <f>AF175*(1+[4]Toggle!$F$13)</f>
        <v>#REF!</v>
      </c>
      <c r="AH175" s="9" t="e">
        <f>AG175*(1+[4]Toggle!$F$13)</f>
        <v>#REF!</v>
      </c>
      <c r="AI175" s="9" t="e">
        <f>AH175*(1+[4]Toggle!$F$13)</f>
        <v>#REF!</v>
      </c>
      <c r="AJ175" s="9" t="e">
        <f>AI175*(1+[4]Toggle!$F$13)</f>
        <v>#REF!</v>
      </c>
      <c r="AK175" s="9" t="e">
        <f>AJ175*(1+[4]Toggle!$F$13)</f>
        <v>#REF!</v>
      </c>
      <c r="AL175" s="9" t="e">
        <f>AK175*(1+[4]Toggle!$F$13)</f>
        <v>#REF!</v>
      </c>
      <c r="AM175" s="9" t="e">
        <f>AL175*(1+[4]Toggle!$F$13)</f>
        <v>#REF!</v>
      </c>
      <c r="AN175" s="9" t="e">
        <f>AM175*(1+[4]Toggle!$F$13)</f>
        <v>#REF!</v>
      </c>
      <c r="AO175" s="9" t="e">
        <f>AN175*(1+[4]Toggle!$F$13)</f>
        <v>#REF!</v>
      </c>
      <c r="AP175" s="9" t="e">
        <f>AO175*(1+[4]Toggle!$F$13)</f>
        <v>#REF!</v>
      </c>
      <c r="AQ175" s="9" t="e">
        <f>AP175*(1+[4]Toggle!$F$13)</f>
        <v>#REF!</v>
      </c>
      <c r="AR175" s="9" t="e">
        <f>AQ175*(1+[4]Toggle!$F$13)</f>
        <v>#REF!</v>
      </c>
      <c r="AS175" s="9" t="e">
        <f>AR175*(1+[4]Toggle!$F$13)</f>
        <v>#REF!</v>
      </c>
      <c r="AT175" s="9" t="e">
        <f>AS175*(1+[4]Toggle!$F$13)</f>
        <v>#REF!</v>
      </c>
      <c r="AU175" s="9" t="e">
        <f>AT175*(1+[4]Toggle!$F$13)</f>
        <v>#REF!</v>
      </c>
      <c r="AV175" s="9" t="e">
        <f>AU175*(1+[4]Toggle!$F$13)</f>
        <v>#REF!</v>
      </c>
      <c r="AW175" s="9" t="e">
        <f>AV175*(1+[4]Toggle!$F$13)</f>
        <v>#REF!</v>
      </c>
    </row>
    <row r="176" spans="1:49" x14ac:dyDescent="0.25">
      <c r="A176" s="1">
        <f>A175</f>
        <v>2048</v>
      </c>
      <c r="B176" s="1" t="str">
        <f>B175</f>
        <v>48/49</v>
      </c>
      <c r="C176" s="1" t="s">
        <v>4</v>
      </c>
      <c r="D176" s="28" t="e">
        <f t="shared" si="15"/>
        <v>#REF!</v>
      </c>
      <c r="W176" s="28"/>
      <c r="X176" s="28"/>
      <c r="Y176" s="28"/>
      <c r="Z176" s="28"/>
      <c r="AA176" s="28"/>
      <c r="AB176" s="28"/>
      <c r="AC176" s="28"/>
      <c r="AD176" s="29" t="e">
        <f>(AD75*10^6)/SUMIFS($E$4:$AF$4,$E$1:$AF$1,AD$98)</f>
        <v>#REF!</v>
      </c>
      <c r="AE176" s="28" t="e">
        <f>AD176*(1+[4]Toggle!$F$13)</f>
        <v>#REF!</v>
      </c>
      <c r="AF176" s="28" t="e">
        <f>AE176*(1+[4]Toggle!$F$13)</f>
        <v>#REF!</v>
      </c>
      <c r="AG176" s="28" t="e">
        <f>AF176*(1+[4]Toggle!$F$13)</f>
        <v>#REF!</v>
      </c>
      <c r="AH176" s="28" t="e">
        <f>AG176*(1+[4]Toggle!$F$13)</f>
        <v>#REF!</v>
      </c>
      <c r="AI176" s="28" t="e">
        <f>AH176*(1+[4]Toggle!$F$13)</f>
        <v>#REF!</v>
      </c>
      <c r="AJ176" s="28" t="e">
        <f>AI176*(1+[4]Toggle!$F$13)</f>
        <v>#REF!</v>
      </c>
      <c r="AK176" s="28" t="e">
        <f>AJ176*(1+[4]Toggle!$F$13)</f>
        <v>#REF!</v>
      </c>
      <c r="AL176" s="28" t="e">
        <f>AK176*(1+[4]Toggle!$F$13)</f>
        <v>#REF!</v>
      </c>
      <c r="AM176" s="28" t="e">
        <f>AL176*(1+[4]Toggle!$F$13)</f>
        <v>#REF!</v>
      </c>
      <c r="AN176" s="28" t="e">
        <f>AM176*(1+[4]Toggle!$F$13)</f>
        <v>#REF!</v>
      </c>
      <c r="AO176" s="28" t="e">
        <f>AN176*(1+[4]Toggle!$F$13)</f>
        <v>#REF!</v>
      </c>
      <c r="AP176" s="28" t="e">
        <f>AO176*(1+[4]Toggle!$F$13)</f>
        <v>#REF!</v>
      </c>
      <c r="AQ176" s="28" t="e">
        <f>AP176*(1+[4]Toggle!$F$13)</f>
        <v>#REF!</v>
      </c>
      <c r="AR176" s="28" t="e">
        <f>AQ176*(1+[4]Toggle!$F$13)</f>
        <v>#REF!</v>
      </c>
      <c r="AS176" s="28" t="e">
        <f>AR176*(1+[4]Toggle!$F$13)</f>
        <v>#REF!</v>
      </c>
      <c r="AT176" s="28" t="e">
        <f>AS176*(1+[4]Toggle!$F$13)</f>
        <v>#REF!</v>
      </c>
      <c r="AU176" s="28" t="e">
        <f>AT176*(1+[4]Toggle!$F$13)</f>
        <v>#REF!</v>
      </c>
      <c r="AV176" s="28" t="e">
        <f>AU176*(1+[4]Toggle!$F$13)</f>
        <v>#REF!</v>
      </c>
      <c r="AW176" s="28" t="e">
        <f>AV176*(1+[4]Toggle!$F$13)</f>
        <v>#REF!</v>
      </c>
    </row>
    <row r="177" spans="1:51" x14ac:dyDescent="0.25">
      <c r="A177" s="1">
        <f>A174+1</f>
        <v>2049</v>
      </c>
      <c r="B177" s="1" t="str">
        <f>LEFT(B174,2)+1&amp;"/"&amp;RIGHT(B174,2)+1</f>
        <v>49/50</v>
      </c>
      <c r="C177" s="1" t="s">
        <v>9</v>
      </c>
      <c r="D177" s="28" t="e">
        <f t="shared" si="15"/>
        <v>#REF!</v>
      </c>
      <c r="W177" s="28"/>
      <c r="X177" s="28"/>
      <c r="Y177" s="28"/>
      <c r="Z177" s="28"/>
      <c r="AA177" s="28"/>
      <c r="AB177" s="28"/>
      <c r="AC177" s="28"/>
      <c r="AD177" s="28"/>
      <c r="AE177" s="27" t="e">
        <f>(AE76*10^6)/SUMIFS($E$2:$AF$2,$E$1:$AF$1,AE$98)/[4]Toggle!$F$24</f>
        <v>#REF!</v>
      </c>
      <c r="AF177" s="9" t="e">
        <f>AE177*(1+[4]Toggle!$F$13)</f>
        <v>#REF!</v>
      </c>
      <c r="AG177" s="9" t="e">
        <f>AF177*(1+[4]Toggle!$F$13)</f>
        <v>#REF!</v>
      </c>
      <c r="AH177" s="9" t="e">
        <f>AG177*(1+[4]Toggle!$F$13)</f>
        <v>#REF!</v>
      </c>
      <c r="AI177" s="9" t="e">
        <f>AH177*(1+[4]Toggle!$F$13)</f>
        <v>#REF!</v>
      </c>
      <c r="AJ177" s="9" t="e">
        <f>AI177*(1+[4]Toggle!$F$13)</f>
        <v>#REF!</v>
      </c>
      <c r="AK177" s="9" t="e">
        <f>AJ177*(1+[4]Toggle!$F$13)</f>
        <v>#REF!</v>
      </c>
      <c r="AL177" s="9" t="e">
        <f>AK177*(1+[4]Toggle!$F$13)</f>
        <v>#REF!</v>
      </c>
      <c r="AM177" s="9" t="e">
        <f>AL177*(1+[4]Toggle!$F$13)</f>
        <v>#REF!</v>
      </c>
      <c r="AN177" s="9" t="e">
        <f>AM177*(1+[4]Toggle!$F$13)</f>
        <v>#REF!</v>
      </c>
      <c r="AO177" s="9" t="e">
        <f>AN177*(1+[4]Toggle!$F$13)</f>
        <v>#REF!</v>
      </c>
      <c r="AP177" s="9" t="e">
        <f>AO177*(1+[4]Toggle!$F$13)</f>
        <v>#REF!</v>
      </c>
      <c r="AQ177" s="9" t="e">
        <f>AP177*(1+[4]Toggle!$F$13)</f>
        <v>#REF!</v>
      </c>
      <c r="AR177" s="9" t="e">
        <f>AQ177*(1+[4]Toggle!$F$13)</f>
        <v>#REF!</v>
      </c>
      <c r="AS177" s="9" t="e">
        <f>AR177*(1+[4]Toggle!$F$13)</f>
        <v>#REF!</v>
      </c>
      <c r="AT177" s="9" t="e">
        <f>AS177*(1+[4]Toggle!$F$13)</f>
        <v>#REF!</v>
      </c>
      <c r="AU177" s="9" t="e">
        <f>AT177*(1+[4]Toggle!$F$13)</f>
        <v>#REF!</v>
      </c>
      <c r="AV177" s="9" t="e">
        <f>AU177*(1+[4]Toggle!$F$13)</f>
        <v>#REF!</v>
      </c>
      <c r="AW177" s="9" t="e">
        <f>AV177*(1+[4]Toggle!$F$13)</f>
        <v>#REF!</v>
      </c>
      <c r="AX177" s="9" t="e">
        <f>AW177*(1+[4]Toggle!$F$13)</f>
        <v>#REF!</v>
      </c>
    </row>
    <row r="178" spans="1:51" x14ac:dyDescent="0.25">
      <c r="A178" s="1">
        <f>A177</f>
        <v>2049</v>
      </c>
      <c r="B178" s="1" t="str">
        <f>B177</f>
        <v>49/50</v>
      </c>
      <c r="C178" s="1" t="s">
        <v>10</v>
      </c>
      <c r="D178" s="28" t="e">
        <f t="shared" si="15"/>
        <v>#REF!</v>
      </c>
      <c r="W178" s="28"/>
      <c r="X178" s="28"/>
      <c r="Y178" s="28"/>
      <c r="Z178" s="28"/>
      <c r="AA178" s="28"/>
      <c r="AB178" s="28"/>
      <c r="AC178" s="28"/>
      <c r="AD178" s="28"/>
      <c r="AE178" s="27" t="e">
        <f>(AE77*10^6)/SUMIFS($E$3:$AF$3,$E$1:$AF$1,AE$98)/[4]Toggle!$F$25</f>
        <v>#REF!</v>
      </c>
      <c r="AF178" s="9" t="e">
        <f>AE178*(1+[4]Toggle!$F$13)</f>
        <v>#REF!</v>
      </c>
      <c r="AG178" s="9" t="e">
        <f>AF178*(1+[4]Toggle!$F$13)</f>
        <v>#REF!</v>
      </c>
      <c r="AH178" s="9" t="e">
        <f>AG178*(1+[4]Toggle!$F$13)</f>
        <v>#REF!</v>
      </c>
      <c r="AI178" s="9" t="e">
        <f>AH178*(1+[4]Toggle!$F$13)</f>
        <v>#REF!</v>
      </c>
      <c r="AJ178" s="9" t="e">
        <f>AI178*(1+[4]Toggle!$F$13)</f>
        <v>#REF!</v>
      </c>
      <c r="AK178" s="9" t="e">
        <f>AJ178*(1+[4]Toggle!$F$13)</f>
        <v>#REF!</v>
      </c>
      <c r="AL178" s="9" t="e">
        <f>AK178*(1+[4]Toggle!$F$13)</f>
        <v>#REF!</v>
      </c>
      <c r="AM178" s="9" t="e">
        <f>AL178*(1+[4]Toggle!$F$13)</f>
        <v>#REF!</v>
      </c>
      <c r="AN178" s="9" t="e">
        <f>AM178*(1+[4]Toggle!$F$13)</f>
        <v>#REF!</v>
      </c>
      <c r="AO178" s="9" t="e">
        <f>AN178*(1+[4]Toggle!$F$13)</f>
        <v>#REF!</v>
      </c>
      <c r="AP178" s="9" t="e">
        <f>AO178*(1+[4]Toggle!$F$13)</f>
        <v>#REF!</v>
      </c>
      <c r="AQ178" s="9" t="e">
        <f>AP178*(1+[4]Toggle!$F$13)</f>
        <v>#REF!</v>
      </c>
      <c r="AR178" s="9" t="e">
        <f>AQ178*(1+[4]Toggle!$F$13)</f>
        <v>#REF!</v>
      </c>
      <c r="AS178" s="9" t="e">
        <f>AR178*(1+[4]Toggle!$F$13)</f>
        <v>#REF!</v>
      </c>
      <c r="AT178" s="9" t="e">
        <f>AS178*(1+[4]Toggle!$F$13)</f>
        <v>#REF!</v>
      </c>
      <c r="AU178" s="9" t="e">
        <f>AT178*(1+[4]Toggle!$F$13)</f>
        <v>#REF!</v>
      </c>
      <c r="AV178" s="9" t="e">
        <f>AU178*(1+[4]Toggle!$F$13)</f>
        <v>#REF!</v>
      </c>
      <c r="AW178" s="9" t="e">
        <f>AV178*(1+[4]Toggle!$F$13)</f>
        <v>#REF!</v>
      </c>
      <c r="AX178" s="9" t="e">
        <f>AW178*(1+[4]Toggle!$F$13)</f>
        <v>#REF!</v>
      </c>
    </row>
    <row r="179" spans="1:51" x14ac:dyDescent="0.25">
      <c r="A179" s="1">
        <f>A178</f>
        <v>2049</v>
      </c>
      <c r="B179" s="1" t="str">
        <f>B178</f>
        <v>49/50</v>
      </c>
      <c r="C179" s="1" t="s">
        <v>4</v>
      </c>
      <c r="D179" s="28" t="e">
        <f t="shared" si="15"/>
        <v>#REF!</v>
      </c>
      <c r="W179" s="28"/>
      <c r="X179" s="28"/>
      <c r="Y179" s="28"/>
      <c r="Z179" s="28"/>
      <c r="AA179" s="28"/>
      <c r="AB179" s="28"/>
      <c r="AC179" s="28"/>
      <c r="AD179" s="28"/>
      <c r="AE179" s="29" t="e">
        <f>(AE78*10^6)/SUMIFS($E$4:$AF$4,$E$1:$AF$1,AE$98)</f>
        <v>#REF!</v>
      </c>
      <c r="AF179" s="28" t="e">
        <f>AE179*(1+[4]Toggle!$F$13)</f>
        <v>#REF!</v>
      </c>
      <c r="AG179" s="28" t="e">
        <f>AF179*(1+[4]Toggle!$F$13)</f>
        <v>#REF!</v>
      </c>
      <c r="AH179" s="28" t="e">
        <f>AG179*(1+[4]Toggle!$F$13)</f>
        <v>#REF!</v>
      </c>
      <c r="AI179" s="28" t="e">
        <f>AH179*(1+[4]Toggle!$F$13)</f>
        <v>#REF!</v>
      </c>
      <c r="AJ179" s="28" t="e">
        <f>AI179*(1+[4]Toggle!$F$13)</f>
        <v>#REF!</v>
      </c>
      <c r="AK179" s="28" t="e">
        <f>AJ179*(1+[4]Toggle!$F$13)</f>
        <v>#REF!</v>
      </c>
      <c r="AL179" s="28" t="e">
        <f>AK179*(1+[4]Toggle!$F$13)</f>
        <v>#REF!</v>
      </c>
      <c r="AM179" s="28" t="e">
        <f>AL179*(1+[4]Toggle!$F$13)</f>
        <v>#REF!</v>
      </c>
      <c r="AN179" s="28" t="e">
        <f>AM179*(1+[4]Toggle!$F$13)</f>
        <v>#REF!</v>
      </c>
      <c r="AO179" s="28" t="e">
        <f>AN179*(1+[4]Toggle!$F$13)</f>
        <v>#REF!</v>
      </c>
      <c r="AP179" s="28" t="e">
        <f>AO179*(1+[4]Toggle!$F$13)</f>
        <v>#REF!</v>
      </c>
      <c r="AQ179" s="28" t="e">
        <f>AP179*(1+[4]Toggle!$F$13)</f>
        <v>#REF!</v>
      </c>
      <c r="AR179" s="28" t="e">
        <f>AQ179*(1+[4]Toggle!$F$13)</f>
        <v>#REF!</v>
      </c>
      <c r="AS179" s="28" t="e">
        <f>AR179*(1+[4]Toggle!$F$13)</f>
        <v>#REF!</v>
      </c>
      <c r="AT179" s="28" t="e">
        <f>AS179*(1+[4]Toggle!$F$13)</f>
        <v>#REF!</v>
      </c>
      <c r="AU179" s="28" t="e">
        <f>AT179*(1+[4]Toggle!$F$13)</f>
        <v>#REF!</v>
      </c>
      <c r="AV179" s="28" t="e">
        <f>AU179*(1+[4]Toggle!$F$13)</f>
        <v>#REF!</v>
      </c>
      <c r="AW179" s="28" t="e">
        <f>AV179*(1+[4]Toggle!$F$13)</f>
        <v>#REF!</v>
      </c>
      <c r="AX179" s="28" t="e">
        <f>AW179*(1+[4]Toggle!$F$13)</f>
        <v>#REF!</v>
      </c>
    </row>
    <row r="180" spans="1:51" x14ac:dyDescent="0.25">
      <c r="A180" s="1">
        <f>A177+1</f>
        <v>2050</v>
      </c>
      <c r="B180" s="1" t="str">
        <f>LEFT(B177,2)+1&amp;"/"&amp;RIGHT(B177,2)+1</f>
        <v>50/51</v>
      </c>
      <c r="C180" s="1" t="s">
        <v>9</v>
      </c>
      <c r="D180" s="28" t="e">
        <f t="shared" si="15"/>
        <v>#REF!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7" t="e">
        <f>(AF79*10^6)/SUMIFS($E$2:$AF$2,$E$1:$AF$1,AF$98)/[4]Toggle!$F$24</f>
        <v>#REF!</v>
      </c>
      <c r="AG180" s="9" t="e">
        <f>AF180*(1+[4]Toggle!$F$13)</f>
        <v>#REF!</v>
      </c>
      <c r="AH180" s="9" t="e">
        <f>AG180*(1+[4]Toggle!$F$13)</f>
        <v>#REF!</v>
      </c>
      <c r="AI180" s="9" t="e">
        <f>AH180*(1+[4]Toggle!$F$13)</f>
        <v>#REF!</v>
      </c>
      <c r="AJ180" s="9" t="e">
        <f>AI180*(1+[4]Toggle!$F$13)</f>
        <v>#REF!</v>
      </c>
      <c r="AK180" s="9" t="e">
        <f>AJ180*(1+[4]Toggle!$F$13)</f>
        <v>#REF!</v>
      </c>
      <c r="AL180" s="9" t="e">
        <f>AK180*(1+[4]Toggle!$F$13)</f>
        <v>#REF!</v>
      </c>
      <c r="AM180" s="9" t="e">
        <f>AL180*(1+[4]Toggle!$F$13)</f>
        <v>#REF!</v>
      </c>
      <c r="AN180" s="9" t="e">
        <f>AM180*(1+[4]Toggle!$F$13)</f>
        <v>#REF!</v>
      </c>
      <c r="AO180" s="9" t="e">
        <f>AN180*(1+[4]Toggle!$F$13)</f>
        <v>#REF!</v>
      </c>
      <c r="AP180" s="9" t="e">
        <f>AO180*(1+[4]Toggle!$F$13)</f>
        <v>#REF!</v>
      </c>
      <c r="AQ180" s="9" t="e">
        <f>AP180*(1+[4]Toggle!$F$13)</f>
        <v>#REF!</v>
      </c>
      <c r="AR180" s="9" t="e">
        <f>AQ180*(1+[4]Toggle!$F$13)</f>
        <v>#REF!</v>
      </c>
      <c r="AS180" s="9" t="e">
        <f>AR180*(1+[4]Toggle!$F$13)</f>
        <v>#REF!</v>
      </c>
      <c r="AT180" s="9" t="e">
        <f>AS180*(1+[4]Toggle!$F$13)</f>
        <v>#REF!</v>
      </c>
      <c r="AU180" s="9" t="e">
        <f>AT180*(1+[4]Toggle!$F$13)</f>
        <v>#REF!</v>
      </c>
      <c r="AV180" s="9" t="e">
        <f>AU180*(1+[4]Toggle!$F$13)</f>
        <v>#REF!</v>
      </c>
      <c r="AW180" s="9" t="e">
        <f>AV180*(1+[4]Toggle!$F$13)</f>
        <v>#REF!</v>
      </c>
      <c r="AX180" s="9" t="e">
        <f>AW180*(1+[4]Toggle!$F$13)</f>
        <v>#REF!</v>
      </c>
      <c r="AY180" s="9" t="e">
        <f>AX180*(1+[4]Toggle!$F$13)</f>
        <v>#REF!</v>
      </c>
    </row>
    <row r="181" spans="1:51" x14ac:dyDescent="0.25">
      <c r="A181" s="1">
        <f>A180</f>
        <v>2050</v>
      </c>
      <c r="B181" s="1" t="str">
        <f>B180</f>
        <v>50/51</v>
      </c>
      <c r="C181" s="1" t="s">
        <v>10</v>
      </c>
      <c r="D181" s="28" t="e">
        <f t="shared" si="15"/>
        <v>#REF!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7" t="e">
        <f>(AF80*10^6)/SUMIFS($E$3:$AF$3,$E$1:$AF$1,AF$98)/[4]Toggle!$F$25</f>
        <v>#REF!</v>
      </c>
      <c r="AG181" s="9" t="e">
        <f>AF181*(1+[4]Toggle!$F$13)</f>
        <v>#REF!</v>
      </c>
      <c r="AH181" s="9" t="e">
        <f>AG181*(1+[4]Toggle!$F$13)</f>
        <v>#REF!</v>
      </c>
      <c r="AI181" s="9" t="e">
        <f>AH181*(1+[4]Toggle!$F$13)</f>
        <v>#REF!</v>
      </c>
      <c r="AJ181" s="9" t="e">
        <f>AI181*(1+[4]Toggle!$F$13)</f>
        <v>#REF!</v>
      </c>
      <c r="AK181" s="9" t="e">
        <f>AJ181*(1+[4]Toggle!$F$13)</f>
        <v>#REF!</v>
      </c>
      <c r="AL181" s="9" t="e">
        <f>AK181*(1+[4]Toggle!$F$13)</f>
        <v>#REF!</v>
      </c>
      <c r="AM181" s="9" t="e">
        <f>AL181*(1+[4]Toggle!$F$13)</f>
        <v>#REF!</v>
      </c>
      <c r="AN181" s="9" t="e">
        <f>AM181*(1+[4]Toggle!$F$13)</f>
        <v>#REF!</v>
      </c>
      <c r="AO181" s="9" t="e">
        <f>AN181*(1+[4]Toggle!$F$13)</f>
        <v>#REF!</v>
      </c>
      <c r="AP181" s="9" t="e">
        <f>AO181*(1+[4]Toggle!$F$13)</f>
        <v>#REF!</v>
      </c>
      <c r="AQ181" s="9" t="e">
        <f>AP181*(1+[4]Toggle!$F$13)</f>
        <v>#REF!</v>
      </c>
      <c r="AR181" s="9" t="e">
        <f>AQ181*(1+[4]Toggle!$F$13)</f>
        <v>#REF!</v>
      </c>
      <c r="AS181" s="9" t="e">
        <f>AR181*(1+[4]Toggle!$F$13)</f>
        <v>#REF!</v>
      </c>
      <c r="AT181" s="9" t="e">
        <f>AS181*(1+[4]Toggle!$F$13)</f>
        <v>#REF!</v>
      </c>
      <c r="AU181" s="9" t="e">
        <f>AT181*(1+[4]Toggle!$F$13)</f>
        <v>#REF!</v>
      </c>
      <c r="AV181" s="9" t="e">
        <f>AU181*(1+[4]Toggle!$F$13)</f>
        <v>#REF!</v>
      </c>
      <c r="AW181" s="9" t="e">
        <f>AV181*(1+[4]Toggle!$F$13)</f>
        <v>#REF!</v>
      </c>
      <c r="AX181" s="9" t="e">
        <f>AW181*(1+[4]Toggle!$F$13)</f>
        <v>#REF!</v>
      </c>
      <c r="AY181" s="9" t="e">
        <f>AX181*(1+[4]Toggle!$F$13)</f>
        <v>#REF!</v>
      </c>
    </row>
    <row r="182" spans="1:51" x14ac:dyDescent="0.25">
      <c r="A182" s="1">
        <f>A181</f>
        <v>2050</v>
      </c>
      <c r="B182" s="1" t="str">
        <f>B181</f>
        <v>50/51</v>
      </c>
      <c r="C182" s="1" t="s">
        <v>4</v>
      </c>
      <c r="D182" s="28" t="e">
        <f t="shared" si="15"/>
        <v>#REF!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7" t="e">
        <f>(AF81*10^6)/SUMIFS($E$4:$AF$4,$E$1:$AF$1,AF$98)</f>
        <v>#REF!</v>
      </c>
      <c r="AG182" s="28" t="e">
        <f>AF182*(1+[4]Toggle!$F$13)</f>
        <v>#REF!</v>
      </c>
      <c r="AH182" s="28" t="e">
        <f>AG182*(1+[4]Toggle!$F$13)</f>
        <v>#REF!</v>
      </c>
      <c r="AI182" s="28" t="e">
        <f>AH182*(1+[4]Toggle!$F$13)</f>
        <v>#REF!</v>
      </c>
      <c r="AJ182" s="28" t="e">
        <f>AI182*(1+[4]Toggle!$F$13)</f>
        <v>#REF!</v>
      </c>
      <c r="AK182" s="28" t="e">
        <f>AJ182*(1+[4]Toggle!$F$13)</f>
        <v>#REF!</v>
      </c>
      <c r="AL182" s="28" t="e">
        <f>AK182*(1+[4]Toggle!$F$13)</f>
        <v>#REF!</v>
      </c>
      <c r="AM182" s="28" t="e">
        <f>AL182*(1+[4]Toggle!$F$13)</f>
        <v>#REF!</v>
      </c>
      <c r="AN182" s="28" t="e">
        <f>AM182*(1+[4]Toggle!$F$13)</f>
        <v>#REF!</v>
      </c>
      <c r="AO182" s="28" t="e">
        <f>AN182*(1+[4]Toggle!$F$13)</f>
        <v>#REF!</v>
      </c>
      <c r="AP182" s="28" t="e">
        <f>AO182*(1+[4]Toggle!$F$13)</f>
        <v>#REF!</v>
      </c>
      <c r="AQ182" s="28" t="e">
        <f>AP182*(1+[4]Toggle!$F$13)</f>
        <v>#REF!</v>
      </c>
      <c r="AR182" s="28" t="e">
        <f>AQ182*(1+[4]Toggle!$F$13)</f>
        <v>#REF!</v>
      </c>
      <c r="AS182" s="28" t="e">
        <f>AR182*(1+[4]Toggle!$F$13)</f>
        <v>#REF!</v>
      </c>
      <c r="AT182" s="28" t="e">
        <f>AS182*(1+[4]Toggle!$F$13)</f>
        <v>#REF!</v>
      </c>
      <c r="AU182" s="28" t="e">
        <f>AT182*(1+[4]Toggle!$F$13)</f>
        <v>#REF!</v>
      </c>
      <c r="AV182" s="28" t="e">
        <f>AU182*(1+[4]Toggle!$F$13)</f>
        <v>#REF!</v>
      </c>
      <c r="AW182" s="28" t="e">
        <f>AV182*(1+[4]Toggle!$F$13)</f>
        <v>#REF!</v>
      </c>
      <c r="AX182" s="28" t="e">
        <f>AW182*(1+[4]Toggle!$F$13)</f>
        <v>#REF!</v>
      </c>
      <c r="AY182" s="28" t="e">
        <f>AX182*(1+[4]Toggle!$F$13)</f>
        <v>#REF!</v>
      </c>
    </row>
    <row r="183" spans="1:51" x14ac:dyDescent="0.25">
      <c r="D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</row>
    <row r="184" spans="1:51" x14ac:dyDescent="0.25">
      <c r="D184" s="30" t="s">
        <v>46</v>
      </c>
      <c r="E184" s="30">
        <f>SUM(E99:E182)</f>
        <v>1203935.4666666666</v>
      </c>
      <c r="F184" s="30" t="e">
        <f t="shared" ref="F184:AP184" si="16">SUM(F99:F182)</f>
        <v>#REF!</v>
      </c>
      <c r="G184" s="30" t="e">
        <f t="shared" si="16"/>
        <v>#REF!</v>
      </c>
      <c r="H184" s="30" t="e">
        <f t="shared" si="16"/>
        <v>#REF!</v>
      </c>
      <c r="I184" s="30" t="e">
        <f t="shared" si="16"/>
        <v>#REF!</v>
      </c>
      <c r="J184" s="30" t="e">
        <f t="shared" si="16"/>
        <v>#REF!</v>
      </c>
      <c r="K184" s="30" t="e">
        <f t="shared" si="16"/>
        <v>#REF!</v>
      </c>
      <c r="L184" s="30" t="e">
        <f t="shared" si="16"/>
        <v>#REF!</v>
      </c>
      <c r="M184" s="30" t="e">
        <f t="shared" si="16"/>
        <v>#REF!</v>
      </c>
      <c r="N184" s="30" t="e">
        <f t="shared" si="16"/>
        <v>#REF!</v>
      </c>
      <c r="O184" s="30" t="e">
        <f t="shared" si="16"/>
        <v>#REF!</v>
      </c>
      <c r="P184" s="30" t="e">
        <f t="shared" si="16"/>
        <v>#REF!</v>
      </c>
      <c r="Q184" s="30" t="e">
        <f t="shared" si="16"/>
        <v>#REF!</v>
      </c>
      <c r="R184" s="30" t="e">
        <f t="shared" si="16"/>
        <v>#REF!</v>
      </c>
      <c r="S184" s="30" t="e">
        <f t="shared" si="16"/>
        <v>#REF!</v>
      </c>
      <c r="T184" s="30" t="e">
        <f t="shared" si="16"/>
        <v>#REF!</v>
      </c>
      <c r="U184" s="30" t="e">
        <f t="shared" si="16"/>
        <v>#REF!</v>
      </c>
      <c r="V184" s="30" t="e">
        <f t="shared" si="16"/>
        <v>#REF!</v>
      </c>
      <c r="W184" s="30" t="e">
        <f t="shared" si="16"/>
        <v>#REF!</v>
      </c>
      <c r="X184" s="30" t="e">
        <f t="shared" si="16"/>
        <v>#REF!</v>
      </c>
      <c r="Y184" s="30" t="e">
        <f t="shared" si="16"/>
        <v>#REF!</v>
      </c>
      <c r="Z184" s="30" t="e">
        <f t="shared" si="16"/>
        <v>#REF!</v>
      </c>
      <c r="AA184" s="30" t="e">
        <f t="shared" si="16"/>
        <v>#REF!</v>
      </c>
      <c r="AB184" s="30" t="e">
        <f t="shared" si="16"/>
        <v>#REF!</v>
      </c>
      <c r="AC184" s="30" t="e">
        <f t="shared" si="16"/>
        <v>#REF!</v>
      </c>
      <c r="AD184" s="30" t="e">
        <f t="shared" si="16"/>
        <v>#REF!</v>
      </c>
      <c r="AE184" s="30" t="e">
        <f t="shared" si="16"/>
        <v>#REF!</v>
      </c>
      <c r="AF184" s="30" t="e">
        <f t="shared" si="16"/>
        <v>#REF!</v>
      </c>
      <c r="AG184" s="30" t="e">
        <f t="shared" si="16"/>
        <v>#REF!</v>
      </c>
      <c r="AH184" s="30" t="e">
        <f t="shared" si="16"/>
        <v>#REF!</v>
      </c>
      <c r="AI184" s="30" t="e">
        <f t="shared" si="16"/>
        <v>#REF!</v>
      </c>
      <c r="AJ184" s="30" t="e">
        <f t="shared" si="16"/>
        <v>#REF!</v>
      </c>
      <c r="AK184" s="30" t="e">
        <f t="shared" si="16"/>
        <v>#REF!</v>
      </c>
      <c r="AL184" s="30" t="e">
        <f t="shared" si="16"/>
        <v>#REF!</v>
      </c>
      <c r="AM184" s="30" t="e">
        <f t="shared" si="16"/>
        <v>#REF!</v>
      </c>
      <c r="AN184" s="30" t="e">
        <f t="shared" si="16"/>
        <v>#REF!</v>
      </c>
      <c r="AO184" s="30" t="e">
        <f t="shared" si="16"/>
        <v>#REF!</v>
      </c>
      <c r="AP184" s="30" t="e">
        <f t="shared" si="16"/>
        <v>#REF!</v>
      </c>
    </row>
    <row r="186" spans="1:51" x14ac:dyDescent="0.25">
      <c r="D186" s="1" t="s">
        <v>9</v>
      </c>
      <c r="E186" s="22">
        <f>SUMIFS(E$99:E$182,$C$99:$C$182,$D186)/E$184</f>
        <v>0.2</v>
      </c>
      <c r="F186" s="22" t="e">
        <f t="shared" ref="F186:AP188" si="17">SUMIFS(F$99:F$182,$C$99:$C$182,$D186)/F$184</f>
        <v>#REF!</v>
      </c>
      <c r="G186" s="22" t="e">
        <f t="shared" si="17"/>
        <v>#REF!</v>
      </c>
      <c r="H186" s="22" t="e">
        <f t="shared" si="17"/>
        <v>#REF!</v>
      </c>
      <c r="I186" s="22" t="e">
        <f t="shared" si="17"/>
        <v>#REF!</v>
      </c>
      <c r="J186" s="22" t="e">
        <f t="shared" si="17"/>
        <v>#REF!</v>
      </c>
      <c r="K186" s="22" t="e">
        <f t="shared" si="17"/>
        <v>#REF!</v>
      </c>
      <c r="L186" s="22" t="e">
        <f t="shared" si="17"/>
        <v>#REF!</v>
      </c>
      <c r="M186" s="22" t="e">
        <f t="shared" si="17"/>
        <v>#REF!</v>
      </c>
      <c r="N186" s="22" t="e">
        <f t="shared" si="17"/>
        <v>#REF!</v>
      </c>
      <c r="O186" s="22" t="e">
        <f t="shared" si="17"/>
        <v>#REF!</v>
      </c>
      <c r="P186" s="22" t="e">
        <f t="shared" si="17"/>
        <v>#REF!</v>
      </c>
      <c r="Q186" s="22" t="e">
        <f t="shared" si="17"/>
        <v>#REF!</v>
      </c>
      <c r="R186" s="22" t="e">
        <f t="shared" si="17"/>
        <v>#REF!</v>
      </c>
      <c r="S186" s="22" t="e">
        <f t="shared" si="17"/>
        <v>#REF!</v>
      </c>
      <c r="T186" s="22" t="e">
        <f t="shared" si="17"/>
        <v>#REF!</v>
      </c>
      <c r="U186" s="22" t="e">
        <f t="shared" si="17"/>
        <v>#REF!</v>
      </c>
      <c r="V186" s="22" t="e">
        <f t="shared" si="17"/>
        <v>#REF!</v>
      </c>
      <c r="W186" s="22" t="e">
        <f t="shared" si="17"/>
        <v>#REF!</v>
      </c>
      <c r="X186" s="22" t="e">
        <f t="shared" si="17"/>
        <v>#REF!</v>
      </c>
      <c r="Y186" s="22" t="e">
        <f t="shared" si="17"/>
        <v>#REF!</v>
      </c>
      <c r="Z186" s="22" t="e">
        <f t="shared" si="17"/>
        <v>#REF!</v>
      </c>
      <c r="AA186" s="22" t="e">
        <f t="shared" si="17"/>
        <v>#REF!</v>
      </c>
      <c r="AB186" s="22" t="e">
        <f t="shared" si="17"/>
        <v>#REF!</v>
      </c>
      <c r="AC186" s="22" t="e">
        <f t="shared" si="17"/>
        <v>#REF!</v>
      </c>
      <c r="AD186" s="22" t="e">
        <f t="shared" si="17"/>
        <v>#REF!</v>
      </c>
      <c r="AE186" s="22" t="e">
        <f t="shared" si="17"/>
        <v>#REF!</v>
      </c>
      <c r="AF186" s="22" t="e">
        <f t="shared" si="17"/>
        <v>#REF!</v>
      </c>
      <c r="AG186" s="22" t="e">
        <f t="shared" si="17"/>
        <v>#REF!</v>
      </c>
      <c r="AH186" s="22" t="e">
        <f t="shared" si="17"/>
        <v>#REF!</v>
      </c>
      <c r="AI186" s="22" t="e">
        <f t="shared" si="17"/>
        <v>#REF!</v>
      </c>
      <c r="AJ186" s="22" t="e">
        <f t="shared" si="17"/>
        <v>#REF!</v>
      </c>
      <c r="AK186" s="22" t="e">
        <f t="shared" si="17"/>
        <v>#REF!</v>
      </c>
      <c r="AL186" s="22" t="e">
        <f t="shared" si="17"/>
        <v>#REF!</v>
      </c>
      <c r="AM186" s="22" t="e">
        <f t="shared" si="17"/>
        <v>#REF!</v>
      </c>
      <c r="AN186" s="22" t="e">
        <f t="shared" si="17"/>
        <v>#REF!</v>
      </c>
      <c r="AO186" s="22" t="e">
        <f t="shared" si="17"/>
        <v>#REF!</v>
      </c>
      <c r="AP186" s="22" t="e">
        <f t="shared" si="17"/>
        <v>#REF!</v>
      </c>
    </row>
    <row r="187" spans="1:51" x14ac:dyDescent="0.25">
      <c r="D187" s="1" t="s">
        <v>10</v>
      </c>
      <c r="E187" s="22">
        <f>SUMIFS(E$99:E$182,$C$99:$C$182,$D187)/E$184</f>
        <v>0.35</v>
      </c>
      <c r="F187" s="22" t="e">
        <f t="shared" si="17"/>
        <v>#REF!</v>
      </c>
      <c r="G187" s="22" t="e">
        <f t="shared" si="17"/>
        <v>#REF!</v>
      </c>
      <c r="H187" s="22" t="e">
        <f t="shared" si="17"/>
        <v>#REF!</v>
      </c>
      <c r="I187" s="22" t="e">
        <f t="shared" si="17"/>
        <v>#REF!</v>
      </c>
      <c r="J187" s="22" t="e">
        <f t="shared" si="17"/>
        <v>#REF!</v>
      </c>
      <c r="K187" s="22" t="e">
        <f t="shared" si="17"/>
        <v>#REF!</v>
      </c>
      <c r="L187" s="22" t="e">
        <f t="shared" si="17"/>
        <v>#REF!</v>
      </c>
      <c r="M187" s="22" t="e">
        <f t="shared" si="17"/>
        <v>#REF!</v>
      </c>
      <c r="N187" s="22" t="e">
        <f t="shared" si="17"/>
        <v>#REF!</v>
      </c>
      <c r="O187" s="22" t="e">
        <f t="shared" si="17"/>
        <v>#REF!</v>
      </c>
      <c r="P187" s="22" t="e">
        <f t="shared" si="17"/>
        <v>#REF!</v>
      </c>
      <c r="Q187" s="22" t="e">
        <f t="shared" si="17"/>
        <v>#REF!</v>
      </c>
      <c r="R187" s="22" t="e">
        <f t="shared" si="17"/>
        <v>#REF!</v>
      </c>
      <c r="S187" s="22" t="e">
        <f t="shared" si="17"/>
        <v>#REF!</v>
      </c>
      <c r="T187" s="22" t="e">
        <f t="shared" si="17"/>
        <v>#REF!</v>
      </c>
      <c r="U187" s="22" t="e">
        <f t="shared" si="17"/>
        <v>#REF!</v>
      </c>
      <c r="V187" s="22" t="e">
        <f t="shared" si="17"/>
        <v>#REF!</v>
      </c>
      <c r="W187" s="22" t="e">
        <f t="shared" si="17"/>
        <v>#REF!</v>
      </c>
      <c r="X187" s="22" t="e">
        <f t="shared" si="17"/>
        <v>#REF!</v>
      </c>
      <c r="Y187" s="22" t="e">
        <f t="shared" si="17"/>
        <v>#REF!</v>
      </c>
      <c r="Z187" s="22" t="e">
        <f t="shared" si="17"/>
        <v>#REF!</v>
      </c>
      <c r="AA187" s="22" t="e">
        <f t="shared" si="17"/>
        <v>#REF!</v>
      </c>
      <c r="AB187" s="22" t="e">
        <f t="shared" si="17"/>
        <v>#REF!</v>
      </c>
      <c r="AC187" s="22" t="e">
        <f t="shared" si="17"/>
        <v>#REF!</v>
      </c>
      <c r="AD187" s="22" t="e">
        <f t="shared" si="17"/>
        <v>#REF!</v>
      </c>
      <c r="AE187" s="22" t="e">
        <f t="shared" si="17"/>
        <v>#REF!</v>
      </c>
      <c r="AF187" s="22" t="e">
        <f t="shared" si="17"/>
        <v>#REF!</v>
      </c>
      <c r="AG187" s="22" t="e">
        <f t="shared" si="17"/>
        <v>#REF!</v>
      </c>
      <c r="AH187" s="22" t="e">
        <f t="shared" si="17"/>
        <v>#REF!</v>
      </c>
      <c r="AI187" s="22" t="e">
        <f t="shared" si="17"/>
        <v>#REF!</v>
      </c>
      <c r="AJ187" s="22" t="e">
        <f t="shared" si="17"/>
        <v>#REF!</v>
      </c>
      <c r="AK187" s="22" t="e">
        <f t="shared" si="17"/>
        <v>#REF!</v>
      </c>
      <c r="AL187" s="22" t="e">
        <f t="shared" si="17"/>
        <v>#REF!</v>
      </c>
      <c r="AM187" s="22" t="e">
        <f t="shared" si="17"/>
        <v>#REF!</v>
      </c>
      <c r="AN187" s="22" t="e">
        <f t="shared" si="17"/>
        <v>#REF!</v>
      </c>
      <c r="AO187" s="22" t="e">
        <f t="shared" si="17"/>
        <v>#REF!</v>
      </c>
      <c r="AP187" s="22" t="e">
        <f t="shared" si="17"/>
        <v>#REF!</v>
      </c>
    </row>
    <row r="188" spans="1:51" x14ac:dyDescent="0.25">
      <c r="D188" s="1" t="s">
        <v>4</v>
      </c>
      <c r="E188" s="22">
        <f>SUMIFS(E$99:E$182,$C$99:$C$182,$D188)/E$184</f>
        <v>0.45</v>
      </c>
      <c r="F188" s="22" t="e">
        <f t="shared" si="17"/>
        <v>#REF!</v>
      </c>
      <c r="G188" s="22" t="e">
        <f t="shared" si="17"/>
        <v>#REF!</v>
      </c>
      <c r="H188" s="22" t="e">
        <f t="shared" si="17"/>
        <v>#REF!</v>
      </c>
      <c r="I188" s="22" t="e">
        <f t="shared" si="17"/>
        <v>#REF!</v>
      </c>
      <c r="J188" s="22" t="e">
        <f t="shared" si="17"/>
        <v>#REF!</v>
      </c>
      <c r="K188" s="22" t="e">
        <f t="shared" si="17"/>
        <v>#REF!</v>
      </c>
      <c r="L188" s="22" t="e">
        <f t="shared" si="17"/>
        <v>#REF!</v>
      </c>
      <c r="M188" s="22" t="e">
        <f t="shared" si="17"/>
        <v>#REF!</v>
      </c>
      <c r="N188" s="22" t="e">
        <f t="shared" si="17"/>
        <v>#REF!</v>
      </c>
      <c r="O188" s="22" t="e">
        <f t="shared" si="17"/>
        <v>#REF!</v>
      </c>
      <c r="P188" s="22" t="e">
        <f t="shared" si="17"/>
        <v>#REF!</v>
      </c>
      <c r="Q188" s="22" t="e">
        <f t="shared" si="17"/>
        <v>#REF!</v>
      </c>
      <c r="R188" s="22" t="e">
        <f t="shared" si="17"/>
        <v>#REF!</v>
      </c>
      <c r="S188" s="22" t="e">
        <f t="shared" si="17"/>
        <v>#REF!</v>
      </c>
      <c r="T188" s="22" t="e">
        <f t="shared" si="17"/>
        <v>#REF!</v>
      </c>
      <c r="U188" s="22" t="e">
        <f t="shared" si="17"/>
        <v>#REF!</v>
      </c>
      <c r="V188" s="22" t="e">
        <f t="shared" si="17"/>
        <v>#REF!</v>
      </c>
      <c r="W188" s="22" t="e">
        <f t="shared" si="17"/>
        <v>#REF!</v>
      </c>
      <c r="X188" s="22" t="e">
        <f t="shared" si="17"/>
        <v>#REF!</v>
      </c>
      <c r="Y188" s="22" t="e">
        <f t="shared" si="17"/>
        <v>#REF!</v>
      </c>
      <c r="Z188" s="22" t="e">
        <f t="shared" si="17"/>
        <v>#REF!</v>
      </c>
      <c r="AA188" s="22" t="e">
        <f t="shared" si="17"/>
        <v>#REF!</v>
      </c>
      <c r="AB188" s="22" t="e">
        <f t="shared" si="17"/>
        <v>#REF!</v>
      </c>
      <c r="AC188" s="22" t="e">
        <f t="shared" si="17"/>
        <v>#REF!</v>
      </c>
      <c r="AD188" s="22" t="e">
        <f t="shared" si="17"/>
        <v>#REF!</v>
      </c>
      <c r="AE188" s="22" t="e">
        <f t="shared" si="17"/>
        <v>#REF!</v>
      </c>
      <c r="AF188" s="22" t="e">
        <f t="shared" si="17"/>
        <v>#REF!</v>
      </c>
      <c r="AG188" s="22" t="e">
        <f t="shared" si="17"/>
        <v>#REF!</v>
      </c>
      <c r="AH188" s="22" t="e">
        <f t="shared" si="17"/>
        <v>#REF!</v>
      </c>
      <c r="AI188" s="22" t="e">
        <f t="shared" si="17"/>
        <v>#REF!</v>
      </c>
      <c r="AJ188" s="22" t="e">
        <f t="shared" si="17"/>
        <v>#REF!</v>
      </c>
      <c r="AK188" s="22" t="e">
        <f t="shared" si="17"/>
        <v>#REF!</v>
      </c>
      <c r="AL188" s="22" t="e">
        <f t="shared" si="17"/>
        <v>#REF!</v>
      </c>
      <c r="AM188" s="22" t="e">
        <f t="shared" si="17"/>
        <v>#REF!</v>
      </c>
      <c r="AN188" s="22" t="e">
        <f t="shared" si="17"/>
        <v>#REF!</v>
      </c>
      <c r="AO188" s="22" t="e">
        <f t="shared" si="17"/>
        <v>#REF!</v>
      </c>
      <c r="AP188" s="22" t="e">
        <f t="shared" si="17"/>
        <v>#REF!</v>
      </c>
    </row>
    <row r="191" spans="1:51" x14ac:dyDescent="0.25">
      <c r="D191" s="1" t="s">
        <v>9</v>
      </c>
      <c r="E191" s="9">
        <f>SUMIFS(E$99:E$182,$C$99:$C$182,$D191)</f>
        <v>240787.09333333332</v>
      </c>
      <c r="F191" s="9" t="e">
        <f t="shared" ref="F191:AF193" si="18">SUMIFS(F$99:F$182,$C$99:$C$182,$D191)</f>
        <v>#REF!</v>
      </c>
      <c r="G191" s="9" t="e">
        <f t="shared" si="18"/>
        <v>#REF!</v>
      </c>
      <c r="H191" s="9" t="e">
        <f t="shared" si="18"/>
        <v>#REF!</v>
      </c>
      <c r="I191" s="9" t="e">
        <f t="shared" si="18"/>
        <v>#REF!</v>
      </c>
      <c r="J191" s="9" t="e">
        <f t="shared" si="18"/>
        <v>#REF!</v>
      </c>
      <c r="K191" s="9" t="e">
        <f t="shared" si="18"/>
        <v>#REF!</v>
      </c>
      <c r="L191" s="9" t="e">
        <f t="shared" si="18"/>
        <v>#REF!</v>
      </c>
      <c r="M191" s="9" t="e">
        <f t="shared" si="18"/>
        <v>#REF!</v>
      </c>
      <c r="N191" s="9" t="e">
        <f t="shared" si="18"/>
        <v>#REF!</v>
      </c>
      <c r="O191" s="9" t="e">
        <f t="shared" si="18"/>
        <v>#REF!</v>
      </c>
      <c r="P191" s="9" t="e">
        <f t="shared" si="18"/>
        <v>#REF!</v>
      </c>
      <c r="Q191" s="9" t="e">
        <f t="shared" si="18"/>
        <v>#REF!</v>
      </c>
      <c r="R191" s="9" t="e">
        <f t="shared" si="18"/>
        <v>#REF!</v>
      </c>
      <c r="S191" s="9" t="e">
        <f t="shared" si="18"/>
        <v>#REF!</v>
      </c>
      <c r="T191" s="9" t="e">
        <f t="shared" si="18"/>
        <v>#REF!</v>
      </c>
      <c r="U191" s="9" t="e">
        <f t="shared" si="18"/>
        <v>#REF!</v>
      </c>
      <c r="V191" s="9" t="e">
        <f t="shared" si="18"/>
        <v>#REF!</v>
      </c>
      <c r="W191" s="9" t="e">
        <f t="shared" si="18"/>
        <v>#REF!</v>
      </c>
      <c r="X191" s="9" t="e">
        <f t="shared" si="18"/>
        <v>#REF!</v>
      </c>
      <c r="Y191" s="9" t="e">
        <f t="shared" si="18"/>
        <v>#REF!</v>
      </c>
      <c r="Z191" s="9" t="e">
        <f t="shared" si="18"/>
        <v>#REF!</v>
      </c>
      <c r="AA191" s="9" t="e">
        <f t="shared" si="18"/>
        <v>#REF!</v>
      </c>
      <c r="AB191" s="9" t="e">
        <f t="shared" si="18"/>
        <v>#REF!</v>
      </c>
      <c r="AC191" s="9" t="e">
        <f t="shared" si="18"/>
        <v>#REF!</v>
      </c>
      <c r="AD191" s="9" t="e">
        <f t="shared" si="18"/>
        <v>#REF!</v>
      </c>
      <c r="AE191" s="9" t="e">
        <f t="shared" si="18"/>
        <v>#REF!</v>
      </c>
      <c r="AF191" s="9" t="e">
        <f t="shared" si="18"/>
        <v>#REF!</v>
      </c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spans="1:51" x14ac:dyDescent="0.25">
      <c r="D192" s="1" t="s">
        <v>10</v>
      </c>
      <c r="E192" s="9">
        <f>SUMIFS(E$99:E$182,$C$99:$C$182,$D192)</f>
        <v>421377.41333333327</v>
      </c>
      <c r="F192" s="9" t="e">
        <f t="shared" si="18"/>
        <v>#REF!</v>
      </c>
      <c r="G192" s="9" t="e">
        <f t="shared" si="18"/>
        <v>#REF!</v>
      </c>
      <c r="H192" s="9" t="e">
        <f t="shared" si="18"/>
        <v>#REF!</v>
      </c>
      <c r="I192" s="9" t="e">
        <f t="shared" si="18"/>
        <v>#REF!</v>
      </c>
      <c r="J192" s="9" t="e">
        <f t="shared" si="18"/>
        <v>#REF!</v>
      </c>
      <c r="K192" s="9" t="e">
        <f t="shared" si="18"/>
        <v>#REF!</v>
      </c>
      <c r="L192" s="9" t="e">
        <f t="shared" si="18"/>
        <v>#REF!</v>
      </c>
      <c r="M192" s="9" t="e">
        <f t="shared" si="18"/>
        <v>#REF!</v>
      </c>
      <c r="N192" s="9" t="e">
        <f t="shared" si="18"/>
        <v>#REF!</v>
      </c>
      <c r="O192" s="9" t="e">
        <f t="shared" si="18"/>
        <v>#REF!</v>
      </c>
      <c r="P192" s="9" t="e">
        <f t="shared" si="18"/>
        <v>#REF!</v>
      </c>
      <c r="Q192" s="9" t="e">
        <f t="shared" si="18"/>
        <v>#REF!</v>
      </c>
      <c r="R192" s="9" t="e">
        <f t="shared" si="18"/>
        <v>#REF!</v>
      </c>
      <c r="S192" s="9" t="e">
        <f t="shared" si="18"/>
        <v>#REF!</v>
      </c>
      <c r="T192" s="9" t="e">
        <f t="shared" si="18"/>
        <v>#REF!</v>
      </c>
      <c r="U192" s="9" t="e">
        <f t="shared" si="18"/>
        <v>#REF!</v>
      </c>
      <c r="V192" s="9" t="e">
        <f t="shared" si="18"/>
        <v>#REF!</v>
      </c>
      <c r="W192" s="9" t="e">
        <f t="shared" si="18"/>
        <v>#REF!</v>
      </c>
      <c r="X192" s="9" t="e">
        <f t="shared" si="18"/>
        <v>#REF!</v>
      </c>
      <c r="Y192" s="9" t="e">
        <f t="shared" si="18"/>
        <v>#REF!</v>
      </c>
      <c r="Z192" s="9" t="e">
        <f t="shared" si="18"/>
        <v>#REF!</v>
      </c>
      <c r="AA192" s="9" t="e">
        <f t="shared" si="18"/>
        <v>#REF!</v>
      </c>
      <c r="AB192" s="9" t="e">
        <f t="shared" si="18"/>
        <v>#REF!</v>
      </c>
      <c r="AC192" s="9" t="e">
        <f t="shared" si="18"/>
        <v>#REF!</v>
      </c>
      <c r="AD192" s="9" t="e">
        <f t="shared" si="18"/>
        <v>#REF!</v>
      </c>
      <c r="AE192" s="9" t="e">
        <f t="shared" si="18"/>
        <v>#REF!</v>
      </c>
      <c r="AF192" s="9" t="e">
        <f t="shared" si="18"/>
        <v>#REF!</v>
      </c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spans="4:42" x14ac:dyDescent="0.25">
      <c r="D193" s="1" t="s">
        <v>4</v>
      </c>
      <c r="E193" s="9">
        <f>SUMIFS(E$99:E$182,$C$99:$C$182,$D193)</f>
        <v>541770.96</v>
      </c>
      <c r="F193" s="9" t="e">
        <f t="shared" si="18"/>
        <v>#REF!</v>
      </c>
      <c r="G193" s="9" t="e">
        <f t="shared" si="18"/>
        <v>#REF!</v>
      </c>
      <c r="H193" s="9" t="e">
        <f t="shared" si="18"/>
        <v>#REF!</v>
      </c>
      <c r="I193" s="9" t="e">
        <f t="shared" si="18"/>
        <v>#REF!</v>
      </c>
      <c r="J193" s="9" t="e">
        <f t="shared" si="18"/>
        <v>#REF!</v>
      </c>
      <c r="K193" s="9" t="e">
        <f t="shared" si="18"/>
        <v>#REF!</v>
      </c>
      <c r="L193" s="9" t="e">
        <f t="shared" si="18"/>
        <v>#REF!</v>
      </c>
      <c r="M193" s="9" t="e">
        <f t="shared" si="18"/>
        <v>#REF!</v>
      </c>
      <c r="N193" s="9" t="e">
        <f t="shared" si="18"/>
        <v>#REF!</v>
      </c>
      <c r="O193" s="9" t="e">
        <f t="shared" si="18"/>
        <v>#REF!</v>
      </c>
      <c r="P193" s="9" t="e">
        <f t="shared" si="18"/>
        <v>#REF!</v>
      </c>
      <c r="Q193" s="9" t="e">
        <f t="shared" si="18"/>
        <v>#REF!</v>
      </c>
      <c r="R193" s="9" t="e">
        <f t="shared" si="18"/>
        <v>#REF!</v>
      </c>
      <c r="S193" s="9" t="e">
        <f t="shared" si="18"/>
        <v>#REF!</v>
      </c>
      <c r="T193" s="9" t="e">
        <f t="shared" si="18"/>
        <v>#REF!</v>
      </c>
      <c r="U193" s="9" t="e">
        <f t="shared" si="18"/>
        <v>#REF!</v>
      </c>
      <c r="V193" s="9" t="e">
        <f t="shared" si="18"/>
        <v>#REF!</v>
      </c>
      <c r="W193" s="9" t="e">
        <f t="shared" si="18"/>
        <v>#REF!</v>
      </c>
      <c r="X193" s="9" t="e">
        <f t="shared" si="18"/>
        <v>#REF!</v>
      </c>
      <c r="Y193" s="9" t="e">
        <f t="shared" si="18"/>
        <v>#REF!</v>
      </c>
      <c r="Z193" s="9" t="e">
        <f t="shared" si="18"/>
        <v>#REF!</v>
      </c>
      <c r="AA193" s="9" t="e">
        <f t="shared" si="18"/>
        <v>#REF!</v>
      </c>
      <c r="AB193" s="9" t="e">
        <f t="shared" si="18"/>
        <v>#REF!</v>
      </c>
      <c r="AC193" s="9" t="e">
        <f t="shared" si="18"/>
        <v>#REF!</v>
      </c>
      <c r="AD193" s="9" t="e">
        <f t="shared" si="18"/>
        <v>#REF!</v>
      </c>
      <c r="AE193" s="9" t="e">
        <f t="shared" si="18"/>
        <v>#REF!</v>
      </c>
      <c r="AF193" s="9" t="e">
        <f t="shared" si="18"/>
        <v>#REF!</v>
      </c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6" spans="4:42" x14ac:dyDescent="0.25">
      <c r="D196" s="1" t="s">
        <v>9</v>
      </c>
      <c r="E196" s="28">
        <f>[4]Toggle!$J$7+SUMIFS($D$99:$D$182,$C$99:$C$182,$D196,$A$99:$A$182,"&lt;="&amp;E$97)</f>
        <v>450.84509210565727</v>
      </c>
      <c r="F196" s="28" t="e">
        <f>[4]Toggle!$J$7+SUMIFS($D$99:$D$182,$C$99:$C$182,$D196,$A$99:$A$182,"&lt;="&amp;F$97)</f>
        <v>#REF!</v>
      </c>
      <c r="G196" s="28" t="e">
        <f>[4]Toggle!$J$7+SUMIFS($D$99:$D$182,$C$99:$C$182,$D196,$A$99:$A$182,"&lt;="&amp;G$97)</f>
        <v>#REF!</v>
      </c>
      <c r="H196" s="28" t="e">
        <f>[4]Toggle!$J$7+SUMIFS($D$99:$D$182,$C$99:$C$182,$D196,$A$99:$A$182,"&lt;="&amp;H$97)</f>
        <v>#REF!</v>
      </c>
      <c r="I196" s="28" t="e">
        <f>[4]Toggle!$J$7+SUMIFS($D$99:$D$182,$C$99:$C$182,$D196,$A$99:$A$182,"&lt;="&amp;I$97)</f>
        <v>#REF!</v>
      </c>
      <c r="J196" s="28" t="e">
        <f>[4]Toggle!$J$7+SUMIFS($D$99:$D$182,$C$99:$C$182,$D196,$A$99:$A$182,"&lt;="&amp;J$97)</f>
        <v>#REF!</v>
      </c>
      <c r="K196" s="28" t="e">
        <f>[4]Toggle!$J$7+SUMIFS($D$99:$D$182,$C$99:$C$182,$D196,$A$99:$A$182,"&lt;="&amp;K$97)</f>
        <v>#REF!</v>
      </c>
      <c r="L196" s="28" t="e">
        <f>[4]Toggle!$J$7+SUMIFS($D$99:$D$182,$C$99:$C$182,$D196,$A$99:$A$182,"&lt;="&amp;L$97)</f>
        <v>#REF!</v>
      </c>
      <c r="M196" s="28" t="e">
        <f>[4]Toggle!$J$7+SUMIFS($D$99:$D$182,$C$99:$C$182,$D196,$A$99:$A$182,"&lt;="&amp;M$97)</f>
        <v>#REF!</v>
      </c>
      <c r="N196" s="28" t="e">
        <f>[4]Toggle!$J$7+SUMIFS($D$99:$D$182,$C$99:$C$182,$D196,$A$99:$A$182,"&lt;="&amp;N$97)</f>
        <v>#REF!</v>
      </c>
      <c r="O196" s="28" t="e">
        <f>[4]Toggle!$J$7+SUMIFS($D$99:$D$182,$C$99:$C$182,$D196,$A$99:$A$182,"&lt;="&amp;O$97)</f>
        <v>#REF!</v>
      </c>
      <c r="P196" s="28" t="e">
        <f>[4]Toggle!$J$7+SUMIFS($D$99:$D$182,$C$99:$C$182,$D196,$A$99:$A$182,"&lt;="&amp;P$97)</f>
        <v>#REF!</v>
      </c>
      <c r="Q196" s="28" t="e">
        <f>[4]Toggle!$J$7+SUMIFS($D$99:$D$182,$C$99:$C$182,$D196,$A$99:$A$182,"&lt;="&amp;Q$97)</f>
        <v>#REF!</v>
      </c>
      <c r="R196" s="28" t="e">
        <f>[4]Toggle!$J$7+SUMIFS($D$99:$D$182,$C$99:$C$182,$D196,$A$99:$A$182,"&lt;="&amp;R$97)</f>
        <v>#REF!</v>
      </c>
      <c r="S196" s="28" t="e">
        <f>[4]Toggle!$J$7+SUMIFS($D$99:$D$182,$C$99:$C$182,$D196,$A$99:$A$182,"&lt;="&amp;S$97)</f>
        <v>#REF!</v>
      </c>
      <c r="T196" s="28" t="e">
        <f>[4]Toggle!$J$7+SUMIFS($D$99:$D$182,$C$99:$C$182,$D196,$A$99:$A$182,"&lt;="&amp;T$97)</f>
        <v>#REF!</v>
      </c>
      <c r="U196" s="28" t="e">
        <f>[4]Toggle!$J$7+SUMIFS($D$99:$D$182,$C$99:$C$182,$D196,$A$99:$A$182,"&lt;="&amp;U$97)</f>
        <v>#REF!</v>
      </c>
      <c r="V196" s="28" t="e">
        <f>[4]Toggle!$J$7+SUMIFS($D$99:$D$182,$C$99:$C$182,$D196,$A$99:$A$182,"&lt;="&amp;V$97)</f>
        <v>#REF!</v>
      </c>
      <c r="W196" s="28" t="e">
        <f>[4]Toggle!$J$7+SUMIFS($D$99:$D$182,$C$99:$C$182,$D196,$A$99:$A$182,"&lt;="&amp;W$97)</f>
        <v>#REF!</v>
      </c>
      <c r="X196" s="28" t="e">
        <f>[4]Toggle!$J$7+SUMIFS($D$99:$D$182,$C$99:$C$182,$D196,$A$99:$A$182,"&lt;="&amp;X$97)</f>
        <v>#REF!</v>
      </c>
      <c r="Y196" s="28" t="e">
        <f>[4]Toggle!$J$7+SUMIFS($D$99:$D$182,$C$99:$C$182,$D196,$A$99:$A$182,"&lt;="&amp;Y$97)</f>
        <v>#REF!</v>
      </c>
      <c r="Z196" s="28" t="e">
        <f>[4]Toggle!$J$7+SUMIFS($D$99:$D$182,$C$99:$C$182,$D196,$A$99:$A$182,"&lt;="&amp;Z$97)</f>
        <v>#REF!</v>
      </c>
      <c r="AA196" s="28" t="e">
        <f>[4]Toggle!$J$7+SUMIFS($D$99:$D$182,$C$99:$C$182,$D196,$A$99:$A$182,"&lt;="&amp;AA$97)</f>
        <v>#REF!</v>
      </c>
      <c r="AB196" s="28" t="e">
        <f>[4]Toggle!$J$7+SUMIFS($D$99:$D$182,$C$99:$C$182,$D196,$A$99:$A$182,"&lt;="&amp;AB$97)</f>
        <v>#REF!</v>
      </c>
      <c r="AC196" s="28" t="e">
        <f>[4]Toggle!$J$7+SUMIFS($D$99:$D$182,$C$99:$C$182,$D196,$A$99:$A$182,"&lt;="&amp;AC$97)</f>
        <v>#REF!</v>
      </c>
      <c r="AD196" s="28" t="e">
        <f>[4]Toggle!$J$7+SUMIFS($D$99:$D$182,$C$99:$C$182,$D196,$A$99:$A$182,"&lt;="&amp;AD$97)</f>
        <v>#REF!</v>
      </c>
      <c r="AE196" s="28" t="e">
        <f>[4]Toggle!$J$7+SUMIFS($D$99:$D$182,$C$99:$C$182,$D196,$A$99:$A$182,"&lt;="&amp;AE$97)</f>
        <v>#REF!</v>
      </c>
      <c r="AF196" s="28" t="e">
        <f>[4]Toggle!$J$7+SUMIFS($D$99:$D$182,$C$99:$C$182,$D196,$A$99:$A$182,"&lt;="&amp;AF$97)</f>
        <v>#REF!</v>
      </c>
      <c r="AG196" s="28"/>
      <c r="AH196" s="28"/>
      <c r="AI196" s="28"/>
      <c r="AJ196" s="28"/>
      <c r="AK196" s="28"/>
      <c r="AL196" s="28"/>
      <c r="AM196" s="28"/>
    </row>
    <row r="197" spans="4:42" x14ac:dyDescent="0.25">
      <c r="D197" s="1" t="s">
        <v>10</v>
      </c>
      <c r="E197" s="28">
        <f>[4]Toggle!$J$8+SUMIFS($D$99:$D$182,$C$99:$C$182,$D197,$A$99:$A$182,"&lt;="&amp;E$97)</f>
        <v>465.6235551976153</v>
      </c>
      <c r="F197" s="28" t="e">
        <f>[4]Toggle!$J$8+SUMIFS($D$99:$D$182,$C$99:$C$182,$D197,$A$99:$A$182,"&lt;="&amp;F$97)</f>
        <v>#REF!</v>
      </c>
      <c r="G197" s="28" t="e">
        <f>[4]Toggle!$J$8+SUMIFS($D$99:$D$182,$C$99:$C$182,$D197,$A$99:$A$182,"&lt;="&amp;G$97)</f>
        <v>#REF!</v>
      </c>
      <c r="H197" s="28" t="e">
        <f>[4]Toggle!$J$8+SUMIFS($D$99:$D$182,$C$99:$C$182,$D197,$A$99:$A$182,"&lt;="&amp;H$97)</f>
        <v>#REF!</v>
      </c>
      <c r="I197" s="28" t="e">
        <f>[4]Toggle!$J$8+SUMIFS($D$99:$D$182,$C$99:$C$182,$D197,$A$99:$A$182,"&lt;="&amp;I$97)</f>
        <v>#REF!</v>
      </c>
      <c r="J197" s="28" t="e">
        <f>[4]Toggle!$J$8+SUMIFS($D$99:$D$182,$C$99:$C$182,$D197,$A$99:$A$182,"&lt;="&amp;J$97)</f>
        <v>#REF!</v>
      </c>
      <c r="K197" s="28" t="e">
        <f>[4]Toggle!$J$8+SUMIFS($D$99:$D$182,$C$99:$C$182,$D197,$A$99:$A$182,"&lt;="&amp;K$97)</f>
        <v>#REF!</v>
      </c>
      <c r="L197" s="28" t="e">
        <f>[4]Toggle!$J$8+SUMIFS($D$99:$D$182,$C$99:$C$182,$D197,$A$99:$A$182,"&lt;="&amp;L$97)</f>
        <v>#REF!</v>
      </c>
      <c r="M197" s="28" t="e">
        <f>[4]Toggle!$J$8+SUMIFS($D$99:$D$182,$C$99:$C$182,$D197,$A$99:$A$182,"&lt;="&amp;M$97)</f>
        <v>#REF!</v>
      </c>
      <c r="N197" s="28" t="e">
        <f>[4]Toggle!$J$8+SUMIFS($D$99:$D$182,$C$99:$C$182,$D197,$A$99:$A$182,"&lt;="&amp;N$97)</f>
        <v>#REF!</v>
      </c>
      <c r="O197" s="28" t="e">
        <f>[4]Toggle!$J$8+SUMIFS($D$99:$D$182,$C$99:$C$182,$D197,$A$99:$A$182,"&lt;="&amp;O$97)</f>
        <v>#REF!</v>
      </c>
      <c r="P197" s="28" t="e">
        <f>[4]Toggle!$J$8+SUMIFS($D$99:$D$182,$C$99:$C$182,$D197,$A$99:$A$182,"&lt;="&amp;P$97)</f>
        <v>#REF!</v>
      </c>
      <c r="Q197" s="28" t="e">
        <f>[4]Toggle!$J$8+SUMIFS($D$99:$D$182,$C$99:$C$182,$D197,$A$99:$A$182,"&lt;="&amp;Q$97)</f>
        <v>#REF!</v>
      </c>
      <c r="R197" s="28" t="e">
        <f>[4]Toggle!$J$8+SUMIFS($D$99:$D$182,$C$99:$C$182,$D197,$A$99:$A$182,"&lt;="&amp;R$97)</f>
        <v>#REF!</v>
      </c>
      <c r="S197" s="28" t="e">
        <f>[4]Toggle!$J$8+SUMIFS($D$99:$D$182,$C$99:$C$182,$D197,$A$99:$A$182,"&lt;="&amp;S$97)</f>
        <v>#REF!</v>
      </c>
      <c r="T197" s="28" t="e">
        <f>[4]Toggle!$J$8+SUMIFS($D$99:$D$182,$C$99:$C$182,$D197,$A$99:$A$182,"&lt;="&amp;T$97)</f>
        <v>#REF!</v>
      </c>
      <c r="U197" s="28" t="e">
        <f>[4]Toggle!$J$8+SUMIFS($D$99:$D$182,$C$99:$C$182,$D197,$A$99:$A$182,"&lt;="&amp;U$97)</f>
        <v>#REF!</v>
      </c>
      <c r="V197" s="28" t="e">
        <f>[4]Toggle!$J$8+SUMIFS($D$99:$D$182,$C$99:$C$182,$D197,$A$99:$A$182,"&lt;="&amp;V$97)</f>
        <v>#REF!</v>
      </c>
      <c r="W197" s="28" t="e">
        <f>[4]Toggle!$J$8+SUMIFS($D$99:$D$182,$C$99:$C$182,$D197,$A$99:$A$182,"&lt;="&amp;W$97)</f>
        <v>#REF!</v>
      </c>
      <c r="X197" s="28" t="e">
        <f>[4]Toggle!$J$8+SUMIFS($D$99:$D$182,$C$99:$C$182,$D197,$A$99:$A$182,"&lt;="&amp;X$97)</f>
        <v>#REF!</v>
      </c>
      <c r="Y197" s="28" t="e">
        <f>[4]Toggle!$J$8+SUMIFS($D$99:$D$182,$C$99:$C$182,$D197,$A$99:$A$182,"&lt;="&amp;Y$97)</f>
        <v>#REF!</v>
      </c>
      <c r="Z197" s="28" t="e">
        <f>[4]Toggle!$J$8+SUMIFS($D$99:$D$182,$C$99:$C$182,$D197,$A$99:$A$182,"&lt;="&amp;Z$97)</f>
        <v>#REF!</v>
      </c>
      <c r="AA197" s="28" t="e">
        <f>[4]Toggle!$J$8+SUMIFS($D$99:$D$182,$C$99:$C$182,$D197,$A$99:$A$182,"&lt;="&amp;AA$97)</f>
        <v>#REF!</v>
      </c>
      <c r="AB197" s="28" t="e">
        <f>[4]Toggle!$J$8+SUMIFS($D$99:$D$182,$C$99:$C$182,$D197,$A$99:$A$182,"&lt;="&amp;AB$97)</f>
        <v>#REF!</v>
      </c>
      <c r="AC197" s="28" t="e">
        <f>[4]Toggle!$J$8+SUMIFS($D$99:$D$182,$C$99:$C$182,$D197,$A$99:$A$182,"&lt;="&amp;AC$97)</f>
        <v>#REF!</v>
      </c>
      <c r="AD197" s="28" t="e">
        <f>[4]Toggle!$J$8+SUMIFS($D$99:$D$182,$C$99:$C$182,$D197,$A$99:$A$182,"&lt;="&amp;AD$97)</f>
        <v>#REF!</v>
      </c>
      <c r="AE197" s="28" t="e">
        <f>[4]Toggle!$J$8+SUMIFS($D$99:$D$182,$C$99:$C$182,$D197,$A$99:$A$182,"&lt;="&amp;AE$97)</f>
        <v>#REF!</v>
      </c>
      <c r="AF197" s="28" t="e">
        <f>[4]Toggle!$J$8+SUMIFS($D$99:$D$182,$C$99:$C$182,$D197,$A$99:$A$182,"&lt;="&amp;AF$97)</f>
        <v>#REF!</v>
      </c>
      <c r="AG197" s="28"/>
      <c r="AH197" s="28"/>
      <c r="AI197" s="28"/>
      <c r="AJ197" s="28"/>
      <c r="AK197" s="28"/>
      <c r="AL197" s="28"/>
      <c r="AM197" s="28"/>
    </row>
    <row r="198" spans="4:42" x14ac:dyDescent="0.25">
      <c r="D198" s="31" t="s">
        <v>4</v>
      </c>
      <c r="E198" s="32">
        <f>[4]Toggle!$J$9+SUMIFS($D$99:$D$182,$C$99:$C$182,$D198,$A$99:$A$182,"&lt;="&amp;E$97)</f>
        <v>447.1</v>
      </c>
      <c r="F198" s="32" t="e">
        <f>[4]Toggle!$J$9+SUMIFS($D$99:$D$182,$C$99:$C$182,$D198,$A$99:$A$182,"&lt;="&amp;F$97)</f>
        <v>#REF!</v>
      </c>
      <c r="G198" s="32" t="e">
        <f>[4]Toggle!$J$9+SUMIFS($D$99:$D$182,$C$99:$C$182,$D198,$A$99:$A$182,"&lt;="&amp;G$97)</f>
        <v>#REF!</v>
      </c>
      <c r="H198" s="32" t="e">
        <f>[4]Toggle!$J$9+SUMIFS($D$99:$D$182,$C$99:$C$182,$D198,$A$99:$A$182,"&lt;="&amp;H$97)</f>
        <v>#REF!</v>
      </c>
      <c r="I198" s="32" t="e">
        <f>[4]Toggle!$J$9+SUMIFS($D$99:$D$182,$C$99:$C$182,$D198,$A$99:$A$182,"&lt;="&amp;I$97)</f>
        <v>#REF!</v>
      </c>
      <c r="J198" s="32" t="e">
        <f>[4]Toggle!$J$9+SUMIFS($D$99:$D$182,$C$99:$C$182,$D198,$A$99:$A$182,"&lt;="&amp;J$97)</f>
        <v>#REF!</v>
      </c>
      <c r="K198" s="32" t="e">
        <f>[4]Toggle!$J$9+SUMIFS($D$99:$D$182,$C$99:$C$182,$D198,$A$99:$A$182,"&lt;="&amp;K$97)</f>
        <v>#REF!</v>
      </c>
      <c r="L198" s="32" t="e">
        <f>[4]Toggle!$J$9+SUMIFS($D$99:$D$182,$C$99:$C$182,$D198,$A$99:$A$182,"&lt;="&amp;L$97)</f>
        <v>#REF!</v>
      </c>
      <c r="M198" s="32" t="e">
        <f>[4]Toggle!$J$9+SUMIFS($D$99:$D$182,$C$99:$C$182,$D198,$A$99:$A$182,"&lt;="&amp;M$97)</f>
        <v>#REF!</v>
      </c>
      <c r="N198" s="32" t="e">
        <f>[4]Toggle!$J$9+SUMIFS($D$99:$D$182,$C$99:$C$182,$D198,$A$99:$A$182,"&lt;="&amp;N$97)</f>
        <v>#REF!</v>
      </c>
      <c r="O198" s="32" t="e">
        <f>[4]Toggle!$J$9+SUMIFS($D$99:$D$182,$C$99:$C$182,$D198,$A$99:$A$182,"&lt;="&amp;O$97)</f>
        <v>#REF!</v>
      </c>
      <c r="P198" s="32" t="e">
        <f>[4]Toggle!$J$9+SUMIFS($D$99:$D$182,$C$99:$C$182,$D198,$A$99:$A$182,"&lt;="&amp;P$97)</f>
        <v>#REF!</v>
      </c>
      <c r="Q198" s="32" t="e">
        <f>[4]Toggle!$J$9+SUMIFS($D$99:$D$182,$C$99:$C$182,$D198,$A$99:$A$182,"&lt;="&amp;Q$97)</f>
        <v>#REF!</v>
      </c>
      <c r="R198" s="32" t="e">
        <f>[4]Toggle!$J$9+SUMIFS($D$99:$D$182,$C$99:$C$182,$D198,$A$99:$A$182,"&lt;="&amp;R$97)</f>
        <v>#REF!</v>
      </c>
      <c r="S198" s="32" t="e">
        <f>[4]Toggle!$J$9+SUMIFS($D$99:$D$182,$C$99:$C$182,$D198,$A$99:$A$182,"&lt;="&amp;S$97)</f>
        <v>#REF!</v>
      </c>
      <c r="T198" s="32" t="e">
        <f>[4]Toggle!$J$9+SUMIFS($D$99:$D$182,$C$99:$C$182,$D198,$A$99:$A$182,"&lt;="&amp;T$97)</f>
        <v>#REF!</v>
      </c>
      <c r="U198" s="32" t="e">
        <f>[4]Toggle!$J$9+SUMIFS($D$99:$D$182,$C$99:$C$182,$D198,$A$99:$A$182,"&lt;="&amp;U$97)</f>
        <v>#REF!</v>
      </c>
      <c r="V198" s="32" t="e">
        <f>[4]Toggle!$J$9+SUMIFS($D$99:$D$182,$C$99:$C$182,$D198,$A$99:$A$182,"&lt;="&amp;V$97)</f>
        <v>#REF!</v>
      </c>
      <c r="W198" s="32" t="e">
        <f>[4]Toggle!$J$9+SUMIFS($D$99:$D$182,$C$99:$C$182,$D198,$A$99:$A$182,"&lt;="&amp;W$97)</f>
        <v>#REF!</v>
      </c>
      <c r="X198" s="32" t="e">
        <f>[4]Toggle!$J$9+SUMIFS($D$99:$D$182,$C$99:$C$182,$D198,$A$99:$A$182,"&lt;="&amp;X$97)</f>
        <v>#REF!</v>
      </c>
      <c r="Y198" s="32" t="e">
        <f>[4]Toggle!$J$9+SUMIFS($D$99:$D$182,$C$99:$C$182,$D198,$A$99:$A$182,"&lt;="&amp;Y$97)</f>
        <v>#REF!</v>
      </c>
      <c r="Z198" s="32" t="e">
        <f>[4]Toggle!$J$9+SUMIFS($D$99:$D$182,$C$99:$C$182,$D198,$A$99:$A$182,"&lt;="&amp;Z$97)</f>
        <v>#REF!</v>
      </c>
      <c r="AA198" s="32" t="e">
        <f>[4]Toggle!$J$9+SUMIFS($D$99:$D$182,$C$99:$C$182,$D198,$A$99:$A$182,"&lt;="&amp;AA$97)</f>
        <v>#REF!</v>
      </c>
      <c r="AB198" s="32" t="e">
        <f>[4]Toggle!$J$9+SUMIFS($D$99:$D$182,$C$99:$C$182,$D198,$A$99:$A$182,"&lt;="&amp;AB$97)</f>
        <v>#REF!</v>
      </c>
      <c r="AC198" s="32" t="e">
        <f>[4]Toggle!$J$9+SUMIFS($D$99:$D$182,$C$99:$C$182,$D198,$A$99:$A$182,"&lt;="&amp;AC$97)</f>
        <v>#REF!</v>
      </c>
      <c r="AD198" s="32" t="e">
        <f>[4]Toggle!$J$9+SUMIFS($D$99:$D$182,$C$99:$C$182,$D198,$A$99:$A$182,"&lt;="&amp;AD$97)</f>
        <v>#REF!</v>
      </c>
      <c r="AE198" s="32" t="e">
        <f>[4]Toggle!$J$9+SUMIFS($D$99:$D$182,$C$99:$C$182,$D198,$A$99:$A$182,"&lt;="&amp;AE$97)</f>
        <v>#REF!</v>
      </c>
      <c r="AF198" s="32" t="e">
        <f>[4]Toggle!$J$9+SUMIFS($D$99:$D$182,$C$99:$C$182,$D198,$A$99:$A$182,"&lt;="&amp;AF$97)</f>
        <v>#REF!</v>
      </c>
      <c r="AG198" s="32"/>
      <c r="AH198" s="32"/>
      <c r="AI198" s="32"/>
      <c r="AJ198" s="32"/>
      <c r="AK198" s="32"/>
      <c r="AL198" s="32"/>
      <c r="AM198" s="32"/>
    </row>
    <row r="199" spans="4:42" x14ac:dyDescent="0.25">
      <c r="D199" s="1" t="s">
        <v>46</v>
      </c>
      <c r="E199" s="33">
        <f>SUM(E196:E198)</f>
        <v>1363.5686473032724</v>
      </c>
      <c r="F199" s="33" t="e">
        <f>SUM(F196:F198)</f>
        <v>#REF!</v>
      </c>
      <c r="G199" s="33" t="e">
        <f t="shared" ref="G199:AF199" si="19">SUM(G196:G198)</f>
        <v>#REF!</v>
      </c>
      <c r="H199" s="33" t="e">
        <f t="shared" si="19"/>
        <v>#REF!</v>
      </c>
      <c r="I199" s="33" t="e">
        <f t="shared" si="19"/>
        <v>#REF!</v>
      </c>
      <c r="J199" s="33" t="e">
        <f t="shared" si="19"/>
        <v>#REF!</v>
      </c>
      <c r="K199" s="33" t="e">
        <f t="shared" si="19"/>
        <v>#REF!</v>
      </c>
      <c r="L199" s="33" t="e">
        <f t="shared" si="19"/>
        <v>#REF!</v>
      </c>
      <c r="M199" s="33" t="e">
        <f t="shared" si="19"/>
        <v>#REF!</v>
      </c>
      <c r="N199" s="33" t="e">
        <f t="shared" si="19"/>
        <v>#REF!</v>
      </c>
      <c r="O199" s="33" t="e">
        <f t="shared" si="19"/>
        <v>#REF!</v>
      </c>
      <c r="P199" s="33" t="e">
        <f t="shared" si="19"/>
        <v>#REF!</v>
      </c>
      <c r="Q199" s="33" t="e">
        <f t="shared" si="19"/>
        <v>#REF!</v>
      </c>
      <c r="R199" s="33" t="e">
        <f t="shared" si="19"/>
        <v>#REF!</v>
      </c>
      <c r="S199" s="33" t="e">
        <f t="shared" si="19"/>
        <v>#REF!</v>
      </c>
      <c r="T199" s="33" t="e">
        <f t="shared" si="19"/>
        <v>#REF!</v>
      </c>
      <c r="U199" s="33" t="e">
        <f t="shared" si="19"/>
        <v>#REF!</v>
      </c>
      <c r="V199" s="33" t="e">
        <f t="shared" si="19"/>
        <v>#REF!</v>
      </c>
      <c r="W199" s="33" t="e">
        <f t="shared" si="19"/>
        <v>#REF!</v>
      </c>
      <c r="X199" s="33" t="e">
        <f t="shared" si="19"/>
        <v>#REF!</v>
      </c>
      <c r="Y199" s="33" t="e">
        <f t="shared" si="19"/>
        <v>#REF!</v>
      </c>
      <c r="Z199" s="33" t="e">
        <f t="shared" si="19"/>
        <v>#REF!</v>
      </c>
      <c r="AA199" s="33" t="e">
        <f t="shared" si="19"/>
        <v>#REF!</v>
      </c>
      <c r="AB199" s="33" t="e">
        <f t="shared" si="19"/>
        <v>#REF!</v>
      </c>
      <c r="AC199" s="33" t="e">
        <f t="shared" si="19"/>
        <v>#REF!</v>
      </c>
      <c r="AD199" s="33" t="e">
        <f t="shared" si="19"/>
        <v>#REF!</v>
      </c>
      <c r="AE199" s="33" t="e">
        <f t="shared" si="19"/>
        <v>#REF!</v>
      </c>
      <c r="AF199" s="33" t="e">
        <f t="shared" si="19"/>
        <v>#REF!</v>
      </c>
      <c r="AG199" s="33"/>
      <c r="AH199" s="33"/>
      <c r="AI199" s="33"/>
      <c r="AJ199" s="33"/>
      <c r="AK199" s="33"/>
      <c r="AL199" s="33"/>
      <c r="AM199" s="33"/>
    </row>
    <row r="201" spans="4:42" x14ac:dyDescent="0.25">
      <c r="D201" s="1" t="s">
        <v>47</v>
      </c>
      <c r="E201" s="33">
        <f>E196*[4]Toggle!$F$38</f>
        <v>180.33803684226291</v>
      </c>
      <c r="F201" s="33" t="e">
        <f>F196*[4]Toggle!$F$38</f>
        <v>#REF!</v>
      </c>
      <c r="G201" s="33" t="e">
        <f>G196*[4]Toggle!$F$38</f>
        <v>#REF!</v>
      </c>
      <c r="H201" s="33" t="e">
        <f>H196*[4]Toggle!$F$38</f>
        <v>#REF!</v>
      </c>
      <c r="I201" s="33" t="e">
        <f>I196*[4]Toggle!$F$38</f>
        <v>#REF!</v>
      </c>
      <c r="J201" s="33" t="e">
        <f>J196*[4]Toggle!$F$38</f>
        <v>#REF!</v>
      </c>
      <c r="K201" s="33" t="e">
        <f>K196*[4]Toggle!$F$38</f>
        <v>#REF!</v>
      </c>
      <c r="L201" s="33" t="e">
        <f>L196*[4]Toggle!$F$38</f>
        <v>#REF!</v>
      </c>
      <c r="M201" s="33" t="e">
        <f>M196*[4]Toggle!$F$38</f>
        <v>#REF!</v>
      </c>
      <c r="N201" s="33" t="e">
        <f>N196*[4]Toggle!$F$38</f>
        <v>#REF!</v>
      </c>
      <c r="O201" s="33" t="e">
        <f>O196*[4]Toggle!$F$38</f>
        <v>#REF!</v>
      </c>
      <c r="P201" s="33" t="e">
        <f>P196*[4]Toggle!$F$38</f>
        <v>#REF!</v>
      </c>
      <c r="Q201" s="33" t="e">
        <f>Q196*[4]Toggle!$F$38</f>
        <v>#REF!</v>
      </c>
      <c r="R201" s="33" t="e">
        <f>R196*[4]Toggle!$F$38</f>
        <v>#REF!</v>
      </c>
      <c r="S201" s="33" t="e">
        <f>S196*[4]Toggle!$F$38</f>
        <v>#REF!</v>
      </c>
      <c r="T201" s="33" t="e">
        <f>T196*[4]Toggle!$F$38</f>
        <v>#REF!</v>
      </c>
      <c r="U201" s="33" t="e">
        <f>U196*[4]Toggle!$F$38</f>
        <v>#REF!</v>
      </c>
      <c r="V201" s="33" t="e">
        <f>V196*[4]Toggle!$F$38</f>
        <v>#REF!</v>
      </c>
      <c r="W201" s="33" t="e">
        <f>W196*[4]Toggle!$F$38</f>
        <v>#REF!</v>
      </c>
      <c r="X201" s="33" t="e">
        <f>X196*[4]Toggle!$F$38</f>
        <v>#REF!</v>
      </c>
      <c r="Y201" s="33" t="e">
        <f>Y196*[4]Toggle!$F$38</f>
        <v>#REF!</v>
      </c>
      <c r="Z201" s="33" t="e">
        <f>Z196*[4]Toggle!$F$38</f>
        <v>#REF!</v>
      </c>
      <c r="AA201" s="33" t="e">
        <f>AA196*[4]Toggle!$F$38</f>
        <v>#REF!</v>
      </c>
      <c r="AB201" s="33" t="e">
        <f>AB196*[4]Toggle!$F$38</f>
        <v>#REF!</v>
      </c>
      <c r="AC201" s="33" t="e">
        <f>AC196*[4]Toggle!$F$38</f>
        <v>#REF!</v>
      </c>
      <c r="AD201" s="33" t="e">
        <f>AD196*[4]Toggle!$F$38</f>
        <v>#REF!</v>
      </c>
      <c r="AE201" s="33" t="e">
        <f>AE196*[4]Toggle!$F$38</f>
        <v>#REF!</v>
      </c>
      <c r="AF201" s="33" t="e">
        <f>AF196*[4]Toggle!$F$38</f>
        <v>#REF!</v>
      </c>
    </row>
  </sheetData>
  <mergeCells count="3">
    <mergeCell ref="B1:D1"/>
    <mergeCell ref="B5:D5"/>
    <mergeCell ref="B97:D9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14A0-7C39-4077-A934-231ECC238085}">
  <dimension ref="A2:T42"/>
  <sheetViews>
    <sheetView showGridLines="0" workbookViewId="0">
      <selection activeCell="C17" sqref="C17"/>
    </sheetView>
  </sheetViews>
  <sheetFormatPr defaultRowHeight="15" x14ac:dyDescent="0.25"/>
  <cols>
    <col min="1" max="1" width="21" customWidth="1"/>
    <col min="3" max="4" width="12.28515625" customWidth="1"/>
    <col min="5" max="5" width="16" bestFit="1" customWidth="1"/>
    <col min="6" max="6" width="15.28515625" bestFit="1" customWidth="1"/>
    <col min="7" max="20" width="11.5703125" bestFit="1" customWidth="1"/>
  </cols>
  <sheetData>
    <row r="2" spans="1:20" x14ac:dyDescent="0.25">
      <c r="A2" s="46" t="s">
        <v>88</v>
      </c>
      <c r="B2" s="46"/>
      <c r="E2" s="45" t="s">
        <v>70</v>
      </c>
      <c r="F2" s="45">
        <v>1</v>
      </c>
      <c r="G2" s="45">
        <v>2</v>
      </c>
      <c r="H2" s="45">
        <v>3</v>
      </c>
      <c r="I2" s="45">
        <v>4</v>
      </c>
      <c r="J2" s="45">
        <v>5</v>
      </c>
      <c r="K2" s="45">
        <v>6</v>
      </c>
      <c r="L2" s="45">
        <v>7</v>
      </c>
      <c r="M2" s="45">
        <v>8</v>
      </c>
      <c r="N2" s="45">
        <v>9</v>
      </c>
      <c r="O2" s="45">
        <v>10</v>
      </c>
      <c r="P2" s="45">
        <v>11</v>
      </c>
      <c r="Q2" s="45">
        <v>12</v>
      </c>
      <c r="R2" s="45">
        <v>13</v>
      </c>
      <c r="S2" s="45">
        <v>14</v>
      </c>
      <c r="T2" s="45">
        <v>15</v>
      </c>
    </row>
    <row r="3" spans="1:20" x14ac:dyDescent="0.25">
      <c r="A3" t="s">
        <v>58</v>
      </c>
      <c r="B3">
        <v>142</v>
      </c>
      <c r="E3" t="s">
        <v>69</v>
      </c>
      <c r="F3" s="42">
        <f>B8*B15*8760*B14</f>
        <v>155925.57856739959</v>
      </c>
      <c r="G3" s="36">
        <f>$F3*(1-$B$19)^(G$2-$F$2)</f>
        <v>155145.9506745626</v>
      </c>
      <c r="H3" s="36">
        <f t="shared" ref="H3:T3" si="0">$F3*(1-$B$19)^(H$2-$F$2)</f>
        <v>154370.22092118979</v>
      </c>
      <c r="I3" s="36">
        <f t="shared" si="0"/>
        <v>153598.36981658381</v>
      </c>
      <c r="J3" s="36">
        <f t="shared" si="0"/>
        <v>152830.37796750091</v>
      </c>
      <c r="K3" s="36">
        <f t="shared" si="0"/>
        <v>152066.22607766342</v>
      </c>
      <c r="L3" s="36">
        <f t="shared" si="0"/>
        <v>151305.89494727511</v>
      </c>
      <c r="M3" s="36">
        <f t="shared" si="0"/>
        <v>150549.36547253872</v>
      </c>
      <c r="N3" s="36">
        <f t="shared" si="0"/>
        <v>149796.61864517603</v>
      </c>
      <c r="O3" s="36">
        <f t="shared" si="0"/>
        <v>149047.63555195014</v>
      </c>
      <c r="P3" s="36">
        <f t="shared" si="0"/>
        <v>148302.39737419039</v>
      </c>
      <c r="Q3" s="36">
        <f t="shared" si="0"/>
        <v>147560.88538731943</v>
      </c>
      <c r="R3" s="36">
        <f t="shared" si="0"/>
        <v>146823.08096038285</v>
      </c>
      <c r="S3" s="36">
        <f t="shared" si="0"/>
        <v>146088.96555558094</v>
      </c>
      <c r="T3" s="36">
        <f t="shared" si="0"/>
        <v>145358.52072780306</v>
      </c>
    </row>
    <row r="4" spans="1:20" x14ac:dyDescent="0.25">
      <c r="A4" t="s">
        <v>59</v>
      </c>
      <c r="B4">
        <v>142</v>
      </c>
      <c r="F4" s="42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</row>
    <row r="5" spans="1:20" x14ac:dyDescent="0.25">
      <c r="E5" t="s">
        <v>69</v>
      </c>
      <c r="F5" s="36">
        <f>SUM(F3:T3)</f>
        <v>2258770.0886471169</v>
      </c>
      <c r="G5" t="s">
        <v>73</v>
      </c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</row>
    <row r="6" spans="1:20" x14ac:dyDescent="0.25">
      <c r="A6" t="s">
        <v>57</v>
      </c>
      <c r="B6" s="41">
        <v>0.7</v>
      </c>
      <c r="F6" s="42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</row>
    <row r="7" spans="1:20" x14ac:dyDescent="0.25">
      <c r="E7" t="s">
        <v>72</v>
      </c>
      <c r="F7" s="36">
        <f>F5*B11/10^6</f>
        <v>189.44304733483372</v>
      </c>
      <c r="G7" t="s">
        <v>75</v>
      </c>
      <c r="H7" s="36">
        <f>F7/B8*7/1000*10^6</f>
        <v>13341.059671467163</v>
      </c>
      <c r="I7" s="36">
        <f>H7*(1-B21)</f>
        <v>10139.205350315044</v>
      </c>
      <c r="J7" s="36">
        <f>H14+H15-H7</f>
        <v>-1600.9271605760587</v>
      </c>
      <c r="K7" s="36"/>
      <c r="L7" s="36"/>
      <c r="M7" s="36"/>
      <c r="N7" s="36"/>
      <c r="O7" s="36"/>
      <c r="P7" s="36"/>
      <c r="Q7" s="36"/>
      <c r="R7" s="36"/>
      <c r="S7" s="36"/>
      <c r="T7" s="36"/>
    </row>
    <row r="8" spans="1:20" x14ac:dyDescent="0.25">
      <c r="A8" t="s">
        <v>60</v>
      </c>
      <c r="B8" s="38">
        <f>B3*$B$6</f>
        <v>99.399999999999991</v>
      </c>
      <c r="F8" s="42"/>
      <c r="G8" s="36"/>
      <c r="H8" s="36">
        <f>H7/7</f>
        <v>1905.8656673524517</v>
      </c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pans="1:20" x14ac:dyDescent="0.25">
      <c r="A9" t="s">
        <v>61</v>
      </c>
      <c r="B9" s="38">
        <f>B4*$B$6</f>
        <v>99.399999999999991</v>
      </c>
      <c r="E9" t="s">
        <v>9</v>
      </c>
      <c r="F9" s="40">
        <f>F7/B8</f>
        <v>1.9058656673524521</v>
      </c>
      <c r="G9" t="s">
        <v>76</v>
      </c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pans="1:20" x14ac:dyDescent="0.25">
      <c r="E10" t="s">
        <v>9</v>
      </c>
      <c r="F10" s="40">
        <f>F9*(1-$B$21)</f>
        <v>1.4484579071878636</v>
      </c>
      <c r="G10" t="s">
        <v>82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</row>
    <row r="11" spans="1:20" x14ac:dyDescent="0.25">
      <c r="A11" t="s">
        <v>62</v>
      </c>
      <c r="B11">
        <v>83.87</v>
      </c>
      <c r="C11" t="s">
        <v>65</v>
      </c>
      <c r="E11" t="s">
        <v>9</v>
      </c>
      <c r="F11" s="40">
        <f>F9/$B$15</f>
        <v>1.5882213894603767</v>
      </c>
      <c r="G11" t="s">
        <v>79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</row>
    <row r="12" spans="1:20" x14ac:dyDescent="0.25">
      <c r="A12" t="s">
        <v>63</v>
      </c>
      <c r="B12">
        <v>54.6</v>
      </c>
      <c r="C12" t="s">
        <v>64</v>
      </c>
      <c r="E12" t="s">
        <v>9</v>
      </c>
      <c r="F12" s="40">
        <f>F10/$B$15</f>
        <v>1.2070482559898863</v>
      </c>
      <c r="G12" t="s">
        <v>83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</row>
    <row r="13" spans="1:20" x14ac:dyDescent="0.25">
      <c r="F13" s="42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</row>
    <row r="14" spans="1:20" x14ac:dyDescent="0.25">
      <c r="A14" t="s">
        <v>66</v>
      </c>
      <c r="B14" s="34">
        <v>0.14922638816862321</v>
      </c>
      <c r="E14" t="s">
        <v>92</v>
      </c>
      <c r="F14" s="36">
        <f>F7*(1-B21)*B27</f>
        <v>71.98835798723681</v>
      </c>
      <c r="G14" s="36" t="s">
        <v>75</v>
      </c>
      <c r="H14" s="36">
        <f>F14/$B$8*7*1000</f>
        <v>5069.6026751575228</v>
      </c>
      <c r="I14" s="36">
        <f>H14*2</f>
        <v>10139.205350315046</v>
      </c>
      <c r="J14" s="87">
        <f>F14/B8/1.2</f>
        <v>0.60352412799494315</v>
      </c>
      <c r="K14" s="36"/>
      <c r="L14" s="36"/>
      <c r="M14" s="36"/>
      <c r="N14" s="36"/>
      <c r="O14" s="36"/>
      <c r="P14" s="36"/>
      <c r="Q14" s="36"/>
      <c r="R14" s="36"/>
      <c r="S14" s="36"/>
      <c r="T14" s="36"/>
    </row>
    <row r="15" spans="1:20" x14ac:dyDescent="0.25">
      <c r="A15" t="s">
        <v>67</v>
      </c>
      <c r="B15">
        <v>1.2</v>
      </c>
      <c r="E15" t="s">
        <v>93</v>
      </c>
      <c r="F15" s="36">
        <f>F7*(1-$B$27)</f>
        <v>94.721523667416861</v>
      </c>
      <c r="G15" s="36" t="s">
        <v>75</v>
      </c>
      <c r="H15" s="36">
        <f>F15/$B$8*7*1000</f>
        <v>6670.5298357335823</v>
      </c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</row>
    <row r="16" spans="1:20" x14ac:dyDescent="0.25"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</row>
    <row r="17" spans="1:20" x14ac:dyDescent="0.25">
      <c r="A17" t="s">
        <v>68</v>
      </c>
      <c r="B17">
        <v>15</v>
      </c>
      <c r="E17" s="45" t="s">
        <v>70</v>
      </c>
      <c r="F17" s="45">
        <v>1</v>
      </c>
      <c r="G17" s="45">
        <v>2</v>
      </c>
      <c r="H17" s="45">
        <v>3</v>
      </c>
      <c r="I17" s="45">
        <v>4</v>
      </c>
      <c r="J17" s="45">
        <v>5</v>
      </c>
      <c r="K17" s="45">
        <v>6</v>
      </c>
      <c r="L17" s="45">
        <v>7</v>
      </c>
      <c r="M17" s="45">
        <v>8</v>
      </c>
      <c r="N17" s="45">
        <v>9</v>
      </c>
      <c r="O17" s="45">
        <v>10</v>
      </c>
      <c r="P17" s="45">
        <v>11</v>
      </c>
      <c r="Q17" s="45">
        <v>12</v>
      </c>
      <c r="R17" s="45">
        <v>13</v>
      </c>
      <c r="S17" s="45">
        <v>14</v>
      </c>
      <c r="T17" s="45">
        <v>15</v>
      </c>
    </row>
    <row r="18" spans="1:20" x14ac:dyDescent="0.25">
      <c r="E18" t="s">
        <v>71</v>
      </c>
      <c r="F18" s="36">
        <f>B9*B15*8760*B14</f>
        <v>155925.57856739959</v>
      </c>
      <c r="G18" s="36">
        <f t="shared" ref="G18:T18" si="1">$F18*(1-$B$19)^(G$2-$F$2)</f>
        <v>155145.9506745626</v>
      </c>
      <c r="H18" s="36">
        <f t="shared" si="1"/>
        <v>154370.22092118979</v>
      </c>
      <c r="I18" s="36">
        <f t="shared" si="1"/>
        <v>153598.36981658381</v>
      </c>
      <c r="J18" s="36">
        <f t="shared" si="1"/>
        <v>152830.37796750091</v>
      </c>
      <c r="K18" s="36">
        <f t="shared" si="1"/>
        <v>152066.22607766342</v>
      </c>
      <c r="L18" s="36">
        <f t="shared" si="1"/>
        <v>151305.89494727511</v>
      </c>
      <c r="M18" s="36">
        <f t="shared" si="1"/>
        <v>150549.36547253872</v>
      </c>
      <c r="N18" s="36">
        <f t="shared" si="1"/>
        <v>149796.61864517603</v>
      </c>
      <c r="O18" s="36">
        <f t="shared" si="1"/>
        <v>149047.63555195014</v>
      </c>
      <c r="P18" s="36">
        <f t="shared" si="1"/>
        <v>148302.39737419039</v>
      </c>
      <c r="Q18" s="36">
        <f t="shared" si="1"/>
        <v>147560.88538731943</v>
      </c>
      <c r="R18" s="36">
        <f t="shared" si="1"/>
        <v>146823.08096038285</v>
      </c>
      <c r="S18" s="36">
        <f t="shared" si="1"/>
        <v>146088.96555558094</v>
      </c>
      <c r="T18" s="36">
        <f t="shared" si="1"/>
        <v>145358.52072780306</v>
      </c>
    </row>
    <row r="19" spans="1:20" x14ac:dyDescent="0.25">
      <c r="A19" t="s">
        <v>49</v>
      </c>
      <c r="B19" s="34">
        <v>5.0000000000000001E-3</v>
      </c>
    </row>
    <row r="20" spans="1:20" x14ac:dyDescent="0.25">
      <c r="E20" t="s">
        <v>71</v>
      </c>
      <c r="F20" s="36">
        <f>SUM(F18:T18)</f>
        <v>2258770.0886471169</v>
      </c>
      <c r="G20" t="s">
        <v>73</v>
      </c>
    </row>
    <row r="21" spans="1:20" x14ac:dyDescent="0.25">
      <c r="A21" t="s">
        <v>77</v>
      </c>
      <c r="B21" s="41">
        <v>0.24</v>
      </c>
    </row>
    <row r="22" spans="1:20" x14ac:dyDescent="0.25">
      <c r="A22" t="s">
        <v>78</v>
      </c>
      <c r="B22" s="41">
        <v>0.28000000000000003</v>
      </c>
      <c r="E22" t="s">
        <v>74</v>
      </c>
      <c r="F22" s="36">
        <f>F20*B12/10^6</f>
        <v>123.32884684013258</v>
      </c>
      <c r="G22" t="s">
        <v>75</v>
      </c>
      <c r="H22" s="40"/>
      <c r="J22" s="40"/>
      <c r="L22" s="40"/>
    </row>
    <row r="23" spans="1:20" x14ac:dyDescent="0.25">
      <c r="F23">
        <f>F22/$B$9/$B$15*(1-$B$22)</f>
        <v>0.7444397193569372</v>
      </c>
      <c r="G23" t="s">
        <v>89</v>
      </c>
    </row>
    <row r="24" spans="1:20" x14ac:dyDescent="0.25">
      <c r="A24" t="s">
        <v>81</v>
      </c>
      <c r="B24" s="34">
        <v>8.5000000000000006E-2</v>
      </c>
    </row>
    <row r="25" spans="1:20" x14ac:dyDescent="0.25">
      <c r="E25" t="s">
        <v>10</v>
      </c>
      <c r="F25" s="40">
        <f>$F$22/7*2</f>
        <v>35.236813382895022</v>
      </c>
      <c r="G25" s="40">
        <f>$F$22/7</f>
        <v>17.618406691447511</v>
      </c>
      <c r="H25" s="40">
        <f>$F$22/7</f>
        <v>17.618406691447511</v>
      </c>
      <c r="I25" s="40">
        <f>$F$22/7</f>
        <v>17.618406691447511</v>
      </c>
      <c r="J25" s="40">
        <f>$F$22/7</f>
        <v>17.618406691447511</v>
      </c>
      <c r="K25" s="40">
        <f>$F$22/7</f>
        <v>17.618406691447511</v>
      </c>
    </row>
    <row r="26" spans="1:20" x14ac:dyDescent="0.25">
      <c r="A26" t="s">
        <v>90</v>
      </c>
      <c r="F26" s="40">
        <f>F25/(1+$B$24)^(F17-$F$17)</f>
        <v>35.236813382895022</v>
      </c>
      <c r="G26" s="40">
        <f t="shared" ref="G26:K26" si="2">G25/(1+$B$24)^(G17-$F$17)</f>
        <v>16.23816284926038</v>
      </c>
      <c r="H26" s="40">
        <f t="shared" si="2"/>
        <v>14.966048708995741</v>
      </c>
      <c r="I26" s="40">
        <f t="shared" si="2"/>
        <v>13.793593280180406</v>
      </c>
      <c r="J26" s="40">
        <f t="shared" si="2"/>
        <v>12.712989198322957</v>
      </c>
      <c r="K26" s="40">
        <f t="shared" si="2"/>
        <v>11.717040735781527</v>
      </c>
    </row>
    <row r="27" spans="1:20" x14ac:dyDescent="0.25">
      <c r="A27" t="s">
        <v>91</v>
      </c>
      <c r="B27" s="41">
        <v>0.5</v>
      </c>
      <c r="E27" t="s">
        <v>80</v>
      </c>
      <c r="F27" s="40">
        <f>SUM(F26:K26)</f>
        <v>104.66464815543603</v>
      </c>
      <c r="G27" t="s">
        <v>75</v>
      </c>
    </row>
    <row r="28" spans="1:20" x14ac:dyDescent="0.25">
      <c r="A28" t="s">
        <v>3</v>
      </c>
      <c r="B28" s="41">
        <v>0.66</v>
      </c>
    </row>
    <row r="29" spans="1:20" x14ac:dyDescent="0.25">
      <c r="E29" t="s">
        <v>10</v>
      </c>
      <c r="F29" s="43">
        <f>F27/B9</f>
        <v>1.0529642671573041</v>
      </c>
      <c r="G29" t="s">
        <v>84</v>
      </c>
    </row>
    <row r="30" spans="1:20" x14ac:dyDescent="0.25">
      <c r="E30" t="s">
        <v>10</v>
      </c>
      <c r="F30" s="43">
        <f>F29*(1-$B$22)</f>
        <v>0.75813427235325892</v>
      </c>
      <c r="G30" t="s">
        <v>85</v>
      </c>
    </row>
    <row r="31" spans="1:20" x14ac:dyDescent="0.25">
      <c r="E31" t="s">
        <v>10</v>
      </c>
      <c r="F31" s="43">
        <f>F29/1.2</f>
        <v>0.87747022263108676</v>
      </c>
      <c r="G31" t="s">
        <v>86</v>
      </c>
    </row>
    <row r="32" spans="1:20" x14ac:dyDescent="0.25">
      <c r="E32" t="s">
        <v>10</v>
      </c>
      <c r="F32" s="43">
        <f>F30/1.2</f>
        <v>0.63177856029438251</v>
      </c>
      <c r="G32" t="s">
        <v>87</v>
      </c>
      <c r="M32" s="36"/>
      <c r="N32" s="36"/>
      <c r="O32" s="36"/>
      <c r="P32" s="36"/>
      <c r="Q32" s="36"/>
      <c r="R32" s="36"/>
      <c r="S32" s="36"/>
      <c r="T32" s="36"/>
    </row>
    <row r="33" spans="5:20" x14ac:dyDescent="0.25">
      <c r="F33" s="42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</row>
    <row r="34" spans="5:20" x14ac:dyDescent="0.25">
      <c r="E34" t="s">
        <v>94</v>
      </c>
      <c r="F34" s="36">
        <f>F27*(1-$B$22)*B28</f>
        <v>49.736640803463203</v>
      </c>
      <c r="G34" s="36" t="s">
        <v>75</v>
      </c>
      <c r="H34" s="100">
        <f>F34/B9/1.2</f>
        <v>0.41697384979429247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</row>
    <row r="35" spans="5:20" x14ac:dyDescent="0.25">
      <c r="E35" t="s">
        <v>93</v>
      </c>
      <c r="F35" s="36">
        <f>F27*(1-$B$28)</f>
        <v>35.585980372848248</v>
      </c>
      <c r="G35" s="36" t="s">
        <v>75</v>
      </c>
      <c r="H35" s="100">
        <f>F35/B9/1.2</f>
        <v>0.29833987569456955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</row>
    <row r="36" spans="5:20" x14ac:dyDescent="0.25">
      <c r="F36" s="36"/>
      <c r="G36" s="36"/>
      <c r="H36" s="36"/>
      <c r="I36" s="36"/>
      <c r="J36" s="36"/>
      <c r="K36" s="36"/>
      <c r="L36" s="36"/>
    </row>
    <row r="37" spans="5:20" x14ac:dyDescent="0.25">
      <c r="F37" s="43">
        <f>NPV($B$24,F25)</f>
        <v>32.47632569852076</v>
      </c>
    </row>
    <row r="39" spans="5:20" x14ac:dyDescent="0.25">
      <c r="E39" t="s">
        <v>95</v>
      </c>
      <c r="F39" s="39">
        <f>F34+F14</f>
        <v>121.72499879070001</v>
      </c>
      <c r="G39" s="36" t="s">
        <v>75</v>
      </c>
    </row>
    <row r="40" spans="5:20" x14ac:dyDescent="0.25">
      <c r="E40" t="s">
        <v>96</v>
      </c>
      <c r="F40" s="39">
        <f>F35+F15</f>
        <v>130.30750404026512</v>
      </c>
      <c r="G40" s="36" t="s">
        <v>75</v>
      </c>
    </row>
    <row r="42" spans="5:20" x14ac:dyDescent="0.25">
      <c r="E42" t="s">
        <v>107</v>
      </c>
      <c r="F42" s="40">
        <f>F7+F27-F40</f>
        <v>163.80019145000463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72EA8-DD50-4F41-A6B9-65C4C8821652}">
  <dimension ref="C5:AC59"/>
  <sheetViews>
    <sheetView showGridLines="0" workbookViewId="0">
      <selection activeCell="G7" sqref="G7"/>
    </sheetView>
  </sheetViews>
  <sheetFormatPr defaultRowHeight="15" x14ac:dyDescent="0.25"/>
  <cols>
    <col min="3" max="3" width="23.5703125" bestFit="1" customWidth="1"/>
    <col min="4" max="13" width="7.42578125" customWidth="1"/>
  </cols>
  <sheetData>
    <row r="5" spans="3:12" x14ac:dyDescent="0.25">
      <c r="D5" t="s">
        <v>97</v>
      </c>
      <c r="G5" t="s">
        <v>98</v>
      </c>
      <c r="J5" t="s">
        <v>99</v>
      </c>
    </row>
    <row r="7" spans="3:12" x14ac:dyDescent="0.25">
      <c r="C7" t="s">
        <v>10</v>
      </c>
      <c r="D7">
        <f>Calculations!B4</f>
        <v>142</v>
      </c>
      <c r="G7">
        <f>Calculations!B9</f>
        <v>99.399999999999991</v>
      </c>
      <c r="I7" t="s">
        <v>10</v>
      </c>
      <c r="J7" s="36">
        <f>Calculations!F27</f>
        <v>104.66464815543603</v>
      </c>
    </row>
    <row r="8" spans="3:12" x14ac:dyDescent="0.25">
      <c r="C8" t="s">
        <v>9</v>
      </c>
      <c r="D8">
        <f>Calculations!B3</f>
        <v>142</v>
      </c>
      <c r="G8">
        <f>Calculations!B8</f>
        <v>99.399999999999991</v>
      </c>
      <c r="I8" t="s">
        <v>9</v>
      </c>
      <c r="J8" s="36">
        <f>Calculations!F7</f>
        <v>189.44304733483372</v>
      </c>
    </row>
    <row r="9" spans="3:12" x14ac:dyDescent="0.25">
      <c r="G9">
        <f>SUM(G7:G8)</f>
        <v>198.79999999999998</v>
      </c>
      <c r="J9" s="39">
        <f>SUM(J7:J8)</f>
        <v>294.10769549026975</v>
      </c>
      <c r="L9" s="40">
        <f>J9/G9</f>
        <v>1.4794149672548782</v>
      </c>
    </row>
    <row r="11" spans="3:12" x14ac:dyDescent="0.25">
      <c r="J11">
        <f>286-128</f>
        <v>158</v>
      </c>
    </row>
    <row r="12" spans="3:12" x14ac:dyDescent="0.25">
      <c r="D12" t="s">
        <v>100</v>
      </c>
      <c r="E12" t="s">
        <v>101</v>
      </c>
      <c r="F12" t="s">
        <v>102</v>
      </c>
    </row>
    <row r="14" spans="3:12" x14ac:dyDescent="0.25">
      <c r="D14" s="36"/>
      <c r="E14" s="36"/>
      <c r="F14" s="36" t="s">
        <v>103</v>
      </c>
    </row>
    <row r="15" spans="3:12" x14ac:dyDescent="0.25">
      <c r="C15" t="s">
        <v>104</v>
      </c>
      <c r="D15" s="36">
        <f>E15</f>
        <v>49.736640803463203</v>
      </c>
      <c r="E15" s="36">
        <f>Calculations!F34</f>
        <v>49.736640803463203</v>
      </c>
      <c r="F15" s="36"/>
      <c r="H15">
        <f>E15/SUM($E$15:$E$16)</f>
        <v>0.40859840868828307</v>
      </c>
    </row>
    <row r="16" spans="3:12" x14ac:dyDescent="0.25">
      <c r="C16" t="s">
        <v>105</v>
      </c>
      <c r="D16" s="36">
        <f>E16</f>
        <v>71.98835798723681</v>
      </c>
      <c r="E16" s="36">
        <f>Calculations!F14</f>
        <v>71.98835798723681</v>
      </c>
      <c r="F16" s="36"/>
      <c r="H16">
        <f>E16/SUM($E$15:$E$16)</f>
        <v>0.59140159131171699</v>
      </c>
    </row>
    <row r="17" spans="3:29" x14ac:dyDescent="0.25">
      <c r="C17" t="s">
        <v>10</v>
      </c>
      <c r="D17" s="36">
        <f>Calculations!F35</f>
        <v>35.585980372848248</v>
      </c>
      <c r="E17" s="36"/>
      <c r="F17" s="36"/>
    </row>
    <row r="18" spans="3:29" x14ac:dyDescent="0.25">
      <c r="C18" t="s">
        <v>9</v>
      </c>
      <c r="D18" s="36">
        <f>Calculations!F15</f>
        <v>94.721523667416861</v>
      </c>
      <c r="E18" s="36"/>
      <c r="F18" s="36"/>
    </row>
    <row r="20" spans="3:29" x14ac:dyDescent="0.25">
      <c r="D20" s="39">
        <f>SUM(D15:D19)</f>
        <v>252.03250283096514</v>
      </c>
      <c r="G20" s="40">
        <f>D20/G9</f>
        <v>1.2677691289283961</v>
      </c>
    </row>
    <row r="22" spans="3:29" x14ac:dyDescent="0.25">
      <c r="J22" s="49"/>
    </row>
    <row r="23" spans="3:29" x14ac:dyDescent="0.25">
      <c r="J23" s="49"/>
    </row>
    <row r="24" spans="3:29" x14ac:dyDescent="0.25">
      <c r="C24" s="49"/>
      <c r="D24" s="49" t="s">
        <v>20</v>
      </c>
      <c r="E24" s="49" t="s">
        <v>21</v>
      </c>
      <c r="F24" s="49" t="s">
        <v>22</v>
      </c>
      <c r="G24" s="49" t="s">
        <v>23</v>
      </c>
      <c r="H24" s="49" t="s">
        <v>24</v>
      </c>
      <c r="I24" s="49" t="s">
        <v>25</v>
      </c>
      <c r="J24" s="49"/>
      <c r="K24" t="s">
        <v>106</v>
      </c>
    </row>
    <row r="25" spans="3:29" x14ac:dyDescent="0.25">
      <c r="J25" s="49"/>
    </row>
    <row r="26" spans="3:29" x14ac:dyDescent="0.25">
      <c r="C26" s="49" t="s">
        <v>10</v>
      </c>
      <c r="D26" s="50">
        <f>SUM('CS RECS'!D17:D23)</f>
        <v>35.236813382895022</v>
      </c>
      <c r="E26" s="50">
        <f>SUM('CS RECS'!E17:E23)</f>
        <v>52.855220074342533</v>
      </c>
      <c r="F26" s="50">
        <f>SUM('CS RECS'!F17:F23)</f>
        <v>70.473626765790044</v>
      </c>
      <c r="G26" s="50">
        <f>SUM('CS RECS'!G17:G23)</f>
        <v>88.092033457237562</v>
      </c>
      <c r="H26" s="50">
        <f>SUM('CS RECS'!H17:H23)</f>
        <v>105.71044014868507</v>
      </c>
      <c r="I26" s="50">
        <f>SUM('CS RECS'!I17:I23)</f>
        <v>123.32884684013258</v>
      </c>
      <c r="J26" s="50"/>
      <c r="K26" s="47">
        <f>I26</f>
        <v>123.32884684013258</v>
      </c>
    </row>
    <row r="27" spans="3:29" x14ac:dyDescent="0.25">
      <c r="C27" s="49" t="s">
        <v>9</v>
      </c>
      <c r="D27" s="50">
        <f>'CS RECS'!$D$5</f>
        <v>94.721523667416861</v>
      </c>
      <c r="E27" s="50">
        <f>'CS RECS'!$D$5</f>
        <v>94.721523667416861</v>
      </c>
      <c r="F27" s="50">
        <f>'CS RECS'!$D$5</f>
        <v>94.721523667416861</v>
      </c>
      <c r="G27" s="50">
        <f>'CS RECS'!$D$5</f>
        <v>94.721523667416861</v>
      </c>
      <c r="H27" s="50">
        <f>'CS RECS'!$D$5</f>
        <v>94.721523667416861</v>
      </c>
      <c r="I27" s="50">
        <f>'CS RECS'!$D$5</f>
        <v>94.721523667416861</v>
      </c>
      <c r="J27" s="50"/>
      <c r="K27" s="47">
        <f>I27</f>
        <v>94.721523667416861</v>
      </c>
    </row>
    <row r="28" spans="3:29" s="49" customFormat="1" x14ac:dyDescent="0.25">
      <c r="D28" s="5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3:29" x14ac:dyDescent="0.25">
      <c r="D29" s="52" t="s">
        <v>20</v>
      </c>
      <c r="E29" s="53" t="str">
        <f t="shared" ref="E29:W29" si="0">LEFT(D29,2)+1&amp;"/"&amp;RIGHT(D29,2)+1</f>
        <v>26/27</v>
      </c>
      <c r="F29" s="53" t="str">
        <f t="shared" si="0"/>
        <v>27/28</v>
      </c>
      <c r="G29" s="53" t="str">
        <f t="shared" si="0"/>
        <v>28/29</v>
      </c>
      <c r="H29" s="53" t="str">
        <f t="shared" si="0"/>
        <v>29/30</v>
      </c>
      <c r="I29" s="53" t="str">
        <f t="shared" si="0"/>
        <v>30/31</v>
      </c>
      <c r="J29" s="53" t="str">
        <f t="shared" si="0"/>
        <v>31/32</v>
      </c>
      <c r="K29" s="53" t="str">
        <f t="shared" si="0"/>
        <v>32/33</v>
      </c>
      <c r="L29" s="53" t="str">
        <f t="shared" si="0"/>
        <v>33/34</v>
      </c>
      <c r="M29" s="53" t="str">
        <f t="shared" si="0"/>
        <v>34/35</v>
      </c>
      <c r="N29" s="53" t="str">
        <f t="shared" si="0"/>
        <v>35/36</v>
      </c>
      <c r="O29" s="53" t="str">
        <f t="shared" si="0"/>
        <v>36/37</v>
      </c>
      <c r="P29" s="53" t="str">
        <f t="shared" si="0"/>
        <v>37/38</v>
      </c>
      <c r="Q29" s="53" t="str">
        <f t="shared" si="0"/>
        <v>38/39</v>
      </c>
      <c r="R29" s="53" t="str">
        <f t="shared" si="0"/>
        <v>39/40</v>
      </c>
      <c r="S29" s="53" t="str">
        <f t="shared" si="0"/>
        <v>40/41</v>
      </c>
      <c r="T29" s="53" t="str">
        <f t="shared" si="0"/>
        <v>41/42</v>
      </c>
      <c r="U29" s="53" t="str">
        <f t="shared" si="0"/>
        <v>42/43</v>
      </c>
      <c r="V29" s="53" t="str">
        <f t="shared" si="0"/>
        <v>43/44</v>
      </c>
      <c r="W29" s="53" t="str">
        <f t="shared" si="0"/>
        <v>44/45</v>
      </c>
      <c r="X29" s="53"/>
      <c r="Y29" s="53" t="s">
        <v>106</v>
      </c>
      <c r="Z29" s="53"/>
      <c r="AA29" s="53"/>
      <c r="AB29" s="53"/>
      <c r="AC29" s="53"/>
    </row>
    <row r="30" spans="3:29" x14ac:dyDescent="0.25">
      <c r="J30" s="49"/>
    </row>
    <row r="31" spans="3:29" x14ac:dyDescent="0.25">
      <c r="C31" t="s">
        <v>4</v>
      </c>
      <c r="D31" s="36">
        <f>'CS RECS'!D103/10^6</f>
        <v>18.713040496254724</v>
      </c>
      <c r="E31" s="36">
        <f>'CS RECS'!E103/10^6</f>
        <v>37.332515790028168</v>
      </c>
      <c r="F31" s="36">
        <f>'CS RECS'!F103/10^6</f>
        <v>55.858893707332761</v>
      </c>
      <c r="G31" s="36">
        <f>'CS RECS'!G103/10^6</f>
        <v>74.292639735050813</v>
      </c>
      <c r="H31" s="36">
        <f>'CS RECS'!H103/10^6</f>
        <v>92.634217032630275</v>
      </c>
      <c r="I31" s="36">
        <f>'CS RECS'!I103/10^6</f>
        <v>110.88408644372184</v>
      </c>
      <c r="J31" s="36">
        <f>'CS RECS'!J103/10^6</f>
        <v>129.04270650775794</v>
      </c>
      <c r="K31" s="36">
        <f>'CS RECS'!K103/10^6</f>
        <v>147.11053347147387</v>
      </c>
      <c r="L31" s="36">
        <f>'CS RECS'!L103/10^6</f>
        <v>165.08802130037122</v>
      </c>
      <c r="M31" s="36">
        <f>'CS RECS'!M103/10^6</f>
        <v>182.97562169012409</v>
      </c>
      <c r="N31" s="36">
        <f>'CS RECS'!N103/10^6</f>
        <v>200.77378407792818</v>
      </c>
      <c r="O31" s="36">
        <f>'CS RECS'!O103/10^6</f>
        <v>218.48295565379328</v>
      </c>
      <c r="P31" s="36">
        <f>'CS RECS'!P103/10^6</f>
        <v>236.10358137177903</v>
      </c>
      <c r="Q31" s="36">
        <f>'CS RECS'!Q103/10^6</f>
        <v>253.63610396117485</v>
      </c>
      <c r="R31" s="36">
        <f>'CS RECS'!R103/10^6</f>
        <v>271.08096393762372</v>
      </c>
      <c r="S31" s="36">
        <f>'CS RECS'!S103/10^6</f>
        <v>288.43859961419037</v>
      </c>
      <c r="T31" s="36">
        <f>'CS RECS'!T103/10^6</f>
        <v>305.70944711237411</v>
      </c>
      <c r="U31" s="36">
        <f>'CS RECS'!U103/10^6</f>
        <v>322.89394037306704</v>
      </c>
      <c r="V31" s="36">
        <f>'CS RECS'!V103/10^6</f>
        <v>339.99251116745631</v>
      </c>
      <c r="W31" s="36">
        <f>'CS RECS'!W103/10^6</f>
        <v>357.00558910787379</v>
      </c>
      <c r="X31" s="36"/>
      <c r="Y31" s="36">
        <f>W31</f>
        <v>357.00558910787379</v>
      </c>
      <c r="Z31" s="36"/>
    </row>
    <row r="35" spans="3:24" x14ac:dyDescent="0.25">
      <c r="C35" s="44" t="s">
        <v>115</v>
      </c>
      <c r="D35" s="44">
        <v>1</v>
      </c>
      <c r="E35" s="44">
        <f>D35+1</f>
        <v>2</v>
      </c>
      <c r="F35" s="44">
        <f t="shared" ref="F35:K35" si="1">E35+1</f>
        <v>3</v>
      </c>
      <c r="G35" s="44">
        <f t="shared" si="1"/>
        <v>4</v>
      </c>
      <c r="H35" s="44">
        <f t="shared" si="1"/>
        <v>5</v>
      </c>
      <c r="I35" s="44">
        <f t="shared" si="1"/>
        <v>6</v>
      </c>
      <c r="J35" s="44">
        <f t="shared" si="1"/>
        <v>7</v>
      </c>
      <c r="K35" s="44">
        <f t="shared" si="1"/>
        <v>8</v>
      </c>
      <c r="L35" s="44"/>
      <c r="M35" s="44">
        <v>30</v>
      </c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</row>
    <row r="36" spans="3:24" x14ac:dyDescent="0.25">
      <c r="C36" t="s">
        <v>10</v>
      </c>
      <c r="D36" s="47">
        <f>D26</f>
        <v>35.236813382895022</v>
      </c>
      <c r="E36" s="47">
        <f t="shared" ref="E36:I36" si="2">E26</f>
        <v>52.855220074342533</v>
      </c>
      <c r="F36" s="47">
        <f t="shared" si="2"/>
        <v>70.473626765790044</v>
      </c>
      <c r="G36" s="47">
        <f t="shared" si="2"/>
        <v>88.092033457237562</v>
      </c>
      <c r="H36" s="47">
        <f t="shared" si="2"/>
        <v>105.71044014868507</v>
      </c>
      <c r="I36" s="47">
        <f t="shared" si="2"/>
        <v>123.32884684013258</v>
      </c>
      <c r="J36" s="47">
        <f>I36</f>
        <v>123.32884684013258</v>
      </c>
      <c r="K36" s="47">
        <f t="shared" ref="K36" si="3">J36</f>
        <v>123.32884684013258</v>
      </c>
      <c r="L36" s="47"/>
      <c r="M36" s="47">
        <f>K36</f>
        <v>123.32884684013258</v>
      </c>
    </row>
    <row r="37" spans="3:24" x14ac:dyDescent="0.25">
      <c r="C37" s="55" t="s">
        <v>9</v>
      </c>
      <c r="D37" s="54">
        <f>D27</f>
        <v>94.721523667416861</v>
      </c>
      <c r="E37" s="54">
        <f t="shared" ref="E37:I37" si="4">E27</f>
        <v>94.721523667416861</v>
      </c>
      <c r="F37" s="54">
        <f t="shared" si="4"/>
        <v>94.721523667416861</v>
      </c>
      <c r="G37" s="54">
        <f t="shared" si="4"/>
        <v>94.721523667416861</v>
      </c>
      <c r="H37" s="54">
        <f t="shared" si="4"/>
        <v>94.721523667416861</v>
      </c>
      <c r="I37" s="54">
        <f t="shared" si="4"/>
        <v>94.721523667416861</v>
      </c>
      <c r="J37" s="54">
        <f>I37</f>
        <v>94.721523667416861</v>
      </c>
      <c r="K37" s="54">
        <f t="shared" ref="K37" si="5">J37</f>
        <v>94.721523667416861</v>
      </c>
      <c r="L37" s="54"/>
      <c r="M37" s="54">
        <f t="shared" ref="M37:M38" si="6">K37</f>
        <v>94.721523667416861</v>
      </c>
    </row>
    <row r="38" spans="3:24" x14ac:dyDescent="0.25">
      <c r="C38" t="s">
        <v>46</v>
      </c>
      <c r="D38" s="47">
        <f>SUM(D36:D37)</f>
        <v>129.95833705031188</v>
      </c>
      <c r="E38" s="47">
        <f t="shared" ref="E38:J38" si="7">SUM(E36:E37)</f>
        <v>147.5767437417594</v>
      </c>
      <c r="F38" s="47">
        <f t="shared" si="7"/>
        <v>165.19515043320689</v>
      </c>
      <c r="G38" s="47">
        <f t="shared" si="7"/>
        <v>182.81355712465444</v>
      </c>
      <c r="H38" s="47">
        <f t="shared" si="7"/>
        <v>200.43196381610193</v>
      </c>
      <c r="I38" s="47">
        <f t="shared" si="7"/>
        <v>218.05037050754945</v>
      </c>
      <c r="J38" s="47">
        <f t="shared" si="7"/>
        <v>218.05037050754945</v>
      </c>
      <c r="K38" s="47">
        <f t="shared" ref="K38" si="8">SUM(K36:K37)</f>
        <v>218.05037050754945</v>
      </c>
      <c r="L38" s="47"/>
      <c r="M38" s="47">
        <f t="shared" si="6"/>
        <v>218.05037050754945</v>
      </c>
    </row>
    <row r="40" spans="3:24" x14ac:dyDescent="0.25">
      <c r="C40" s="44" t="s">
        <v>116</v>
      </c>
      <c r="D40" s="44">
        <v>1</v>
      </c>
      <c r="E40" s="44">
        <f>D40+1</f>
        <v>2</v>
      </c>
      <c r="F40" s="44">
        <f t="shared" ref="F40:K40" si="9">E40+1</f>
        <v>3</v>
      </c>
      <c r="G40" s="44">
        <f t="shared" si="9"/>
        <v>4</v>
      </c>
      <c r="H40" s="44">
        <f t="shared" si="9"/>
        <v>5</v>
      </c>
      <c r="I40" s="44">
        <f t="shared" si="9"/>
        <v>6</v>
      </c>
      <c r="J40" s="44">
        <f t="shared" si="9"/>
        <v>7</v>
      </c>
      <c r="K40" s="44">
        <f t="shared" si="9"/>
        <v>8</v>
      </c>
      <c r="L40" s="44"/>
      <c r="M40" s="44">
        <v>30</v>
      </c>
    </row>
    <row r="41" spans="3:24" x14ac:dyDescent="0.25">
      <c r="C41" t="s">
        <v>4</v>
      </c>
      <c r="D41" s="47">
        <f>-'CS RECS'!D103/10^6</f>
        <v>-18.713040496254724</v>
      </c>
      <c r="E41" s="47">
        <f>-'CS RECS'!E103/10^6</f>
        <v>-37.332515790028168</v>
      </c>
      <c r="F41" s="47">
        <f>-'CS RECS'!F103/10^6</f>
        <v>-55.858893707332761</v>
      </c>
      <c r="G41" s="47">
        <f>-'CS RECS'!G103/10^6</f>
        <v>-74.292639735050813</v>
      </c>
      <c r="H41" s="47">
        <f>-'CS RECS'!H103/10^6</f>
        <v>-92.634217032630275</v>
      </c>
      <c r="I41" s="47">
        <f>-'CS RECS'!I103/10^6</f>
        <v>-110.88408644372184</v>
      </c>
      <c r="J41" s="47">
        <f>-'CS RECS'!J103/10^6</f>
        <v>-129.04270650775794</v>
      </c>
      <c r="K41" s="47">
        <f>-'CS RECS'!K103/10^6</f>
        <v>-147.11053347147387</v>
      </c>
      <c r="L41" s="47"/>
      <c r="M41" s="47">
        <f>-'CS RECS'!AG103/10^6</f>
        <v>-357.00558910787379</v>
      </c>
    </row>
    <row r="43" spans="3:24" x14ac:dyDescent="0.25">
      <c r="C43" t="s">
        <v>117</v>
      </c>
      <c r="E43" s="36">
        <f>NPV(4.5%,'CS RECS'!D26:AG26)</f>
        <v>3312.9617865075561</v>
      </c>
    </row>
    <row r="44" spans="3:24" ht="15.75" thickBot="1" x14ac:dyDescent="0.3">
      <c r="C44" t="s">
        <v>118</v>
      </c>
      <c r="E44" s="36">
        <f>-NPV(4.5%,'CS RECS'!D103:AG103)/10^6</f>
        <v>-3312.9619179601741</v>
      </c>
    </row>
    <row r="45" spans="3:24" ht="15.75" thickBot="1" x14ac:dyDescent="0.3">
      <c r="C45" s="56" t="s">
        <v>119</v>
      </c>
      <c r="D45" s="57"/>
      <c r="E45" s="58">
        <v>0</v>
      </c>
      <c r="Q45" t="s">
        <v>120</v>
      </c>
    </row>
    <row r="49" spans="3:21" x14ac:dyDescent="0.25">
      <c r="C49" s="44" t="s">
        <v>121</v>
      </c>
      <c r="D49" s="44">
        <v>1</v>
      </c>
      <c r="E49" s="44">
        <f>D49+1</f>
        <v>2</v>
      </c>
      <c r="F49" s="44">
        <f t="shared" ref="F49:K49" si="10">E49+1</f>
        <v>3</v>
      </c>
      <c r="G49" s="44">
        <f t="shared" si="10"/>
        <v>4</v>
      </c>
      <c r="H49" s="44">
        <f t="shared" si="10"/>
        <v>5</v>
      </c>
      <c r="I49" s="44">
        <f t="shared" si="10"/>
        <v>6</v>
      </c>
      <c r="J49" s="44">
        <f t="shared" si="10"/>
        <v>7</v>
      </c>
      <c r="K49" s="44">
        <f t="shared" si="10"/>
        <v>8</v>
      </c>
      <c r="L49" s="44"/>
      <c r="M49" s="44">
        <v>20</v>
      </c>
      <c r="T49">
        <v>99</v>
      </c>
      <c r="U49">
        <v>105</v>
      </c>
    </row>
    <row r="50" spans="3:21" x14ac:dyDescent="0.25">
      <c r="C50" s="49" t="s">
        <v>10</v>
      </c>
      <c r="D50" s="47">
        <f>'CS RECS'!D17</f>
        <v>35.236813382895022</v>
      </c>
      <c r="E50" s="47">
        <f>'CS RECS'!E17</f>
        <v>17.618406691447511</v>
      </c>
      <c r="F50" s="47">
        <f>'CS RECS'!F17</f>
        <v>17.618406691447511</v>
      </c>
      <c r="G50" s="47">
        <f>'CS RECS'!G17</f>
        <v>17.618406691447511</v>
      </c>
      <c r="H50" s="47">
        <f>'CS RECS'!H17</f>
        <v>17.618406691447511</v>
      </c>
      <c r="I50" s="47">
        <f>'CS RECS'!I17</f>
        <v>17.618406691447511</v>
      </c>
      <c r="J50" s="47"/>
      <c r="K50" s="47"/>
      <c r="L50" s="47"/>
      <c r="M50" s="47">
        <f>K50</f>
        <v>0</v>
      </c>
      <c r="T50">
        <f>T49*U50/U49</f>
        <v>33.942857142857143</v>
      </c>
      <c r="U50">
        <v>36</v>
      </c>
    </row>
    <row r="51" spans="3:21" x14ac:dyDescent="0.25">
      <c r="C51" s="55" t="s">
        <v>9</v>
      </c>
      <c r="D51" s="54">
        <f>D37</f>
        <v>94.721523667416861</v>
      </c>
      <c r="E51" s="54"/>
      <c r="F51" s="54"/>
      <c r="G51" s="54"/>
      <c r="H51" s="54"/>
      <c r="I51" s="54"/>
      <c r="J51" s="54"/>
      <c r="K51" s="54"/>
      <c r="L51" s="54"/>
      <c r="M51" s="54">
        <f t="shared" ref="M51:M52" si="11">K51</f>
        <v>0</v>
      </c>
    </row>
    <row r="52" spans="3:21" x14ac:dyDescent="0.25">
      <c r="C52" s="49" t="s">
        <v>46</v>
      </c>
      <c r="D52" s="47">
        <f>SUM(D50:D51)</f>
        <v>129.95833705031188</v>
      </c>
      <c r="E52" s="47">
        <f t="shared" ref="E52" si="12">SUM(E50:E51)</f>
        <v>17.618406691447511</v>
      </c>
      <c r="F52" s="47">
        <f t="shared" ref="F52" si="13">SUM(F50:F51)</f>
        <v>17.618406691447511</v>
      </c>
      <c r="G52" s="47">
        <f t="shared" ref="G52" si="14">SUM(G50:G51)</f>
        <v>17.618406691447511</v>
      </c>
      <c r="H52" s="47">
        <f t="shared" ref="H52" si="15">SUM(H50:H51)</f>
        <v>17.618406691447511</v>
      </c>
      <c r="I52" s="47">
        <f t="shared" ref="I52" si="16">SUM(I50:I51)</f>
        <v>17.618406691447511</v>
      </c>
      <c r="J52" s="47"/>
      <c r="K52" s="47"/>
      <c r="L52" s="47"/>
      <c r="M52" s="47">
        <f t="shared" si="11"/>
        <v>0</v>
      </c>
      <c r="T52">
        <f>189/2+T50</f>
        <v>128.44285714285715</v>
      </c>
    </row>
    <row r="53" spans="3:21" x14ac:dyDescent="0.25"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</row>
    <row r="54" spans="3:21" x14ac:dyDescent="0.25">
      <c r="C54" s="44" t="s">
        <v>122</v>
      </c>
      <c r="D54" s="44">
        <v>1</v>
      </c>
      <c r="E54" s="44">
        <f>D54+1</f>
        <v>2</v>
      </c>
      <c r="F54" s="44">
        <f t="shared" ref="F54:K54" si="17">E54+1</f>
        <v>3</v>
      </c>
      <c r="G54" s="44">
        <f t="shared" si="17"/>
        <v>4</v>
      </c>
      <c r="H54" s="44">
        <f t="shared" si="17"/>
        <v>5</v>
      </c>
      <c r="I54" s="44">
        <f t="shared" si="17"/>
        <v>6</v>
      </c>
      <c r="J54" s="44">
        <f t="shared" si="17"/>
        <v>7</v>
      </c>
      <c r="K54" s="44">
        <f t="shared" si="17"/>
        <v>8</v>
      </c>
      <c r="L54" s="44"/>
      <c r="M54" s="44">
        <v>20</v>
      </c>
    </row>
    <row r="55" spans="3:21" x14ac:dyDescent="0.25">
      <c r="C55" s="49" t="s">
        <v>4</v>
      </c>
      <c r="D55" s="47">
        <f>-'CS RECS'!D113/10^6</f>
        <v>-15.862153881599998</v>
      </c>
      <c r="E55" s="47">
        <f>-'CS RECS'!E113/10^6</f>
        <v>-15.782843112191999</v>
      </c>
      <c r="F55" s="47">
        <f>-'CS RECS'!F113/10^6</f>
        <v>-15.703928896631041</v>
      </c>
      <c r="G55" s="47">
        <f>-'CS RECS'!G113/10^6</f>
        <v>-15.625409252147888</v>
      </c>
      <c r="H55" s="47">
        <f>-'CS RECS'!H113/10^6</f>
        <v>-15.547282205887148</v>
      </c>
      <c r="I55" s="47">
        <f>-'CS RECS'!I113/10^6</f>
        <v>-15.46954579485771</v>
      </c>
      <c r="J55" s="47">
        <f>-'CS RECS'!J113/10^6</f>
        <v>-15.392198065883422</v>
      </c>
      <c r="K55" s="47">
        <f>-'CS RECS'!K113/10^6</f>
        <v>-15.315237075554005</v>
      </c>
      <c r="L55" s="47"/>
      <c r="M55" s="47">
        <f>-'CS RECS'!W113/10^6</f>
        <v>-14.421176523642281</v>
      </c>
    </row>
    <row r="56" spans="3:21" x14ac:dyDescent="0.25"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</row>
    <row r="57" spans="3:21" x14ac:dyDescent="0.25">
      <c r="C57" s="49" t="s">
        <v>117</v>
      </c>
      <c r="D57" s="49"/>
      <c r="E57" s="36">
        <f>NPV(4.5%,'CS RECS'!D118:I118)</f>
        <v>198.3758207652279</v>
      </c>
      <c r="F57" s="49"/>
      <c r="G57" s="49"/>
      <c r="H57" s="49"/>
      <c r="I57" s="49"/>
      <c r="J57" s="49"/>
      <c r="K57" s="49"/>
      <c r="L57" s="49"/>
      <c r="M57" s="49"/>
    </row>
    <row r="58" spans="3:21" ht="15.75" thickBot="1" x14ac:dyDescent="0.3">
      <c r="C58" s="49" t="s">
        <v>118</v>
      </c>
      <c r="D58" s="49"/>
      <c r="E58" s="36">
        <f>-NPV(4.5%,'CS RECS'!D113:W113)/10^6</f>
        <v>-198.24828394379375</v>
      </c>
      <c r="F58" s="49"/>
      <c r="G58" s="49"/>
      <c r="H58" s="49"/>
      <c r="I58" s="49"/>
      <c r="J58" s="49"/>
      <c r="K58" s="49"/>
      <c r="L58" s="49"/>
      <c r="M58" s="49"/>
    </row>
    <row r="59" spans="3:21" ht="15.75" thickBot="1" x14ac:dyDescent="0.3">
      <c r="C59" s="56" t="s">
        <v>119</v>
      </c>
      <c r="D59" s="57"/>
      <c r="E59" s="58">
        <v>0</v>
      </c>
      <c r="F59" s="49"/>
      <c r="G59" s="49"/>
      <c r="H59" s="49"/>
      <c r="I59" s="49"/>
      <c r="J59" s="49"/>
      <c r="K59" s="49"/>
      <c r="L59" s="49"/>
      <c r="M59" s="4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A5E9-9DB0-4248-B728-FEBC34BF05F8}">
  <dimension ref="A3:AZ182"/>
  <sheetViews>
    <sheetView topLeftCell="C28" workbookViewId="0">
      <selection activeCell="C112" sqref="C112"/>
    </sheetView>
  </sheetViews>
  <sheetFormatPr defaultRowHeight="15" x14ac:dyDescent="0.25"/>
  <cols>
    <col min="2" max="2" width="10" bestFit="1" customWidth="1"/>
    <col min="3" max="3" width="20.140625" customWidth="1"/>
    <col min="4" max="4" width="17.28515625" bestFit="1" customWidth="1"/>
    <col min="5" max="5" width="14.28515625" bestFit="1" customWidth="1"/>
    <col min="6" max="6" width="17.28515625" bestFit="1" customWidth="1"/>
    <col min="7" max="30" width="14.28515625" bestFit="1" customWidth="1"/>
    <col min="31" max="32" width="15.28515625" bestFit="1" customWidth="1"/>
    <col min="33" max="33" width="15.28515625" style="48" bestFit="1" customWidth="1"/>
  </cols>
  <sheetData>
    <row r="3" spans="1:33" x14ac:dyDescent="0.25">
      <c r="D3">
        <v>1</v>
      </c>
      <c r="E3">
        <f>D3+1</f>
        <v>2</v>
      </c>
      <c r="F3">
        <f t="shared" ref="F3:AG3" si="0">E3+1</f>
        <v>3</v>
      </c>
      <c r="G3">
        <f t="shared" si="0"/>
        <v>4</v>
      </c>
      <c r="H3">
        <f t="shared" si="0"/>
        <v>5</v>
      </c>
      <c r="I3">
        <f t="shared" si="0"/>
        <v>6</v>
      </c>
      <c r="J3">
        <f t="shared" si="0"/>
        <v>7</v>
      </c>
      <c r="K3" s="49">
        <f t="shared" si="0"/>
        <v>8</v>
      </c>
      <c r="L3" s="49">
        <f t="shared" si="0"/>
        <v>9</v>
      </c>
      <c r="M3" s="49">
        <f t="shared" si="0"/>
        <v>10</v>
      </c>
      <c r="N3" s="49">
        <f t="shared" si="0"/>
        <v>11</v>
      </c>
      <c r="O3" s="49">
        <f t="shared" si="0"/>
        <v>12</v>
      </c>
      <c r="P3" s="49">
        <f t="shared" si="0"/>
        <v>13</v>
      </c>
      <c r="Q3" s="49">
        <f t="shared" si="0"/>
        <v>14</v>
      </c>
      <c r="R3" s="49">
        <f t="shared" si="0"/>
        <v>15</v>
      </c>
      <c r="S3" s="49">
        <f t="shared" si="0"/>
        <v>16</v>
      </c>
      <c r="T3" s="49">
        <f t="shared" si="0"/>
        <v>17</v>
      </c>
      <c r="U3" s="49">
        <f t="shared" si="0"/>
        <v>18</v>
      </c>
      <c r="V3" s="49">
        <f t="shared" si="0"/>
        <v>19</v>
      </c>
      <c r="W3" s="49">
        <f t="shared" si="0"/>
        <v>20</v>
      </c>
      <c r="X3" s="49">
        <f t="shared" si="0"/>
        <v>21</v>
      </c>
      <c r="Y3" s="49">
        <f t="shared" si="0"/>
        <v>22</v>
      </c>
      <c r="Z3" s="49">
        <f t="shared" si="0"/>
        <v>23</v>
      </c>
      <c r="AA3" s="49">
        <f t="shared" si="0"/>
        <v>24</v>
      </c>
      <c r="AB3" s="49">
        <f t="shared" si="0"/>
        <v>25</v>
      </c>
      <c r="AC3" s="49">
        <f t="shared" si="0"/>
        <v>26</v>
      </c>
      <c r="AD3" s="49">
        <f t="shared" si="0"/>
        <v>27</v>
      </c>
      <c r="AE3" s="49">
        <f t="shared" si="0"/>
        <v>28</v>
      </c>
      <c r="AF3" s="49">
        <f t="shared" si="0"/>
        <v>29</v>
      </c>
      <c r="AG3" s="48">
        <f t="shared" si="0"/>
        <v>30</v>
      </c>
    </row>
    <row r="5" spans="1:33" x14ac:dyDescent="0.25">
      <c r="A5">
        <v>2025</v>
      </c>
      <c r="B5" t="s">
        <v>20</v>
      </c>
      <c r="D5">
        <f>Calculations!$F$7-Calculations!$F$15</f>
        <v>94.721523667416861</v>
      </c>
    </row>
    <row r="6" spans="1:33" x14ac:dyDescent="0.25">
      <c r="A6">
        <v>2026</v>
      </c>
      <c r="B6" t="str">
        <f>RIGHT(A6,2)&amp;"/"&amp;RIGHT(A6,2)+1</f>
        <v>26/27</v>
      </c>
      <c r="E6">
        <f>Calculations!$F$7-Calculations!$F$15</f>
        <v>94.721523667416861</v>
      </c>
    </row>
    <row r="7" spans="1:33" x14ac:dyDescent="0.25">
      <c r="A7">
        <f>A6+1</f>
        <v>2027</v>
      </c>
      <c r="B7" t="str">
        <f t="shared" ref="B7:B24" si="1">RIGHT(A7,2)&amp;"/"&amp;RIGHT(A7,2)+1</f>
        <v>27/28</v>
      </c>
      <c r="F7">
        <f>Calculations!$F$7-Calculations!$F$15</f>
        <v>94.721523667416861</v>
      </c>
    </row>
    <row r="8" spans="1:33" x14ac:dyDescent="0.25">
      <c r="A8">
        <f t="shared" ref="A8:A24" si="2">A7+1</f>
        <v>2028</v>
      </c>
      <c r="B8" t="str">
        <f t="shared" si="1"/>
        <v>28/29</v>
      </c>
      <c r="G8">
        <f>Calculations!$F$7-Calculations!$F$15</f>
        <v>94.721523667416861</v>
      </c>
    </row>
    <row r="9" spans="1:33" x14ac:dyDescent="0.25">
      <c r="A9">
        <f t="shared" si="2"/>
        <v>2029</v>
      </c>
      <c r="B9" t="str">
        <f t="shared" si="1"/>
        <v>29/30</v>
      </c>
      <c r="H9">
        <f>Calculations!$F$7-Calculations!$F$15</f>
        <v>94.721523667416861</v>
      </c>
    </row>
    <row r="10" spans="1:33" x14ac:dyDescent="0.25">
      <c r="A10">
        <f t="shared" si="2"/>
        <v>2030</v>
      </c>
      <c r="B10" t="str">
        <f t="shared" si="1"/>
        <v>30/31</v>
      </c>
      <c r="I10">
        <f>Calculations!$F$7-Calculations!$F$15</f>
        <v>94.721523667416861</v>
      </c>
    </row>
    <row r="11" spans="1:33" x14ac:dyDescent="0.25">
      <c r="A11">
        <f t="shared" si="2"/>
        <v>2031</v>
      </c>
      <c r="B11" t="str">
        <f t="shared" si="1"/>
        <v>31/32</v>
      </c>
      <c r="J11">
        <f>Calculations!$F$7-Calculations!$F$15</f>
        <v>94.721523667416861</v>
      </c>
    </row>
    <row r="12" spans="1:33" x14ac:dyDescent="0.25">
      <c r="A12">
        <f t="shared" si="2"/>
        <v>2032</v>
      </c>
      <c r="B12" t="str">
        <f t="shared" si="1"/>
        <v>32/33</v>
      </c>
    </row>
    <row r="13" spans="1:33" x14ac:dyDescent="0.25">
      <c r="A13">
        <f t="shared" si="2"/>
        <v>2033</v>
      </c>
      <c r="B13" t="str">
        <f t="shared" si="1"/>
        <v>33/34</v>
      </c>
    </row>
    <row r="14" spans="1:33" x14ac:dyDescent="0.25">
      <c r="A14">
        <f t="shared" si="2"/>
        <v>2034</v>
      </c>
      <c r="B14" t="str">
        <f t="shared" si="1"/>
        <v>34/35</v>
      </c>
    </row>
    <row r="15" spans="1:33" x14ac:dyDescent="0.25">
      <c r="A15">
        <f t="shared" si="2"/>
        <v>2035</v>
      </c>
      <c r="B15" t="str">
        <f t="shared" si="1"/>
        <v>35/36</v>
      </c>
    </row>
    <row r="16" spans="1:33" x14ac:dyDescent="0.25">
      <c r="A16">
        <f t="shared" si="2"/>
        <v>2036</v>
      </c>
      <c r="B16" t="str">
        <f t="shared" si="1"/>
        <v>36/37</v>
      </c>
    </row>
    <row r="17" spans="1:33" x14ac:dyDescent="0.25">
      <c r="A17">
        <f t="shared" si="2"/>
        <v>2037</v>
      </c>
      <c r="B17" t="str">
        <f t="shared" si="1"/>
        <v>37/38</v>
      </c>
      <c r="D17" s="40">
        <f>Calculations!F25</f>
        <v>35.236813382895022</v>
      </c>
      <c r="E17" s="40">
        <f>Calculations!G25</f>
        <v>17.618406691447511</v>
      </c>
      <c r="F17" s="40">
        <f>Calculations!H25</f>
        <v>17.618406691447511</v>
      </c>
      <c r="G17" s="40">
        <f>Calculations!I25</f>
        <v>17.618406691447511</v>
      </c>
      <c r="H17" s="40">
        <f>Calculations!J25</f>
        <v>17.618406691447511</v>
      </c>
      <c r="I17" s="40">
        <f>Calculations!K25</f>
        <v>17.618406691447511</v>
      </c>
      <c r="J17" s="40"/>
      <c r="K17" s="40"/>
      <c r="L17" s="40"/>
    </row>
    <row r="18" spans="1:33" x14ac:dyDescent="0.25">
      <c r="A18">
        <f t="shared" si="2"/>
        <v>2038</v>
      </c>
      <c r="B18" t="str">
        <f t="shared" si="1"/>
        <v>38/39</v>
      </c>
      <c r="E18" s="40">
        <f>D17</f>
        <v>35.236813382895022</v>
      </c>
      <c r="F18" s="40">
        <f t="shared" ref="F18:J22" si="3">E17</f>
        <v>17.618406691447511</v>
      </c>
      <c r="G18" s="40">
        <f t="shared" si="3"/>
        <v>17.618406691447511</v>
      </c>
      <c r="H18" s="40">
        <f t="shared" si="3"/>
        <v>17.618406691447511</v>
      </c>
      <c r="I18" s="40">
        <f t="shared" si="3"/>
        <v>17.618406691447511</v>
      </c>
      <c r="J18" s="40">
        <f t="shared" si="3"/>
        <v>17.618406691447511</v>
      </c>
    </row>
    <row r="19" spans="1:33" x14ac:dyDescent="0.25">
      <c r="A19">
        <f t="shared" si="2"/>
        <v>2039</v>
      </c>
      <c r="B19" t="str">
        <f t="shared" si="1"/>
        <v>39/40</v>
      </c>
      <c r="F19" s="40">
        <f>E18</f>
        <v>35.236813382895022</v>
      </c>
      <c r="G19" s="40">
        <f t="shared" si="3"/>
        <v>17.618406691447511</v>
      </c>
      <c r="H19" s="40">
        <f t="shared" si="3"/>
        <v>17.618406691447511</v>
      </c>
      <c r="I19" s="40">
        <f t="shared" si="3"/>
        <v>17.618406691447511</v>
      </c>
      <c r="J19" s="40">
        <f t="shared" si="3"/>
        <v>17.618406691447511</v>
      </c>
      <c r="K19" s="40"/>
    </row>
    <row r="20" spans="1:33" x14ac:dyDescent="0.25">
      <c r="A20">
        <f t="shared" si="2"/>
        <v>2040</v>
      </c>
      <c r="B20" t="str">
        <f t="shared" si="1"/>
        <v>40/41</v>
      </c>
      <c r="G20" s="40">
        <f>F19</f>
        <v>35.236813382895022</v>
      </c>
      <c r="H20" s="40">
        <f t="shared" si="3"/>
        <v>17.618406691447511</v>
      </c>
      <c r="I20" s="40">
        <f t="shared" si="3"/>
        <v>17.618406691447511</v>
      </c>
      <c r="J20" s="40">
        <f t="shared" si="3"/>
        <v>17.618406691447511</v>
      </c>
      <c r="K20" s="40"/>
      <c r="L20" s="40"/>
    </row>
    <row r="21" spans="1:33" x14ac:dyDescent="0.25">
      <c r="A21">
        <f t="shared" si="2"/>
        <v>2041</v>
      </c>
      <c r="B21" t="str">
        <f t="shared" si="1"/>
        <v>41/42</v>
      </c>
      <c r="H21" s="40">
        <f>G20</f>
        <v>35.236813382895022</v>
      </c>
      <c r="I21" s="40">
        <f t="shared" si="3"/>
        <v>17.618406691447511</v>
      </c>
      <c r="J21" s="40">
        <f t="shared" si="3"/>
        <v>17.618406691447511</v>
      </c>
      <c r="K21" s="40"/>
      <c r="L21" s="40"/>
      <c r="M21" s="40"/>
    </row>
    <row r="22" spans="1:33" x14ac:dyDescent="0.25">
      <c r="A22">
        <f t="shared" si="2"/>
        <v>2042</v>
      </c>
      <c r="B22" t="str">
        <f t="shared" si="1"/>
        <v>42/43</v>
      </c>
      <c r="I22" s="40">
        <f>H21</f>
        <v>35.236813382895022</v>
      </c>
      <c r="J22" s="40">
        <f t="shared" si="3"/>
        <v>17.618406691447511</v>
      </c>
      <c r="K22" s="40"/>
      <c r="L22" s="40"/>
      <c r="M22" s="40"/>
      <c r="N22" s="40"/>
    </row>
    <row r="23" spans="1:33" x14ac:dyDescent="0.25">
      <c r="A23">
        <f t="shared" si="2"/>
        <v>2043</v>
      </c>
      <c r="B23" t="str">
        <f t="shared" si="1"/>
        <v>43/44</v>
      </c>
      <c r="J23" s="40">
        <f>I22</f>
        <v>35.236813382895022</v>
      </c>
      <c r="K23" s="40"/>
      <c r="L23" s="40"/>
      <c r="M23" s="40"/>
      <c r="N23" s="40"/>
      <c r="O23" s="40"/>
    </row>
    <row r="24" spans="1:33" x14ac:dyDescent="0.25">
      <c r="A24">
        <f t="shared" si="2"/>
        <v>2044</v>
      </c>
      <c r="B24" t="str">
        <f t="shared" si="1"/>
        <v>44/45</v>
      </c>
    </row>
    <row r="26" spans="1:33" x14ac:dyDescent="0.25">
      <c r="D26" s="36">
        <f>SUM(D5:D24)</f>
        <v>129.95833705031188</v>
      </c>
      <c r="E26" s="36">
        <f t="shared" ref="E26:J26" si="4">SUM(E5:E24)</f>
        <v>147.5767437417594</v>
      </c>
      <c r="F26" s="36">
        <f t="shared" si="4"/>
        <v>165.19515043320689</v>
      </c>
      <c r="G26" s="36">
        <f t="shared" si="4"/>
        <v>182.81355712465444</v>
      </c>
      <c r="H26" s="36">
        <f t="shared" si="4"/>
        <v>200.43196381610193</v>
      </c>
      <c r="I26" s="36">
        <f t="shared" si="4"/>
        <v>218.05037050754947</v>
      </c>
      <c r="J26" s="36">
        <f t="shared" si="4"/>
        <v>218.05037050754947</v>
      </c>
      <c r="K26" s="39">
        <f>J26</f>
        <v>218.05037050754947</v>
      </c>
      <c r="L26" s="39">
        <f t="shared" ref="L26:AG26" si="5">K26</f>
        <v>218.05037050754947</v>
      </c>
      <c r="M26" s="39">
        <f t="shared" si="5"/>
        <v>218.05037050754947</v>
      </c>
      <c r="N26" s="39">
        <f t="shared" si="5"/>
        <v>218.05037050754947</v>
      </c>
      <c r="O26" s="39">
        <f t="shared" si="5"/>
        <v>218.05037050754947</v>
      </c>
      <c r="P26" s="39">
        <f t="shared" si="5"/>
        <v>218.05037050754947</v>
      </c>
      <c r="Q26" s="39">
        <f t="shared" si="5"/>
        <v>218.05037050754947</v>
      </c>
      <c r="R26" s="39">
        <f t="shared" si="5"/>
        <v>218.05037050754947</v>
      </c>
      <c r="S26" s="39">
        <f t="shared" si="5"/>
        <v>218.05037050754947</v>
      </c>
      <c r="T26" s="39">
        <f t="shared" si="5"/>
        <v>218.05037050754947</v>
      </c>
      <c r="U26" s="39">
        <f t="shared" si="5"/>
        <v>218.05037050754947</v>
      </c>
      <c r="V26" s="39">
        <f t="shared" si="5"/>
        <v>218.05037050754947</v>
      </c>
      <c r="W26" s="39">
        <f t="shared" si="5"/>
        <v>218.05037050754947</v>
      </c>
      <c r="X26" s="39">
        <f t="shared" si="5"/>
        <v>218.05037050754947</v>
      </c>
      <c r="Y26" s="39">
        <f t="shared" si="5"/>
        <v>218.05037050754947</v>
      </c>
      <c r="Z26" s="39">
        <f t="shared" si="5"/>
        <v>218.05037050754947</v>
      </c>
      <c r="AA26" s="39">
        <f t="shared" si="5"/>
        <v>218.05037050754947</v>
      </c>
      <c r="AB26" s="39">
        <f t="shared" si="5"/>
        <v>218.05037050754947</v>
      </c>
      <c r="AC26" s="39">
        <f t="shared" si="5"/>
        <v>218.05037050754947</v>
      </c>
      <c r="AD26" s="39">
        <f t="shared" si="5"/>
        <v>218.05037050754947</v>
      </c>
      <c r="AE26" s="39">
        <f t="shared" si="5"/>
        <v>218.05037050754947</v>
      </c>
      <c r="AF26" s="39">
        <f t="shared" si="5"/>
        <v>218.05037050754947</v>
      </c>
      <c r="AG26" s="51">
        <f t="shared" si="5"/>
        <v>218.05037050754947</v>
      </c>
    </row>
    <row r="28" spans="1:33" x14ac:dyDescent="0.25">
      <c r="D28" s="43">
        <f>NPV(4.5%,D26:AG26)*10^6</f>
        <v>3312961786.507556</v>
      </c>
      <c r="F28" s="36">
        <f>NPV(4.5%,D26:W26)*10^6</f>
        <v>2597548967.0473318</v>
      </c>
    </row>
    <row r="29" spans="1:33" x14ac:dyDescent="0.25">
      <c r="D29" s="43">
        <f>NPV(4.5%,D103:AG103)</f>
        <v>3312961917.9601741</v>
      </c>
      <c r="F29" s="36">
        <f>NPV(4.5%,D103:W103)</f>
        <v>2141643683.2228494</v>
      </c>
    </row>
    <row r="30" spans="1:33" x14ac:dyDescent="0.25">
      <c r="D30" s="43">
        <f>D29-D28</f>
        <v>131.45261812210083</v>
      </c>
      <c r="F30" s="43">
        <f>F29-F28</f>
        <v>-455905283.82448244</v>
      </c>
    </row>
    <row r="31" spans="1:33" x14ac:dyDescent="0.25">
      <c r="D31" s="36">
        <v>184.0377</v>
      </c>
      <c r="F31">
        <v>223.215</v>
      </c>
    </row>
    <row r="34" spans="1:34" x14ac:dyDescent="0.25">
      <c r="C34" t="s">
        <v>48</v>
      </c>
      <c r="D34" s="34">
        <v>0.214</v>
      </c>
    </row>
    <row r="35" spans="1:34" x14ac:dyDescent="0.25">
      <c r="C35" t="s">
        <v>49</v>
      </c>
      <c r="D35" s="35">
        <v>-5.0000000000000001E-3</v>
      </c>
    </row>
    <row r="37" spans="1:34" x14ac:dyDescent="0.25">
      <c r="A37">
        <v>2025</v>
      </c>
      <c r="B37" t="s">
        <v>20</v>
      </c>
      <c r="C37" s="36">
        <v>184.0377</v>
      </c>
      <c r="D37" s="36">
        <f>$C37*8760*$D$34</f>
        <v>345004.43392800004</v>
      </c>
      <c r="E37" s="36">
        <f>D37*(1+$D$35)</f>
        <v>343279.41175836005</v>
      </c>
      <c r="F37" s="36">
        <f t="shared" ref="F37:Y56" si="6">E37*(1+$D$35)</f>
        <v>341563.01469956822</v>
      </c>
      <c r="G37" s="36">
        <f t="shared" si="6"/>
        <v>339855.19962607039</v>
      </c>
      <c r="H37" s="36">
        <f t="shared" si="6"/>
        <v>338155.92362794001</v>
      </c>
      <c r="I37" s="36">
        <f t="shared" si="6"/>
        <v>336465.14400980028</v>
      </c>
      <c r="J37" s="36">
        <f t="shared" si="6"/>
        <v>334782.8182897513</v>
      </c>
      <c r="K37" s="36">
        <f t="shared" si="6"/>
        <v>333108.90419830254</v>
      </c>
      <c r="L37" s="36">
        <f t="shared" si="6"/>
        <v>331443.35967731103</v>
      </c>
      <c r="M37" s="36">
        <f t="shared" si="6"/>
        <v>329786.1428789245</v>
      </c>
      <c r="N37" s="36">
        <f t="shared" si="6"/>
        <v>328137.21216452989</v>
      </c>
      <c r="O37" s="36">
        <f t="shared" si="6"/>
        <v>326496.52610370726</v>
      </c>
      <c r="P37" s="36">
        <f t="shared" si="6"/>
        <v>324864.04347318871</v>
      </c>
      <c r="Q37" s="36">
        <f t="shared" si="6"/>
        <v>323239.72325582278</v>
      </c>
      <c r="R37" s="36">
        <f t="shared" si="6"/>
        <v>321623.52463954367</v>
      </c>
      <c r="S37" s="36">
        <f t="shared" si="6"/>
        <v>320015.40701634594</v>
      </c>
      <c r="T37" s="36">
        <f t="shared" si="6"/>
        <v>318415.32998126419</v>
      </c>
      <c r="U37" s="36">
        <f t="shared" si="6"/>
        <v>316823.25333135785</v>
      </c>
      <c r="V37" s="36">
        <f t="shared" si="6"/>
        <v>315239.13706470106</v>
      </c>
      <c r="W37" s="36">
        <f t="shared" si="6"/>
        <v>313662.94137937756</v>
      </c>
    </row>
    <row r="38" spans="1:34" x14ac:dyDescent="0.25">
      <c r="A38">
        <v>2026</v>
      </c>
      <c r="B38" t="str">
        <f>RIGHT(A38,2)&amp;"/"&amp;RIGHT(A38,2)+1</f>
        <v>26/27</v>
      </c>
      <c r="C38" s="36">
        <f>$C$37</f>
        <v>184.0377</v>
      </c>
      <c r="E38">
        <f>$C38*8760*$D$34</f>
        <v>345004.43392800004</v>
      </c>
      <c r="F38">
        <f>E38*(1+$D$35)</f>
        <v>343279.41175836005</v>
      </c>
      <c r="G38">
        <f t="shared" si="6"/>
        <v>341563.01469956822</v>
      </c>
      <c r="H38">
        <f t="shared" si="6"/>
        <v>339855.19962607039</v>
      </c>
      <c r="I38">
        <f t="shared" si="6"/>
        <v>338155.92362794001</v>
      </c>
      <c r="J38">
        <f t="shared" si="6"/>
        <v>336465.14400980028</v>
      </c>
      <c r="K38">
        <f t="shared" si="6"/>
        <v>334782.8182897513</v>
      </c>
      <c r="L38">
        <f t="shared" si="6"/>
        <v>333108.90419830254</v>
      </c>
      <c r="M38">
        <f t="shared" si="6"/>
        <v>331443.35967731103</v>
      </c>
      <c r="N38">
        <f t="shared" si="6"/>
        <v>329786.1428789245</v>
      </c>
      <c r="O38">
        <f t="shared" si="6"/>
        <v>328137.21216452989</v>
      </c>
      <c r="P38">
        <f t="shared" si="6"/>
        <v>326496.52610370726</v>
      </c>
      <c r="Q38">
        <f t="shared" si="6"/>
        <v>324864.04347318871</v>
      </c>
      <c r="R38">
        <f t="shared" si="6"/>
        <v>323239.72325582278</v>
      </c>
      <c r="S38">
        <f t="shared" si="6"/>
        <v>321623.52463954367</v>
      </c>
      <c r="T38">
        <f t="shared" si="6"/>
        <v>320015.40701634594</v>
      </c>
      <c r="U38">
        <f t="shared" si="6"/>
        <v>318415.32998126419</v>
      </c>
      <c r="V38">
        <f t="shared" si="6"/>
        <v>316823.25333135785</v>
      </c>
      <c r="W38">
        <f t="shared" si="6"/>
        <v>315239.13706470106</v>
      </c>
      <c r="X38">
        <f t="shared" ref="X38:AM53" si="7">W38*(1+$D$35)</f>
        <v>313662.94137937756</v>
      </c>
    </row>
    <row r="39" spans="1:34" x14ac:dyDescent="0.25">
      <c r="A39">
        <f>A38+1</f>
        <v>2027</v>
      </c>
      <c r="B39" t="str">
        <f t="shared" ref="B39:B56" si="8">RIGHT(A39,2)&amp;"/"&amp;RIGHT(A39,2)+1</f>
        <v>27/28</v>
      </c>
      <c r="C39" s="36">
        <f t="shared" ref="C39:C67" si="9">$C$37</f>
        <v>184.0377</v>
      </c>
      <c r="F39">
        <f>$C39*8760*$D$34</f>
        <v>345004.43392800004</v>
      </c>
      <c r="G39">
        <f>F39*(1+$D$35)</f>
        <v>343279.41175836005</v>
      </c>
      <c r="H39">
        <f t="shared" si="6"/>
        <v>341563.01469956822</v>
      </c>
      <c r="I39">
        <f t="shared" si="6"/>
        <v>339855.19962607039</v>
      </c>
      <c r="J39">
        <f t="shared" si="6"/>
        <v>338155.92362794001</v>
      </c>
      <c r="K39">
        <f t="shared" si="6"/>
        <v>336465.14400980028</v>
      </c>
      <c r="L39">
        <f t="shared" si="6"/>
        <v>334782.8182897513</v>
      </c>
      <c r="M39">
        <f t="shared" si="6"/>
        <v>333108.90419830254</v>
      </c>
      <c r="N39">
        <f t="shared" si="6"/>
        <v>331443.35967731103</v>
      </c>
      <c r="O39">
        <f t="shared" si="6"/>
        <v>329786.1428789245</v>
      </c>
      <c r="P39">
        <f t="shared" si="6"/>
        <v>328137.21216452989</v>
      </c>
      <c r="Q39">
        <f t="shared" si="6"/>
        <v>326496.52610370726</v>
      </c>
      <c r="R39">
        <f t="shared" si="6"/>
        <v>324864.04347318871</v>
      </c>
      <c r="S39">
        <f t="shared" si="6"/>
        <v>323239.72325582278</v>
      </c>
      <c r="T39">
        <f t="shared" si="6"/>
        <v>321623.52463954367</v>
      </c>
      <c r="U39">
        <f t="shared" si="6"/>
        <v>320015.40701634594</v>
      </c>
      <c r="V39">
        <f t="shared" si="6"/>
        <v>318415.32998126419</v>
      </c>
      <c r="W39">
        <f t="shared" si="6"/>
        <v>316823.25333135785</v>
      </c>
      <c r="X39">
        <f t="shared" si="7"/>
        <v>315239.13706470106</v>
      </c>
      <c r="Y39">
        <f t="shared" si="7"/>
        <v>313662.94137937756</v>
      </c>
    </row>
    <row r="40" spans="1:34" x14ac:dyDescent="0.25">
      <c r="A40">
        <f t="shared" ref="A40:A67" si="10">A39+1</f>
        <v>2028</v>
      </c>
      <c r="B40" t="str">
        <f t="shared" si="8"/>
        <v>28/29</v>
      </c>
      <c r="C40" s="36">
        <f t="shared" si="9"/>
        <v>184.0377</v>
      </c>
      <c r="G40">
        <f>$C40*8760*$D$34</f>
        <v>345004.43392800004</v>
      </c>
      <c r="H40">
        <f>G40*(1+$D$35)</f>
        <v>343279.41175836005</v>
      </c>
      <c r="I40">
        <f t="shared" si="6"/>
        <v>341563.01469956822</v>
      </c>
      <c r="J40">
        <f t="shared" si="6"/>
        <v>339855.19962607039</v>
      </c>
      <c r="K40">
        <f t="shared" si="6"/>
        <v>338155.92362794001</v>
      </c>
      <c r="L40">
        <f t="shared" si="6"/>
        <v>336465.14400980028</v>
      </c>
      <c r="M40">
        <f t="shared" si="6"/>
        <v>334782.8182897513</v>
      </c>
      <c r="N40">
        <f t="shared" si="6"/>
        <v>333108.90419830254</v>
      </c>
      <c r="O40">
        <f t="shared" si="6"/>
        <v>331443.35967731103</v>
      </c>
      <c r="P40">
        <f t="shared" si="6"/>
        <v>329786.1428789245</v>
      </c>
      <c r="Q40">
        <f t="shared" si="6"/>
        <v>328137.21216452989</v>
      </c>
      <c r="R40">
        <f t="shared" si="6"/>
        <v>326496.52610370726</v>
      </c>
      <c r="S40">
        <f t="shared" si="6"/>
        <v>324864.04347318871</v>
      </c>
      <c r="T40">
        <f t="shared" si="6"/>
        <v>323239.72325582278</v>
      </c>
      <c r="U40">
        <f t="shared" si="6"/>
        <v>321623.52463954367</v>
      </c>
      <c r="V40">
        <f t="shared" si="6"/>
        <v>320015.40701634594</v>
      </c>
      <c r="W40">
        <f t="shared" si="6"/>
        <v>318415.32998126419</v>
      </c>
      <c r="X40">
        <f t="shared" si="7"/>
        <v>316823.25333135785</v>
      </c>
      <c r="Y40">
        <f t="shared" si="7"/>
        <v>315239.13706470106</v>
      </c>
      <c r="Z40">
        <f t="shared" si="7"/>
        <v>313662.94137937756</v>
      </c>
    </row>
    <row r="41" spans="1:34" x14ac:dyDescent="0.25">
      <c r="A41">
        <f t="shared" si="10"/>
        <v>2029</v>
      </c>
      <c r="B41" t="str">
        <f t="shared" si="8"/>
        <v>29/30</v>
      </c>
      <c r="C41" s="36">
        <f t="shared" si="9"/>
        <v>184.0377</v>
      </c>
      <c r="H41">
        <f>$C41*8760*$D$34</f>
        <v>345004.43392800004</v>
      </c>
      <c r="I41">
        <f>H41*(1+$D$35)</f>
        <v>343279.41175836005</v>
      </c>
      <c r="J41">
        <f t="shared" si="6"/>
        <v>341563.01469956822</v>
      </c>
      <c r="K41">
        <f t="shared" si="6"/>
        <v>339855.19962607039</v>
      </c>
      <c r="L41">
        <f t="shared" si="6"/>
        <v>338155.92362794001</v>
      </c>
      <c r="M41">
        <f t="shared" si="6"/>
        <v>336465.14400980028</v>
      </c>
      <c r="N41">
        <f t="shared" si="6"/>
        <v>334782.8182897513</v>
      </c>
      <c r="O41">
        <f t="shared" si="6"/>
        <v>333108.90419830254</v>
      </c>
      <c r="P41">
        <f t="shared" si="6"/>
        <v>331443.35967731103</v>
      </c>
      <c r="Q41">
        <f t="shared" si="6"/>
        <v>329786.1428789245</v>
      </c>
      <c r="R41">
        <f t="shared" si="6"/>
        <v>328137.21216452989</v>
      </c>
      <c r="S41">
        <f t="shared" si="6"/>
        <v>326496.52610370726</v>
      </c>
      <c r="T41">
        <f t="shared" si="6"/>
        <v>324864.04347318871</v>
      </c>
      <c r="U41">
        <f t="shared" si="6"/>
        <v>323239.72325582278</v>
      </c>
      <c r="V41">
        <f t="shared" si="6"/>
        <v>321623.52463954367</v>
      </c>
      <c r="W41">
        <f t="shared" si="6"/>
        <v>320015.40701634594</v>
      </c>
      <c r="X41">
        <f t="shared" si="7"/>
        <v>318415.32998126419</v>
      </c>
      <c r="Y41">
        <f t="shared" si="7"/>
        <v>316823.25333135785</v>
      </c>
      <c r="Z41">
        <f t="shared" si="7"/>
        <v>315239.13706470106</v>
      </c>
      <c r="AA41">
        <f t="shared" si="7"/>
        <v>313662.94137937756</v>
      </c>
    </row>
    <row r="42" spans="1:34" x14ac:dyDescent="0.25">
      <c r="A42">
        <f t="shared" si="10"/>
        <v>2030</v>
      </c>
      <c r="B42" t="str">
        <f t="shared" si="8"/>
        <v>30/31</v>
      </c>
      <c r="C42" s="36">
        <f t="shared" si="9"/>
        <v>184.0377</v>
      </c>
      <c r="I42">
        <f>$C42*8760*$D$34</f>
        <v>345004.43392800004</v>
      </c>
      <c r="J42">
        <f>I42*(1+$D$35)</f>
        <v>343279.41175836005</v>
      </c>
      <c r="K42">
        <f t="shared" si="6"/>
        <v>341563.01469956822</v>
      </c>
      <c r="L42">
        <f t="shared" si="6"/>
        <v>339855.19962607039</v>
      </c>
      <c r="M42">
        <f t="shared" si="6"/>
        <v>338155.92362794001</v>
      </c>
      <c r="N42">
        <f t="shared" si="6"/>
        <v>336465.14400980028</v>
      </c>
      <c r="O42">
        <f t="shared" si="6"/>
        <v>334782.8182897513</v>
      </c>
      <c r="P42">
        <f t="shared" si="6"/>
        <v>333108.90419830254</v>
      </c>
      <c r="Q42">
        <f t="shared" si="6"/>
        <v>331443.35967731103</v>
      </c>
      <c r="R42">
        <f t="shared" si="6"/>
        <v>329786.1428789245</v>
      </c>
      <c r="S42">
        <f t="shared" si="6"/>
        <v>328137.21216452989</v>
      </c>
      <c r="T42">
        <f t="shared" si="6"/>
        <v>326496.52610370726</v>
      </c>
      <c r="U42">
        <f t="shared" si="6"/>
        <v>324864.04347318871</v>
      </c>
      <c r="V42">
        <f t="shared" si="6"/>
        <v>323239.72325582278</v>
      </c>
      <c r="W42">
        <f t="shared" si="6"/>
        <v>321623.52463954367</v>
      </c>
      <c r="X42">
        <f t="shared" si="7"/>
        <v>320015.40701634594</v>
      </c>
      <c r="Y42">
        <f t="shared" si="7"/>
        <v>318415.32998126419</v>
      </c>
      <c r="Z42">
        <f t="shared" si="7"/>
        <v>316823.25333135785</v>
      </c>
      <c r="AA42">
        <f t="shared" si="7"/>
        <v>315239.13706470106</v>
      </c>
      <c r="AB42">
        <f t="shared" si="7"/>
        <v>313662.94137937756</v>
      </c>
    </row>
    <row r="43" spans="1:34" x14ac:dyDescent="0.25">
      <c r="A43">
        <f t="shared" si="10"/>
        <v>2031</v>
      </c>
      <c r="B43" t="str">
        <f t="shared" si="8"/>
        <v>31/32</v>
      </c>
      <c r="C43" s="36">
        <f t="shared" si="9"/>
        <v>184.0377</v>
      </c>
      <c r="J43">
        <f>$C43*8760*$D$34</f>
        <v>345004.43392800004</v>
      </c>
      <c r="K43">
        <f>J43*(1+$D$35)</f>
        <v>343279.41175836005</v>
      </c>
      <c r="L43">
        <f t="shared" si="6"/>
        <v>341563.01469956822</v>
      </c>
      <c r="M43">
        <f t="shared" si="6"/>
        <v>339855.19962607039</v>
      </c>
      <c r="N43">
        <f t="shared" si="6"/>
        <v>338155.92362794001</v>
      </c>
      <c r="O43">
        <f t="shared" si="6"/>
        <v>336465.14400980028</v>
      </c>
      <c r="P43">
        <f t="shared" si="6"/>
        <v>334782.8182897513</v>
      </c>
      <c r="Q43">
        <f t="shared" si="6"/>
        <v>333108.90419830254</v>
      </c>
      <c r="R43">
        <f t="shared" si="6"/>
        <v>331443.35967731103</v>
      </c>
      <c r="S43">
        <f t="shared" si="6"/>
        <v>329786.1428789245</v>
      </c>
      <c r="T43">
        <f t="shared" si="6"/>
        <v>328137.21216452989</v>
      </c>
      <c r="U43">
        <f t="shared" si="6"/>
        <v>326496.52610370726</v>
      </c>
      <c r="V43">
        <f t="shared" si="6"/>
        <v>324864.04347318871</v>
      </c>
      <c r="W43">
        <f t="shared" si="6"/>
        <v>323239.72325582278</v>
      </c>
      <c r="X43">
        <f t="shared" si="7"/>
        <v>321623.52463954367</v>
      </c>
      <c r="Y43">
        <f t="shared" si="7"/>
        <v>320015.40701634594</v>
      </c>
      <c r="Z43">
        <f t="shared" si="7"/>
        <v>318415.32998126419</v>
      </c>
      <c r="AA43">
        <f t="shared" si="7"/>
        <v>316823.25333135785</v>
      </c>
      <c r="AB43">
        <f t="shared" si="7"/>
        <v>315239.13706470106</v>
      </c>
      <c r="AC43">
        <f t="shared" si="7"/>
        <v>313662.94137937756</v>
      </c>
    </row>
    <row r="44" spans="1:34" x14ac:dyDescent="0.25">
      <c r="A44">
        <f t="shared" si="10"/>
        <v>2032</v>
      </c>
      <c r="B44" t="str">
        <f t="shared" si="8"/>
        <v>32/33</v>
      </c>
      <c r="C44" s="36">
        <f t="shared" si="9"/>
        <v>184.0377</v>
      </c>
      <c r="K44">
        <f>$C44*8760*$D$34</f>
        <v>345004.43392800004</v>
      </c>
      <c r="L44">
        <f>K44*(1+$D$35)</f>
        <v>343279.41175836005</v>
      </c>
      <c r="M44">
        <f t="shared" si="6"/>
        <v>341563.01469956822</v>
      </c>
      <c r="N44">
        <f t="shared" si="6"/>
        <v>339855.19962607039</v>
      </c>
      <c r="O44">
        <f t="shared" si="6"/>
        <v>338155.92362794001</v>
      </c>
      <c r="P44">
        <f t="shared" si="6"/>
        <v>336465.14400980028</v>
      </c>
      <c r="Q44">
        <f t="shared" si="6"/>
        <v>334782.8182897513</v>
      </c>
      <c r="R44">
        <f t="shared" si="6"/>
        <v>333108.90419830254</v>
      </c>
      <c r="S44">
        <f t="shared" si="6"/>
        <v>331443.35967731103</v>
      </c>
      <c r="T44">
        <f t="shared" si="6"/>
        <v>329786.1428789245</v>
      </c>
      <c r="U44">
        <f t="shared" si="6"/>
        <v>328137.21216452989</v>
      </c>
      <c r="V44">
        <f t="shared" si="6"/>
        <v>326496.52610370726</v>
      </c>
      <c r="W44">
        <f t="shared" si="6"/>
        <v>324864.04347318871</v>
      </c>
      <c r="X44">
        <f t="shared" si="7"/>
        <v>323239.72325582278</v>
      </c>
      <c r="Y44">
        <f t="shared" si="7"/>
        <v>321623.52463954367</v>
      </c>
      <c r="Z44">
        <f t="shared" si="7"/>
        <v>320015.40701634594</v>
      </c>
      <c r="AA44">
        <f t="shared" si="7"/>
        <v>318415.32998126419</v>
      </c>
      <c r="AB44">
        <f t="shared" si="7"/>
        <v>316823.25333135785</v>
      </c>
      <c r="AC44">
        <f t="shared" si="7"/>
        <v>315239.13706470106</v>
      </c>
      <c r="AD44">
        <f t="shared" si="7"/>
        <v>313662.94137937756</v>
      </c>
    </row>
    <row r="45" spans="1:34" x14ac:dyDescent="0.25">
      <c r="A45">
        <f t="shared" si="10"/>
        <v>2033</v>
      </c>
      <c r="B45" t="str">
        <f t="shared" si="8"/>
        <v>33/34</v>
      </c>
      <c r="C45" s="36">
        <f t="shared" si="9"/>
        <v>184.0377</v>
      </c>
      <c r="L45">
        <f>$C45*8760*$D$34</f>
        <v>345004.43392800004</v>
      </c>
      <c r="M45">
        <f>L45*(1+$D$35)</f>
        <v>343279.41175836005</v>
      </c>
      <c r="N45">
        <f t="shared" si="6"/>
        <v>341563.01469956822</v>
      </c>
      <c r="O45">
        <f t="shared" si="6"/>
        <v>339855.19962607039</v>
      </c>
      <c r="P45">
        <f t="shared" si="6"/>
        <v>338155.92362794001</v>
      </c>
      <c r="Q45">
        <f t="shared" si="6"/>
        <v>336465.14400980028</v>
      </c>
      <c r="R45">
        <f t="shared" si="6"/>
        <v>334782.8182897513</v>
      </c>
      <c r="S45">
        <f t="shared" si="6"/>
        <v>333108.90419830254</v>
      </c>
      <c r="T45">
        <f t="shared" si="6"/>
        <v>331443.35967731103</v>
      </c>
      <c r="U45">
        <f t="shared" si="6"/>
        <v>329786.1428789245</v>
      </c>
      <c r="V45">
        <f t="shared" si="6"/>
        <v>328137.21216452989</v>
      </c>
      <c r="W45">
        <f t="shared" si="6"/>
        <v>326496.52610370726</v>
      </c>
      <c r="X45">
        <f t="shared" si="7"/>
        <v>324864.04347318871</v>
      </c>
      <c r="Y45">
        <f t="shared" si="7"/>
        <v>323239.72325582278</v>
      </c>
      <c r="Z45">
        <f t="shared" si="7"/>
        <v>321623.52463954367</v>
      </c>
      <c r="AA45">
        <f t="shared" si="7"/>
        <v>320015.40701634594</v>
      </c>
      <c r="AB45">
        <f t="shared" si="7"/>
        <v>318415.32998126419</v>
      </c>
      <c r="AC45">
        <f t="shared" si="7"/>
        <v>316823.25333135785</v>
      </c>
      <c r="AD45">
        <f t="shared" si="7"/>
        <v>315239.13706470106</v>
      </c>
      <c r="AE45">
        <f t="shared" si="7"/>
        <v>313662.94137937756</v>
      </c>
    </row>
    <row r="46" spans="1:34" x14ac:dyDescent="0.25">
      <c r="A46">
        <f t="shared" si="10"/>
        <v>2034</v>
      </c>
      <c r="B46" t="str">
        <f t="shared" si="8"/>
        <v>34/35</v>
      </c>
      <c r="C46" s="36">
        <f t="shared" si="9"/>
        <v>184.0377</v>
      </c>
      <c r="M46">
        <f>$C46*8760*$D$34</f>
        <v>345004.43392800004</v>
      </c>
      <c r="N46">
        <f>M46*(1+$D$35)</f>
        <v>343279.41175836005</v>
      </c>
      <c r="O46">
        <f t="shared" si="6"/>
        <v>341563.01469956822</v>
      </c>
      <c r="P46">
        <f t="shared" si="6"/>
        <v>339855.19962607039</v>
      </c>
      <c r="Q46">
        <f t="shared" si="6"/>
        <v>338155.92362794001</v>
      </c>
      <c r="R46">
        <f t="shared" si="6"/>
        <v>336465.14400980028</v>
      </c>
      <c r="S46">
        <f t="shared" si="6"/>
        <v>334782.8182897513</v>
      </c>
      <c r="T46">
        <f t="shared" si="6"/>
        <v>333108.90419830254</v>
      </c>
      <c r="U46">
        <f t="shared" si="6"/>
        <v>331443.35967731103</v>
      </c>
      <c r="V46">
        <f t="shared" si="6"/>
        <v>329786.1428789245</v>
      </c>
      <c r="W46">
        <f t="shared" si="6"/>
        <v>328137.21216452989</v>
      </c>
      <c r="X46">
        <f t="shared" si="7"/>
        <v>326496.52610370726</v>
      </c>
      <c r="Y46">
        <f t="shared" si="7"/>
        <v>324864.04347318871</v>
      </c>
      <c r="Z46">
        <f t="shared" si="7"/>
        <v>323239.72325582278</v>
      </c>
      <c r="AA46">
        <f t="shared" si="7"/>
        <v>321623.52463954367</v>
      </c>
      <c r="AB46">
        <f t="shared" si="7"/>
        <v>320015.40701634594</v>
      </c>
      <c r="AC46">
        <f t="shared" si="7"/>
        <v>318415.32998126419</v>
      </c>
      <c r="AD46">
        <f t="shared" si="7"/>
        <v>316823.25333135785</v>
      </c>
      <c r="AE46">
        <f t="shared" si="7"/>
        <v>315239.13706470106</v>
      </c>
      <c r="AF46">
        <f t="shared" si="7"/>
        <v>313662.94137937756</v>
      </c>
    </row>
    <row r="47" spans="1:34" x14ac:dyDescent="0.25">
      <c r="A47">
        <f t="shared" si="10"/>
        <v>2035</v>
      </c>
      <c r="B47" t="str">
        <f t="shared" si="8"/>
        <v>35/36</v>
      </c>
      <c r="C47" s="36">
        <f t="shared" si="9"/>
        <v>184.0377</v>
      </c>
      <c r="N47">
        <f>$C47*8760*$D$34</f>
        <v>345004.43392800004</v>
      </c>
      <c r="O47">
        <f>N47*(1+$D$35)</f>
        <v>343279.41175836005</v>
      </c>
      <c r="P47">
        <f t="shared" si="6"/>
        <v>341563.01469956822</v>
      </c>
      <c r="Q47">
        <f t="shared" si="6"/>
        <v>339855.19962607039</v>
      </c>
      <c r="R47">
        <f t="shared" si="6"/>
        <v>338155.92362794001</v>
      </c>
      <c r="S47">
        <f t="shared" si="6"/>
        <v>336465.14400980028</v>
      </c>
      <c r="T47">
        <f t="shared" si="6"/>
        <v>334782.8182897513</v>
      </c>
      <c r="U47">
        <f t="shared" si="6"/>
        <v>333108.90419830254</v>
      </c>
      <c r="V47">
        <f t="shared" si="6"/>
        <v>331443.35967731103</v>
      </c>
      <c r="W47">
        <f t="shared" si="6"/>
        <v>329786.1428789245</v>
      </c>
      <c r="X47">
        <f t="shared" si="7"/>
        <v>328137.21216452989</v>
      </c>
      <c r="Y47">
        <f t="shared" si="7"/>
        <v>326496.52610370726</v>
      </c>
      <c r="Z47">
        <f t="shared" si="7"/>
        <v>324864.04347318871</v>
      </c>
      <c r="AA47">
        <f t="shared" si="7"/>
        <v>323239.72325582278</v>
      </c>
      <c r="AB47">
        <f t="shared" si="7"/>
        <v>321623.52463954367</v>
      </c>
      <c r="AC47">
        <f t="shared" si="7"/>
        <v>320015.40701634594</v>
      </c>
      <c r="AD47">
        <f t="shared" si="7"/>
        <v>318415.32998126419</v>
      </c>
      <c r="AE47">
        <f t="shared" si="7"/>
        <v>316823.25333135785</v>
      </c>
      <c r="AF47">
        <f t="shared" si="7"/>
        <v>315239.13706470106</v>
      </c>
      <c r="AG47" s="48">
        <f t="shared" si="7"/>
        <v>313662.94137937756</v>
      </c>
    </row>
    <row r="48" spans="1:34" x14ac:dyDescent="0.25">
      <c r="A48">
        <f t="shared" si="10"/>
        <v>2036</v>
      </c>
      <c r="B48" t="str">
        <f t="shared" si="8"/>
        <v>36/37</v>
      </c>
      <c r="C48" s="36">
        <f t="shared" si="9"/>
        <v>184.0377</v>
      </c>
      <c r="O48">
        <f>$C48*8760*$D$34</f>
        <v>345004.43392800004</v>
      </c>
      <c r="P48">
        <f>O48*(1+$D$35)</f>
        <v>343279.41175836005</v>
      </c>
      <c r="Q48">
        <f t="shared" si="6"/>
        <v>341563.01469956822</v>
      </c>
      <c r="R48">
        <f t="shared" si="6"/>
        <v>339855.19962607039</v>
      </c>
      <c r="S48">
        <f t="shared" si="6"/>
        <v>338155.92362794001</v>
      </c>
      <c r="T48">
        <f t="shared" si="6"/>
        <v>336465.14400980028</v>
      </c>
      <c r="U48">
        <f t="shared" si="6"/>
        <v>334782.8182897513</v>
      </c>
      <c r="V48">
        <f t="shared" si="6"/>
        <v>333108.90419830254</v>
      </c>
      <c r="W48">
        <f t="shared" si="6"/>
        <v>331443.35967731103</v>
      </c>
      <c r="X48">
        <f t="shared" si="7"/>
        <v>329786.1428789245</v>
      </c>
      <c r="Y48">
        <f t="shared" si="7"/>
        <v>328137.21216452989</v>
      </c>
      <c r="Z48">
        <f t="shared" si="7"/>
        <v>326496.52610370726</v>
      </c>
      <c r="AA48">
        <f t="shared" si="7"/>
        <v>324864.04347318871</v>
      </c>
      <c r="AB48">
        <f t="shared" si="7"/>
        <v>323239.72325582278</v>
      </c>
      <c r="AC48">
        <f t="shared" si="7"/>
        <v>321623.52463954367</v>
      </c>
      <c r="AD48">
        <f t="shared" si="7"/>
        <v>320015.40701634594</v>
      </c>
      <c r="AE48">
        <f t="shared" si="7"/>
        <v>318415.32998126419</v>
      </c>
      <c r="AF48">
        <f t="shared" si="7"/>
        <v>316823.25333135785</v>
      </c>
      <c r="AG48" s="48">
        <f t="shared" si="7"/>
        <v>315239.13706470106</v>
      </c>
      <c r="AH48">
        <f t="shared" si="7"/>
        <v>313662.94137937756</v>
      </c>
    </row>
    <row r="49" spans="1:50" x14ac:dyDescent="0.25">
      <c r="A49">
        <f t="shared" si="10"/>
        <v>2037</v>
      </c>
      <c r="B49" t="str">
        <f t="shared" si="8"/>
        <v>37/38</v>
      </c>
      <c r="C49" s="36">
        <f t="shared" si="9"/>
        <v>184.0377</v>
      </c>
      <c r="P49">
        <f>$C49*8760*$D$34</f>
        <v>345004.43392800004</v>
      </c>
      <c r="Q49">
        <f>P49*(1+$D$35)</f>
        <v>343279.41175836005</v>
      </c>
      <c r="R49">
        <f t="shared" si="6"/>
        <v>341563.01469956822</v>
      </c>
      <c r="S49">
        <f t="shared" si="6"/>
        <v>339855.19962607039</v>
      </c>
      <c r="T49">
        <f t="shared" si="6"/>
        <v>338155.92362794001</v>
      </c>
      <c r="U49">
        <f t="shared" si="6"/>
        <v>336465.14400980028</v>
      </c>
      <c r="V49">
        <f t="shared" si="6"/>
        <v>334782.8182897513</v>
      </c>
      <c r="W49">
        <f t="shared" si="6"/>
        <v>333108.90419830254</v>
      </c>
      <c r="X49">
        <f t="shared" si="7"/>
        <v>331443.35967731103</v>
      </c>
      <c r="Y49">
        <f t="shared" si="7"/>
        <v>329786.1428789245</v>
      </c>
      <c r="Z49">
        <f t="shared" si="7"/>
        <v>328137.21216452989</v>
      </c>
      <c r="AA49">
        <f t="shared" si="7"/>
        <v>326496.52610370726</v>
      </c>
      <c r="AB49">
        <f t="shared" si="7"/>
        <v>324864.04347318871</v>
      </c>
      <c r="AC49">
        <f t="shared" si="7"/>
        <v>323239.72325582278</v>
      </c>
      <c r="AD49">
        <f t="shared" si="7"/>
        <v>321623.52463954367</v>
      </c>
      <c r="AE49">
        <f t="shared" si="7"/>
        <v>320015.40701634594</v>
      </c>
      <c r="AF49">
        <f t="shared" si="7"/>
        <v>318415.32998126419</v>
      </c>
      <c r="AG49" s="48">
        <f t="shared" si="7"/>
        <v>316823.25333135785</v>
      </c>
      <c r="AH49">
        <f t="shared" si="7"/>
        <v>315239.13706470106</v>
      </c>
      <c r="AI49">
        <f t="shared" si="7"/>
        <v>313662.94137937756</v>
      </c>
    </row>
    <row r="50" spans="1:50" x14ac:dyDescent="0.25">
      <c r="A50">
        <f t="shared" si="10"/>
        <v>2038</v>
      </c>
      <c r="B50" t="str">
        <f t="shared" si="8"/>
        <v>38/39</v>
      </c>
      <c r="C50" s="36">
        <f t="shared" si="9"/>
        <v>184.0377</v>
      </c>
      <c r="Q50">
        <f>$C50*8760*$D$34</f>
        <v>345004.43392800004</v>
      </c>
      <c r="R50">
        <f>Q50*(1+$D$35)</f>
        <v>343279.41175836005</v>
      </c>
      <c r="S50">
        <f t="shared" si="6"/>
        <v>341563.01469956822</v>
      </c>
      <c r="T50">
        <f t="shared" si="6"/>
        <v>339855.19962607039</v>
      </c>
      <c r="U50">
        <f t="shared" si="6"/>
        <v>338155.92362794001</v>
      </c>
      <c r="V50">
        <f t="shared" si="6"/>
        <v>336465.14400980028</v>
      </c>
      <c r="W50">
        <f t="shared" si="6"/>
        <v>334782.8182897513</v>
      </c>
      <c r="X50">
        <f t="shared" si="7"/>
        <v>333108.90419830254</v>
      </c>
      <c r="Y50">
        <f t="shared" si="7"/>
        <v>331443.35967731103</v>
      </c>
      <c r="Z50">
        <f t="shared" si="7"/>
        <v>329786.1428789245</v>
      </c>
      <c r="AA50">
        <f t="shared" si="7"/>
        <v>328137.21216452989</v>
      </c>
      <c r="AB50">
        <f t="shared" si="7"/>
        <v>326496.52610370726</v>
      </c>
      <c r="AC50">
        <f t="shared" si="7"/>
        <v>324864.04347318871</v>
      </c>
      <c r="AD50">
        <f t="shared" si="7"/>
        <v>323239.72325582278</v>
      </c>
      <c r="AE50">
        <f t="shared" si="7"/>
        <v>321623.52463954367</v>
      </c>
      <c r="AF50">
        <f t="shared" si="7"/>
        <v>320015.40701634594</v>
      </c>
      <c r="AG50" s="48">
        <f t="shared" si="7"/>
        <v>318415.32998126419</v>
      </c>
      <c r="AH50">
        <f t="shared" si="7"/>
        <v>316823.25333135785</v>
      </c>
      <c r="AI50">
        <f t="shared" si="7"/>
        <v>315239.13706470106</v>
      </c>
      <c r="AJ50">
        <f t="shared" si="7"/>
        <v>313662.94137937756</v>
      </c>
    </row>
    <row r="51" spans="1:50" x14ac:dyDescent="0.25">
      <c r="A51">
        <f t="shared" si="10"/>
        <v>2039</v>
      </c>
      <c r="B51" t="str">
        <f t="shared" si="8"/>
        <v>39/40</v>
      </c>
      <c r="C51" s="36">
        <f t="shared" si="9"/>
        <v>184.0377</v>
      </c>
      <c r="R51">
        <f>$C51*8760*$D$34</f>
        <v>345004.43392800004</v>
      </c>
      <c r="S51">
        <f>R51*(1+$D$35)</f>
        <v>343279.41175836005</v>
      </c>
      <c r="T51">
        <f t="shared" si="6"/>
        <v>341563.01469956822</v>
      </c>
      <c r="U51">
        <f t="shared" si="6"/>
        <v>339855.19962607039</v>
      </c>
      <c r="V51">
        <f t="shared" si="6"/>
        <v>338155.92362794001</v>
      </c>
      <c r="W51">
        <f t="shared" si="6"/>
        <v>336465.14400980028</v>
      </c>
      <c r="X51">
        <f t="shared" si="7"/>
        <v>334782.8182897513</v>
      </c>
      <c r="Y51">
        <f t="shared" si="7"/>
        <v>333108.90419830254</v>
      </c>
      <c r="Z51">
        <f t="shared" si="7"/>
        <v>331443.35967731103</v>
      </c>
      <c r="AA51">
        <f t="shared" si="7"/>
        <v>329786.1428789245</v>
      </c>
      <c r="AB51">
        <f t="shared" si="7"/>
        <v>328137.21216452989</v>
      </c>
      <c r="AC51">
        <f t="shared" si="7"/>
        <v>326496.52610370726</v>
      </c>
      <c r="AD51">
        <f t="shared" si="7"/>
        <v>324864.04347318871</v>
      </c>
      <c r="AE51">
        <f t="shared" si="7"/>
        <v>323239.72325582278</v>
      </c>
      <c r="AF51">
        <f t="shared" si="7"/>
        <v>321623.52463954367</v>
      </c>
      <c r="AG51" s="48">
        <f t="shared" si="7"/>
        <v>320015.40701634594</v>
      </c>
      <c r="AH51">
        <f t="shared" si="7"/>
        <v>318415.32998126419</v>
      </c>
      <c r="AI51">
        <f t="shared" si="7"/>
        <v>316823.25333135785</v>
      </c>
      <c r="AJ51">
        <f t="shared" si="7"/>
        <v>315239.13706470106</v>
      </c>
      <c r="AK51">
        <f t="shared" si="7"/>
        <v>313662.94137937756</v>
      </c>
    </row>
    <row r="52" spans="1:50" x14ac:dyDescent="0.25">
      <c r="A52">
        <f t="shared" si="10"/>
        <v>2040</v>
      </c>
      <c r="B52" t="str">
        <f t="shared" si="8"/>
        <v>40/41</v>
      </c>
      <c r="C52" s="36">
        <f t="shared" si="9"/>
        <v>184.0377</v>
      </c>
      <c r="S52">
        <f>$C52*8760*$D$34</f>
        <v>345004.43392800004</v>
      </c>
      <c r="T52">
        <f>S52*(1+$D$35)</f>
        <v>343279.41175836005</v>
      </c>
      <c r="U52">
        <f t="shared" si="6"/>
        <v>341563.01469956822</v>
      </c>
      <c r="V52">
        <f t="shared" si="6"/>
        <v>339855.19962607039</v>
      </c>
      <c r="W52">
        <f t="shared" si="6"/>
        <v>338155.92362794001</v>
      </c>
      <c r="X52">
        <f t="shared" si="7"/>
        <v>336465.14400980028</v>
      </c>
      <c r="Y52">
        <f t="shared" si="7"/>
        <v>334782.8182897513</v>
      </c>
      <c r="Z52">
        <f t="shared" si="7"/>
        <v>333108.90419830254</v>
      </c>
      <c r="AA52">
        <f t="shared" si="7"/>
        <v>331443.35967731103</v>
      </c>
      <c r="AB52">
        <f t="shared" si="7"/>
        <v>329786.1428789245</v>
      </c>
      <c r="AC52">
        <f t="shared" si="7"/>
        <v>328137.21216452989</v>
      </c>
      <c r="AD52">
        <f t="shared" si="7"/>
        <v>326496.52610370726</v>
      </c>
      <c r="AE52">
        <f t="shared" si="7"/>
        <v>324864.04347318871</v>
      </c>
      <c r="AF52">
        <f t="shared" si="7"/>
        <v>323239.72325582278</v>
      </c>
      <c r="AG52" s="48">
        <f t="shared" si="7"/>
        <v>321623.52463954367</v>
      </c>
      <c r="AH52">
        <f t="shared" si="7"/>
        <v>320015.40701634594</v>
      </c>
      <c r="AI52">
        <f t="shared" si="7"/>
        <v>318415.32998126419</v>
      </c>
      <c r="AJ52">
        <f t="shared" si="7"/>
        <v>316823.25333135785</v>
      </c>
      <c r="AK52">
        <f t="shared" si="7"/>
        <v>315239.13706470106</v>
      </c>
      <c r="AL52">
        <f t="shared" si="7"/>
        <v>313662.94137937756</v>
      </c>
    </row>
    <row r="53" spans="1:50" x14ac:dyDescent="0.25">
      <c r="A53">
        <f t="shared" si="10"/>
        <v>2041</v>
      </c>
      <c r="B53" t="str">
        <f t="shared" si="8"/>
        <v>41/42</v>
      </c>
      <c r="C53" s="36">
        <f t="shared" si="9"/>
        <v>184.0377</v>
      </c>
      <c r="T53">
        <f>$C53*8760*$D$34</f>
        <v>345004.43392800004</v>
      </c>
      <c r="U53">
        <f>T53*(1+$D$35)</f>
        <v>343279.41175836005</v>
      </c>
      <c r="V53">
        <f t="shared" si="6"/>
        <v>341563.01469956822</v>
      </c>
      <c r="W53">
        <f t="shared" si="6"/>
        <v>339855.19962607039</v>
      </c>
      <c r="X53">
        <f t="shared" si="7"/>
        <v>338155.92362794001</v>
      </c>
      <c r="Y53">
        <f t="shared" si="7"/>
        <v>336465.14400980028</v>
      </c>
      <c r="Z53">
        <f t="shared" si="7"/>
        <v>334782.8182897513</v>
      </c>
      <c r="AA53">
        <f t="shared" si="7"/>
        <v>333108.90419830254</v>
      </c>
      <c r="AB53">
        <f t="shared" si="7"/>
        <v>331443.35967731103</v>
      </c>
      <c r="AC53">
        <f t="shared" si="7"/>
        <v>329786.1428789245</v>
      </c>
      <c r="AD53">
        <f t="shared" si="7"/>
        <v>328137.21216452989</v>
      </c>
      <c r="AE53">
        <f t="shared" si="7"/>
        <v>326496.52610370726</v>
      </c>
      <c r="AF53">
        <f t="shared" si="7"/>
        <v>324864.04347318871</v>
      </c>
      <c r="AG53" s="48">
        <f t="shared" si="7"/>
        <v>323239.72325582278</v>
      </c>
      <c r="AH53">
        <f t="shared" si="7"/>
        <v>321623.52463954367</v>
      </c>
      <c r="AI53">
        <f t="shared" si="7"/>
        <v>320015.40701634594</v>
      </c>
      <c r="AJ53">
        <f t="shared" si="7"/>
        <v>318415.32998126419</v>
      </c>
      <c r="AK53">
        <f t="shared" si="7"/>
        <v>316823.25333135785</v>
      </c>
      <c r="AL53">
        <f t="shared" si="7"/>
        <v>315239.13706470106</v>
      </c>
      <c r="AM53">
        <f t="shared" si="7"/>
        <v>313662.94137937756</v>
      </c>
    </row>
    <row r="54" spans="1:50" x14ac:dyDescent="0.25">
      <c r="A54">
        <f t="shared" si="10"/>
        <v>2042</v>
      </c>
      <c r="B54" t="str">
        <f t="shared" si="8"/>
        <v>42/43</v>
      </c>
      <c r="C54" s="36">
        <f t="shared" si="9"/>
        <v>184.0377</v>
      </c>
      <c r="U54">
        <f>$C54*8760*$D$34</f>
        <v>345004.43392800004</v>
      </c>
      <c r="V54">
        <f>U54*(1+$D$35)</f>
        <v>343279.41175836005</v>
      </c>
      <c r="W54">
        <f t="shared" si="6"/>
        <v>341563.01469956822</v>
      </c>
      <c r="X54">
        <f t="shared" ref="X54:AN57" si="11">W54*(1+$D$35)</f>
        <v>339855.19962607039</v>
      </c>
      <c r="Y54">
        <f t="shared" si="11"/>
        <v>338155.92362794001</v>
      </c>
      <c r="Z54">
        <f t="shared" si="11"/>
        <v>336465.14400980028</v>
      </c>
      <c r="AA54">
        <f t="shared" si="11"/>
        <v>334782.8182897513</v>
      </c>
      <c r="AB54">
        <f t="shared" si="11"/>
        <v>333108.90419830254</v>
      </c>
      <c r="AC54">
        <f t="shared" si="11"/>
        <v>331443.35967731103</v>
      </c>
      <c r="AD54">
        <f t="shared" si="11"/>
        <v>329786.1428789245</v>
      </c>
      <c r="AE54">
        <f t="shared" si="11"/>
        <v>328137.21216452989</v>
      </c>
      <c r="AF54">
        <f t="shared" si="11"/>
        <v>326496.52610370726</v>
      </c>
      <c r="AG54" s="48">
        <f t="shared" si="11"/>
        <v>324864.04347318871</v>
      </c>
      <c r="AH54">
        <f t="shared" si="11"/>
        <v>323239.72325582278</v>
      </c>
      <c r="AI54">
        <f t="shared" si="11"/>
        <v>321623.52463954367</v>
      </c>
      <c r="AJ54">
        <f t="shared" si="11"/>
        <v>320015.40701634594</v>
      </c>
      <c r="AK54">
        <f t="shared" si="11"/>
        <v>318415.32998126419</v>
      </c>
      <c r="AL54">
        <f t="shared" si="11"/>
        <v>316823.25333135785</v>
      </c>
      <c r="AM54">
        <f t="shared" si="11"/>
        <v>315239.13706470106</v>
      </c>
      <c r="AN54">
        <f t="shared" si="11"/>
        <v>313662.94137937756</v>
      </c>
    </row>
    <row r="55" spans="1:50" x14ac:dyDescent="0.25">
      <c r="A55">
        <f t="shared" si="10"/>
        <v>2043</v>
      </c>
      <c r="B55" t="str">
        <f t="shared" si="8"/>
        <v>43/44</v>
      </c>
      <c r="C55" s="36">
        <f t="shared" si="9"/>
        <v>184.0377</v>
      </c>
      <c r="V55">
        <f>$C55*8760*$D$34</f>
        <v>345004.43392800004</v>
      </c>
      <c r="W55">
        <f>V55*(1+$D$35)</f>
        <v>343279.41175836005</v>
      </c>
      <c r="X55">
        <f t="shared" si="6"/>
        <v>341563.01469956822</v>
      </c>
      <c r="Y55">
        <f t="shared" si="11"/>
        <v>339855.19962607039</v>
      </c>
      <c r="Z55">
        <f t="shared" si="11"/>
        <v>338155.92362794001</v>
      </c>
      <c r="AA55">
        <f t="shared" si="11"/>
        <v>336465.14400980028</v>
      </c>
      <c r="AB55">
        <f t="shared" si="11"/>
        <v>334782.8182897513</v>
      </c>
      <c r="AC55">
        <f t="shared" si="11"/>
        <v>333108.90419830254</v>
      </c>
      <c r="AD55">
        <f t="shared" si="11"/>
        <v>331443.35967731103</v>
      </c>
      <c r="AE55">
        <f t="shared" si="11"/>
        <v>329786.1428789245</v>
      </c>
      <c r="AF55">
        <f t="shared" si="11"/>
        <v>328137.21216452989</v>
      </c>
      <c r="AG55" s="48">
        <f t="shared" si="11"/>
        <v>326496.52610370726</v>
      </c>
      <c r="AH55">
        <f t="shared" si="11"/>
        <v>324864.04347318871</v>
      </c>
      <c r="AI55">
        <f t="shared" si="11"/>
        <v>323239.72325582278</v>
      </c>
      <c r="AJ55">
        <f t="shared" si="11"/>
        <v>321623.52463954367</v>
      </c>
      <c r="AK55">
        <f t="shared" si="11"/>
        <v>320015.40701634594</v>
      </c>
      <c r="AL55">
        <f t="shared" si="11"/>
        <v>318415.32998126419</v>
      </c>
      <c r="AM55">
        <f t="shared" si="11"/>
        <v>316823.25333135785</v>
      </c>
      <c r="AN55">
        <f t="shared" si="11"/>
        <v>315239.13706470106</v>
      </c>
      <c r="AO55">
        <f t="shared" ref="AO55:AP66" si="12">AN55*(1+$D$35)</f>
        <v>313662.94137937756</v>
      </c>
    </row>
    <row r="56" spans="1:50" x14ac:dyDescent="0.25">
      <c r="A56">
        <f t="shared" si="10"/>
        <v>2044</v>
      </c>
      <c r="B56" t="str">
        <f t="shared" si="8"/>
        <v>44/45</v>
      </c>
      <c r="C56" s="36">
        <f t="shared" si="9"/>
        <v>184.0377</v>
      </c>
      <c r="W56">
        <f>$C56*8760*$D$34</f>
        <v>345004.43392800004</v>
      </c>
      <c r="X56">
        <f>W56*(1+$D$35)</f>
        <v>343279.41175836005</v>
      </c>
      <c r="Y56">
        <f t="shared" si="6"/>
        <v>341563.01469956822</v>
      </c>
      <c r="Z56">
        <f t="shared" si="11"/>
        <v>339855.19962607039</v>
      </c>
      <c r="AA56">
        <f t="shared" si="11"/>
        <v>338155.92362794001</v>
      </c>
      <c r="AB56">
        <f t="shared" si="11"/>
        <v>336465.14400980028</v>
      </c>
      <c r="AC56">
        <f t="shared" si="11"/>
        <v>334782.8182897513</v>
      </c>
      <c r="AD56">
        <f t="shared" si="11"/>
        <v>333108.90419830254</v>
      </c>
      <c r="AE56">
        <f t="shared" si="11"/>
        <v>331443.35967731103</v>
      </c>
      <c r="AF56">
        <f t="shared" si="11"/>
        <v>329786.1428789245</v>
      </c>
      <c r="AG56" s="48">
        <f t="shared" si="11"/>
        <v>328137.21216452989</v>
      </c>
      <c r="AH56">
        <f t="shared" si="11"/>
        <v>326496.52610370726</v>
      </c>
      <c r="AI56">
        <f t="shared" si="11"/>
        <v>324864.04347318871</v>
      </c>
      <c r="AJ56">
        <f t="shared" si="11"/>
        <v>323239.72325582278</v>
      </c>
      <c r="AK56">
        <f t="shared" si="11"/>
        <v>321623.52463954367</v>
      </c>
      <c r="AL56">
        <f t="shared" si="11"/>
        <v>320015.40701634594</v>
      </c>
      <c r="AM56">
        <f t="shared" si="11"/>
        <v>318415.32998126419</v>
      </c>
      <c r="AN56">
        <f t="shared" si="11"/>
        <v>316823.25333135785</v>
      </c>
      <c r="AO56">
        <f t="shared" si="12"/>
        <v>315239.13706470106</v>
      </c>
      <c r="AP56">
        <f t="shared" si="12"/>
        <v>313662.94137937756</v>
      </c>
    </row>
    <row r="57" spans="1:50" s="49" customFormat="1" x14ac:dyDescent="0.25">
      <c r="A57" s="49">
        <f t="shared" si="10"/>
        <v>2045</v>
      </c>
      <c r="B57" s="49" t="str">
        <f t="shared" ref="B57:B67" si="13">RIGHT(A57,2)&amp;"/"&amp;RIGHT(A57,2)+1</f>
        <v>45/46</v>
      </c>
      <c r="C57" s="36">
        <f t="shared" si="9"/>
        <v>184.0377</v>
      </c>
      <c r="X57" s="49">
        <f>$C57*8760*$D$34</f>
        <v>345004.43392800004</v>
      </c>
      <c r="Y57" s="49">
        <f>X57*(1+$D$35)</f>
        <v>343279.41175836005</v>
      </c>
      <c r="Z57" s="49">
        <f t="shared" si="11"/>
        <v>341563.01469956822</v>
      </c>
      <c r="AA57" s="49">
        <f t="shared" ref="AA57:AA58" si="14">Z57*(1+$D$35)</f>
        <v>339855.19962607039</v>
      </c>
      <c r="AB57" s="49">
        <f t="shared" ref="AB57:AB59" si="15">AA57*(1+$D$35)</f>
        <v>338155.92362794001</v>
      </c>
      <c r="AC57" s="49">
        <f t="shared" ref="AC57:AC60" si="16">AB57*(1+$D$35)</f>
        <v>336465.14400980028</v>
      </c>
      <c r="AD57" s="49">
        <f t="shared" ref="AD57:AD61" si="17">AC57*(1+$D$35)</f>
        <v>334782.8182897513</v>
      </c>
      <c r="AE57" s="49">
        <f t="shared" ref="AE57:AE62" si="18">AD57*(1+$D$35)</f>
        <v>333108.90419830254</v>
      </c>
      <c r="AF57" s="49">
        <f t="shared" ref="AF57:AF63" si="19">AE57*(1+$D$35)</f>
        <v>331443.35967731103</v>
      </c>
      <c r="AG57" s="49">
        <f t="shared" ref="AG57:AG64" si="20">AF57*(1+$D$35)</f>
        <v>329786.1428789245</v>
      </c>
      <c r="AH57" s="48">
        <f t="shared" ref="AH57:AH65" si="21">AG57*(1+$D$35)</f>
        <v>328137.21216452989</v>
      </c>
      <c r="AI57" s="49">
        <f t="shared" ref="AI57:AI66" si="22">AH57*(1+$D$35)</f>
        <v>326496.52610370726</v>
      </c>
      <c r="AJ57" s="49">
        <f t="shared" ref="AJ57:AJ66" si="23">AI57*(1+$D$35)</f>
        <v>324864.04347318871</v>
      </c>
      <c r="AK57" s="49">
        <f t="shared" ref="AK57:AK66" si="24">AJ57*(1+$D$35)</f>
        <v>323239.72325582278</v>
      </c>
      <c r="AL57" s="49">
        <f t="shared" ref="AL57:AL66" si="25">AK57*(1+$D$35)</f>
        <v>321623.52463954367</v>
      </c>
      <c r="AM57" s="49">
        <f t="shared" ref="AM57:AM66" si="26">AL57*(1+$D$35)</f>
        <v>320015.40701634594</v>
      </c>
      <c r="AN57" s="49">
        <f t="shared" ref="AN57:AN66" si="27">AM57*(1+$D$35)</f>
        <v>318415.32998126419</v>
      </c>
      <c r="AO57" s="49">
        <f t="shared" si="12"/>
        <v>316823.25333135785</v>
      </c>
      <c r="AP57" s="49">
        <f t="shared" ref="AP57:AP66" si="28">AO57*(1+$D$35)</f>
        <v>315239.13706470106</v>
      </c>
      <c r="AQ57" s="49">
        <f t="shared" ref="AQ57:AQ66" si="29">AP57*(1+$D$35)</f>
        <v>313662.94137937756</v>
      </c>
    </row>
    <row r="58" spans="1:50" s="49" customFormat="1" x14ac:dyDescent="0.25">
      <c r="A58" s="49">
        <f t="shared" si="10"/>
        <v>2046</v>
      </c>
      <c r="B58" s="49" t="str">
        <f t="shared" si="13"/>
        <v>46/47</v>
      </c>
      <c r="C58" s="36">
        <f t="shared" si="9"/>
        <v>184.0377</v>
      </c>
      <c r="Y58" s="49">
        <f>$C58*8760*$D$34</f>
        <v>345004.43392800004</v>
      </c>
      <c r="Z58" s="49">
        <f>Y58*(1+$D$35)</f>
        <v>343279.41175836005</v>
      </c>
      <c r="AA58" s="49">
        <f t="shared" si="14"/>
        <v>341563.01469956822</v>
      </c>
      <c r="AB58" s="49">
        <f t="shared" si="15"/>
        <v>339855.19962607039</v>
      </c>
      <c r="AC58" s="49">
        <f t="shared" si="16"/>
        <v>338155.92362794001</v>
      </c>
      <c r="AD58" s="49">
        <f t="shared" si="17"/>
        <v>336465.14400980028</v>
      </c>
      <c r="AE58" s="49">
        <f t="shared" si="18"/>
        <v>334782.8182897513</v>
      </c>
      <c r="AF58" s="49">
        <f t="shared" si="19"/>
        <v>333108.90419830254</v>
      </c>
      <c r="AG58" s="49">
        <f t="shared" si="20"/>
        <v>331443.35967731103</v>
      </c>
      <c r="AH58" s="49">
        <f t="shared" si="21"/>
        <v>329786.1428789245</v>
      </c>
      <c r="AI58" s="48">
        <f t="shared" si="22"/>
        <v>328137.21216452989</v>
      </c>
      <c r="AJ58" s="49">
        <f t="shared" si="23"/>
        <v>326496.52610370726</v>
      </c>
      <c r="AK58" s="49">
        <f t="shared" si="24"/>
        <v>324864.04347318871</v>
      </c>
      <c r="AL58" s="49">
        <f t="shared" si="25"/>
        <v>323239.72325582278</v>
      </c>
      <c r="AM58" s="49">
        <f t="shared" si="26"/>
        <v>321623.52463954367</v>
      </c>
      <c r="AN58" s="49">
        <f t="shared" si="27"/>
        <v>320015.40701634594</v>
      </c>
      <c r="AO58" s="49">
        <f t="shared" si="12"/>
        <v>318415.32998126419</v>
      </c>
      <c r="AP58" s="49">
        <f t="shared" si="28"/>
        <v>316823.25333135785</v>
      </c>
      <c r="AQ58" s="49">
        <f t="shared" si="29"/>
        <v>315239.13706470106</v>
      </c>
      <c r="AR58" s="49">
        <f t="shared" ref="AR58:AR66" si="30">AQ58*(1+$D$35)</f>
        <v>313662.94137937756</v>
      </c>
    </row>
    <row r="59" spans="1:50" s="49" customFormat="1" x14ac:dyDescent="0.25">
      <c r="A59" s="49">
        <f t="shared" si="10"/>
        <v>2047</v>
      </c>
      <c r="B59" s="49" t="str">
        <f t="shared" si="13"/>
        <v>47/48</v>
      </c>
      <c r="C59" s="36">
        <f t="shared" si="9"/>
        <v>184.0377</v>
      </c>
      <c r="Z59" s="49">
        <f>$C59*8760*$D$34</f>
        <v>345004.43392800004</v>
      </c>
      <c r="AA59" s="49">
        <f>Z59*(1+$D$35)</f>
        <v>343279.41175836005</v>
      </c>
      <c r="AB59" s="49">
        <f t="shared" si="15"/>
        <v>341563.01469956822</v>
      </c>
      <c r="AC59" s="49">
        <f t="shared" si="16"/>
        <v>339855.19962607039</v>
      </c>
      <c r="AD59" s="49">
        <f t="shared" si="17"/>
        <v>338155.92362794001</v>
      </c>
      <c r="AE59" s="49">
        <f t="shared" si="18"/>
        <v>336465.14400980028</v>
      </c>
      <c r="AF59" s="49">
        <f t="shared" si="19"/>
        <v>334782.8182897513</v>
      </c>
      <c r="AG59" s="49">
        <f t="shared" si="20"/>
        <v>333108.90419830254</v>
      </c>
      <c r="AH59" s="49">
        <f t="shared" si="21"/>
        <v>331443.35967731103</v>
      </c>
      <c r="AI59" s="49">
        <f t="shared" si="22"/>
        <v>329786.1428789245</v>
      </c>
      <c r="AJ59" s="48">
        <f t="shared" si="23"/>
        <v>328137.21216452989</v>
      </c>
      <c r="AK59" s="49">
        <f t="shared" si="24"/>
        <v>326496.52610370726</v>
      </c>
      <c r="AL59" s="49">
        <f t="shared" si="25"/>
        <v>324864.04347318871</v>
      </c>
      <c r="AM59" s="49">
        <f t="shared" si="26"/>
        <v>323239.72325582278</v>
      </c>
      <c r="AN59" s="49">
        <f t="shared" si="27"/>
        <v>321623.52463954367</v>
      </c>
      <c r="AO59" s="49">
        <f t="shared" si="12"/>
        <v>320015.40701634594</v>
      </c>
      <c r="AP59" s="49">
        <f t="shared" si="28"/>
        <v>318415.32998126419</v>
      </c>
      <c r="AQ59" s="49">
        <f t="shared" si="29"/>
        <v>316823.25333135785</v>
      </c>
      <c r="AR59" s="49">
        <f t="shared" si="30"/>
        <v>315239.13706470106</v>
      </c>
      <c r="AS59" s="49">
        <f t="shared" ref="AS59:AS66" si="31">AR59*(1+$D$35)</f>
        <v>313662.94137937756</v>
      </c>
    </row>
    <row r="60" spans="1:50" s="49" customFormat="1" x14ac:dyDescent="0.25">
      <c r="A60" s="49">
        <f t="shared" si="10"/>
        <v>2048</v>
      </c>
      <c r="B60" s="49" t="str">
        <f t="shared" si="13"/>
        <v>48/49</v>
      </c>
      <c r="C60" s="36">
        <f t="shared" si="9"/>
        <v>184.0377</v>
      </c>
      <c r="AA60" s="49">
        <f>$C60*8760*$D$34</f>
        <v>345004.43392800004</v>
      </c>
      <c r="AB60" s="49">
        <f>AA60*(1+$D$35)</f>
        <v>343279.41175836005</v>
      </c>
      <c r="AC60" s="49">
        <f t="shared" si="16"/>
        <v>341563.01469956822</v>
      </c>
      <c r="AD60" s="49">
        <f t="shared" si="17"/>
        <v>339855.19962607039</v>
      </c>
      <c r="AE60" s="49">
        <f t="shared" si="18"/>
        <v>338155.92362794001</v>
      </c>
      <c r="AF60" s="49">
        <f t="shared" si="19"/>
        <v>336465.14400980028</v>
      </c>
      <c r="AG60" s="49">
        <f t="shared" si="20"/>
        <v>334782.8182897513</v>
      </c>
      <c r="AH60" s="49">
        <f t="shared" si="21"/>
        <v>333108.90419830254</v>
      </c>
      <c r="AI60" s="49">
        <f t="shared" si="22"/>
        <v>331443.35967731103</v>
      </c>
      <c r="AJ60" s="49">
        <f t="shared" si="23"/>
        <v>329786.1428789245</v>
      </c>
      <c r="AK60" s="48">
        <f t="shared" si="24"/>
        <v>328137.21216452989</v>
      </c>
      <c r="AL60" s="49">
        <f t="shared" si="25"/>
        <v>326496.52610370726</v>
      </c>
      <c r="AM60" s="49">
        <f t="shared" si="26"/>
        <v>324864.04347318871</v>
      </c>
      <c r="AN60" s="49">
        <f t="shared" si="27"/>
        <v>323239.72325582278</v>
      </c>
      <c r="AO60" s="49">
        <f t="shared" si="12"/>
        <v>321623.52463954367</v>
      </c>
      <c r="AP60" s="49">
        <f t="shared" si="28"/>
        <v>320015.40701634594</v>
      </c>
      <c r="AQ60" s="49">
        <f t="shared" si="29"/>
        <v>318415.32998126419</v>
      </c>
      <c r="AR60" s="49">
        <f t="shared" si="30"/>
        <v>316823.25333135785</v>
      </c>
      <c r="AS60" s="49">
        <f t="shared" si="31"/>
        <v>315239.13706470106</v>
      </c>
      <c r="AT60" s="49">
        <f t="shared" ref="AT60:AT66" si="32">AS60*(1+$D$35)</f>
        <v>313662.94137937756</v>
      </c>
    </row>
    <row r="61" spans="1:50" s="49" customFormat="1" x14ac:dyDescent="0.25">
      <c r="A61" s="49">
        <f t="shared" si="10"/>
        <v>2049</v>
      </c>
      <c r="B61" s="49" t="str">
        <f t="shared" si="13"/>
        <v>49/50</v>
      </c>
      <c r="C61" s="36">
        <f t="shared" si="9"/>
        <v>184.0377</v>
      </c>
      <c r="AB61" s="49">
        <f>$C61*8760*$D$34</f>
        <v>345004.43392800004</v>
      </c>
      <c r="AC61" s="49">
        <f>AB61*(1+$D$35)</f>
        <v>343279.41175836005</v>
      </c>
      <c r="AD61" s="49">
        <f t="shared" si="17"/>
        <v>341563.01469956822</v>
      </c>
      <c r="AE61" s="49">
        <f t="shared" si="18"/>
        <v>339855.19962607039</v>
      </c>
      <c r="AF61" s="49">
        <f t="shared" si="19"/>
        <v>338155.92362794001</v>
      </c>
      <c r="AG61" s="49">
        <f t="shared" si="20"/>
        <v>336465.14400980028</v>
      </c>
      <c r="AH61" s="49">
        <f t="shared" si="21"/>
        <v>334782.8182897513</v>
      </c>
      <c r="AI61" s="49">
        <f t="shared" si="22"/>
        <v>333108.90419830254</v>
      </c>
      <c r="AJ61" s="49">
        <f t="shared" si="23"/>
        <v>331443.35967731103</v>
      </c>
      <c r="AK61" s="49">
        <f t="shared" si="24"/>
        <v>329786.1428789245</v>
      </c>
      <c r="AL61" s="48">
        <f t="shared" si="25"/>
        <v>328137.21216452989</v>
      </c>
      <c r="AM61" s="49">
        <f t="shared" si="26"/>
        <v>326496.52610370726</v>
      </c>
      <c r="AN61" s="49">
        <f t="shared" si="27"/>
        <v>324864.04347318871</v>
      </c>
      <c r="AO61" s="49">
        <f t="shared" si="12"/>
        <v>323239.72325582278</v>
      </c>
      <c r="AP61" s="49">
        <f t="shared" si="28"/>
        <v>321623.52463954367</v>
      </c>
      <c r="AQ61" s="49">
        <f t="shared" si="29"/>
        <v>320015.40701634594</v>
      </c>
      <c r="AR61" s="49">
        <f t="shared" si="30"/>
        <v>318415.32998126419</v>
      </c>
      <c r="AS61" s="49">
        <f t="shared" si="31"/>
        <v>316823.25333135785</v>
      </c>
      <c r="AT61" s="49">
        <f t="shared" si="32"/>
        <v>315239.13706470106</v>
      </c>
      <c r="AU61" s="49">
        <f t="shared" ref="AU61:AU66" si="33">AT61*(1+$D$35)</f>
        <v>313662.94137937756</v>
      </c>
    </row>
    <row r="62" spans="1:50" s="49" customFormat="1" x14ac:dyDescent="0.25">
      <c r="A62" s="49">
        <f t="shared" si="10"/>
        <v>2050</v>
      </c>
      <c r="B62" s="49" t="str">
        <f t="shared" si="13"/>
        <v>50/51</v>
      </c>
      <c r="C62" s="36">
        <f t="shared" si="9"/>
        <v>184.0377</v>
      </c>
      <c r="AC62" s="49">
        <f>$C62*8760*$D$34</f>
        <v>345004.43392800004</v>
      </c>
      <c r="AD62" s="49">
        <f>AC62*(1+$D$35)</f>
        <v>343279.41175836005</v>
      </c>
      <c r="AE62" s="49">
        <f t="shared" si="18"/>
        <v>341563.01469956822</v>
      </c>
      <c r="AF62" s="49">
        <f t="shared" si="19"/>
        <v>339855.19962607039</v>
      </c>
      <c r="AG62" s="49">
        <f t="shared" si="20"/>
        <v>338155.92362794001</v>
      </c>
      <c r="AH62" s="49">
        <f t="shared" si="21"/>
        <v>336465.14400980028</v>
      </c>
      <c r="AI62" s="49">
        <f t="shared" si="22"/>
        <v>334782.8182897513</v>
      </c>
      <c r="AJ62" s="49">
        <f t="shared" si="23"/>
        <v>333108.90419830254</v>
      </c>
      <c r="AK62" s="49">
        <f t="shared" si="24"/>
        <v>331443.35967731103</v>
      </c>
      <c r="AL62" s="49">
        <f t="shared" si="25"/>
        <v>329786.1428789245</v>
      </c>
      <c r="AM62" s="48">
        <f t="shared" si="26"/>
        <v>328137.21216452989</v>
      </c>
      <c r="AN62" s="49">
        <f t="shared" si="27"/>
        <v>326496.52610370726</v>
      </c>
      <c r="AO62" s="49">
        <f t="shared" si="12"/>
        <v>324864.04347318871</v>
      </c>
      <c r="AP62" s="49">
        <f t="shared" si="28"/>
        <v>323239.72325582278</v>
      </c>
      <c r="AQ62" s="49">
        <f t="shared" si="29"/>
        <v>321623.52463954367</v>
      </c>
      <c r="AR62" s="49">
        <f t="shared" si="30"/>
        <v>320015.40701634594</v>
      </c>
      <c r="AS62" s="49">
        <f t="shared" si="31"/>
        <v>318415.32998126419</v>
      </c>
      <c r="AT62" s="49">
        <f t="shared" si="32"/>
        <v>316823.25333135785</v>
      </c>
      <c r="AU62" s="49">
        <f t="shared" si="33"/>
        <v>315239.13706470106</v>
      </c>
      <c r="AV62" s="49">
        <f t="shared" ref="AV62:AV66" si="34">AU62*(1+$D$35)</f>
        <v>313662.94137937756</v>
      </c>
    </row>
    <row r="63" spans="1:50" s="49" customFormat="1" x14ac:dyDescent="0.25">
      <c r="A63" s="49">
        <f t="shared" si="10"/>
        <v>2051</v>
      </c>
      <c r="B63" s="49" t="str">
        <f t="shared" si="13"/>
        <v>51/52</v>
      </c>
      <c r="C63" s="36">
        <f t="shared" si="9"/>
        <v>184.0377</v>
      </c>
      <c r="AD63" s="49">
        <f>$C63*8760*$D$34</f>
        <v>345004.43392800004</v>
      </c>
      <c r="AE63" s="49">
        <f>AD63*(1+$D$35)</f>
        <v>343279.41175836005</v>
      </c>
      <c r="AF63" s="49">
        <f t="shared" si="19"/>
        <v>341563.01469956822</v>
      </c>
      <c r="AG63" s="49">
        <f t="shared" si="20"/>
        <v>339855.19962607039</v>
      </c>
      <c r="AH63" s="49">
        <f t="shared" si="21"/>
        <v>338155.92362794001</v>
      </c>
      <c r="AI63" s="49">
        <f t="shared" si="22"/>
        <v>336465.14400980028</v>
      </c>
      <c r="AJ63" s="49">
        <f t="shared" si="23"/>
        <v>334782.8182897513</v>
      </c>
      <c r="AK63" s="49">
        <f t="shared" si="24"/>
        <v>333108.90419830254</v>
      </c>
      <c r="AL63" s="49">
        <f t="shared" si="25"/>
        <v>331443.35967731103</v>
      </c>
      <c r="AM63" s="49">
        <f t="shared" si="26"/>
        <v>329786.1428789245</v>
      </c>
      <c r="AN63" s="48">
        <f t="shared" si="27"/>
        <v>328137.21216452989</v>
      </c>
      <c r="AO63" s="49">
        <f t="shared" si="12"/>
        <v>326496.52610370726</v>
      </c>
      <c r="AP63" s="49">
        <f t="shared" si="28"/>
        <v>324864.04347318871</v>
      </c>
      <c r="AQ63" s="49">
        <f t="shared" si="29"/>
        <v>323239.72325582278</v>
      </c>
      <c r="AR63" s="49">
        <f t="shared" si="30"/>
        <v>321623.52463954367</v>
      </c>
      <c r="AS63" s="49">
        <f t="shared" si="31"/>
        <v>320015.40701634594</v>
      </c>
      <c r="AT63" s="49">
        <f t="shared" si="32"/>
        <v>318415.32998126419</v>
      </c>
      <c r="AU63" s="49">
        <f t="shared" si="33"/>
        <v>316823.25333135785</v>
      </c>
      <c r="AV63" s="49">
        <f t="shared" si="34"/>
        <v>315239.13706470106</v>
      </c>
      <c r="AW63" s="49">
        <f t="shared" ref="AW63:AW66" si="35">AV63*(1+$D$35)</f>
        <v>313662.94137937756</v>
      </c>
    </row>
    <row r="64" spans="1:50" s="49" customFormat="1" x14ac:dyDescent="0.25">
      <c r="A64" s="49">
        <f t="shared" si="10"/>
        <v>2052</v>
      </c>
      <c r="B64" s="49" t="str">
        <f t="shared" si="13"/>
        <v>52/53</v>
      </c>
      <c r="C64" s="36">
        <f t="shared" si="9"/>
        <v>184.0377</v>
      </c>
      <c r="AE64" s="49">
        <f>$C64*8760*$D$34</f>
        <v>345004.43392800004</v>
      </c>
      <c r="AF64" s="49">
        <f>AE64*(1+$D$35)</f>
        <v>343279.41175836005</v>
      </c>
      <c r="AG64" s="49">
        <f t="shared" si="20"/>
        <v>341563.01469956822</v>
      </c>
      <c r="AH64" s="49">
        <f t="shared" si="21"/>
        <v>339855.19962607039</v>
      </c>
      <c r="AI64" s="49">
        <f t="shared" si="22"/>
        <v>338155.92362794001</v>
      </c>
      <c r="AJ64" s="49">
        <f t="shared" si="23"/>
        <v>336465.14400980028</v>
      </c>
      <c r="AK64" s="49">
        <f t="shared" si="24"/>
        <v>334782.8182897513</v>
      </c>
      <c r="AL64" s="49">
        <f t="shared" si="25"/>
        <v>333108.90419830254</v>
      </c>
      <c r="AM64" s="49">
        <f t="shared" si="26"/>
        <v>331443.35967731103</v>
      </c>
      <c r="AN64" s="49">
        <f t="shared" si="27"/>
        <v>329786.1428789245</v>
      </c>
      <c r="AO64" s="48">
        <f t="shared" si="12"/>
        <v>328137.21216452989</v>
      </c>
      <c r="AP64" s="49">
        <f t="shared" si="28"/>
        <v>326496.52610370726</v>
      </c>
      <c r="AQ64" s="49">
        <f t="shared" si="29"/>
        <v>324864.04347318871</v>
      </c>
      <c r="AR64" s="49">
        <f t="shared" si="30"/>
        <v>323239.72325582278</v>
      </c>
      <c r="AS64" s="49">
        <f t="shared" si="31"/>
        <v>321623.52463954367</v>
      </c>
      <c r="AT64" s="49">
        <f t="shared" si="32"/>
        <v>320015.40701634594</v>
      </c>
      <c r="AU64" s="49">
        <f t="shared" si="33"/>
        <v>318415.32998126419</v>
      </c>
      <c r="AV64" s="49">
        <f t="shared" si="34"/>
        <v>316823.25333135785</v>
      </c>
      <c r="AW64" s="49">
        <f t="shared" si="35"/>
        <v>315239.13706470106</v>
      </c>
      <c r="AX64" s="49">
        <f t="shared" ref="AX64:AX66" si="36">AW64*(1+$D$35)</f>
        <v>313662.94137937756</v>
      </c>
    </row>
    <row r="65" spans="1:52" s="49" customFormat="1" x14ac:dyDescent="0.25">
      <c r="A65" s="49">
        <f t="shared" si="10"/>
        <v>2053</v>
      </c>
      <c r="B65" s="49" t="str">
        <f t="shared" si="13"/>
        <v>53/54</v>
      </c>
      <c r="C65" s="36">
        <f t="shared" si="9"/>
        <v>184.0377</v>
      </c>
      <c r="AF65" s="49">
        <f>$C65*8760*$D$34</f>
        <v>345004.43392800004</v>
      </c>
      <c r="AG65" s="49">
        <f>AF65*(1+$D$35)</f>
        <v>343279.41175836005</v>
      </c>
      <c r="AH65" s="49">
        <f t="shared" si="21"/>
        <v>341563.01469956822</v>
      </c>
      <c r="AI65" s="49">
        <f t="shared" si="22"/>
        <v>339855.19962607039</v>
      </c>
      <c r="AJ65" s="49">
        <f t="shared" si="23"/>
        <v>338155.92362794001</v>
      </c>
      <c r="AK65" s="49">
        <f t="shared" si="24"/>
        <v>336465.14400980028</v>
      </c>
      <c r="AL65" s="49">
        <f t="shared" si="25"/>
        <v>334782.8182897513</v>
      </c>
      <c r="AM65" s="49">
        <f t="shared" si="26"/>
        <v>333108.90419830254</v>
      </c>
      <c r="AN65" s="49">
        <f t="shared" si="27"/>
        <v>331443.35967731103</v>
      </c>
      <c r="AO65" s="49">
        <f t="shared" si="12"/>
        <v>329786.1428789245</v>
      </c>
      <c r="AP65" s="48">
        <f t="shared" si="28"/>
        <v>328137.21216452989</v>
      </c>
      <c r="AQ65" s="49">
        <f t="shared" si="29"/>
        <v>326496.52610370726</v>
      </c>
      <c r="AR65" s="49">
        <f t="shared" si="30"/>
        <v>324864.04347318871</v>
      </c>
      <c r="AS65" s="49">
        <f t="shared" si="31"/>
        <v>323239.72325582278</v>
      </c>
      <c r="AT65" s="49">
        <f t="shared" si="32"/>
        <v>321623.52463954367</v>
      </c>
      <c r="AU65" s="49">
        <f t="shared" si="33"/>
        <v>320015.40701634594</v>
      </c>
      <c r="AV65" s="49">
        <f t="shared" si="34"/>
        <v>318415.32998126419</v>
      </c>
      <c r="AW65" s="49">
        <f t="shared" si="35"/>
        <v>316823.25333135785</v>
      </c>
      <c r="AX65" s="49">
        <f t="shared" si="36"/>
        <v>315239.13706470106</v>
      </c>
      <c r="AY65" s="49">
        <f t="shared" ref="AY65:AY66" si="37">AX65*(1+$D$35)</f>
        <v>313662.94137937756</v>
      </c>
    </row>
    <row r="66" spans="1:52" s="49" customFormat="1" x14ac:dyDescent="0.25">
      <c r="A66" s="49">
        <f t="shared" si="10"/>
        <v>2054</v>
      </c>
      <c r="B66" s="49" t="str">
        <f t="shared" si="13"/>
        <v>54/55</v>
      </c>
      <c r="C66" s="36">
        <f t="shared" si="9"/>
        <v>184.0377</v>
      </c>
      <c r="AG66" s="49">
        <f>$C66*8760*$D$34</f>
        <v>345004.43392800004</v>
      </c>
      <c r="AH66" s="49">
        <f>AG66*(1+$D$35)</f>
        <v>343279.41175836005</v>
      </c>
      <c r="AI66" s="49">
        <f t="shared" si="22"/>
        <v>341563.01469956822</v>
      </c>
      <c r="AJ66" s="49">
        <f t="shared" si="23"/>
        <v>339855.19962607039</v>
      </c>
      <c r="AK66" s="49">
        <f t="shared" si="24"/>
        <v>338155.92362794001</v>
      </c>
      <c r="AL66" s="49">
        <f t="shared" si="25"/>
        <v>336465.14400980028</v>
      </c>
      <c r="AM66" s="49">
        <f t="shared" si="26"/>
        <v>334782.8182897513</v>
      </c>
      <c r="AN66" s="49">
        <f t="shared" si="27"/>
        <v>333108.90419830254</v>
      </c>
      <c r="AO66" s="49">
        <f t="shared" si="12"/>
        <v>331443.35967731103</v>
      </c>
      <c r="AP66" s="49">
        <f t="shared" si="28"/>
        <v>329786.1428789245</v>
      </c>
      <c r="AQ66" s="48">
        <f t="shared" si="29"/>
        <v>328137.21216452989</v>
      </c>
      <c r="AR66" s="49">
        <f t="shared" si="30"/>
        <v>326496.52610370726</v>
      </c>
      <c r="AS66" s="49">
        <f t="shared" si="31"/>
        <v>324864.04347318871</v>
      </c>
      <c r="AT66" s="49">
        <f t="shared" si="32"/>
        <v>323239.72325582278</v>
      </c>
      <c r="AU66" s="49">
        <f t="shared" si="33"/>
        <v>321623.52463954367</v>
      </c>
      <c r="AV66" s="49">
        <f t="shared" si="34"/>
        <v>320015.40701634594</v>
      </c>
      <c r="AW66" s="49">
        <f t="shared" si="35"/>
        <v>318415.32998126419</v>
      </c>
      <c r="AX66" s="49">
        <f t="shared" si="36"/>
        <v>316823.25333135785</v>
      </c>
      <c r="AY66" s="49">
        <f t="shared" si="37"/>
        <v>315239.13706470106</v>
      </c>
      <c r="AZ66" s="49">
        <f t="shared" ref="AZ66" si="38">AY66*(1+$D$35)</f>
        <v>313662.94137937756</v>
      </c>
    </row>
    <row r="67" spans="1:52" s="49" customFormat="1" x14ac:dyDescent="0.25">
      <c r="A67" s="49">
        <f t="shared" si="10"/>
        <v>2055</v>
      </c>
      <c r="B67" s="49" t="str">
        <f t="shared" si="13"/>
        <v>55/56</v>
      </c>
      <c r="C67" s="36">
        <f t="shared" si="9"/>
        <v>184.0377</v>
      </c>
      <c r="AG67" s="48"/>
    </row>
    <row r="69" spans="1:52" x14ac:dyDescent="0.25">
      <c r="D69">
        <v>54.24</v>
      </c>
      <c r="E69">
        <f>D69</f>
        <v>54.24</v>
      </c>
      <c r="F69">
        <f t="shared" ref="F69:AD69" si="39">E69</f>
        <v>54.24</v>
      </c>
      <c r="G69">
        <f t="shared" si="39"/>
        <v>54.24</v>
      </c>
      <c r="H69">
        <f t="shared" si="39"/>
        <v>54.24</v>
      </c>
      <c r="I69">
        <f t="shared" si="39"/>
        <v>54.24</v>
      </c>
      <c r="J69">
        <f t="shared" si="39"/>
        <v>54.24</v>
      </c>
      <c r="K69">
        <f t="shared" si="39"/>
        <v>54.24</v>
      </c>
      <c r="L69">
        <f t="shared" si="39"/>
        <v>54.24</v>
      </c>
      <c r="M69">
        <f t="shared" si="39"/>
        <v>54.24</v>
      </c>
      <c r="N69">
        <f t="shared" si="39"/>
        <v>54.24</v>
      </c>
      <c r="O69">
        <f t="shared" si="39"/>
        <v>54.24</v>
      </c>
      <c r="P69">
        <f t="shared" si="39"/>
        <v>54.24</v>
      </c>
      <c r="Q69">
        <f t="shared" si="39"/>
        <v>54.24</v>
      </c>
      <c r="R69">
        <f t="shared" si="39"/>
        <v>54.24</v>
      </c>
      <c r="S69">
        <f t="shared" si="39"/>
        <v>54.24</v>
      </c>
      <c r="T69">
        <f t="shared" si="39"/>
        <v>54.24</v>
      </c>
      <c r="U69">
        <f t="shared" si="39"/>
        <v>54.24</v>
      </c>
      <c r="V69">
        <f t="shared" si="39"/>
        <v>54.24</v>
      </c>
      <c r="W69">
        <f t="shared" si="39"/>
        <v>54.24</v>
      </c>
      <c r="X69">
        <f t="shared" si="39"/>
        <v>54.24</v>
      </c>
      <c r="Y69">
        <f t="shared" si="39"/>
        <v>54.24</v>
      </c>
      <c r="Z69">
        <f t="shared" si="39"/>
        <v>54.24</v>
      </c>
      <c r="AA69">
        <f t="shared" si="39"/>
        <v>54.24</v>
      </c>
      <c r="AB69">
        <f t="shared" si="39"/>
        <v>54.24</v>
      </c>
      <c r="AC69">
        <f t="shared" si="39"/>
        <v>54.24</v>
      </c>
      <c r="AD69">
        <f t="shared" si="39"/>
        <v>54.24</v>
      </c>
      <c r="AE69" s="49">
        <f t="shared" ref="AE69" si="40">AD69</f>
        <v>54.24</v>
      </c>
      <c r="AF69" s="49">
        <f t="shared" ref="AF69" si="41">AE69</f>
        <v>54.24</v>
      </c>
      <c r="AG69" s="49">
        <f t="shared" ref="AG69" si="42">AF69</f>
        <v>54.24</v>
      </c>
      <c r="AH69" s="49">
        <f t="shared" ref="AH69" si="43">AG69</f>
        <v>54.24</v>
      </c>
      <c r="AI69" s="49">
        <f t="shared" ref="AI69" si="44">AH69</f>
        <v>54.24</v>
      </c>
      <c r="AJ69" s="49">
        <f t="shared" ref="AJ69" si="45">AI69</f>
        <v>54.24</v>
      </c>
      <c r="AK69" s="49">
        <f t="shared" ref="AK69" si="46">AJ69</f>
        <v>54.24</v>
      </c>
      <c r="AL69" s="49">
        <f t="shared" ref="AL69" si="47">AK69</f>
        <v>54.24</v>
      </c>
      <c r="AM69" s="49">
        <f t="shared" ref="AM69" si="48">AL69</f>
        <v>54.24</v>
      </c>
      <c r="AN69" s="49">
        <f t="shared" ref="AN69" si="49">AM69</f>
        <v>54.24</v>
      </c>
      <c r="AO69" s="49">
        <f t="shared" ref="AO69" si="50">AN69</f>
        <v>54.24</v>
      </c>
      <c r="AP69" s="49">
        <f t="shared" ref="AP69" si="51">AO69</f>
        <v>54.24</v>
      </c>
      <c r="AQ69" s="49">
        <f t="shared" ref="AQ69" si="52">AP69</f>
        <v>54.24</v>
      </c>
      <c r="AR69" s="49">
        <f t="shared" ref="AR69" si="53">AQ69</f>
        <v>54.24</v>
      </c>
      <c r="AS69" s="49">
        <f t="shared" ref="AS69" si="54">AR69</f>
        <v>54.24</v>
      </c>
      <c r="AT69" s="49">
        <f t="shared" ref="AT69" si="55">AS69</f>
        <v>54.24</v>
      </c>
      <c r="AU69" s="49">
        <f t="shared" ref="AU69" si="56">AT69</f>
        <v>54.24</v>
      </c>
      <c r="AV69" s="49">
        <f t="shared" ref="AV69" si="57">AU69</f>
        <v>54.24</v>
      </c>
      <c r="AW69" s="49">
        <f t="shared" ref="AW69" si="58">AV69</f>
        <v>54.24</v>
      </c>
      <c r="AX69" s="49">
        <f t="shared" ref="AX69" si="59">AW69</f>
        <v>54.24</v>
      </c>
      <c r="AY69" s="49">
        <f t="shared" ref="AY69" si="60">AX69</f>
        <v>54.24</v>
      </c>
      <c r="AZ69" s="49">
        <f t="shared" ref="AZ69" si="61">AY69</f>
        <v>54.24</v>
      </c>
    </row>
    <row r="71" spans="1:52" x14ac:dyDescent="0.25">
      <c r="D71">
        <f t="shared" ref="D71:W71" si="62">D37*D$69</f>
        <v>18713040.496254724</v>
      </c>
      <c r="E71">
        <f t="shared" si="62"/>
        <v>18619475.29377345</v>
      </c>
      <c r="F71">
        <f t="shared" si="62"/>
        <v>18526377.917304579</v>
      </c>
      <c r="G71">
        <f t="shared" si="62"/>
        <v>18433746.02771806</v>
      </c>
      <c r="H71">
        <f t="shared" si="62"/>
        <v>18341577.297579467</v>
      </c>
      <c r="I71">
        <f t="shared" si="62"/>
        <v>18249869.411091566</v>
      </c>
      <c r="J71">
        <f t="shared" si="62"/>
        <v>18158620.064036112</v>
      </c>
      <c r="K71">
        <f t="shared" si="62"/>
        <v>18067826.96371593</v>
      </c>
      <c r="L71">
        <f t="shared" si="62"/>
        <v>17977487.82889735</v>
      </c>
      <c r="M71">
        <f t="shared" si="62"/>
        <v>17887600.389752865</v>
      </c>
      <c r="N71">
        <f t="shared" si="62"/>
        <v>17798162.387804102</v>
      </c>
      <c r="O71">
        <f t="shared" si="62"/>
        <v>17709171.575865082</v>
      </c>
      <c r="P71">
        <f t="shared" si="62"/>
        <v>17620625.717985757</v>
      </c>
      <c r="Q71">
        <f t="shared" si="62"/>
        <v>17532522.589395829</v>
      </c>
      <c r="R71">
        <f t="shared" si="62"/>
        <v>17444859.976448849</v>
      </c>
      <c r="S71">
        <f t="shared" si="62"/>
        <v>17357635.676566605</v>
      </c>
      <c r="T71">
        <f t="shared" si="62"/>
        <v>17270847.498183772</v>
      </c>
      <c r="U71">
        <f t="shared" si="62"/>
        <v>17184493.26069285</v>
      </c>
      <c r="V71">
        <f t="shared" si="62"/>
        <v>17098570.794389386</v>
      </c>
      <c r="W71">
        <f t="shared" si="62"/>
        <v>17013077.940417439</v>
      </c>
    </row>
    <row r="72" spans="1:52" x14ac:dyDescent="0.25">
      <c r="E72">
        <f t="shared" ref="E72:X72" si="63">E38*E$69</f>
        <v>18713040.496254724</v>
      </c>
      <c r="F72">
        <f t="shared" si="63"/>
        <v>18619475.29377345</v>
      </c>
      <c r="G72">
        <f t="shared" si="63"/>
        <v>18526377.917304579</v>
      </c>
      <c r="H72">
        <f t="shared" si="63"/>
        <v>18433746.02771806</v>
      </c>
      <c r="I72">
        <f t="shared" si="63"/>
        <v>18341577.297579467</v>
      </c>
      <c r="J72">
        <f t="shared" si="63"/>
        <v>18249869.411091566</v>
      </c>
      <c r="K72">
        <f t="shared" si="63"/>
        <v>18158620.064036112</v>
      </c>
      <c r="L72">
        <f t="shared" si="63"/>
        <v>18067826.96371593</v>
      </c>
      <c r="M72">
        <f t="shared" si="63"/>
        <v>17977487.82889735</v>
      </c>
      <c r="N72">
        <f t="shared" si="63"/>
        <v>17887600.389752865</v>
      </c>
      <c r="O72">
        <f t="shared" si="63"/>
        <v>17798162.387804102</v>
      </c>
      <c r="P72">
        <f t="shared" si="63"/>
        <v>17709171.575865082</v>
      </c>
      <c r="Q72">
        <f t="shared" si="63"/>
        <v>17620625.717985757</v>
      </c>
      <c r="R72">
        <f t="shared" si="63"/>
        <v>17532522.589395829</v>
      </c>
      <c r="S72">
        <f t="shared" si="63"/>
        <v>17444859.976448849</v>
      </c>
      <c r="T72">
        <f t="shared" si="63"/>
        <v>17357635.676566605</v>
      </c>
      <c r="U72">
        <f t="shared" si="63"/>
        <v>17270847.498183772</v>
      </c>
      <c r="V72">
        <f t="shared" si="63"/>
        <v>17184493.26069285</v>
      </c>
      <c r="W72">
        <f t="shared" si="63"/>
        <v>17098570.794389386</v>
      </c>
      <c r="X72">
        <f t="shared" si="63"/>
        <v>17013077.940417439</v>
      </c>
    </row>
    <row r="73" spans="1:52" x14ac:dyDescent="0.25">
      <c r="F73">
        <f t="shared" ref="F73:Y73" si="64">F39*F$69</f>
        <v>18713040.496254724</v>
      </c>
      <c r="G73">
        <f t="shared" si="64"/>
        <v>18619475.29377345</v>
      </c>
      <c r="H73">
        <f t="shared" si="64"/>
        <v>18526377.917304579</v>
      </c>
      <c r="I73">
        <f t="shared" si="64"/>
        <v>18433746.02771806</v>
      </c>
      <c r="J73">
        <f t="shared" si="64"/>
        <v>18341577.297579467</v>
      </c>
      <c r="K73">
        <f t="shared" si="64"/>
        <v>18249869.411091566</v>
      </c>
      <c r="L73">
        <f t="shared" si="64"/>
        <v>18158620.064036112</v>
      </c>
      <c r="M73">
        <f t="shared" si="64"/>
        <v>18067826.96371593</v>
      </c>
      <c r="N73">
        <f t="shared" si="64"/>
        <v>17977487.82889735</v>
      </c>
      <c r="O73">
        <f t="shared" si="64"/>
        <v>17887600.389752865</v>
      </c>
      <c r="P73">
        <f t="shared" si="64"/>
        <v>17798162.387804102</v>
      </c>
      <c r="Q73">
        <f t="shared" si="64"/>
        <v>17709171.575865082</v>
      </c>
      <c r="R73">
        <f t="shared" si="64"/>
        <v>17620625.717985757</v>
      </c>
      <c r="S73">
        <f t="shared" si="64"/>
        <v>17532522.589395829</v>
      </c>
      <c r="T73">
        <f t="shared" si="64"/>
        <v>17444859.976448849</v>
      </c>
      <c r="U73">
        <f t="shared" si="64"/>
        <v>17357635.676566605</v>
      </c>
      <c r="V73">
        <f t="shared" si="64"/>
        <v>17270847.498183772</v>
      </c>
      <c r="W73">
        <f t="shared" si="64"/>
        <v>17184493.26069285</v>
      </c>
      <c r="X73">
        <f t="shared" si="64"/>
        <v>17098570.794389386</v>
      </c>
      <c r="Y73">
        <f t="shared" si="64"/>
        <v>17013077.940417439</v>
      </c>
    </row>
    <row r="74" spans="1:52" x14ac:dyDescent="0.25">
      <c r="G74">
        <f t="shared" ref="G74:Z74" si="65">G40*G$69</f>
        <v>18713040.496254724</v>
      </c>
      <c r="H74">
        <f t="shared" si="65"/>
        <v>18619475.29377345</v>
      </c>
      <c r="I74">
        <f t="shared" si="65"/>
        <v>18526377.917304579</v>
      </c>
      <c r="J74">
        <f t="shared" si="65"/>
        <v>18433746.02771806</v>
      </c>
      <c r="K74">
        <f t="shared" si="65"/>
        <v>18341577.297579467</v>
      </c>
      <c r="L74">
        <f t="shared" si="65"/>
        <v>18249869.411091566</v>
      </c>
      <c r="M74">
        <f t="shared" si="65"/>
        <v>18158620.064036112</v>
      </c>
      <c r="N74">
        <f t="shared" si="65"/>
        <v>18067826.96371593</v>
      </c>
      <c r="O74">
        <f t="shared" si="65"/>
        <v>17977487.82889735</v>
      </c>
      <c r="P74">
        <f t="shared" si="65"/>
        <v>17887600.389752865</v>
      </c>
      <c r="Q74">
        <f t="shared" si="65"/>
        <v>17798162.387804102</v>
      </c>
      <c r="R74">
        <f t="shared" si="65"/>
        <v>17709171.575865082</v>
      </c>
      <c r="S74">
        <f t="shared" si="65"/>
        <v>17620625.717985757</v>
      </c>
      <c r="T74">
        <f t="shared" si="65"/>
        <v>17532522.589395829</v>
      </c>
      <c r="U74">
        <f t="shared" si="65"/>
        <v>17444859.976448849</v>
      </c>
      <c r="V74">
        <f t="shared" si="65"/>
        <v>17357635.676566605</v>
      </c>
      <c r="W74">
        <f t="shared" si="65"/>
        <v>17270847.498183772</v>
      </c>
      <c r="X74">
        <f t="shared" si="65"/>
        <v>17184493.26069285</v>
      </c>
      <c r="Y74">
        <f t="shared" si="65"/>
        <v>17098570.794389386</v>
      </c>
      <c r="Z74">
        <f t="shared" si="65"/>
        <v>17013077.940417439</v>
      </c>
    </row>
    <row r="75" spans="1:52" x14ac:dyDescent="0.25">
      <c r="H75">
        <f t="shared" ref="H75:AA75" si="66">H41*H$69</f>
        <v>18713040.496254724</v>
      </c>
      <c r="I75">
        <f t="shared" si="66"/>
        <v>18619475.29377345</v>
      </c>
      <c r="J75">
        <f t="shared" si="66"/>
        <v>18526377.917304579</v>
      </c>
      <c r="K75">
        <f t="shared" si="66"/>
        <v>18433746.02771806</v>
      </c>
      <c r="L75">
        <f t="shared" si="66"/>
        <v>18341577.297579467</v>
      </c>
      <c r="M75">
        <f t="shared" si="66"/>
        <v>18249869.411091566</v>
      </c>
      <c r="N75">
        <f t="shared" si="66"/>
        <v>18158620.064036112</v>
      </c>
      <c r="O75">
        <f t="shared" si="66"/>
        <v>18067826.96371593</v>
      </c>
      <c r="P75">
        <f t="shared" si="66"/>
        <v>17977487.82889735</v>
      </c>
      <c r="Q75">
        <f t="shared" si="66"/>
        <v>17887600.389752865</v>
      </c>
      <c r="R75">
        <f t="shared" si="66"/>
        <v>17798162.387804102</v>
      </c>
      <c r="S75">
        <f t="shared" si="66"/>
        <v>17709171.575865082</v>
      </c>
      <c r="T75">
        <f t="shared" si="66"/>
        <v>17620625.717985757</v>
      </c>
      <c r="U75">
        <f t="shared" si="66"/>
        <v>17532522.589395829</v>
      </c>
      <c r="V75">
        <f t="shared" si="66"/>
        <v>17444859.976448849</v>
      </c>
      <c r="W75">
        <f t="shared" si="66"/>
        <v>17357635.676566605</v>
      </c>
      <c r="X75">
        <f t="shared" si="66"/>
        <v>17270847.498183772</v>
      </c>
      <c r="Y75">
        <f t="shared" si="66"/>
        <v>17184493.26069285</v>
      </c>
      <c r="Z75">
        <f t="shared" si="66"/>
        <v>17098570.794389386</v>
      </c>
      <c r="AA75">
        <f t="shared" si="66"/>
        <v>17013077.940417439</v>
      </c>
    </row>
    <row r="76" spans="1:52" x14ac:dyDescent="0.25">
      <c r="I76">
        <f t="shared" ref="I76:AB76" si="67">I42*I$69</f>
        <v>18713040.496254724</v>
      </c>
      <c r="J76">
        <f t="shared" si="67"/>
        <v>18619475.29377345</v>
      </c>
      <c r="K76">
        <f t="shared" si="67"/>
        <v>18526377.917304579</v>
      </c>
      <c r="L76">
        <f t="shared" si="67"/>
        <v>18433746.02771806</v>
      </c>
      <c r="M76">
        <f t="shared" si="67"/>
        <v>18341577.297579467</v>
      </c>
      <c r="N76">
        <f t="shared" si="67"/>
        <v>18249869.411091566</v>
      </c>
      <c r="O76">
        <f t="shared" si="67"/>
        <v>18158620.064036112</v>
      </c>
      <c r="P76">
        <f t="shared" si="67"/>
        <v>18067826.96371593</v>
      </c>
      <c r="Q76">
        <f t="shared" si="67"/>
        <v>17977487.82889735</v>
      </c>
      <c r="R76">
        <f t="shared" si="67"/>
        <v>17887600.389752865</v>
      </c>
      <c r="S76">
        <f t="shared" si="67"/>
        <v>17798162.387804102</v>
      </c>
      <c r="T76">
        <f t="shared" si="67"/>
        <v>17709171.575865082</v>
      </c>
      <c r="U76">
        <f t="shared" si="67"/>
        <v>17620625.717985757</v>
      </c>
      <c r="V76">
        <f t="shared" si="67"/>
        <v>17532522.589395829</v>
      </c>
      <c r="W76">
        <f t="shared" si="67"/>
        <v>17444859.976448849</v>
      </c>
      <c r="X76">
        <f t="shared" si="67"/>
        <v>17357635.676566605</v>
      </c>
      <c r="Y76">
        <f t="shared" si="67"/>
        <v>17270847.498183772</v>
      </c>
      <c r="Z76">
        <f t="shared" si="67"/>
        <v>17184493.26069285</v>
      </c>
      <c r="AA76">
        <f t="shared" si="67"/>
        <v>17098570.794389386</v>
      </c>
      <c r="AB76">
        <f t="shared" si="67"/>
        <v>17013077.940417439</v>
      </c>
    </row>
    <row r="77" spans="1:52" x14ac:dyDescent="0.25">
      <c r="J77">
        <f t="shared" ref="J77:AC77" si="68">J43*J$69</f>
        <v>18713040.496254724</v>
      </c>
      <c r="K77">
        <f t="shared" si="68"/>
        <v>18619475.29377345</v>
      </c>
      <c r="L77">
        <f t="shared" si="68"/>
        <v>18526377.917304579</v>
      </c>
      <c r="M77">
        <f t="shared" si="68"/>
        <v>18433746.02771806</v>
      </c>
      <c r="N77">
        <f t="shared" si="68"/>
        <v>18341577.297579467</v>
      </c>
      <c r="O77">
        <f t="shared" si="68"/>
        <v>18249869.411091566</v>
      </c>
      <c r="P77">
        <f t="shared" si="68"/>
        <v>18158620.064036112</v>
      </c>
      <c r="Q77">
        <f t="shared" si="68"/>
        <v>18067826.96371593</v>
      </c>
      <c r="R77">
        <f t="shared" si="68"/>
        <v>17977487.82889735</v>
      </c>
      <c r="S77">
        <f t="shared" si="68"/>
        <v>17887600.389752865</v>
      </c>
      <c r="T77">
        <f t="shared" si="68"/>
        <v>17798162.387804102</v>
      </c>
      <c r="U77">
        <f t="shared" si="68"/>
        <v>17709171.575865082</v>
      </c>
      <c r="V77">
        <f t="shared" si="68"/>
        <v>17620625.717985757</v>
      </c>
      <c r="W77">
        <f t="shared" si="68"/>
        <v>17532522.589395829</v>
      </c>
      <c r="X77">
        <f t="shared" si="68"/>
        <v>17444859.976448849</v>
      </c>
      <c r="Y77">
        <f t="shared" si="68"/>
        <v>17357635.676566605</v>
      </c>
      <c r="Z77">
        <f t="shared" si="68"/>
        <v>17270847.498183772</v>
      </c>
      <c r="AA77">
        <f t="shared" si="68"/>
        <v>17184493.26069285</v>
      </c>
      <c r="AB77">
        <f t="shared" si="68"/>
        <v>17098570.794389386</v>
      </c>
      <c r="AC77">
        <f t="shared" si="68"/>
        <v>17013077.940417439</v>
      </c>
    </row>
    <row r="78" spans="1:52" x14ac:dyDescent="0.25">
      <c r="K78">
        <f t="shared" ref="K78:AD78" si="69">K44*K$69</f>
        <v>18713040.496254724</v>
      </c>
      <c r="L78">
        <f t="shared" si="69"/>
        <v>18619475.29377345</v>
      </c>
      <c r="M78">
        <f t="shared" si="69"/>
        <v>18526377.917304579</v>
      </c>
      <c r="N78">
        <f t="shared" si="69"/>
        <v>18433746.02771806</v>
      </c>
      <c r="O78">
        <f t="shared" si="69"/>
        <v>18341577.297579467</v>
      </c>
      <c r="P78">
        <f t="shared" si="69"/>
        <v>18249869.411091566</v>
      </c>
      <c r="Q78">
        <f t="shared" si="69"/>
        <v>18158620.064036112</v>
      </c>
      <c r="R78">
        <f t="shared" si="69"/>
        <v>18067826.96371593</v>
      </c>
      <c r="S78">
        <f t="shared" si="69"/>
        <v>17977487.82889735</v>
      </c>
      <c r="T78">
        <f t="shared" si="69"/>
        <v>17887600.389752865</v>
      </c>
      <c r="U78">
        <f t="shared" si="69"/>
        <v>17798162.387804102</v>
      </c>
      <c r="V78">
        <f t="shared" si="69"/>
        <v>17709171.575865082</v>
      </c>
      <c r="W78">
        <f t="shared" si="69"/>
        <v>17620625.717985757</v>
      </c>
      <c r="X78">
        <f t="shared" si="69"/>
        <v>17532522.589395829</v>
      </c>
      <c r="Y78">
        <f t="shared" si="69"/>
        <v>17444859.976448849</v>
      </c>
      <c r="Z78">
        <f t="shared" si="69"/>
        <v>17357635.676566605</v>
      </c>
      <c r="AA78">
        <f t="shared" si="69"/>
        <v>17270847.498183772</v>
      </c>
      <c r="AB78">
        <f t="shared" si="69"/>
        <v>17184493.26069285</v>
      </c>
      <c r="AC78">
        <f t="shared" si="69"/>
        <v>17098570.794389386</v>
      </c>
      <c r="AD78">
        <f t="shared" si="69"/>
        <v>17013077.940417439</v>
      </c>
    </row>
    <row r="79" spans="1:52" x14ac:dyDescent="0.25">
      <c r="L79">
        <f t="shared" ref="L79:AE79" si="70">L45*L$69</f>
        <v>18713040.496254724</v>
      </c>
      <c r="M79">
        <f t="shared" si="70"/>
        <v>18619475.29377345</v>
      </c>
      <c r="N79">
        <f t="shared" si="70"/>
        <v>18526377.917304579</v>
      </c>
      <c r="O79">
        <f t="shared" si="70"/>
        <v>18433746.02771806</v>
      </c>
      <c r="P79">
        <f t="shared" si="70"/>
        <v>18341577.297579467</v>
      </c>
      <c r="Q79">
        <f t="shared" si="70"/>
        <v>18249869.411091566</v>
      </c>
      <c r="R79">
        <f t="shared" si="70"/>
        <v>18158620.064036112</v>
      </c>
      <c r="S79">
        <f t="shared" si="70"/>
        <v>18067826.96371593</v>
      </c>
      <c r="T79">
        <f t="shared" si="70"/>
        <v>17977487.82889735</v>
      </c>
      <c r="U79">
        <f t="shared" si="70"/>
        <v>17887600.389752865</v>
      </c>
      <c r="V79">
        <f t="shared" si="70"/>
        <v>17798162.387804102</v>
      </c>
      <c r="W79">
        <f t="shared" si="70"/>
        <v>17709171.575865082</v>
      </c>
      <c r="X79">
        <f t="shared" si="70"/>
        <v>17620625.717985757</v>
      </c>
      <c r="Y79">
        <f t="shared" si="70"/>
        <v>17532522.589395829</v>
      </c>
      <c r="Z79">
        <f t="shared" si="70"/>
        <v>17444859.976448849</v>
      </c>
      <c r="AA79">
        <f t="shared" si="70"/>
        <v>17357635.676566605</v>
      </c>
      <c r="AB79">
        <f t="shared" si="70"/>
        <v>17270847.498183772</v>
      </c>
      <c r="AC79">
        <f t="shared" si="70"/>
        <v>17184493.26069285</v>
      </c>
      <c r="AD79">
        <f t="shared" si="70"/>
        <v>17098570.794389386</v>
      </c>
      <c r="AE79">
        <f t="shared" si="70"/>
        <v>17013077.940417439</v>
      </c>
    </row>
    <row r="80" spans="1:52" x14ac:dyDescent="0.25">
      <c r="M80">
        <f t="shared" ref="M80:AF80" si="71">M46*M$69</f>
        <v>18713040.496254724</v>
      </c>
      <c r="N80">
        <f t="shared" si="71"/>
        <v>18619475.29377345</v>
      </c>
      <c r="O80">
        <f t="shared" si="71"/>
        <v>18526377.917304579</v>
      </c>
      <c r="P80">
        <f t="shared" si="71"/>
        <v>18433746.02771806</v>
      </c>
      <c r="Q80">
        <f t="shared" si="71"/>
        <v>18341577.297579467</v>
      </c>
      <c r="R80">
        <f t="shared" si="71"/>
        <v>18249869.411091566</v>
      </c>
      <c r="S80">
        <f t="shared" si="71"/>
        <v>18158620.064036112</v>
      </c>
      <c r="T80">
        <f t="shared" si="71"/>
        <v>18067826.96371593</v>
      </c>
      <c r="U80">
        <f t="shared" si="71"/>
        <v>17977487.82889735</v>
      </c>
      <c r="V80">
        <f t="shared" si="71"/>
        <v>17887600.389752865</v>
      </c>
      <c r="W80">
        <f t="shared" si="71"/>
        <v>17798162.387804102</v>
      </c>
      <c r="X80">
        <f t="shared" si="71"/>
        <v>17709171.575865082</v>
      </c>
      <c r="Y80">
        <f t="shared" si="71"/>
        <v>17620625.717985757</v>
      </c>
      <c r="Z80">
        <f t="shared" si="71"/>
        <v>17532522.589395829</v>
      </c>
      <c r="AA80">
        <f t="shared" si="71"/>
        <v>17444859.976448849</v>
      </c>
      <c r="AB80">
        <f t="shared" si="71"/>
        <v>17357635.676566605</v>
      </c>
      <c r="AC80">
        <f t="shared" si="71"/>
        <v>17270847.498183772</v>
      </c>
      <c r="AD80">
        <f t="shared" si="71"/>
        <v>17184493.26069285</v>
      </c>
      <c r="AE80">
        <f t="shared" si="71"/>
        <v>17098570.794389386</v>
      </c>
      <c r="AF80">
        <f t="shared" si="71"/>
        <v>17013077.940417439</v>
      </c>
    </row>
    <row r="81" spans="14:48" x14ac:dyDescent="0.25">
      <c r="N81">
        <f t="shared" ref="N81:AG81" si="72">N47*N$69</f>
        <v>18713040.496254724</v>
      </c>
      <c r="O81">
        <f t="shared" si="72"/>
        <v>18619475.29377345</v>
      </c>
      <c r="P81">
        <f t="shared" si="72"/>
        <v>18526377.917304579</v>
      </c>
      <c r="Q81">
        <f t="shared" si="72"/>
        <v>18433746.02771806</v>
      </c>
      <c r="R81">
        <f t="shared" si="72"/>
        <v>18341577.297579467</v>
      </c>
      <c r="S81">
        <f t="shared" si="72"/>
        <v>18249869.411091566</v>
      </c>
      <c r="T81">
        <f t="shared" si="72"/>
        <v>18158620.064036112</v>
      </c>
      <c r="U81">
        <f t="shared" si="72"/>
        <v>18067826.96371593</v>
      </c>
      <c r="V81">
        <f t="shared" si="72"/>
        <v>17977487.82889735</v>
      </c>
      <c r="W81">
        <f t="shared" si="72"/>
        <v>17887600.389752865</v>
      </c>
      <c r="X81">
        <f t="shared" si="72"/>
        <v>17798162.387804102</v>
      </c>
      <c r="Y81">
        <f t="shared" si="72"/>
        <v>17709171.575865082</v>
      </c>
      <c r="Z81">
        <f t="shared" si="72"/>
        <v>17620625.717985757</v>
      </c>
      <c r="AA81">
        <f t="shared" si="72"/>
        <v>17532522.589395829</v>
      </c>
      <c r="AB81">
        <f t="shared" si="72"/>
        <v>17444859.976448849</v>
      </c>
      <c r="AC81">
        <f t="shared" si="72"/>
        <v>17357635.676566605</v>
      </c>
      <c r="AD81">
        <f t="shared" si="72"/>
        <v>17270847.498183772</v>
      </c>
      <c r="AE81">
        <f t="shared" si="72"/>
        <v>17184493.26069285</v>
      </c>
      <c r="AF81">
        <f t="shared" si="72"/>
        <v>17098570.794389386</v>
      </c>
      <c r="AG81" s="48">
        <f t="shared" si="72"/>
        <v>17013077.940417439</v>
      </c>
    </row>
    <row r="82" spans="14:48" x14ac:dyDescent="0.25">
      <c r="O82">
        <f t="shared" ref="O82:AH82" si="73">O48*O$69</f>
        <v>18713040.496254724</v>
      </c>
      <c r="P82">
        <f t="shared" si="73"/>
        <v>18619475.29377345</v>
      </c>
      <c r="Q82">
        <f t="shared" si="73"/>
        <v>18526377.917304579</v>
      </c>
      <c r="R82">
        <f t="shared" si="73"/>
        <v>18433746.02771806</v>
      </c>
      <c r="S82">
        <f t="shared" si="73"/>
        <v>18341577.297579467</v>
      </c>
      <c r="T82">
        <f t="shared" si="73"/>
        <v>18249869.411091566</v>
      </c>
      <c r="U82">
        <f t="shared" si="73"/>
        <v>18158620.064036112</v>
      </c>
      <c r="V82">
        <f t="shared" si="73"/>
        <v>18067826.96371593</v>
      </c>
      <c r="W82">
        <f t="shared" si="73"/>
        <v>17977487.82889735</v>
      </c>
      <c r="X82">
        <f t="shared" si="73"/>
        <v>17887600.389752865</v>
      </c>
      <c r="Y82">
        <f t="shared" si="73"/>
        <v>17798162.387804102</v>
      </c>
      <c r="Z82">
        <f t="shared" si="73"/>
        <v>17709171.575865082</v>
      </c>
      <c r="AA82">
        <f t="shared" si="73"/>
        <v>17620625.717985757</v>
      </c>
      <c r="AB82">
        <f t="shared" si="73"/>
        <v>17532522.589395829</v>
      </c>
      <c r="AC82">
        <f t="shared" si="73"/>
        <v>17444859.976448849</v>
      </c>
      <c r="AD82">
        <f t="shared" si="73"/>
        <v>17357635.676566605</v>
      </c>
      <c r="AE82">
        <f t="shared" si="73"/>
        <v>17270847.498183772</v>
      </c>
      <c r="AF82">
        <f t="shared" si="73"/>
        <v>17184493.26069285</v>
      </c>
      <c r="AG82" s="48">
        <f t="shared" si="73"/>
        <v>17098570.794389386</v>
      </c>
      <c r="AH82">
        <f t="shared" si="73"/>
        <v>17013077.940417439</v>
      </c>
    </row>
    <row r="83" spans="14:48" x14ac:dyDescent="0.25">
      <c r="P83">
        <f t="shared" ref="P83:AI83" si="74">P49*P$69</f>
        <v>18713040.496254724</v>
      </c>
      <c r="Q83">
        <f t="shared" si="74"/>
        <v>18619475.29377345</v>
      </c>
      <c r="R83">
        <f t="shared" si="74"/>
        <v>18526377.917304579</v>
      </c>
      <c r="S83">
        <f t="shared" si="74"/>
        <v>18433746.02771806</v>
      </c>
      <c r="T83">
        <f t="shared" si="74"/>
        <v>18341577.297579467</v>
      </c>
      <c r="U83">
        <f t="shared" si="74"/>
        <v>18249869.411091566</v>
      </c>
      <c r="V83">
        <f t="shared" si="74"/>
        <v>18158620.064036112</v>
      </c>
      <c r="W83">
        <f t="shared" si="74"/>
        <v>18067826.96371593</v>
      </c>
      <c r="X83">
        <f t="shared" si="74"/>
        <v>17977487.82889735</v>
      </c>
      <c r="Y83">
        <f t="shared" si="74"/>
        <v>17887600.389752865</v>
      </c>
      <c r="Z83">
        <f t="shared" si="74"/>
        <v>17798162.387804102</v>
      </c>
      <c r="AA83">
        <f t="shared" si="74"/>
        <v>17709171.575865082</v>
      </c>
      <c r="AB83">
        <f t="shared" si="74"/>
        <v>17620625.717985757</v>
      </c>
      <c r="AC83">
        <f t="shared" si="74"/>
        <v>17532522.589395829</v>
      </c>
      <c r="AD83">
        <f t="shared" si="74"/>
        <v>17444859.976448849</v>
      </c>
      <c r="AE83">
        <f t="shared" si="74"/>
        <v>17357635.676566605</v>
      </c>
      <c r="AF83">
        <f t="shared" si="74"/>
        <v>17270847.498183772</v>
      </c>
      <c r="AG83" s="48">
        <f t="shared" si="74"/>
        <v>17184493.26069285</v>
      </c>
      <c r="AH83">
        <f t="shared" si="74"/>
        <v>17098570.794389386</v>
      </c>
      <c r="AI83">
        <f t="shared" si="74"/>
        <v>17013077.940417439</v>
      </c>
    </row>
    <row r="84" spans="14:48" x14ac:dyDescent="0.25">
      <c r="Q84">
        <f t="shared" ref="Q84:AJ84" si="75">Q50*Q$69</f>
        <v>18713040.496254724</v>
      </c>
      <c r="R84">
        <f t="shared" si="75"/>
        <v>18619475.29377345</v>
      </c>
      <c r="S84">
        <f t="shared" si="75"/>
        <v>18526377.917304579</v>
      </c>
      <c r="T84">
        <f t="shared" si="75"/>
        <v>18433746.02771806</v>
      </c>
      <c r="U84">
        <f t="shared" si="75"/>
        <v>18341577.297579467</v>
      </c>
      <c r="V84">
        <f t="shared" si="75"/>
        <v>18249869.411091566</v>
      </c>
      <c r="W84">
        <f t="shared" si="75"/>
        <v>18158620.064036112</v>
      </c>
      <c r="X84">
        <f t="shared" si="75"/>
        <v>18067826.96371593</v>
      </c>
      <c r="Y84">
        <f t="shared" si="75"/>
        <v>17977487.82889735</v>
      </c>
      <c r="Z84">
        <f t="shared" si="75"/>
        <v>17887600.389752865</v>
      </c>
      <c r="AA84">
        <f t="shared" si="75"/>
        <v>17798162.387804102</v>
      </c>
      <c r="AB84">
        <f t="shared" si="75"/>
        <v>17709171.575865082</v>
      </c>
      <c r="AC84">
        <f t="shared" si="75"/>
        <v>17620625.717985757</v>
      </c>
      <c r="AD84">
        <f t="shared" si="75"/>
        <v>17532522.589395829</v>
      </c>
      <c r="AE84">
        <f t="shared" si="75"/>
        <v>17444859.976448849</v>
      </c>
      <c r="AF84">
        <f t="shared" si="75"/>
        <v>17357635.676566605</v>
      </c>
      <c r="AG84" s="48">
        <f t="shared" si="75"/>
        <v>17270847.498183772</v>
      </c>
      <c r="AH84">
        <f t="shared" si="75"/>
        <v>17184493.26069285</v>
      </c>
      <c r="AI84">
        <f t="shared" si="75"/>
        <v>17098570.794389386</v>
      </c>
      <c r="AJ84">
        <f t="shared" si="75"/>
        <v>17013077.940417439</v>
      </c>
    </row>
    <row r="85" spans="14:48" x14ac:dyDescent="0.25">
      <c r="R85">
        <f t="shared" ref="R85:AK85" si="76">R51*R$69</f>
        <v>18713040.496254724</v>
      </c>
      <c r="S85">
        <f t="shared" si="76"/>
        <v>18619475.29377345</v>
      </c>
      <c r="T85">
        <f t="shared" si="76"/>
        <v>18526377.917304579</v>
      </c>
      <c r="U85">
        <f t="shared" si="76"/>
        <v>18433746.02771806</v>
      </c>
      <c r="V85">
        <f t="shared" si="76"/>
        <v>18341577.297579467</v>
      </c>
      <c r="W85">
        <f t="shared" si="76"/>
        <v>18249869.411091566</v>
      </c>
      <c r="X85">
        <f t="shared" si="76"/>
        <v>18158620.064036112</v>
      </c>
      <c r="Y85">
        <f t="shared" si="76"/>
        <v>18067826.96371593</v>
      </c>
      <c r="Z85">
        <f t="shared" si="76"/>
        <v>17977487.82889735</v>
      </c>
      <c r="AA85">
        <f t="shared" si="76"/>
        <v>17887600.389752865</v>
      </c>
      <c r="AB85">
        <f t="shared" si="76"/>
        <v>17798162.387804102</v>
      </c>
      <c r="AC85">
        <f t="shared" si="76"/>
        <v>17709171.575865082</v>
      </c>
      <c r="AD85">
        <f t="shared" si="76"/>
        <v>17620625.717985757</v>
      </c>
      <c r="AE85">
        <f t="shared" si="76"/>
        <v>17532522.589395829</v>
      </c>
      <c r="AF85">
        <f t="shared" si="76"/>
        <v>17444859.976448849</v>
      </c>
      <c r="AG85" s="48">
        <f t="shared" si="76"/>
        <v>17357635.676566605</v>
      </c>
      <c r="AH85">
        <f t="shared" si="76"/>
        <v>17270847.498183772</v>
      </c>
      <c r="AI85">
        <f t="shared" si="76"/>
        <v>17184493.26069285</v>
      </c>
      <c r="AJ85">
        <f t="shared" si="76"/>
        <v>17098570.794389386</v>
      </c>
      <c r="AK85">
        <f t="shared" si="76"/>
        <v>17013077.940417439</v>
      </c>
    </row>
    <row r="86" spans="14:48" x14ac:dyDescent="0.25">
      <c r="S86">
        <f t="shared" ref="S86:AL86" si="77">S52*S$69</f>
        <v>18713040.496254724</v>
      </c>
      <c r="T86">
        <f t="shared" si="77"/>
        <v>18619475.29377345</v>
      </c>
      <c r="U86">
        <f t="shared" si="77"/>
        <v>18526377.917304579</v>
      </c>
      <c r="V86">
        <f t="shared" si="77"/>
        <v>18433746.02771806</v>
      </c>
      <c r="W86">
        <f t="shared" si="77"/>
        <v>18341577.297579467</v>
      </c>
      <c r="X86">
        <f t="shared" si="77"/>
        <v>18249869.411091566</v>
      </c>
      <c r="Y86">
        <f t="shared" si="77"/>
        <v>18158620.064036112</v>
      </c>
      <c r="Z86">
        <f t="shared" si="77"/>
        <v>18067826.96371593</v>
      </c>
      <c r="AA86">
        <f t="shared" si="77"/>
        <v>17977487.82889735</v>
      </c>
      <c r="AB86">
        <f t="shared" si="77"/>
        <v>17887600.389752865</v>
      </c>
      <c r="AC86">
        <f t="shared" si="77"/>
        <v>17798162.387804102</v>
      </c>
      <c r="AD86">
        <f t="shared" si="77"/>
        <v>17709171.575865082</v>
      </c>
      <c r="AE86">
        <f t="shared" si="77"/>
        <v>17620625.717985757</v>
      </c>
      <c r="AF86">
        <f t="shared" si="77"/>
        <v>17532522.589395829</v>
      </c>
      <c r="AG86" s="48">
        <f t="shared" si="77"/>
        <v>17444859.976448849</v>
      </c>
      <c r="AH86">
        <f t="shared" si="77"/>
        <v>17357635.676566605</v>
      </c>
      <c r="AI86">
        <f t="shared" si="77"/>
        <v>17270847.498183772</v>
      </c>
      <c r="AJ86">
        <f t="shared" si="77"/>
        <v>17184493.26069285</v>
      </c>
      <c r="AK86">
        <f t="shared" si="77"/>
        <v>17098570.794389386</v>
      </c>
      <c r="AL86">
        <f t="shared" si="77"/>
        <v>17013077.940417439</v>
      </c>
    </row>
    <row r="87" spans="14:48" x14ac:dyDescent="0.25">
      <c r="T87">
        <f t="shared" ref="T87:AM87" si="78">T53*T$69</f>
        <v>18713040.496254724</v>
      </c>
      <c r="U87">
        <f t="shared" si="78"/>
        <v>18619475.29377345</v>
      </c>
      <c r="V87">
        <f t="shared" si="78"/>
        <v>18526377.917304579</v>
      </c>
      <c r="W87">
        <f t="shared" si="78"/>
        <v>18433746.02771806</v>
      </c>
      <c r="X87">
        <f t="shared" si="78"/>
        <v>18341577.297579467</v>
      </c>
      <c r="Y87">
        <f t="shared" si="78"/>
        <v>18249869.411091566</v>
      </c>
      <c r="Z87">
        <f t="shared" si="78"/>
        <v>18158620.064036112</v>
      </c>
      <c r="AA87">
        <f t="shared" si="78"/>
        <v>18067826.96371593</v>
      </c>
      <c r="AB87">
        <f t="shared" si="78"/>
        <v>17977487.82889735</v>
      </c>
      <c r="AC87">
        <f t="shared" si="78"/>
        <v>17887600.389752865</v>
      </c>
      <c r="AD87">
        <f t="shared" si="78"/>
        <v>17798162.387804102</v>
      </c>
      <c r="AE87">
        <f t="shared" si="78"/>
        <v>17709171.575865082</v>
      </c>
      <c r="AF87">
        <f t="shared" si="78"/>
        <v>17620625.717985757</v>
      </c>
      <c r="AG87" s="48">
        <f t="shared" si="78"/>
        <v>17532522.589395829</v>
      </c>
      <c r="AH87">
        <f t="shared" si="78"/>
        <v>17444859.976448849</v>
      </c>
      <c r="AI87">
        <f t="shared" si="78"/>
        <v>17357635.676566605</v>
      </c>
      <c r="AJ87">
        <f t="shared" si="78"/>
        <v>17270847.498183772</v>
      </c>
      <c r="AK87">
        <f t="shared" si="78"/>
        <v>17184493.26069285</v>
      </c>
      <c r="AL87">
        <f t="shared" si="78"/>
        <v>17098570.794389386</v>
      </c>
      <c r="AM87">
        <f t="shared" si="78"/>
        <v>17013077.940417439</v>
      </c>
    </row>
    <row r="88" spans="14:48" x14ac:dyDescent="0.25">
      <c r="U88">
        <f t="shared" ref="U88:AN88" si="79">U54*U$69</f>
        <v>18713040.496254724</v>
      </c>
      <c r="V88">
        <f t="shared" si="79"/>
        <v>18619475.29377345</v>
      </c>
      <c r="W88">
        <f t="shared" si="79"/>
        <v>18526377.917304579</v>
      </c>
      <c r="X88">
        <f t="shared" si="79"/>
        <v>18433746.02771806</v>
      </c>
      <c r="Y88">
        <f t="shared" si="79"/>
        <v>18341577.297579467</v>
      </c>
      <c r="Z88">
        <f t="shared" si="79"/>
        <v>18249869.411091566</v>
      </c>
      <c r="AA88">
        <f t="shared" si="79"/>
        <v>18158620.064036112</v>
      </c>
      <c r="AB88">
        <f t="shared" si="79"/>
        <v>18067826.96371593</v>
      </c>
      <c r="AC88">
        <f t="shared" si="79"/>
        <v>17977487.82889735</v>
      </c>
      <c r="AD88">
        <f t="shared" si="79"/>
        <v>17887600.389752865</v>
      </c>
      <c r="AE88">
        <f t="shared" si="79"/>
        <v>17798162.387804102</v>
      </c>
      <c r="AF88">
        <f t="shared" si="79"/>
        <v>17709171.575865082</v>
      </c>
      <c r="AG88" s="48">
        <f t="shared" si="79"/>
        <v>17620625.717985757</v>
      </c>
      <c r="AH88">
        <f t="shared" si="79"/>
        <v>17532522.589395829</v>
      </c>
      <c r="AI88">
        <f t="shared" si="79"/>
        <v>17444859.976448849</v>
      </c>
      <c r="AJ88">
        <f t="shared" si="79"/>
        <v>17357635.676566605</v>
      </c>
      <c r="AK88">
        <f t="shared" si="79"/>
        <v>17270847.498183772</v>
      </c>
      <c r="AL88">
        <f t="shared" si="79"/>
        <v>17184493.26069285</v>
      </c>
      <c r="AM88">
        <f t="shared" si="79"/>
        <v>17098570.794389386</v>
      </c>
      <c r="AN88">
        <f t="shared" si="79"/>
        <v>17013077.940417439</v>
      </c>
    </row>
    <row r="89" spans="14:48" x14ac:dyDescent="0.25">
      <c r="V89">
        <f t="shared" ref="V89:AO89" si="80">V55*V$69</f>
        <v>18713040.496254724</v>
      </c>
      <c r="W89">
        <f t="shared" si="80"/>
        <v>18619475.29377345</v>
      </c>
      <c r="X89">
        <f t="shared" si="80"/>
        <v>18526377.917304579</v>
      </c>
      <c r="Y89">
        <f t="shared" si="80"/>
        <v>18433746.02771806</v>
      </c>
      <c r="Z89">
        <f t="shared" si="80"/>
        <v>18341577.297579467</v>
      </c>
      <c r="AA89">
        <f t="shared" si="80"/>
        <v>18249869.411091566</v>
      </c>
      <c r="AB89">
        <f t="shared" si="80"/>
        <v>18158620.064036112</v>
      </c>
      <c r="AC89">
        <f t="shared" si="80"/>
        <v>18067826.96371593</v>
      </c>
      <c r="AD89">
        <f t="shared" si="80"/>
        <v>17977487.82889735</v>
      </c>
      <c r="AE89">
        <f t="shared" si="80"/>
        <v>17887600.389752865</v>
      </c>
      <c r="AF89">
        <f t="shared" si="80"/>
        <v>17798162.387804102</v>
      </c>
      <c r="AG89" s="48">
        <f t="shared" si="80"/>
        <v>17709171.575865082</v>
      </c>
      <c r="AH89">
        <f t="shared" si="80"/>
        <v>17620625.717985757</v>
      </c>
      <c r="AI89">
        <f t="shared" si="80"/>
        <v>17532522.589395829</v>
      </c>
      <c r="AJ89">
        <f t="shared" si="80"/>
        <v>17444859.976448849</v>
      </c>
      <c r="AK89">
        <f t="shared" si="80"/>
        <v>17357635.676566605</v>
      </c>
      <c r="AL89">
        <f t="shared" si="80"/>
        <v>17270847.498183772</v>
      </c>
      <c r="AM89">
        <f t="shared" si="80"/>
        <v>17184493.26069285</v>
      </c>
      <c r="AN89">
        <f t="shared" si="80"/>
        <v>17098570.794389386</v>
      </c>
      <c r="AO89">
        <f t="shared" si="80"/>
        <v>17013077.940417439</v>
      </c>
    </row>
    <row r="90" spans="14:48" x14ac:dyDescent="0.25">
      <c r="W90">
        <f t="shared" ref="W90:AP90" si="81">W56*W$69</f>
        <v>18713040.496254724</v>
      </c>
      <c r="X90">
        <f t="shared" si="81"/>
        <v>18619475.29377345</v>
      </c>
      <c r="Y90">
        <f t="shared" si="81"/>
        <v>18526377.917304579</v>
      </c>
      <c r="Z90">
        <f t="shared" si="81"/>
        <v>18433746.02771806</v>
      </c>
      <c r="AA90">
        <f t="shared" si="81"/>
        <v>18341577.297579467</v>
      </c>
      <c r="AB90">
        <f t="shared" si="81"/>
        <v>18249869.411091566</v>
      </c>
      <c r="AC90">
        <f t="shared" si="81"/>
        <v>18158620.064036112</v>
      </c>
      <c r="AD90">
        <f t="shared" si="81"/>
        <v>18067826.96371593</v>
      </c>
      <c r="AE90">
        <f t="shared" si="81"/>
        <v>17977487.82889735</v>
      </c>
      <c r="AF90">
        <f t="shared" si="81"/>
        <v>17887600.389752865</v>
      </c>
      <c r="AG90" s="48">
        <f t="shared" si="81"/>
        <v>17798162.387804102</v>
      </c>
      <c r="AH90">
        <f t="shared" si="81"/>
        <v>17709171.575865082</v>
      </c>
      <c r="AI90">
        <f t="shared" si="81"/>
        <v>17620625.717985757</v>
      </c>
      <c r="AJ90">
        <f t="shared" si="81"/>
        <v>17532522.589395829</v>
      </c>
      <c r="AK90">
        <f t="shared" si="81"/>
        <v>17444859.976448849</v>
      </c>
      <c r="AL90">
        <f t="shared" si="81"/>
        <v>17357635.676566605</v>
      </c>
      <c r="AM90">
        <f t="shared" si="81"/>
        <v>17270847.498183772</v>
      </c>
      <c r="AN90">
        <f t="shared" si="81"/>
        <v>17184493.26069285</v>
      </c>
      <c r="AO90">
        <f t="shared" si="81"/>
        <v>17098570.794389386</v>
      </c>
      <c r="AP90">
        <f t="shared" si="81"/>
        <v>17013077.940417439</v>
      </c>
    </row>
    <row r="91" spans="14:48" s="49" customFormat="1" x14ac:dyDescent="0.25">
      <c r="X91" s="49">
        <f t="shared" ref="X91:AQ91" si="82">X57*X$69</f>
        <v>18713040.496254724</v>
      </c>
      <c r="Y91" s="49">
        <f t="shared" si="82"/>
        <v>18619475.29377345</v>
      </c>
      <c r="Z91" s="49">
        <f t="shared" si="82"/>
        <v>18526377.917304579</v>
      </c>
      <c r="AA91" s="49">
        <f t="shared" si="82"/>
        <v>18433746.02771806</v>
      </c>
      <c r="AB91" s="49">
        <f t="shared" si="82"/>
        <v>18341577.297579467</v>
      </c>
      <c r="AC91" s="49">
        <f t="shared" si="82"/>
        <v>18249869.411091566</v>
      </c>
      <c r="AD91" s="49">
        <f t="shared" si="82"/>
        <v>18158620.064036112</v>
      </c>
      <c r="AE91" s="49">
        <f t="shared" si="82"/>
        <v>18067826.96371593</v>
      </c>
      <c r="AF91" s="49">
        <f t="shared" si="82"/>
        <v>17977487.82889735</v>
      </c>
      <c r="AG91" s="49">
        <f t="shared" si="82"/>
        <v>17887600.389752865</v>
      </c>
      <c r="AH91" s="48">
        <f t="shared" si="82"/>
        <v>17798162.387804102</v>
      </c>
      <c r="AI91" s="49">
        <f t="shared" si="82"/>
        <v>17709171.575865082</v>
      </c>
      <c r="AJ91" s="49">
        <f t="shared" si="82"/>
        <v>17620625.717985757</v>
      </c>
      <c r="AK91" s="49">
        <f t="shared" si="82"/>
        <v>17532522.589395829</v>
      </c>
      <c r="AL91" s="49">
        <f t="shared" si="82"/>
        <v>17444859.976448849</v>
      </c>
      <c r="AM91" s="49">
        <f t="shared" si="82"/>
        <v>17357635.676566605</v>
      </c>
      <c r="AN91" s="49">
        <f t="shared" si="82"/>
        <v>17270847.498183772</v>
      </c>
      <c r="AO91" s="49">
        <f t="shared" si="82"/>
        <v>17184493.26069285</v>
      </c>
      <c r="AP91" s="49">
        <f t="shared" si="82"/>
        <v>17098570.794389386</v>
      </c>
      <c r="AQ91" s="49">
        <f t="shared" si="82"/>
        <v>17013077.940417439</v>
      </c>
    </row>
    <row r="92" spans="14:48" s="49" customFormat="1" x14ac:dyDescent="0.25">
      <c r="Y92" s="49">
        <f t="shared" ref="Y92:AR92" si="83">Y58*Y$69</f>
        <v>18713040.496254724</v>
      </c>
      <c r="Z92" s="49">
        <f t="shared" si="83"/>
        <v>18619475.29377345</v>
      </c>
      <c r="AA92" s="49">
        <f t="shared" si="83"/>
        <v>18526377.917304579</v>
      </c>
      <c r="AB92" s="49">
        <f t="shared" si="83"/>
        <v>18433746.02771806</v>
      </c>
      <c r="AC92" s="49">
        <f t="shared" si="83"/>
        <v>18341577.297579467</v>
      </c>
      <c r="AD92" s="49">
        <f t="shared" si="83"/>
        <v>18249869.411091566</v>
      </c>
      <c r="AE92" s="49">
        <f t="shared" si="83"/>
        <v>18158620.064036112</v>
      </c>
      <c r="AF92" s="49">
        <f t="shared" si="83"/>
        <v>18067826.96371593</v>
      </c>
      <c r="AG92" s="49">
        <f t="shared" si="83"/>
        <v>17977487.82889735</v>
      </c>
      <c r="AH92" s="49">
        <f t="shared" si="83"/>
        <v>17887600.389752865</v>
      </c>
      <c r="AI92" s="48">
        <f t="shared" si="83"/>
        <v>17798162.387804102</v>
      </c>
      <c r="AJ92" s="49">
        <f t="shared" si="83"/>
        <v>17709171.575865082</v>
      </c>
      <c r="AK92" s="49">
        <f t="shared" si="83"/>
        <v>17620625.717985757</v>
      </c>
      <c r="AL92" s="49">
        <f t="shared" si="83"/>
        <v>17532522.589395829</v>
      </c>
      <c r="AM92" s="49">
        <f t="shared" si="83"/>
        <v>17444859.976448849</v>
      </c>
      <c r="AN92" s="49">
        <f t="shared" si="83"/>
        <v>17357635.676566605</v>
      </c>
      <c r="AO92" s="49">
        <f t="shared" si="83"/>
        <v>17270847.498183772</v>
      </c>
      <c r="AP92" s="49">
        <f t="shared" si="83"/>
        <v>17184493.26069285</v>
      </c>
      <c r="AQ92" s="49">
        <f t="shared" si="83"/>
        <v>17098570.794389386</v>
      </c>
      <c r="AR92" s="49">
        <f t="shared" si="83"/>
        <v>17013077.940417439</v>
      </c>
    </row>
    <row r="93" spans="14:48" s="49" customFormat="1" x14ac:dyDescent="0.25">
      <c r="Z93" s="49">
        <f t="shared" ref="Z93:AS93" si="84">Z59*Z$69</f>
        <v>18713040.496254724</v>
      </c>
      <c r="AA93" s="49">
        <f t="shared" si="84"/>
        <v>18619475.29377345</v>
      </c>
      <c r="AB93" s="49">
        <f t="shared" si="84"/>
        <v>18526377.917304579</v>
      </c>
      <c r="AC93" s="49">
        <f t="shared" si="84"/>
        <v>18433746.02771806</v>
      </c>
      <c r="AD93" s="49">
        <f t="shared" si="84"/>
        <v>18341577.297579467</v>
      </c>
      <c r="AE93" s="49">
        <f t="shared" si="84"/>
        <v>18249869.411091566</v>
      </c>
      <c r="AF93" s="49">
        <f t="shared" si="84"/>
        <v>18158620.064036112</v>
      </c>
      <c r="AG93" s="49">
        <f t="shared" si="84"/>
        <v>18067826.96371593</v>
      </c>
      <c r="AH93" s="49">
        <f t="shared" si="84"/>
        <v>17977487.82889735</v>
      </c>
      <c r="AI93" s="49">
        <f t="shared" si="84"/>
        <v>17887600.389752865</v>
      </c>
      <c r="AJ93" s="48">
        <f t="shared" si="84"/>
        <v>17798162.387804102</v>
      </c>
      <c r="AK93" s="49">
        <f t="shared" si="84"/>
        <v>17709171.575865082</v>
      </c>
      <c r="AL93" s="49">
        <f t="shared" si="84"/>
        <v>17620625.717985757</v>
      </c>
      <c r="AM93" s="49">
        <f t="shared" si="84"/>
        <v>17532522.589395829</v>
      </c>
      <c r="AN93" s="49">
        <f t="shared" si="84"/>
        <v>17444859.976448849</v>
      </c>
      <c r="AO93" s="49">
        <f t="shared" si="84"/>
        <v>17357635.676566605</v>
      </c>
      <c r="AP93" s="49">
        <f t="shared" si="84"/>
        <v>17270847.498183772</v>
      </c>
      <c r="AQ93" s="49">
        <f t="shared" si="84"/>
        <v>17184493.26069285</v>
      </c>
      <c r="AR93" s="49">
        <f t="shared" si="84"/>
        <v>17098570.794389386</v>
      </c>
      <c r="AS93" s="49">
        <f t="shared" si="84"/>
        <v>17013077.940417439</v>
      </c>
    </row>
    <row r="94" spans="14:48" s="49" customFormat="1" x14ac:dyDescent="0.25">
      <c r="AA94" s="49">
        <f t="shared" ref="AA94:AT94" si="85">AA60*AA$69</f>
        <v>18713040.496254724</v>
      </c>
      <c r="AB94" s="49">
        <f t="shared" si="85"/>
        <v>18619475.29377345</v>
      </c>
      <c r="AC94" s="49">
        <f t="shared" si="85"/>
        <v>18526377.917304579</v>
      </c>
      <c r="AD94" s="49">
        <f t="shared" si="85"/>
        <v>18433746.02771806</v>
      </c>
      <c r="AE94" s="49">
        <f t="shared" si="85"/>
        <v>18341577.297579467</v>
      </c>
      <c r="AF94" s="49">
        <f t="shared" si="85"/>
        <v>18249869.411091566</v>
      </c>
      <c r="AG94" s="49">
        <f t="shared" si="85"/>
        <v>18158620.064036112</v>
      </c>
      <c r="AH94" s="49">
        <f t="shared" si="85"/>
        <v>18067826.96371593</v>
      </c>
      <c r="AI94" s="49">
        <f t="shared" si="85"/>
        <v>17977487.82889735</v>
      </c>
      <c r="AJ94" s="49">
        <f t="shared" si="85"/>
        <v>17887600.389752865</v>
      </c>
      <c r="AK94" s="48">
        <f t="shared" si="85"/>
        <v>17798162.387804102</v>
      </c>
      <c r="AL94" s="49">
        <f t="shared" si="85"/>
        <v>17709171.575865082</v>
      </c>
      <c r="AM94" s="49">
        <f t="shared" si="85"/>
        <v>17620625.717985757</v>
      </c>
      <c r="AN94" s="49">
        <f t="shared" si="85"/>
        <v>17532522.589395829</v>
      </c>
      <c r="AO94" s="49">
        <f t="shared" si="85"/>
        <v>17444859.976448849</v>
      </c>
      <c r="AP94" s="49">
        <f t="shared" si="85"/>
        <v>17357635.676566605</v>
      </c>
      <c r="AQ94" s="49">
        <f t="shared" si="85"/>
        <v>17270847.498183772</v>
      </c>
      <c r="AR94" s="49">
        <f t="shared" si="85"/>
        <v>17184493.26069285</v>
      </c>
      <c r="AS94" s="49">
        <f t="shared" si="85"/>
        <v>17098570.794389386</v>
      </c>
      <c r="AT94" s="49">
        <f t="shared" si="85"/>
        <v>17013077.940417439</v>
      </c>
    </row>
    <row r="95" spans="14:48" s="49" customFormat="1" x14ac:dyDescent="0.25">
      <c r="AB95" s="49">
        <f t="shared" ref="AB95:AU95" si="86">AB61*AB$69</f>
        <v>18713040.496254724</v>
      </c>
      <c r="AC95" s="49">
        <f t="shared" si="86"/>
        <v>18619475.29377345</v>
      </c>
      <c r="AD95" s="49">
        <f t="shared" si="86"/>
        <v>18526377.917304579</v>
      </c>
      <c r="AE95" s="49">
        <f t="shared" si="86"/>
        <v>18433746.02771806</v>
      </c>
      <c r="AF95" s="49">
        <f t="shared" si="86"/>
        <v>18341577.297579467</v>
      </c>
      <c r="AG95" s="49">
        <f t="shared" si="86"/>
        <v>18249869.411091566</v>
      </c>
      <c r="AH95" s="49">
        <f t="shared" si="86"/>
        <v>18158620.064036112</v>
      </c>
      <c r="AI95" s="49">
        <f t="shared" si="86"/>
        <v>18067826.96371593</v>
      </c>
      <c r="AJ95" s="49">
        <f t="shared" si="86"/>
        <v>17977487.82889735</v>
      </c>
      <c r="AK95" s="49">
        <f t="shared" si="86"/>
        <v>17887600.389752865</v>
      </c>
      <c r="AL95" s="48">
        <f t="shared" si="86"/>
        <v>17798162.387804102</v>
      </c>
      <c r="AM95" s="49">
        <f t="shared" si="86"/>
        <v>17709171.575865082</v>
      </c>
      <c r="AN95" s="49">
        <f t="shared" si="86"/>
        <v>17620625.717985757</v>
      </c>
      <c r="AO95" s="49">
        <f t="shared" si="86"/>
        <v>17532522.589395829</v>
      </c>
      <c r="AP95" s="49">
        <f t="shared" si="86"/>
        <v>17444859.976448849</v>
      </c>
      <c r="AQ95" s="49">
        <f t="shared" si="86"/>
        <v>17357635.676566605</v>
      </c>
      <c r="AR95" s="49">
        <f t="shared" si="86"/>
        <v>17270847.498183772</v>
      </c>
      <c r="AS95" s="49">
        <f t="shared" si="86"/>
        <v>17184493.26069285</v>
      </c>
      <c r="AT95" s="49">
        <f t="shared" si="86"/>
        <v>17098570.794389386</v>
      </c>
      <c r="AU95" s="49">
        <f t="shared" si="86"/>
        <v>17013077.940417439</v>
      </c>
    </row>
    <row r="96" spans="14:48" s="49" customFormat="1" x14ac:dyDescent="0.25">
      <c r="AC96" s="49">
        <f t="shared" ref="AC96:AV96" si="87">AC62*AC$69</f>
        <v>18713040.496254724</v>
      </c>
      <c r="AD96" s="49">
        <f t="shared" si="87"/>
        <v>18619475.29377345</v>
      </c>
      <c r="AE96" s="49">
        <f t="shared" si="87"/>
        <v>18526377.917304579</v>
      </c>
      <c r="AF96" s="49">
        <f t="shared" si="87"/>
        <v>18433746.02771806</v>
      </c>
      <c r="AG96" s="49">
        <f t="shared" si="87"/>
        <v>18341577.297579467</v>
      </c>
      <c r="AH96" s="49">
        <f t="shared" si="87"/>
        <v>18249869.411091566</v>
      </c>
      <c r="AI96" s="49">
        <f t="shared" si="87"/>
        <v>18158620.064036112</v>
      </c>
      <c r="AJ96" s="49">
        <f t="shared" si="87"/>
        <v>18067826.96371593</v>
      </c>
      <c r="AK96" s="49">
        <f t="shared" si="87"/>
        <v>17977487.82889735</v>
      </c>
      <c r="AL96" s="49">
        <f t="shared" si="87"/>
        <v>17887600.389752865</v>
      </c>
      <c r="AM96" s="48">
        <f t="shared" si="87"/>
        <v>17798162.387804102</v>
      </c>
      <c r="AN96" s="49">
        <f t="shared" si="87"/>
        <v>17709171.575865082</v>
      </c>
      <c r="AO96" s="49">
        <f t="shared" si="87"/>
        <v>17620625.717985757</v>
      </c>
      <c r="AP96" s="49">
        <f t="shared" si="87"/>
        <v>17532522.589395829</v>
      </c>
      <c r="AQ96" s="49">
        <f t="shared" si="87"/>
        <v>17444859.976448849</v>
      </c>
      <c r="AR96" s="49">
        <f t="shared" si="87"/>
        <v>17357635.676566605</v>
      </c>
      <c r="AS96" s="49">
        <f t="shared" si="87"/>
        <v>17270847.498183772</v>
      </c>
      <c r="AT96" s="49">
        <f t="shared" si="87"/>
        <v>17184493.26069285</v>
      </c>
      <c r="AU96" s="49">
        <f t="shared" si="87"/>
        <v>17098570.794389386</v>
      </c>
      <c r="AV96" s="49">
        <f t="shared" si="87"/>
        <v>17013077.940417439</v>
      </c>
    </row>
    <row r="97" spans="1:52" s="49" customFormat="1" x14ac:dyDescent="0.25">
      <c r="AD97" s="49">
        <f t="shared" ref="AD97:AW97" si="88">AD63*AD$69</f>
        <v>18713040.496254724</v>
      </c>
      <c r="AE97" s="49">
        <f t="shared" si="88"/>
        <v>18619475.29377345</v>
      </c>
      <c r="AF97" s="49">
        <f t="shared" si="88"/>
        <v>18526377.917304579</v>
      </c>
      <c r="AG97" s="49">
        <f t="shared" si="88"/>
        <v>18433746.02771806</v>
      </c>
      <c r="AH97" s="49">
        <f t="shared" si="88"/>
        <v>18341577.297579467</v>
      </c>
      <c r="AI97" s="49">
        <f t="shared" si="88"/>
        <v>18249869.411091566</v>
      </c>
      <c r="AJ97" s="49">
        <f t="shared" si="88"/>
        <v>18158620.064036112</v>
      </c>
      <c r="AK97" s="49">
        <f t="shared" si="88"/>
        <v>18067826.96371593</v>
      </c>
      <c r="AL97" s="49">
        <f t="shared" si="88"/>
        <v>17977487.82889735</v>
      </c>
      <c r="AM97" s="49">
        <f t="shared" si="88"/>
        <v>17887600.389752865</v>
      </c>
      <c r="AN97" s="48">
        <f t="shared" si="88"/>
        <v>17798162.387804102</v>
      </c>
      <c r="AO97" s="49">
        <f t="shared" si="88"/>
        <v>17709171.575865082</v>
      </c>
      <c r="AP97" s="49">
        <f t="shared" si="88"/>
        <v>17620625.717985757</v>
      </c>
      <c r="AQ97" s="49">
        <f t="shared" si="88"/>
        <v>17532522.589395829</v>
      </c>
      <c r="AR97" s="49">
        <f t="shared" si="88"/>
        <v>17444859.976448849</v>
      </c>
      <c r="AS97" s="49">
        <f t="shared" si="88"/>
        <v>17357635.676566605</v>
      </c>
      <c r="AT97" s="49">
        <f t="shared" si="88"/>
        <v>17270847.498183772</v>
      </c>
      <c r="AU97" s="49">
        <f t="shared" si="88"/>
        <v>17184493.26069285</v>
      </c>
      <c r="AV97" s="49">
        <f t="shared" si="88"/>
        <v>17098570.794389386</v>
      </c>
      <c r="AW97" s="49">
        <f t="shared" si="88"/>
        <v>17013077.940417439</v>
      </c>
    </row>
    <row r="98" spans="1:52" s="49" customFormat="1" x14ac:dyDescent="0.25">
      <c r="AE98" s="49">
        <f t="shared" ref="AE98:AX98" si="89">AE64*AE$69</f>
        <v>18713040.496254724</v>
      </c>
      <c r="AF98" s="49">
        <f t="shared" si="89"/>
        <v>18619475.29377345</v>
      </c>
      <c r="AG98" s="49">
        <f t="shared" si="89"/>
        <v>18526377.917304579</v>
      </c>
      <c r="AH98" s="49">
        <f t="shared" si="89"/>
        <v>18433746.02771806</v>
      </c>
      <c r="AI98" s="49">
        <f t="shared" si="89"/>
        <v>18341577.297579467</v>
      </c>
      <c r="AJ98" s="49">
        <f t="shared" si="89"/>
        <v>18249869.411091566</v>
      </c>
      <c r="AK98" s="49">
        <f t="shared" si="89"/>
        <v>18158620.064036112</v>
      </c>
      <c r="AL98" s="49">
        <f t="shared" si="89"/>
        <v>18067826.96371593</v>
      </c>
      <c r="AM98" s="49">
        <f t="shared" si="89"/>
        <v>17977487.82889735</v>
      </c>
      <c r="AN98" s="49">
        <f t="shared" si="89"/>
        <v>17887600.389752865</v>
      </c>
      <c r="AO98" s="48">
        <f t="shared" si="89"/>
        <v>17798162.387804102</v>
      </c>
      <c r="AP98" s="49">
        <f t="shared" si="89"/>
        <v>17709171.575865082</v>
      </c>
      <c r="AQ98" s="49">
        <f t="shared" si="89"/>
        <v>17620625.717985757</v>
      </c>
      <c r="AR98" s="49">
        <f t="shared" si="89"/>
        <v>17532522.589395829</v>
      </c>
      <c r="AS98" s="49">
        <f t="shared" si="89"/>
        <v>17444859.976448849</v>
      </c>
      <c r="AT98" s="49">
        <f t="shared" si="89"/>
        <v>17357635.676566605</v>
      </c>
      <c r="AU98" s="49">
        <f t="shared" si="89"/>
        <v>17270847.498183772</v>
      </c>
      <c r="AV98" s="49">
        <f t="shared" si="89"/>
        <v>17184493.26069285</v>
      </c>
      <c r="AW98" s="49">
        <f t="shared" si="89"/>
        <v>17098570.794389386</v>
      </c>
      <c r="AX98" s="49">
        <f t="shared" si="89"/>
        <v>17013077.940417439</v>
      </c>
    </row>
    <row r="99" spans="1:52" s="49" customFormat="1" x14ac:dyDescent="0.25">
      <c r="AF99" s="49">
        <f t="shared" ref="AF99:AY99" si="90">AF65*AF$69</f>
        <v>18713040.496254724</v>
      </c>
      <c r="AG99" s="49">
        <f t="shared" si="90"/>
        <v>18619475.29377345</v>
      </c>
      <c r="AH99" s="49">
        <f t="shared" si="90"/>
        <v>18526377.917304579</v>
      </c>
      <c r="AI99" s="49">
        <f t="shared" si="90"/>
        <v>18433746.02771806</v>
      </c>
      <c r="AJ99" s="49">
        <f t="shared" si="90"/>
        <v>18341577.297579467</v>
      </c>
      <c r="AK99" s="49">
        <f t="shared" si="90"/>
        <v>18249869.411091566</v>
      </c>
      <c r="AL99" s="49">
        <f t="shared" si="90"/>
        <v>18158620.064036112</v>
      </c>
      <c r="AM99" s="49">
        <f t="shared" si="90"/>
        <v>18067826.96371593</v>
      </c>
      <c r="AN99" s="49">
        <f t="shared" si="90"/>
        <v>17977487.82889735</v>
      </c>
      <c r="AO99" s="49">
        <f t="shared" si="90"/>
        <v>17887600.389752865</v>
      </c>
      <c r="AP99" s="48">
        <f t="shared" si="90"/>
        <v>17798162.387804102</v>
      </c>
      <c r="AQ99" s="49">
        <f t="shared" si="90"/>
        <v>17709171.575865082</v>
      </c>
      <c r="AR99" s="49">
        <f t="shared" si="90"/>
        <v>17620625.717985757</v>
      </c>
      <c r="AS99" s="49">
        <f t="shared" si="90"/>
        <v>17532522.589395829</v>
      </c>
      <c r="AT99" s="49">
        <f t="shared" si="90"/>
        <v>17444859.976448849</v>
      </c>
      <c r="AU99" s="49">
        <f t="shared" si="90"/>
        <v>17357635.676566605</v>
      </c>
      <c r="AV99" s="49">
        <f t="shared" si="90"/>
        <v>17270847.498183772</v>
      </c>
      <c r="AW99" s="49">
        <f t="shared" si="90"/>
        <v>17184493.26069285</v>
      </c>
      <c r="AX99" s="49">
        <f t="shared" si="90"/>
        <v>17098570.794389386</v>
      </c>
      <c r="AY99" s="49">
        <f t="shared" si="90"/>
        <v>17013077.940417439</v>
      </c>
    </row>
    <row r="100" spans="1:52" s="49" customFormat="1" x14ac:dyDescent="0.25">
      <c r="AG100" s="49">
        <f t="shared" ref="AG100:AZ100" si="91">AG66*AG$69</f>
        <v>18713040.496254724</v>
      </c>
      <c r="AH100" s="49">
        <f t="shared" si="91"/>
        <v>18619475.29377345</v>
      </c>
      <c r="AI100" s="49">
        <f t="shared" si="91"/>
        <v>18526377.917304579</v>
      </c>
      <c r="AJ100" s="49">
        <f t="shared" si="91"/>
        <v>18433746.02771806</v>
      </c>
      <c r="AK100" s="49">
        <f t="shared" si="91"/>
        <v>18341577.297579467</v>
      </c>
      <c r="AL100" s="49">
        <f t="shared" si="91"/>
        <v>18249869.411091566</v>
      </c>
      <c r="AM100" s="49">
        <f t="shared" si="91"/>
        <v>18158620.064036112</v>
      </c>
      <c r="AN100" s="49">
        <f t="shared" si="91"/>
        <v>18067826.96371593</v>
      </c>
      <c r="AO100" s="49">
        <f t="shared" si="91"/>
        <v>17977487.82889735</v>
      </c>
      <c r="AP100" s="49">
        <f t="shared" si="91"/>
        <v>17887600.389752865</v>
      </c>
      <c r="AQ100" s="48">
        <f t="shared" si="91"/>
        <v>17798162.387804102</v>
      </c>
      <c r="AR100" s="49">
        <f t="shared" si="91"/>
        <v>17709171.575865082</v>
      </c>
      <c r="AS100" s="49">
        <f t="shared" si="91"/>
        <v>17620625.717985757</v>
      </c>
      <c r="AT100" s="49">
        <f t="shared" si="91"/>
        <v>17532522.589395829</v>
      </c>
      <c r="AU100" s="49">
        <f t="shared" si="91"/>
        <v>17444859.976448849</v>
      </c>
      <c r="AV100" s="49">
        <f t="shared" si="91"/>
        <v>17357635.676566605</v>
      </c>
      <c r="AW100" s="49">
        <f t="shared" si="91"/>
        <v>17270847.498183772</v>
      </c>
      <c r="AX100" s="49">
        <f t="shared" si="91"/>
        <v>17184493.26069285</v>
      </c>
      <c r="AY100" s="49">
        <f t="shared" si="91"/>
        <v>17098570.794389386</v>
      </c>
      <c r="AZ100" s="49">
        <f t="shared" si="91"/>
        <v>17013077.940417439</v>
      </c>
    </row>
    <row r="101" spans="1:52" s="49" customFormat="1" x14ac:dyDescent="0.25">
      <c r="AG101" s="48"/>
    </row>
    <row r="102" spans="1:52" s="49" customFormat="1" x14ac:dyDescent="0.25">
      <c r="AG102" s="48"/>
    </row>
    <row r="103" spans="1:52" x14ac:dyDescent="0.25">
      <c r="B103" s="37">
        <v>86.742035611390179</v>
      </c>
      <c r="D103" s="36">
        <f t="shared" ref="D103:AC103" si="92">SUM(D71:D100)</f>
        <v>18713040.496254724</v>
      </c>
      <c r="E103" s="36">
        <f t="shared" si="92"/>
        <v>37332515.79002817</v>
      </c>
      <c r="F103" s="36">
        <f t="shared" si="92"/>
        <v>55858893.70733276</v>
      </c>
      <c r="G103" s="36">
        <f t="shared" si="92"/>
        <v>74292639.735050812</v>
      </c>
      <c r="H103" s="36">
        <f t="shared" si="92"/>
        <v>92634217.03263028</v>
      </c>
      <c r="I103" s="36">
        <f t="shared" si="92"/>
        <v>110884086.44372185</v>
      </c>
      <c r="J103" s="36">
        <f t="shared" si="92"/>
        <v>129042706.50775795</v>
      </c>
      <c r="K103" s="36">
        <f t="shared" si="92"/>
        <v>147110533.47147387</v>
      </c>
      <c r="L103" s="36">
        <f t="shared" si="92"/>
        <v>165088021.30037123</v>
      </c>
      <c r="M103" s="36">
        <f t="shared" si="92"/>
        <v>182975621.69012409</v>
      </c>
      <c r="N103" s="36">
        <f t="shared" si="92"/>
        <v>200773784.07792819</v>
      </c>
      <c r="O103" s="36">
        <f t="shared" si="92"/>
        <v>218482955.65379328</v>
      </c>
      <c r="P103" s="36">
        <f t="shared" si="92"/>
        <v>236103581.37177902</v>
      </c>
      <c r="Q103" s="36">
        <f t="shared" si="92"/>
        <v>253636103.96117485</v>
      </c>
      <c r="R103" s="36">
        <f t="shared" si="92"/>
        <v>271080963.93762374</v>
      </c>
      <c r="S103" s="36">
        <f t="shared" si="92"/>
        <v>288438599.61419034</v>
      </c>
      <c r="T103" s="36">
        <f t="shared" si="92"/>
        <v>305709447.11237413</v>
      </c>
      <c r="U103" s="36">
        <f t="shared" si="92"/>
        <v>322893940.37306702</v>
      </c>
      <c r="V103" s="36">
        <f t="shared" si="92"/>
        <v>339992511.16745633</v>
      </c>
      <c r="W103" s="36">
        <f t="shared" si="92"/>
        <v>357005589.1078738</v>
      </c>
      <c r="X103" s="36">
        <f t="shared" si="92"/>
        <v>357005589.1078738</v>
      </c>
      <c r="Y103" s="36">
        <f t="shared" si="92"/>
        <v>357005589.1078738</v>
      </c>
      <c r="Z103" s="36">
        <f t="shared" si="92"/>
        <v>357005589.1078738</v>
      </c>
      <c r="AA103" s="36">
        <f t="shared" si="92"/>
        <v>357005589.1078738</v>
      </c>
      <c r="AB103" s="36">
        <f t="shared" si="92"/>
        <v>357005589.1078738</v>
      </c>
      <c r="AC103" s="36">
        <f t="shared" si="92"/>
        <v>357005589.1078738</v>
      </c>
      <c r="AD103" s="36">
        <f>SUM(AD71:AD100)</f>
        <v>357005589.1078738</v>
      </c>
      <c r="AE103" s="36">
        <f>SUM(AE71:AE100)</f>
        <v>357005589.1078738</v>
      </c>
      <c r="AF103" s="36">
        <f>SUM(AF71:AF100)</f>
        <v>357005589.1078738</v>
      </c>
      <c r="AG103" s="36">
        <f>SUM(AG71:AG100)</f>
        <v>357005589.1078738</v>
      </c>
    </row>
    <row r="106" spans="1:52" s="49" customFormat="1" x14ac:dyDescent="0.25">
      <c r="C106" s="49" t="s">
        <v>48</v>
      </c>
      <c r="D106" s="34">
        <v>0.214</v>
      </c>
      <c r="AG106" s="48"/>
    </row>
    <row r="107" spans="1:52" s="49" customFormat="1" x14ac:dyDescent="0.25">
      <c r="C107" s="49" t="s">
        <v>49</v>
      </c>
      <c r="D107" s="35">
        <v>-5.0000000000000001E-3</v>
      </c>
      <c r="AG107" s="48"/>
    </row>
    <row r="108" spans="1:52" s="49" customFormat="1" x14ac:dyDescent="0.25">
      <c r="AG108" s="48"/>
    </row>
    <row r="109" spans="1:52" s="49" customFormat="1" x14ac:dyDescent="0.25">
      <c r="A109" s="49">
        <v>2025</v>
      </c>
      <c r="B109" s="49" t="s">
        <v>20</v>
      </c>
      <c r="C109" s="36">
        <v>156</v>
      </c>
      <c r="D109" s="36">
        <f>$C109*8760*$D$34</f>
        <v>292443.83999999997</v>
      </c>
      <c r="E109" s="36">
        <f>D109*(1+$D$35)</f>
        <v>290981.62079999998</v>
      </c>
      <c r="F109" s="36">
        <f t="shared" ref="F109" si="93">E109*(1+$D$35)</f>
        <v>289526.712696</v>
      </c>
      <c r="G109" s="36">
        <f t="shared" ref="G109" si="94">F109*(1+$D$35)</f>
        <v>288079.07913252001</v>
      </c>
      <c r="H109" s="36">
        <f t="shared" ref="H109" si="95">G109*(1+$D$35)</f>
        <v>286638.68373685743</v>
      </c>
      <c r="I109" s="36">
        <f t="shared" ref="I109" si="96">H109*(1+$D$35)</f>
        <v>285205.49031817314</v>
      </c>
      <c r="J109" s="36">
        <f t="shared" ref="J109" si="97">I109*(1+$D$35)</f>
        <v>283779.46286658227</v>
      </c>
      <c r="K109" s="36">
        <f t="shared" ref="K109" si="98">J109*(1+$D$35)</f>
        <v>282360.56555224938</v>
      </c>
      <c r="L109" s="36">
        <f t="shared" ref="L109" si="99">K109*(1+$D$35)</f>
        <v>280948.7627244881</v>
      </c>
      <c r="M109" s="36">
        <f t="shared" ref="M109" si="100">L109*(1+$D$35)</f>
        <v>279544.01891086565</v>
      </c>
      <c r="N109" s="36">
        <f t="shared" ref="N109" si="101">M109*(1+$D$35)</f>
        <v>278146.29881631135</v>
      </c>
      <c r="O109" s="36">
        <f t="shared" ref="O109" si="102">N109*(1+$D$35)</f>
        <v>276755.56732222979</v>
      </c>
      <c r="P109" s="36">
        <f t="shared" ref="P109" si="103">O109*(1+$D$35)</f>
        <v>275371.78948561865</v>
      </c>
      <c r="Q109" s="36">
        <f t="shared" ref="Q109" si="104">P109*(1+$D$35)</f>
        <v>273994.93053819053</v>
      </c>
      <c r="R109" s="36">
        <f t="shared" ref="R109" si="105">Q109*(1+$D$35)</f>
        <v>272624.9558854996</v>
      </c>
      <c r="S109" s="36">
        <f t="shared" ref="S109" si="106">R109*(1+$D$35)</f>
        <v>271261.83110607212</v>
      </c>
      <c r="T109" s="36">
        <f t="shared" ref="T109" si="107">S109*(1+$D$35)</f>
        <v>269905.52195054176</v>
      </c>
      <c r="U109" s="36">
        <f t="shared" ref="U109" si="108">T109*(1+$D$35)</f>
        <v>268555.99434078904</v>
      </c>
      <c r="V109" s="36">
        <f t="shared" ref="V109" si="109">U109*(1+$D$35)</f>
        <v>267213.21436908509</v>
      </c>
      <c r="W109" s="36">
        <f t="shared" ref="W109" si="110">V109*(1+$D$35)</f>
        <v>265877.14829723968</v>
      </c>
      <c r="AG109" s="48"/>
    </row>
    <row r="111" spans="1:52" x14ac:dyDescent="0.25">
      <c r="D111" s="49">
        <v>54.24</v>
      </c>
      <c r="E111" s="49">
        <f>D111</f>
        <v>54.24</v>
      </c>
      <c r="F111" s="49">
        <f t="shared" ref="F111" si="111">E111</f>
        <v>54.24</v>
      </c>
      <c r="G111" s="49">
        <f t="shared" ref="G111" si="112">F111</f>
        <v>54.24</v>
      </c>
      <c r="H111" s="49">
        <f t="shared" ref="H111" si="113">G111</f>
        <v>54.24</v>
      </c>
      <c r="I111" s="49">
        <f t="shared" ref="I111" si="114">H111</f>
        <v>54.24</v>
      </c>
      <c r="J111" s="49">
        <f t="shared" ref="J111" si="115">I111</f>
        <v>54.24</v>
      </c>
      <c r="K111" s="49">
        <f t="shared" ref="K111" si="116">J111</f>
        <v>54.24</v>
      </c>
      <c r="L111" s="49">
        <f t="shared" ref="L111" si="117">K111</f>
        <v>54.24</v>
      </c>
      <c r="M111" s="49">
        <f t="shared" ref="M111" si="118">L111</f>
        <v>54.24</v>
      </c>
      <c r="N111" s="49">
        <f t="shared" ref="N111" si="119">M111</f>
        <v>54.24</v>
      </c>
      <c r="O111" s="49">
        <f t="shared" ref="O111" si="120">N111</f>
        <v>54.24</v>
      </c>
      <c r="P111" s="49">
        <f t="shared" ref="P111" si="121">O111</f>
        <v>54.24</v>
      </c>
      <c r="Q111" s="49">
        <f t="shared" ref="Q111" si="122">P111</f>
        <v>54.24</v>
      </c>
      <c r="R111" s="49">
        <f t="shared" ref="R111" si="123">Q111</f>
        <v>54.24</v>
      </c>
      <c r="S111" s="49">
        <f t="shared" ref="S111" si="124">R111</f>
        <v>54.24</v>
      </c>
      <c r="T111" s="49">
        <f t="shared" ref="T111" si="125">S111</f>
        <v>54.24</v>
      </c>
      <c r="U111" s="49">
        <f t="shared" ref="U111" si="126">T111</f>
        <v>54.24</v>
      </c>
      <c r="V111" s="49">
        <f t="shared" ref="V111" si="127">U111</f>
        <v>54.24</v>
      </c>
      <c r="W111" s="49">
        <f t="shared" ref="W111" si="128">V111</f>
        <v>54.24</v>
      </c>
      <c r="X111" s="49">
        <f t="shared" ref="X111" si="129">W111</f>
        <v>54.24</v>
      </c>
      <c r="Y111" s="49">
        <f t="shared" ref="Y111" si="130">X111</f>
        <v>54.24</v>
      </c>
      <c r="Z111" s="49">
        <f t="shared" ref="Z111" si="131">Y111</f>
        <v>54.24</v>
      </c>
      <c r="AA111" s="49">
        <f t="shared" ref="AA111" si="132">Z111</f>
        <v>54.24</v>
      </c>
      <c r="AB111" s="49">
        <f t="shared" ref="AB111" si="133">AA111</f>
        <v>54.24</v>
      </c>
      <c r="AC111" s="49">
        <f t="shared" ref="AC111" si="134">AB111</f>
        <v>54.24</v>
      </c>
      <c r="AD111" s="49">
        <f t="shared" ref="AD111" si="135">AC111</f>
        <v>54.24</v>
      </c>
      <c r="AE111" s="49">
        <f t="shared" ref="AE111" si="136">AD111</f>
        <v>54.24</v>
      </c>
      <c r="AF111" s="49">
        <f t="shared" ref="AF111" si="137">AE111</f>
        <v>54.24</v>
      </c>
      <c r="AG111" s="49">
        <f t="shared" ref="AG111" si="138">AF111</f>
        <v>54.24</v>
      </c>
      <c r="AH111" s="49">
        <f t="shared" ref="AH111" si="139">AG111</f>
        <v>54.24</v>
      </c>
      <c r="AI111" s="49">
        <f t="shared" ref="AI111" si="140">AH111</f>
        <v>54.24</v>
      </c>
      <c r="AJ111" s="49">
        <f t="shared" ref="AJ111" si="141">AI111</f>
        <v>54.24</v>
      </c>
      <c r="AK111" s="49">
        <f t="shared" ref="AK111" si="142">AJ111</f>
        <v>54.24</v>
      </c>
      <c r="AL111" s="49">
        <f t="shared" ref="AL111" si="143">AK111</f>
        <v>54.24</v>
      </c>
      <c r="AM111" s="49">
        <f t="shared" ref="AM111" si="144">AL111</f>
        <v>54.24</v>
      </c>
      <c r="AN111" s="49">
        <f t="shared" ref="AN111" si="145">AM111</f>
        <v>54.24</v>
      </c>
      <c r="AO111" s="49">
        <f t="shared" ref="AO111" si="146">AN111</f>
        <v>54.24</v>
      </c>
      <c r="AP111" s="49">
        <f t="shared" ref="AP111" si="147">AO111</f>
        <v>54.24</v>
      </c>
      <c r="AQ111" s="49">
        <f t="shared" ref="AQ111" si="148">AP111</f>
        <v>54.24</v>
      </c>
      <c r="AR111" s="49">
        <f t="shared" ref="AR111" si="149">AQ111</f>
        <v>54.24</v>
      </c>
      <c r="AS111" s="49">
        <f t="shared" ref="AS111" si="150">AR111</f>
        <v>54.24</v>
      </c>
      <c r="AT111" s="49">
        <f t="shared" ref="AT111" si="151">AS111</f>
        <v>54.24</v>
      </c>
      <c r="AU111" s="49">
        <f t="shared" ref="AU111" si="152">AT111</f>
        <v>54.24</v>
      </c>
      <c r="AV111" s="49">
        <f t="shared" ref="AV111" si="153">AU111</f>
        <v>54.24</v>
      </c>
      <c r="AW111" s="49">
        <f t="shared" ref="AW111" si="154">AV111</f>
        <v>54.24</v>
      </c>
      <c r="AX111" s="49">
        <f t="shared" ref="AX111" si="155">AW111</f>
        <v>54.24</v>
      </c>
      <c r="AY111" s="49">
        <f t="shared" ref="AY111" si="156">AX111</f>
        <v>54.24</v>
      </c>
      <c r="AZ111" s="49">
        <f t="shared" ref="AZ111" si="157">AY111</f>
        <v>54.24</v>
      </c>
    </row>
    <row r="112" spans="1:52" x14ac:dyDescent="0.25"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</row>
    <row r="113" spans="4:52" x14ac:dyDescent="0.25">
      <c r="D113" s="40">
        <f>D109*D$111</f>
        <v>15862153.881599998</v>
      </c>
      <c r="E113" s="40">
        <f t="shared" ref="E113:W113" si="158">E109*E$111</f>
        <v>15782843.112191999</v>
      </c>
      <c r="F113" s="40">
        <f t="shared" si="158"/>
        <v>15703928.896631042</v>
      </c>
      <c r="G113" s="40">
        <f t="shared" si="158"/>
        <v>15625409.252147887</v>
      </c>
      <c r="H113" s="40">
        <f t="shared" si="158"/>
        <v>15547282.205887148</v>
      </c>
      <c r="I113" s="40">
        <f t="shared" si="158"/>
        <v>15469545.794857711</v>
      </c>
      <c r="J113" s="40">
        <f t="shared" si="158"/>
        <v>15392198.065883422</v>
      </c>
      <c r="K113" s="40">
        <f t="shared" si="158"/>
        <v>15315237.075554006</v>
      </c>
      <c r="L113" s="40">
        <f t="shared" si="158"/>
        <v>15238660.890176235</v>
      </c>
      <c r="M113" s="40">
        <f t="shared" si="158"/>
        <v>15162467.585725354</v>
      </c>
      <c r="N113" s="40">
        <f t="shared" si="158"/>
        <v>15086655.247796727</v>
      </c>
      <c r="O113" s="40">
        <f t="shared" si="158"/>
        <v>15011221.971557744</v>
      </c>
      <c r="P113" s="40">
        <f t="shared" si="158"/>
        <v>14936165.861699956</v>
      </c>
      <c r="Q113" s="40">
        <f t="shared" si="158"/>
        <v>14861485.032391455</v>
      </c>
      <c r="R113" s="40">
        <f t="shared" si="158"/>
        <v>14787177.607229499</v>
      </c>
      <c r="S113" s="40">
        <f t="shared" si="158"/>
        <v>14713241.719193352</v>
      </c>
      <c r="T113" s="40">
        <f t="shared" si="158"/>
        <v>14639675.510597385</v>
      </c>
      <c r="U113" s="40">
        <f t="shared" si="158"/>
        <v>14566477.133044397</v>
      </c>
      <c r="V113" s="40">
        <f t="shared" si="158"/>
        <v>14493644.747379176</v>
      </c>
      <c r="W113" s="40">
        <f t="shared" si="158"/>
        <v>14421176.523642281</v>
      </c>
      <c r="X113" s="49"/>
      <c r="Y113" s="49"/>
      <c r="Z113" s="49"/>
      <c r="AA113" s="49"/>
      <c r="AB113" s="49"/>
      <c r="AC113" s="49"/>
      <c r="AD113" s="49"/>
      <c r="AE113" s="49"/>
      <c r="AF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</row>
    <row r="115" spans="4:52" x14ac:dyDescent="0.25">
      <c r="D115" s="43">
        <f>NPV(4.5%,D113:W113)/10^6</f>
        <v>198.24828394379375</v>
      </c>
    </row>
    <row r="116" spans="4:52" x14ac:dyDescent="0.25">
      <c r="D116" s="40"/>
    </row>
    <row r="117" spans="4:52" x14ac:dyDescent="0.25">
      <c r="D117" s="43">
        <f>NPV(4.5%,D118:I118)</f>
        <v>198.3758207652279</v>
      </c>
    </row>
    <row r="118" spans="4:52" x14ac:dyDescent="0.25">
      <c r="D118" s="40">
        <f>D5+D17</f>
        <v>129.95833705031188</v>
      </c>
      <c r="E118" s="40">
        <f t="shared" ref="E118:J118" si="159">E5+E17</f>
        <v>17.618406691447511</v>
      </c>
      <c r="F118" s="40">
        <f t="shared" si="159"/>
        <v>17.618406691447511</v>
      </c>
      <c r="G118" s="40">
        <f t="shared" si="159"/>
        <v>17.618406691447511</v>
      </c>
      <c r="H118" s="40">
        <f t="shared" si="159"/>
        <v>17.618406691447511</v>
      </c>
      <c r="I118" s="40">
        <f t="shared" si="159"/>
        <v>17.618406691447511</v>
      </c>
      <c r="J118" s="40">
        <f t="shared" si="159"/>
        <v>0</v>
      </c>
    </row>
    <row r="121" spans="4:52" x14ac:dyDescent="0.25">
      <c r="E121">
        <f>164/54</f>
        <v>3.0370370370370372</v>
      </c>
    </row>
    <row r="124" spans="4:52" x14ac:dyDescent="0.25">
      <c r="D124" s="43">
        <f>D115*10^6</f>
        <v>198248283.94379374</v>
      </c>
    </row>
    <row r="125" spans="4:52" x14ac:dyDescent="0.25">
      <c r="D125" s="36">
        <f>D124/54.24</f>
        <v>3655019.9842144861</v>
      </c>
      <c r="E125" s="36">
        <f>D124/F136</f>
        <v>9912414.1971896868</v>
      </c>
      <c r="F125" s="36"/>
      <c r="G125" s="36"/>
      <c r="H125" s="36"/>
      <c r="I125" s="36"/>
      <c r="J125" s="36"/>
      <c r="K125" s="36"/>
    </row>
    <row r="126" spans="4:52" x14ac:dyDescent="0.25">
      <c r="D126" s="40">
        <f>D125/8760/$D$106</f>
        <v>1949.7183375018597</v>
      </c>
      <c r="E126" s="40">
        <f>E125/8760/$D$106</f>
        <v>5287.6361313050438</v>
      </c>
    </row>
    <row r="131" spans="4:6" x14ac:dyDescent="0.25">
      <c r="D131" t="s">
        <v>7</v>
      </c>
      <c r="E131" t="s">
        <v>112</v>
      </c>
      <c r="F131" t="s">
        <v>111</v>
      </c>
    </row>
    <row r="133" spans="4:6" x14ac:dyDescent="0.25">
      <c r="D133" t="s">
        <v>9</v>
      </c>
      <c r="E133" t="s">
        <v>65</v>
      </c>
      <c r="F133" s="36">
        <v>83.87</v>
      </c>
    </row>
    <row r="134" spans="4:6" x14ac:dyDescent="0.25">
      <c r="D134" t="s">
        <v>10</v>
      </c>
      <c r="E134" t="s">
        <v>109</v>
      </c>
      <c r="F134" s="36">
        <v>54.6</v>
      </c>
    </row>
    <row r="135" spans="4:6" x14ac:dyDescent="0.25">
      <c r="D135" t="s">
        <v>113</v>
      </c>
      <c r="E135" s="49" t="s">
        <v>110</v>
      </c>
      <c r="F135" s="36">
        <v>54.24</v>
      </c>
    </row>
    <row r="136" spans="4:6" x14ac:dyDescent="0.25">
      <c r="D136" t="s">
        <v>108</v>
      </c>
      <c r="E136" t="s">
        <v>114</v>
      </c>
      <c r="F136" s="36">
        <v>20</v>
      </c>
    </row>
    <row r="150" spans="4:11" x14ac:dyDescent="0.25">
      <c r="D150" s="18"/>
      <c r="E150" s="18"/>
      <c r="F150" s="18"/>
      <c r="G150" s="18"/>
      <c r="H150" s="18"/>
      <c r="I150" s="18"/>
      <c r="J150" s="18"/>
      <c r="K150" s="18"/>
    </row>
    <row r="151" spans="4:11" x14ac:dyDescent="0.25">
      <c r="D151" s="18"/>
      <c r="E151" s="18"/>
      <c r="F151" s="18"/>
      <c r="G151" s="18"/>
      <c r="H151" s="18"/>
      <c r="I151" s="18"/>
      <c r="J151" s="18"/>
      <c r="K151" s="18"/>
    </row>
    <row r="152" spans="4:11" x14ac:dyDescent="0.25">
      <c r="D152" s="18"/>
      <c r="E152" s="18"/>
      <c r="F152" s="18"/>
      <c r="G152" s="18"/>
      <c r="H152" s="18"/>
      <c r="I152" s="18"/>
      <c r="J152" s="18"/>
      <c r="K152" s="18"/>
    </row>
    <row r="154" spans="4:11" x14ac:dyDescent="0.25">
      <c r="D154" s="38"/>
    </row>
    <row r="155" spans="4:11" x14ac:dyDescent="0.25">
      <c r="D155" s="38"/>
    </row>
    <row r="157" spans="4:11" x14ac:dyDescent="0.25">
      <c r="D157" s="34"/>
    </row>
    <row r="160" spans="4:11" x14ac:dyDescent="0.25">
      <c r="D160" s="40"/>
    </row>
    <row r="161" spans="3:31" x14ac:dyDescent="0.25">
      <c r="D161" s="40"/>
    </row>
    <row r="163" spans="3:31" x14ac:dyDescent="0.25">
      <c r="D163" s="40"/>
    </row>
    <row r="166" spans="3:31" x14ac:dyDescent="0.25">
      <c r="D166">
        <v>0.7</v>
      </c>
    </row>
    <row r="167" spans="3:31" x14ac:dyDescent="0.25">
      <c r="C167" t="s">
        <v>51</v>
      </c>
      <c r="D167">
        <f>D165*D166</f>
        <v>0</v>
      </c>
    </row>
    <row r="169" spans="3:31" x14ac:dyDescent="0.25">
      <c r="C169" t="s">
        <v>2</v>
      </c>
      <c r="D169" s="36">
        <f>D167*1.2*8760*D157</f>
        <v>0</v>
      </c>
      <c r="E169" t="s">
        <v>50</v>
      </c>
      <c r="G169" s="39">
        <f>D169</f>
        <v>0</v>
      </c>
      <c r="H169" s="40">
        <f>G169*(1-0.005)</f>
        <v>0</v>
      </c>
      <c r="I169" s="40">
        <f t="shared" ref="I169:U169" si="160">H169*(1-0.005)</f>
        <v>0</v>
      </c>
      <c r="J169" s="40">
        <f t="shared" si="160"/>
        <v>0</v>
      </c>
      <c r="K169" s="40">
        <f t="shared" si="160"/>
        <v>0</v>
      </c>
      <c r="L169" s="40">
        <f t="shared" si="160"/>
        <v>0</v>
      </c>
      <c r="M169" s="40">
        <f t="shared" si="160"/>
        <v>0</v>
      </c>
      <c r="N169" s="40">
        <f t="shared" si="160"/>
        <v>0</v>
      </c>
      <c r="O169" s="40">
        <f t="shared" si="160"/>
        <v>0</v>
      </c>
      <c r="P169" s="40">
        <f t="shared" si="160"/>
        <v>0</v>
      </c>
      <c r="Q169" s="40">
        <f t="shared" si="160"/>
        <v>0</v>
      </c>
      <c r="R169" s="40">
        <f t="shared" si="160"/>
        <v>0</v>
      </c>
      <c r="S169" s="40">
        <f t="shared" si="160"/>
        <v>0</v>
      </c>
      <c r="T169" s="40">
        <f t="shared" si="160"/>
        <v>0</v>
      </c>
      <c r="U169" s="40">
        <f t="shared" si="160"/>
        <v>0</v>
      </c>
    </row>
    <row r="171" spans="3:31" x14ac:dyDescent="0.25">
      <c r="C171" t="s">
        <v>53</v>
      </c>
      <c r="D171" s="36">
        <f>SUM(G169:U169)</f>
        <v>0</v>
      </c>
    </row>
    <row r="172" spans="3:31" x14ac:dyDescent="0.25">
      <c r="C172" t="s">
        <v>52</v>
      </c>
      <c r="D172" s="40">
        <f>D171*83.87</f>
        <v>0</v>
      </c>
      <c r="E172" s="40" t="e">
        <f>D172/D167/10^6</f>
        <v>#DIV/0!</v>
      </c>
      <c r="F172" t="s">
        <v>56</v>
      </c>
    </row>
    <row r="173" spans="3:31" x14ac:dyDescent="0.25">
      <c r="D173" s="40"/>
      <c r="E173" s="40"/>
    </row>
    <row r="174" spans="3:31" x14ac:dyDescent="0.25">
      <c r="D174" s="40"/>
      <c r="E174" s="40"/>
    </row>
    <row r="175" spans="3:31" x14ac:dyDescent="0.25">
      <c r="D175" s="40">
        <f>D169</f>
        <v>0</v>
      </c>
      <c r="E175" s="40"/>
      <c r="G175" s="39">
        <f>D175</f>
        <v>0</v>
      </c>
      <c r="H175" s="40">
        <f>G175*(1-0.005)</f>
        <v>0</v>
      </c>
      <c r="I175" s="40">
        <f t="shared" ref="I175:U175" si="161">H175*(1-0.005)</f>
        <v>0</v>
      </c>
      <c r="J175" s="40">
        <f t="shared" si="161"/>
        <v>0</v>
      </c>
      <c r="K175" s="40">
        <f t="shared" si="161"/>
        <v>0</v>
      </c>
      <c r="L175" s="40">
        <f t="shared" si="161"/>
        <v>0</v>
      </c>
      <c r="M175" s="40">
        <f t="shared" si="161"/>
        <v>0</v>
      </c>
      <c r="N175" s="40">
        <f t="shared" si="161"/>
        <v>0</v>
      </c>
      <c r="O175" s="40">
        <f t="shared" si="161"/>
        <v>0</v>
      </c>
      <c r="P175" s="40">
        <f t="shared" si="161"/>
        <v>0</v>
      </c>
      <c r="Q175" s="40">
        <f t="shared" si="161"/>
        <v>0</v>
      </c>
      <c r="R175" s="40">
        <f t="shared" si="161"/>
        <v>0</v>
      </c>
      <c r="S175" s="40">
        <f t="shared" si="161"/>
        <v>0</v>
      </c>
      <c r="T175" s="40">
        <f t="shared" si="161"/>
        <v>0</v>
      </c>
      <c r="U175" s="40">
        <f t="shared" si="161"/>
        <v>0</v>
      </c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3:31" x14ac:dyDescent="0.25">
      <c r="D176" s="40"/>
      <c r="E176" s="40"/>
    </row>
    <row r="177" spans="4:6" x14ac:dyDescent="0.25">
      <c r="D177" s="36">
        <f>SUM(G175:AE175)</f>
        <v>0</v>
      </c>
      <c r="E177" s="40"/>
    </row>
    <row r="179" spans="4:6" x14ac:dyDescent="0.25">
      <c r="D179" s="40">
        <f>D177*54.6</f>
        <v>0</v>
      </c>
      <c r="E179" s="40" t="e">
        <f>D179/D167/10^6</f>
        <v>#DIV/0!</v>
      </c>
      <c r="F179" s="40"/>
    </row>
    <row r="181" spans="4:6" x14ac:dyDescent="0.25">
      <c r="D181">
        <v>54.6</v>
      </c>
      <c r="E181" t="s">
        <v>54</v>
      </c>
    </row>
    <row r="182" spans="4:6" x14ac:dyDescent="0.25">
      <c r="D182" t="e">
        <f>D181/8760/D157</f>
        <v>#DIV/0!</v>
      </c>
      <c r="E18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AD57-4E9C-48AA-8ADC-527333286C13}">
  <dimension ref="A1:AU8778"/>
  <sheetViews>
    <sheetView tabSelected="1" workbookViewId="0">
      <selection activeCell="K10" sqref="K10"/>
    </sheetView>
  </sheetViews>
  <sheetFormatPr defaultColWidth="9.140625" defaultRowHeight="15" outlineLevelCol="1" x14ac:dyDescent="0.25"/>
  <cols>
    <col min="1" max="1" width="16.7109375" style="1" customWidth="1"/>
    <col min="2" max="2" width="10.85546875" style="1" bestFit="1" customWidth="1"/>
    <col min="3" max="4" width="8.7109375" style="1" customWidth="1"/>
    <col min="5" max="5" width="12.85546875" style="1" bestFit="1" customWidth="1"/>
    <col min="6" max="7" width="10.140625" style="1" customWidth="1"/>
    <col min="8" max="9" width="2.7109375" style="1" customWidth="1"/>
    <col min="10" max="10" width="13.28515625" style="1" customWidth="1"/>
    <col min="11" max="11" width="26.140625" style="1" customWidth="1"/>
    <col min="12" max="12" width="16.42578125" style="1" customWidth="1"/>
    <col min="13" max="13" width="5.5703125" style="1" customWidth="1" outlineLevel="1"/>
    <col min="14" max="14" width="16.42578125" style="1" customWidth="1" outlineLevel="1"/>
    <col min="15" max="15" width="11.85546875" style="1" customWidth="1" outlineLevel="1"/>
    <col min="16" max="16" width="17.140625" style="1" customWidth="1" outlineLevel="1"/>
    <col min="17" max="17" width="11" style="1" customWidth="1" outlineLevel="1"/>
    <col min="18" max="18" width="2.42578125" style="1" customWidth="1" outlineLevel="1"/>
    <col min="19" max="21" width="9.140625" style="1"/>
    <col min="22" max="22" width="12.85546875" style="1" bestFit="1" customWidth="1"/>
    <col min="23" max="23" width="10.5703125" style="1" bestFit="1" customWidth="1"/>
    <col min="24" max="24" width="9.5703125" style="1" bestFit="1" customWidth="1"/>
    <col min="25" max="16384" width="9.140625" style="1"/>
  </cols>
  <sheetData>
    <row r="1" spans="2:47" x14ac:dyDescent="0.25">
      <c r="K1" s="9">
        <f>SUMIFS(K$19:K$8778,$E$19:$E$8778,"Summer")</f>
        <v>4720.7380840000105</v>
      </c>
      <c r="O1" s="9">
        <f>SUMIFS(O$19:O$8778,$E$19:$E$8778,"Summer")</f>
        <v>2695.0528672912551</v>
      </c>
    </row>
    <row r="2" spans="2:47" x14ac:dyDescent="0.25">
      <c r="B2" s="1" t="s">
        <v>123</v>
      </c>
      <c r="C2" s="59">
        <v>32</v>
      </c>
      <c r="K2" s="8" t="s">
        <v>124</v>
      </c>
      <c r="N2" s="1" t="s">
        <v>125</v>
      </c>
    </row>
    <row r="3" spans="2:47" x14ac:dyDescent="0.25">
      <c r="B3" s="1" t="s">
        <v>126</v>
      </c>
      <c r="C3" s="59">
        <v>32</v>
      </c>
      <c r="M3" s="60"/>
      <c r="N3" s="60"/>
    </row>
    <row r="4" spans="2:47" x14ac:dyDescent="0.25">
      <c r="K4" s="1" t="s">
        <v>127</v>
      </c>
      <c r="L4" s="61">
        <v>13.5</v>
      </c>
      <c r="M4" s="60" t="s">
        <v>128</v>
      </c>
      <c r="N4" s="60"/>
      <c r="W4" s="1" t="s">
        <v>151</v>
      </c>
      <c r="X4" s="1" t="s">
        <v>152</v>
      </c>
    </row>
    <row r="5" spans="2:47" x14ac:dyDescent="0.25">
      <c r="B5" s="1" t="s">
        <v>129</v>
      </c>
      <c r="C5" s="1">
        <v>6</v>
      </c>
      <c r="K5" s="1" t="s">
        <v>130</v>
      </c>
      <c r="L5" s="62">
        <v>5</v>
      </c>
      <c r="M5" s="60"/>
      <c r="N5" s="60" t="s">
        <v>131</v>
      </c>
      <c r="V5" s="1" t="s">
        <v>149</v>
      </c>
      <c r="W5" s="9">
        <f>SUMIFS($O$19:$O$8778,$E$19:$E$8778,$V5,$T$19:$T$8778,W$4)</f>
        <v>1943.2140498539268</v>
      </c>
      <c r="X5" s="9">
        <f>SUMIFS($O$19:$O$8778,$E$19:$E$8778,$V5,$T$19:$T$8778,X$4)</f>
        <v>751.83881743732979</v>
      </c>
    </row>
    <row r="6" spans="2:47" x14ac:dyDescent="0.25">
      <c r="B6" s="1" t="s">
        <v>132</v>
      </c>
      <c r="C6" s="1">
        <v>9</v>
      </c>
      <c r="M6" s="60"/>
      <c r="N6" s="60" t="s">
        <v>133</v>
      </c>
      <c r="V6" s="1" t="s">
        <v>150</v>
      </c>
      <c r="W6" s="9">
        <f>SUMIFS($O$19:$O$8778,$E$19:$E$8778,$V6,$T$19:$T$8778,W$4)</f>
        <v>1937.0020683955122</v>
      </c>
      <c r="X6" s="9">
        <f>SUMIFS($O$19:$O$8778,$E$19:$E$8778,$V6,$T$19:$T$8778,X$4)</f>
        <v>858.29368244977366</v>
      </c>
    </row>
    <row r="7" spans="2:47" x14ac:dyDescent="0.25">
      <c r="B7" s="1" t="s">
        <v>147</v>
      </c>
      <c r="C7" s="1">
        <v>6</v>
      </c>
      <c r="L7" s="63"/>
      <c r="M7" s="60"/>
      <c r="N7" s="60"/>
      <c r="W7" s="1">
        <v>1</v>
      </c>
      <c r="X7" s="1">
        <v>2</v>
      </c>
      <c r="Y7" s="1">
        <v>3</v>
      </c>
      <c r="Z7" s="1">
        <v>4</v>
      </c>
      <c r="AA7" s="1">
        <v>5</v>
      </c>
      <c r="AB7" s="1">
        <v>6</v>
      </c>
      <c r="AC7" s="1">
        <v>7</v>
      </c>
      <c r="AD7" s="1">
        <v>8</v>
      </c>
      <c r="AE7" s="1">
        <v>9</v>
      </c>
      <c r="AF7" s="1">
        <v>10</v>
      </c>
      <c r="AG7" s="1">
        <v>11</v>
      </c>
      <c r="AH7" s="1">
        <v>12</v>
      </c>
      <c r="AI7" s="1">
        <v>13</v>
      </c>
      <c r="AJ7" s="1">
        <v>14</v>
      </c>
      <c r="AK7" s="1">
        <v>15</v>
      </c>
      <c r="AL7" s="1">
        <v>16</v>
      </c>
      <c r="AM7" s="1">
        <v>17</v>
      </c>
      <c r="AN7" s="1">
        <v>18</v>
      </c>
      <c r="AO7" s="1">
        <v>19</v>
      </c>
      <c r="AP7" s="1">
        <v>20</v>
      </c>
      <c r="AQ7" s="1">
        <v>21</v>
      </c>
      <c r="AR7" s="1">
        <v>22</v>
      </c>
      <c r="AS7" s="1">
        <v>23</v>
      </c>
      <c r="AT7" s="1">
        <v>24</v>
      </c>
      <c r="AU7" s="1">
        <v>25</v>
      </c>
    </row>
    <row r="8" spans="2:47" x14ac:dyDescent="0.25">
      <c r="B8" s="1" t="s">
        <v>148</v>
      </c>
      <c r="C8" s="1">
        <f>C7+16</f>
        <v>22</v>
      </c>
      <c r="L8" s="64"/>
      <c r="M8" s="60"/>
      <c r="N8" s="60"/>
      <c r="W8" s="67">
        <f>O17</f>
        <v>5490.3486181365506</v>
      </c>
      <c r="X8" s="67">
        <f>W8*(1-$C$12)</f>
        <v>5462.896875045868</v>
      </c>
      <c r="Y8" s="67">
        <f t="shared" ref="Y8:AU8" si="0">X8*(1-$C$12)</f>
        <v>5435.5823906706382</v>
      </c>
      <c r="Z8" s="67">
        <f t="shared" si="0"/>
        <v>5408.4044787172852</v>
      </c>
      <c r="AA8" s="67">
        <f t="shared" si="0"/>
        <v>5381.362456323699</v>
      </c>
      <c r="AB8" s="67">
        <f t="shared" si="0"/>
        <v>5354.4556440420802</v>
      </c>
      <c r="AC8" s="67">
        <f t="shared" si="0"/>
        <v>5327.6833658218693</v>
      </c>
      <c r="AD8" s="67">
        <f t="shared" si="0"/>
        <v>5301.0449489927596</v>
      </c>
      <c r="AE8" s="67">
        <f t="shared" si="0"/>
        <v>5274.5397242477957</v>
      </c>
      <c r="AF8" s="67">
        <f t="shared" si="0"/>
        <v>5248.167025626557</v>
      </c>
      <c r="AG8" s="67">
        <f t="shared" si="0"/>
        <v>5221.9261904984241</v>
      </c>
      <c r="AH8" s="67">
        <f t="shared" si="0"/>
        <v>5195.8165595459323</v>
      </c>
      <c r="AI8" s="67">
        <f t="shared" si="0"/>
        <v>5169.8374767482028</v>
      </c>
      <c r="AJ8" s="67">
        <f t="shared" si="0"/>
        <v>5143.9882893644617</v>
      </c>
      <c r="AK8" s="67">
        <f t="shared" si="0"/>
        <v>5118.2683479176394</v>
      </c>
      <c r="AL8" s="67">
        <f t="shared" si="0"/>
        <v>5092.6770061780508</v>
      </c>
      <c r="AM8" s="67">
        <f t="shared" si="0"/>
        <v>5067.2136211471607</v>
      </c>
      <c r="AN8" s="67">
        <f t="shared" si="0"/>
        <v>5041.877553041425</v>
      </c>
      <c r="AO8" s="67">
        <f t="shared" si="0"/>
        <v>5016.6681652762181</v>
      </c>
      <c r="AP8" s="67">
        <f t="shared" si="0"/>
        <v>4991.5848244498375</v>
      </c>
      <c r="AQ8" s="67">
        <f t="shared" si="0"/>
        <v>4966.6269003275884</v>
      </c>
      <c r="AR8" s="67">
        <f t="shared" si="0"/>
        <v>4941.7937658259507</v>
      </c>
      <c r="AS8" s="67">
        <f t="shared" si="0"/>
        <v>4917.0847969968208</v>
      </c>
      <c r="AT8" s="67">
        <f t="shared" si="0"/>
        <v>4892.4993730118367</v>
      </c>
      <c r="AU8" s="67">
        <f t="shared" si="0"/>
        <v>4868.0368761467771</v>
      </c>
    </row>
    <row r="9" spans="2:47" x14ac:dyDescent="0.25">
      <c r="B9" s="1" t="s">
        <v>134</v>
      </c>
      <c r="L9" s="65"/>
      <c r="M9" s="60"/>
      <c r="N9" s="60"/>
      <c r="W9" s="67"/>
      <c r="X9" s="67"/>
    </row>
    <row r="10" spans="2:47" x14ac:dyDescent="0.25">
      <c r="B10" s="66">
        <v>44997</v>
      </c>
      <c r="F10" s="22"/>
      <c r="G10" s="67">
        <f>G17/12</f>
        <v>1324.245779687591</v>
      </c>
      <c r="L10" s="68"/>
      <c r="M10" s="60"/>
      <c r="N10" s="60"/>
      <c r="W10" s="67">
        <f>SUM(W8:AU8)/7</f>
        <v>18475.769324871635</v>
      </c>
    </row>
    <row r="11" spans="2:47" x14ac:dyDescent="0.25">
      <c r="B11" s="66">
        <v>45235</v>
      </c>
      <c r="N11" s="60"/>
    </row>
    <row r="12" spans="2:47" ht="15.75" customHeight="1" thickBot="1" x14ac:dyDescent="0.3">
      <c r="C12" s="88">
        <v>5.0000000000000001E-3</v>
      </c>
      <c r="M12" s="60"/>
      <c r="N12" s="60"/>
    </row>
    <row r="13" spans="2:47" ht="15.75" customHeight="1" thickBot="1" x14ac:dyDescent="0.3">
      <c r="F13" s="1" t="s">
        <v>135</v>
      </c>
      <c r="G13" s="93">
        <v>1.9025636197106084</v>
      </c>
      <c r="K13" s="63">
        <f>[6]Change!K13</f>
        <v>1</v>
      </c>
      <c r="L13" s="1" t="str">
        <f>"--&gt; base case Sim.Cons"</f>
        <v>--&gt; base case Sim.Cons</v>
      </c>
      <c r="O13" s="69">
        <f>O17/K17</f>
        <v>0.50000103314568856</v>
      </c>
      <c r="P13" s="67"/>
    </row>
    <row r="14" spans="2:47" x14ac:dyDescent="0.25">
      <c r="K14" s="70">
        <v>1</v>
      </c>
    </row>
    <row r="15" spans="2:47" ht="75" x14ac:dyDescent="0.25">
      <c r="B15" s="71" t="s">
        <v>136</v>
      </c>
      <c r="C15" s="71" t="s">
        <v>137</v>
      </c>
      <c r="D15" s="71" t="s">
        <v>138</v>
      </c>
      <c r="F15" s="72" t="s">
        <v>139</v>
      </c>
      <c r="G15" s="72" t="s">
        <v>140</v>
      </c>
      <c r="J15" s="72" t="s">
        <v>141</v>
      </c>
      <c r="K15" s="72" t="s">
        <v>142</v>
      </c>
      <c r="N15" s="73" t="s">
        <v>143</v>
      </c>
      <c r="O15" s="73" t="s">
        <v>144</v>
      </c>
      <c r="P15" s="73" t="s">
        <v>145</v>
      </c>
      <c r="Q15" s="73" t="s">
        <v>146</v>
      </c>
    </row>
    <row r="16" spans="2:47" ht="5.0999999999999996" customHeight="1" x14ac:dyDescent="0.25">
      <c r="B16" s="74"/>
      <c r="C16" s="74"/>
      <c r="D16" s="74"/>
      <c r="F16" s="75"/>
      <c r="G16" s="75"/>
      <c r="K16" s="75"/>
      <c r="N16" s="75"/>
      <c r="O16" s="75"/>
      <c r="P16" s="75"/>
      <c r="Q16" s="75"/>
    </row>
    <row r="17" spans="1:46" x14ac:dyDescent="0.25">
      <c r="B17" s="74"/>
      <c r="C17" s="74"/>
      <c r="D17" s="74"/>
      <c r="F17" s="76">
        <f>SUM(F19:F8778)</f>
        <v>8352.3878999999961</v>
      </c>
      <c r="G17" s="76">
        <f>SUM(G19:G8778)</f>
        <v>15890.949356251092</v>
      </c>
      <c r="J17" s="77">
        <f>SUM(J19:J8778)</f>
        <v>10980.67454699997</v>
      </c>
      <c r="K17" s="77">
        <f>SUM(K19:K8778)</f>
        <v>10980.67454699997</v>
      </c>
      <c r="N17" s="77">
        <f>SUM(N19:N8778)</f>
        <v>5490.3259288634499</v>
      </c>
      <c r="O17" s="77">
        <f>SUM(O19:O8778)</f>
        <v>5490.3486181365506</v>
      </c>
      <c r="P17" s="77">
        <f>SUM(P19:P8778)</f>
        <v>10400.600738114539</v>
      </c>
      <c r="Q17" s="77">
        <f>SUM(Q19:Q8778)</f>
        <v>4910.2748092511065</v>
      </c>
    </row>
    <row r="18" spans="1:46" ht="5.0999999999999996" customHeight="1" x14ac:dyDescent="0.25">
      <c r="B18" s="74"/>
      <c r="C18" s="74"/>
      <c r="D18" s="74"/>
      <c r="F18" s="75"/>
      <c r="G18" s="75"/>
      <c r="K18" s="75"/>
      <c r="N18" s="75"/>
      <c r="O18" s="75"/>
      <c r="P18" s="75"/>
      <c r="Q18" s="75"/>
    </row>
    <row r="19" spans="1:46" x14ac:dyDescent="0.25">
      <c r="A19" s="85">
        <v>44927</v>
      </c>
      <c r="B19" s="1">
        <v>1</v>
      </c>
      <c r="C19" s="1">
        <v>1</v>
      </c>
      <c r="D19" s="1">
        <v>0</v>
      </c>
      <c r="E19" s="1" t="str">
        <f>IF(AND(B19&gt;=$C$5,B19&lt;=$C$6),"Summer","Non-Summer")</f>
        <v>Non-Summer</v>
      </c>
      <c r="F19" s="78">
        <v>0.91259999999999997</v>
      </c>
      <c r="G19" s="79">
        <f>F19*$G$13</f>
        <v>1.7362795593479012</v>
      </c>
      <c r="J19" s="78">
        <v>0</v>
      </c>
      <c r="K19" s="80">
        <f>J19*$K$13</f>
        <v>0</v>
      </c>
      <c r="L19" s="68" t="str">
        <f t="shared" ref="L19:L82" si="1">IF(AND(D19&gt;=$C$2,D19&lt;=$C$3,E19="Summer"),"MaxDis","Normal")</f>
        <v>Normal</v>
      </c>
      <c r="N19" s="67">
        <f t="shared" ref="N19:N82" si="2">IF(K19-G19&lt;0,0,K19-G19)</f>
        <v>0</v>
      </c>
      <c r="O19" s="67">
        <f t="shared" ref="O19:O82" si="3">K19-N19</f>
        <v>0</v>
      </c>
      <c r="P19" s="81">
        <f t="shared" ref="P19:P82" si="4">MAX(0,G19-O19)</f>
        <v>1.7362795593479012</v>
      </c>
      <c r="Q19" s="81">
        <f t="shared" ref="Q19:Q82" si="5">G19-K19</f>
        <v>1.7362795593479012</v>
      </c>
      <c r="S19" s="1">
        <f>WEEKDAY(A19,2)</f>
        <v>7</v>
      </c>
      <c r="T19" s="1" t="str">
        <f>IF(S19&gt;5,"Off-Peak",IF(AND(D19&gt;=$C$7,D19&lt;$C$8),"Peak","Off-Peak"))</f>
        <v>Off-Peak</v>
      </c>
      <c r="W19" s="1">
        <f>W20+1</f>
        <v>1</v>
      </c>
      <c r="X19" s="1">
        <f t="shared" ref="X19:AT19" si="6">X20+1</f>
        <v>2</v>
      </c>
      <c r="Y19" s="1">
        <f t="shared" si="6"/>
        <v>3</v>
      </c>
      <c r="Z19" s="1">
        <f t="shared" si="6"/>
        <v>4</v>
      </c>
      <c r="AA19" s="1">
        <f t="shared" si="6"/>
        <v>5</v>
      </c>
      <c r="AB19" s="1">
        <f t="shared" si="6"/>
        <v>6</v>
      </c>
      <c r="AC19" s="1">
        <f t="shared" si="6"/>
        <v>7</v>
      </c>
      <c r="AD19" s="1">
        <f t="shared" si="6"/>
        <v>8</v>
      </c>
      <c r="AE19" s="1">
        <f t="shared" si="6"/>
        <v>9</v>
      </c>
      <c r="AF19" s="1">
        <f t="shared" si="6"/>
        <v>10</v>
      </c>
      <c r="AG19" s="1">
        <f t="shared" si="6"/>
        <v>11</v>
      </c>
      <c r="AH19" s="1">
        <f t="shared" si="6"/>
        <v>12</v>
      </c>
      <c r="AI19" s="1">
        <f t="shared" si="6"/>
        <v>13</v>
      </c>
      <c r="AJ19" s="1">
        <f t="shared" si="6"/>
        <v>14</v>
      </c>
      <c r="AK19" s="1">
        <f t="shared" si="6"/>
        <v>15</v>
      </c>
      <c r="AL19" s="1">
        <f t="shared" si="6"/>
        <v>16</v>
      </c>
      <c r="AM19" s="1">
        <f t="shared" si="6"/>
        <v>17</v>
      </c>
      <c r="AN19" s="1">
        <f t="shared" si="6"/>
        <v>18</v>
      </c>
      <c r="AO19" s="1">
        <f t="shared" si="6"/>
        <v>19</v>
      </c>
      <c r="AP19" s="1">
        <f t="shared" si="6"/>
        <v>20</v>
      </c>
      <c r="AQ19" s="1">
        <f t="shared" si="6"/>
        <v>21</v>
      </c>
      <c r="AR19" s="1">
        <f t="shared" si="6"/>
        <v>22</v>
      </c>
      <c r="AS19" s="1">
        <f t="shared" si="6"/>
        <v>23</v>
      </c>
      <c r="AT19" s="1">
        <f t="shared" si="6"/>
        <v>24</v>
      </c>
    </row>
    <row r="20" spans="1:46" x14ac:dyDescent="0.25">
      <c r="A20" s="85">
        <v>44927.041666666664</v>
      </c>
      <c r="B20" s="1">
        <v>1</v>
      </c>
      <c r="C20" s="1">
        <v>1</v>
      </c>
      <c r="D20" s="1">
        <v>1</v>
      </c>
      <c r="E20" s="1" t="str">
        <f t="shared" ref="E20:E83" si="7">IF(AND(B20&gt;=$C$5,B20&lt;=$C$6),"Summer","Non-Summer")</f>
        <v>Non-Summer</v>
      </c>
      <c r="F20" s="78">
        <v>0.84950000000000003</v>
      </c>
      <c r="G20" s="79">
        <f t="shared" ref="G20:G83" si="8">F20*$G$13</f>
        <v>1.6162277949441619</v>
      </c>
      <c r="J20" s="78">
        <v>0</v>
      </c>
      <c r="K20" s="80">
        <f t="shared" ref="K20:K83" si="9">J20*$K$13</f>
        <v>0</v>
      </c>
      <c r="L20" s="68" t="str">
        <f t="shared" si="1"/>
        <v>Normal</v>
      </c>
      <c r="N20" s="67">
        <f t="shared" si="2"/>
        <v>0</v>
      </c>
      <c r="O20" s="67">
        <f t="shared" si="3"/>
        <v>0</v>
      </c>
      <c r="P20" s="81">
        <f t="shared" si="4"/>
        <v>1.6162277949441619</v>
      </c>
      <c r="Q20" s="81">
        <f t="shared" si="5"/>
        <v>1.6162277949441619</v>
      </c>
      <c r="S20" s="1">
        <f t="shared" ref="S20:S83" si="10">WEEKDAY(A20,2)</f>
        <v>7</v>
      </c>
      <c r="T20" s="1" t="str">
        <f t="shared" ref="T20:T83" si="11">IF(S20&gt;5,"Off-Peak",IF(AND(D20&gt;=$C$7,D20&lt;$C$8),"Peak","Off-Peak"))</f>
        <v>Off-Peak</v>
      </c>
      <c r="W20" s="1">
        <v>0</v>
      </c>
      <c r="X20" s="1">
        <v>1</v>
      </c>
      <c r="Y20" s="1">
        <v>2</v>
      </c>
      <c r="Z20" s="1">
        <v>3</v>
      </c>
      <c r="AA20" s="1">
        <v>4</v>
      </c>
      <c r="AB20" s="1">
        <v>5</v>
      </c>
      <c r="AC20" s="1">
        <v>6</v>
      </c>
      <c r="AD20" s="1">
        <v>7</v>
      </c>
      <c r="AE20" s="1">
        <v>8</v>
      </c>
      <c r="AF20" s="1">
        <v>9</v>
      </c>
      <c r="AG20" s="1">
        <v>10</v>
      </c>
      <c r="AH20" s="1">
        <v>11</v>
      </c>
      <c r="AI20" s="1">
        <v>12</v>
      </c>
      <c r="AJ20" s="1">
        <v>13</v>
      </c>
      <c r="AK20" s="1">
        <v>14</v>
      </c>
      <c r="AL20" s="1">
        <v>15</v>
      </c>
      <c r="AM20" s="1">
        <v>16</v>
      </c>
      <c r="AN20" s="1">
        <v>17</v>
      </c>
      <c r="AO20" s="1">
        <v>18</v>
      </c>
      <c r="AP20" s="1">
        <v>19</v>
      </c>
      <c r="AQ20" s="1">
        <v>20</v>
      </c>
      <c r="AR20" s="1">
        <v>21</v>
      </c>
      <c r="AS20" s="1">
        <v>22</v>
      </c>
      <c r="AT20" s="1">
        <v>23</v>
      </c>
    </row>
    <row r="21" spans="1:46" x14ac:dyDescent="0.25">
      <c r="A21" s="85">
        <v>44927.083333333336</v>
      </c>
      <c r="B21" s="1">
        <v>1</v>
      </c>
      <c r="C21" s="1">
        <v>1</v>
      </c>
      <c r="D21" s="1">
        <v>2</v>
      </c>
      <c r="E21" s="1" t="str">
        <f t="shared" si="7"/>
        <v>Non-Summer</v>
      </c>
      <c r="F21" s="78">
        <v>0.80400000000000005</v>
      </c>
      <c r="G21" s="79">
        <f t="shared" si="8"/>
        <v>1.5296611502473292</v>
      </c>
      <c r="J21" s="78">
        <v>0</v>
      </c>
      <c r="K21" s="80">
        <f t="shared" si="9"/>
        <v>0</v>
      </c>
      <c r="L21" s="68" t="str">
        <f t="shared" si="1"/>
        <v>Normal</v>
      </c>
      <c r="N21" s="67">
        <f t="shared" si="2"/>
        <v>0</v>
      </c>
      <c r="O21" s="67">
        <f t="shared" si="3"/>
        <v>0</v>
      </c>
      <c r="P21" s="81">
        <f t="shared" si="4"/>
        <v>1.5296611502473292</v>
      </c>
      <c r="Q21" s="81">
        <f t="shared" si="5"/>
        <v>1.5296611502473292</v>
      </c>
      <c r="S21" s="1">
        <f t="shared" si="10"/>
        <v>7</v>
      </c>
      <c r="T21" s="1" t="str">
        <f t="shared" si="11"/>
        <v>Off-Peak</v>
      </c>
      <c r="V21" s="49" t="s">
        <v>182</v>
      </c>
      <c r="W21" s="1">
        <f t="shared" ref="W21:AT21" si="12">AVERAGEIF($D$19:$D$8778,W$20,$G$19:$G$8778)</f>
        <v>1.7215292181669222</v>
      </c>
      <c r="X21" s="1">
        <f t="shared" si="12"/>
        <v>1.5659101854640718</v>
      </c>
      <c r="Y21" s="1">
        <f t="shared" si="12"/>
        <v>1.4577771744079933</v>
      </c>
      <c r="Z21" s="1">
        <f t="shared" si="12"/>
        <v>1.3885086521752319</v>
      </c>
      <c r="AA21" s="1">
        <f t="shared" si="12"/>
        <v>1.3532726526878849</v>
      </c>
      <c r="AB21" s="1">
        <f t="shared" si="12"/>
        <v>1.3543349608130826</v>
      </c>
      <c r="AC21" s="1">
        <f t="shared" si="12"/>
        <v>1.393309888750891</v>
      </c>
      <c r="AD21" s="1">
        <f t="shared" si="12"/>
        <v>1.4460791848070609</v>
      </c>
      <c r="AE21" s="1">
        <f t="shared" si="12"/>
        <v>1.4931157699893751</v>
      </c>
      <c r="AF21" s="1">
        <f t="shared" si="12"/>
        <v>1.539205764614596</v>
      </c>
      <c r="AG21" s="1">
        <f t="shared" si="12"/>
        <v>1.6019173890220968</v>
      </c>
      <c r="AH21" s="1">
        <f t="shared" si="12"/>
        <v>1.6789514081087191</v>
      </c>
      <c r="AI21" s="1">
        <f t="shared" si="12"/>
        <v>1.768708625933292</v>
      </c>
      <c r="AJ21" s="1">
        <f t="shared" si="12"/>
        <v>1.8611810366058292</v>
      </c>
      <c r="AK21" s="1">
        <f t="shared" si="12"/>
        <v>1.9459175714755939</v>
      </c>
      <c r="AL21" s="1">
        <f t="shared" si="12"/>
        <v>2.0377941930474908</v>
      </c>
      <c r="AM21" s="1">
        <f t="shared" si="12"/>
        <v>2.1757389167317256</v>
      </c>
      <c r="AN21" s="1">
        <f t="shared" si="12"/>
        <v>2.3208299821217744</v>
      </c>
      <c r="AO21" s="1">
        <f t="shared" si="12"/>
        <v>2.3958983663015707</v>
      </c>
      <c r="AP21" s="1">
        <f t="shared" si="12"/>
        <v>2.392092196561534</v>
      </c>
      <c r="AQ21" s="1">
        <f t="shared" si="12"/>
        <v>2.3352477656070354</v>
      </c>
      <c r="AR21" s="1">
        <f t="shared" si="12"/>
        <v>2.2563982317019331</v>
      </c>
      <c r="AS21" s="1">
        <f t="shared" si="12"/>
        <v>2.1256478047517398</v>
      </c>
      <c r="AT21" s="1">
        <f t="shared" si="12"/>
        <v>1.9271843567005842</v>
      </c>
    </row>
    <row r="22" spans="1:46" x14ac:dyDescent="0.25">
      <c r="A22" s="85">
        <v>44927.125000057873</v>
      </c>
      <c r="B22" s="1">
        <v>1</v>
      </c>
      <c r="C22" s="1">
        <v>1</v>
      </c>
      <c r="D22" s="1">
        <v>3</v>
      </c>
      <c r="E22" s="1" t="str">
        <f t="shared" si="7"/>
        <v>Non-Summer</v>
      </c>
      <c r="F22" s="78">
        <v>0.77049999999999996</v>
      </c>
      <c r="G22" s="79">
        <f t="shared" si="8"/>
        <v>1.4659252689870237</v>
      </c>
      <c r="J22" s="78">
        <v>0</v>
      </c>
      <c r="K22" s="80">
        <f t="shared" si="9"/>
        <v>0</v>
      </c>
      <c r="L22" s="68" t="str">
        <f t="shared" si="1"/>
        <v>Normal</v>
      </c>
      <c r="N22" s="67">
        <f t="shared" si="2"/>
        <v>0</v>
      </c>
      <c r="O22" s="67">
        <f t="shared" si="3"/>
        <v>0</v>
      </c>
      <c r="P22" s="81">
        <f t="shared" si="4"/>
        <v>1.4659252689870237</v>
      </c>
      <c r="Q22" s="81">
        <f t="shared" si="5"/>
        <v>1.4659252689870237</v>
      </c>
      <c r="S22" s="1">
        <f t="shared" si="10"/>
        <v>7</v>
      </c>
      <c r="T22" s="1" t="str">
        <f t="shared" si="11"/>
        <v>Off-Peak</v>
      </c>
      <c r="V22" s="49" t="s">
        <v>183</v>
      </c>
      <c r="W22" s="40">
        <f t="shared" ref="W22:AA22" si="13">W25-W23</f>
        <v>0</v>
      </c>
      <c r="X22" s="40">
        <f t="shared" si="13"/>
        <v>0</v>
      </c>
      <c r="Y22" s="40">
        <f t="shared" si="13"/>
        <v>0</v>
      </c>
      <c r="Z22" s="40">
        <f t="shared" si="13"/>
        <v>0</v>
      </c>
      <c r="AA22" s="40">
        <f t="shared" si="13"/>
        <v>0</v>
      </c>
      <c r="AB22" s="40">
        <f>AB25-AB23</f>
        <v>0</v>
      </c>
      <c r="AC22" s="40">
        <f t="shared" ref="AC22:AT22" si="14">AC25-AC23</f>
        <v>0</v>
      </c>
      <c r="AD22" s="40">
        <f t="shared" si="14"/>
        <v>0</v>
      </c>
      <c r="AE22" s="40">
        <f t="shared" si="14"/>
        <v>0.2083936628873384</v>
      </c>
      <c r="AF22" s="40">
        <f t="shared" si="14"/>
        <v>1.240449035385403</v>
      </c>
      <c r="AG22" s="40">
        <f t="shared" si="14"/>
        <v>1.876684235635439</v>
      </c>
      <c r="AH22" s="40">
        <f t="shared" si="14"/>
        <v>2.2770419261378576</v>
      </c>
      <c r="AI22" s="40">
        <f t="shared" si="14"/>
        <v>2.3247448042036982</v>
      </c>
      <c r="AJ22" s="40">
        <f t="shared" si="14"/>
        <v>2.156378708599656</v>
      </c>
      <c r="AK22" s="40">
        <f t="shared" si="14"/>
        <v>1.5488076148257692</v>
      </c>
      <c r="AL22" s="40">
        <f t="shared" si="14"/>
        <v>0.69716169462374111</v>
      </c>
      <c r="AM22" s="40">
        <f t="shared" si="14"/>
        <v>0</v>
      </c>
      <c r="AN22" s="40">
        <f t="shared" si="14"/>
        <v>0</v>
      </c>
      <c r="AO22" s="40">
        <f t="shared" si="14"/>
        <v>0</v>
      </c>
      <c r="AP22" s="40">
        <f t="shared" si="14"/>
        <v>0</v>
      </c>
      <c r="AQ22" s="40">
        <f t="shared" si="14"/>
        <v>0</v>
      </c>
      <c r="AR22" s="40">
        <f t="shared" si="14"/>
        <v>0</v>
      </c>
      <c r="AS22" s="40">
        <f t="shared" si="14"/>
        <v>0</v>
      </c>
      <c r="AT22" s="40">
        <f t="shared" si="14"/>
        <v>0</v>
      </c>
    </row>
    <row r="23" spans="1:46" x14ac:dyDescent="0.25">
      <c r="A23" s="85">
        <v>44927.16666678241</v>
      </c>
      <c r="B23" s="1">
        <v>1</v>
      </c>
      <c r="C23" s="1">
        <v>1</v>
      </c>
      <c r="D23" s="1">
        <v>4</v>
      </c>
      <c r="E23" s="1" t="str">
        <f t="shared" si="7"/>
        <v>Non-Summer</v>
      </c>
      <c r="F23" s="78">
        <v>0.752</v>
      </c>
      <c r="G23" s="79">
        <f t="shared" si="8"/>
        <v>1.4307278420223775</v>
      </c>
      <c r="J23" s="78">
        <v>0</v>
      </c>
      <c r="K23" s="80">
        <f t="shared" si="9"/>
        <v>0</v>
      </c>
      <c r="L23" s="68" t="str">
        <f t="shared" si="1"/>
        <v>Normal</v>
      </c>
      <c r="N23" s="67">
        <f t="shared" si="2"/>
        <v>0</v>
      </c>
      <c r="O23" s="67">
        <f t="shared" si="3"/>
        <v>0</v>
      </c>
      <c r="P23" s="81">
        <f t="shared" si="4"/>
        <v>1.4307278420223775</v>
      </c>
      <c r="Q23" s="81">
        <f t="shared" si="5"/>
        <v>1.4307278420223775</v>
      </c>
      <c r="S23" s="1">
        <f t="shared" si="10"/>
        <v>7</v>
      </c>
      <c r="T23" s="1" t="str">
        <f t="shared" si="11"/>
        <v>Off-Peak</v>
      </c>
      <c r="V23" s="49" t="s">
        <v>184</v>
      </c>
      <c r="W23" s="40">
        <f t="shared" ref="W23:AA23" si="15">IF(W25&lt;W21,W25,W21)</f>
        <v>0</v>
      </c>
      <c r="X23" s="40">
        <f t="shared" si="15"/>
        <v>0</v>
      </c>
      <c r="Y23" s="40">
        <f t="shared" si="15"/>
        <v>0</v>
      </c>
      <c r="Z23" s="40">
        <f t="shared" si="15"/>
        <v>0</v>
      </c>
      <c r="AA23" s="40">
        <f t="shared" si="15"/>
        <v>0</v>
      </c>
      <c r="AB23" s="40">
        <f t="shared" ref="AB23:AT23" si="16">IF(AB25&lt;AB21,AB25,AB21)</f>
        <v>1.2966301369863017E-4</v>
      </c>
      <c r="AC23" s="40">
        <f t="shared" si="16"/>
        <v>7.7769104109589052E-2</v>
      </c>
      <c r="AD23" s="40">
        <f t="shared" si="16"/>
        <v>0.57915971780821918</v>
      </c>
      <c r="AE23" s="40">
        <f t="shared" si="16"/>
        <v>1.4931157699893751</v>
      </c>
      <c r="AF23" s="40">
        <f t="shared" si="16"/>
        <v>1.539205764614596</v>
      </c>
      <c r="AG23" s="40">
        <f t="shared" si="16"/>
        <v>1.6019173890220968</v>
      </c>
      <c r="AH23" s="40">
        <f t="shared" si="16"/>
        <v>1.6789514081087191</v>
      </c>
      <c r="AI23" s="40">
        <f t="shared" si="16"/>
        <v>1.768708625933292</v>
      </c>
      <c r="AJ23" s="40">
        <f t="shared" si="16"/>
        <v>1.8611810366058292</v>
      </c>
      <c r="AK23" s="40">
        <f t="shared" si="16"/>
        <v>1.9459175714755939</v>
      </c>
      <c r="AL23" s="40">
        <f t="shared" si="16"/>
        <v>2.0377941930474908</v>
      </c>
      <c r="AM23" s="40">
        <f t="shared" si="16"/>
        <v>1.8091945616438361</v>
      </c>
      <c r="AN23" s="40">
        <f t="shared" si="16"/>
        <v>0.97530781095890451</v>
      </c>
      <c r="AO23" s="40">
        <f t="shared" si="16"/>
        <v>0.34248489863013698</v>
      </c>
      <c r="AP23" s="40">
        <f t="shared" si="16"/>
        <v>4.3540657534246581E-2</v>
      </c>
      <c r="AQ23" s="40">
        <f t="shared" si="16"/>
        <v>0</v>
      </c>
      <c r="AR23" s="40">
        <f t="shared" si="16"/>
        <v>0</v>
      </c>
      <c r="AS23" s="40">
        <f t="shared" si="16"/>
        <v>0</v>
      </c>
      <c r="AT23" s="40">
        <f t="shared" si="16"/>
        <v>0</v>
      </c>
    </row>
    <row r="24" spans="1:46" x14ac:dyDescent="0.25">
      <c r="A24" s="85">
        <v>44927.208333506947</v>
      </c>
      <c r="B24" s="1">
        <v>1</v>
      </c>
      <c r="C24" s="1">
        <v>1</v>
      </c>
      <c r="D24" s="1">
        <v>5</v>
      </c>
      <c r="E24" s="1" t="str">
        <f t="shared" si="7"/>
        <v>Non-Summer</v>
      </c>
      <c r="F24" s="78">
        <v>0.75239999999999996</v>
      </c>
      <c r="G24" s="79">
        <f t="shared" si="8"/>
        <v>1.4314888674702617</v>
      </c>
      <c r="J24" s="78">
        <v>0</v>
      </c>
      <c r="K24" s="80">
        <f t="shared" si="9"/>
        <v>0</v>
      </c>
      <c r="L24" s="68" t="str">
        <f t="shared" si="1"/>
        <v>Normal</v>
      </c>
      <c r="N24" s="67">
        <f t="shared" si="2"/>
        <v>0</v>
      </c>
      <c r="O24" s="67">
        <f t="shared" si="3"/>
        <v>0</v>
      </c>
      <c r="P24" s="81">
        <f t="shared" si="4"/>
        <v>1.4314888674702617</v>
      </c>
      <c r="Q24" s="81">
        <f t="shared" si="5"/>
        <v>1.4314888674702617</v>
      </c>
      <c r="S24" s="1">
        <f t="shared" si="10"/>
        <v>7</v>
      </c>
      <c r="T24" s="1" t="str">
        <f t="shared" si="11"/>
        <v>Off-Peak</v>
      </c>
    </row>
    <row r="25" spans="1:46" x14ac:dyDescent="0.25">
      <c r="A25" s="85">
        <v>44927.250000231485</v>
      </c>
      <c r="B25" s="1">
        <v>1</v>
      </c>
      <c r="C25" s="1">
        <v>1</v>
      </c>
      <c r="D25" s="1">
        <v>6</v>
      </c>
      <c r="E25" s="1" t="str">
        <f t="shared" si="7"/>
        <v>Non-Summer</v>
      </c>
      <c r="F25" s="78">
        <v>0.76319999999999999</v>
      </c>
      <c r="G25" s="79">
        <f t="shared" si="8"/>
        <v>1.4520365545631364</v>
      </c>
      <c r="J25" s="78">
        <v>0</v>
      </c>
      <c r="K25" s="80">
        <f t="shared" si="9"/>
        <v>0</v>
      </c>
      <c r="L25" s="68" t="str">
        <f t="shared" si="1"/>
        <v>Normal</v>
      </c>
      <c r="N25" s="67">
        <f t="shared" si="2"/>
        <v>0</v>
      </c>
      <c r="O25" s="67">
        <f t="shared" si="3"/>
        <v>0</v>
      </c>
      <c r="P25" s="81">
        <f t="shared" si="4"/>
        <v>1.4520365545631364</v>
      </c>
      <c r="Q25" s="81">
        <f t="shared" si="5"/>
        <v>1.4520365545631364</v>
      </c>
      <c r="S25" s="1">
        <f t="shared" si="10"/>
        <v>7</v>
      </c>
      <c r="T25" s="1" t="str">
        <f t="shared" si="11"/>
        <v>Off-Peak</v>
      </c>
      <c r="V25" s="1" t="s">
        <v>185</v>
      </c>
      <c r="W25" s="1">
        <f t="shared" ref="W25:AT25" si="17">AVERAGEIF($D$19:$D$8778,W$20,$K$19:$K$8778)</f>
        <v>0</v>
      </c>
      <c r="X25" s="1">
        <f t="shared" si="17"/>
        <v>0</v>
      </c>
      <c r="Y25" s="1">
        <f t="shared" si="17"/>
        <v>0</v>
      </c>
      <c r="Z25" s="1">
        <f t="shared" si="17"/>
        <v>0</v>
      </c>
      <c r="AA25" s="1">
        <f t="shared" si="17"/>
        <v>0</v>
      </c>
      <c r="AB25" s="1">
        <f t="shared" si="17"/>
        <v>1.2966301369863017E-4</v>
      </c>
      <c r="AC25" s="1">
        <f t="shared" si="17"/>
        <v>7.7769104109589052E-2</v>
      </c>
      <c r="AD25" s="1">
        <f t="shared" si="17"/>
        <v>0.57915971780821918</v>
      </c>
      <c r="AE25" s="1">
        <f t="shared" si="17"/>
        <v>1.7015094328767135</v>
      </c>
      <c r="AF25" s="1">
        <f t="shared" si="17"/>
        <v>2.779654799999999</v>
      </c>
      <c r="AG25" s="1">
        <f t="shared" si="17"/>
        <v>3.4786016246575358</v>
      </c>
      <c r="AH25" s="1">
        <f t="shared" si="17"/>
        <v>3.9559933342465765</v>
      </c>
      <c r="AI25" s="1">
        <f t="shared" si="17"/>
        <v>4.0934534301369903</v>
      </c>
      <c r="AJ25" s="1">
        <f t="shared" si="17"/>
        <v>4.0175597452054852</v>
      </c>
      <c r="AK25" s="1">
        <f t="shared" si="17"/>
        <v>3.4947251863013631</v>
      </c>
      <c r="AL25" s="1">
        <f t="shared" si="17"/>
        <v>2.7349558876712319</v>
      </c>
      <c r="AM25" s="1">
        <f t="shared" si="17"/>
        <v>1.8091945616438361</v>
      </c>
      <c r="AN25" s="1">
        <f t="shared" si="17"/>
        <v>0.97530781095890451</v>
      </c>
      <c r="AO25" s="1">
        <f t="shared" si="17"/>
        <v>0.34248489863013698</v>
      </c>
      <c r="AP25" s="1">
        <f t="shared" si="17"/>
        <v>4.3540657534246581E-2</v>
      </c>
      <c r="AQ25" s="1">
        <f t="shared" si="17"/>
        <v>0</v>
      </c>
      <c r="AR25" s="1">
        <f t="shared" si="17"/>
        <v>0</v>
      </c>
      <c r="AS25" s="1">
        <f t="shared" si="17"/>
        <v>0</v>
      </c>
      <c r="AT25" s="1">
        <f t="shared" si="17"/>
        <v>0</v>
      </c>
    </row>
    <row r="26" spans="1:46" x14ac:dyDescent="0.25">
      <c r="A26" s="85">
        <v>44927.291666956022</v>
      </c>
      <c r="B26" s="1">
        <v>1</v>
      </c>
      <c r="C26" s="1">
        <v>1</v>
      </c>
      <c r="D26" s="1">
        <v>7</v>
      </c>
      <c r="E26" s="1" t="str">
        <f t="shared" si="7"/>
        <v>Non-Summer</v>
      </c>
      <c r="F26" s="78">
        <v>0.78610000000000002</v>
      </c>
      <c r="G26" s="79">
        <f t="shared" si="8"/>
        <v>1.4956052614545092</v>
      </c>
      <c r="J26" s="78">
        <v>7.5558E-2</v>
      </c>
      <c r="K26" s="82">
        <f t="shared" si="9"/>
        <v>7.5558E-2</v>
      </c>
      <c r="L26" s="68" t="str">
        <f t="shared" si="1"/>
        <v>Normal</v>
      </c>
      <c r="N26" s="67">
        <f t="shared" si="2"/>
        <v>0</v>
      </c>
      <c r="O26" s="67">
        <f t="shared" si="3"/>
        <v>7.5558E-2</v>
      </c>
      <c r="P26" s="81">
        <f t="shared" si="4"/>
        <v>1.4200472614545092</v>
      </c>
      <c r="Q26" s="81">
        <f t="shared" si="5"/>
        <v>1.4200472614545092</v>
      </c>
      <c r="S26" s="1">
        <f t="shared" si="10"/>
        <v>7</v>
      </c>
      <c r="T26" s="1" t="str">
        <f t="shared" si="11"/>
        <v>Off-Peak</v>
      </c>
    </row>
    <row r="27" spans="1:46" x14ac:dyDescent="0.25">
      <c r="A27" s="85">
        <v>44927.333333680559</v>
      </c>
      <c r="B27" s="1">
        <v>1</v>
      </c>
      <c r="C27" s="1">
        <v>1</v>
      </c>
      <c r="D27" s="1">
        <v>8</v>
      </c>
      <c r="E27" s="1" t="str">
        <f t="shared" si="7"/>
        <v>Non-Summer</v>
      </c>
      <c r="F27" s="78">
        <v>0.81630000000000003</v>
      </c>
      <c r="G27" s="79">
        <f t="shared" si="8"/>
        <v>1.5530626827697698</v>
      </c>
      <c r="J27" s="78">
        <v>1.4266050000000001</v>
      </c>
      <c r="K27" s="82">
        <f t="shared" si="9"/>
        <v>1.4266050000000001</v>
      </c>
      <c r="L27" s="68" t="str">
        <f t="shared" si="1"/>
        <v>Normal</v>
      </c>
      <c r="N27" s="67">
        <f t="shared" si="2"/>
        <v>0</v>
      </c>
      <c r="O27" s="67">
        <f t="shared" si="3"/>
        <v>1.4266050000000001</v>
      </c>
      <c r="P27" s="81">
        <f t="shared" si="4"/>
        <v>0.12645768276976965</v>
      </c>
      <c r="Q27" s="81">
        <f t="shared" si="5"/>
        <v>0.12645768276976965</v>
      </c>
      <c r="S27" s="1">
        <f t="shared" si="10"/>
        <v>7</v>
      </c>
      <c r="T27" s="1" t="str">
        <f t="shared" si="11"/>
        <v>Off-Peak</v>
      </c>
      <c r="W27" s="1">
        <f>W25-W23-W22</f>
        <v>0</v>
      </c>
      <c r="X27" s="1">
        <f t="shared" ref="X27:AT27" si="18">X25-X23-X22</f>
        <v>0</v>
      </c>
      <c r="Y27" s="1">
        <f t="shared" si="18"/>
        <v>0</v>
      </c>
      <c r="Z27" s="1">
        <f t="shared" si="18"/>
        <v>0</v>
      </c>
      <c r="AA27" s="1">
        <f t="shared" si="18"/>
        <v>0</v>
      </c>
      <c r="AB27" s="1">
        <f t="shared" si="18"/>
        <v>0</v>
      </c>
      <c r="AC27" s="1">
        <f t="shared" si="18"/>
        <v>0</v>
      </c>
      <c r="AD27" s="1">
        <f t="shared" si="18"/>
        <v>0</v>
      </c>
      <c r="AE27" s="1">
        <f t="shared" si="18"/>
        <v>0</v>
      </c>
      <c r="AF27" s="1">
        <f t="shared" si="18"/>
        <v>0</v>
      </c>
      <c r="AG27" s="1">
        <f t="shared" si="18"/>
        <v>0</v>
      </c>
      <c r="AH27" s="1">
        <f t="shared" si="18"/>
        <v>0</v>
      </c>
      <c r="AI27" s="1">
        <f t="shared" si="18"/>
        <v>0</v>
      </c>
      <c r="AJ27" s="1">
        <f t="shared" si="18"/>
        <v>0</v>
      </c>
      <c r="AK27" s="1">
        <f t="shared" si="18"/>
        <v>0</v>
      </c>
      <c r="AL27" s="1">
        <f t="shared" si="18"/>
        <v>0</v>
      </c>
      <c r="AM27" s="1">
        <f t="shared" si="18"/>
        <v>0</v>
      </c>
      <c r="AN27" s="1">
        <f t="shared" si="18"/>
        <v>0</v>
      </c>
      <c r="AO27" s="1">
        <f t="shared" si="18"/>
        <v>0</v>
      </c>
      <c r="AP27" s="1">
        <f t="shared" si="18"/>
        <v>0</v>
      </c>
      <c r="AQ27" s="1">
        <f t="shared" si="18"/>
        <v>0</v>
      </c>
      <c r="AR27" s="1">
        <f t="shared" si="18"/>
        <v>0</v>
      </c>
      <c r="AS27" s="1">
        <f t="shared" si="18"/>
        <v>0</v>
      </c>
      <c r="AT27" s="1">
        <f t="shared" si="18"/>
        <v>0</v>
      </c>
    </row>
    <row r="28" spans="1:46" x14ac:dyDescent="0.25">
      <c r="A28" s="85">
        <v>44927.375000405096</v>
      </c>
      <c r="B28" s="1">
        <v>1</v>
      </c>
      <c r="C28" s="1">
        <v>1</v>
      </c>
      <c r="D28" s="1">
        <v>9</v>
      </c>
      <c r="E28" s="1" t="str">
        <f t="shared" si="7"/>
        <v>Non-Summer</v>
      </c>
      <c r="F28" s="78">
        <v>0.84870000000000001</v>
      </c>
      <c r="G28" s="79">
        <f t="shared" si="8"/>
        <v>1.6147057440483934</v>
      </c>
      <c r="J28" s="78">
        <v>2.6809499999999997</v>
      </c>
      <c r="K28" s="82">
        <f t="shared" si="9"/>
        <v>2.6809499999999997</v>
      </c>
      <c r="L28" s="68" t="str">
        <f t="shared" si="1"/>
        <v>Normal</v>
      </c>
      <c r="N28" s="67">
        <f t="shared" si="2"/>
        <v>1.0662442559516063</v>
      </c>
      <c r="O28" s="67">
        <f t="shared" si="3"/>
        <v>1.6147057440483934</v>
      </c>
      <c r="P28" s="81">
        <f t="shared" si="4"/>
        <v>0</v>
      </c>
      <c r="Q28" s="81">
        <f t="shared" si="5"/>
        <v>-1.0662442559516063</v>
      </c>
      <c r="S28" s="1">
        <f t="shared" si="10"/>
        <v>7</v>
      </c>
      <c r="T28" s="1" t="str">
        <f t="shared" si="11"/>
        <v>Off-Peak</v>
      </c>
    </row>
    <row r="29" spans="1:46" x14ac:dyDescent="0.25">
      <c r="A29" s="85">
        <v>44927.416667129626</v>
      </c>
      <c r="B29" s="1">
        <v>1</v>
      </c>
      <c r="C29" s="1">
        <v>1</v>
      </c>
      <c r="D29" s="1">
        <v>10</v>
      </c>
      <c r="E29" s="1" t="str">
        <f t="shared" si="7"/>
        <v>Non-Summer</v>
      </c>
      <c r="F29" s="78">
        <v>0.87839999999999996</v>
      </c>
      <c r="G29" s="79">
        <f t="shared" si="8"/>
        <v>1.6712118835537983</v>
      </c>
      <c r="J29" s="78">
        <v>3.3512600000000003</v>
      </c>
      <c r="K29" s="82">
        <f t="shared" si="9"/>
        <v>3.3512600000000003</v>
      </c>
      <c r="L29" s="68" t="str">
        <f t="shared" si="1"/>
        <v>Normal</v>
      </c>
      <c r="N29" s="67">
        <f t="shared" si="2"/>
        <v>1.680048116446202</v>
      </c>
      <c r="O29" s="67">
        <f t="shared" si="3"/>
        <v>1.6712118835537983</v>
      </c>
      <c r="P29" s="81">
        <f t="shared" si="4"/>
        <v>0</v>
      </c>
      <c r="Q29" s="81">
        <f t="shared" si="5"/>
        <v>-1.680048116446202</v>
      </c>
      <c r="S29" s="1">
        <f t="shared" si="10"/>
        <v>7</v>
      </c>
      <c r="T29" s="1" t="str">
        <f t="shared" si="11"/>
        <v>Off-Peak</v>
      </c>
    </row>
    <row r="30" spans="1:46" x14ac:dyDescent="0.25">
      <c r="A30" s="85">
        <v>44927.458333854163</v>
      </c>
      <c r="B30" s="1">
        <v>1</v>
      </c>
      <c r="C30" s="1">
        <v>1</v>
      </c>
      <c r="D30" s="1">
        <v>11</v>
      </c>
      <c r="E30" s="1" t="str">
        <f t="shared" si="7"/>
        <v>Non-Summer</v>
      </c>
      <c r="F30" s="78">
        <v>0.90680000000000005</v>
      </c>
      <c r="G30" s="79">
        <f t="shared" si="8"/>
        <v>1.7252446903535799</v>
      </c>
      <c r="J30" s="78">
        <v>3.8760509999999999</v>
      </c>
      <c r="K30" s="82">
        <f t="shared" si="9"/>
        <v>3.8760509999999999</v>
      </c>
      <c r="L30" s="68" t="str">
        <f t="shared" si="1"/>
        <v>Normal</v>
      </c>
      <c r="N30" s="67">
        <f t="shared" si="2"/>
        <v>2.1508063096464198</v>
      </c>
      <c r="O30" s="67">
        <f t="shared" si="3"/>
        <v>1.7252446903535801</v>
      </c>
      <c r="P30" s="68">
        <f t="shared" si="4"/>
        <v>0</v>
      </c>
      <c r="Q30" s="81">
        <f t="shared" si="5"/>
        <v>-2.1508063096464198</v>
      </c>
      <c r="S30" s="1">
        <f t="shared" si="10"/>
        <v>7</v>
      </c>
      <c r="T30" s="1" t="str">
        <f t="shared" si="11"/>
        <v>Off-Peak</v>
      </c>
    </row>
    <row r="31" spans="1:46" x14ac:dyDescent="0.25">
      <c r="A31" s="85">
        <v>44927.500000578701</v>
      </c>
      <c r="B31" s="1">
        <v>1</v>
      </c>
      <c r="C31" s="1">
        <v>1</v>
      </c>
      <c r="D31" s="1">
        <v>12</v>
      </c>
      <c r="E31" s="1" t="str">
        <f t="shared" si="7"/>
        <v>Non-Summer</v>
      </c>
      <c r="F31" s="78">
        <v>0.92600000000000005</v>
      </c>
      <c r="G31" s="79">
        <f t="shared" si="8"/>
        <v>1.7617739118520235</v>
      </c>
      <c r="J31" s="78">
        <v>4.0598229999999997</v>
      </c>
      <c r="K31" s="82">
        <f t="shared" si="9"/>
        <v>4.0598229999999997</v>
      </c>
      <c r="L31" s="68" t="str">
        <f t="shared" si="1"/>
        <v>Normal</v>
      </c>
      <c r="N31" s="67">
        <f t="shared" si="2"/>
        <v>2.2980490881479763</v>
      </c>
      <c r="O31" s="67">
        <f t="shared" si="3"/>
        <v>1.7617739118520235</v>
      </c>
      <c r="P31" s="81">
        <f t="shared" si="4"/>
        <v>0</v>
      </c>
      <c r="Q31" s="81">
        <f t="shared" si="5"/>
        <v>-2.2980490881479763</v>
      </c>
      <c r="S31" s="1">
        <f t="shared" si="10"/>
        <v>7</v>
      </c>
      <c r="T31" s="1" t="str">
        <f t="shared" si="11"/>
        <v>Off-Peak</v>
      </c>
    </row>
    <row r="32" spans="1:46" x14ac:dyDescent="0.25">
      <c r="A32" s="85">
        <v>44927.541667303238</v>
      </c>
      <c r="B32" s="1">
        <v>1</v>
      </c>
      <c r="C32" s="1">
        <v>1</v>
      </c>
      <c r="D32" s="1">
        <v>13</v>
      </c>
      <c r="E32" s="1" t="str">
        <f t="shared" si="7"/>
        <v>Non-Summer</v>
      </c>
      <c r="F32" s="78">
        <v>0.92190000000000005</v>
      </c>
      <c r="G32" s="79">
        <f t="shared" si="8"/>
        <v>1.75397340101121</v>
      </c>
      <c r="J32" s="78">
        <v>3.6927319999999999</v>
      </c>
      <c r="K32" s="82">
        <f t="shared" si="9"/>
        <v>3.6927319999999999</v>
      </c>
      <c r="L32" s="68" t="str">
        <f t="shared" si="1"/>
        <v>Normal</v>
      </c>
      <c r="N32" s="67">
        <f t="shared" si="2"/>
        <v>1.9387585989887899</v>
      </c>
      <c r="O32" s="67">
        <f t="shared" si="3"/>
        <v>1.75397340101121</v>
      </c>
      <c r="P32" s="81">
        <f t="shared" si="4"/>
        <v>0</v>
      </c>
      <c r="Q32" s="81">
        <f t="shared" si="5"/>
        <v>-1.9387585989887899</v>
      </c>
      <c r="S32" s="1">
        <f t="shared" si="10"/>
        <v>7</v>
      </c>
      <c r="T32" s="1" t="str">
        <f t="shared" si="11"/>
        <v>Off-Peak</v>
      </c>
    </row>
    <row r="33" spans="1:20" x14ac:dyDescent="0.25">
      <c r="A33" s="85">
        <v>44927.583334027775</v>
      </c>
      <c r="B33" s="1">
        <v>1</v>
      </c>
      <c r="C33" s="1">
        <v>1</v>
      </c>
      <c r="D33" s="1">
        <v>14</v>
      </c>
      <c r="E33" s="1" t="str">
        <f t="shared" si="7"/>
        <v>Non-Summer</v>
      </c>
      <c r="F33" s="78">
        <v>0.92179999999999995</v>
      </c>
      <c r="G33" s="79">
        <f t="shared" si="8"/>
        <v>1.7537831446492387</v>
      </c>
      <c r="J33" s="78">
        <v>2.1097069999999998</v>
      </c>
      <c r="K33" s="82">
        <f t="shared" si="9"/>
        <v>2.1097069999999998</v>
      </c>
      <c r="L33" s="68" t="str">
        <f t="shared" si="1"/>
        <v>Normal</v>
      </c>
      <c r="N33" s="67">
        <f t="shared" si="2"/>
        <v>0.3559238553507611</v>
      </c>
      <c r="O33" s="67">
        <f t="shared" si="3"/>
        <v>1.7537831446492387</v>
      </c>
      <c r="P33" s="81">
        <f t="shared" si="4"/>
        <v>0</v>
      </c>
      <c r="Q33" s="81">
        <f t="shared" si="5"/>
        <v>-0.3559238553507611</v>
      </c>
      <c r="S33" s="1">
        <f t="shared" si="10"/>
        <v>7</v>
      </c>
      <c r="T33" s="1" t="str">
        <f t="shared" si="11"/>
        <v>Off-Peak</v>
      </c>
    </row>
    <row r="34" spans="1:20" x14ac:dyDescent="0.25">
      <c r="A34" s="85">
        <v>44927.625000752312</v>
      </c>
      <c r="B34" s="1">
        <v>1</v>
      </c>
      <c r="C34" s="1">
        <v>1</v>
      </c>
      <c r="D34" s="1">
        <v>15</v>
      </c>
      <c r="E34" s="1" t="str">
        <f t="shared" si="7"/>
        <v>Non-Summer</v>
      </c>
      <c r="F34" s="83">
        <v>0.95630000000000004</v>
      </c>
      <c r="G34" s="79">
        <f t="shared" si="8"/>
        <v>1.8194215895292549</v>
      </c>
      <c r="H34" s="67"/>
      <c r="I34" s="67"/>
      <c r="J34" s="83">
        <v>0.99613699999999994</v>
      </c>
      <c r="K34" s="82">
        <f t="shared" si="9"/>
        <v>0.99613699999999994</v>
      </c>
      <c r="L34" s="68" t="str">
        <f t="shared" si="1"/>
        <v>Normal</v>
      </c>
      <c r="N34" s="67">
        <f t="shared" si="2"/>
        <v>0</v>
      </c>
      <c r="O34" s="67">
        <f t="shared" si="3"/>
        <v>0.99613699999999994</v>
      </c>
      <c r="P34" s="81">
        <f t="shared" si="4"/>
        <v>0.82328458952925498</v>
      </c>
      <c r="Q34" s="81">
        <f t="shared" si="5"/>
        <v>0.82328458952925498</v>
      </c>
      <c r="S34" s="1">
        <f t="shared" si="10"/>
        <v>7</v>
      </c>
      <c r="T34" s="1" t="str">
        <f t="shared" si="11"/>
        <v>Off-Peak</v>
      </c>
    </row>
    <row r="35" spans="1:20" x14ac:dyDescent="0.25">
      <c r="A35" s="85">
        <v>44927.666667476849</v>
      </c>
      <c r="B35" s="1">
        <v>1</v>
      </c>
      <c r="C35" s="1">
        <v>1</v>
      </c>
      <c r="D35" s="1">
        <v>16</v>
      </c>
      <c r="E35" s="1" t="str">
        <f t="shared" si="7"/>
        <v>Non-Summer</v>
      </c>
      <c r="F35" s="78">
        <v>1.0454000000000001</v>
      </c>
      <c r="G35" s="79">
        <f t="shared" si="8"/>
        <v>1.9889400080454702</v>
      </c>
      <c r="J35" s="78">
        <v>0</v>
      </c>
      <c r="K35" s="80">
        <f t="shared" si="9"/>
        <v>0</v>
      </c>
      <c r="L35" s="68" t="str">
        <f t="shared" si="1"/>
        <v>Normal</v>
      </c>
      <c r="N35" s="67">
        <f t="shared" si="2"/>
        <v>0</v>
      </c>
      <c r="O35" s="67">
        <f t="shared" si="3"/>
        <v>0</v>
      </c>
      <c r="P35" s="81">
        <f t="shared" si="4"/>
        <v>1.9889400080454702</v>
      </c>
      <c r="Q35" s="81">
        <f t="shared" si="5"/>
        <v>1.9889400080454702</v>
      </c>
      <c r="S35" s="1">
        <f t="shared" si="10"/>
        <v>7</v>
      </c>
      <c r="T35" s="1" t="str">
        <f t="shared" si="11"/>
        <v>Off-Peak</v>
      </c>
    </row>
    <row r="36" spans="1:20" x14ac:dyDescent="0.25">
      <c r="A36" s="85">
        <v>44927.708334201387</v>
      </c>
      <c r="B36" s="1">
        <v>1</v>
      </c>
      <c r="C36" s="1">
        <v>1</v>
      </c>
      <c r="D36" s="1">
        <v>17</v>
      </c>
      <c r="E36" s="1" t="str">
        <f t="shared" si="7"/>
        <v>Non-Summer</v>
      </c>
      <c r="F36" s="78">
        <v>1.1419999999999999</v>
      </c>
      <c r="G36" s="79">
        <f t="shared" si="8"/>
        <v>2.1727276537095146</v>
      </c>
      <c r="J36" s="78">
        <v>0</v>
      </c>
      <c r="K36" s="80">
        <f t="shared" si="9"/>
        <v>0</v>
      </c>
      <c r="L36" s="68" t="str">
        <f t="shared" si="1"/>
        <v>Normal</v>
      </c>
      <c r="N36" s="67">
        <f t="shared" si="2"/>
        <v>0</v>
      </c>
      <c r="O36" s="67">
        <f t="shared" si="3"/>
        <v>0</v>
      </c>
      <c r="P36" s="81">
        <f t="shared" si="4"/>
        <v>2.1727276537095146</v>
      </c>
      <c r="Q36" s="81">
        <f t="shared" si="5"/>
        <v>2.1727276537095146</v>
      </c>
      <c r="S36" s="1">
        <f t="shared" si="10"/>
        <v>7</v>
      </c>
      <c r="T36" s="1" t="str">
        <f t="shared" si="11"/>
        <v>Off-Peak</v>
      </c>
    </row>
    <row r="37" spans="1:20" x14ac:dyDescent="0.25">
      <c r="A37" s="85">
        <v>44927.750000925924</v>
      </c>
      <c r="B37" s="1">
        <v>1</v>
      </c>
      <c r="C37" s="1">
        <v>1</v>
      </c>
      <c r="D37" s="1">
        <v>18</v>
      </c>
      <c r="E37" s="1" t="str">
        <f t="shared" si="7"/>
        <v>Non-Summer</v>
      </c>
      <c r="F37" s="78">
        <v>1.1464000000000001</v>
      </c>
      <c r="G37" s="79">
        <f t="shared" si="8"/>
        <v>2.1810989336362416</v>
      </c>
      <c r="J37" s="78">
        <v>0</v>
      </c>
      <c r="K37" s="80">
        <f t="shared" si="9"/>
        <v>0</v>
      </c>
      <c r="L37" s="68" t="str">
        <f t="shared" si="1"/>
        <v>Normal</v>
      </c>
      <c r="N37" s="67">
        <f t="shared" si="2"/>
        <v>0</v>
      </c>
      <c r="O37" s="67">
        <f t="shared" si="3"/>
        <v>0</v>
      </c>
      <c r="P37" s="81">
        <f t="shared" si="4"/>
        <v>2.1810989336362416</v>
      </c>
      <c r="Q37" s="81">
        <f t="shared" si="5"/>
        <v>2.1810989336362416</v>
      </c>
      <c r="S37" s="1">
        <f t="shared" si="10"/>
        <v>7</v>
      </c>
      <c r="T37" s="1" t="str">
        <f t="shared" si="11"/>
        <v>Off-Peak</v>
      </c>
    </row>
    <row r="38" spans="1:20" x14ac:dyDescent="0.25">
      <c r="A38" s="85">
        <v>44927.791667650461</v>
      </c>
      <c r="B38" s="1">
        <v>1</v>
      </c>
      <c r="C38" s="1">
        <v>1</v>
      </c>
      <c r="D38" s="1">
        <v>19</v>
      </c>
      <c r="E38" s="1" t="str">
        <f t="shared" si="7"/>
        <v>Non-Summer</v>
      </c>
      <c r="F38" s="78">
        <v>1.1313</v>
      </c>
      <c r="G38" s="79">
        <f t="shared" si="8"/>
        <v>2.152370222978611</v>
      </c>
      <c r="J38" s="78">
        <v>0</v>
      </c>
      <c r="K38" s="80">
        <f t="shared" si="9"/>
        <v>0</v>
      </c>
      <c r="L38" s="68" t="str">
        <f t="shared" si="1"/>
        <v>Normal</v>
      </c>
      <c r="N38" s="67">
        <f t="shared" si="2"/>
        <v>0</v>
      </c>
      <c r="O38" s="67">
        <f t="shared" si="3"/>
        <v>0</v>
      </c>
      <c r="P38" s="81">
        <f t="shared" si="4"/>
        <v>2.152370222978611</v>
      </c>
      <c r="Q38" s="81">
        <f t="shared" si="5"/>
        <v>2.152370222978611</v>
      </c>
      <c r="S38" s="1">
        <f t="shared" si="10"/>
        <v>7</v>
      </c>
      <c r="T38" s="1" t="str">
        <f t="shared" si="11"/>
        <v>Off-Peak</v>
      </c>
    </row>
    <row r="39" spans="1:20" x14ac:dyDescent="0.25">
      <c r="A39" s="85">
        <v>44927.833334374998</v>
      </c>
      <c r="B39" s="1">
        <v>1</v>
      </c>
      <c r="C39" s="1">
        <v>1</v>
      </c>
      <c r="D39" s="1">
        <v>20</v>
      </c>
      <c r="E39" s="1" t="str">
        <f t="shared" si="7"/>
        <v>Non-Summer</v>
      </c>
      <c r="F39" s="78">
        <v>1.1082000000000001</v>
      </c>
      <c r="G39" s="79">
        <f t="shared" si="8"/>
        <v>2.1084210033632962</v>
      </c>
      <c r="J39" s="78">
        <v>0</v>
      </c>
      <c r="K39" s="80">
        <f t="shared" si="9"/>
        <v>0</v>
      </c>
      <c r="L39" s="68" t="str">
        <f t="shared" si="1"/>
        <v>Normal</v>
      </c>
      <c r="N39" s="67">
        <f t="shared" si="2"/>
        <v>0</v>
      </c>
      <c r="O39" s="67">
        <f t="shared" si="3"/>
        <v>0</v>
      </c>
      <c r="P39" s="81">
        <f t="shared" si="4"/>
        <v>2.1084210033632962</v>
      </c>
      <c r="Q39" s="81">
        <f t="shared" si="5"/>
        <v>2.1084210033632962</v>
      </c>
      <c r="S39" s="1">
        <f t="shared" si="10"/>
        <v>7</v>
      </c>
      <c r="T39" s="1" t="str">
        <f t="shared" si="11"/>
        <v>Off-Peak</v>
      </c>
    </row>
    <row r="40" spans="1:20" x14ac:dyDescent="0.25">
      <c r="A40" s="85">
        <v>44927.875001099535</v>
      </c>
      <c r="B40" s="1">
        <v>1</v>
      </c>
      <c r="C40" s="1">
        <v>1</v>
      </c>
      <c r="D40" s="1">
        <v>21</v>
      </c>
      <c r="E40" s="1" t="str">
        <f t="shared" si="7"/>
        <v>Non-Summer</v>
      </c>
      <c r="F40" s="78">
        <v>1.0639000000000001</v>
      </c>
      <c r="G40" s="79">
        <f t="shared" si="8"/>
        <v>2.0241374350101164</v>
      </c>
      <c r="J40" s="78">
        <v>0</v>
      </c>
      <c r="K40" s="80">
        <f t="shared" si="9"/>
        <v>0</v>
      </c>
      <c r="L40" s="68" t="str">
        <f t="shared" si="1"/>
        <v>Normal</v>
      </c>
      <c r="N40" s="67">
        <f t="shared" si="2"/>
        <v>0</v>
      </c>
      <c r="O40" s="67">
        <f t="shared" si="3"/>
        <v>0</v>
      </c>
      <c r="P40" s="81">
        <f t="shared" si="4"/>
        <v>2.0241374350101164</v>
      </c>
      <c r="Q40" s="81">
        <f t="shared" si="5"/>
        <v>2.0241374350101164</v>
      </c>
      <c r="S40" s="1">
        <f t="shared" si="10"/>
        <v>7</v>
      </c>
      <c r="T40" s="1" t="str">
        <f t="shared" si="11"/>
        <v>Off-Peak</v>
      </c>
    </row>
    <row r="41" spans="1:20" x14ac:dyDescent="0.25">
      <c r="A41" s="85">
        <v>44927.916667824073</v>
      </c>
      <c r="B41" s="1">
        <v>1</v>
      </c>
      <c r="C41" s="1">
        <v>1</v>
      </c>
      <c r="D41" s="1">
        <v>22</v>
      </c>
      <c r="E41" s="1" t="str">
        <f t="shared" si="7"/>
        <v>Non-Summer</v>
      </c>
      <c r="F41" s="78">
        <v>0.98450000000000004</v>
      </c>
      <c r="G41" s="79">
        <f t="shared" si="8"/>
        <v>1.873073883605094</v>
      </c>
      <c r="J41" s="78">
        <v>0</v>
      </c>
      <c r="K41" s="80">
        <f t="shared" si="9"/>
        <v>0</v>
      </c>
      <c r="L41" s="68" t="str">
        <f t="shared" si="1"/>
        <v>Normal</v>
      </c>
      <c r="N41" s="67">
        <f t="shared" si="2"/>
        <v>0</v>
      </c>
      <c r="O41" s="67">
        <f t="shared" si="3"/>
        <v>0</v>
      </c>
      <c r="P41" s="81">
        <f t="shared" si="4"/>
        <v>1.873073883605094</v>
      </c>
      <c r="Q41" s="81">
        <f t="shared" si="5"/>
        <v>1.873073883605094</v>
      </c>
      <c r="S41" s="1">
        <f t="shared" si="10"/>
        <v>7</v>
      </c>
      <c r="T41" s="1" t="str">
        <f t="shared" si="11"/>
        <v>Off-Peak</v>
      </c>
    </row>
    <row r="42" spans="1:20" x14ac:dyDescent="0.25">
      <c r="A42" s="85">
        <v>44927.95833454861</v>
      </c>
      <c r="B42" s="1">
        <v>1</v>
      </c>
      <c r="C42" s="1">
        <v>1</v>
      </c>
      <c r="D42" s="1">
        <v>23</v>
      </c>
      <c r="E42" s="1" t="str">
        <f t="shared" si="7"/>
        <v>Non-Summer</v>
      </c>
      <c r="F42" s="78">
        <v>0.89139999999999997</v>
      </c>
      <c r="G42" s="79">
        <f t="shared" si="8"/>
        <v>1.6959452106100363</v>
      </c>
      <c r="J42" s="78">
        <v>0</v>
      </c>
      <c r="K42" s="80">
        <f t="shared" si="9"/>
        <v>0</v>
      </c>
      <c r="L42" s="68" t="str">
        <f t="shared" si="1"/>
        <v>Normal</v>
      </c>
      <c r="N42" s="67">
        <f t="shared" si="2"/>
        <v>0</v>
      </c>
      <c r="O42" s="67">
        <f t="shared" si="3"/>
        <v>0</v>
      </c>
      <c r="P42" s="81">
        <f t="shared" si="4"/>
        <v>1.6959452106100363</v>
      </c>
      <c r="Q42" s="81">
        <f t="shared" si="5"/>
        <v>1.6959452106100363</v>
      </c>
      <c r="S42" s="1">
        <f t="shared" si="10"/>
        <v>7</v>
      </c>
      <c r="T42" s="1" t="str">
        <f t="shared" si="11"/>
        <v>Off-Peak</v>
      </c>
    </row>
    <row r="43" spans="1:20" x14ac:dyDescent="0.25">
      <c r="A43" s="85">
        <v>44928.000001273147</v>
      </c>
      <c r="B43" s="1">
        <v>1</v>
      </c>
      <c r="C43" s="1">
        <v>2</v>
      </c>
      <c r="D43" s="1">
        <v>0</v>
      </c>
      <c r="E43" s="1" t="str">
        <f t="shared" si="7"/>
        <v>Non-Summer</v>
      </c>
      <c r="F43" s="78">
        <v>0.81779999999999997</v>
      </c>
      <c r="G43" s="79">
        <f t="shared" si="8"/>
        <v>1.5559165281993355</v>
      </c>
      <c r="J43" s="78">
        <v>0</v>
      </c>
      <c r="K43" s="80">
        <f t="shared" si="9"/>
        <v>0</v>
      </c>
      <c r="L43" s="68" t="str">
        <f t="shared" si="1"/>
        <v>Normal</v>
      </c>
      <c r="N43" s="67">
        <f t="shared" si="2"/>
        <v>0</v>
      </c>
      <c r="O43" s="67">
        <f t="shared" si="3"/>
        <v>0</v>
      </c>
      <c r="P43" s="81">
        <f t="shared" si="4"/>
        <v>1.5559165281993355</v>
      </c>
      <c r="Q43" s="81">
        <f t="shared" si="5"/>
        <v>1.5559165281993355</v>
      </c>
      <c r="S43" s="1">
        <f t="shared" si="10"/>
        <v>1</v>
      </c>
      <c r="T43" s="1" t="str">
        <f t="shared" si="11"/>
        <v>Off-Peak</v>
      </c>
    </row>
    <row r="44" spans="1:20" x14ac:dyDescent="0.25">
      <c r="A44" s="85">
        <v>44928.041667997684</v>
      </c>
      <c r="B44" s="1">
        <v>1</v>
      </c>
      <c r="C44" s="1">
        <v>2</v>
      </c>
      <c r="D44" s="1">
        <v>1</v>
      </c>
      <c r="E44" s="1" t="str">
        <f t="shared" si="7"/>
        <v>Non-Summer</v>
      </c>
      <c r="F44" s="78">
        <v>0.76619999999999999</v>
      </c>
      <c r="G44" s="79">
        <f t="shared" si="8"/>
        <v>1.4577442454222682</v>
      </c>
      <c r="J44" s="78">
        <v>0</v>
      </c>
      <c r="K44" s="80">
        <f t="shared" si="9"/>
        <v>0</v>
      </c>
      <c r="L44" s="68" t="str">
        <f t="shared" si="1"/>
        <v>Normal</v>
      </c>
      <c r="N44" s="67">
        <f t="shared" si="2"/>
        <v>0</v>
      </c>
      <c r="O44" s="67">
        <f t="shared" si="3"/>
        <v>0</v>
      </c>
      <c r="P44" s="81">
        <f t="shared" si="4"/>
        <v>1.4577442454222682</v>
      </c>
      <c r="Q44" s="81">
        <f t="shared" si="5"/>
        <v>1.4577442454222682</v>
      </c>
      <c r="S44" s="1">
        <f t="shared" si="10"/>
        <v>1</v>
      </c>
      <c r="T44" s="1" t="str">
        <f t="shared" si="11"/>
        <v>Off-Peak</v>
      </c>
    </row>
    <row r="45" spans="1:20" x14ac:dyDescent="0.25">
      <c r="A45" s="85">
        <v>44928.083334722221</v>
      </c>
      <c r="B45" s="1">
        <v>1</v>
      </c>
      <c r="C45" s="1">
        <v>2</v>
      </c>
      <c r="D45" s="1">
        <v>2</v>
      </c>
      <c r="E45" s="1" t="str">
        <f t="shared" si="7"/>
        <v>Non-Summer</v>
      </c>
      <c r="F45" s="78">
        <v>0.73880000000000001</v>
      </c>
      <c r="G45" s="79">
        <f t="shared" si="8"/>
        <v>1.4056140022421975</v>
      </c>
      <c r="J45" s="78">
        <v>0</v>
      </c>
      <c r="K45" s="80">
        <f t="shared" si="9"/>
        <v>0</v>
      </c>
      <c r="L45" s="68" t="str">
        <f t="shared" si="1"/>
        <v>Normal</v>
      </c>
      <c r="N45" s="67">
        <f t="shared" si="2"/>
        <v>0</v>
      </c>
      <c r="O45" s="67">
        <f t="shared" si="3"/>
        <v>0</v>
      </c>
      <c r="P45" s="81">
        <f t="shared" si="4"/>
        <v>1.4056140022421975</v>
      </c>
      <c r="Q45" s="81">
        <f t="shared" si="5"/>
        <v>1.4056140022421975</v>
      </c>
      <c r="S45" s="1">
        <f t="shared" si="10"/>
        <v>1</v>
      </c>
      <c r="T45" s="1" t="str">
        <f t="shared" si="11"/>
        <v>Off-Peak</v>
      </c>
    </row>
    <row r="46" spans="1:20" x14ac:dyDescent="0.25">
      <c r="A46" s="85">
        <v>44928.125001446759</v>
      </c>
      <c r="B46" s="1">
        <v>1</v>
      </c>
      <c r="C46" s="1">
        <v>2</v>
      </c>
      <c r="D46" s="1">
        <v>3</v>
      </c>
      <c r="E46" s="1" t="str">
        <f t="shared" si="7"/>
        <v>Non-Summer</v>
      </c>
      <c r="F46" s="78">
        <v>0.72829999999999995</v>
      </c>
      <c r="G46" s="79">
        <f t="shared" si="8"/>
        <v>1.3856370842352359</v>
      </c>
      <c r="J46" s="78">
        <v>0</v>
      </c>
      <c r="K46" s="80">
        <f t="shared" si="9"/>
        <v>0</v>
      </c>
      <c r="L46" s="68" t="str">
        <f t="shared" si="1"/>
        <v>Normal</v>
      </c>
      <c r="N46" s="67">
        <f t="shared" si="2"/>
        <v>0</v>
      </c>
      <c r="O46" s="67">
        <f t="shared" si="3"/>
        <v>0</v>
      </c>
      <c r="P46" s="81">
        <f t="shared" si="4"/>
        <v>1.3856370842352359</v>
      </c>
      <c r="Q46" s="81">
        <f t="shared" si="5"/>
        <v>1.3856370842352359</v>
      </c>
      <c r="S46" s="1">
        <f t="shared" si="10"/>
        <v>1</v>
      </c>
      <c r="T46" s="1" t="str">
        <f t="shared" si="11"/>
        <v>Off-Peak</v>
      </c>
    </row>
    <row r="47" spans="1:20" x14ac:dyDescent="0.25">
      <c r="A47" s="85">
        <v>44928.166668171296</v>
      </c>
      <c r="B47" s="1">
        <v>1</v>
      </c>
      <c r="C47" s="1">
        <v>2</v>
      </c>
      <c r="D47" s="1">
        <v>4</v>
      </c>
      <c r="E47" s="1" t="str">
        <f t="shared" si="7"/>
        <v>Non-Summer</v>
      </c>
      <c r="F47" s="78">
        <v>0.73299999999999998</v>
      </c>
      <c r="G47" s="79">
        <f t="shared" si="8"/>
        <v>1.3945791332478759</v>
      </c>
      <c r="J47" s="78">
        <v>0</v>
      </c>
      <c r="K47" s="80">
        <f t="shared" si="9"/>
        <v>0</v>
      </c>
      <c r="L47" s="68" t="str">
        <f t="shared" si="1"/>
        <v>Normal</v>
      </c>
      <c r="N47" s="67">
        <f t="shared" si="2"/>
        <v>0</v>
      </c>
      <c r="O47" s="67">
        <f t="shared" si="3"/>
        <v>0</v>
      </c>
      <c r="P47" s="81">
        <f t="shared" si="4"/>
        <v>1.3945791332478759</v>
      </c>
      <c r="Q47" s="81">
        <f t="shared" si="5"/>
        <v>1.3945791332478759</v>
      </c>
      <c r="S47" s="1">
        <f t="shared" si="10"/>
        <v>1</v>
      </c>
      <c r="T47" s="1" t="str">
        <f t="shared" si="11"/>
        <v>Off-Peak</v>
      </c>
    </row>
    <row r="48" spans="1:20" x14ac:dyDescent="0.25">
      <c r="A48" s="85">
        <v>44928.208334895833</v>
      </c>
      <c r="B48" s="1">
        <v>1</v>
      </c>
      <c r="C48" s="1">
        <v>2</v>
      </c>
      <c r="D48" s="1">
        <v>5</v>
      </c>
      <c r="E48" s="1" t="str">
        <f t="shared" si="7"/>
        <v>Non-Summer</v>
      </c>
      <c r="F48" s="78">
        <v>0.75209999999999999</v>
      </c>
      <c r="G48" s="79">
        <f t="shared" si="8"/>
        <v>1.4309180983843486</v>
      </c>
      <c r="J48" s="78">
        <v>0</v>
      </c>
      <c r="K48" s="80">
        <f t="shared" si="9"/>
        <v>0</v>
      </c>
      <c r="L48" s="68" t="str">
        <f t="shared" si="1"/>
        <v>Normal</v>
      </c>
      <c r="N48" s="67">
        <f t="shared" si="2"/>
        <v>0</v>
      </c>
      <c r="O48" s="67">
        <f t="shared" si="3"/>
        <v>0</v>
      </c>
      <c r="P48" s="81">
        <f t="shared" si="4"/>
        <v>1.4309180983843486</v>
      </c>
      <c r="Q48" s="81">
        <f t="shared" si="5"/>
        <v>1.4309180983843486</v>
      </c>
      <c r="S48" s="1">
        <f t="shared" si="10"/>
        <v>1</v>
      </c>
      <c r="T48" s="1" t="str">
        <f t="shared" si="11"/>
        <v>Off-Peak</v>
      </c>
    </row>
    <row r="49" spans="1:20" x14ac:dyDescent="0.25">
      <c r="A49" s="85">
        <v>44928.25000162037</v>
      </c>
      <c r="B49" s="1">
        <v>1</v>
      </c>
      <c r="C49" s="1">
        <v>2</v>
      </c>
      <c r="D49" s="1">
        <v>6</v>
      </c>
      <c r="E49" s="1" t="str">
        <f t="shared" si="7"/>
        <v>Non-Summer</v>
      </c>
      <c r="F49" s="78">
        <v>0.77880000000000005</v>
      </c>
      <c r="G49" s="79">
        <f t="shared" si="8"/>
        <v>1.4817165470306219</v>
      </c>
      <c r="J49" s="78">
        <v>0</v>
      </c>
      <c r="K49" s="80">
        <f t="shared" si="9"/>
        <v>0</v>
      </c>
      <c r="L49" s="68" t="str">
        <f t="shared" si="1"/>
        <v>Normal</v>
      </c>
      <c r="N49" s="67">
        <f t="shared" si="2"/>
        <v>0</v>
      </c>
      <c r="O49" s="67">
        <f t="shared" si="3"/>
        <v>0</v>
      </c>
      <c r="P49" s="81">
        <f t="shared" si="4"/>
        <v>1.4817165470306219</v>
      </c>
      <c r="Q49" s="81">
        <f t="shared" si="5"/>
        <v>1.4817165470306219</v>
      </c>
      <c r="S49" s="1">
        <f t="shared" si="10"/>
        <v>1</v>
      </c>
      <c r="T49" s="1" t="str">
        <f t="shared" si="11"/>
        <v>Peak</v>
      </c>
    </row>
    <row r="50" spans="1:20" x14ac:dyDescent="0.25">
      <c r="A50" s="85">
        <v>44928.291668344908</v>
      </c>
      <c r="B50" s="1">
        <v>1</v>
      </c>
      <c r="C50" s="1">
        <v>2</v>
      </c>
      <c r="D50" s="1">
        <v>7</v>
      </c>
      <c r="E50" s="1" t="str">
        <f t="shared" si="7"/>
        <v>Non-Summer</v>
      </c>
      <c r="F50" s="78">
        <v>0.81069999999999998</v>
      </c>
      <c r="G50" s="79">
        <f t="shared" si="8"/>
        <v>1.5424083264993902</v>
      </c>
      <c r="J50" s="78">
        <v>5.9804000000000003E-2</v>
      </c>
      <c r="K50" s="80">
        <f t="shared" si="9"/>
        <v>5.9804000000000003E-2</v>
      </c>
      <c r="L50" s="68" t="str">
        <f t="shared" si="1"/>
        <v>Normal</v>
      </c>
      <c r="N50" s="67">
        <f t="shared" si="2"/>
        <v>0</v>
      </c>
      <c r="O50" s="67">
        <f t="shared" si="3"/>
        <v>5.9804000000000003E-2</v>
      </c>
      <c r="P50" s="81">
        <f t="shared" si="4"/>
        <v>1.4826043264993902</v>
      </c>
      <c r="Q50" s="81">
        <f t="shared" si="5"/>
        <v>1.4826043264993902</v>
      </c>
      <c r="S50" s="1">
        <f t="shared" si="10"/>
        <v>1</v>
      </c>
      <c r="T50" s="1" t="str">
        <f t="shared" si="11"/>
        <v>Peak</v>
      </c>
    </row>
    <row r="51" spans="1:20" x14ac:dyDescent="0.25">
      <c r="A51" s="85">
        <v>44928.333335069445</v>
      </c>
      <c r="B51" s="1">
        <v>1</v>
      </c>
      <c r="C51" s="1">
        <v>2</v>
      </c>
      <c r="D51" s="1">
        <v>8</v>
      </c>
      <c r="E51" s="1" t="str">
        <f t="shared" si="7"/>
        <v>Non-Summer</v>
      </c>
      <c r="F51" s="78">
        <v>0.83979999999999999</v>
      </c>
      <c r="G51" s="79">
        <f t="shared" si="8"/>
        <v>1.5977729278329689</v>
      </c>
      <c r="J51" s="78">
        <v>1.4720719999999998</v>
      </c>
      <c r="K51" s="80">
        <f t="shared" si="9"/>
        <v>1.4720719999999998</v>
      </c>
      <c r="L51" s="68" t="str">
        <f t="shared" si="1"/>
        <v>Normal</v>
      </c>
      <c r="N51" s="67">
        <f t="shared" si="2"/>
        <v>0</v>
      </c>
      <c r="O51" s="67">
        <f t="shared" si="3"/>
        <v>1.4720719999999998</v>
      </c>
      <c r="P51" s="81">
        <f t="shared" si="4"/>
        <v>0.12570092783296904</v>
      </c>
      <c r="Q51" s="81">
        <f t="shared" si="5"/>
        <v>0.12570092783296904</v>
      </c>
      <c r="S51" s="1">
        <f t="shared" si="10"/>
        <v>1</v>
      </c>
      <c r="T51" s="1" t="str">
        <f t="shared" si="11"/>
        <v>Peak</v>
      </c>
    </row>
    <row r="52" spans="1:20" x14ac:dyDescent="0.25">
      <c r="A52" s="85">
        <v>44928.375001793982</v>
      </c>
      <c r="B52" s="1">
        <v>1</v>
      </c>
      <c r="C52" s="1">
        <v>2</v>
      </c>
      <c r="D52" s="1">
        <v>9</v>
      </c>
      <c r="E52" s="1" t="str">
        <f t="shared" si="7"/>
        <v>Non-Summer</v>
      </c>
      <c r="F52" s="78">
        <v>0.86629999999999996</v>
      </c>
      <c r="G52" s="79">
        <f t="shared" si="8"/>
        <v>1.6481908637553</v>
      </c>
      <c r="J52" s="78">
        <v>2.524553</v>
      </c>
      <c r="K52" s="80">
        <f t="shared" si="9"/>
        <v>2.524553</v>
      </c>
      <c r="L52" s="68" t="str">
        <f t="shared" si="1"/>
        <v>Normal</v>
      </c>
      <c r="N52" s="67">
        <f t="shared" si="2"/>
        <v>0.87636213624470005</v>
      </c>
      <c r="O52" s="67">
        <f t="shared" si="3"/>
        <v>1.6481908637553</v>
      </c>
      <c r="P52" s="81">
        <f t="shared" si="4"/>
        <v>0</v>
      </c>
      <c r="Q52" s="81">
        <f t="shared" si="5"/>
        <v>-0.87636213624470005</v>
      </c>
      <c r="S52" s="1">
        <f t="shared" si="10"/>
        <v>1</v>
      </c>
      <c r="T52" s="1" t="str">
        <f t="shared" si="11"/>
        <v>Peak</v>
      </c>
    </row>
    <row r="53" spans="1:20" x14ac:dyDescent="0.25">
      <c r="A53" s="85">
        <v>44928.416668518519</v>
      </c>
      <c r="B53" s="1">
        <v>1</v>
      </c>
      <c r="C53" s="1">
        <v>2</v>
      </c>
      <c r="D53" s="1">
        <v>10</v>
      </c>
      <c r="E53" s="1" t="str">
        <f t="shared" si="7"/>
        <v>Non-Summer</v>
      </c>
      <c r="F53" s="78">
        <v>0.88200000000000001</v>
      </c>
      <c r="G53" s="79">
        <f t="shared" si="8"/>
        <v>1.6780611125847567</v>
      </c>
      <c r="J53" s="78">
        <v>3.3549150000000001</v>
      </c>
      <c r="K53" s="80">
        <f t="shared" si="9"/>
        <v>3.3549150000000001</v>
      </c>
      <c r="L53" s="68" t="str">
        <f t="shared" si="1"/>
        <v>Normal</v>
      </c>
      <c r="N53" s="67">
        <f t="shared" si="2"/>
        <v>1.6768538874152434</v>
      </c>
      <c r="O53" s="67">
        <f t="shared" si="3"/>
        <v>1.6780611125847567</v>
      </c>
      <c r="P53" s="81">
        <f t="shared" si="4"/>
        <v>0</v>
      </c>
      <c r="Q53" s="81">
        <f t="shared" si="5"/>
        <v>-1.6768538874152434</v>
      </c>
      <c r="S53" s="1">
        <f t="shared" si="10"/>
        <v>1</v>
      </c>
      <c r="T53" s="1" t="str">
        <f t="shared" si="11"/>
        <v>Peak</v>
      </c>
    </row>
    <row r="54" spans="1:20" x14ac:dyDescent="0.25">
      <c r="A54" s="85">
        <v>44928.458335243056</v>
      </c>
      <c r="B54" s="1">
        <v>1</v>
      </c>
      <c r="C54" s="1">
        <v>2</v>
      </c>
      <c r="D54" s="1">
        <v>11</v>
      </c>
      <c r="E54" s="1" t="str">
        <f t="shared" si="7"/>
        <v>Non-Summer</v>
      </c>
      <c r="F54" s="78">
        <v>0.89080000000000004</v>
      </c>
      <c r="G54" s="79">
        <f t="shared" si="8"/>
        <v>1.6948036724382101</v>
      </c>
      <c r="J54" s="78">
        <v>3.850835</v>
      </c>
      <c r="K54" s="80">
        <f t="shared" si="9"/>
        <v>3.850835</v>
      </c>
      <c r="L54" s="68" t="str">
        <f t="shared" si="1"/>
        <v>Normal</v>
      </c>
      <c r="N54" s="67">
        <f t="shared" si="2"/>
        <v>2.1560313275617897</v>
      </c>
      <c r="O54" s="67">
        <f t="shared" si="3"/>
        <v>1.6948036724382103</v>
      </c>
      <c r="P54" s="81">
        <f t="shared" si="4"/>
        <v>0</v>
      </c>
      <c r="Q54" s="81">
        <f t="shared" si="5"/>
        <v>-2.1560313275617897</v>
      </c>
      <c r="S54" s="1">
        <f t="shared" si="10"/>
        <v>1</v>
      </c>
      <c r="T54" s="1" t="str">
        <f t="shared" si="11"/>
        <v>Peak</v>
      </c>
    </row>
    <row r="55" spans="1:20" x14ac:dyDescent="0.25">
      <c r="A55" s="85">
        <v>44928.500001967594</v>
      </c>
      <c r="B55" s="1">
        <v>1</v>
      </c>
      <c r="C55" s="1">
        <v>2</v>
      </c>
      <c r="D55" s="1">
        <v>12</v>
      </c>
      <c r="E55" s="1" t="str">
        <f t="shared" si="7"/>
        <v>Non-Summer</v>
      </c>
      <c r="F55" s="78">
        <v>0.90029999999999999</v>
      </c>
      <c r="G55" s="79">
        <f t="shared" si="8"/>
        <v>1.7128780268254606</v>
      </c>
      <c r="J55" s="78">
        <v>4.1246149999999995</v>
      </c>
      <c r="K55" s="80">
        <f t="shared" si="9"/>
        <v>4.1246149999999995</v>
      </c>
      <c r="L55" s="68" t="str">
        <f t="shared" si="1"/>
        <v>Normal</v>
      </c>
      <c r="N55" s="67">
        <f t="shared" si="2"/>
        <v>2.4117369731745386</v>
      </c>
      <c r="O55" s="67">
        <f t="shared" si="3"/>
        <v>1.7128780268254609</v>
      </c>
      <c r="P55" s="81">
        <f t="shared" si="4"/>
        <v>0</v>
      </c>
      <c r="Q55" s="81">
        <f t="shared" si="5"/>
        <v>-2.4117369731745386</v>
      </c>
      <c r="S55" s="1">
        <f t="shared" si="10"/>
        <v>1</v>
      </c>
      <c r="T55" s="1" t="str">
        <f t="shared" si="11"/>
        <v>Peak</v>
      </c>
    </row>
    <row r="56" spans="1:20" x14ac:dyDescent="0.25">
      <c r="A56" s="85">
        <v>44928.541668692131</v>
      </c>
      <c r="B56" s="1">
        <v>1</v>
      </c>
      <c r="C56" s="1">
        <v>2</v>
      </c>
      <c r="D56" s="1">
        <v>13</v>
      </c>
      <c r="E56" s="1" t="str">
        <f t="shared" si="7"/>
        <v>Non-Summer</v>
      </c>
      <c r="F56" s="78">
        <v>0.90180000000000005</v>
      </c>
      <c r="G56" s="79">
        <f t="shared" si="8"/>
        <v>1.7157318722550268</v>
      </c>
      <c r="J56" s="78">
        <v>3.7997990000000001</v>
      </c>
      <c r="K56" s="80">
        <f t="shared" si="9"/>
        <v>3.7997990000000001</v>
      </c>
      <c r="L56" s="68" t="str">
        <f t="shared" si="1"/>
        <v>Normal</v>
      </c>
      <c r="N56" s="67">
        <f t="shared" si="2"/>
        <v>2.0840671277449734</v>
      </c>
      <c r="O56" s="67">
        <f t="shared" si="3"/>
        <v>1.7157318722550268</v>
      </c>
      <c r="P56" s="81">
        <f t="shared" si="4"/>
        <v>0</v>
      </c>
      <c r="Q56" s="81">
        <f t="shared" si="5"/>
        <v>-2.0840671277449734</v>
      </c>
      <c r="S56" s="1">
        <f t="shared" si="10"/>
        <v>1</v>
      </c>
      <c r="T56" s="1" t="str">
        <f t="shared" si="11"/>
        <v>Peak</v>
      </c>
    </row>
    <row r="57" spans="1:20" x14ac:dyDescent="0.25">
      <c r="A57" s="85">
        <v>44928.583335416668</v>
      </c>
      <c r="B57" s="1">
        <v>1</v>
      </c>
      <c r="C57" s="1">
        <v>2</v>
      </c>
      <c r="D57" s="1">
        <v>14</v>
      </c>
      <c r="E57" s="1" t="str">
        <f t="shared" si="7"/>
        <v>Non-Summer</v>
      </c>
      <c r="F57" s="78">
        <v>0.91080000000000005</v>
      </c>
      <c r="G57" s="79">
        <f t="shared" si="8"/>
        <v>1.7328549448324222</v>
      </c>
      <c r="J57" s="78">
        <v>2.2640279999999997</v>
      </c>
      <c r="K57" s="80">
        <f t="shared" si="9"/>
        <v>2.2640279999999997</v>
      </c>
      <c r="L57" s="68" t="str">
        <f t="shared" si="1"/>
        <v>Normal</v>
      </c>
      <c r="N57" s="67">
        <f t="shared" si="2"/>
        <v>0.53117305516757751</v>
      </c>
      <c r="O57" s="67">
        <f t="shared" si="3"/>
        <v>1.7328549448324222</v>
      </c>
      <c r="P57" s="81">
        <f t="shared" si="4"/>
        <v>0</v>
      </c>
      <c r="Q57" s="81">
        <f t="shared" si="5"/>
        <v>-0.53117305516757751</v>
      </c>
      <c r="S57" s="1">
        <f t="shared" si="10"/>
        <v>1</v>
      </c>
      <c r="T57" s="1" t="str">
        <f t="shared" si="11"/>
        <v>Peak</v>
      </c>
    </row>
    <row r="58" spans="1:20" x14ac:dyDescent="0.25">
      <c r="A58" s="85">
        <v>44928.625002141205</v>
      </c>
      <c r="B58" s="1">
        <v>1</v>
      </c>
      <c r="C58" s="1">
        <v>2</v>
      </c>
      <c r="D58" s="1">
        <v>15</v>
      </c>
      <c r="E58" s="1" t="str">
        <f t="shared" si="7"/>
        <v>Non-Summer</v>
      </c>
      <c r="F58" s="78">
        <v>0.9526</v>
      </c>
      <c r="G58" s="79">
        <f t="shared" si="8"/>
        <v>1.8123821041363255</v>
      </c>
      <c r="J58" s="78">
        <v>0.84418300000000002</v>
      </c>
      <c r="K58" s="80">
        <f t="shared" si="9"/>
        <v>0.84418300000000002</v>
      </c>
      <c r="L58" s="68" t="str">
        <f t="shared" si="1"/>
        <v>Normal</v>
      </c>
      <c r="N58" s="67">
        <f t="shared" si="2"/>
        <v>0</v>
      </c>
      <c r="O58" s="67">
        <f t="shared" si="3"/>
        <v>0.84418300000000002</v>
      </c>
      <c r="P58" s="81">
        <f t="shared" si="4"/>
        <v>0.96819910413632548</v>
      </c>
      <c r="Q58" s="81">
        <f t="shared" si="5"/>
        <v>0.96819910413632548</v>
      </c>
      <c r="S58" s="1">
        <f t="shared" si="10"/>
        <v>1</v>
      </c>
      <c r="T58" s="1" t="str">
        <f t="shared" si="11"/>
        <v>Peak</v>
      </c>
    </row>
    <row r="59" spans="1:20" x14ac:dyDescent="0.25">
      <c r="A59" s="85">
        <v>44928.666668865742</v>
      </c>
      <c r="B59" s="1">
        <v>1</v>
      </c>
      <c r="C59" s="1">
        <v>2</v>
      </c>
      <c r="D59" s="1">
        <v>16</v>
      </c>
      <c r="E59" s="1" t="str">
        <f t="shared" si="7"/>
        <v>Non-Summer</v>
      </c>
      <c r="F59" s="78">
        <v>1.0634999999999999</v>
      </c>
      <c r="G59" s="79">
        <f t="shared" si="8"/>
        <v>2.023376409562232</v>
      </c>
      <c r="J59" s="78">
        <v>0</v>
      </c>
      <c r="K59" s="80">
        <f t="shared" si="9"/>
        <v>0</v>
      </c>
      <c r="L59" s="68" t="str">
        <f t="shared" si="1"/>
        <v>Normal</v>
      </c>
      <c r="N59" s="67">
        <f t="shared" si="2"/>
        <v>0</v>
      </c>
      <c r="O59" s="67">
        <f t="shared" si="3"/>
        <v>0</v>
      </c>
      <c r="P59" s="81">
        <f t="shared" si="4"/>
        <v>2.023376409562232</v>
      </c>
      <c r="Q59" s="81">
        <f t="shared" si="5"/>
        <v>2.023376409562232</v>
      </c>
      <c r="S59" s="1">
        <f t="shared" si="10"/>
        <v>1</v>
      </c>
      <c r="T59" s="1" t="str">
        <f t="shared" si="11"/>
        <v>Peak</v>
      </c>
    </row>
    <row r="60" spans="1:20" x14ac:dyDescent="0.25">
      <c r="A60" s="85">
        <v>44928.70833559028</v>
      </c>
      <c r="B60" s="1">
        <v>1</v>
      </c>
      <c r="C60" s="1">
        <v>2</v>
      </c>
      <c r="D60" s="1">
        <v>17</v>
      </c>
      <c r="E60" s="1" t="str">
        <f t="shared" si="7"/>
        <v>Non-Summer</v>
      </c>
      <c r="F60" s="78">
        <v>1.1639999999999999</v>
      </c>
      <c r="G60" s="79">
        <f t="shared" si="8"/>
        <v>2.214584053343148</v>
      </c>
      <c r="J60" s="78">
        <v>0</v>
      </c>
      <c r="K60" s="80">
        <f t="shared" si="9"/>
        <v>0</v>
      </c>
      <c r="L60" s="68" t="str">
        <f t="shared" si="1"/>
        <v>Normal</v>
      </c>
      <c r="N60" s="67">
        <f t="shared" si="2"/>
        <v>0</v>
      </c>
      <c r="O60" s="67">
        <f t="shared" si="3"/>
        <v>0</v>
      </c>
      <c r="P60" s="81">
        <f t="shared" si="4"/>
        <v>2.214584053343148</v>
      </c>
      <c r="Q60" s="81">
        <f t="shared" si="5"/>
        <v>2.214584053343148</v>
      </c>
      <c r="S60" s="1">
        <f t="shared" si="10"/>
        <v>1</v>
      </c>
      <c r="T60" s="1" t="str">
        <f t="shared" si="11"/>
        <v>Peak</v>
      </c>
    </row>
    <row r="61" spans="1:20" x14ac:dyDescent="0.25">
      <c r="A61" s="85">
        <v>44928.750002314817</v>
      </c>
      <c r="B61" s="1">
        <v>1</v>
      </c>
      <c r="C61" s="1">
        <v>2</v>
      </c>
      <c r="D61" s="1">
        <v>18</v>
      </c>
      <c r="E61" s="1" t="str">
        <f t="shared" si="7"/>
        <v>Non-Summer</v>
      </c>
      <c r="F61" s="78">
        <v>1.1706000000000001</v>
      </c>
      <c r="G61" s="79">
        <f t="shared" si="8"/>
        <v>2.2271409732332383</v>
      </c>
      <c r="J61" s="78">
        <v>0</v>
      </c>
      <c r="K61" s="80">
        <f t="shared" si="9"/>
        <v>0</v>
      </c>
      <c r="L61" s="68" t="str">
        <f t="shared" si="1"/>
        <v>Normal</v>
      </c>
      <c r="N61" s="67">
        <f t="shared" si="2"/>
        <v>0</v>
      </c>
      <c r="O61" s="67">
        <f t="shared" si="3"/>
        <v>0</v>
      </c>
      <c r="P61" s="81">
        <f t="shared" si="4"/>
        <v>2.2271409732332383</v>
      </c>
      <c r="Q61" s="81">
        <f t="shared" si="5"/>
        <v>2.2271409732332383</v>
      </c>
      <c r="S61" s="1">
        <f t="shared" si="10"/>
        <v>1</v>
      </c>
      <c r="T61" s="1" t="str">
        <f t="shared" si="11"/>
        <v>Peak</v>
      </c>
    </row>
    <row r="62" spans="1:20" x14ac:dyDescent="0.25">
      <c r="A62" s="85">
        <v>44928.791669039354</v>
      </c>
      <c r="B62" s="1">
        <v>1</v>
      </c>
      <c r="C62" s="1">
        <v>2</v>
      </c>
      <c r="D62" s="1">
        <v>19</v>
      </c>
      <c r="E62" s="1" t="str">
        <f t="shared" si="7"/>
        <v>Non-Summer</v>
      </c>
      <c r="F62" s="78">
        <v>1.1539999999999999</v>
      </c>
      <c r="G62" s="79">
        <f t="shared" si="8"/>
        <v>2.1955584171460418</v>
      </c>
      <c r="J62" s="78">
        <v>0</v>
      </c>
      <c r="K62" s="80">
        <f t="shared" si="9"/>
        <v>0</v>
      </c>
      <c r="L62" s="68" t="str">
        <f t="shared" si="1"/>
        <v>Normal</v>
      </c>
      <c r="N62" s="67">
        <f t="shared" si="2"/>
        <v>0</v>
      </c>
      <c r="O62" s="67">
        <f t="shared" si="3"/>
        <v>0</v>
      </c>
      <c r="P62" s="81">
        <f t="shared" si="4"/>
        <v>2.1955584171460418</v>
      </c>
      <c r="Q62" s="81">
        <f t="shared" si="5"/>
        <v>2.1955584171460418</v>
      </c>
      <c r="S62" s="1">
        <f t="shared" si="10"/>
        <v>1</v>
      </c>
      <c r="T62" s="1" t="str">
        <f t="shared" si="11"/>
        <v>Peak</v>
      </c>
    </row>
    <row r="63" spans="1:20" x14ac:dyDescent="0.25">
      <c r="A63" s="85">
        <v>44928.833335763891</v>
      </c>
      <c r="B63" s="1">
        <v>1</v>
      </c>
      <c r="C63" s="1">
        <v>2</v>
      </c>
      <c r="D63" s="1">
        <v>20</v>
      </c>
      <c r="E63" s="1" t="str">
        <f t="shared" si="7"/>
        <v>Non-Summer</v>
      </c>
      <c r="F63" s="78">
        <v>1.1218999999999999</v>
      </c>
      <c r="G63" s="79">
        <f t="shared" si="8"/>
        <v>2.1344861249533316</v>
      </c>
      <c r="J63" s="78">
        <v>0</v>
      </c>
      <c r="K63" s="80">
        <f t="shared" si="9"/>
        <v>0</v>
      </c>
      <c r="L63" s="68" t="str">
        <f t="shared" si="1"/>
        <v>Normal</v>
      </c>
      <c r="N63" s="67">
        <f t="shared" si="2"/>
        <v>0</v>
      </c>
      <c r="O63" s="67">
        <f t="shared" si="3"/>
        <v>0</v>
      </c>
      <c r="P63" s="81">
        <f t="shared" si="4"/>
        <v>2.1344861249533316</v>
      </c>
      <c r="Q63" s="81">
        <f t="shared" si="5"/>
        <v>2.1344861249533316</v>
      </c>
      <c r="S63" s="1">
        <f t="shared" si="10"/>
        <v>1</v>
      </c>
      <c r="T63" s="1" t="str">
        <f t="shared" si="11"/>
        <v>Peak</v>
      </c>
    </row>
    <row r="64" spans="1:20" x14ac:dyDescent="0.25">
      <c r="A64" s="85">
        <v>44928.875002488428</v>
      </c>
      <c r="B64" s="1">
        <v>1</v>
      </c>
      <c r="C64" s="1">
        <v>2</v>
      </c>
      <c r="D64" s="1">
        <v>21</v>
      </c>
      <c r="E64" s="1" t="str">
        <f t="shared" si="7"/>
        <v>Non-Summer</v>
      </c>
      <c r="F64" s="78">
        <v>1.0709</v>
      </c>
      <c r="G64" s="79">
        <f t="shared" si="8"/>
        <v>2.0374553803480904</v>
      </c>
      <c r="J64" s="78">
        <v>0</v>
      </c>
      <c r="K64" s="80">
        <f t="shared" si="9"/>
        <v>0</v>
      </c>
      <c r="L64" s="68" t="str">
        <f t="shared" si="1"/>
        <v>Normal</v>
      </c>
      <c r="N64" s="67">
        <f t="shared" si="2"/>
        <v>0</v>
      </c>
      <c r="O64" s="67">
        <f t="shared" si="3"/>
        <v>0</v>
      </c>
      <c r="P64" s="81">
        <f t="shared" si="4"/>
        <v>2.0374553803480904</v>
      </c>
      <c r="Q64" s="81">
        <f t="shared" si="5"/>
        <v>2.0374553803480904</v>
      </c>
      <c r="S64" s="1">
        <f t="shared" si="10"/>
        <v>1</v>
      </c>
      <c r="T64" s="1" t="str">
        <f t="shared" si="11"/>
        <v>Peak</v>
      </c>
    </row>
    <row r="65" spans="1:20" x14ac:dyDescent="0.25">
      <c r="A65" s="85">
        <v>44928.916669212966</v>
      </c>
      <c r="B65" s="1">
        <v>1</v>
      </c>
      <c r="C65" s="1">
        <v>2</v>
      </c>
      <c r="D65" s="1">
        <v>22</v>
      </c>
      <c r="E65" s="1" t="str">
        <f t="shared" si="7"/>
        <v>Non-Summer</v>
      </c>
      <c r="F65" s="78">
        <v>0.97509999999999997</v>
      </c>
      <c r="G65" s="79">
        <f t="shared" si="8"/>
        <v>1.8551897855798143</v>
      </c>
      <c r="J65" s="78">
        <v>0</v>
      </c>
      <c r="K65" s="80">
        <f t="shared" si="9"/>
        <v>0</v>
      </c>
      <c r="L65" s="68" t="str">
        <f t="shared" si="1"/>
        <v>Normal</v>
      </c>
      <c r="N65" s="67">
        <f t="shared" si="2"/>
        <v>0</v>
      </c>
      <c r="O65" s="67">
        <f t="shared" si="3"/>
        <v>0</v>
      </c>
      <c r="P65" s="81">
        <f t="shared" si="4"/>
        <v>1.8551897855798143</v>
      </c>
      <c r="Q65" s="81">
        <f t="shared" si="5"/>
        <v>1.8551897855798143</v>
      </c>
      <c r="S65" s="1">
        <f t="shared" si="10"/>
        <v>1</v>
      </c>
      <c r="T65" s="1" t="str">
        <f t="shared" si="11"/>
        <v>Off-Peak</v>
      </c>
    </row>
    <row r="66" spans="1:20" x14ac:dyDescent="0.25">
      <c r="A66" s="85">
        <v>44928.958335937503</v>
      </c>
      <c r="B66" s="1">
        <v>1</v>
      </c>
      <c r="C66" s="1">
        <v>2</v>
      </c>
      <c r="D66" s="1">
        <v>23</v>
      </c>
      <c r="E66" s="1" t="str">
        <f t="shared" si="7"/>
        <v>Non-Summer</v>
      </c>
      <c r="F66" s="78">
        <v>0.87380000000000002</v>
      </c>
      <c r="G66" s="79">
        <f t="shared" si="8"/>
        <v>1.6624600909031297</v>
      </c>
      <c r="J66" s="78">
        <v>0</v>
      </c>
      <c r="K66" s="80">
        <f t="shared" si="9"/>
        <v>0</v>
      </c>
      <c r="L66" s="68" t="str">
        <f t="shared" si="1"/>
        <v>Normal</v>
      </c>
      <c r="N66" s="67">
        <f t="shared" si="2"/>
        <v>0</v>
      </c>
      <c r="O66" s="67">
        <f t="shared" si="3"/>
        <v>0</v>
      </c>
      <c r="P66" s="81">
        <f t="shared" si="4"/>
        <v>1.6624600909031297</v>
      </c>
      <c r="Q66" s="81">
        <f t="shared" si="5"/>
        <v>1.6624600909031297</v>
      </c>
      <c r="S66" s="1">
        <f t="shared" si="10"/>
        <v>1</v>
      </c>
      <c r="T66" s="1" t="str">
        <f t="shared" si="11"/>
        <v>Off-Peak</v>
      </c>
    </row>
    <row r="67" spans="1:20" x14ac:dyDescent="0.25">
      <c r="A67" s="85">
        <v>44929.00000266204</v>
      </c>
      <c r="B67" s="1">
        <v>1</v>
      </c>
      <c r="C67" s="1">
        <v>3</v>
      </c>
      <c r="D67" s="1">
        <v>0</v>
      </c>
      <c r="E67" s="1" t="str">
        <f t="shared" si="7"/>
        <v>Non-Summer</v>
      </c>
      <c r="F67" s="78">
        <v>0.79879999999999995</v>
      </c>
      <c r="G67" s="79">
        <f t="shared" si="8"/>
        <v>1.5197678194248339</v>
      </c>
      <c r="J67" s="78">
        <v>0</v>
      </c>
      <c r="K67" s="80">
        <f t="shared" si="9"/>
        <v>0</v>
      </c>
      <c r="L67" s="68" t="str">
        <f t="shared" si="1"/>
        <v>Normal</v>
      </c>
      <c r="N67" s="67">
        <f t="shared" si="2"/>
        <v>0</v>
      </c>
      <c r="O67" s="67">
        <f t="shared" si="3"/>
        <v>0</v>
      </c>
      <c r="P67" s="81">
        <f t="shared" si="4"/>
        <v>1.5197678194248339</v>
      </c>
      <c r="Q67" s="81">
        <f t="shared" si="5"/>
        <v>1.5197678194248339</v>
      </c>
      <c r="S67" s="1">
        <f t="shared" si="10"/>
        <v>2</v>
      </c>
      <c r="T67" s="1" t="str">
        <f t="shared" si="11"/>
        <v>Off-Peak</v>
      </c>
    </row>
    <row r="68" spans="1:20" x14ac:dyDescent="0.25">
      <c r="A68" s="85">
        <v>44929.041669386577</v>
      </c>
      <c r="B68" s="1">
        <v>1</v>
      </c>
      <c r="C68" s="1">
        <v>3</v>
      </c>
      <c r="D68" s="1">
        <v>1</v>
      </c>
      <c r="E68" s="1" t="str">
        <f t="shared" si="7"/>
        <v>Non-Summer</v>
      </c>
      <c r="F68" s="78">
        <v>0.74980000000000002</v>
      </c>
      <c r="G68" s="79">
        <f t="shared" si="8"/>
        <v>1.4265422020590142</v>
      </c>
      <c r="J68" s="78">
        <v>0</v>
      </c>
      <c r="K68" s="80">
        <f t="shared" si="9"/>
        <v>0</v>
      </c>
      <c r="L68" s="68" t="str">
        <f t="shared" si="1"/>
        <v>Normal</v>
      </c>
      <c r="N68" s="67">
        <f t="shared" si="2"/>
        <v>0</v>
      </c>
      <c r="O68" s="67">
        <f t="shared" si="3"/>
        <v>0</v>
      </c>
      <c r="P68" s="81">
        <f t="shared" si="4"/>
        <v>1.4265422020590142</v>
      </c>
      <c r="Q68" s="81">
        <f t="shared" si="5"/>
        <v>1.4265422020590142</v>
      </c>
      <c r="S68" s="1">
        <f t="shared" si="10"/>
        <v>2</v>
      </c>
      <c r="T68" s="1" t="str">
        <f t="shared" si="11"/>
        <v>Off-Peak</v>
      </c>
    </row>
    <row r="69" spans="1:20" x14ac:dyDescent="0.25">
      <c r="A69" s="85">
        <v>44929.083336111114</v>
      </c>
      <c r="B69" s="1">
        <v>1</v>
      </c>
      <c r="C69" s="1">
        <v>3</v>
      </c>
      <c r="D69" s="1">
        <v>2</v>
      </c>
      <c r="E69" s="1" t="str">
        <f t="shared" si="7"/>
        <v>Non-Summer</v>
      </c>
      <c r="F69" s="78">
        <v>0.72650000000000003</v>
      </c>
      <c r="G69" s="79">
        <f t="shared" si="8"/>
        <v>1.3822124697197571</v>
      </c>
      <c r="J69" s="78">
        <v>0</v>
      </c>
      <c r="K69" s="80">
        <f t="shared" si="9"/>
        <v>0</v>
      </c>
      <c r="L69" s="68" t="str">
        <f t="shared" si="1"/>
        <v>Normal</v>
      </c>
      <c r="N69" s="67">
        <f t="shared" si="2"/>
        <v>0</v>
      </c>
      <c r="O69" s="67">
        <f t="shared" si="3"/>
        <v>0</v>
      </c>
      <c r="P69" s="81">
        <f t="shared" si="4"/>
        <v>1.3822124697197571</v>
      </c>
      <c r="Q69" s="81">
        <f t="shared" si="5"/>
        <v>1.3822124697197571</v>
      </c>
      <c r="S69" s="1">
        <f t="shared" si="10"/>
        <v>2</v>
      </c>
      <c r="T69" s="1" t="str">
        <f t="shared" si="11"/>
        <v>Off-Peak</v>
      </c>
    </row>
    <row r="70" spans="1:20" x14ac:dyDescent="0.25">
      <c r="A70" s="85">
        <v>44929.125002835652</v>
      </c>
      <c r="B70" s="1">
        <v>1</v>
      </c>
      <c r="C70" s="1">
        <v>3</v>
      </c>
      <c r="D70" s="1">
        <v>3</v>
      </c>
      <c r="E70" s="1" t="str">
        <f t="shared" si="7"/>
        <v>Non-Summer</v>
      </c>
      <c r="F70" s="78">
        <v>0.71840000000000004</v>
      </c>
      <c r="G70" s="79">
        <f t="shared" si="8"/>
        <v>1.3668017044001011</v>
      </c>
      <c r="J70" s="78">
        <v>0</v>
      </c>
      <c r="K70" s="80">
        <f t="shared" si="9"/>
        <v>0</v>
      </c>
      <c r="L70" s="68" t="str">
        <f t="shared" si="1"/>
        <v>Normal</v>
      </c>
      <c r="N70" s="67">
        <f t="shared" si="2"/>
        <v>0</v>
      </c>
      <c r="O70" s="67">
        <f t="shared" si="3"/>
        <v>0</v>
      </c>
      <c r="P70" s="81">
        <f t="shared" si="4"/>
        <v>1.3668017044001011</v>
      </c>
      <c r="Q70" s="81">
        <f t="shared" si="5"/>
        <v>1.3668017044001011</v>
      </c>
      <c r="S70" s="1">
        <f t="shared" si="10"/>
        <v>2</v>
      </c>
      <c r="T70" s="1" t="str">
        <f t="shared" si="11"/>
        <v>Off-Peak</v>
      </c>
    </row>
    <row r="71" spans="1:20" x14ac:dyDescent="0.25">
      <c r="A71" s="85">
        <v>44929.166669560182</v>
      </c>
      <c r="B71" s="1">
        <v>1</v>
      </c>
      <c r="C71" s="1">
        <v>3</v>
      </c>
      <c r="D71" s="1">
        <v>4</v>
      </c>
      <c r="E71" s="1" t="str">
        <f t="shared" si="7"/>
        <v>Non-Summer</v>
      </c>
      <c r="F71" s="78">
        <v>0.72529999999999994</v>
      </c>
      <c r="G71" s="79">
        <f t="shared" si="8"/>
        <v>1.3799293933761041</v>
      </c>
      <c r="J71" s="78">
        <v>0</v>
      </c>
      <c r="K71" s="80">
        <f t="shared" si="9"/>
        <v>0</v>
      </c>
      <c r="L71" s="68" t="str">
        <f t="shared" si="1"/>
        <v>Normal</v>
      </c>
      <c r="N71" s="67">
        <f t="shared" si="2"/>
        <v>0</v>
      </c>
      <c r="O71" s="67">
        <f t="shared" si="3"/>
        <v>0</v>
      </c>
      <c r="P71" s="81">
        <f t="shared" si="4"/>
        <v>1.3799293933761041</v>
      </c>
      <c r="Q71" s="81">
        <f t="shared" si="5"/>
        <v>1.3799293933761041</v>
      </c>
      <c r="S71" s="1">
        <f t="shared" si="10"/>
        <v>2</v>
      </c>
      <c r="T71" s="1" t="str">
        <f t="shared" si="11"/>
        <v>Off-Peak</v>
      </c>
    </row>
    <row r="72" spans="1:20" x14ac:dyDescent="0.25">
      <c r="A72" s="85">
        <v>44929.208336284719</v>
      </c>
      <c r="B72" s="1">
        <v>1</v>
      </c>
      <c r="C72" s="1">
        <v>3</v>
      </c>
      <c r="D72" s="1">
        <v>5</v>
      </c>
      <c r="E72" s="1" t="str">
        <f t="shared" si="7"/>
        <v>Non-Summer</v>
      </c>
      <c r="F72" s="78">
        <v>0.75039999999999996</v>
      </c>
      <c r="G72" s="79">
        <f t="shared" si="8"/>
        <v>1.4276837402308404</v>
      </c>
      <c r="J72" s="78">
        <v>0</v>
      </c>
      <c r="K72" s="80">
        <f t="shared" si="9"/>
        <v>0</v>
      </c>
      <c r="L72" s="68" t="str">
        <f t="shared" si="1"/>
        <v>Normal</v>
      </c>
      <c r="N72" s="67">
        <f t="shared" si="2"/>
        <v>0</v>
      </c>
      <c r="O72" s="67">
        <f t="shared" si="3"/>
        <v>0</v>
      </c>
      <c r="P72" s="81">
        <f t="shared" si="4"/>
        <v>1.4276837402308404</v>
      </c>
      <c r="Q72" s="81">
        <f t="shared" si="5"/>
        <v>1.4276837402308404</v>
      </c>
      <c r="S72" s="1">
        <f t="shared" si="10"/>
        <v>2</v>
      </c>
      <c r="T72" s="1" t="str">
        <f t="shared" si="11"/>
        <v>Off-Peak</v>
      </c>
    </row>
    <row r="73" spans="1:20" x14ac:dyDescent="0.25">
      <c r="A73" s="85">
        <v>44929.250003009256</v>
      </c>
      <c r="B73" s="1">
        <v>1</v>
      </c>
      <c r="C73" s="1">
        <v>3</v>
      </c>
      <c r="D73" s="1">
        <v>6</v>
      </c>
      <c r="E73" s="1" t="str">
        <f t="shared" si="7"/>
        <v>Non-Summer</v>
      </c>
      <c r="F73" s="78">
        <v>0.78559999999999997</v>
      </c>
      <c r="G73" s="79">
        <f t="shared" si="8"/>
        <v>1.4946539796446539</v>
      </c>
      <c r="J73" s="78">
        <v>0</v>
      </c>
      <c r="K73" s="80">
        <f t="shared" si="9"/>
        <v>0</v>
      </c>
      <c r="L73" s="68" t="str">
        <f t="shared" si="1"/>
        <v>Normal</v>
      </c>
      <c r="N73" s="67">
        <f t="shared" si="2"/>
        <v>0</v>
      </c>
      <c r="O73" s="67">
        <f t="shared" si="3"/>
        <v>0</v>
      </c>
      <c r="P73" s="81">
        <f t="shared" si="4"/>
        <v>1.4946539796446539</v>
      </c>
      <c r="Q73" s="81">
        <f t="shared" si="5"/>
        <v>1.4946539796446539</v>
      </c>
      <c r="S73" s="1">
        <f t="shared" si="10"/>
        <v>2</v>
      </c>
      <c r="T73" s="1" t="str">
        <f t="shared" si="11"/>
        <v>Peak</v>
      </c>
    </row>
    <row r="74" spans="1:20" x14ac:dyDescent="0.25">
      <c r="A74" s="85">
        <v>44929.291669733793</v>
      </c>
      <c r="B74" s="1">
        <v>1</v>
      </c>
      <c r="C74" s="1">
        <v>3</v>
      </c>
      <c r="D74" s="1">
        <v>7</v>
      </c>
      <c r="E74" s="1" t="str">
        <f t="shared" si="7"/>
        <v>Non-Summer</v>
      </c>
      <c r="F74" s="78">
        <v>0.81359999999999999</v>
      </c>
      <c r="G74" s="79">
        <f t="shared" si="8"/>
        <v>1.5479257609965509</v>
      </c>
      <c r="J74" s="78">
        <v>1.3042999999999999E-2</v>
      </c>
      <c r="K74" s="80">
        <f t="shared" si="9"/>
        <v>1.3042999999999999E-2</v>
      </c>
      <c r="L74" s="68" t="str">
        <f t="shared" si="1"/>
        <v>Normal</v>
      </c>
      <c r="N74" s="67">
        <f t="shared" si="2"/>
        <v>0</v>
      </c>
      <c r="O74" s="67">
        <f t="shared" si="3"/>
        <v>1.3042999999999999E-2</v>
      </c>
      <c r="P74" s="81">
        <f t="shared" si="4"/>
        <v>1.534882760996551</v>
      </c>
      <c r="Q74" s="81">
        <f t="shared" si="5"/>
        <v>1.534882760996551</v>
      </c>
      <c r="S74" s="1">
        <f t="shared" si="10"/>
        <v>2</v>
      </c>
      <c r="T74" s="1" t="str">
        <f t="shared" si="11"/>
        <v>Peak</v>
      </c>
    </row>
    <row r="75" spans="1:20" x14ac:dyDescent="0.25">
      <c r="A75" s="85">
        <v>44929.33333645833</v>
      </c>
      <c r="B75" s="1">
        <v>1</v>
      </c>
      <c r="C75" s="1">
        <v>3</v>
      </c>
      <c r="D75" s="1">
        <v>8</v>
      </c>
      <c r="E75" s="1" t="str">
        <f t="shared" si="7"/>
        <v>Non-Summer</v>
      </c>
      <c r="F75" s="78">
        <v>0.82550000000000001</v>
      </c>
      <c r="G75" s="79">
        <f t="shared" si="8"/>
        <v>1.5705662680711072</v>
      </c>
      <c r="J75" s="78">
        <v>0.49276999999999999</v>
      </c>
      <c r="K75" s="80">
        <f t="shared" si="9"/>
        <v>0.49276999999999999</v>
      </c>
      <c r="L75" s="68" t="str">
        <f t="shared" si="1"/>
        <v>Normal</v>
      </c>
      <c r="N75" s="67">
        <f t="shared" si="2"/>
        <v>0</v>
      </c>
      <c r="O75" s="67">
        <f t="shared" si="3"/>
        <v>0.49276999999999999</v>
      </c>
      <c r="P75" s="81">
        <f t="shared" si="4"/>
        <v>1.0777962680711073</v>
      </c>
      <c r="Q75" s="81">
        <f t="shared" si="5"/>
        <v>1.0777962680711073</v>
      </c>
      <c r="S75" s="1">
        <f t="shared" si="10"/>
        <v>2</v>
      </c>
      <c r="T75" s="1" t="str">
        <f t="shared" si="11"/>
        <v>Peak</v>
      </c>
    </row>
    <row r="76" spans="1:20" x14ac:dyDescent="0.25">
      <c r="A76" s="85">
        <v>44929.375003182868</v>
      </c>
      <c r="B76" s="1">
        <v>1</v>
      </c>
      <c r="C76" s="1">
        <v>3</v>
      </c>
      <c r="D76" s="1">
        <v>9</v>
      </c>
      <c r="E76" s="1" t="str">
        <f t="shared" si="7"/>
        <v>Non-Summer</v>
      </c>
      <c r="F76" s="78">
        <v>0.83579999999999999</v>
      </c>
      <c r="G76" s="79">
        <f t="shared" si="8"/>
        <v>1.5901626733541265</v>
      </c>
      <c r="J76" s="78">
        <v>1.054416</v>
      </c>
      <c r="K76" s="80">
        <f t="shared" si="9"/>
        <v>1.054416</v>
      </c>
      <c r="L76" s="68" t="str">
        <f t="shared" si="1"/>
        <v>Normal</v>
      </c>
      <c r="N76" s="67">
        <f t="shared" si="2"/>
        <v>0</v>
      </c>
      <c r="O76" s="67">
        <f t="shared" si="3"/>
        <v>1.054416</v>
      </c>
      <c r="P76" s="81">
        <f t="shared" si="4"/>
        <v>0.53574667335412651</v>
      </c>
      <c r="Q76" s="81">
        <f t="shared" si="5"/>
        <v>0.53574667335412651</v>
      </c>
      <c r="S76" s="1">
        <f t="shared" si="10"/>
        <v>2</v>
      </c>
      <c r="T76" s="1" t="str">
        <f t="shared" si="11"/>
        <v>Peak</v>
      </c>
    </row>
    <row r="77" spans="1:20" x14ac:dyDescent="0.25">
      <c r="A77" s="85">
        <v>44929.416669907405</v>
      </c>
      <c r="B77" s="1">
        <v>1</v>
      </c>
      <c r="C77" s="1">
        <v>3</v>
      </c>
      <c r="D77" s="1">
        <v>10</v>
      </c>
      <c r="E77" s="1" t="str">
        <f t="shared" si="7"/>
        <v>Non-Summer</v>
      </c>
      <c r="F77" s="78">
        <v>0.84350000000000003</v>
      </c>
      <c r="G77" s="79">
        <f t="shared" si="8"/>
        <v>1.6048124132258983</v>
      </c>
      <c r="J77" s="78">
        <v>1.994235</v>
      </c>
      <c r="K77" s="80">
        <f t="shared" si="9"/>
        <v>1.994235</v>
      </c>
      <c r="L77" s="68" t="str">
        <f t="shared" si="1"/>
        <v>Normal</v>
      </c>
      <c r="N77" s="67">
        <f t="shared" si="2"/>
        <v>0.38942258677410169</v>
      </c>
      <c r="O77" s="67">
        <f t="shared" si="3"/>
        <v>1.6048124132258983</v>
      </c>
      <c r="P77" s="81">
        <f t="shared" si="4"/>
        <v>0</v>
      </c>
      <c r="Q77" s="81">
        <f t="shared" si="5"/>
        <v>-0.38942258677410169</v>
      </c>
      <c r="S77" s="1">
        <f t="shared" si="10"/>
        <v>2</v>
      </c>
      <c r="T77" s="1" t="str">
        <f t="shared" si="11"/>
        <v>Peak</v>
      </c>
    </row>
    <row r="78" spans="1:20" x14ac:dyDescent="0.25">
      <c r="A78" s="85">
        <v>44929.458336631942</v>
      </c>
      <c r="B78" s="1">
        <v>1</v>
      </c>
      <c r="C78" s="1">
        <v>3</v>
      </c>
      <c r="D78" s="1">
        <v>11</v>
      </c>
      <c r="E78" s="1" t="str">
        <f t="shared" si="7"/>
        <v>Non-Summer</v>
      </c>
      <c r="F78" s="78">
        <v>0.85780000000000001</v>
      </c>
      <c r="G78" s="79">
        <f t="shared" si="8"/>
        <v>1.6320190729877599</v>
      </c>
      <c r="J78" s="78">
        <v>2.574872</v>
      </c>
      <c r="K78" s="80">
        <f t="shared" si="9"/>
        <v>2.574872</v>
      </c>
      <c r="L78" s="68" t="str">
        <f t="shared" si="1"/>
        <v>Normal</v>
      </c>
      <c r="N78" s="67">
        <f t="shared" si="2"/>
        <v>0.94285292701224011</v>
      </c>
      <c r="O78" s="67">
        <f t="shared" si="3"/>
        <v>1.6320190729877599</v>
      </c>
      <c r="P78" s="81">
        <f t="shared" si="4"/>
        <v>0</v>
      </c>
      <c r="Q78" s="81">
        <f t="shared" si="5"/>
        <v>-0.94285292701224011</v>
      </c>
      <c r="S78" s="1">
        <f t="shared" si="10"/>
        <v>2</v>
      </c>
      <c r="T78" s="1" t="str">
        <f t="shared" si="11"/>
        <v>Peak</v>
      </c>
    </row>
    <row r="79" spans="1:20" x14ac:dyDescent="0.25">
      <c r="A79" s="85">
        <v>44929.500003356479</v>
      </c>
      <c r="B79" s="1">
        <v>1</v>
      </c>
      <c r="C79" s="1">
        <v>3</v>
      </c>
      <c r="D79" s="1">
        <v>12</v>
      </c>
      <c r="E79" s="1" t="str">
        <f t="shared" si="7"/>
        <v>Non-Summer</v>
      </c>
      <c r="F79" s="78">
        <v>0.87029999999999996</v>
      </c>
      <c r="G79" s="79">
        <f t="shared" si="8"/>
        <v>1.6558011182341423</v>
      </c>
      <c r="J79" s="78">
        <v>2.3490630000000001</v>
      </c>
      <c r="K79" s="80">
        <f t="shared" si="9"/>
        <v>2.3490630000000001</v>
      </c>
      <c r="L79" s="68" t="str">
        <f t="shared" si="1"/>
        <v>Normal</v>
      </c>
      <c r="N79" s="67">
        <f t="shared" si="2"/>
        <v>0.69326188176585779</v>
      </c>
      <c r="O79" s="67">
        <f t="shared" si="3"/>
        <v>1.6558011182341423</v>
      </c>
      <c r="P79" s="81">
        <f t="shared" si="4"/>
        <v>0</v>
      </c>
      <c r="Q79" s="81">
        <f t="shared" si="5"/>
        <v>-0.69326188176585779</v>
      </c>
      <c r="S79" s="1">
        <f t="shared" si="10"/>
        <v>2</v>
      </c>
      <c r="T79" s="1" t="str">
        <f t="shared" si="11"/>
        <v>Peak</v>
      </c>
    </row>
    <row r="80" spans="1:20" x14ac:dyDescent="0.25">
      <c r="A80" s="85">
        <v>44929.541670081016</v>
      </c>
      <c r="B80" s="1">
        <v>1</v>
      </c>
      <c r="C80" s="1">
        <v>3</v>
      </c>
      <c r="D80" s="1">
        <v>13</v>
      </c>
      <c r="E80" s="1" t="str">
        <f t="shared" si="7"/>
        <v>Non-Summer</v>
      </c>
      <c r="F80" s="78">
        <v>0.86680000000000001</v>
      </c>
      <c r="G80" s="79">
        <f t="shared" si="8"/>
        <v>1.6491421455651554</v>
      </c>
      <c r="J80" s="78">
        <v>2.4051869999999997</v>
      </c>
      <c r="K80" s="80">
        <f t="shared" si="9"/>
        <v>2.4051869999999997</v>
      </c>
      <c r="L80" s="68" t="str">
        <f t="shared" si="1"/>
        <v>Normal</v>
      </c>
      <c r="N80" s="67">
        <f t="shared" si="2"/>
        <v>0.75604485443484437</v>
      </c>
      <c r="O80" s="67">
        <f t="shared" si="3"/>
        <v>1.6491421455651554</v>
      </c>
      <c r="P80" s="81">
        <f t="shared" si="4"/>
        <v>0</v>
      </c>
      <c r="Q80" s="81">
        <f t="shared" si="5"/>
        <v>-0.75604485443484437</v>
      </c>
      <c r="S80" s="1">
        <f t="shared" si="10"/>
        <v>2</v>
      </c>
      <c r="T80" s="1" t="str">
        <f t="shared" si="11"/>
        <v>Peak</v>
      </c>
    </row>
    <row r="81" spans="1:20" x14ac:dyDescent="0.25">
      <c r="A81" s="85">
        <v>44929.583336805554</v>
      </c>
      <c r="B81" s="1">
        <v>1</v>
      </c>
      <c r="C81" s="1">
        <v>3</v>
      </c>
      <c r="D81" s="1">
        <v>14</v>
      </c>
      <c r="E81" s="1" t="str">
        <f t="shared" si="7"/>
        <v>Non-Summer</v>
      </c>
      <c r="F81" s="78">
        <v>0.88080000000000003</v>
      </c>
      <c r="G81" s="79">
        <f t="shared" si="8"/>
        <v>1.6757780362411039</v>
      </c>
      <c r="J81" s="78">
        <v>1.721419</v>
      </c>
      <c r="K81" s="80">
        <f t="shared" si="9"/>
        <v>1.721419</v>
      </c>
      <c r="L81" s="68" t="str">
        <f t="shared" si="1"/>
        <v>Normal</v>
      </c>
      <c r="N81" s="67">
        <f t="shared" si="2"/>
        <v>4.5640963758896147E-2</v>
      </c>
      <c r="O81" s="67">
        <f t="shared" si="3"/>
        <v>1.6757780362411039</v>
      </c>
      <c r="P81" s="81">
        <f t="shared" si="4"/>
        <v>0</v>
      </c>
      <c r="Q81" s="81">
        <f t="shared" si="5"/>
        <v>-4.5640963758896147E-2</v>
      </c>
      <c r="S81" s="1">
        <f t="shared" si="10"/>
        <v>2</v>
      </c>
      <c r="T81" s="1" t="str">
        <f t="shared" si="11"/>
        <v>Peak</v>
      </c>
    </row>
    <row r="82" spans="1:20" x14ac:dyDescent="0.25">
      <c r="A82" s="85">
        <v>44929.625003530091</v>
      </c>
      <c r="B82" s="1">
        <v>1</v>
      </c>
      <c r="C82" s="1">
        <v>3</v>
      </c>
      <c r="D82" s="1">
        <v>15</v>
      </c>
      <c r="E82" s="1" t="str">
        <f t="shared" si="7"/>
        <v>Non-Summer</v>
      </c>
      <c r="F82" s="78">
        <v>0.90659999999999996</v>
      </c>
      <c r="G82" s="79">
        <f t="shared" si="8"/>
        <v>1.7248641776296374</v>
      </c>
      <c r="J82" s="78">
        <v>0.61965499999999996</v>
      </c>
      <c r="K82" s="80">
        <f t="shared" si="9"/>
        <v>0.61965499999999996</v>
      </c>
      <c r="L82" s="68" t="str">
        <f t="shared" si="1"/>
        <v>Normal</v>
      </c>
      <c r="N82" s="67">
        <f t="shared" si="2"/>
        <v>0</v>
      </c>
      <c r="O82" s="67">
        <f t="shared" si="3"/>
        <v>0.61965499999999996</v>
      </c>
      <c r="P82" s="81">
        <f t="shared" si="4"/>
        <v>1.1052091776296376</v>
      </c>
      <c r="Q82" s="81">
        <f t="shared" si="5"/>
        <v>1.1052091776296376</v>
      </c>
      <c r="S82" s="1">
        <f t="shared" si="10"/>
        <v>2</v>
      </c>
      <c r="T82" s="1" t="str">
        <f t="shared" si="11"/>
        <v>Peak</v>
      </c>
    </row>
    <row r="83" spans="1:20" x14ac:dyDescent="0.25">
      <c r="A83" s="85">
        <v>44929.666670254628</v>
      </c>
      <c r="B83" s="1">
        <v>1</v>
      </c>
      <c r="C83" s="1">
        <v>3</v>
      </c>
      <c r="D83" s="1">
        <v>16</v>
      </c>
      <c r="E83" s="1" t="str">
        <f t="shared" si="7"/>
        <v>Non-Summer</v>
      </c>
      <c r="F83" s="78">
        <v>0.98550000000000004</v>
      </c>
      <c r="G83" s="79">
        <f t="shared" si="8"/>
        <v>1.8749764472248047</v>
      </c>
      <c r="J83" s="78">
        <v>0</v>
      </c>
      <c r="K83" s="80">
        <f t="shared" si="9"/>
        <v>0</v>
      </c>
      <c r="L83" s="68" t="str">
        <f t="shared" ref="L83:L146" si="19">IF(AND(D83&gt;=$C$2,D83&lt;=$C$3,E83="Summer"),"MaxDis","Normal")</f>
        <v>Normal</v>
      </c>
      <c r="N83" s="67">
        <f t="shared" ref="N83:N146" si="20">IF(K83-G83&lt;0,0,K83-G83)</f>
        <v>0</v>
      </c>
      <c r="O83" s="67">
        <f t="shared" ref="O83:O146" si="21">K83-N83</f>
        <v>0</v>
      </c>
      <c r="P83" s="81">
        <f t="shared" ref="P83:P146" si="22">MAX(0,G83-O83)</f>
        <v>1.8749764472248047</v>
      </c>
      <c r="Q83" s="81">
        <f t="shared" ref="Q83:Q146" si="23">G83-K83</f>
        <v>1.8749764472248047</v>
      </c>
      <c r="S83" s="1">
        <f t="shared" si="10"/>
        <v>2</v>
      </c>
      <c r="T83" s="1" t="str">
        <f t="shared" si="11"/>
        <v>Peak</v>
      </c>
    </row>
    <row r="84" spans="1:20" x14ac:dyDescent="0.25">
      <c r="A84" s="85">
        <v>44929.708336979165</v>
      </c>
      <c r="B84" s="1">
        <v>1</v>
      </c>
      <c r="C84" s="1">
        <v>3</v>
      </c>
      <c r="D84" s="1">
        <v>17</v>
      </c>
      <c r="E84" s="1" t="str">
        <f t="shared" ref="E84:E147" si="24">IF(AND(B84&gt;=$C$5,B84&lt;=$C$6),"Summer","Non-Summer")</f>
        <v>Non-Summer</v>
      </c>
      <c r="F84" s="78">
        <v>1.0940000000000001</v>
      </c>
      <c r="G84" s="79">
        <f t="shared" ref="G84:G147" si="25">F84*$G$13</f>
        <v>2.0814045999634057</v>
      </c>
      <c r="J84" s="78">
        <v>0</v>
      </c>
      <c r="K84" s="80">
        <f t="shared" ref="K84:K147" si="26">J84*$K$13</f>
        <v>0</v>
      </c>
      <c r="L84" s="68" t="str">
        <f t="shared" si="19"/>
        <v>Normal</v>
      </c>
      <c r="N84" s="67">
        <f t="shared" si="20"/>
        <v>0</v>
      </c>
      <c r="O84" s="67">
        <f t="shared" si="21"/>
        <v>0</v>
      </c>
      <c r="P84" s="81">
        <f t="shared" si="22"/>
        <v>2.0814045999634057</v>
      </c>
      <c r="Q84" s="81">
        <f t="shared" si="23"/>
        <v>2.0814045999634057</v>
      </c>
      <c r="S84" s="1">
        <f t="shared" ref="S84:S147" si="27">WEEKDAY(A84,2)</f>
        <v>2</v>
      </c>
      <c r="T84" s="1" t="str">
        <f t="shared" ref="T84:T147" si="28">IF(S84&gt;5,"Off-Peak",IF(AND(D84&gt;=$C$7,D84&lt;$C$8),"Peak","Off-Peak"))</f>
        <v>Peak</v>
      </c>
    </row>
    <row r="85" spans="1:20" x14ac:dyDescent="0.25">
      <c r="A85" s="85">
        <v>44929.750003703703</v>
      </c>
      <c r="B85" s="1">
        <v>1</v>
      </c>
      <c r="C85" s="1">
        <v>3</v>
      </c>
      <c r="D85" s="1">
        <v>18</v>
      </c>
      <c r="E85" s="1" t="str">
        <f t="shared" si="24"/>
        <v>Non-Summer</v>
      </c>
      <c r="F85" s="78">
        <v>1.1149</v>
      </c>
      <c r="G85" s="79">
        <f t="shared" si="25"/>
        <v>2.1211681796153572</v>
      </c>
      <c r="J85" s="78">
        <v>0</v>
      </c>
      <c r="K85" s="80">
        <f t="shared" si="26"/>
        <v>0</v>
      </c>
      <c r="L85" s="68" t="str">
        <f t="shared" si="19"/>
        <v>Normal</v>
      </c>
      <c r="N85" s="67">
        <f t="shared" si="20"/>
        <v>0</v>
      </c>
      <c r="O85" s="67">
        <f t="shared" si="21"/>
        <v>0</v>
      </c>
      <c r="P85" s="81">
        <f t="shared" si="22"/>
        <v>2.1211681796153572</v>
      </c>
      <c r="Q85" s="81">
        <f t="shared" si="23"/>
        <v>2.1211681796153572</v>
      </c>
      <c r="S85" s="1">
        <f t="shared" si="27"/>
        <v>2</v>
      </c>
      <c r="T85" s="1" t="str">
        <f t="shared" si="28"/>
        <v>Peak</v>
      </c>
    </row>
    <row r="86" spans="1:20" x14ac:dyDescent="0.25">
      <c r="A86" s="85">
        <v>44929.79167042824</v>
      </c>
      <c r="B86" s="1">
        <v>1</v>
      </c>
      <c r="C86" s="1">
        <v>3</v>
      </c>
      <c r="D86" s="1">
        <v>19</v>
      </c>
      <c r="E86" s="1" t="str">
        <f t="shared" si="24"/>
        <v>Non-Summer</v>
      </c>
      <c r="F86" s="78">
        <v>1.099</v>
      </c>
      <c r="G86" s="79">
        <f t="shared" si="25"/>
        <v>2.0909174180619585</v>
      </c>
      <c r="J86" s="78">
        <v>0</v>
      </c>
      <c r="K86" s="80">
        <f t="shared" si="26"/>
        <v>0</v>
      </c>
      <c r="L86" s="68" t="str">
        <f t="shared" si="19"/>
        <v>Normal</v>
      </c>
      <c r="N86" s="67">
        <f t="shared" si="20"/>
        <v>0</v>
      </c>
      <c r="O86" s="67">
        <f t="shared" si="21"/>
        <v>0</v>
      </c>
      <c r="P86" s="81">
        <f t="shared" si="22"/>
        <v>2.0909174180619585</v>
      </c>
      <c r="Q86" s="81">
        <f t="shared" si="23"/>
        <v>2.0909174180619585</v>
      </c>
      <c r="S86" s="1">
        <f t="shared" si="27"/>
        <v>2</v>
      </c>
      <c r="T86" s="1" t="str">
        <f t="shared" si="28"/>
        <v>Peak</v>
      </c>
    </row>
    <row r="87" spans="1:20" x14ac:dyDescent="0.25">
      <c r="A87" s="85">
        <v>44929.833337152777</v>
      </c>
      <c r="B87" s="1">
        <v>1</v>
      </c>
      <c r="C87" s="1">
        <v>3</v>
      </c>
      <c r="D87" s="1">
        <v>20</v>
      </c>
      <c r="E87" s="1" t="str">
        <f t="shared" si="24"/>
        <v>Non-Summer</v>
      </c>
      <c r="F87" s="78">
        <v>1.0710999999999999</v>
      </c>
      <c r="G87" s="79">
        <f t="shared" si="25"/>
        <v>2.0378358930720326</v>
      </c>
      <c r="J87" s="78">
        <v>0</v>
      </c>
      <c r="K87" s="80">
        <f t="shared" si="26"/>
        <v>0</v>
      </c>
      <c r="L87" s="68" t="str">
        <f t="shared" si="19"/>
        <v>Normal</v>
      </c>
      <c r="N87" s="67">
        <f t="shared" si="20"/>
        <v>0</v>
      </c>
      <c r="O87" s="67">
        <f t="shared" si="21"/>
        <v>0</v>
      </c>
      <c r="P87" s="81">
        <f t="shared" si="22"/>
        <v>2.0378358930720326</v>
      </c>
      <c r="Q87" s="81">
        <f t="shared" si="23"/>
        <v>2.0378358930720326</v>
      </c>
      <c r="S87" s="1">
        <f t="shared" si="27"/>
        <v>2</v>
      </c>
      <c r="T87" s="1" t="str">
        <f t="shared" si="28"/>
        <v>Peak</v>
      </c>
    </row>
    <row r="88" spans="1:20" x14ac:dyDescent="0.25">
      <c r="A88" s="85">
        <v>44929.875003877314</v>
      </c>
      <c r="B88" s="1">
        <v>1</v>
      </c>
      <c r="C88" s="1">
        <v>3</v>
      </c>
      <c r="D88" s="1">
        <v>21</v>
      </c>
      <c r="E88" s="1" t="str">
        <f t="shared" si="24"/>
        <v>Non-Summer</v>
      </c>
      <c r="F88" s="78">
        <v>1.0156000000000001</v>
      </c>
      <c r="G88" s="79">
        <f t="shared" si="25"/>
        <v>1.9322436121780939</v>
      </c>
      <c r="J88" s="78">
        <v>0</v>
      </c>
      <c r="K88" s="80">
        <f t="shared" si="26"/>
        <v>0</v>
      </c>
      <c r="L88" s="68" t="str">
        <f t="shared" si="19"/>
        <v>Normal</v>
      </c>
      <c r="N88" s="67">
        <f t="shared" si="20"/>
        <v>0</v>
      </c>
      <c r="O88" s="67">
        <f t="shared" si="21"/>
        <v>0</v>
      </c>
      <c r="P88" s="81">
        <f t="shared" si="22"/>
        <v>1.9322436121780939</v>
      </c>
      <c r="Q88" s="81">
        <f t="shared" si="23"/>
        <v>1.9322436121780939</v>
      </c>
      <c r="S88" s="1">
        <f t="shared" si="27"/>
        <v>2</v>
      </c>
      <c r="T88" s="1" t="str">
        <f t="shared" si="28"/>
        <v>Peak</v>
      </c>
    </row>
    <row r="89" spans="1:20" x14ac:dyDescent="0.25">
      <c r="A89" s="85">
        <v>44929.916670601851</v>
      </c>
      <c r="B89" s="1">
        <v>1</v>
      </c>
      <c r="C89" s="1">
        <v>3</v>
      </c>
      <c r="D89" s="1">
        <v>22</v>
      </c>
      <c r="E89" s="1" t="str">
        <f t="shared" si="24"/>
        <v>Non-Summer</v>
      </c>
      <c r="F89" s="78">
        <v>0.92410000000000003</v>
      </c>
      <c r="G89" s="79">
        <f t="shared" si="25"/>
        <v>1.7581590409745733</v>
      </c>
      <c r="J89" s="78">
        <v>0</v>
      </c>
      <c r="K89" s="80">
        <f t="shared" si="26"/>
        <v>0</v>
      </c>
      <c r="L89" s="68" t="str">
        <f t="shared" si="19"/>
        <v>Normal</v>
      </c>
      <c r="N89" s="67">
        <f t="shared" si="20"/>
        <v>0</v>
      </c>
      <c r="O89" s="67">
        <f t="shared" si="21"/>
        <v>0</v>
      </c>
      <c r="P89" s="81">
        <f t="shared" si="22"/>
        <v>1.7581590409745733</v>
      </c>
      <c r="Q89" s="81">
        <f t="shared" si="23"/>
        <v>1.7581590409745733</v>
      </c>
      <c r="S89" s="1">
        <f t="shared" si="27"/>
        <v>2</v>
      </c>
      <c r="T89" s="1" t="str">
        <f t="shared" si="28"/>
        <v>Off-Peak</v>
      </c>
    </row>
    <row r="90" spans="1:20" x14ac:dyDescent="0.25">
      <c r="A90" s="85">
        <v>44929.958337326389</v>
      </c>
      <c r="B90" s="1">
        <v>1</v>
      </c>
      <c r="C90" s="1">
        <v>3</v>
      </c>
      <c r="D90" s="1">
        <v>23</v>
      </c>
      <c r="E90" s="1" t="str">
        <f t="shared" si="24"/>
        <v>Non-Summer</v>
      </c>
      <c r="F90" s="78">
        <v>0.82950000000000002</v>
      </c>
      <c r="G90" s="79">
        <f t="shared" si="25"/>
        <v>1.5781765225499498</v>
      </c>
      <c r="J90" s="78">
        <v>0</v>
      </c>
      <c r="K90" s="80">
        <f t="shared" si="26"/>
        <v>0</v>
      </c>
      <c r="L90" s="68" t="str">
        <f t="shared" si="19"/>
        <v>Normal</v>
      </c>
      <c r="N90" s="67">
        <f t="shared" si="20"/>
        <v>0</v>
      </c>
      <c r="O90" s="67">
        <f t="shared" si="21"/>
        <v>0</v>
      </c>
      <c r="P90" s="81">
        <f t="shared" si="22"/>
        <v>1.5781765225499498</v>
      </c>
      <c r="Q90" s="81">
        <f t="shared" si="23"/>
        <v>1.5781765225499498</v>
      </c>
      <c r="S90" s="1">
        <f t="shared" si="27"/>
        <v>2</v>
      </c>
      <c r="T90" s="1" t="str">
        <f t="shared" si="28"/>
        <v>Off-Peak</v>
      </c>
    </row>
    <row r="91" spans="1:20" x14ac:dyDescent="0.25">
      <c r="A91" s="85">
        <v>44930.000004050926</v>
      </c>
      <c r="B91" s="1">
        <v>1</v>
      </c>
      <c r="C91" s="1">
        <v>4</v>
      </c>
      <c r="D91" s="1">
        <v>0</v>
      </c>
      <c r="E91" s="1" t="str">
        <f t="shared" si="24"/>
        <v>Non-Summer</v>
      </c>
      <c r="F91" s="78">
        <v>0.76249999999999996</v>
      </c>
      <c r="G91" s="79">
        <f t="shared" si="25"/>
        <v>1.4507047600293388</v>
      </c>
      <c r="J91" s="78">
        <v>0</v>
      </c>
      <c r="K91" s="80">
        <f t="shared" si="26"/>
        <v>0</v>
      </c>
      <c r="L91" s="68" t="str">
        <f t="shared" si="19"/>
        <v>Normal</v>
      </c>
      <c r="N91" s="67">
        <f t="shared" si="20"/>
        <v>0</v>
      </c>
      <c r="O91" s="67">
        <f t="shared" si="21"/>
        <v>0</v>
      </c>
      <c r="P91" s="81">
        <f t="shared" si="22"/>
        <v>1.4507047600293388</v>
      </c>
      <c r="Q91" s="81">
        <f t="shared" si="23"/>
        <v>1.4507047600293388</v>
      </c>
      <c r="S91" s="1">
        <f t="shared" si="27"/>
        <v>3</v>
      </c>
      <c r="T91" s="1" t="str">
        <f t="shared" si="28"/>
        <v>Off-Peak</v>
      </c>
    </row>
    <row r="92" spans="1:20" x14ac:dyDescent="0.25">
      <c r="A92" s="85">
        <v>44930.041670775463</v>
      </c>
      <c r="B92" s="1">
        <v>1</v>
      </c>
      <c r="C92" s="1">
        <v>4</v>
      </c>
      <c r="D92" s="1">
        <v>1</v>
      </c>
      <c r="E92" s="1" t="str">
        <f t="shared" si="24"/>
        <v>Non-Summer</v>
      </c>
      <c r="F92" s="78">
        <v>0.72529999999999994</v>
      </c>
      <c r="G92" s="79">
        <f t="shared" si="25"/>
        <v>1.3799293933761041</v>
      </c>
      <c r="J92" s="78">
        <v>0</v>
      </c>
      <c r="K92" s="80">
        <f t="shared" si="26"/>
        <v>0</v>
      </c>
      <c r="L92" s="68" t="str">
        <f t="shared" si="19"/>
        <v>Normal</v>
      </c>
      <c r="N92" s="67">
        <f t="shared" si="20"/>
        <v>0</v>
      </c>
      <c r="O92" s="67">
        <f t="shared" si="21"/>
        <v>0</v>
      </c>
      <c r="P92" s="81">
        <f t="shared" si="22"/>
        <v>1.3799293933761041</v>
      </c>
      <c r="Q92" s="81">
        <f t="shared" si="23"/>
        <v>1.3799293933761041</v>
      </c>
      <c r="S92" s="1">
        <f t="shared" si="27"/>
        <v>3</v>
      </c>
      <c r="T92" s="1" t="str">
        <f t="shared" si="28"/>
        <v>Off-Peak</v>
      </c>
    </row>
    <row r="93" spans="1:20" x14ac:dyDescent="0.25">
      <c r="A93" s="85">
        <v>44930.0833375</v>
      </c>
      <c r="B93" s="1">
        <v>1</v>
      </c>
      <c r="C93" s="1">
        <v>4</v>
      </c>
      <c r="D93" s="1">
        <v>2</v>
      </c>
      <c r="E93" s="1" t="str">
        <f t="shared" si="24"/>
        <v>Non-Summer</v>
      </c>
      <c r="F93" s="78">
        <v>0.7077</v>
      </c>
      <c r="G93" s="79">
        <f t="shared" si="25"/>
        <v>1.3464442736691975</v>
      </c>
      <c r="J93" s="78">
        <v>0</v>
      </c>
      <c r="K93" s="80">
        <f t="shared" si="26"/>
        <v>0</v>
      </c>
      <c r="L93" s="68" t="str">
        <f t="shared" si="19"/>
        <v>Normal</v>
      </c>
      <c r="N93" s="67">
        <f t="shared" si="20"/>
        <v>0</v>
      </c>
      <c r="O93" s="67">
        <f t="shared" si="21"/>
        <v>0</v>
      </c>
      <c r="P93" s="81">
        <f t="shared" si="22"/>
        <v>1.3464442736691975</v>
      </c>
      <c r="Q93" s="81">
        <f t="shared" si="23"/>
        <v>1.3464442736691975</v>
      </c>
      <c r="S93" s="1">
        <f t="shared" si="27"/>
        <v>3</v>
      </c>
      <c r="T93" s="1" t="str">
        <f t="shared" si="28"/>
        <v>Off-Peak</v>
      </c>
    </row>
    <row r="94" spans="1:20" x14ac:dyDescent="0.25">
      <c r="A94" s="85">
        <v>44930.125004224537</v>
      </c>
      <c r="B94" s="1">
        <v>1</v>
      </c>
      <c r="C94" s="1">
        <v>4</v>
      </c>
      <c r="D94" s="1">
        <v>3</v>
      </c>
      <c r="E94" s="1" t="str">
        <f t="shared" si="24"/>
        <v>Non-Summer</v>
      </c>
      <c r="F94" s="78">
        <v>0.70350000000000001</v>
      </c>
      <c r="G94" s="79">
        <f t="shared" si="25"/>
        <v>1.3384535064664129</v>
      </c>
      <c r="J94" s="78">
        <v>0</v>
      </c>
      <c r="K94" s="80">
        <f t="shared" si="26"/>
        <v>0</v>
      </c>
      <c r="L94" s="68" t="str">
        <f t="shared" si="19"/>
        <v>Normal</v>
      </c>
      <c r="N94" s="67">
        <f t="shared" si="20"/>
        <v>0</v>
      </c>
      <c r="O94" s="67">
        <f t="shared" si="21"/>
        <v>0</v>
      </c>
      <c r="P94" s="81">
        <f t="shared" si="22"/>
        <v>1.3384535064664129</v>
      </c>
      <c r="Q94" s="81">
        <f t="shared" si="23"/>
        <v>1.3384535064664129</v>
      </c>
      <c r="S94" s="1">
        <f t="shared" si="27"/>
        <v>3</v>
      </c>
      <c r="T94" s="1" t="str">
        <f t="shared" si="28"/>
        <v>Off-Peak</v>
      </c>
    </row>
    <row r="95" spans="1:20" x14ac:dyDescent="0.25">
      <c r="A95" s="85">
        <v>44930.166670949075</v>
      </c>
      <c r="B95" s="1">
        <v>1</v>
      </c>
      <c r="C95" s="1">
        <v>4</v>
      </c>
      <c r="D95" s="1">
        <v>4</v>
      </c>
      <c r="E95" s="1" t="str">
        <f t="shared" si="24"/>
        <v>Non-Summer</v>
      </c>
      <c r="F95" s="78">
        <v>0.71540000000000004</v>
      </c>
      <c r="G95" s="79">
        <f t="shared" si="25"/>
        <v>1.3610940135409693</v>
      </c>
      <c r="J95" s="78">
        <v>0</v>
      </c>
      <c r="K95" s="80">
        <f t="shared" si="26"/>
        <v>0</v>
      </c>
      <c r="L95" s="68" t="str">
        <f t="shared" si="19"/>
        <v>Normal</v>
      </c>
      <c r="N95" s="67">
        <f t="shared" si="20"/>
        <v>0</v>
      </c>
      <c r="O95" s="67">
        <f t="shared" si="21"/>
        <v>0</v>
      </c>
      <c r="P95" s="81">
        <f t="shared" si="22"/>
        <v>1.3610940135409693</v>
      </c>
      <c r="Q95" s="81">
        <f t="shared" si="23"/>
        <v>1.3610940135409693</v>
      </c>
      <c r="S95" s="1">
        <f t="shared" si="27"/>
        <v>3</v>
      </c>
      <c r="T95" s="1" t="str">
        <f t="shared" si="28"/>
        <v>Off-Peak</v>
      </c>
    </row>
    <row r="96" spans="1:20" x14ac:dyDescent="0.25">
      <c r="A96" s="85">
        <v>44930.208337673612</v>
      </c>
      <c r="B96" s="1">
        <v>1</v>
      </c>
      <c r="C96" s="1">
        <v>4</v>
      </c>
      <c r="D96" s="1">
        <v>5</v>
      </c>
      <c r="E96" s="1" t="str">
        <f t="shared" si="24"/>
        <v>Non-Summer</v>
      </c>
      <c r="F96" s="78">
        <v>0.74580000000000002</v>
      </c>
      <c r="G96" s="79">
        <f t="shared" si="25"/>
        <v>1.4189319475801718</v>
      </c>
      <c r="J96" s="78">
        <v>0</v>
      </c>
      <c r="K96" s="80">
        <f t="shared" si="26"/>
        <v>0</v>
      </c>
      <c r="L96" s="68" t="str">
        <f t="shared" si="19"/>
        <v>Normal</v>
      </c>
      <c r="N96" s="67">
        <f t="shared" si="20"/>
        <v>0</v>
      </c>
      <c r="O96" s="67">
        <f t="shared" si="21"/>
        <v>0</v>
      </c>
      <c r="P96" s="81">
        <f t="shared" si="22"/>
        <v>1.4189319475801718</v>
      </c>
      <c r="Q96" s="81">
        <f t="shared" si="23"/>
        <v>1.4189319475801718</v>
      </c>
      <c r="S96" s="1">
        <f t="shared" si="27"/>
        <v>3</v>
      </c>
      <c r="T96" s="1" t="str">
        <f t="shared" si="28"/>
        <v>Off-Peak</v>
      </c>
    </row>
    <row r="97" spans="1:20" x14ac:dyDescent="0.25">
      <c r="A97" s="85">
        <v>44930.250004398149</v>
      </c>
      <c r="B97" s="1">
        <v>1</v>
      </c>
      <c r="C97" s="1">
        <v>4</v>
      </c>
      <c r="D97" s="1">
        <v>6</v>
      </c>
      <c r="E97" s="1" t="str">
        <f t="shared" si="24"/>
        <v>Non-Summer</v>
      </c>
      <c r="F97" s="78">
        <v>0.78669999999999995</v>
      </c>
      <c r="G97" s="79">
        <f t="shared" si="25"/>
        <v>1.4967467996263355</v>
      </c>
      <c r="J97" s="78">
        <v>0</v>
      </c>
      <c r="K97" s="80">
        <f t="shared" si="26"/>
        <v>0</v>
      </c>
      <c r="L97" s="68" t="str">
        <f t="shared" si="19"/>
        <v>Normal</v>
      </c>
      <c r="N97" s="67">
        <f t="shared" si="20"/>
        <v>0</v>
      </c>
      <c r="O97" s="67">
        <f t="shared" si="21"/>
        <v>0</v>
      </c>
      <c r="P97" s="81">
        <f t="shared" si="22"/>
        <v>1.4967467996263355</v>
      </c>
      <c r="Q97" s="81">
        <f t="shared" si="23"/>
        <v>1.4967467996263355</v>
      </c>
      <c r="S97" s="1">
        <f t="shared" si="27"/>
        <v>3</v>
      </c>
      <c r="T97" s="1" t="str">
        <f t="shared" si="28"/>
        <v>Peak</v>
      </c>
    </row>
    <row r="98" spans="1:20" x14ac:dyDescent="0.25">
      <c r="A98" s="85">
        <v>44930.291671122686</v>
      </c>
      <c r="B98" s="1">
        <v>1</v>
      </c>
      <c r="C98" s="1">
        <v>4</v>
      </c>
      <c r="D98" s="1">
        <v>7</v>
      </c>
      <c r="E98" s="1" t="str">
        <f t="shared" si="24"/>
        <v>Non-Summer</v>
      </c>
      <c r="F98" s="78">
        <v>0.81740000000000002</v>
      </c>
      <c r="G98" s="79">
        <f t="shared" si="25"/>
        <v>1.5551555027514514</v>
      </c>
      <c r="J98" s="78">
        <v>8.7222999999999995E-2</v>
      </c>
      <c r="K98" s="80">
        <f t="shared" si="26"/>
        <v>8.7222999999999995E-2</v>
      </c>
      <c r="L98" s="68" t="str">
        <f t="shared" si="19"/>
        <v>Normal</v>
      </c>
      <c r="N98" s="67">
        <f t="shared" si="20"/>
        <v>0</v>
      </c>
      <c r="O98" s="67">
        <f t="shared" si="21"/>
        <v>8.7222999999999995E-2</v>
      </c>
      <c r="P98" s="81">
        <f t="shared" si="22"/>
        <v>1.4679325027514514</v>
      </c>
      <c r="Q98" s="81">
        <f t="shared" si="23"/>
        <v>1.4679325027514514</v>
      </c>
      <c r="S98" s="1">
        <f t="shared" si="27"/>
        <v>3</v>
      </c>
      <c r="T98" s="1" t="str">
        <f t="shared" si="28"/>
        <v>Peak</v>
      </c>
    </row>
    <row r="99" spans="1:20" x14ac:dyDescent="0.25">
      <c r="A99" s="85">
        <v>44930.333337847223</v>
      </c>
      <c r="B99" s="1">
        <v>1</v>
      </c>
      <c r="C99" s="1">
        <v>4</v>
      </c>
      <c r="D99" s="1">
        <v>8</v>
      </c>
      <c r="E99" s="1" t="str">
        <f t="shared" si="24"/>
        <v>Non-Summer</v>
      </c>
      <c r="F99" s="78">
        <v>0.82869999999999999</v>
      </c>
      <c r="G99" s="79">
        <f t="shared" si="25"/>
        <v>1.5766544716541813</v>
      </c>
      <c r="J99" s="78">
        <v>1.3187789999999999</v>
      </c>
      <c r="K99" s="80">
        <f t="shared" si="26"/>
        <v>1.3187789999999999</v>
      </c>
      <c r="L99" s="68" t="str">
        <f t="shared" si="19"/>
        <v>Normal</v>
      </c>
      <c r="N99" s="67">
        <f t="shared" si="20"/>
        <v>0</v>
      </c>
      <c r="O99" s="67">
        <f t="shared" si="21"/>
        <v>1.3187789999999999</v>
      </c>
      <c r="P99" s="81">
        <f t="shared" si="22"/>
        <v>0.25787547165418134</v>
      </c>
      <c r="Q99" s="81">
        <f t="shared" si="23"/>
        <v>0.25787547165418134</v>
      </c>
      <c r="S99" s="1">
        <f t="shared" si="27"/>
        <v>3</v>
      </c>
      <c r="T99" s="1" t="str">
        <f t="shared" si="28"/>
        <v>Peak</v>
      </c>
    </row>
    <row r="100" spans="1:20" x14ac:dyDescent="0.25">
      <c r="A100" s="85">
        <v>44930.375004571761</v>
      </c>
      <c r="B100" s="1">
        <v>1</v>
      </c>
      <c r="C100" s="1">
        <v>4</v>
      </c>
      <c r="D100" s="1">
        <v>9</v>
      </c>
      <c r="E100" s="1" t="str">
        <f t="shared" si="24"/>
        <v>Non-Summer</v>
      </c>
      <c r="F100" s="78">
        <v>0.84119999999999995</v>
      </c>
      <c r="G100" s="79">
        <f t="shared" si="25"/>
        <v>1.6004365169005637</v>
      </c>
      <c r="J100" s="78">
        <v>2.5967779999999996</v>
      </c>
      <c r="K100" s="80">
        <f t="shared" si="26"/>
        <v>2.5967779999999996</v>
      </c>
      <c r="L100" s="68" t="str">
        <f t="shared" si="19"/>
        <v>Normal</v>
      </c>
      <c r="N100" s="67">
        <f t="shared" si="20"/>
        <v>0.99634148309943593</v>
      </c>
      <c r="O100" s="67">
        <f t="shared" si="21"/>
        <v>1.6004365169005637</v>
      </c>
      <c r="P100" s="81">
        <f t="shared" si="22"/>
        <v>0</v>
      </c>
      <c r="Q100" s="81">
        <f t="shared" si="23"/>
        <v>-0.99634148309943593</v>
      </c>
      <c r="S100" s="1">
        <f t="shared" si="27"/>
        <v>3</v>
      </c>
      <c r="T100" s="1" t="str">
        <f t="shared" si="28"/>
        <v>Peak</v>
      </c>
    </row>
    <row r="101" spans="1:20" x14ac:dyDescent="0.25">
      <c r="A101" s="85">
        <v>44930.416671296298</v>
      </c>
      <c r="B101" s="1">
        <v>1</v>
      </c>
      <c r="C101" s="1">
        <v>4</v>
      </c>
      <c r="D101" s="1">
        <v>10</v>
      </c>
      <c r="E101" s="1" t="str">
        <f t="shared" si="24"/>
        <v>Non-Summer</v>
      </c>
      <c r="F101" s="78">
        <v>0.85219999999999996</v>
      </c>
      <c r="G101" s="79">
        <f t="shared" si="25"/>
        <v>1.6213647167173804</v>
      </c>
      <c r="J101" s="78">
        <v>3.519136</v>
      </c>
      <c r="K101" s="80">
        <f t="shared" si="26"/>
        <v>3.519136</v>
      </c>
      <c r="L101" s="68" t="str">
        <f t="shared" si="19"/>
        <v>Normal</v>
      </c>
      <c r="N101" s="67">
        <f t="shared" si="20"/>
        <v>1.8977712832826197</v>
      </c>
      <c r="O101" s="67">
        <f t="shared" si="21"/>
        <v>1.6213647167173804</v>
      </c>
      <c r="P101" s="81">
        <f t="shared" si="22"/>
        <v>0</v>
      </c>
      <c r="Q101" s="81">
        <f t="shared" si="23"/>
        <v>-1.8977712832826197</v>
      </c>
      <c r="S101" s="1">
        <f t="shared" si="27"/>
        <v>3</v>
      </c>
      <c r="T101" s="1" t="str">
        <f t="shared" si="28"/>
        <v>Peak</v>
      </c>
    </row>
    <row r="102" spans="1:20" x14ac:dyDescent="0.25">
      <c r="A102" s="85">
        <v>44930.458338020835</v>
      </c>
      <c r="B102" s="1">
        <v>1</v>
      </c>
      <c r="C102" s="1">
        <v>4</v>
      </c>
      <c r="D102" s="1">
        <v>11</v>
      </c>
      <c r="E102" s="1" t="str">
        <f t="shared" si="24"/>
        <v>Non-Summer</v>
      </c>
      <c r="F102" s="78">
        <v>0.86990000000000001</v>
      </c>
      <c r="G102" s="79">
        <f t="shared" si="25"/>
        <v>1.6550400927862583</v>
      </c>
      <c r="J102" s="78">
        <v>4.0617220000000005</v>
      </c>
      <c r="K102" s="80">
        <f t="shared" si="26"/>
        <v>4.0617220000000005</v>
      </c>
      <c r="L102" s="68" t="str">
        <f t="shared" si="19"/>
        <v>Normal</v>
      </c>
      <c r="N102" s="67">
        <f t="shared" si="20"/>
        <v>2.4066819072137422</v>
      </c>
      <c r="O102" s="67">
        <f t="shared" si="21"/>
        <v>1.6550400927862583</v>
      </c>
      <c r="P102" s="81">
        <f t="shared" si="22"/>
        <v>0</v>
      </c>
      <c r="Q102" s="81">
        <f t="shared" si="23"/>
        <v>-2.4066819072137422</v>
      </c>
      <c r="S102" s="1">
        <f t="shared" si="27"/>
        <v>3</v>
      </c>
      <c r="T102" s="1" t="str">
        <f t="shared" si="28"/>
        <v>Peak</v>
      </c>
    </row>
    <row r="103" spans="1:20" x14ac:dyDescent="0.25">
      <c r="A103" s="85">
        <v>44930.500004745372</v>
      </c>
      <c r="B103" s="1">
        <v>1</v>
      </c>
      <c r="C103" s="1">
        <v>4</v>
      </c>
      <c r="D103" s="1">
        <v>12</v>
      </c>
      <c r="E103" s="1" t="str">
        <f t="shared" si="24"/>
        <v>Non-Summer</v>
      </c>
      <c r="F103" s="78">
        <v>0.88900000000000001</v>
      </c>
      <c r="G103" s="79">
        <f t="shared" si="25"/>
        <v>1.6913790579227308</v>
      </c>
      <c r="J103" s="78">
        <v>4.328983</v>
      </c>
      <c r="K103" s="80">
        <f t="shared" si="26"/>
        <v>4.328983</v>
      </c>
      <c r="L103" s="68" t="str">
        <f t="shared" si="19"/>
        <v>Normal</v>
      </c>
      <c r="N103" s="67">
        <f t="shared" si="20"/>
        <v>2.637603942077269</v>
      </c>
      <c r="O103" s="67">
        <f t="shared" si="21"/>
        <v>1.691379057922731</v>
      </c>
      <c r="P103" s="81">
        <f t="shared" si="22"/>
        <v>0</v>
      </c>
      <c r="Q103" s="81">
        <f t="shared" si="23"/>
        <v>-2.637603942077269</v>
      </c>
      <c r="S103" s="1">
        <f t="shared" si="27"/>
        <v>3</v>
      </c>
      <c r="T103" s="1" t="str">
        <f t="shared" si="28"/>
        <v>Peak</v>
      </c>
    </row>
    <row r="104" spans="1:20" x14ac:dyDescent="0.25">
      <c r="A104" s="85">
        <v>44930.541671469909</v>
      </c>
      <c r="B104" s="1">
        <v>1</v>
      </c>
      <c r="C104" s="1">
        <v>4</v>
      </c>
      <c r="D104" s="1">
        <v>13</v>
      </c>
      <c r="E104" s="1" t="str">
        <f t="shared" si="24"/>
        <v>Non-Summer</v>
      </c>
      <c r="F104" s="78">
        <v>0.90290000000000004</v>
      </c>
      <c r="G104" s="79">
        <f t="shared" si="25"/>
        <v>1.7178246922367084</v>
      </c>
      <c r="J104" s="78">
        <v>3.9689130000000001</v>
      </c>
      <c r="K104" s="80">
        <f t="shared" si="26"/>
        <v>3.9689130000000001</v>
      </c>
      <c r="L104" s="68" t="str">
        <f t="shared" si="19"/>
        <v>Normal</v>
      </c>
      <c r="N104" s="67">
        <f t="shared" si="20"/>
        <v>2.2510883077632915</v>
      </c>
      <c r="O104" s="67">
        <f t="shared" si="21"/>
        <v>1.7178246922367086</v>
      </c>
      <c r="P104" s="81">
        <f t="shared" si="22"/>
        <v>0</v>
      </c>
      <c r="Q104" s="81">
        <f t="shared" si="23"/>
        <v>-2.2510883077632915</v>
      </c>
      <c r="S104" s="1">
        <f t="shared" si="27"/>
        <v>3</v>
      </c>
      <c r="T104" s="1" t="str">
        <f t="shared" si="28"/>
        <v>Peak</v>
      </c>
    </row>
    <row r="105" spans="1:20" x14ac:dyDescent="0.25">
      <c r="A105" s="85">
        <v>44930.583338194447</v>
      </c>
      <c r="B105" s="1">
        <v>1</v>
      </c>
      <c r="C105" s="1">
        <v>4</v>
      </c>
      <c r="D105" s="1">
        <v>14</v>
      </c>
      <c r="E105" s="1" t="str">
        <f t="shared" si="24"/>
        <v>Non-Summer</v>
      </c>
      <c r="F105" s="78">
        <v>0.92520000000000002</v>
      </c>
      <c r="G105" s="79">
        <f t="shared" si="25"/>
        <v>1.760251860956255</v>
      </c>
      <c r="J105" s="78">
        <v>2.3854229999999998</v>
      </c>
      <c r="K105" s="80">
        <f t="shared" si="26"/>
        <v>2.3854229999999998</v>
      </c>
      <c r="L105" s="68" t="str">
        <f t="shared" si="19"/>
        <v>Normal</v>
      </c>
      <c r="N105" s="67">
        <f t="shared" si="20"/>
        <v>0.62517113904374488</v>
      </c>
      <c r="O105" s="67">
        <f t="shared" si="21"/>
        <v>1.760251860956255</v>
      </c>
      <c r="P105" s="81">
        <f t="shared" si="22"/>
        <v>0</v>
      </c>
      <c r="Q105" s="81">
        <f t="shared" si="23"/>
        <v>-0.62517113904374488</v>
      </c>
      <c r="S105" s="1">
        <f t="shared" si="27"/>
        <v>3</v>
      </c>
      <c r="T105" s="1" t="str">
        <f t="shared" si="28"/>
        <v>Peak</v>
      </c>
    </row>
    <row r="106" spans="1:20" x14ac:dyDescent="0.25">
      <c r="A106" s="85">
        <v>44930.625004918984</v>
      </c>
      <c r="B106" s="1">
        <v>1</v>
      </c>
      <c r="C106" s="1">
        <v>4</v>
      </c>
      <c r="D106" s="1">
        <v>15</v>
      </c>
      <c r="E106" s="1" t="str">
        <f t="shared" si="24"/>
        <v>Non-Summer</v>
      </c>
      <c r="F106" s="78">
        <v>0.96819999999999995</v>
      </c>
      <c r="G106" s="79">
        <f t="shared" si="25"/>
        <v>1.842062096603811</v>
      </c>
      <c r="J106" s="78">
        <v>0.95688099999999998</v>
      </c>
      <c r="K106" s="80">
        <f t="shared" si="26"/>
        <v>0.95688099999999998</v>
      </c>
      <c r="L106" s="68" t="str">
        <f t="shared" si="19"/>
        <v>Normal</v>
      </c>
      <c r="N106" s="67">
        <f t="shared" si="20"/>
        <v>0</v>
      </c>
      <c r="O106" s="67">
        <f t="shared" si="21"/>
        <v>0.95688099999999998</v>
      </c>
      <c r="P106" s="81">
        <f t="shared" si="22"/>
        <v>0.88518109660381106</v>
      </c>
      <c r="Q106" s="81">
        <f t="shared" si="23"/>
        <v>0.88518109660381106</v>
      </c>
      <c r="S106" s="1">
        <f t="shared" si="27"/>
        <v>3</v>
      </c>
      <c r="T106" s="1" t="str">
        <f t="shared" si="28"/>
        <v>Peak</v>
      </c>
    </row>
    <row r="107" spans="1:20" x14ac:dyDescent="0.25">
      <c r="A107" s="85">
        <v>44930.666671643521</v>
      </c>
      <c r="B107" s="1">
        <v>1</v>
      </c>
      <c r="C107" s="1">
        <v>4</v>
      </c>
      <c r="D107" s="1">
        <v>16</v>
      </c>
      <c r="E107" s="1" t="str">
        <f t="shared" si="24"/>
        <v>Non-Summer</v>
      </c>
      <c r="F107" s="78">
        <v>1.0591999999999999</v>
      </c>
      <c r="G107" s="79">
        <f t="shared" si="25"/>
        <v>2.0151953859974761</v>
      </c>
      <c r="J107" s="78">
        <v>0</v>
      </c>
      <c r="K107" s="80">
        <f t="shared" si="26"/>
        <v>0</v>
      </c>
      <c r="L107" s="68" t="str">
        <f t="shared" si="19"/>
        <v>Normal</v>
      </c>
      <c r="N107" s="67">
        <f t="shared" si="20"/>
        <v>0</v>
      </c>
      <c r="O107" s="67">
        <f t="shared" si="21"/>
        <v>0</v>
      </c>
      <c r="P107" s="81">
        <f t="shared" si="22"/>
        <v>2.0151953859974761</v>
      </c>
      <c r="Q107" s="81">
        <f t="shared" si="23"/>
        <v>2.0151953859974761</v>
      </c>
      <c r="S107" s="1">
        <f t="shared" si="27"/>
        <v>3</v>
      </c>
      <c r="T107" s="1" t="str">
        <f t="shared" si="28"/>
        <v>Peak</v>
      </c>
    </row>
    <row r="108" spans="1:20" x14ac:dyDescent="0.25">
      <c r="A108" s="85">
        <v>44930.708338368058</v>
      </c>
      <c r="B108" s="1">
        <v>1</v>
      </c>
      <c r="C108" s="1">
        <v>4</v>
      </c>
      <c r="D108" s="1">
        <v>17</v>
      </c>
      <c r="E108" s="1" t="str">
        <f t="shared" si="24"/>
        <v>Non-Summer</v>
      </c>
      <c r="F108" s="78">
        <v>1.1595</v>
      </c>
      <c r="G108" s="79">
        <f t="shared" si="25"/>
        <v>2.2060225170544503</v>
      </c>
      <c r="J108" s="78">
        <v>0</v>
      </c>
      <c r="K108" s="80">
        <f t="shared" si="26"/>
        <v>0</v>
      </c>
      <c r="L108" s="68" t="str">
        <f t="shared" si="19"/>
        <v>Normal</v>
      </c>
      <c r="N108" s="67">
        <f t="shared" si="20"/>
        <v>0</v>
      </c>
      <c r="O108" s="67">
        <f t="shared" si="21"/>
        <v>0</v>
      </c>
      <c r="P108" s="81">
        <f t="shared" si="22"/>
        <v>2.2060225170544503</v>
      </c>
      <c r="Q108" s="81">
        <f t="shared" si="23"/>
        <v>2.2060225170544503</v>
      </c>
      <c r="S108" s="1">
        <f t="shared" si="27"/>
        <v>3</v>
      </c>
      <c r="T108" s="1" t="str">
        <f t="shared" si="28"/>
        <v>Peak</v>
      </c>
    </row>
    <row r="109" spans="1:20" x14ac:dyDescent="0.25">
      <c r="A109" s="85">
        <v>44930.750005092596</v>
      </c>
      <c r="B109" s="1">
        <v>1</v>
      </c>
      <c r="C109" s="1">
        <v>4</v>
      </c>
      <c r="D109" s="1">
        <v>18</v>
      </c>
      <c r="E109" s="1" t="str">
        <f t="shared" si="24"/>
        <v>Non-Summer</v>
      </c>
      <c r="F109" s="78">
        <v>1.1811</v>
      </c>
      <c r="G109" s="79">
        <f t="shared" si="25"/>
        <v>2.2471178912401997</v>
      </c>
      <c r="J109" s="78">
        <v>0</v>
      </c>
      <c r="K109" s="80">
        <f t="shared" si="26"/>
        <v>0</v>
      </c>
      <c r="L109" s="68" t="str">
        <f t="shared" si="19"/>
        <v>Normal</v>
      </c>
      <c r="N109" s="67">
        <f t="shared" si="20"/>
        <v>0</v>
      </c>
      <c r="O109" s="67">
        <f t="shared" si="21"/>
        <v>0</v>
      </c>
      <c r="P109" s="81">
        <f t="shared" si="22"/>
        <v>2.2471178912401997</v>
      </c>
      <c r="Q109" s="81">
        <f t="shared" si="23"/>
        <v>2.2471178912401997</v>
      </c>
      <c r="S109" s="1">
        <f t="shared" si="27"/>
        <v>3</v>
      </c>
      <c r="T109" s="1" t="str">
        <f t="shared" si="28"/>
        <v>Peak</v>
      </c>
    </row>
    <row r="110" spans="1:20" x14ac:dyDescent="0.25">
      <c r="A110" s="85">
        <v>44930.791671817133</v>
      </c>
      <c r="B110" s="1">
        <v>1</v>
      </c>
      <c r="C110" s="1">
        <v>4</v>
      </c>
      <c r="D110" s="1">
        <v>19</v>
      </c>
      <c r="E110" s="1" t="str">
        <f t="shared" si="24"/>
        <v>Non-Summer</v>
      </c>
      <c r="F110" s="78">
        <v>1.1718</v>
      </c>
      <c r="G110" s="79">
        <f t="shared" si="25"/>
        <v>2.2294240495768909</v>
      </c>
      <c r="J110" s="78">
        <v>0</v>
      </c>
      <c r="K110" s="80">
        <f t="shared" si="26"/>
        <v>0</v>
      </c>
      <c r="L110" s="68" t="str">
        <f t="shared" si="19"/>
        <v>Normal</v>
      </c>
      <c r="N110" s="67">
        <f t="shared" si="20"/>
        <v>0</v>
      </c>
      <c r="O110" s="67">
        <f t="shared" si="21"/>
        <v>0</v>
      </c>
      <c r="P110" s="81">
        <f t="shared" si="22"/>
        <v>2.2294240495768909</v>
      </c>
      <c r="Q110" s="81">
        <f t="shared" si="23"/>
        <v>2.2294240495768909</v>
      </c>
      <c r="S110" s="1">
        <f t="shared" si="27"/>
        <v>3</v>
      </c>
      <c r="T110" s="1" t="str">
        <f t="shared" si="28"/>
        <v>Peak</v>
      </c>
    </row>
    <row r="111" spans="1:20" x14ac:dyDescent="0.25">
      <c r="A111" s="85">
        <v>44930.83333854167</v>
      </c>
      <c r="B111" s="1">
        <v>1</v>
      </c>
      <c r="C111" s="1">
        <v>4</v>
      </c>
      <c r="D111" s="1">
        <v>20</v>
      </c>
      <c r="E111" s="1" t="str">
        <f t="shared" si="24"/>
        <v>Non-Summer</v>
      </c>
      <c r="F111" s="78">
        <v>1.1488</v>
      </c>
      <c r="G111" s="79">
        <f t="shared" si="25"/>
        <v>2.1856650863235472</v>
      </c>
      <c r="J111" s="78">
        <v>0</v>
      </c>
      <c r="K111" s="80">
        <f t="shared" si="26"/>
        <v>0</v>
      </c>
      <c r="L111" s="68" t="str">
        <f t="shared" si="19"/>
        <v>Normal</v>
      </c>
      <c r="N111" s="67">
        <f t="shared" si="20"/>
        <v>0</v>
      </c>
      <c r="O111" s="67">
        <f t="shared" si="21"/>
        <v>0</v>
      </c>
      <c r="P111" s="81">
        <f t="shared" si="22"/>
        <v>2.1856650863235472</v>
      </c>
      <c r="Q111" s="81">
        <f t="shared" si="23"/>
        <v>2.1856650863235472</v>
      </c>
      <c r="S111" s="1">
        <f t="shared" si="27"/>
        <v>3</v>
      </c>
      <c r="T111" s="1" t="str">
        <f t="shared" si="28"/>
        <v>Peak</v>
      </c>
    </row>
    <row r="112" spans="1:20" x14ac:dyDescent="0.25">
      <c r="A112" s="85">
        <v>44930.875005266207</v>
      </c>
      <c r="B112" s="1">
        <v>1</v>
      </c>
      <c r="C112" s="1">
        <v>4</v>
      </c>
      <c r="D112" s="1">
        <v>21</v>
      </c>
      <c r="E112" s="1" t="str">
        <f t="shared" si="24"/>
        <v>Non-Summer</v>
      </c>
      <c r="F112" s="78">
        <v>1.0942000000000001</v>
      </c>
      <c r="G112" s="79">
        <f t="shared" si="25"/>
        <v>2.0817851126873479</v>
      </c>
      <c r="J112" s="78">
        <v>0</v>
      </c>
      <c r="K112" s="80">
        <f t="shared" si="26"/>
        <v>0</v>
      </c>
      <c r="L112" s="68" t="str">
        <f t="shared" si="19"/>
        <v>Normal</v>
      </c>
      <c r="N112" s="67">
        <f t="shared" si="20"/>
        <v>0</v>
      </c>
      <c r="O112" s="67">
        <f t="shared" si="21"/>
        <v>0</v>
      </c>
      <c r="P112" s="81">
        <f t="shared" si="22"/>
        <v>2.0817851126873479</v>
      </c>
      <c r="Q112" s="81">
        <f t="shared" si="23"/>
        <v>2.0817851126873479</v>
      </c>
      <c r="S112" s="1">
        <f t="shared" si="27"/>
        <v>3</v>
      </c>
      <c r="T112" s="1" t="str">
        <f t="shared" si="28"/>
        <v>Peak</v>
      </c>
    </row>
    <row r="113" spans="1:20" x14ac:dyDescent="0.25">
      <c r="A113" s="85">
        <v>44930.916671990744</v>
      </c>
      <c r="B113" s="1">
        <v>1</v>
      </c>
      <c r="C113" s="1">
        <v>4</v>
      </c>
      <c r="D113" s="1">
        <v>22</v>
      </c>
      <c r="E113" s="1" t="str">
        <f t="shared" si="24"/>
        <v>Non-Summer</v>
      </c>
      <c r="F113" s="78">
        <v>0.99990000000000001</v>
      </c>
      <c r="G113" s="79">
        <f t="shared" si="25"/>
        <v>1.9023733633486373</v>
      </c>
      <c r="J113" s="78">
        <v>0</v>
      </c>
      <c r="K113" s="80">
        <f t="shared" si="26"/>
        <v>0</v>
      </c>
      <c r="L113" s="68" t="str">
        <f t="shared" si="19"/>
        <v>Normal</v>
      </c>
      <c r="N113" s="67">
        <f t="shared" si="20"/>
        <v>0</v>
      </c>
      <c r="O113" s="67">
        <f t="shared" si="21"/>
        <v>0</v>
      </c>
      <c r="P113" s="81">
        <f t="shared" si="22"/>
        <v>1.9023733633486373</v>
      </c>
      <c r="Q113" s="81">
        <f t="shared" si="23"/>
        <v>1.9023733633486373</v>
      </c>
      <c r="S113" s="1">
        <f t="shared" si="27"/>
        <v>3</v>
      </c>
      <c r="T113" s="1" t="str">
        <f t="shared" si="28"/>
        <v>Off-Peak</v>
      </c>
    </row>
    <row r="114" spans="1:20" x14ac:dyDescent="0.25">
      <c r="A114" s="85">
        <v>44930.958338715274</v>
      </c>
      <c r="B114" s="1">
        <v>1</v>
      </c>
      <c r="C114" s="1">
        <v>4</v>
      </c>
      <c r="D114" s="1">
        <v>23</v>
      </c>
      <c r="E114" s="1" t="str">
        <f t="shared" si="24"/>
        <v>Non-Summer</v>
      </c>
      <c r="F114" s="78">
        <v>0.90300000000000002</v>
      </c>
      <c r="G114" s="79">
        <f t="shared" si="25"/>
        <v>1.7180149485986793</v>
      </c>
      <c r="J114" s="78">
        <v>0</v>
      </c>
      <c r="K114" s="80">
        <f t="shared" si="26"/>
        <v>0</v>
      </c>
      <c r="L114" s="68" t="str">
        <f t="shared" si="19"/>
        <v>Normal</v>
      </c>
      <c r="N114" s="67">
        <f t="shared" si="20"/>
        <v>0</v>
      </c>
      <c r="O114" s="67">
        <f t="shared" si="21"/>
        <v>0</v>
      </c>
      <c r="P114" s="81">
        <f t="shared" si="22"/>
        <v>1.7180149485986793</v>
      </c>
      <c r="Q114" s="81">
        <f t="shared" si="23"/>
        <v>1.7180149485986793</v>
      </c>
      <c r="S114" s="1">
        <f t="shared" si="27"/>
        <v>3</v>
      </c>
      <c r="T114" s="1" t="str">
        <f t="shared" si="28"/>
        <v>Off-Peak</v>
      </c>
    </row>
    <row r="115" spans="1:20" x14ac:dyDescent="0.25">
      <c r="A115" s="85">
        <v>44931.000005439812</v>
      </c>
      <c r="B115" s="1">
        <v>1</v>
      </c>
      <c r="C115" s="1">
        <v>5</v>
      </c>
      <c r="D115" s="1">
        <v>0</v>
      </c>
      <c r="E115" s="1" t="str">
        <f t="shared" si="24"/>
        <v>Non-Summer</v>
      </c>
      <c r="F115" s="78">
        <v>0.83409999999999995</v>
      </c>
      <c r="G115" s="79">
        <f t="shared" si="25"/>
        <v>1.5869283152006184</v>
      </c>
      <c r="J115" s="78">
        <v>0</v>
      </c>
      <c r="K115" s="80">
        <f t="shared" si="26"/>
        <v>0</v>
      </c>
      <c r="L115" s="68" t="str">
        <f t="shared" si="19"/>
        <v>Normal</v>
      </c>
      <c r="N115" s="67">
        <f t="shared" si="20"/>
        <v>0</v>
      </c>
      <c r="O115" s="67">
        <f t="shared" si="21"/>
        <v>0</v>
      </c>
      <c r="P115" s="81">
        <f t="shared" si="22"/>
        <v>1.5869283152006184</v>
      </c>
      <c r="Q115" s="81">
        <f t="shared" si="23"/>
        <v>1.5869283152006184</v>
      </c>
      <c r="S115" s="1">
        <f t="shared" si="27"/>
        <v>4</v>
      </c>
      <c r="T115" s="1" t="str">
        <f t="shared" si="28"/>
        <v>Off-Peak</v>
      </c>
    </row>
    <row r="116" spans="1:20" x14ac:dyDescent="0.25">
      <c r="A116" s="85">
        <v>44931.041672164349</v>
      </c>
      <c r="B116" s="1">
        <v>1</v>
      </c>
      <c r="C116" s="1">
        <v>5</v>
      </c>
      <c r="D116" s="1">
        <v>1</v>
      </c>
      <c r="E116" s="1" t="str">
        <f t="shared" si="24"/>
        <v>Non-Summer</v>
      </c>
      <c r="F116" s="78">
        <v>0.7903</v>
      </c>
      <c r="G116" s="79">
        <f t="shared" si="25"/>
        <v>1.5035960286572938</v>
      </c>
      <c r="J116" s="78">
        <v>0</v>
      </c>
      <c r="K116" s="80">
        <f t="shared" si="26"/>
        <v>0</v>
      </c>
      <c r="L116" s="68" t="str">
        <f t="shared" si="19"/>
        <v>Normal</v>
      </c>
      <c r="N116" s="67">
        <f t="shared" si="20"/>
        <v>0</v>
      </c>
      <c r="O116" s="67">
        <f t="shared" si="21"/>
        <v>0</v>
      </c>
      <c r="P116" s="81">
        <f t="shared" si="22"/>
        <v>1.5035960286572938</v>
      </c>
      <c r="Q116" s="81">
        <f t="shared" si="23"/>
        <v>1.5035960286572938</v>
      </c>
      <c r="S116" s="1">
        <f t="shared" si="27"/>
        <v>4</v>
      </c>
      <c r="T116" s="1" t="str">
        <f t="shared" si="28"/>
        <v>Off-Peak</v>
      </c>
    </row>
    <row r="117" spans="1:20" x14ac:dyDescent="0.25">
      <c r="A117" s="85">
        <v>44931.083338888886</v>
      </c>
      <c r="B117" s="1">
        <v>1</v>
      </c>
      <c r="C117" s="1">
        <v>5</v>
      </c>
      <c r="D117" s="1">
        <v>2</v>
      </c>
      <c r="E117" s="1" t="str">
        <f t="shared" si="24"/>
        <v>Non-Summer</v>
      </c>
      <c r="F117" s="78">
        <v>0.76539999999999997</v>
      </c>
      <c r="G117" s="79">
        <f t="shared" si="25"/>
        <v>1.4562221945264997</v>
      </c>
      <c r="J117" s="78">
        <v>0</v>
      </c>
      <c r="K117" s="80">
        <f t="shared" si="26"/>
        <v>0</v>
      </c>
      <c r="L117" s="68" t="str">
        <f t="shared" si="19"/>
        <v>Normal</v>
      </c>
      <c r="N117" s="67">
        <f t="shared" si="20"/>
        <v>0</v>
      </c>
      <c r="O117" s="67">
        <f t="shared" si="21"/>
        <v>0</v>
      </c>
      <c r="P117" s="81">
        <f t="shared" si="22"/>
        <v>1.4562221945264997</v>
      </c>
      <c r="Q117" s="81">
        <f t="shared" si="23"/>
        <v>1.4562221945264997</v>
      </c>
      <c r="S117" s="1">
        <f t="shared" si="27"/>
        <v>4</v>
      </c>
      <c r="T117" s="1" t="str">
        <f t="shared" si="28"/>
        <v>Off-Peak</v>
      </c>
    </row>
    <row r="118" spans="1:20" x14ac:dyDescent="0.25">
      <c r="A118" s="85">
        <v>44931.125005613423</v>
      </c>
      <c r="B118" s="1">
        <v>1</v>
      </c>
      <c r="C118" s="1">
        <v>5</v>
      </c>
      <c r="D118" s="1">
        <v>3</v>
      </c>
      <c r="E118" s="1" t="str">
        <f t="shared" si="24"/>
        <v>Non-Summer</v>
      </c>
      <c r="F118" s="78">
        <v>0.75339999999999996</v>
      </c>
      <c r="G118" s="79">
        <f t="shared" si="25"/>
        <v>1.4333914310899722</v>
      </c>
      <c r="J118" s="78">
        <v>0</v>
      </c>
      <c r="K118" s="80">
        <f t="shared" si="26"/>
        <v>0</v>
      </c>
      <c r="L118" s="68" t="str">
        <f t="shared" si="19"/>
        <v>Normal</v>
      </c>
      <c r="N118" s="67">
        <f t="shared" si="20"/>
        <v>0</v>
      </c>
      <c r="O118" s="67">
        <f t="shared" si="21"/>
        <v>0</v>
      </c>
      <c r="P118" s="81">
        <f t="shared" si="22"/>
        <v>1.4333914310899722</v>
      </c>
      <c r="Q118" s="81">
        <f t="shared" si="23"/>
        <v>1.4333914310899722</v>
      </c>
      <c r="S118" s="1">
        <f t="shared" si="27"/>
        <v>4</v>
      </c>
      <c r="T118" s="1" t="str">
        <f t="shared" si="28"/>
        <v>Off-Peak</v>
      </c>
    </row>
    <row r="119" spans="1:20" x14ac:dyDescent="0.25">
      <c r="A119" s="85">
        <v>44931.16667233796</v>
      </c>
      <c r="B119" s="1">
        <v>1</v>
      </c>
      <c r="C119" s="1">
        <v>5</v>
      </c>
      <c r="D119" s="1">
        <v>4</v>
      </c>
      <c r="E119" s="1" t="str">
        <f t="shared" si="24"/>
        <v>Non-Summer</v>
      </c>
      <c r="F119" s="78">
        <v>0.7601</v>
      </c>
      <c r="G119" s="79">
        <f t="shared" si="25"/>
        <v>1.4461386073420335</v>
      </c>
      <c r="J119" s="78">
        <v>0</v>
      </c>
      <c r="K119" s="80">
        <f t="shared" si="26"/>
        <v>0</v>
      </c>
      <c r="L119" s="68" t="str">
        <f t="shared" si="19"/>
        <v>Normal</v>
      </c>
      <c r="N119" s="67">
        <f t="shared" si="20"/>
        <v>0</v>
      </c>
      <c r="O119" s="67">
        <f t="shared" si="21"/>
        <v>0</v>
      </c>
      <c r="P119" s="81">
        <f t="shared" si="22"/>
        <v>1.4461386073420335</v>
      </c>
      <c r="Q119" s="81">
        <f t="shared" si="23"/>
        <v>1.4461386073420335</v>
      </c>
      <c r="S119" s="1">
        <f t="shared" si="27"/>
        <v>4</v>
      </c>
      <c r="T119" s="1" t="str">
        <f t="shared" si="28"/>
        <v>Off-Peak</v>
      </c>
    </row>
    <row r="120" spans="1:20" x14ac:dyDescent="0.25">
      <c r="A120" s="85">
        <v>44931.208339062498</v>
      </c>
      <c r="B120" s="1">
        <v>1</v>
      </c>
      <c r="C120" s="1">
        <v>5</v>
      </c>
      <c r="D120" s="1">
        <v>5</v>
      </c>
      <c r="E120" s="1" t="str">
        <f t="shared" si="24"/>
        <v>Non-Summer</v>
      </c>
      <c r="F120" s="78">
        <v>0.78869999999999996</v>
      </c>
      <c r="G120" s="79">
        <f t="shared" si="25"/>
        <v>1.5005519268657568</v>
      </c>
      <c r="J120" s="78">
        <v>0</v>
      </c>
      <c r="K120" s="80">
        <f t="shared" si="26"/>
        <v>0</v>
      </c>
      <c r="L120" s="68" t="str">
        <f t="shared" si="19"/>
        <v>Normal</v>
      </c>
      <c r="N120" s="67">
        <f t="shared" si="20"/>
        <v>0</v>
      </c>
      <c r="O120" s="67">
        <f t="shared" si="21"/>
        <v>0</v>
      </c>
      <c r="P120" s="81">
        <f t="shared" si="22"/>
        <v>1.5005519268657568</v>
      </c>
      <c r="Q120" s="81">
        <f t="shared" si="23"/>
        <v>1.5005519268657568</v>
      </c>
      <c r="S120" s="1">
        <f t="shared" si="27"/>
        <v>4</v>
      </c>
      <c r="T120" s="1" t="str">
        <f t="shared" si="28"/>
        <v>Off-Peak</v>
      </c>
    </row>
    <row r="121" spans="1:20" x14ac:dyDescent="0.25">
      <c r="A121" s="85">
        <v>44931.250005787035</v>
      </c>
      <c r="B121" s="1">
        <v>1</v>
      </c>
      <c r="C121" s="1">
        <v>5</v>
      </c>
      <c r="D121" s="1">
        <v>6</v>
      </c>
      <c r="E121" s="1" t="str">
        <f t="shared" si="24"/>
        <v>Non-Summer</v>
      </c>
      <c r="F121" s="78">
        <v>0.83330000000000004</v>
      </c>
      <c r="G121" s="79">
        <f t="shared" si="25"/>
        <v>1.5854062643048501</v>
      </c>
      <c r="J121" s="78">
        <v>0</v>
      </c>
      <c r="K121" s="80">
        <f t="shared" si="26"/>
        <v>0</v>
      </c>
      <c r="L121" s="68" t="str">
        <f t="shared" si="19"/>
        <v>Normal</v>
      </c>
      <c r="N121" s="67">
        <f t="shared" si="20"/>
        <v>0</v>
      </c>
      <c r="O121" s="67">
        <f t="shared" si="21"/>
        <v>0</v>
      </c>
      <c r="P121" s="81">
        <f t="shared" si="22"/>
        <v>1.5854062643048501</v>
      </c>
      <c r="Q121" s="81">
        <f t="shared" si="23"/>
        <v>1.5854062643048501</v>
      </c>
      <c r="S121" s="1">
        <f t="shared" si="27"/>
        <v>4</v>
      </c>
      <c r="T121" s="1" t="str">
        <f t="shared" si="28"/>
        <v>Peak</v>
      </c>
    </row>
    <row r="122" spans="1:20" x14ac:dyDescent="0.25">
      <c r="A122" s="85">
        <v>44931.291666666664</v>
      </c>
      <c r="B122" s="1">
        <v>1</v>
      </c>
      <c r="C122" s="1">
        <v>5</v>
      </c>
      <c r="D122" s="1">
        <v>7</v>
      </c>
      <c r="E122" s="1" t="str">
        <f t="shared" si="24"/>
        <v>Non-Summer</v>
      </c>
      <c r="F122" s="78">
        <v>0.86560000000000004</v>
      </c>
      <c r="G122" s="79">
        <f t="shared" si="25"/>
        <v>1.6468590692215026</v>
      </c>
      <c r="J122" s="78">
        <v>1.6660000000000001E-2</v>
      </c>
      <c r="K122" s="80">
        <f t="shared" si="26"/>
        <v>1.6660000000000001E-2</v>
      </c>
      <c r="L122" s="68" t="str">
        <f t="shared" si="19"/>
        <v>Normal</v>
      </c>
      <c r="N122" s="67">
        <f t="shared" si="20"/>
        <v>0</v>
      </c>
      <c r="O122" s="67">
        <f t="shared" si="21"/>
        <v>1.6660000000000001E-2</v>
      </c>
      <c r="P122" s="81">
        <f t="shared" si="22"/>
        <v>1.6301990692215027</v>
      </c>
      <c r="Q122" s="81">
        <f t="shared" si="23"/>
        <v>1.6301990692215027</v>
      </c>
      <c r="S122" s="1">
        <f t="shared" si="27"/>
        <v>4</v>
      </c>
      <c r="T122" s="1" t="str">
        <f t="shared" si="28"/>
        <v>Peak</v>
      </c>
    </row>
    <row r="123" spans="1:20" x14ac:dyDescent="0.25">
      <c r="A123" s="85">
        <v>44931.333333333336</v>
      </c>
      <c r="B123" s="1">
        <v>1</v>
      </c>
      <c r="C123" s="1">
        <v>5</v>
      </c>
      <c r="D123" s="1">
        <v>8</v>
      </c>
      <c r="E123" s="1" t="str">
        <f t="shared" si="24"/>
        <v>Non-Summer</v>
      </c>
      <c r="F123" s="78">
        <v>0.86990000000000001</v>
      </c>
      <c r="G123" s="79">
        <f t="shared" si="25"/>
        <v>1.6550400927862583</v>
      </c>
      <c r="J123" s="78">
        <v>1.0369059999999999</v>
      </c>
      <c r="K123" s="80">
        <f t="shared" si="26"/>
        <v>1.0369059999999999</v>
      </c>
      <c r="L123" s="68" t="str">
        <f t="shared" si="19"/>
        <v>Normal</v>
      </c>
      <c r="N123" s="67">
        <f t="shared" si="20"/>
        <v>0</v>
      </c>
      <c r="O123" s="67">
        <f t="shared" si="21"/>
        <v>1.0369059999999999</v>
      </c>
      <c r="P123" s="81">
        <f t="shared" si="22"/>
        <v>0.61813409278625842</v>
      </c>
      <c r="Q123" s="81">
        <f t="shared" si="23"/>
        <v>0.61813409278625842</v>
      </c>
      <c r="S123" s="1">
        <f t="shared" si="27"/>
        <v>4</v>
      </c>
      <c r="T123" s="1" t="str">
        <f t="shared" si="28"/>
        <v>Peak</v>
      </c>
    </row>
    <row r="124" spans="1:20" x14ac:dyDescent="0.25">
      <c r="A124" s="85">
        <v>44931.375</v>
      </c>
      <c r="B124" s="1">
        <v>1</v>
      </c>
      <c r="C124" s="1">
        <v>5</v>
      </c>
      <c r="D124" s="1">
        <v>9</v>
      </c>
      <c r="E124" s="1" t="str">
        <f t="shared" si="24"/>
        <v>Non-Summer</v>
      </c>
      <c r="F124" s="78">
        <v>0.87529999999999997</v>
      </c>
      <c r="G124" s="79">
        <f t="shared" si="25"/>
        <v>1.6653139363326954</v>
      </c>
      <c r="J124" s="78">
        <v>2.6078560000000004</v>
      </c>
      <c r="K124" s="80">
        <f t="shared" si="26"/>
        <v>2.6078560000000004</v>
      </c>
      <c r="L124" s="68" t="str">
        <f t="shared" si="19"/>
        <v>Normal</v>
      </c>
      <c r="N124" s="67">
        <f t="shared" si="20"/>
        <v>0.94254206366730497</v>
      </c>
      <c r="O124" s="67">
        <f t="shared" si="21"/>
        <v>1.6653139363326954</v>
      </c>
      <c r="P124" s="81">
        <f t="shared" si="22"/>
        <v>0</v>
      </c>
      <c r="Q124" s="81">
        <f t="shared" si="23"/>
        <v>-0.94254206366730497</v>
      </c>
      <c r="S124" s="1">
        <f t="shared" si="27"/>
        <v>4</v>
      </c>
      <c r="T124" s="1" t="str">
        <f t="shared" si="28"/>
        <v>Peak</v>
      </c>
    </row>
    <row r="125" spans="1:20" x14ac:dyDescent="0.25">
      <c r="A125" s="85">
        <v>44931.416666666664</v>
      </c>
      <c r="B125" s="1">
        <v>1</v>
      </c>
      <c r="C125" s="1">
        <v>5</v>
      </c>
      <c r="D125" s="1">
        <v>10</v>
      </c>
      <c r="E125" s="1" t="str">
        <f t="shared" si="24"/>
        <v>Non-Summer</v>
      </c>
      <c r="F125" s="78">
        <v>0.87949999999999995</v>
      </c>
      <c r="G125" s="79">
        <f t="shared" si="25"/>
        <v>1.67330470353548</v>
      </c>
      <c r="J125" s="78">
        <v>3.5320900000000002</v>
      </c>
      <c r="K125" s="80">
        <f t="shared" si="26"/>
        <v>3.5320900000000002</v>
      </c>
      <c r="L125" s="68" t="str">
        <f t="shared" si="19"/>
        <v>Normal</v>
      </c>
      <c r="N125" s="67">
        <f t="shared" si="20"/>
        <v>1.8587852964645202</v>
      </c>
      <c r="O125" s="67">
        <f t="shared" si="21"/>
        <v>1.67330470353548</v>
      </c>
      <c r="P125" s="81">
        <f t="shared" si="22"/>
        <v>0</v>
      </c>
      <c r="Q125" s="81">
        <f t="shared" si="23"/>
        <v>-1.8587852964645202</v>
      </c>
      <c r="S125" s="1">
        <f t="shared" si="27"/>
        <v>4</v>
      </c>
      <c r="T125" s="1" t="str">
        <f t="shared" si="28"/>
        <v>Peak</v>
      </c>
    </row>
    <row r="126" spans="1:20" x14ac:dyDescent="0.25">
      <c r="A126" s="85">
        <v>44931.458333333328</v>
      </c>
      <c r="B126" s="1">
        <v>1</v>
      </c>
      <c r="C126" s="1">
        <v>5</v>
      </c>
      <c r="D126" s="1">
        <v>11</v>
      </c>
      <c r="E126" s="1" t="str">
        <f t="shared" si="24"/>
        <v>Non-Summer</v>
      </c>
      <c r="F126" s="78">
        <v>0.89100000000000001</v>
      </c>
      <c r="G126" s="79">
        <f t="shared" si="25"/>
        <v>1.6951841851621521</v>
      </c>
      <c r="J126" s="78">
        <v>4.0377520000000002</v>
      </c>
      <c r="K126" s="80">
        <f t="shared" si="26"/>
        <v>4.0377520000000002</v>
      </c>
      <c r="L126" s="68" t="str">
        <f t="shared" si="19"/>
        <v>Normal</v>
      </c>
      <c r="N126" s="67">
        <f t="shared" si="20"/>
        <v>2.3425678148378482</v>
      </c>
      <c r="O126" s="67">
        <f t="shared" si="21"/>
        <v>1.6951841851621521</v>
      </c>
      <c r="P126" s="81">
        <f t="shared" si="22"/>
        <v>0</v>
      </c>
      <c r="Q126" s="81">
        <f t="shared" si="23"/>
        <v>-2.3425678148378482</v>
      </c>
      <c r="S126" s="1">
        <f t="shared" si="27"/>
        <v>4</v>
      </c>
      <c r="T126" s="1" t="str">
        <f t="shared" si="28"/>
        <v>Peak</v>
      </c>
    </row>
    <row r="127" spans="1:20" x14ac:dyDescent="0.25">
      <c r="A127" s="85">
        <v>44931.499999999993</v>
      </c>
      <c r="B127" s="1">
        <v>1</v>
      </c>
      <c r="C127" s="1">
        <v>5</v>
      </c>
      <c r="D127" s="1">
        <v>12</v>
      </c>
      <c r="E127" s="1" t="str">
        <f t="shared" si="24"/>
        <v>Non-Summer</v>
      </c>
      <c r="F127" s="78">
        <v>0.90669999999999995</v>
      </c>
      <c r="G127" s="79">
        <f t="shared" si="25"/>
        <v>1.7250544339916085</v>
      </c>
      <c r="J127" s="78">
        <v>4.2841420000000001</v>
      </c>
      <c r="K127" s="80">
        <f t="shared" si="26"/>
        <v>4.2841420000000001</v>
      </c>
      <c r="L127" s="68" t="str">
        <f t="shared" si="19"/>
        <v>Normal</v>
      </c>
      <c r="N127" s="67">
        <f t="shared" si="20"/>
        <v>2.5590875660083916</v>
      </c>
      <c r="O127" s="67">
        <f t="shared" si="21"/>
        <v>1.7250544339916085</v>
      </c>
      <c r="P127" s="81">
        <f t="shared" si="22"/>
        <v>0</v>
      </c>
      <c r="Q127" s="81">
        <f t="shared" si="23"/>
        <v>-2.5590875660083916</v>
      </c>
      <c r="S127" s="1">
        <f t="shared" si="27"/>
        <v>4</v>
      </c>
      <c r="T127" s="1" t="str">
        <f t="shared" si="28"/>
        <v>Peak</v>
      </c>
    </row>
    <row r="128" spans="1:20" x14ac:dyDescent="0.25">
      <c r="A128" s="85">
        <v>44931.541666666657</v>
      </c>
      <c r="B128" s="1">
        <v>1</v>
      </c>
      <c r="C128" s="1">
        <v>5</v>
      </c>
      <c r="D128" s="1">
        <v>13</v>
      </c>
      <c r="E128" s="1" t="str">
        <f t="shared" si="24"/>
        <v>Non-Summer</v>
      </c>
      <c r="F128" s="78">
        <v>0.92090000000000005</v>
      </c>
      <c r="G128" s="79">
        <f t="shared" si="25"/>
        <v>1.7520708373914993</v>
      </c>
      <c r="J128" s="78">
        <v>3.9434619999999998</v>
      </c>
      <c r="K128" s="80">
        <f t="shared" si="26"/>
        <v>3.9434619999999998</v>
      </c>
      <c r="L128" s="68" t="str">
        <f t="shared" si="19"/>
        <v>Normal</v>
      </c>
      <c r="N128" s="67">
        <f t="shared" si="20"/>
        <v>2.1913911626085003</v>
      </c>
      <c r="O128" s="67">
        <f t="shared" si="21"/>
        <v>1.7520708373914995</v>
      </c>
      <c r="P128" s="81">
        <f t="shared" si="22"/>
        <v>0</v>
      </c>
      <c r="Q128" s="81">
        <f t="shared" si="23"/>
        <v>-2.1913911626085003</v>
      </c>
      <c r="S128" s="1">
        <f t="shared" si="27"/>
        <v>4</v>
      </c>
      <c r="T128" s="1" t="str">
        <f t="shared" si="28"/>
        <v>Peak</v>
      </c>
    </row>
    <row r="129" spans="1:20" x14ac:dyDescent="0.25">
      <c r="A129" s="85">
        <v>44931.583333333321</v>
      </c>
      <c r="B129" s="1">
        <v>1</v>
      </c>
      <c r="C129" s="1">
        <v>5</v>
      </c>
      <c r="D129" s="1">
        <v>14</v>
      </c>
      <c r="E129" s="1" t="str">
        <f t="shared" si="24"/>
        <v>Non-Summer</v>
      </c>
      <c r="F129" s="78">
        <v>0.94010000000000005</v>
      </c>
      <c r="G129" s="79">
        <f t="shared" si="25"/>
        <v>1.7886000588899431</v>
      </c>
      <c r="J129" s="78">
        <v>2.4075039999999999</v>
      </c>
      <c r="K129" s="80">
        <f t="shared" si="26"/>
        <v>2.4075039999999999</v>
      </c>
      <c r="L129" s="68" t="str">
        <f t="shared" si="19"/>
        <v>Normal</v>
      </c>
      <c r="N129" s="67">
        <f t="shared" si="20"/>
        <v>0.61890394111005675</v>
      </c>
      <c r="O129" s="67">
        <f t="shared" si="21"/>
        <v>1.7886000588899431</v>
      </c>
      <c r="P129" s="81">
        <f t="shared" si="22"/>
        <v>0</v>
      </c>
      <c r="Q129" s="81">
        <f t="shared" si="23"/>
        <v>-0.61890394111005675</v>
      </c>
      <c r="S129" s="1">
        <f t="shared" si="27"/>
        <v>4</v>
      </c>
      <c r="T129" s="1" t="str">
        <f t="shared" si="28"/>
        <v>Peak</v>
      </c>
    </row>
    <row r="130" spans="1:20" x14ac:dyDescent="0.25">
      <c r="A130" s="85">
        <v>44931.624999999985</v>
      </c>
      <c r="B130" s="1">
        <v>1</v>
      </c>
      <c r="C130" s="1">
        <v>5</v>
      </c>
      <c r="D130" s="1">
        <v>15</v>
      </c>
      <c r="E130" s="1" t="str">
        <f t="shared" si="24"/>
        <v>Non-Summer</v>
      </c>
      <c r="F130" s="78">
        <v>0.98470000000000002</v>
      </c>
      <c r="G130" s="79">
        <f t="shared" si="25"/>
        <v>1.8734543963290362</v>
      </c>
      <c r="J130" s="78">
        <v>0.96840400000000004</v>
      </c>
      <c r="K130" s="80">
        <f t="shared" si="26"/>
        <v>0.96840400000000004</v>
      </c>
      <c r="L130" s="68" t="str">
        <f t="shared" si="19"/>
        <v>Normal</v>
      </c>
      <c r="N130" s="67">
        <f t="shared" si="20"/>
        <v>0</v>
      </c>
      <c r="O130" s="67">
        <f t="shared" si="21"/>
        <v>0.96840400000000004</v>
      </c>
      <c r="P130" s="81">
        <f t="shared" si="22"/>
        <v>0.90505039632903617</v>
      </c>
      <c r="Q130" s="81">
        <f t="shared" si="23"/>
        <v>0.90505039632903617</v>
      </c>
      <c r="S130" s="1">
        <f t="shared" si="27"/>
        <v>4</v>
      </c>
      <c r="T130" s="1" t="str">
        <f t="shared" si="28"/>
        <v>Peak</v>
      </c>
    </row>
    <row r="131" spans="1:20" x14ac:dyDescent="0.25">
      <c r="A131" s="85">
        <v>44931.66666666665</v>
      </c>
      <c r="B131" s="1">
        <v>1</v>
      </c>
      <c r="C131" s="1">
        <v>5</v>
      </c>
      <c r="D131" s="1">
        <v>16</v>
      </c>
      <c r="E131" s="1" t="str">
        <f t="shared" si="24"/>
        <v>Non-Summer</v>
      </c>
      <c r="F131" s="78">
        <v>1.081</v>
      </c>
      <c r="G131" s="79">
        <f t="shared" si="25"/>
        <v>2.0566712729071677</v>
      </c>
      <c r="J131" s="78">
        <v>1.4404999999999999E-2</v>
      </c>
      <c r="K131" s="80">
        <f t="shared" si="26"/>
        <v>1.4404999999999999E-2</v>
      </c>
      <c r="L131" s="68" t="str">
        <f t="shared" si="19"/>
        <v>Normal</v>
      </c>
      <c r="N131" s="67">
        <f t="shared" si="20"/>
        <v>0</v>
      </c>
      <c r="O131" s="67">
        <f t="shared" si="21"/>
        <v>1.4404999999999999E-2</v>
      </c>
      <c r="P131" s="81">
        <f t="shared" si="22"/>
        <v>2.0422662729071677</v>
      </c>
      <c r="Q131" s="81">
        <f t="shared" si="23"/>
        <v>2.0422662729071677</v>
      </c>
      <c r="S131" s="1">
        <f t="shared" si="27"/>
        <v>4</v>
      </c>
      <c r="T131" s="1" t="str">
        <f t="shared" si="28"/>
        <v>Peak</v>
      </c>
    </row>
    <row r="132" spans="1:20" x14ac:dyDescent="0.25">
      <c r="A132" s="85">
        <v>44931.708333333314</v>
      </c>
      <c r="B132" s="1">
        <v>1</v>
      </c>
      <c r="C132" s="1">
        <v>5</v>
      </c>
      <c r="D132" s="1">
        <v>17</v>
      </c>
      <c r="E132" s="1" t="str">
        <f t="shared" si="24"/>
        <v>Non-Summer</v>
      </c>
      <c r="F132" s="78">
        <v>1.1768000000000001</v>
      </c>
      <c r="G132" s="79">
        <f t="shared" si="25"/>
        <v>2.2389368676754442</v>
      </c>
      <c r="J132" s="78">
        <v>0</v>
      </c>
      <c r="K132" s="80">
        <f t="shared" si="26"/>
        <v>0</v>
      </c>
      <c r="L132" s="68" t="str">
        <f t="shared" si="19"/>
        <v>Normal</v>
      </c>
      <c r="N132" s="67">
        <f t="shared" si="20"/>
        <v>0</v>
      </c>
      <c r="O132" s="67">
        <f t="shared" si="21"/>
        <v>0</v>
      </c>
      <c r="P132" s="81">
        <f t="shared" si="22"/>
        <v>2.2389368676754442</v>
      </c>
      <c r="Q132" s="81">
        <f t="shared" si="23"/>
        <v>2.2389368676754442</v>
      </c>
      <c r="S132" s="1">
        <f t="shared" si="27"/>
        <v>4</v>
      </c>
      <c r="T132" s="1" t="str">
        <f t="shared" si="28"/>
        <v>Peak</v>
      </c>
    </row>
    <row r="133" spans="1:20" x14ac:dyDescent="0.25">
      <c r="A133" s="85">
        <v>44931.749999999978</v>
      </c>
      <c r="B133" s="1">
        <v>1</v>
      </c>
      <c r="C133" s="1">
        <v>5</v>
      </c>
      <c r="D133" s="1">
        <v>18</v>
      </c>
      <c r="E133" s="1" t="str">
        <f t="shared" si="24"/>
        <v>Non-Summer</v>
      </c>
      <c r="F133" s="78">
        <v>1.1952</v>
      </c>
      <c r="G133" s="79">
        <f t="shared" si="25"/>
        <v>2.2739440382781191</v>
      </c>
      <c r="J133" s="78">
        <v>0</v>
      </c>
      <c r="K133" s="80">
        <f t="shared" si="26"/>
        <v>0</v>
      </c>
      <c r="L133" s="68" t="str">
        <f t="shared" si="19"/>
        <v>Normal</v>
      </c>
      <c r="N133" s="67">
        <f t="shared" si="20"/>
        <v>0</v>
      </c>
      <c r="O133" s="67">
        <f t="shared" si="21"/>
        <v>0</v>
      </c>
      <c r="P133" s="81">
        <f t="shared" si="22"/>
        <v>2.2739440382781191</v>
      </c>
      <c r="Q133" s="81">
        <f t="shared" si="23"/>
        <v>2.2739440382781191</v>
      </c>
      <c r="S133" s="1">
        <f t="shared" si="27"/>
        <v>4</v>
      </c>
      <c r="T133" s="1" t="str">
        <f t="shared" si="28"/>
        <v>Peak</v>
      </c>
    </row>
    <row r="134" spans="1:20" x14ac:dyDescent="0.25">
      <c r="A134" s="85">
        <v>44931.791666666642</v>
      </c>
      <c r="B134" s="1">
        <v>1</v>
      </c>
      <c r="C134" s="1">
        <v>5</v>
      </c>
      <c r="D134" s="1">
        <v>19</v>
      </c>
      <c r="E134" s="1" t="str">
        <f t="shared" si="24"/>
        <v>Non-Summer</v>
      </c>
      <c r="F134" s="78">
        <v>1.1842999999999999</v>
      </c>
      <c r="G134" s="79">
        <f t="shared" si="25"/>
        <v>2.2532060948232733</v>
      </c>
      <c r="J134" s="78">
        <v>0</v>
      </c>
      <c r="K134" s="80">
        <f t="shared" si="26"/>
        <v>0</v>
      </c>
      <c r="L134" s="68" t="str">
        <f t="shared" si="19"/>
        <v>Normal</v>
      </c>
      <c r="N134" s="67">
        <f t="shared" si="20"/>
        <v>0</v>
      </c>
      <c r="O134" s="67">
        <f t="shared" si="21"/>
        <v>0</v>
      </c>
      <c r="P134" s="81">
        <f t="shared" si="22"/>
        <v>2.2532060948232733</v>
      </c>
      <c r="Q134" s="81">
        <f t="shared" si="23"/>
        <v>2.2532060948232733</v>
      </c>
      <c r="S134" s="1">
        <f t="shared" si="27"/>
        <v>4</v>
      </c>
      <c r="T134" s="1" t="str">
        <f t="shared" si="28"/>
        <v>Peak</v>
      </c>
    </row>
    <row r="135" spans="1:20" x14ac:dyDescent="0.25">
      <c r="A135" s="85">
        <v>44931.833333333307</v>
      </c>
      <c r="B135" s="1">
        <v>1</v>
      </c>
      <c r="C135" s="1">
        <v>5</v>
      </c>
      <c r="D135" s="1">
        <v>20</v>
      </c>
      <c r="E135" s="1" t="str">
        <f t="shared" si="24"/>
        <v>Non-Summer</v>
      </c>
      <c r="F135" s="78">
        <v>1.1596</v>
      </c>
      <c r="G135" s="79">
        <f t="shared" si="25"/>
        <v>2.2062127734164214</v>
      </c>
      <c r="J135" s="78">
        <v>0</v>
      </c>
      <c r="K135" s="80">
        <f t="shared" si="26"/>
        <v>0</v>
      </c>
      <c r="L135" s="68" t="str">
        <f t="shared" si="19"/>
        <v>Normal</v>
      </c>
      <c r="N135" s="67">
        <f t="shared" si="20"/>
        <v>0</v>
      </c>
      <c r="O135" s="67">
        <f t="shared" si="21"/>
        <v>0</v>
      </c>
      <c r="P135" s="81">
        <f t="shared" si="22"/>
        <v>2.2062127734164214</v>
      </c>
      <c r="Q135" s="81">
        <f t="shared" si="23"/>
        <v>2.2062127734164214</v>
      </c>
      <c r="S135" s="1">
        <f t="shared" si="27"/>
        <v>4</v>
      </c>
      <c r="T135" s="1" t="str">
        <f t="shared" si="28"/>
        <v>Peak</v>
      </c>
    </row>
    <row r="136" spans="1:20" x14ac:dyDescent="0.25">
      <c r="A136" s="85">
        <v>44931.874999999971</v>
      </c>
      <c r="B136" s="1">
        <v>1</v>
      </c>
      <c r="C136" s="1">
        <v>5</v>
      </c>
      <c r="D136" s="1">
        <v>21</v>
      </c>
      <c r="E136" s="1" t="str">
        <f t="shared" si="24"/>
        <v>Non-Summer</v>
      </c>
      <c r="F136" s="78">
        <v>1.1043000000000001</v>
      </c>
      <c r="G136" s="79">
        <f t="shared" si="25"/>
        <v>2.1010010052464247</v>
      </c>
      <c r="J136" s="78">
        <v>0</v>
      </c>
      <c r="K136" s="80">
        <f t="shared" si="26"/>
        <v>0</v>
      </c>
      <c r="L136" s="68" t="str">
        <f t="shared" si="19"/>
        <v>Normal</v>
      </c>
      <c r="N136" s="67">
        <f t="shared" si="20"/>
        <v>0</v>
      </c>
      <c r="O136" s="67">
        <f t="shared" si="21"/>
        <v>0</v>
      </c>
      <c r="P136" s="81">
        <f t="shared" si="22"/>
        <v>2.1010010052464247</v>
      </c>
      <c r="Q136" s="81">
        <f t="shared" si="23"/>
        <v>2.1010010052464247</v>
      </c>
      <c r="S136" s="1">
        <f t="shared" si="27"/>
        <v>4</v>
      </c>
      <c r="T136" s="1" t="str">
        <f t="shared" si="28"/>
        <v>Peak</v>
      </c>
    </row>
    <row r="137" spans="1:20" x14ac:dyDescent="0.25">
      <c r="A137" s="85">
        <v>44931.916666666635</v>
      </c>
      <c r="B137" s="1">
        <v>1</v>
      </c>
      <c r="C137" s="1">
        <v>5</v>
      </c>
      <c r="D137" s="1">
        <v>22</v>
      </c>
      <c r="E137" s="1" t="str">
        <f t="shared" si="24"/>
        <v>Non-Summer</v>
      </c>
      <c r="F137" s="78">
        <v>1.0098</v>
      </c>
      <c r="G137" s="79">
        <f t="shared" si="25"/>
        <v>1.9212087431837723</v>
      </c>
      <c r="J137" s="78">
        <v>0</v>
      </c>
      <c r="K137" s="80">
        <f t="shared" si="26"/>
        <v>0</v>
      </c>
      <c r="L137" s="68" t="str">
        <f t="shared" si="19"/>
        <v>Normal</v>
      </c>
      <c r="N137" s="67">
        <f t="shared" si="20"/>
        <v>0</v>
      </c>
      <c r="O137" s="67">
        <f t="shared" si="21"/>
        <v>0</v>
      </c>
      <c r="P137" s="81">
        <f t="shared" si="22"/>
        <v>1.9212087431837723</v>
      </c>
      <c r="Q137" s="81">
        <f t="shared" si="23"/>
        <v>1.9212087431837723</v>
      </c>
      <c r="S137" s="1">
        <f t="shared" si="27"/>
        <v>4</v>
      </c>
      <c r="T137" s="1" t="str">
        <f t="shared" si="28"/>
        <v>Off-Peak</v>
      </c>
    </row>
    <row r="138" spans="1:20" x14ac:dyDescent="0.25">
      <c r="A138" s="85">
        <v>44931.958333333299</v>
      </c>
      <c r="B138" s="1">
        <v>1</v>
      </c>
      <c r="C138" s="1">
        <v>5</v>
      </c>
      <c r="D138" s="1">
        <v>23</v>
      </c>
      <c r="E138" s="1" t="str">
        <f t="shared" si="24"/>
        <v>Non-Summer</v>
      </c>
      <c r="F138" s="78">
        <v>0.91390000000000005</v>
      </c>
      <c r="G138" s="79">
        <f t="shared" si="25"/>
        <v>1.7387528920535251</v>
      </c>
      <c r="J138" s="78">
        <v>0</v>
      </c>
      <c r="K138" s="80">
        <f t="shared" si="26"/>
        <v>0</v>
      </c>
      <c r="L138" s="68" t="str">
        <f t="shared" si="19"/>
        <v>Normal</v>
      </c>
      <c r="N138" s="67">
        <f t="shared" si="20"/>
        <v>0</v>
      </c>
      <c r="O138" s="67">
        <f t="shared" si="21"/>
        <v>0</v>
      </c>
      <c r="P138" s="81">
        <f t="shared" si="22"/>
        <v>1.7387528920535251</v>
      </c>
      <c r="Q138" s="81">
        <f t="shared" si="23"/>
        <v>1.7387528920535251</v>
      </c>
      <c r="S138" s="1">
        <f t="shared" si="27"/>
        <v>4</v>
      </c>
      <c r="T138" s="1" t="str">
        <f t="shared" si="28"/>
        <v>Off-Peak</v>
      </c>
    </row>
    <row r="139" spans="1:20" x14ac:dyDescent="0.25">
      <c r="A139" s="85">
        <v>44931.999999999964</v>
      </c>
      <c r="B139" s="1">
        <v>1</v>
      </c>
      <c r="C139" s="1">
        <v>6</v>
      </c>
      <c r="D139" s="1">
        <v>0</v>
      </c>
      <c r="E139" s="1" t="str">
        <f t="shared" si="24"/>
        <v>Non-Summer</v>
      </c>
      <c r="F139" s="78">
        <v>0.84589999999999999</v>
      </c>
      <c r="G139" s="79">
        <f t="shared" si="25"/>
        <v>1.6093785659132036</v>
      </c>
      <c r="J139" s="78">
        <v>0</v>
      </c>
      <c r="K139" s="80">
        <f t="shared" si="26"/>
        <v>0</v>
      </c>
      <c r="L139" s="68" t="str">
        <f t="shared" si="19"/>
        <v>Normal</v>
      </c>
      <c r="N139" s="67">
        <f t="shared" si="20"/>
        <v>0</v>
      </c>
      <c r="O139" s="67">
        <f t="shared" si="21"/>
        <v>0</v>
      </c>
      <c r="P139" s="81">
        <f t="shared" si="22"/>
        <v>1.6093785659132036</v>
      </c>
      <c r="Q139" s="81">
        <f t="shared" si="23"/>
        <v>1.6093785659132036</v>
      </c>
      <c r="S139" s="1">
        <f t="shared" si="27"/>
        <v>5</v>
      </c>
      <c r="T139" s="1" t="str">
        <f t="shared" si="28"/>
        <v>Off-Peak</v>
      </c>
    </row>
    <row r="140" spans="1:20" x14ac:dyDescent="0.25">
      <c r="A140" s="85">
        <v>44932.041666666628</v>
      </c>
      <c r="B140" s="1">
        <v>1</v>
      </c>
      <c r="C140" s="1">
        <v>6</v>
      </c>
      <c r="D140" s="1">
        <v>1</v>
      </c>
      <c r="E140" s="1" t="str">
        <f t="shared" si="24"/>
        <v>Non-Summer</v>
      </c>
      <c r="F140" s="78">
        <v>0.80410000000000004</v>
      </c>
      <c r="G140" s="79">
        <f t="shared" si="25"/>
        <v>1.5298514066093003</v>
      </c>
      <c r="J140" s="78">
        <v>0</v>
      </c>
      <c r="K140" s="80">
        <f t="shared" si="26"/>
        <v>0</v>
      </c>
      <c r="L140" s="68" t="str">
        <f t="shared" si="19"/>
        <v>Normal</v>
      </c>
      <c r="N140" s="67">
        <f t="shared" si="20"/>
        <v>0</v>
      </c>
      <c r="O140" s="67">
        <f t="shared" si="21"/>
        <v>0</v>
      </c>
      <c r="P140" s="81">
        <f t="shared" si="22"/>
        <v>1.5298514066093003</v>
      </c>
      <c r="Q140" s="81">
        <f t="shared" si="23"/>
        <v>1.5298514066093003</v>
      </c>
      <c r="S140" s="1">
        <f t="shared" si="27"/>
        <v>5</v>
      </c>
      <c r="T140" s="1" t="str">
        <f t="shared" si="28"/>
        <v>Off-Peak</v>
      </c>
    </row>
    <row r="141" spans="1:20" x14ac:dyDescent="0.25">
      <c r="A141" s="85">
        <v>44932.083333333292</v>
      </c>
      <c r="B141" s="1">
        <v>1</v>
      </c>
      <c r="C141" s="1">
        <v>6</v>
      </c>
      <c r="D141" s="1">
        <v>2</v>
      </c>
      <c r="E141" s="1" t="str">
        <f t="shared" si="24"/>
        <v>Non-Summer</v>
      </c>
      <c r="F141" s="78">
        <v>0.78010000000000002</v>
      </c>
      <c r="G141" s="79">
        <f t="shared" si="25"/>
        <v>1.4841898797362456</v>
      </c>
      <c r="J141" s="78">
        <v>0</v>
      </c>
      <c r="K141" s="80">
        <f t="shared" si="26"/>
        <v>0</v>
      </c>
      <c r="L141" s="68" t="str">
        <f t="shared" si="19"/>
        <v>Normal</v>
      </c>
      <c r="N141" s="67">
        <f t="shared" si="20"/>
        <v>0</v>
      </c>
      <c r="O141" s="67">
        <f t="shared" si="21"/>
        <v>0</v>
      </c>
      <c r="P141" s="81">
        <f t="shared" si="22"/>
        <v>1.4841898797362456</v>
      </c>
      <c r="Q141" s="81">
        <f t="shared" si="23"/>
        <v>1.4841898797362456</v>
      </c>
      <c r="S141" s="1">
        <f t="shared" si="27"/>
        <v>5</v>
      </c>
      <c r="T141" s="1" t="str">
        <f t="shared" si="28"/>
        <v>Off-Peak</v>
      </c>
    </row>
    <row r="142" spans="1:20" x14ac:dyDescent="0.25">
      <c r="A142" s="85">
        <v>44932.124999999956</v>
      </c>
      <c r="B142" s="1">
        <v>1</v>
      </c>
      <c r="C142" s="1">
        <v>6</v>
      </c>
      <c r="D142" s="1">
        <v>3</v>
      </c>
      <c r="E142" s="1" t="str">
        <f t="shared" si="24"/>
        <v>Non-Summer</v>
      </c>
      <c r="F142" s="78">
        <v>0.77</v>
      </c>
      <c r="G142" s="79">
        <f t="shared" si="25"/>
        <v>1.4649739871771685</v>
      </c>
      <c r="J142" s="78">
        <v>0</v>
      </c>
      <c r="K142" s="80">
        <f t="shared" si="26"/>
        <v>0</v>
      </c>
      <c r="L142" s="68" t="str">
        <f t="shared" si="19"/>
        <v>Normal</v>
      </c>
      <c r="N142" s="67">
        <f t="shared" si="20"/>
        <v>0</v>
      </c>
      <c r="O142" s="67">
        <f t="shared" si="21"/>
        <v>0</v>
      </c>
      <c r="P142" s="81">
        <f t="shared" si="22"/>
        <v>1.4649739871771685</v>
      </c>
      <c r="Q142" s="81">
        <f t="shared" si="23"/>
        <v>1.4649739871771685</v>
      </c>
      <c r="S142" s="1">
        <f t="shared" si="27"/>
        <v>5</v>
      </c>
      <c r="T142" s="1" t="str">
        <f t="shared" si="28"/>
        <v>Off-Peak</v>
      </c>
    </row>
    <row r="143" spans="1:20" x14ac:dyDescent="0.25">
      <c r="A143" s="85">
        <v>44932.166666666621</v>
      </c>
      <c r="B143" s="1">
        <v>1</v>
      </c>
      <c r="C143" s="1">
        <v>6</v>
      </c>
      <c r="D143" s="1">
        <v>4</v>
      </c>
      <c r="E143" s="1" t="str">
        <f t="shared" si="24"/>
        <v>Non-Summer</v>
      </c>
      <c r="F143" s="78">
        <v>0.77880000000000005</v>
      </c>
      <c r="G143" s="79">
        <f t="shared" si="25"/>
        <v>1.4817165470306219</v>
      </c>
      <c r="J143" s="78">
        <v>0</v>
      </c>
      <c r="K143" s="80">
        <f t="shared" si="26"/>
        <v>0</v>
      </c>
      <c r="L143" s="68" t="str">
        <f t="shared" si="19"/>
        <v>Normal</v>
      </c>
      <c r="N143" s="67">
        <f t="shared" si="20"/>
        <v>0</v>
      </c>
      <c r="O143" s="67">
        <f t="shared" si="21"/>
        <v>0</v>
      </c>
      <c r="P143" s="81">
        <f t="shared" si="22"/>
        <v>1.4817165470306219</v>
      </c>
      <c r="Q143" s="81">
        <f t="shared" si="23"/>
        <v>1.4817165470306219</v>
      </c>
      <c r="S143" s="1">
        <f t="shared" si="27"/>
        <v>5</v>
      </c>
      <c r="T143" s="1" t="str">
        <f t="shared" si="28"/>
        <v>Off-Peak</v>
      </c>
    </row>
    <row r="144" spans="1:20" x14ac:dyDescent="0.25">
      <c r="A144" s="85">
        <v>44932.208333333285</v>
      </c>
      <c r="B144" s="1">
        <v>1</v>
      </c>
      <c r="C144" s="1">
        <v>6</v>
      </c>
      <c r="D144" s="1">
        <v>5</v>
      </c>
      <c r="E144" s="1" t="str">
        <f t="shared" si="24"/>
        <v>Non-Summer</v>
      </c>
      <c r="F144" s="78">
        <v>0.80620000000000003</v>
      </c>
      <c r="G144" s="79">
        <f t="shared" si="25"/>
        <v>1.5338467902106925</v>
      </c>
      <c r="J144" s="78">
        <v>0</v>
      </c>
      <c r="K144" s="80">
        <f t="shared" si="26"/>
        <v>0</v>
      </c>
      <c r="L144" s="68" t="str">
        <f t="shared" si="19"/>
        <v>Normal</v>
      </c>
      <c r="N144" s="67">
        <f t="shared" si="20"/>
        <v>0</v>
      </c>
      <c r="O144" s="67">
        <f t="shared" si="21"/>
        <v>0</v>
      </c>
      <c r="P144" s="81">
        <f t="shared" si="22"/>
        <v>1.5338467902106925</v>
      </c>
      <c r="Q144" s="81">
        <f t="shared" si="23"/>
        <v>1.5338467902106925</v>
      </c>
      <c r="S144" s="1">
        <f t="shared" si="27"/>
        <v>5</v>
      </c>
      <c r="T144" s="1" t="str">
        <f t="shared" si="28"/>
        <v>Off-Peak</v>
      </c>
    </row>
    <row r="145" spans="1:20" x14ac:dyDescent="0.25">
      <c r="A145" s="85">
        <v>44932.249999999949</v>
      </c>
      <c r="B145" s="1">
        <v>1</v>
      </c>
      <c r="C145" s="1">
        <v>6</v>
      </c>
      <c r="D145" s="1">
        <v>6</v>
      </c>
      <c r="E145" s="1" t="str">
        <f t="shared" si="24"/>
        <v>Non-Summer</v>
      </c>
      <c r="F145" s="78">
        <v>0.84640000000000004</v>
      </c>
      <c r="G145" s="79">
        <f t="shared" si="25"/>
        <v>1.610329847723059</v>
      </c>
      <c r="J145" s="78">
        <v>0</v>
      </c>
      <c r="K145" s="80">
        <f t="shared" si="26"/>
        <v>0</v>
      </c>
      <c r="L145" s="68" t="str">
        <f t="shared" si="19"/>
        <v>Normal</v>
      </c>
      <c r="N145" s="67">
        <f t="shared" si="20"/>
        <v>0</v>
      </c>
      <c r="O145" s="67">
        <f t="shared" si="21"/>
        <v>0</v>
      </c>
      <c r="P145" s="81">
        <f t="shared" si="22"/>
        <v>1.610329847723059</v>
      </c>
      <c r="Q145" s="81">
        <f t="shared" si="23"/>
        <v>1.610329847723059</v>
      </c>
      <c r="S145" s="1">
        <f t="shared" si="27"/>
        <v>5</v>
      </c>
      <c r="T145" s="1" t="str">
        <f t="shared" si="28"/>
        <v>Peak</v>
      </c>
    </row>
    <row r="146" spans="1:20" x14ac:dyDescent="0.25">
      <c r="A146" s="85">
        <v>44932.291666666613</v>
      </c>
      <c r="B146" s="1">
        <v>1</v>
      </c>
      <c r="C146" s="1">
        <v>6</v>
      </c>
      <c r="D146" s="1">
        <v>7</v>
      </c>
      <c r="E146" s="1" t="str">
        <f t="shared" si="24"/>
        <v>Non-Summer</v>
      </c>
      <c r="F146" s="78">
        <v>0.88019999999999998</v>
      </c>
      <c r="G146" s="79">
        <f t="shared" si="25"/>
        <v>1.6746364980692774</v>
      </c>
      <c r="J146" s="78">
        <v>1.1888999999999999E-2</v>
      </c>
      <c r="K146" s="80">
        <f t="shared" si="26"/>
        <v>1.1888999999999999E-2</v>
      </c>
      <c r="L146" s="68" t="str">
        <f t="shared" si="19"/>
        <v>Normal</v>
      </c>
      <c r="N146" s="67">
        <f t="shared" si="20"/>
        <v>0</v>
      </c>
      <c r="O146" s="67">
        <f t="shared" si="21"/>
        <v>1.1888999999999999E-2</v>
      </c>
      <c r="P146" s="81">
        <f t="shared" si="22"/>
        <v>1.6627474980692774</v>
      </c>
      <c r="Q146" s="81">
        <f t="shared" si="23"/>
        <v>1.6627474980692774</v>
      </c>
      <c r="S146" s="1">
        <f t="shared" si="27"/>
        <v>5</v>
      </c>
      <c r="T146" s="1" t="str">
        <f t="shared" si="28"/>
        <v>Peak</v>
      </c>
    </row>
    <row r="147" spans="1:20" x14ac:dyDescent="0.25">
      <c r="A147" s="85">
        <v>44932.333333333278</v>
      </c>
      <c r="B147" s="1">
        <v>1</v>
      </c>
      <c r="C147" s="1">
        <v>6</v>
      </c>
      <c r="D147" s="1">
        <v>8</v>
      </c>
      <c r="E147" s="1" t="str">
        <f t="shared" si="24"/>
        <v>Non-Summer</v>
      </c>
      <c r="F147" s="78">
        <v>0.89149999999999996</v>
      </c>
      <c r="G147" s="79">
        <f t="shared" si="25"/>
        <v>1.6961354669720072</v>
      </c>
      <c r="J147" s="78">
        <v>1.0902689999999999</v>
      </c>
      <c r="K147" s="80">
        <f t="shared" si="26"/>
        <v>1.0902689999999999</v>
      </c>
      <c r="L147" s="68" t="str">
        <f t="shared" ref="L147:L210" si="29">IF(AND(D147&gt;=$C$2,D147&lt;=$C$3,E147="Summer"),"MaxDis","Normal")</f>
        <v>Normal</v>
      </c>
      <c r="N147" s="67">
        <f t="shared" ref="N147:N210" si="30">IF(K147-G147&lt;0,0,K147-G147)</f>
        <v>0</v>
      </c>
      <c r="O147" s="67">
        <f t="shared" ref="O147:O210" si="31">K147-N147</f>
        <v>1.0902689999999999</v>
      </c>
      <c r="P147" s="81">
        <f t="shared" ref="P147:P210" si="32">MAX(0,G147-O147)</f>
        <v>0.6058664669720073</v>
      </c>
      <c r="Q147" s="81">
        <f t="shared" ref="Q147:Q210" si="33">G147-K147</f>
        <v>0.6058664669720073</v>
      </c>
      <c r="S147" s="1">
        <f t="shared" si="27"/>
        <v>5</v>
      </c>
      <c r="T147" s="1" t="str">
        <f t="shared" si="28"/>
        <v>Peak</v>
      </c>
    </row>
    <row r="148" spans="1:20" x14ac:dyDescent="0.25">
      <c r="A148" s="85">
        <v>44932.374999999942</v>
      </c>
      <c r="B148" s="1">
        <v>1</v>
      </c>
      <c r="C148" s="1">
        <v>6</v>
      </c>
      <c r="D148" s="1">
        <v>9</v>
      </c>
      <c r="E148" s="1" t="str">
        <f t="shared" ref="E148:E211" si="34">IF(AND(B148&gt;=$C$5,B148&lt;=$C$6),"Summer","Non-Summer")</f>
        <v>Non-Summer</v>
      </c>
      <c r="F148" s="78">
        <v>0.90380000000000005</v>
      </c>
      <c r="G148" s="79">
        <f t="shared" ref="G148:G211" si="35">F148*$G$13</f>
        <v>1.719536999494448</v>
      </c>
      <c r="J148" s="78">
        <v>2.619726</v>
      </c>
      <c r="K148" s="80">
        <f t="shared" ref="K148:K211" si="36">J148*$K$13</f>
        <v>2.619726</v>
      </c>
      <c r="L148" s="68" t="str">
        <f t="shared" si="29"/>
        <v>Normal</v>
      </c>
      <c r="N148" s="67">
        <f t="shared" si="30"/>
        <v>0.90018900050555195</v>
      </c>
      <c r="O148" s="67">
        <f t="shared" si="31"/>
        <v>1.719536999494448</v>
      </c>
      <c r="P148" s="81">
        <f t="shared" si="32"/>
        <v>0</v>
      </c>
      <c r="Q148" s="81">
        <f t="shared" si="33"/>
        <v>-0.90018900050555195</v>
      </c>
      <c r="S148" s="1">
        <f t="shared" ref="S148:S211" si="37">WEEKDAY(A148,2)</f>
        <v>5</v>
      </c>
      <c r="T148" s="1" t="str">
        <f t="shared" ref="T148:T211" si="38">IF(S148&gt;5,"Off-Peak",IF(AND(D148&gt;=$C$7,D148&lt;$C$8),"Peak","Off-Peak"))</f>
        <v>Peak</v>
      </c>
    </row>
    <row r="149" spans="1:20" x14ac:dyDescent="0.25">
      <c r="A149" s="85">
        <v>44932.416666666606</v>
      </c>
      <c r="B149" s="1">
        <v>1</v>
      </c>
      <c r="C149" s="1">
        <v>6</v>
      </c>
      <c r="D149" s="1">
        <v>10</v>
      </c>
      <c r="E149" s="1" t="str">
        <f t="shared" si="34"/>
        <v>Non-Summer</v>
      </c>
      <c r="F149" s="78">
        <v>0.9173</v>
      </c>
      <c r="G149" s="79">
        <f t="shared" si="35"/>
        <v>1.7452216083605412</v>
      </c>
      <c r="J149" s="78">
        <v>3.523396</v>
      </c>
      <c r="K149" s="80">
        <f t="shared" si="36"/>
        <v>3.523396</v>
      </c>
      <c r="L149" s="68" t="str">
        <f t="shared" si="29"/>
        <v>Normal</v>
      </c>
      <c r="N149" s="67">
        <f t="shared" si="30"/>
        <v>1.7781743916394588</v>
      </c>
      <c r="O149" s="67">
        <f t="shared" si="31"/>
        <v>1.7452216083605412</v>
      </c>
      <c r="P149" s="81">
        <f t="shared" si="32"/>
        <v>0</v>
      </c>
      <c r="Q149" s="81">
        <f t="shared" si="33"/>
        <v>-1.7781743916394588</v>
      </c>
      <c r="S149" s="1">
        <f t="shared" si="37"/>
        <v>5</v>
      </c>
      <c r="T149" s="1" t="str">
        <f t="shared" si="38"/>
        <v>Peak</v>
      </c>
    </row>
    <row r="150" spans="1:20" x14ac:dyDescent="0.25">
      <c r="A150" s="85">
        <v>44932.45833333327</v>
      </c>
      <c r="B150" s="1">
        <v>1</v>
      </c>
      <c r="C150" s="1">
        <v>6</v>
      </c>
      <c r="D150" s="1">
        <v>11</v>
      </c>
      <c r="E150" s="1" t="str">
        <f t="shared" si="34"/>
        <v>Non-Summer</v>
      </c>
      <c r="F150" s="78">
        <v>0.93610000000000004</v>
      </c>
      <c r="G150" s="79">
        <f t="shared" si="35"/>
        <v>1.7809898044111006</v>
      </c>
      <c r="J150" s="78">
        <v>3.940512</v>
      </c>
      <c r="K150" s="80">
        <f t="shared" si="36"/>
        <v>3.940512</v>
      </c>
      <c r="L150" s="68" t="str">
        <f t="shared" si="29"/>
        <v>Normal</v>
      </c>
      <c r="N150" s="67">
        <f t="shared" si="30"/>
        <v>2.1595221955888997</v>
      </c>
      <c r="O150" s="67">
        <f t="shared" si="31"/>
        <v>1.7809898044111003</v>
      </c>
      <c r="P150" s="81">
        <f t="shared" si="32"/>
        <v>2.2204460492503131E-16</v>
      </c>
      <c r="Q150" s="81">
        <f t="shared" si="33"/>
        <v>-2.1595221955888997</v>
      </c>
      <c r="S150" s="1">
        <f t="shared" si="37"/>
        <v>5</v>
      </c>
      <c r="T150" s="1" t="str">
        <f t="shared" si="38"/>
        <v>Peak</v>
      </c>
    </row>
    <row r="151" spans="1:20" x14ac:dyDescent="0.25">
      <c r="A151" s="85">
        <v>44932.499999999935</v>
      </c>
      <c r="B151" s="1">
        <v>1</v>
      </c>
      <c r="C151" s="1">
        <v>6</v>
      </c>
      <c r="D151" s="1">
        <v>12</v>
      </c>
      <c r="E151" s="1" t="str">
        <f t="shared" si="34"/>
        <v>Non-Summer</v>
      </c>
      <c r="F151" s="78">
        <v>0.94689999999999996</v>
      </c>
      <c r="G151" s="79">
        <f t="shared" si="35"/>
        <v>1.801537491503975</v>
      </c>
      <c r="J151" s="78">
        <v>4.1219739999999998</v>
      </c>
      <c r="K151" s="80">
        <f t="shared" si="36"/>
        <v>4.1219739999999998</v>
      </c>
      <c r="L151" s="68" t="str">
        <f t="shared" si="29"/>
        <v>Normal</v>
      </c>
      <c r="N151" s="67">
        <f t="shared" si="30"/>
        <v>2.3204365084960248</v>
      </c>
      <c r="O151" s="67">
        <f t="shared" si="31"/>
        <v>1.801537491503975</v>
      </c>
      <c r="P151" s="81">
        <f t="shared" si="32"/>
        <v>0</v>
      </c>
      <c r="Q151" s="81">
        <f t="shared" si="33"/>
        <v>-2.3204365084960248</v>
      </c>
      <c r="S151" s="1">
        <f t="shared" si="37"/>
        <v>5</v>
      </c>
      <c r="T151" s="1" t="str">
        <f t="shared" si="38"/>
        <v>Peak</v>
      </c>
    </row>
    <row r="152" spans="1:20" x14ac:dyDescent="0.25">
      <c r="A152" s="85">
        <v>44932.541666666599</v>
      </c>
      <c r="B152" s="1">
        <v>1</v>
      </c>
      <c r="C152" s="1">
        <v>6</v>
      </c>
      <c r="D152" s="1">
        <v>13</v>
      </c>
      <c r="E152" s="1" t="str">
        <f t="shared" si="34"/>
        <v>Non-Summer</v>
      </c>
      <c r="F152" s="78">
        <v>0.94769999999999999</v>
      </c>
      <c r="G152" s="79">
        <f t="shared" si="35"/>
        <v>1.8030595423997435</v>
      </c>
      <c r="J152" s="78">
        <v>3.802416</v>
      </c>
      <c r="K152" s="80">
        <f t="shared" si="36"/>
        <v>3.802416</v>
      </c>
      <c r="L152" s="68" t="str">
        <f t="shared" si="29"/>
        <v>Normal</v>
      </c>
      <c r="N152" s="67">
        <f t="shared" si="30"/>
        <v>1.9993564576002565</v>
      </c>
      <c r="O152" s="67">
        <f t="shared" si="31"/>
        <v>1.8030595423997435</v>
      </c>
      <c r="P152" s="81">
        <f t="shared" si="32"/>
        <v>0</v>
      </c>
      <c r="Q152" s="81">
        <f t="shared" si="33"/>
        <v>-1.9993564576002565</v>
      </c>
      <c r="S152" s="1">
        <f t="shared" si="37"/>
        <v>5</v>
      </c>
      <c r="T152" s="1" t="str">
        <f t="shared" si="38"/>
        <v>Peak</v>
      </c>
    </row>
    <row r="153" spans="1:20" x14ac:dyDescent="0.25">
      <c r="A153" s="85">
        <v>44932.583333333263</v>
      </c>
      <c r="B153" s="1">
        <v>1</v>
      </c>
      <c r="C153" s="1">
        <v>6</v>
      </c>
      <c r="D153" s="1">
        <v>14</v>
      </c>
      <c r="E153" s="1" t="str">
        <f t="shared" si="34"/>
        <v>Non-Summer</v>
      </c>
      <c r="F153" s="78">
        <v>0.9546</v>
      </c>
      <c r="G153" s="79">
        <f t="shared" si="35"/>
        <v>1.8161872313757468</v>
      </c>
      <c r="J153" s="78">
        <v>2.4573309999999999</v>
      </c>
      <c r="K153" s="80">
        <f t="shared" si="36"/>
        <v>2.4573309999999999</v>
      </c>
      <c r="L153" s="68" t="str">
        <f t="shared" si="29"/>
        <v>Normal</v>
      </c>
      <c r="N153" s="67">
        <f t="shared" si="30"/>
        <v>0.64114376862425315</v>
      </c>
      <c r="O153" s="67">
        <f t="shared" si="31"/>
        <v>1.8161872313757468</v>
      </c>
      <c r="P153" s="81">
        <f t="shared" si="32"/>
        <v>0</v>
      </c>
      <c r="Q153" s="81">
        <f t="shared" si="33"/>
        <v>-0.64114376862425315</v>
      </c>
      <c r="S153" s="1">
        <f t="shared" si="37"/>
        <v>5</v>
      </c>
      <c r="T153" s="1" t="str">
        <f t="shared" si="38"/>
        <v>Peak</v>
      </c>
    </row>
    <row r="154" spans="1:20" x14ac:dyDescent="0.25">
      <c r="A154" s="85">
        <v>44932.624999999927</v>
      </c>
      <c r="B154" s="1">
        <v>1</v>
      </c>
      <c r="C154" s="1">
        <v>6</v>
      </c>
      <c r="D154" s="1">
        <v>15</v>
      </c>
      <c r="E154" s="1" t="str">
        <f t="shared" si="34"/>
        <v>Non-Summer</v>
      </c>
      <c r="F154" s="78">
        <v>0.98770000000000002</v>
      </c>
      <c r="G154" s="79">
        <f t="shared" si="35"/>
        <v>1.879162087188168</v>
      </c>
      <c r="J154" s="78">
        <v>0.95210099999999998</v>
      </c>
      <c r="K154" s="80">
        <f t="shared" si="36"/>
        <v>0.95210099999999998</v>
      </c>
      <c r="L154" s="68" t="str">
        <f t="shared" si="29"/>
        <v>Normal</v>
      </c>
      <c r="N154" s="67">
        <f t="shared" si="30"/>
        <v>0</v>
      </c>
      <c r="O154" s="67">
        <f t="shared" si="31"/>
        <v>0.95210099999999998</v>
      </c>
      <c r="P154" s="81">
        <f t="shared" si="32"/>
        <v>0.92706108718816804</v>
      </c>
      <c r="Q154" s="81">
        <f t="shared" si="33"/>
        <v>0.92706108718816804</v>
      </c>
      <c r="S154" s="1">
        <f t="shared" si="37"/>
        <v>5</v>
      </c>
      <c r="T154" s="1" t="str">
        <f t="shared" si="38"/>
        <v>Peak</v>
      </c>
    </row>
    <row r="155" spans="1:20" x14ac:dyDescent="0.25">
      <c r="A155" s="85">
        <v>44932.666666666591</v>
      </c>
      <c r="B155" s="1">
        <v>1</v>
      </c>
      <c r="C155" s="1">
        <v>6</v>
      </c>
      <c r="D155" s="1">
        <v>16</v>
      </c>
      <c r="E155" s="1" t="str">
        <f t="shared" si="34"/>
        <v>Non-Summer</v>
      </c>
      <c r="F155" s="78">
        <v>1.0791999999999999</v>
      </c>
      <c r="G155" s="79">
        <f t="shared" si="35"/>
        <v>2.0532466583916884</v>
      </c>
      <c r="J155" s="78">
        <v>1.4574E-2</v>
      </c>
      <c r="K155" s="80">
        <f t="shared" si="36"/>
        <v>1.4574E-2</v>
      </c>
      <c r="L155" s="68" t="str">
        <f t="shared" si="29"/>
        <v>Normal</v>
      </c>
      <c r="N155" s="67">
        <f t="shared" si="30"/>
        <v>0</v>
      </c>
      <c r="O155" s="67">
        <f t="shared" si="31"/>
        <v>1.4574E-2</v>
      </c>
      <c r="P155" s="81">
        <f t="shared" si="32"/>
        <v>2.0386726583916883</v>
      </c>
      <c r="Q155" s="81">
        <f t="shared" si="33"/>
        <v>2.0386726583916883</v>
      </c>
      <c r="S155" s="1">
        <f t="shared" si="37"/>
        <v>5</v>
      </c>
      <c r="T155" s="1" t="str">
        <f t="shared" si="38"/>
        <v>Peak</v>
      </c>
    </row>
    <row r="156" spans="1:20" x14ac:dyDescent="0.25">
      <c r="A156" s="85">
        <v>44932.708333333256</v>
      </c>
      <c r="B156" s="1">
        <v>1</v>
      </c>
      <c r="C156" s="1">
        <v>6</v>
      </c>
      <c r="D156" s="1">
        <v>17</v>
      </c>
      <c r="E156" s="1" t="str">
        <f t="shared" si="34"/>
        <v>Non-Summer</v>
      </c>
      <c r="F156" s="78">
        <v>1.1745000000000001</v>
      </c>
      <c r="G156" s="79">
        <f t="shared" si="35"/>
        <v>2.2345609713501098</v>
      </c>
      <c r="J156" s="78">
        <v>0</v>
      </c>
      <c r="K156" s="80">
        <f t="shared" si="36"/>
        <v>0</v>
      </c>
      <c r="L156" s="68" t="str">
        <f t="shared" si="29"/>
        <v>Normal</v>
      </c>
      <c r="N156" s="67">
        <f t="shared" si="30"/>
        <v>0</v>
      </c>
      <c r="O156" s="67">
        <f t="shared" si="31"/>
        <v>0</v>
      </c>
      <c r="P156" s="81">
        <f t="shared" si="32"/>
        <v>2.2345609713501098</v>
      </c>
      <c r="Q156" s="81">
        <f t="shared" si="33"/>
        <v>2.2345609713501098</v>
      </c>
      <c r="S156" s="1">
        <f t="shared" si="37"/>
        <v>5</v>
      </c>
      <c r="T156" s="1" t="str">
        <f t="shared" si="38"/>
        <v>Peak</v>
      </c>
    </row>
    <row r="157" spans="1:20" x14ac:dyDescent="0.25">
      <c r="A157" s="85">
        <v>44932.74999999992</v>
      </c>
      <c r="B157" s="1">
        <v>1</v>
      </c>
      <c r="C157" s="1">
        <v>6</v>
      </c>
      <c r="D157" s="1">
        <v>18</v>
      </c>
      <c r="E157" s="1" t="str">
        <f t="shared" si="34"/>
        <v>Non-Summer</v>
      </c>
      <c r="F157" s="78">
        <v>1.1918</v>
      </c>
      <c r="G157" s="79">
        <f t="shared" si="35"/>
        <v>2.2674753219711032</v>
      </c>
      <c r="J157" s="78">
        <v>0</v>
      </c>
      <c r="K157" s="80">
        <f t="shared" si="36"/>
        <v>0</v>
      </c>
      <c r="L157" s="68" t="str">
        <f t="shared" si="29"/>
        <v>Normal</v>
      </c>
      <c r="N157" s="67">
        <f t="shared" si="30"/>
        <v>0</v>
      </c>
      <c r="O157" s="67">
        <f t="shared" si="31"/>
        <v>0</v>
      </c>
      <c r="P157" s="81">
        <f t="shared" si="32"/>
        <v>2.2674753219711032</v>
      </c>
      <c r="Q157" s="81">
        <f t="shared" si="33"/>
        <v>2.2674753219711032</v>
      </c>
      <c r="S157" s="1">
        <f t="shared" si="37"/>
        <v>5</v>
      </c>
      <c r="T157" s="1" t="str">
        <f t="shared" si="38"/>
        <v>Peak</v>
      </c>
    </row>
    <row r="158" spans="1:20" x14ac:dyDescent="0.25">
      <c r="A158" s="85">
        <v>44932.791666666584</v>
      </c>
      <c r="B158" s="1">
        <v>1</v>
      </c>
      <c r="C158" s="1">
        <v>6</v>
      </c>
      <c r="D158" s="1">
        <v>19</v>
      </c>
      <c r="E158" s="1" t="str">
        <f t="shared" si="34"/>
        <v>Non-Summer</v>
      </c>
      <c r="F158" s="78">
        <v>1.1818</v>
      </c>
      <c r="G158" s="79">
        <f t="shared" si="35"/>
        <v>2.2484496857739971</v>
      </c>
      <c r="J158" s="78">
        <v>0</v>
      </c>
      <c r="K158" s="80">
        <f t="shared" si="36"/>
        <v>0</v>
      </c>
      <c r="L158" s="68" t="str">
        <f t="shared" si="29"/>
        <v>Normal</v>
      </c>
      <c r="N158" s="67">
        <f t="shared" si="30"/>
        <v>0</v>
      </c>
      <c r="O158" s="67">
        <f t="shared" si="31"/>
        <v>0</v>
      </c>
      <c r="P158" s="81">
        <f t="shared" si="32"/>
        <v>2.2484496857739971</v>
      </c>
      <c r="Q158" s="81">
        <f t="shared" si="33"/>
        <v>2.2484496857739971</v>
      </c>
      <c r="S158" s="1">
        <f t="shared" si="37"/>
        <v>5</v>
      </c>
      <c r="T158" s="1" t="str">
        <f t="shared" si="38"/>
        <v>Peak</v>
      </c>
    </row>
    <row r="159" spans="1:20" x14ac:dyDescent="0.25">
      <c r="A159" s="85">
        <v>44932.833333333248</v>
      </c>
      <c r="B159" s="1">
        <v>1</v>
      </c>
      <c r="C159" s="1">
        <v>6</v>
      </c>
      <c r="D159" s="1">
        <v>20</v>
      </c>
      <c r="E159" s="1" t="str">
        <f t="shared" si="34"/>
        <v>Non-Summer</v>
      </c>
      <c r="F159" s="78">
        <v>1.1642999999999999</v>
      </c>
      <c r="G159" s="79">
        <f t="shared" si="35"/>
        <v>2.2151548224290609</v>
      </c>
      <c r="J159" s="78">
        <v>0</v>
      </c>
      <c r="K159" s="80">
        <f t="shared" si="36"/>
        <v>0</v>
      </c>
      <c r="L159" s="68" t="str">
        <f t="shared" si="29"/>
        <v>Normal</v>
      </c>
      <c r="N159" s="67">
        <f t="shared" si="30"/>
        <v>0</v>
      </c>
      <c r="O159" s="67">
        <f t="shared" si="31"/>
        <v>0</v>
      </c>
      <c r="P159" s="81">
        <f t="shared" si="32"/>
        <v>2.2151548224290609</v>
      </c>
      <c r="Q159" s="81">
        <f t="shared" si="33"/>
        <v>2.2151548224290609</v>
      </c>
      <c r="S159" s="1">
        <f t="shared" si="37"/>
        <v>5</v>
      </c>
      <c r="T159" s="1" t="str">
        <f t="shared" si="38"/>
        <v>Peak</v>
      </c>
    </row>
    <row r="160" spans="1:20" x14ac:dyDescent="0.25">
      <c r="A160" s="85">
        <v>44932.874999999913</v>
      </c>
      <c r="B160" s="1">
        <v>1</v>
      </c>
      <c r="C160" s="1">
        <v>6</v>
      </c>
      <c r="D160" s="1">
        <v>21</v>
      </c>
      <c r="E160" s="1" t="str">
        <f t="shared" si="34"/>
        <v>Non-Summer</v>
      </c>
      <c r="F160" s="78">
        <v>1.1274999999999999</v>
      </c>
      <c r="G160" s="79">
        <f t="shared" si="35"/>
        <v>2.1451404812237107</v>
      </c>
      <c r="J160" s="78">
        <v>0</v>
      </c>
      <c r="K160" s="80">
        <f t="shared" si="36"/>
        <v>0</v>
      </c>
      <c r="L160" s="68" t="str">
        <f t="shared" si="29"/>
        <v>Normal</v>
      </c>
      <c r="N160" s="67">
        <f t="shared" si="30"/>
        <v>0</v>
      </c>
      <c r="O160" s="67">
        <f t="shared" si="31"/>
        <v>0</v>
      </c>
      <c r="P160" s="81">
        <f t="shared" si="32"/>
        <v>2.1451404812237107</v>
      </c>
      <c r="Q160" s="81">
        <f t="shared" si="33"/>
        <v>2.1451404812237107</v>
      </c>
      <c r="S160" s="1">
        <f t="shared" si="37"/>
        <v>5</v>
      </c>
      <c r="T160" s="1" t="str">
        <f t="shared" si="38"/>
        <v>Peak</v>
      </c>
    </row>
    <row r="161" spans="1:20" x14ac:dyDescent="0.25">
      <c r="A161" s="85">
        <v>44932.916666666577</v>
      </c>
      <c r="B161" s="1">
        <v>1</v>
      </c>
      <c r="C161" s="1">
        <v>6</v>
      </c>
      <c r="D161" s="1">
        <v>22</v>
      </c>
      <c r="E161" s="1" t="str">
        <f t="shared" si="34"/>
        <v>Non-Summer</v>
      </c>
      <c r="F161" s="78">
        <v>1.0576000000000001</v>
      </c>
      <c r="G161" s="79">
        <f t="shared" si="35"/>
        <v>2.0121512842059395</v>
      </c>
      <c r="J161" s="78">
        <v>0</v>
      </c>
      <c r="K161" s="80">
        <f t="shared" si="36"/>
        <v>0</v>
      </c>
      <c r="L161" s="68" t="str">
        <f t="shared" si="29"/>
        <v>Normal</v>
      </c>
      <c r="N161" s="67">
        <f t="shared" si="30"/>
        <v>0</v>
      </c>
      <c r="O161" s="67">
        <f t="shared" si="31"/>
        <v>0</v>
      </c>
      <c r="P161" s="81">
        <f t="shared" si="32"/>
        <v>2.0121512842059395</v>
      </c>
      <c r="Q161" s="81">
        <f t="shared" si="33"/>
        <v>2.0121512842059395</v>
      </c>
      <c r="S161" s="1">
        <f t="shared" si="37"/>
        <v>5</v>
      </c>
      <c r="T161" s="1" t="str">
        <f t="shared" si="38"/>
        <v>Off-Peak</v>
      </c>
    </row>
    <row r="162" spans="1:20" x14ac:dyDescent="0.25">
      <c r="A162" s="85">
        <v>44932.958333333241</v>
      </c>
      <c r="B162" s="1">
        <v>1</v>
      </c>
      <c r="C162" s="1">
        <v>6</v>
      </c>
      <c r="D162" s="1">
        <v>23</v>
      </c>
      <c r="E162" s="1" t="str">
        <f t="shared" si="34"/>
        <v>Non-Summer</v>
      </c>
      <c r="F162" s="78">
        <v>0.97409999999999997</v>
      </c>
      <c r="G162" s="79">
        <f t="shared" si="35"/>
        <v>1.8532872219601035</v>
      </c>
      <c r="J162" s="78">
        <v>0</v>
      </c>
      <c r="K162" s="80">
        <f t="shared" si="36"/>
        <v>0</v>
      </c>
      <c r="L162" s="68" t="str">
        <f t="shared" si="29"/>
        <v>Normal</v>
      </c>
      <c r="N162" s="67">
        <f t="shared" si="30"/>
        <v>0</v>
      </c>
      <c r="O162" s="67">
        <f t="shared" si="31"/>
        <v>0</v>
      </c>
      <c r="P162" s="81">
        <f t="shared" si="32"/>
        <v>1.8532872219601035</v>
      </c>
      <c r="Q162" s="81">
        <f t="shared" si="33"/>
        <v>1.8532872219601035</v>
      </c>
      <c r="S162" s="1">
        <f t="shared" si="37"/>
        <v>5</v>
      </c>
      <c r="T162" s="1" t="str">
        <f t="shared" si="38"/>
        <v>Off-Peak</v>
      </c>
    </row>
    <row r="163" spans="1:20" x14ac:dyDescent="0.25">
      <c r="A163" s="85">
        <v>44932.999999999905</v>
      </c>
      <c r="B163" s="1">
        <v>1</v>
      </c>
      <c r="C163" s="1">
        <v>7</v>
      </c>
      <c r="D163" s="1">
        <v>0</v>
      </c>
      <c r="E163" s="1" t="str">
        <f t="shared" si="34"/>
        <v>Non-Summer</v>
      </c>
      <c r="F163" s="78">
        <v>0.90569999999999995</v>
      </c>
      <c r="G163" s="79">
        <f t="shared" si="35"/>
        <v>1.723151870371898</v>
      </c>
      <c r="J163" s="78">
        <v>0</v>
      </c>
      <c r="K163" s="80">
        <f t="shared" si="36"/>
        <v>0</v>
      </c>
      <c r="L163" s="68" t="str">
        <f t="shared" si="29"/>
        <v>Normal</v>
      </c>
      <c r="N163" s="67">
        <f t="shared" si="30"/>
        <v>0</v>
      </c>
      <c r="O163" s="67">
        <f t="shared" si="31"/>
        <v>0</v>
      </c>
      <c r="P163" s="81">
        <f t="shared" si="32"/>
        <v>1.723151870371898</v>
      </c>
      <c r="Q163" s="81">
        <f t="shared" si="33"/>
        <v>1.723151870371898</v>
      </c>
      <c r="S163" s="1">
        <f t="shared" si="37"/>
        <v>6</v>
      </c>
      <c r="T163" s="1" t="str">
        <f t="shared" si="38"/>
        <v>Off-Peak</v>
      </c>
    </row>
    <row r="164" spans="1:20" x14ac:dyDescent="0.25">
      <c r="A164" s="85">
        <v>44933.04166666657</v>
      </c>
      <c r="B164" s="1">
        <v>1</v>
      </c>
      <c r="C164" s="1">
        <v>7</v>
      </c>
      <c r="D164" s="1">
        <v>1</v>
      </c>
      <c r="E164" s="1" t="str">
        <f t="shared" si="34"/>
        <v>Non-Summer</v>
      </c>
      <c r="F164" s="78">
        <v>0.85729999999999995</v>
      </c>
      <c r="G164" s="79">
        <f t="shared" si="35"/>
        <v>1.6310677911779046</v>
      </c>
      <c r="J164" s="78">
        <v>0</v>
      </c>
      <c r="K164" s="80">
        <f t="shared" si="36"/>
        <v>0</v>
      </c>
      <c r="L164" s="68" t="str">
        <f t="shared" si="29"/>
        <v>Normal</v>
      </c>
      <c r="N164" s="67">
        <f t="shared" si="30"/>
        <v>0</v>
      </c>
      <c r="O164" s="67">
        <f t="shared" si="31"/>
        <v>0</v>
      </c>
      <c r="P164" s="81">
        <f t="shared" si="32"/>
        <v>1.6310677911779046</v>
      </c>
      <c r="Q164" s="81">
        <f t="shared" si="33"/>
        <v>1.6310677911779046</v>
      </c>
      <c r="S164" s="1">
        <f t="shared" si="37"/>
        <v>6</v>
      </c>
      <c r="T164" s="1" t="str">
        <f t="shared" si="38"/>
        <v>Off-Peak</v>
      </c>
    </row>
    <row r="165" spans="1:20" x14ac:dyDescent="0.25">
      <c r="A165" s="85">
        <v>44933.083333333234</v>
      </c>
      <c r="B165" s="1">
        <v>1</v>
      </c>
      <c r="C165" s="1">
        <v>7</v>
      </c>
      <c r="D165" s="1">
        <v>2</v>
      </c>
      <c r="E165" s="1" t="str">
        <f t="shared" si="34"/>
        <v>Non-Summer</v>
      </c>
      <c r="F165" s="78">
        <v>0.8276</v>
      </c>
      <c r="G165" s="79">
        <f t="shared" si="35"/>
        <v>1.5745616516724996</v>
      </c>
      <c r="J165" s="78">
        <v>0</v>
      </c>
      <c r="K165" s="80">
        <f t="shared" si="36"/>
        <v>0</v>
      </c>
      <c r="L165" s="68" t="str">
        <f t="shared" si="29"/>
        <v>Normal</v>
      </c>
      <c r="N165" s="67">
        <f t="shared" si="30"/>
        <v>0</v>
      </c>
      <c r="O165" s="67">
        <f t="shared" si="31"/>
        <v>0</v>
      </c>
      <c r="P165" s="81">
        <f t="shared" si="32"/>
        <v>1.5745616516724996</v>
      </c>
      <c r="Q165" s="81">
        <f t="shared" si="33"/>
        <v>1.5745616516724996</v>
      </c>
      <c r="S165" s="1">
        <f t="shared" si="37"/>
        <v>6</v>
      </c>
      <c r="T165" s="1" t="str">
        <f t="shared" si="38"/>
        <v>Off-Peak</v>
      </c>
    </row>
    <row r="166" spans="1:20" x14ac:dyDescent="0.25">
      <c r="A166" s="85">
        <v>44933.124999999898</v>
      </c>
      <c r="B166" s="1">
        <v>1</v>
      </c>
      <c r="C166" s="1">
        <v>7</v>
      </c>
      <c r="D166" s="1">
        <v>3</v>
      </c>
      <c r="E166" s="1" t="str">
        <f t="shared" si="34"/>
        <v>Non-Summer</v>
      </c>
      <c r="F166" s="78">
        <v>0.81040000000000001</v>
      </c>
      <c r="G166" s="79">
        <f t="shared" si="35"/>
        <v>1.5418375574134771</v>
      </c>
      <c r="J166" s="78">
        <v>0</v>
      </c>
      <c r="K166" s="80">
        <f t="shared" si="36"/>
        <v>0</v>
      </c>
      <c r="L166" s="68" t="str">
        <f t="shared" si="29"/>
        <v>Normal</v>
      </c>
      <c r="N166" s="67">
        <f t="shared" si="30"/>
        <v>0</v>
      </c>
      <c r="O166" s="67">
        <f t="shared" si="31"/>
        <v>0</v>
      </c>
      <c r="P166" s="81">
        <f t="shared" si="32"/>
        <v>1.5418375574134771</v>
      </c>
      <c r="Q166" s="81">
        <f t="shared" si="33"/>
        <v>1.5418375574134771</v>
      </c>
      <c r="S166" s="1">
        <f t="shared" si="37"/>
        <v>6</v>
      </c>
      <c r="T166" s="1" t="str">
        <f t="shared" si="38"/>
        <v>Off-Peak</v>
      </c>
    </row>
    <row r="167" spans="1:20" x14ac:dyDescent="0.25">
      <c r="A167" s="85">
        <v>44933.166666666562</v>
      </c>
      <c r="B167" s="1">
        <v>1</v>
      </c>
      <c r="C167" s="1">
        <v>7</v>
      </c>
      <c r="D167" s="1">
        <v>4</v>
      </c>
      <c r="E167" s="1" t="str">
        <f t="shared" si="34"/>
        <v>Non-Summer</v>
      </c>
      <c r="F167" s="78">
        <v>0.80500000000000005</v>
      </c>
      <c r="G167" s="79">
        <f t="shared" si="35"/>
        <v>1.5315637138670399</v>
      </c>
      <c r="J167" s="78">
        <v>0</v>
      </c>
      <c r="K167" s="80">
        <f t="shared" si="36"/>
        <v>0</v>
      </c>
      <c r="L167" s="68" t="str">
        <f t="shared" si="29"/>
        <v>Normal</v>
      </c>
      <c r="N167" s="67">
        <f t="shared" si="30"/>
        <v>0</v>
      </c>
      <c r="O167" s="67">
        <f t="shared" si="31"/>
        <v>0</v>
      </c>
      <c r="P167" s="81">
        <f t="shared" si="32"/>
        <v>1.5315637138670399</v>
      </c>
      <c r="Q167" s="81">
        <f t="shared" si="33"/>
        <v>1.5315637138670399</v>
      </c>
      <c r="S167" s="1">
        <f t="shared" si="37"/>
        <v>6</v>
      </c>
      <c r="T167" s="1" t="str">
        <f t="shared" si="38"/>
        <v>Off-Peak</v>
      </c>
    </row>
    <row r="168" spans="1:20" x14ac:dyDescent="0.25">
      <c r="A168" s="85">
        <v>44933.208333333227</v>
      </c>
      <c r="B168" s="1">
        <v>1</v>
      </c>
      <c r="C168" s="1">
        <v>7</v>
      </c>
      <c r="D168" s="1">
        <v>5</v>
      </c>
      <c r="E168" s="1" t="str">
        <f t="shared" si="34"/>
        <v>Non-Summer</v>
      </c>
      <c r="F168" s="78">
        <v>0.81610000000000005</v>
      </c>
      <c r="G168" s="79">
        <f t="shared" si="35"/>
        <v>1.5526821700458275</v>
      </c>
      <c r="J168" s="78">
        <v>0</v>
      </c>
      <c r="K168" s="80">
        <f t="shared" si="36"/>
        <v>0</v>
      </c>
      <c r="L168" s="68" t="str">
        <f t="shared" si="29"/>
        <v>Normal</v>
      </c>
      <c r="N168" s="67">
        <f t="shared" si="30"/>
        <v>0</v>
      </c>
      <c r="O168" s="67">
        <f t="shared" si="31"/>
        <v>0</v>
      </c>
      <c r="P168" s="81">
        <f t="shared" si="32"/>
        <v>1.5526821700458275</v>
      </c>
      <c r="Q168" s="81">
        <f t="shared" si="33"/>
        <v>1.5526821700458275</v>
      </c>
      <c r="S168" s="1">
        <f t="shared" si="37"/>
        <v>6</v>
      </c>
      <c r="T168" s="1" t="str">
        <f t="shared" si="38"/>
        <v>Off-Peak</v>
      </c>
    </row>
    <row r="169" spans="1:20" x14ac:dyDescent="0.25">
      <c r="A169" s="85">
        <v>44933.249999999891</v>
      </c>
      <c r="B169" s="1">
        <v>1</v>
      </c>
      <c r="C169" s="1">
        <v>7</v>
      </c>
      <c r="D169" s="1">
        <v>6</v>
      </c>
      <c r="E169" s="1" t="str">
        <f t="shared" si="34"/>
        <v>Non-Summer</v>
      </c>
      <c r="F169" s="78">
        <v>0.83989999999999998</v>
      </c>
      <c r="G169" s="79">
        <f t="shared" si="35"/>
        <v>1.59796318419494</v>
      </c>
      <c r="J169" s="78">
        <v>0</v>
      </c>
      <c r="K169" s="80">
        <f t="shared" si="36"/>
        <v>0</v>
      </c>
      <c r="L169" s="68" t="str">
        <f t="shared" si="29"/>
        <v>Normal</v>
      </c>
      <c r="N169" s="67">
        <f t="shared" si="30"/>
        <v>0</v>
      </c>
      <c r="O169" s="67">
        <f t="shared" si="31"/>
        <v>0</v>
      </c>
      <c r="P169" s="81">
        <f t="shared" si="32"/>
        <v>1.59796318419494</v>
      </c>
      <c r="Q169" s="81">
        <f t="shared" si="33"/>
        <v>1.59796318419494</v>
      </c>
      <c r="S169" s="1">
        <f t="shared" si="37"/>
        <v>6</v>
      </c>
      <c r="T169" s="1" t="str">
        <f t="shared" si="38"/>
        <v>Off-Peak</v>
      </c>
    </row>
    <row r="170" spans="1:20" x14ac:dyDescent="0.25">
      <c r="A170" s="85">
        <v>44933.291666666555</v>
      </c>
      <c r="B170" s="1">
        <v>1</v>
      </c>
      <c r="C170" s="1">
        <v>7</v>
      </c>
      <c r="D170" s="1">
        <v>7</v>
      </c>
      <c r="E170" s="1" t="str">
        <f t="shared" si="34"/>
        <v>Non-Summer</v>
      </c>
      <c r="F170" s="78">
        <v>0.87770000000000004</v>
      </c>
      <c r="G170" s="79">
        <f t="shared" si="35"/>
        <v>1.669880089020001</v>
      </c>
      <c r="J170" s="78">
        <v>0</v>
      </c>
      <c r="K170" s="80">
        <f t="shared" si="36"/>
        <v>0</v>
      </c>
      <c r="L170" s="68" t="str">
        <f t="shared" si="29"/>
        <v>Normal</v>
      </c>
      <c r="N170" s="67">
        <f t="shared" si="30"/>
        <v>0</v>
      </c>
      <c r="O170" s="67">
        <f t="shared" si="31"/>
        <v>0</v>
      </c>
      <c r="P170" s="81">
        <f t="shared" si="32"/>
        <v>1.669880089020001</v>
      </c>
      <c r="Q170" s="81">
        <f t="shared" si="33"/>
        <v>1.669880089020001</v>
      </c>
      <c r="S170" s="1">
        <f t="shared" si="37"/>
        <v>6</v>
      </c>
      <c r="T170" s="1" t="str">
        <f t="shared" si="38"/>
        <v>Off-Peak</v>
      </c>
    </row>
    <row r="171" spans="1:20" x14ac:dyDescent="0.25">
      <c r="A171" s="85">
        <v>44933.333333333219</v>
      </c>
      <c r="B171" s="1">
        <v>1</v>
      </c>
      <c r="C171" s="1">
        <v>7</v>
      </c>
      <c r="D171" s="1">
        <v>8</v>
      </c>
      <c r="E171" s="1" t="str">
        <f t="shared" si="34"/>
        <v>Non-Summer</v>
      </c>
      <c r="F171" s="78">
        <v>0.91549999999999998</v>
      </c>
      <c r="G171" s="79">
        <f t="shared" si="35"/>
        <v>1.7417969938450619</v>
      </c>
      <c r="J171" s="78">
        <v>0.20626499999999998</v>
      </c>
      <c r="K171" s="80">
        <f t="shared" si="36"/>
        <v>0.20626499999999998</v>
      </c>
      <c r="L171" s="68" t="str">
        <f t="shared" si="29"/>
        <v>Normal</v>
      </c>
      <c r="N171" s="67">
        <f t="shared" si="30"/>
        <v>0</v>
      </c>
      <c r="O171" s="67">
        <f t="shared" si="31"/>
        <v>0.20626499999999998</v>
      </c>
      <c r="P171" s="81">
        <f t="shared" si="32"/>
        <v>1.535531993845062</v>
      </c>
      <c r="Q171" s="81">
        <f t="shared" si="33"/>
        <v>1.535531993845062</v>
      </c>
      <c r="S171" s="1">
        <f t="shared" si="37"/>
        <v>6</v>
      </c>
      <c r="T171" s="1" t="str">
        <f t="shared" si="38"/>
        <v>Off-Peak</v>
      </c>
    </row>
    <row r="172" spans="1:20" x14ac:dyDescent="0.25">
      <c r="A172" s="85">
        <v>44933.374999999884</v>
      </c>
      <c r="B172" s="1">
        <v>1</v>
      </c>
      <c r="C172" s="1">
        <v>7</v>
      </c>
      <c r="D172" s="1">
        <v>9</v>
      </c>
      <c r="E172" s="1" t="str">
        <f t="shared" si="34"/>
        <v>Non-Summer</v>
      </c>
      <c r="F172" s="78">
        <v>0.94279999999999997</v>
      </c>
      <c r="G172" s="79">
        <f t="shared" si="35"/>
        <v>1.7937369806631616</v>
      </c>
      <c r="J172" s="78">
        <v>0.567604</v>
      </c>
      <c r="K172" s="80">
        <f t="shared" si="36"/>
        <v>0.567604</v>
      </c>
      <c r="L172" s="68" t="str">
        <f t="shared" si="29"/>
        <v>Normal</v>
      </c>
      <c r="N172" s="67">
        <f t="shared" si="30"/>
        <v>0</v>
      </c>
      <c r="O172" s="67">
        <f t="shared" si="31"/>
        <v>0.567604</v>
      </c>
      <c r="P172" s="81">
        <f t="shared" si="32"/>
        <v>1.2261329806631616</v>
      </c>
      <c r="Q172" s="81">
        <f t="shared" si="33"/>
        <v>1.2261329806631616</v>
      </c>
      <c r="S172" s="1">
        <f t="shared" si="37"/>
        <v>6</v>
      </c>
      <c r="T172" s="1" t="str">
        <f t="shared" si="38"/>
        <v>Off-Peak</v>
      </c>
    </row>
    <row r="173" spans="1:20" x14ac:dyDescent="0.25">
      <c r="A173" s="85">
        <v>44933.416666666548</v>
      </c>
      <c r="B173" s="1">
        <v>1</v>
      </c>
      <c r="C173" s="1">
        <v>7</v>
      </c>
      <c r="D173" s="1">
        <v>10</v>
      </c>
      <c r="E173" s="1" t="str">
        <f t="shared" si="34"/>
        <v>Non-Summer</v>
      </c>
      <c r="F173" s="78">
        <v>0.9617</v>
      </c>
      <c r="G173" s="79">
        <f t="shared" si="35"/>
        <v>1.829695433075692</v>
      </c>
      <c r="J173" s="78">
        <v>1.080095</v>
      </c>
      <c r="K173" s="80">
        <f t="shared" si="36"/>
        <v>1.080095</v>
      </c>
      <c r="L173" s="68" t="str">
        <f t="shared" si="29"/>
        <v>Normal</v>
      </c>
      <c r="N173" s="67">
        <f t="shared" si="30"/>
        <v>0</v>
      </c>
      <c r="O173" s="67">
        <f t="shared" si="31"/>
        <v>1.080095</v>
      </c>
      <c r="P173" s="81">
        <f t="shared" si="32"/>
        <v>0.74960043307569202</v>
      </c>
      <c r="Q173" s="81">
        <f t="shared" si="33"/>
        <v>0.74960043307569202</v>
      </c>
      <c r="S173" s="1">
        <f t="shared" si="37"/>
        <v>6</v>
      </c>
      <c r="T173" s="1" t="str">
        <f t="shared" si="38"/>
        <v>Off-Peak</v>
      </c>
    </row>
    <row r="174" spans="1:20" x14ac:dyDescent="0.25">
      <c r="A174" s="85">
        <v>44933.458333333212</v>
      </c>
      <c r="B174" s="1">
        <v>1</v>
      </c>
      <c r="C174" s="1">
        <v>7</v>
      </c>
      <c r="D174" s="1">
        <v>11</v>
      </c>
      <c r="E174" s="1" t="str">
        <f t="shared" si="34"/>
        <v>Non-Summer</v>
      </c>
      <c r="F174" s="78">
        <v>0.97650000000000003</v>
      </c>
      <c r="G174" s="79">
        <f t="shared" si="35"/>
        <v>1.8578533746474091</v>
      </c>
      <c r="J174" s="78">
        <v>0.71143899999999993</v>
      </c>
      <c r="K174" s="80">
        <f t="shared" si="36"/>
        <v>0.71143899999999993</v>
      </c>
      <c r="L174" s="68" t="str">
        <f t="shared" si="29"/>
        <v>Normal</v>
      </c>
      <c r="N174" s="67">
        <f t="shared" si="30"/>
        <v>0</v>
      </c>
      <c r="O174" s="67">
        <f t="shared" si="31"/>
        <v>0.71143899999999993</v>
      </c>
      <c r="P174" s="81">
        <f t="shared" si="32"/>
        <v>1.1464143746474091</v>
      </c>
      <c r="Q174" s="81">
        <f t="shared" si="33"/>
        <v>1.1464143746474091</v>
      </c>
      <c r="S174" s="1">
        <f t="shared" si="37"/>
        <v>6</v>
      </c>
      <c r="T174" s="1" t="str">
        <f t="shared" si="38"/>
        <v>Off-Peak</v>
      </c>
    </row>
    <row r="175" spans="1:20" x14ac:dyDescent="0.25">
      <c r="A175" s="85">
        <v>44933.499999999876</v>
      </c>
      <c r="B175" s="1">
        <v>1</v>
      </c>
      <c r="C175" s="1">
        <v>7</v>
      </c>
      <c r="D175" s="1">
        <v>12</v>
      </c>
      <c r="E175" s="1" t="str">
        <f t="shared" si="34"/>
        <v>Non-Summer</v>
      </c>
      <c r="F175" s="78">
        <v>0.98480000000000001</v>
      </c>
      <c r="G175" s="79">
        <f t="shared" si="35"/>
        <v>1.8736446526910071</v>
      </c>
      <c r="J175" s="78">
        <v>0.51121399999999995</v>
      </c>
      <c r="K175" s="80">
        <f t="shared" si="36"/>
        <v>0.51121399999999995</v>
      </c>
      <c r="L175" s="68" t="str">
        <f t="shared" si="29"/>
        <v>Normal</v>
      </c>
      <c r="N175" s="67">
        <f t="shared" si="30"/>
        <v>0</v>
      </c>
      <c r="O175" s="67">
        <f t="shared" si="31"/>
        <v>0.51121399999999995</v>
      </c>
      <c r="P175" s="81">
        <f t="shared" si="32"/>
        <v>1.3624306526910073</v>
      </c>
      <c r="Q175" s="81">
        <f t="shared" si="33"/>
        <v>1.3624306526910073</v>
      </c>
      <c r="S175" s="1">
        <f t="shared" si="37"/>
        <v>6</v>
      </c>
      <c r="T175" s="1" t="str">
        <f t="shared" si="38"/>
        <v>Off-Peak</v>
      </c>
    </row>
    <row r="176" spans="1:20" x14ac:dyDescent="0.25">
      <c r="A176" s="85">
        <v>44933.541666666541</v>
      </c>
      <c r="B176" s="1">
        <v>1</v>
      </c>
      <c r="C176" s="1">
        <v>7</v>
      </c>
      <c r="D176" s="1">
        <v>13</v>
      </c>
      <c r="E176" s="1" t="str">
        <f t="shared" si="34"/>
        <v>Non-Summer</v>
      </c>
      <c r="F176" s="78">
        <v>0.98829999999999996</v>
      </c>
      <c r="G176" s="79">
        <f t="shared" si="35"/>
        <v>1.8803036253599943</v>
      </c>
      <c r="J176" s="78">
        <v>1.1030630000000001</v>
      </c>
      <c r="K176" s="80">
        <f t="shared" si="36"/>
        <v>1.1030630000000001</v>
      </c>
      <c r="L176" s="68" t="str">
        <f t="shared" si="29"/>
        <v>Normal</v>
      </c>
      <c r="N176" s="67">
        <f t="shared" si="30"/>
        <v>0</v>
      </c>
      <c r="O176" s="67">
        <f t="shared" si="31"/>
        <v>1.1030630000000001</v>
      </c>
      <c r="P176" s="81">
        <f t="shared" si="32"/>
        <v>0.77724062535999416</v>
      </c>
      <c r="Q176" s="81">
        <f t="shared" si="33"/>
        <v>0.77724062535999416</v>
      </c>
      <c r="S176" s="1">
        <f t="shared" si="37"/>
        <v>6</v>
      </c>
      <c r="T176" s="1" t="str">
        <f t="shared" si="38"/>
        <v>Off-Peak</v>
      </c>
    </row>
    <row r="177" spans="1:20" x14ac:dyDescent="0.25">
      <c r="A177" s="85">
        <v>44933.583333333205</v>
      </c>
      <c r="B177" s="1">
        <v>1</v>
      </c>
      <c r="C177" s="1">
        <v>7</v>
      </c>
      <c r="D177" s="1">
        <v>14</v>
      </c>
      <c r="E177" s="1" t="str">
        <f t="shared" si="34"/>
        <v>Non-Summer</v>
      </c>
      <c r="F177" s="78">
        <v>0.99419999999999997</v>
      </c>
      <c r="G177" s="79">
        <f t="shared" si="35"/>
        <v>1.8915287507162868</v>
      </c>
      <c r="J177" s="78">
        <v>0.35412199999999999</v>
      </c>
      <c r="K177" s="80">
        <f t="shared" si="36"/>
        <v>0.35412199999999999</v>
      </c>
      <c r="L177" s="68" t="str">
        <f t="shared" si="29"/>
        <v>Normal</v>
      </c>
      <c r="N177" s="67">
        <f t="shared" si="30"/>
        <v>0</v>
      </c>
      <c r="O177" s="67">
        <f t="shared" si="31"/>
        <v>0.35412199999999999</v>
      </c>
      <c r="P177" s="81">
        <f t="shared" si="32"/>
        <v>1.5374067507162867</v>
      </c>
      <c r="Q177" s="81">
        <f t="shared" si="33"/>
        <v>1.5374067507162867</v>
      </c>
      <c r="S177" s="1">
        <f t="shared" si="37"/>
        <v>6</v>
      </c>
      <c r="T177" s="1" t="str">
        <f t="shared" si="38"/>
        <v>Off-Peak</v>
      </c>
    </row>
    <row r="178" spans="1:20" x14ac:dyDescent="0.25">
      <c r="A178" s="85">
        <v>44933.624999999869</v>
      </c>
      <c r="B178" s="1">
        <v>1</v>
      </c>
      <c r="C178" s="1">
        <v>7</v>
      </c>
      <c r="D178" s="1">
        <v>15</v>
      </c>
      <c r="E178" s="1" t="str">
        <f t="shared" si="34"/>
        <v>Non-Summer</v>
      </c>
      <c r="F178" s="78">
        <v>1.0185999999999999</v>
      </c>
      <c r="G178" s="79">
        <f t="shared" si="35"/>
        <v>1.9379513030372255</v>
      </c>
      <c r="J178" s="78">
        <v>0.12387999999999999</v>
      </c>
      <c r="K178" s="80">
        <f t="shared" si="36"/>
        <v>0.12387999999999999</v>
      </c>
      <c r="L178" s="68" t="str">
        <f t="shared" si="29"/>
        <v>Normal</v>
      </c>
      <c r="N178" s="67">
        <f t="shared" si="30"/>
        <v>0</v>
      </c>
      <c r="O178" s="67">
        <f t="shared" si="31"/>
        <v>0.12387999999999999</v>
      </c>
      <c r="P178" s="81">
        <f t="shared" si="32"/>
        <v>1.8140713030372255</v>
      </c>
      <c r="Q178" s="81">
        <f t="shared" si="33"/>
        <v>1.8140713030372255</v>
      </c>
      <c r="S178" s="1">
        <f t="shared" si="37"/>
        <v>6</v>
      </c>
      <c r="T178" s="1" t="str">
        <f t="shared" si="38"/>
        <v>Off-Peak</v>
      </c>
    </row>
    <row r="179" spans="1:20" x14ac:dyDescent="0.25">
      <c r="A179" s="85">
        <v>44933.666666666533</v>
      </c>
      <c r="B179" s="1">
        <v>1</v>
      </c>
      <c r="C179" s="1">
        <v>7</v>
      </c>
      <c r="D179" s="1">
        <v>16</v>
      </c>
      <c r="E179" s="1" t="str">
        <f t="shared" si="34"/>
        <v>Non-Summer</v>
      </c>
      <c r="F179" s="78">
        <v>1.0852999999999999</v>
      </c>
      <c r="G179" s="79">
        <f t="shared" si="35"/>
        <v>2.0648522964719231</v>
      </c>
      <c r="J179" s="78">
        <v>0</v>
      </c>
      <c r="K179" s="80">
        <f t="shared" si="36"/>
        <v>0</v>
      </c>
      <c r="L179" s="68" t="str">
        <f t="shared" si="29"/>
        <v>Normal</v>
      </c>
      <c r="N179" s="67">
        <f t="shared" si="30"/>
        <v>0</v>
      </c>
      <c r="O179" s="67">
        <f t="shared" si="31"/>
        <v>0</v>
      </c>
      <c r="P179" s="81">
        <f t="shared" si="32"/>
        <v>2.0648522964719231</v>
      </c>
      <c r="Q179" s="81">
        <f t="shared" si="33"/>
        <v>2.0648522964719231</v>
      </c>
      <c r="S179" s="1">
        <f t="shared" si="37"/>
        <v>6</v>
      </c>
      <c r="T179" s="1" t="str">
        <f t="shared" si="38"/>
        <v>Off-Peak</v>
      </c>
    </row>
    <row r="180" spans="1:20" x14ac:dyDescent="0.25">
      <c r="A180" s="85">
        <v>44933.708333333198</v>
      </c>
      <c r="B180" s="1">
        <v>1</v>
      </c>
      <c r="C180" s="1">
        <v>7</v>
      </c>
      <c r="D180" s="1">
        <v>17</v>
      </c>
      <c r="E180" s="1" t="str">
        <f t="shared" si="34"/>
        <v>Non-Summer</v>
      </c>
      <c r="F180" s="78">
        <v>1.1634</v>
      </c>
      <c r="G180" s="79">
        <f t="shared" si="35"/>
        <v>2.2134425151713217</v>
      </c>
      <c r="J180" s="78">
        <v>0</v>
      </c>
      <c r="K180" s="80">
        <f t="shared" si="36"/>
        <v>0</v>
      </c>
      <c r="L180" s="68" t="str">
        <f t="shared" si="29"/>
        <v>Normal</v>
      </c>
      <c r="N180" s="67">
        <f t="shared" si="30"/>
        <v>0</v>
      </c>
      <c r="O180" s="67">
        <f t="shared" si="31"/>
        <v>0</v>
      </c>
      <c r="P180" s="81">
        <f t="shared" si="32"/>
        <v>2.2134425151713217</v>
      </c>
      <c r="Q180" s="81">
        <f t="shared" si="33"/>
        <v>2.2134425151713217</v>
      </c>
      <c r="S180" s="1">
        <f t="shared" si="37"/>
        <v>6</v>
      </c>
      <c r="T180" s="1" t="str">
        <f t="shared" si="38"/>
        <v>Off-Peak</v>
      </c>
    </row>
    <row r="181" spans="1:20" x14ac:dyDescent="0.25">
      <c r="A181" s="85">
        <v>44933.749999999862</v>
      </c>
      <c r="B181" s="1">
        <v>1</v>
      </c>
      <c r="C181" s="1">
        <v>7</v>
      </c>
      <c r="D181" s="1">
        <v>18</v>
      </c>
      <c r="E181" s="1" t="str">
        <f t="shared" si="34"/>
        <v>Non-Summer</v>
      </c>
      <c r="F181" s="78">
        <v>1.1692</v>
      </c>
      <c r="G181" s="79">
        <f t="shared" si="35"/>
        <v>2.2244773841656436</v>
      </c>
      <c r="J181" s="78">
        <v>0</v>
      </c>
      <c r="K181" s="80">
        <f t="shared" si="36"/>
        <v>0</v>
      </c>
      <c r="L181" s="68" t="str">
        <f t="shared" si="29"/>
        <v>Normal</v>
      </c>
      <c r="N181" s="67">
        <f t="shared" si="30"/>
        <v>0</v>
      </c>
      <c r="O181" s="67">
        <f t="shared" si="31"/>
        <v>0</v>
      </c>
      <c r="P181" s="81">
        <f t="shared" si="32"/>
        <v>2.2244773841656436</v>
      </c>
      <c r="Q181" s="81">
        <f t="shared" si="33"/>
        <v>2.2244773841656436</v>
      </c>
      <c r="S181" s="1">
        <f t="shared" si="37"/>
        <v>6</v>
      </c>
      <c r="T181" s="1" t="str">
        <f t="shared" si="38"/>
        <v>Off-Peak</v>
      </c>
    </row>
    <row r="182" spans="1:20" x14ac:dyDescent="0.25">
      <c r="A182" s="85">
        <v>44933.791666666526</v>
      </c>
      <c r="B182" s="1">
        <v>1</v>
      </c>
      <c r="C182" s="1">
        <v>7</v>
      </c>
      <c r="D182" s="1">
        <v>19</v>
      </c>
      <c r="E182" s="1" t="str">
        <f t="shared" si="34"/>
        <v>Non-Summer</v>
      </c>
      <c r="F182" s="78">
        <v>1.1574</v>
      </c>
      <c r="G182" s="79">
        <f t="shared" si="35"/>
        <v>2.2020271334530581</v>
      </c>
      <c r="J182" s="78">
        <v>0</v>
      </c>
      <c r="K182" s="80">
        <f t="shared" si="36"/>
        <v>0</v>
      </c>
      <c r="L182" s="68" t="str">
        <f t="shared" si="29"/>
        <v>Normal</v>
      </c>
      <c r="N182" s="67">
        <f t="shared" si="30"/>
        <v>0</v>
      </c>
      <c r="O182" s="67">
        <f t="shared" si="31"/>
        <v>0</v>
      </c>
      <c r="P182" s="81">
        <f t="shared" si="32"/>
        <v>2.2020271334530581</v>
      </c>
      <c r="Q182" s="81">
        <f t="shared" si="33"/>
        <v>2.2020271334530581</v>
      </c>
      <c r="S182" s="1">
        <f t="shared" si="37"/>
        <v>6</v>
      </c>
      <c r="T182" s="1" t="str">
        <f t="shared" si="38"/>
        <v>Off-Peak</v>
      </c>
    </row>
    <row r="183" spans="1:20" x14ac:dyDescent="0.25">
      <c r="A183" s="85">
        <v>44933.83333333319</v>
      </c>
      <c r="B183" s="1">
        <v>1</v>
      </c>
      <c r="C183" s="1">
        <v>7</v>
      </c>
      <c r="D183" s="1">
        <v>20</v>
      </c>
      <c r="E183" s="1" t="str">
        <f t="shared" si="34"/>
        <v>Non-Summer</v>
      </c>
      <c r="F183" s="78">
        <v>1.1408</v>
      </c>
      <c r="G183" s="79">
        <f t="shared" si="35"/>
        <v>2.170444577365862</v>
      </c>
      <c r="J183" s="78">
        <v>0</v>
      </c>
      <c r="K183" s="80">
        <f t="shared" si="36"/>
        <v>0</v>
      </c>
      <c r="L183" s="68" t="str">
        <f t="shared" si="29"/>
        <v>Normal</v>
      </c>
      <c r="N183" s="67">
        <f t="shared" si="30"/>
        <v>0</v>
      </c>
      <c r="O183" s="67">
        <f t="shared" si="31"/>
        <v>0</v>
      </c>
      <c r="P183" s="81">
        <f t="shared" si="32"/>
        <v>2.170444577365862</v>
      </c>
      <c r="Q183" s="81">
        <f t="shared" si="33"/>
        <v>2.170444577365862</v>
      </c>
      <c r="S183" s="1">
        <f t="shared" si="37"/>
        <v>6</v>
      </c>
      <c r="T183" s="1" t="str">
        <f t="shared" si="38"/>
        <v>Off-Peak</v>
      </c>
    </row>
    <row r="184" spans="1:20" x14ac:dyDescent="0.25">
      <c r="A184" s="85">
        <v>44933.874999999854</v>
      </c>
      <c r="B184" s="1">
        <v>1</v>
      </c>
      <c r="C184" s="1">
        <v>7</v>
      </c>
      <c r="D184" s="1">
        <v>21</v>
      </c>
      <c r="E184" s="1" t="str">
        <f t="shared" si="34"/>
        <v>Non-Summer</v>
      </c>
      <c r="F184" s="78">
        <v>1.1052999999999999</v>
      </c>
      <c r="G184" s="79">
        <f t="shared" si="35"/>
        <v>2.1029035688661355</v>
      </c>
      <c r="J184" s="78">
        <v>0</v>
      </c>
      <c r="K184" s="80">
        <f t="shared" si="36"/>
        <v>0</v>
      </c>
      <c r="L184" s="68" t="str">
        <f t="shared" si="29"/>
        <v>Normal</v>
      </c>
      <c r="N184" s="67">
        <f t="shared" si="30"/>
        <v>0</v>
      </c>
      <c r="O184" s="67">
        <f t="shared" si="31"/>
        <v>0</v>
      </c>
      <c r="P184" s="81">
        <f t="shared" si="32"/>
        <v>2.1029035688661355</v>
      </c>
      <c r="Q184" s="81">
        <f t="shared" si="33"/>
        <v>2.1029035688661355</v>
      </c>
      <c r="S184" s="1">
        <f t="shared" si="37"/>
        <v>6</v>
      </c>
      <c r="T184" s="1" t="str">
        <f t="shared" si="38"/>
        <v>Off-Peak</v>
      </c>
    </row>
    <row r="185" spans="1:20" x14ac:dyDescent="0.25">
      <c r="A185" s="85">
        <v>44933.916666666519</v>
      </c>
      <c r="B185" s="1">
        <v>1</v>
      </c>
      <c r="C185" s="1">
        <v>7</v>
      </c>
      <c r="D185" s="1">
        <v>22</v>
      </c>
      <c r="E185" s="1" t="str">
        <f t="shared" si="34"/>
        <v>Non-Summer</v>
      </c>
      <c r="F185" s="78">
        <v>1.0398000000000001</v>
      </c>
      <c r="G185" s="79">
        <f t="shared" si="35"/>
        <v>1.9782856517750906</v>
      </c>
      <c r="J185" s="78">
        <v>0</v>
      </c>
      <c r="K185" s="80">
        <f t="shared" si="36"/>
        <v>0</v>
      </c>
      <c r="L185" s="68" t="str">
        <f t="shared" si="29"/>
        <v>Normal</v>
      </c>
      <c r="N185" s="67">
        <f t="shared" si="30"/>
        <v>0</v>
      </c>
      <c r="O185" s="67">
        <f t="shared" si="31"/>
        <v>0</v>
      </c>
      <c r="P185" s="81">
        <f t="shared" si="32"/>
        <v>1.9782856517750906</v>
      </c>
      <c r="Q185" s="81">
        <f t="shared" si="33"/>
        <v>1.9782856517750906</v>
      </c>
      <c r="S185" s="1">
        <f t="shared" si="37"/>
        <v>6</v>
      </c>
      <c r="T185" s="1" t="str">
        <f t="shared" si="38"/>
        <v>Off-Peak</v>
      </c>
    </row>
    <row r="186" spans="1:20" x14ac:dyDescent="0.25">
      <c r="A186" s="85">
        <v>44933.958333333183</v>
      </c>
      <c r="B186" s="1">
        <v>1</v>
      </c>
      <c r="C186" s="1">
        <v>7</v>
      </c>
      <c r="D186" s="1">
        <v>23</v>
      </c>
      <c r="E186" s="1" t="str">
        <f t="shared" si="34"/>
        <v>Non-Summer</v>
      </c>
      <c r="F186" s="78">
        <v>0.95820000000000005</v>
      </c>
      <c r="G186" s="79">
        <f t="shared" si="35"/>
        <v>1.8230364604067051</v>
      </c>
      <c r="J186" s="78">
        <v>0</v>
      </c>
      <c r="K186" s="80">
        <f t="shared" si="36"/>
        <v>0</v>
      </c>
      <c r="L186" s="68" t="str">
        <f t="shared" si="29"/>
        <v>Normal</v>
      </c>
      <c r="N186" s="67">
        <f t="shared" si="30"/>
        <v>0</v>
      </c>
      <c r="O186" s="67">
        <f t="shared" si="31"/>
        <v>0</v>
      </c>
      <c r="P186" s="81">
        <f t="shared" si="32"/>
        <v>1.8230364604067051</v>
      </c>
      <c r="Q186" s="81">
        <f t="shared" si="33"/>
        <v>1.8230364604067051</v>
      </c>
      <c r="S186" s="1">
        <f t="shared" si="37"/>
        <v>6</v>
      </c>
      <c r="T186" s="1" t="str">
        <f t="shared" si="38"/>
        <v>Off-Peak</v>
      </c>
    </row>
    <row r="187" spans="1:20" x14ac:dyDescent="0.25">
      <c r="A187" s="85">
        <v>44933.999999999847</v>
      </c>
      <c r="B187" s="1">
        <v>1</v>
      </c>
      <c r="C187" s="1">
        <v>8</v>
      </c>
      <c r="D187" s="1">
        <v>0</v>
      </c>
      <c r="E187" s="1" t="str">
        <f t="shared" si="34"/>
        <v>Non-Summer</v>
      </c>
      <c r="F187" s="78">
        <v>0.88990000000000002</v>
      </c>
      <c r="G187" s="79">
        <f t="shared" si="35"/>
        <v>1.6930913651804704</v>
      </c>
      <c r="J187" s="78">
        <v>0</v>
      </c>
      <c r="K187" s="80">
        <f t="shared" si="36"/>
        <v>0</v>
      </c>
      <c r="L187" s="68" t="str">
        <f t="shared" si="29"/>
        <v>Normal</v>
      </c>
      <c r="N187" s="67">
        <f t="shared" si="30"/>
        <v>0</v>
      </c>
      <c r="O187" s="67">
        <f t="shared" si="31"/>
        <v>0</v>
      </c>
      <c r="P187" s="81">
        <f t="shared" si="32"/>
        <v>1.6930913651804704</v>
      </c>
      <c r="Q187" s="81">
        <f t="shared" si="33"/>
        <v>1.6930913651804704</v>
      </c>
      <c r="S187" s="1">
        <f t="shared" si="37"/>
        <v>7</v>
      </c>
      <c r="T187" s="1" t="str">
        <f t="shared" si="38"/>
        <v>Off-Peak</v>
      </c>
    </row>
    <row r="188" spans="1:20" x14ac:dyDescent="0.25">
      <c r="A188" s="85">
        <v>44934.041666666511</v>
      </c>
      <c r="B188" s="1">
        <v>1</v>
      </c>
      <c r="C188" s="1">
        <v>8</v>
      </c>
      <c r="D188" s="1">
        <v>1</v>
      </c>
      <c r="E188" s="1" t="str">
        <f t="shared" si="34"/>
        <v>Non-Summer</v>
      </c>
      <c r="F188" s="78">
        <v>0.83879999999999999</v>
      </c>
      <c r="G188" s="79">
        <f t="shared" si="35"/>
        <v>1.5958703642132583</v>
      </c>
      <c r="J188" s="78">
        <v>0</v>
      </c>
      <c r="K188" s="80">
        <f t="shared" si="36"/>
        <v>0</v>
      </c>
      <c r="L188" s="68" t="str">
        <f t="shared" si="29"/>
        <v>Normal</v>
      </c>
      <c r="N188" s="67">
        <f t="shared" si="30"/>
        <v>0</v>
      </c>
      <c r="O188" s="67">
        <f t="shared" si="31"/>
        <v>0</v>
      </c>
      <c r="P188" s="81">
        <f t="shared" si="32"/>
        <v>1.5958703642132583</v>
      </c>
      <c r="Q188" s="81">
        <f t="shared" si="33"/>
        <v>1.5958703642132583</v>
      </c>
      <c r="S188" s="1">
        <f t="shared" si="37"/>
        <v>7</v>
      </c>
      <c r="T188" s="1" t="str">
        <f t="shared" si="38"/>
        <v>Off-Peak</v>
      </c>
    </row>
    <row r="189" spans="1:20" x14ac:dyDescent="0.25">
      <c r="A189" s="85">
        <v>44934.083333333176</v>
      </c>
      <c r="B189" s="1">
        <v>1</v>
      </c>
      <c r="C189" s="1">
        <v>8</v>
      </c>
      <c r="D189" s="1">
        <v>2</v>
      </c>
      <c r="E189" s="1" t="str">
        <f t="shared" si="34"/>
        <v>Non-Summer</v>
      </c>
      <c r="F189" s="78">
        <v>0.80730000000000002</v>
      </c>
      <c r="G189" s="79">
        <f t="shared" si="35"/>
        <v>1.5359396101923741</v>
      </c>
      <c r="J189" s="78">
        <v>0</v>
      </c>
      <c r="K189" s="80">
        <f t="shared" si="36"/>
        <v>0</v>
      </c>
      <c r="L189" s="68" t="str">
        <f t="shared" si="29"/>
        <v>Normal</v>
      </c>
      <c r="N189" s="67">
        <f t="shared" si="30"/>
        <v>0</v>
      </c>
      <c r="O189" s="67">
        <f t="shared" si="31"/>
        <v>0</v>
      </c>
      <c r="P189" s="81">
        <f t="shared" si="32"/>
        <v>1.5359396101923741</v>
      </c>
      <c r="Q189" s="81">
        <f t="shared" si="33"/>
        <v>1.5359396101923741</v>
      </c>
      <c r="S189" s="1">
        <f t="shared" si="37"/>
        <v>7</v>
      </c>
      <c r="T189" s="1" t="str">
        <f t="shared" si="38"/>
        <v>Off-Peak</v>
      </c>
    </row>
    <row r="190" spans="1:20" x14ac:dyDescent="0.25">
      <c r="A190" s="85">
        <v>44934.12499999984</v>
      </c>
      <c r="B190" s="1">
        <v>1</v>
      </c>
      <c r="C190" s="1">
        <v>8</v>
      </c>
      <c r="D190" s="1">
        <v>3</v>
      </c>
      <c r="E190" s="1" t="str">
        <f t="shared" si="34"/>
        <v>Non-Summer</v>
      </c>
      <c r="F190" s="78">
        <v>0.78890000000000005</v>
      </c>
      <c r="G190" s="79">
        <f t="shared" si="35"/>
        <v>1.500932439589699</v>
      </c>
      <c r="J190" s="78">
        <v>0</v>
      </c>
      <c r="K190" s="80">
        <f t="shared" si="36"/>
        <v>0</v>
      </c>
      <c r="L190" s="68" t="str">
        <f t="shared" si="29"/>
        <v>Normal</v>
      </c>
      <c r="N190" s="67">
        <f t="shared" si="30"/>
        <v>0</v>
      </c>
      <c r="O190" s="67">
        <f t="shared" si="31"/>
        <v>0</v>
      </c>
      <c r="P190" s="81">
        <f t="shared" si="32"/>
        <v>1.500932439589699</v>
      </c>
      <c r="Q190" s="81">
        <f t="shared" si="33"/>
        <v>1.500932439589699</v>
      </c>
      <c r="S190" s="1">
        <f t="shared" si="37"/>
        <v>7</v>
      </c>
      <c r="T190" s="1" t="str">
        <f t="shared" si="38"/>
        <v>Off-Peak</v>
      </c>
    </row>
    <row r="191" spans="1:20" x14ac:dyDescent="0.25">
      <c r="A191" s="85">
        <v>44934.166666666504</v>
      </c>
      <c r="B191" s="1">
        <v>1</v>
      </c>
      <c r="C191" s="1">
        <v>8</v>
      </c>
      <c r="D191" s="1">
        <v>4</v>
      </c>
      <c r="E191" s="1" t="str">
        <f t="shared" si="34"/>
        <v>Non-Summer</v>
      </c>
      <c r="F191" s="78">
        <v>0.78249999999999997</v>
      </c>
      <c r="G191" s="79">
        <f t="shared" si="35"/>
        <v>1.4887560324235509</v>
      </c>
      <c r="J191" s="78">
        <v>0</v>
      </c>
      <c r="K191" s="80">
        <f t="shared" si="36"/>
        <v>0</v>
      </c>
      <c r="L191" s="68" t="str">
        <f t="shared" si="29"/>
        <v>Normal</v>
      </c>
      <c r="N191" s="67">
        <f t="shared" si="30"/>
        <v>0</v>
      </c>
      <c r="O191" s="67">
        <f t="shared" si="31"/>
        <v>0</v>
      </c>
      <c r="P191" s="81">
        <f t="shared" si="32"/>
        <v>1.4887560324235509</v>
      </c>
      <c r="Q191" s="81">
        <f t="shared" si="33"/>
        <v>1.4887560324235509</v>
      </c>
      <c r="S191" s="1">
        <f t="shared" si="37"/>
        <v>7</v>
      </c>
      <c r="T191" s="1" t="str">
        <f t="shared" si="38"/>
        <v>Off-Peak</v>
      </c>
    </row>
    <row r="192" spans="1:20" x14ac:dyDescent="0.25">
      <c r="A192" s="85">
        <v>44934.208333333168</v>
      </c>
      <c r="B192" s="1">
        <v>1</v>
      </c>
      <c r="C192" s="1">
        <v>8</v>
      </c>
      <c r="D192" s="1">
        <v>5</v>
      </c>
      <c r="E192" s="1" t="str">
        <f t="shared" si="34"/>
        <v>Non-Summer</v>
      </c>
      <c r="F192" s="78">
        <v>0.79310000000000003</v>
      </c>
      <c r="G192" s="79">
        <f t="shared" si="35"/>
        <v>1.5089232067924836</v>
      </c>
      <c r="J192" s="78">
        <v>0</v>
      </c>
      <c r="K192" s="80">
        <f t="shared" si="36"/>
        <v>0</v>
      </c>
      <c r="L192" s="68" t="str">
        <f t="shared" si="29"/>
        <v>Normal</v>
      </c>
      <c r="N192" s="67">
        <f t="shared" si="30"/>
        <v>0</v>
      </c>
      <c r="O192" s="67">
        <f t="shared" si="31"/>
        <v>0</v>
      </c>
      <c r="P192" s="81">
        <f t="shared" si="32"/>
        <v>1.5089232067924836</v>
      </c>
      <c r="Q192" s="81">
        <f t="shared" si="33"/>
        <v>1.5089232067924836</v>
      </c>
      <c r="S192" s="1">
        <f t="shared" si="37"/>
        <v>7</v>
      </c>
      <c r="T192" s="1" t="str">
        <f t="shared" si="38"/>
        <v>Off-Peak</v>
      </c>
    </row>
    <row r="193" spans="1:20" x14ac:dyDescent="0.25">
      <c r="A193" s="85">
        <v>44934.249999999833</v>
      </c>
      <c r="B193" s="1">
        <v>1</v>
      </c>
      <c r="C193" s="1">
        <v>8</v>
      </c>
      <c r="D193" s="1">
        <v>6</v>
      </c>
      <c r="E193" s="1" t="str">
        <f t="shared" si="34"/>
        <v>Non-Summer</v>
      </c>
      <c r="F193" s="78">
        <v>0.81789999999999996</v>
      </c>
      <c r="G193" s="79">
        <f t="shared" si="35"/>
        <v>1.5561067845613066</v>
      </c>
      <c r="J193" s="78">
        <v>0</v>
      </c>
      <c r="K193" s="80">
        <f t="shared" si="36"/>
        <v>0</v>
      </c>
      <c r="L193" s="68" t="str">
        <f t="shared" si="29"/>
        <v>Normal</v>
      </c>
      <c r="N193" s="67">
        <f t="shared" si="30"/>
        <v>0</v>
      </c>
      <c r="O193" s="67">
        <f t="shared" si="31"/>
        <v>0</v>
      </c>
      <c r="P193" s="81">
        <f t="shared" si="32"/>
        <v>1.5561067845613066</v>
      </c>
      <c r="Q193" s="81">
        <f t="shared" si="33"/>
        <v>1.5561067845613066</v>
      </c>
      <c r="S193" s="1">
        <f t="shared" si="37"/>
        <v>7</v>
      </c>
      <c r="T193" s="1" t="str">
        <f t="shared" si="38"/>
        <v>Off-Peak</v>
      </c>
    </row>
    <row r="194" spans="1:20" x14ac:dyDescent="0.25">
      <c r="A194" s="85">
        <v>44934.291666666497</v>
      </c>
      <c r="B194" s="1">
        <v>1</v>
      </c>
      <c r="C194" s="1">
        <v>8</v>
      </c>
      <c r="D194" s="1">
        <v>7</v>
      </c>
      <c r="E194" s="1" t="str">
        <f t="shared" si="34"/>
        <v>Non-Summer</v>
      </c>
      <c r="F194" s="78">
        <v>0.85740000000000005</v>
      </c>
      <c r="G194" s="79">
        <f t="shared" si="35"/>
        <v>1.6312580475398757</v>
      </c>
      <c r="J194" s="78">
        <v>7.4210000000000005E-3</v>
      </c>
      <c r="K194" s="80">
        <f t="shared" si="36"/>
        <v>7.4210000000000005E-3</v>
      </c>
      <c r="L194" s="68" t="str">
        <f t="shared" si="29"/>
        <v>Normal</v>
      </c>
      <c r="N194" s="67">
        <f t="shared" si="30"/>
        <v>0</v>
      </c>
      <c r="O194" s="67">
        <f t="shared" si="31"/>
        <v>7.4210000000000005E-3</v>
      </c>
      <c r="P194" s="81">
        <f t="shared" si="32"/>
        <v>1.6238370475398758</v>
      </c>
      <c r="Q194" s="81">
        <f t="shared" si="33"/>
        <v>1.6238370475398758</v>
      </c>
      <c r="S194" s="1">
        <f t="shared" si="37"/>
        <v>7</v>
      </c>
      <c r="T194" s="1" t="str">
        <f t="shared" si="38"/>
        <v>Off-Peak</v>
      </c>
    </row>
    <row r="195" spans="1:20" x14ac:dyDescent="0.25">
      <c r="A195" s="85">
        <v>44934.333333333161</v>
      </c>
      <c r="B195" s="1">
        <v>1</v>
      </c>
      <c r="C195" s="1">
        <v>8</v>
      </c>
      <c r="D195" s="1">
        <v>8</v>
      </c>
      <c r="E195" s="1" t="str">
        <f t="shared" si="34"/>
        <v>Non-Summer</v>
      </c>
      <c r="F195" s="78">
        <v>0.90100000000000002</v>
      </c>
      <c r="G195" s="79">
        <f t="shared" si="35"/>
        <v>1.7142098213592583</v>
      </c>
      <c r="J195" s="78">
        <v>0.55965700000000007</v>
      </c>
      <c r="K195" s="80">
        <f t="shared" si="36"/>
        <v>0.55965700000000007</v>
      </c>
      <c r="L195" s="68" t="str">
        <f t="shared" si="29"/>
        <v>Normal</v>
      </c>
      <c r="N195" s="67">
        <f t="shared" si="30"/>
        <v>0</v>
      </c>
      <c r="O195" s="67">
        <f t="shared" si="31"/>
        <v>0.55965700000000007</v>
      </c>
      <c r="P195" s="81">
        <f t="shared" si="32"/>
        <v>1.1545528213592582</v>
      </c>
      <c r="Q195" s="81">
        <f t="shared" si="33"/>
        <v>1.1545528213592582</v>
      </c>
      <c r="S195" s="1">
        <f t="shared" si="37"/>
        <v>7</v>
      </c>
      <c r="T195" s="1" t="str">
        <f t="shared" si="38"/>
        <v>Off-Peak</v>
      </c>
    </row>
    <row r="196" spans="1:20" x14ac:dyDescent="0.25">
      <c r="A196" s="85">
        <v>44934.374999999825</v>
      </c>
      <c r="B196" s="1">
        <v>1</v>
      </c>
      <c r="C196" s="1">
        <v>8</v>
      </c>
      <c r="D196" s="1">
        <v>9</v>
      </c>
      <c r="E196" s="1" t="str">
        <f t="shared" si="34"/>
        <v>Non-Summer</v>
      </c>
      <c r="F196" s="78">
        <v>0.93359999999999999</v>
      </c>
      <c r="G196" s="79">
        <f t="shared" si="35"/>
        <v>1.7762333953618239</v>
      </c>
      <c r="J196" s="78">
        <v>2.1039540000000003</v>
      </c>
      <c r="K196" s="80">
        <f t="shared" si="36"/>
        <v>2.1039540000000003</v>
      </c>
      <c r="L196" s="68" t="str">
        <f t="shared" si="29"/>
        <v>Normal</v>
      </c>
      <c r="N196" s="67">
        <f t="shared" si="30"/>
        <v>0.32772060463817643</v>
      </c>
      <c r="O196" s="67">
        <f t="shared" si="31"/>
        <v>1.7762333953618239</v>
      </c>
      <c r="P196" s="81">
        <f t="shared" si="32"/>
        <v>0</v>
      </c>
      <c r="Q196" s="81">
        <f t="shared" si="33"/>
        <v>-0.32772060463817643</v>
      </c>
      <c r="S196" s="1">
        <f t="shared" si="37"/>
        <v>7</v>
      </c>
      <c r="T196" s="1" t="str">
        <f t="shared" si="38"/>
        <v>Off-Peak</v>
      </c>
    </row>
    <row r="197" spans="1:20" x14ac:dyDescent="0.25">
      <c r="A197" s="85">
        <v>44934.41666666649</v>
      </c>
      <c r="B197" s="1">
        <v>1</v>
      </c>
      <c r="C197" s="1">
        <v>8</v>
      </c>
      <c r="D197" s="1">
        <v>10</v>
      </c>
      <c r="E197" s="1" t="str">
        <f t="shared" si="34"/>
        <v>Non-Summer</v>
      </c>
      <c r="F197" s="78">
        <v>0.95150000000000001</v>
      </c>
      <c r="G197" s="79">
        <f t="shared" si="35"/>
        <v>1.8102892841546439</v>
      </c>
      <c r="J197" s="78">
        <v>3.581906</v>
      </c>
      <c r="K197" s="80">
        <f t="shared" si="36"/>
        <v>3.581906</v>
      </c>
      <c r="L197" s="68" t="str">
        <f t="shared" si="29"/>
        <v>Normal</v>
      </c>
      <c r="N197" s="67">
        <f t="shared" si="30"/>
        <v>1.7716167158453562</v>
      </c>
      <c r="O197" s="67">
        <f t="shared" si="31"/>
        <v>1.8102892841546439</v>
      </c>
      <c r="P197" s="81">
        <f t="shared" si="32"/>
        <v>0</v>
      </c>
      <c r="Q197" s="81">
        <f t="shared" si="33"/>
        <v>-1.7716167158453562</v>
      </c>
      <c r="S197" s="1">
        <f t="shared" si="37"/>
        <v>7</v>
      </c>
      <c r="T197" s="1" t="str">
        <f t="shared" si="38"/>
        <v>Off-Peak</v>
      </c>
    </row>
    <row r="198" spans="1:20" x14ac:dyDescent="0.25">
      <c r="A198" s="85">
        <v>44934.458333333154</v>
      </c>
      <c r="B198" s="1">
        <v>1</v>
      </c>
      <c r="C198" s="1">
        <v>8</v>
      </c>
      <c r="D198" s="1">
        <v>11</v>
      </c>
      <c r="E198" s="1" t="str">
        <f t="shared" si="34"/>
        <v>Non-Summer</v>
      </c>
      <c r="F198" s="78">
        <v>0.96579999999999999</v>
      </c>
      <c r="G198" s="79">
        <f t="shared" si="35"/>
        <v>1.8374959439165055</v>
      </c>
      <c r="J198" s="78">
        <v>4.3259290000000004</v>
      </c>
      <c r="K198" s="80">
        <f t="shared" si="36"/>
        <v>4.3259290000000004</v>
      </c>
      <c r="L198" s="68" t="str">
        <f t="shared" si="29"/>
        <v>Normal</v>
      </c>
      <c r="N198" s="67">
        <f t="shared" si="30"/>
        <v>2.4884330560834949</v>
      </c>
      <c r="O198" s="67">
        <f t="shared" si="31"/>
        <v>1.8374959439165055</v>
      </c>
      <c r="P198" s="81">
        <f t="shared" si="32"/>
        <v>0</v>
      </c>
      <c r="Q198" s="81">
        <f t="shared" si="33"/>
        <v>-2.4884330560834949</v>
      </c>
      <c r="S198" s="1">
        <f t="shared" si="37"/>
        <v>7</v>
      </c>
      <c r="T198" s="1" t="str">
        <f t="shared" si="38"/>
        <v>Off-Peak</v>
      </c>
    </row>
    <row r="199" spans="1:20" x14ac:dyDescent="0.25">
      <c r="A199" s="85">
        <v>44934.499999999818</v>
      </c>
      <c r="B199" s="1">
        <v>1</v>
      </c>
      <c r="C199" s="1">
        <v>8</v>
      </c>
      <c r="D199" s="1">
        <v>12</v>
      </c>
      <c r="E199" s="1" t="str">
        <f t="shared" si="34"/>
        <v>Non-Summer</v>
      </c>
      <c r="F199" s="78">
        <v>0.98229999999999995</v>
      </c>
      <c r="G199" s="79">
        <f t="shared" si="35"/>
        <v>1.8688882436417305</v>
      </c>
      <c r="J199" s="78">
        <v>4.2335190000000003</v>
      </c>
      <c r="K199" s="80">
        <f t="shared" si="36"/>
        <v>4.2335190000000003</v>
      </c>
      <c r="L199" s="68" t="str">
        <f t="shared" si="29"/>
        <v>Normal</v>
      </c>
      <c r="N199" s="67">
        <f t="shared" si="30"/>
        <v>2.3646307563582698</v>
      </c>
      <c r="O199" s="67">
        <f t="shared" si="31"/>
        <v>1.8688882436417305</v>
      </c>
      <c r="P199" s="81">
        <f t="shared" si="32"/>
        <v>0</v>
      </c>
      <c r="Q199" s="81">
        <f t="shared" si="33"/>
        <v>-2.3646307563582698</v>
      </c>
      <c r="S199" s="1">
        <f t="shared" si="37"/>
        <v>7</v>
      </c>
      <c r="T199" s="1" t="str">
        <f t="shared" si="38"/>
        <v>Off-Peak</v>
      </c>
    </row>
    <row r="200" spans="1:20" x14ac:dyDescent="0.25">
      <c r="A200" s="85">
        <v>44934.541666666482</v>
      </c>
      <c r="B200" s="1">
        <v>1</v>
      </c>
      <c r="C200" s="1">
        <v>8</v>
      </c>
      <c r="D200" s="1">
        <v>13</v>
      </c>
      <c r="E200" s="1" t="str">
        <f t="shared" si="34"/>
        <v>Non-Summer</v>
      </c>
      <c r="F200" s="78">
        <v>0.99109999999999998</v>
      </c>
      <c r="G200" s="79">
        <f t="shared" si="35"/>
        <v>1.8856308034951839</v>
      </c>
      <c r="J200" s="78">
        <v>3.809253</v>
      </c>
      <c r="K200" s="80">
        <f t="shared" si="36"/>
        <v>3.809253</v>
      </c>
      <c r="L200" s="68" t="str">
        <f t="shared" si="29"/>
        <v>Normal</v>
      </c>
      <c r="N200" s="67">
        <f t="shared" si="30"/>
        <v>1.9236221965048161</v>
      </c>
      <c r="O200" s="67">
        <f t="shared" si="31"/>
        <v>1.8856308034951839</v>
      </c>
      <c r="P200" s="81">
        <f t="shared" si="32"/>
        <v>0</v>
      </c>
      <c r="Q200" s="81">
        <f t="shared" si="33"/>
        <v>-1.9236221965048161</v>
      </c>
      <c r="S200" s="1">
        <f t="shared" si="37"/>
        <v>7</v>
      </c>
      <c r="T200" s="1" t="str">
        <f t="shared" si="38"/>
        <v>Off-Peak</v>
      </c>
    </row>
    <row r="201" spans="1:20" x14ac:dyDescent="0.25">
      <c r="A201" s="85">
        <v>44934.583333333147</v>
      </c>
      <c r="B201" s="1">
        <v>1</v>
      </c>
      <c r="C201" s="1">
        <v>8</v>
      </c>
      <c r="D201" s="1">
        <v>14</v>
      </c>
      <c r="E201" s="1" t="str">
        <f t="shared" si="34"/>
        <v>Non-Summer</v>
      </c>
      <c r="F201" s="78">
        <v>1.002</v>
      </c>
      <c r="G201" s="79">
        <f t="shared" si="35"/>
        <v>1.9063687469500297</v>
      </c>
      <c r="J201" s="78">
        <v>2.7335889999999998</v>
      </c>
      <c r="K201" s="80">
        <f t="shared" si="36"/>
        <v>2.7335889999999998</v>
      </c>
      <c r="L201" s="68" t="str">
        <f t="shared" si="29"/>
        <v>Normal</v>
      </c>
      <c r="N201" s="67">
        <f t="shared" si="30"/>
        <v>0.82722025304997016</v>
      </c>
      <c r="O201" s="67">
        <f t="shared" si="31"/>
        <v>1.9063687469500297</v>
      </c>
      <c r="P201" s="81">
        <f t="shared" si="32"/>
        <v>0</v>
      </c>
      <c r="Q201" s="81">
        <f t="shared" si="33"/>
        <v>-0.82722025304997016</v>
      </c>
      <c r="S201" s="1">
        <f t="shared" si="37"/>
        <v>7</v>
      </c>
      <c r="T201" s="1" t="str">
        <f t="shared" si="38"/>
        <v>Off-Peak</v>
      </c>
    </row>
    <row r="202" spans="1:20" x14ac:dyDescent="0.25">
      <c r="A202" s="85">
        <v>44934.624999999811</v>
      </c>
      <c r="B202" s="1">
        <v>1</v>
      </c>
      <c r="C202" s="1">
        <v>8</v>
      </c>
      <c r="D202" s="1">
        <v>15</v>
      </c>
      <c r="E202" s="1" t="str">
        <f t="shared" si="34"/>
        <v>Non-Summer</v>
      </c>
      <c r="F202" s="78">
        <v>1.0326</v>
      </c>
      <c r="G202" s="79">
        <f t="shared" si="35"/>
        <v>1.9645871937131743</v>
      </c>
      <c r="J202" s="78">
        <v>1.7007919999999999</v>
      </c>
      <c r="K202" s="80">
        <f t="shared" si="36"/>
        <v>1.7007919999999999</v>
      </c>
      <c r="L202" s="68" t="str">
        <f t="shared" si="29"/>
        <v>Normal</v>
      </c>
      <c r="N202" s="67">
        <f t="shared" si="30"/>
        <v>0</v>
      </c>
      <c r="O202" s="67">
        <f t="shared" si="31"/>
        <v>1.7007919999999999</v>
      </c>
      <c r="P202" s="81">
        <f t="shared" si="32"/>
        <v>0.26379519371317439</v>
      </c>
      <c r="Q202" s="81">
        <f t="shared" si="33"/>
        <v>0.26379519371317439</v>
      </c>
      <c r="S202" s="1">
        <f t="shared" si="37"/>
        <v>7</v>
      </c>
      <c r="T202" s="1" t="str">
        <f t="shared" si="38"/>
        <v>Off-Peak</v>
      </c>
    </row>
    <row r="203" spans="1:20" x14ac:dyDescent="0.25">
      <c r="A203" s="85">
        <v>44934.666666666475</v>
      </c>
      <c r="B203" s="1">
        <v>1</v>
      </c>
      <c r="C203" s="1">
        <v>8</v>
      </c>
      <c r="D203" s="1">
        <v>16</v>
      </c>
      <c r="E203" s="1" t="str">
        <f t="shared" si="34"/>
        <v>Non-Summer</v>
      </c>
      <c r="F203" s="78">
        <v>1.119</v>
      </c>
      <c r="G203" s="79">
        <f t="shared" si="35"/>
        <v>2.1289686904561709</v>
      </c>
      <c r="J203" s="78">
        <v>9.0481999999999993E-2</v>
      </c>
      <c r="K203" s="80">
        <f t="shared" si="36"/>
        <v>9.0481999999999993E-2</v>
      </c>
      <c r="L203" s="68" t="str">
        <f t="shared" si="29"/>
        <v>Normal</v>
      </c>
      <c r="N203" s="67">
        <f t="shared" si="30"/>
        <v>0</v>
      </c>
      <c r="O203" s="67">
        <f t="shared" si="31"/>
        <v>9.0481999999999993E-2</v>
      </c>
      <c r="P203" s="81">
        <f t="shared" si="32"/>
        <v>2.0384866904561707</v>
      </c>
      <c r="Q203" s="81">
        <f t="shared" si="33"/>
        <v>2.0384866904561707</v>
      </c>
      <c r="S203" s="1">
        <f t="shared" si="37"/>
        <v>7</v>
      </c>
      <c r="T203" s="1" t="str">
        <f t="shared" si="38"/>
        <v>Off-Peak</v>
      </c>
    </row>
    <row r="204" spans="1:20" x14ac:dyDescent="0.25">
      <c r="A204" s="85">
        <v>44934.708333333139</v>
      </c>
      <c r="B204" s="1">
        <v>1</v>
      </c>
      <c r="C204" s="1">
        <v>8</v>
      </c>
      <c r="D204" s="1">
        <v>17</v>
      </c>
      <c r="E204" s="1" t="str">
        <f t="shared" si="34"/>
        <v>Non-Summer</v>
      </c>
      <c r="F204" s="78">
        <v>1.2191000000000001</v>
      </c>
      <c r="G204" s="79">
        <f t="shared" si="35"/>
        <v>2.3194153087892029</v>
      </c>
      <c r="J204" s="78">
        <v>0</v>
      </c>
      <c r="K204" s="80">
        <f t="shared" si="36"/>
        <v>0</v>
      </c>
      <c r="L204" s="68" t="str">
        <f t="shared" si="29"/>
        <v>Normal</v>
      </c>
      <c r="N204" s="67">
        <f t="shared" si="30"/>
        <v>0</v>
      </c>
      <c r="O204" s="67">
        <f t="shared" si="31"/>
        <v>0</v>
      </c>
      <c r="P204" s="81">
        <f t="shared" si="32"/>
        <v>2.3194153087892029</v>
      </c>
      <c r="Q204" s="81">
        <f t="shared" si="33"/>
        <v>2.3194153087892029</v>
      </c>
      <c r="S204" s="1">
        <f t="shared" si="37"/>
        <v>7</v>
      </c>
      <c r="T204" s="1" t="str">
        <f t="shared" si="38"/>
        <v>Off-Peak</v>
      </c>
    </row>
    <row r="205" spans="1:20" x14ac:dyDescent="0.25">
      <c r="A205" s="85">
        <v>44934.749999999804</v>
      </c>
      <c r="B205" s="1">
        <v>1</v>
      </c>
      <c r="C205" s="1">
        <v>8</v>
      </c>
      <c r="D205" s="1">
        <v>18</v>
      </c>
      <c r="E205" s="1" t="str">
        <f t="shared" si="34"/>
        <v>Non-Summer</v>
      </c>
      <c r="F205" s="78">
        <v>1.2270000000000001</v>
      </c>
      <c r="G205" s="79">
        <f t="shared" si="35"/>
        <v>2.3344455613849169</v>
      </c>
      <c r="J205" s="78">
        <v>0</v>
      </c>
      <c r="K205" s="80">
        <f t="shared" si="36"/>
        <v>0</v>
      </c>
      <c r="L205" s="68" t="str">
        <f t="shared" si="29"/>
        <v>Normal</v>
      </c>
      <c r="N205" s="67">
        <f t="shared" si="30"/>
        <v>0</v>
      </c>
      <c r="O205" s="67">
        <f t="shared" si="31"/>
        <v>0</v>
      </c>
      <c r="P205" s="81">
        <f t="shared" si="32"/>
        <v>2.3344455613849169</v>
      </c>
      <c r="Q205" s="81">
        <f t="shared" si="33"/>
        <v>2.3344455613849169</v>
      </c>
      <c r="S205" s="1">
        <f t="shared" si="37"/>
        <v>7</v>
      </c>
      <c r="T205" s="1" t="str">
        <f t="shared" si="38"/>
        <v>Off-Peak</v>
      </c>
    </row>
    <row r="206" spans="1:20" x14ac:dyDescent="0.25">
      <c r="A206" s="85">
        <v>44934.791666666468</v>
      </c>
      <c r="B206" s="1">
        <v>1</v>
      </c>
      <c r="C206" s="1">
        <v>8</v>
      </c>
      <c r="D206" s="1">
        <v>19</v>
      </c>
      <c r="E206" s="1" t="str">
        <f t="shared" si="34"/>
        <v>Non-Summer</v>
      </c>
      <c r="F206" s="78">
        <v>1.2166999999999999</v>
      </c>
      <c r="G206" s="79">
        <f t="shared" si="35"/>
        <v>2.3148491561018969</v>
      </c>
      <c r="J206" s="78">
        <v>0</v>
      </c>
      <c r="K206" s="80">
        <f t="shared" si="36"/>
        <v>0</v>
      </c>
      <c r="L206" s="68" t="str">
        <f t="shared" si="29"/>
        <v>Normal</v>
      </c>
      <c r="N206" s="67">
        <f t="shared" si="30"/>
        <v>0</v>
      </c>
      <c r="O206" s="67">
        <f t="shared" si="31"/>
        <v>0</v>
      </c>
      <c r="P206" s="81">
        <f t="shared" si="32"/>
        <v>2.3148491561018969</v>
      </c>
      <c r="Q206" s="81">
        <f t="shared" si="33"/>
        <v>2.3148491561018969</v>
      </c>
      <c r="S206" s="1">
        <f t="shared" si="37"/>
        <v>7</v>
      </c>
      <c r="T206" s="1" t="str">
        <f t="shared" si="38"/>
        <v>Off-Peak</v>
      </c>
    </row>
    <row r="207" spans="1:20" x14ac:dyDescent="0.25">
      <c r="A207" s="85">
        <v>44934.833333333132</v>
      </c>
      <c r="B207" s="1">
        <v>1</v>
      </c>
      <c r="C207" s="1">
        <v>8</v>
      </c>
      <c r="D207" s="1">
        <v>20</v>
      </c>
      <c r="E207" s="1" t="str">
        <f t="shared" si="34"/>
        <v>Non-Summer</v>
      </c>
      <c r="F207" s="78">
        <v>1.1886000000000001</v>
      </c>
      <c r="G207" s="79">
        <f t="shared" si="35"/>
        <v>2.2613871183880292</v>
      </c>
      <c r="J207" s="78">
        <v>0</v>
      </c>
      <c r="K207" s="80">
        <f t="shared" si="36"/>
        <v>0</v>
      </c>
      <c r="L207" s="68" t="str">
        <f t="shared" si="29"/>
        <v>Normal</v>
      </c>
      <c r="N207" s="67">
        <f t="shared" si="30"/>
        <v>0</v>
      </c>
      <c r="O207" s="67">
        <f t="shared" si="31"/>
        <v>0</v>
      </c>
      <c r="P207" s="81">
        <f t="shared" si="32"/>
        <v>2.2613871183880292</v>
      </c>
      <c r="Q207" s="81">
        <f t="shared" si="33"/>
        <v>2.2613871183880292</v>
      </c>
      <c r="S207" s="1">
        <f t="shared" si="37"/>
        <v>7</v>
      </c>
      <c r="T207" s="1" t="str">
        <f t="shared" si="38"/>
        <v>Off-Peak</v>
      </c>
    </row>
    <row r="208" spans="1:20" x14ac:dyDescent="0.25">
      <c r="A208" s="85">
        <v>44934.874999999796</v>
      </c>
      <c r="B208" s="1">
        <v>1</v>
      </c>
      <c r="C208" s="1">
        <v>8</v>
      </c>
      <c r="D208" s="1">
        <v>21</v>
      </c>
      <c r="E208" s="1" t="str">
        <f t="shared" si="34"/>
        <v>Non-Summer</v>
      </c>
      <c r="F208" s="78">
        <v>1.127</v>
      </c>
      <c r="G208" s="79">
        <f t="shared" si="35"/>
        <v>2.1441891994138556</v>
      </c>
      <c r="J208" s="78">
        <v>0</v>
      </c>
      <c r="K208" s="80">
        <f t="shared" si="36"/>
        <v>0</v>
      </c>
      <c r="L208" s="68" t="str">
        <f t="shared" si="29"/>
        <v>Normal</v>
      </c>
      <c r="N208" s="67">
        <f t="shared" si="30"/>
        <v>0</v>
      </c>
      <c r="O208" s="67">
        <f t="shared" si="31"/>
        <v>0</v>
      </c>
      <c r="P208" s="81">
        <f t="shared" si="32"/>
        <v>2.1441891994138556</v>
      </c>
      <c r="Q208" s="81">
        <f t="shared" si="33"/>
        <v>2.1441891994138556</v>
      </c>
      <c r="S208" s="1">
        <f t="shared" si="37"/>
        <v>7</v>
      </c>
      <c r="T208" s="1" t="str">
        <f t="shared" si="38"/>
        <v>Off-Peak</v>
      </c>
    </row>
    <row r="209" spans="1:20" x14ac:dyDescent="0.25">
      <c r="A209" s="85">
        <v>44934.916666666461</v>
      </c>
      <c r="B209" s="1">
        <v>1</v>
      </c>
      <c r="C209" s="1">
        <v>8</v>
      </c>
      <c r="D209" s="1">
        <v>22</v>
      </c>
      <c r="E209" s="1" t="str">
        <f t="shared" si="34"/>
        <v>Non-Summer</v>
      </c>
      <c r="F209" s="78">
        <v>1.0247999999999999</v>
      </c>
      <c r="G209" s="79">
        <f t="shared" si="35"/>
        <v>1.9497471974794314</v>
      </c>
      <c r="J209" s="78">
        <v>0</v>
      </c>
      <c r="K209" s="80">
        <f t="shared" si="36"/>
        <v>0</v>
      </c>
      <c r="L209" s="68" t="str">
        <f t="shared" si="29"/>
        <v>Normal</v>
      </c>
      <c r="N209" s="67">
        <f t="shared" si="30"/>
        <v>0</v>
      </c>
      <c r="O209" s="67">
        <f t="shared" si="31"/>
        <v>0</v>
      </c>
      <c r="P209" s="81">
        <f t="shared" si="32"/>
        <v>1.9497471974794314</v>
      </c>
      <c r="Q209" s="81">
        <f t="shared" si="33"/>
        <v>1.9497471974794314</v>
      </c>
      <c r="S209" s="1">
        <f t="shared" si="37"/>
        <v>7</v>
      </c>
      <c r="T209" s="1" t="str">
        <f t="shared" si="38"/>
        <v>Off-Peak</v>
      </c>
    </row>
    <row r="210" spans="1:20" x14ac:dyDescent="0.25">
      <c r="A210" s="85">
        <v>44934.958333333125</v>
      </c>
      <c r="B210" s="1">
        <v>1</v>
      </c>
      <c r="C210" s="1">
        <v>8</v>
      </c>
      <c r="D210" s="1">
        <v>23</v>
      </c>
      <c r="E210" s="1" t="str">
        <f t="shared" si="34"/>
        <v>Non-Summer</v>
      </c>
      <c r="F210" s="78">
        <v>0.92320000000000002</v>
      </c>
      <c r="G210" s="79">
        <f t="shared" si="35"/>
        <v>1.7564467337168337</v>
      </c>
      <c r="J210" s="78">
        <v>0</v>
      </c>
      <c r="K210" s="80">
        <f t="shared" si="36"/>
        <v>0</v>
      </c>
      <c r="L210" s="68" t="str">
        <f t="shared" si="29"/>
        <v>Normal</v>
      </c>
      <c r="N210" s="67">
        <f t="shared" si="30"/>
        <v>0</v>
      </c>
      <c r="O210" s="67">
        <f t="shared" si="31"/>
        <v>0</v>
      </c>
      <c r="P210" s="81">
        <f t="shared" si="32"/>
        <v>1.7564467337168337</v>
      </c>
      <c r="Q210" s="81">
        <f t="shared" si="33"/>
        <v>1.7564467337168337</v>
      </c>
      <c r="S210" s="1">
        <f t="shared" si="37"/>
        <v>7</v>
      </c>
      <c r="T210" s="1" t="str">
        <f t="shared" si="38"/>
        <v>Off-Peak</v>
      </c>
    </row>
    <row r="211" spans="1:20" x14ac:dyDescent="0.25">
      <c r="A211" s="85">
        <v>44934.999999999789</v>
      </c>
      <c r="B211" s="1">
        <v>1</v>
      </c>
      <c r="C211" s="1">
        <v>9</v>
      </c>
      <c r="D211" s="1">
        <v>0</v>
      </c>
      <c r="E211" s="1" t="str">
        <f t="shared" si="34"/>
        <v>Non-Summer</v>
      </c>
      <c r="F211" s="78">
        <v>0.8579</v>
      </c>
      <c r="G211" s="79">
        <f t="shared" si="35"/>
        <v>1.6322093293497308</v>
      </c>
      <c r="J211" s="78">
        <v>0</v>
      </c>
      <c r="K211" s="80">
        <f t="shared" si="36"/>
        <v>0</v>
      </c>
      <c r="L211" s="68" t="str">
        <f t="shared" ref="L211:L274" si="39">IF(AND(D211&gt;=$C$2,D211&lt;=$C$3,E211="Summer"),"MaxDis","Normal")</f>
        <v>Normal</v>
      </c>
      <c r="N211" s="67">
        <f t="shared" ref="N211:N274" si="40">IF(K211-G211&lt;0,0,K211-G211)</f>
        <v>0</v>
      </c>
      <c r="O211" s="67">
        <f t="shared" ref="O211:O274" si="41">K211-N211</f>
        <v>0</v>
      </c>
      <c r="P211" s="81">
        <f t="shared" ref="P211:P274" si="42">MAX(0,G211-O211)</f>
        <v>1.6322093293497308</v>
      </c>
      <c r="Q211" s="81">
        <f t="shared" ref="Q211:Q274" si="43">G211-K211</f>
        <v>1.6322093293497308</v>
      </c>
      <c r="S211" s="1">
        <f t="shared" si="37"/>
        <v>1</v>
      </c>
      <c r="T211" s="1" t="str">
        <f t="shared" si="38"/>
        <v>Off-Peak</v>
      </c>
    </row>
    <row r="212" spans="1:20" x14ac:dyDescent="0.25">
      <c r="A212" s="85">
        <v>44935.041666666453</v>
      </c>
      <c r="B212" s="1">
        <v>1</v>
      </c>
      <c r="C212" s="1">
        <v>9</v>
      </c>
      <c r="D212" s="1">
        <v>1</v>
      </c>
      <c r="E212" s="1" t="str">
        <f t="shared" ref="E212:E275" si="44">IF(AND(B212&gt;=$C$5,B212&lt;=$C$6),"Summer","Non-Summer")</f>
        <v>Non-Summer</v>
      </c>
      <c r="F212" s="78">
        <v>0.82110000000000005</v>
      </c>
      <c r="G212" s="79">
        <f t="shared" ref="G212:G275" si="45">F212*$G$13</f>
        <v>1.5621949881443806</v>
      </c>
      <c r="J212" s="78">
        <v>0</v>
      </c>
      <c r="K212" s="80">
        <f t="shared" ref="K212:K275" si="46">J212*$K$13</f>
        <v>0</v>
      </c>
      <c r="L212" s="68" t="str">
        <f t="shared" si="39"/>
        <v>Normal</v>
      </c>
      <c r="N212" s="67">
        <f t="shared" si="40"/>
        <v>0</v>
      </c>
      <c r="O212" s="67">
        <f t="shared" si="41"/>
        <v>0</v>
      </c>
      <c r="P212" s="81">
        <f t="shared" si="42"/>
        <v>1.5621949881443806</v>
      </c>
      <c r="Q212" s="81">
        <f t="shared" si="43"/>
        <v>1.5621949881443806</v>
      </c>
      <c r="S212" s="1">
        <f t="shared" ref="S212:S275" si="47">WEEKDAY(A212,2)</f>
        <v>1</v>
      </c>
      <c r="T212" s="1" t="str">
        <f t="shared" ref="T212:T275" si="48">IF(S212&gt;5,"Off-Peak",IF(AND(D212&gt;=$C$7,D212&lt;$C$8),"Peak","Off-Peak"))</f>
        <v>Off-Peak</v>
      </c>
    </row>
    <row r="213" spans="1:20" x14ac:dyDescent="0.25">
      <c r="A213" s="85">
        <v>44935.083333333117</v>
      </c>
      <c r="B213" s="1">
        <v>1</v>
      </c>
      <c r="C213" s="1">
        <v>9</v>
      </c>
      <c r="D213" s="1">
        <v>2</v>
      </c>
      <c r="E213" s="1" t="str">
        <f t="shared" si="44"/>
        <v>Non-Summer</v>
      </c>
      <c r="F213" s="78">
        <v>0.80320000000000003</v>
      </c>
      <c r="G213" s="79">
        <f t="shared" si="45"/>
        <v>1.5281390993515607</v>
      </c>
      <c r="J213" s="78">
        <v>0</v>
      </c>
      <c r="K213" s="80">
        <f t="shared" si="46"/>
        <v>0</v>
      </c>
      <c r="L213" s="68" t="str">
        <f t="shared" si="39"/>
        <v>Normal</v>
      </c>
      <c r="N213" s="67">
        <f t="shared" si="40"/>
        <v>0</v>
      </c>
      <c r="O213" s="67">
        <f t="shared" si="41"/>
        <v>0</v>
      </c>
      <c r="P213" s="81">
        <f t="shared" si="42"/>
        <v>1.5281390993515607</v>
      </c>
      <c r="Q213" s="81">
        <f t="shared" si="43"/>
        <v>1.5281390993515607</v>
      </c>
      <c r="S213" s="1">
        <f t="shared" si="47"/>
        <v>1</v>
      </c>
      <c r="T213" s="1" t="str">
        <f t="shared" si="48"/>
        <v>Off-Peak</v>
      </c>
    </row>
    <row r="214" spans="1:20" x14ac:dyDescent="0.25">
      <c r="A214" s="85">
        <v>44935.124999999782</v>
      </c>
      <c r="B214" s="1">
        <v>1</v>
      </c>
      <c r="C214" s="1">
        <v>9</v>
      </c>
      <c r="D214" s="1">
        <v>3</v>
      </c>
      <c r="E214" s="1" t="str">
        <f t="shared" si="44"/>
        <v>Non-Summer</v>
      </c>
      <c r="F214" s="78">
        <v>0.79769999999999996</v>
      </c>
      <c r="G214" s="79">
        <f t="shared" si="45"/>
        <v>1.5176749994431522</v>
      </c>
      <c r="J214" s="78">
        <v>0</v>
      </c>
      <c r="K214" s="80">
        <f t="shared" si="46"/>
        <v>0</v>
      </c>
      <c r="L214" s="68" t="str">
        <f t="shared" si="39"/>
        <v>Normal</v>
      </c>
      <c r="N214" s="67">
        <f t="shared" si="40"/>
        <v>0</v>
      </c>
      <c r="O214" s="67">
        <f t="shared" si="41"/>
        <v>0</v>
      </c>
      <c r="P214" s="81">
        <f t="shared" si="42"/>
        <v>1.5176749994431522</v>
      </c>
      <c r="Q214" s="81">
        <f t="shared" si="43"/>
        <v>1.5176749994431522</v>
      </c>
      <c r="S214" s="1">
        <f t="shared" si="47"/>
        <v>1</v>
      </c>
      <c r="T214" s="1" t="str">
        <f t="shared" si="48"/>
        <v>Off-Peak</v>
      </c>
    </row>
    <row r="215" spans="1:20" x14ac:dyDescent="0.25">
      <c r="A215" s="85">
        <v>44935.166666666446</v>
      </c>
      <c r="B215" s="1">
        <v>1</v>
      </c>
      <c r="C215" s="1">
        <v>9</v>
      </c>
      <c r="D215" s="1">
        <v>4</v>
      </c>
      <c r="E215" s="1" t="str">
        <f t="shared" si="44"/>
        <v>Non-Summer</v>
      </c>
      <c r="F215" s="78">
        <v>0.81120000000000003</v>
      </c>
      <c r="G215" s="79">
        <f t="shared" si="45"/>
        <v>1.5433596083092456</v>
      </c>
      <c r="J215" s="78">
        <v>0</v>
      </c>
      <c r="K215" s="80">
        <f t="shared" si="46"/>
        <v>0</v>
      </c>
      <c r="L215" s="68" t="str">
        <f t="shared" si="39"/>
        <v>Normal</v>
      </c>
      <c r="N215" s="67">
        <f t="shared" si="40"/>
        <v>0</v>
      </c>
      <c r="O215" s="67">
        <f t="shared" si="41"/>
        <v>0</v>
      </c>
      <c r="P215" s="81">
        <f t="shared" si="42"/>
        <v>1.5433596083092456</v>
      </c>
      <c r="Q215" s="81">
        <f t="shared" si="43"/>
        <v>1.5433596083092456</v>
      </c>
      <c r="S215" s="1">
        <f t="shared" si="47"/>
        <v>1</v>
      </c>
      <c r="T215" s="1" t="str">
        <f t="shared" si="48"/>
        <v>Off-Peak</v>
      </c>
    </row>
    <row r="216" spans="1:20" x14ac:dyDescent="0.25">
      <c r="A216" s="85">
        <v>44935.20833333311</v>
      </c>
      <c r="B216" s="1">
        <v>1</v>
      </c>
      <c r="C216" s="1">
        <v>9</v>
      </c>
      <c r="D216" s="1">
        <v>5</v>
      </c>
      <c r="E216" s="1" t="str">
        <f t="shared" si="44"/>
        <v>Non-Summer</v>
      </c>
      <c r="F216" s="78">
        <v>0.84870000000000001</v>
      </c>
      <c r="G216" s="79">
        <f t="shared" si="45"/>
        <v>1.6147057440483934</v>
      </c>
      <c r="J216" s="78">
        <v>0</v>
      </c>
      <c r="K216" s="80">
        <f t="shared" si="46"/>
        <v>0</v>
      </c>
      <c r="L216" s="68" t="str">
        <f t="shared" si="39"/>
        <v>Normal</v>
      </c>
      <c r="N216" s="67">
        <f t="shared" si="40"/>
        <v>0</v>
      </c>
      <c r="O216" s="67">
        <f t="shared" si="41"/>
        <v>0</v>
      </c>
      <c r="P216" s="81">
        <f t="shared" si="42"/>
        <v>1.6147057440483934</v>
      </c>
      <c r="Q216" s="81">
        <f t="shared" si="43"/>
        <v>1.6147057440483934</v>
      </c>
      <c r="S216" s="1">
        <f t="shared" si="47"/>
        <v>1</v>
      </c>
      <c r="T216" s="1" t="str">
        <f t="shared" si="48"/>
        <v>Off-Peak</v>
      </c>
    </row>
    <row r="217" spans="1:20" x14ac:dyDescent="0.25">
      <c r="A217" s="85">
        <v>44935.249999999774</v>
      </c>
      <c r="B217" s="1">
        <v>1</v>
      </c>
      <c r="C217" s="1">
        <v>9</v>
      </c>
      <c r="D217" s="1">
        <v>6</v>
      </c>
      <c r="E217" s="1" t="str">
        <f t="shared" si="44"/>
        <v>Non-Summer</v>
      </c>
      <c r="F217" s="78">
        <v>0.91080000000000005</v>
      </c>
      <c r="G217" s="79">
        <f t="shared" si="45"/>
        <v>1.7328549448324222</v>
      </c>
      <c r="J217" s="78">
        <v>0</v>
      </c>
      <c r="K217" s="80">
        <f t="shared" si="46"/>
        <v>0</v>
      </c>
      <c r="L217" s="68" t="str">
        <f t="shared" si="39"/>
        <v>Normal</v>
      </c>
      <c r="N217" s="67">
        <f t="shared" si="40"/>
        <v>0</v>
      </c>
      <c r="O217" s="67">
        <f t="shared" si="41"/>
        <v>0</v>
      </c>
      <c r="P217" s="81">
        <f t="shared" si="42"/>
        <v>1.7328549448324222</v>
      </c>
      <c r="Q217" s="81">
        <f t="shared" si="43"/>
        <v>1.7328549448324222</v>
      </c>
      <c r="S217" s="1">
        <f t="shared" si="47"/>
        <v>1</v>
      </c>
      <c r="T217" s="1" t="str">
        <f t="shared" si="48"/>
        <v>Peak</v>
      </c>
    </row>
    <row r="218" spans="1:20" x14ac:dyDescent="0.25">
      <c r="A218" s="85">
        <v>44935.291666666439</v>
      </c>
      <c r="B218" s="1">
        <v>1</v>
      </c>
      <c r="C218" s="1">
        <v>9</v>
      </c>
      <c r="D218" s="1">
        <v>7</v>
      </c>
      <c r="E218" s="1" t="str">
        <f t="shared" si="44"/>
        <v>Non-Summer</v>
      </c>
      <c r="F218" s="78">
        <v>0.93730000000000002</v>
      </c>
      <c r="G218" s="79">
        <f t="shared" si="45"/>
        <v>1.7832728807547533</v>
      </c>
      <c r="J218" s="78">
        <v>1.3542999999999999E-2</v>
      </c>
      <c r="K218" s="80">
        <f t="shared" si="46"/>
        <v>1.3542999999999999E-2</v>
      </c>
      <c r="L218" s="68" t="str">
        <f t="shared" si="39"/>
        <v>Normal</v>
      </c>
      <c r="N218" s="67">
        <f t="shared" si="40"/>
        <v>0</v>
      </c>
      <c r="O218" s="67">
        <f t="shared" si="41"/>
        <v>1.3542999999999999E-2</v>
      </c>
      <c r="P218" s="81">
        <f t="shared" si="42"/>
        <v>1.7697298807547532</v>
      </c>
      <c r="Q218" s="81">
        <f t="shared" si="43"/>
        <v>1.7697298807547532</v>
      </c>
      <c r="S218" s="1">
        <f t="shared" si="47"/>
        <v>1</v>
      </c>
      <c r="T218" s="1" t="str">
        <f t="shared" si="48"/>
        <v>Peak</v>
      </c>
    </row>
    <row r="219" spans="1:20" x14ac:dyDescent="0.25">
      <c r="A219" s="85">
        <v>44935.333333333103</v>
      </c>
      <c r="B219" s="1">
        <v>1</v>
      </c>
      <c r="C219" s="1">
        <v>9</v>
      </c>
      <c r="D219" s="1">
        <v>8</v>
      </c>
      <c r="E219" s="1" t="str">
        <f t="shared" si="44"/>
        <v>Non-Summer</v>
      </c>
      <c r="F219" s="78">
        <v>0.8931</v>
      </c>
      <c r="G219" s="79">
        <f t="shared" si="45"/>
        <v>1.6991795687635443</v>
      </c>
      <c r="J219" s="78">
        <v>0.80723299999999998</v>
      </c>
      <c r="K219" s="80">
        <f t="shared" si="46"/>
        <v>0.80723299999999998</v>
      </c>
      <c r="L219" s="68" t="str">
        <f t="shared" si="39"/>
        <v>Normal</v>
      </c>
      <c r="N219" s="67">
        <f t="shared" si="40"/>
        <v>0</v>
      </c>
      <c r="O219" s="67">
        <f t="shared" si="41"/>
        <v>0.80723299999999998</v>
      </c>
      <c r="P219" s="81">
        <f t="shared" si="42"/>
        <v>0.89194656876354428</v>
      </c>
      <c r="Q219" s="81">
        <f t="shared" si="43"/>
        <v>0.89194656876354428</v>
      </c>
      <c r="S219" s="1">
        <f t="shared" si="47"/>
        <v>1</v>
      </c>
      <c r="T219" s="1" t="str">
        <f t="shared" si="48"/>
        <v>Peak</v>
      </c>
    </row>
    <row r="220" spans="1:20" x14ac:dyDescent="0.25">
      <c r="A220" s="85">
        <v>44935.374999999767</v>
      </c>
      <c r="B220" s="1">
        <v>1</v>
      </c>
      <c r="C220" s="1">
        <v>9</v>
      </c>
      <c r="D220" s="1">
        <v>9</v>
      </c>
      <c r="E220" s="1" t="str">
        <f t="shared" si="44"/>
        <v>Non-Summer</v>
      </c>
      <c r="F220" s="78">
        <v>0.85980000000000001</v>
      </c>
      <c r="G220" s="79">
        <f t="shared" si="45"/>
        <v>1.635824200227181</v>
      </c>
      <c r="J220" s="78">
        <v>2.3403969999999998</v>
      </c>
      <c r="K220" s="80">
        <f t="shared" si="46"/>
        <v>2.3403969999999998</v>
      </c>
      <c r="L220" s="68" t="str">
        <f t="shared" si="39"/>
        <v>Normal</v>
      </c>
      <c r="N220" s="67">
        <f t="shared" si="40"/>
        <v>0.70457279977281884</v>
      </c>
      <c r="O220" s="67">
        <f t="shared" si="41"/>
        <v>1.635824200227181</v>
      </c>
      <c r="P220" s="81">
        <f t="shared" si="42"/>
        <v>0</v>
      </c>
      <c r="Q220" s="81">
        <f t="shared" si="43"/>
        <v>-0.70457279977281884</v>
      </c>
      <c r="S220" s="1">
        <f t="shared" si="47"/>
        <v>1</v>
      </c>
      <c r="T220" s="1" t="str">
        <f t="shared" si="48"/>
        <v>Peak</v>
      </c>
    </row>
    <row r="221" spans="1:20" x14ac:dyDescent="0.25">
      <c r="A221" s="85">
        <v>44935.416666666431</v>
      </c>
      <c r="B221" s="1">
        <v>1</v>
      </c>
      <c r="C221" s="1">
        <v>9</v>
      </c>
      <c r="D221" s="1">
        <v>10</v>
      </c>
      <c r="E221" s="1" t="str">
        <f t="shared" si="44"/>
        <v>Non-Summer</v>
      </c>
      <c r="F221" s="78">
        <v>0.83809999999999996</v>
      </c>
      <c r="G221" s="79">
        <f t="shared" si="45"/>
        <v>1.5945385696794607</v>
      </c>
      <c r="J221" s="78">
        <v>2.9575329999999997</v>
      </c>
      <c r="K221" s="80">
        <f t="shared" si="46"/>
        <v>2.9575329999999997</v>
      </c>
      <c r="L221" s="68" t="str">
        <f t="shared" si="39"/>
        <v>Normal</v>
      </c>
      <c r="N221" s="67">
        <f t="shared" si="40"/>
        <v>1.362994430320539</v>
      </c>
      <c r="O221" s="67">
        <f t="shared" si="41"/>
        <v>1.5945385696794607</v>
      </c>
      <c r="P221" s="81">
        <f t="shared" si="42"/>
        <v>0</v>
      </c>
      <c r="Q221" s="81">
        <f t="shared" si="43"/>
        <v>-1.362994430320539</v>
      </c>
      <c r="S221" s="1">
        <f t="shared" si="47"/>
        <v>1</v>
      </c>
      <c r="T221" s="1" t="str">
        <f t="shared" si="48"/>
        <v>Peak</v>
      </c>
    </row>
    <row r="222" spans="1:20" x14ac:dyDescent="0.25">
      <c r="A222" s="85">
        <v>44935.458333333096</v>
      </c>
      <c r="B222" s="1">
        <v>1</v>
      </c>
      <c r="C222" s="1">
        <v>9</v>
      </c>
      <c r="D222" s="1">
        <v>11</v>
      </c>
      <c r="E222" s="1" t="str">
        <f t="shared" si="44"/>
        <v>Non-Summer</v>
      </c>
      <c r="F222" s="78">
        <v>0.82320000000000004</v>
      </c>
      <c r="G222" s="79">
        <f t="shared" si="45"/>
        <v>1.5661903717457728</v>
      </c>
      <c r="J222" s="78">
        <v>4.1990720000000001</v>
      </c>
      <c r="K222" s="80">
        <f t="shared" si="46"/>
        <v>4.1990720000000001</v>
      </c>
      <c r="L222" s="68" t="str">
        <f t="shared" si="39"/>
        <v>Normal</v>
      </c>
      <c r="N222" s="67">
        <f t="shared" si="40"/>
        <v>2.6328816282542276</v>
      </c>
      <c r="O222" s="67">
        <f t="shared" si="41"/>
        <v>1.5661903717457726</v>
      </c>
      <c r="P222" s="81">
        <f t="shared" si="42"/>
        <v>2.2204460492503131E-16</v>
      </c>
      <c r="Q222" s="81">
        <f t="shared" si="43"/>
        <v>-2.6328816282542276</v>
      </c>
      <c r="S222" s="1">
        <f t="shared" si="47"/>
        <v>1</v>
      </c>
      <c r="T222" s="1" t="str">
        <f t="shared" si="48"/>
        <v>Peak</v>
      </c>
    </row>
    <row r="223" spans="1:20" x14ac:dyDescent="0.25">
      <c r="A223" s="85">
        <v>44935.49999999976</v>
      </c>
      <c r="B223" s="1">
        <v>1</v>
      </c>
      <c r="C223" s="1">
        <v>9</v>
      </c>
      <c r="D223" s="1">
        <v>12</v>
      </c>
      <c r="E223" s="1" t="str">
        <f t="shared" si="44"/>
        <v>Non-Summer</v>
      </c>
      <c r="F223" s="78">
        <v>0.81059999999999999</v>
      </c>
      <c r="G223" s="79">
        <f t="shared" si="45"/>
        <v>1.5422180701374191</v>
      </c>
      <c r="J223" s="78">
        <v>3.982497</v>
      </c>
      <c r="K223" s="80">
        <f t="shared" si="46"/>
        <v>3.982497</v>
      </c>
      <c r="L223" s="68" t="str">
        <f t="shared" si="39"/>
        <v>Normal</v>
      </c>
      <c r="N223" s="67">
        <f t="shared" si="40"/>
        <v>2.4402789298625809</v>
      </c>
      <c r="O223" s="67">
        <f t="shared" si="41"/>
        <v>1.5422180701374191</v>
      </c>
      <c r="P223" s="81">
        <f t="shared" si="42"/>
        <v>0</v>
      </c>
      <c r="Q223" s="81">
        <f t="shared" si="43"/>
        <v>-2.4402789298625809</v>
      </c>
      <c r="S223" s="1">
        <f t="shared" si="47"/>
        <v>1</v>
      </c>
      <c r="T223" s="1" t="str">
        <f t="shared" si="48"/>
        <v>Peak</v>
      </c>
    </row>
    <row r="224" spans="1:20" x14ac:dyDescent="0.25">
      <c r="A224" s="85">
        <v>44935.541666666424</v>
      </c>
      <c r="B224" s="1">
        <v>1</v>
      </c>
      <c r="C224" s="1">
        <v>9</v>
      </c>
      <c r="D224" s="1">
        <v>13</v>
      </c>
      <c r="E224" s="1" t="str">
        <f t="shared" si="44"/>
        <v>Non-Summer</v>
      </c>
      <c r="F224" s="78">
        <v>0.79430000000000001</v>
      </c>
      <c r="G224" s="79">
        <f t="shared" si="45"/>
        <v>1.5112062831361364</v>
      </c>
      <c r="J224" s="78">
        <v>3.8345149999999997</v>
      </c>
      <c r="K224" s="80">
        <f t="shared" si="46"/>
        <v>3.8345149999999997</v>
      </c>
      <c r="L224" s="68" t="str">
        <f t="shared" si="39"/>
        <v>Normal</v>
      </c>
      <c r="N224" s="67">
        <f t="shared" si="40"/>
        <v>2.3233087168638633</v>
      </c>
      <c r="O224" s="67">
        <f t="shared" si="41"/>
        <v>1.5112062831361364</v>
      </c>
      <c r="P224" s="81">
        <f t="shared" si="42"/>
        <v>0</v>
      </c>
      <c r="Q224" s="81">
        <f t="shared" si="43"/>
        <v>-2.3233087168638633</v>
      </c>
      <c r="S224" s="1">
        <f t="shared" si="47"/>
        <v>1</v>
      </c>
      <c r="T224" s="1" t="str">
        <f t="shared" si="48"/>
        <v>Peak</v>
      </c>
    </row>
    <row r="225" spans="1:20" x14ac:dyDescent="0.25">
      <c r="A225" s="85">
        <v>44935.583333333088</v>
      </c>
      <c r="B225" s="1">
        <v>1</v>
      </c>
      <c r="C225" s="1">
        <v>9</v>
      </c>
      <c r="D225" s="1">
        <v>14</v>
      </c>
      <c r="E225" s="1" t="str">
        <f t="shared" si="44"/>
        <v>Non-Summer</v>
      </c>
      <c r="F225" s="78">
        <v>0.79349999999999998</v>
      </c>
      <c r="G225" s="79">
        <f t="shared" si="45"/>
        <v>1.5096842322403676</v>
      </c>
      <c r="J225" s="78">
        <v>2.7379250000000002</v>
      </c>
      <c r="K225" s="80">
        <f t="shared" si="46"/>
        <v>2.7379250000000002</v>
      </c>
      <c r="L225" s="68" t="str">
        <f t="shared" si="39"/>
        <v>Normal</v>
      </c>
      <c r="N225" s="67">
        <f t="shared" si="40"/>
        <v>1.2282407677596325</v>
      </c>
      <c r="O225" s="67">
        <f t="shared" si="41"/>
        <v>1.5096842322403676</v>
      </c>
      <c r="P225" s="81">
        <f t="shared" si="42"/>
        <v>0</v>
      </c>
      <c r="Q225" s="81">
        <f t="shared" si="43"/>
        <v>-1.2282407677596325</v>
      </c>
      <c r="S225" s="1">
        <f t="shared" si="47"/>
        <v>1</v>
      </c>
      <c r="T225" s="1" t="str">
        <f t="shared" si="48"/>
        <v>Peak</v>
      </c>
    </row>
    <row r="226" spans="1:20" x14ac:dyDescent="0.25">
      <c r="A226" s="85">
        <v>44935.624999999753</v>
      </c>
      <c r="B226" s="1">
        <v>1</v>
      </c>
      <c r="C226" s="1">
        <v>9</v>
      </c>
      <c r="D226" s="1">
        <v>15</v>
      </c>
      <c r="E226" s="1" t="str">
        <f t="shared" si="44"/>
        <v>Non-Summer</v>
      </c>
      <c r="F226" s="78">
        <v>0.83130000000000004</v>
      </c>
      <c r="G226" s="79">
        <f t="shared" si="45"/>
        <v>1.5816011370654288</v>
      </c>
      <c r="J226" s="78">
        <v>1.37398</v>
      </c>
      <c r="K226" s="80">
        <f t="shared" si="46"/>
        <v>1.37398</v>
      </c>
      <c r="L226" s="68" t="str">
        <f t="shared" si="39"/>
        <v>Normal</v>
      </c>
      <c r="N226" s="67">
        <f t="shared" si="40"/>
        <v>0</v>
      </c>
      <c r="O226" s="67">
        <f t="shared" si="41"/>
        <v>1.37398</v>
      </c>
      <c r="P226" s="81">
        <f t="shared" si="42"/>
        <v>0.20762113706542884</v>
      </c>
      <c r="Q226" s="81">
        <f t="shared" si="43"/>
        <v>0.20762113706542884</v>
      </c>
      <c r="S226" s="1">
        <f t="shared" si="47"/>
        <v>1</v>
      </c>
      <c r="T226" s="1" t="str">
        <f t="shared" si="48"/>
        <v>Peak</v>
      </c>
    </row>
    <row r="227" spans="1:20" x14ac:dyDescent="0.25">
      <c r="A227" s="85">
        <v>44935.666666666417</v>
      </c>
      <c r="B227" s="1">
        <v>1</v>
      </c>
      <c r="C227" s="1">
        <v>9</v>
      </c>
      <c r="D227" s="1">
        <v>16</v>
      </c>
      <c r="E227" s="1" t="str">
        <f t="shared" si="44"/>
        <v>Non-Summer</v>
      </c>
      <c r="F227" s="78">
        <v>0.95630000000000004</v>
      </c>
      <c r="G227" s="79">
        <f t="shared" si="45"/>
        <v>1.8194215895292549</v>
      </c>
      <c r="J227" s="78">
        <v>3.0348E-2</v>
      </c>
      <c r="K227" s="80">
        <f t="shared" si="46"/>
        <v>3.0348E-2</v>
      </c>
      <c r="L227" s="68" t="str">
        <f t="shared" si="39"/>
        <v>Normal</v>
      </c>
      <c r="N227" s="67">
        <f t="shared" si="40"/>
        <v>0</v>
      </c>
      <c r="O227" s="67">
        <f t="shared" si="41"/>
        <v>3.0348E-2</v>
      </c>
      <c r="P227" s="81">
        <f t="shared" si="42"/>
        <v>1.7890735895292549</v>
      </c>
      <c r="Q227" s="81">
        <f t="shared" si="43"/>
        <v>1.7890735895292549</v>
      </c>
      <c r="S227" s="1">
        <f t="shared" si="47"/>
        <v>1</v>
      </c>
      <c r="T227" s="1" t="str">
        <f t="shared" si="48"/>
        <v>Peak</v>
      </c>
    </row>
    <row r="228" spans="1:20" x14ac:dyDescent="0.25">
      <c r="A228" s="85">
        <v>44935.708333333081</v>
      </c>
      <c r="B228" s="1">
        <v>1</v>
      </c>
      <c r="C228" s="1">
        <v>9</v>
      </c>
      <c r="D228" s="1">
        <v>17</v>
      </c>
      <c r="E228" s="1" t="str">
        <f t="shared" si="44"/>
        <v>Non-Summer</v>
      </c>
      <c r="F228" s="78">
        <v>1.1009</v>
      </c>
      <c r="G228" s="79">
        <f t="shared" si="45"/>
        <v>2.0945322889394089</v>
      </c>
      <c r="J228" s="78">
        <v>0</v>
      </c>
      <c r="K228" s="80">
        <f t="shared" si="46"/>
        <v>0</v>
      </c>
      <c r="L228" s="68" t="str">
        <f t="shared" si="39"/>
        <v>Normal</v>
      </c>
      <c r="N228" s="67">
        <f t="shared" si="40"/>
        <v>0</v>
      </c>
      <c r="O228" s="67">
        <f t="shared" si="41"/>
        <v>0</v>
      </c>
      <c r="P228" s="81">
        <f t="shared" si="42"/>
        <v>2.0945322889394089</v>
      </c>
      <c r="Q228" s="81">
        <f t="shared" si="43"/>
        <v>2.0945322889394089</v>
      </c>
      <c r="S228" s="1">
        <f t="shared" si="47"/>
        <v>1</v>
      </c>
      <c r="T228" s="1" t="str">
        <f t="shared" si="48"/>
        <v>Peak</v>
      </c>
    </row>
    <row r="229" spans="1:20" x14ac:dyDescent="0.25">
      <c r="A229" s="85">
        <v>44935.749999999745</v>
      </c>
      <c r="B229" s="1">
        <v>1</v>
      </c>
      <c r="C229" s="1">
        <v>9</v>
      </c>
      <c r="D229" s="1">
        <v>18</v>
      </c>
      <c r="E229" s="1" t="str">
        <f t="shared" si="44"/>
        <v>Non-Summer</v>
      </c>
      <c r="F229" s="78">
        <v>1.1351</v>
      </c>
      <c r="G229" s="79">
        <f t="shared" si="45"/>
        <v>2.1595999647335118</v>
      </c>
      <c r="J229" s="78">
        <v>0</v>
      </c>
      <c r="K229" s="80">
        <f t="shared" si="46"/>
        <v>0</v>
      </c>
      <c r="L229" s="68" t="str">
        <f t="shared" si="39"/>
        <v>Normal</v>
      </c>
      <c r="N229" s="67">
        <f t="shared" si="40"/>
        <v>0</v>
      </c>
      <c r="O229" s="67">
        <f t="shared" si="41"/>
        <v>0</v>
      </c>
      <c r="P229" s="81">
        <f t="shared" si="42"/>
        <v>2.1595999647335118</v>
      </c>
      <c r="Q229" s="81">
        <f t="shared" si="43"/>
        <v>2.1595999647335118</v>
      </c>
      <c r="S229" s="1">
        <f t="shared" si="47"/>
        <v>1</v>
      </c>
      <c r="T229" s="1" t="str">
        <f t="shared" si="48"/>
        <v>Peak</v>
      </c>
    </row>
    <row r="230" spans="1:20" x14ac:dyDescent="0.25">
      <c r="A230" s="85">
        <v>44935.79166666641</v>
      </c>
      <c r="B230" s="1">
        <v>1</v>
      </c>
      <c r="C230" s="1">
        <v>9</v>
      </c>
      <c r="D230" s="1">
        <v>19</v>
      </c>
      <c r="E230" s="1" t="str">
        <f t="shared" si="44"/>
        <v>Non-Summer</v>
      </c>
      <c r="F230" s="78">
        <v>1.1331</v>
      </c>
      <c r="G230" s="79">
        <f t="shared" si="45"/>
        <v>2.1557948374940903</v>
      </c>
      <c r="J230" s="78">
        <v>0</v>
      </c>
      <c r="K230" s="80">
        <f t="shared" si="46"/>
        <v>0</v>
      </c>
      <c r="L230" s="68" t="str">
        <f t="shared" si="39"/>
        <v>Normal</v>
      </c>
      <c r="N230" s="67">
        <f t="shared" si="40"/>
        <v>0</v>
      </c>
      <c r="O230" s="67">
        <f t="shared" si="41"/>
        <v>0</v>
      </c>
      <c r="P230" s="81">
        <f t="shared" si="42"/>
        <v>2.1557948374940903</v>
      </c>
      <c r="Q230" s="81">
        <f t="shared" si="43"/>
        <v>2.1557948374940903</v>
      </c>
      <c r="S230" s="1">
        <f t="shared" si="47"/>
        <v>1</v>
      </c>
      <c r="T230" s="1" t="str">
        <f t="shared" si="48"/>
        <v>Peak</v>
      </c>
    </row>
    <row r="231" spans="1:20" x14ac:dyDescent="0.25">
      <c r="A231" s="85">
        <v>44935.833333333074</v>
      </c>
      <c r="B231" s="1">
        <v>1</v>
      </c>
      <c r="C231" s="1">
        <v>9</v>
      </c>
      <c r="D231" s="1">
        <v>20</v>
      </c>
      <c r="E231" s="1" t="str">
        <f t="shared" si="44"/>
        <v>Non-Summer</v>
      </c>
      <c r="F231" s="78">
        <v>1.1089</v>
      </c>
      <c r="G231" s="79">
        <f t="shared" si="45"/>
        <v>2.1097527978970936</v>
      </c>
      <c r="J231" s="78">
        <v>0</v>
      </c>
      <c r="K231" s="80">
        <f t="shared" si="46"/>
        <v>0</v>
      </c>
      <c r="L231" s="68" t="str">
        <f t="shared" si="39"/>
        <v>Normal</v>
      </c>
      <c r="N231" s="67">
        <f t="shared" si="40"/>
        <v>0</v>
      </c>
      <c r="O231" s="67">
        <f t="shared" si="41"/>
        <v>0</v>
      </c>
      <c r="P231" s="81">
        <f t="shared" si="42"/>
        <v>2.1097527978970936</v>
      </c>
      <c r="Q231" s="81">
        <f t="shared" si="43"/>
        <v>2.1097527978970936</v>
      </c>
      <c r="S231" s="1">
        <f t="shared" si="47"/>
        <v>1</v>
      </c>
      <c r="T231" s="1" t="str">
        <f t="shared" si="48"/>
        <v>Peak</v>
      </c>
    </row>
    <row r="232" spans="1:20" x14ac:dyDescent="0.25">
      <c r="A232" s="85">
        <v>44935.874999999738</v>
      </c>
      <c r="B232" s="1">
        <v>1</v>
      </c>
      <c r="C232" s="1">
        <v>9</v>
      </c>
      <c r="D232" s="1">
        <v>21</v>
      </c>
      <c r="E232" s="1" t="str">
        <f t="shared" si="44"/>
        <v>Non-Summer</v>
      </c>
      <c r="F232" s="78">
        <v>1.0475000000000001</v>
      </c>
      <c r="G232" s="79">
        <f t="shared" si="45"/>
        <v>1.9929353916468624</v>
      </c>
      <c r="J232" s="78">
        <v>0</v>
      </c>
      <c r="K232" s="80">
        <f t="shared" si="46"/>
        <v>0</v>
      </c>
      <c r="L232" s="68" t="str">
        <f t="shared" si="39"/>
        <v>Normal</v>
      </c>
      <c r="N232" s="67">
        <f t="shared" si="40"/>
        <v>0</v>
      </c>
      <c r="O232" s="67">
        <f t="shared" si="41"/>
        <v>0</v>
      </c>
      <c r="P232" s="81">
        <f t="shared" si="42"/>
        <v>1.9929353916468624</v>
      </c>
      <c r="Q232" s="81">
        <f t="shared" si="43"/>
        <v>1.9929353916468624</v>
      </c>
      <c r="S232" s="1">
        <f t="shared" si="47"/>
        <v>1</v>
      </c>
      <c r="T232" s="1" t="str">
        <f t="shared" si="48"/>
        <v>Peak</v>
      </c>
    </row>
    <row r="233" spans="1:20" x14ac:dyDescent="0.25">
      <c r="A233" s="85">
        <v>44935.916666666402</v>
      </c>
      <c r="B233" s="1">
        <v>1</v>
      </c>
      <c r="C233" s="1">
        <v>9</v>
      </c>
      <c r="D233" s="1">
        <v>22</v>
      </c>
      <c r="E233" s="1" t="str">
        <f t="shared" si="44"/>
        <v>Non-Summer</v>
      </c>
      <c r="F233" s="78">
        <v>0.9446</v>
      </c>
      <c r="G233" s="79">
        <f t="shared" si="45"/>
        <v>1.7971615951786406</v>
      </c>
      <c r="J233" s="78">
        <v>0</v>
      </c>
      <c r="K233" s="80">
        <f t="shared" si="46"/>
        <v>0</v>
      </c>
      <c r="L233" s="68" t="str">
        <f t="shared" si="39"/>
        <v>Normal</v>
      </c>
      <c r="N233" s="67">
        <f t="shared" si="40"/>
        <v>0</v>
      </c>
      <c r="O233" s="67">
        <f t="shared" si="41"/>
        <v>0</v>
      </c>
      <c r="P233" s="81">
        <f t="shared" si="42"/>
        <v>1.7971615951786406</v>
      </c>
      <c r="Q233" s="81">
        <f t="shared" si="43"/>
        <v>1.7971615951786406</v>
      </c>
      <c r="S233" s="1">
        <f t="shared" si="47"/>
        <v>1</v>
      </c>
      <c r="T233" s="1" t="str">
        <f t="shared" si="48"/>
        <v>Off-Peak</v>
      </c>
    </row>
    <row r="234" spans="1:20" x14ac:dyDescent="0.25">
      <c r="A234" s="85">
        <v>44935.958333333067</v>
      </c>
      <c r="B234" s="1">
        <v>1</v>
      </c>
      <c r="C234" s="1">
        <v>9</v>
      </c>
      <c r="D234" s="1">
        <v>23</v>
      </c>
      <c r="E234" s="1" t="str">
        <f t="shared" si="44"/>
        <v>Non-Summer</v>
      </c>
      <c r="F234" s="78">
        <v>0.85</v>
      </c>
      <c r="G234" s="79">
        <f t="shared" si="45"/>
        <v>1.6171790767540171</v>
      </c>
      <c r="J234" s="78">
        <v>0</v>
      </c>
      <c r="K234" s="80">
        <f t="shared" si="46"/>
        <v>0</v>
      </c>
      <c r="L234" s="68" t="str">
        <f t="shared" si="39"/>
        <v>Normal</v>
      </c>
      <c r="N234" s="67">
        <f t="shared" si="40"/>
        <v>0</v>
      </c>
      <c r="O234" s="67">
        <f t="shared" si="41"/>
        <v>0</v>
      </c>
      <c r="P234" s="81">
        <f t="shared" si="42"/>
        <v>1.6171790767540171</v>
      </c>
      <c r="Q234" s="81">
        <f t="shared" si="43"/>
        <v>1.6171790767540171</v>
      </c>
      <c r="S234" s="1">
        <f t="shared" si="47"/>
        <v>1</v>
      </c>
      <c r="T234" s="1" t="str">
        <f t="shared" si="48"/>
        <v>Off-Peak</v>
      </c>
    </row>
    <row r="235" spans="1:20" x14ac:dyDescent="0.25">
      <c r="A235" s="85">
        <v>44935.999999999731</v>
      </c>
      <c r="B235" s="1">
        <v>1</v>
      </c>
      <c r="C235" s="1">
        <v>10</v>
      </c>
      <c r="D235" s="1">
        <v>0</v>
      </c>
      <c r="E235" s="1" t="str">
        <f t="shared" si="44"/>
        <v>Non-Summer</v>
      </c>
      <c r="F235" s="78">
        <v>0.78779999999999994</v>
      </c>
      <c r="G235" s="79">
        <f t="shared" si="45"/>
        <v>1.4988396196080171</v>
      </c>
      <c r="J235" s="78">
        <v>0</v>
      </c>
      <c r="K235" s="80">
        <f t="shared" si="46"/>
        <v>0</v>
      </c>
      <c r="L235" s="68" t="str">
        <f t="shared" si="39"/>
        <v>Normal</v>
      </c>
      <c r="N235" s="67">
        <f t="shared" si="40"/>
        <v>0</v>
      </c>
      <c r="O235" s="67">
        <f t="shared" si="41"/>
        <v>0</v>
      </c>
      <c r="P235" s="81">
        <f t="shared" si="42"/>
        <v>1.4988396196080171</v>
      </c>
      <c r="Q235" s="81">
        <f t="shared" si="43"/>
        <v>1.4988396196080171</v>
      </c>
      <c r="S235" s="1">
        <f t="shared" si="47"/>
        <v>2</v>
      </c>
      <c r="T235" s="1" t="str">
        <f t="shared" si="48"/>
        <v>Off-Peak</v>
      </c>
    </row>
    <row r="236" spans="1:20" x14ac:dyDescent="0.25">
      <c r="A236" s="85">
        <v>44936.041666666395</v>
      </c>
      <c r="B236" s="1">
        <v>1</v>
      </c>
      <c r="C236" s="1">
        <v>10</v>
      </c>
      <c r="D236" s="1">
        <v>1</v>
      </c>
      <c r="E236" s="1" t="str">
        <f t="shared" si="44"/>
        <v>Non-Summer</v>
      </c>
      <c r="F236" s="78">
        <v>0.74980000000000002</v>
      </c>
      <c r="G236" s="79">
        <f t="shared" si="45"/>
        <v>1.4265422020590142</v>
      </c>
      <c r="J236" s="78">
        <v>0</v>
      </c>
      <c r="K236" s="80">
        <f t="shared" si="46"/>
        <v>0</v>
      </c>
      <c r="L236" s="68" t="str">
        <f t="shared" si="39"/>
        <v>Normal</v>
      </c>
      <c r="N236" s="67">
        <f t="shared" si="40"/>
        <v>0</v>
      </c>
      <c r="O236" s="67">
        <f t="shared" si="41"/>
        <v>0</v>
      </c>
      <c r="P236" s="81">
        <f t="shared" si="42"/>
        <v>1.4265422020590142</v>
      </c>
      <c r="Q236" s="81">
        <f t="shared" si="43"/>
        <v>1.4265422020590142</v>
      </c>
      <c r="S236" s="1">
        <f t="shared" si="47"/>
        <v>2</v>
      </c>
      <c r="T236" s="1" t="str">
        <f t="shared" si="48"/>
        <v>Off-Peak</v>
      </c>
    </row>
    <row r="237" spans="1:20" x14ac:dyDescent="0.25">
      <c r="A237" s="85">
        <v>44936.083333333059</v>
      </c>
      <c r="B237" s="1">
        <v>1</v>
      </c>
      <c r="C237" s="1">
        <v>10</v>
      </c>
      <c r="D237" s="1">
        <v>2</v>
      </c>
      <c r="E237" s="1" t="str">
        <f t="shared" si="44"/>
        <v>Non-Summer</v>
      </c>
      <c r="F237" s="78">
        <v>0.72889999999999999</v>
      </c>
      <c r="G237" s="79">
        <f t="shared" si="45"/>
        <v>1.3867786224070624</v>
      </c>
      <c r="J237" s="78">
        <v>0</v>
      </c>
      <c r="K237" s="80">
        <f t="shared" si="46"/>
        <v>0</v>
      </c>
      <c r="L237" s="68" t="str">
        <f t="shared" si="39"/>
        <v>Normal</v>
      </c>
      <c r="N237" s="67">
        <f t="shared" si="40"/>
        <v>0</v>
      </c>
      <c r="O237" s="67">
        <f t="shared" si="41"/>
        <v>0</v>
      </c>
      <c r="P237" s="81">
        <f t="shared" si="42"/>
        <v>1.3867786224070624</v>
      </c>
      <c r="Q237" s="81">
        <f t="shared" si="43"/>
        <v>1.3867786224070624</v>
      </c>
      <c r="S237" s="1">
        <f t="shared" si="47"/>
        <v>2</v>
      </c>
      <c r="T237" s="1" t="str">
        <f t="shared" si="48"/>
        <v>Off-Peak</v>
      </c>
    </row>
    <row r="238" spans="1:20" x14ac:dyDescent="0.25">
      <c r="A238" s="85">
        <v>44936.124999999724</v>
      </c>
      <c r="B238" s="1">
        <v>1</v>
      </c>
      <c r="C238" s="1">
        <v>10</v>
      </c>
      <c r="D238" s="1">
        <v>3</v>
      </c>
      <c r="E238" s="1" t="str">
        <f t="shared" si="44"/>
        <v>Non-Summer</v>
      </c>
      <c r="F238" s="78">
        <v>0.72219999999999995</v>
      </c>
      <c r="G238" s="79">
        <f t="shared" si="45"/>
        <v>1.3740314461550014</v>
      </c>
      <c r="J238" s="78">
        <v>0</v>
      </c>
      <c r="K238" s="80">
        <f t="shared" si="46"/>
        <v>0</v>
      </c>
      <c r="L238" s="68" t="str">
        <f t="shared" si="39"/>
        <v>Normal</v>
      </c>
      <c r="N238" s="67">
        <f t="shared" si="40"/>
        <v>0</v>
      </c>
      <c r="O238" s="67">
        <f t="shared" si="41"/>
        <v>0</v>
      </c>
      <c r="P238" s="81">
        <f t="shared" si="42"/>
        <v>1.3740314461550014</v>
      </c>
      <c r="Q238" s="81">
        <f t="shared" si="43"/>
        <v>1.3740314461550014</v>
      </c>
      <c r="S238" s="1">
        <f t="shared" si="47"/>
        <v>2</v>
      </c>
      <c r="T238" s="1" t="str">
        <f t="shared" si="48"/>
        <v>Off-Peak</v>
      </c>
    </row>
    <row r="239" spans="1:20" x14ac:dyDescent="0.25">
      <c r="A239" s="85">
        <v>44936.166666666388</v>
      </c>
      <c r="B239" s="1">
        <v>1</v>
      </c>
      <c r="C239" s="1">
        <v>10</v>
      </c>
      <c r="D239" s="1">
        <v>4</v>
      </c>
      <c r="E239" s="1" t="str">
        <f t="shared" si="44"/>
        <v>Non-Summer</v>
      </c>
      <c r="F239" s="78">
        <v>0.73460000000000003</v>
      </c>
      <c r="G239" s="79">
        <f t="shared" si="45"/>
        <v>1.3976232350394129</v>
      </c>
      <c r="J239" s="78">
        <v>0</v>
      </c>
      <c r="K239" s="80">
        <f t="shared" si="46"/>
        <v>0</v>
      </c>
      <c r="L239" s="68" t="str">
        <f t="shared" si="39"/>
        <v>Normal</v>
      </c>
      <c r="N239" s="67">
        <f t="shared" si="40"/>
        <v>0</v>
      </c>
      <c r="O239" s="67">
        <f t="shared" si="41"/>
        <v>0</v>
      </c>
      <c r="P239" s="81">
        <f t="shared" si="42"/>
        <v>1.3976232350394129</v>
      </c>
      <c r="Q239" s="81">
        <f t="shared" si="43"/>
        <v>1.3976232350394129</v>
      </c>
      <c r="S239" s="1">
        <f t="shared" si="47"/>
        <v>2</v>
      </c>
      <c r="T239" s="1" t="str">
        <f t="shared" si="48"/>
        <v>Off-Peak</v>
      </c>
    </row>
    <row r="240" spans="1:20" x14ac:dyDescent="0.25">
      <c r="A240" s="85">
        <v>44936.208333333052</v>
      </c>
      <c r="B240" s="1">
        <v>1</v>
      </c>
      <c r="C240" s="1">
        <v>10</v>
      </c>
      <c r="D240" s="1">
        <v>5</v>
      </c>
      <c r="E240" s="1" t="str">
        <f t="shared" si="44"/>
        <v>Non-Summer</v>
      </c>
      <c r="F240" s="78">
        <v>0.77339999999999998</v>
      </c>
      <c r="G240" s="79">
        <f t="shared" si="45"/>
        <v>1.4714427034841844</v>
      </c>
      <c r="J240" s="78">
        <v>0</v>
      </c>
      <c r="K240" s="80">
        <f t="shared" si="46"/>
        <v>0</v>
      </c>
      <c r="L240" s="68" t="str">
        <f t="shared" si="39"/>
        <v>Normal</v>
      </c>
      <c r="N240" s="67">
        <f t="shared" si="40"/>
        <v>0</v>
      </c>
      <c r="O240" s="67">
        <f t="shared" si="41"/>
        <v>0</v>
      </c>
      <c r="P240" s="81">
        <f t="shared" si="42"/>
        <v>1.4714427034841844</v>
      </c>
      <c r="Q240" s="81">
        <f t="shared" si="43"/>
        <v>1.4714427034841844</v>
      </c>
      <c r="S240" s="1">
        <f t="shared" si="47"/>
        <v>2</v>
      </c>
      <c r="T240" s="1" t="str">
        <f t="shared" si="48"/>
        <v>Off-Peak</v>
      </c>
    </row>
    <row r="241" spans="1:20" x14ac:dyDescent="0.25">
      <c r="A241" s="85">
        <v>44936.249999999716</v>
      </c>
      <c r="B241" s="1">
        <v>1</v>
      </c>
      <c r="C241" s="1">
        <v>10</v>
      </c>
      <c r="D241" s="1">
        <v>6</v>
      </c>
      <c r="E241" s="1" t="str">
        <f t="shared" si="44"/>
        <v>Non-Summer</v>
      </c>
      <c r="F241" s="78">
        <v>0.83750000000000002</v>
      </c>
      <c r="G241" s="79">
        <f t="shared" si="45"/>
        <v>1.5933970315076347</v>
      </c>
      <c r="J241" s="78">
        <v>0</v>
      </c>
      <c r="K241" s="80">
        <f t="shared" si="46"/>
        <v>0</v>
      </c>
      <c r="L241" s="68" t="str">
        <f t="shared" si="39"/>
        <v>Normal</v>
      </c>
      <c r="N241" s="67">
        <f t="shared" si="40"/>
        <v>0</v>
      </c>
      <c r="O241" s="67">
        <f t="shared" si="41"/>
        <v>0</v>
      </c>
      <c r="P241" s="81">
        <f t="shared" si="42"/>
        <v>1.5933970315076347</v>
      </c>
      <c r="Q241" s="81">
        <f t="shared" si="43"/>
        <v>1.5933970315076347</v>
      </c>
      <c r="S241" s="1">
        <f t="shared" si="47"/>
        <v>2</v>
      </c>
      <c r="T241" s="1" t="str">
        <f t="shared" si="48"/>
        <v>Peak</v>
      </c>
    </row>
    <row r="242" spans="1:20" x14ac:dyDescent="0.25">
      <c r="A242" s="85">
        <v>44936.29166666638</v>
      </c>
      <c r="B242" s="1">
        <v>1</v>
      </c>
      <c r="C242" s="1">
        <v>10</v>
      </c>
      <c r="D242" s="1">
        <v>7</v>
      </c>
      <c r="E242" s="1" t="str">
        <f t="shared" si="44"/>
        <v>Non-Summer</v>
      </c>
      <c r="F242" s="78">
        <v>0.86170000000000002</v>
      </c>
      <c r="G242" s="79">
        <f t="shared" si="45"/>
        <v>1.6394390711046314</v>
      </c>
      <c r="J242" s="78">
        <v>0</v>
      </c>
      <c r="K242" s="80">
        <f t="shared" si="46"/>
        <v>0</v>
      </c>
      <c r="L242" s="68" t="str">
        <f t="shared" si="39"/>
        <v>Normal</v>
      </c>
      <c r="N242" s="67">
        <f t="shared" si="40"/>
        <v>0</v>
      </c>
      <c r="O242" s="67">
        <f t="shared" si="41"/>
        <v>0</v>
      </c>
      <c r="P242" s="81">
        <f t="shared" si="42"/>
        <v>1.6394390711046314</v>
      </c>
      <c r="Q242" s="81">
        <f t="shared" si="43"/>
        <v>1.6394390711046314</v>
      </c>
      <c r="S242" s="1">
        <f t="shared" si="47"/>
        <v>2</v>
      </c>
      <c r="T242" s="1" t="str">
        <f t="shared" si="48"/>
        <v>Peak</v>
      </c>
    </row>
    <row r="243" spans="1:20" x14ac:dyDescent="0.25">
      <c r="A243" s="85">
        <v>44936.333333333045</v>
      </c>
      <c r="B243" s="1">
        <v>1</v>
      </c>
      <c r="C243" s="1">
        <v>10</v>
      </c>
      <c r="D243" s="1">
        <v>8</v>
      </c>
      <c r="E243" s="1" t="str">
        <f t="shared" si="44"/>
        <v>Non-Summer</v>
      </c>
      <c r="F243" s="78">
        <v>0.81100000000000005</v>
      </c>
      <c r="G243" s="79">
        <f t="shared" si="45"/>
        <v>1.5429790955853036</v>
      </c>
      <c r="J243" s="78">
        <v>0.445608</v>
      </c>
      <c r="K243" s="80">
        <f t="shared" si="46"/>
        <v>0.445608</v>
      </c>
      <c r="L243" s="68" t="str">
        <f t="shared" si="39"/>
        <v>Normal</v>
      </c>
      <c r="N243" s="67">
        <f t="shared" si="40"/>
        <v>0</v>
      </c>
      <c r="O243" s="67">
        <f t="shared" si="41"/>
        <v>0.445608</v>
      </c>
      <c r="P243" s="81">
        <f t="shared" si="42"/>
        <v>1.0973710955853035</v>
      </c>
      <c r="Q243" s="81">
        <f t="shared" si="43"/>
        <v>1.0973710955853035</v>
      </c>
      <c r="S243" s="1">
        <f t="shared" si="47"/>
        <v>2</v>
      </c>
      <c r="T243" s="1" t="str">
        <f t="shared" si="48"/>
        <v>Peak</v>
      </c>
    </row>
    <row r="244" spans="1:20" x14ac:dyDescent="0.25">
      <c r="A244" s="85">
        <v>44936.374999999709</v>
      </c>
      <c r="B244" s="1">
        <v>1</v>
      </c>
      <c r="C244" s="1">
        <v>10</v>
      </c>
      <c r="D244" s="1">
        <v>9</v>
      </c>
      <c r="E244" s="1" t="str">
        <f t="shared" si="44"/>
        <v>Non-Summer</v>
      </c>
      <c r="F244" s="78">
        <v>0.77259999999999995</v>
      </c>
      <c r="G244" s="79">
        <f t="shared" si="45"/>
        <v>1.4699206525884159</v>
      </c>
      <c r="J244" s="78">
        <v>0.57683200000000001</v>
      </c>
      <c r="K244" s="80">
        <f t="shared" si="46"/>
        <v>0.57683200000000001</v>
      </c>
      <c r="L244" s="68" t="str">
        <f t="shared" si="39"/>
        <v>Normal</v>
      </c>
      <c r="N244" s="67">
        <f t="shared" si="40"/>
        <v>0</v>
      </c>
      <c r="O244" s="67">
        <f t="shared" si="41"/>
        <v>0.57683200000000001</v>
      </c>
      <c r="P244" s="81">
        <f t="shared" si="42"/>
        <v>0.89308865258841585</v>
      </c>
      <c r="Q244" s="81">
        <f t="shared" si="43"/>
        <v>0.89308865258841585</v>
      </c>
      <c r="S244" s="1">
        <f t="shared" si="47"/>
        <v>2</v>
      </c>
      <c r="T244" s="1" t="str">
        <f t="shared" si="48"/>
        <v>Peak</v>
      </c>
    </row>
    <row r="245" spans="1:20" x14ac:dyDescent="0.25">
      <c r="A245" s="85">
        <v>44936.416666666373</v>
      </c>
      <c r="B245" s="1">
        <v>1</v>
      </c>
      <c r="C245" s="1">
        <v>10</v>
      </c>
      <c r="D245" s="1">
        <v>10</v>
      </c>
      <c r="E245" s="1" t="str">
        <f t="shared" si="44"/>
        <v>Non-Summer</v>
      </c>
      <c r="F245" s="78">
        <v>0.74809999999999999</v>
      </c>
      <c r="G245" s="79">
        <f t="shared" si="45"/>
        <v>1.423307843905506</v>
      </c>
      <c r="J245" s="78">
        <v>0.89134400000000003</v>
      </c>
      <c r="K245" s="80">
        <f t="shared" si="46"/>
        <v>0.89134400000000003</v>
      </c>
      <c r="L245" s="68" t="str">
        <f t="shared" si="39"/>
        <v>Normal</v>
      </c>
      <c r="N245" s="67">
        <f t="shared" si="40"/>
        <v>0</v>
      </c>
      <c r="O245" s="67">
        <f t="shared" si="41"/>
        <v>0.89134400000000003</v>
      </c>
      <c r="P245" s="81">
        <f t="shared" si="42"/>
        <v>0.531963843905506</v>
      </c>
      <c r="Q245" s="81">
        <f t="shared" si="43"/>
        <v>0.531963843905506</v>
      </c>
      <c r="S245" s="1">
        <f t="shared" si="47"/>
        <v>2</v>
      </c>
      <c r="T245" s="1" t="str">
        <f t="shared" si="48"/>
        <v>Peak</v>
      </c>
    </row>
    <row r="246" spans="1:20" x14ac:dyDescent="0.25">
      <c r="A246" s="85">
        <v>44936.458333333037</v>
      </c>
      <c r="B246" s="1">
        <v>1</v>
      </c>
      <c r="C246" s="1">
        <v>10</v>
      </c>
      <c r="D246" s="1">
        <v>11</v>
      </c>
      <c r="E246" s="1" t="str">
        <f t="shared" si="44"/>
        <v>Non-Summer</v>
      </c>
      <c r="F246" s="78">
        <v>0.7329</v>
      </c>
      <c r="G246" s="79">
        <f t="shared" si="45"/>
        <v>1.394388876885905</v>
      </c>
      <c r="J246" s="78">
        <v>1.429889</v>
      </c>
      <c r="K246" s="80">
        <f t="shared" si="46"/>
        <v>1.429889</v>
      </c>
      <c r="L246" s="68" t="str">
        <f t="shared" si="39"/>
        <v>Normal</v>
      </c>
      <c r="N246" s="67">
        <f t="shared" si="40"/>
        <v>3.5500123114095006E-2</v>
      </c>
      <c r="O246" s="67">
        <f t="shared" si="41"/>
        <v>1.394388876885905</v>
      </c>
      <c r="P246" s="81">
        <f t="shared" si="42"/>
        <v>0</v>
      </c>
      <c r="Q246" s="81">
        <f t="shared" si="43"/>
        <v>-3.5500123114095006E-2</v>
      </c>
      <c r="S246" s="1">
        <f t="shared" si="47"/>
        <v>2</v>
      </c>
      <c r="T246" s="1" t="str">
        <f t="shared" si="48"/>
        <v>Peak</v>
      </c>
    </row>
    <row r="247" spans="1:20" x14ac:dyDescent="0.25">
      <c r="A247" s="85">
        <v>44936.499999999702</v>
      </c>
      <c r="B247" s="1">
        <v>1</v>
      </c>
      <c r="C247" s="1">
        <v>10</v>
      </c>
      <c r="D247" s="1">
        <v>12</v>
      </c>
      <c r="E247" s="1" t="str">
        <f t="shared" si="44"/>
        <v>Non-Summer</v>
      </c>
      <c r="F247" s="78">
        <v>0.72060000000000002</v>
      </c>
      <c r="G247" s="79">
        <f t="shared" si="45"/>
        <v>1.3709873443634644</v>
      </c>
      <c r="J247" s="78">
        <v>0.74684000000000006</v>
      </c>
      <c r="K247" s="80">
        <f t="shared" si="46"/>
        <v>0.74684000000000006</v>
      </c>
      <c r="L247" s="68" t="str">
        <f t="shared" si="39"/>
        <v>Normal</v>
      </c>
      <c r="N247" s="67">
        <f t="shared" si="40"/>
        <v>0</v>
      </c>
      <c r="O247" s="67">
        <f t="shared" si="41"/>
        <v>0.74684000000000006</v>
      </c>
      <c r="P247" s="81">
        <f t="shared" si="42"/>
        <v>0.62414734436346431</v>
      </c>
      <c r="Q247" s="81">
        <f t="shared" si="43"/>
        <v>0.62414734436346431</v>
      </c>
      <c r="S247" s="1">
        <f t="shared" si="47"/>
        <v>2</v>
      </c>
      <c r="T247" s="1" t="str">
        <f t="shared" si="48"/>
        <v>Peak</v>
      </c>
    </row>
    <row r="248" spans="1:20" x14ac:dyDescent="0.25">
      <c r="A248" s="85">
        <v>44936.541666666366</v>
      </c>
      <c r="B248" s="1">
        <v>1</v>
      </c>
      <c r="C248" s="1">
        <v>10</v>
      </c>
      <c r="D248" s="1">
        <v>13</v>
      </c>
      <c r="E248" s="1" t="str">
        <f t="shared" si="44"/>
        <v>Non-Summer</v>
      </c>
      <c r="F248" s="78">
        <v>0.70640000000000003</v>
      </c>
      <c r="G248" s="79">
        <f t="shared" si="45"/>
        <v>1.3439709409635738</v>
      </c>
      <c r="J248" s="78">
        <v>1.097518</v>
      </c>
      <c r="K248" s="80">
        <f t="shared" si="46"/>
        <v>1.097518</v>
      </c>
      <c r="L248" s="68" t="str">
        <f t="shared" si="39"/>
        <v>Normal</v>
      </c>
      <c r="N248" s="67">
        <f t="shared" si="40"/>
        <v>0</v>
      </c>
      <c r="O248" s="67">
        <f t="shared" si="41"/>
        <v>1.097518</v>
      </c>
      <c r="P248" s="81">
        <f t="shared" si="42"/>
        <v>0.24645294096357384</v>
      </c>
      <c r="Q248" s="81">
        <f t="shared" si="43"/>
        <v>0.24645294096357384</v>
      </c>
      <c r="S248" s="1">
        <f t="shared" si="47"/>
        <v>2</v>
      </c>
      <c r="T248" s="1" t="str">
        <f t="shared" si="48"/>
        <v>Peak</v>
      </c>
    </row>
    <row r="249" spans="1:20" x14ac:dyDescent="0.25">
      <c r="A249" s="85">
        <v>44936.58333333303</v>
      </c>
      <c r="B249" s="1">
        <v>1</v>
      </c>
      <c r="C249" s="1">
        <v>10</v>
      </c>
      <c r="D249" s="1">
        <v>14</v>
      </c>
      <c r="E249" s="1" t="str">
        <f t="shared" si="44"/>
        <v>Non-Summer</v>
      </c>
      <c r="F249" s="78">
        <v>0.70289999999999997</v>
      </c>
      <c r="G249" s="79">
        <f t="shared" si="45"/>
        <v>1.3373119682945867</v>
      </c>
      <c r="J249" s="78">
        <v>0.26685700000000001</v>
      </c>
      <c r="K249" s="80">
        <f t="shared" si="46"/>
        <v>0.26685700000000001</v>
      </c>
      <c r="L249" s="68" t="str">
        <f t="shared" si="39"/>
        <v>Normal</v>
      </c>
      <c r="N249" s="67">
        <f t="shared" si="40"/>
        <v>0</v>
      </c>
      <c r="O249" s="67">
        <f t="shared" si="41"/>
        <v>0.26685700000000001</v>
      </c>
      <c r="P249" s="81">
        <f t="shared" si="42"/>
        <v>1.0704549682945865</v>
      </c>
      <c r="Q249" s="81">
        <f t="shared" si="43"/>
        <v>1.0704549682945865</v>
      </c>
      <c r="S249" s="1">
        <f t="shared" si="47"/>
        <v>2</v>
      </c>
      <c r="T249" s="1" t="str">
        <f t="shared" si="48"/>
        <v>Peak</v>
      </c>
    </row>
    <row r="250" spans="1:20" x14ac:dyDescent="0.25">
      <c r="A250" s="85">
        <v>44936.624999999694</v>
      </c>
      <c r="B250" s="1">
        <v>1</v>
      </c>
      <c r="C250" s="1">
        <v>10</v>
      </c>
      <c r="D250" s="1">
        <v>15</v>
      </c>
      <c r="E250" s="1" t="str">
        <f t="shared" si="44"/>
        <v>Non-Summer</v>
      </c>
      <c r="F250" s="78">
        <v>0.74519999999999997</v>
      </c>
      <c r="G250" s="79">
        <f t="shared" si="45"/>
        <v>1.4177904094083453</v>
      </c>
      <c r="J250" s="78">
        <v>3.4402000000000002E-2</v>
      </c>
      <c r="K250" s="80">
        <f t="shared" si="46"/>
        <v>3.4402000000000002E-2</v>
      </c>
      <c r="L250" s="68" t="str">
        <f t="shared" si="39"/>
        <v>Normal</v>
      </c>
      <c r="N250" s="67">
        <f t="shared" si="40"/>
        <v>0</v>
      </c>
      <c r="O250" s="67">
        <f t="shared" si="41"/>
        <v>3.4402000000000002E-2</v>
      </c>
      <c r="P250" s="81">
        <f t="shared" si="42"/>
        <v>1.3833884094083453</v>
      </c>
      <c r="Q250" s="81">
        <f t="shared" si="43"/>
        <v>1.3833884094083453</v>
      </c>
      <c r="S250" s="1">
        <f t="shared" si="47"/>
        <v>2</v>
      </c>
      <c r="T250" s="1" t="str">
        <f t="shared" si="48"/>
        <v>Peak</v>
      </c>
    </row>
    <row r="251" spans="1:20" x14ac:dyDescent="0.25">
      <c r="A251" s="85">
        <v>44936.666666666359</v>
      </c>
      <c r="B251" s="1">
        <v>1</v>
      </c>
      <c r="C251" s="1">
        <v>10</v>
      </c>
      <c r="D251" s="1">
        <v>16</v>
      </c>
      <c r="E251" s="1" t="str">
        <f t="shared" si="44"/>
        <v>Non-Summer</v>
      </c>
      <c r="F251" s="78">
        <v>0.87209999999999999</v>
      </c>
      <c r="G251" s="79">
        <f t="shared" si="45"/>
        <v>1.6592257327496216</v>
      </c>
      <c r="J251" s="78">
        <v>0</v>
      </c>
      <c r="K251" s="80">
        <f t="shared" si="46"/>
        <v>0</v>
      </c>
      <c r="L251" s="68" t="str">
        <f t="shared" si="39"/>
        <v>Normal</v>
      </c>
      <c r="N251" s="67">
        <f t="shared" si="40"/>
        <v>0</v>
      </c>
      <c r="O251" s="67">
        <f t="shared" si="41"/>
        <v>0</v>
      </c>
      <c r="P251" s="81">
        <f t="shared" si="42"/>
        <v>1.6592257327496216</v>
      </c>
      <c r="Q251" s="81">
        <f t="shared" si="43"/>
        <v>1.6592257327496216</v>
      </c>
      <c r="S251" s="1">
        <f t="shared" si="47"/>
        <v>2</v>
      </c>
      <c r="T251" s="1" t="str">
        <f t="shared" si="48"/>
        <v>Peak</v>
      </c>
    </row>
    <row r="252" spans="1:20" x14ac:dyDescent="0.25">
      <c r="A252" s="85">
        <v>44936.708333333023</v>
      </c>
      <c r="B252" s="1">
        <v>1</v>
      </c>
      <c r="C252" s="1">
        <v>10</v>
      </c>
      <c r="D252" s="1">
        <v>17</v>
      </c>
      <c r="E252" s="1" t="str">
        <f t="shared" si="44"/>
        <v>Non-Summer</v>
      </c>
      <c r="F252" s="78">
        <v>1.016</v>
      </c>
      <c r="G252" s="79">
        <f t="shared" si="45"/>
        <v>1.9330046376259782</v>
      </c>
      <c r="J252" s="78">
        <v>0</v>
      </c>
      <c r="K252" s="80">
        <f t="shared" si="46"/>
        <v>0</v>
      </c>
      <c r="L252" s="68" t="str">
        <f t="shared" si="39"/>
        <v>Normal</v>
      </c>
      <c r="N252" s="67">
        <f t="shared" si="40"/>
        <v>0</v>
      </c>
      <c r="O252" s="67">
        <f t="shared" si="41"/>
        <v>0</v>
      </c>
      <c r="P252" s="81">
        <f t="shared" si="42"/>
        <v>1.9330046376259782</v>
      </c>
      <c r="Q252" s="81">
        <f t="shared" si="43"/>
        <v>1.9330046376259782</v>
      </c>
      <c r="S252" s="1">
        <f t="shared" si="47"/>
        <v>2</v>
      </c>
      <c r="T252" s="1" t="str">
        <f t="shared" si="48"/>
        <v>Peak</v>
      </c>
    </row>
    <row r="253" spans="1:20" x14ac:dyDescent="0.25">
      <c r="A253" s="85">
        <v>44936.749999999687</v>
      </c>
      <c r="B253" s="1">
        <v>1</v>
      </c>
      <c r="C253" s="1">
        <v>10</v>
      </c>
      <c r="D253" s="1">
        <v>18</v>
      </c>
      <c r="E253" s="1" t="str">
        <f t="shared" si="44"/>
        <v>Non-Summer</v>
      </c>
      <c r="F253" s="78">
        <v>1.0612999999999999</v>
      </c>
      <c r="G253" s="79">
        <f t="shared" si="45"/>
        <v>2.0191907695988687</v>
      </c>
      <c r="J253" s="78">
        <v>0</v>
      </c>
      <c r="K253" s="80">
        <f t="shared" si="46"/>
        <v>0</v>
      </c>
      <c r="L253" s="68" t="str">
        <f t="shared" si="39"/>
        <v>Normal</v>
      </c>
      <c r="N253" s="67">
        <f t="shared" si="40"/>
        <v>0</v>
      </c>
      <c r="O253" s="67">
        <f t="shared" si="41"/>
        <v>0</v>
      </c>
      <c r="P253" s="81">
        <f t="shared" si="42"/>
        <v>2.0191907695988687</v>
      </c>
      <c r="Q253" s="81">
        <f t="shared" si="43"/>
        <v>2.0191907695988687</v>
      </c>
      <c r="S253" s="1">
        <f t="shared" si="47"/>
        <v>2</v>
      </c>
      <c r="T253" s="1" t="str">
        <f t="shared" si="48"/>
        <v>Peak</v>
      </c>
    </row>
    <row r="254" spans="1:20" x14ac:dyDescent="0.25">
      <c r="A254" s="85">
        <v>44936.791666666351</v>
      </c>
      <c r="B254" s="1">
        <v>1</v>
      </c>
      <c r="C254" s="1">
        <v>10</v>
      </c>
      <c r="D254" s="1">
        <v>19</v>
      </c>
      <c r="E254" s="1" t="str">
        <f t="shared" si="44"/>
        <v>Non-Summer</v>
      </c>
      <c r="F254" s="78">
        <v>1.0676000000000001</v>
      </c>
      <c r="G254" s="79">
        <f t="shared" si="45"/>
        <v>2.0311769204030456</v>
      </c>
      <c r="J254" s="78">
        <v>0</v>
      </c>
      <c r="K254" s="80">
        <f t="shared" si="46"/>
        <v>0</v>
      </c>
      <c r="L254" s="68" t="str">
        <f t="shared" si="39"/>
        <v>Normal</v>
      </c>
      <c r="N254" s="67">
        <f t="shared" si="40"/>
        <v>0</v>
      </c>
      <c r="O254" s="67">
        <f t="shared" si="41"/>
        <v>0</v>
      </c>
      <c r="P254" s="81">
        <f t="shared" si="42"/>
        <v>2.0311769204030456</v>
      </c>
      <c r="Q254" s="81">
        <f t="shared" si="43"/>
        <v>2.0311769204030456</v>
      </c>
      <c r="S254" s="1">
        <f t="shared" si="47"/>
        <v>2</v>
      </c>
      <c r="T254" s="1" t="str">
        <f t="shared" si="48"/>
        <v>Peak</v>
      </c>
    </row>
    <row r="255" spans="1:20" x14ac:dyDescent="0.25">
      <c r="A255" s="85">
        <v>44936.833333333016</v>
      </c>
      <c r="B255" s="1">
        <v>1</v>
      </c>
      <c r="C255" s="1">
        <v>10</v>
      </c>
      <c r="D255" s="1">
        <v>20</v>
      </c>
      <c r="E255" s="1" t="str">
        <f t="shared" si="44"/>
        <v>Non-Summer</v>
      </c>
      <c r="F255" s="78">
        <v>1.0533999999999999</v>
      </c>
      <c r="G255" s="79">
        <f t="shared" si="45"/>
        <v>2.0041605170031547</v>
      </c>
      <c r="J255" s="78">
        <v>0</v>
      </c>
      <c r="K255" s="80">
        <f t="shared" si="46"/>
        <v>0</v>
      </c>
      <c r="L255" s="68" t="str">
        <f t="shared" si="39"/>
        <v>Normal</v>
      </c>
      <c r="N255" s="67">
        <f t="shared" si="40"/>
        <v>0</v>
      </c>
      <c r="O255" s="67">
        <f t="shared" si="41"/>
        <v>0</v>
      </c>
      <c r="P255" s="81">
        <f t="shared" si="42"/>
        <v>2.0041605170031547</v>
      </c>
      <c r="Q255" s="81">
        <f t="shared" si="43"/>
        <v>2.0041605170031547</v>
      </c>
      <c r="S255" s="1">
        <f t="shared" si="47"/>
        <v>2</v>
      </c>
      <c r="T255" s="1" t="str">
        <f t="shared" si="48"/>
        <v>Peak</v>
      </c>
    </row>
    <row r="256" spans="1:20" x14ac:dyDescent="0.25">
      <c r="A256" s="85">
        <v>44936.87499999968</v>
      </c>
      <c r="B256" s="1">
        <v>1</v>
      </c>
      <c r="C256" s="1">
        <v>10</v>
      </c>
      <c r="D256" s="1">
        <v>21</v>
      </c>
      <c r="E256" s="1" t="str">
        <f t="shared" si="44"/>
        <v>Non-Summer</v>
      </c>
      <c r="F256" s="78">
        <v>1.0037</v>
      </c>
      <c r="G256" s="79">
        <f t="shared" si="45"/>
        <v>1.9096031051035378</v>
      </c>
      <c r="J256" s="78">
        <v>0</v>
      </c>
      <c r="K256" s="80">
        <f t="shared" si="46"/>
        <v>0</v>
      </c>
      <c r="L256" s="68" t="str">
        <f t="shared" si="39"/>
        <v>Normal</v>
      </c>
      <c r="N256" s="67">
        <f t="shared" si="40"/>
        <v>0</v>
      </c>
      <c r="O256" s="67">
        <f t="shared" si="41"/>
        <v>0</v>
      </c>
      <c r="P256" s="81">
        <f t="shared" si="42"/>
        <v>1.9096031051035378</v>
      </c>
      <c r="Q256" s="81">
        <f t="shared" si="43"/>
        <v>1.9096031051035378</v>
      </c>
      <c r="S256" s="1">
        <f t="shared" si="47"/>
        <v>2</v>
      </c>
      <c r="T256" s="1" t="str">
        <f t="shared" si="48"/>
        <v>Peak</v>
      </c>
    </row>
    <row r="257" spans="1:20" x14ac:dyDescent="0.25">
      <c r="A257" s="85">
        <v>44936.916666666344</v>
      </c>
      <c r="B257" s="1">
        <v>1</v>
      </c>
      <c r="C257" s="1">
        <v>10</v>
      </c>
      <c r="D257" s="1">
        <v>22</v>
      </c>
      <c r="E257" s="1" t="str">
        <f t="shared" si="44"/>
        <v>Non-Summer</v>
      </c>
      <c r="F257" s="78">
        <v>0.9133</v>
      </c>
      <c r="G257" s="79">
        <f t="shared" si="45"/>
        <v>1.7376113538816986</v>
      </c>
      <c r="J257" s="78">
        <v>0</v>
      </c>
      <c r="K257" s="80">
        <f t="shared" si="46"/>
        <v>0</v>
      </c>
      <c r="L257" s="68" t="str">
        <f t="shared" si="39"/>
        <v>Normal</v>
      </c>
      <c r="N257" s="67">
        <f t="shared" si="40"/>
        <v>0</v>
      </c>
      <c r="O257" s="67">
        <f t="shared" si="41"/>
        <v>0</v>
      </c>
      <c r="P257" s="81">
        <f t="shared" si="42"/>
        <v>1.7376113538816986</v>
      </c>
      <c r="Q257" s="81">
        <f t="shared" si="43"/>
        <v>1.7376113538816986</v>
      </c>
      <c r="S257" s="1">
        <f t="shared" si="47"/>
        <v>2</v>
      </c>
      <c r="T257" s="1" t="str">
        <f t="shared" si="48"/>
        <v>Off-Peak</v>
      </c>
    </row>
    <row r="258" spans="1:20" x14ac:dyDescent="0.25">
      <c r="A258" s="85">
        <v>44936.958333333008</v>
      </c>
      <c r="B258" s="1">
        <v>1</v>
      </c>
      <c r="C258" s="1">
        <v>10</v>
      </c>
      <c r="D258" s="1">
        <v>23</v>
      </c>
      <c r="E258" s="1" t="str">
        <f t="shared" si="44"/>
        <v>Non-Summer</v>
      </c>
      <c r="F258" s="78">
        <v>0.82199999999999995</v>
      </c>
      <c r="G258" s="79">
        <f t="shared" si="45"/>
        <v>1.56390729540212</v>
      </c>
      <c r="J258" s="78">
        <v>0</v>
      </c>
      <c r="K258" s="80">
        <f t="shared" si="46"/>
        <v>0</v>
      </c>
      <c r="L258" s="68" t="str">
        <f t="shared" si="39"/>
        <v>Normal</v>
      </c>
      <c r="N258" s="67">
        <f t="shared" si="40"/>
        <v>0</v>
      </c>
      <c r="O258" s="67">
        <f t="shared" si="41"/>
        <v>0</v>
      </c>
      <c r="P258" s="81">
        <f t="shared" si="42"/>
        <v>1.56390729540212</v>
      </c>
      <c r="Q258" s="81">
        <f t="shared" si="43"/>
        <v>1.56390729540212</v>
      </c>
      <c r="S258" s="1">
        <f t="shared" si="47"/>
        <v>2</v>
      </c>
      <c r="T258" s="1" t="str">
        <f t="shared" si="48"/>
        <v>Off-Peak</v>
      </c>
    </row>
    <row r="259" spans="1:20" x14ac:dyDescent="0.25">
      <c r="A259" s="85">
        <v>44936.999999999673</v>
      </c>
      <c r="B259" s="1">
        <v>1</v>
      </c>
      <c r="C259" s="1">
        <v>11</v>
      </c>
      <c r="D259" s="1">
        <v>0</v>
      </c>
      <c r="E259" s="1" t="str">
        <f t="shared" si="44"/>
        <v>Non-Summer</v>
      </c>
      <c r="F259" s="78">
        <v>0.76280000000000003</v>
      </c>
      <c r="G259" s="79">
        <f t="shared" si="45"/>
        <v>1.4512755291152521</v>
      </c>
      <c r="J259" s="78">
        <v>0</v>
      </c>
      <c r="K259" s="80">
        <f t="shared" si="46"/>
        <v>0</v>
      </c>
      <c r="L259" s="68" t="str">
        <f t="shared" si="39"/>
        <v>Normal</v>
      </c>
      <c r="N259" s="67">
        <f t="shared" si="40"/>
        <v>0</v>
      </c>
      <c r="O259" s="67">
        <f t="shared" si="41"/>
        <v>0</v>
      </c>
      <c r="P259" s="81">
        <f t="shared" si="42"/>
        <v>1.4512755291152521</v>
      </c>
      <c r="Q259" s="81">
        <f t="shared" si="43"/>
        <v>1.4512755291152521</v>
      </c>
      <c r="S259" s="1">
        <f t="shared" si="47"/>
        <v>3</v>
      </c>
      <c r="T259" s="1" t="str">
        <f t="shared" si="48"/>
        <v>Off-Peak</v>
      </c>
    </row>
    <row r="260" spans="1:20" x14ac:dyDescent="0.25">
      <c r="A260" s="85">
        <v>44937.041666666337</v>
      </c>
      <c r="B260" s="1">
        <v>1</v>
      </c>
      <c r="C260" s="1">
        <v>11</v>
      </c>
      <c r="D260" s="1">
        <v>1</v>
      </c>
      <c r="E260" s="1" t="str">
        <f t="shared" si="44"/>
        <v>Non-Summer</v>
      </c>
      <c r="F260" s="78">
        <v>0.72589999999999999</v>
      </c>
      <c r="G260" s="79">
        <f t="shared" si="45"/>
        <v>1.3810709315479306</v>
      </c>
      <c r="J260" s="78">
        <v>0</v>
      </c>
      <c r="K260" s="80">
        <f t="shared" si="46"/>
        <v>0</v>
      </c>
      <c r="L260" s="68" t="str">
        <f t="shared" si="39"/>
        <v>Normal</v>
      </c>
      <c r="N260" s="67">
        <f t="shared" si="40"/>
        <v>0</v>
      </c>
      <c r="O260" s="67">
        <f t="shared" si="41"/>
        <v>0</v>
      </c>
      <c r="P260" s="81">
        <f t="shared" si="42"/>
        <v>1.3810709315479306</v>
      </c>
      <c r="Q260" s="81">
        <f t="shared" si="43"/>
        <v>1.3810709315479306</v>
      </c>
      <c r="S260" s="1">
        <f t="shared" si="47"/>
        <v>3</v>
      </c>
      <c r="T260" s="1" t="str">
        <f t="shared" si="48"/>
        <v>Off-Peak</v>
      </c>
    </row>
    <row r="261" spans="1:20" x14ac:dyDescent="0.25">
      <c r="A261" s="85">
        <v>44937.083333333001</v>
      </c>
      <c r="B261" s="1">
        <v>1</v>
      </c>
      <c r="C261" s="1">
        <v>11</v>
      </c>
      <c r="D261" s="1">
        <v>2</v>
      </c>
      <c r="E261" s="1" t="str">
        <f t="shared" si="44"/>
        <v>Non-Summer</v>
      </c>
      <c r="F261" s="78">
        <v>0.70520000000000005</v>
      </c>
      <c r="G261" s="79">
        <f t="shared" si="45"/>
        <v>1.3416878646199211</v>
      </c>
      <c r="J261" s="78">
        <v>0</v>
      </c>
      <c r="K261" s="80">
        <f t="shared" si="46"/>
        <v>0</v>
      </c>
      <c r="L261" s="68" t="str">
        <f t="shared" si="39"/>
        <v>Normal</v>
      </c>
      <c r="N261" s="67">
        <f t="shared" si="40"/>
        <v>0</v>
      </c>
      <c r="O261" s="67">
        <f t="shared" si="41"/>
        <v>0</v>
      </c>
      <c r="P261" s="81">
        <f t="shared" si="42"/>
        <v>1.3416878646199211</v>
      </c>
      <c r="Q261" s="81">
        <f t="shared" si="43"/>
        <v>1.3416878646199211</v>
      </c>
      <c r="S261" s="1">
        <f t="shared" si="47"/>
        <v>3</v>
      </c>
      <c r="T261" s="1" t="str">
        <f t="shared" si="48"/>
        <v>Off-Peak</v>
      </c>
    </row>
    <row r="262" spans="1:20" x14ac:dyDescent="0.25">
      <c r="A262" s="85">
        <v>44937.124999999665</v>
      </c>
      <c r="B262" s="1">
        <v>1</v>
      </c>
      <c r="C262" s="1">
        <v>11</v>
      </c>
      <c r="D262" s="1">
        <v>3</v>
      </c>
      <c r="E262" s="1" t="str">
        <f t="shared" si="44"/>
        <v>Non-Summer</v>
      </c>
      <c r="F262" s="78">
        <v>0.69869999999999999</v>
      </c>
      <c r="G262" s="79">
        <f t="shared" si="45"/>
        <v>1.3293212010918021</v>
      </c>
      <c r="J262" s="78">
        <v>0</v>
      </c>
      <c r="K262" s="80">
        <f t="shared" si="46"/>
        <v>0</v>
      </c>
      <c r="L262" s="68" t="str">
        <f t="shared" si="39"/>
        <v>Normal</v>
      </c>
      <c r="N262" s="67">
        <f t="shared" si="40"/>
        <v>0</v>
      </c>
      <c r="O262" s="67">
        <f t="shared" si="41"/>
        <v>0</v>
      </c>
      <c r="P262" s="81">
        <f t="shared" si="42"/>
        <v>1.3293212010918021</v>
      </c>
      <c r="Q262" s="81">
        <f t="shared" si="43"/>
        <v>1.3293212010918021</v>
      </c>
      <c r="S262" s="1">
        <f t="shared" si="47"/>
        <v>3</v>
      </c>
      <c r="T262" s="1" t="str">
        <f t="shared" si="48"/>
        <v>Off-Peak</v>
      </c>
    </row>
    <row r="263" spans="1:20" x14ac:dyDescent="0.25">
      <c r="A263" s="85">
        <v>44937.16666666633</v>
      </c>
      <c r="B263" s="1">
        <v>1</v>
      </c>
      <c r="C263" s="1">
        <v>11</v>
      </c>
      <c r="D263" s="1">
        <v>4</v>
      </c>
      <c r="E263" s="1" t="str">
        <f t="shared" si="44"/>
        <v>Non-Summer</v>
      </c>
      <c r="F263" s="78">
        <v>0.7087</v>
      </c>
      <c r="G263" s="79">
        <f t="shared" si="45"/>
        <v>1.3483468372889083</v>
      </c>
      <c r="J263" s="78">
        <v>0</v>
      </c>
      <c r="K263" s="80">
        <f t="shared" si="46"/>
        <v>0</v>
      </c>
      <c r="L263" s="68" t="str">
        <f t="shared" si="39"/>
        <v>Normal</v>
      </c>
      <c r="N263" s="67">
        <f t="shared" si="40"/>
        <v>0</v>
      </c>
      <c r="O263" s="67">
        <f t="shared" si="41"/>
        <v>0</v>
      </c>
      <c r="P263" s="81">
        <f t="shared" si="42"/>
        <v>1.3483468372889083</v>
      </c>
      <c r="Q263" s="81">
        <f t="shared" si="43"/>
        <v>1.3483468372889083</v>
      </c>
      <c r="S263" s="1">
        <f t="shared" si="47"/>
        <v>3</v>
      </c>
      <c r="T263" s="1" t="str">
        <f t="shared" si="48"/>
        <v>Off-Peak</v>
      </c>
    </row>
    <row r="264" spans="1:20" x14ac:dyDescent="0.25">
      <c r="A264" s="85">
        <v>44937.208333332994</v>
      </c>
      <c r="B264" s="1">
        <v>1</v>
      </c>
      <c r="C264" s="1">
        <v>11</v>
      </c>
      <c r="D264" s="1">
        <v>5</v>
      </c>
      <c r="E264" s="1" t="str">
        <f t="shared" si="44"/>
        <v>Non-Summer</v>
      </c>
      <c r="F264" s="78">
        <v>0.74590000000000001</v>
      </c>
      <c r="G264" s="79">
        <f t="shared" si="45"/>
        <v>1.4191222039421427</v>
      </c>
      <c r="J264" s="78">
        <v>0</v>
      </c>
      <c r="K264" s="80">
        <f t="shared" si="46"/>
        <v>0</v>
      </c>
      <c r="L264" s="68" t="str">
        <f t="shared" si="39"/>
        <v>Normal</v>
      </c>
      <c r="N264" s="67">
        <f t="shared" si="40"/>
        <v>0</v>
      </c>
      <c r="O264" s="67">
        <f t="shared" si="41"/>
        <v>0</v>
      </c>
      <c r="P264" s="81">
        <f t="shared" si="42"/>
        <v>1.4191222039421427</v>
      </c>
      <c r="Q264" s="81">
        <f t="shared" si="43"/>
        <v>1.4191222039421427</v>
      </c>
      <c r="S264" s="1">
        <f t="shared" si="47"/>
        <v>3</v>
      </c>
      <c r="T264" s="1" t="str">
        <f t="shared" si="48"/>
        <v>Off-Peak</v>
      </c>
    </row>
    <row r="265" spans="1:20" x14ac:dyDescent="0.25">
      <c r="A265" s="85">
        <v>44937.249999999658</v>
      </c>
      <c r="B265" s="1">
        <v>1</v>
      </c>
      <c r="C265" s="1">
        <v>11</v>
      </c>
      <c r="D265" s="1">
        <v>6</v>
      </c>
      <c r="E265" s="1" t="str">
        <f t="shared" si="44"/>
        <v>Non-Summer</v>
      </c>
      <c r="F265" s="78">
        <v>0.80510000000000004</v>
      </c>
      <c r="G265" s="79">
        <f t="shared" si="45"/>
        <v>1.5317539702290108</v>
      </c>
      <c r="J265" s="78">
        <v>0</v>
      </c>
      <c r="K265" s="80">
        <f t="shared" si="46"/>
        <v>0</v>
      </c>
      <c r="L265" s="68" t="str">
        <f t="shared" si="39"/>
        <v>Normal</v>
      </c>
      <c r="N265" s="67">
        <f t="shared" si="40"/>
        <v>0</v>
      </c>
      <c r="O265" s="67">
        <f t="shared" si="41"/>
        <v>0</v>
      </c>
      <c r="P265" s="81">
        <f t="shared" si="42"/>
        <v>1.5317539702290108</v>
      </c>
      <c r="Q265" s="81">
        <f t="shared" si="43"/>
        <v>1.5317539702290108</v>
      </c>
      <c r="S265" s="1">
        <f t="shared" si="47"/>
        <v>3</v>
      </c>
      <c r="T265" s="1" t="str">
        <f t="shared" si="48"/>
        <v>Peak</v>
      </c>
    </row>
    <row r="266" spans="1:20" x14ac:dyDescent="0.25">
      <c r="A266" s="85">
        <v>44937.291666666322</v>
      </c>
      <c r="B266" s="1">
        <v>1</v>
      </c>
      <c r="C266" s="1">
        <v>11</v>
      </c>
      <c r="D266" s="1">
        <v>7</v>
      </c>
      <c r="E266" s="1" t="str">
        <f t="shared" si="44"/>
        <v>Non-Summer</v>
      </c>
      <c r="F266" s="78">
        <v>0.83320000000000005</v>
      </c>
      <c r="G266" s="79">
        <f t="shared" si="45"/>
        <v>1.585216007942879</v>
      </c>
      <c r="J266" s="78">
        <v>0</v>
      </c>
      <c r="K266" s="80">
        <f t="shared" si="46"/>
        <v>0</v>
      </c>
      <c r="L266" s="68" t="str">
        <f t="shared" si="39"/>
        <v>Normal</v>
      </c>
      <c r="N266" s="67">
        <f t="shared" si="40"/>
        <v>0</v>
      </c>
      <c r="O266" s="67">
        <f t="shared" si="41"/>
        <v>0</v>
      </c>
      <c r="P266" s="81">
        <f t="shared" si="42"/>
        <v>1.585216007942879</v>
      </c>
      <c r="Q266" s="81">
        <f t="shared" si="43"/>
        <v>1.585216007942879</v>
      </c>
      <c r="S266" s="1">
        <f t="shared" si="47"/>
        <v>3</v>
      </c>
      <c r="T266" s="1" t="str">
        <f t="shared" si="48"/>
        <v>Peak</v>
      </c>
    </row>
    <row r="267" spans="1:20" x14ac:dyDescent="0.25">
      <c r="A267" s="85">
        <v>44937.333333332987</v>
      </c>
      <c r="B267" s="1">
        <v>1</v>
      </c>
      <c r="C267" s="1">
        <v>11</v>
      </c>
      <c r="D267" s="1">
        <v>8</v>
      </c>
      <c r="E267" s="1" t="str">
        <f t="shared" si="44"/>
        <v>Non-Summer</v>
      </c>
      <c r="F267" s="78">
        <v>0.80230000000000001</v>
      </c>
      <c r="G267" s="79">
        <f t="shared" si="45"/>
        <v>1.526426792093821</v>
      </c>
      <c r="J267" s="78">
        <v>7.8732999999999997E-2</v>
      </c>
      <c r="K267" s="80">
        <f t="shared" si="46"/>
        <v>7.8732999999999997E-2</v>
      </c>
      <c r="L267" s="68" t="str">
        <f t="shared" si="39"/>
        <v>Normal</v>
      </c>
      <c r="N267" s="67">
        <f t="shared" si="40"/>
        <v>0</v>
      </c>
      <c r="O267" s="67">
        <f t="shared" si="41"/>
        <v>7.8732999999999997E-2</v>
      </c>
      <c r="P267" s="81">
        <f t="shared" si="42"/>
        <v>1.4476937920938211</v>
      </c>
      <c r="Q267" s="81">
        <f t="shared" si="43"/>
        <v>1.4476937920938211</v>
      </c>
      <c r="S267" s="1">
        <f t="shared" si="47"/>
        <v>3</v>
      </c>
      <c r="T267" s="1" t="str">
        <f t="shared" si="48"/>
        <v>Peak</v>
      </c>
    </row>
    <row r="268" spans="1:20" x14ac:dyDescent="0.25">
      <c r="A268" s="85">
        <v>44937.374999999651</v>
      </c>
      <c r="B268" s="1">
        <v>1</v>
      </c>
      <c r="C268" s="1">
        <v>11</v>
      </c>
      <c r="D268" s="1">
        <v>9</v>
      </c>
      <c r="E268" s="1" t="str">
        <f t="shared" si="44"/>
        <v>Non-Summer</v>
      </c>
      <c r="F268" s="78">
        <v>0.77410000000000001</v>
      </c>
      <c r="G268" s="79">
        <f t="shared" si="45"/>
        <v>1.472774498017982</v>
      </c>
      <c r="J268" s="78">
        <v>0.14710100000000001</v>
      </c>
      <c r="K268" s="80">
        <f t="shared" si="46"/>
        <v>0.14710100000000001</v>
      </c>
      <c r="L268" s="68" t="str">
        <f t="shared" si="39"/>
        <v>Normal</v>
      </c>
      <c r="N268" s="67">
        <f t="shared" si="40"/>
        <v>0</v>
      </c>
      <c r="O268" s="67">
        <f t="shared" si="41"/>
        <v>0.14710100000000001</v>
      </c>
      <c r="P268" s="81">
        <f t="shared" si="42"/>
        <v>1.3256734980179821</v>
      </c>
      <c r="Q268" s="81">
        <f t="shared" si="43"/>
        <v>1.3256734980179821</v>
      </c>
      <c r="S268" s="1">
        <f t="shared" si="47"/>
        <v>3</v>
      </c>
      <c r="T268" s="1" t="str">
        <f t="shared" si="48"/>
        <v>Peak</v>
      </c>
    </row>
    <row r="269" spans="1:20" x14ac:dyDescent="0.25">
      <c r="A269" s="85">
        <v>44937.416666666315</v>
      </c>
      <c r="B269" s="1">
        <v>1</v>
      </c>
      <c r="C269" s="1">
        <v>11</v>
      </c>
      <c r="D269" s="1">
        <v>10</v>
      </c>
      <c r="E269" s="1" t="str">
        <f t="shared" si="44"/>
        <v>Non-Summer</v>
      </c>
      <c r="F269" s="78">
        <v>0.74829999999999997</v>
      </c>
      <c r="G269" s="79">
        <f t="shared" si="45"/>
        <v>1.4236883566294483</v>
      </c>
      <c r="J269" s="78">
        <v>0.80374400000000001</v>
      </c>
      <c r="K269" s="80">
        <f t="shared" si="46"/>
        <v>0.80374400000000001</v>
      </c>
      <c r="L269" s="68" t="str">
        <f t="shared" si="39"/>
        <v>Normal</v>
      </c>
      <c r="N269" s="67">
        <f t="shared" si="40"/>
        <v>0</v>
      </c>
      <c r="O269" s="67">
        <f t="shared" si="41"/>
        <v>0.80374400000000001</v>
      </c>
      <c r="P269" s="81">
        <f t="shared" si="42"/>
        <v>0.61994435662944825</v>
      </c>
      <c r="Q269" s="81">
        <f t="shared" si="43"/>
        <v>0.61994435662944825</v>
      </c>
      <c r="S269" s="1">
        <f t="shared" si="47"/>
        <v>3</v>
      </c>
      <c r="T269" s="1" t="str">
        <f t="shared" si="48"/>
        <v>Peak</v>
      </c>
    </row>
    <row r="270" spans="1:20" x14ac:dyDescent="0.25">
      <c r="A270" s="85">
        <v>44937.458333332979</v>
      </c>
      <c r="B270" s="1">
        <v>1</v>
      </c>
      <c r="C270" s="1">
        <v>11</v>
      </c>
      <c r="D270" s="1">
        <v>11</v>
      </c>
      <c r="E270" s="1" t="str">
        <f t="shared" si="44"/>
        <v>Non-Summer</v>
      </c>
      <c r="F270" s="78">
        <v>0.7268</v>
      </c>
      <c r="G270" s="79">
        <f t="shared" si="45"/>
        <v>1.3827832388056702</v>
      </c>
      <c r="J270" s="78">
        <v>0.68243900000000002</v>
      </c>
      <c r="K270" s="80">
        <f t="shared" si="46"/>
        <v>0.68243900000000002</v>
      </c>
      <c r="L270" s="68" t="str">
        <f t="shared" si="39"/>
        <v>Normal</v>
      </c>
      <c r="N270" s="67">
        <f t="shared" si="40"/>
        <v>0</v>
      </c>
      <c r="O270" s="67">
        <f t="shared" si="41"/>
        <v>0.68243900000000002</v>
      </c>
      <c r="P270" s="81">
        <f t="shared" si="42"/>
        <v>0.70034423880567021</v>
      </c>
      <c r="Q270" s="81">
        <f t="shared" si="43"/>
        <v>0.70034423880567021</v>
      </c>
      <c r="S270" s="1">
        <f t="shared" si="47"/>
        <v>3</v>
      </c>
      <c r="T270" s="1" t="str">
        <f t="shared" si="48"/>
        <v>Peak</v>
      </c>
    </row>
    <row r="271" spans="1:20" x14ac:dyDescent="0.25">
      <c r="A271" s="85">
        <v>44937.499999999643</v>
      </c>
      <c r="B271" s="1">
        <v>1</v>
      </c>
      <c r="C271" s="1">
        <v>11</v>
      </c>
      <c r="D271" s="1">
        <v>12</v>
      </c>
      <c r="E271" s="1" t="str">
        <f t="shared" si="44"/>
        <v>Non-Summer</v>
      </c>
      <c r="F271" s="78">
        <v>0.71230000000000004</v>
      </c>
      <c r="G271" s="79">
        <f t="shared" si="45"/>
        <v>1.3551960663198663</v>
      </c>
      <c r="J271" s="78">
        <v>0.68409500000000001</v>
      </c>
      <c r="K271" s="80">
        <f t="shared" si="46"/>
        <v>0.68409500000000001</v>
      </c>
      <c r="L271" s="68" t="str">
        <f t="shared" si="39"/>
        <v>Normal</v>
      </c>
      <c r="N271" s="67">
        <f t="shared" si="40"/>
        <v>0</v>
      </c>
      <c r="O271" s="67">
        <f t="shared" si="41"/>
        <v>0.68409500000000001</v>
      </c>
      <c r="P271" s="81">
        <f t="shared" si="42"/>
        <v>0.67110106631986632</v>
      </c>
      <c r="Q271" s="81">
        <f t="shared" si="43"/>
        <v>0.67110106631986632</v>
      </c>
      <c r="S271" s="1">
        <f t="shared" si="47"/>
        <v>3</v>
      </c>
      <c r="T271" s="1" t="str">
        <f t="shared" si="48"/>
        <v>Peak</v>
      </c>
    </row>
    <row r="272" spans="1:20" x14ac:dyDescent="0.25">
      <c r="A272" s="85">
        <v>44937.541666666308</v>
      </c>
      <c r="B272" s="1">
        <v>1</v>
      </c>
      <c r="C272" s="1">
        <v>11</v>
      </c>
      <c r="D272" s="1">
        <v>13</v>
      </c>
      <c r="E272" s="1" t="str">
        <f t="shared" si="44"/>
        <v>Non-Summer</v>
      </c>
      <c r="F272" s="78">
        <v>0.70840000000000003</v>
      </c>
      <c r="G272" s="79">
        <f t="shared" si="45"/>
        <v>1.3477760682029951</v>
      </c>
      <c r="J272" s="78">
        <v>0.30008400000000002</v>
      </c>
      <c r="K272" s="80">
        <f t="shared" si="46"/>
        <v>0.30008400000000002</v>
      </c>
      <c r="L272" s="68" t="str">
        <f t="shared" si="39"/>
        <v>Normal</v>
      </c>
      <c r="N272" s="67">
        <f t="shared" si="40"/>
        <v>0</v>
      </c>
      <c r="O272" s="67">
        <f t="shared" si="41"/>
        <v>0.30008400000000002</v>
      </c>
      <c r="P272" s="81">
        <f t="shared" si="42"/>
        <v>1.0476920682029951</v>
      </c>
      <c r="Q272" s="81">
        <f t="shared" si="43"/>
        <v>1.0476920682029951</v>
      </c>
      <c r="S272" s="1">
        <f t="shared" si="47"/>
        <v>3</v>
      </c>
      <c r="T272" s="1" t="str">
        <f t="shared" si="48"/>
        <v>Peak</v>
      </c>
    </row>
    <row r="273" spans="1:20" x14ac:dyDescent="0.25">
      <c r="A273" s="85">
        <v>44937.583333332972</v>
      </c>
      <c r="B273" s="1">
        <v>1</v>
      </c>
      <c r="C273" s="1">
        <v>11</v>
      </c>
      <c r="D273" s="1">
        <v>14</v>
      </c>
      <c r="E273" s="1" t="str">
        <f t="shared" si="44"/>
        <v>Non-Summer</v>
      </c>
      <c r="F273" s="78">
        <v>0.7228</v>
      </c>
      <c r="G273" s="79">
        <f t="shared" si="45"/>
        <v>1.3751729843268277</v>
      </c>
      <c r="J273" s="78">
        <v>0.31639600000000001</v>
      </c>
      <c r="K273" s="80">
        <f t="shared" si="46"/>
        <v>0.31639600000000001</v>
      </c>
      <c r="L273" s="68" t="str">
        <f t="shared" si="39"/>
        <v>Normal</v>
      </c>
      <c r="N273" s="67">
        <f t="shared" si="40"/>
        <v>0</v>
      </c>
      <c r="O273" s="67">
        <f t="shared" si="41"/>
        <v>0.31639600000000001</v>
      </c>
      <c r="P273" s="81">
        <f t="shared" si="42"/>
        <v>1.0587769843268275</v>
      </c>
      <c r="Q273" s="81">
        <f t="shared" si="43"/>
        <v>1.0587769843268275</v>
      </c>
      <c r="S273" s="1">
        <f t="shared" si="47"/>
        <v>3</v>
      </c>
      <c r="T273" s="1" t="str">
        <f t="shared" si="48"/>
        <v>Peak</v>
      </c>
    </row>
    <row r="274" spans="1:20" x14ac:dyDescent="0.25">
      <c r="A274" s="85">
        <v>44937.624999999636</v>
      </c>
      <c r="B274" s="1">
        <v>1</v>
      </c>
      <c r="C274" s="1">
        <v>11</v>
      </c>
      <c r="D274" s="1">
        <v>15</v>
      </c>
      <c r="E274" s="1" t="str">
        <f t="shared" si="44"/>
        <v>Non-Summer</v>
      </c>
      <c r="F274" s="78">
        <v>0.77559999999999996</v>
      </c>
      <c r="G274" s="79">
        <f t="shared" si="45"/>
        <v>1.4756283434475477</v>
      </c>
      <c r="J274" s="78">
        <v>0.160326</v>
      </c>
      <c r="K274" s="80">
        <f t="shared" si="46"/>
        <v>0.160326</v>
      </c>
      <c r="L274" s="68" t="str">
        <f t="shared" si="39"/>
        <v>Normal</v>
      </c>
      <c r="N274" s="67">
        <f t="shared" si="40"/>
        <v>0</v>
      </c>
      <c r="O274" s="67">
        <f t="shared" si="41"/>
        <v>0.160326</v>
      </c>
      <c r="P274" s="81">
        <f t="shared" si="42"/>
        <v>1.3153023434475477</v>
      </c>
      <c r="Q274" s="81">
        <f t="shared" si="43"/>
        <v>1.3153023434475477</v>
      </c>
      <c r="S274" s="1">
        <f t="shared" si="47"/>
        <v>3</v>
      </c>
      <c r="T274" s="1" t="str">
        <f t="shared" si="48"/>
        <v>Peak</v>
      </c>
    </row>
    <row r="275" spans="1:20" x14ac:dyDescent="0.25">
      <c r="A275" s="85">
        <v>44937.6666666663</v>
      </c>
      <c r="B275" s="1">
        <v>1</v>
      </c>
      <c r="C275" s="1">
        <v>11</v>
      </c>
      <c r="D275" s="1">
        <v>16</v>
      </c>
      <c r="E275" s="1" t="str">
        <f t="shared" si="44"/>
        <v>Non-Summer</v>
      </c>
      <c r="F275" s="78">
        <v>0.87880000000000003</v>
      </c>
      <c r="G275" s="79">
        <f t="shared" si="45"/>
        <v>1.6719729090016826</v>
      </c>
      <c r="J275" s="78">
        <v>0</v>
      </c>
      <c r="K275" s="80">
        <f t="shared" si="46"/>
        <v>0</v>
      </c>
      <c r="L275" s="68" t="str">
        <f t="shared" ref="L275:L338" si="49">IF(AND(D275&gt;=$C$2,D275&lt;=$C$3,E275="Summer"),"MaxDis","Normal")</f>
        <v>Normal</v>
      </c>
      <c r="N275" s="67">
        <f t="shared" ref="N275:N338" si="50">IF(K275-G275&lt;0,0,K275-G275)</f>
        <v>0</v>
      </c>
      <c r="O275" s="67">
        <f t="shared" ref="O275:O338" si="51">K275-N275</f>
        <v>0</v>
      </c>
      <c r="P275" s="81">
        <f t="shared" ref="P275:P338" si="52">MAX(0,G275-O275)</f>
        <v>1.6719729090016826</v>
      </c>
      <c r="Q275" s="81">
        <f t="shared" ref="Q275:Q338" si="53">G275-K275</f>
        <v>1.6719729090016826</v>
      </c>
      <c r="S275" s="1">
        <f t="shared" si="47"/>
        <v>3</v>
      </c>
      <c r="T275" s="1" t="str">
        <f t="shared" si="48"/>
        <v>Peak</v>
      </c>
    </row>
    <row r="276" spans="1:20" x14ac:dyDescent="0.25">
      <c r="A276" s="85">
        <v>44937.708333332965</v>
      </c>
      <c r="B276" s="1">
        <v>1</v>
      </c>
      <c r="C276" s="1">
        <v>11</v>
      </c>
      <c r="D276" s="1">
        <v>17</v>
      </c>
      <c r="E276" s="1" t="str">
        <f t="shared" ref="E276:E339" si="54">IF(AND(B276&gt;=$C$5,B276&lt;=$C$6),"Summer","Non-Summer")</f>
        <v>Non-Summer</v>
      </c>
      <c r="F276" s="78">
        <v>0.99250000000000005</v>
      </c>
      <c r="G276" s="79">
        <f t="shared" ref="G276:G339" si="55">F276*$G$13</f>
        <v>1.8882943925627789</v>
      </c>
      <c r="J276" s="78">
        <v>0</v>
      </c>
      <c r="K276" s="80">
        <f t="shared" ref="K276:K339" si="56">J276*$K$13</f>
        <v>0</v>
      </c>
      <c r="L276" s="68" t="str">
        <f t="shared" si="49"/>
        <v>Normal</v>
      </c>
      <c r="N276" s="67">
        <f t="shared" si="50"/>
        <v>0</v>
      </c>
      <c r="O276" s="67">
        <f t="shared" si="51"/>
        <v>0</v>
      </c>
      <c r="P276" s="81">
        <f t="shared" si="52"/>
        <v>1.8882943925627789</v>
      </c>
      <c r="Q276" s="81">
        <f t="shared" si="53"/>
        <v>1.8882943925627789</v>
      </c>
      <c r="S276" s="1">
        <f t="shared" ref="S276:S339" si="57">WEEKDAY(A276,2)</f>
        <v>3</v>
      </c>
      <c r="T276" s="1" t="str">
        <f t="shared" ref="T276:T339" si="58">IF(S276&gt;5,"Off-Peak",IF(AND(D276&gt;=$C$7,D276&lt;$C$8),"Peak","Off-Peak"))</f>
        <v>Peak</v>
      </c>
    </row>
    <row r="277" spans="1:20" x14ac:dyDescent="0.25">
      <c r="A277" s="85">
        <v>44937.749999999629</v>
      </c>
      <c r="B277" s="1">
        <v>1</v>
      </c>
      <c r="C277" s="1">
        <v>11</v>
      </c>
      <c r="D277" s="1">
        <v>18</v>
      </c>
      <c r="E277" s="1" t="str">
        <f t="shared" si="54"/>
        <v>Non-Summer</v>
      </c>
      <c r="F277" s="78">
        <v>1.0226999999999999</v>
      </c>
      <c r="G277" s="79">
        <f t="shared" si="55"/>
        <v>1.9457518138780392</v>
      </c>
      <c r="J277" s="78">
        <v>0</v>
      </c>
      <c r="K277" s="80">
        <f t="shared" si="56"/>
        <v>0</v>
      </c>
      <c r="L277" s="68" t="str">
        <f t="shared" si="49"/>
        <v>Normal</v>
      </c>
      <c r="N277" s="67">
        <f t="shared" si="50"/>
        <v>0</v>
      </c>
      <c r="O277" s="67">
        <f t="shared" si="51"/>
        <v>0</v>
      </c>
      <c r="P277" s="81">
        <f t="shared" si="52"/>
        <v>1.9457518138780392</v>
      </c>
      <c r="Q277" s="81">
        <f t="shared" si="53"/>
        <v>1.9457518138780392</v>
      </c>
      <c r="S277" s="1">
        <f t="shared" si="57"/>
        <v>3</v>
      </c>
      <c r="T277" s="1" t="str">
        <f t="shared" si="58"/>
        <v>Peak</v>
      </c>
    </row>
    <row r="278" spans="1:20" x14ac:dyDescent="0.25">
      <c r="A278" s="85">
        <v>44937.791666666293</v>
      </c>
      <c r="B278" s="1">
        <v>1</v>
      </c>
      <c r="C278" s="1">
        <v>11</v>
      </c>
      <c r="D278" s="1">
        <v>19</v>
      </c>
      <c r="E278" s="1" t="str">
        <f t="shared" si="54"/>
        <v>Non-Summer</v>
      </c>
      <c r="F278" s="78">
        <v>1.0194000000000001</v>
      </c>
      <c r="G278" s="79">
        <f t="shared" si="55"/>
        <v>1.9394733539329942</v>
      </c>
      <c r="J278" s="78">
        <v>0</v>
      </c>
      <c r="K278" s="80">
        <f t="shared" si="56"/>
        <v>0</v>
      </c>
      <c r="L278" s="68" t="str">
        <f t="shared" si="49"/>
        <v>Normal</v>
      </c>
      <c r="N278" s="67">
        <f t="shared" si="50"/>
        <v>0</v>
      </c>
      <c r="O278" s="67">
        <f t="shared" si="51"/>
        <v>0</v>
      </c>
      <c r="P278" s="81">
        <f t="shared" si="52"/>
        <v>1.9394733539329942</v>
      </c>
      <c r="Q278" s="81">
        <f t="shared" si="53"/>
        <v>1.9394733539329942</v>
      </c>
      <c r="S278" s="1">
        <f t="shared" si="57"/>
        <v>3</v>
      </c>
      <c r="T278" s="1" t="str">
        <f t="shared" si="58"/>
        <v>Peak</v>
      </c>
    </row>
    <row r="279" spans="1:20" x14ac:dyDescent="0.25">
      <c r="A279" s="85">
        <v>44937.833333332957</v>
      </c>
      <c r="B279" s="1">
        <v>1</v>
      </c>
      <c r="C279" s="1">
        <v>11</v>
      </c>
      <c r="D279" s="1">
        <v>20</v>
      </c>
      <c r="E279" s="1" t="str">
        <f t="shared" si="54"/>
        <v>Non-Summer</v>
      </c>
      <c r="F279" s="78">
        <v>1.0002</v>
      </c>
      <c r="G279" s="79">
        <f t="shared" si="55"/>
        <v>1.9029441324345504</v>
      </c>
      <c r="J279" s="78">
        <v>0</v>
      </c>
      <c r="K279" s="80">
        <f t="shared" si="56"/>
        <v>0</v>
      </c>
      <c r="L279" s="68" t="str">
        <f t="shared" si="49"/>
        <v>Normal</v>
      </c>
      <c r="N279" s="67">
        <f t="shared" si="50"/>
        <v>0</v>
      </c>
      <c r="O279" s="67">
        <f t="shared" si="51"/>
        <v>0</v>
      </c>
      <c r="P279" s="81">
        <f t="shared" si="52"/>
        <v>1.9029441324345504</v>
      </c>
      <c r="Q279" s="81">
        <f t="shared" si="53"/>
        <v>1.9029441324345504</v>
      </c>
      <c r="S279" s="1">
        <f t="shared" si="57"/>
        <v>3</v>
      </c>
      <c r="T279" s="1" t="str">
        <f t="shared" si="58"/>
        <v>Peak</v>
      </c>
    </row>
    <row r="280" spans="1:20" x14ac:dyDescent="0.25">
      <c r="A280" s="85">
        <v>44937.874999999622</v>
      </c>
      <c r="B280" s="1">
        <v>1</v>
      </c>
      <c r="C280" s="1">
        <v>11</v>
      </c>
      <c r="D280" s="1">
        <v>21</v>
      </c>
      <c r="E280" s="1" t="str">
        <f t="shared" si="54"/>
        <v>Non-Summer</v>
      </c>
      <c r="F280" s="78">
        <v>0.94969999999999999</v>
      </c>
      <c r="G280" s="79">
        <f t="shared" si="55"/>
        <v>1.8068646696391648</v>
      </c>
      <c r="J280" s="78">
        <v>0</v>
      </c>
      <c r="K280" s="80">
        <f t="shared" si="56"/>
        <v>0</v>
      </c>
      <c r="L280" s="68" t="str">
        <f t="shared" si="49"/>
        <v>Normal</v>
      </c>
      <c r="N280" s="67">
        <f t="shared" si="50"/>
        <v>0</v>
      </c>
      <c r="O280" s="67">
        <f t="shared" si="51"/>
        <v>0</v>
      </c>
      <c r="P280" s="81">
        <f t="shared" si="52"/>
        <v>1.8068646696391648</v>
      </c>
      <c r="Q280" s="81">
        <f t="shared" si="53"/>
        <v>1.8068646696391648</v>
      </c>
      <c r="S280" s="1">
        <f t="shared" si="57"/>
        <v>3</v>
      </c>
      <c r="T280" s="1" t="str">
        <f t="shared" si="58"/>
        <v>Peak</v>
      </c>
    </row>
    <row r="281" spans="1:20" x14ac:dyDescent="0.25">
      <c r="A281" s="85">
        <v>44937.916666666286</v>
      </c>
      <c r="B281" s="1">
        <v>1</v>
      </c>
      <c r="C281" s="1">
        <v>11</v>
      </c>
      <c r="D281" s="1">
        <v>22</v>
      </c>
      <c r="E281" s="1" t="str">
        <f t="shared" si="54"/>
        <v>Non-Summer</v>
      </c>
      <c r="F281" s="78">
        <v>0.86339999999999995</v>
      </c>
      <c r="G281" s="79">
        <f t="shared" si="55"/>
        <v>1.6426734292581391</v>
      </c>
      <c r="J281" s="78">
        <v>0</v>
      </c>
      <c r="K281" s="80">
        <f t="shared" si="56"/>
        <v>0</v>
      </c>
      <c r="L281" s="68" t="str">
        <f t="shared" si="49"/>
        <v>Normal</v>
      </c>
      <c r="N281" s="67">
        <f t="shared" si="50"/>
        <v>0</v>
      </c>
      <c r="O281" s="67">
        <f t="shared" si="51"/>
        <v>0</v>
      </c>
      <c r="P281" s="81">
        <f t="shared" si="52"/>
        <v>1.6426734292581391</v>
      </c>
      <c r="Q281" s="81">
        <f t="shared" si="53"/>
        <v>1.6426734292581391</v>
      </c>
      <c r="S281" s="1">
        <f t="shared" si="57"/>
        <v>3</v>
      </c>
      <c r="T281" s="1" t="str">
        <f t="shared" si="58"/>
        <v>Off-Peak</v>
      </c>
    </row>
    <row r="282" spans="1:20" x14ac:dyDescent="0.25">
      <c r="A282" s="85">
        <v>44937.95833333295</v>
      </c>
      <c r="B282" s="1">
        <v>1</v>
      </c>
      <c r="C282" s="1">
        <v>11</v>
      </c>
      <c r="D282" s="1">
        <v>23</v>
      </c>
      <c r="E282" s="1" t="str">
        <f t="shared" si="54"/>
        <v>Non-Summer</v>
      </c>
      <c r="F282" s="78">
        <v>0.77769999999999995</v>
      </c>
      <c r="G282" s="79">
        <f t="shared" si="55"/>
        <v>1.4796237270489401</v>
      </c>
      <c r="J282" s="78">
        <v>0</v>
      </c>
      <c r="K282" s="80">
        <f t="shared" si="56"/>
        <v>0</v>
      </c>
      <c r="L282" s="68" t="str">
        <f t="shared" si="49"/>
        <v>Normal</v>
      </c>
      <c r="N282" s="67">
        <f t="shared" si="50"/>
        <v>0</v>
      </c>
      <c r="O282" s="67">
        <f t="shared" si="51"/>
        <v>0</v>
      </c>
      <c r="P282" s="81">
        <f t="shared" si="52"/>
        <v>1.4796237270489401</v>
      </c>
      <c r="Q282" s="81">
        <f t="shared" si="53"/>
        <v>1.4796237270489401</v>
      </c>
      <c r="S282" s="1">
        <f t="shared" si="57"/>
        <v>3</v>
      </c>
      <c r="T282" s="1" t="str">
        <f t="shared" si="58"/>
        <v>Off-Peak</v>
      </c>
    </row>
    <row r="283" spans="1:20" x14ac:dyDescent="0.25">
      <c r="A283" s="85">
        <v>44937.999999999614</v>
      </c>
      <c r="B283" s="1">
        <v>1</v>
      </c>
      <c r="C283" s="1">
        <v>12</v>
      </c>
      <c r="D283" s="1">
        <v>0</v>
      </c>
      <c r="E283" s="1" t="str">
        <f t="shared" si="54"/>
        <v>Non-Summer</v>
      </c>
      <c r="F283" s="78">
        <v>0.72189999999999999</v>
      </c>
      <c r="G283" s="79">
        <f t="shared" si="55"/>
        <v>1.3734606770690883</v>
      </c>
      <c r="J283" s="78">
        <v>0</v>
      </c>
      <c r="K283" s="80">
        <f t="shared" si="56"/>
        <v>0</v>
      </c>
      <c r="L283" s="68" t="str">
        <f t="shared" si="49"/>
        <v>Normal</v>
      </c>
      <c r="N283" s="67">
        <f t="shared" si="50"/>
        <v>0</v>
      </c>
      <c r="O283" s="67">
        <f t="shared" si="51"/>
        <v>0</v>
      </c>
      <c r="P283" s="81">
        <f t="shared" si="52"/>
        <v>1.3734606770690883</v>
      </c>
      <c r="Q283" s="81">
        <f t="shared" si="53"/>
        <v>1.3734606770690883</v>
      </c>
      <c r="S283" s="1">
        <f t="shared" si="57"/>
        <v>4</v>
      </c>
      <c r="T283" s="1" t="str">
        <f t="shared" si="58"/>
        <v>Off-Peak</v>
      </c>
    </row>
    <row r="284" spans="1:20" x14ac:dyDescent="0.25">
      <c r="A284" s="85">
        <v>44938.041666666279</v>
      </c>
      <c r="B284" s="1">
        <v>1</v>
      </c>
      <c r="C284" s="1">
        <v>12</v>
      </c>
      <c r="D284" s="1">
        <v>1</v>
      </c>
      <c r="E284" s="1" t="str">
        <f t="shared" si="54"/>
        <v>Non-Summer</v>
      </c>
      <c r="F284" s="78">
        <v>0.68940000000000001</v>
      </c>
      <c r="G284" s="79">
        <f t="shared" si="55"/>
        <v>1.3116273594284935</v>
      </c>
      <c r="J284" s="78">
        <v>0</v>
      </c>
      <c r="K284" s="80">
        <f t="shared" si="56"/>
        <v>0</v>
      </c>
      <c r="L284" s="68" t="str">
        <f t="shared" si="49"/>
        <v>Normal</v>
      </c>
      <c r="N284" s="67">
        <f t="shared" si="50"/>
        <v>0</v>
      </c>
      <c r="O284" s="67">
        <f t="shared" si="51"/>
        <v>0</v>
      </c>
      <c r="P284" s="81">
        <f t="shared" si="52"/>
        <v>1.3116273594284935</v>
      </c>
      <c r="Q284" s="81">
        <f t="shared" si="53"/>
        <v>1.3116273594284935</v>
      </c>
      <c r="S284" s="1">
        <f t="shared" si="57"/>
        <v>4</v>
      </c>
      <c r="T284" s="1" t="str">
        <f t="shared" si="58"/>
        <v>Off-Peak</v>
      </c>
    </row>
    <row r="285" spans="1:20" x14ac:dyDescent="0.25">
      <c r="A285" s="85">
        <v>44938.083333332943</v>
      </c>
      <c r="B285" s="1">
        <v>1</v>
      </c>
      <c r="C285" s="1">
        <v>12</v>
      </c>
      <c r="D285" s="1">
        <v>2</v>
      </c>
      <c r="E285" s="1" t="str">
        <f t="shared" si="54"/>
        <v>Non-Summer</v>
      </c>
      <c r="F285" s="78">
        <v>0.67510000000000003</v>
      </c>
      <c r="G285" s="79">
        <f t="shared" si="55"/>
        <v>1.2844206996666319</v>
      </c>
      <c r="J285" s="78">
        <v>0</v>
      </c>
      <c r="K285" s="80">
        <f t="shared" si="56"/>
        <v>0</v>
      </c>
      <c r="L285" s="68" t="str">
        <f t="shared" si="49"/>
        <v>Normal</v>
      </c>
      <c r="N285" s="67">
        <f t="shared" si="50"/>
        <v>0</v>
      </c>
      <c r="O285" s="67">
        <f t="shared" si="51"/>
        <v>0</v>
      </c>
      <c r="P285" s="81">
        <f t="shared" si="52"/>
        <v>1.2844206996666319</v>
      </c>
      <c r="Q285" s="81">
        <f t="shared" si="53"/>
        <v>1.2844206996666319</v>
      </c>
      <c r="S285" s="1">
        <f t="shared" si="57"/>
        <v>4</v>
      </c>
      <c r="T285" s="1" t="str">
        <f t="shared" si="58"/>
        <v>Off-Peak</v>
      </c>
    </row>
    <row r="286" spans="1:20" x14ac:dyDescent="0.25">
      <c r="A286" s="85">
        <v>44938.124999999607</v>
      </c>
      <c r="B286" s="1">
        <v>1</v>
      </c>
      <c r="C286" s="1">
        <v>12</v>
      </c>
      <c r="D286" s="1">
        <v>3</v>
      </c>
      <c r="E286" s="1" t="str">
        <f t="shared" si="54"/>
        <v>Non-Summer</v>
      </c>
      <c r="F286" s="78">
        <v>0.67320000000000002</v>
      </c>
      <c r="G286" s="79">
        <f t="shared" si="55"/>
        <v>1.2808058287891817</v>
      </c>
      <c r="J286" s="78">
        <v>0</v>
      </c>
      <c r="K286" s="80">
        <f t="shared" si="56"/>
        <v>0</v>
      </c>
      <c r="L286" s="68" t="str">
        <f t="shared" si="49"/>
        <v>Normal</v>
      </c>
      <c r="N286" s="67">
        <f t="shared" si="50"/>
        <v>0</v>
      </c>
      <c r="O286" s="67">
        <f t="shared" si="51"/>
        <v>0</v>
      </c>
      <c r="P286" s="81">
        <f t="shared" si="52"/>
        <v>1.2808058287891817</v>
      </c>
      <c r="Q286" s="81">
        <f t="shared" si="53"/>
        <v>1.2808058287891817</v>
      </c>
      <c r="S286" s="1">
        <f t="shared" si="57"/>
        <v>4</v>
      </c>
      <c r="T286" s="1" t="str">
        <f t="shared" si="58"/>
        <v>Off-Peak</v>
      </c>
    </row>
    <row r="287" spans="1:20" x14ac:dyDescent="0.25">
      <c r="A287" s="85">
        <v>44938.166666666271</v>
      </c>
      <c r="B287" s="1">
        <v>1</v>
      </c>
      <c r="C287" s="1">
        <v>12</v>
      </c>
      <c r="D287" s="1">
        <v>4</v>
      </c>
      <c r="E287" s="1" t="str">
        <f t="shared" si="54"/>
        <v>Non-Summer</v>
      </c>
      <c r="F287" s="78">
        <v>0.6905</v>
      </c>
      <c r="G287" s="79">
        <f t="shared" si="55"/>
        <v>1.3137201794101752</v>
      </c>
      <c r="J287" s="78">
        <v>0</v>
      </c>
      <c r="K287" s="80">
        <f t="shared" si="56"/>
        <v>0</v>
      </c>
      <c r="L287" s="68" t="str">
        <f t="shared" si="49"/>
        <v>Normal</v>
      </c>
      <c r="N287" s="67">
        <f t="shared" si="50"/>
        <v>0</v>
      </c>
      <c r="O287" s="67">
        <f t="shared" si="51"/>
        <v>0</v>
      </c>
      <c r="P287" s="81">
        <f t="shared" si="52"/>
        <v>1.3137201794101752</v>
      </c>
      <c r="Q287" s="81">
        <f t="shared" si="53"/>
        <v>1.3137201794101752</v>
      </c>
      <c r="S287" s="1">
        <f t="shared" si="57"/>
        <v>4</v>
      </c>
      <c r="T287" s="1" t="str">
        <f t="shared" si="58"/>
        <v>Off-Peak</v>
      </c>
    </row>
    <row r="288" spans="1:20" x14ac:dyDescent="0.25">
      <c r="A288" s="85">
        <v>44938.208333332936</v>
      </c>
      <c r="B288" s="1">
        <v>1</v>
      </c>
      <c r="C288" s="1">
        <v>12</v>
      </c>
      <c r="D288" s="1">
        <v>5</v>
      </c>
      <c r="E288" s="1" t="str">
        <f t="shared" si="54"/>
        <v>Non-Summer</v>
      </c>
      <c r="F288" s="78">
        <v>0.7329</v>
      </c>
      <c r="G288" s="79">
        <f t="shared" si="55"/>
        <v>1.394388876885905</v>
      </c>
      <c r="J288" s="78">
        <v>0</v>
      </c>
      <c r="K288" s="80">
        <f t="shared" si="56"/>
        <v>0</v>
      </c>
      <c r="L288" s="68" t="str">
        <f t="shared" si="49"/>
        <v>Normal</v>
      </c>
      <c r="N288" s="67">
        <f t="shared" si="50"/>
        <v>0</v>
      </c>
      <c r="O288" s="67">
        <f t="shared" si="51"/>
        <v>0</v>
      </c>
      <c r="P288" s="81">
        <f t="shared" si="52"/>
        <v>1.394388876885905</v>
      </c>
      <c r="Q288" s="81">
        <f t="shared" si="53"/>
        <v>1.394388876885905</v>
      </c>
      <c r="S288" s="1">
        <f t="shared" si="57"/>
        <v>4</v>
      </c>
      <c r="T288" s="1" t="str">
        <f t="shared" si="58"/>
        <v>Off-Peak</v>
      </c>
    </row>
    <row r="289" spans="1:20" x14ac:dyDescent="0.25">
      <c r="A289" s="85">
        <v>44938.2499999996</v>
      </c>
      <c r="B289" s="1">
        <v>1</v>
      </c>
      <c r="C289" s="1">
        <v>12</v>
      </c>
      <c r="D289" s="1">
        <v>6</v>
      </c>
      <c r="E289" s="1" t="str">
        <f t="shared" si="54"/>
        <v>Non-Summer</v>
      </c>
      <c r="F289" s="78">
        <v>0.79769999999999996</v>
      </c>
      <c r="G289" s="79">
        <f t="shared" si="55"/>
        <v>1.5176749994431522</v>
      </c>
      <c r="J289" s="78">
        <v>0</v>
      </c>
      <c r="K289" s="80">
        <f t="shared" si="56"/>
        <v>0</v>
      </c>
      <c r="L289" s="68" t="str">
        <f t="shared" si="49"/>
        <v>Normal</v>
      </c>
      <c r="N289" s="67">
        <f t="shared" si="50"/>
        <v>0</v>
      </c>
      <c r="O289" s="67">
        <f t="shared" si="51"/>
        <v>0</v>
      </c>
      <c r="P289" s="81">
        <f t="shared" si="52"/>
        <v>1.5176749994431522</v>
      </c>
      <c r="Q289" s="81">
        <f t="shared" si="53"/>
        <v>1.5176749994431522</v>
      </c>
      <c r="S289" s="1">
        <f t="shared" si="57"/>
        <v>4</v>
      </c>
      <c r="T289" s="1" t="str">
        <f t="shared" si="58"/>
        <v>Peak</v>
      </c>
    </row>
    <row r="290" spans="1:20" x14ac:dyDescent="0.25">
      <c r="A290" s="85">
        <v>44938.291666666264</v>
      </c>
      <c r="B290" s="1">
        <v>1</v>
      </c>
      <c r="C290" s="1">
        <v>12</v>
      </c>
      <c r="D290" s="1">
        <v>7</v>
      </c>
      <c r="E290" s="1" t="str">
        <f t="shared" si="54"/>
        <v>Non-Summer</v>
      </c>
      <c r="F290" s="78">
        <v>0.83809999999999996</v>
      </c>
      <c r="G290" s="79">
        <f t="shared" si="55"/>
        <v>1.5945385696794607</v>
      </c>
      <c r="J290" s="78">
        <v>0</v>
      </c>
      <c r="K290" s="80">
        <f t="shared" si="56"/>
        <v>0</v>
      </c>
      <c r="L290" s="68" t="str">
        <f t="shared" si="49"/>
        <v>Normal</v>
      </c>
      <c r="N290" s="67">
        <f t="shared" si="50"/>
        <v>0</v>
      </c>
      <c r="O290" s="67">
        <f t="shared" si="51"/>
        <v>0</v>
      </c>
      <c r="P290" s="81">
        <f t="shared" si="52"/>
        <v>1.5945385696794607</v>
      </c>
      <c r="Q290" s="81">
        <f t="shared" si="53"/>
        <v>1.5945385696794607</v>
      </c>
      <c r="S290" s="1">
        <f t="shared" si="57"/>
        <v>4</v>
      </c>
      <c r="T290" s="1" t="str">
        <f t="shared" si="58"/>
        <v>Peak</v>
      </c>
    </row>
    <row r="291" spans="1:20" x14ac:dyDescent="0.25">
      <c r="A291" s="85">
        <v>44938.333333332928</v>
      </c>
      <c r="B291" s="1">
        <v>1</v>
      </c>
      <c r="C291" s="1">
        <v>12</v>
      </c>
      <c r="D291" s="1">
        <v>8</v>
      </c>
      <c r="E291" s="1" t="str">
        <f t="shared" si="54"/>
        <v>Non-Summer</v>
      </c>
      <c r="F291" s="78">
        <v>0.82479999999999998</v>
      </c>
      <c r="G291" s="79">
        <f t="shared" si="55"/>
        <v>1.5692344735373098</v>
      </c>
      <c r="J291" s="78">
        <v>7.8328999999999996E-2</v>
      </c>
      <c r="K291" s="80">
        <f t="shared" si="56"/>
        <v>7.8328999999999996E-2</v>
      </c>
      <c r="L291" s="68" t="str">
        <f t="shared" si="49"/>
        <v>Normal</v>
      </c>
      <c r="N291" s="67">
        <f t="shared" si="50"/>
        <v>0</v>
      </c>
      <c r="O291" s="67">
        <f t="shared" si="51"/>
        <v>7.8328999999999996E-2</v>
      </c>
      <c r="P291" s="81">
        <f t="shared" si="52"/>
        <v>1.4909054735373097</v>
      </c>
      <c r="Q291" s="81">
        <f t="shared" si="53"/>
        <v>1.4909054735373097</v>
      </c>
      <c r="S291" s="1">
        <f t="shared" si="57"/>
        <v>4</v>
      </c>
      <c r="T291" s="1" t="str">
        <f t="shared" si="58"/>
        <v>Peak</v>
      </c>
    </row>
    <row r="292" spans="1:20" x14ac:dyDescent="0.25">
      <c r="A292" s="85">
        <v>44938.374999999593</v>
      </c>
      <c r="B292" s="1">
        <v>1</v>
      </c>
      <c r="C292" s="1">
        <v>12</v>
      </c>
      <c r="D292" s="1">
        <v>9</v>
      </c>
      <c r="E292" s="1" t="str">
        <f t="shared" si="54"/>
        <v>Non-Summer</v>
      </c>
      <c r="F292" s="78">
        <v>0.82299999999999995</v>
      </c>
      <c r="G292" s="79">
        <f t="shared" si="55"/>
        <v>1.5658098590218306</v>
      </c>
      <c r="J292" s="78">
        <v>0.28702100000000003</v>
      </c>
      <c r="K292" s="80">
        <f t="shared" si="56"/>
        <v>0.28702100000000003</v>
      </c>
      <c r="L292" s="68" t="str">
        <f t="shared" si="49"/>
        <v>Normal</v>
      </c>
      <c r="N292" s="67">
        <f t="shared" si="50"/>
        <v>0</v>
      </c>
      <c r="O292" s="67">
        <f t="shared" si="51"/>
        <v>0.28702100000000003</v>
      </c>
      <c r="P292" s="81">
        <f t="shared" si="52"/>
        <v>1.2787888590218306</v>
      </c>
      <c r="Q292" s="81">
        <f t="shared" si="53"/>
        <v>1.2787888590218306</v>
      </c>
      <c r="S292" s="1">
        <f t="shared" si="57"/>
        <v>4</v>
      </c>
      <c r="T292" s="1" t="str">
        <f t="shared" si="58"/>
        <v>Peak</v>
      </c>
    </row>
    <row r="293" spans="1:20" x14ac:dyDescent="0.25">
      <c r="A293" s="85">
        <v>44938.416666666257</v>
      </c>
      <c r="B293" s="1">
        <v>1</v>
      </c>
      <c r="C293" s="1">
        <v>12</v>
      </c>
      <c r="D293" s="1">
        <v>10</v>
      </c>
      <c r="E293" s="1" t="str">
        <f t="shared" si="54"/>
        <v>Non-Summer</v>
      </c>
      <c r="F293" s="78">
        <v>0.82679999999999998</v>
      </c>
      <c r="G293" s="79">
        <f t="shared" si="55"/>
        <v>1.5730396007767309</v>
      </c>
      <c r="J293" s="78">
        <v>0.669879</v>
      </c>
      <c r="K293" s="80">
        <f t="shared" si="56"/>
        <v>0.669879</v>
      </c>
      <c r="L293" s="68" t="str">
        <f t="shared" si="49"/>
        <v>Normal</v>
      </c>
      <c r="N293" s="67">
        <f t="shared" si="50"/>
        <v>0</v>
      </c>
      <c r="O293" s="67">
        <f t="shared" si="51"/>
        <v>0.669879</v>
      </c>
      <c r="P293" s="81">
        <f t="shared" si="52"/>
        <v>0.90316060077673088</v>
      </c>
      <c r="Q293" s="81">
        <f t="shared" si="53"/>
        <v>0.90316060077673088</v>
      </c>
      <c r="S293" s="1">
        <f t="shared" si="57"/>
        <v>4</v>
      </c>
      <c r="T293" s="1" t="str">
        <f t="shared" si="58"/>
        <v>Peak</v>
      </c>
    </row>
    <row r="294" spans="1:20" x14ac:dyDescent="0.25">
      <c r="A294" s="85">
        <v>44938.458333332921</v>
      </c>
      <c r="B294" s="1">
        <v>1</v>
      </c>
      <c r="C294" s="1">
        <v>12</v>
      </c>
      <c r="D294" s="1">
        <v>11</v>
      </c>
      <c r="E294" s="1" t="str">
        <f t="shared" si="54"/>
        <v>Non-Summer</v>
      </c>
      <c r="F294" s="78">
        <v>0.83489999999999998</v>
      </c>
      <c r="G294" s="79">
        <f t="shared" si="55"/>
        <v>1.5884503660963869</v>
      </c>
      <c r="J294" s="78">
        <v>1.1775100000000001</v>
      </c>
      <c r="K294" s="80">
        <f t="shared" si="56"/>
        <v>1.1775100000000001</v>
      </c>
      <c r="L294" s="68" t="str">
        <f t="shared" si="49"/>
        <v>Normal</v>
      </c>
      <c r="N294" s="67">
        <f t="shared" si="50"/>
        <v>0</v>
      </c>
      <c r="O294" s="67">
        <f t="shared" si="51"/>
        <v>1.1775100000000001</v>
      </c>
      <c r="P294" s="81">
        <f t="shared" si="52"/>
        <v>0.41094036609638684</v>
      </c>
      <c r="Q294" s="81">
        <f t="shared" si="53"/>
        <v>0.41094036609638684</v>
      </c>
      <c r="S294" s="1">
        <f t="shared" si="57"/>
        <v>4</v>
      </c>
      <c r="T294" s="1" t="str">
        <f t="shared" si="58"/>
        <v>Peak</v>
      </c>
    </row>
    <row r="295" spans="1:20" x14ac:dyDescent="0.25">
      <c r="A295" s="85">
        <v>44938.499999999585</v>
      </c>
      <c r="B295" s="1">
        <v>1</v>
      </c>
      <c r="C295" s="1">
        <v>12</v>
      </c>
      <c r="D295" s="1">
        <v>12</v>
      </c>
      <c r="E295" s="1" t="str">
        <f t="shared" si="54"/>
        <v>Non-Summer</v>
      </c>
      <c r="F295" s="78">
        <v>0.84450000000000003</v>
      </c>
      <c r="G295" s="79">
        <f t="shared" si="55"/>
        <v>1.6067149768456088</v>
      </c>
      <c r="J295" s="78">
        <v>0.85830499999999998</v>
      </c>
      <c r="K295" s="80">
        <f t="shared" si="56"/>
        <v>0.85830499999999998</v>
      </c>
      <c r="L295" s="68" t="str">
        <f t="shared" si="49"/>
        <v>Normal</v>
      </c>
      <c r="N295" s="67">
        <f t="shared" si="50"/>
        <v>0</v>
      </c>
      <c r="O295" s="67">
        <f t="shared" si="51"/>
        <v>0.85830499999999998</v>
      </c>
      <c r="P295" s="81">
        <f t="shared" si="52"/>
        <v>0.74840997684560884</v>
      </c>
      <c r="Q295" s="81">
        <f t="shared" si="53"/>
        <v>0.74840997684560884</v>
      </c>
      <c r="S295" s="1">
        <f t="shared" si="57"/>
        <v>4</v>
      </c>
      <c r="T295" s="1" t="str">
        <f t="shared" si="58"/>
        <v>Peak</v>
      </c>
    </row>
    <row r="296" spans="1:20" x14ac:dyDescent="0.25">
      <c r="A296" s="85">
        <v>44938.54166666625</v>
      </c>
      <c r="B296" s="1">
        <v>1</v>
      </c>
      <c r="C296" s="1">
        <v>12</v>
      </c>
      <c r="D296" s="1">
        <v>13</v>
      </c>
      <c r="E296" s="1" t="str">
        <f t="shared" si="54"/>
        <v>Non-Summer</v>
      </c>
      <c r="F296" s="78">
        <v>0.84770000000000001</v>
      </c>
      <c r="G296" s="79">
        <f t="shared" si="55"/>
        <v>1.6128031804286826</v>
      </c>
      <c r="J296" s="78">
        <v>0.723028</v>
      </c>
      <c r="K296" s="80">
        <f t="shared" si="56"/>
        <v>0.723028</v>
      </c>
      <c r="L296" s="68" t="str">
        <f t="shared" si="49"/>
        <v>Normal</v>
      </c>
      <c r="N296" s="67">
        <f t="shared" si="50"/>
        <v>0</v>
      </c>
      <c r="O296" s="67">
        <f t="shared" si="51"/>
        <v>0.723028</v>
      </c>
      <c r="P296" s="81">
        <f t="shared" si="52"/>
        <v>0.88977518042868264</v>
      </c>
      <c r="Q296" s="81">
        <f t="shared" si="53"/>
        <v>0.88977518042868264</v>
      </c>
      <c r="S296" s="1">
        <f t="shared" si="57"/>
        <v>4</v>
      </c>
      <c r="T296" s="1" t="str">
        <f t="shared" si="58"/>
        <v>Peak</v>
      </c>
    </row>
    <row r="297" spans="1:20" x14ac:dyDescent="0.25">
      <c r="A297" s="85">
        <v>44938.583333332914</v>
      </c>
      <c r="B297" s="1">
        <v>1</v>
      </c>
      <c r="C297" s="1">
        <v>12</v>
      </c>
      <c r="D297" s="1">
        <v>14</v>
      </c>
      <c r="E297" s="1" t="str">
        <f t="shared" si="54"/>
        <v>Non-Summer</v>
      </c>
      <c r="F297" s="78">
        <v>0.85560000000000003</v>
      </c>
      <c r="G297" s="79">
        <f t="shared" si="55"/>
        <v>1.6278334330243966</v>
      </c>
      <c r="J297" s="78">
        <v>0.19252</v>
      </c>
      <c r="K297" s="80">
        <f t="shared" si="56"/>
        <v>0.19252</v>
      </c>
      <c r="L297" s="68" t="str">
        <f t="shared" si="49"/>
        <v>Normal</v>
      </c>
      <c r="N297" s="67">
        <f t="shared" si="50"/>
        <v>0</v>
      </c>
      <c r="O297" s="67">
        <f t="shared" si="51"/>
        <v>0.19252</v>
      </c>
      <c r="P297" s="81">
        <f t="shared" si="52"/>
        <v>1.4353134330243966</v>
      </c>
      <c r="Q297" s="81">
        <f t="shared" si="53"/>
        <v>1.4353134330243966</v>
      </c>
      <c r="S297" s="1">
        <f t="shared" si="57"/>
        <v>4</v>
      </c>
      <c r="T297" s="1" t="str">
        <f t="shared" si="58"/>
        <v>Peak</v>
      </c>
    </row>
    <row r="298" spans="1:20" x14ac:dyDescent="0.25">
      <c r="A298" s="85">
        <v>44938.624999999578</v>
      </c>
      <c r="B298" s="1">
        <v>1</v>
      </c>
      <c r="C298" s="1">
        <v>12</v>
      </c>
      <c r="D298" s="1">
        <v>15</v>
      </c>
      <c r="E298" s="1" t="str">
        <f t="shared" si="54"/>
        <v>Non-Summer</v>
      </c>
      <c r="F298" s="78">
        <v>0.89659999999999995</v>
      </c>
      <c r="G298" s="79">
        <f t="shared" si="55"/>
        <v>1.7058385414325314</v>
      </c>
      <c r="J298" s="78">
        <v>5.7688000000000003E-2</v>
      </c>
      <c r="K298" s="80">
        <f t="shared" si="56"/>
        <v>5.7688000000000003E-2</v>
      </c>
      <c r="L298" s="68" t="str">
        <f t="shared" si="49"/>
        <v>Normal</v>
      </c>
      <c r="N298" s="67">
        <f t="shared" si="50"/>
        <v>0</v>
      </c>
      <c r="O298" s="67">
        <f t="shared" si="51"/>
        <v>5.7688000000000003E-2</v>
      </c>
      <c r="P298" s="81">
        <f t="shared" si="52"/>
        <v>1.6481505414325315</v>
      </c>
      <c r="Q298" s="81">
        <f t="shared" si="53"/>
        <v>1.6481505414325315</v>
      </c>
      <c r="S298" s="1">
        <f t="shared" si="57"/>
        <v>4</v>
      </c>
      <c r="T298" s="1" t="str">
        <f t="shared" si="58"/>
        <v>Peak</v>
      </c>
    </row>
    <row r="299" spans="1:20" x14ac:dyDescent="0.25">
      <c r="A299" s="85">
        <v>44938.666666666242</v>
      </c>
      <c r="B299" s="1">
        <v>1</v>
      </c>
      <c r="C299" s="1">
        <v>12</v>
      </c>
      <c r="D299" s="1">
        <v>16</v>
      </c>
      <c r="E299" s="1" t="str">
        <f t="shared" si="54"/>
        <v>Non-Summer</v>
      </c>
      <c r="F299" s="78">
        <v>0.98850000000000005</v>
      </c>
      <c r="G299" s="79">
        <f t="shared" si="55"/>
        <v>1.8806841380839365</v>
      </c>
      <c r="J299" s="78">
        <v>0</v>
      </c>
      <c r="K299" s="80">
        <f t="shared" si="56"/>
        <v>0</v>
      </c>
      <c r="L299" s="68" t="str">
        <f t="shared" si="49"/>
        <v>Normal</v>
      </c>
      <c r="N299" s="67">
        <f t="shared" si="50"/>
        <v>0</v>
      </c>
      <c r="O299" s="67">
        <f t="shared" si="51"/>
        <v>0</v>
      </c>
      <c r="P299" s="81">
        <f t="shared" si="52"/>
        <v>1.8806841380839365</v>
      </c>
      <c r="Q299" s="81">
        <f t="shared" si="53"/>
        <v>1.8806841380839365</v>
      </c>
      <c r="S299" s="1">
        <f t="shared" si="57"/>
        <v>4</v>
      </c>
      <c r="T299" s="1" t="str">
        <f t="shared" si="58"/>
        <v>Peak</v>
      </c>
    </row>
    <row r="300" spans="1:20" x14ac:dyDescent="0.25">
      <c r="A300" s="85">
        <v>44938.708333332906</v>
      </c>
      <c r="B300" s="1">
        <v>1</v>
      </c>
      <c r="C300" s="1">
        <v>12</v>
      </c>
      <c r="D300" s="1">
        <v>17</v>
      </c>
      <c r="E300" s="1" t="str">
        <f t="shared" si="54"/>
        <v>Non-Summer</v>
      </c>
      <c r="F300" s="78">
        <v>1.0863</v>
      </c>
      <c r="G300" s="79">
        <f t="shared" si="55"/>
        <v>2.0667548600916339</v>
      </c>
      <c r="J300" s="78">
        <v>0</v>
      </c>
      <c r="K300" s="80">
        <f t="shared" si="56"/>
        <v>0</v>
      </c>
      <c r="L300" s="68" t="str">
        <f t="shared" si="49"/>
        <v>Normal</v>
      </c>
      <c r="N300" s="67">
        <f t="shared" si="50"/>
        <v>0</v>
      </c>
      <c r="O300" s="67">
        <f t="shared" si="51"/>
        <v>0</v>
      </c>
      <c r="P300" s="81">
        <f t="shared" si="52"/>
        <v>2.0667548600916339</v>
      </c>
      <c r="Q300" s="81">
        <f t="shared" si="53"/>
        <v>2.0667548600916339</v>
      </c>
      <c r="S300" s="1">
        <f t="shared" si="57"/>
        <v>4</v>
      </c>
      <c r="T300" s="1" t="str">
        <f t="shared" si="58"/>
        <v>Peak</v>
      </c>
    </row>
    <row r="301" spans="1:20" x14ac:dyDescent="0.25">
      <c r="A301" s="85">
        <v>44938.749999999571</v>
      </c>
      <c r="B301" s="1">
        <v>1</v>
      </c>
      <c r="C301" s="1">
        <v>12</v>
      </c>
      <c r="D301" s="1">
        <v>18</v>
      </c>
      <c r="E301" s="1" t="str">
        <f t="shared" si="54"/>
        <v>Non-Summer</v>
      </c>
      <c r="F301" s="78">
        <v>1.1105</v>
      </c>
      <c r="G301" s="79">
        <f t="shared" si="55"/>
        <v>2.1127968996886306</v>
      </c>
      <c r="J301" s="78">
        <v>0</v>
      </c>
      <c r="K301" s="80">
        <f t="shared" si="56"/>
        <v>0</v>
      </c>
      <c r="L301" s="68" t="str">
        <f t="shared" si="49"/>
        <v>Normal</v>
      </c>
      <c r="N301" s="67">
        <f t="shared" si="50"/>
        <v>0</v>
      </c>
      <c r="O301" s="67">
        <f t="shared" si="51"/>
        <v>0</v>
      </c>
      <c r="P301" s="81">
        <f t="shared" si="52"/>
        <v>2.1127968996886306</v>
      </c>
      <c r="Q301" s="81">
        <f t="shared" si="53"/>
        <v>2.1127968996886306</v>
      </c>
      <c r="S301" s="1">
        <f t="shared" si="57"/>
        <v>4</v>
      </c>
      <c r="T301" s="1" t="str">
        <f t="shared" si="58"/>
        <v>Peak</v>
      </c>
    </row>
    <row r="302" spans="1:20" x14ac:dyDescent="0.25">
      <c r="A302" s="85">
        <v>44938.791666666235</v>
      </c>
      <c r="B302" s="1">
        <v>1</v>
      </c>
      <c r="C302" s="1">
        <v>12</v>
      </c>
      <c r="D302" s="1">
        <v>19</v>
      </c>
      <c r="E302" s="1" t="str">
        <f t="shared" si="54"/>
        <v>Non-Summer</v>
      </c>
      <c r="F302" s="78">
        <v>1.1048</v>
      </c>
      <c r="G302" s="79">
        <f t="shared" si="55"/>
        <v>2.1019522870562803</v>
      </c>
      <c r="J302" s="78">
        <v>0</v>
      </c>
      <c r="K302" s="80">
        <f t="shared" si="56"/>
        <v>0</v>
      </c>
      <c r="L302" s="68" t="str">
        <f t="shared" si="49"/>
        <v>Normal</v>
      </c>
      <c r="N302" s="67">
        <f t="shared" si="50"/>
        <v>0</v>
      </c>
      <c r="O302" s="67">
        <f t="shared" si="51"/>
        <v>0</v>
      </c>
      <c r="P302" s="81">
        <f t="shared" si="52"/>
        <v>2.1019522870562803</v>
      </c>
      <c r="Q302" s="81">
        <f t="shared" si="53"/>
        <v>2.1019522870562803</v>
      </c>
      <c r="S302" s="1">
        <f t="shared" si="57"/>
        <v>4</v>
      </c>
      <c r="T302" s="1" t="str">
        <f t="shared" si="58"/>
        <v>Peak</v>
      </c>
    </row>
    <row r="303" spans="1:20" x14ac:dyDescent="0.25">
      <c r="A303" s="85">
        <v>44938.833333332899</v>
      </c>
      <c r="B303" s="1">
        <v>1</v>
      </c>
      <c r="C303" s="1">
        <v>12</v>
      </c>
      <c r="D303" s="1">
        <v>20</v>
      </c>
      <c r="E303" s="1" t="str">
        <f t="shared" si="54"/>
        <v>Non-Summer</v>
      </c>
      <c r="F303" s="78">
        <v>1.0844</v>
      </c>
      <c r="G303" s="79">
        <f t="shared" si="55"/>
        <v>2.063139989214184</v>
      </c>
      <c r="J303" s="78">
        <v>0</v>
      </c>
      <c r="K303" s="80">
        <f t="shared" si="56"/>
        <v>0</v>
      </c>
      <c r="L303" s="68" t="str">
        <f t="shared" si="49"/>
        <v>Normal</v>
      </c>
      <c r="N303" s="67">
        <f t="shared" si="50"/>
        <v>0</v>
      </c>
      <c r="O303" s="67">
        <f t="shared" si="51"/>
        <v>0</v>
      </c>
      <c r="P303" s="81">
        <f t="shared" si="52"/>
        <v>2.063139989214184</v>
      </c>
      <c r="Q303" s="81">
        <f t="shared" si="53"/>
        <v>2.063139989214184</v>
      </c>
      <c r="S303" s="1">
        <f t="shared" si="57"/>
        <v>4</v>
      </c>
      <c r="T303" s="1" t="str">
        <f t="shared" si="58"/>
        <v>Peak</v>
      </c>
    </row>
    <row r="304" spans="1:20" x14ac:dyDescent="0.25">
      <c r="A304" s="85">
        <v>44938.874999999563</v>
      </c>
      <c r="B304" s="1">
        <v>1</v>
      </c>
      <c r="C304" s="1">
        <v>12</v>
      </c>
      <c r="D304" s="1">
        <v>21</v>
      </c>
      <c r="E304" s="1" t="str">
        <f t="shared" si="54"/>
        <v>Non-Summer</v>
      </c>
      <c r="F304" s="78">
        <v>1.0313000000000001</v>
      </c>
      <c r="G304" s="79">
        <f t="shared" si="55"/>
        <v>1.9621138610075506</v>
      </c>
      <c r="J304" s="78">
        <v>0</v>
      </c>
      <c r="K304" s="80">
        <f t="shared" si="56"/>
        <v>0</v>
      </c>
      <c r="L304" s="68" t="str">
        <f t="shared" si="49"/>
        <v>Normal</v>
      </c>
      <c r="N304" s="67">
        <f t="shared" si="50"/>
        <v>0</v>
      </c>
      <c r="O304" s="67">
        <f t="shared" si="51"/>
        <v>0</v>
      </c>
      <c r="P304" s="81">
        <f t="shared" si="52"/>
        <v>1.9621138610075506</v>
      </c>
      <c r="Q304" s="81">
        <f t="shared" si="53"/>
        <v>1.9621138610075506</v>
      </c>
      <c r="S304" s="1">
        <f t="shared" si="57"/>
        <v>4</v>
      </c>
      <c r="T304" s="1" t="str">
        <f t="shared" si="58"/>
        <v>Peak</v>
      </c>
    </row>
    <row r="305" spans="1:20" x14ac:dyDescent="0.25">
      <c r="A305" s="85">
        <v>44938.916666666228</v>
      </c>
      <c r="B305" s="1">
        <v>1</v>
      </c>
      <c r="C305" s="1">
        <v>12</v>
      </c>
      <c r="D305" s="1">
        <v>22</v>
      </c>
      <c r="E305" s="1" t="str">
        <f t="shared" si="54"/>
        <v>Non-Summer</v>
      </c>
      <c r="F305" s="78">
        <v>0.94030000000000002</v>
      </c>
      <c r="G305" s="79">
        <f t="shared" si="55"/>
        <v>1.7889805716138851</v>
      </c>
      <c r="J305" s="78">
        <v>0</v>
      </c>
      <c r="K305" s="80">
        <f t="shared" si="56"/>
        <v>0</v>
      </c>
      <c r="L305" s="68" t="str">
        <f t="shared" si="49"/>
        <v>Normal</v>
      </c>
      <c r="N305" s="67">
        <f t="shared" si="50"/>
        <v>0</v>
      </c>
      <c r="O305" s="67">
        <f t="shared" si="51"/>
        <v>0</v>
      </c>
      <c r="P305" s="81">
        <f t="shared" si="52"/>
        <v>1.7889805716138851</v>
      </c>
      <c r="Q305" s="81">
        <f t="shared" si="53"/>
        <v>1.7889805716138851</v>
      </c>
      <c r="S305" s="1">
        <f t="shared" si="57"/>
        <v>4</v>
      </c>
      <c r="T305" s="1" t="str">
        <f t="shared" si="58"/>
        <v>Off-Peak</v>
      </c>
    </row>
    <row r="306" spans="1:20" x14ac:dyDescent="0.25">
      <c r="A306" s="85">
        <v>44938.958333332892</v>
      </c>
      <c r="B306" s="1">
        <v>1</v>
      </c>
      <c r="C306" s="1">
        <v>12</v>
      </c>
      <c r="D306" s="1">
        <v>23</v>
      </c>
      <c r="E306" s="1" t="str">
        <f t="shared" si="54"/>
        <v>Non-Summer</v>
      </c>
      <c r="F306" s="78">
        <v>0.84850000000000003</v>
      </c>
      <c r="G306" s="79">
        <f t="shared" si="55"/>
        <v>1.6143252313244514</v>
      </c>
      <c r="J306" s="78">
        <v>0</v>
      </c>
      <c r="K306" s="80">
        <f t="shared" si="56"/>
        <v>0</v>
      </c>
      <c r="L306" s="68" t="str">
        <f t="shared" si="49"/>
        <v>Normal</v>
      </c>
      <c r="N306" s="67">
        <f t="shared" si="50"/>
        <v>0</v>
      </c>
      <c r="O306" s="67">
        <f t="shared" si="51"/>
        <v>0</v>
      </c>
      <c r="P306" s="81">
        <f t="shared" si="52"/>
        <v>1.6143252313244514</v>
      </c>
      <c r="Q306" s="81">
        <f t="shared" si="53"/>
        <v>1.6143252313244514</v>
      </c>
      <c r="S306" s="1">
        <f t="shared" si="57"/>
        <v>4</v>
      </c>
      <c r="T306" s="1" t="str">
        <f t="shared" si="58"/>
        <v>Off-Peak</v>
      </c>
    </row>
    <row r="307" spans="1:20" x14ac:dyDescent="0.25">
      <c r="A307" s="85">
        <v>44938.999999999556</v>
      </c>
      <c r="B307" s="1">
        <v>1</v>
      </c>
      <c r="C307" s="1">
        <v>13</v>
      </c>
      <c r="D307" s="1">
        <v>0</v>
      </c>
      <c r="E307" s="1" t="str">
        <f t="shared" si="54"/>
        <v>Non-Summer</v>
      </c>
      <c r="F307" s="78">
        <v>0.79379999999999995</v>
      </c>
      <c r="G307" s="79">
        <f t="shared" si="55"/>
        <v>1.5102550013262808</v>
      </c>
      <c r="J307" s="78">
        <v>0</v>
      </c>
      <c r="K307" s="80">
        <f t="shared" si="56"/>
        <v>0</v>
      </c>
      <c r="L307" s="68" t="str">
        <f t="shared" si="49"/>
        <v>Normal</v>
      </c>
      <c r="N307" s="67">
        <f t="shared" si="50"/>
        <v>0</v>
      </c>
      <c r="O307" s="67">
        <f t="shared" si="51"/>
        <v>0</v>
      </c>
      <c r="P307" s="81">
        <f t="shared" si="52"/>
        <v>1.5102550013262808</v>
      </c>
      <c r="Q307" s="81">
        <f t="shared" si="53"/>
        <v>1.5102550013262808</v>
      </c>
      <c r="S307" s="1">
        <f t="shared" si="57"/>
        <v>5</v>
      </c>
      <c r="T307" s="1" t="str">
        <f t="shared" si="58"/>
        <v>Off-Peak</v>
      </c>
    </row>
    <row r="308" spans="1:20" x14ac:dyDescent="0.25">
      <c r="A308" s="85">
        <v>44939.04166666622</v>
      </c>
      <c r="B308" s="1">
        <v>1</v>
      </c>
      <c r="C308" s="1">
        <v>13</v>
      </c>
      <c r="D308" s="1">
        <v>1</v>
      </c>
      <c r="E308" s="1" t="str">
        <f t="shared" si="54"/>
        <v>Non-Summer</v>
      </c>
      <c r="F308" s="78">
        <v>0.76090000000000002</v>
      </c>
      <c r="G308" s="79">
        <f t="shared" si="55"/>
        <v>1.447660658237802</v>
      </c>
      <c r="J308" s="78">
        <v>0</v>
      </c>
      <c r="K308" s="80">
        <f t="shared" si="56"/>
        <v>0</v>
      </c>
      <c r="L308" s="68" t="str">
        <f t="shared" si="49"/>
        <v>Normal</v>
      </c>
      <c r="N308" s="67">
        <f t="shared" si="50"/>
        <v>0</v>
      </c>
      <c r="O308" s="67">
        <f t="shared" si="51"/>
        <v>0</v>
      </c>
      <c r="P308" s="81">
        <f t="shared" si="52"/>
        <v>1.447660658237802</v>
      </c>
      <c r="Q308" s="81">
        <f t="shared" si="53"/>
        <v>1.447660658237802</v>
      </c>
      <c r="S308" s="1">
        <f t="shared" si="57"/>
        <v>5</v>
      </c>
      <c r="T308" s="1" t="str">
        <f t="shared" si="58"/>
        <v>Off-Peak</v>
      </c>
    </row>
    <row r="309" spans="1:20" x14ac:dyDescent="0.25">
      <c r="A309" s="85">
        <v>44939.083333332885</v>
      </c>
      <c r="B309" s="1">
        <v>1</v>
      </c>
      <c r="C309" s="1">
        <v>13</v>
      </c>
      <c r="D309" s="1">
        <v>2</v>
      </c>
      <c r="E309" s="1" t="str">
        <f t="shared" si="54"/>
        <v>Non-Summer</v>
      </c>
      <c r="F309" s="78">
        <v>0.74490000000000001</v>
      </c>
      <c r="G309" s="79">
        <f t="shared" si="55"/>
        <v>1.4172196403224322</v>
      </c>
      <c r="J309" s="78">
        <v>0</v>
      </c>
      <c r="K309" s="80">
        <f t="shared" si="56"/>
        <v>0</v>
      </c>
      <c r="L309" s="68" t="str">
        <f t="shared" si="49"/>
        <v>Normal</v>
      </c>
      <c r="N309" s="67">
        <f t="shared" si="50"/>
        <v>0</v>
      </c>
      <c r="O309" s="67">
        <f t="shared" si="51"/>
        <v>0</v>
      </c>
      <c r="P309" s="81">
        <f t="shared" si="52"/>
        <v>1.4172196403224322</v>
      </c>
      <c r="Q309" s="81">
        <f t="shared" si="53"/>
        <v>1.4172196403224322</v>
      </c>
      <c r="S309" s="1">
        <f t="shared" si="57"/>
        <v>5</v>
      </c>
      <c r="T309" s="1" t="str">
        <f t="shared" si="58"/>
        <v>Off-Peak</v>
      </c>
    </row>
    <row r="310" spans="1:20" x14ac:dyDescent="0.25">
      <c r="A310" s="85">
        <v>44939.124999999549</v>
      </c>
      <c r="B310" s="1">
        <v>1</v>
      </c>
      <c r="C310" s="1">
        <v>13</v>
      </c>
      <c r="D310" s="1">
        <v>3</v>
      </c>
      <c r="E310" s="1" t="str">
        <f t="shared" si="54"/>
        <v>Non-Summer</v>
      </c>
      <c r="F310" s="78">
        <v>0.74019999999999997</v>
      </c>
      <c r="G310" s="79">
        <f t="shared" si="55"/>
        <v>1.4082775913097922</v>
      </c>
      <c r="J310" s="78">
        <v>0</v>
      </c>
      <c r="K310" s="80">
        <f t="shared" si="56"/>
        <v>0</v>
      </c>
      <c r="L310" s="68" t="str">
        <f t="shared" si="49"/>
        <v>Normal</v>
      </c>
      <c r="N310" s="67">
        <f t="shared" si="50"/>
        <v>0</v>
      </c>
      <c r="O310" s="67">
        <f t="shared" si="51"/>
        <v>0</v>
      </c>
      <c r="P310" s="81">
        <f t="shared" si="52"/>
        <v>1.4082775913097922</v>
      </c>
      <c r="Q310" s="81">
        <f t="shared" si="53"/>
        <v>1.4082775913097922</v>
      </c>
      <c r="S310" s="1">
        <f t="shared" si="57"/>
        <v>5</v>
      </c>
      <c r="T310" s="1" t="str">
        <f t="shared" si="58"/>
        <v>Off-Peak</v>
      </c>
    </row>
    <row r="311" spans="1:20" x14ac:dyDescent="0.25">
      <c r="A311" s="85">
        <v>44939.166666666213</v>
      </c>
      <c r="B311" s="1">
        <v>1</v>
      </c>
      <c r="C311" s="1">
        <v>13</v>
      </c>
      <c r="D311" s="1">
        <v>4</v>
      </c>
      <c r="E311" s="1" t="str">
        <f t="shared" si="54"/>
        <v>Non-Summer</v>
      </c>
      <c r="F311" s="78">
        <v>0.75409999999999999</v>
      </c>
      <c r="G311" s="79">
        <f t="shared" si="55"/>
        <v>1.4347232256237699</v>
      </c>
      <c r="J311" s="78">
        <v>0</v>
      </c>
      <c r="K311" s="80">
        <f t="shared" si="56"/>
        <v>0</v>
      </c>
      <c r="L311" s="68" t="str">
        <f t="shared" si="49"/>
        <v>Normal</v>
      </c>
      <c r="N311" s="67">
        <f t="shared" si="50"/>
        <v>0</v>
      </c>
      <c r="O311" s="67">
        <f t="shared" si="51"/>
        <v>0</v>
      </c>
      <c r="P311" s="81">
        <f t="shared" si="52"/>
        <v>1.4347232256237699</v>
      </c>
      <c r="Q311" s="81">
        <f t="shared" si="53"/>
        <v>1.4347232256237699</v>
      </c>
      <c r="S311" s="1">
        <f t="shared" si="57"/>
        <v>5</v>
      </c>
      <c r="T311" s="1" t="str">
        <f t="shared" si="58"/>
        <v>Off-Peak</v>
      </c>
    </row>
    <row r="312" spans="1:20" x14ac:dyDescent="0.25">
      <c r="A312" s="85">
        <v>44939.208333332877</v>
      </c>
      <c r="B312" s="1">
        <v>1</v>
      </c>
      <c r="C312" s="1">
        <v>13</v>
      </c>
      <c r="D312" s="1">
        <v>5</v>
      </c>
      <c r="E312" s="1" t="str">
        <f t="shared" si="54"/>
        <v>Non-Summer</v>
      </c>
      <c r="F312" s="78">
        <v>0.79120000000000001</v>
      </c>
      <c r="G312" s="79">
        <f t="shared" si="55"/>
        <v>1.5053083359150334</v>
      </c>
      <c r="J312" s="78">
        <v>0</v>
      </c>
      <c r="K312" s="80">
        <f t="shared" si="56"/>
        <v>0</v>
      </c>
      <c r="L312" s="68" t="str">
        <f t="shared" si="49"/>
        <v>Normal</v>
      </c>
      <c r="N312" s="67">
        <f t="shared" si="50"/>
        <v>0</v>
      </c>
      <c r="O312" s="67">
        <f t="shared" si="51"/>
        <v>0</v>
      </c>
      <c r="P312" s="81">
        <f t="shared" si="52"/>
        <v>1.5053083359150334</v>
      </c>
      <c r="Q312" s="81">
        <f t="shared" si="53"/>
        <v>1.5053083359150334</v>
      </c>
      <c r="S312" s="1">
        <f t="shared" si="57"/>
        <v>5</v>
      </c>
      <c r="T312" s="1" t="str">
        <f t="shared" si="58"/>
        <v>Off-Peak</v>
      </c>
    </row>
    <row r="313" spans="1:20" x14ac:dyDescent="0.25">
      <c r="A313" s="85">
        <v>44939.249999999542</v>
      </c>
      <c r="B313" s="1">
        <v>1</v>
      </c>
      <c r="C313" s="1">
        <v>13</v>
      </c>
      <c r="D313" s="1">
        <v>6</v>
      </c>
      <c r="E313" s="1" t="str">
        <f t="shared" si="54"/>
        <v>Non-Summer</v>
      </c>
      <c r="F313" s="78">
        <v>0.85309999999999997</v>
      </c>
      <c r="G313" s="79">
        <f t="shared" si="55"/>
        <v>1.62307702397512</v>
      </c>
      <c r="J313" s="78">
        <v>0</v>
      </c>
      <c r="K313" s="80">
        <f t="shared" si="56"/>
        <v>0</v>
      </c>
      <c r="L313" s="68" t="str">
        <f t="shared" si="49"/>
        <v>Normal</v>
      </c>
      <c r="N313" s="67">
        <f t="shared" si="50"/>
        <v>0</v>
      </c>
      <c r="O313" s="67">
        <f t="shared" si="51"/>
        <v>0</v>
      </c>
      <c r="P313" s="81">
        <f t="shared" si="52"/>
        <v>1.62307702397512</v>
      </c>
      <c r="Q313" s="81">
        <f t="shared" si="53"/>
        <v>1.62307702397512</v>
      </c>
      <c r="S313" s="1">
        <f t="shared" si="57"/>
        <v>5</v>
      </c>
      <c r="T313" s="1" t="str">
        <f t="shared" si="58"/>
        <v>Peak</v>
      </c>
    </row>
    <row r="314" spans="1:20" x14ac:dyDescent="0.25">
      <c r="A314" s="85">
        <v>44939.291666666206</v>
      </c>
      <c r="B314" s="1">
        <v>1</v>
      </c>
      <c r="C314" s="1">
        <v>13</v>
      </c>
      <c r="D314" s="1">
        <v>7</v>
      </c>
      <c r="E314" s="1" t="str">
        <f t="shared" si="54"/>
        <v>Non-Summer</v>
      </c>
      <c r="F314" s="78">
        <v>0.89590000000000003</v>
      </c>
      <c r="G314" s="79">
        <f t="shared" si="55"/>
        <v>1.704506746898734</v>
      </c>
      <c r="J314" s="78">
        <v>5.7726999999999994E-2</v>
      </c>
      <c r="K314" s="80">
        <f t="shared" si="56"/>
        <v>5.7726999999999994E-2</v>
      </c>
      <c r="L314" s="68" t="str">
        <f t="shared" si="49"/>
        <v>Normal</v>
      </c>
      <c r="N314" s="67">
        <f t="shared" si="50"/>
        <v>0</v>
      </c>
      <c r="O314" s="67">
        <f t="shared" si="51"/>
        <v>5.7726999999999994E-2</v>
      </c>
      <c r="P314" s="81">
        <f t="shared" si="52"/>
        <v>1.646779746898734</v>
      </c>
      <c r="Q314" s="81">
        <f t="shared" si="53"/>
        <v>1.646779746898734</v>
      </c>
      <c r="S314" s="1">
        <f t="shared" si="57"/>
        <v>5</v>
      </c>
      <c r="T314" s="1" t="str">
        <f t="shared" si="58"/>
        <v>Peak</v>
      </c>
    </row>
    <row r="315" spans="1:20" x14ac:dyDescent="0.25">
      <c r="A315" s="85">
        <v>44939.33333333287</v>
      </c>
      <c r="B315" s="1">
        <v>1</v>
      </c>
      <c r="C315" s="1">
        <v>13</v>
      </c>
      <c r="D315" s="1">
        <v>8</v>
      </c>
      <c r="E315" s="1" t="str">
        <f t="shared" si="54"/>
        <v>Non-Summer</v>
      </c>
      <c r="F315" s="78">
        <v>0.89480000000000004</v>
      </c>
      <c r="G315" s="79">
        <f t="shared" si="55"/>
        <v>1.7024139269170524</v>
      </c>
      <c r="J315" s="78">
        <v>1.658801</v>
      </c>
      <c r="K315" s="80">
        <f t="shared" si="56"/>
        <v>1.658801</v>
      </c>
      <c r="L315" s="68" t="str">
        <f t="shared" si="49"/>
        <v>Normal</v>
      </c>
      <c r="N315" s="67">
        <f t="shared" si="50"/>
        <v>0</v>
      </c>
      <c r="O315" s="67">
        <f t="shared" si="51"/>
        <v>1.658801</v>
      </c>
      <c r="P315" s="81">
        <f t="shared" si="52"/>
        <v>4.361292691705243E-2</v>
      </c>
      <c r="Q315" s="81">
        <f t="shared" si="53"/>
        <v>4.361292691705243E-2</v>
      </c>
      <c r="S315" s="1">
        <f t="shared" si="57"/>
        <v>5</v>
      </c>
      <c r="T315" s="1" t="str">
        <f t="shared" si="58"/>
        <v>Peak</v>
      </c>
    </row>
    <row r="316" spans="1:20" x14ac:dyDescent="0.25">
      <c r="A316" s="85">
        <v>44939.374999999534</v>
      </c>
      <c r="B316" s="1">
        <v>1</v>
      </c>
      <c r="C316" s="1">
        <v>13</v>
      </c>
      <c r="D316" s="1">
        <v>9</v>
      </c>
      <c r="E316" s="1" t="str">
        <f t="shared" si="54"/>
        <v>Non-Summer</v>
      </c>
      <c r="F316" s="78">
        <v>0.89849999999999997</v>
      </c>
      <c r="G316" s="79">
        <f t="shared" si="55"/>
        <v>1.7094534123099816</v>
      </c>
      <c r="J316" s="78">
        <v>3.2294479999999997</v>
      </c>
      <c r="K316" s="80">
        <f t="shared" si="56"/>
        <v>3.2294479999999997</v>
      </c>
      <c r="L316" s="68" t="str">
        <f t="shared" si="49"/>
        <v>Normal</v>
      </c>
      <c r="N316" s="67">
        <f t="shared" si="50"/>
        <v>1.5199945876900181</v>
      </c>
      <c r="O316" s="67">
        <f t="shared" si="51"/>
        <v>1.7094534123099816</v>
      </c>
      <c r="P316" s="81">
        <f t="shared" si="52"/>
        <v>0</v>
      </c>
      <c r="Q316" s="81">
        <f t="shared" si="53"/>
        <v>-1.5199945876900181</v>
      </c>
      <c r="S316" s="1">
        <f t="shared" si="57"/>
        <v>5</v>
      </c>
      <c r="T316" s="1" t="str">
        <f t="shared" si="58"/>
        <v>Peak</v>
      </c>
    </row>
    <row r="317" spans="1:20" x14ac:dyDescent="0.25">
      <c r="A317" s="85">
        <v>44939.416666666199</v>
      </c>
      <c r="B317" s="1">
        <v>1</v>
      </c>
      <c r="C317" s="1">
        <v>13</v>
      </c>
      <c r="D317" s="1">
        <v>10</v>
      </c>
      <c r="E317" s="1" t="str">
        <f t="shared" si="54"/>
        <v>Non-Summer</v>
      </c>
      <c r="F317" s="78">
        <v>0.89690000000000003</v>
      </c>
      <c r="G317" s="79">
        <f t="shared" si="55"/>
        <v>1.7064093105184448</v>
      </c>
      <c r="J317" s="78">
        <v>4.301075</v>
      </c>
      <c r="K317" s="80">
        <f t="shared" si="56"/>
        <v>4.301075</v>
      </c>
      <c r="L317" s="68" t="str">
        <f t="shared" si="49"/>
        <v>Normal</v>
      </c>
      <c r="N317" s="67">
        <f t="shared" si="50"/>
        <v>2.5946656894815554</v>
      </c>
      <c r="O317" s="67">
        <f t="shared" si="51"/>
        <v>1.7064093105184446</v>
      </c>
      <c r="P317" s="81">
        <f t="shared" si="52"/>
        <v>2.2204460492503131E-16</v>
      </c>
      <c r="Q317" s="81">
        <f t="shared" si="53"/>
        <v>-2.5946656894815554</v>
      </c>
      <c r="S317" s="1">
        <f t="shared" si="57"/>
        <v>5</v>
      </c>
      <c r="T317" s="1" t="str">
        <f t="shared" si="58"/>
        <v>Peak</v>
      </c>
    </row>
    <row r="318" spans="1:20" x14ac:dyDescent="0.25">
      <c r="A318" s="85">
        <v>44939.458333332863</v>
      </c>
      <c r="B318" s="1">
        <v>1</v>
      </c>
      <c r="C318" s="1">
        <v>13</v>
      </c>
      <c r="D318" s="1">
        <v>11</v>
      </c>
      <c r="E318" s="1" t="str">
        <f t="shared" si="54"/>
        <v>Non-Summer</v>
      </c>
      <c r="F318" s="78">
        <v>0.89270000000000005</v>
      </c>
      <c r="G318" s="79">
        <f t="shared" si="55"/>
        <v>1.6984185433156602</v>
      </c>
      <c r="J318" s="78">
        <v>5.1630730000000007</v>
      </c>
      <c r="K318" s="80">
        <f t="shared" si="56"/>
        <v>5.1630730000000007</v>
      </c>
      <c r="L318" s="68" t="str">
        <f t="shared" si="49"/>
        <v>Normal</v>
      </c>
      <c r="N318" s="67">
        <f t="shared" si="50"/>
        <v>3.4646544566843405</v>
      </c>
      <c r="O318" s="67">
        <f t="shared" si="51"/>
        <v>1.6984185433156602</v>
      </c>
      <c r="P318" s="81">
        <f t="shared" si="52"/>
        <v>0</v>
      </c>
      <c r="Q318" s="81">
        <f t="shared" si="53"/>
        <v>-3.4646544566843405</v>
      </c>
      <c r="S318" s="1">
        <f t="shared" si="57"/>
        <v>5</v>
      </c>
      <c r="T318" s="1" t="str">
        <f t="shared" si="58"/>
        <v>Peak</v>
      </c>
    </row>
    <row r="319" spans="1:20" x14ac:dyDescent="0.25">
      <c r="A319" s="85">
        <v>44939.499999999527</v>
      </c>
      <c r="B319" s="1">
        <v>1</v>
      </c>
      <c r="C319" s="1">
        <v>13</v>
      </c>
      <c r="D319" s="1">
        <v>12</v>
      </c>
      <c r="E319" s="1" t="str">
        <f t="shared" si="54"/>
        <v>Non-Summer</v>
      </c>
      <c r="F319" s="78">
        <v>0.89410000000000001</v>
      </c>
      <c r="G319" s="79">
        <f t="shared" si="55"/>
        <v>1.701082132383255</v>
      </c>
      <c r="J319" s="78">
        <v>5.2320270000000004</v>
      </c>
      <c r="K319" s="80">
        <f t="shared" si="56"/>
        <v>5.2320270000000004</v>
      </c>
      <c r="L319" s="68" t="str">
        <f t="shared" si="49"/>
        <v>Normal</v>
      </c>
      <c r="N319" s="67">
        <f t="shared" si="50"/>
        <v>3.5309448676167454</v>
      </c>
      <c r="O319" s="67">
        <f t="shared" si="51"/>
        <v>1.701082132383255</v>
      </c>
      <c r="P319" s="81">
        <f t="shared" si="52"/>
        <v>0</v>
      </c>
      <c r="Q319" s="81">
        <f t="shared" si="53"/>
        <v>-3.5309448676167454</v>
      </c>
      <c r="S319" s="1">
        <f t="shared" si="57"/>
        <v>5</v>
      </c>
      <c r="T319" s="1" t="str">
        <f t="shared" si="58"/>
        <v>Peak</v>
      </c>
    </row>
    <row r="320" spans="1:20" x14ac:dyDescent="0.25">
      <c r="A320" s="85">
        <v>44939.541666666191</v>
      </c>
      <c r="B320" s="1">
        <v>1</v>
      </c>
      <c r="C320" s="1">
        <v>13</v>
      </c>
      <c r="D320" s="1">
        <v>13</v>
      </c>
      <c r="E320" s="1" t="str">
        <f t="shared" si="54"/>
        <v>Non-Summer</v>
      </c>
      <c r="F320" s="78">
        <v>0.89970000000000006</v>
      </c>
      <c r="G320" s="79">
        <f t="shared" si="55"/>
        <v>1.7117364886536344</v>
      </c>
      <c r="J320" s="78">
        <v>4.7899919999999998</v>
      </c>
      <c r="K320" s="80">
        <f t="shared" si="56"/>
        <v>4.7899919999999998</v>
      </c>
      <c r="L320" s="68" t="str">
        <f t="shared" si="49"/>
        <v>Normal</v>
      </c>
      <c r="N320" s="67">
        <f t="shared" si="50"/>
        <v>3.0782555113463657</v>
      </c>
      <c r="O320" s="67">
        <f t="shared" si="51"/>
        <v>1.7117364886536341</v>
      </c>
      <c r="P320" s="81">
        <f t="shared" si="52"/>
        <v>2.2204460492503131E-16</v>
      </c>
      <c r="Q320" s="81">
        <f t="shared" si="53"/>
        <v>-3.0782555113463657</v>
      </c>
      <c r="S320" s="1">
        <f t="shared" si="57"/>
        <v>5</v>
      </c>
      <c r="T320" s="1" t="str">
        <f t="shared" si="58"/>
        <v>Peak</v>
      </c>
    </row>
    <row r="321" spans="1:20" x14ac:dyDescent="0.25">
      <c r="A321" s="85">
        <v>44939.583333332856</v>
      </c>
      <c r="B321" s="1">
        <v>1</v>
      </c>
      <c r="C321" s="1">
        <v>13</v>
      </c>
      <c r="D321" s="1">
        <v>14</v>
      </c>
      <c r="E321" s="1" t="str">
        <f t="shared" si="54"/>
        <v>Non-Summer</v>
      </c>
      <c r="F321" s="78">
        <v>0.91539999999999999</v>
      </c>
      <c r="G321" s="79">
        <f t="shared" si="55"/>
        <v>1.7416067374830908</v>
      </c>
      <c r="J321" s="78">
        <v>3.3301340000000001</v>
      </c>
      <c r="K321" s="80">
        <f t="shared" si="56"/>
        <v>3.3301340000000001</v>
      </c>
      <c r="L321" s="68" t="str">
        <f t="shared" si="49"/>
        <v>Normal</v>
      </c>
      <c r="N321" s="67">
        <f t="shared" si="50"/>
        <v>1.5885272625169093</v>
      </c>
      <c r="O321" s="67">
        <f t="shared" si="51"/>
        <v>1.7416067374830908</v>
      </c>
      <c r="P321" s="81">
        <f t="shared" si="52"/>
        <v>0</v>
      </c>
      <c r="Q321" s="81">
        <f t="shared" si="53"/>
        <v>-1.5885272625169093</v>
      </c>
      <c r="S321" s="1">
        <f t="shared" si="57"/>
        <v>5</v>
      </c>
      <c r="T321" s="1" t="str">
        <f t="shared" si="58"/>
        <v>Peak</v>
      </c>
    </row>
    <row r="322" spans="1:20" x14ac:dyDescent="0.25">
      <c r="A322" s="85">
        <v>44939.62499999952</v>
      </c>
      <c r="B322" s="1">
        <v>1</v>
      </c>
      <c r="C322" s="1">
        <v>13</v>
      </c>
      <c r="D322" s="1">
        <v>15</v>
      </c>
      <c r="E322" s="1" t="str">
        <f t="shared" si="54"/>
        <v>Non-Summer</v>
      </c>
      <c r="F322" s="78">
        <v>0.95860000000000001</v>
      </c>
      <c r="G322" s="79">
        <f t="shared" si="55"/>
        <v>1.8237974858545891</v>
      </c>
      <c r="J322" s="78">
        <v>1.5727329999999999</v>
      </c>
      <c r="K322" s="80">
        <f t="shared" si="56"/>
        <v>1.5727329999999999</v>
      </c>
      <c r="L322" s="68" t="str">
        <f t="shared" si="49"/>
        <v>Normal</v>
      </c>
      <c r="N322" s="67">
        <f t="shared" si="50"/>
        <v>0</v>
      </c>
      <c r="O322" s="67">
        <f t="shared" si="51"/>
        <v>1.5727329999999999</v>
      </c>
      <c r="P322" s="81">
        <f t="shared" si="52"/>
        <v>0.25106448585458918</v>
      </c>
      <c r="Q322" s="81">
        <f t="shared" si="53"/>
        <v>0.25106448585458918</v>
      </c>
      <c r="S322" s="1">
        <f t="shared" si="57"/>
        <v>5</v>
      </c>
      <c r="T322" s="1" t="str">
        <f t="shared" si="58"/>
        <v>Peak</v>
      </c>
    </row>
    <row r="323" spans="1:20" x14ac:dyDescent="0.25">
      <c r="A323" s="85">
        <v>44939.666666666184</v>
      </c>
      <c r="B323" s="1">
        <v>1</v>
      </c>
      <c r="C323" s="1">
        <v>13</v>
      </c>
      <c r="D323" s="1">
        <v>16</v>
      </c>
      <c r="E323" s="1" t="str">
        <f t="shared" si="54"/>
        <v>Non-Summer</v>
      </c>
      <c r="F323" s="78">
        <v>1.0423</v>
      </c>
      <c r="G323" s="79">
        <f t="shared" si="55"/>
        <v>1.9830420608243671</v>
      </c>
      <c r="J323" s="78">
        <v>4.6412000000000002E-2</v>
      </c>
      <c r="K323" s="80">
        <f t="shared" si="56"/>
        <v>4.6412000000000002E-2</v>
      </c>
      <c r="L323" s="68" t="str">
        <f t="shared" si="49"/>
        <v>Normal</v>
      </c>
      <c r="N323" s="67">
        <f t="shared" si="50"/>
        <v>0</v>
      </c>
      <c r="O323" s="67">
        <f t="shared" si="51"/>
        <v>4.6412000000000002E-2</v>
      </c>
      <c r="P323" s="81">
        <f t="shared" si="52"/>
        <v>1.9366300608243672</v>
      </c>
      <c r="Q323" s="81">
        <f t="shared" si="53"/>
        <v>1.9366300608243672</v>
      </c>
      <c r="S323" s="1">
        <f t="shared" si="57"/>
        <v>5</v>
      </c>
      <c r="T323" s="1" t="str">
        <f t="shared" si="58"/>
        <v>Peak</v>
      </c>
    </row>
    <row r="324" spans="1:20" x14ac:dyDescent="0.25">
      <c r="A324" s="85">
        <v>44939.708333332848</v>
      </c>
      <c r="B324" s="1">
        <v>1</v>
      </c>
      <c r="C324" s="1">
        <v>13</v>
      </c>
      <c r="D324" s="1">
        <v>17</v>
      </c>
      <c r="E324" s="1" t="str">
        <f t="shared" si="54"/>
        <v>Non-Summer</v>
      </c>
      <c r="F324" s="78">
        <v>1.1255999999999999</v>
      </c>
      <c r="G324" s="79">
        <f t="shared" si="55"/>
        <v>2.1415256103462608</v>
      </c>
      <c r="J324" s="78">
        <v>0</v>
      </c>
      <c r="K324" s="80">
        <f t="shared" si="56"/>
        <v>0</v>
      </c>
      <c r="L324" s="68" t="str">
        <f t="shared" si="49"/>
        <v>Normal</v>
      </c>
      <c r="N324" s="67">
        <f t="shared" si="50"/>
        <v>0</v>
      </c>
      <c r="O324" s="67">
        <f t="shared" si="51"/>
        <v>0</v>
      </c>
      <c r="P324" s="81">
        <f t="shared" si="52"/>
        <v>2.1415256103462608</v>
      </c>
      <c r="Q324" s="81">
        <f t="shared" si="53"/>
        <v>2.1415256103462608</v>
      </c>
      <c r="S324" s="1">
        <f t="shared" si="57"/>
        <v>5</v>
      </c>
      <c r="T324" s="1" t="str">
        <f t="shared" si="58"/>
        <v>Peak</v>
      </c>
    </row>
    <row r="325" spans="1:20" x14ac:dyDescent="0.25">
      <c r="A325" s="85">
        <v>44939.749999999513</v>
      </c>
      <c r="B325" s="1">
        <v>1</v>
      </c>
      <c r="C325" s="1">
        <v>13</v>
      </c>
      <c r="D325" s="1">
        <v>18</v>
      </c>
      <c r="E325" s="1" t="str">
        <f t="shared" si="54"/>
        <v>Non-Summer</v>
      </c>
      <c r="F325" s="78">
        <v>1.1396999999999999</v>
      </c>
      <c r="G325" s="79">
        <f t="shared" si="55"/>
        <v>2.1683517573841802</v>
      </c>
      <c r="J325" s="78">
        <v>0</v>
      </c>
      <c r="K325" s="80">
        <f t="shared" si="56"/>
        <v>0</v>
      </c>
      <c r="L325" s="68" t="str">
        <f t="shared" si="49"/>
        <v>Normal</v>
      </c>
      <c r="N325" s="67">
        <f t="shared" si="50"/>
        <v>0</v>
      </c>
      <c r="O325" s="67">
        <f t="shared" si="51"/>
        <v>0</v>
      </c>
      <c r="P325" s="81">
        <f t="shared" si="52"/>
        <v>2.1683517573841802</v>
      </c>
      <c r="Q325" s="81">
        <f t="shared" si="53"/>
        <v>2.1683517573841802</v>
      </c>
      <c r="S325" s="1">
        <f t="shared" si="57"/>
        <v>5</v>
      </c>
      <c r="T325" s="1" t="str">
        <f t="shared" si="58"/>
        <v>Peak</v>
      </c>
    </row>
    <row r="326" spans="1:20" x14ac:dyDescent="0.25">
      <c r="A326" s="85">
        <v>44939.791666666177</v>
      </c>
      <c r="B326" s="1">
        <v>1</v>
      </c>
      <c r="C326" s="1">
        <v>13</v>
      </c>
      <c r="D326" s="1">
        <v>19</v>
      </c>
      <c r="E326" s="1" t="str">
        <f t="shared" si="54"/>
        <v>Non-Summer</v>
      </c>
      <c r="F326" s="78">
        <v>1.1305000000000001</v>
      </c>
      <c r="G326" s="79">
        <f t="shared" si="55"/>
        <v>2.150848172082843</v>
      </c>
      <c r="J326" s="78">
        <v>0</v>
      </c>
      <c r="K326" s="80">
        <f t="shared" si="56"/>
        <v>0</v>
      </c>
      <c r="L326" s="68" t="str">
        <f t="shared" si="49"/>
        <v>Normal</v>
      </c>
      <c r="N326" s="67">
        <f t="shared" si="50"/>
        <v>0</v>
      </c>
      <c r="O326" s="67">
        <f t="shared" si="51"/>
        <v>0</v>
      </c>
      <c r="P326" s="81">
        <f t="shared" si="52"/>
        <v>2.150848172082843</v>
      </c>
      <c r="Q326" s="81">
        <f t="shared" si="53"/>
        <v>2.150848172082843</v>
      </c>
      <c r="S326" s="1">
        <f t="shared" si="57"/>
        <v>5</v>
      </c>
      <c r="T326" s="1" t="str">
        <f t="shared" si="58"/>
        <v>Peak</v>
      </c>
    </row>
    <row r="327" spans="1:20" x14ac:dyDescent="0.25">
      <c r="A327" s="85">
        <v>44939.833333332841</v>
      </c>
      <c r="B327" s="1">
        <v>1</v>
      </c>
      <c r="C327" s="1">
        <v>13</v>
      </c>
      <c r="D327" s="1">
        <v>20</v>
      </c>
      <c r="E327" s="1" t="str">
        <f t="shared" si="54"/>
        <v>Non-Summer</v>
      </c>
      <c r="F327" s="78">
        <v>1.1135999999999999</v>
      </c>
      <c r="G327" s="79">
        <f t="shared" si="55"/>
        <v>2.1186948469097335</v>
      </c>
      <c r="J327" s="78">
        <v>0</v>
      </c>
      <c r="K327" s="80">
        <f t="shared" si="56"/>
        <v>0</v>
      </c>
      <c r="L327" s="68" t="str">
        <f t="shared" si="49"/>
        <v>Normal</v>
      </c>
      <c r="N327" s="67">
        <f t="shared" si="50"/>
        <v>0</v>
      </c>
      <c r="O327" s="67">
        <f t="shared" si="51"/>
        <v>0</v>
      </c>
      <c r="P327" s="81">
        <f t="shared" si="52"/>
        <v>2.1186948469097335</v>
      </c>
      <c r="Q327" s="81">
        <f t="shared" si="53"/>
        <v>2.1186948469097335</v>
      </c>
      <c r="S327" s="1">
        <f t="shared" si="57"/>
        <v>5</v>
      </c>
      <c r="T327" s="1" t="str">
        <f t="shared" si="58"/>
        <v>Peak</v>
      </c>
    </row>
    <row r="328" spans="1:20" x14ac:dyDescent="0.25">
      <c r="A328" s="85">
        <v>44939.874999999505</v>
      </c>
      <c r="B328" s="1">
        <v>1</v>
      </c>
      <c r="C328" s="1">
        <v>13</v>
      </c>
      <c r="D328" s="1">
        <v>21</v>
      </c>
      <c r="E328" s="1" t="str">
        <f t="shared" si="54"/>
        <v>Non-Summer</v>
      </c>
      <c r="F328" s="78">
        <v>1.0783</v>
      </c>
      <c r="G328" s="79">
        <f t="shared" si="55"/>
        <v>2.0515343511339492</v>
      </c>
      <c r="J328" s="78">
        <v>0</v>
      </c>
      <c r="K328" s="80">
        <f t="shared" si="56"/>
        <v>0</v>
      </c>
      <c r="L328" s="68" t="str">
        <f t="shared" si="49"/>
        <v>Normal</v>
      </c>
      <c r="N328" s="67">
        <f t="shared" si="50"/>
        <v>0</v>
      </c>
      <c r="O328" s="67">
        <f t="shared" si="51"/>
        <v>0</v>
      </c>
      <c r="P328" s="81">
        <f t="shared" si="52"/>
        <v>2.0515343511339492</v>
      </c>
      <c r="Q328" s="81">
        <f t="shared" si="53"/>
        <v>2.0515343511339492</v>
      </c>
      <c r="S328" s="1">
        <f t="shared" si="57"/>
        <v>5</v>
      </c>
      <c r="T328" s="1" t="str">
        <f t="shared" si="58"/>
        <v>Peak</v>
      </c>
    </row>
    <row r="329" spans="1:20" x14ac:dyDescent="0.25">
      <c r="A329" s="85">
        <v>44939.916666666169</v>
      </c>
      <c r="B329" s="1">
        <v>1</v>
      </c>
      <c r="C329" s="1">
        <v>13</v>
      </c>
      <c r="D329" s="1">
        <v>22</v>
      </c>
      <c r="E329" s="1" t="str">
        <f t="shared" si="54"/>
        <v>Non-Summer</v>
      </c>
      <c r="F329" s="78">
        <v>1.0105</v>
      </c>
      <c r="G329" s="79">
        <f t="shared" si="55"/>
        <v>1.9225405377175697</v>
      </c>
      <c r="J329" s="78">
        <v>0</v>
      </c>
      <c r="K329" s="80">
        <f t="shared" si="56"/>
        <v>0</v>
      </c>
      <c r="L329" s="68" t="str">
        <f t="shared" si="49"/>
        <v>Normal</v>
      </c>
      <c r="N329" s="67">
        <f t="shared" si="50"/>
        <v>0</v>
      </c>
      <c r="O329" s="67">
        <f t="shared" si="51"/>
        <v>0</v>
      </c>
      <c r="P329" s="81">
        <f t="shared" si="52"/>
        <v>1.9225405377175697</v>
      </c>
      <c r="Q329" s="81">
        <f t="shared" si="53"/>
        <v>1.9225405377175697</v>
      </c>
      <c r="S329" s="1">
        <f t="shared" si="57"/>
        <v>5</v>
      </c>
      <c r="T329" s="1" t="str">
        <f t="shared" si="58"/>
        <v>Off-Peak</v>
      </c>
    </row>
    <row r="330" spans="1:20" x14ac:dyDescent="0.25">
      <c r="A330" s="85">
        <v>44939.958333332834</v>
      </c>
      <c r="B330" s="1">
        <v>1</v>
      </c>
      <c r="C330" s="1">
        <v>13</v>
      </c>
      <c r="D330" s="1">
        <v>23</v>
      </c>
      <c r="E330" s="1" t="str">
        <f t="shared" si="54"/>
        <v>Non-Summer</v>
      </c>
      <c r="F330" s="78">
        <v>0.92969999999999997</v>
      </c>
      <c r="G330" s="79">
        <f t="shared" si="55"/>
        <v>1.7688133972449525</v>
      </c>
      <c r="J330" s="78">
        <v>0</v>
      </c>
      <c r="K330" s="80">
        <f t="shared" si="56"/>
        <v>0</v>
      </c>
      <c r="L330" s="68" t="str">
        <f t="shared" si="49"/>
        <v>Normal</v>
      </c>
      <c r="N330" s="67">
        <f t="shared" si="50"/>
        <v>0</v>
      </c>
      <c r="O330" s="67">
        <f t="shared" si="51"/>
        <v>0</v>
      </c>
      <c r="P330" s="81">
        <f t="shared" si="52"/>
        <v>1.7688133972449525</v>
      </c>
      <c r="Q330" s="81">
        <f t="shared" si="53"/>
        <v>1.7688133972449525</v>
      </c>
      <c r="S330" s="1">
        <f t="shared" si="57"/>
        <v>5</v>
      </c>
      <c r="T330" s="1" t="str">
        <f t="shared" si="58"/>
        <v>Off-Peak</v>
      </c>
    </row>
    <row r="331" spans="1:20" x14ac:dyDescent="0.25">
      <c r="A331" s="85">
        <v>44939.999999999498</v>
      </c>
      <c r="B331" s="1">
        <v>1</v>
      </c>
      <c r="C331" s="1">
        <v>14</v>
      </c>
      <c r="D331" s="1">
        <v>0</v>
      </c>
      <c r="E331" s="1" t="str">
        <f t="shared" si="54"/>
        <v>Non-Summer</v>
      </c>
      <c r="F331" s="78">
        <v>0.87129999999999996</v>
      </c>
      <c r="G331" s="79">
        <f t="shared" si="55"/>
        <v>1.6577036818538531</v>
      </c>
      <c r="J331" s="78">
        <v>0</v>
      </c>
      <c r="K331" s="80">
        <f t="shared" si="56"/>
        <v>0</v>
      </c>
      <c r="L331" s="68" t="str">
        <f t="shared" si="49"/>
        <v>Normal</v>
      </c>
      <c r="N331" s="67">
        <f t="shared" si="50"/>
        <v>0</v>
      </c>
      <c r="O331" s="67">
        <f t="shared" si="51"/>
        <v>0</v>
      </c>
      <c r="P331" s="81">
        <f t="shared" si="52"/>
        <v>1.6577036818538531</v>
      </c>
      <c r="Q331" s="81">
        <f t="shared" si="53"/>
        <v>1.6577036818538531</v>
      </c>
      <c r="S331" s="1">
        <f t="shared" si="57"/>
        <v>6</v>
      </c>
      <c r="T331" s="1" t="str">
        <f t="shared" si="58"/>
        <v>Off-Peak</v>
      </c>
    </row>
    <row r="332" spans="1:20" x14ac:dyDescent="0.25">
      <c r="A332" s="85">
        <v>44940.041666666162</v>
      </c>
      <c r="B332" s="1">
        <v>1</v>
      </c>
      <c r="C332" s="1">
        <v>14</v>
      </c>
      <c r="D332" s="1">
        <v>1</v>
      </c>
      <c r="E332" s="1" t="str">
        <f t="shared" si="54"/>
        <v>Non-Summer</v>
      </c>
      <c r="F332" s="78">
        <v>0.83099999999999996</v>
      </c>
      <c r="G332" s="79">
        <f t="shared" si="55"/>
        <v>1.5810303679795155</v>
      </c>
      <c r="J332" s="78">
        <v>0</v>
      </c>
      <c r="K332" s="80">
        <f t="shared" si="56"/>
        <v>0</v>
      </c>
      <c r="L332" s="68" t="str">
        <f t="shared" si="49"/>
        <v>Normal</v>
      </c>
      <c r="N332" s="67">
        <f t="shared" si="50"/>
        <v>0</v>
      </c>
      <c r="O332" s="67">
        <f t="shared" si="51"/>
        <v>0</v>
      </c>
      <c r="P332" s="81">
        <f t="shared" si="52"/>
        <v>1.5810303679795155</v>
      </c>
      <c r="Q332" s="81">
        <f t="shared" si="53"/>
        <v>1.5810303679795155</v>
      </c>
      <c r="S332" s="1">
        <f t="shared" si="57"/>
        <v>6</v>
      </c>
      <c r="T332" s="1" t="str">
        <f t="shared" si="58"/>
        <v>Off-Peak</v>
      </c>
    </row>
    <row r="333" spans="1:20" x14ac:dyDescent="0.25">
      <c r="A333" s="85">
        <v>44940.083333332826</v>
      </c>
      <c r="B333" s="1">
        <v>1</v>
      </c>
      <c r="C333" s="1">
        <v>14</v>
      </c>
      <c r="D333" s="1">
        <v>2</v>
      </c>
      <c r="E333" s="1" t="str">
        <f t="shared" si="54"/>
        <v>Non-Summer</v>
      </c>
      <c r="F333" s="78">
        <v>0.8075</v>
      </c>
      <c r="G333" s="79">
        <f t="shared" si="55"/>
        <v>1.5363201229163164</v>
      </c>
      <c r="J333" s="78">
        <v>0</v>
      </c>
      <c r="K333" s="80">
        <f t="shared" si="56"/>
        <v>0</v>
      </c>
      <c r="L333" s="68" t="str">
        <f t="shared" si="49"/>
        <v>Normal</v>
      </c>
      <c r="N333" s="67">
        <f t="shared" si="50"/>
        <v>0</v>
      </c>
      <c r="O333" s="67">
        <f t="shared" si="51"/>
        <v>0</v>
      </c>
      <c r="P333" s="81">
        <f t="shared" si="52"/>
        <v>1.5363201229163164</v>
      </c>
      <c r="Q333" s="81">
        <f t="shared" si="53"/>
        <v>1.5363201229163164</v>
      </c>
      <c r="S333" s="1">
        <f t="shared" si="57"/>
        <v>6</v>
      </c>
      <c r="T333" s="1" t="str">
        <f t="shared" si="58"/>
        <v>Off-Peak</v>
      </c>
    </row>
    <row r="334" spans="1:20" x14ac:dyDescent="0.25">
      <c r="A334" s="85">
        <v>44940.124999999491</v>
      </c>
      <c r="B334" s="1">
        <v>1</v>
      </c>
      <c r="C334" s="1">
        <v>14</v>
      </c>
      <c r="D334" s="1">
        <v>3</v>
      </c>
      <c r="E334" s="1" t="str">
        <f t="shared" si="54"/>
        <v>Non-Summer</v>
      </c>
      <c r="F334" s="78">
        <v>0.79200000000000004</v>
      </c>
      <c r="G334" s="79">
        <f t="shared" si="55"/>
        <v>1.5068303868108019</v>
      </c>
      <c r="J334" s="78">
        <v>0</v>
      </c>
      <c r="K334" s="80">
        <f t="shared" si="56"/>
        <v>0</v>
      </c>
      <c r="L334" s="68" t="str">
        <f t="shared" si="49"/>
        <v>Normal</v>
      </c>
      <c r="N334" s="67">
        <f t="shared" si="50"/>
        <v>0</v>
      </c>
      <c r="O334" s="67">
        <f t="shared" si="51"/>
        <v>0</v>
      </c>
      <c r="P334" s="81">
        <f t="shared" si="52"/>
        <v>1.5068303868108019</v>
      </c>
      <c r="Q334" s="81">
        <f t="shared" si="53"/>
        <v>1.5068303868108019</v>
      </c>
      <c r="S334" s="1">
        <f t="shared" si="57"/>
        <v>6</v>
      </c>
      <c r="T334" s="1" t="str">
        <f t="shared" si="58"/>
        <v>Off-Peak</v>
      </c>
    </row>
    <row r="335" spans="1:20" x14ac:dyDescent="0.25">
      <c r="A335" s="85">
        <v>44940.166666666155</v>
      </c>
      <c r="B335" s="1">
        <v>1</v>
      </c>
      <c r="C335" s="1">
        <v>14</v>
      </c>
      <c r="D335" s="1">
        <v>4</v>
      </c>
      <c r="E335" s="1" t="str">
        <f t="shared" si="54"/>
        <v>Non-Summer</v>
      </c>
      <c r="F335" s="78">
        <v>0.79149999999999998</v>
      </c>
      <c r="G335" s="79">
        <f t="shared" si="55"/>
        <v>1.5058791050009466</v>
      </c>
      <c r="J335" s="78">
        <v>0</v>
      </c>
      <c r="K335" s="80">
        <f t="shared" si="56"/>
        <v>0</v>
      </c>
      <c r="L335" s="68" t="str">
        <f t="shared" si="49"/>
        <v>Normal</v>
      </c>
      <c r="N335" s="67">
        <f t="shared" si="50"/>
        <v>0</v>
      </c>
      <c r="O335" s="67">
        <f t="shared" si="51"/>
        <v>0</v>
      </c>
      <c r="P335" s="81">
        <f t="shared" si="52"/>
        <v>1.5058791050009466</v>
      </c>
      <c r="Q335" s="81">
        <f t="shared" si="53"/>
        <v>1.5058791050009466</v>
      </c>
      <c r="S335" s="1">
        <f t="shared" si="57"/>
        <v>6</v>
      </c>
      <c r="T335" s="1" t="str">
        <f t="shared" si="58"/>
        <v>Off-Peak</v>
      </c>
    </row>
    <row r="336" spans="1:20" x14ac:dyDescent="0.25">
      <c r="A336" s="85">
        <v>44940.208333332819</v>
      </c>
      <c r="B336" s="1">
        <v>1</v>
      </c>
      <c r="C336" s="1">
        <v>14</v>
      </c>
      <c r="D336" s="1">
        <v>5</v>
      </c>
      <c r="E336" s="1" t="str">
        <f t="shared" si="54"/>
        <v>Non-Summer</v>
      </c>
      <c r="F336" s="78">
        <v>0.80579999999999996</v>
      </c>
      <c r="G336" s="79">
        <f t="shared" si="55"/>
        <v>1.5330857647628082</v>
      </c>
      <c r="J336" s="78">
        <v>0</v>
      </c>
      <c r="K336" s="80">
        <f t="shared" si="56"/>
        <v>0</v>
      </c>
      <c r="L336" s="68" t="str">
        <f t="shared" si="49"/>
        <v>Normal</v>
      </c>
      <c r="N336" s="67">
        <f t="shared" si="50"/>
        <v>0</v>
      </c>
      <c r="O336" s="67">
        <f t="shared" si="51"/>
        <v>0</v>
      </c>
      <c r="P336" s="81">
        <f t="shared" si="52"/>
        <v>1.5330857647628082</v>
      </c>
      <c r="Q336" s="81">
        <f t="shared" si="53"/>
        <v>1.5330857647628082</v>
      </c>
      <c r="S336" s="1">
        <f t="shared" si="57"/>
        <v>6</v>
      </c>
      <c r="T336" s="1" t="str">
        <f t="shared" si="58"/>
        <v>Off-Peak</v>
      </c>
    </row>
    <row r="337" spans="1:20" x14ac:dyDescent="0.25">
      <c r="A337" s="85">
        <v>44940.249999999483</v>
      </c>
      <c r="B337" s="1">
        <v>1</v>
      </c>
      <c r="C337" s="1">
        <v>14</v>
      </c>
      <c r="D337" s="1">
        <v>6</v>
      </c>
      <c r="E337" s="1" t="str">
        <f t="shared" si="54"/>
        <v>Non-Summer</v>
      </c>
      <c r="F337" s="78">
        <v>0.83430000000000004</v>
      </c>
      <c r="G337" s="79">
        <f t="shared" si="55"/>
        <v>1.5873088279245606</v>
      </c>
      <c r="J337" s="78">
        <v>0</v>
      </c>
      <c r="K337" s="80">
        <f t="shared" si="56"/>
        <v>0</v>
      </c>
      <c r="L337" s="68" t="str">
        <f t="shared" si="49"/>
        <v>Normal</v>
      </c>
      <c r="N337" s="67">
        <f t="shared" si="50"/>
        <v>0</v>
      </c>
      <c r="O337" s="67">
        <f t="shared" si="51"/>
        <v>0</v>
      </c>
      <c r="P337" s="81">
        <f t="shared" si="52"/>
        <v>1.5873088279245606</v>
      </c>
      <c r="Q337" s="81">
        <f t="shared" si="53"/>
        <v>1.5873088279245606</v>
      </c>
      <c r="S337" s="1">
        <f t="shared" si="57"/>
        <v>6</v>
      </c>
      <c r="T337" s="1" t="str">
        <f t="shared" si="58"/>
        <v>Off-Peak</v>
      </c>
    </row>
    <row r="338" spans="1:20" x14ac:dyDescent="0.25">
      <c r="A338" s="85">
        <v>44940.291666666148</v>
      </c>
      <c r="B338" s="1">
        <v>1</v>
      </c>
      <c r="C338" s="1">
        <v>14</v>
      </c>
      <c r="D338" s="1">
        <v>7</v>
      </c>
      <c r="E338" s="1" t="str">
        <f t="shared" si="54"/>
        <v>Non-Summer</v>
      </c>
      <c r="F338" s="78">
        <v>0.87990000000000002</v>
      </c>
      <c r="G338" s="79">
        <f t="shared" si="55"/>
        <v>1.6740657289833643</v>
      </c>
      <c r="J338" s="78">
        <v>8.7058999999999997E-2</v>
      </c>
      <c r="K338" s="80">
        <f t="shared" si="56"/>
        <v>8.7058999999999997E-2</v>
      </c>
      <c r="L338" s="68" t="str">
        <f t="shared" si="49"/>
        <v>Normal</v>
      </c>
      <c r="N338" s="67">
        <f t="shared" si="50"/>
        <v>0</v>
      </c>
      <c r="O338" s="67">
        <f t="shared" si="51"/>
        <v>8.7058999999999997E-2</v>
      </c>
      <c r="P338" s="81">
        <f t="shared" si="52"/>
        <v>1.5870067289833643</v>
      </c>
      <c r="Q338" s="81">
        <f t="shared" si="53"/>
        <v>1.5870067289833643</v>
      </c>
      <c r="S338" s="1">
        <f t="shared" si="57"/>
        <v>6</v>
      </c>
      <c r="T338" s="1" t="str">
        <f t="shared" si="58"/>
        <v>Off-Peak</v>
      </c>
    </row>
    <row r="339" spans="1:20" x14ac:dyDescent="0.25">
      <c r="A339" s="85">
        <v>44940.333333332812</v>
      </c>
      <c r="B339" s="1">
        <v>1</v>
      </c>
      <c r="C339" s="1">
        <v>14</v>
      </c>
      <c r="D339" s="1">
        <v>8</v>
      </c>
      <c r="E339" s="1" t="str">
        <f t="shared" si="54"/>
        <v>Non-Summer</v>
      </c>
      <c r="F339" s="78">
        <v>0.91739999999999999</v>
      </c>
      <c r="G339" s="79">
        <f t="shared" si="55"/>
        <v>1.7454118647225121</v>
      </c>
      <c r="J339" s="78">
        <v>1.5785740000000001</v>
      </c>
      <c r="K339" s="80">
        <f t="shared" si="56"/>
        <v>1.5785740000000001</v>
      </c>
      <c r="L339" s="68" t="str">
        <f t="shared" ref="L339:L402" si="59">IF(AND(D339&gt;=$C$2,D339&lt;=$C$3,E339="Summer"),"MaxDis","Normal")</f>
        <v>Normal</v>
      </c>
      <c r="N339" s="67">
        <f t="shared" ref="N339:N402" si="60">IF(K339-G339&lt;0,0,K339-G339)</f>
        <v>0</v>
      </c>
      <c r="O339" s="67">
        <f t="shared" ref="O339:O402" si="61">K339-N339</f>
        <v>1.5785740000000001</v>
      </c>
      <c r="P339" s="81">
        <f t="shared" ref="P339:P402" si="62">MAX(0,G339-O339)</f>
        <v>0.16683786472251194</v>
      </c>
      <c r="Q339" s="81">
        <f t="shared" ref="Q339:Q402" si="63">G339-K339</f>
        <v>0.16683786472251194</v>
      </c>
      <c r="S339" s="1">
        <f t="shared" si="57"/>
        <v>6</v>
      </c>
      <c r="T339" s="1" t="str">
        <f t="shared" si="58"/>
        <v>Off-Peak</v>
      </c>
    </row>
    <row r="340" spans="1:20" x14ac:dyDescent="0.25">
      <c r="A340" s="85">
        <v>44940.374999999476</v>
      </c>
      <c r="B340" s="1">
        <v>1</v>
      </c>
      <c r="C340" s="1">
        <v>14</v>
      </c>
      <c r="D340" s="1">
        <v>9</v>
      </c>
      <c r="E340" s="1" t="str">
        <f t="shared" ref="E340:E403" si="64">IF(AND(B340&gt;=$C$5,B340&lt;=$C$6),"Summer","Non-Summer")</f>
        <v>Non-Summer</v>
      </c>
      <c r="F340" s="78">
        <v>0.93579999999999997</v>
      </c>
      <c r="G340" s="79">
        <f t="shared" ref="G340:G403" si="65">F340*$G$13</f>
        <v>1.7804190353251872</v>
      </c>
      <c r="J340" s="78">
        <v>2.8831570000000002</v>
      </c>
      <c r="K340" s="80">
        <f t="shared" ref="K340:K403" si="66">J340*$K$13</f>
        <v>2.8831570000000002</v>
      </c>
      <c r="L340" s="68" t="str">
        <f t="shared" si="59"/>
        <v>Normal</v>
      </c>
      <c r="N340" s="67">
        <f t="shared" si="60"/>
        <v>1.102737964674813</v>
      </c>
      <c r="O340" s="67">
        <f t="shared" si="61"/>
        <v>1.7804190353251872</v>
      </c>
      <c r="P340" s="81">
        <f t="shared" si="62"/>
        <v>0</v>
      </c>
      <c r="Q340" s="81">
        <f t="shared" si="63"/>
        <v>-1.102737964674813</v>
      </c>
      <c r="S340" s="1">
        <f t="shared" ref="S340:S403" si="67">WEEKDAY(A340,2)</f>
        <v>6</v>
      </c>
      <c r="T340" s="1" t="str">
        <f t="shared" ref="T340:T403" si="68">IF(S340&gt;5,"Off-Peak",IF(AND(D340&gt;=$C$7,D340&lt;$C$8),"Peak","Off-Peak"))</f>
        <v>Off-Peak</v>
      </c>
    </row>
    <row r="341" spans="1:20" x14ac:dyDescent="0.25">
      <c r="A341" s="85">
        <v>44940.41666666614</v>
      </c>
      <c r="B341" s="1">
        <v>1</v>
      </c>
      <c r="C341" s="1">
        <v>14</v>
      </c>
      <c r="D341" s="1">
        <v>10</v>
      </c>
      <c r="E341" s="1" t="str">
        <f t="shared" si="64"/>
        <v>Non-Summer</v>
      </c>
      <c r="F341" s="78">
        <v>0.9415</v>
      </c>
      <c r="G341" s="79">
        <f t="shared" si="65"/>
        <v>1.7912636479575379</v>
      </c>
      <c r="J341" s="78">
        <v>3.7815090000000002</v>
      </c>
      <c r="K341" s="80">
        <f t="shared" si="66"/>
        <v>3.7815090000000002</v>
      </c>
      <c r="L341" s="68" t="str">
        <f t="shared" si="59"/>
        <v>Normal</v>
      </c>
      <c r="N341" s="67">
        <f t="shared" si="60"/>
        <v>1.9902453520424623</v>
      </c>
      <c r="O341" s="67">
        <f t="shared" si="61"/>
        <v>1.7912636479575379</v>
      </c>
      <c r="P341" s="81">
        <f t="shared" si="62"/>
        <v>0</v>
      </c>
      <c r="Q341" s="81">
        <f t="shared" si="63"/>
        <v>-1.9902453520424623</v>
      </c>
      <c r="S341" s="1">
        <f t="shared" si="67"/>
        <v>6</v>
      </c>
      <c r="T341" s="1" t="str">
        <f t="shared" si="68"/>
        <v>Off-Peak</v>
      </c>
    </row>
    <row r="342" spans="1:20" x14ac:dyDescent="0.25">
      <c r="A342" s="85">
        <v>44940.458333332805</v>
      </c>
      <c r="B342" s="1">
        <v>1</v>
      </c>
      <c r="C342" s="1">
        <v>14</v>
      </c>
      <c r="D342" s="1">
        <v>11</v>
      </c>
      <c r="E342" s="1" t="str">
        <f t="shared" si="64"/>
        <v>Non-Summer</v>
      </c>
      <c r="F342" s="78">
        <v>0.94299999999999995</v>
      </c>
      <c r="G342" s="79">
        <f t="shared" si="65"/>
        <v>1.7941174933871036</v>
      </c>
      <c r="J342" s="78">
        <v>4.2450900000000003</v>
      </c>
      <c r="K342" s="80">
        <f t="shared" si="66"/>
        <v>4.2450900000000003</v>
      </c>
      <c r="L342" s="68" t="str">
        <f t="shared" si="59"/>
        <v>Normal</v>
      </c>
      <c r="N342" s="67">
        <f t="shared" si="60"/>
        <v>2.4509725066128967</v>
      </c>
      <c r="O342" s="67">
        <f t="shared" si="61"/>
        <v>1.7941174933871036</v>
      </c>
      <c r="P342" s="81">
        <f t="shared" si="62"/>
        <v>0</v>
      </c>
      <c r="Q342" s="81">
        <f t="shared" si="63"/>
        <v>-2.4509725066128967</v>
      </c>
      <c r="S342" s="1">
        <f t="shared" si="67"/>
        <v>6</v>
      </c>
      <c r="T342" s="1" t="str">
        <f t="shared" si="68"/>
        <v>Off-Peak</v>
      </c>
    </row>
    <row r="343" spans="1:20" x14ac:dyDescent="0.25">
      <c r="A343" s="85">
        <v>44940.499999999469</v>
      </c>
      <c r="B343" s="1">
        <v>1</v>
      </c>
      <c r="C343" s="1">
        <v>14</v>
      </c>
      <c r="D343" s="1">
        <v>12</v>
      </c>
      <c r="E343" s="1" t="str">
        <f t="shared" si="64"/>
        <v>Non-Summer</v>
      </c>
      <c r="F343" s="78">
        <v>0.93669999999999998</v>
      </c>
      <c r="G343" s="79">
        <f t="shared" si="65"/>
        <v>1.7821313425829268</v>
      </c>
      <c r="J343" s="78">
        <v>4.4161190000000001</v>
      </c>
      <c r="K343" s="80">
        <f t="shared" si="66"/>
        <v>4.4161190000000001</v>
      </c>
      <c r="L343" s="68" t="str">
        <f t="shared" si="59"/>
        <v>Normal</v>
      </c>
      <c r="N343" s="67">
        <f t="shared" si="60"/>
        <v>2.6339876574170731</v>
      </c>
      <c r="O343" s="67">
        <f t="shared" si="61"/>
        <v>1.782131342582927</v>
      </c>
      <c r="P343" s="81">
        <f t="shared" si="62"/>
        <v>0</v>
      </c>
      <c r="Q343" s="81">
        <f t="shared" si="63"/>
        <v>-2.6339876574170731</v>
      </c>
      <c r="S343" s="1">
        <f t="shared" si="67"/>
        <v>6</v>
      </c>
      <c r="T343" s="1" t="str">
        <f t="shared" si="68"/>
        <v>Off-Peak</v>
      </c>
    </row>
    <row r="344" spans="1:20" x14ac:dyDescent="0.25">
      <c r="A344" s="85">
        <v>44940.541666666133</v>
      </c>
      <c r="B344" s="1">
        <v>1</v>
      </c>
      <c r="C344" s="1">
        <v>14</v>
      </c>
      <c r="D344" s="1">
        <v>13</v>
      </c>
      <c r="E344" s="1" t="str">
        <f t="shared" si="64"/>
        <v>Non-Summer</v>
      </c>
      <c r="F344" s="78">
        <v>0.92379999999999995</v>
      </c>
      <c r="G344" s="79">
        <f t="shared" si="65"/>
        <v>1.75758827188866</v>
      </c>
      <c r="J344" s="78">
        <v>3.845294</v>
      </c>
      <c r="K344" s="80">
        <f t="shared" si="66"/>
        <v>3.845294</v>
      </c>
      <c r="L344" s="68" t="str">
        <f t="shared" si="59"/>
        <v>Normal</v>
      </c>
      <c r="N344" s="67">
        <f t="shared" si="60"/>
        <v>2.0877057281113398</v>
      </c>
      <c r="O344" s="67">
        <f t="shared" si="61"/>
        <v>1.7575882718886602</v>
      </c>
      <c r="P344" s="81">
        <f t="shared" si="62"/>
        <v>0</v>
      </c>
      <c r="Q344" s="81">
        <f t="shared" si="63"/>
        <v>-2.0877057281113398</v>
      </c>
      <c r="S344" s="1">
        <f t="shared" si="67"/>
        <v>6</v>
      </c>
      <c r="T344" s="1" t="str">
        <f t="shared" si="68"/>
        <v>Off-Peak</v>
      </c>
    </row>
    <row r="345" spans="1:20" x14ac:dyDescent="0.25">
      <c r="A345" s="85">
        <v>44940.583333332797</v>
      </c>
      <c r="B345" s="1">
        <v>1</v>
      </c>
      <c r="C345" s="1">
        <v>14</v>
      </c>
      <c r="D345" s="1">
        <v>14</v>
      </c>
      <c r="E345" s="1" t="str">
        <f t="shared" si="64"/>
        <v>Non-Summer</v>
      </c>
      <c r="F345" s="78">
        <v>0.91590000000000005</v>
      </c>
      <c r="G345" s="79">
        <f t="shared" si="65"/>
        <v>1.7425580192929464</v>
      </c>
      <c r="J345" s="78">
        <v>2.2068359999999996</v>
      </c>
      <c r="K345" s="80">
        <f t="shared" si="66"/>
        <v>2.2068359999999996</v>
      </c>
      <c r="L345" s="68" t="str">
        <f t="shared" si="59"/>
        <v>Normal</v>
      </c>
      <c r="N345" s="67">
        <f t="shared" si="60"/>
        <v>0.46427798070705317</v>
      </c>
      <c r="O345" s="67">
        <f t="shared" si="61"/>
        <v>1.7425580192929464</v>
      </c>
      <c r="P345" s="81">
        <f t="shared" si="62"/>
        <v>0</v>
      </c>
      <c r="Q345" s="81">
        <f t="shared" si="63"/>
        <v>-0.46427798070705317</v>
      </c>
      <c r="S345" s="1">
        <f t="shared" si="67"/>
        <v>6</v>
      </c>
      <c r="T345" s="1" t="str">
        <f t="shared" si="68"/>
        <v>Off-Peak</v>
      </c>
    </row>
    <row r="346" spans="1:20" x14ac:dyDescent="0.25">
      <c r="A346" s="85">
        <v>44940.624999999462</v>
      </c>
      <c r="B346" s="1">
        <v>1</v>
      </c>
      <c r="C346" s="1">
        <v>14</v>
      </c>
      <c r="D346" s="1">
        <v>15</v>
      </c>
      <c r="E346" s="1" t="str">
        <f t="shared" si="64"/>
        <v>Non-Summer</v>
      </c>
      <c r="F346" s="78">
        <v>0.93720000000000003</v>
      </c>
      <c r="G346" s="79">
        <f t="shared" si="65"/>
        <v>1.7830826243927822</v>
      </c>
      <c r="J346" s="78">
        <v>1.0970569999999999</v>
      </c>
      <c r="K346" s="80">
        <f t="shared" si="66"/>
        <v>1.0970569999999999</v>
      </c>
      <c r="L346" s="68" t="str">
        <f t="shared" si="59"/>
        <v>Normal</v>
      </c>
      <c r="N346" s="67">
        <f t="shared" si="60"/>
        <v>0</v>
      </c>
      <c r="O346" s="67">
        <f t="shared" si="61"/>
        <v>1.0970569999999999</v>
      </c>
      <c r="P346" s="81">
        <f t="shared" si="62"/>
        <v>0.68602562439278225</v>
      </c>
      <c r="Q346" s="81">
        <f t="shared" si="63"/>
        <v>0.68602562439278225</v>
      </c>
      <c r="S346" s="1">
        <f t="shared" si="67"/>
        <v>6</v>
      </c>
      <c r="T346" s="1" t="str">
        <f t="shared" si="68"/>
        <v>Off-Peak</v>
      </c>
    </row>
    <row r="347" spans="1:20" x14ac:dyDescent="0.25">
      <c r="A347" s="85">
        <v>44940.666666666126</v>
      </c>
      <c r="B347" s="1">
        <v>1</v>
      </c>
      <c r="C347" s="1">
        <v>14</v>
      </c>
      <c r="D347" s="1">
        <v>16</v>
      </c>
      <c r="E347" s="1" t="str">
        <f t="shared" si="64"/>
        <v>Non-Summer</v>
      </c>
      <c r="F347" s="78">
        <v>1.0234000000000001</v>
      </c>
      <c r="G347" s="79">
        <f t="shared" si="65"/>
        <v>1.9470836084118368</v>
      </c>
      <c r="J347" s="78">
        <v>4.3264999999999998E-2</v>
      </c>
      <c r="K347" s="80">
        <f t="shared" si="66"/>
        <v>4.3264999999999998E-2</v>
      </c>
      <c r="L347" s="68" t="str">
        <f t="shared" si="59"/>
        <v>Normal</v>
      </c>
      <c r="N347" s="67">
        <f t="shared" si="60"/>
        <v>0</v>
      </c>
      <c r="O347" s="67">
        <f t="shared" si="61"/>
        <v>4.3264999999999998E-2</v>
      </c>
      <c r="P347" s="81">
        <f t="shared" si="62"/>
        <v>1.9038186084118367</v>
      </c>
      <c r="Q347" s="81">
        <f t="shared" si="63"/>
        <v>1.9038186084118367</v>
      </c>
      <c r="S347" s="1">
        <f t="shared" si="67"/>
        <v>6</v>
      </c>
      <c r="T347" s="1" t="str">
        <f t="shared" si="68"/>
        <v>Off-Peak</v>
      </c>
    </row>
    <row r="348" spans="1:20" x14ac:dyDescent="0.25">
      <c r="A348" s="85">
        <v>44940.70833333279</v>
      </c>
      <c r="B348" s="1">
        <v>1</v>
      </c>
      <c r="C348" s="1">
        <v>14</v>
      </c>
      <c r="D348" s="1">
        <v>17</v>
      </c>
      <c r="E348" s="1" t="str">
        <f t="shared" si="64"/>
        <v>Non-Summer</v>
      </c>
      <c r="F348" s="78">
        <v>1.1213</v>
      </c>
      <c r="G348" s="79">
        <f t="shared" si="65"/>
        <v>2.1333445867815053</v>
      </c>
      <c r="J348" s="78">
        <v>0</v>
      </c>
      <c r="K348" s="80">
        <f t="shared" si="66"/>
        <v>0</v>
      </c>
      <c r="L348" s="68" t="str">
        <f t="shared" si="59"/>
        <v>Normal</v>
      </c>
      <c r="N348" s="67">
        <f t="shared" si="60"/>
        <v>0</v>
      </c>
      <c r="O348" s="67">
        <f t="shared" si="61"/>
        <v>0</v>
      </c>
      <c r="P348" s="81">
        <f t="shared" si="62"/>
        <v>2.1333445867815053</v>
      </c>
      <c r="Q348" s="81">
        <f t="shared" si="63"/>
        <v>2.1333445867815053</v>
      </c>
      <c r="S348" s="1">
        <f t="shared" si="67"/>
        <v>6</v>
      </c>
      <c r="T348" s="1" t="str">
        <f t="shared" si="68"/>
        <v>Off-Peak</v>
      </c>
    </row>
    <row r="349" spans="1:20" x14ac:dyDescent="0.25">
      <c r="A349" s="85">
        <v>44940.749999999454</v>
      </c>
      <c r="B349" s="1">
        <v>1</v>
      </c>
      <c r="C349" s="1">
        <v>14</v>
      </c>
      <c r="D349" s="1">
        <v>18</v>
      </c>
      <c r="E349" s="1" t="str">
        <f t="shared" si="64"/>
        <v>Non-Summer</v>
      </c>
      <c r="F349" s="78">
        <v>1.1335999999999999</v>
      </c>
      <c r="G349" s="79">
        <f t="shared" si="65"/>
        <v>2.1567461193039454</v>
      </c>
      <c r="J349" s="78">
        <v>0</v>
      </c>
      <c r="K349" s="80">
        <f t="shared" si="66"/>
        <v>0</v>
      </c>
      <c r="L349" s="68" t="str">
        <f t="shared" si="59"/>
        <v>Normal</v>
      </c>
      <c r="N349" s="67">
        <f t="shared" si="60"/>
        <v>0</v>
      </c>
      <c r="O349" s="67">
        <f t="shared" si="61"/>
        <v>0</v>
      </c>
      <c r="P349" s="81">
        <f t="shared" si="62"/>
        <v>2.1567461193039454</v>
      </c>
      <c r="Q349" s="81">
        <f t="shared" si="63"/>
        <v>2.1567461193039454</v>
      </c>
      <c r="S349" s="1">
        <f t="shared" si="67"/>
        <v>6</v>
      </c>
      <c r="T349" s="1" t="str">
        <f t="shared" si="68"/>
        <v>Off-Peak</v>
      </c>
    </row>
    <row r="350" spans="1:20" x14ac:dyDescent="0.25">
      <c r="A350" s="85">
        <v>44940.791666666119</v>
      </c>
      <c r="B350" s="1">
        <v>1</v>
      </c>
      <c r="C350" s="1">
        <v>14</v>
      </c>
      <c r="D350" s="1">
        <v>19</v>
      </c>
      <c r="E350" s="1" t="str">
        <f t="shared" si="64"/>
        <v>Non-Summer</v>
      </c>
      <c r="F350" s="78">
        <v>1.1258999999999999</v>
      </c>
      <c r="G350" s="79">
        <f t="shared" si="65"/>
        <v>2.1420963794321737</v>
      </c>
      <c r="J350" s="78">
        <v>0</v>
      </c>
      <c r="K350" s="80">
        <f t="shared" si="66"/>
        <v>0</v>
      </c>
      <c r="L350" s="68" t="str">
        <f t="shared" si="59"/>
        <v>Normal</v>
      </c>
      <c r="N350" s="67">
        <f t="shared" si="60"/>
        <v>0</v>
      </c>
      <c r="O350" s="67">
        <f t="shared" si="61"/>
        <v>0</v>
      </c>
      <c r="P350" s="81">
        <f t="shared" si="62"/>
        <v>2.1420963794321737</v>
      </c>
      <c r="Q350" s="81">
        <f t="shared" si="63"/>
        <v>2.1420963794321737</v>
      </c>
      <c r="S350" s="1">
        <f t="shared" si="67"/>
        <v>6</v>
      </c>
      <c r="T350" s="1" t="str">
        <f t="shared" si="68"/>
        <v>Off-Peak</v>
      </c>
    </row>
    <row r="351" spans="1:20" x14ac:dyDescent="0.25">
      <c r="A351" s="85">
        <v>44940.833333332783</v>
      </c>
      <c r="B351" s="1">
        <v>1</v>
      </c>
      <c r="C351" s="1">
        <v>14</v>
      </c>
      <c r="D351" s="1">
        <v>20</v>
      </c>
      <c r="E351" s="1" t="str">
        <f t="shared" si="64"/>
        <v>Non-Summer</v>
      </c>
      <c r="F351" s="78">
        <v>1.1115999999999999</v>
      </c>
      <c r="G351" s="79">
        <f t="shared" si="65"/>
        <v>2.114889719670312</v>
      </c>
      <c r="J351" s="78">
        <v>0</v>
      </c>
      <c r="K351" s="80">
        <f t="shared" si="66"/>
        <v>0</v>
      </c>
      <c r="L351" s="68" t="str">
        <f t="shared" si="59"/>
        <v>Normal</v>
      </c>
      <c r="N351" s="67">
        <f t="shared" si="60"/>
        <v>0</v>
      </c>
      <c r="O351" s="67">
        <f t="shared" si="61"/>
        <v>0</v>
      </c>
      <c r="P351" s="81">
        <f t="shared" si="62"/>
        <v>2.114889719670312</v>
      </c>
      <c r="Q351" s="81">
        <f t="shared" si="63"/>
        <v>2.114889719670312</v>
      </c>
      <c r="S351" s="1">
        <f t="shared" si="67"/>
        <v>6</v>
      </c>
      <c r="T351" s="1" t="str">
        <f t="shared" si="68"/>
        <v>Off-Peak</v>
      </c>
    </row>
    <row r="352" spans="1:20" x14ac:dyDescent="0.25">
      <c r="A352" s="85">
        <v>44940.874999999447</v>
      </c>
      <c r="B352" s="1">
        <v>1</v>
      </c>
      <c r="C352" s="1">
        <v>14</v>
      </c>
      <c r="D352" s="1">
        <v>21</v>
      </c>
      <c r="E352" s="1" t="str">
        <f t="shared" si="64"/>
        <v>Non-Summer</v>
      </c>
      <c r="F352" s="78">
        <v>1.0778000000000001</v>
      </c>
      <c r="G352" s="79">
        <f t="shared" si="65"/>
        <v>2.0505830693240941</v>
      </c>
      <c r="J352" s="78">
        <v>0</v>
      </c>
      <c r="K352" s="80">
        <f t="shared" si="66"/>
        <v>0</v>
      </c>
      <c r="L352" s="68" t="str">
        <f t="shared" si="59"/>
        <v>Normal</v>
      </c>
      <c r="N352" s="67">
        <f t="shared" si="60"/>
        <v>0</v>
      </c>
      <c r="O352" s="67">
        <f t="shared" si="61"/>
        <v>0</v>
      </c>
      <c r="P352" s="81">
        <f t="shared" si="62"/>
        <v>2.0505830693240941</v>
      </c>
      <c r="Q352" s="81">
        <f t="shared" si="63"/>
        <v>2.0505830693240941</v>
      </c>
      <c r="S352" s="1">
        <f t="shared" si="67"/>
        <v>6</v>
      </c>
      <c r="T352" s="1" t="str">
        <f t="shared" si="68"/>
        <v>Off-Peak</v>
      </c>
    </row>
    <row r="353" spans="1:20" x14ac:dyDescent="0.25">
      <c r="A353" s="85">
        <v>44940.916666666111</v>
      </c>
      <c r="B353" s="1">
        <v>1</v>
      </c>
      <c r="C353" s="1">
        <v>14</v>
      </c>
      <c r="D353" s="1">
        <v>22</v>
      </c>
      <c r="E353" s="1" t="str">
        <f t="shared" si="64"/>
        <v>Non-Summer</v>
      </c>
      <c r="F353" s="78">
        <v>1.0185999999999999</v>
      </c>
      <c r="G353" s="79">
        <f t="shared" si="65"/>
        <v>1.9379513030372255</v>
      </c>
      <c r="J353" s="78">
        <v>0</v>
      </c>
      <c r="K353" s="80">
        <f t="shared" si="66"/>
        <v>0</v>
      </c>
      <c r="L353" s="68" t="str">
        <f t="shared" si="59"/>
        <v>Normal</v>
      </c>
      <c r="N353" s="67">
        <f t="shared" si="60"/>
        <v>0</v>
      </c>
      <c r="O353" s="67">
        <f t="shared" si="61"/>
        <v>0</v>
      </c>
      <c r="P353" s="81">
        <f t="shared" si="62"/>
        <v>1.9379513030372255</v>
      </c>
      <c r="Q353" s="81">
        <f t="shared" si="63"/>
        <v>1.9379513030372255</v>
      </c>
      <c r="S353" s="1">
        <f t="shared" si="67"/>
        <v>6</v>
      </c>
      <c r="T353" s="1" t="str">
        <f t="shared" si="68"/>
        <v>Off-Peak</v>
      </c>
    </row>
    <row r="354" spans="1:20" x14ac:dyDescent="0.25">
      <c r="A354" s="85">
        <v>44940.958333332776</v>
      </c>
      <c r="B354" s="1">
        <v>1</v>
      </c>
      <c r="C354" s="1">
        <v>14</v>
      </c>
      <c r="D354" s="1">
        <v>23</v>
      </c>
      <c r="E354" s="1" t="str">
        <f t="shared" si="64"/>
        <v>Non-Summer</v>
      </c>
      <c r="F354" s="78">
        <v>0.94699999999999995</v>
      </c>
      <c r="G354" s="79">
        <f t="shared" si="65"/>
        <v>1.8017277478659461</v>
      </c>
      <c r="J354" s="78">
        <v>0</v>
      </c>
      <c r="K354" s="80">
        <f t="shared" si="66"/>
        <v>0</v>
      </c>
      <c r="L354" s="68" t="str">
        <f t="shared" si="59"/>
        <v>Normal</v>
      </c>
      <c r="N354" s="67">
        <f t="shared" si="60"/>
        <v>0</v>
      </c>
      <c r="O354" s="67">
        <f t="shared" si="61"/>
        <v>0</v>
      </c>
      <c r="P354" s="81">
        <f t="shared" si="62"/>
        <v>1.8017277478659461</v>
      </c>
      <c r="Q354" s="81">
        <f t="shared" si="63"/>
        <v>1.8017277478659461</v>
      </c>
      <c r="S354" s="1">
        <f t="shared" si="67"/>
        <v>6</v>
      </c>
      <c r="T354" s="1" t="str">
        <f t="shared" si="68"/>
        <v>Off-Peak</v>
      </c>
    </row>
    <row r="355" spans="1:20" x14ac:dyDescent="0.25">
      <c r="A355" s="85">
        <v>44940.99999999944</v>
      </c>
      <c r="B355" s="1">
        <v>1</v>
      </c>
      <c r="C355" s="1">
        <v>15</v>
      </c>
      <c r="D355" s="1">
        <v>0</v>
      </c>
      <c r="E355" s="1" t="str">
        <f t="shared" si="64"/>
        <v>Non-Summer</v>
      </c>
      <c r="F355" s="78">
        <v>0.89019999999999999</v>
      </c>
      <c r="G355" s="79">
        <f t="shared" si="65"/>
        <v>1.6936621342663836</v>
      </c>
      <c r="J355" s="78">
        <v>0</v>
      </c>
      <c r="K355" s="80">
        <f t="shared" si="66"/>
        <v>0</v>
      </c>
      <c r="L355" s="68" t="str">
        <f t="shared" si="59"/>
        <v>Normal</v>
      </c>
      <c r="N355" s="67">
        <f t="shared" si="60"/>
        <v>0</v>
      </c>
      <c r="O355" s="67">
        <f t="shared" si="61"/>
        <v>0</v>
      </c>
      <c r="P355" s="81">
        <f t="shared" si="62"/>
        <v>1.6936621342663836</v>
      </c>
      <c r="Q355" s="81">
        <f t="shared" si="63"/>
        <v>1.6936621342663836</v>
      </c>
      <c r="S355" s="1">
        <f t="shared" si="67"/>
        <v>7</v>
      </c>
      <c r="T355" s="1" t="str">
        <f t="shared" si="68"/>
        <v>Off-Peak</v>
      </c>
    </row>
    <row r="356" spans="1:20" x14ac:dyDescent="0.25">
      <c r="A356" s="85">
        <v>44941.041666666104</v>
      </c>
      <c r="B356" s="1">
        <v>1</v>
      </c>
      <c r="C356" s="1">
        <v>15</v>
      </c>
      <c r="D356" s="1">
        <v>1</v>
      </c>
      <c r="E356" s="1" t="str">
        <f t="shared" si="64"/>
        <v>Non-Summer</v>
      </c>
      <c r="F356" s="78">
        <v>0.84899999999999998</v>
      </c>
      <c r="G356" s="79">
        <f t="shared" si="65"/>
        <v>1.6152765131343065</v>
      </c>
      <c r="J356" s="78">
        <v>0</v>
      </c>
      <c r="K356" s="80">
        <f t="shared" si="66"/>
        <v>0</v>
      </c>
      <c r="L356" s="68" t="str">
        <f t="shared" si="59"/>
        <v>Normal</v>
      </c>
      <c r="N356" s="67">
        <f t="shared" si="60"/>
        <v>0</v>
      </c>
      <c r="O356" s="67">
        <f t="shared" si="61"/>
        <v>0</v>
      </c>
      <c r="P356" s="81">
        <f t="shared" si="62"/>
        <v>1.6152765131343065</v>
      </c>
      <c r="Q356" s="81">
        <f t="shared" si="63"/>
        <v>1.6152765131343065</v>
      </c>
      <c r="S356" s="1">
        <f t="shared" si="67"/>
        <v>7</v>
      </c>
      <c r="T356" s="1" t="str">
        <f t="shared" si="68"/>
        <v>Off-Peak</v>
      </c>
    </row>
    <row r="357" spans="1:20" x14ac:dyDescent="0.25">
      <c r="A357" s="85">
        <v>44941.083333332768</v>
      </c>
      <c r="B357" s="1">
        <v>1</v>
      </c>
      <c r="C357" s="1">
        <v>15</v>
      </c>
      <c r="D357" s="1">
        <v>2</v>
      </c>
      <c r="E357" s="1" t="str">
        <f t="shared" si="64"/>
        <v>Non-Summer</v>
      </c>
      <c r="F357" s="78">
        <v>0.8226</v>
      </c>
      <c r="G357" s="79">
        <f t="shared" si="65"/>
        <v>1.5650488335739465</v>
      </c>
      <c r="J357" s="78">
        <v>0</v>
      </c>
      <c r="K357" s="80">
        <f t="shared" si="66"/>
        <v>0</v>
      </c>
      <c r="L357" s="68" t="str">
        <f t="shared" si="59"/>
        <v>Normal</v>
      </c>
      <c r="N357" s="67">
        <f t="shared" si="60"/>
        <v>0</v>
      </c>
      <c r="O357" s="67">
        <f t="shared" si="61"/>
        <v>0</v>
      </c>
      <c r="P357" s="81">
        <f t="shared" si="62"/>
        <v>1.5650488335739465</v>
      </c>
      <c r="Q357" s="81">
        <f t="shared" si="63"/>
        <v>1.5650488335739465</v>
      </c>
      <c r="S357" s="1">
        <f t="shared" si="67"/>
        <v>7</v>
      </c>
      <c r="T357" s="1" t="str">
        <f t="shared" si="68"/>
        <v>Off-Peak</v>
      </c>
    </row>
    <row r="358" spans="1:20" x14ac:dyDescent="0.25">
      <c r="A358" s="85">
        <v>44941.124999999432</v>
      </c>
      <c r="B358" s="1">
        <v>1</v>
      </c>
      <c r="C358" s="1">
        <v>15</v>
      </c>
      <c r="D358" s="1">
        <v>3</v>
      </c>
      <c r="E358" s="1" t="str">
        <f t="shared" si="64"/>
        <v>Non-Summer</v>
      </c>
      <c r="F358" s="78">
        <v>0.80630000000000002</v>
      </c>
      <c r="G358" s="79">
        <f t="shared" si="65"/>
        <v>1.5340370465726636</v>
      </c>
      <c r="J358" s="78">
        <v>0</v>
      </c>
      <c r="K358" s="80">
        <f t="shared" si="66"/>
        <v>0</v>
      </c>
      <c r="L358" s="68" t="str">
        <f t="shared" si="59"/>
        <v>Normal</v>
      </c>
      <c r="N358" s="67">
        <f t="shared" si="60"/>
        <v>0</v>
      </c>
      <c r="O358" s="67">
        <f t="shared" si="61"/>
        <v>0</v>
      </c>
      <c r="P358" s="81">
        <f t="shared" si="62"/>
        <v>1.5340370465726636</v>
      </c>
      <c r="Q358" s="81">
        <f t="shared" si="63"/>
        <v>1.5340370465726636</v>
      </c>
      <c r="S358" s="1">
        <f t="shared" si="67"/>
        <v>7</v>
      </c>
      <c r="T358" s="1" t="str">
        <f t="shared" si="68"/>
        <v>Off-Peak</v>
      </c>
    </row>
    <row r="359" spans="1:20" x14ac:dyDescent="0.25">
      <c r="A359" s="85">
        <v>44941.166666666097</v>
      </c>
      <c r="B359" s="1">
        <v>1</v>
      </c>
      <c r="C359" s="1">
        <v>15</v>
      </c>
      <c r="D359" s="1">
        <v>4</v>
      </c>
      <c r="E359" s="1" t="str">
        <f t="shared" si="64"/>
        <v>Non-Summer</v>
      </c>
      <c r="F359" s="78">
        <v>0.80300000000000005</v>
      </c>
      <c r="G359" s="79">
        <f t="shared" si="65"/>
        <v>1.5277585866276187</v>
      </c>
      <c r="J359" s="78">
        <v>0</v>
      </c>
      <c r="K359" s="80">
        <f t="shared" si="66"/>
        <v>0</v>
      </c>
      <c r="L359" s="68" t="str">
        <f t="shared" si="59"/>
        <v>Normal</v>
      </c>
      <c r="N359" s="67">
        <f t="shared" si="60"/>
        <v>0</v>
      </c>
      <c r="O359" s="67">
        <f t="shared" si="61"/>
        <v>0</v>
      </c>
      <c r="P359" s="81">
        <f t="shared" si="62"/>
        <v>1.5277585866276187</v>
      </c>
      <c r="Q359" s="81">
        <f t="shared" si="63"/>
        <v>1.5277585866276187</v>
      </c>
      <c r="S359" s="1">
        <f t="shared" si="67"/>
        <v>7</v>
      </c>
      <c r="T359" s="1" t="str">
        <f t="shared" si="68"/>
        <v>Off-Peak</v>
      </c>
    </row>
    <row r="360" spans="1:20" x14ac:dyDescent="0.25">
      <c r="A360" s="85">
        <v>44941.208333332761</v>
      </c>
      <c r="B360" s="1">
        <v>1</v>
      </c>
      <c r="C360" s="1">
        <v>15</v>
      </c>
      <c r="D360" s="1">
        <v>5</v>
      </c>
      <c r="E360" s="1" t="str">
        <f t="shared" si="64"/>
        <v>Non-Summer</v>
      </c>
      <c r="F360" s="78">
        <v>0.81459999999999999</v>
      </c>
      <c r="G360" s="79">
        <f t="shared" si="65"/>
        <v>1.5498283246162616</v>
      </c>
      <c r="J360" s="78">
        <v>0</v>
      </c>
      <c r="K360" s="80">
        <f t="shared" si="66"/>
        <v>0</v>
      </c>
      <c r="L360" s="68" t="str">
        <f t="shared" si="59"/>
        <v>Normal</v>
      </c>
      <c r="N360" s="67">
        <f t="shared" si="60"/>
        <v>0</v>
      </c>
      <c r="O360" s="67">
        <f t="shared" si="61"/>
        <v>0</v>
      </c>
      <c r="P360" s="81">
        <f t="shared" si="62"/>
        <v>1.5498283246162616</v>
      </c>
      <c r="Q360" s="81">
        <f t="shared" si="63"/>
        <v>1.5498283246162616</v>
      </c>
      <c r="S360" s="1">
        <f t="shared" si="67"/>
        <v>7</v>
      </c>
      <c r="T360" s="1" t="str">
        <f t="shared" si="68"/>
        <v>Off-Peak</v>
      </c>
    </row>
    <row r="361" spans="1:20" x14ac:dyDescent="0.25">
      <c r="A361" s="85">
        <v>44941.249999999425</v>
      </c>
      <c r="B361" s="1">
        <v>1</v>
      </c>
      <c r="C361" s="1">
        <v>15</v>
      </c>
      <c r="D361" s="1">
        <v>6</v>
      </c>
      <c r="E361" s="1" t="str">
        <f t="shared" si="64"/>
        <v>Non-Summer</v>
      </c>
      <c r="F361" s="78">
        <v>0.84089999999999998</v>
      </c>
      <c r="G361" s="79">
        <f t="shared" si="65"/>
        <v>1.5998657478146505</v>
      </c>
      <c r="J361" s="78">
        <v>0</v>
      </c>
      <c r="K361" s="80">
        <f t="shared" si="66"/>
        <v>0</v>
      </c>
      <c r="L361" s="68" t="str">
        <f t="shared" si="59"/>
        <v>Normal</v>
      </c>
      <c r="N361" s="67">
        <f t="shared" si="60"/>
        <v>0</v>
      </c>
      <c r="O361" s="67">
        <f t="shared" si="61"/>
        <v>0</v>
      </c>
      <c r="P361" s="81">
        <f t="shared" si="62"/>
        <v>1.5998657478146505</v>
      </c>
      <c r="Q361" s="81">
        <f t="shared" si="63"/>
        <v>1.5998657478146505</v>
      </c>
      <c r="S361" s="1">
        <f t="shared" si="67"/>
        <v>7</v>
      </c>
      <c r="T361" s="1" t="str">
        <f t="shared" si="68"/>
        <v>Off-Peak</v>
      </c>
    </row>
    <row r="362" spans="1:20" x14ac:dyDescent="0.25">
      <c r="A362" s="85">
        <v>44941.291666666089</v>
      </c>
      <c r="B362" s="1">
        <v>1</v>
      </c>
      <c r="C362" s="1">
        <v>15</v>
      </c>
      <c r="D362" s="1">
        <v>7</v>
      </c>
      <c r="E362" s="1" t="str">
        <f t="shared" si="64"/>
        <v>Non-Summer</v>
      </c>
      <c r="F362" s="78">
        <v>0.88009999999999999</v>
      </c>
      <c r="G362" s="79">
        <f t="shared" si="65"/>
        <v>1.6744462417073065</v>
      </c>
      <c r="J362" s="78">
        <v>2.64E-3</v>
      </c>
      <c r="K362" s="80">
        <f t="shared" si="66"/>
        <v>2.64E-3</v>
      </c>
      <c r="L362" s="68" t="str">
        <f t="shared" si="59"/>
        <v>Normal</v>
      </c>
      <c r="N362" s="67">
        <f t="shared" si="60"/>
        <v>0</v>
      </c>
      <c r="O362" s="67">
        <f t="shared" si="61"/>
        <v>2.64E-3</v>
      </c>
      <c r="P362" s="81">
        <f t="shared" si="62"/>
        <v>1.6718062417073065</v>
      </c>
      <c r="Q362" s="81">
        <f t="shared" si="63"/>
        <v>1.6718062417073065</v>
      </c>
      <c r="S362" s="1">
        <f t="shared" si="67"/>
        <v>7</v>
      </c>
      <c r="T362" s="1" t="str">
        <f t="shared" si="68"/>
        <v>Off-Peak</v>
      </c>
    </row>
    <row r="363" spans="1:20" x14ac:dyDescent="0.25">
      <c r="A363" s="85">
        <v>44941.333333332754</v>
      </c>
      <c r="B363" s="1">
        <v>1</v>
      </c>
      <c r="C363" s="1">
        <v>15</v>
      </c>
      <c r="D363" s="1">
        <v>8</v>
      </c>
      <c r="E363" s="1" t="str">
        <f t="shared" si="64"/>
        <v>Non-Summer</v>
      </c>
      <c r="F363" s="78">
        <v>0.91339999999999999</v>
      </c>
      <c r="G363" s="79">
        <f t="shared" si="65"/>
        <v>1.7378016102436697</v>
      </c>
      <c r="J363" s="78">
        <v>0.35771199999999997</v>
      </c>
      <c r="K363" s="80">
        <f t="shared" si="66"/>
        <v>0.35771199999999997</v>
      </c>
      <c r="L363" s="68" t="str">
        <f t="shared" si="59"/>
        <v>Normal</v>
      </c>
      <c r="N363" s="67">
        <f t="shared" si="60"/>
        <v>0</v>
      </c>
      <c r="O363" s="67">
        <f t="shared" si="61"/>
        <v>0.35771199999999997</v>
      </c>
      <c r="P363" s="81">
        <f t="shared" si="62"/>
        <v>1.3800896102436697</v>
      </c>
      <c r="Q363" s="81">
        <f t="shared" si="63"/>
        <v>1.3800896102436697</v>
      </c>
      <c r="S363" s="1">
        <f t="shared" si="67"/>
        <v>7</v>
      </c>
      <c r="T363" s="1" t="str">
        <f t="shared" si="68"/>
        <v>Off-Peak</v>
      </c>
    </row>
    <row r="364" spans="1:20" x14ac:dyDescent="0.25">
      <c r="A364" s="85">
        <v>44941.374999999418</v>
      </c>
      <c r="B364" s="1">
        <v>1</v>
      </c>
      <c r="C364" s="1">
        <v>15</v>
      </c>
      <c r="D364" s="1">
        <v>9</v>
      </c>
      <c r="E364" s="1" t="str">
        <f t="shared" si="64"/>
        <v>Non-Summer</v>
      </c>
      <c r="F364" s="78">
        <v>0.92869999999999997</v>
      </c>
      <c r="G364" s="79">
        <f t="shared" si="65"/>
        <v>1.7669108336252419</v>
      </c>
      <c r="J364" s="78">
        <v>1.087361</v>
      </c>
      <c r="K364" s="80">
        <f t="shared" si="66"/>
        <v>1.087361</v>
      </c>
      <c r="L364" s="68" t="str">
        <f t="shared" si="59"/>
        <v>Normal</v>
      </c>
      <c r="N364" s="67">
        <f t="shared" si="60"/>
        <v>0</v>
      </c>
      <c r="O364" s="67">
        <f t="shared" si="61"/>
        <v>1.087361</v>
      </c>
      <c r="P364" s="81">
        <f t="shared" si="62"/>
        <v>0.67954983362524191</v>
      </c>
      <c r="Q364" s="81">
        <f t="shared" si="63"/>
        <v>0.67954983362524191</v>
      </c>
      <c r="S364" s="1">
        <f t="shared" si="67"/>
        <v>7</v>
      </c>
      <c r="T364" s="1" t="str">
        <f t="shared" si="68"/>
        <v>Off-Peak</v>
      </c>
    </row>
    <row r="365" spans="1:20" x14ac:dyDescent="0.25">
      <c r="A365" s="85">
        <v>44941.416666666082</v>
      </c>
      <c r="B365" s="1">
        <v>1</v>
      </c>
      <c r="C365" s="1">
        <v>15</v>
      </c>
      <c r="D365" s="1">
        <v>10</v>
      </c>
      <c r="E365" s="1" t="str">
        <f t="shared" si="64"/>
        <v>Non-Summer</v>
      </c>
      <c r="F365" s="78">
        <v>0.92300000000000004</v>
      </c>
      <c r="G365" s="79">
        <f t="shared" si="65"/>
        <v>1.7560662209928917</v>
      </c>
      <c r="J365" s="78">
        <v>2.24471</v>
      </c>
      <c r="K365" s="80">
        <f t="shared" si="66"/>
        <v>2.24471</v>
      </c>
      <c r="L365" s="68" t="str">
        <f t="shared" si="59"/>
        <v>Normal</v>
      </c>
      <c r="N365" s="67">
        <f t="shared" si="60"/>
        <v>0.48864377900710831</v>
      </c>
      <c r="O365" s="67">
        <f t="shared" si="61"/>
        <v>1.7560662209928917</v>
      </c>
      <c r="P365" s="81">
        <f t="shared" si="62"/>
        <v>0</v>
      </c>
      <c r="Q365" s="81">
        <f t="shared" si="63"/>
        <v>-0.48864377900710831</v>
      </c>
      <c r="S365" s="1">
        <f t="shared" si="67"/>
        <v>7</v>
      </c>
      <c r="T365" s="1" t="str">
        <f t="shared" si="68"/>
        <v>Off-Peak</v>
      </c>
    </row>
    <row r="366" spans="1:20" x14ac:dyDescent="0.25">
      <c r="A366" s="85">
        <v>44941.458333332746</v>
      </c>
      <c r="B366" s="1">
        <v>1</v>
      </c>
      <c r="C366" s="1">
        <v>15</v>
      </c>
      <c r="D366" s="1">
        <v>11</v>
      </c>
      <c r="E366" s="1" t="str">
        <f t="shared" si="64"/>
        <v>Non-Summer</v>
      </c>
      <c r="F366" s="78">
        <v>0.9093</v>
      </c>
      <c r="G366" s="79">
        <f t="shared" si="65"/>
        <v>1.7300010994028563</v>
      </c>
      <c r="J366" s="78">
        <v>2.6975149999999997</v>
      </c>
      <c r="K366" s="80">
        <f t="shared" si="66"/>
        <v>2.6975149999999997</v>
      </c>
      <c r="L366" s="68" t="str">
        <f t="shared" si="59"/>
        <v>Normal</v>
      </c>
      <c r="N366" s="67">
        <f t="shared" si="60"/>
        <v>0.96751390059714337</v>
      </c>
      <c r="O366" s="67">
        <f t="shared" si="61"/>
        <v>1.7300010994028563</v>
      </c>
      <c r="P366" s="81">
        <f t="shared" si="62"/>
        <v>0</v>
      </c>
      <c r="Q366" s="81">
        <f t="shared" si="63"/>
        <v>-0.96751390059714337</v>
      </c>
      <c r="S366" s="1">
        <f t="shared" si="67"/>
        <v>7</v>
      </c>
      <c r="T366" s="1" t="str">
        <f t="shared" si="68"/>
        <v>Off-Peak</v>
      </c>
    </row>
    <row r="367" spans="1:20" x14ac:dyDescent="0.25">
      <c r="A367" s="85">
        <v>44941.499999999411</v>
      </c>
      <c r="B367" s="1">
        <v>1</v>
      </c>
      <c r="C367" s="1">
        <v>15</v>
      </c>
      <c r="D367" s="1">
        <v>12</v>
      </c>
      <c r="E367" s="1" t="str">
        <f t="shared" si="64"/>
        <v>Non-Summer</v>
      </c>
      <c r="F367" s="78">
        <v>0.90439999999999998</v>
      </c>
      <c r="G367" s="79">
        <f t="shared" si="65"/>
        <v>1.7206785376662741</v>
      </c>
      <c r="J367" s="78">
        <v>1.7781439999999999</v>
      </c>
      <c r="K367" s="80">
        <f t="shared" si="66"/>
        <v>1.7781439999999999</v>
      </c>
      <c r="L367" s="68" t="str">
        <f t="shared" si="59"/>
        <v>Normal</v>
      </c>
      <c r="N367" s="67">
        <f t="shared" si="60"/>
        <v>5.7465462333725847E-2</v>
      </c>
      <c r="O367" s="67">
        <f t="shared" si="61"/>
        <v>1.7206785376662741</v>
      </c>
      <c r="P367" s="81">
        <f t="shared" si="62"/>
        <v>0</v>
      </c>
      <c r="Q367" s="81">
        <f t="shared" si="63"/>
        <v>-5.7465462333725847E-2</v>
      </c>
      <c r="S367" s="1">
        <f t="shared" si="67"/>
        <v>7</v>
      </c>
      <c r="T367" s="1" t="str">
        <f t="shared" si="68"/>
        <v>Off-Peak</v>
      </c>
    </row>
    <row r="368" spans="1:20" x14ac:dyDescent="0.25">
      <c r="A368" s="85">
        <v>44941.541666666075</v>
      </c>
      <c r="B368" s="1">
        <v>1</v>
      </c>
      <c r="C368" s="1">
        <v>15</v>
      </c>
      <c r="D368" s="1">
        <v>13</v>
      </c>
      <c r="E368" s="1" t="str">
        <f t="shared" si="64"/>
        <v>Non-Summer</v>
      </c>
      <c r="F368" s="78">
        <v>0.89839999999999998</v>
      </c>
      <c r="G368" s="79">
        <f t="shared" si="65"/>
        <v>1.7092631559480105</v>
      </c>
      <c r="J368" s="78">
        <v>1.251511</v>
      </c>
      <c r="K368" s="80">
        <f t="shared" si="66"/>
        <v>1.251511</v>
      </c>
      <c r="L368" s="68" t="str">
        <f t="shared" si="59"/>
        <v>Normal</v>
      </c>
      <c r="N368" s="67">
        <f t="shared" si="60"/>
        <v>0</v>
      </c>
      <c r="O368" s="67">
        <f t="shared" si="61"/>
        <v>1.251511</v>
      </c>
      <c r="P368" s="81">
        <f t="shared" si="62"/>
        <v>0.45775215594801044</v>
      </c>
      <c r="Q368" s="81">
        <f t="shared" si="63"/>
        <v>0.45775215594801044</v>
      </c>
      <c r="S368" s="1">
        <f t="shared" si="67"/>
        <v>7</v>
      </c>
      <c r="T368" s="1" t="str">
        <f t="shared" si="68"/>
        <v>Off-Peak</v>
      </c>
    </row>
    <row r="369" spans="1:20" x14ac:dyDescent="0.25">
      <c r="A369" s="85">
        <v>44941.583333332739</v>
      </c>
      <c r="B369" s="1">
        <v>1</v>
      </c>
      <c r="C369" s="1">
        <v>15</v>
      </c>
      <c r="D369" s="1">
        <v>14</v>
      </c>
      <c r="E369" s="1" t="str">
        <f t="shared" si="64"/>
        <v>Non-Summer</v>
      </c>
      <c r="F369" s="78">
        <v>0.90700000000000003</v>
      </c>
      <c r="G369" s="79">
        <f t="shared" si="65"/>
        <v>1.7256252030775219</v>
      </c>
      <c r="J369" s="78">
        <v>2.3654830000000002</v>
      </c>
      <c r="K369" s="80">
        <f t="shared" si="66"/>
        <v>2.3654830000000002</v>
      </c>
      <c r="L369" s="68" t="str">
        <f t="shared" si="59"/>
        <v>Normal</v>
      </c>
      <c r="N369" s="67">
        <f t="shared" si="60"/>
        <v>0.63985779692247835</v>
      </c>
      <c r="O369" s="67">
        <f t="shared" si="61"/>
        <v>1.7256252030775219</v>
      </c>
      <c r="P369" s="81">
        <f t="shared" si="62"/>
        <v>0</v>
      </c>
      <c r="Q369" s="81">
        <f t="shared" si="63"/>
        <v>-0.63985779692247835</v>
      </c>
      <c r="S369" s="1">
        <f t="shared" si="67"/>
        <v>7</v>
      </c>
      <c r="T369" s="1" t="str">
        <f t="shared" si="68"/>
        <v>Off-Peak</v>
      </c>
    </row>
    <row r="370" spans="1:20" x14ac:dyDescent="0.25">
      <c r="A370" s="85">
        <v>44941.624999999403</v>
      </c>
      <c r="B370" s="1">
        <v>1</v>
      </c>
      <c r="C370" s="1">
        <v>15</v>
      </c>
      <c r="D370" s="1">
        <v>15</v>
      </c>
      <c r="E370" s="1" t="str">
        <f t="shared" si="64"/>
        <v>Non-Summer</v>
      </c>
      <c r="F370" s="78">
        <v>0.93120000000000003</v>
      </c>
      <c r="G370" s="79">
        <f t="shared" si="65"/>
        <v>1.7716672426745186</v>
      </c>
      <c r="J370" s="78">
        <v>0.74222500000000002</v>
      </c>
      <c r="K370" s="80">
        <f t="shared" si="66"/>
        <v>0.74222500000000002</v>
      </c>
      <c r="L370" s="68" t="str">
        <f t="shared" si="59"/>
        <v>Normal</v>
      </c>
      <c r="N370" s="67">
        <f t="shared" si="60"/>
        <v>0</v>
      </c>
      <c r="O370" s="67">
        <f t="shared" si="61"/>
        <v>0.74222500000000002</v>
      </c>
      <c r="P370" s="81">
        <f t="shared" si="62"/>
        <v>1.0294422426745187</v>
      </c>
      <c r="Q370" s="81">
        <f t="shared" si="63"/>
        <v>1.0294422426745187</v>
      </c>
      <c r="S370" s="1">
        <f t="shared" si="67"/>
        <v>7</v>
      </c>
      <c r="T370" s="1" t="str">
        <f t="shared" si="68"/>
        <v>Off-Peak</v>
      </c>
    </row>
    <row r="371" spans="1:20" x14ac:dyDescent="0.25">
      <c r="A371" s="85">
        <v>44941.666666666068</v>
      </c>
      <c r="B371" s="1">
        <v>1</v>
      </c>
      <c r="C371" s="1">
        <v>15</v>
      </c>
      <c r="D371" s="1">
        <v>16</v>
      </c>
      <c r="E371" s="1" t="str">
        <f t="shared" si="64"/>
        <v>Non-Summer</v>
      </c>
      <c r="F371" s="78">
        <v>1.0068999999999999</v>
      </c>
      <c r="G371" s="79">
        <f t="shared" si="65"/>
        <v>1.9156913086866114</v>
      </c>
      <c r="J371" s="78">
        <v>2.3827000000000001E-2</v>
      </c>
      <c r="K371" s="80">
        <f t="shared" si="66"/>
        <v>2.3827000000000001E-2</v>
      </c>
      <c r="L371" s="68" t="str">
        <f t="shared" si="59"/>
        <v>Normal</v>
      </c>
      <c r="N371" s="67">
        <f t="shared" si="60"/>
        <v>0</v>
      </c>
      <c r="O371" s="67">
        <f t="shared" si="61"/>
        <v>2.3827000000000001E-2</v>
      </c>
      <c r="P371" s="81">
        <f t="shared" si="62"/>
        <v>1.8918643086866114</v>
      </c>
      <c r="Q371" s="81">
        <f t="shared" si="63"/>
        <v>1.8918643086866114</v>
      </c>
      <c r="S371" s="1">
        <f t="shared" si="67"/>
        <v>7</v>
      </c>
      <c r="T371" s="1" t="str">
        <f t="shared" si="68"/>
        <v>Off-Peak</v>
      </c>
    </row>
    <row r="372" spans="1:20" x14ac:dyDescent="0.25">
      <c r="A372" s="85">
        <v>44941.708333332732</v>
      </c>
      <c r="B372" s="1">
        <v>1</v>
      </c>
      <c r="C372" s="1">
        <v>15</v>
      </c>
      <c r="D372" s="1">
        <v>17</v>
      </c>
      <c r="E372" s="1" t="str">
        <f t="shared" si="64"/>
        <v>Non-Summer</v>
      </c>
      <c r="F372" s="78">
        <v>1.1161000000000001</v>
      </c>
      <c r="G372" s="79">
        <f t="shared" si="65"/>
        <v>2.1234512559590102</v>
      </c>
      <c r="J372" s="78">
        <v>0</v>
      </c>
      <c r="K372" s="80">
        <f t="shared" si="66"/>
        <v>0</v>
      </c>
      <c r="L372" s="68" t="str">
        <f t="shared" si="59"/>
        <v>Normal</v>
      </c>
      <c r="N372" s="67">
        <f t="shared" si="60"/>
        <v>0</v>
      </c>
      <c r="O372" s="67">
        <f t="shared" si="61"/>
        <v>0</v>
      </c>
      <c r="P372" s="81">
        <f t="shared" si="62"/>
        <v>2.1234512559590102</v>
      </c>
      <c r="Q372" s="81">
        <f t="shared" si="63"/>
        <v>2.1234512559590102</v>
      </c>
      <c r="S372" s="1">
        <f t="shared" si="67"/>
        <v>7</v>
      </c>
      <c r="T372" s="1" t="str">
        <f t="shared" si="68"/>
        <v>Off-Peak</v>
      </c>
    </row>
    <row r="373" spans="1:20" x14ac:dyDescent="0.25">
      <c r="A373" s="85">
        <v>44941.749999999396</v>
      </c>
      <c r="B373" s="1">
        <v>1</v>
      </c>
      <c r="C373" s="1">
        <v>15</v>
      </c>
      <c r="D373" s="1">
        <v>18</v>
      </c>
      <c r="E373" s="1" t="str">
        <f t="shared" si="64"/>
        <v>Non-Summer</v>
      </c>
      <c r="F373" s="78">
        <v>1.1277999999999999</v>
      </c>
      <c r="G373" s="79">
        <f t="shared" si="65"/>
        <v>2.1457112503096241</v>
      </c>
      <c r="J373" s="78">
        <v>0</v>
      </c>
      <c r="K373" s="80">
        <f t="shared" si="66"/>
        <v>0</v>
      </c>
      <c r="L373" s="68" t="str">
        <f t="shared" si="59"/>
        <v>Normal</v>
      </c>
      <c r="N373" s="67">
        <f t="shared" si="60"/>
        <v>0</v>
      </c>
      <c r="O373" s="67">
        <f t="shared" si="61"/>
        <v>0</v>
      </c>
      <c r="P373" s="81">
        <f t="shared" si="62"/>
        <v>2.1457112503096241</v>
      </c>
      <c r="Q373" s="81">
        <f t="shared" si="63"/>
        <v>2.1457112503096241</v>
      </c>
      <c r="S373" s="1">
        <f t="shared" si="67"/>
        <v>7</v>
      </c>
      <c r="T373" s="1" t="str">
        <f t="shared" si="68"/>
        <v>Off-Peak</v>
      </c>
    </row>
    <row r="374" spans="1:20" x14ac:dyDescent="0.25">
      <c r="A374" s="85">
        <v>44941.79166666606</v>
      </c>
      <c r="B374" s="1">
        <v>1</v>
      </c>
      <c r="C374" s="1">
        <v>15</v>
      </c>
      <c r="D374" s="1">
        <v>19</v>
      </c>
      <c r="E374" s="1" t="str">
        <f t="shared" si="64"/>
        <v>Non-Summer</v>
      </c>
      <c r="F374" s="78">
        <v>1.1157999999999999</v>
      </c>
      <c r="G374" s="79">
        <f t="shared" si="65"/>
        <v>2.1228804868730968</v>
      </c>
      <c r="J374" s="78">
        <v>0</v>
      </c>
      <c r="K374" s="80">
        <f t="shared" si="66"/>
        <v>0</v>
      </c>
      <c r="L374" s="68" t="str">
        <f t="shared" si="59"/>
        <v>Normal</v>
      </c>
      <c r="N374" s="67">
        <f t="shared" si="60"/>
        <v>0</v>
      </c>
      <c r="O374" s="67">
        <f t="shared" si="61"/>
        <v>0</v>
      </c>
      <c r="P374" s="81">
        <f t="shared" si="62"/>
        <v>2.1228804868730968</v>
      </c>
      <c r="Q374" s="81">
        <f t="shared" si="63"/>
        <v>2.1228804868730968</v>
      </c>
      <c r="S374" s="1">
        <f t="shared" si="67"/>
        <v>7</v>
      </c>
      <c r="T374" s="1" t="str">
        <f t="shared" si="68"/>
        <v>Off-Peak</v>
      </c>
    </row>
    <row r="375" spans="1:20" x14ac:dyDescent="0.25">
      <c r="A375" s="85">
        <v>44941.833333332725</v>
      </c>
      <c r="B375" s="1">
        <v>1</v>
      </c>
      <c r="C375" s="1">
        <v>15</v>
      </c>
      <c r="D375" s="1">
        <v>20</v>
      </c>
      <c r="E375" s="1" t="str">
        <f t="shared" si="64"/>
        <v>Non-Summer</v>
      </c>
      <c r="F375" s="78">
        <v>1.0887</v>
      </c>
      <c r="G375" s="79">
        <f t="shared" si="65"/>
        <v>2.0713210127789394</v>
      </c>
      <c r="J375" s="78">
        <v>0</v>
      </c>
      <c r="K375" s="80">
        <f t="shared" si="66"/>
        <v>0</v>
      </c>
      <c r="L375" s="68" t="str">
        <f t="shared" si="59"/>
        <v>Normal</v>
      </c>
      <c r="N375" s="67">
        <f t="shared" si="60"/>
        <v>0</v>
      </c>
      <c r="O375" s="67">
        <f t="shared" si="61"/>
        <v>0</v>
      </c>
      <c r="P375" s="81">
        <f t="shared" si="62"/>
        <v>2.0713210127789394</v>
      </c>
      <c r="Q375" s="81">
        <f t="shared" si="63"/>
        <v>2.0713210127789394</v>
      </c>
      <c r="S375" s="1">
        <f t="shared" si="67"/>
        <v>7</v>
      </c>
      <c r="T375" s="1" t="str">
        <f t="shared" si="68"/>
        <v>Off-Peak</v>
      </c>
    </row>
    <row r="376" spans="1:20" x14ac:dyDescent="0.25">
      <c r="A376" s="85">
        <v>44941.874999999389</v>
      </c>
      <c r="B376" s="1">
        <v>1</v>
      </c>
      <c r="C376" s="1">
        <v>15</v>
      </c>
      <c r="D376" s="1">
        <v>21</v>
      </c>
      <c r="E376" s="1" t="str">
        <f t="shared" si="64"/>
        <v>Non-Summer</v>
      </c>
      <c r="F376" s="78">
        <v>1.0356000000000001</v>
      </c>
      <c r="G376" s="79">
        <f t="shared" si="65"/>
        <v>1.9702948845723063</v>
      </c>
      <c r="J376" s="78">
        <v>0</v>
      </c>
      <c r="K376" s="80">
        <f t="shared" si="66"/>
        <v>0</v>
      </c>
      <c r="L376" s="68" t="str">
        <f t="shared" si="59"/>
        <v>Normal</v>
      </c>
      <c r="N376" s="67">
        <f t="shared" si="60"/>
        <v>0</v>
      </c>
      <c r="O376" s="67">
        <f t="shared" si="61"/>
        <v>0</v>
      </c>
      <c r="P376" s="81">
        <f t="shared" si="62"/>
        <v>1.9702948845723063</v>
      </c>
      <c r="Q376" s="81">
        <f t="shared" si="63"/>
        <v>1.9702948845723063</v>
      </c>
      <c r="S376" s="1">
        <f t="shared" si="67"/>
        <v>7</v>
      </c>
      <c r="T376" s="1" t="str">
        <f t="shared" si="68"/>
        <v>Off-Peak</v>
      </c>
    </row>
    <row r="377" spans="1:20" x14ac:dyDescent="0.25">
      <c r="A377" s="85">
        <v>44941.916666666053</v>
      </c>
      <c r="B377" s="1">
        <v>1</v>
      </c>
      <c r="C377" s="1">
        <v>15</v>
      </c>
      <c r="D377" s="1">
        <v>22</v>
      </c>
      <c r="E377" s="1" t="str">
        <f t="shared" si="64"/>
        <v>Non-Summer</v>
      </c>
      <c r="F377" s="78">
        <v>0.95089999999999997</v>
      </c>
      <c r="G377" s="79">
        <f t="shared" si="65"/>
        <v>1.8091477459828174</v>
      </c>
      <c r="J377" s="78">
        <v>0</v>
      </c>
      <c r="K377" s="80">
        <f t="shared" si="66"/>
        <v>0</v>
      </c>
      <c r="L377" s="68" t="str">
        <f t="shared" si="59"/>
        <v>Normal</v>
      </c>
      <c r="N377" s="67">
        <f t="shared" si="60"/>
        <v>0</v>
      </c>
      <c r="O377" s="67">
        <f t="shared" si="61"/>
        <v>0</v>
      </c>
      <c r="P377" s="81">
        <f t="shared" si="62"/>
        <v>1.8091477459828174</v>
      </c>
      <c r="Q377" s="81">
        <f t="shared" si="63"/>
        <v>1.8091477459828174</v>
      </c>
      <c r="S377" s="1">
        <f t="shared" si="67"/>
        <v>7</v>
      </c>
      <c r="T377" s="1" t="str">
        <f t="shared" si="68"/>
        <v>Off-Peak</v>
      </c>
    </row>
    <row r="378" spans="1:20" x14ac:dyDescent="0.25">
      <c r="A378" s="85">
        <v>44941.958333332717</v>
      </c>
      <c r="B378" s="1">
        <v>1</v>
      </c>
      <c r="C378" s="1">
        <v>15</v>
      </c>
      <c r="D378" s="1">
        <v>23</v>
      </c>
      <c r="E378" s="1" t="str">
        <f t="shared" si="64"/>
        <v>Non-Summer</v>
      </c>
      <c r="F378" s="78">
        <v>0.85950000000000004</v>
      </c>
      <c r="G378" s="79">
        <f t="shared" si="65"/>
        <v>1.6352534311412681</v>
      </c>
      <c r="J378" s="78">
        <v>0</v>
      </c>
      <c r="K378" s="80">
        <f t="shared" si="66"/>
        <v>0</v>
      </c>
      <c r="L378" s="68" t="str">
        <f t="shared" si="59"/>
        <v>Normal</v>
      </c>
      <c r="N378" s="67">
        <f t="shared" si="60"/>
        <v>0</v>
      </c>
      <c r="O378" s="67">
        <f t="shared" si="61"/>
        <v>0</v>
      </c>
      <c r="P378" s="81">
        <f t="shared" si="62"/>
        <v>1.6352534311412681</v>
      </c>
      <c r="Q378" s="81">
        <f t="shared" si="63"/>
        <v>1.6352534311412681</v>
      </c>
      <c r="S378" s="1">
        <f t="shared" si="67"/>
        <v>7</v>
      </c>
      <c r="T378" s="1" t="str">
        <f t="shared" si="68"/>
        <v>Off-Peak</v>
      </c>
    </row>
    <row r="379" spans="1:20" x14ac:dyDescent="0.25">
      <c r="A379" s="85">
        <v>44941.999999999382</v>
      </c>
      <c r="B379" s="1">
        <v>1</v>
      </c>
      <c r="C379" s="1">
        <v>16</v>
      </c>
      <c r="D379" s="1">
        <v>0</v>
      </c>
      <c r="E379" s="1" t="str">
        <f t="shared" si="64"/>
        <v>Non-Summer</v>
      </c>
      <c r="F379" s="78">
        <v>0.79690000000000005</v>
      </c>
      <c r="G379" s="79">
        <f t="shared" si="65"/>
        <v>1.5161529485473839</v>
      </c>
      <c r="J379" s="78">
        <v>0</v>
      </c>
      <c r="K379" s="80">
        <f t="shared" si="66"/>
        <v>0</v>
      </c>
      <c r="L379" s="68" t="str">
        <f t="shared" si="59"/>
        <v>Normal</v>
      </c>
      <c r="N379" s="67">
        <f t="shared" si="60"/>
        <v>0</v>
      </c>
      <c r="O379" s="67">
        <f t="shared" si="61"/>
        <v>0</v>
      </c>
      <c r="P379" s="81">
        <f t="shared" si="62"/>
        <v>1.5161529485473839</v>
      </c>
      <c r="Q379" s="81">
        <f t="shared" si="63"/>
        <v>1.5161529485473839</v>
      </c>
      <c r="S379" s="1">
        <f t="shared" si="67"/>
        <v>1</v>
      </c>
      <c r="T379" s="1" t="str">
        <f t="shared" si="68"/>
        <v>Off-Peak</v>
      </c>
    </row>
    <row r="380" spans="1:20" x14ac:dyDescent="0.25">
      <c r="A380" s="85">
        <v>44942.041666666046</v>
      </c>
      <c r="B380" s="1">
        <v>1</v>
      </c>
      <c r="C380" s="1">
        <v>16</v>
      </c>
      <c r="D380" s="1">
        <v>1</v>
      </c>
      <c r="E380" s="1" t="str">
        <f t="shared" si="64"/>
        <v>Non-Summer</v>
      </c>
      <c r="F380" s="78">
        <v>0.75519999999999998</v>
      </c>
      <c r="G380" s="79">
        <f t="shared" si="65"/>
        <v>1.4368160456054515</v>
      </c>
      <c r="J380" s="78">
        <v>0</v>
      </c>
      <c r="K380" s="80">
        <f t="shared" si="66"/>
        <v>0</v>
      </c>
      <c r="L380" s="68" t="str">
        <f t="shared" si="59"/>
        <v>Normal</v>
      </c>
      <c r="N380" s="67">
        <f t="shared" si="60"/>
        <v>0</v>
      </c>
      <c r="O380" s="67">
        <f t="shared" si="61"/>
        <v>0</v>
      </c>
      <c r="P380" s="81">
        <f t="shared" si="62"/>
        <v>1.4368160456054515</v>
      </c>
      <c r="Q380" s="81">
        <f t="shared" si="63"/>
        <v>1.4368160456054515</v>
      </c>
      <c r="S380" s="1">
        <f t="shared" si="67"/>
        <v>1</v>
      </c>
      <c r="T380" s="1" t="str">
        <f t="shared" si="68"/>
        <v>Off-Peak</v>
      </c>
    </row>
    <row r="381" spans="1:20" x14ac:dyDescent="0.25">
      <c r="A381" s="85">
        <v>44942.08333333271</v>
      </c>
      <c r="B381" s="1">
        <v>1</v>
      </c>
      <c r="C381" s="1">
        <v>16</v>
      </c>
      <c r="D381" s="1">
        <v>2</v>
      </c>
      <c r="E381" s="1" t="str">
        <f t="shared" si="64"/>
        <v>Non-Summer</v>
      </c>
      <c r="F381" s="78">
        <v>0.73029999999999995</v>
      </c>
      <c r="G381" s="79">
        <f t="shared" si="65"/>
        <v>1.3894422114746572</v>
      </c>
      <c r="J381" s="78">
        <v>0</v>
      </c>
      <c r="K381" s="80">
        <f t="shared" si="66"/>
        <v>0</v>
      </c>
      <c r="L381" s="68" t="str">
        <f t="shared" si="59"/>
        <v>Normal</v>
      </c>
      <c r="N381" s="67">
        <f t="shared" si="60"/>
        <v>0</v>
      </c>
      <c r="O381" s="67">
        <f t="shared" si="61"/>
        <v>0</v>
      </c>
      <c r="P381" s="81">
        <f t="shared" si="62"/>
        <v>1.3894422114746572</v>
      </c>
      <c r="Q381" s="81">
        <f t="shared" si="63"/>
        <v>1.3894422114746572</v>
      </c>
      <c r="S381" s="1">
        <f t="shared" si="67"/>
        <v>1</v>
      </c>
      <c r="T381" s="1" t="str">
        <f t="shared" si="68"/>
        <v>Off-Peak</v>
      </c>
    </row>
    <row r="382" spans="1:20" x14ac:dyDescent="0.25">
      <c r="A382" s="85">
        <v>44942.124999999374</v>
      </c>
      <c r="B382" s="1">
        <v>1</v>
      </c>
      <c r="C382" s="1">
        <v>16</v>
      </c>
      <c r="D382" s="1">
        <v>3</v>
      </c>
      <c r="E382" s="1" t="str">
        <f t="shared" si="64"/>
        <v>Non-Summer</v>
      </c>
      <c r="F382" s="78">
        <v>0.71699999999999997</v>
      </c>
      <c r="G382" s="79">
        <f t="shared" si="65"/>
        <v>1.3641381153325061</v>
      </c>
      <c r="J382" s="78">
        <v>0</v>
      </c>
      <c r="K382" s="80">
        <f t="shared" si="66"/>
        <v>0</v>
      </c>
      <c r="L382" s="68" t="str">
        <f t="shared" si="59"/>
        <v>Normal</v>
      </c>
      <c r="N382" s="67">
        <f t="shared" si="60"/>
        <v>0</v>
      </c>
      <c r="O382" s="67">
        <f t="shared" si="61"/>
        <v>0</v>
      </c>
      <c r="P382" s="81">
        <f t="shared" si="62"/>
        <v>1.3641381153325061</v>
      </c>
      <c r="Q382" s="81">
        <f t="shared" si="63"/>
        <v>1.3641381153325061</v>
      </c>
      <c r="S382" s="1">
        <f t="shared" si="67"/>
        <v>1</v>
      </c>
      <c r="T382" s="1" t="str">
        <f t="shared" si="68"/>
        <v>Off-Peak</v>
      </c>
    </row>
    <row r="383" spans="1:20" x14ac:dyDescent="0.25">
      <c r="A383" s="85">
        <v>44942.166666666039</v>
      </c>
      <c r="B383" s="1">
        <v>1</v>
      </c>
      <c r="C383" s="1">
        <v>16</v>
      </c>
      <c r="D383" s="1">
        <v>4</v>
      </c>
      <c r="E383" s="1" t="str">
        <f t="shared" si="64"/>
        <v>Non-Summer</v>
      </c>
      <c r="F383" s="78">
        <v>0.72170000000000001</v>
      </c>
      <c r="G383" s="79">
        <f t="shared" si="65"/>
        <v>1.373080164345146</v>
      </c>
      <c r="J383" s="78">
        <v>0</v>
      </c>
      <c r="K383" s="80">
        <f t="shared" si="66"/>
        <v>0</v>
      </c>
      <c r="L383" s="68" t="str">
        <f t="shared" si="59"/>
        <v>Normal</v>
      </c>
      <c r="N383" s="67">
        <f t="shared" si="60"/>
        <v>0</v>
      </c>
      <c r="O383" s="67">
        <f t="shared" si="61"/>
        <v>0</v>
      </c>
      <c r="P383" s="81">
        <f t="shared" si="62"/>
        <v>1.373080164345146</v>
      </c>
      <c r="Q383" s="81">
        <f t="shared" si="63"/>
        <v>1.373080164345146</v>
      </c>
      <c r="S383" s="1">
        <f t="shared" si="67"/>
        <v>1</v>
      </c>
      <c r="T383" s="1" t="str">
        <f t="shared" si="68"/>
        <v>Off-Peak</v>
      </c>
    </row>
    <row r="384" spans="1:20" x14ac:dyDescent="0.25">
      <c r="A384" s="85">
        <v>44942.208333332703</v>
      </c>
      <c r="B384" s="1">
        <v>1</v>
      </c>
      <c r="C384" s="1">
        <v>16</v>
      </c>
      <c r="D384" s="1">
        <v>5</v>
      </c>
      <c r="E384" s="1" t="str">
        <f t="shared" si="64"/>
        <v>Non-Summer</v>
      </c>
      <c r="F384" s="78">
        <v>0.74199999999999999</v>
      </c>
      <c r="G384" s="79">
        <f t="shared" si="65"/>
        <v>1.4117022058252715</v>
      </c>
      <c r="J384" s="78">
        <v>0</v>
      </c>
      <c r="K384" s="80">
        <f t="shared" si="66"/>
        <v>0</v>
      </c>
      <c r="L384" s="68" t="str">
        <f t="shared" si="59"/>
        <v>Normal</v>
      </c>
      <c r="N384" s="67">
        <f t="shared" si="60"/>
        <v>0</v>
      </c>
      <c r="O384" s="67">
        <f t="shared" si="61"/>
        <v>0</v>
      </c>
      <c r="P384" s="81">
        <f t="shared" si="62"/>
        <v>1.4117022058252715</v>
      </c>
      <c r="Q384" s="81">
        <f t="shared" si="63"/>
        <v>1.4117022058252715</v>
      </c>
      <c r="S384" s="1">
        <f t="shared" si="67"/>
        <v>1</v>
      </c>
      <c r="T384" s="1" t="str">
        <f t="shared" si="68"/>
        <v>Off-Peak</v>
      </c>
    </row>
    <row r="385" spans="1:20" x14ac:dyDescent="0.25">
      <c r="A385" s="85">
        <v>44942.249999999367</v>
      </c>
      <c r="B385" s="1">
        <v>1</v>
      </c>
      <c r="C385" s="1">
        <v>16</v>
      </c>
      <c r="D385" s="1">
        <v>6</v>
      </c>
      <c r="E385" s="1" t="str">
        <f t="shared" si="64"/>
        <v>Non-Summer</v>
      </c>
      <c r="F385" s="78">
        <v>0.76949999999999996</v>
      </c>
      <c r="G385" s="79">
        <f t="shared" si="65"/>
        <v>1.4640227053673132</v>
      </c>
      <c r="J385" s="78">
        <v>0</v>
      </c>
      <c r="K385" s="80">
        <f t="shared" si="66"/>
        <v>0</v>
      </c>
      <c r="L385" s="68" t="str">
        <f t="shared" si="59"/>
        <v>Normal</v>
      </c>
      <c r="N385" s="67">
        <f t="shared" si="60"/>
        <v>0</v>
      </c>
      <c r="O385" s="67">
        <f t="shared" si="61"/>
        <v>0</v>
      </c>
      <c r="P385" s="81">
        <f t="shared" si="62"/>
        <v>1.4640227053673132</v>
      </c>
      <c r="Q385" s="81">
        <f t="shared" si="63"/>
        <v>1.4640227053673132</v>
      </c>
      <c r="S385" s="1">
        <f t="shared" si="67"/>
        <v>1</v>
      </c>
      <c r="T385" s="1" t="str">
        <f t="shared" si="68"/>
        <v>Peak</v>
      </c>
    </row>
    <row r="386" spans="1:20" x14ac:dyDescent="0.25">
      <c r="A386" s="85">
        <v>44942.291666666031</v>
      </c>
      <c r="B386" s="1">
        <v>1</v>
      </c>
      <c r="C386" s="1">
        <v>16</v>
      </c>
      <c r="D386" s="1">
        <v>7</v>
      </c>
      <c r="E386" s="1" t="str">
        <f t="shared" si="64"/>
        <v>Non-Summer</v>
      </c>
      <c r="F386" s="78">
        <v>0.80200000000000005</v>
      </c>
      <c r="G386" s="79">
        <f t="shared" si="65"/>
        <v>1.5258560230079081</v>
      </c>
      <c r="J386" s="78">
        <v>2.9828E-2</v>
      </c>
      <c r="K386" s="80">
        <f t="shared" si="66"/>
        <v>2.9828E-2</v>
      </c>
      <c r="L386" s="68" t="str">
        <f t="shared" si="59"/>
        <v>Normal</v>
      </c>
      <c r="N386" s="67">
        <f t="shared" si="60"/>
        <v>0</v>
      </c>
      <c r="O386" s="67">
        <f t="shared" si="61"/>
        <v>2.9828E-2</v>
      </c>
      <c r="P386" s="81">
        <f t="shared" si="62"/>
        <v>1.4960280230079082</v>
      </c>
      <c r="Q386" s="81">
        <f t="shared" si="63"/>
        <v>1.4960280230079082</v>
      </c>
      <c r="S386" s="1">
        <f t="shared" si="67"/>
        <v>1</v>
      </c>
      <c r="T386" s="1" t="str">
        <f t="shared" si="68"/>
        <v>Peak</v>
      </c>
    </row>
    <row r="387" spans="1:20" x14ac:dyDescent="0.25">
      <c r="A387" s="85">
        <v>44942.333333332695</v>
      </c>
      <c r="B387" s="1">
        <v>1</v>
      </c>
      <c r="C387" s="1">
        <v>16</v>
      </c>
      <c r="D387" s="1">
        <v>8</v>
      </c>
      <c r="E387" s="1" t="str">
        <f t="shared" si="64"/>
        <v>Non-Summer</v>
      </c>
      <c r="F387" s="78">
        <v>0.8357</v>
      </c>
      <c r="G387" s="79">
        <f t="shared" si="65"/>
        <v>1.5899724169921554</v>
      </c>
      <c r="J387" s="78">
        <v>0.88924700000000001</v>
      </c>
      <c r="K387" s="80">
        <f t="shared" si="66"/>
        <v>0.88924700000000001</v>
      </c>
      <c r="L387" s="68" t="str">
        <f t="shared" si="59"/>
        <v>Normal</v>
      </c>
      <c r="N387" s="67">
        <f t="shared" si="60"/>
        <v>0</v>
      </c>
      <c r="O387" s="67">
        <f t="shared" si="61"/>
        <v>0.88924700000000001</v>
      </c>
      <c r="P387" s="81">
        <f t="shared" si="62"/>
        <v>0.7007254169921554</v>
      </c>
      <c r="Q387" s="81">
        <f t="shared" si="63"/>
        <v>0.7007254169921554</v>
      </c>
      <c r="S387" s="1">
        <f t="shared" si="67"/>
        <v>1</v>
      </c>
      <c r="T387" s="1" t="str">
        <f t="shared" si="68"/>
        <v>Peak</v>
      </c>
    </row>
    <row r="388" spans="1:20" x14ac:dyDescent="0.25">
      <c r="A388" s="85">
        <v>44942.37499999936</v>
      </c>
      <c r="B388" s="1">
        <v>1</v>
      </c>
      <c r="C388" s="1">
        <v>16</v>
      </c>
      <c r="D388" s="1">
        <v>9</v>
      </c>
      <c r="E388" s="1" t="str">
        <f t="shared" si="64"/>
        <v>Non-Summer</v>
      </c>
      <c r="F388" s="78">
        <v>0.87160000000000004</v>
      </c>
      <c r="G388" s="79">
        <f t="shared" si="65"/>
        <v>1.6582744509397664</v>
      </c>
      <c r="J388" s="78">
        <v>2.0631080000000002</v>
      </c>
      <c r="K388" s="80">
        <f t="shared" si="66"/>
        <v>2.0631080000000002</v>
      </c>
      <c r="L388" s="68" t="str">
        <f t="shared" si="59"/>
        <v>Normal</v>
      </c>
      <c r="N388" s="67">
        <f t="shared" si="60"/>
        <v>0.40483354906023372</v>
      </c>
      <c r="O388" s="67">
        <f t="shared" si="61"/>
        <v>1.6582744509397664</v>
      </c>
      <c r="P388" s="81">
        <f t="shared" si="62"/>
        <v>0</v>
      </c>
      <c r="Q388" s="81">
        <f t="shared" si="63"/>
        <v>-0.40483354906023372</v>
      </c>
      <c r="S388" s="1">
        <f t="shared" si="67"/>
        <v>1</v>
      </c>
      <c r="T388" s="1" t="str">
        <f t="shared" si="68"/>
        <v>Peak</v>
      </c>
    </row>
    <row r="389" spans="1:20" x14ac:dyDescent="0.25">
      <c r="A389" s="85">
        <v>44942.416666666024</v>
      </c>
      <c r="B389" s="1">
        <v>1</v>
      </c>
      <c r="C389" s="1">
        <v>16</v>
      </c>
      <c r="D389" s="1">
        <v>10</v>
      </c>
      <c r="E389" s="1" t="str">
        <f t="shared" si="64"/>
        <v>Non-Summer</v>
      </c>
      <c r="F389" s="78">
        <v>0.8982</v>
      </c>
      <c r="G389" s="79">
        <f t="shared" si="65"/>
        <v>1.7088826432240685</v>
      </c>
      <c r="J389" s="78">
        <v>3.2708219999999999</v>
      </c>
      <c r="K389" s="80">
        <f t="shared" si="66"/>
        <v>3.2708219999999999</v>
      </c>
      <c r="L389" s="68" t="str">
        <f t="shared" si="59"/>
        <v>Normal</v>
      </c>
      <c r="N389" s="67">
        <f t="shared" si="60"/>
        <v>1.5619393567759314</v>
      </c>
      <c r="O389" s="67">
        <f t="shared" si="61"/>
        <v>1.7088826432240685</v>
      </c>
      <c r="P389" s="81">
        <f t="shared" si="62"/>
        <v>0</v>
      </c>
      <c r="Q389" s="81">
        <f t="shared" si="63"/>
        <v>-1.5619393567759314</v>
      </c>
      <c r="S389" s="1">
        <f t="shared" si="67"/>
        <v>1</v>
      </c>
      <c r="T389" s="1" t="str">
        <f t="shared" si="68"/>
        <v>Peak</v>
      </c>
    </row>
    <row r="390" spans="1:20" x14ac:dyDescent="0.25">
      <c r="A390" s="85">
        <v>44942.458333332688</v>
      </c>
      <c r="B390" s="1">
        <v>1</v>
      </c>
      <c r="C390" s="1">
        <v>16</v>
      </c>
      <c r="D390" s="1">
        <v>11</v>
      </c>
      <c r="E390" s="1" t="str">
        <f t="shared" si="64"/>
        <v>Non-Summer</v>
      </c>
      <c r="F390" s="78">
        <v>0.91459999999999997</v>
      </c>
      <c r="G390" s="79">
        <f t="shared" si="65"/>
        <v>1.7400846865873223</v>
      </c>
      <c r="J390" s="78">
        <v>2.4012150000000001</v>
      </c>
      <c r="K390" s="80">
        <f t="shared" si="66"/>
        <v>2.4012150000000001</v>
      </c>
      <c r="L390" s="68" t="str">
        <f t="shared" si="59"/>
        <v>Normal</v>
      </c>
      <c r="N390" s="67">
        <f t="shared" si="60"/>
        <v>0.66113031341267781</v>
      </c>
      <c r="O390" s="67">
        <f t="shared" si="61"/>
        <v>1.7400846865873223</v>
      </c>
      <c r="P390" s="81">
        <f t="shared" si="62"/>
        <v>0</v>
      </c>
      <c r="Q390" s="81">
        <f t="shared" si="63"/>
        <v>-0.66113031341267781</v>
      </c>
      <c r="S390" s="1">
        <f t="shared" si="67"/>
        <v>1</v>
      </c>
      <c r="T390" s="1" t="str">
        <f t="shared" si="68"/>
        <v>Peak</v>
      </c>
    </row>
    <row r="391" spans="1:20" x14ac:dyDescent="0.25">
      <c r="A391" s="85">
        <v>44942.499999999352</v>
      </c>
      <c r="B391" s="1">
        <v>1</v>
      </c>
      <c r="C391" s="1">
        <v>16</v>
      </c>
      <c r="D391" s="1">
        <v>12</v>
      </c>
      <c r="E391" s="1" t="str">
        <f t="shared" si="64"/>
        <v>Non-Summer</v>
      </c>
      <c r="F391" s="78">
        <v>0.92079999999999995</v>
      </c>
      <c r="G391" s="79">
        <f t="shared" si="65"/>
        <v>1.7518805810295281</v>
      </c>
      <c r="J391" s="78">
        <v>3.4993310000000002</v>
      </c>
      <c r="K391" s="80">
        <f t="shared" si="66"/>
        <v>3.4993310000000002</v>
      </c>
      <c r="L391" s="68" t="str">
        <f t="shared" si="59"/>
        <v>Normal</v>
      </c>
      <c r="N391" s="67">
        <f t="shared" si="60"/>
        <v>1.747450418970472</v>
      </c>
      <c r="O391" s="67">
        <f t="shared" si="61"/>
        <v>1.7518805810295281</v>
      </c>
      <c r="P391" s="81">
        <f t="shared" si="62"/>
        <v>0</v>
      </c>
      <c r="Q391" s="81">
        <f t="shared" si="63"/>
        <v>-1.747450418970472</v>
      </c>
      <c r="S391" s="1">
        <f t="shared" si="67"/>
        <v>1</v>
      </c>
      <c r="T391" s="1" t="str">
        <f t="shared" si="68"/>
        <v>Peak</v>
      </c>
    </row>
    <row r="392" spans="1:20" x14ac:dyDescent="0.25">
      <c r="A392" s="85">
        <v>44942.541666666017</v>
      </c>
      <c r="B392" s="1">
        <v>1</v>
      </c>
      <c r="C392" s="1">
        <v>16</v>
      </c>
      <c r="D392" s="1">
        <v>13</v>
      </c>
      <c r="E392" s="1" t="str">
        <f t="shared" si="64"/>
        <v>Non-Summer</v>
      </c>
      <c r="F392" s="78">
        <v>0.93</v>
      </c>
      <c r="G392" s="79">
        <f t="shared" si="65"/>
        <v>1.7693841663308658</v>
      </c>
      <c r="J392" s="78">
        <v>3.9123589999999999</v>
      </c>
      <c r="K392" s="80">
        <f t="shared" si="66"/>
        <v>3.9123589999999999</v>
      </c>
      <c r="L392" s="68" t="str">
        <f t="shared" si="59"/>
        <v>Normal</v>
      </c>
      <c r="N392" s="67">
        <f t="shared" si="60"/>
        <v>2.1429748336691343</v>
      </c>
      <c r="O392" s="67">
        <f t="shared" si="61"/>
        <v>1.7693841663308656</v>
      </c>
      <c r="P392" s="81">
        <f t="shared" si="62"/>
        <v>2.2204460492503131E-16</v>
      </c>
      <c r="Q392" s="81">
        <f t="shared" si="63"/>
        <v>-2.1429748336691343</v>
      </c>
      <c r="S392" s="1">
        <f t="shared" si="67"/>
        <v>1</v>
      </c>
      <c r="T392" s="1" t="str">
        <f t="shared" si="68"/>
        <v>Peak</v>
      </c>
    </row>
    <row r="393" spans="1:20" x14ac:dyDescent="0.25">
      <c r="A393" s="85">
        <v>44942.583333332681</v>
      </c>
      <c r="B393" s="1">
        <v>1</v>
      </c>
      <c r="C393" s="1">
        <v>16</v>
      </c>
      <c r="D393" s="1">
        <v>14</v>
      </c>
      <c r="E393" s="1" t="str">
        <f t="shared" si="64"/>
        <v>Non-Summer</v>
      </c>
      <c r="F393" s="78">
        <v>0.93400000000000005</v>
      </c>
      <c r="G393" s="79">
        <f t="shared" si="65"/>
        <v>1.7769944208097084</v>
      </c>
      <c r="J393" s="78">
        <v>2.5228290000000002</v>
      </c>
      <c r="K393" s="80">
        <f t="shared" si="66"/>
        <v>2.5228290000000002</v>
      </c>
      <c r="L393" s="68" t="str">
        <f t="shared" si="59"/>
        <v>Normal</v>
      </c>
      <c r="N393" s="67">
        <f t="shared" si="60"/>
        <v>0.74583457919029184</v>
      </c>
      <c r="O393" s="67">
        <f t="shared" si="61"/>
        <v>1.7769944208097084</v>
      </c>
      <c r="P393" s="81">
        <f t="shared" si="62"/>
        <v>0</v>
      </c>
      <c r="Q393" s="81">
        <f t="shared" si="63"/>
        <v>-0.74583457919029184</v>
      </c>
      <c r="S393" s="1">
        <f t="shared" si="67"/>
        <v>1</v>
      </c>
      <c r="T393" s="1" t="str">
        <f t="shared" si="68"/>
        <v>Peak</v>
      </c>
    </row>
    <row r="394" spans="1:20" x14ac:dyDescent="0.25">
      <c r="A394" s="85">
        <v>44942.624999999345</v>
      </c>
      <c r="B394" s="1">
        <v>1</v>
      </c>
      <c r="C394" s="1">
        <v>16</v>
      </c>
      <c r="D394" s="1">
        <v>15</v>
      </c>
      <c r="E394" s="1" t="str">
        <f t="shared" si="64"/>
        <v>Non-Summer</v>
      </c>
      <c r="F394" s="78">
        <v>0.95789999999999997</v>
      </c>
      <c r="G394" s="79">
        <f t="shared" si="65"/>
        <v>1.8224656913207917</v>
      </c>
      <c r="J394" s="78">
        <v>1.0919539999999999</v>
      </c>
      <c r="K394" s="80">
        <f t="shared" si="66"/>
        <v>1.0919539999999999</v>
      </c>
      <c r="L394" s="68" t="str">
        <f t="shared" si="59"/>
        <v>Normal</v>
      </c>
      <c r="N394" s="67">
        <f t="shared" si="60"/>
        <v>0</v>
      </c>
      <c r="O394" s="67">
        <f t="shared" si="61"/>
        <v>1.0919539999999999</v>
      </c>
      <c r="P394" s="81">
        <f t="shared" si="62"/>
        <v>0.73051169132079186</v>
      </c>
      <c r="Q394" s="81">
        <f t="shared" si="63"/>
        <v>0.73051169132079186</v>
      </c>
      <c r="S394" s="1">
        <f t="shared" si="67"/>
        <v>1</v>
      </c>
      <c r="T394" s="1" t="str">
        <f t="shared" si="68"/>
        <v>Peak</v>
      </c>
    </row>
    <row r="395" spans="1:20" x14ac:dyDescent="0.25">
      <c r="A395" s="85">
        <v>44942.666666666009</v>
      </c>
      <c r="B395" s="1">
        <v>1</v>
      </c>
      <c r="C395" s="1">
        <v>16</v>
      </c>
      <c r="D395" s="1">
        <v>16</v>
      </c>
      <c r="E395" s="1" t="str">
        <f t="shared" si="64"/>
        <v>Non-Summer</v>
      </c>
      <c r="F395" s="78">
        <v>1.0185999999999999</v>
      </c>
      <c r="G395" s="79">
        <f t="shared" si="65"/>
        <v>1.9379513030372255</v>
      </c>
      <c r="J395" s="78">
        <v>4.5412999999999995E-2</v>
      </c>
      <c r="K395" s="80">
        <f t="shared" si="66"/>
        <v>4.5412999999999995E-2</v>
      </c>
      <c r="L395" s="68" t="str">
        <f t="shared" si="59"/>
        <v>Normal</v>
      </c>
      <c r="N395" s="67">
        <f t="shared" si="60"/>
        <v>0</v>
      </c>
      <c r="O395" s="67">
        <f t="shared" si="61"/>
        <v>4.5412999999999995E-2</v>
      </c>
      <c r="P395" s="81">
        <f t="shared" si="62"/>
        <v>1.8925383030372256</v>
      </c>
      <c r="Q395" s="81">
        <f t="shared" si="63"/>
        <v>1.8925383030372256</v>
      </c>
      <c r="S395" s="1">
        <f t="shared" si="67"/>
        <v>1</v>
      </c>
      <c r="T395" s="1" t="str">
        <f t="shared" si="68"/>
        <v>Peak</v>
      </c>
    </row>
    <row r="396" spans="1:20" x14ac:dyDescent="0.25">
      <c r="A396" s="85">
        <v>44942.708333332674</v>
      </c>
      <c r="B396" s="1">
        <v>1</v>
      </c>
      <c r="C396" s="1">
        <v>16</v>
      </c>
      <c r="D396" s="1">
        <v>17</v>
      </c>
      <c r="E396" s="1" t="str">
        <f t="shared" si="64"/>
        <v>Non-Summer</v>
      </c>
      <c r="F396" s="78">
        <v>1.0946</v>
      </c>
      <c r="G396" s="79">
        <f t="shared" si="65"/>
        <v>2.0825461381352319</v>
      </c>
      <c r="J396" s="78">
        <v>0</v>
      </c>
      <c r="K396" s="80">
        <f t="shared" si="66"/>
        <v>0</v>
      </c>
      <c r="L396" s="68" t="str">
        <f t="shared" si="59"/>
        <v>Normal</v>
      </c>
      <c r="N396" s="67">
        <f t="shared" si="60"/>
        <v>0</v>
      </c>
      <c r="O396" s="67">
        <f t="shared" si="61"/>
        <v>0</v>
      </c>
      <c r="P396" s="81">
        <f t="shared" si="62"/>
        <v>2.0825461381352319</v>
      </c>
      <c r="Q396" s="81">
        <f t="shared" si="63"/>
        <v>2.0825461381352319</v>
      </c>
      <c r="S396" s="1">
        <f t="shared" si="67"/>
        <v>1</v>
      </c>
      <c r="T396" s="1" t="str">
        <f t="shared" si="68"/>
        <v>Peak</v>
      </c>
    </row>
    <row r="397" spans="1:20" x14ac:dyDescent="0.25">
      <c r="A397" s="85">
        <v>44942.749999999338</v>
      </c>
      <c r="B397" s="1">
        <v>1</v>
      </c>
      <c r="C397" s="1">
        <v>16</v>
      </c>
      <c r="D397" s="1">
        <v>18</v>
      </c>
      <c r="E397" s="1" t="str">
        <f t="shared" si="64"/>
        <v>Non-Summer</v>
      </c>
      <c r="F397" s="78">
        <v>1.101</v>
      </c>
      <c r="G397" s="79">
        <f t="shared" si="65"/>
        <v>2.0947225453013796</v>
      </c>
      <c r="J397" s="78">
        <v>0</v>
      </c>
      <c r="K397" s="80">
        <f t="shared" si="66"/>
        <v>0</v>
      </c>
      <c r="L397" s="68" t="str">
        <f t="shared" si="59"/>
        <v>Normal</v>
      </c>
      <c r="N397" s="67">
        <f t="shared" si="60"/>
        <v>0</v>
      </c>
      <c r="O397" s="67">
        <f t="shared" si="61"/>
        <v>0</v>
      </c>
      <c r="P397" s="81">
        <f t="shared" si="62"/>
        <v>2.0947225453013796</v>
      </c>
      <c r="Q397" s="81">
        <f t="shared" si="63"/>
        <v>2.0947225453013796</v>
      </c>
      <c r="S397" s="1">
        <f t="shared" si="67"/>
        <v>1</v>
      </c>
      <c r="T397" s="1" t="str">
        <f t="shared" si="68"/>
        <v>Peak</v>
      </c>
    </row>
    <row r="398" spans="1:20" x14ac:dyDescent="0.25">
      <c r="A398" s="85">
        <v>44942.791666666002</v>
      </c>
      <c r="B398" s="1">
        <v>1</v>
      </c>
      <c r="C398" s="1">
        <v>16</v>
      </c>
      <c r="D398" s="1">
        <v>19</v>
      </c>
      <c r="E398" s="1" t="str">
        <f t="shared" si="64"/>
        <v>Non-Summer</v>
      </c>
      <c r="F398" s="78">
        <v>1.0798000000000001</v>
      </c>
      <c r="G398" s="79">
        <f t="shared" si="65"/>
        <v>2.0543881965635151</v>
      </c>
      <c r="J398" s="78">
        <v>0</v>
      </c>
      <c r="K398" s="80">
        <f t="shared" si="66"/>
        <v>0</v>
      </c>
      <c r="L398" s="68" t="str">
        <f t="shared" si="59"/>
        <v>Normal</v>
      </c>
      <c r="N398" s="67">
        <f t="shared" si="60"/>
        <v>0</v>
      </c>
      <c r="O398" s="67">
        <f t="shared" si="61"/>
        <v>0</v>
      </c>
      <c r="P398" s="81">
        <f t="shared" si="62"/>
        <v>2.0543881965635151</v>
      </c>
      <c r="Q398" s="81">
        <f t="shared" si="63"/>
        <v>2.0543881965635151</v>
      </c>
      <c r="S398" s="1">
        <f t="shared" si="67"/>
        <v>1</v>
      </c>
      <c r="T398" s="1" t="str">
        <f t="shared" si="68"/>
        <v>Peak</v>
      </c>
    </row>
    <row r="399" spans="1:20" x14ac:dyDescent="0.25">
      <c r="A399" s="85">
        <v>44942.833333332666</v>
      </c>
      <c r="B399" s="1">
        <v>1</v>
      </c>
      <c r="C399" s="1">
        <v>16</v>
      </c>
      <c r="D399" s="1">
        <v>20</v>
      </c>
      <c r="E399" s="1" t="str">
        <f t="shared" si="64"/>
        <v>Non-Summer</v>
      </c>
      <c r="F399" s="78">
        <v>1.0409999999999999</v>
      </c>
      <c r="G399" s="79">
        <f t="shared" si="65"/>
        <v>1.9805687281187432</v>
      </c>
      <c r="J399" s="78">
        <v>0</v>
      </c>
      <c r="K399" s="80">
        <f t="shared" si="66"/>
        <v>0</v>
      </c>
      <c r="L399" s="68" t="str">
        <f t="shared" si="59"/>
        <v>Normal</v>
      </c>
      <c r="N399" s="67">
        <f t="shared" si="60"/>
        <v>0</v>
      </c>
      <c r="O399" s="67">
        <f t="shared" si="61"/>
        <v>0</v>
      </c>
      <c r="P399" s="81">
        <f t="shared" si="62"/>
        <v>1.9805687281187432</v>
      </c>
      <c r="Q399" s="81">
        <f t="shared" si="63"/>
        <v>1.9805687281187432</v>
      </c>
      <c r="S399" s="1">
        <f t="shared" si="67"/>
        <v>1</v>
      </c>
      <c r="T399" s="1" t="str">
        <f t="shared" si="68"/>
        <v>Peak</v>
      </c>
    </row>
    <row r="400" spans="1:20" x14ac:dyDescent="0.25">
      <c r="A400" s="85">
        <v>44942.874999999331</v>
      </c>
      <c r="B400" s="1">
        <v>1</v>
      </c>
      <c r="C400" s="1">
        <v>16</v>
      </c>
      <c r="D400" s="1">
        <v>21</v>
      </c>
      <c r="E400" s="1" t="str">
        <f t="shared" si="64"/>
        <v>Non-Summer</v>
      </c>
      <c r="F400" s="78">
        <v>0.97150000000000003</v>
      </c>
      <c r="G400" s="79">
        <f t="shared" si="65"/>
        <v>1.8483405565488562</v>
      </c>
      <c r="J400" s="78">
        <v>0</v>
      </c>
      <c r="K400" s="80">
        <f t="shared" si="66"/>
        <v>0</v>
      </c>
      <c r="L400" s="68" t="str">
        <f t="shared" si="59"/>
        <v>Normal</v>
      </c>
      <c r="N400" s="67">
        <f t="shared" si="60"/>
        <v>0</v>
      </c>
      <c r="O400" s="67">
        <f t="shared" si="61"/>
        <v>0</v>
      </c>
      <c r="P400" s="81">
        <f t="shared" si="62"/>
        <v>1.8483405565488562</v>
      </c>
      <c r="Q400" s="81">
        <f t="shared" si="63"/>
        <v>1.8483405565488562</v>
      </c>
      <c r="S400" s="1">
        <f t="shared" si="67"/>
        <v>1</v>
      </c>
      <c r="T400" s="1" t="str">
        <f t="shared" si="68"/>
        <v>Peak</v>
      </c>
    </row>
    <row r="401" spans="1:20" x14ac:dyDescent="0.25">
      <c r="A401" s="85">
        <v>44942.916666665995</v>
      </c>
      <c r="B401" s="1">
        <v>1</v>
      </c>
      <c r="C401" s="1">
        <v>16</v>
      </c>
      <c r="D401" s="1">
        <v>22</v>
      </c>
      <c r="E401" s="1" t="str">
        <f t="shared" si="64"/>
        <v>Non-Summer</v>
      </c>
      <c r="F401" s="78">
        <v>0.87019999999999997</v>
      </c>
      <c r="G401" s="79">
        <f t="shared" si="65"/>
        <v>1.6556108618721714</v>
      </c>
      <c r="J401" s="78">
        <v>0</v>
      </c>
      <c r="K401" s="80">
        <f t="shared" si="66"/>
        <v>0</v>
      </c>
      <c r="L401" s="68" t="str">
        <f t="shared" si="59"/>
        <v>Normal</v>
      </c>
      <c r="N401" s="67">
        <f t="shared" si="60"/>
        <v>0</v>
      </c>
      <c r="O401" s="67">
        <f t="shared" si="61"/>
        <v>0</v>
      </c>
      <c r="P401" s="81">
        <f t="shared" si="62"/>
        <v>1.6556108618721714</v>
      </c>
      <c r="Q401" s="81">
        <f t="shared" si="63"/>
        <v>1.6556108618721714</v>
      </c>
      <c r="S401" s="1">
        <f t="shared" si="67"/>
        <v>1</v>
      </c>
      <c r="T401" s="1" t="str">
        <f t="shared" si="68"/>
        <v>Off-Peak</v>
      </c>
    </row>
    <row r="402" spans="1:20" x14ac:dyDescent="0.25">
      <c r="A402" s="85">
        <v>44942.958333332659</v>
      </c>
      <c r="B402" s="1">
        <v>1</v>
      </c>
      <c r="C402" s="1">
        <v>16</v>
      </c>
      <c r="D402" s="1">
        <v>23</v>
      </c>
      <c r="E402" s="1" t="str">
        <f t="shared" si="64"/>
        <v>Non-Summer</v>
      </c>
      <c r="F402" s="78">
        <v>0.77500000000000002</v>
      </c>
      <c r="G402" s="79">
        <f t="shared" si="65"/>
        <v>1.4744868052757216</v>
      </c>
      <c r="J402" s="78">
        <v>0</v>
      </c>
      <c r="K402" s="80">
        <f t="shared" si="66"/>
        <v>0</v>
      </c>
      <c r="L402" s="68" t="str">
        <f t="shared" si="59"/>
        <v>Normal</v>
      </c>
      <c r="N402" s="67">
        <f t="shared" si="60"/>
        <v>0</v>
      </c>
      <c r="O402" s="67">
        <f t="shared" si="61"/>
        <v>0</v>
      </c>
      <c r="P402" s="81">
        <f t="shared" si="62"/>
        <v>1.4744868052757216</v>
      </c>
      <c r="Q402" s="81">
        <f t="shared" si="63"/>
        <v>1.4744868052757216</v>
      </c>
      <c r="S402" s="1">
        <f t="shared" si="67"/>
        <v>1</v>
      </c>
      <c r="T402" s="1" t="str">
        <f t="shared" si="68"/>
        <v>Off-Peak</v>
      </c>
    </row>
    <row r="403" spans="1:20" x14ac:dyDescent="0.25">
      <c r="A403" s="85">
        <v>44942.999999999323</v>
      </c>
      <c r="B403" s="1">
        <v>1</v>
      </c>
      <c r="C403" s="1">
        <v>17</v>
      </c>
      <c r="D403" s="1">
        <v>0</v>
      </c>
      <c r="E403" s="1" t="str">
        <f t="shared" si="64"/>
        <v>Non-Summer</v>
      </c>
      <c r="F403" s="78">
        <v>0.71519999999999995</v>
      </c>
      <c r="G403" s="79">
        <f t="shared" si="65"/>
        <v>1.360713500817027</v>
      </c>
      <c r="J403" s="78">
        <v>0</v>
      </c>
      <c r="K403" s="80">
        <f t="shared" si="66"/>
        <v>0</v>
      </c>
      <c r="L403" s="68" t="str">
        <f t="shared" ref="L403:L466" si="69">IF(AND(D403&gt;=$C$2,D403&lt;=$C$3,E403="Summer"),"MaxDis","Normal")</f>
        <v>Normal</v>
      </c>
      <c r="N403" s="67">
        <f t="shared" ref="N403:N466" si="70">IF(K403-G403&lt;0,0,K403-G403)</f>
        <v>0</v>
      </c>
      <c r="O403" s="67">
        <f t="shared" ref="O403:O466" si="71">K403-N403</f>
        <v>0</v>
      </c>
      <c r="P403" s="81">
        <f t="shared" ref="P403:P466" si="72">MAX(0,G403-O403)</f>
        <v>1.360713500817027</v>
      </c>
      <c r="Q403" s="81">
        <f t="shared" ref="Q403:Q466" si="73">G403-K403</f>
        <v>1.360713500817027</v>
      </c>
      <c r="S403" s="1">
        <f t="shared" si="67"/>
        <v>2</v>
      </c>
      <c r="T403" s="1" t="str">
        <f t="shared" si="68"/>
        <v>Off-Peak</v>
      </c>
    </row>
    <row r="404" spans="1:20" x14ac:dyDescent="0.25">
      <c r="A404" s="85">
        <v>44943.041666665988</v>
      </c>
      <c r="B404" s="1">
        <v>1</v>
      </c>
      <c r="C404" s="1">
        <v>17</v>
      </c>
      <c r="D404" s="1">
        <v>1</v>
      </c>
      <c r="E404" s="1" t="str">
        <f t="shared" ref="E404:E467" si="74">IF(AND(B404&gt;=$C$5,B404&lt;=$C$6),"Summer","Non-Summer")</f>
        <v>Non-Summer</v>
      </c>
      <c r="F404" s="78">
        <v>0.68210000000000004</v>
      </c>
      <c r="G404" s="79">
        <f t="shared" ref="G404:G467" si="75">F404*$G$13</f>
        <v>1.297738645004606</v>
      </c>
      <c r="J404" s="78">
        <v>0</v>
      </c>
      <c r="K404" s="80">
        <f t="shared" ref="K404:K467" si="76">J404*$K$13</f>
        <v>0</v>
      </c>
      <c r="L404" s="68" t="str">
        <f t="shared" si="69"/>
        <v>Normal</v>
      </c>
      <c r="N404" s="67">
        <f t="shared" si="70"/>
        <v>0</v>
      </c>
      <c r="O404" s="67">
        <f t="shared" si="71"/>
        <v>0</v>
      </c>
      <c r="P404" s="81">
        <f t="shared" si="72"/>
        <v>1.297738645004606</v>
      </c>
      <c r="Q404" s="81">
        <f t="shared" si="73"/>
        <v>1.297738645004606</v>
      </c>
      <c r="S404" s="1">
        <f t="shared" ref="S404:S467" si="77">WEEKDAY(A404,2)</f>
        <v>2</v>
      </c>
      <c r="T404" s="1" t="str">
        <f t="shared" ref="T404:T467" si="78">IF(S404&gt;5,"Off-Peak",IF(AND(D404&gt;=$C$7,D404&lt;$C$8),"Peak","Off-Peak"))</f>
        <v>Off-Peak</v>
      </c>
    </row>
    <row r="405" spans="1:20" x14ac:dyDescent="0.25">
      <c r="A405" s="85">
        <v>44943.083333332652</v>
      </c>
      <c r="B405" s="1">
        <v>1</v>
      </c>
      <c r="C405" s="1">
        <v>17</v>
      </c>
      <c r="D405" s="1">
        <v>2</v>
      </c>
      <c r="E405" s="1" t="str">
        <f t="shared" si="74"/>
        <v>Non-Summer</v>
      </c>
      <c r="F405" s="78">
        <v>0.66649999999999998</v>
      </c>
      <c r="G405" s="79">
        <f t="shared" si="75"/>
        <v>1.2680586525371205</v>
      </c>
      <c r="J405" s="78">
        <v>0</v>
      </c>
      <c r="K405" s="80">
        <f t="shared" si="76"/>
        <v>0</v>
      </c>
      <c r="L405" s="68" t="str">
        <f t="shared" si="69"/>
        <v>Normal</v>
      </c>
      <c r="N405" s="67">
        <f t="shared" si="70"/>
        <v>0</v>
      </c>
      <c r="O405" s="67">
        <f t="shared" si="71"/>
        <v>0</v>
      </c>
      <c r="P405" s="81">
        <f t="shared" si="72"/>
        <v>1.2680586525371205</v>
      </c>
      <c r="Q405" s="81">
        <f t="shared" si="73"/>
        <v>1.2680586525371205</v>
      </c>
      <c r="S405" s="1">
        <f t="shared" si="77"/>
        <v>2</v>
      </c>
      <c r="T405" s="1" t="str">
        <f t="shared" si="78"/>
        <v>Off-Peak</v>
      </c>
    </row>
    <row r="406" spans="1:20" x14ac:dyDescent="0.25">
      <c r="A406" s="85">
        <v>44943.124999999316</v>
      </c>
      <c r="B406" s="1">
        <v>1</v>
      </c>
      <c r="C406" s="1">
        <v>17</v>
      </c>
      <c r="D406" s="1">
        <v>3</v>
      </c>
      <c r="E406" s="1" t="str">
        <f t="shared" si="74"/>
        <v>Non-Summer</v>
      </c>
      <c r="F406" s="78">
        <v>0.66320000000000001</v>
      </c>
      <c r="G406" s="79">
        <f t="shared" si="75"/>
        <v>1.2617801925920755</v>
      </c>
      <c r="J406" s="78">
        <v>0</v>
      </c>
      <c r="K406" s="80">
        <f t="shared" si="76"/>
        <v>0</v>
      </c>
      <c r="L406" s="68" t="str">
        <f t="shared" si="69"/>
        <v>Normal</v>
      </c>
      <c r="N406" s="67">
        <f t="shared" si="70"/>
        <v>0</v>
      </c>
      <c r="O406" s="67">
        <f t="shared" si="71"/>
        <v>0</v>
      </c>
      <c r="P406" s="81">
        <f t="shared" si="72"/>
        <v>1.2617801925920755</v>
      </c>
      <c r="Q406" s="81">
        <f t="shared" si="73"/>
        <v>1.2617801925920755</v>
      </c>
      <c r="S406" s="1">
        <f t="shared" si="77"/>
        <v>2</v>
      </c>
      <c r="T406" s="1" t="str">
        <f t="shared" si="78"/>
        <v>Off-Peak</v>
      </c>
    </row>
    <row r="407" spans="1:20" x14ac:dyDescent="0.25">
      <c r="A407" s="85">
        <v>44943.16666666598</v>
      </c>
      <c r="B407" s="1">
        <v>1</v>
      </c>
      <c r="C407" s="1">
        <v>17</v>
      </c>
      <c r="D407" s="1">
        <v>4</v>
      </c>
      <c r="E407" s="1" t="str">
        <f t="shared" si="74"/>
        <v>Non-Summer</v>
      </c>
      <c r="F407" s="78">
        <v>0.68089999999999995</v>
      </c>
      <c r="G407" s="79">
        <f t="shared" si="75"/>
        <v>1.2954555686609532</v>
      </c>
      <c r="J407" s="78">
        <v>0</v>
      </c>
      <c r="K407" s="80">
        <f t="shared" si="76"/>
        <v>0</v>
      </c>
      <c r="L407" s="68" t="str">
        <f t="shared" si="69"/>
        <v>Normal</v>
      </c>
      <c r="N407" s="67">
        <f t="shared" si="70"/>
        <v>0</v>
      </c>
      <c r="O407" s="67">
        <f t="shared" si="71"/>
        <v>0</v>
      </c>
      <c r="P407" s="81">
        <f t="shared" si="72"/>
        <v>1.2954555686609532</v>
      </c>
      <c r="Q407" s="81">
        <f t="shared" si="73"/>
        <v>1.2954555686609532</v>
      </c>
      <c r="S407" s="1">
        <f t="shared" si="77"/>
        <v>2</v>
      </c>
      <c r="T407" s="1" t="str">
        <f t="shared" si="78"/>
        <v>Off-Peak</v>
      </c>
    </row>
    <row r="408" spans="1:20" x14ac:dyDescent="0.25">
      <c r="A408" s="85">
        <v>44943.208333332645</v>
      </c>
      <c r="B408" s="1">
        <v>1</v>
      </c>
      <c r="C408" s="1">
        <v>17</v>
      </c>
      <c r="D408" s="1">
        <v>5</v>
      </c>
      <c r="E408" s="1" t="str">
        <f t="shared" si="74"/>
        <v>Non-Summer</v>
      </c>
      <c r="F408" s="78">
        <v>0.72209999999999996</v>
      </c>
      <c r="G408" s="79">
        <f t="shared" si="75"/>
        <v>1.3738411897930303</v>
      </c>
      <c r="J408" s="78">
        <v>0</v>
      </c>
      <c r="K408" s="80">
        <f t="shared" si="76"/>
        <v>0</v>
      </c>
      <c r="L408" s="68" t="str">
        <f t="shared" si="69"/>
        <v>Normal</v>
      </c>
      <c r="N408" s="67">
        <f t="shared" si="70"/>
        <v>0</v>
      </c>
      <c r="O408" s="67">
        <f t="shared" si="71"/>
        <v>0</v>
      </c>
      <c r="P408" s="81">
        <f t="shared" si="72"/>
        <v>1.3738411897930303</v>
      </c>
      <c r="Q408" s="81">
        <f t="shared" si="73"/>
        <v>1.3738411897930303</v>
      </c>
      <c r="S408" s="1">
        <f t="shared" si="77"/>
        <v>2</v>
      </c>
      <c r="T408" s="1" t="str">
        <f t="shared" si="78"/>
        <v>Off-Peak</v>
      </c>
    </row>
    <row r="409" spans="1:20" x14ac:dyDescent="0.25">
      <c r="A409" s="85">
        <v>44943.249999999309</v>
      </c>
      <c r="B409" s="1">
        <v>1</v>
      </c>
      <c r="C409" s="1">
        <v>17</v>
      </c>
      <c r="D409" s="1">
        <v>6</v>
      </c>
      <c r="E409" s="1" t="str">
        <f t="shared" si="74"/>
        <v>Non-Summer</v>
      </c>
      <c r="F409" s="78">
        <v>0.78790000000000004</v>
      </c>
      <c r="G409" s="79">
        <f t="shared" si="75"/>
        <v>1.4990298759699885</v>
      </c>
      <c r="J409" s="78">
        <v>0</v>
      </c>
      <c r="K409" s="80">
        <f t="shared" si="76"/>
        <v>0</v>
      </c>
      <c r="L409" s="68" t="str">
        <f t="shared" si="69"/>
        <v>Normal</v>
      </c>
      <c r="N409" s="67">
        <f t="shared" si="70"/>
        <v>0</v>
      </c>
      <c r="O409" s="67">
        <f t="shared" si="71"/>
        <v>0</v>
      </c>
      <c r="P409" s="81">
        <f t="shared" si="72"/>
        <v>1.4990298759699885</v>
      </c>
      <c r="Q409" s="81">
        <f t="shared" si="73"/>
        <v>1.4990298759699885</v>
      </c>
      <c r="S409" s="1">
        <f t="shared" si="77"/>
        <v>2</v>
      </c>
      <c r="T409" s="1" t="str">
        <f t="shared" si="78"/>
        <v>Peak</v>
      </c>
    </row>
    <row r="410" spans="1:20" x14ac:dyDescent="0.25">
      <c r="A410" s="85">
        <v>44943.291666665973</v>
      </c>
      <c r="B410" s="1">
        <v>1</v>
      </c>
      <c r="C410" s="1">
        <v>17</v>
      </c>
      <c r="D410" s="1">
        <v>7</v>
      </c>
      <c r="E410" s="1" t="str">
        <f t="shared" si="74"/>
        <v>Non-Summer</v>
      </c>
      <c r="F410" s="78">
        <v>0.82440000000000002</v>
      </c>
      <c r="G410" s="79">
        <f t="shared" si="75"/>
        <v>1.5684734480894256</v>
      </c>
      <c r="J410" s="78">
        <v>6.2736E-2</v>
      </c>
      <c r="K410" s="80">
        <f t="shared" si="76"/>
        <v>6.2736E-2</v>
      </c>
      <c r="L410" s="68" t="str">
        <f t="shared" si="69"/>
        <v>Normal</v>
      </c>
      <c r="N410" s="67">
        <f t="shared" si="70"/>
        <v>0</v>
      </c>
      <c r="O410" s="67">
        <f t="shared" si="71"/>
        <v>6.2736E-2</v>
      </c>
      <c r="P410" s="81">
        <f t="shared" si="72"/>
        <v>1.5057374480894257</v>
      </c>
      <c r="Q410" s="81">
        <f t="shared" si="73"/>
        <v>1.5057374480894257</v>
      </c>
      <c r="S410" s="1">
        <f t="shared" si="77"/>
        <v>2</v>
      </c>
      <c r="T410" s="1" t="str">
        <f t="shared" si="78"/>
        <v>Peak</v>
      </c>
    </row>
    <row r="411" spans="1:20" x14ac:dyDescent="0.25">
      <c r="A411" s="85">
        <v>44943.333333332637</v>
      </c>
      <c r="B411" s="1">
        <v>1</v>
      </c>
      <c r="C411" s="1">
        <v>17</v>
      </c>
      <c r="D411" s="1">
        <v>8</v>
      </c>
      <c r="E411" s="1" t="str">
        <f t="shared" si="74"/>
        <v>Non-Summer</v>
      </c>
      <c r="F411" s="78">
        <v>0.81200000000000006</v>
      </c>
      <c r="G411" s="79">
        <f t="shared" si="75"/>
        <v>1.5448816592050141</v>
      </c>
      <c r="J411" s="78">
        <v>1.376182</v>
      </c>
      <c r="K411" s="80">
        <f t="shared" si="76"/>
        <v>1.376182</v>
      </c>
      <c r="L411" s="68" t="str">
        <f t="shared" si="69"/>
        <v>Normal</v>
      </c>
      <c r="N411" s="67">
        <f t="shared" si="70"/>
        <v>0</v>
      </c>
      <c r="O411" s="67">
        <f t="shared" si="71"/>
        <v>1.376182</v>
      </c>
      <c r="P411" s="81">
        <f t="shared" si="72"/>
        <v>0.16869965920501406</v>
      </c>
      <c r="Q411" s="81">
        <f t="shared" si="73"/>
        <v>0.16869965920501406</v>
      </c>
      <c r="S411" s="1">
        <f t="shared" si="77"/>
        <v>2</v>
      </c>
      <c r="T411" s="1" t="str">
        <f t="shared" si="78"/>
        <v>Peak</v>
      </c>
    </row>
    <row r="412" spans="1:20" x14ac:dyDescent="0.25">
      <c r="A412" s="85">
        <v>44943.374999999302</v>
      </c>
      <c r="B412" s="1">
        <v>1</v>
      </c>
      <c r="C412" s="1">
        <v>17</v>
      </c>
      <c r="D412" s="1">
        <v>9</v>
      </c>
      <c r="E412" s="1" t="str">
        <f t="shared" si="74"/>
        <v>Non-Summer</v>
      </c>
      <c r="F412" s="78">
        <v>0.80900000000000005</v>
      </c>
      <c r="G412" s="79">
        <f t="shared" si="75"/>
        <v>1.5391739683458823</v>
      </c>
      <c r="J412" s="78">
        <v>2.537604</v>
      </c>
      <c r="K412" s="80">
        <f t="shared" si="76"/>
        <v>2.537604</v>
      </c>
      <c r="L412" s="68" t="str">
        <f t="shared" si="69"/>
        <v>Normal</v>
      </c>
      <c r="N412" s="67">
        <f t="shared" si="70"/>
        <v>0.9984300316541177</v>
      </c>
      <c r="O412" s="67">
        <f t="shared" si="71"/>
        <v>1.5391739683458823</v>
      </c>
      <c r="P412" s="81">
        <f t="shared" si="72"/>
        <v>0</v>
      </c>
      <c r="Q412" s="81">
        <f t="shared" si="73"/>
        <v>-0.9984300316541177</v>
      </c>
      <c r="S412" s="1">
        <f t="shared" si="77"/>
        <v>2</v>
      </c>
      <c r="T412" s="1" t="str">
        <f t="shared" si="78"/>
        <v>Peak</v>
      </c>
    </row>
    <row r="413" spans="1:20" x14ac:dyDescent="0.25">
      <c r="A413" s="85">
        <v>44943.416666665966</v>
      </c>
      <c r="B413" s="1">
        <v>1</v>
      </c>
      <c r="C413" s="1">
        <v>17</v>
      </c>
      <c r="D413" s="1">
        <v>10</v>
      </c>
      <c r="E413" s="1" t="str">
        <f t="shared" si="74"/>
        <v>Non-Summer</v>
      </c>
      <c r="F413" s="78">
        <v>0.81040000000000001</v>
      </c>
      <c r="G413" s="79">
        <f t="shared" si="75"/>
        <v>1.5418375574134771</v>
      </c>
      <c r="J413" s="78">
        <v>3.5980050000000001</v>
      </c>
      <c r="K413" s="80">
        <f t="shared" si="76"/>
        <v>3.5980050000000001</v>
      </c>
      <c r="L413" s="68" t="str">
        <f t="shared" si="69"/>
        <v>Normal</v>
      </c>
      <c r="N413" s="67">
        <f t="shared" si="70"/>
        <v>2.0561674425865233</v>
      </c>
      <c r="O413" s="67">
        <f t="shared" si="71"/>
        <v>1.5418375574134768</v>
      </c>
      <c r="P413" s="81">
        <f t="shared" si="72"/>
        <v>2.2204460492503131E-16</v>
      </c>
      <c r="Q413" s="81">
        <f t="shared" si="73"/>
        <v>-2.0561674425865233</v>
      </c>
      <c r="S413" s="1">
        <f t="shared" si="77"/>
        <v>2</v>
      </c>
      <c r="T413" s="1" t="str">
        <f t="shared" si="78"/>
        <v>Peak</v>
      </c>
    </row>
    <row r="414" spans="1:20" x14ac:dyDescent="0.25">
      <c r="A414" s="85">
        <v>44943.45833333263</v>
      </c>
      <c r="B414" s="1">
        <v>1</v>
      </c>
      <c r="C414" s="1">
        <v>17</v>
      </c>
      <c r="D414" s="1">
        <v>11</v>
      </c>
      <c r="E414" s="1" t="str">
        <f t="shared" si="74"/>
        <v>Non-Summer</v>
      </c>
      <c r="F414" s="78">
        <v>0.81769999999999998</v>
      </c>
      <c r="G414" s="79">
        <f t="shared" si="75"/>
        <v>1.5557262718373643</v>
      </c>
      <c r="J414" s="78">
        <v>4.1478260000000002</v>
      </c>
      <c r="K414" s="80">
        <f t="shared" si="76"/>
        <v>4.1478260000000002</v>
      </c>
      <c r="L414" s="68" t="str">
        <f t="shared" si="69"/>
        <v>Normal</v>
      </c>
      <c r="N414" s="67">
        <f t="shared" si="70"/>
        <v>2.5920997281626361</v>
      </c>
      <c r="O414" s="67">
        <f t="shared" si="71"/>
        <v>1.5557262718373641</v>
      </c>
      <c r="P414" s="81">
        <f t="shared" si="72"/>
        <v>2.2204460492503131E-16</v>
      </c>
      <c r="Q414" s="81">
        <f t="shared" si="73"/>
        <v>-2.5920997281626361</v>
      </c>
      <c r="S414" s="1">
        <f t="shared" si="77"/>
        <v>2</v>
      </c>
      <c r="T414" s="1" t="str">
        <f t="shared" si="78"/>
        <v>Peak</v>
      </c>
    </row>
    <row r="415" spans="1:20" x14ac:dyDescent="0.25">
      <c r="A415" s="85">
        <v>44943.499999999294</v>
      </c>
      <c r="B415" s="1">
        <v>1</v>
      </c>
      <c r="C415" s="1">
        <v>17</v>
      </c>
      <c r="D415" s="1">
        <v>12</v>
      </c>
      <c r="E415" s="1" t="str">
        <f t="shared" si="74"/>
        <v>Non-Summer</v>
      </c>
      <c r="F415" s="78">
        <v>0.8256</v>
      </c>
      <c r="G415" s="79">
        <f t="shared" si="75"/>
        <v>1.5707565244330783</v>
      </c>
      <c r="J415" s="78">
        <v>4.2248339999999995</v>
      </c>
      <c r="K415" s="80">
        <f t="shared" si="76"/>
        <v>4.2248339999999995</v>
      </c>
      <c r="L415" s="68" t="str">
        <f t="shared" si="69"/>
        <v>Normal</v>
      </c>
      <c r="N415" s="67">
        <f t="shared" si="70"/>
        <v>2.654077475566921</v>
      </c>
      <c r="O415" s="67">
        <f t="shared" si="71"/>
        <v>1.5707565244330786</v>
      </c>
      <c r="P415" s="81">
        <f t="shared" si="72"/>
        <v>0</v>
      </c>
      <c r="Q415" s="81">
        <f t="shared" si="73"/>
        <v>-2.654077475566921</v>
      </c>
      <c r="S415" s="1">
        <f t="shared" si="77"/>
        <v>2</v>
      </c>
      <c r="T415" s="1" t="str">
        <f t="shared" si="78"/>
        <v>Peak</v>
      </c>
    </row>
    <row r="416" spans="1:20" x14ac:dyDescent="0.25">
      <c r="A416" s="85">
        <v>44943.541666665958</v>
      </c>
      <c r="B416" s="1">
        <v>1</v>
      </c>
      <c r="C416" s="1">
        <v>17</v>
      </c>
      <c r="D416" s="1">
        <v>13</v>
      </c>
      <c r="E416" s="1" t="str">
        <f t="shared" si="74"/>
        <v>Non-Summer</v>
      </c>
      <c r="F416" s="78">
        <v>0.83</v>
      </c>
      <c r="G416" s="79">
        <f t="shared" si="75"/>
        <v>1.5791278043598049</v>
      </c>
      <c r="J416" s="78">
        <v>4.0495039999999998</v>
      </c>
      <c r="K416" s="80">
        <f t="shared" si="76"/>
        <v>4.0495039999999998</v>
      </c>
      <c r="L416" s="68" t="str">
        <f t="shared" si="69"/>
        <v>Normal</v>
      </c>
      <c r="N416" s="67">
        <f t="shared" si="70"/>
        <v>2.4703761956401946</v>
      </c>
      <c r="O416" s="67">
        <f t="shared" si="71"/>
        <v>1.5791278043598052</v>
      </c>
      <c r="P416" s="81">
        <f t="shared" si="72"/>
        <v>0</v>
      </c>
      <c r="Q416" s="81">
        <f t="shared" si="73"/>
        <v>-2.4703761956401946</v>
      </c>
      <c r="S416" s="1">
        <f t="shared" si="77"/>
        <v>2</v>
      </c>
      <c r="T416" s="1" t="str">
        <f t="shared" si="78"/>
        <v>Peak</v>
      </c>
    </row>
    <row r="417" spans="1:20" x14ac:dyDescent="0.25">
      <c r="A417" s="85">
        <v>44943.583333332623</v>
      </c>
      <c r="B417" s="1">
        <v>1</v>
      </c>
      <c r="C417" s="1">
        <v>17</v>
      </c>
      <c r="D417" s="1">
        <v>14</v>
      </c>
      <c r="E417" s="1" t="str">
        <f t="shared" si="74"/>
        <v>Non-Summer</v>
      </c>
      <c r="F417" s="78">
        <v>0.84389999999999998</v>
      </c>
      <c r="G417" s="79">
        <f t="shared" si="75"/>
        <v>1.6055734386737823</v>
      </c>
      <c r="J417" s="78">
        <v>3.0909909999999998</v>
      </c>
      <c r="K417" s="80">
        <f t="shared" si="76"/>
        <v>3.0909909999999998</v>
      </c>
      <c r="L417" s="68" t="str">
        <f t="shared" si="69"/>
        <v>Normal</v>
      </c>
      <c r="N417" s="67">
        <f t="shared" si="70"/>
        <v>1.4854175613262175</v>
      </c>
      <c r="O417" s="67">
        <f t="shared" si="71"/>
        <v>1.6055734386737823</v>
      </c>
      <c r="P417" s="81">
        <f t="shared" si="72"/>
        <v>0</v>
      </c>
      <c r="Q417" s="81">
        <f t="shared" si="73"/>
        <v>-1.4854175613262175</v>
      </c>
      <c r="S417" s="1">
        <f t="shared" si="77"/>
        <v>2</v>
      </c>
      <c r="T417" s="1" t="str">
        <f t="shared" si="78"/>
        <v>Peak</v>
      </c>
    </row>
    <row r="418" spans="1:20" x14ac:dyDescent="0.25">
      <c r="A418" s="85">
        <v>44943.624999999287</v>
      </c>
      <c r="B418" s="1">
        <v>1</v>
      </c>
      <c r="C418" s="1">
        <v>17</v>
      </c>
      <c r="D418" s="1">
        <v>15</v>
      </c>
      <c r="E418" s="1" t="str">
        <f t="shared" si="74"/>
        <v>Non-Summer</v>
      </c>
      <c r="F418" s="78">
        <v>0.88859999999999995</v>
      </c>
      <c r="G418" s="79">
        <f t="shared" si="75"/>
        <v>1.6906180324748465</v>
      </c>
      <c r="J418" s="78">
        <v>1.3750170000000002</v>
      </c>
      <c r="K418" s="80">
        <f t="shared" si="76"/>
        <v>1.3750170000000002</v>
      </c>
      <c r="L418" s="68" t="str">
        <f t="shared" si="69"/>
        <v>Normal</v>
      </c>
      <c r="N418" s="67">
        <f t="shared" si="70"/>
        <v>0</v>
      </c>
      <c r="O418" s="67">
        <f t="shared" si="71"/>
        <v>1.3750170000000002</v>
      </c>
      <c r="P418" s="81">
        <f t="shared" si="72"/>
        <v>0.31560103247484639</v>
      </c>
      <c r="Q418" s="81">
        <f t="shared" si="73"/>
        <v>0.31560103247484639</v>
      </c>
      <c r="S418" s="1">
        <f t="shared" si="77"/>
        <v>2</v>
      </c>
      <c r="T418" s="1" t="str">
        <f t="shared" si="78"/>
        <v>Peak</v>
      </c>
    </row>
    <row r="419" spans="1:20" x14ac:dyDescent="0.25">
      <c r="A419" s="85">
        <v>44943.666666665951</v>
      </c>
      <c r="B419" s="1">
        <v>1</v>
      </c>
      <c r="C419" s="1">
        <v>17</v>
      </c>
      <c r="D419" s="1">
        <v>16</v>
      </c>
      <c r="E419" s="1" t="str">
        <f t="shared" si="74"/>
        <v>Non-Summer</v>
      </c>
      <c r="F419" s="78">
        <v>0.97740000000000005</v>
      </c>
      <c r="G419" s="79">
        <f t="shared" si="75"/>
        <v>1.8595656819051487</v>
      </c>
      <c r="J419" s="78">
        <v>5.5938000000000002E-2</v>
      </c>
      <c r="K419" s="80">
        <f t="shared" si="76"/>
        <v>5.5938000000000002E-2</v>
      </c>
      <c r="L419" s="68" t="str">
        <f t="shared" si="69"/>
        <v>Normal</v>
      </c>
      <c r="N419" s="67">
        <f t="shared" si="70"/>
        <v>0</v>
      </c>
      <c r="O419" s="67">
        <f t="shared" si="71"/>
        <v>5.5938000000000002E-2</v>
      </c>
      <c r="P419" s="81">
        <f t="shared" si="72"/>
        <v>1.8036276819051487</v>
      </c>
      <c r="Q419" s="81">
        <f t="shared" si="73"/>
        <v>1.8036276819051487</v>
      </c>
      <c r="S419" s="1">
        <f t="shared" si="77"/>
        <v>2</v>
      </c>
      <c r="T419" s="1" t="str">
        <f t="shared" si="78"/>
        <v>Peak</v>
      </c>
    </row>
    <row r="420" spans="1:20" x14ac:dyDescent="0.25">
      <c r="A420" s="85">
        <v>44943.708333332615</v>
      </c>
      <c r="B420" s="1">
        <v>1</v>
      </c>
      <c r="C420" s="1">
        <v>17</v>
      </c>
      <c r="D420" s="1">
        <v>17</v>
      </c>
      <c r="E420" s="1" t="str">
        <f t="shared" si="74"/>
        <v>Non-Summer</v>
      </c>
      <c r="F420" s="78">
        <v>1.0769</v>
      </c>
      <c r="G420" s="79">
        <f t="shared" si="75"/>
        <v>2.048870762066354</v>
      </c>
      <c r="J420" s="78">
        <v>0</v>
      </c>
      <c r="K420" s="80">
        <f t="shared" si="76"/>
        <v>0</v>
      </c>
      <c r="L420" s="68" t="str">
        <f t="shared" si="69"/>
        <v>Normal</v>
      </c>
      <c r="N420" s="67">
        <f t="shared" si="70"/>
        <v>0</v>
      </c>
      <c r="O420" s="67">
        <f t="shared" si="71"/>
        <v>0</v>
      </c>
      <c r="P420" s="81">
        <f t="shared" si="72"/>
        <v>2.048870762066354</v>
      </c>
      <c r="Q420" s="81">
        <f t="shared" si="73"/>
        <v>2.048870762066354</v>
      </c>
      <c r="S420" s="1">
        <f t="shared" si="77"/>
        <v>2</v>
      </c>
      <c r="T420" s="1" t="str">
        <f t="shared" si="78"/>
        <v>Peak</v>
      </c>
    </row>
    <row r="421" spans="1:20" x14ac:dyDescent="0.25">
      <c r="A421" s="85">
        <v>44943.74999999928</v>
      </c>
      <c r="B421" s="1">
        <v>1</v>
      </c>
      <c r="C421" s="1">
        <v>17</v>
      </c>
      <c r="D421" s="1">
        <v>18</v>
      </c>
      <c r="E421" s="1" t="str">
        <f t="shared" si="74"/>
        <v>Non-Summer</v>
      </c>
      <c r="F421" s="78">
        <v>1.1034999999999999</v>
      </c>
      <c r="G421" s="79">
        <f t="shared" si="75"/>
        <v>2.0994789543506562</v>
      </c>
      <c r="J421" s="78">
        <v>0</v>
      </c>
      <c r="K421" s="80">
        <f t="shared" si="76"/>
        <v>0</v>
      </c>
      <c r="L421" s="68" t="str">
        <f t="shared" si="69"/>
        <v>Normal</v>
      </c>
      <c r="N421" s="67">
        <f t="shared" si="70"/>
        <v>0</v>
      </c>
      <c r="O421" s="67">
        <f t="shared" si="71"/>
        <v>0</v>
      </c>
      <c r="P421" s="81">
        <f t="shared" si="72"/>
        <v>2.0994789543506562</v>
      </c>
      <c r="Q421" s="81">
        <f t="shared" si="73"/>
        <v>2.0994789543506562</v>
      </c>
      <c r="S421" s="1">
        <f t="shared" si="77"/>
        <v>2</v>
      </c>
      <c r="T421" s="1" t="str">
        <f t="shared" si="78"/>
        <v>Peak</v>
      </c>
    </row>
    <row r="422" spans="1:20" x14ac:dyDescent="0.25">
      <c r="A422" s="85">
        <v>44943.791666665944</v>
      </c>
      <c r="B422" s="1">
        <v>1</v>
      </c>
      <c r="C422" s="1">
        <v>17</v>
      </c>
      <c r="D422" s="1">
        <v>19</v>
      </c>
      <c r="E422" s="1" t="str">
        <f t="shared" si="74"/>
        <v>Non-Summer</v>
      </c>
      <c r="F422" s="78">
        <v>1.0954999999999999</v>
      </c>
      <c r="G422" s="79">
        <f t="shared" si="75"/>
        <v>2.0842584453929711</v>
      </c>
      <c r="J422" s="78">
        <v>0</v>
      </c>
      <c r="K422" s="80">
        <f t="shared" si="76"/>
        <v>0</v>
      </c>
      <c r="L422" s="68" t="str">
        <f t="shared" si="69"/>
        <v>Normal</v>
      </c>
      <c r="N422" s="67">
        <f t="shared" si="70"/>
        <v>0</v>
      </c>
      <c r="O422" s="67">
        <f t="shared" si="71"/>
        <v>0</v>
      </c>
      <c r="P422" s="81">
        <f t="shared" si="72"/>
        <v>2.0842584453929711</v>
      </c>
      <c r="Q422" s="81">
        <f t="shared" si="73"/>
        <v>2.0842584453929711</v>
      </c>
      <c r="S422" s="1">
        <f t="shared" si="77"/>
        <v>2</v>
      </c>
      <c r="T422" s="1" t="str">
        <f t="shared" si="78"/>
        <v>Peak</v>
      </c>
    </row>
    <row r="423" spans="1:20" x14ac:dyDescent="0.25">
      <c r="A423" s="85">
        <v>44943.833333332608</v>
      </c>
      <c r="B423" s="1">
        <v>1</v>
      </c>
      <c r="C423" s="1">
        <v>17</v>
      </c>
      <c r="D423" s="1">
        <v>20</v>
      </c>
      <c r="E423" s="1" t="str">
        <f t="shared" si="74"/>
        <v>Non-Summer</v>
      </c>
      <c r="F423" s="78">
        <v>1.0723</v>
      </c>
      <c r="G423" s="79">
        <f t="shared" si="75"/>
        <v>2.0401189694156856</v>
      </c>
      <c r="J423" s="78">
        <v>0</v>
      </c>
      <c r="K423" s="80">
        <f t="shared" si="76"/>
        <v>0</v>
      </c>
      <c r="L423" s="68" t="str">
        <f t="shared" si="69"/>
        <v>Normal</v>
      </c>
      <c r="N423" s="67">
        <f t="shared" si="70"/>
        <v>0</v>
      </c>
      <c r="O423" s="67">
        <f t="shared" si="71"/>
        <v>0</v>
      </c>
      <c r="P423" s="81">
        <f t="shared" si="72"/>
        <v>2.0401189694156856</v>
      </c>
      <c r="Q423" s="81">
        <f t="shared" si="73"/>
        <v>2.0401189694156856</v>
      </c>
      <c r="S423" s="1">
        <f t="shared" si="77"/>
        <v>2</v>
      </c>
      <c r="T423" s="1" t="str">
        <f t="shared" si="78"/>
        <v>Peak</v>
      </c>
    </row>
    <row r="424" spans="1:20" x14ac:dyDescent="0.25">
      <c r="A424" s="85">
        <v>44943.874999999272</v>
      </c>
      <c r="B424" s="1">
        <v>1</v>
      </c>
      <c r="C424" s="1">
        <v>17</v>
      </c>
      <c r="D424" s="1">
        <v>21</v>
      </c>
      <c r="E424" s="1" t="str">
        <f t="shared" si="74"/>
        <v>Non-Summer</v>
      </c>
      <c r="F424" s="78">
        <v>1.0142</v>
      </c>
      <c r="G424" s="79">
        <f t="shared" si="75"/>
        <v>1.9295800231104989</v>
      </c>
      <c r="J424" s="78">
        <v>0</v>
      </c>
      <c r="K424" s="80">
        <f t="shared" si="76"/>
        <v>0</v>
      </c>
      <c r="L424" s="68" t="str">
        <f t="shared" si="69"/>
        <v>Normal</v>
      </c>
      <c r="N424" s="67">
        <f t="shared" si="70"/>
        <v>0</v>
      </c>
      <c r="O424" s="67">
        <f t="shared" si="71"/>
        <v>0</v>
      </c>
      <c r="P424" s="81">
        <f t="shared" si="72"/>
        <v>1.9295800231104989</v>
      </c>
      <c r="Q424" s="81">
        <f t="shared" si="73"/>
        <v>1.9295800231104989</v>
      </c>
      <c r="S424" s="1">
        <f t="shared" si="77"/>
        <v>2</v>
      </c>
      <c r="T424" s="1" t="str">
        <f t="shared" si="78"/>
        <v>Peak</v>
      </c>
    </row>
    <row r="425" spans="1:20" x14ac:dyDescent="0.25">
      <c r="A425" s="85">
        <v>44943.916666665937</v>
      </c>
      <c r="B425" s="1">
        <v>1</v>
      </c>
      <c r="C425" s="1">
        <v>17</v>
      </c>
      <c r="D425" s="1">
        <v>22</v>
      </c>
      <c r="E425" s="1" t="str">
        <f t="shared" si="74"/>
        <v>Non-Summer</v>
      </c>
      <c r="F425" s="78">
        <v>0.91879999999999995</v>
      </c>
      <c r="G425" s="79">
        <f t="shared" si="75"/>
        <v>1.7480754537901069</v>
      </c>
      <c r="J425" s="78">
        <v>0</v>
      </c>
      <c r="K425" s="80">
        <f t="shared" si="76"/>
        <v>0</v>
      </c>
      <c r="L425" s="68" t="str">
        <f t="shared" si="69"/>
        <v>Normal</v>
      </c>
      <c r="N425" s="67">
        <f t="shared" si="70"/>
        <v>0</v>
      </c>
      <c r="O425" s="67">
        <f t="shared" si="71"/>
        <v>0</v>
      </c>
      <c r="P425" s="81">
        <f t="shared" si="72"/>
        <v>1.7480754537901069</v>
      </c>
      <c r="Q425" s="81">
        <f t="shared" si="73"/>
        <v>1.7480754537901069</v>
      </c>
      <c r="S425" s="1">
        <f t="shared" si="77"/>
        <v>2</v>
      </c>
      <c r="T425" s="1" t="str">
        <f t="shared" si="78"/>
        <v>Off-Peak</v>
      </c>
    </row>
    <row r="426" spans="1:20" x14ac:dyDescent="0.25">
      <c r="A426" s="85">
        <v>44943.958333332601</v>
      </c>
      <c r="B426" s="1">
        <v>1</v>
      </c>
      <c r="C426" s="1">
        <v>17</v>
      </c>
      <c r="D426" s="1">
        <v>23</v>
      </c>
      <c r="E426" s="1" t="str">
        <f t="shared" si="74"/>
        <v>Non-Summer</v>
      </c>
      <c r="F426" s="78">
        <v>0.82740000000000002</v>
      </c>
      <c r="G426" s="79">
        <f t="shared" si="75"/>
        <v>1.5741811389485574</v>
      </c>
      <c r="J426" s="78">
        <v>0</v>
      </c>
      <c r="K426" s="80">
        <f t="shared" si="76"/>
        <v>0</v>
      </c>
      <c r="L426" s="68" t="str">
        <f t="shared" si="69"/>
        <v>Normal</v>
      </c>
      <c r="N426" s="67">
        <f t="shared" si="70"/>
        <v>0</v>
      </c>
      <c r="O426" s="67">
        <f t="shared" si="71"/>
        <v>0</v>
      </c>
      <c r="P426" s="81">
        <f t="shared" si="72"/>
        <v>1.5741811389485574</v>
      </c>
      <c r="Q426" s="81">
        <f t="shared" si="73"/>
        <v>1.5741811389485574</v>
      </c>
      <c r="S426" s="1">
        <f t="shared" si="77"/>
        <v>2</v>
      </c>
      <c r="T426" s="1" t="str">
        <f t="shared" si="78"/>
        <v>Off-Peak</v>
      </c>
    </row>
    <row r="427" spans="1:20" x14ac:dyDescent="0.25">
      <c r="A427" s="85">
        <v>44943.999999999265</v>
      </c>
      <c r="B427" s="1">
        <v>1</v>
      </c>
      <c r="C427" s="1">
        <v>18</v>
      </c>
      <c r="D427" s="1">
        <v>0</v>
      </c>
      <c r="E427" s="1" t="str">
        <f t="shared" si="74"/>
        <v>Non-Summer</v>
      </c>
      <c r="F427" s="78">
        <v>0.76859999999999995</v>
      </c>
      <c r="G427" s="79">
        <f t="shared" si="75"/>
        <v>1.4623103981095735</v>
      </c>
      <c r="J427" s="78">
        <v>0</v>
      </c>
      <c r="K427" s="80">
        <f t="shared" si="76"/>
        <v>0</v>
      </c>
      <c r="L427" s="68" t="str">
        <f t="shared" si="69"/>
        <v>Normal</v>
      </c>
      <c r="N427" s="67">
        <f t="shared" si="70"/>
        <v>0</v>
      </c>
      <c r="O427" s="67">
        <f t="shared" si="71"/>
        <v>0</v>
      </c>
      <c r="P427" s="81">
        <f t="shared" si="72"/>
        <v>1.4623103981095735</v>
      </c>
      <c r="Q427" s="81">
        <f t="shared" si="73"/>
        <v>1.4623103981095735</v>
      </c>
      <c r="S427" s="1">
        <f t="shared" si="77"/>
        <v>3</v>
      </c>
      <c r="T427" s="1" t="str">
        <f t="shared" si="78"/>
        <v>Off-Peak</v>
      </c>
    </row>
    <row r="428" spans="1:20" x14ac:dyDescent="0.25">
      <c r="A428" s="85">
        <v>44944.041666665929</v>
      </c>
      <c r="B428" s="1">
        <v>1</v>
      </c>
      <c r="C428" s="1">
        <v>18</v>
      </c>
      <c r="D428" s="1">
        <v>1</v>
      </c>
      <c r="E428" s="1" t="str">
        <f t="shared" si="74"/>
        <v>Non-Summer</v>
      </c>
      <c r="F428" s="78">
        <v>0.73380000000000001</v>
      </c>
      <c r="G428" s="79">
        <f t="shared" si="75"/>
        <v>1.3961011841436444</v>
      </c>
      <c r="J428" s="78">
        <v>0</v>
      </c>
      <c r="K428" s="80">
        <f t="shared" si="76"/>
        <v>0</v>
      </c>
      <c r="L428" s="68" t="str">
        <f t="shared" si="69"/>
        <v>Normal</v>
      </c>
      <c r="N428" s="67">
        <f t="shared" si="70"/>
        <v>0</v>
      </c>
      <c r="O428" s="67">
        <f t="shared" si="71"/>
        <v>0</v>
      </c>
      <c r="P428" s="81">
        <f t="shared" si="72"/>
        <v>1.3961011841436444</v>
      </c>
      <c r="Q428" s="81">
        <f t="shared" si="73"/>
        <v>1.3961011841436444</v>
      </c>
      <c r="S428" s="1">
        <f t="shared" si="77"/>
        <v>3</v>
      </c>
      <c r="T428" s="1" t="str">
        <f t="shared" si="78"/>
        <v>Off-Peak</v>
      </c>
    </row>
    <row r="429" spans="1:20" x14ac:dyDescent="0.25">
      <c r="A429" s="85">
        <v>44944.083333332594</v>
      </c>
      <c r="B429" s="1">
        <v>1</v>
      </c>
      <c r="C429" s="1">
        <v>18</v>
      </c>
      <c r="D429" s="1">
        <v>2</v>
      </c>
      <c r="E429" s="1" t="str">
        <f t="shared" si="74"/>
        <v>Non-Summer</v>
      </c>
      <c r="F429" s="78">
        <v>0.71630000000000005</v>
      </c>
      <c r="G429" s="79">
        <f t="shared" si="75"/>
        <v>1.3628063207987089</v>
      </c>
      <c r="J429" s="78">
        <v>0</v>
      </c>
      <c r="K429" s="80">
        <f t="shared" si="76"/>
        <v>0</v>
      </c>
      <c r="L429" s="68" t="str">
        <f t="shared" si="69"/>
        <v>Normal</v>
      </c>
      <c r="N429" s="67">
        <f t="shared" si="70"/>
        <v>0</v>
      </c>
      <c r="O429" s="67">
        <f t="shared" si="71"/>
        <v>0</v>
      </c>
      <c r="P429" s="81">
        <f t="shared" si="72"/>
        <v>1.3628063207987089</v>
      </c>
      <c r="Q429" s="81">
        <f t="shared" si="73"/>
        <v>1.3628063207987089</v>
      </c>
      <c r="S429" s="1">
        <f t="shared" si="77"/>
        <v>3</v>
      </c>
      <c r="T429" s="1" t="str">
        <f t="shared" si="78"/>
        <v>Off-Peak</v>
      </c>
    </row>
    <row r="430" spans="1:20" x14ac:dyDescent="0.25">
      <c r="A430" s="85">
        <v>44944.124999999258</v>
      </c>
      <c r="B430" s="1">
        <v>1</v>
      </c>
      <c r="C430" s="1">
        <v>18</v>
      </c>
      <c r="D430" s="1">
        <v>3</v>
      </c>
      <c r="E430" s="1" t="str">
        <f t="shared" si="74"/>
        <v>Non-Summer</v>
      </c>
      <c r="F430" s="78">
        <v>0.70989999999999998</v>
      </c>
      <c r="G430" s="79">
        <f t="shared" si="75"/>
        <v>1.3506299136325608</v>
      </c>
      <c r="J430" s="78">
        <v>0</v>
      </c>
      <c r="K430" s="80">
        <f t="shared" si="76"/>
        <v>0</v>
      </c>
      <c r="L430" s="68" t="str">
        <f t="shared" si="69"/>
        <v>Normal</v>
      </c>
      <c r="N430" s="67">
        <f t="shared" si="70"/>
        <v>0</v>
      </c>
      <c r="O430" s="67">
        <f t="shared" si="71"/>
        <v>0</v>
      </c>
      <c r="P430" s="81">
        <f t="shared" si="72"/>
        <v>1.3506299136325608</v>
      </c>
      <c r="Q430" s="81">
        <f t="shared" si="73"/>
        <v>1.3506299136325608</v>
      </c>
      <c r="S430" s="1">
        <f t="shared" si="77"/>
        <v>3</v>
      </c>
      <c r="T430" s="1" t="str">
        <f t="shared" si="78"/>
        <v>Off-Peak</v>
      </c>
    </row>
    <row r="431" spans="1:20" x14ac:dyDescent="0.25">
      <c r="A431" s="85">
        <v>44944.166666665922</v>
      </c>
      <c r="B431" s="1">
        <v>1</v>
      </c>
      <c r="C431" s="1">
        <v>18</v>
      </c>
      <c r="D431" s="1">
        <v>4</v>
      </c>
      <c r="E431" s="1" t="str">
        <f t="shared" si="74"/>
        <v>Non-Summer</v>
      </c>
      <c r="F431" s="78">
        <v>0.72060000000000002</v>
      </c>
      <c r="G431" s="79">
        <f t="shared" si="75"/>
        <v>1.3709873443634644</v>
      </c>
      <c r="J431" s="78">
        <v>0</v>
      </c>
      <c r="K431" s="80">
        <f t="shared" si="76"/>
        <v>0</v>
      </c>
      <c r="L431" s="68" t="str">
        <f t="shared" si="69"/>
        <v>Normal</v>
      </c>
      <c r="N431" s="67">
        <f t="shared" si="70"/>
        <v>0</v>
      </c>
      <c r="O431" s="67">
        <f t="shared" si="71"/>
        <v>0</v>
      </c>
      <c r="P431" s="81">
        <f t="shared" si="72"/>
        <v>1.3709873443634644</v>
      </c>
      <c r="Q431" s="81">
        <f t="shared" si="73"/>
        <v>1.3709873443634644</v>
      </c>
      <c r="S431" s="1">
        <f t="shared" si="77"/>
        <v>3</v>
      </c>
      <c r="T431" s="1" t="str">
        <f t="shared" si="78"/>
        <v>Off-Peak</v>
      </c>
    </row>
    <row r="432" spans="1:20" x14ac:dyDescent="0.25">
      <c r="A432" s="85">
        <v>44944.208333332586</v>
      </c>
      <c r="B432" s="1">
        <v>1</v>
      </c>
      <c r="C432" s="1">
        <v>18</v>
      </c>
      <c r="D432" s="1">
        <v>5</v>
      </c>
      <c r="E432" s="1" t="str">
        <f t="shared" si="74"/>
        <v>Non-Summer</v>
      </c>
      <c r="F432" s="78">
        <v>0.75619999999999998</v>
      </c>
      <c r="G432" s="79">
        <f t="shared" si="75"/>
        <v>1.438718609225162</v>
      </c>
      <c r="J432" s="78">
        <v>0</v>
      </c>
      <c r="K432" s="80">
        <f t="shared" si="76"/>
        <v>0</v>
      </c>
      <c r="L432" s="68" t="str">
        <f t="shared" si="69"/>
        <v>Normal</v>
      </c>
      <c r="N432" s="67">
        <f t="shared" si="70"/>
        <v>0</v>
      </c>
      <c r="O432" s="67">
        <f t="shared" si="71"/>
        <v>0</v>
      </c>
      <c r="P432" s="81">
        <f t="shared" si="72"/>
        <v>1.438718609225162</v>
      </c>
      <c r="Q432" s="81">
        <f t="shared" si="73"/>
        <v>1.438718609225162</v>
      </c>
      <c r="S432" s="1">
        <f t="shared" si="77"/>
        <v>3</v>
      </c>
      <c r="T432" s="1" t="str">
        <f t="shared" si="78"/>
        <v>Off-Peak</v>
      </c>
    </row>
    <row r="433" spans="1:20" x14ac:dyDescent="0.25">
      <c r="A433" s="85">
        <v>44944.249999999251</v>
      </c>
      <c r="B433" s="1">
        <v>1</v>
      </c>
      <c r="C433" s="1">
        <v>18</v>
      </c>
      <c r="D433" s="1">
        <v>6</v>
      </c>
      <c r="E433" s="1" t="str">
        <f t="shared" si="74"/>
        <v>Non-Summer</v>
      </c>
      <c r="F433" s="78">
        <v>0.81440000000000001</v>
      </c>
      <c r="G433" s="79">
        <f t="shared" si="75"/>
        <v>1.5494478118923194</v>
      </c>
      <c r="J433" s="78">
        <v>0</v>
      </c>
      <c r="K433" s="80">
        <f t="shared" si="76"/>
        <v>0</v>
      </c>
      <c r="L433" s="68" t="str">
        <f t="shared" si="69"/>
        <v>Normal</v>
      </c>
      <c r="N433" s="67">
        <f t="shared" si="70"/>
        <v>0</v>
      </c>
      <c r="O433" s="67">
        <f t="shared" si="71"/>
        <v>0</v>
      </c>
      <c r="P433" s="81">
        <f t="shared" si="72"/>
        <v>1.5494478118923194</v>
      </c>
      <c r="Q433" s="81">
        <f t="shared" si="73"/>
        <v>1.5494478118923194</v>
      </c>
      <c r="S433" s="1">
        <f t="shared" si="77"/>
        <v>3</v>
      </c>
      <c r="T433" s="1" t="str">
        <f t="shared" si="78"/>
        <v>Peak</v>
      </c>
    </row>
    <row r="434" spans="1:20" x14ac:dyDescent="0.25">
      <c r="A434" s="85">
        <v>44944.291666665915</v>
      </c>
      <c r="B434" s="1">
        <v>1</v>
      </c>
      <c r="C434" s="1">
        <v>18</v>
      </c>
      <c r="D434" s="1">
        <v>7</v>
      </c>
      <c r="E434" s="1" t="str">
        <f t="shared" si="74"/>
        <v>Non-Summer</v>
      </c>
      <c r="F434" s="78">
        <v>0.84399999999999997</v>
      </c>
      <c r="G434" s="79">
        <f t="shared" si="75"/>
        <v>1.6057636950357534</v>
      </c>
      <c r="J434" s="78">
        <v>7.3135000000000006E-2</v>
      </c>
      <c r="K434" s="80">
        <f t="shared" si="76"/>
        <v>7.3135000000000006E-2</v>
      </c>
      <c r="L434" s="68" t="str">
        <f t="shared" si="69"/>
        <v>Normal</v>
      </c>
      <c r="N434" s="67">
        <f t="shared" si="70"/>
        <v>0</v>
      </c>
      <c r="O434" s="67">
        <f t="shared" si="71"/>
        <v>7.3135000000000006E-2</v>
      </c>
      <c r="P434" s="81">
        <f t="shared" si="72"/>
        <v>1.5326286950357535</v>
      </c>
      <c r="Q434" s="81">
        <f t="shared" si="73"/>
        <v>1.5326286950357535</v>
      </c>
      <c r="S434" s="1">
        <f t="shared" si="77"/>
        <v>3</v>
      </c>
      <c r="T434" s="1" t="str">
        <f t="shared" si="78"/>
        <v>Peak</v>
      </c>
    </row>
    <row r="435" spans="1:20" x14ac:dyDescent="0.25">
      <c r="A435" s="85">
        <v>44944.333333332579</v>
      </c>
      <c r="B435" s="1">
        <v>1</v>
      </c>
      <c r="C435" s="1">
        <v>18</v>
      </c>
      <c r="D435" s="1">
        <v>8</v>
      </c>
      <c r="E435" s="1" t="str">
        <f t="shared" si="74"/>
        <v>Non-Summer</v>
      </c>
      <c r="F435" s="78">
        <v>0.81979999999999997</v>
      </c>
      <c r="G435" s="79">
        <f t="shared" si="75"/>
        <v>1.5597216554387567</v>
      </c>
      <c r="J435" s="78">
        <v>1.453533</v>
      </c>
      <c r="K435" s="80">
        <f t="shared" si="76"/>
        <v>1.453533</v>
      </c>
      <c r="L435" s="68" t="str">
        <f t="shared" si="69"/>
        <v>Normal</v>
      </c>
      <c r="N435" s="67">
        <f t="shared" si="70"/>
        <v>0</v>
      </c>
      <c r="O435" s="67">
        <f t="shared" si="71"/>
        <v>1.453533</v>
      </c>
      <c r="P435" s="81">
        <f t="shared" si="72"/>
        <v>0.10618865543875677</v>
      </c>
      <c r="Q435" s="81">
        <f t="shared" si="73"/>
        <v>0.10618865543875677</v>
      </c>
      <c r="S435" s="1">
        <f t="shared" si="77"/>
        <v>3</v>
      </c>
      <c r="T435" s="1" t="str">
        <f t="shared" si="78"/>
        <v>Peak</v>
      </c>
    </row>
    <row r="436" spans="1:20" x14ac:dyDescent="0.25">
      <c r="A436" s="85">
        <v>44944.374999999243</v>
      </c>
      <c r="B436" s="1">
        <v>1</v>
      </c>
      <c r="C436" s="1">
        <v>18</v>
      </c>
      <c r="D436" s="1">
        <v>9</v>
      </c>
      <c r="E436" s="1" t="str">
        <f t="shared" si="74"/>
        <v>Non-Summer</v>
      </c>
      <c r="F436" s="78">
        <v>0.79849999999999999</v>
      </c>
      <c r="G436" s="79">
        <f t="shared" si="75"/>
        <v>1.5191970503389207</v>
      </c>
      <c r="J436" s="78">
        <v>2.6754220000000002</v>
      </c>
      <c r="K436" s="80">
        <f t="shared" si="76"/>
        <v>2.6754220000000002</v>
      </c>
      <c r="L436" s="68" t="str">
        <f t="shared" si="69"/>
        <v>Normal</v>
      </c>
      <c r="N436" s="67">
        <f t="shared" si="70"/>
        <v>1.1562249496610795</v>
      </c>
      <c r="O436" s="67">
        <f t="shared" si="71"/>
        <v>1.5191970503389207</v>
      </c>
      <c r="P436" s="81">
        <f t="shared" si="72"/>
        <v>0</v>
      </c>
      <c r="Q436" s="81">
        <f t="shared" si="73"/>
        <v>-1.1562249496610795</v>
      </c>
      <c r="S436" s="1">
        <f t="shared" si="77"/>
        <v>3</v>
      </c>
      <c r="T436" s="1" t="str">
        <f t="shared" si="78"/>
        <v>Peak</v>
      </c>
    </row>
    <row r="437" spans="1:20" x14ac:dyDescent="0.25">
      <c r="A437" s="85">
        <v>44944.416666665908</v>
      </c>
      <c r="B437" s="1">
        <v>1</v>
      </c>
      <c r="C437" s="1">
        <v>18</v>
      </c>
      <c r="D437" s="1">
        <v>10</v>
      </c>
      <c r="E437" s="1" t="str">
        <f t="shared" si="74"/>
        <v>Non-Summer</v>
      </c>
      <c r="F437" s="78">
        <v>0.78649999999999998</v>
      </c>
      <c r="G437" s="79">
        <f t="shared" si="75"/>
        <v>1.4963662869023935</v>
      </c>
      <c r="J437" s="78">
        <v>3.6195999999999997</v>
      </c>
      <c r="K437" s="80">
        <f t="shared" si="76"/>
        <v>3.6195999999999997</v>
      </c>
      <c r="L437" s="68" t="str">
        <f t="shared" si="69"/>
        <v>Normal</v>
      </c>
      <c r="N437" s="67">
        <f t="shared" si="70"/>
        <v>2.1232337130976062</v>
      </c>
      <c r="O437" s="67">
        <f t="shared" si="71"/>
        <v>1.4963662869023935</v>
      </c>
      <c r="P437" s="81">
        <f t="shared" si="72"/>
        <v>0</v>
      </c>
      <c r="Q437" s="81">
        <f t="shared" si="73"/>
        <v>-2.1232337130976062</v>
      </c>
      <c r="S437" s="1">
        <f t="shared" si="77"/>
        <v>3</v>
      </c>
      <c r="T437" s="1" t="str">
        <f t="shared" si="78"/>
        <v>Peak</v>
      </c>
    </row>
    <row r="438" spans="1:20" x14ac:dyDescent="0.25">
      <c r="A438" s="85">
        <v>44944.458333332572</v>
      </c>
      <c r="B438" s="1">
        <v>1</v>
      </c>
      <c r="C438" s="1">
        <v>18</v>
      </c>
      <c r="D438" s="1">
        <v>11</v>
      </c>
      <c r="E438" s="1" t="str">
        <f t="shared" si="74"/>
        <v>Non-Summer</v>
      </c>
      <c r="F438" s="78">
        <v>0.78590000000000004</v>
      </c>
      <c r="G438" s="79">
        <f t="shared" si="75"/>
        <v>1.4952247487305672</v>
      </c>
      <c r="J438" s="78">
        <v>4.0544310000000001</v>
      </c>
      <c r="K438" s="80">
        <f t="shared" si="76"/>
        <v>4.0544310000000001</v>
      </c>
      <c r="L438" s="68" t="str">
        <f t="shared" si="69"/>
        <v>Normal</v>
      </c>
      <c r="N438" s="67">
        <f t="shared" si="70"/>
        <v>2.5592062512694329</v>
      </c>
      <c r="O438" s="67">
        <f t="shared" si="71"/>
        <v>1.4952247487305672</v>
      </c>
      <c r="P438" s="81">
        <f t="shared" si="72"/>
        <v>0</v>
      </c>
      <c r="Q438" s="81">
        <f t="shared" si="73"/>
        <v>-2.5592062512694329</v>
      </c>
      <c r="S438" s="1">
        <f t="shared" si="77"/>
        <v>3</v>
      </c>
      <c r="T438" s="1" t="str">
        <f t="shared" si="78"/>
        <v>Peak</v>
      </c>
    </row>
    <row r="439" spans="1:20" x14ac:dyDescent="0.25">
      <c r="A439" s="85">
        <v>44944.499999999236</v>
      </c>
      <c r="B439" s="1">
        <v>1</v>
      </c>
      <c r="C439" s="1">
        <v>18</v>
      </c>
      <c r="D439" s="1">
        <v>12</v>
      </c>
      <c r="E439" s="1" t="str">
        <f t="shared" si="74"/>
        <v>Non-Summer</v>
      </c>
      <c r="F439" s="78">
        <v>0.79420000000000002</v>
      </c>
      <c r="G439" s="79">
        <f t="shared" si="75"/>
        <v>1.5110160267741652</v>
      </c>
      <c r="J439" s="78">
        <v>4.27996</v>
      </c>
      <c r="K439" s="80">
        <f t="shared" si="76"/>
        <v>4.27996</v>
      </c>
      <c r="L439" s="68" t="str">
        <f t="shared" si="69"/>
        <v>Normal</v>
      </c>
      <c r="N439" s="67">
        <f t="shared" si="70"/>
        <v>2.7689439732258347</v>
      </c>
      <c r="O439" s="67">
        <f t="shared" si="71"/>
        <v>1.5110160267741652</v>
      </c>
      <c r="P439" s="81">
        <f t="shared" si="72"/>
        <v>0</v>
      </c>
      <c r="Q439" s="81">
        <f t="shared" si="73"/>
        <v>-2.7689439732258347</v>
      </c>
      <c r="S439" s="1">
        <f t="shared" si="77"/>
        <v>3</v>
      </c>
      <c r="T439" s="1" t="str">
        <f t="shared" si="78"/>
        <v>Peak</v>
      </c>
    </row>
    <row r="440" spans="1:20" x14ac:dyDescent="0.25">
      <c r="A440" s="85">
        <v>44944.5416666659</v>
      </c>
      <c r="B440" s="1">
        <v>1</v>
      </c>
      <c r="C440" s="1">
        <v>18</v>
      </c>
      <c r="D440" s="1">
        <v>13</v>
      </c>
      <c r="E440" s="1" t="str">
        <f t="shared" si="74"/>
        <v>Non-Summer</v>
      </c>
      <c r="F440" s="78">
        <v>0.80069999999999997</v>
      </c>
      <c r="G440" s="79">
        <f t="shared" si="75"/>
        <v>1.523382690302284</v>
      </c>
      <c r="J440" s="78">
        <v>4.0704609999999999</v>
      </c>
      <c r="K440" s="80">
        <f t="shared" si="76"/>
        <v>4.0704609999999999</v>
      </c>
      <c r="L440" s="68" t="str">
        <f t="shared" si="69"/>
        <v>Normal</v>
      </c>
      <c r="N440" s="67">
        <f t="shared" si="70"/>
        <v>2.5470783096977159</v>
      </c>
      <c r="O440" s="67">
        <f t="shared" si="71"/>
        <v>1.523382690302284</v>
      </c>
      <c r="P440" s="81">
        <f t="shared" si="72"/>
        <v>0</v>
      </c>
      <c r="Q440" s="81">
        <f t="shared" si="73"/>
        <v>-2.5470783096977159</v>
      </c>
      <c r="S440" s="1">
        <f t="shared" si="77"/>
        <v>3</v>
      </c>
      <c r="T440" s="1" t="str">
        <f t="shared" si="78"/>
        <v>Peak</v>
      </c>
    </row>
    <row r="441" spans="1:20" x14ac:dyDescent="0.25">
      <c r="A441" s="85">
        <v>44944.583333332565</v>
      </c>
      <c r="B441" s="1">
        <v>1</v>
      </c>
      <c r="C441" s="1">
        <v>18</v>
      </c>
      <c r="D441" s="1">
        <v>14</v>
      </c>
      <c r="E441" s="1" t="str">
        <f t="shared" si="74"/>
        <v>Non-Summer</v>
      </c>
      <c r="F441" s="78">
        <v>0.8175</v>
      </c>
      <c r="G441" s="79">
        <f t="shared" si="75"/>
        <v>1.5553457591134223</v>
      </c>
      <c r="J441" s="78">
        <v>2.8232740000000001</v>
      </c>
      <c r="K441" s="80">
        <f t="shared" si="76"/>
        <v>2.8232740000000001</v>
      </c>
      <c r="L441" s="68" t="str">
        <f t="shared" si="69"/>
        <v>Normal</v>
      </c>
      <c r="N441" s="67">
        <f t="shared" si="70"/>
        <v>1.2679282408865777</v>
      </c>
      <c r="O441" s="67">
        <f t="shared" si="71"/>
        <v>1.5553457591134223</v>
      </c>
      <c r="P441" s="81">
        <f t="shared" si="72"/>
        <v>0</v>
      </c>
      <c r="Q441" s="81">
        <f t="shared" si="73"/>
        <v>-1.2679282408865777</v>
      </c>
      <c r="S441" s="1">
        <f t="shared" si="77"/>
        <v>3</v>
      </c>
      <c r="T441" s="1" t="str">
        <f t="shared" si="78"/>
        <v>Peak</v>
      </c>
    </row>
    <row r="442" spans="1:20" x14ac:dyDescent="0.25">
      <c r="A442" s="85">
        <v>44944.624999999229</v>
      </c>
      <c r="B442" s="1">
        <v>1</v>
      </c>
      <c r="C442" s="1">
        <v>18</v>
      </c>
      <c r="D442" s="1">
        <v>15</v>
      </c>
      <c r="E442" s="1" t="str">
        <f t="shared" si="74"/>
        <v>Non-Summer</v>
      </c>
      <c r="F442" s="78">
        <v>0.86660000000000004</v>
      </c>
      <c r="G442" s="79">
        <f t="shared" si="75"/>
        <v>1.6487616328412134</v>
      </c>
      <c r="J442" s="78">
        <v>1.8609149999999999</v>
      </c>
      <c r="K442" s="80">
        <f t="shared" si="76"/>
        <v>1.8609149999999999</v>
      </c>
      <c r="L442" s="68" t="str">
        <f t="shared" si="69"/>
        <v>Normal</v>
      </c>
      <c r="N442" s="67">
        <f t="shared" si="70"/>
        <v>0.21215336715878652</v>
      </c>
      <c r="O442" s="67">
        <f t="shared" si="71"/>
        <v>1.6487616328412134</v>
      </c>
      <c r="P442" s="81">
        <f t="shared" si="72"/>
        <v>0</v>
      </c>
      <c r="Q442" s="81">
        <f t="shared" si="73"/>
        <v>-0.21215336715878652</v>
      </c>
      <c r="S442" s="1">
        <f t="shared" si="77"/>
        <v>3</v>
      </c>
      <c r="T442" s="1" t="str">
        <f t="shared" si="78"/>
        <v>Peak</v>
      </c>
    </row>
    <row r="443" spans="1:20" x14ac:dyDescent="0.25">
      <c r="A443" s="85">
        <v>44944.666666665893</v>
      </c>
      <c r="B443" s="1">
        <v>1</v>
      </c>
      <c r="C443" s="1">
        <v>18</v>
      </c>
      <c r="D443" s="1">
        <v>16</v>
      </c>
      <c r="E443" s="1" t="str">
        <f t="shared" si="74"/>
        <v>Non-Summer</v>
      </c>
      <c r="F443" s="78">
        <v>0.96309999999999996</v>
      </c>
      <c r="G443" s="79">
        <f t="shared" si="75"/>
        <v>1.8323590221432868</v>
      </c>
      <c r="J443" s="78">
        <v>8.4659000000000012E-2</v>
      </c>
      <c r="K443" s="80">
        <f t="shared" si="76"/>
        <v>8.4659000000000012E-2</v>
      </c>
      <c r="L443" s="68" t="str">
        <f t="shared" si="69"/>
        <v>Normal</v>
      </c>
      <c r="N443" s="67">
        <f t="shared" si="70"/>
        <v>0</v>
      </c>
      <c r="O443" s="67">
        <f t="shared" si="71"/>
        <v>8.4659000000000012E-2</v>
      </c>
      <c r="P443" s="81">
        <f t="shared" si="72"/>
        <v>1.7477000221432868</v>
      </c>
      <c r="Q443" s="81">
        <f t="shared" si="73"/>
        <v>1.7477000221432868</v>
      </c>
      <c r="S443" s="1">
        <f t="shared" si="77"/>
        <v>3</v>
      </c>
      <c r="T443" s="1" t="str">
        <f t="shared" si="78"/>
        <v>Peak</v>
      </c>
    </row>
    <row r="444" spans="1:20" x14ac:dyDescent="0.25">
      <c r="A444" s="85">
        <v>44944.708333332557</v>
      </c>
      <c r="B444" s="1">
        <v>1</v>
      </c>
      <c r="C444" s="1">
        <v>18</v>
      </c>
      <c r="D444" s="1">
        <v>17</v>
      </c>
      <c r="E444" s="1" t="str">
        <f t="shared" si="74"/>
        <v>Non-Summer</v>
      </c>
      <c r="F444" s="78">
        <v>1.0684</v>
      </c>
      <c r="G444" s="79">
        <f t="shared" si="75"/>
        <v>2.0326989712988142</v>
      </c>
      <c r="J444" s="78">
        <v>0</v>
      </c>
      <c r="K444" s="80">
        <f t="shared" si="76"/>
        <v>0</v>
      </c>
      <c r="L444" s="68" t="str">
        <f t="shared" si="69"/>
        <v>Normal</v>
      </c>
      <c r="N444" s="67">
        <f t="shared" si="70"/>
        <v>0</v>
      </c>
      <c r="O444" s="67">
        <f t="shared" si="71"/>
        <v>0</v>
      </c>
      <c r="P444" s="81">
        <f t="shared" si="72"/>
        <v>2.0326989712988142</v>
      </c>
      <c r="Q444" s="81">
        <f t="shared" si="73"/>
        <v>2.0326989712988142</v>
      </c>
      <c r="S444" s="1">
        <f t="shared" si="77"/>
        <v>3</v>
      </c>
      <c r="T444" s="1" t="str">
        <f t="shared" si="78"/>
        <v>Peak</v>
      </c>
    </row>
    <row r="445" spans="1:20" x14ac:dyDescent="0.25">
      <c r="A445" s="85">
        <v>44944.749999999221</v>
      </c>
      <c r="B445" s="1">
        <v>1</v>
      </c>
      <c r="C445" s="1">
        <v>18</v>
      </c>
      <c r="D445" s="1">
        <v>18</v>
      </c>
      <c r="E445" s="1" t="str">
        <f t="shared" si="74"/>
        <v>Non-Summer</v>
      </c>
      <c r="F445" s="78">
        <v>1.0985</v>
      </c>
      <c r="G445" s="79">
        <f t="shared" si="75"/>
        <v>2.0899661362521034</v>
      </c>
      <c r="J445" s="78">
        <v>0</v>
      </c>
      <c r="K445" s="80">
        <f t="shared" si="76"/>
        <v>0</v>
      </c>
      <c r="L445" s="68" t="str">
        <f t="shared" si="69"/>
        <v>Normal</v>
      </c>
      <c r="N445" s="67">
        <f t="shared" si="70"/>
        <v>0</v>
      </c>
      <c r="O445" s="67">
        <f t="shared" si="71"/>
        <v>0</v>
      </c>
      <c r="P445" s="81">
        <f t="shared" si="72"/>
        <v>2.0899661362521034</v>
      </c>
      <c r="Q445" s="81">
        <f t="shared" si="73"/>
        <v>2.0899661362521034</v>
      </c>
      <c r="S445" s="1">
        <f t="shared" si="77"/>
        <v>3</v>
      </c>
      <c r="T445" s="1" t="str">
        <f t="shared" si="78"/>
        <v>Peak</v>
      </c>
    </row>
    <row r="446" spans="1:20" x14ac:dyDescent="0.25">
      <c r="A446" s="85">
        <v>44944.791666665886</v>
      </c>
      <c r="B446" s="1">
        <v>1</v>
      </c>
      <c r="C446" s="1">
        <v>18</v>
      </c>
      <c r="D446" s="1">
        <v>19</v>
      </c>
      <c r="E446" s="1" t="str">
        <f t="shared" si="74"/>
        <v>Non-Summer</v>
      </c>
      <c r="F446" s="78">
        <v>1.0981000000000001</v>
      </c>
      <c r="G446" s="79">
        <f t="shared" si="75"/>
        <v>2.0892051108042193</v>
      </c>
      <c r="J446" s="78">
        <v>0</v>
      </c>
      <c r="K446" s="80">
        <f t="shared" si="76"/>
        <v>0</v>
      </c>
      <c r="L446" s="68" t="str">
        <f t="shared" si="69"/>
        <v>Normal</v>
      </c>
      <c r="N446" s="67">
        <f t="shared" si="70"/>
        <v>0</v>
      </c>
      <c r="O446" s="67">
        <f t="shared" si="71"/>
        <v>0</v>
      </c>
      <c r="P446" s="81">
        <f t="shared" si="72"/>
        <v>2.0892051108042193</v>
      </c>
      <c r="Q446" s="81">
        <f t="shared" si="73"/>
        <v>2.0892051108042193</v>
      </c>
      <c r="S446" s="1">
        <f t="shared" si="77"/>
        <v>3</v>
      </c>
      <c r="T446" s="1" t="str">
        <f t="shared" si="78"/>
        <v>Peak</v>
      </c>
    </row>
    <row r="447" spans="1:20" x14ac:dyDescent="0.25">
      <c r="A447" s="85">
        <v>44944.83333333255</v>
      </c>
      <c r="B447" s="1">
        <v>1</v>
      </c>
      <c r="C447" s="1">
        <v>18</v>
      </c>
      <c r="D447" s="1">
        <v>20</v>
      </c>
      <c r="E447" s="1" t="str">
        <f t="shared" si="74"/>
        <v>Non-Summer</v>
      </c>
      <c r="F447" s="78">
        <v>1.0840000000000001</v>
      </c>
      <c r="G447" s="79">
        <f t="shared" si="75"/>
        <v>2.0623789637662995</v>
      </c>
      <c r="J447" s="78">
        <v>0</v>
      </c>
      <c r="K447" s="80">
        <f t="shared" si="76"/>
        <v>0</v>
      </c>
      <c r="L447" s="68" t="str">
        <f t="shared" si="69"/>
        <v>Normal</v>
      </c>
      <c r="N447" s="67">
        <f t="shared" si="70"/>
        <v>0</v>
      </c>
      <c r="O447" s="67">
        <f t="shared" si="71"/>
        <v>0</v>
      </c>
      <c r="P447" s="81">
        <f t="shared" si="72"/>
        <v>2.0623789637662995</v>
      </c>
      <c r="Q447" s="81">
        <f t="shared" si="73"/>
        <v>2.0623789637662995</v>
      </c>
      <c r="S447" s="1">
        <f t="shared" si="77"/>
        <v>3</v>
      </c>
      <c r="T447" s="1" t="str">
        <f t="shared" si="78"/>
        <v>Peak</v>
      </c>
    </row>
    <row r="448" spans="1:20" x14ac:dyDescent="0.25">
      <c r="A448" s="85">
        <v>44944.874999999214</v>
      </c>
      <c r="B448" s="1">
        <v>1</v>
      </c>
      <c r="C448" s="1">
        <v>18</v>
      </c>
      <c r="D448" s="1">
        <v>21</v>
      </c>
      <c r="E448" s="1" t="str">
        <f t="shared" si="74"/>
        <v>Non-Summer</v>
      </c>
      <c r="F448" s="78">
        <v>1.0355000000000001</v>
      </c>
      <c r="G448" s="79">
        <f t="shared" si="75"/>
        <v>1.9701046282103352</v>
      </c>
      <c r="J448" s="78">
        <v>0</v>
      </c>
      <c r="K448" s="80">
        <f t="shared" si="76"/>
        <v>0</v>
      </c>
      <c r="L448" s="68" t="str">
        <f t="shared" si="69"/>
        <v>Normal</v>
      </c>
      <c r="N448" s="67">
        <f t="shared" si="70"/>
        <v>0</v>
      </c>
      <c r="O448" s="67">
        <f t="shared" si="71"/>
        <v>0</v>
      </c>
      <c r="P448" s="81">
        <f t="shared" si="72"/>
        <v>1.9701046282103352</v>
      </c>
      <c r="Q448" s="81">
        <f t="shared" si="73"/>
        <v>1.9701046282103352</v>
      </c>
      <c r="S448" s="1">
        <f t="shared" si="77"/>
        <v>3</v>
      </c>
      <c r="T448" s="1" t="str">
        <f t="shared" si="78"/>
        <v>Peak</v>
      </c>
    </row>
    <row r="449" spans="1:20" x14ac:dyDescent="0.25">
      <c r="A449" s="85">
        <v>44944.916666665878</v>
      </c>
      <c r="B449" s="1">
        <v>1</v>
      </c>
      <c r="C449" s="1">
        <v>18</v>
      </c>
      <c r="D449" s="1">
        <v>22</v>
      </c>
      <c r="E449" s="1" t="str">
        <f t="shared" si="74"/>
        <v>Non-Summer</v>
      </c>
      <c r="F449" s="78">
        <v>0.94350000000000001</v>
      </c>
      <c r="G449" s="79">
        <f t="shared" si="75"/>
        <v>1.795068775196959</v>
      </c>
      <c r="J449" s="78">
        <v>0</v>
      </c>
      <c r="K449" s="80">
        <f t="shared" si="76"/>
        <v>0</v>
      </c>
      <c r="L449" s="68" t="str">
        <f t="shared" si="69"/>
        <v>Normal</v>
      </c>
      <c r="N449" s="67">
        <f t="shared" si="70"/>
        <v>0</v>
      </c>
      <c r="O449" s="67">
        <f t="shared" si="71"/>
        <v>0</v>
      </c>
      <c r="P449" s="81">
        <f t="shared" si="72"/>
        <v>1.795068775196959</v>
      </c>
      <c r="Q449" s="81">
        <f t="shared" si="73"/>
        <v>1.795068775196959</v>
      </c>
      <c r="S449" s="1">
        <f t="shared" si="77"/>
        <v>3</v>
      </c>
      <c r="T449" s="1" t="str">
        <f t="shared" si="78"/>
        <v>Off-Peak</v>
      </c>
    </row>
    <row r="450" spans="1:20" x14ac:dyDescent="0.25">
      <c r="A450" s="85">
        <v>44944.958333332543</v>
      </c>
      <c r="B450" s="1">
        <v>1</v>
      </c>
      <c r="C450" s="1">
        <v>18</v>
      </c>
      <c r="D450" s="1">
        <v>23</v>
      </c>
      <c r="E450" s="1" t="str">
        <f t="shared" si="74"/>
        <v>Non-Summer</v>
      </c>
      <c r="F450" s="78">
        <v>0.8448</v>
      </c>
      <c r="G450" s="79">
        <f t="shared" si="75"/>
        <v>1.607285745931522</v>
      </c>
      <c r="J450" s="78">
        <v>0</v>
      </c>
      <c r="K450" s="80">
        <f t="shared" si="76"/>
        <v>0</v>
      </c>
      <c r="L450" s="68" t="str">
        <f t="shared" si="69"/>
        <v>Normal</v>
      </c>
      <c r="N450" s="67">
        <f t="shared" si="70"/>
        <v>0</v>
      </c>
      <c r="O450" s="67">
        <f t="shared" si="71"/>
        <v>0</v>
      </c>
      <c r="P450" s="81">
        <f t="shared" si="72"/>
        <v>1.607285745931522</v>
      </c>
      <c r="Q450" s="81">
        <f t="shared" si="73"/>
        <v>1.607285745931522</v>
      </c>
      <c r="S450" s="1">
        <f t="shared" si="77"/>
        <v>3</v>
      </c>
      <c r="T450" s="1" t="str">
        <f t="shared" si="78"/>
        <v>Off-Peak</v>
      </c>
    </row>
    <row r="451" spans="1:20" x14ac:dyDescent="0.25">
      <c r="A451" s="85">
        <v>44944.999999999207</v>
      </c>
      <c r="B451" s="1">
        <v>1</v>
      </c>
      <c r="C451" s="1">
        <v>19</v>
      </c>
      <c r="D451" s="1">
        <v>0</v>
      </c>
      <c r="E451" s="1" t="str">
        <f t="shared" si="74"/>
        <v>Non-Summer</v>
      </c>
      <c r="F451" s="78">
        <v>0.78259999999999996</v>
      </c>
      <c r="G451" s="79">
        <f t="shared" si="75"/>
        <v>1.488946288785522</v>
      </c>
      <c r="J451" s="78">
        <v>0</v>
      </c>
      <c r="K451" s="80">
        <f t="shared" si="76"/>
        <v>0</v>
      </c>
      <c r="L451" s="68" t="str">
        <f t="shared" si="69"/>
        <v>Normal</v>
      </c>
      <c r="N451" s="67">
        <f t="shared" si="70"/>
        <v>0</v>
      </c>
      <c r="O451" s="67">
        <f t="shared" si="71"/>
        <v>0</v>
      </c>
      <c r="P451" s="81">
        <f t="shared" si="72"/>
        <v>1.488946288785522</v>
      </c>
      <c r="Q451" s="81">
        <f t="shared" si="73"/>
        <v>1.488946288785522</v>
      </c>
      <c r="S451" s="1">
        <f t="shared" si="77"/>
        <v>4</v>
      </c>
      <c r="T451" s="1" t="str">
        <f t="shared" si="78"/>
        <v>Off-Peak</v>
      </c>
    </row>
    <row r="452" spans="1:20" x14ac:dyDescent="0.25">
      <c r="A452" s="85">
        <v>44945.041666665871</v>
      </c>
      <c r="B452" s="1">
        <v>1</v>
      </c>
      <c r="C452" s="1">
        <v>19</v>
      </c>
      <c r="D452" s="1">
        <v>1</v>
      </c>
      <c r="E452" s="1" t="str">
        <f t="shared" si="74"/>
        <v>Non-Summer</v>
      </c>
      <c r="F452" s="78">
        <v>0.74280000000000002</v>
      </c>
      <c r="G452" s="79">
        <f t="shared" si="75"/>
        <v>1.41322425672104</v>
      </c>
      <c r="J452" s="78">
        <v>0</v>
      </c>
      <c r="K452" s="80">
        <f t="shared" si="76"/>
        <v>0</v>
      </c>
      <c r="L452" s="68" t="str">
        <f t="shared" si="69"/>
        <v>Normal</v>
      </c>
      <c r="N452" s="67">
        <f t="shared" si="70"/>
        <v>0</v>
      </c>
      <c r="O452" s="67">
        <f t="shared" si="71"/>
        <v>0</v>
      </c>
      <c r="P452" s="81">
        <f t="shared" si="72"/>
        <v>1.41322425672104</v>
      </c>
      <c r="Q452" s="81">
        <f t="shared" si="73"/>
        <v>1.41322425672104</v>
      </c>
      <c r="S452" s="1">
        <f t="shared" si="77"/>
        <v>4</v>
      </c>
      <c r="T452" s="1" t="str">
        <f t="shared" si="78"/>
        <v>Off-Peak</v>
      </c>
    </row>
    <row r="453" spans="1:20" x14ac:dyDescent="0.25">
      <c r="A453" s="85">
        <v>44945.083333332535</v>
      </c>
      <c r="B453" s="1">
        <v>1</v>
      </c>
      <c r="C453" s="1">
        <v>19</v>
      </c>
      <c r="D453" s="1">
        <v>2</v>
      </c>
      <c r="E453" s="1" t="str">
        <f t="shared" si="74"/>
        <v>Non-Summer</v>
      </c>
      <c r="F453" s="78">
        <v>0.71940000000000004</v>
      </c>
      <c r="G453" s="79">
        <f t="shared" si="75"/>
        <v>1.3687042680198118</v>
      </c>
      <c r="J453" s="78">
        <v>0</v>
      </c>
      <c r="K453" s="80">
        <f t="shared" si="76"/>
        <v>0</v>
      </c>
      <c r="L453" s="68" t="str">
        <f t="shared" si="69"/>
        <v>Normal</v>
      </c>
      <c r="N453" s="67">
        <f t="shared" si="70"/>
        <v>0</v>
      </c>
      <c r="O453" s="67">
        <f t="shared" si="71"/>
        <v>0</v>
      </c>
      <c r="P453" s="81">
        <f t="shared" si="72"/>
        <v>1.3687042680198118</v>
      </c>
      <c r="Q453" s="81">
        <f t="shared" si="73"/>
        <v>1.3687042680198118</v>
      </c>
      <c r="S453" s="1">
        <f t="shared" si="77"/>
        <v>4</v>
      </c>
      <c r="T453" s="1" t="str">
        <f t="shared" si="78"/>
        <v>Off-Peak</v>
      </c>
    </row>
    <row r="454" spans="1:20" x14ac:dyDescent="0.25">
      <c r="A454" s="85">
        <v>44945.1249999992</v>
      </c>
      <c r="B454" s="1">
        <v>1</v>
      </c>
      <c r="C454" s="1">
        <v>19</v>
      </c>
      <c r="D454" s="1">
        <v>3</v>
      </c>
      <c r="E454" s="1" t="str">
        <f t="shared" si="74"/>
        <v>Non-Summer</v>
      </c>
      <c r="F454" s="78">
        <v>0.70720000000000005</v>
      </c>
      <c r="G454" s="79">
        <f t="shared" si="75"/>
        <v>1.3454929918593423</v>
      </c>
      <c r="J454" s="78">
        <v>0</v>
      </c>
      <c r="K454" s="80">
        <f t="shared" si="76"/>
        <v>0</v>
      </c>
      <c r="L454" s="68" t="str">
        <f t="shared" si="69"/>
        <v>Normal</v>
      </c>
      <c r="N454" s="67">
        <f t="shared" si="70"/>
        <v>0</v>
      </c>
      <c r="O454" s="67">
        <f t="shared" si="71"/>
        <v>0</v>
      </c>
      <c r="P454" s="81">
        <f t="shared" si="72"/>
        <v>1.3454929918593423</v>
      </c>
      <c r="Q454" s="81">
        <f t="shared" si="73"/>
        <v>1.3454929918593423</v>
      </c>
      <c r="S454" s="1">
        <f t="shared" si="77"/>
        <v>4</v>
      </c>
      <c r="T454" s="1" t="str">
        <f t="shared" si="78"/>
        <v>Off-Peak</v>
      </c>
    </row>
    <row r="455" spans="1:20" x14ac:dyDescent="0.25">
      <c r="A455" s="85">
        <v>44945.166666665864</v>
      </c>
      <c r="B455" s="1">
        <v>1</v>
      </c>
      <c r="C455" s="1">
        <v>19</v>
      </c>
      <c r="D455" s="1">
        <v>4</v>
      </c>
      <c r="E455" s="1" t="str">
        <f t="shared" si="74"/>
        <v>Non-Summer</v>
      </c>
      <c r="F455" s="78">
        <v>0.71499999999999997</v>
      </c>
      <c r="G455" s="79">
        <f t="shared" si="75"/>
        <v>1.360332988093085</v>
      </c>
      <c r="J455" s="78">
        <v>0</v>
      </c>
      <c r="K455" s="80">
        <f t="shared" si="76"/>
        <v>0</v>
      </c>
      <c r="L455" s="68" t="str">
        <f t="shared" si="69"/>
        <v>Normal</v>
      </c>
      <c r="N455" s="67">
        <f t="shared" si="70"/>
        <v>0</v>
      </c>
      <c r="O455" s="67">
        <f t="shared" si="71"/>
        <v>0</v>
      </c>
      <c r="P455" s="81">
        <f t="shared" si="72"/>
        <v>1.360332988093085</v>
      </c>
      <c r="Q455" s="81">
        <f t="shared" si="73"/>
        <v>1.360332988093085</v>
      </c>
      <c r="S455" s="1">
        <f t="shared" si="77"/>
        <v>4</v>
      </c>
      <c r="T455" s="1" t="str">
        <f t="shared" si="78"/>
        <v>Off-Peak</v>
      </c>
    </row>
    <row r="456" spans="1:20" x14ac:dyDescent="0.25">
      <c r="A456" s="85">
        <v>44945.208333332528</v>
      </c>
      <c r="B456" s="1">
        <v>1</v>
      </c>
      <c r="C456" s="1">
        <v>19</v>
      </c>
      <c r="D456" s="1">
        <v>5</v>
      </c>
      <c r="E456" s="1" t="str">
        <f t="shared" si="74"/>
        <v>Non-Summer</v>
      </c>
      <c r="F456" s="78">
        <v>0.74739999999999995</v>
      </c>
      <c r="G456" s="79">
        <f t="shared" si="75"/>
        <v>1.4219760493717086</v>
      </c>
      <c r="J456" s="78">
        <v>0</v>
      </c>
      <c r="K456" s="80">
        <f t="shared" si="76"/>
        <v>0</v>
      </c>
      <c r="L456" s="68" t="str">
        <f t="shared" si="69"/>
        <v>Normal</v>
      </c>
      <c r="N456" s="67">
        <f t="shared" si="70"/>
        <v>0</v>
      </c>
      <c r="O456" s="67">
        <f t="shared" si="71"/>
        <v>0</v>
      </c>
      <c r="P456" s="81">
        <f t="shared" si="72"/>
        <v>1.4219760493717086</v>
      </c>
      <c r="Q456" s="81">
        <f t="shared" si="73"/>
        <v>1.4219760493717086</v>
      </c>
      <c r="S456" s="1">
        <f t="shared" si="77"/>
        <v>4</v>
      </c>
      <c r="T456" s="1" t="str">
        <f t="shared" si="78"/>
        <v>Off-Peak</v>
      </c>
    </row>
    <row r="457" spans="1:20" x14ac:dyDescent="0.25">
      <c r="A457" s="85">
        <v>44945.249999999192</v>
      </c>
      <c r="B457" s="1">
        <v>1</v>
      </c>
      <c r="C457" s="1">
        <v>19</v>
      </c>
      <c r="D457" s="1">
        <v>6</v>
      </c>
      <c r="E457" s="1" t="str">
        <f t="shared" si="74"/>
        <v>Non-Summer</v>
      </c>
      <c r="F457" s="78">
        <v>0.80430000000000001</v>
      </c>
      <c r="G457" s="79">
        <f t="shared" si="75"/>
        <v>1.5302319193332423</v>
      </c>
      <c r="J457" s="78">
        <v>0</v>
      </c>
      <c r="K457" s="80">
        <f t="shared" si="76"/>
        <v>0</v>
      </c>
      <c r="L457" s="68" t="str">
        <f t="shared" si="69"/>
        <v>Normal</v>
      </c>
      <c r="N457" s="67">
        <f t="shared" si="70"/>
        <v>0</v>
      </c>
      <c r="O457" s="67">
        <f t="shared" si="71"/>
        <v>0</v>
      </c>
      <c r="P457" s="81">
        <f t="shared" si="72"/>
        <v>1.5302319193332423</v>
      </c>
      <c r="Q457" s="81">
        <f t="shared" si="73"/>
        <v>1.5302319193332423</v>
      </c>
      <c r="S457" s="1">
        <f t="shared" si="77"/>
        <v>4</v>
      </c>
      <c r="T457" s="1" t="str">
        <f t="shared" si="78"/>
        <v>Peak</v>
      </c>
    </row>
    <row r="458" spans="1:20" x14ac:dyDescent="0.25">
      <c r="A458" s="85">
        <v>44945.291666665857</v>
      </c>
      <c r="B458" s="1">
        <v>1</v>
      </c>
      <c r="C458" s="1">
        <v>19</v>
      </c>
      <c r="D458" s="1">
        <v>7</v>
      </c>
      <c r="E458" s="1" t="str">
        <f t="shared" si="74"/>
        <v>Non-Summer</v>
      </c>
      <c r="F458" s="78">
        <v>0.83479999999999999</v>
      </c>
      <c r="G458" s="79">
        <f t="shared" si="75"/>
        <v>1.5882601097344158</v>
      </c>
      <c r="J458" s="78">
        <v>7.8559000000000004E-2</v>
      </c>
      <c r="K458" s="80">
        <f t="shared" si="76"/>
        <v>7.8559000000000004E-2</v>
      </c>
      <c r="L458" s="68" t="str">
        <f t="shared" si="69"/>
        <v>Normal</v>
      </c>
      <c r="N458" s="67">
        <f t="shared" si="70"/>
        <v>0</v>
      </c>
      <c r="O458" s="67">
        <f t="shared" si="71"/>
        <v>7.8559000000000004E-2</v>
      </c>
      <c r="P458" s="81">
        <f t="shared" si="72"/>
        <v>1.5097011097344157</v>
      </c>
      <c r="Q458" s="81">
        <f t="shared" si="73"/>
        <v>1.5097011097344157</v>
      </c>
      <c r="S458" s="1">
        <f t="shared" si="77"/>
        <v>4</v>
      </c>
      <c r="T458" s="1" t="str">
        <f t="shared" si="78"/>
        <v>Peak</v>
      </c>
    </row>
    <row r="459" spans="1:20" x14ac:dyDescent="0.25">
      <c r="A459" s="85">
        <v>44945.333333332521</v>
      </c>
      <c r="B459" s="1">
        <v>1</v>
      </c>
      <c r="C459" s="1">
        <v>19</v>
      </c>
      <c r="D459" s="1">
        <v>8</v>
      </c>
      <c r="E459" s="1" t="str">
        <f t="shared" si="74"/>
        <v>Non-Summer</v>
      </c>
      <c r="F459" s="78">
        <v>0.81259999999999999</v>
      </c>
      <c r="G459" s="79">
        <f t="shared" si="75"/>
        <v>1.5460231973768404</v>
      </c>
      <c r="J459" s="78">
        <v>1.6672550000000002</v>
      </c>
      <c r="K459" s="80">
        <f t="shared" si="76"/>
        <v>1.6672550000000002</v>
      </c>
      <c r="L459" s="68" t="str">
        <f t="shared" si="69"/>
        <v>Normal</v>
      </c>
      <c r="N459" s="67">
        <f t="shared" si="70"/>
        <v>0.1212318026231598</v>
      </c>
      <c r="O459" s="67">
        <f t="shared" si="71"/>
        <v>1.5460231973768404</v>
      </c>
      <c r="P459" s="81">
        <f t="shared" si="72"/>
        <v>0</v>
      </c>
      <c r="Q459" s="81">
        <f t="shared" si="73"/>
        <v>-0.1212318026231598</v>
      </c>
      <c r="S459" s="1">
        <f t="shared" si="77"/>
        <v>4</v>
      </c>
      <c r="T459" s="1" t="str">
        <f t="shared" si="78"/>
        <v>Peak</v>
      </c>
    </row>
    <row r="460" spans="1:20" x14ac:dyDescent="0.25">
      <c r="A460" s="85">
        <v>44945.374999999185</v>
      </c>
      <c r="B460" s="1">
        <v>1</v>
      </c>
      <c r="C460" s="1">
        <v>19</v>
      </c>
      <c r="D460" s="1">
        <v>9</v>
      </c>
      <c r="E460" s="1" t="str">
        <f t="shared" si="74"/>
        <v>Non-Summer</v>
      </c>
      <c r="F460" s="78">
        <v>0.80379999999999996</v>
      </c>
      <c r="G460" s="79">
        <f t="shared" si="75"/>
        <v>1.5292806375233869</v>
      </c>
      <c r="J460" s="78">
        <v>2.6861410000000001</v>
      </c>
      <c r="K460" s="80">
        <f t="shared" si="76"/>
        <v>2.6861410000000001</v>
      </c>
      <c r="L460" s="68" t="str">
        <f t="shared" si="69"/>
        <v>Normal</v>
      </c>
      <c r="N460" s="67">
        <f t="shared" si="70"/>
        <v>1.1568603624766132</v>
      </c>
      <c r="O460" s="67">
        <f t="shared" si="71"/>
        <v>1.5292806375233869</v>
      </c>
      <c r="P460" s="81">
        <f t="shared" si="72"/>
        <v>0</v>
      </c>
      <c r="Q460" s="81">
        <f t="shared" si="73"/>
        <v>-1.1568603624766132</v>
      </c>
      <c r="S460" s="1">
        <f t="shared" si="77"/>
        <v>4</v>
      </c>
      <c r="T460" s="1" t="str">
        <f t="shared" si="78"/>
        <v>Peak</v>
      </c>
    </row>
    <row r="461" spans="1:20" x14ac:dyDescent="0.25">
      <c r="A461" s="85">
        <v>44945.416666665849</v>
      </c>
      <c r="B461" s="1">
        <v>1</v>
      </c>
      <c r="C461" s="1">
        <v>19</v>
      </c>
      <c r="D461" s="1">
        <v>10</v>
      </c>
      <c r="E461" s="1" t="str">
        <f t="shared" si="74"/>
        <v>Non-Summer</v>
      </c>
      <c r="F461" s="78">
        <v>0.80079999999999996</v>
      </c>
      <c r="G461" s="79">
        <f t="shared" si="75"/>
        <v>1.5235729466642551</v>
      </c>
      <c r="J461" s="78">
        <v>3.134884</v>
      </c>
      <c r="K461" s="80">
        <f t="shared" si="76"/>
        <v>3.134884</v>
      </c>
      <c r="L461" s="68" t="str">
        <f t="shared" si="69"/>
        <v>Normal</v>
      </c>
      <c r="N461" s="67">
        <f t="shared" si="70"/>
        <v>1.6113110533357449</v>
      </c>
      <c r="O461" s="67">
        <f t="shared" si="71"/>
        <v>1.5235729466642551</v>
      </c>
      <c r="P461" s="81">
        <f t="shared" si="72"/>
        <v>0</v>
      </c>
      <c r="Q461" s="81">
        <f t="shared" si="73"/>
        <v>-1.6113110533357449</v>
      </c>
      <c r="S461" s="1">
        <f t="shared" si="77"/>
        <v>4</v>
      </c>
      <c r="T461" s="1" t="str">
        <f t="shared" si="78"/>
        <v>Peak</v>
      </c>
    </row>
    <row r="462" spans="1:20" x14ac:dyDescent="0.25">
      <c r="A462" s="85">
        <v>44945.458333332514</v>
      </c>
      <c r="B462" s="1">
        <v>1</v>
      </c>
      <c r="C462" s="1">
        <v>19</v>
      </c>
      <c r="D462" s="1">
        <v>11</v>
      </c>
      <c r="E462" s="1" t="str">
        <f t="shared" si="74"/>
        <v>Non-Summer</v>
      </c>
      <c r="F462" s="78">
        <v>0.80600000000000005</v>
      </c>
      <c r="G462" s="79">
        <f t="shared" si="75"/>
        <v>1.5334662774867505</v>
      </c>
      <c r="J462" s="78">
        <v>3.976658</v>
      </c>
      <c r="K462" s="80">
        <f t="shared" si="76"/>
        <v>3.976658</v>
      </c>
      <c r="L462" s="68" t="str">
        <f t="shared" si="69"/>
        <v>Normal</v>
      </c>
      <c r="N462" s="67">
        <f t="shared" si="70"/>
        <v>2.4431917225132498</v>
      </c>
      <c r="O462" s="67">
        <f t="shared" si="71"/>
        <v>1.5334662774867502</v>
      </c>
      <c r="P462" s="81">
        <f t="shared" si="72"/>
        <v>2.2204460492503131E-16</v>
      </c>
      <c r="Q462" s="81">
        <f t="shared" si="73"/>
        <v>-2.4431917225132498</v>
      </c>
      <c r="S462" s="1">
        <f t="shared" si="77"/>
        <v>4</v>
      </c>
      <c r="T462" s="1" t="str">
        <f t="shared" si="78"/>
        <v>Peak</v>
      </c>
    </row>
    <row r="463" spans="1:20" x14ac:dyDescent="0.25">
      <c r="A463" s="85">
        <v>44945.499999999178</v>
      </c>
      <c r="B463" s="1">
        <v>1</v>
      </c>
      <c r="C463" s="1">
        <v>19</v>
      </c>
      <c r="D463" s="1">
        <v>12</v>
      </c>
      <c r="E463" s="1" t="str">
        <f t="shared" si="74"/>
        <v>Non-Summer</v>
      </c>
      <c r="F463" s="78">
        <v>0.81210000000000004</v>
      </c>
      <c r="G463" s="79">
        <f t="shared" si="75"/>
        <v>1.5450719155669852</v>
      </c>
      <c r="J463" s="78">
        <v>4.1265640000000001</v>
      </c>
      <c r="K463" s="80">
        <f t="shared" si="76"/>
        <v>4.1265640000000001</v>
      </c>
      <c r="L463" s="68" t="str">
        <f t="shared" si="69"/>
        <v>Normal</v>
      </c>
      <c r="N463" s="67">
        <f t="shared" si="70"/>
        <v>2.5814920844330151</v>
      </c>
      <c r="O463" s="67">
        <f t="shared" si="71"/>
        <v>1.545071915566985</v>
      </c>
      <c r="P463" s="81">
        <f t="shared" si="72"/>
        <v>2.2204460492503131E-16</v>
      </c>
      <c r="Q463" s="81">
        <f t="shared" si="73"/>
        <v>-2.5814920844330151</v>
      </c>
      <c r="S463" s="1">
        <f t="shared" si="77"/>
        <v>4</v>
      </c>
      <c r="T463" s="1" t="str">
        <f t="shared" si="78"/>
        <v>Peak</v>
      </c>
    </row>
    <row r="464" spans="1:20" x14ac:dyDescent="0.25">
      <c r="A464" s="85">
        <v>44945.541666665842</v>
      </c>
      <c r="B464" s="1">
        <v>1</v>
      </c>
      <c r="C464" s="1">
        <v>19</v>
      </c>
      <c r="D464" s="1">
        <v>13</v>
      </c>
      <c r="E464" s="1" t="str">
        <f t="shared" si="74"/>
        <v>Non-Summer</v>
      </c>
      <c r="F464" s="78">
        <v>0.8145</v>
      </c>
      <c r="G464" s="79">
        <f t="shared" si="75"/>
        <v>1.5496380682542905</v>
      </c>
      <c r="J464" s="78">
        <v>4.0880079999999994</v>
      </c>
      <c r="K464" s="80">
        <f t="shared" si="76"/>
        <v>4.0880079999999994</v>
      </c>
      <c r="L464" s="68" t="str">
        <f t="shared" si="69"/>
        <v>Normal</v>
      </c>
      <c r="N464" s="67">
        <f t="shared" si="70"/>
        <v>2.5383699317457089</v>
      </c>
      <c r="O464" s="67">
        <f t="shared" si="71"/>
        <v>1.5496380682542905</v>
      </c>
      <c r="P464" s="81">
        <f t="shared" si="72"/>
        <v>0</v>
      </c>
      <c r="Q464" s="81">
        <f t="shared" si="73"/>
        <v>-2.5383699317457089</v>
      </c>
      <c r="S464" s="1">
        <f t="shared" si="77"/>
        <v>4</v>
      </c>
      <c r="T464" s="1" t="str">
        <f t="shared" si="78"/>
        <v>Peak</v>
      </c>
    </row>
    <row r="465" spans="1:20" x14ac:dyDescent="0.25">
      <c r="A465" s="85">
        <v>44945.583333332506</v>
      </c>
      <c r="B465" s="1">
        <v>1</v>
      </c>
      <c r="C465" s="1">
        <v>19</v>
      </c>
      <c r="D465" s="1">
        <v>14</v>
      </c>
      <c r="E465" s="1" t="str">
        <f t="shared" si="74"/>
        <v>Non-Summer</v>
      </c>
      <c r="F465" s="78">
        <v>0.82410000000000005</v>
      </c>
      <c r="G465" s="79">
        <f t="shared" si="75"/>
        <v>1.5679026790035124</v>
      </c>
      <c r="J465" s="78">
        <v>3.1121790000000003</v>
      </c>
      <c r="K465" s="80">
        <f t="shared" si="76"/>
        <v>3.1121790000000003</v>
      </c>
      <c r="L465" s="68" t="str">
        <f t="shared" si="69"/>
        <v>Normal</v>
      </c>
      <c r="N465" s="67">
        <f t="shared" si="70"/>
        <v>1.5442763209964878</v>
      </c>
      <c r="O465" s="67">
        <f t="shared" si="71"/>
        <v>1.5679026790035124</v>
      </c>
      <c r="P465" s="81">
        <f t="shared" si="72"/>
        <v>0</v>
      </c>
      <c r="Q465" s="81">
        <f t="shared" si="73"/>
        <v>-1.5442763209964878</v>
      </c>
      <c r="S465" s="1">
        <f t="shared" si="77"/>
        <v>4</v>
      </c>
      <c r="T465" s="1" t="str">
        <f t="shared" si="78"/>
        <v>Peak</v>
      </c>
    </row>
    <row r="466" spans="1:20" x14ac:dyDescent="0.25">
      <c r="A466" s="85">
        <v>44945.624999999171</v>
      </c>
      <c r="B466" s="1">
        <v>1</v>
      </c>
      <c r="C466" s="1">
        <v>19</v>
      </c>
      <c r="D466" s="1">
        <v>15</v>
      </c>
      <c r="E466" s="1" t="str">
        <f t="shared" si="74"/>
        <v>Non-Summer</v>
      </c>
      <c r="F466" s="78">
        <v>0.86180000000000001</v>
      </c>
      <c r="G466" s="79">
        <f t="shared" si="75"/>
        <v>1.6396293274666023</v>
      </c>
      <c r="J466" s="78">
        <v>1.8286450000000001</v>
      </c>
      <c r="K466" s="80">
        <f t="shared" si="76"/>
        <v>1.8286450000000001</v>
      </c>
      <c r="L466" s="68" t="str">
        <f t="shared" si="69"/>
        <v>Normal</v>
      </c>
      <c r="N466" s="67">
        <f t="shared" si="70"/>
        <v>0.18901567253339779</v>
      </c>
      <c r="O466" s="67">
        <f t="shared" si="71"/>
        <v>1.6396293274666023</v>
      </c>
      <c r="P466" s="81">
        <f t="shared" si="72"/>
        <v>0</v>
      </c>
      <c r="Q466" s="81">
        <f t="shared" si="73"/>
        <v>-0.18901567253339779</v>
      </c>
      <c r="S466" s="1">
        <f t="shared" si="77"/>
        <v>4</v>
      </c>
      <c r="T466" s="1" t="str">
        <f t="shared" si="78"/>
        <v>Peak</v>
      </c>
    </row>
    <row r="467" spans="1:20" x14ac:dyDescent="0.25">
      <c r="A467" s="85">
        <v>44945.666666665835</v>
      </c>
      <c r="B467" s="1">
        <v>1</v>
      </c>
      <c r="C467" s="1">
        <v>19</v>
      </c>
      <c r="D467" s="1">
        <v>16</v>
      </c>
      <c r="E467" s="1" t="str">
        <f t="shared" si="74"/>
        <v>Non-Summer</v>
      </c>
      <c r="F467" s="78">
        <v>0.94850000000000001</v>
      </c>
      <c r="G467" s="79">
        <f t="shared" si="75"/>
        <v>1.804581593295512</v>
      </c>
      <c r="J467" s="78">
        <v>0.15812899999999999</v>
      </c>
      <c r="K467" s="80">
        <f t="shared" si="76"/>
        <v>0.15812899999999999</v>
      </c>
      <c r="L467" s="68" t="str">
        <f t="shared" ref="L467:L530" si="79">IF(AND(D467&gt;=$C$2,D467&lt;=$C$3,E467="Summer"),"MaxDis","Normal")</f>
        <v>Normal</v>
      </c>
      <c r="N467" s="67">
        <f t="shared" ref="N467:N530" si="80">IF(K467-G467&lt;0,0,K467-G467)</f>
        <v>0</v>
      </c>
      <c r="O467" s="67">
        <f t="shared" ref="O467:O530" si="81">K467-N467</f>
        <v>0.15812899999999999</v>
      </c>
      <c r="P467" s="81">
        <f t="shared" ref="P467:P530" si="82">MAX(0,G467-O467)</f>
        <v>1.6464525932955121</v>
      </c>
      <c r="Q467" s="81">
        <f t="shared" ref="Q467:Q530" si="83">G467-K467</f>
        <v>1.6464525932955121</v>
      </c>
      <c r="S467" s="1">
        <f t="shared" si="77"/>
        <v>4</v>
      </c>
      <c r="T467" s="1" t="str">
        <f t="shared" si="78"/>
        <v>Peak</v>
      </c>
    </row>
    <row r="468" spans="1:20" x14ac:dyDescent="0.25">
      <c r="A468" s="85">
        <v>44945.708333332499</v>
      </c>
      <c r="B468" s="1">
        <v>1</v>
      </c>
      <c r="C468" s="1">
        <v>19</v>
      </c>
      <c r="D468" s="1">
        <v>17</v>
      </c>
      <c r="E468" s="1" t="str">
        <f t="shared" ref="E468:E531" si="84">IF(AND(B468&gt;=$C$5,B468&lt;=$C$6),"Summer","Non-Summer")</f>
        <v>Non-Summer</v>
      </c>
      <c r="F468" s="78">
        <v>1.0585</v>
      </c>
      <c r="G468" s="79">
        <f t="shared" ref="G468:G531" si="85">F468*$G$13</f>
        <v>2.0138635914636791</v>
      </c>
      <c r="J468" s="78">
        <v>0</v>
      </c>
      <c r="K468" s="80">
        <f t="shared" ref="K468:K531" si="86">J468*$K$13</f>
        <v>0</v>
      </c>
      <c r="L468" s="68" t="str">
        <f t="shared" si="79"/>
        <v>Normal</v>
      </c>
      <c r="N468" s="67">
        <f t="shared" si="80"/>
        <v>0</v>
      </c>
      <c r="O468" s="67">
        <f t="shared" si="81"/>
        <v>0</v>
      </c>
      <c r="P468" s="81">
        <f t="shared" si="82"/>
        <v>2.0138635914636791</v>
      </c>
      <c r="Q468" s="81">
        <f t="shared" si="83"/>
        <v>2.0138635914636791</v>
      </c>
      <c r="S468" s="1">
        <f t="shared" ref="S468:S531" si="87">WEEKDAY(A468,2)</f>
        <v>4</v>
      </c>
      <c r="T468" s="1" t="str">
        <f t="shared" ref="T468:T531" si="88">IF(S468&gt;5,"Off-Peak",IF(AND(D468&gt;=$C$7,D468&lt;$C$8),"Peak","Off-Peak"))</f>
        <v>Peak</v>
      </c>
    </row>
    <row r="469" spans="1:20" x14ac:dyDescent="0.25">
      <c r="A469" s="85">
        <v>44945.749999999163</v>
      </c>
      <c r="B469" s="1">
        <v>1</v>
      </c>
      <c r="C469" s="1">
        <v>19</v>
      </c>
      <c r="D469" s="1">
        <v>18</v>
      </c>
      <c r="E469" s="1" t="str">
        <f t="shared" si="84"/>
        <v>Non-Summer</v>
      </c>
      <c r="F469" s="78">
        <v>1.0918000000000001</v>
      </c>
      <c r="G469" s="79">
        <f t="shared" si="85"/>
        <v>2.0772189600000424</v>
      </c>
      <c r="J469" s="78">
        <v>0</v>
      </c>
      <c r="K469" s="80">
        <f t="shared" si="86"/>
        <v>0</v>
      </c>
      <c r="L469" s="68" t="str">
        <f t="shared" si="79"/>
        <v>Normal</v>
      </c>
      <c r="N469" s="67">
        <f t="shared" si="80"/>
        <v>0</v>
      </c>
      <c r="O469" s="67">
        <f t="shared" si="81"/>
        <v>0</v>
      </c>
      <c r="P469" s="81">
        <f t="shared" si="82"/>
        <v>2.0772189600000424</v>
      </c>
      <c r="Q469" s="81">
        <f t="shared" si="83"/>
        <v>2.0772189600000424</v>
      </c>
      <c r="S469" s="1">
        <f t="shared" si="87"/>
        <v>4</v>
      </c>
      <c r="T469" s="1" t="str">
        <f t="shared" si="88"/>
        <v>Peak</v>
      </c>
    </row>
    <row r="470" spans="1:20" x14ac:dyDescent="0.25">
      <c r="A470" s="85">
        <v>44945.791666665828</v>
      </c>
      <c r="B470" s="1">
        <v>1</v>
      </c>
      <c r="C470" s="1">
        <v>19</v>
      </c>
      <c r="D470" s="1">
        <v>19</v>
      </c>
      <c r="E470" s="1" t="str">
        <f t="shared" si="84"/>
        <v>Non-Summer</v>
      </c>
      <c r="F470" s="78">
        <v>1.0915999999999999</v>
      </c>
      <c r="G470" s="79">
        <f t="shared" si="85"/>
        <v>2.0768384472761001</v>
      </c>
      <c r="J470" s="78">
        <v>0</v>
      </c>
      <c r="K470" s="80">
        <f t="shared" si="86"/>
        <v>0</v>
      </c>
      <c r="L470" s="68" t="str">
        <f t="shared" si="79"/>
        <v>Normal</v>
      </c>
      <c r="N470" s="67">
        <f t="shared" si="80"/>
        <v>0</v>
      </c>
      <c r="O470" s="67">
        <f t="shared" si="81"/>
        <v>0</v>
      </c>
      <c r="P470" s="81">
        <f t="shared" si="82"/>
        <v>2.0768384472761001</v>
      </c>
      <c r="Q470" s="81">
        <f t="shared" si="83"/>
        <v>2.0768384472761001</v>
      </c>
      <c r="S470" s="1">
        <f t="shared" si="87"/>
        <v>4</v>
      </c>
      <c r="T470" s="1" t="str">
        <f t="shared" si="88"/>
        <v>Peak</v>
      </c>
    </row>
    <row r="471" spans="1:20" x14ac:dyDescent="0.25">
      <c r="A471" s="85">
        <v>44945.833333332492</v>
      </c>
      <c r="B471" s="1">
        <v>1</v>
      </c>
      <c r="C471" s="1">
        <v>19</v>
      </c>
      <c r="D471" s="1">
        <v>20</v>
      </c>
      <c r="E471" s="1" t="str">
        <f t="shared" si="84"/>
        <v>Non-Summer</v>
      </c>
      <c r="F471" s="78">
        <v>1.0769</v>
      </c>
      <c r="G471" s="79">
        <f t="shared" si="85"/>
        <v>2.048870762066354</v>
      </c>
      <c r="J471" s="78">
        <v>0</v>
      </c>
      <c r="K471" s="80">
        <f t="shared" si="86"/>
        <v>0</v>
      </c>
      <c r="L471" s="68" t="str">
        <f t="shared" si="79"/>
        <v>Normal</v>
      </c>
      <c r="N471" s="67">
        <f t="shared" si="80"/>
        <v>0</v>
      </c>
      <c r="O471" s="67">
        <f t="shared" si="81"/>
        <v>0</v>
      </c>
      <c r="P471" s="81">
        <f t="shared" si="82"/>
        <v>2.048870762066354</v>
      </c>
      <c r="Q471" s="81">
        <f t="shared" si="83"/>
        <v>2.048870762066354</v>
      </c>
      <c r="S471" s="1">
        <f t="shared" si="87"/>
        <v>4</v>
      </c>
      <c r="T471" s="1" t="str">
        <f t="shared" si="88"/>
        <v>Peak</v>
      </c>
    </row>
    <row r="472" spans="1:20" x14ac:dyDescent="0.25">
      <c r="A472" s="85">
        <v>44945.874999999156</v>
      </c>
      <c r="B472" s="1">
        <v>1</v>
      </c>
      <c r="C472" s="1">
        <v>19</v>
      </c>
      <c r="D472" s="1">
        <v>21</v>
      </c>
      <c r="E472" s="1" t="str">
        <f t="shared" si="84"/>
        <v>Non-Summer</v>
      </c>
      <c r="F472" s="78">
        <v>1.0225</v>
      </c>
      <c r="G472" s="79">
        <f t="shared" si="85"/>
        <v>1.945371301154097</v>
      </c>
      <c r="J472" s="78">
        <v>0</v>
      </c>
      <c r="K472" s="80">
        <f t="shared" si="86"/>
        <v>0</v>
      </c>
      <c r="L472" s="68" t="str">
        <f t="shared" si="79"/>
        <v>Normal</v>
      </c>
      <c r="N472" s="67">
        <f t="shared" si="80"/>
        <v>0</v>
      </c>
      <c r="O472" s="67">
        <f t="shared" si="81"/>
        <v>0</v>
      </c>
      <c r="P472" s="81">
        <f t="shared" si="82"/>
        <v>1.945371301154097</v>
      </c>
      <c r="Q472" s="81">
        <f t="shared" si="83"/>
        <v>1.945371301154097</v>
      </c>
      <c r="S472" s="1">
        <f t="shared" si="87"/>
        <v>4</v>
      </c>
      <c r="T472" s="1" t="str">
        <f t="shared" si="88"/>
        <v>Peak</v>
      </c>
    </row>
    <row r="473" spans="1:20" x14ac:dyDescent="0.25">
      <c r="A473" s="85">
        <v>44945.91666666582</v>
      </c>
      <c r="B473" s="1">
        <v>1</v>
      </c>
      <c r="C473" s="1">
        <v>19</v>
      </c>
      <c r="D473" s="1">
        <v>22</v>
      </c>
      <c r="E473" s="1" t="str">
        <f t="shared" si="84"/>
        <v>Non-Summer</v>
      </c>
      <c r="F473" s="78">
        <v>0.93610000000000004</v>
      </c>
      <c r="G473" s="79">
        <f t="shared" si="85"/>
        <v>1.7809898044111006</v>
      </c>
      <c r="J473" s="78">
        <v>0</v>
      </c>
      <c r="K473" s="80">
        <f t="shared" si="86"/>
        <v>0</v>
      </c>
      <c r="L473" s="68" t="str">
        <f t="shared" si="79"/>
        <v>Normal</v>
      </c>
      <c r="N473" s="67">
        <f t="shared" si="80"/>
        <v>0</v>
      </c>
      <c r="O473" s="67">
        <f t="shared" si="81"/>
        <v>0</v>
      </c>
      <c r="P473" s="81">
        <f t="shared" si="82"/>
        <v>1.7809898044111006</v>
      </c>
      <c r="Q473" s="81">
        <f t="shared" si="83"/>
        <v>1.7809898044111006</v>
      </c>
      <c r="S473" s="1">
        <f t="shared" si="87"/>
        <v>4</v>
      </c>
      <c r="T473" s="1" t="str">
        <f t="shared" si="88"/>
        <v>Off-Peak</v>
      </c>
    </row>
    <row r="474" spans="1:20" x14ac:dyDescent="0.25">
      <c r="A474" s="85">
        <v>44945.958333332484</v>
      </c>
      <c r="B474" s="1">
        <v>1</v>
      </c>
      <c r="C474" s="1">
        <v>19</v>
      </c>
      <c r="D474" s="1">
        <v>23</v>
      </c>
      <c r="E474" s="1" t="str">
        <f t="shared" si="84"/>
        <v>Non-Summer</v>
      </c>
      <c r="F474" s="78">
        <v>0.84860000000000002</v>
      </c>
      <c r="G474" s="79">
        <f t="shared" si="85"/>
        <v>1.6145154876864223</v>
      </c>
      <c r="J474" s="78">
        <v>0</v>
      </c>
      <c r="K474" s="80">
        <f t="shared" si="86"/>
        <v>0</v>
      </c>
      <c r="L474" s="68" t="str">
        <f t="shared" si="79"/>
        <v>Normal</v>
      </c>
      <c r="N474" s="67">
        <f t="shared" si="80"/>
        <v>0</v>
      </c>
      <c r="O474" s="67">
        <f t="shared" si="81"/>
        <v>0</v>
      </c>
      <c r="P474" s="81">
        <f t="shared" si="82"/>
        <v>1.6145154876864223</v>
      </c>
      <c r="Q474" s="81">
        <f t="shared" si="83"/>
        <v>1.6145154876864223</v>
      </c>
      <c r="S474" s="1">
        <f t="shared" si="87"/>
        <v>4</v>
      </c>
      <c r="T474" s="1" t="str">
        <f t="shared" si="88"/>
        <v>Off-Peak</v>
      </c>
    </row>
    <row r="475" spans="1:20" x14ac:dyDescent="0.25">
      <c r="A475" s="85">
        <v>44945.999999999149</v>
      </c>
      <c r="B475" s="1">
        <v>1</v>
      </c>
      <c r="C475" s="1">
        <v>20</v>
      </c>
      <c r="D475" s="1">
        <v>0</v>
      </c>
      <c r="E475" s="1" t="str">
        <f t="shared" si="84"/>
        <v>Non-Summer</v>
      </c>
      <c r="F475" s="78">
        <v>0.79369999999999996</v>
      </c>
      <c r="G475" s="79">
        <f t="shared" si="85"/>
        <v>1.5100647449643099</v>
      </c>
      <c r="J475" s="78">
        <v>0</v>
      </c>
      <c r="K475" s="80">
        <f t="shared" si="86"/>
        <v>0</v>
      </c>
      <c r="L475" s="68" t="str">
        <f t="shared" si="79"/>
        <v>Normal</v>
      </c>
      <c r="N475" s="67">
        <f t="shared" si="80"/>
        <v>0</v>
      </c>
      <c r="O475" s="67">
        <f t="shared" si="81"/>
        <v>0</v>
      </c>
      <c r="P475" s="81">
        <f t="shared" si="82"/>
        <v>1.5100647449643099</v>
      </c>
      <c r="Q475" s="81">
        <f t="shared" si="83"/>
        <v>1.5100647449643099</v>
      </c>
      <c r="S475" s="1">
        <f t="shared" si="87"/>
        <v>5</v>
      </c>
      <c r="T475" s="1" t="str">
        <f t="shared" si="88"/>
        <v>Off-Peak</v>
      </c>
    </row>
    <row r="476" spans="1:20" x14ac:dyDescent="0.25">
      <c r="A476" s="85">
        <v>44946.041666665813</v>
      </c>
      <c r="B476" s="1">
        <v>1</v>
      </c>
      <c r="C476" s="1">
        <v>20</v>
      </c>
      <c r="D476" s="1">
        <v>1</v>
      </c>
      <c r="E476" s="1" t="str">
        <f t="shared" si="84"/>
        <v>Non-Summer</v>
      </c>
      <c r="F476" s="78">
        <v>0.76029999999999998</v>
      </c>
      <c r="G476" s="79">
        <f t="shared" si="85"/>
        <v>1.4465191200659755</v>
      </c>
      <c r="J476" s="78">
        <v>0</v>
      </c>
      <c r="K476" s="80">
        <f t="shared" si="86"/>
        <v>0</v>
      </c>
      <c r="L476" s="68" t="str">
        <f t="shared" si="79"/>
        <v>Normal</v>
      </c>
      <c r="N476" s="67">
        <f t="shared" si="80"/>
        <v>0</v>
      </c>
      <c r="O476" s="67">
        <f t="shared" si="81"/>
        <v>0</v>
      </c>
      <c r="P476" s="81">
        <f t="shared" si="82"/>
        <v>1.4465191200659755</v>
      </c>
      <c r="Q476" s="81">
        <f t="shared" si="83"/>
        <v>1.4465191200659755</v>
      </c>
      <c r="S476" s="1">
        <f t="shared" si="87"/>
        <v>5</v>
      </c>
      <c r="T476" s="1" t="str">
        <f t="shared" si="88"/>
        <v>Off-Peak</v>
      </c>
    </row>
    <row r="477" spans="1:20" x14ac:dyDescent="0.25">
      <c r="A477" s="85">
        <v>44946.083333332477</v>
      </c>
      <c r="B477" s="1">
        <v>1</v>
      </c>
      <c r="C477" s="1">
        <v>20</v>
      </c>
      <c r="D477" s="1">
        <v>2</v>
      </c>
      <c r="E477" s="1" t="str">
        <f t="shared" si="84"/>
        <v>Non-Summer</v>
      </c>
      <c r="F477" s="78">
        <v>0.74419999999999997</v>
      </c>
      <c r="G477" s="79">
        <f t="shared" si="85"/>
        <v>1.4158878457886348</v>
      </c>
      <c r="J477" s="78">
        <v>0</v>
      </c>
      <c r="K477" s="80">
        <f t="shared" si="86"/>
        <v>0</v>
      </c>
      <c r="L477" s="68" t="str">
        <f t="shared" si="79"/>
        <v>Normal</v>
      </c>
      <c r="N477" s="67">
        <f t="shared" si="80"/>
        <v>0</v>
      </c>
      <c r="O477" s="67">
        <f t="shared" si="81"/>
        <v>0</v>
      </c>
      <c r="P477" s="81">
        <f t="shared" si="82"/>
        <v>1.4158878457886348</v>
      </c>
      <c r="Q477" s="81">
        <f t="shared" si="83"/>
        <v>1.4158878457886348</v>
      </c>
      <c r="S477" s="1">
        <f t="shared" si="87"/>
        <v>5</v>
      </c>
      <c r="T477" s="1" t="str">
        <f t="shared" si="88"/>
        <v>Off-Peak</v>
      </c>
    </row>
    <row r="478" spans="1:20" x14ac:dyDescent="0.25">
      <c r="A478" s="85">
        <v>44946.124999999141</v>
      </c>
      <c r="B478" s="1">
        <v>1</v>
      </c>
      <c r="C478" s="1">
        <v>20</v>
      </c>
      <c r="D478" s="1">
        <v>3</v>
      </c>
      <c r="E478" s="1" t="str">
        <f t="shared" si="84"/>
        <v>Non-Summer</v>
      </c>
      <c r="F478" s="78">
        <v>0.73829999999999996</v>
      </c>
      <c r="G478" s="79">
        <f t="shared" si="85"/>
        <v>1.4046627204323421</v>
      </c>
      <c r="J478" s="78">
        <v>0</v>
      </c>
      <c r="K478" s="80">
        <f t="shared" si="86"/>
        <v>0</v>
      </c>
      <c r="L478" s="68" t="str">
        <f t="shared" si="79"/>
        <v>Normal</v>
      </c>
      <c r="N478" s="67">
        <f t="shared" si="80"/>
        <v>0</v>
      </c>
      <c r="O478" s="67">
        <f t="shared" si="81"/>
        <v>0</v>
      </c>
      <c r="P478" s="81">
        <f t="shared" si="82"/>
        <v>1.4046627204323421</v>
      </c>
      <c r="Q478" s="81">
        <f t="shared" si="83"/>
        <v>1.4046627204323421</v>
      </c>
      <c r="S478" s="1">
        <f t="shared" si="87"/>
        <v>5</v>
      </c>
      <c r="T478" s="1" t="str">
        <f t="shared" si="88"/>
        <v>Off-Peak</v>
      </c>
    </row>
    <row r="479" spans="1:20" x14ac:dyDescent="0.25">
      <c r="A479" s="85">
        <v>44946.166666665806</v>
      </c>
      <c r="B479" s="1">
        <v>1</v>
      </c>
      <c r="C479" s="1">
        <v>20</v>
      </c>
      <c r="D479" s="1">
        <v>4</v>
      </c>
      <c r="E479" s="1" t="str">
        <f t="shared" si="84"/>
        <v>Non-Summer</v>
      </c>
      <c r="F479" s="78">
        <v>0.75109999999999999</v>
      </c>
      <c r="G479" s="79">
        <f t="shared" si="85"/>
        <v>1.4290155347646381</v>
      </c>
      <c r="J479" s="78">
        <v>0</v>
      </c>
      <c r="K479" s="80">
        <f t="shared" si="86"/>
        <v>0</v>
      </c>
      <c r="L479" s="68" t="str">
        <f t="shared" si="79"/>
        <v>Normal</v>
      </c>
      <c r="N479" s="67">
        <f t="shared" si="80"/>
        <v>0</v>
      </c>
      <c r="O479" s="67">
        <f t="shared" si="81"/>
        <v>0</v>
      </c>
      <c r="P479" s="81">
        <f t="shared" si="82"/>
        <v>1.4290155347646381</v>
      </c>
      <c r="Q479" s="81">
        <f t="shared" si="83"/>
        <v>1.4290155347646381</v>
      </c>
      <c r="S479" s="1">
        <f t="shared" si="87"/>
        <v>5</v>
      </c>
      <c r="T479" s="1" t="str">
        <f t="shared" si="88"/>
        <v>Off-Peak</v>
      </c>
    </row>
    <row r="480" spans="1:20" x14ac:dyDescent="0.25">
      <c r="A480" s="85">
        <v>44946.20833333247</v>
      </c>
      <c r="B480" s="1">
        <v>1</v>
      </c>
      <c r="C480" s="1">
        <v>20</v>
      </c>
      <c r="D480" s="1">
        <v>5</v>
      </c>
      <c r="E480" s="1" t="str">
        <f t="shared" si="84"/>
        <v>Non-Summer</v>
      </c>
      <c r="F480" s="78">
        <v>0.7853</v>
      </c>
      <c r="G480" s="79">
        <f t="shared" si="85"/>
        <v>1.4940832105587407</v>
      </c>
      <c r="J480" s="78">
        <v>0</v>
      </c>
      <c r="K480" s="80">
        <f t="shared" si="86"/>
        <v>0</v>
      </c>
      <c r="L480" s="68" t="str">
        <f t="shared" si="79"/>
        <v>Normal</v>
      </c>
      <c r="N480" s="67">
        <f t="shared" si="80"/>
        <v>0</v>
      </c>
      <c r="O480" s="67">
        <f t="shared" si="81"/>
        <v>0</v>
      </c>
      <c r="P480" s="81">
        <f t="shared" si="82"/>
        <v>1.4940832105587407</v>
      </c>
      <c r="Q480" s="81">
        <f t="shared" si="83"/>
        <v>1.4940832105587407</v>
      </c>
      <c r="S480" s="1">
        <f t="shared" si="87"/>
        <v>5</v>
      </c>
      <c r="T480" s="1" t="str">
        <f t="shared" si="88"/>
        <v>Off-Peak</v>
      </c>
    </row>
    <row r="481" spans="1:20" x14ac:dyDescent="0.25">
      <c r="A481" s="85">
        <v>44946.249999999134</v>
      </c>
      <c r="B481" s="1">
        <v>1</v>
      </c>
      <c r="C481" s="1">
        <v>20</v>
      </c>
      <c r="D481" s="1">
        <v>6</v>
      </c>
      <c r="E481" s="1" t="str">
        <f t="shared" si="84"/>
        <v>Non-Summer</v>
      </c>
      <c r="F481" s="78">
        <v>0.84689999999999999</v>
      </c>
      <c r="G481" s="79">
        <f t="shared" si="85"/>
        <v>1.6112811295329141</v>
      </c>
      <c r="J481" s="78">
        <v>0</v>
      </c>
      <c r="K481" s="80">
        <f t="shared" si="86"/>
        <v>0</v>
      </c>
      <c r="L481" s="68" t="str">
        <f t="shared" si="79"/>
        <v>Normal</v>
      </c>
      <c r="N481" s="67">
        <f t="shared" si="80"/>
        <v>0</v>
      </c>
      <c r="O481" s="67">
        <f t="shared" si="81"/>
        <v>0</v>
      </c>
      <c r="P481" s="81">
        <f t="shared" si="82"/>
        <v>1.6112811295329141</v>
      </c>
      <c r="Q481" s="81">
        <f t="shared" si="83"/>
        <v>1.6112811295329141</v>
      </c>
      <c r="S481" s="1">
        <f t="shared" si="87"/>
        <v>5</v>
      </c>
      <c r="T481" s="1" t="str">
        <f t="shared" si="88"/>
        <v>Peak</v>
      </c>
    </row>
    <row r="482" spans="1:20" x14ac:dyDescent="0.25">
      <c r="A482" s="85">
        <v>44946.291666665798</v>
      </c>
      <c r="B482" s="1">
        <v>1</v>
      </c>
      <c r="C482" s="1">
        <v>20</v>
      </c>
      <c r="D482" s="1">
        <v>7</v>
      </c>
      <c r="E482" s="1" t="str">
        <f t="shared" si="84"/>
        <v>Non-Summer</v>
      </c>
      <c r="F482" s="78">
        <v>0.8851</v>
      </c>
      <c r="G482" s="79">
        <f t="shared" si="85"/>
        <v>1.6839590598058596</v>
      </c>
      <c r="J482" s="78">
        <v>7.6446E-2</v>
      </c>
      <c r="K482" s="80">
        <f t="shared" si="86"/>
        <v>7.6446E-2</v>
      </c>
      <c r="L482" s="68" t="str">
        <f t="shared" si="79"/>
        <v>Normal</v>
      </c>
      <c r="N482" s="67">
        <f t="shared" si="80"/>
        <v>0</v>
      </c>
      <c r="O482" s="67">
        <f t="shared" si="81"/>
        <v>7.6446E-2</v>
      </c>
      <c r="P482" s="81">
        <f t="shared" si="82"/>
        <v>1.6075130598058596</v>
      </c>
      <c r="Q482" s="81">
        <f t="shared" si="83"/>
        <v>1.6075130598058596</v>
      </c>
      <c r="S482" s="1">
        <f t="shared" si="87"/>
        <v>5</v>
      </c>
      <c r="T482" s="1" t="str">
        <f t="shared" si="88"/>
        <v>Peak</v>
      </c>
    </row>
    <row r="483" spans="1:20" x14ac:dyDescent="0.25">
      <c r="A483" s="85">
        <v>44946.333333332463</v>
      </c>
      <c r="B483" s="1">
        <v>1</v>
      </c>
      <c r="C483" s="1">
        <v>20</v>
      </c>
      <c r="D483" s="1">
        <v>8</v>
      </c>
      <c r="E483" s="1" t="str">
        <f t="shared" si="84"/>
        <v>Non-Summer</v>
      </c>
      <c r="F483" s="78">
        <v>0.87029999999999996</v>
      </c>
      <c r="G483" s="79">
        <f t="shared" si="85"/>
        <v>1.6558011182341423</v>
      </c>
      <c r="J483" s="78">
        <v>1.6488230000000001</v>
      </c>
      <c r="K483" s="80">
        <f t="shared" si="86"/>
        <v>1.6488230000000001</v>
      </c>
      <c r="L483" s="68" t="str">
        <f t="shared" si="79"/>
        <v>Normal</v>
      </c>
      <c r="N483" s="67">
        <f t="shared" si="80"/>
        <v>0</v>
      </c>
      <c r="O483" s="67">
        <f t="shared" si="81"/>
        <v>1.6488230000000001</v>
      </c>
      <c r="P483" s="81">
        <f t="shared" si="82"/>
        <v>6.9781182341421832E-3</v>
      </c>
      <c r="Q483" s="81">
        <f t="shared" si="83"/>
        <v>6.9781182341421832E-3</v>
      </c>
      <c r="S483" s="1">
        <f t="shared" si="87"/>
        <v>5</v>
      </c>
      <c r="T483" s="1" t="str">
        <f t="shared" si="88"/>
        <v>Peak</v>
      </c>
    </row>
    <row r="484" spans="1:20" x14ac:dyDescent="0.25">
      <c r="A484" s="85">
        <v>44946.374999999127</v>
      </c>
      <c r="B484" s="1">
        <v>1</v>
      </c>
      <c r="C484" s="1">
        <v>20</v>
      </c>
      <c r="D484" s="1">
        <v>9</v>
      </c>
      <c r="E484" s="1" t="str">
        <f t="shared" si="84"/>
        <v>Non-Summer</v>
      </c>
      <c r="F484" s="78">
        <v>0.86429999999999996</v>
      </c>
      <c r="G484" s="79">
        <f t="shared" si="85"/>
        <v>1.6443857365158787</v>
      </c>
      <c r="J484" s="78">
        <v>2.9109670000000003</v>
      </c>
      <c r="K484" s="80">
        <f t="shared" si="86"/>
        <v>2.9109670000000003</v>
      </c>
      <c r="L484" s="68" t="str">
        <f t="shared" si="79"/>
        <v>Normal</v>
      </c>
      <c r="N484" s="67">
        <f t="shared" si="80"/>
        <v>1.2665812634841216</v>
      </c>
      <c r="O484" s="67">
        <f t="shared" si="81"/>
        <v>1.6443857365158787</v>
      </c>
      <c r="P484" s="81">
        <f t="shared" si="82"/>
        <v>0</v>
      </c>
      <c r="Q484" s="81">
        <f t="shared" si="83"/>
        <v>-1.2665812634841216</v>
      </c>
      <c r="S484" s="1">
        <f t="shared" si="87"/>
        <v>5</v>
      </c>
      <c r="T484" s="1" t="str">
        <f t="shared" si="88"/>
        <v>Peak</v>
      </c>
    </row>
    <row r="485" spans="1:20" x14ac:dyDescent="0.25">
      <c r="A485" s="85">
        <v>44946.416666665791</v>
      </c>
      <c r="B485" s="1">
        <v>1</v>
      </c>
      <c r="C485" s="1">
        <v>20</v>
      </c>
      <c r="D485" s="1">
        <v>10</v>
      </c>
      <c r="E485" s="1" t="str">
        <f t="shared" si="84"/>
        <v>Non-Summer</v>
      </c>
      <c r="F485" s="78">
        <v>0.86860000000000004</v>
      </c>
      <c r="G485" s="79">
        <f t="shared" si="85"/>
        <v>1.6525667600806344</v>
      </c>
      <c r="J485" s="78">
        <v>3.9057510000000004</v>
      </c>
      <c r="K485" s="80">
        <f t="shared" si="86"/>
        <v>3.9057510000000004</v>
      </c>
      <c r="L485" s="68" t="str">
        <f t="shared" si="79"/>
        <v>Normal</v>
      </c>
      <c r="N485" s="67">
        <f t="shared" si="80"/>
        <v>2.2531842399193662</v>
      </c>
      <c r="O485" s="67">
        <f t="shared" si="81"/>
        <v>1.6525667600806342</v>
      </c>
      <c r="P485" s="81">
        <f t="shared" si="82"/>
        <v>2.2204460492503131E-16</v>
      </c>
      <c r="Q485" s="81">
        <f t="shared" si="83"/>
        <v>-2.2531842399193662</v>
      </c>
      <c r="S485" s="1">
        <f t="shared" si="87"/>
        <v>5</v>
      </c>
      <c r="T485" s="1" t="str">
        <f t="shared" si="88"/>
        <v>Peak</v>
      </c>
    </row>
    <row r="486" spans="1:20" x14ac:dyDescent="0.25">
      <c r="A486" s="85">
        <v>44946.458333332455</v>
      </c>
      <c r="B486" s="1">
        <v>1</v>
      </c>
      <c r="C486" s="1">
        <v>20</v>
      </c>
      <c r="D486" s="1">
        <v>11</v>
      </c>
      <c r="E486" s="1" t="str">
        <f t="shared" si="84"/>
        <v>Non-Summer</v>
      </c>
      <c r="F486" s="78">
        <v>0.87570000000000003</v>
      </c>
      <c r="G486" s="79">
        <f t="shared" si="85"/>
        <v>1.6660749617805799</v>
      </c>
      <c r="J486" s="78">
        <v>4.0992749999999996</v>
      </c>
      <c r="K486" s="80">
        <f t="shared" si="86"/>
        <v>4.0992749999999996</v>
      </c>
      <c r="L486" s="68" t="str">
        <f t="shared" si="79"/>
        <v>Normal</v>
      </c>
      <c r="N486" s="67">
        <f t="shared" si="80"/>
        <v>2.4332000382194199</v>
      </c>
      <c r="O486" s="67">
        <f t="shared" si="81"/>
        <v>1.6660749617805797</v>
      </c>
      <c r="P486" s="81">
        <f t="shared" si="82"/>
        <v>2.2204460492503131E-16</v>
      </c>
      <c r="Q486" s="81">
        <f t="shared" si="83"/>
        <v>-2.4332000382194199</v>
      </c>
      <c r="S486" s="1">
        <f t="shared" si="87"/>
        <v>5</v>
      </c>
      <c r="T486" s="1" t="str">
        <f t="shared" si="88"/>
        <v>Peak</v>
      </c>
    </row>
    <row r="487" spans="1:20" x14ac:dyDescent="0.25">
      <c r="A487" s="85">
        <v>44946.49999999912</v>
      </c>
      <c r="B487" s="1">
        <v>1</v>
      </c>
      <c r="C487" s="1">
        <v>20</v>
      </c>
      <c r="D487" s="1">
        <v>12</v>
      </c>
      <c r="E487" s="1" t="str">
        <f t="shared" si="84"/>
        <v>Non-Summer</v>
      </c>
      <c r="F487" s="78">
        <v>0.88470000000000004</v>
      </c>
      <c r="G487" s="79">
        <f t="shared" si="85"/>
        <v>1.6831980343579753</v>
      </c>
      <c r="J487" s="78">
        <v>4.5990389999999994</v>
      </c>
      <c r="K487" s="80">
        <f t="shared" si="86"/>
        <v>4.5990389999999994</v>
      </c>
      <c r="L487" s="68" t="str">
        <f t="shared" si="79"/>
        <v>Normal</v>
      </c>
      <c r="N487" s="67">
        <f t="shared" si="80"/>
        <v>2.9158409656420243</v>
      </c>
      <c r="O487" s="67">
        <f t="shared" si="81"/>
        <v>1.6831980343579751</v>
      </c>
      <c r="P487" s="81">
        <f t="shared" si="82"/>
        <v>2.2204460492503131E-16</v>
      </c>
      <c r="Q487" s="81">
        <f t="shared" si="83"/>
        <v>-2.9158409656420243</v>
      </c>
      <c r="S487" s="1">
        <f t="shared" si="87"/>
        <v>5</v>
      </c>
      <c r="T487" s="1" t="str">
        <f t="shared" si="88"/>
        <v>Peak</v>
      </c>
    </row>
    <row r="488" spans="1:20" x14ac:dyDescent="0.25">
      <c r="A488" s="85">
        <v>44946.541666665784</v>
      </c>
      <c r="B488" s="1">
        <v>1</v>
      </c>
      <c r="C488" s="1">
        <v>20</v>
      </c>
      <c r="D488" s="1">
        <v>13</v>
      </c>
      <c r="E488" s="1" t="str">
        <f t="shared" si="84"/>
        <v>Non-Summer</v>
      </c>
      <c r="F488" s="78">
        <v>0.88749999999999996</v>
      </c>
      <c r="G488" s="79">
        <f t="shared" si="85"/>
        <v>1.6885252124931649</v>
      </c>
      <c r="J488" s="78">
        <v>4.5305410000000004</v>
      </c>
      <c r="K488" s="80">
        <f t="shared" si="86"/>
        <v>4.5305410000000004</v>
      </c>
      <c r="L488" s="68" t="str">
        <f t="shared" si="79"/>
        <v>Normal</v>
      </c>
      <c r="N488" s="67">
        <f t="shared" si="80"/>
        <v>2.8420157875068357</v>
      </c>
      <c r="O488" s="67">
        <f t="shared" si="81"/>
        <v>1.6885252124931647</v>
      </c>
      <c r="P488" s="81">
        <f t="shared" si="82"/>
        <v>2.2204460492503131E-16</v>
      </c>
      <c r="Q488" s="81">
        <f t="shared" si="83"/>
        <v>-2.8420157875068357</v>
      </c>
      <c r="S488" s="1">
        <f t="shared" si="87"/>
        <v>5</v>
      </c>
      <c r="T488" s="1" t="str">
        <f t="shared" si="88"/>
        <v>Peak</v>
      </c>
    </row>
    <row r="489" spans="1:20" x14ac:dyDescent="0.25">
      <c r="A489" s="85">
        <v>44946.583333332448</v>
      </c>
      <c r="B489" s="1">
        <v>1</v>
      </c>
      <c r="C489" s="1">
        <v>20</v>
      </c>
      <c r="D489" s="1">
        <v>14</v>
      </c>
      <c r="E489" s="1" t="str">
        <f t="shared" si="84"/>
        <v>Non-Summer</v>
      </c>
      <c r="F489" s="78">
        <v>0.89890000000000003</v>
      </c>
      <c r="G489" s="79">
        <f t="shared" si="85"/>
        <v>1.7102144377578659</v>
      </c>
      <c r="J489" s="78">
        <v>2.8325270000000002</v>
      </c>
      <c r="K489" s="80">
        <f t="shared" si="86"/>
        <v>2.8325270000000002</v>
      </c>
      <c r="L489" s="68" t="str">
        <f t="shared" si="79"/>
        <v>Normal</v>
      </c>
      <c r="N489" s="67">
        <f t="shared" si="80"/>
        <v>1.1223125622421344</v>
      </c>
      <c r="O489" s="67">
        <f t="shared" si="81"/>
        <v>1.7102144377578659</v>
      </c>
      <c r="P489" s="81">
        <f t="shared" si="82"/>
        <v>0</v>
      </c>
      <c r="Q489" s="81">
        <f t="shared" si="83"/>
        <v>-1.1223125622421344</v>
      </c>
      <c r="S489" s="1">
        <f t="shared" si="87"/>
        <v>5</v>
      </c>
      <c r="T489" s="1" t="str">
        <f t="shared" si="88"/>
        <v>Peak</v>
      </c>
    </row>
    <row r="490" spans="1:20" x14ac:dyDescent="0.25">
      <c r="A490" s="85">
        <v>44946.624999999112</v>
      </c>
      <c r="B490" s="1">
        <v>1</v>
      </c>
      <c r="C490" s="1">
        <v>20</v>
      </c>
      <c r="D490" s="1">
        <v>15</v>
      </c>
      <c r="E490" s="1" t="str">
        <f t="shared" si="84"/>
        <v>Non-Summer</v>
      </c>
      <c r="F490" s="78">
        <v>0.94159999999999999</v>
      </c>
      <c r="G490" s="79">
        <f t="shared" si="85"/>
        <v>1.7914539043195088</v>
      </c>
      <c r="J490" s="78">
        <v>2.0213900000000002</v>
      </c>
      <c r="K490" s="80">
        <f t="shared" si="86"/>
        <v>2.0213900000000002</v>
      </c>
      <c r="L490" s="68" t="str">
        <f t="shared" si="79"/>
        <v>Normal</v>
      </c>
      <c r="N490" s="67">
        <f t="shared" si="80"/>
        <v>0.22993609568049145</v>
      </c>
      <c r="O490" s="67">
        <f t="shared" si="81"/>
        <v>1.7914539043195088</v>
      </c>
      <c r="P490" s="81">
        <f t="shared" si="82"/>
        <v>0</v>
      </c>
      <c r="Q490" s="81">
        <f t="shared" si="83"/>
        <v>-0.22993609568049145</v>
      </c>
      <c r="S490" s="1">
        <f t="shared" si="87"/>
        <v>5</v>
      </c>
      <c r="T490" s="1" t="str">
        <f t="shared" si="88"/>
        <v>Peak</v>
      </c>
    </row>
    <row r="491" spans="1:20" x14ac:dyDescent="0.25">
      <c r="A491" s="85">
        <v>44946.666666665777</v>
      </c>
      <c r="B491" s="1">
        <v>1</v>
      </c>
      <c r="C491" s="1">
        <v>20</v>
      </c>
      <c r="D491" s="1">
        <v>16</v>
      </c>
      <c r="E491" s="1" t="str">
        <f t="shared" si="84"/>
        <v>Non-Summer</v>
      </c>
      <c r="F491" s="78">
        <v>1.0183</v>
      </c>
      <c r="G491" s="79">
        <f t="shared" si="85"/>
        <v>1.9373805339513126</v>
      </c>
      <c r="J491" s="78">
        <v>0.209147</v>
      </c>
      <c r="K491" s="80">
        <f t="shared" si="86"/>
        <v>0.209147</v>
      </c>
      <c r="L491" s="68" t="str">
        <f t="shared" si="79"/>
        <v>Normal</v>
      </c>
      <c r="N491" s="67">
        <f t="shared" si="80"/>
        <v>0</v>
      </c>
      <c r="O491" s="67">
        <f t="shared" si="81"/>
        <v>0.209147</v>
      </c>
      <c r="P491" s="81">
        <f t="shared" si="82"/>
        <v>1.7282335339513126</v>
      </c>
      <c r="Q491" s="81">
        <f t="shared" si="83"/>
        <v>1.7282335339513126</v>
      </c>
      <c r="S491" s="1">
        <f t="shared" si="87"/>
        <v>5</v>
      </c>
      <c r="T491" s="1" t="str">
        <f t="shared" si="88"/>
        <v>Peak</v>
      </c>
    </row>
    <row r="492" spans="1:20" x14ac:dyDescent="0.25">
      <c r="A492" s="85">
        <v>44946.708333332441</v>
      </c>
      <c r="B492" s="1">
        <v>1</v>
      </c>
      <c r="C492" s="1">
        <v>20</v>
      </c>
      <c r="D492" s="1">
        <v>17</v>
      </c>
      <c r="E492" s="1" t="str">
        <f t="shared" si="84"/>
        <v>Non-Summer</v>
      </c>
      <c r="F492" s="78">
        <v>1.0945</v>
      </c>
      <c r="G492" s="79">
        <f t="shared" si="85"/>
        <v>2.0823558817732608</v>
      </c>
      <c r="J492" s="78">
        <v>0</v>
      </c>
      <c r="K492" s="80">
        <f t="shared" si="86"/>
        <v>0</v>
      </c>
      <c r="L492" s="68" t="str">
        <f t="shared" si="79"/>
        <v>Normal</v>
      </c>
      <c r="N492" s="67">
        <f t="shared" si="80"/>
        <v>0</v>
      </c>
      <c r="O492" s="67">
        <f t="shared" si="81"/>
        <v>0</v>
      </c>
      <c r="P492" s="81">
        <f t="shared" si="82"/>
        <v>2.0823558817732608</v>
      </c>
      <c r="Q492" s="81">
        <f t="shared" si="83"/>
        <v>2.0823558817732608</v>
      </c>
      <c r="S492" s="1">
        <f t="shared" si="87"/>
        <v>5</v>
      </c>
      <c r="T492" s="1" t="str">
        <f t="shared" si="88"/>
        <v>Peak</v>
      </c>
    </row>
    <row r="493" spans="1:20" x14ac:dyDescent="0.25">
      <c r="A493" s="85">
        <v>44946.749999999105</v>
      </c>
      <c r="B493" s="1">
        <v>1</v>
      </c>
      <c r="C493" s="1">
        <v>20</v>
      </c>
      <c r="D493" s="1">
        <v>18</v>
      </c>
      <c r="E493" s="1" t="str">
        <f t="shared" si="84"/>
        <v>Non-Summer</v>
      </c>
      <c r="F493" s="78">
        <v>1.1087</v>
      </c>
      <c r="G493" s="79">
        <f t="shared" si="85"/>
        <v>2.1093722851731513</v>
      </c>
      <c r="J493" s="78">
        <v>0</v>
      </c>
      <c r="K493" s="80">
        <f t="shared" si="86"/>
        <v>0</v>
      </c>
      <c r="L493" s="68" t="str">
        <f t="shared" si="79"/>
        <v>Normal</v>
      </c>
      <c r="N493" s="67">
        <f t="shared" si="80"/>
        <v>0</v>
      </c>
      <c r="O493" s="67">
        <f t="shared" si="81"/>
        <v>0</v>
      </c>
      <c r="P493" s="81">
        <f t="shared" si="82"/>
        <v>2.1093722851731513</v>
      </c>
      <c r="Q493" s="81">
        <f t="shared" si="83"/>
        <v>2.1093722851731513</v>
      </c>
      <c r="S493" s="1">
        <f t="shared" si="87"/>
        <v>5</v>
      </c>
      <c r="T493" s="1" t="str">
        <f t="shared" si="88"/>
        <v>Peak</v>
      </c>
    </row>
    <row r="494" spans="1:20" x14ac:dyDescent="0.25">
      <c r="A494" s="85">
        <v>44946.791666665769</v>
      </c>
      <c r="B494" s="1">
        <v>1</v>
      </c>
      <c r="C494" s="1">
        <v>20</v>
      </c>
      <c r="D494" s="1">
        <v>19</v>
      </c>
      <c r="E494" s="1" t="str">
        <f t="shared" si="84"/>
        <v>Non-Summer</v>
      </c>
      <c r="F494" s="78">
        <v>1.0965</v>
      </c>
      <c r="G494" s="79">
        <f t="shared" si="85"/>
        <v>2.0861610090126823</v>
      </c>
      <c r="J494" s="78">
        <v>0</v>
      </c>
      <c r="K494" s="80">
        <f t="shared" si="86"/>
        <v>0</v>
      </c>
      <c r="L494" s="68" t="str">
        <f t="shared" si="79"/>
        <v>Normal</v>
      </c>
      <c r="N494" s="67">
        <f t="shared" si="80"/>
        <v>0</v>
      </c>
      <c r="O494" s="67">
        <f t="shared" si="81"/>
        <v>0</v>
      </c>
      <c r="P494" s="81">
        <f t="shared" si="82"/>
        <v>2.0861610090126823</v>
      </c>
      <c r="Q494" s="81">
        <f t="shared" si="83"/>
        <v>2.0861610090126823</v>
      </c>
      <c r="S494" s="1">
        <f t="shared" si="87"/>
        <v>5</v>
      </c>
      <c r="T494" s="1" t="str">
        <f t="shared" si="88"/>
        <v>Peak</v>
      </c>
    </row>
    <row r="495" spans="1:20" x14ac:dyDescent="0.25">
      <c r="A495" s="85">
        <v>44946.833333332434</v>
      </c>
      <c r="B495" s="1">
        <v>1</v>
      </c>
      <c r="C495" s="1">
        <v>20</v>
      </c>
      <c r="D495" s="1">
        <v>20</v>
      </c>
      <c r="E495" s="1" t="str">
        <f t="shared" si="84"/>
        <v>Non-Summer</v>
      </c>
      <c r="F495" s="78">
        <v>1.0788</v>
      </c>
      <c r="G495" s="79">
        <f t="shared" si="85"/>
        <v>2.0524856329438044</v>
      </c>
      <c r="J495" s="78">
        <v>0</v>
      </c>
      <c r="K495" s="80">
        <f t="shared" si="86"/>
        <v>0</v>
      </c>
      <c r="L495" s="68" t="str">
        <f t="shared" si="79"/>
        <v>Normal</v>
      </c>
      <c r="N495" s="67">
        <f t="shared" si="80"/>
        <v>0</v>
      </c>
      <c r="O495" s="67">
        <f t="shared" si="81"/>
        <v>0</v>
      </c>
      <c r="P495" s="81">
        <f t="shared" si="82"/>
        <v>2.0524856329438044</v>
      </c>
      <c r="Q495" s="81">
        <f t="shared" si="83"/>
        <v>2.0524856329438044</v>
      </c>
      <c r="S495" s="1">
        <f t="shared" si="87"/>
        <v>5</v>
      </c>
      <c r="T495" s="1" t="str">
        <f t="shared" si="88"/>
        <v>Peak</v>
      </c>
    </row>
    <row r="496" spans="1:20" x14ac:dyDescent="0.25">
      <c r="A496" s="85">
        <v>44946.874999999098</v>
      </c>
      <c r="B496" s="1">
        <v>1</v>
      </c>
      <c r="C496" s="1">
        <v>20</v>
      </c>
      <c r="D496" s="1">
        <v>21</v>
      </c>
      <c r="E496" s="1" t="str">
        <f t="shared" si="84"/>
        <v>Non-Summer</v>
      </c>
      <c r="F496" s="78">
        <v>1.0429999999999999</v>
      </c>
      <c r="G496" s="79">
        <f t="shared" si="85"/>
        <v>1.9843738553581645</v>
      </c>
      <c r="J496" s="78">
        <v>0</v>
      </c>
      <c r="K496" s="80">
        <f t="shared" si="86"/>
        <v>0</v>
      </c>
      <c r="L496" s="68" t="str">
        <f t="shared" si="79"/>
        <v>Normal</v>
      </c>
      <c r="N496" s="67">
        <f t="shared" si="80"/>
        <v>0</v>
      </c>
      <c r="O496" s="67">
        <f t="shared" si="81"/>
        <v>0</v>
      </c>
      <c r="P496" s="81">
        <f t="shared" si="82"/>
        <v>1.9843738553581645</v>
      </c>
      <c r="Q496" s="81">
        <f t="shared" si="83"/>
        <v>1.9843738553581645</v>
      </c>
      <c r="S496" s="1">
        <f t="shared" si="87"/>
        <v>5</v>
      </c>
      <c r="T496" s="1" t="str">
        <f t="shared" si="88"/>
        <v>Peak</v>
      </c>
    </row>
    <row r="497" spans="1:20" x14ac:dyDescent="0.25">
      <c r="A497" s="85">
        <v>44946.916666665762</v>
      </c>
      <c r="B497" s="1">
        <v>1</v>
      </c>
      <c r="C497" s="1">
        <v>20</v>
      </c>
      <c r="D497" s="1">
        <v>22</v>
      </c>
      <c r="E497" s="1" t="str">
        <f t="shared" si="84"/>
        <v>Non-Summer</v>
      </c>
      <c r="F497" s="78">
        <v>0.9768</v>
      </c>
      <c r="G497" s="79">
        <f t="shared" si="85"/>
        <v>1.8584241437333222</v>
      </c>
      <c r="J497" s="78">
        <v>0</v>
      </c>
      <c r="K497" s="80">
        <f t="shared" si="86"/>
        <v>0</v>
      </c>
      <c r="L497" s="68" t="str">
        <f t="shared" si="79"/>
        <v>Normal</v>
      </c>
      <c r="N497" s="67">
        <f t="shared" si="80"/>
        <v>0</v>
      </c>
      <c r="O497" s="67">
        <f t="shared" si="81"/>
        <v>0</v>
      </c>
      <c r="P497" s="81">
        <f t="shared" si="82"/>
        <v>1.8584241437333222</v>
      </c>
      <c r="Q497" s="81">
        <f t="shared" si="83"/>
        <v>1.8584241437333222</v>
      </c>
      <c r="S497" s="1">
        <f t="shared" si="87"/>
        <v>5</v>
      </c>
      <c r="T497" s="1" t="str">
        <f t="shared" si="88"/>
        <v>Off-Peak</v>
      </c>
    </row>
    <row r="498" spans="1:20" x14ac:dyDescent="0.25">
      <c r="A498" s="85">
        <v>44946.958333332426</v>
      </c>
      <c r="B498" s="1">
        <v>1</v>
      </c>
      <c r="C498" s="1">
        <v>20</v>
      </c>
      <c r="D498" s="1">
        <v>23</v>
      </c>
      <c r="E498" s="1" t="str">
        <f t="shared" si="84"/>
        <v>Non-Summer</v>
      </c>
      <c r="F498" s="78">
        <v>0.89929999999999999</v>
      </c>
      <c r="G498" s="79">
        <f t="shared" si="85"/>
        <v>1.7109754632057501</v>
      </c>
      <c r="J498" s="78">
        <v>0</v>
      </c>
      <c r="K498" s="80">
        <f t="shared" si="86"/>
        <v>0</v>
      </c>
      <c r="L498" s="68" t="str">
        <f t="shared" si="79"/>
        <v>Normal</v>
      </c>
      <c r="N498" s="67">
        <f t="shared" si="80"/>
        <v>0</v>
      </c>
      <c r="O498" s="67">
        <f t="shared" si="81"/>
        <v>0</v>
      </c>
      <c r="P498" s="81">
        <f t="shared" si="82"/>
        <v>1.7109754632057501</v>
      </c>
      <c r="Q498" s="81">
        <f t="shared" si="83"/>
        <v>1.7109754632057501</v>
      </c>
      <c r="S498" s="1">
        <f t="shared" si="87"/>
        <v>5</v>
      </c>
      <c r="T498" s="1" t="str">
        <f t="shared" si="88"/>
        <v>Off-Peak</v>
      </c>
    </row>
    <row r="499" spans="1:20" x14ac:dyDescent="0.25">
      <c r="A499" s="85">
        <v>44946.999999999091</v>
      </c>
      <c r="B499" s="1">
        <v>1</v>
      </c>
      <c r="C499" s="1">
        <v>21</v>
      </c>
      <c r="D499" s="1">
        <v>0</v>
      </c>
      <c r="E499" s="1" t="str">
        <f t="shared" si="84"/>
        <v>Non-Summer</v>
      </c>
      <c r="F499" s="78">
        <v>0.84209999999999996</v>
      </c>
      <c r="G499" s="79">
        <f t="shared" si="85"/>
        <v>1.6021488241583033</v>
      </c>
      <c r="J499" s="78">
        <v>0</v>
      </c>
      <c r="K499" s="80">
        <f t="shared" si="86"/>
        <v>0</v>
      </c>
      <c r="L499" s="68" t="str">
        <f t="shared" si="79"/>
        <v>Normal</v>
      </c>
      <c r="N499" s="67">
        <f t="shared" si="80"/>
        <v>0</v>
      </c>
      <c r="O499" s="67">
        <f t="shared" si="81"/>
        <v>0</v>
      </c>
      <c r="P499" s="81">
        <f t="shared" si="82"/>
        <v>1.6021488241583033</v>
      </c>
      <c r="Q499" s="81">
        <f t="shared" si="83"/>
        <v>1.6021488241583033</v>
      </c>
      <c r="S499" s="1">
        <f t="shared" si="87"/>
        <v>6</v>
      </c>
      <c r="T499" s="1" t="str">
        <f t="shared" si="88"/>
        <v>Off-Peak</v>
      </c>
    </row>
    <row r="500" spans="1:20" x14ac:dyDescent="0.25">
      <c r="A500" s="85">
        <v>44947.041666665755</v>
      </c>
      <c r="B500" s="1">
        <v>1</v>
      </c>
      <c r="C500" s="1">
        <v>21</v>
      </c>
      <c r="D500" s="1">
        <v>1</v>
      </c>
      <c r="E500" s="1" t="str">
        <f t="shared" si="84"/>
        <v>Non-Summer</v>
      </c>
      <c r="F500" s="78">
        <v>0.80230000000000001</v>
      </c>
      <c r="G500" s="79">
        <f t="shared" si="85"/>
        <v>1.526426792093821</v>
      </c>
      <c r="J500" s="78">
        <v>0</v>
      </c>
      <c r="K500" s="80">
        <f t="shared" si="86"/>
        <v>0</v>
      </c>
      <c r="L500" s="68" t="str">
        <f t="shared" si="79"/>
        <v>Normal</v>
      </c>
      <c r="N500" s="67">
        <f t="shared" si="80"/>
        <v>0</v>
      </c>
      <c r="O500" s="67">
        <f t="shared" si="81"/>
        <v>0</v>
      </c>
      <c r="P500" s="81">
        <f t="shared" si="82"/>
        <v>1.526426792093821</v>
      </c>
      <c r="Q500" s="81">
        <f t="shared" si="83"/>
        <v>1.526426792093821</v>
      </c>
      <c r="S500" s="1">
        <f t="shared" si="87"/>
        <v>6</v>
      </c>
      <c r="T500" s="1" t="str">
        <f t="shared" si="88"/>
        <v>Off-Peak</v>
      </c>
    </row>
    <row r="501" spans="1:20" x14ac:dyDescent="0.25">
      <c r="A501" s="85">
        <v>44947.083333332419</v>
      </c>
      <c r="B501" s="1">
        <v>1</v>
      </c>
      <c r="C501" s="1">
        <v>21</v>
      </c>
      <c r="D501" s="1">
        <v>2</v>
      </c>
      <c r="E501" s="1" t="str">
        <f t="shared" si="84"/>
        <v>Non-Summer</v>
      </c>
      <c r="F501" s="78">
        <v>0.77880000000000005</v>
      </c>
      <c r="G501" s="79">
        <f t="shared" si="85"/>
        <v>1.4817165470306219</v>
      </c>
      <c r="J501" s="78">
        <v>0</v>
      </c>
      <c r="K501" s="80">
        <f t="shared" si="86"/>
        <v>0</v>
      </c>
      <c r="L501" s="68" t="str">
        <f t="shared" si="79"/>
        <v>Normal</v>
      </c>
      <c r="N501" s="67">
        <f t="shared" si="80"/>
        <v>0</v>
      </c>
      <c r="O501" s="67">
        <f t="shared" si="81"/>
        <v>0</v>
      </c>
      <c r="P501" s="81">
        <f t="shared" si="82"/>
        <v>1.4817165470306219</v>
      </c>
      <c r="Q501" s="81">
        <f t="shared" si="83"/>
        <v>1.4817165470306219</v>
      </c>
      <c r="S501" s="1">
        <f t="shared" si="87"/>
        <v>6</v>
      </c>
      <c r="T501" s="1" t="str">
        <f t="shared" si="88"/>
        <v>Off-Peak</v>
      </c>
    </row>
    <row r="502" spans="1:20" x14ac:dyDescent="0.25">
      <c r="A502" s="85">
        <v>44947.124999999083</v>
      </c>
      <c r="B502" s="1">
        <v>1</v>
      </c>
      <c r="C502" s="1">
        <v>21</v>
      </c>
      <c r="D502" s="1">
        <v>3</v>
      </c>
      <c r="E502" s="1" t="str">
        <f t="shared" si="84"/>
        <v>Non-Summer</v>
      </c>
      <c r="F502" s="78">
        <v>0.76700000000000002</v>
      </c>
      <c r="G502" s="79">
        <f t="shared" si="85"/>
        <v>1.4592662963180367</v>
      </c>
      <c r="J502" s="78">
        <v>0</v>
      </c>
      <c r="K502" s="80">
        <f t="shared" si="86"/>
        <v>0</v>
      </c>
      <c r="L502" s="68" t="str">
        <f t="shared" si="79"/>
        <v>Normal</v>
      </c>
      <c r="N502" s="67">
        <f t="shared" si="80"/>
        <v>0</v>
      </c>
      <c r="O502" s="67">
        <f t="shared" si="81"/>
        <v>0</v>
      </c>
      <c r="P502" s="81">
        <f t="shared" si="82"/>
        <v>1.4592662963180367</v>
      </c>
      <c r="Q502" s="81">
        <f t="shared" si="83"/>
        <v>1.4592662963180367</v>
      </c>
      <c r="S502" s="1">
        <f t="shared" si="87"/>
        <v>6</v>
      </c>
      <c r="T502" s="1" t="str">
        <f t="shared" si="88"/>
        <v>Off-Peak</v>
      </c>
    </row>
    <row r="503" spans="1:20" x14ac:dyDescent="0.25">
      <c r="A503" s="85">
        <v>44947.166666665747</v>
      </c>
      <c r="B503" s="1">
        <v>1</v>
      </c>
      <c r="C503" s="1">
        <v>21</v>
      </c>
      <c r="D503" s="1">
        <v>4</v>
      </c>
      <c r="E503" s="1" t="str">
        <f t="shared" si="84"/>
        <v>Non-Summer</v>
      </c>
      <c r="F503" s="78">
        <v>0.76780000000000004</v>
      </c>
      <c r="G503" s="79">
        <f t="shared" si="85"/>
        <v>1.4607883472138052</v>
      </c>
      <c r="J503" s="78">
        <v>0</v>
      </c>
      <c r="K503" s="80">
        <f t="shared" si="86"/>
        <v>0</v>
      </c>
      <c r="L503" s="68" t="str">
        <f t="shared" si="79"/>
        <v>Normal</v>
      </c>
      <c r="N503" s="67">
        <f t="shared" si="80"/>
        <v>0</v>
      </c>
      <c r="O503" s="67">
        <f t="shared" si="81"/>
        <v>0</v>
      </c>
      <c r="P503" s="81">
        <f t="shared" si="82"/>
        <v>1.4607883472138052</v>
      </c>
      <c r="Q503" s="81">
        <f t="shared" si="83"/>
        <v>1.4607883472138052</v>
      </c>
      <c r="S503" s="1">
        <f t="shared" si="87"/>
        <v>6</v>
      </c>
      <c r="T503" s="1" t="str">
        <f t="shared" si="88"/>
        <v>Off-Peak</v>
      </c>
    </row>
    <row r="504" spans="1:20" x14ac:dyDescent="0.25">
      <c r="A504" s="85">
        <v>44947.208333332412</v>
      </c>
      <c r="B504" s="1">
        <v>1</v>
      </c>
      <c r="C504" s="1">
        <v>21</v>
      </c>
      <c r="D504" s="1">
        <v>5</v>
      </c>
      <c r="E504" s="1" t="str">
        <f t="shared" si="84"/>
        <v>Non-Summer</v>
      </c>
      <c r="F504" s="78">
        <v>0.78200000000000003</v>
      </c>
      <c r="G504" s="79">
        <f t="shared" si="85"/>
        <v>1.4878047506136958</v>
      </c>
      <c r="J504" s="78">
        <v>0</v>
      </c>
      <c r="K504" s="80">
        <f t="shared" si="86"/>
        <v>0</v>
      </c>
      <c r="L504" s="68" t="str">
        <f t="shared" si="79"/>
        <v>Normal</v>
      </c>
      <c r="N504" s="67">
        <f t="shared" si="80"/>
        <v>0</v>
      </c>
      <c r="O504" s="67">
        <f t="shared" si="81"/>
        <v>0</v>
      </c>
      <c r="P504" s="81">
        <f t="shared" si="82"/>
        <v>1.4878047506136958</v>
      </c>
      <c r="Q504" s="81">
        <f t="shared" si="83"/>
        <v>1.4878047506136958</v>
      </c>
      <c r="S504" s="1">
        <f t="shared" si="87"/>
        <v>6</v>
      </c>
      <c r="T504" s="1" t="str">
        <f t="shared" si="88"/>
        <v>Off-Peak</v>
      </c>
    </row>
    <row r="505" spans="1:20" x14ac:dyDescent="0.25">
      <c r="A505" s="85">
        <v>44947.249999999076</v>
      </c>
      <c r="B505" s="1">
        <v>1</v>
      </c>
      <c r="C505" s="1">
        <v>21</v>
      </c>
      <c r="D505" s="1">
        <v>6</v>
      </c>
      <c r="E505" s="1" t="str">
        <f t="shared" si="84"/>
        <v>Non-Summer</v>
      </c>
      <c r="F505" s="78">
        <v>0.81100000000000005</v>
      </c>
      <c r="G505" s="79">
        <f t="shared" si="85"/>
        <v>1.5429790955853036</v>
      </c>
      <c r="J505" s="78">
        <v>0</v>
      </c>
      <c r="K505" s="80">
        <f t="shared" si="86"/>
        <v>0</v>
      </c>
      <c r="L505" s="68" t="str">
        <f t="shared" si="79"/>
        <v>Normal</v>
      </c>
      <c r="N505" s="67">
        <f t="shared" si="80"/>
        <v>0</v>
      </c>
      <c r="O505" s="67">
        <f t="shared" si="81"/>
        <v>0</v>
      </c>
      <c r="P505" s="81">
        <f t="shared" si="82"/>
        <v>1.5429790955853036</v>
      </c>
      <c r="Q505" s="81">
        <f t="shared" si="83"/>
        <v>1.5429790955853036</v>
      </c>
      <c r="S505" s="1">
        <f t="shared" si="87"/>
        <v>6</v>
      </c>
      <c r="T505" s="1" t="str">
        <f t="shared" si="88"/>
        <v>Off-Peak</v>
      </c>
    </row>
    <row r="506" spans="1:20" x14ac:dyDescent="0.25">
      <c r="A506" s="85">
        <v>44947.29166666574</v>
      </c>
      <c r="B506" s="1">
        <v>1</v>
      </c>
      <c r="C506" s="1">
        <v>21</v>
      </c>
      <c r="D506" s="1">
        <v>7</v>
      </c>
      <c r="E506" s="1" t="str">
        <f t="shared" si="84"/>
        <v>Non-Summer</v>
      </c>
      <c r="F506" s="78">
        <v>0.85709999999999997</v>
      </c>
      <c r="G506" s="79">
        <f t="shared" si="85"/>
        <v>1.6306872784539623</v>
      </c>
      <c r="J506" s="78">
        <v>0</v>
      </c>
      <c r="K506" s="80">
        <f t="shared" si="86"/>
        <v>0</v>
      </c>
      <c r="L506" s="68" t="str">
        <f t="shared" si="79"/>
        <v>Normal</v>
      </c>
      <c r="N506" s="67">
        <f t="shared" si="80"/>
        <v>0</v>
      </c>
      <c r="O506" s="67">
        <f t="shared" si="81"/>
        <v>0</v>
      </c>
      <c r="P506" s="81">
        <f t="shared" si="82"/>
        <v>1.6306872784539623</v>
      </c>
      <c r="Q506" s="81">
        <f t="shared" si="83"/>
        <v>1.6306872784539623</v>
      </c>
      <c r="S506" s="1">
        <f t="shared" si="87"/>
        <v>6</v>
      </c>
      <c r="T506" s="1" t="str">
        <f t="shared" si="88"/>
        <v>Off-Peak</v>
      </c>
    </row>
    <row r="507" spans="1:20" x14ac:dyDescent="0.25">
      <c r="A507" s="85">
        <v>44947.333333332404</v>
      </c>
      <c r="B507" s="1">
        <v>1</v>
      </c>
      <c r="C507" s="1">
        <v>21</v>
      </c>
      <c r="D507" s="1">
        <v>8</v>
      </c>
      <c r="E507" s="1" t="str">
        <f t="shared" si="84"/>
        <v>Non-Summer</v>
      </c>
      <c r="F507" s="78">
        <v>0.9</v>
      </c>
      <c r="G507" s="79">
        <f t="shared" si="85"/>
        <v>1.7123072577395475</v>
      </c>
      <c r="J507" s="78">
        <v>0.10003100000000001</v>
      </c>
      <c r="K507" s="80">
        <f t="shared" si="86"/>
        <v>0.10003100000000001</v>
      </c>
      <c r="L507" s="68" t="str">
        <f t="shared" si="79"/>
        <v>Normal</v>
      </c>
      <c r="N507" s="67">
        <f t="shared" si="80"/>
        <v>0</v>
      </c>
      <c r="O507" s="67">
        <f t="shared" si="81"/>
        <v>0.10003100000000001</v>
      </c>
      <c r="P507" s="81">
        <f t="shared" si="82"/>
        <v>1.6122762577395475</v>
      </c>
      <c r="Q507" s="81">
        <f t="shared" si="83"/>
        <v>1.6122762577395475</v>
      </c>
      <c r="S507" s="1">
        <f t="shared" si="87"/>
        <v>6</v>
      </c>
      <c r="T507" s="1" t="str">
        <f t="shared" si="88"/>
        <v>Off-Peak</v>
      </c>
    </row>
    <row r="508" spans="1:20" x14ac:dyDescent="0.25">
      <c r="A508" s="85">
        <v>44947.374999999069</v>
      </c>
      <c r="B508" s="1">
        <v>1</v>
      </c>
      <c r="C508" s="1">
        <v>21</v>
      </c>
      <c r="D508" s="1">
        <v>9</v>
      </c>
      <c r="E508" s="1" t="str">
        <f t="shared" si="84"/>
        <v>Non-Summer</v>
      </c>
      <c r="F508" s="78">
        <v>0.92630000000000001</v>
      </c>
      <c r="G508" s="79">
        <f t="shared" si="85"/>
        <v>1.7623446809379366</v>
      </c>
      <c r="J508" s="78">
        <v>0.27723399999999998</v>
      </c>
      <c r="K508" s="80">
        <f t="shared" si="86"/>
        <v>0.27723399999999998</v>
      </c>
      <c r="L508" s="68" t="str">
        <f t="shared" si="79"/>
        <v>Normal</v>
      </c>
      <c r="N508" s="67">
        <f t="shared" si="80"/>
        <v>0</v>
      </c>
      <c r="O508" s="67">
        <f t="shared" si="81"/>
        <v>0.27723399999999998</v>
      </c>
      <c r="P508" s="81">
        <f t="shared" si="82"/>
        <v>1.4851106809379366</v>
      </c>
      <c r="Q508" s="81">
        <f t="shared" si="83"/>
        <v>1.4851106809379366</v>
      </c>
      <c r="S508" s="1">
        <f t="shared" si="87"/>
        <v>6</v>
      </c>
      <c r="T508" s="1" t="str">
        <f t="shared" si="88"/>
        <v>Off-Peak</v>
      </c>
    </row>
    <row r="509" spans="1:20" x14ac:dyDescent="0.25">
      <c r="A509" s="85">
        <v>44947.416666665733</v>
      </c>
      <c r="B509" s="1">
        <v>1</v>
      </c>
      <c r="C509" s="1">
        <v>21</v>
      </c>
      <c r="D509" s="1">
        <v>10</v>
      </c>
      <c r="E509" s="1" t="str">
        <f t="shared" si="84"/>
        <v>Non-Summer</v>
      </c>
      <c r="F509" s="78">
        <v>0.93840000000000001</v>
      </c>
      <c r="G509" s="79">
        <f t="shared" si="85"/>
        <v>1.785365700736435</v>
      </c>
      <c r="J509" s="78">
        <v>0.30243799999999998</v>
      </c>
      <c r="K509" s="80">
        <f t="shared" si="86"/>
        <v>0.30243799999999998</v>
      </c>
      <c r="L509" s="68" t="str">
        <f t="shared" si="79"/>
        <v>Normal</v>
      </c>
      <c r="N509" s="67">
        <f t="shared" si="80"/>
        <v>0</v>
      </c>
      <c r="O509" s="67">
        <f t="shared" si="81"/>
        <v>0.30243799999999998</v>
      </c>
      <c r="P509" s="81">
        <f t="shared" si="82"/>
        <v>1.482927700736435</v>
      </c>
      <c r="Q509" s="81">
        <f t="shared" si="83"/>
        <v>1.482927700736435</v>
      </c>
      <c r="S509" s="1">
        <f t="shared" si="87"/>
        <v>6</v>
      </c>
      <c r="T509" s="1" t="str">
        <f t="shared" si="88"/>
        <v>Off-Peak</v>
      </c>
    </row>
    <row r="510" spans="1:20" x14ac:dyDescent="0.25">
      <c r="A510" s="85">
        <v>44947.458333332397</v>
      </c>
      <c r="B510" s="1">
        <v>1</v>
      </c>
      <c r="C510" s="1">
        <v>21</v>
      </c>
      <c r="D510" s="1">
        <v>11</v>
      </c>
      <c r="E510" s="1" t="str">
        <f t="shared" si="84"/>
        <v>Non-Summer</v>
      </c>
      <c r="F510" s="78">
        <v>0.94830000000000003</v>
      </c>
      <c r="G510" s="79">
        <f t="shared" si="85"/>
        <v>1.80420108057157</v>
      </c>
      <c r="J510" s="78">
        <v>0.36202400000000001</v>
      </c>
      <c r="K510" s="80">
        <f t="shared" si="86"/>
        <v>0.36202400000000001</v>
      </c>
      <c r="L510" s="68" t="str">
        <f t="shared" si="79"/>
        <v>Normal</v>
      </c>
      <c r="N510" s="67">
        <f t="shared" si="80"/>
        <v>0</v>
      </c>
      <c r="O510" s="67">
        <f t="shared" si="81"/>
        <v>0.36202400000000001</v>
      </c>
      <c r="P510" s="81">
        <f t="shared" si="82"/>
        <v>1.4421770805715699</v>
      </c>
      <c r="Q510" s="81">
        <f t="shared" si="83"/>
        <v>1.4421770805715699</v>
      </c>
      <c r="S510" s="1">
        <f t="shared" si="87"/>
        <v>6</v>
      </c>
      <c r="T510" s="1" t="str">
        <f t="shared" si="88"/>
        <v>Off-Peak</v>
      </c>
    </row>
    <row r="511" spans="1:20" x14ac:dyDescent="0.25">
      <c r="A511" s="85">
        <v>44947.499999999061</v>
      </c>
      <c r="B511" s="1">
        <v>1</v>
      </c>
      <c r="C511" s="1">
        <v>21</v>
      </c>
      <c r="D511" s="1">
        <v>12</v>
      </c>
      <c r="E511" s="1" t="str">
        <f t="shared" si="84"/>
        <v>Non-Summer</v>
      </c>
      <c r="F511" s="78">
        <v>0.96</v>
      </c>
      <c r="G511" s="79">
        <f t="shared" si="85"/>
        <v>1.8264610749221839</v>
      </c>
      <c r="J511" s="78">
        <v>0.368898</v>
      </c>
      <c r="K511" s="80">
        <f t="shared" si="86"/>
        <v>0.368898</v>
      </c>
      <c r="L511" s="68" t="str">
        <f t="shared" si="79"/>
        <v>Normal</v>
      </c>
      <c r="N511" s="67">
        <f t="shared" si="80"/>
        <v>0</v>
      </c>
      <c r="O511" s="67">
        <f t="shared" si="81"/>
        <v>0.368898</v>
      </c>
      <c r="P511" s="81">
        <f t="shared" si="82"/>
        <v>1.457563074922184</v>
      </c>
      <c r="Q511" s="81">
        <f t="shared" si="83"/>
        <v>1.457563074922184</v>
      </c>
      <c r="S511" s="1">
        <f t="shared" si="87"/>
        <v>6</v>
      </c>
      <c r="T511" s="1" t="str">
        <f t="shared" si="88"/>
        <v>Off-Peak</v>
      </c>
    </row>
    <row r="512" spans="1:20" x14ac:dyDescent="0.25">
      <c r="A512" s="85">
        <v>44947.541666665726</v>
      </c>
      <c r="B512" s="1">
        <v>1</v>
      </c>
      <c r="C512" s="1">
        <v>21</v>
      </c>
      <c r="D512" s="1">
        <v>13</v>
      </c>
      <c r="E512" s="1" t="str">
        <f t="shared" si="84"/>
        <v>Non-Summer</v>
      </c>
      <c r="F512" s="78">
        <v>0.96730000000000005</v>
      </c>
      <c r="G512" s="79">
        <f t="shared" si="85"/>
        <v>1.8403497893460716</v>
      </c>
      <c r="J512" s="78">
        <v>0.30208600000000002</v>
      </c>
      <c r="K512" s="80">
        <f t="shared" si="86"/>
        <v>0.30208600000000002</v>
      </c>
      <c r="L512" s="68" t="str">
        <f t="shared" si="79"/>
        <v>Normal</v>
      </c>
      <c r="N512" s="67">
        <f t="shared" si="80"/>
        <v>0</v>
      </c>
      <c r="O512" s="67">
        <f t="shared" si="81"/>
        <v>0.30208600000000002</v>
      </c>
      <c r="P512" s="81">
        <f t="shared" si="82"/>
        <v>1.5382637893460716</v>
      </c>
      <c r="Q512" s="81">
        <f t="shared" si="83"/>
        <v>1.5382637893460716</v>
      </c>
      <c r="S512" s="1">
        <f t="shared" si="87"/>
        <v>6</v>
      </c>
      <c r="T512" s="1" t="str">
        <f t="shared" si="88"/>
        <v>Off-Peak</v>
      </c>
    </row>
    <row r="513" spans="1:20" x14ac:dyDescent="0.25">
      <c r="A513" s="85">
        <v>44947.58333333239</v>
      </c>
      <c r="B513" s="1">
        <v>1</v>
      </c>
      <c r="C513" s="1">
        <v>21</v>
      </c>
      <c r="D513" s="1">
        <v>14</v>
      </c>
      <c r="E513" s="1" t="str">
        <f t="shared" si="84"/>
        <v>Non-Summer</v>
      </c>
      <c r="F513" s="78">
        <v>0.98070000000000002</v>
      </c>
      <c r="G513" s="79">
        <f t="shared" si="85"/>
        <v>1.8658441418501936</v>
      </c>
      <c r="J513" s="78">
        <v>0.29017200000000004</v>
      </c>
      <c r="K513" s="80">
        <f t="shared" si="86"/>
        <v>0.29017200000000004</v>
      </c>
      <c r="L513" s="68" t="str">
        <f t="shared" si="79"/>
        <v>Normal</v>
      </c>
      <c r="N513" s="67">
        <f t="shared" si="80"/>
        <v>0</v>
      </c>
      <c r="O513" s="67">
        <f t="shared" si="81"/>
        <v>0.29017200000000004</v>
      </c>
      <c r="P513" s="81">
        <f t="shared" si="82"/>
        <v>1.5756721418501936</v>
      </c>
      <c r="Q513" s="81">
        <f t="shared" si="83"/>
        <v>1.5756721418501936</v>
      </c>
      <c r="S513" s="1">
        <f t="shared" si="87"/>
        <v>6</v>
      </c>
      <c r="T513" s="1" t="str">
        <f t="shared" si="88"/>
        <v>Off-Peak</v>
      </c>
    </row>
    <row r="514" spans="1:20" x14ac:dyDescent="0.25">
      <c r="A514" s="85">
        <v>44947.624999999054</v>
      </c>
      <c r="B514" s="1">
        <v>1</v>
      </c>
      <c r="C514" s="1">
        <v>21</v>
      </c>
      <c r="D514" s="1">
        <v>15</v>
      </c>
      <c r="E514" s="1" t="str">
        <f t="shared" si="84"/>
        <v>Non-Summer</v>
      </c>
      <c r="F514" s="78">
        <v>1.0087999999999999</v>
      </c>
      <c r="G514" s="79">
        <f t="shared" si="85"/>
        <v>1.9193061795640616</v>
      </c>
      <c r="J514" s="78">
        <v>0.159802</v>
      </c>
      <c r="K514" s="80">
        <f t="shared" si="86"/>
        <v>0.159802</v>
      </c>
      <c r="L514" s="68" t="str">
        <f t="shared" si="79"/>
        <v>Normal</v>
      </c>
      <c r="N514" s="67">
        <f t="shared" si="80"/>
        <v>0</v>
      </c>
      <c r="O514" s="67">
        <f t="shared" si="81"/>
        <v>0.159802</v>
      </c>
      <c r="P514" s="81">
        <f t="shared" si="82"/>
        <v>1.7595041795640616</v>
      </c>
      <c r="Q514" s="81">
        <f t="shared" si="83"/>
        <v>1.7595041795640616</v>
      </c>
      <c r="S514" s="1">
        <f t="shared" si="87"/>
        <v>6</v>
      </c>
      <c r="T514" s="1" t="str">
        <f t="shared" si="88"/>
        <v>Off-Peak</v>
      </c>
    </row>
    <row r="515" spans="1:20" x14ac:dyDescent="0.25">
      <c r="A515" s="85">
        <v>44947.666666665718</v>
      </c>
      <c r="B515" s="1">
        <v>1</v>
      </c>
      <c r="C515" s="1">
        <v>21</v>
      </c>
      <c r="D515" s="1">
        <v>16</v>
      </c>
      <c r="E515" s="1" t="str">
        <f t="shared" si="84"/>
        <v>Non-Summer</v>
      </c>
      <c r="F515" s="78">
        <v>1.0610999999999999</v>
      </c>
      <c r="G515" s="79">
        <f t="shared" si="85"/>
        <v>2.0188102568749264</v>
      </c>
      <c r="J515" s="78">
        <v>2.8399999999999996E-4</v>
      </c>
      <c r="K515" s="80">
        <f t="shared" si="86"/>
        <v>2.8399999999999996E-4</v>
      </c>
      <c r="L515" s="68" t="str">
        <f t="shared" si="79"/>
        <v>Normal</v>
      </c>
      <c r="N515" s="67">
        <f t="shared" si="80"/>
        <v>0</v>
      </c>
      <c r="O515" s="67">
        <f t="shared" si="81"/>
        <v>2.8399999999999996E-4</v>
      </c>
      <c r="P515" s="81">
        <f t="shared" si="82"/>
        <v>2.0185262568749263</v>
      </c>
      <c r="Q515" s="81">
        <f t="shared" si="83"/>
        <v>2.0185262568749263</v>
      </c>
      <c r="S515" s="1">
        <f t="shared" si="87"/>
        <v>6</v>
      </c>
      <c r="T515" s="1" t="str">
        <f t="shared" si="88"/>
        <v>Off-Peak</v>
      </c>
    </row>
    <row r="516" spans="1:20" x14ac:dyDescent="0.25">
      <c r="A516" s="85">
        <v>44947.708333332383</v>
      </c>
      <c r="B516" s="1">
        <v>1</v>
      </c>
      <c r="C516" s="1">
        <v>21</v>
      </c>
      <c r="D516" s="1">
        <v>17</v>
      </c>
      <c r="E516" s="1" t="str">
        <f t="shared" si="84"/>
        <v>Non-Summer</v>
      </c>
      <c r="F516" s="78">
        <v>1.1188</v>
      </c>
      <c r="G516" s="79">
        <f t="shared" si="85"/>
        <v>2.1285881777322286</v>
      </c>
      <c r="J516" s="78">
        <v>0</v>
      </c>
      <c r="K516" s="80">
        <f t="shared" si="86"/>
        <v>0</v>
      </c>
      <c r="L516" s="68" t="str">
        <f t="shared" si="79"/>
        <v>Normal</v>
      </c>
      <c r="N516" s="67">
        <f t="shared" si="80"/>
        <v>0</v>
      </c>
      <c r="O516" s="67">
        <f t="shared" si="81"/>
        <v>0</v>
      </c>
      <c r="P516" s="81">
        <f t="shared" si="82"/>
        <v>2.1285881777322286</v>
      </c>
      <c r="Q516" s="81">
        <f t="shared" si="83"/>
        <v>2.1285881777322286</v>
      </c>
      <c r="S516" s="1">
        <f t="shared" si="87"/>
        <v>6</v>
      </c>
      <c r="T516" s="1" t="str">
        <f t="shared" si="88"/>
        <v>Off-Peak</v>
      </c>
    </row>
    <row r="517" spans="1:20" x14ac:dyDescent="0.25">
      <c r="A517" s="85">
        <v>44947.749999999047</v>
      </c>
      <c r="B517" s="1">
        <v>1</v>
      </c>
      <c r="C517" s="1">
        <v>21</v>
      </c>
      <c r="D517" s="1">
        <v>18</v>
      </c>
      <c r="E517" s="1" t="str">
        <f t="shared" si="84"/>
        <v>Non-Summer</v>
      </c>
      <c r="F517" s="78">
        <v>1.1169</v>
      </c>
      <c r="G517" s="79">
        <f t="shared" si="85"/>
        <v>2.1249733068547787</v>
      </c>
      <c r="J517" s="78">
        <v>0</v>
      </c>
      <c r="K517" s="80">
        <f t="shared" si="86"/>
        <v>0</v>
      </c>
      <c r="L517" s="68" t="str">
        <f t="shared" si="79"/>
        <v>Normal</v>
      </c>
      <c r="N517" s="67">
        <f t="shared" si="80"/>
        <v>0</v>
      </c>
      <c r="O517" s="67">
        <f t="shared" si="81"/>
        <v>0</v>
      </c>
      <c r="P517" s="81">
        <f t="shared" si="82"/>
        <v>2.1249733068547787</v>
      </c>
      <c r="Q517" s="81">
        <f t="shared" si="83"/>
        <v>2.1249733068547787</v>
      </c>
      <c r="S517" s="1">
        <f t="shared" si="87"/>
        <v>6</v>
      </c>
      <c r="T517" s="1" t="str">
        <f t="shared" si="88"/>
        <v>Off-Peak</v>
      </c>
    </row>
    <row r="518" spans="1:20" x14ac:dyDescent="0.25">
      <c r="A518" s="85">
        <v>44947.791666665711</v>
      </c>
      <c r="B518" s="1">
        <v>1</v>
      </c>
      <c r="C518" s="1">
        <v>21</v>
      </c>
      <c r="D518" s="1">
        <v>19</v>
      </c>
      <c r="E518" s="1" t="str">
        <f t="shared" si="84"/>
        <v>Non-Summer</v>
      </c>
      <c r="F518" s="78">
        <v>1.0998000000000001</v>
      </c>
      <c r="G518" s="79">
        <f t="shared" si="85"/>
        <v>2.0924394689577275</v>
      </c>
      <c r="J518" s="78">
        <v>0</v>
      </c>
      <c r="K518" s="80">
        <f t="shared" si="86"/>
        <v>0</v>
      </c>
      <c r="L518" s="68" t="str">
        <f t="shared" si="79"/>
        <v>Normal</v>
      </c>
      <c r="N518" s="67">
        <f t="shared" si="80"/>
        <v>0</v>
      </c>
      <c r="O518" s="67">
        <f t="shared" si="81"/>
        <v>0</v>
      </c>
      <c r="P518" s="81">
        <f t="shared" si="82"/>
        <v>2.0924394689577275</v>
      </c>
      <c r="Q518" s="81">
        <f t="shared" si="83"/>
        <v>2.0924394689577275</v>
      </c>
      <c r="S518" s="1">
        <f t="shared" si="87"/>
        <v>6</v>
      </c>
      <c r="T518" s="1" t="str">
        <f t="shared" si="88"/>
        <v>Off-Peak</v>
      </c>
    </row>
    <row r="519" spans="1:20" x14ac:dyDescent="0.25">
      <c r="A519" s="85">
        <v>44947.833333332375</v>
      </c>
      <c r="B519" s="1">
        <v>1</v>
      </c>
      <c r="C519" s="1">
        <v>21</v>
      </c>
      <c r="D519" s="1">
        <v>20</v>
      </c>
      <c r="E519" s="1" t="str">
        <f t="shared" si="84"/>
        <v>Non-Summer</v>
      </c>
      <c r="F519" s="78">
        <v>1.0783</v>
      </c>
      <c r="G519" s="79">
        <f t="shared" si="85"/>
        <v>2.0515343511339492</v>
      </c>
      <c r="J519" s="78">
        <v>0</v>
      </c>
      <c r="K519" s="80">
        <f t="shared" si="86"/>
        <v>0</v>
      </c>
      <c r="L519" s="68" t="str">
        <f t="shared" si="79"/>
        <v>Normal</v>
      </c>
      <c r="N519" s="67">
        <f t="shared" si="80"/>
        <v>0</v>
      </c>
      <c r="O519" s="67">
        <f t="shared" si="81"/>
        <v>0</v>
      </c>
      <c r="P519" s="81">
        <f t="shared" si="82"/>
        <v>2.0515343511339492</v>
      </c>
      <c r="Q519" s="81">
        <f t="shared" si="83"/>
        <v>2.0515343511339492</v>
      </c>
      <c r="S519" s="1">
        <f t="shared" si="87"/>
        <v>6</v>
      </c>
      <c r="T519" s="1" t="str">
        <f t="shared" si="88"/>
        <v>Off-Peak</v>
      </c>
    </row>
    <row r="520" spans="1:20" x14ac:dyDescent="0.25">
      <c r="A520" s="85">
        <v>44947.87499999904</v>
      </c>
      <c r="B520" s="1">
        <v>1</v>
      </c>
      <c r="C520" s="1">
        <v>21</v>
      </c>
      <c r="D520" s="1">
        <v>21</v>
      </c>
      <c r="E520" s="1" t="str">
        <f t="shared" si="84"/>
        <v>Non-Summer</v>
      </c>
      <c r="F520" s="78">
        <v>1.0407999999999999</v>
      </c>
      <c r="G520" s="79">
        <f t="shared" si="85"/>
        <v>1.9801882153948012</v>
      </c>
      <c r="J520" s="78">
        <v>0</v>
      </c>
      <c r="K520" s="80">
        <f t="shared" si="86"/>
        <v>0</v>
      </c>
      <c r="L520" s="68" t="str">
        <f t="shared" si="79"/>
        <v>Normal</v>
      </c>
      <c r="N520" s="67">
        <f t="shared" si="80"/>
        <v>0</v>
      </c>
      <c r="O520" s="67">
        <f t="shared" si="81"/>
        <v>0</v>
      </c>
      <c r="P520" s="81">
        <f t="shared" si="82"/>
        <v>1.9801882153948012</v>
      </c>
      <c r="Q520" s="81">
        <f t="shared" si="83"/>
        <v>1.9801882153948012</v>
      </c>
      <c r="S520" s="1">
        <f t="shared" si="87"/>
        <v>6</v>
      </c>
      <c r="T520" s="1" t="str">
        <f t="shared" si="88"/>
        <v>Off-Peak</v>
      </c>
    </row>
    <row r="521" spans="1:20" x14ac:dyDescent="0.25">
      <c r="A521" s="85">
        <v>44947.916666665704</v>
      </c>
      <c r="B521" s="1">
        <v>1</v>
      </c>
      <c r="C521" s="1">
        <v>21</v>
      </c>
      <c r="D521" s="1">
        <v>22</v>
      </c>
      <c r="E521" s="1" t="str">
        <f t="shared" si="84"/>
        <v>Non-Summer</v>
      </c>
      <c r="F521" s="78">
        <v>0.97970000000000002</v>
      </c>
      <c r="G521" s="79">
        <f t="shared" si="85"/>
        <v>1.8639415782304831</v>
      </c>
      <c r="J521" s="78">
        <v>0</v>
      </c>
      <c r="K521" s="80">
        <f t="shared" si="86"/>
        <v>0</v>
      </c>
      <c r="L521" s="68" t="str">
        <f t="shared" si="79"/>
        <v>Normal</v>
      </c>
      <c r="N521" s="67">
        <f t="shared" si="80"/>
        <v>0</v>
      </c>
      <c r="O521" s="67">
        <f t="shared" si="81"/>
        <v>0</v>
      </c>
      <c r="P521" s="81">
        <f t="shared" si="82"/>
        <v>1.8639415782304831</v>
      </c>
      <c r="Q521" s="81">
        <f t="shared" si="83"/>
        <v>1.8639415782304831</v>
      </c>
      <c r="S521" s="1">
        <f t="shared" si="87"/>
        <v>6</v>
      </c>
      <c r="T521" s="1" t="str">
        <f t="shared" si="88"/>
        <v>Off-Peak</v>
      </c>
    </row>
    <row r="522" spans="1:20" x14ac:dyDescent="0.25">
      <c r="A522" s="85">
        <v>44947.958333332368</v>
      </c>
      <c r="B522" s="1">
        <v>1</v>
      </c>
      <c r="C522" s="1">
        <v>21</v>
      </c>
      <c r="D522" s="1">
        <v>23</v>
      </c>
      <c r="E522" s="1" t="str">
        <f t="shared" si="84"/>
        <v>Non-Summer</v>
      </c>
      <c r="F522" s="78">
        <v>0.90449999999999997</v>
      </c>
      <c r="G522" s="79">
        <f t="shared" si="85"/>
        <v>1.7208687940282452</v>
      </c>
      <c r="J522" s="78">
        <v>0</v>
      </c>
      <c r="K522" s="80">
        <f t="shared" si="86"/>
        <v>0</v>
      </c>
      <c r="L522" s="68" t="str">
        <f t="shared" si="79"/>
        <v>Normal</v>
      </c>
      <c r="N522" s="67">
        <f t="shared" si="80"/>
        <v>0</v>
      </c>
      <c r="O522" s="67">
        <f t="shared" si="81"/>
        <v>0</v>
      </c>
      <c r="P522" s="81">
        <f t="shared" si="82"/>
        <v>1.7208687940282452</v>
      </c>
      <c r="Q522" s="81">
        <f t="shared" si="83"/>
        <v>1.7208687940282452</v>
      </c>
      <c r="S522" s="1">
        <f t="shared" si="87"/>
        <v>6</v>
      </c>
      <c r="T522" s="1" t="str">
        <f t="shared" si="88"/>
        <v>Off-Peak</v>
      </c>
    </row>
    <row r="523" spans="1:20" x14ac:dyDescent="0.25">
      <c r="A523" s="85">
        <v>44947.999999999032</v>
      </c>
      <c r="B523" s="1">
        <v>1</v>
      </c>
      <c r="C523" s="1">
        <v>22</v>
      </c>
      <c r="D523" s="1">
        <v>0</v>
      </c>
      <c r="E523" s="1" t="str">
        <f t="shared" si="84"/>
        <v>Non-Summer</v>
      </c>
      <c r="F523" s="78">
        <v>0.84430000000000005</v>
      </c>
      <c r="G523" s="79">
        <f t="shared" si="85"/>
        <v>1.6063344641216668</v>
      </c>
      <c r="J523" s="78">
        <v>0</v>
      </c>
      <c r="K523" s="80">
        <f t="shared" si="86"/>
        <v>0</v>
      </c>
      <c r="L523" s="68" t="str">
        <f t="shared" si="79"/>
        <v>Normal</v>
      </c>
      <c r="N523" s="67">
        <f t="shared" si="80"/>
        <v>0</v>
      </c>
      <c r="O523" s="67">
        <f t="shared" si="81"/>
        <v>0</v>
      </c>
      <c r="P523" s="81">
        <f t="shared" si="82"/>
        <v>1.6063344641216668</v>
      </c>
      <c r="Q523" s="81">
        <f t="shared" si="83"/>
        <v>1.6063344641216668</v>
      </c>
      <c r="S523" s="1">
        <f t="shared" si="87"/>
        <v>7</v>
      </c>
      <c r="T523" s="1" t="str">
        <f t="shared" si="88"/>
        <v>Off-Peak</v>
      </c>
    </row>
    <row r="524" spans="1:20" x14ac:dyDescent="0.25">
      <c r="A524" s="85">
        <v>44948.041666665697</v>
      </c>
      <c r="B524" s="1">
        <v>1</v>
      </c>
      <c r="C524" s="1">
        <v>22</v>
      </c>
      <c r="D524" s="1">
        <v>1</v>
      </c>
      <c r="E524" s="1" t="str">
        <f t="shared" si="84"/>
        <v>Non-Summer</v>
      </c>
      <c r="F524" s="78">
        <v>0.80079999999999996</v>
      </c>
      <c r="G524" s="79">
        <f t="shared" si="85"/>
        <v>1.5235729466642551</v>
      </c>
      <c r="J524" s="78">
        <v>0</v>
      </c>
      <c r="K524" s="80">
        <f t="shared" si="86"/>
        <v>0</v>
      </c>
      <c r="L524" s="68" t="str">
        <f t="shared" si="79"/>
        <v>Normal</v>
      </c>
      <c r="N524" s="67">
        <f t="shared" si="80"/>
        <v>0</v>
      </c>
      <c r="O524" s="67">
        <f t="shared" si="81"/>
        <v>0</v>
      </c>
      <c r="P524" s="81">
        <f t="shared" si="82"/>
        <v>1.5235729466642551</v>
      </c>
      <c r="Q524" s="81">
        <f t="shared" si="83"/>
        <v>1.5235729466642551</v>
      </c>
      <c r="S524" s="1">
        <f t="shared" si="87"/>
        <v>7</v>
      </c>
      <c r="T524" s="1" t="str">
        <f t="shared" si="88"/>
        <v>Off-Peak</v>
      </c>
    </row>
    <row r="525" spans="1:20" x14ac:dyDescent="0.25">
      <c r="A525" s="85">
        <v>44948.083333332361</v>
      </c>
      <c r="B525" s="1">
        <v>1</v>
      </c>
      <c r="C525" s="1">
        <v>22</v>
      </c>
      <c r="D525" s="1">
        <v>2</v>
      </c>
      <c r="E525" s="1" t="str">
        <f t="shared" si="84"/>
        <v>Non-Summer</v>
      </c>
      <c r="F525" s="78">
        <v>0.77439999999999998</v>
      </c>
      <c r="G525" s="79">
        <f t="shared" si="85"/>
        <v>1.4733452671038951</v>
      </c>
      <c r="J525" s="78">
        <v>0</v>
      </c>
      <c r="K525" s="80">
        <f t="shared" si="86"/>
        <v>0</v>
      </c>
      <c r="L525" s="68" t="str">
        <f t="shared" si="79"/>
        <v>Normal</v>
      </c>
      <c r="N525" s="67">
        <f t="shared" si="80"/>
        <v>0</v>
      </c>
      <c r="O525" s="67">
        <f t="shared" si="81"/>
        <v>0</v>
      </c>
      <c r="P525" s="81">
        <f t="shared" si="82"/>
        <v>1.4733452671038951</v>
      </c>
      <c r="Q525" s="81">
        <f t="shared" si="83"/>
        <v>1.4733452671038951</v>
      </c>
      <c r="S525" s="1">
        <f t="shared" si="87"/>
        <v>7</v>
      </c>
      <c r="T525" s="1" t="str">
        <f t="shared" si="88"/>
        <v>Off-Peak</v>
      </c>
    </row>
    <row r="526" spans="1:20" x14ac:dyDescent="0.25">
      <c r="A526" s="85">
        <v>44948.124999999025</v>
      </c>
      <c r="B526" s="1">
        <v>1</v>
      </c>
      <c r="C526" s="1">
        <v>22</v>
      </c>
      <c r="D526" s="1">
        <v>3</v>
      </c>
      <c r="E526" s="1" t="str">
        <f t="shared" si="84"/>
        <v>Non-Summer</v>
      </c>
      <c r="F526" s="78">
        <v>0.75790000000000002</v>
      </c>
      <c r="G526" s="79">
        <f t="shared" si="85"/>
        <v>1.4419529673786702</v>
      </c>
      <c r="J526" s="78">
        <v>0</v>
      </c>
      <c r="K526" s="80">
        <f t="shared" si="86"/>
        <v>0</v>
      </c>
      <c r="L526" s="68" t="str">
        <f t="shared" si="79"/>
        <v>Normal</v>
      </c>
      <c r="N526" s="67">
        <f t="shared" si="80"/>
        <v>0</v>
      </c>
      <c r="O526" s="67">
        <f t="shared" si="81"/>
        <v>0</v>
      </c>
      <c r="P526" s="81">
        <f t="shared" si="82"/>
        <v>1.4419529673786702</v>
      </c>
      <c r="Q526" s="81">
        <f t="shared" si="83"/>
        <v>1.4419529673786702</v>
      </c>
      <c r="S526" s="1">
        <f t="shared" si="87"/>
        <v>7</v>
      </c>
      <c r="T526" s="1" t="str">
        <f t="shared" si="88"/>
        <v>Off-Peak</v>
      </c>
    </row>
    <row r="527" spans="1:20" x14ac:dyDescent="0.25">
      <c r="A527" s="85">
        <v>44948.166666665689</v>
      </c>
      <c r="B527" s="1">
        <v>1</v>
      </c>
      <c r="C527" s="1">
        <v>22</v>
      </c>
      <c r="D527" s="1">
        <v>4</v>
      </c>
      <c r="E527" s="1" t="str">
        <f t="shared" si="84"/>
        <v>Non-Summer</v>
      </c>
      <c r="F527" s="78">
        <v>0.75390000000000001</v>
      </c>
      <c r="G527" s="79">
        <f t="shared" si="85"/>
        <v>1.4343427128998276</v>
      </c>
      <c r="J527" s="78">
        <v>0</v>
      </c>
      <c r="K527" s="80">
        <f t="shared" si="86"/>
        <v>0</v>
      </c>
      <c r="L527" s="68" t="str">
        <f t="shared" si="79"/>
        <v>Normal</v>
      </c>
      <c r="N527" s="67">
        <f t="shared" si="80"/>
        <v>0</v>
      </c>
      <c r="O527" s="67">
        <f t="shared" si="81"/>
        <v>0</v>
      </c>
      <c r="P527" s="81">
        <f t="shared" si="82"/>
        <v>1.4343427128998276</v>
      </c>
      <c r="Q527" s="81">
        <f t="shared" si="83"/>
        <v>1.4343427128998276</v>
      </c>
      <c r="S527" s="1">
        <f t="shared" si="87"/>
        <v>7</v>
      </c>
      <c r="T527" s="1" t="str">
        <f t="shared" si="88"/>
        <v>Off-Peak</v>
      </c>
    </row>
    <row r="528" spans="1:20" x14ac:dyDescent="0.25">
      <c r="A528" s="85">
        <v>44948.208333332354</v>
      </c>
      <c r="B528" s="1">
        <v>1</v>
      </c>
      <c r="C528" s="1">
        <v>22</v>
      </c>
      <c r="D528" s="1">
        <v>5</v>
      </c>
      <c r="E528" s="1" t="str">
        <f t="shared" si="84"/>
        <v>Non-Summer</v>
      </c>
      <c r="F528" s="78">
        <v>0.76449999999999996</v>
      </c>
      <c r="G528" s="79">
        <f t="shared" si="85"/>
        <v>1.4545098872687601</v>
      </c>
      <c r="J528" s="78">
        <v>0</v>
      </c>
      <c r="K528" s="80">
        <f t="shared" si="86"/>
        <v>0</v>
      </c>
      <c r="L528" s="68" t="str">
        <f t="shared" si="79"/>
        <v>Normal</v>
      </c>
      <c r="N528" s="67">
        <f t="shared" si="80"/>
        <v>0</v>
      </c>
      <c r="O528" s="67">
        <f t="shared" si="81"/>
        <v>0</v>
      </c>
      <c r="P528" s="81">
        <f t="shared" si="82"/>
        <v>1.4545098872687601</v>
      </c>
      <c r="Q528" s="81">
        <f t="shared" si="83"/>
        <v>1.4545098872687601</v>
      </c>
      <c r="S528" s="1">
        <f t="shared" si="87"/>
        <v>7</v>
      </c>
      <c r="T528" s="1" t="str">
        <f t="shared" si="88"/>
        <v>Off-Peak</v>
      </c>
    </row>
    <row r="529" spans="1:20" x14ac:dyDescent="0.25">
      <c r="A529" s="85">
        <v>44948.249999999018</v>
      </c>
      <c r="B529" s="1">
        <v>1</v>
      </c>
      <c r="C529" s="1">
        <v>22</v>
      </c>
      <c r="D529" s="1">
        <v>6</v>
      </c>
      <c r="E529" s="1" t="str">
        <f t="shared" si="84"/>
        <v>Non-Summer</v>
      </c>
      <c r="F529" s="78">
        <v>0.78900000000000003</v>
      </c>
      <c r="G529" s="79">
        <f t="shared" si="85"/>
        <v>1.5011226959516701</v>
      </c>
      <c r="J529" s="78">
        <v>0</v>
      </c>
      <c r="K529" s="80">
        <f t="shared" si="86"/>
        <v>0</v>
      </c>
      <c r="L529" s="68" t="str">
        <f t="shared" si="79"/>
        <v>Normal</v>
      </c>
      <c r="N529" s="67">
        <f t="shared" si="80"/>
        <v>0</v>
      </c>
      <c r="O529" s="67">
        <f t="shared" si="81"/>
        <v>0</v>
      </c>
      <c r="P529" s="81">
        <f t="shared" si="82"/>
        <v>1.5011226959516701</v>
      </c>
      <c r="Q529" s="81">
        <f t="shared" si="83"/>
        <v>1.5011226959516701</v>
      </c>
      <c r="S529" s="1">
        <f t="shared" si="87"/>
        <v>7</v>
      </c>
      <c r="T529" s="1" t="str">
        <f t="shared" si="88"/>
        <v>Off-Peak</v>
      </c>
    </row>
    <row r="530" spans="1:20" x14ac:dyDescent="0.25">
      <c r="A530" s="85">
        <v>44948.291666665682</v>
      </c>
      <c r="B530" s="1">
        <v>1</v>
      </c>
      <c r="C530" s="1">
        <v>22</v>
      </c>
      <c r="D530" s="1">
        <v>7</v>
      </c>
      <c r="E530" s="1" t="str">
        <f t="shared" si="84"/>
        <v>Non-Summer</v>
      </c>
      <c r="F530" s="78">
        <v>0.83320000000000005</v>
      </c>
      <c r="G530" s="79">
        <f t="shared" si="85"/>
        <v>1.585216007942879</v>
      </c>
      <c r="J530" s="78">
        <v>0</v>
      </c>
      <c r="K530" s="80">
        <f t="shared" si="86"/>
        <v>0</v>
      </c>
      <c r="L530" s="68" t="str">
        <f t="shared" si="79"/>
        <v>Normal</v>
      </c>
      <c r="N530" s="67">
        <f t="shared" si="80"/>
        <v>0</v>
      </c>
      <c r="O530" s="67">
        <f t="shared" si="81"/>
        <v>0</v>
      </c>
      <c r="P530" s="81">
        <f t="shared" si="82"/>
        <v>1.585216007942879</v>
      </c>
      <c r="Q530" s="81">
        <f t="shared" si="83"/>
        <v>1.585216007942879</v>
      </c>
      <c r="S530" s="1">
        <f t="shared" si="87"/>
        <v>7</v>
      </c>
      <c r="T530" s="1" t="str">
        <f t="shared" si="88"/>
        <v>Off-Peak</v>
      </c>
    </row>
    <row r="531" spans="1:20" x14ac:dyDescent="0.25">
      <c r="A531" s="85">
        <v>44948.333333332346</v>
      </c>
      <c r="B531" s="1">
        <v>1</v>
      </c>
      <c r="C531" s="1">
        <v>22</v>
      </c>
      <c r="D531" s="1">
        <v>8</v>
      </c>
      <c r="E531" s="1" t="str">
        <f t="shared" si="84"/>
        <v>Non-Summer</v>
      </c>
      <c r="F531" s="78">
        <v>0.88009999999999999</v>
      </c>
      <c r="G531" s="79">
        <f t="shared" si="85"/>
        <v>1.6744462417073065</v>
      </c>
      <c r="J531" s="78">
        <v>0.12371599999999999</v>
      </c>
      <c r="K531" s="80">
        <f t="shared" si="86"/>
        <v>0.12371599999999999</v>
      </c>
      <c r="L531" s="68" t="str">
        <f t="shared" ref="L531:L594" si="89">IF(AND(D531&gt;=$C$2,D531&lt;=$C$3,E531="Summer"),"MaxDis","Normal")</f>
        <v>Normal</v>
      </c>
      <c r="N531" s="67">
        <f t="shared" ref="N531:N594" si="90">IF(K531-G531&lt;0,0,K531-G531)</f>
        <v>0</v>
      </c>
      <c r="O531" s="67">
        <f t="shared" ref="O531:O594" si="91">K531-N531</f>
        <v>0.12371599999999999</v>
      </c>
      <c r="P531" s="81">
        <f t="shared" ref="P531:P594" si="92">MAX(0,G531-O531)</f>
        <v>1.5507302417073066</v>
      </c>
      <c r="Q531" s="81">
        <f t="shared" ref="Q531:Q594" si="93">G531-K531</f>
        <v>1.5507302417073066</v>
      </c>
      <c r="S531" s="1">
        <f t="shared" si="87"/>
        <v>7</v>
      </c>
      <c r="T531" s="1" t="str">
        <f t="shared" si="88"/>
        <v>Off-Peak</v>
      </c>
    </row>
    <row r="532" spans="1:20" x14ac:dyDescent="0.25">
      <c r="A532" s="85">
        <v>44948.37499999901</v>
      </c>
      <c r="B532" s="1">
        <v>1</v>
      </c>
      <c r="C532" s="1">
        <v>22</v>
      </c>
      <c r="D532" s="1">
        <v>9</v>
      </c>
      <c r="E532" s="1" t="str">
        <f t="shared" ref="E532:E595" si="94">IF(AND(B532&gt;=$C$5,B532&lt;=$C$6),"Summer","Non-Summer")</f>
        <v>Non-Summer</v>
      </c>
      <c r="F532" s="78">
        <v>0.91069999999999995</v>
      </c>
      <c r="G532" s="79">
        <f t="shared" ref="G532:G595" si="95">F532*$G$13</f>
        <v>1.7326646884704511</v>
      </c>
      <c r="J532" s="78">
        <v>0.41006200000000004</v>
      </c>
      <c r="K532" s="80">
        <f t="shared" ref="K532:K595" si="96">J532*$K$13</f>
        <v>0.41006200000000004</v>
      </c>
      <c r="L532" s="68" t="str">
        <f t="shared" si="89"/>
        <v>Normal</v>
      </c>
      <c r="N532" s="67">
        <f t="shared" si="90"/>
        <v>0</v>
      </c>
      <c r="O532" s="67">
        <f t="shared" si="91"/>
        <v>0.41006200000000004</v>
      </c>
      <c r="P532" s="81">
        <f t="shared" si="92"/>
        <v>1.3226026884704511</v>
      </c>
      <c r="Q532" s="81">
        <f t="shared" si="93"/>
        <v>1.3226026884704511</v>
      </c>
      <c r="S532" s="1">
        <f t="shared" ref="S532:S595" si="97">WEEKDAY(A532,2)</f>
        <v>7</v>
      </c>
      <c r="T532" s="1" t="str">
        <f t="shared" ref="T532:T595" si="98">IF(S532&gt;5,"Off-Peak",IF(AND(D532&gt;=$C$7,D532&lt;$C$8),"Peak","Off-Peak"))</f>
        <v>Off-Peak</v>
      </c>
    </row>
    <row r="533" spans="1:20" x14ac:dyDescent="0.25">
      <c r="A533" s="85">
        <v>44948.416666665675</v>
      </c>
      <c r="B533" s="1">
        <v>1</v>
      </c>
      <c r="C533" s="1">
        <v>22</v>
      </c>
      <c r="D533" s="1">
        <v>10</v>
      </c>
      <c r="E533" s="1" t="str">
        <f t="shared" si="94"/>
        <v>Non-Summer</v>
      </c>
      <c r="F533" s="78">
        <v>0.92920000000000003</v>
      </c>
      <c r="G533" s="79">
        <f t="shared" si="95"/>
        <v>1.7678621154350973</v>
      </c>
      <c r="J533" s="78">
        <v>0.45455299999999998</v>
      </c>
      <c r="K533" s="80">
        <f t="shared" si="96"/>
        <v>0.45455299999999998</v>
      </c>
      <c r="L533" s="68" t="str">
        <f t="shared" si="89"/>
        <v>Normal</v>
      </c>
      <c r="N533" s="67">
        <f t="shared" si="90"/>
        <v>0</v>
      </c>
      <c r="O533" s="67">
        <f t="shared" si="91"/>
        <v>0.45455299999999998</v>
      </c>
      <c r="P533" s="81">
        <f t="shared" si="92"/>
        <v>1.3133091154350973</v>
      </c>
      <c r="Q533" s="81">
        <f t="shared" si="93"/>
        <v>1.3133091154350973</v>
      </c>
      <c r="S533" s="1">
        <f t="shared" si="97"/>
        <v>7</v>
      </c>
      <c r="T533" s="1" t="str">
        <f t="shared" si="98"/>
        <v>Off-Peak</v>
      </c>
    </row>
    <row r="534" spans="1:20" x14ac:dyDescent="0.25">
      <c r="A534" s="85">
        <v>44948.458333332339</v>
      </c>
      <c r="B534" s="1">
        <v>1</v>
      </c>
      <c r="C534" s="1">
        <v>22</v>
      </c>
      <c r="D534" s="1">
        <v>11</v>
      </c>
      <c r="E534" s="1" t="str">
        <f t="shared" si="94"/>
        <v>Non-Summer</v>
      </c>
      <c r="F534" s="78">
        <v>0.94510000000000005</v>
      </c>
      <c r="G534" s="79">
        <f t="shared" si="95"/>
        <v>1.798112876988496</v>
      </c>
      <c r="J534" s="78">
        <v>0.22268499999999999</v>
      </c>
      <c r="K534" s="80">
        <f t="shared" si="96"/>
        <v>0.22268499999999999</v>
      </c>
      <c r="L534" s="68" t="str">
        <f t="shared" si="89"/>
        <v>Normal</v>
      </c>
      <c r="N534" s="67">
        <f t="shared" si="90"/>
        <v>0</v>
      </c>
      <c r="O534" s="67">
        <f t="shared" si="91"/>
        <v>0.22268499999999999</v>
      </c>
      <c r="P534" s="81">
        <f t="shared" si="92"/>
        <v>1.575427876988496</v>
      </c>
      <c r="Q534" s="81">
        <f t="shared" si="93"/>
        <v>1.575427876988496</v>
      </c>
      <c r="S534" s="1">
        <f t="shared" si="97"/>
        <v>7</v>
      </c>
      <c r="T534" s="1" t="str">
        <f t="shared" si="98"/>
        <v>Off-Peak</v>
      </c>
    </row>
    <row r="535" spans="1:20" x14ac:dyDescent="0.25">
      <c r="A535" s="85">
        <v>44948.499999999003</v>
      </c>
      <c r="B535" s="1">
        <v>1</v>
      </c>
      <c r="C535" s="1">
        <v>22</v>
      </c>
      <c r="D535" s="1">
        <v>12</v>
      </c>
      <c r="E535" s="1" t="str">
        <f t="shared" si="94"/>
        <v>Non-Summer</v>
      </c>
      <c r="F535" s="78">
        <v>0.95950000000000002</v>
      </c>
      <c r="G535" s="79">
        <f t="shared" si="95"/>
        <v>1.8255097931123287</v>
      </c>
      <c r="J535" s="78">
        <v>0.22884499999999999</v>
      </c>
      <c r="K535" s="80">
        <f t="shared" si="96"/>
        <v>0.22884499999999999</v>
      </c>
      <c r="L535" s="68" t="str">
        <f t="shared" si="89"/>
        <v>Normal</v>
      </c>
      <c r="N535" s="67">
        <f t="shared" si="90"/>
        <v>0</v>
      </c>
      <c r="O535" s="67">
        <f t="shared" si="91"/>
        <v>0.22884499999999999</v>
      </c>
      <c r="P535" s="81">
        <f t="shared" si="92"/>
        <v>1.5966647931123288</v>
      </c>
      <c r="Q535" s="81">
        <f t="shared" si="93"/>
        <v>1.5966647931123288</v>
      </c>
      <c r="S535" s="1">
        <f t="shared" si="97"/>
        <v>7</v>
      </c>
      <c r="T535" s="1" t="str">
        <f t="shared" si="98"/>
        <v>Off-Peak</v>
      </c>
    </row>
    <row r="536" spans="1:20" x14ac:dyDescent="0.25">
      <c r="A536" s="85">
        <v>44948.541666665667</v>
      </c>
      <c r="B536" s="1">
        <v>1</v>
      </c>
      <c r="C536" s="1">
        <v>22</v>
      </c>
      <c r="D536" s="1">
        <v>13</v>
      </c>
      <c r="E536" s="1" t="str">
        <f t="shared" si="94"/>
        <v>Non-Summer</v>
      </c>
      <c r="F536" s="78">
        <v>0.97070000000000001</v>
      </c>
      <c r="G536" s="79">
        <f t="shared" si="95"/>
        <v>1.8468185056530875</v>
      </c>
      <c r="J536" s="78">
        <v>0.39746599999999999</v>
      </c>
      <c r="K536" s="80">
        <f t="shared" si="96"/>
        <v>0.39746599999999999</v>
      </c>
      <c r="L536" s="68" t="str">
        <f t="shared" si="89"/>
        <v>Normal</v>
      </c>
      <c r="N536" s="67">
        <f t="shared" si="90"/>
        <v>0</v>
      </c>
      <c r="O536" s="67">
        <f t="shared" si="91"/>
        <v>0.39746599999999999</v>
      </c>
      <c r="P536" s="81">
        <f t="shared" si="92"/>
        <v>1.4493525056530876</v>
      </c>
      <c r="Q536" s="81">
        <f t="shared" si="93"/>
        <v>1.4493525056530876</v>
      </c>
      <c r="S536" s="1">
        <f t="shared" si="97"/>
        <v>7</v>
      </c>
      <c r="T536" s="1" t="str">
        <f t="shared" si="98"/>
        <v>Off-Peak</v>
      </c>
    </row>
    <row r="537" spans="1:20" x14ac:dyDescent="0.25">
      <c r="A537" s="85">
        <v>44948.583333332332</v>
      </c>
      <c r="B537" s="1">
        <v>1</v>
      </c>
      <c r="C537" s="1">
        <v>22</v>
      </c>
      <c r="D537" s="1">
        <v>14</v>
      </c>
      <c r="E537" s="1" t="str">
        <f t="shared" si="94"/>
        <v>Non-Summer</v>
      </c>
      <c r="F537" s="78">
        <v>0.98309999999999997</v>
      </c>
      <c r="G537" s="79">
        <f t="shared" si="95"/>
        <v>1.870410294537499</v>
      </c>
      <c r="J537" s="78">
        <v>3.0138440000000002</v>
      </c>
      <c r="K537" s="80">
        <f t="shared" si="96"/>
        <v>3.0138440000000002</v>
      </c>
      <c r="L537" s="68" t="str">
        <f t="shared" si="89"/>
        <v>Normal</v>
      </c>
      <c r="N537" s="67">
        <f t="shared" si="90"/>
        <v>1.1434337054625012</v>
      </c>
      <c r="O537" s="67">
        <f t="shared" si="91"/>
        <v>1.870410294537499</v>
      </c>
      <c r="P537" s="81">
        <f t="shared" si="92"/>
        <v>0</v>
      </c>
      <c r="Q537" s="81">
        <f t="shared" si="93"/>
        <v>-1.1434337054625012</v>
      </c>
      <c r="S537" s="1">
        <f t="shared" si="97"/>
        <v>7</v>
      </c>
      <c r="T537" s="1" t="str">
        <f t="shared" si="98"/>
        <v>Off-Peak</v>
      </c>
    </row>
    <row r="538" spans="1:20" x14ac:dyDescent="0.25">
      <c r="A538" s="85">
        <v>44948.624999998996</v>
      </c>
      <c r="B538" s="1">
        <v>1</v>
      </c>
      <c r="C538" s="1">
        <v>22</v>
      </c>
      <c r="D538" s="1">
        <v>15</v>
      </c>
      <c r="E538" s="1" t="str">
        <f t="shared" si="94"/>
        <v>Non-Summer</v>
      </c>
      <c r="F538" s="78">
        <v>1.0085999999999999</v>
      </c>
      <c r="G538" s="79">
        <f t="shared" si="95"/>
        <v>1.9189256668401196</v>
      </c>
      <c r="J538" s="78">
        <v>2.1612930000000001</v>
      </c>
      <c r="K538" s="80">
        <f t="shared" si="96"/>
        <v>2.1612930000000001</v>
      </c>
      <c r="L538" s="68" t="str">
        <f t="shared" si="89"/>
        <v>Normal</v>
      </c>
      <c r="N538" s="67">
        <f t="shared" si="90"/>
        <v>0.24236733315988057</v>
      </c>
      <c r="O538" s="67">
        <f t="shared" si="91"/>
        <v>1.9189256668401196</v>
      </c>
      <c r="P538" s="81">
        <f t="shared" si="92"/>
        <v>0</v>
      </c>
      <c r="Q538" s="81">
        <f t="shared" si="93"/>
        <v>-0.24236733315988057</v>
      </c>
      <c r="S538" s="1">
        <f t="shared" si="97"/>
        <v>7</v>
      </c>
      <c r="T538" s="1" t="str">
        <f t="shared" si="98"/>
        <v>Off-Peak</v>
      </c>
    </row>
    <row r="539" spans="1:20" x14ac:dyDescent="0.25">
      <c r="A539" s="85">
        <v>44948.66666666566</v>
      </c>
      <c r="B539" s="1">
        <v>1</v>
      </c>
      <c r="C539" s="1">
        <v>22</v>
      </c>
      <c r="D539" s="1">
        <v>16</v>
      </c>
      <c r="E539" s="1" t="str">
        <f t="shared" si="94"/>
        <v>Non-Summer</v>
      </c>
      <c r="F539" s="78">
        <v>1.0744</v>
      </c>
      <c r="G539" s="79">
        <f t="shared" si="95"/>
        <v>2.0441143530170778</v>
      </c>
      <c r="J539" s="78">
        <v>0.25886100000000001</v>
      </c>
      <c r="K539" s="80">
        <f t="shared" si="96"/>
        <v>0.25886100000000001</v>
      </c>
      <c r="L539" s="68" t="str">
        <f t="shared" si="89"/>
        <v>Normal</v>
      </c>
      <c r="N539" s="67">
        <f t="shared" si="90"/>
        <v>0</v>
      </c>
      <c r="O539" s="67">
        <f t="shared" si="91"/>
        <v>0.25886100000000001</v>
      </c>
      <c r="P539" s="81">
        <f t="shared" si="92"/>
        <v>1.7852533530170778</v>
      </c>
      <c r="Q539" s="81">
        <f t="shared" si="93"/>
        <v>1.7852533530170778</v>
      </c>
      <c r="S539" s="1">
        <f t="shared" si="97"/>
        <v>7</v>
      </c>
      <c r="T539" s="1" t="str">
        <f t="shared" si="98"/>
        <v>Off-Peak</v>
      </c>
    </row>
    <row r="540" spans="1:20" x14ac:dyDescent="0.25">
      <c r="A540" s="85">
        <v>44948.708333332324</v>
      </c>
      <c r="B540" s="1">
        <v>1</v>
      </c>
      <c r="C540" s="1">
        <v>22</v>
      </c>
      <c r="D540" s="1">
        <v>17</v>
      </c>
      <c r="E540" s="1" t="str">
        <f t="shared" si="94"/>
        <v>Non-Summer</v>
      </c>
      <c r="F540" s="78">
        <v>1.1606000000000001</v>
      </c>
      <c r="G540" s="79">
        <f t="shared" si="95"/>
        <v>2.2081153370361322</v>
      </c>
      <c r="J540" s="78">
        <v>0</v>
      </c>
      <c r="K540" s="80">
        <f t="shared" si="96"/>
        <v>0</v>
      </c>
      <c r="L540" s="68" t="str">
        <f t="shared" si="89"/>
        <v>Normal</v>
      </c>
      <c r="N540" s="67">
        <f t="shared" si="90"/>
        <v>0</v>
      </c>
      <c r="O540" s="67">
        <f t="shared" si="91"/>
        <v>0</v>
      </c>
      <c r="P540" s="81">
        <f t="shared" si="92"/>
        <v>2.2081153370361322</v>
      </c>
      <c r="Q540" s="81">
        <f t="shared" si="93"/>
        <v>2.2081153370361322</v>
      </c>
      <c r="S540" s="1">
        <f t="shared" si="97"/>
        <v>7</v>
      </c>
      <c r="T540" s="1" t="str">
        <f t="shared" si="98"/>
        <v>Off-Peak</v>
      </c>
    </row>
    <row r="541" spans="1:20" x14ac:dyDescent="0.25">
      <c r="A541" s="85">
        <v>44948.749999998989</v>
      </c>
      <c r="B541" s="1">
        <v>1</v>
      </c>
      <c r="C541" s="1">
        <v>22</v>
      </c>
      <c r="D541" s="1">
        <v>18</v>
      </c>
      <c r="E541" s="1" t="str">
        <f t="shared" si="94"/>
        <v>Non-Summer</v>
      </c>
      <c r="F541" s="78">
        <v>1.1712</v>
      </c>
      <c r="G541" s="79">
        <f t="shared" si="95"/>
        <v>2.2282825114050646</v>
      </c>
      <c r="J541" s="78">
        <v>0</v>
      </c>
      <c r="K541" s="80">
        <f t="shared" si="96"/>
        <v>0</v>
      </c>
      <c r="L541" s="68" t="str">
        <f t="shared" si="89"/>
        <v>Normal</v>
      </c>
      <c r="N541" s="67">
        <f t="shared" si="90"/>
        <v>0</v>
      </c>
      <c r="O541" s="67">
        <f t="shared" si="91"/>
        <v>0</v>
      </c>
      <c r="P541" s="81">
        <f t="shared" si="92"/>
        <v>2.2282825114050646</v>
      </c>
      <c r="Q541" s="81">
        <f t="shared" si="93"/>
        <v>2.2282825114050646</v>
      </c>
      <c r="S541" s="1">
        <f t="shared" si="97"/>
        <v>7</v>
      </c>
      <c r="T541" s="1" t="str">
        <f t="shared" si="98"/>
        <v>Off-Peak</v>
      </c>
    </row>
    <row r="542" spans="1:20" x14ac:dyDescent="0.25">
      <c r="A542" s="85">
        <v>44948.791666665653</v>
      </c>
      <c r="B542" s="1">
        <v>1</v>
      </c>
      <c r="C542" s="1">
        <v>22</v>
      </c>
      <c r="D542" s="1">
        <v>19</v>
      </c>
      <c r="E542" s="1" t="str">
        <f t="shared" si="94"/>
        <v>Non-Summer</v>
      </c>
      <c r="F542" s="78">
        <v>1.1586000000000001</v>
      </c>
      <c r="G542" s="79">
        <f t="shared" si="95"/>
        <v>2.2043102097967111</v>
      </c>
      <c r="J542" s="78">
        <v>0</v>
      </c>
      <c r="K542" s="80">
        <f t="shared" si="96"/>
        <v>0</v>
      </c>
      <c r="L542" s="68" t="str">
        <f t="shared" si="89"/>
        <v>Normal</v>
      </c>
      <c r="N542" s="67">
        <f t="shared" si="90"/>
        <v>0</v>
      </c>
      <c r="O542" s="67">
        <f t="shared" si="91"/>
        <v>0</v>
      </c>
      <c r="P542" s="81">
        <f t="shared" si="92"/>
        <v>2.2043102097967111</v>
      </c>
      <c r="Q542" s="81">
        <f t="shared" si="93"/>
        <v>2.2043102097967111</v>
      </c>
      <c r="S542" s="1">
        <f t="shared" si="97"/>
        <v>7</v>
      </c>
      <c r="T542" s="1" t="str">
        <f t="shared" si="98"/>
        <v>Off-Peak</v>
      </c>
    </row>
    <row r="543" spans="1:20" x14ac:dyDescent="0.25">
      <c r="A543" s="85">
        <v>44948.833333332317</v>
      </c>
      <c r="B543" s="1">
        <v>1</v>
      </c>
      <c r="C543" s="1">
        <v>22</v>
      </c>
      <c r="D543" s="1">
        <v>20</v>
      </c>
      <c r="E543" s="1" t="str">
        <f t="shared" si="94"/>
        <v>Non-Summer</v>
      </c>
      <c r="F543" s="78">
        <v>1.1276999999999999</v>
      </c>
      <c r="G543" s="79">
        <f t="shared" si="95"/>
        <v>2.1455209939476529</v>
      </c>
      <c r="J543" s="78">
        <v>0</v>
      </c>
      <c r="K543" s="80">
        <f t="shared" si="96"/>
        <v>0</v>
      </c>
      <c r="L543" s="68" t="str">
        <f t="shared" si="89"/>
        <v>Normal</v>
      </c>
      <c r="N543" s="67">
        <f t="shared" si="90"/>
        <v>0</v>
      </c>
      <c r="O543" s="67">
        <f t="shared" si="91"/>
        <v>0</v>
      </c>
      <c r="P543" s="81">
        <f t="shared" si="92"/>
        <v>2.1455209939476529</v>
      </c>
      <c r="Q543" s="81">
        <f t="shared" si="93"/>
        <v>2.1455209939476529</v>
      </c>
      <c r="S543" s="1">
        <f t="shared" si="97"/>
        <v>7</v>
      </c>
      <c r="T543" s="1" t="str">
        <f t="shared" si="98"/>
        <v>Off-Peak</v>
      </c>
    </row>
    <row r="544" spans="1:20" x14ac:dyDescent="0.25">
      <c r="A544" s="85">
        <v>44948.874999998981</v>
      </c>
      <c r="B544" s="1">
        <v>1</v>
      </c>
      <c r="C544" s="1">
        <v>22</v>
      </c>
      <c r="D544" s="1">
        <v>21</v>
      </c>
      <c r="E544" s="1" t="str">
        <f t="shared" si="94"/>
        <v>Non-Summer</v>
      </c>
      <c r="F544" s="78">
        <v>1.0682</v>
      </c>
      <c r="G544" s="79">
        <f t="shared" si="95"/>
        <v>2.0323184585748719</v>
      </c>
      <c r="J544" s="78">
        <v>0</v>
      </c>
      <c r="K544" s="80">
        <f t="shared" si="96"/>
        <v>0</v>
      </c>
      <c r="L544" s="68" t="str">
        <f t="shared" si="89"/>
        <v>Normal</v>
      </c>
      <c r="N544" s="67">
        <f t="shared" si="90"/>
        <v>0</v>
      </c>
      <c r="O544" s="67">
        <f t="shared" si="91"/>
        <v>0</v>
      </c>
      <c r="P544" s="81">
        <f t="shared" si="92"/>
        <v>2.0323184585748719</v>
      </c>
      <c r="Q544" s="81">
        <f t="shared" si="93"/>
        <v>2.0323184585748719</v>
      </c>
      <c r="S544" s="1">
        <f t="shared" si="97"/>
        <v>7</v>
      </c>
      <c r="T544" s="1" t="str">
        <f t="shared" si="98"/>
        <v>Off-Peak</v>
      </c>
    </row>
    <row r="545" spans="1:20" x14ac:dyDescent="0.25">
      <c r="A545" s="85">
        <v>44948.916666665646</v>
      </c>
      <c r="B545" s="1">
        <v>1</v>
      </c>
      <c r="C545" s="1">
        <v>22</v>
      </c>
      <c r="D545" s="1">
        <v>22</v>
      </c>
      <c r="E545" s="1" t="str">
        <f t="shared" si="94"/>
        <v>Non-Summer</v>
      </c>
      <c r="F545" s="78">
        <v>0.97099999999999997</v>
      </c>
      <c r="G545" s="79">
        <f t="shared" si="95"/>
        <v>1.8473892747390006</v>
      </c>
      <c r="J545" s="78">
        <v>0</v>
      </c>
      <c r="K545" s="80">
        <f t="shared" si="96"/>
        <v>0</v>
      </c>
      <c r="L545" s="68" t="str">
        <f t="shared" si="89"/>
        <v>Normal</v>
      </c>
      <c r="N545" s="67">
        <f t="shared" si="90"/>
        <v>0</v>
      </c>
      <c r="O545" s="67">
        <f t="shared" si="91"/>
        <v>0</v>
      </c>
      <c r="P545" s="81">
        <f t="shared" si="92"/>
        <v>1.8473892747390006</v>
      </c>
      <c r="Q545" s="81">
        <f t="shared" si="93"/>
        <v>1.8473892747390006</v>
      </c>
      <c r="S545" s="1">
        <f t="shared" si="97"/>
        <v>7</v>
      </c>
      <c r="T545" s="1" t="str">
        <f t="shared" si="98"/>
        <v>Off-Peak</v>
      </c>
    </row>
    <row r="546" spans="1:20" x14ac:dyDescent="0.25">
      <c r="A546" s="85">
        <v>44948.95833333231</v>
      </c>
      <c r="B546" s="1">
        <v>1</v>
      </c>
      <c r="C546" s="1">
        <v>22</v>
      </c>
      <c r="D546" s="1">
        <v>23</v>
      </c>
      <c r="E546" s="1" t="str">
        <f t="shared" si="94"/>
        <v>Non-Summer</v>
      </c>
      <c r="F546" s="78">
        <v>0.88100000000000001</v>
      </c>
      <c r="G546" s="79">
        <f t="shared" si="95"/>
        <v>1.6761585489650459</v>
      </c>
      <c r="J546" s="78">
        <v>0</v>
      </c>
      <c r="K546" s="80">
        <f t="shared" si="96"/>
        <v>0</v>
      </c>
      <c r="L546" s="68" t="str">
        <f t="shared" si="89"/>
        <v>Normal</v>
      </c>
      <c r="N546" s="67">
        <f t="shared" si="90"/>
        <v>0</v>
      </c>
      <c r="O546" s="67">
        <f t="shared" si="91"/>
        <v>0</v>
      </c>
      <c r="P546" s="81">
        <f t="shared" si="92"/>
        <v>1.6761585489650459</v>
      </c>
      <c r="Q546" s="81">
        <f t="shared" si="93"/>
        <v>1.6761585489650459</v>
      </c>
      <c r="S546" s="1">
        <f t="shared" si="97"/>
        <v>7</v>
      </c>
      <c r="T546" s="1" t="str">
        <f t="shared" si="98"/>
        <v>Off-Peak</v>
      </c>
    </row>
    <row r="547" spans="1:20" x14ac:dyDescent="0.25">
      <c r="A547" s="85">
        <v>44948.999999998974</v>
      </c>
      <c r="B547" s="1">
        <v>1</v>
      </c>
      <c r="C547" s="1">
        <v>23</v>
      </c>
      <c r="D547" s="1">
        <v>0</v>
      </c>
      <c r="E547" s="1" t="str">
        <f t="shared" si="94"/>
        <v>Non-Summer</v>
      </c>
      <c r="F547" s="78">
        <v>0.82469999999999999</v>
      </c>
      <c r="G547" s="79">
        <f t="shared" si="95"/>
        <v>1.5690442171753387</v>
      </c>
      <c r="J547" s="78">
        <v>0</v>
      </c>
      <c r="K547" s="80">
        <f t="shared" si="96"/>
        <v>0</v>
      </c>
      <c r="L547" s="68" t="str">
        <f t="shared" si="89"/>
        <v>Normal</v>
      </c>
      <c r="N547" s="67">
        <f t="shared" si="90"/>
        <v>0</v>
      </c>
      <c r="O547" s="67">
        <f t="shared" si="91"/>
        <v>0</v>
      </c>
      <c r="P547" s="81">
        <f t="shared" si="92"/>
        <v>1.5690442171753387</v>
      </c>
      <c r="Q547" s="81">
        <f t="shared" si="93"/>
        <v>1.5690442171753387</v>
      </c>
      <c r="S547" s="1">
        <f t="shared" si="97"/>
        <v>1</v>
      </c>
      <c r="T547" s="1" t="str">
        <f t="shared" si="98"/>
        <v>Off-Peak</v>
      </c>
    </row>
    <row r="548" spans="1:20" x14ac:dyDescent="0.25">
      <c r="A548" s="85">
        <v>44949.041666665638</v>
      </c>
      <c r="B548" s="1">
        <v>1</v>
      </c>
      <c r="C548" s="1">
        <v>23</v>
      </c>
      <c r="D548" s="1">
        <v>1</v>
      </c>
      <c r="E548" s="1" t="str">
        <f t="shared" si="94"/>
        <v>Non-Summer</v>
      </c>
      <c r="F548" s="78">
        <v>0.79339999999999999</v>
      </c>
      <c r="G548" s="79">
        <f t="shared" si="95"/>
        <v>1.5094939758783967</v>
      </c>
      <c r="J548" s="78">
        <v>0</v>
      </c>
      <c r="K548" s="80">
        <f t="shared" si="96"/>
        <v>0</v>
      </c>
      <c r="L548" s="68" t="str">
        <f t="shared" si="89"/>
        <v>Normal</v>
      </c>
      <c r="N548" s="67">
        <f t="shared" si="90"/>
        <v>0</v>
      </c>
      <c r="O548" s="67">
        <f t="shared" si="91"/>
        <v>0</v>
      </c>
      <c r="P548" s="81">
        <f t="shared" si="92"/>
        <v>1.5094939758783967</v>
      </c>
      <c r="Q548" s="81">
        <f t="shared" si="93"/>
        <v>1.5094939758783967</v>
      </c>
      <c r="S548" s="1">
        <f t="shared" si="97"/>
        <v>1</v>
      </c>
      <c r="T548" s="1" t="str">
        <f t="shared" si="98"/>
        <v>Off-Peak</v>
      </c>
    </row>
    <row r="549" spans="1:20" x14ac:dyDescent="0.25">
      <c r="A549" s="85">
        <v>44949.083333332303</v>
      </c>
      <c r="B549" s="1">
        <v>1</v>
      </c>
      <c r="C549" s="1">
        <v>23</v>
      </c>
      <c r="D549" s="1">
        <v>2</v>
      </c>
      <c r="E549" s="1" t="str">
        <f t="shared" si="94"/>
        <v>Non-Summer</v>
      </c>
      <c r="F549" s="78">
        <v>0.78049999999999997</v>
      </c>
      <c r="G549" s="79">
        <f t="shared" si="95"/>
        <v>1.4849509051841299</v>
      </c>
      <c r="J549" s="78">
        <v>0</v>
      </c>
      <c r="K549" s="80">
        <f t="shared" si="96"/>
        <v>0</v>
      </c>
      <c r="L549" s="68" t="str">
        <f t="shared" si="89"/>
        <v>Normal</v>
      </c>
      <c r="N549" s="67">
        <f t="shared" si="90"/>
        <v>0</v>
      </c>
      <c r="O549" s="67">
        <f t="shared" si="91"/>
        <v>0</v>
      </c>
      <c r="P549" s="81">
        <f t="shared" si="92"/>
        <v>1.4849509051841299</v>
      </c>
      <c r="Q549" s="81">
        <f t="shared" si="93"/>
        <v>1.4849509051841299</v>
      </c>
      <c r="S549" s="1">
        <f t="shared" si="97"/>
        <v>1</v>
      </c>
      <c r="T549" s="1" t="str">
        <f t="shared" si="98"/>
        <v>Off-Peak</v>
      </c>
    </row>
    <row r="550" spans="1:20" x14ac:dyDescent="0.25">
      <c r="A550" s="85">
        <v>44949.124999998967</v>
      </c>
      <c r="B550" s="1">
        <v>1</v>
      </c>
      <c r="C550" s="1">
        <v>23</v>
      </c>
      <c r="D550" s="1">
        <v>3</v>
      </c>
      <c r="E550" s="1" t="str">
        <f t="shared" si="94"/>
        <v>Non-Summer</v>
      </c>
      <c r="F550" s="78">
        <v>0.77829999999999999</v>
      </c>
      <c r="G550" s="79">
        <f t="shared" si="95"/>
        <v>1.4807652652207666</v>
      </c>
      <c r="J550" s="78">
        <v>0</v>
      </c>
      <c r="K550" s="80">
        <f t="shared" si="96"/>
        <v>0</v>
      </c>
      <c r="L550" s="68" t="str">
        <f t="shared" si="89"/>
        <v>Normal</v>
      </c>
      <c r="N550" s="67">
        <f t="shared" si="90"/>
        <v>0</v>
      </c>
      <c r="O550" s="67">
        <f t="shared" si="91"/>
        <v>0</v>
      </c>
      <c r="P550" s="81">
        <f t="shared" si="92"/>
        <v>1.4807652652207666</v>
      </c>
      <c r="Q550" s="81">
        <f t="shared" si="93"/>
        <v>1.4807652652207666</v>
      </c>
      <c r="S550" s="1">
        <f t="shared" si="97"/>
        <v>1</v>
      </c>
      <c r="T550" s="1" t="str">
        <f t="shared" si="98"/>
        <v>Off-Peak</v>
      </c>
    </row>
    <row r="551" spans="1:20" x14ac:dyDescent="0.25">
      <c r="A551" s="85">
        <v>44949.166666665631</v>
      </c>
      <c r="B551" s="1">
        <v>1</v>
      </c>
      <c r="C551" s="1">
        <v>23</v>
      </c>
      <c r="D551" s="1">
        <v>4</v>
      </c>
      <c r="E551" s="1" t="str">
        <f t="shared" si="94"/>
        <v>Non-Summer</v>
      </c>
      <c r="F551" s="78">
        <v>0.7944</v>
      </c>
      <c r="G551" s="79">
        <f t="shared" si="95"/>
        <v>1.5113965394981073</v>
      </c>
      <c r="J551" s="78">
        <v>0</v>
      </c>
      <c r="K551" s="80">
        <f t="shared" si="96"/>
        <v>0</v>
      </c>
      <c r="L551" s="68" t="str">
        <f t="shared" si="89"/>
        <v>Normal</v>
      </c>
      <c r="N551" s="67">
        <f t="shared" si="90"/>
        <v>0</v>
      </c>
      <c r="O551" s="67">
        <f t="shared" si="91"/>
        <v>0</v>
      </c>
      <c r="P551" s="81">
        <f t="shared" si="92"/>
        <v>1.5113965394981073</v>
      </c>
      <c r="Q551" s="81">
        <f t="shared" si="93"/>
        <v>1.5113965394981073</v>
      </c>
      <c r="S551" s="1">
        <f t="shared" si="97"/>
        <v>1</v>
      </c>
      <c r="T551" s="1" t="str">
        <f t="shared" si="98"/>
        <v>Off-Peak</v>
      </c>
    </row>
    <row r="552" spans="1:20" x14ac:dyDescent="0.25">
      <c r="A552" s="85">
        <v>44949.208333332295</v>
      </c>
      <c r="B552" s="1">
        <v>1</v>
      </c>
      <c r="C552" s="1">
        <v>23</v>
      </c>
      <c r="D552" s="1">
        <v>5</v>
      </c>
      <c r="E552" s="1" t="str">
        <f t="shared" si="94"/>
        <v>Non-Summer</v>
      </c>
      <c r="F552" s="78">
        <v>0.83530000000000004</v>
      </c>
      <c r="G552" s="79">
        <f t="shared" si="95"/>
        <v>1.5892113915442714</v>
      </c>
      <c r="J552" s="78">
        <v>0</v>
      </c>
      <c r="K552" s="80">
        <f t="shared" si="96"/>
        <v>0</v>
      </c>
      <c r="L552" s="68" t="str">
        <f t="shared" si="89"/>
        <v>Normal</v>
      </c>
      <c r="N552" s="67">
        <f t="shared" si="90"/>
        <v>0</v>
      </c>
      <c r="O552" s="67">
        <f t="shared" si="91"/>
        <v>0</v>
      </c>
      <c r="P552" s="81">
        <f t="shared" si="92"/>
        <v>1.5892113915442714</v>
      </c>
      <c r="Q552" s="81">
        <f t="shared" si="93"/>
        <v>1.5892113915442714</v>
      </c>
      <c r="S552" s="1">
        <f t="shared" si="97"/>
        <v>1</v>
      </c>
      <c r="T552" s="1" t="str">
        <f t="shared" si="98"/>
        <v>Off-Peak</v>
      </c>
    </row>
    <row r="553" spans="1:20" x14ac:dyDescent="0.25">
      <c r="A553" s="85">
        <v>44949.24999999896</v>
      </c>
      <c r="B553" s="1">
        <v>1</v>
      </c>
      <c r="C553" s="1">
        <v>23</v>
      </c>
      <c r="D553" s="1">
        <v>6</v>
      </c>
      <c r="E553" s="1" t="str">
        <f t="shared" si="94"/>
        <v>Non-Summer</v>
      </c>
      <c r="F553" s="78">
        <v>0.89949999999999997</v>
      </c>
      <c r="G553" s="79">
        <f t="shared" si="95"/>
        <v>1.7113559759296921</v>
      </c>
      <c r="J553" s="78">
        <v>0</v>
      </c>
      <c r="K553" s="80">
        <f t="shared" si="96"/>
        <v>0</v>
      </c>
      <c r="L553" s="68" t="str">
        <f t="shared" si="89"/>
        <v>Normal</v>
      </c>
      <c r="N553" s="67">
        <f t="shared" si="90"/>
        <v>0</v>
      </c>
      <c r="O553" s="67">
        <f t="shared" si="91"/>
        <v>0</v>
      </c>
      <c r="P553" s="81">
        <f t="shared" si="92"/>
        <v>1.7113559759296921</v>
      </c>
      <c r="Q553" s="81">
        <f t="shared" si="93"/>
        <v>1.7113559759296921</v>
      </c>
      <c r="S553" s="1">
        <f t="shared" si="97"/>
        <v>1</v>
      </c>
      <c r="T553" s="1" t="str">
        <f t="shared" si="98"/>
        <v>Peak</v>
      </c>
    </row>
    <row r="554" spans="1:20" x14ac:dyDescent="0.25">
      <c r="A554" s="85">
        <v>44949.291666665624</v>
      </c>
      <c r="B554" s="1">
        <v>1</v>
      </c>
      <c r="C554" s="1">
        <v>23</v>
      </c>
      <c r="D554" s="1">
        <v>7</v>
      </c>
      <c r="E554" s="1" t="str">
        <f t="shared" si="94"/>
        <v>Non-Summer</v>
      </c>
      <c r="F554" s="78">
        <v>0.93510000000000004</v>
      </c>
      <c r="G554" s="79">
        <f t="shared" si="95"/>
        <v>1.77908724079139</v>
      </c>
      <c r="J554" s="78">
        <v>0</v>
      </c>
      <c r="K554" s="80">
        <f t="shared" si="96"/>
        <v>0</v>
      </c>
      <c r="L554" s="68" t="str">
        <f t="shared" si="89"/>
        <v>Normal</v>
      </c>
      <c r="N554" s="67">
        <f t="shared" si="90"/>
        <v>0</v>
      </c>
      <c r="O554" s="67">
        <f t="shared" si="91"/>
        <v>0</v>
      </c>
      <c r="P554" s="81">
        <f t="shared" si="92"/>
        <v>1.77908724079139</v>
      </c>
      <c r="Q554" s="81">
        <f t="shared" si="93"/>
        <v>1.77908724079139</v>
      </c>
      <c r="S554" s="1">
        <f t="shared" si="97"/>
        <v>1</v>
      </c>
      <c r="T554" s="1" t="str">
        <f t="shared" si="98"/>
        <v>Peak</v>
      </c>
    </row>
    <row r="555" spans="1:20" x14ac:dyDescent="0.25">
      <c r="A555" s="85">
        <v>44949.333333332288</v>
      </c>
      <c r="B555" s="1">
        <v>1</v>
      </c>
      <c r="C555" s="1">
        <v>23</v>
      </c>
      <c r="D555" s="1">
        <v>8</v>
      </c>
      <c r="E555" s="1" t="str">
        <f t="shared" si="94"/>
        <v>Non-Summer</v>
      </c>
      <c r="F555" s="78">
        <v>0.91669999999999996</v>
      </c>
      <c r="G555" s="79">
        <f t="shared" si="95"/>
        <v>1.7440800701887147</v>
      </c>
      <c r="J555" s="78">
        <v>8.2027000000000003E-2</v>
      </c>
      <c r="K555" s="80">
        <f t="shared" si="96"/>
        <v>8.2027000000000003E-2</v>
      </c>
      <c r="L555" s="68" t="str">
        <f t="shared" si="89"/>
        <v>Normal</v>
      </c>
      <c r="N555" s="67">
        <f t="shared" si="90"/>
        <v>0</v>
      </c>
      <c r="O555" s="67">
        <f t="shared" si="91"/>
        <v>8.2027000000000003E-2</v>
      </c>
      <c r="P555" s="81">
        <f t="shared" si="92"/>
        <v>1.6620530701887146</v>
      </c>
      <c r="Q555" s="81">
        <f t="shared" si="93"/>
        <v>1.6620530701887146</v>
      </c>
      <c r="S555" s="1">
        <f t="shared" si="97"/>
        <v>1</v>
      </c>
      <c r="T555" s="1" t="str">
        <f t="shared" si="98"/>
        <v>Peak</v>
      </c>
    </row>
    <row r="556" spans="1:20" x14ac:dyDescent="0.25">
      <c r="A556" s="85">
        <v>44949.374999998952</v>
      </c>
      <c r="B556" s="1">
        <v>1</v>
      </c>
      <c r="C556" s="1">
        <v>23</v>
      </c>
      <c r="D556" s="1">
        <v>9</v>
      </c>
      <c r="E556" s="1" t="str">
        <f t="shared" si="94"/>
        <v>Non-Summer</v>
      </c>
      <c r="F556" s="78">
        <v>0.90569999999999995</v>
      </c>
      <c r="G556" s="79">
        <f t="shared" si="95"/>
        <v>1.723151870371898</v>
      </c>
      <c r="J556" s="78">
        <v>0.247694</v>
      </c>
      <c r="K556" s="80">
        <f t="shared" si="96"/>
        <v>0.247694</v>
      </c>
      <c r="L556" s="68" t="str">
        <f t="shared" si="89"/>
        <v>Normal</v>
      </c>
      <c r="N556" s="67">
        <f t="shared" si="90"/>
        <v>0</v>
      </c>
      <c r="O556" s="67">
        <f t="shared" si="91"/>
        <v>0.247694</v>
      </c>
      <c r="P556" s="81">
        <f t="shared" si="92"/>
        <v>1.4754578703718979</v>
      </c>
      <c r="Q556" s="81">
        <f t="shared" si="93"/>
        <v>1.4754578703718979</v>
      </c>
      <c r="S556" s="1">
        <f t="shared" si="97"/>
        <v>1</v>
      </c>
      <c r="T556" s="1" t="str">
        <f t="shared" si="98"/>
        <v>Peak</v>
      </c>
    </row>
    <row r="557" spans="1:20" x14ac:dyDescent="0.25">
      <c r="A557" s="85">
        <v>44949.416666665617</v>
      </c>
      <c r="B557" s="1">
        <v>1</v>
      </c>
      <c r="C557" s="1">
        <v>23</v>
      </c>
      <c r="D557" s="1">
        <v>10</v>
      </c>
      <c r="E557" s="1" t="str">
        <f t="shared" si="94"/>
        <v>Non-Summer</v>
      </c>
      <c r="F557" s="78">
        <v>0.89319999999999999</v>
      </c>
      <c r="G557" s="79">
        <f t="shared" si="95"/>
        <v>1.6993698251255154</v>
      </c>
      <c r="J557" s="78">
        <v>0.40677600000000003</v>
      </c>
      <c r="K557" s="80">
        <f t="shared" si="96"/>
        <v>0.40677600000000003</v>
      </c>
      <c r="L557" s="68" t="str">
        <f t="shared" si="89"/>
        <v>Normal</v>
      </c>
      <c r="N557" s="67">
        <f t="shared" si="90"/>
        <v>0</v>
      </c>
      <c r="O557" s="67">
        <f t="shared" si="91"/>
        <v>0.40677600000000003</v>
      </c>
      <c r="P557" s="81">
        <f t="shared" si="92"/>
        <v>1.2925938251255153</v>
      </c>
      <c r="Q557" s="81">
        <f t="shared" si="93"/>
        <v>1.2925938251255153</v>
      </c>
      <c r="S557" s="1">
        <f t="shared" si="97"/>
        <v>1</v>
      </c>
      <c r="T557" s="1" t="str">
        <f t="shared" si="98"/>
        <v>Peak</v>
      </c>
    </row>
    <row r="558" spans="1:20" x14ac:dyDescent="0.25">
      <c r="A558" s="85">
        <v>44949.458333332281</v>
      </c>
      <c r="B558" s="1">
        <v>1</v>
      </c>
      <c r="C558" s="1">
        <v>23</v>
      </c>
      <c r="D558" s="1">
        <v>11</v>
      </c>
      <c r="E558" s="1" t="str">
        <f t="shared" si="94"/>
        <v>Non-Summer</v>
      </c>
      <c r="F558" s="78">
        <v>0.88180000000000003</v>
      </c>
      <c r="G558" s="79">
        <f t="shared" si="95"/>
        <v>1.6776805998608146</v>
      </c>
      <c r="J558" s="78">
        <v>0.70955100000000004</v>
      </c>
      <c r="K558" s="80">
        <f t="shared" si="96"/>
        <v>0.70955100000000004</v>
      </c>
      <c r="L558" s="68" t="str">
        <f t="shared" si="89"/>
        <v>Normal</v>
      </c>
      <c r="N558" s="67">
        <f t="shared" si="90"/>
        <v>0</v>
      </c>
      <c r="O558" s="67">
        <f t="shared" si="91"/>
        <v>0.70955100000000004</v>
      </c>
      <c r="P558" s="81">
        <f t="shared" si="92"/>
        <v>0.96812959986081459</v>
      </c>
      <c r="Q558" s="81">
        <f t="shared" si="93"/>
        <v>0.96812959986081459</v>
      </c>
      <c r="S558" s="1">
        <f t="shared" si="97"/>
        <v>1</v>
      </c>
      <c r="T558" s="1" t="str">
        <f t="shared" si="98"/>
        <v>Peak</v>
      </c>
    </row>
    <row r="559" spans="1:20" x14ac:dyDescent="0.25">
      <c r="A559" s="85">
        <v>44949.499999998945</v>
      </c>
      <c r="B559" s="1">
        <v>1</v>
      </c>
      <c r="C559" s="1">
        <v>23</v>
      </c>
      <c r="D559" s="1">
        <v>12</v>
      </c>
      <c r="E559" s="1" t="str">
        <f t="shared" si="94"/>
        <v>Non-Summer</v>
      </c>
      <c r="F559" s="78">
        <v>0.88149999999999995</v>
      </c>
      <c r="G559" s="79">
        <f t="shared" si="95"/>
        <v>1.6771098307749013</v>
      </c>
      <c r="J559" s="78">
        <v>0.62793899999999991</v>
      </c>
      <c r="K559" s="80">
        <f t="shared" si="96"/>
        <v>0.62793899999999991</v>
      </c>
      <c r="L559" s="68" t="str">
        <f t="shared" si="89"/>
        <v>Normal</v>
      </c>
      <c r="N559" s="67">
        <f t="shared" si="90"/>
        <v>0</v>
      </c>
      <c r="O559" s="67">
        <f t="shared" si="91"/>
        <v>0.62793899999999991</v>
      </c>
      <c r="P559" s="81">
        <f t="shared" si="92"/>
        <v>1.0491708307749015</v>
      </c>
      <c r="Q559" s="81">
        <f t="shared" si="93"/>
        <v>1.0491708307749015</v>
      </c>
      <c r="S559" s="1">
        <f t="shared" si="97"/>
        <v>1</v>
      </c>
      <c r="T559" s="1" t="str">
        <f t="shared" si="98"/>
        <v>Peak</v>
      </c>
    </row>
    <row r="560" spans="1:20" x14ac:dyDescent="0.25">
      <c r="A560" s="85">
        <v>44949.541666665609</v>
      </c>
      <c r="B560" s="1">
        <v>1</v>
      </c>
      <c r="C560" s="1">
        <v>23</v>
      </c>
      <c r="D560" s="1">
        <v>13</v>
      </c>
      <c r="E560" s="1" t="str">
        <f t="shared" si="94"/>
        <v>Non-Summer</v>
      </c>
      <c r="F560" s="78">
        <v>0.87119999999999997</v>
      </c>
      <c r="G560" s="79">
        <f t="shared" si="95"/>
        <v>1.657513425491882</v>
      </c>
      <c r="J560" s="78">
        <v>0.56480700000000006</v>
      </c>
      <c r="K560" s="80">
        <f t="shared" si="96"/>
        <v>0.56480700000000006</v>
      </c>
      <c r="L560" s="68" t="str">
        <f t="shared" si="89"/>
        <v>Normal</v>
      </c>
      <c r="N560" s="67">
        <f t="shared" si="90"/>
        <v>0</v>
      </c>
      <c r="O560" s="67">
        <f t="shared" si="91"/>
        <v>0.56480700000000006</v>
      </c>
      <c r="P560" s="81">
        <f t="shared" si="92"/>
        <v>1.0927064254918819</v>
      </c>
      <c r="Q560" s="81">
        <f t="shared" si="93"/>
        <v>1.0927064254918819</v>
      </c>
      <c r="S560" s="1">
        <f t="shared" si="97"/>
        <v>1</v>
      </c>
      <c r="T560" s="1" t="str">
        <f t="shared" si="98"/>
        <v>Peak</v>
      </c>
    </row>
    <row r="561" spans="1:20" x14ac:dyDescent="0.25">
      <c r="A561" s="85">
        <v>44949.583333332273</v>
      </c>
      <c r="B561" s="1">
        <v>1</v>
      </c>
      <c r="C561" s="1">
        <v>23</v>
      </c>
      <c r="D561" s="1">
        <v>14</v>
      </c>
      <c r="E561" s="1" t="str">
        <f t="shared" si="94"/>
        <v>Non-Summer</v>
      </c>
      <c r="F561" s="78">
        <v>0.85699999999999998</v>
      </c>
      <c r="G561" s="79">
        <f t="shared" si="95"/>
        <v>1.6304970220919914</v>
      </c>
      <c r="J561" s="78">
        <v>0.32421699999999998</v>
      </c>
      <c r="K561" s="80">
        <f t="shared" si="96"/>
        <v>0.32421699999999998</v>
      </c>
      <c r="L561" s="68" t="str">
        <f t="shared" si="89"/>
        <v>Normal</v>
      </c>
      <c r="N561" s="67">
        <f t="shared" si="90"/>
        <v>0</v>
      </c>
      <c r="O561" s="67">
        <f t="shared" si="91"/>
        <v>0.32421699999999998</v>
      </c>
      <c r="P561" s="81">
        <f t="shared" si="92"/>
        <v>1.3062800220919915</v>
      </c>
      <c r="Q561" s="81">
        <f t="shared" si="93"/>
        <v>1.3062800220919915</v>
      </c>
      <c r="S561" s="1">
        <f t="shared" si="97"/>
        <v>1</v>
      </c>
      <c r="T561" s="1" t="str">
        <f t="shared" si="98"/>
        <v>Peak</v>
      </c>
    </row>
    <row r="562" spans="1:20" x14ac:dyDescent="0.25">
      <c r="A562" s="85">
        <v>44949.624999998938</v>
      </c>
      <c r="B562" s="1">
        <v>1</v>
      </c>
      <c r="C562" s="1">
        <v>23</v>
      </c>
      <c r="D562" s="1">
        <v>15</v>
      </c>
      <c r="E562" s="1" t="str">
        <f t="shared" si="94"/>
        <v>Non-Summer</v>
      </c>
      <c r="F562" s="78">
        <v>0.89039999999999997</v>
      </c>
      <c r="G562" s="79">
        <f t="shared" si="95"/>
        <v>1.6940426469903256</v>
      </c>
      <c r="J562" s="78">
        <v>0.12941999999999998</v>
      </c>
      <c r="K562" s="80">
        <f t="shared" si="96"/>
        <v>0.12941999999999998</v>
      </c>
      <c r="L562" s="68" t="str">
        <f t="shared" si="89"/>
        <v>Normal</v>
      </c>
      <c r="N562" s="67">
        <f t="shared" si="90"/>
        <v>0</v>
      </c>
      <c r="O562" s="67">
        <f t="shared" si="91"/>
        <v>0.12941999999999998</v>
      </c>
      <c r="P562" s="81">
        <f t="shared" si="92"/>
        <v>1.5646226469903257</v>
      </c>
      <c r="Q562" s="81">
        <f t="shared" si="93"/>
        <v>1.5646226469903257</v>
      </c>
      <c r="S562" s="1">
        <f t="shared" si="97"/>
        <v>1</v>
      </c>
      <c r="T562" s="1" t="str">
        <f t="shared" si="98"/>
        <v>Peak</v>
      </c>
    </row>
    <row r="563" spans="1:20" x14ac:dyDescent="0.25">
      <c r="A563" s="85">
        <v>44949.666666665602</v>
      </c>
      <c r="B563" s="1">
        <v>1</v>
      </c>
      <c r="C563" s="1">
        <v>23</v>
      </c>
      <c r="D563" s="1">
        <v>16</v>
      </c>
      <c r="E563" s="1" t="str">
        <f t="shared" si="94"/>
        <v>Non-Summer</v>
      </c>
      <c r="F563" s="78">
        <v>0.99199999999999999</v>
      </c>
      <c r="G563" s="79">
        <f t="shared" si="95"/>
        <v>1.8873431107529235</v>
      </c>
      <c r="J563" s="78">
        <v>7.509E-3</v>
      </c>
      <c r="K563" s="80">
        <f t="shared" si="96"/>
        <v>7.509E-3</v>
      </c>
      <c r="L563" s="68" t="str">
        <f t="shared" si="89"/>
        <v>Normal</v>
      </c>
      <c r="N563" s="67">
        <f t="shared" si="90"/>
        <v>0</v>
      </c>
      <c r="O563" s="67">
        <f t="shared" si="91"/>
        <v>7.509E-3</v>
      </c>
      <c r="P563" s="81">
        <f t="shared" si="92"/>
        <v>1.8798341107529235</v>
      </c>
      <c r="Q563" s="81">
        <f t="shared" si="93"/>
        <v>1.8798341107529235</v>
      </c>
      <c r="S563" s="1">
        <f t="shared" si="97"/>
        <v>1</v>
      </c>
      <c r="T563" s="1" t="str">
        <f t="shared" si="98"/>
        <v>Peak</v>
      </c>
    </row>
    <row r="564" spans="1:20" x14ac:dyDescent="0.25">
      <c r="A564" s="85">
        <v>44949.708333332266</v>
      </c>
      <c r="B564" s="1">
        <v>1</v>
      </c>
      <c r="C564" s="1">
        <v>23</v>
      </c>
      <c r="D564" s="1">
        <v>17</v>
      </c>
      <c r="E564" s="1" t="str">
        <f t="shared" si="94"/>
        <v>Non-Summer</v>
      </c>
      <c r="F564" s="78">
        <v>1.1435</v>
      </c>
      <c r="G564" s="79">
        <f t="shared" si="95"/>
        <v>2.1755814991390805</v>
      </c>
      <c r="J564" s="78">
        <v>0</v>
      </c>
      <c r="K564" s="80">
        <f t="shared" si="96"/>
        <v>0</v>
      </c>
      <c r="L564" s="68" t="str">
        <f t="shared" si="89"/>
        <v>Normal</v>
      </c>
      <c r="N564" s="67">
        <f t="shared" si="90"/>
        <v>0</v>
      </c>
      <c r="O564" s="67">
        <f t="shared" si="91"/>
        <v>0</v>
      </c>
      <c r="P564" s="81">
        <f t="shared" si="92"/>
        <v>2.1755814991390805</v>
      </c>
      <c r="Q564" s="81">
        <f t="shared" si="93"/>
        <v>2.1755814991390805</v>
      </c>
      <c r="S564" s="1">
        <f t="shared" si="97"/>
        <v>1</v>
      </c>
      <c r="T564" s="1" t="str">
        <f t="shared" si="98"/>
        <v>Peak</v>
      </c>
    </row>
    <row r="565" spans="1:20" x14ac:dyDescent="0.25">
      <c r="A565" s="85">
        <v>44949.74999999893</v>
      </c>
      <c r="B565" s="1">
        <v>1</v>
      </c>
      <c r="C565" s="1">
        <v>23</v>
      </c>
      <c r="D565" s="1">
        <v>18</v>
      </c>
      <c r="E565" s="1" t="str">
        <f t="shared" si="94"/>
        <v>Non-Summer</v>
      </c>
      <c r="F565" s="78">
        <v>1.1936</v>
      </c>
      <c r="G565" s="79">
        <f t="shared" si="95"/>
        <v>2.2708999364865821</v>
      </c>
      <c r="J565" s="78">
        <v>0</v>
      </c>
      <c r="K565" s="80">
        <f t="shared" si="96"/>
        <v>0</v>
      </c>
      <c r="L565" s="68" t="str">
        <f t="shared" si="89"/>
        <v>Normal</v>
      </c>
      <c r="N565" s="67">
        <f t="shared" si="90"/>
        <v>0</v>
      </c>
      <c r="O565" s="67">
        <f t="shared" si="91"/>
        <v>0</v>
      </c>
      <c r="P565" s="81">
        <f t="shared" si="92"/>
        <v>2.2708999364865821</v>
      </c>
      <c r="Q565" s="81">
        <f t="shared" si="93"/>
        <v>2.2708999364865821</v>
      </c>
      <c r="S565" s="1">
        <f t="shared" si="97"/>
        <v>1</v>
      </c>
      <c r="T565" s="1" t="str">
        <f t="shared" si="98"/>
        <v>Peak</v>
      </c>
    </row>
    <row r="566" spans="1:20" x14ac:dyDescent="0.25">
      <c r="A566" s="85">
        <v>44949.791666665595</v>
      </c>
      <c r="B566" s="1">
        <v>1</v>
      </c>
      <c r="C566" s="1">
        <v>23</v>
      </c>
      <c r="D566" s="1">
        <v>19</v>
      </c>
      <c r="E566" s="1" t="str">
        <f t="shared" si="94"/>
        <v>Non-Summer</v>
      </c>
      <c r="F566" s="78">
        <v>1.1900999999999999</v>
      </c>
      <c r="G566" s="79">
        <f t="shared" si="95"/>
        <v>2.2642409638175951</v>
      </c>
      <c r="J566" s="78">
        <v>0</v>
      </c>
      <c r="K566" s="80">
        <f t="shared" si="96"/>
        <v>0</v>
      </c>
      <c r="L566" s="68" t="str">
        <f t="shared" si="89"/>
        <v>Normal</v>
      </c>
      <c r="N566" s="67">
        <f t="shared" si="90"/>
        <v>0</v>
      </c>
      <c r="O566" s="67">
        <f t="shared" si="91"/>
        <v>0</v>
      </c>
      <c r="P566" s="81">
        <f t="shared" si="92"/>
        <v>2.2642409638175951</v>
      </c>
      <c r="Q566" s="81">
        <f t="shared" si="93"/>
        <v>2.2642409638175951</v>
      </c>
      <c r="S566" s="1">
        <f t="shared" si="97"/>
        <v>1</v>
      </c>
      <c r="T566" s="1" t="str">
        <f t="shared" si="98"/>
        <v>Peak</v>
      </c>
    </row>
    <row r="567" spans="1:20" x14ac:dyDescent="0.25">
      <c r="A567" s="85">
        <v>44949.833333332259</v>
      </c>
      <c r="B567" s="1">
        <v>1</v>
      </c>
      <c r="C567" s="1">
        <v>23</v>
      </c>
      <c r="D567" s="1">
        <v>20</v>
      </c>
      <c r="E567" s="1" t="str">
        <f t="shared" si="94"/>
        <v>Non-Summer</v>
      </c>
      <c r="F567" s="78">
        <v>1.1638999999999999</v>
      </c>
      <c r="G567" s="79">
        <f t="shared" si="95"/>
        <v>2.2143937969811769</v>
      </c>
      <c r="J567" s="78">
        <v>0</v>
      </c>
      <c r="K567" s="80">
        <f t="shared" si="96"/>
        <v>0</v>
      </c>
      <c r="L567" s="68" t="str">
        <f t="shared" si="89"/>
        <v>Normal</v>
      </c>
      <c r="N567" s="67">
        <f t="shared" si="90"/>
        <v>0</v>
      </c>
      <c r="O567" s="67">
        <f t="shared" si="91"/>
        <v>0</v>
      </c>
      <c r="P567" s="81">
        <f t="shared" si="92"/>
        <v>2.2143937969811769</v>
      </c>
      <c r="Q567" s="81">
        <f t="shared" si="93"/>
        <v>2.2143937969811769</v>
      </c>
      <c r="S567" s="1">
        <f t="shared" si="97"/>
        <v>1</v>
      </c>
      <c r="T567" s="1" t="str">
        <f t="shared" si="98"/>
        <v>Peak</v>
      </c>
    </row>
    <row r="568" spans="1:20" x14ac:dyDescent="0.25">
      <c r="A568" s="85">
        <v>44949.874999998923</v>
      </c>
      <c r="B568" s="1">
        <v>1</v>
      </c>
      <c r="C568" s="1">
        <v>23</v>
      </c>
      <c r="D568" s="1">
        <v>21</v>
      </c>
      <c r="E568" s="1" t="str">
        <f t="shared" si="94"/>
        <v>Non-Summer</v>
      </c>
      <c r="F568" s="78">
        <v>1.0999000000000001</v>
      </c>
      <c r="G568" s="79">
        <f t="shared" si="95"/>
        <v>2.0926297253196982</v>
      </c>
      <c r="J568" s="78">
        <v>0</v>
      </c>
      <c r="K568" s="80">
        <f t="shared" si="96"/>
        <v>0</v>
      </c>
      <c r="L568" s="68" t="str">
        <f t="shared" si="89"/>
        <v>Normal</v>
      </c>
      <c r="N568" s="67">
        <f t="shared" si="90"/>
        <v>0</v>
      </c>
      <c r="O568" s="67">
        <f t="shared" si="91"/>
        <v>0</v>
      </c>
      <c r="P568" s="81">
        <f t="shared" si="92"/>
        <v>2.0926297253196982</v>
      </c>
      <c r="Q568" s="81">
        <f t="shared" si="93"/>
        <v>2.0926297253196982</v>
      </c>
      <c r="S568" s="1">
        <f t="shared" si="97"/>
        <v>1</v>
      </c>
      <c r="T568" s="1" t="str">
        <f t="shared" si="98"/>
        <v>Peak</v>
      </c>
    </row>
    <row r="569" spans="1:20" x14ac:dyDescent="0.25">
      <c r="A569" s="85">
        <v>44949.916666665587</v>
      </c>
      <c r="B569" s="1">
        <v>1</v>
      </c>
      <c r="C569" s="1">
        <v>23</v>
      </c>
      <c r="D569" s="1">
        <v>22</v>
      </c>
      <c r="E569" s="1" t="str">
        <f t="shared" si="94"/>
        <v>Non-Summer</v>
      </c>
      <c r="F569" s="78">
        <v>0.99639999999999995</v>
      </c>
      <c r="G569" s="79">
        <f t="shared" si="95"/>
        <v>1.8957143906796501</v>
      </c>
      <c r="J569" s="78">
        <v>0</v>
      </c>
      <c r="K569" s="80">
        <f t="shared" si="96"/>
        <v>0</v>
      </c>
      <c r="L569" s="68" t="str">
        <f t="shared" si="89"/>
        <v>Normal</v>
      </c>
      <c r="N569" s="67">
        <f t="shared" si="90"/>
        <v>0</v>
      </c>
      <c r="O569" s="67">
        <f t="shared" si="91"/>
        <v>0</v>
      </c>
      <c r="P569" s="81">
        <f t="shared" si="92"/>
        <v>1.8957143906796501</v>
      </c>
      <c r="Q569" s="81">
        <f t="shared" si="93"/>
        <v>1.8957143906796501</v>
      </c>
      <c r="S569" s="1">
        <f t="shared" si="97"/>
        <v>1</v>
      </c>
      <c r="T569" s="1" t="str">
        <f t="shared" si="98"/>
        <v>Off-Peak</v>
      </c>
    </row>
    <row r="570" spans="1:20" x14ac:dyDescent="0.25">
      <c r="A570" s="85">
        <v>44949.958333332252</v>
      </c>
      <c r="B570" s="1">
        <v>1</v>
      </c>
      <c r="C570" s="1">
        <v>23</v>
      </c>
      <c r="D570" s="1">
        <v>23</v>
      </c>
      <c r="E570" s="1" t="str">
        <f t="shared" si="94"/>
        <v>Non-Summer</v>
      </c>
      <c r="F570" s="78">
        <v>0.89880000000000004</v>
      </c>
      <c r="G570" s="79">
        <f t="shared" si="95"/>
        <v>1.710024181395895</v>
      </c>
      <c r="J570" s="78">
        <v>0</v>
      </c>
      <c r="K570" s="80">
        <f t="shared" si="96"/>
        <v>0</v>
      </c>
      <c r="L570" s="68" t="str">
        <f t="shared" si="89"/>
        <v>Normal</v>
      </c>
      <c r="N570" s="67">
        <f t="shared" si="90"/>
        <v>0</v>
      </c>
      <c r="O570" s="67">
        <f t="shared" si="91"/>
        <v>0</v>
      </c>
      <c r="P570" s="81">
        <f t="shared" si="92"/>
        <v>1.710024181395895</v>
      </c>
      <c r="Q570" s="81">
        <f t="shared" si="93"/>
        <v>1.710024181395895</v>
      </c>
      <c r="S570" s="1">
        <f t="shared" si="97"/>
        <v>1</v>
      </c>
      <c r="T570" s="1" t="str">
        <f t="shared" si="98"/>
        <v>Off-Peak</v>
      </c>
    </row>
    <row r="571" spans="1:20" x14ac:dyDescent="0.25">
      <c r="A571" s="85">
        <v>44949.999999998916</v>
      </c>
      <c r="B571" s="1">
        <v>1</v>
      </c>
      <c r="C571" s="1">
        <v>24</v>
      </c>
      <c r="D571" s="1">
        <v>0</v>
      </c>
      <c r="E571" s="1" t="str">
        <f t="shared" si="94"/>
        <v>Non-Summer</v>
      </c>
      <c r="F571" s="78">
        <v>0.83819999999999995</v>
      </c>
      <c r="G571" s="79">
        <f t="shared" si="95"/>
        <v>1.5947288260414318</v>
      </c>
      <c r="J571" s="78">
        <v>0</v>
      </c>
      <c r="K571" s="80">
        <f t="shared" si="96"/>
        <v>0</v>
      </c>
      <c r="L571" s="68" t="str">
        <f t="shared" si="89"/>
        <v>Normal</v>
      </c>
      <c r="N571" s="67">
        <f t="shared" si="90"/>
        <v>0</v>
      </c>
      <c r="O571" s="67">
        <f t="shared" si="91"/>
        <v>0</v>
      </c>
      <c r="P571" s="81">
        <f t="shared" si="92"/>
        <v>1.5947288260414318</v>
      </c>
      <c r="Q571" s="81">
        <f t="shared" si="93"/>
        <v>1.5947288260414318</v>
      </c>
      <c r="S571" s="1">
        <f t="shared" si="97"/>
        <v>2</v>
      </c>
      <c r="T571" s="1" t="str">
        <f t="shared" si="98"/>
        <v>Off-Peak</v>
      </c>
    </row>
    <row r="572" spans="1:20" x14ac:dyDescent="0.25">
      <c r="A572" s="85">
        <v>44950.04166666558</v>
      </c>
      <c r="B572" s="1">
        <v>1</v>
      </c>
      <c r="C572" s="1">
        <v>24</v>
      </c>
      <c r="D572" s="1">
        <v>1</v>
      </c>
      <c r="E572" s="1" t="str">
        <f t="shared" si="94"/>
        <v>Non-Summer</v>
      </c>
      <c r="F572" s="78">
        <v>0.80279999999999996</v>
      </c>
      <c r="G572" s="79">
        <f t="shared" si="95"/>
        <v>1.5273780739036764</v>
      </c>
      <c r="J572" s="78">
        <v>0</v>
      </c>
      <c r="K572" s="80">
        <f t="shared" si="96"/>
        <v>0</v>
      </c>
      <c r="L572" s="68" t="str">
        <f t="shared" si="89"/>
        <v>Normal</v>
      </c>
      <c r="N572" s="67">
        <f t="shared" si="90"/>
        <v>0</v>
      </c>
      <c r="O572" s="67">
        <f t="shared" si="91"/>
        <v>0</v>
      </c>
      <c r="P572" s="81">
        <f t="shared" si="92"/>
        <v>1.5273780739036764</v>
      </c>
      <c r="Q572" s="81">
        <f t="shared" si="93"/>
        <v>1.5273780739036764</v>
      </c>
      <c r="S572" s="1">
        <f t="shared" si="97"/>
        <v>2</v>
      </c>
      <c r="T572" s="1" t="str">
        <f t="shared" si="98"/>
        <v>Off-Peak</v>
      </c>
    </row>
    <row r="573" spans="1:20" x14ac:dyDescent="0.25">
      <c r="A573" s="85">
        <v>44950.083333332244</v>
      </c>
      <c r="B573" s="1">
        <v>1</v>
      </c>
      <c r="C573" s="1">
        <v>24</v>
      </c>
      <c r="D573" s="1">
        <v>2</v>
      </c>
      <c r="E573" s="1" t="str">
        <f t="shared" si="94"/>
        <v>Non-Summer</v>
      </c>
      <c r="F573" s="78">
        <v>0.78439999999999999</v>
      </c>
      <c r="G573" s="79">
        <f t="shared" si="95"/>
        <v>1.4923709033010011</v>
      </c>
      <c r="J573" s="78">
        <v>0</v>
      </c>
      <c r="K573" s="80">
        <f t="shared" si="96"/>
        <v>0</v>
      </c>
      <c r="L573" s="68" t="str">
        <f t="shared" si="89"/>
        <v>Normal</v>
      </c>
      <c r="N573" s="67">
        <f t="shared" si="90"/>
        <v>0</v>
      </c>
      <c r="O573" s="67">
        <f t="shared" si="91"/>
        <v>0</v>
      </c>
      <c r="P573" s="81">
        <f t="shared" si="92"/>
        <v>1.4923709033010011</v>
      </c>
      <c r="Q573" s="81">
        <f t="shared" si="93"/>
        <v>1.4923709033010011</v>
      </c>
      <c r="S573" s="1">
        <f t="shared" si="97"/>
        <v>2</v>
      </c>
      <c r="T573" s="1" t="str">
        <f t="shared" si="98"/>
        <v>Off-Peak</v>
      </c>
    </row>
    <row r="574" spans="1:20" x14ac:dyDescent="0.25">
      <c r="A574" s="85">
        <v>44950.124999998909</v>
      </c>
      <c r="B574" s="1">
        <v>1</v>
      </c>
      <c r="C574" s="1">
        <v>24</v>
      </c>
      <c r="D574" s="1">
        <v>3</v>
      </c>
      <c r="E574" s="1" t="str">
        <f t="shared" si="94"/>
        <v>Non-Summer</v>
      </c>
      <c r="F574" s="78">
        <v>0.7782</v>
      </c>
      <c r="G574" s="79">
        <f t="shared" si="95"/>
        <v>1.4805750088587954</v>
      </c>
      <c r="J574" s="78">
        <v>0</v>
      </c>
      <c r="K574" s="80">
        <f t="shared" si="96"/>
        <v>0</v>
      </c>
      <c r="L574" s="68" t="str">
        <f t="shared" si="89"/>
        <v>Normal</v>
      </c>
      <c r="N574" s="67">
        <f t="shared" si="90"/>
        <v>0</v>
      </c>
      <c r="O574" s="67">
        <f t="shared" si="91"/>
        <v>0</v>
      </c>
      <c r="P574" s="81">
        <f t="shared" si="92"/>
        <v>1.4805750088587954</v>
      </c>
      <c r="Q574" s="81">
        <f t="shared" si="93"/>
        <v>1.4805750088587954</v>
      </c>
      <c r="S574" s="1">
        <f t="shared" si="97"/>
        <v>2</v>
      </c>
      <c r="T574" s="1" t="str">
        <f t="shared" si="98"/>
        <v>Off-Peak</v>
      </c>
    </row>
    <row r="575" spans="1:20" x14ac:dyDescent="0.25">
      <c r="A575" s="85">
        <v>44950.166666665573</v>
      </c>
      <c r="B575" s="1">
        <v>1</v>
      </c>
      <c r="C575" s="1">
        <v>24</v>
      </c>
      <c r="D575" s="1">
        <v>4</v>
      </c>
      <c r="E575" s="1" t="str">
        <f t="shared" si="94"/>
        <v>Non-Summer</v>
      </c>
      <c r="F575" s="78">
        <v>0.78949999999999998</v>
      </c>
      <c r="G575" s="79">
        <f t="shared" si="95"/>
        <v>1.5020739777615253</v>
      </c>
      <c r="J575" s="78">
        <v>0</v>
      </c>
      <c r="K575" s="80">
        <f t="shared" si="96"/>
        <v>0</v>
      </c>
      <c r="L575" s="68" t="str">
        <f t="shared" si="89"/>
        <v>Normal</v>
      </c>
      <c r="N575" s="67">
        <f t="shared" si="90"/>
        <v>0</v>
      </c>
      <c r="O575" s="67">
        <f t="shared" si="91"/>
        <v>0</v>
      </c>
      <c r="P575" s="81">
        <f t="shared" si="92"/>
        <v>1.5020739777615253</v>
      </c>
      <c r="Q575" s="81">
        <f t="shared" si="93"/>
        <v>1.5020739777615253</v>
      </c>
      <c r="S575" s="1">
        <f t="shared" si="97"/>
        <v>2</v>
      </c>
      <c r="T575" s="1" t="str">
        <f t="shared" si="98"/>
        <v>Off-Peak</v>
      </c>
    </row>
    <row r="576" spans="1:20" x14ac:dyDescent="0.25">
      <c r="A576" s="85">
        <v>44950.208333332237</v>
      </c>
      <c r="B576" s="1">
        <v>1</v>
      </c>
      <c r="C576" s="1">
        <v>24</v>
      </c>
      <c r="D576" s="1">
        <v>5</v>
      </c>
      <c r="E576" s="1" t="str">
        <f t="shared" si="94"/>
        <v>Non-Summer</v>
      </c>
      <c r="F576" s="78">
        <v>0.82469999999999999</v>
      </c>
      <c r="G576" s="79">
        <f t="shared" si="95"/>
        <v>1.5690442171753387</v>
      </c>
      <c r="J576" s="78">
        <v>0</v>
      </c>
      <c r="K576" s="80">
        <f t="shared" si="96"/>
        <v>0</v>
      </c>
      <c r="L576" s="68" t="str">
        <f t="shared" si="89"/>
        <v>Normal</v>
      </c>
      <c r="N576" s="67">
        <f t="shared" si="90"/>
        <v>0</v>
      </c>
      <c r="O576" s="67">
        <f t="shared" si="91"/>
        <v>0</v>
      </c>
      <c r="P576" s="81">
        <f t="shared" si="92"/>
        <v>1.5690442171753387</v>
      </c>
      <c r="Q576" s="81">
        <f t="shared" si="93"/>
        <v>1.5690442171753387</v>
      </c>
      <c r="S576" s="1">
        <f t="shared" si="97"/>
        <v>2</v>
      </c>
      <c r="T576" s="1" t="str">
        <f t="shared" si="98"/>
        <v>Off-Peak</v>
      </c>
    </row>
    <row r="577" spans="1:20" x14ac:dyDescent="0.25">
      <c r="A577" s="85">
        <v>44950.249999998901</v>
      </c>
      <c r="B577" s="1">
        <v>1</v>
      </c>
      <c r="C577" s="1">
        <v>24</v>
      </c>
      <c r="D577" s="1">
        <v>6</v>
      </c>
      <c r="E577" s="1" t="str">
        <f t="shared" si="94"/>
        <v>Non-Summer</v>
      </c>
      <c r="F577" s="78">
        <v>0.88600000000000001</v>
      </c>
      <c r="G577" s="79">
        <f t="shared" si="95"/>
        <v>1.685671367063599</v>
      </c>
      <c r="J577" s="78">
        <v>0</v>
      </c>
      <c r="K577" s="80">
        <f t="shared" si="96"/>
        <v>0</v>
      </c>
      <c r="L577" s="68" t="str">
        <f t="shared" si="89"/>
        <v>Normal</v>
      </c>
      <c r="N577" s="67">
        <f t="shared" si="90"/>
        <v>0</v>
      </c>
      <c r="O577" s="67">
        <f t="shared" si="91"/>
        <v>0</v>
      </c>
      <c r="P577" s="81">
        <f t="shared" si="92"/>
        <v>1.685671367063599</v>
      </c>
      <c r="Q577" s="81">
        <f t="shared" si="93"/>
        <v>1.685671367063599</v>
      </c>
      <c r="S577" s="1">
        <f t="shared" si="97"/>
        <v>2</v>
      </c>
      <c r="T577" s="1" t="str">
        <f t="shared" si="98"/>
        <v>Peak</v>
      </c>
    </row>
    <row r="578" spans="1:20" x14ac:dyDescent="0.25">
      <c r="A578" s="85">
        <v>44950.291666665566</v>
      </c>
      <c r="B578" s="1">
        <v>1</v>
      </c>
      <c r="C578" s="1">
        <v>24</v>
      </c>
      <c r="D578" s="1">
        <v>7</v>
      </c>
      <c r="E578" s="1" t="str">
        <f t="shared" si="94"/>
        <v>Non-Summer</v>
      </c>
      <c r="F578" s="78">
        <v>0.90780000000000005</v>
      </c>
      <c r="G578" s="79">
        <f t="shared" si="95"/>
        <v>1.7271472539732904</v>
      </c>
      <c r="J578" s="78">
        <v>2.5754000000000003E-2</v>
      </c>
      <c r="K578" s="80">
        <f t="shared" si="96"/>
        <v>2.5754000000000003E-2</v>
      </c>
      <c r="L578" s="68" t="str">
        <f t="shared" si="89"/>
        <v>Normal</v>
      </c>
      <c r="N578" s="67">
        <f t="shared" si="90"/>
        <v>0</v>
      </c>
      <c r="O578" s="67">
        <f t="shared" si="91"/>
        <v>2.5754000000000003E-2</v>
      </c>
      <c r="P578" s="81">
        <f t="shared" si="92"/>
        <v>1.7013932539732903</v>
      </c>
      <c r="Q578" s="81">
        <f t="shared" si="93"/>
        <v>1.7013932539732903</v>
      </c>
      <c r="S578" s="1">
        <f t="shared" si="97"/>
        <v>2</v>
      </c>
      <c r="T578" s="1" t="str">
        <f t="shared" si="98"/>
        <v>Peak</v>
      </c>
    </row>
    <row r="579" spans="1:20" x14ac:dyDescent="0.25">
      <c r="A579" s="85">
        <v>44950.33333333223</v>
      </c>
      <c r="B579" s="1">
        <v>1</v>
      </c>
      <c r="C579" s="1">
        <v>24</v>
      </c>
      <c r="D579" s="1">
        <v>8</v>
      </c>
      <c r="E579" s="1" t="str">
        <f t="shared" si="94"/>
        <v>Non-Summer</v>
      </c>
      <c r="F579" s="78">
        <v>0.86419999999999997</v>
      </c>
      <c r="G579" s="79">
        <f t="shared" si="95"/>
        <v>1.6441954801539078</v>
      </c>
      <c r="J579" s="78">
        <v>0.23940799999999998</v>
      </c>
      <c r="K579" s="80">
        <f t="shared" si="96"/>
        <v>0.23940799999999998</v>
      </c>
      <c r="L579" s="68" t="str">
        <f t="shared" si="89"/>
        <v>Normal</v>
      </c>
      <c r="N579" s="67">
        <f t="shared" si="90"/>
        <v>0</v>
      </c>
      <c r="O579" s="67">
        <f t="shared" si="91"/>
        <v>0.23940799999999998</v>
      </c>
      <c r="P579" s="81">
        <f t="shared" si="92"/>
        <v>1.4047874801539078</v>
      </c>
      <c r="Q579" s="81">
        <f t="shared" si="93"/>
        <v>1.4047874801539078</v>
      </c>
      <c r="S579" s="1">
        <f t="shared" si="97"/>
        <v>2</v>
      </c>
      <c r="T579" s="1" t="str">
        <f t="shared" si="98"/>
        <v>Peak</v>
      </c>
    </row>
    <row r="580" spans="1:20" x14ac:dyDescent="0.25">
      <c r="A580" s="85">
        <v>44950.374999998894</v>
      </c>
      <c r="B580" s="1">
        <v>1</v>
      </c>
      <c r="C580" s="1">
        <v>24</v>
      </c>
      <c r="D580" s="1">
        <v>9</v>
      </c>
      <c r="E580" s="1" t="str">
        <f t="shared" si="94"/>
        <v>Non-Summer</v>
      </c>
      <c r="F580" s="78">
        <v>0.82920000000000005</v>
      </c>
      <c r="G580" s="79">
        <f t="shared" si="95"/>
        <v>1.5776057534640366</v>
      </c>
      <c r="J580" s="78">
        <v>0.55090399999999995</v>
      </c>
      <c r="K580" s="80">
        <f t="shared" si="96"/>
        <v>0.55090399999999995</v>
      </c>
      <c r="L580" s="68" t="str">
        <f t="shared" si="89"/>
        <v>Normal</v>
      </c>
      <c r="N580" s="67">
        <f t="shared" si="90"/>
        <v>0</v>
      </c>
      <c r="O580" s="67">
        <f t="shared" si="91"/>
        <v>0.55090399999999995</v>
      </c>
      <c r="P580" s="81">
        <f t="shared" si="92"/>
        <v>1.0267017534640366</v>
      </c>
      <c r="Q580" s="81">
        <f t="shared" si="93"/>
        <v>1.0267017534640366</v>
      </c>
      <c r="S580" s="1">
        <f t="shared" si="97"/>
        <v>2</v>
      </c>
      <c r="T580" s="1" t="str">
        <f t="shared" si="98"/>
        <v>Peak</v>
      </c>
    </row>
    <row r="581" spans="1:20" x14ac:dyDescent="0.25">
      <c r="A581" s="85">
        <v>44950.416666665558</v>
      </c>
      <c r="B581" s="1">
        <v>1</v>
      </c>
      <c r="C581" s="1">
        <v>24</v>
      </c>
      <c r="D581" s="1">
        <v>10</v>
      </c>
      <c r="E581" s="1" t="str">
        <f t="shared" si="94"/>
        <v>Non-Summer</v>
      </c>
      <c r="F581" s="78">
        <v>0.80600000000000005</v>
      </c>
      <c r="G581" s="79">
        <f t="shared" si="95"/>
        <v>1.5334662774867505</v>
      </c>
      <c r="J581" s="78">
        <v>1.382093</v>
      </c>
      <c r="K581" s="80">
        <f t="shared" si="96"/>
        <v>1.382093</v>
      </c>
      <c r="L581" s="68" t="str">
        <f t="shared" si="89"/>
        <v>Normal</v>
      </c>
      <c r="N581" s="67">
        <f t="shared" si="90"/>
        <v>0</v>
      </c>
      <c r="O581" s="67">
        <f t="shared" si="91"/>
        <v>1.382093</v>
      </c>
      <c r="P581" s="81">
        <f t="shared" si="92"/>
        <v>0.15137327748675045</v>
      </c>
      <c r="Q581" s="81">
        <f t="shared" si="93"/>
        <v>0.15137327748675045</v>
      </c>
      <c r="S581" s="1">
        <f t="shared" si="97"/>
        <v>2</v>
      </c>
      <c r="T581" s="1" t="str">
        <f t="shared" si="98"/>
        <v>Peak</v>
      </c>
    </row>
    <row r="582" spans="1:20" x14ac:dyDescent="0.25">
      <c r="A582" s="85">
        <v>44950.458333332223</v>
      </c>
      <c r="B582" s="1">
        <v>1</v>
      </c>
      <c r="C582" s="1">
        <v>24</v>
      </c>
      <c r="D582" s="1">
        <v>11</v>
      </c>
      <c r="E582" s="1" t="str">
        <f t="shared" si="94"/>
        <v>Non-Summer</v>
      </c>
      <c r="F582" s="78">
        <v>0.79869999999999997</v>
      </c>
      <c r="G582" s="79">
        <f t="shared" si="95"/>
        <v>1.519577563062863</v>
      </c>
      <c r="J582" s="78">
        <v>1.144306</v>
      </c>
      <c r="K582" s="80">
        <f t="shared" si="96"/>
        <v>1.144306</v>
      </c>
      <c r="L582" s="68" t="str">
        <f t="shared" si="89"/>
        <v>Normal</v>
      </c>
      <c r="N582" s="67">
        <f t="shared" si="90"/>
        <v>0</v>
      </c>
      <c r="O582" s="67">
        <f t="shared" si="91"/>
        <v>1.144306</v>
      </c>
      <c r="P582" s="81">
        <f t="shared" si="92"/>
        <v>0.37527156306286291</v>
      </c>
      <c r="Q582" s="81">
        <f t="shared" si="93"/>
        <v>0.37527156306286291</v>
      </c>
      <c r="S582" s="1">
        <f t="shared" si="97"/>
        <v>2</v>
      </c>
      <c r="T582" s="1" t="str">
        <f t="shared" si="98"/>
        <v>Peak</v>
      </c>
    </row>
    <row r="583" spans="1:20" x14ac:dyDescent="0.25">
      <c r="A583" s="85">
        <v>44950.499999998887</v>
      </c>
      <c r="B583" s="1">
        <v>1</v>
      </c>
      <c r="C583" s="1">
        <v>24</v>
      </c>
      <c r="D583" s="1">
        <v>12</v>
      </c>
      <c r="E583" s="1" t="str">
        <f t="shared" si="94"/>
        <v>Non-Summer</v>
      </c>
      <c r="F583" s="78">
        <v>0.79910000000000003</v>
      </c>
      <c r="G583" s="79">
        <f t="shared" si="95"/>
        <v>1.5203385885107472</v>
      </c>
      <c r="J583" s="78">
        <v>0.87055300000000002</v>
      </c>
      <c r="K583" s="80">
        <f t="shared" si="96"/>
        <v>0.87055300000000002</v>
      </c>
      <c r="L583" s="68" t="str">
        <f t="shared" si="89"/>
        <v>Normal</v>
      </c>
      <c r="N583" s="67">
        <f t="shared" si="90"/>
        <v>0</v>
      </c>
      <c r="O583" s="67">
        <f t="shared" si="91"/>
        <v>0.87055300000000002</v>
      </c>
      <c r="P583" s="81">
        <f t="shared" si="92"/>
        <v>0.64978558851074719</v>
      </c>
      <c r="Q583" s="81">
        <f t="shared" si="93"/>
        <v>0.64978558851074719</v>
      </c>
      <c r="S583" s="1">
        <f t="shared" si="97"/>
        <v>2</v>
      </c>
      <c r="T583" s="1" t="str">
        <f t="shared" si="98"/>
        <v>Peak</v>
      </c>
    </row>
    <row r="584" spans="1:20" x14ac:dyDescent="0.25">
      <c r="A584" s="85">
        <v>44950.541666665551</v>
      </c>
      <c r="B584" s="1">
        <v>1</v>
      </c>
      <c r="C584" s="1">
        <v>24</v>
      </c>
      <c r="D584" s="1">
        <v>13</v>
      </c>
      <c r="E584" s="1" t="str">
        <f t="shared" si="94"/>
        <v>Non-Summer</v>
      </c>
      <c r="F584" s="78">
        <v>0.80569999999999997</v>
      </c>
      <c r="G584" s="79">
        <f t="shared" si="95"/>
        <v>1.5328955084008371</v>
      </c>
      <c r="J584" s="78">
        <v>0.61931399999999992</v>
      </c>
      <c r="K584" s="80">
        <f t="shared" si="96"/>
        <v>0.61931399999999992</v>
      </c>
      <c r="L584" s="68" t="str">
        <f t="shared" si="89"/>
        <v>Normal</v>
      </c>
      <c r="N584" s="67">
        <f t="shared" si="90"/>
        <v>0</v>
      </c>
      <c r="O584" s="67">
        <f t="shared" si="91"/>
        <v>0.61931399999999992</v>
      </c>
      <c r="P584" s="81">
        <f t="shared" si="92"/>
        <v>0.91358150840083718</v>
      </c>
      <c r="Q584" s="81">
        <f t="shared" si="93"/>
        <v>0.91358150840083718</v>
      </c>
      <c r="S584" s="1">
        <f t="shared" si="97"/>
        <v>2</v>
      </c>
      <c r="T584" s="1" t="str">
        <f t="shared" si="98"/>
        <v>Peak</v>
      </c>
    </row>
    <row r="585" spans="1:20" x14ac:dyDescent="0.25">
      <c r="A585" s="85">
        <v>44950.583333332215</v>
      </c>
      <c r="B585" s="1">
        <v>1</v>
      </c>
      <c r="C585" s="1">
        <v>24</v>
      </c>
      <c r="D585" s="1">
        <v>14</v>
      </c>
      <c r="E585" s="1" t="str">
        <f t="shared" si="94"/>
        <v>Non-Summer</v>
      </c>
      <c r="F585" s="78">
        <v>0.81879999999999997</v>
      </c>
      <c r="G585" s="79">
        <f t="shared" si="95"/>
        <v>1.557819091819046</v>
      </c>
      <c r="J585" s="78">
        <v>0.26847899999999997</v>
      </c>
      <c r="K585" s="80">
        <f t="shared" si="96"/>
        <v>0.26847899999999997</v>
      </c>
      <c r="L585" s="68" t="str">
        <f t="shared" si="89"/>
        <v>Normal</v>
      </c>
      <c r="N585" s="67">
        <f t="shared" si="90"/>
        <v>0</v>
      </c>
      <c r="O585" s="67">
        <f t="shared" si="91"/>
        <v>0.26847899999999997</v>
      </c>
      <c r="P585" s="81">
        <f t="shared" si="92"/>
        <v>1.2893400918190461</v>
      </c>
      <c r="Q585" s="81">
        <f t="shared" si="93"/>
        <v>1.2893400918190461</v>
      </c>
      <c r="S585" s="1">
        <f t="shared" si="97"/>
        <v>2</v>
      </c>
      <c r="T585" s="1" t="str">
        <f t="shared" si="98"/>
        <v>Peak</v>
      </c>
    </row>
    <row r="586" spans="1:20" x14ac:dyDescent="0.25">
      <c r="A586" s="85">
        <v>44950.62499999888</v>
      </c>
      <c r="B586" s="1">
        <v>1</v>
      </c>
      <c r="C586" s="1">
        <v>24</v>
      </c>
      <c r="D586" s="1">
        <v>15</v>
      </c>
      <c r="E586" s="1" t="str">
        <f t="shared" si="94"/>
        <v>Non-Summer</v>
      </c>
      <c r="F586" s="78">
        <v>0.87029999999999996</v>
      </c>
      <c r="G586" s="79">
        <f t="shared" si="95"/>
        <v>1.6558011182341423</v>
      </c>
      <c r="J586" s="78">
        <v>0.123321</v>
      </c>
      <c r="K586" s="80">
        <f t="shared" si="96"/>
        <v>0.123321</v>
      </c>
      <c r="L586" s="68" t="str">
        <f t="shared" si="89"/>
        <v>Normal</v>
      </c>
      <c r="N586" s="67">
        <f t="shared" si="90"/>
        <v>0</v>
      </c>
      <c r="O586" s="67">
        <f t="shared" si="91"/>
        <v>0.123321</v>
      </c>
      <c r="P586" s="81">
        <f t="shared" si="92"/>
        <v>1.5324801182341423</v>
      </c>
      <c r="Q586" s="81">
        <f t="shared" si="93"/>
        <v>1.5324801182341423</v>
      </c>
      <c r="S586" s="1">
        <f t="shared" si="97"/>
        <v>2</v>
      </c>
      <c r="T586" s="1" t="str">
        <f t="shared" si="98"/>
        <v>Peak</v>
      </c>
    </row>
    <row r="587" spans="1:20" x14ac:dyDescent="0.25">
      <c r="A587" s="85">
        <v>44950.666666665544</v>
      </c>
      <c r="B587" s="1">
        <v>1</v>
      </c>
      <c r="C587" s="1">
        <v>24</v>
      </c>
      <c r="D587" s="1">
        <v>16</v>
      </c>
      <c r="E587" s="1" t="str">
        <f t="shared" si="94"/>
        <v>Non-Summer</v>
      </c>
      <c r="F587" s="78">
        <v>0.9647</v>
      </c>
      <c r="G587" s="79">
        <f t="shared" si="95"/>
        <v>1.8354031239348239</v>
      </c>
      <c r="J587" s="78">
        <v>0</v>
      </c>
      <c r="K587" s="80">
        <f t="shared" si="96"/>
        <v>0</v>
      </c>
      <c r="L587" s="68" t="str">
        <f t="shared" si="89"/>
        <v>Normal</v>
      </c>
      <c r="N587" s="67">
        <f t="shared" si="90"/>
        <v>0</v>
      </c>
      <c r="O587" s="67">
        <f t="shared" si="91"/>
        <v>0</v>
      </c>
      <c r="P587" s="81">
        <f t="shared" si="92"/>
        <v>1.8354031239348239</v>
      </c>
      <c r="Q587" s="81">
        <f t="shared" si="93"/>
        <v>1.8354031239348239</v>
      </c>
      <c r="S587" s="1">
        <f t="shared" si="97"/>
        <v>2</v>
      </c>
      <c r="T587" s="1" t="str">
        <f t="shared" si="98"/>
        <v>Peak</v>
      </c>
    </row>
    <row r="588" spans="1:20" x14ac:dyDescent="0.25">
      <c r="A588" s="85">
        <v>44950.708333332208</v>
      </c>
      <c r="B588" s="1">
        <v>1</v>
      </c>
      <c r="C588" s="1">
        <v>24</v>
      </c>
      <c r="D588" s="1">
        <v>17</v>
      </c>
      <c r="E588" s="1" t="str">
        <f t="shared" si="94"/>
        <v>Non-Summer</v>
      </c>
      <c r="F588" s="78">
        <v>1.0747</v>
      </c>
      <c r="G588" s="79">
        <f t="shared" si="95"/>
        <v>2.0446851221029907</v>
      </c>
      <c r="J588" s="78">
        <v>0</v>
      </c>
      <c r="K588" s="80">
        <f t="shared" si="96"/>
        <v>0</v>
      </c>
      <c r="L588" s="68" t="str">
        <f t="shared" si="89"/>
        <v>Normal</v>
      </c>
      <c r="N588" s="67">
        <f t="shared" si="90"/>
        <v>0</v>
      </c>
      <c r="O588" s="67">
        <f t="shared" si="91"/>
        <v>0</v>
      </c>
      <c r="P588" s="81">
        <f t="shared" si="92"/>
        <v>2.0446851221029907</v>
      </c>
      <c r="Q588" s="81">
        <f t="shared" si="93"/>
        <v>2.0446851221029907</v>
      </c>
      <c r="S588" s="1">
        <f t="shared" si="97"/>
        <v>2</v>
      </c>
      <c r="T588" s="1" t="str">
        <f t="shared" si="98"/>
        <v>Peak</v>
      </c>
    </row>
    <row r="589" spans="1:20" x14ac:dyDescent="0.25">
      <c r="A589" s="85">
        <v>44950.749999998872</v>
      </c>
      <c r="B589" s="1">
        <v>1</v>
      </c>
      <c r="C589" s="1">
        <v>24</v>
      </c>
      <c r="D589" s="1">
        <v>18</v>
      </c>
      <c r="E589" s="1" t="str">
        <f t="shared" si="94"/>
        <v>Non-Summer</v>
      </c>
      <c r="F589" s="78">
        <v>1.1100000000000001</v>
      </c>
      <c r="G589" s="79">
        <f t="shared" si="95"/>
        <v>2.1118456178787754</v>
      </c>
      <c r="J589" s="78">
        <v>0</v>
      </c>
      <c r="K589" s="80">
        <f t="shared" si="96"/>
        <v>0</v>
      </c>
      <c r="L589" s="68" t="str">
        <f t="shared" si="89"/>
        <v>Normal</v>
      </c>
      <c r="N589" s="67">
        <f t="shared" si="90"/>
        <v>0</v>
      </c>
      <c r="O589" s="67">
        <f t="shared" si="91"/>
        <v>0</v>
      </c>
      <c r="P589" s="81">
        <f t="shared" si="92"/>
        <v>2.1118456178787754</v>
      </c>
      <c r="Q589" s="81">
        <f t="shared" si="93"/>
        <v>2.1118456178787754</v>
      </c>
      <c r="S589" s="1">
        <f t="shared" si="97"/>
        <v>2</v>
      </c>
      <c r="T589" s="1" t="str">
        <f t="shared" si="98"/>
        <v>Peak</v>
      </c>
    </row>
    <row r="590" spans="1:20" x14ac:dyDescent="0.25">
      <c r="A590" s="85">
        <v>44950.791666665536</v>
      </c>
      <c r="B590" s="1">
        <v>1</v>
      </c>
      <c r="C590" s="1">
        <v>24</v>
      </c>
      <c r="D590" s="1">
        <v>19</v>
      </c>
      <c r="E590" s="1" t="str">
        <f t="shared" si="94"/>
        <v>Non-Summer</v>
      </c>
      <c r="F590" s="78">
        <v>1.1053999999999999</v>
      </c>
      <c r="G590" s="79">
        <f t="shared" si="95"/>
        <v>2.1030938252281066</v>
      </c>
      <c r="J590" s="78">
        <v>0</v>
      </c>
      <c r="K590" s="80">
        <f t="shared" si="96"/>
        <v>0</v>
      </c>
      <c r="L590" s="68" t="str">
        <f t="shared" si="89"/>
        <v>Normal</v>
      </c>
      <c r="N590" s="67">
        <f t="shared" si="90"/>
        <v>0</v>
      </c>
      <c r="O590" s="67">
        <f t="shared" si="91"/>
        <v>0</v>
      </c>
      <c r="P590" s="81">
        <f t="shared" si="92"/>
        <v>2.1030938252281066</v>
      </c>
      <c r="Q590" s="81">
        <f t="shared" si="93"/>
        <v>2.1030938252281066</v>
      </c>
      <c r="S590" s="1">
        <f t="shared" si="97"/>
        <v>2</v>
      </c>
      <c r="T590" s="1" t="str">
        <f t="shared" si="98"/>
        <v>Peak</v>
      </c>
    </row>
    <row r="591" spans="1:20" x14ac:dyDescent="0.25">
      <c r="A591" s="85">
        <v>44950.833333332201</v>
      </c>
      <c r="B591" s="1">
        <v>1</v>
      </c>
      <c r="C591" s="1">
        <v>24</v>
      </c>
      <c r="D591" s="1">
        <v>20</v>
      </c>
      <c r="E591" s="1" t="str">
        <f t="shared" si="94"/>
        <v>Non-Summer</v>
      </c>
      <c r="F591" s="78">
        <v>1.0864</v>
      </c>
      <c r="G591" s="79">
        <f t="shared" si="95"/>
        <v>2.066945116453605</v>
      </c>
      <c r="J591" s="78">
        <v>0</v>
      </c>
      <c r="K591" s="80">
        <f t="shared" si="96"/>
        <v>0</v>
      </c>
      <c r="L591" s="68" t="str">
        <f t="shared" si="89"/>
        <v>Normal</v>
      </c>
      <c r="N591" s="67">
        <f t="shared" si="90"/>
        <v>0</v>
      </c>
      <c r="O591" s="67">
        <f t="shared" si="91"/>
        <v>0</v>
      </c>
      <c r="P591" s="81">
        <f t="shared" si="92"/>
        <v>2.066945116453605</v>
      </c>
      <c r="Q591" s="81">
        <f t="shared" si="93"/>
        <v>2.066945116453605</v>
      </c>
      <c r="S591" s="1">
        <f t="shared" si="97"/>
        <v>2</v>
      </c>
      <c r="T591" s="1" t="str">
        <f t="shared" si="98"/>
        <v>Peak</v>
      </c>
    </row>
    <row r="592" spans="1:20" x14ac:dyDescent="0.25">
      <c r="A592" s="85">
        <v>44950.874999998865</v>
      </c>
      <c r="B592" s="1">
        <v>1</v>
      </c>
      <c r="C592" s="1">
        <v>24</v>
      </c>
      <c r="D592" s="1">
        <v>21</v>
      </c>
      <c r="E592" s="1" t="str">
        <f t="shared" si="94"/>
        <v>Non-Summer</v>
      </c>
      <c r="F592" s="78">
        <v>1.0324</v>
      </c>
      <c r="G592" s="79">
        <f t="shared" si="95"/>
        <v>1.964206680989232</v>
      </c>
      <c r="J592" s="78">
        <v>0</v>
      </c>
      <c r="K592" s="80">
        <f t="shared" si="96"/>
        <v>0</v>
      </c>
      <c r="L592" s="68" t="str">
        <f t="shared" si="89"/>
        <v>Normal</v>
      </c>
      <c r="N592" s="67">
        <f t="shared" si="90"/>
        <v>0</v>
      </c>
      <c r="O592" s="67">
        <f t="shared" si="91"/>
        <v>0</v>
      </c>
      <c r="P592" s="81">
        <f t="shared" si="92"/>
        <v>1.964206680989232</v>
      </c>
      <c r="Q592" s="81">
        <f t="shared" si="93"/>
        <v>1.964206680989232</v>
      </c>
      <c r="S592" s="1">
        <f t="shared" si="97"/>
        <v>2</v>
      </c>
      <c r="T592" s="1" t="str">
        <f t="shared" si="98"/>
        <v>Peak</v>
      </c>
    </row>
    <row r="593" spans="1:20" x14ac:dyDescent="0.25">
      <c r="A593" s="85">
        <v>44950.916666665529</v>
      </c>
      <c r="B593" s="1">
        <v>1</v>
      </c>
      <c r="C593" s="1">
        <v>24</v>
      </c>
      <c r="D593" s="1">
        <v>22</v>
      </c>
      <c r="E593" s="1" t="str">
        <f t="shared" si="94"/>
        <v>Non-Summer</v>
      </c>
      <c r="F593" s="78">
        <v>0.93769999999999998</v>
      </c>
      <c r="G593" s="79">
        <f t="shared" si="95"/>
        <v>1.7840339062026374</v>
      </c>
      <c r="J593" s="78">
        <v>0</v>
      </c>
      <c r="K593" s="80">
        <f t="shared" si="96"/>
        <v>0</v>
      </c>
      <c r="L593" s="68" t="str">
        <f t="shared" si="89"/>
        <v>Normal</v>
      </c>
      <c r="N593" s="67">
        <f t="shared" si="90"/>
        <v>0</v>
      </c>
      <c r="O593" s="67">
        <f t="shared" si="91"/>
        <v>0</v>
      </c>
      <c r="P593" s="81">
        <f t="shared" si="92"/>
        <v>1.7840339062026374</v>
      </c>
      <c r="Q593" s="81">
        <f t="shared" si="93"/>
        <v>1.7840339062026374</v>
      </c>
      <c r="S593" s="1">
        <f t="shared" si="97"/>
        <v>2</v>
      </c>
      <c r="T593" s="1" t="str">
        <f t="shared" si="98"/>
        <v>Off-Peak</v>
      </c>
    </row>
    <row r="594" spans="1:20" x14ac:dyDescent="0.25">
      <c r="A594" s="85">
        <v>44950.958333332193</v>
      </c>
      <c r="B594" s="1">
        <v>1</v>
      </c>
      <c r="C594" s="1">
        <v>24</v>
      </c>
      <c r="D594" s="1">
        <v>23</v>
      </c>
      <c r="E594" s="1" t="str">
        <f t="shared" si="94"/>
        <v>Non-Summer</v>
      </c>
      <c r="F594" s="78">
        <v>0.84760000000000002</v>
      </c>
      <c r="G594" s="79">
        <f t="shared" si="95"/>
        <v>1.6126129240667118</v>
      </c>
      <c r="J594" s="78">
        <v>0</v>
      </c>
      <c r="K594" s="80">
        <f t="shared" si="96"/>
        <v>0</v>
      </c>
      <c r="L594" s="68" t="str">
        <f t="shared" si="89"/>
        <v>Normal</v>
      </c>
      <c r="N594" s="67">
        <f t="shared" si="90"/>
        <v>0</v>
      </c>
      <c r="O594" s="67">
        <f t="shared" si="91"/>
        <v>0</v>
      </c>
      <c r="P594" s="81">
        <f t="shared" si="92"/>
        <v>1.6126129240667118</v>
      </c>
      <c r="Q594" s="81">
        <f t="shared" si="93"/>
        <v>1.6126129240667118</v>
      </c>
      <c r="S594" s="1">
        <f t="shared" si="97"/>
        <v>2</v>
      </c>
      <c r="T594" s="1" t="str">
        <f t="shared" si="98"/>
        <v>Off-Peak</v>
      </c>
    </row>
    <row r="595" spans="1:20" x14ac:dyDescent="0.25">
      <c r="A595" s="85">
        <v>44950.999999998858</v>
      </c>
      <c r="B595" s="1">
        <v>1</v>
      </c>
      <c r="C595" s="1">
        <v>25</v>
      </c>
      <c r="D595" s="1">
        <v>0</v>
      </c>
      <c r="E595" s="1" t="str">
        <f t="shared" si="94"/>
        <v>Non-Summer</v>
      </c>
      <c r="F595" s="78">
        <v>0.79210000000000003</v>
      </c>
      <c r="G595" s="79">
        <f t="shared" si="95"/>
        <v>1.5070206431727728</v>
      </c>
      <c r="J595" s="78">
        <v>0</v>
      </c>
      <c r="K595" s="80">
        <f t="shared" si="96"/>
        <v>0</v>
      </c>
      <c r="L595" s="68" t="str">
        <f t="shared" ref="L595:L658" si="99">IF(AND(D595&gt;=$C$2,D595&lt;=$C$3,E595="Summer"),"MaxDis","Normal")</f>
        <v>Normal</v>
      </c>
      <c r="N595" s="67">
        <f t="shared" ref="N595:N658" si="100">IF(K595-G595&lt;0,0,K595-G595)</f>
        <v>0</v>
      </c>
      <c r="O595" s="67">
        <f t="shared" ref="O595:O658" si="101">K595-N595</f>
        <v>0</v>
      </c>
      <c r="P595" s="81">
        <f t="shared" ref="P595:P658" si="102">MAX(0,G595-O595)</f>
        <v>1.5070206431727728</v>
      </c>
      <c r="Q595" s="81">
        <f t="shared" ref="Q595:Q658" si="103">G595-K595</f>
        <v>1.5070206431727728</v>
      </c>
      <c r="S595" s="1">
        <f t="shared" si="97"/>
        <v>3</v>
      </c>
      <c r="T595" s="1" t="str">
        <f t="shared" si="98"/>
        <v>Off-Peak</v>
      </c>
    </row>
    <row r="596" spans="1:20" x14ac:dyDescent="0.25">
      <c r="A596" s="85">
        <v>44951.041666665522</v>
      </c>
      <c r="B596" s="1">
        <v>1</v>
      </c>
      <c r="C596" s="1">
        <v>25</v>
      </c>
      <c r="D596" s="1">
        <v>1</v>
      </c>
      <c r="E596" s="1" t="str">
        <f t="shared" ref="E596:E659" si="104">IF(AND(B596&gt;=$C$5,B596&lt;=$C$6),"Summer","Non-Summer")</f>
        <v>Non-Summer</v>
      </c>
      <c r="F596" s="78">
        <v>0.76080000000000003</v>
      </c>
      <c r="G596" s="79">
        <f t="shared" ref="G596:G659" si="105">F596*$G$13</f>
        <v>1.4474704018758309</v>
      </c>
      <c r="J596" s="78">
        <v>0</v>
      </c>
      <c r="K596" s="80">
        <f t="shared" ref="K596:K659" si="106">J596*$K$13</f>
        <v>0</v>
      </c>
      <c r="L596" s="68" t="str">
        <f t="shared" si="99"/>
        <v>Normal</v>
      </c>
      <c r="N596" s="67">
        <f t="shared" si="100"/>
        <v>0</v>
      </c>
      <c r="O596" s="67">
        <f t="shared" si="101"/>
        <v>0</v>
      </c>
      <c r="P596" s="81">
        <f t="shared" si="102"/>
        <v>1.4474704018758309</v>
      </c>
      <c r="Q596" s="81">
        <f t="shared" si="103"/>
        <v>1.4474704018758309</v>
      </c>
      <c r="S596" s="1">
        <f t="shared" ref="S596:S659" si="107">WEEKDAY(A596,2)</f>
        <v>3</v>
      </c>
      <c r="T596" s="1" t="str">
        <f t="shared" ref="T596:T659" si="108">IF(S596&gt;5,"Off-Peak",IF(AND(D596&gt;=$C$7,D596&lt;$C$8),"Peak","Off-Peak"))</f>
        <v>Off-Peak</v>
      </c>
    </row>
    <row r="597" spans="1:20" x14ac:dyDescent="0.25">
      <c r="A597" s="85">
        <v>44951.083333332186</v>
      </c>
      <c r="B597" s="1">
        <v>1</v>
      </c>
      <c r="C597" s="1">
        <v>25</v>
      </c>
      <c r="D597" s="1">
        <v>2</v>
      </c>
      <c r="E597" s="1" t="str">
        <f t="shared" si="104"/>
        <v>Non-Summer</v>
      </c>
      <c r="F597" s="78">
        <v>0.74519999999999997</v>
      </c>
      <c r="G597" s="79">
        <f t="shared" si="105"/>
        <v>1.4177904094083453</v>
      </c>
      <c r="J597" s="78">
        <v>0</v>
      </c>
      <c r="K597" s="80">
        <f t="shared" si="106"/>
        <v>0</v>
      </c>
      <c r="L597" s="68" t="str">
        <f t="shared" si="99"/>
        <v>Normal</v>
      </c>
      <c r="N597" s="67">
        <f t="shared" si="100"/>
        <v>0</v>
      </c>
      <c r="O597" s="67">
        <f t="shared" si="101"/>
        <v>0</v>
      </c>
      <c r="P597" s="81">
        <f t="shared" si="102"/>
        <v>1.4177904094083453</v>
      </c>
      <c r="Q597" s="81">
        <f t="shared" si="103"/>
        <v>1.4177904094083453</v>
      </c>
      <c r="S597" s="1">
        <f t="shared" si="107"/>
        <v>3</v>
      </c>
      <c r="T597" s="1" t="str">
        <f t="shared" si="108"/>
        <v>Off-Peak</v>
      </c>
    </row>
    <row r="598" spans="1:20" x14ac:dyDescent="0.25">
      <c r="A598" s="85">
        <v>44951.12499999885</v>
      </c>
      <c r="B598" s="1">
        <v>1</v>
      </c>
      <c r="C598" s="1">
        <v>25</v>
      </c>
      <c r="D598" s="1">
        <v>3</v>
      </c>
      <c r="E598" s="1" t="str">
        <f t="shared" si="104"/>
        <v>Non-Summer</v>
      </c>
      <c r="F598" s="78">
        <v>0.74080000000000001</v>
      </c>
      <c r="G598" s="79">
        <f t="shared" si="105"/>
        <v>1.4094191294816187</v>
      </c>
      <c r="J598" s="78">
        <v>0</v>
      </c>
      <c r="K598" s="80">
        <f t="shared" si="106"/>
        <v>0</v>
      </c>
      <c r="L598" s="68" t="str">
        <f t="shared" si="99"/>
        <v>Normal</v>
      </c>
      <c r="N598" s="67">
        <f t="shared" si="100"/>
        <v>0</v>
      </c>
      <c r="O598" s="67">
        <f t="shared" si="101"/>
        <v>0</v>
      </c>
      <c r="P598" s="81">
        <f t="shared" si="102"/>
        <v>1.4094191294816187</v>
      </c>
      <c r="Q598" s="81">
        <f t="shared" si="103"/>
        <v>1.4094191294816187</v>
      </c>
      <c r="S598" s="1">
        <f t="shared" si="107"/>
        <v>3</v>
      </c>
      <c r="T598" s="1" t="str">
        <f t="shared" si="108"/>
        <v>Off-Peak</v>
      </c>
    </row>
    <row r="599" spans="1:20" x14ac:dyDescent="0.25">
      <c r="A599" s="85">
        <v>44951.166666665515</v>
      </c>
      <c r="B599" s="1">
        <v>1</v>
      </c>
      <c r="C599" s="1">
        <v>25</v>
      </c>
      <c r="D599" s="1">
        <v>4</v>
      </c>
      <c r="E599" s="1" t="str">
        <f t="shared" si="104"/>
        <v>Non-Summer</v>
      </c>
      <c r="F599" s="78">
        <v>0.75409999999999999</v>
      </c>
      <c r="G599" s="79">
        <f t="shared" si="105"/>
        <v>1.4347232256237699</v>
      </c>
      <c r="J599" s="78">
        <v>0</v>
      </c>
      <c r="K599" s="80">
        <f t="shared" si="106"/>
        <v>0</v>
      </c>
      <c r="L599" s="68" t="str">
        <f t="shared" si="99"/>
        <v>Normal</v>
      </c>
      <c r="N599" s="67">
        <f t="shared" si="100"/>
        <v>0</v>
      </c>
      <c r="O599" s="67">
        <f t="shared" si="101"/>
        <v>0</v>
      </c>
      <c r="P599" s="81">
        <f t="shared" si="102"/>
        <v>1.4347232256237699</v>
      </c>
      <c r="Q599" s="81">
        <f t="shared" si="103"/>
        <v>1.4347232256237699</v>
      </c>
      <c r="S599" s="1">
        <f t="shared" si="107"/>
        <v>3</v>
      </c>
      <c r="T599" s="1" t="str">
        <f t="shared" si="108"/>
        <v>Off-Peak</v>
      </c>
    </row>
    <row r="600" spans="1:20" x14ac:dyDescent="0.25">
      <c r="A600" s="85">
        <v>44951.208333332179</v>
      </c>
      <c r="B600" s="1">
        <v>1</v>
      </c>
      <c r="C600" s="1">
        <v>25</v>
      </c>
      <c r="D600" s="1">
        <v>5</v>
      </c>
      <c r="E600" s="1" t="str">
        <f t="shared" si="104"/>
        <v>Non-Summer</v>
      </c>
      <c r="F600" s="78">
        <v>0.79300000000000004</v>
      </c>
      <c r="G600" s="79">
        <f t="shared" si="105"/>
        <v>1.5087329504305125</v>
      </c>
      <c r="J600" s="78">
        <v>0</v>
      </c>
      <c r="K600" s="80">
        <f t="shared" si="106"/>
        <v>0</v>
      </c>
      <c r="L600" s="68" t="str">
        <f t="shared" si="99"/>
        <v>Normal</v>
      </c>
      <c r="N600" s="67">
        <f t="shared" si="100"/>
        <v>0</v>
      </c>
      <c r="O600" s="67">
        <f t="shared" si="101"/>
        <v>0</v>
      </c>
      <c r="P600" s="81">
        <f t="shared" si="102"/>
        <v>1.5087329504305125</v>
      </c>
      <c r="Q600" s="81">
        <f t="shared" si="103"/>
        <v>1.5087329504305125</v>
      </c>
      <c r="S600" s="1">
        <f t="shared" si="107"/>
        <v>3</v>
      </c>
      <c r="T600" s="1" t="str">
        <f t="shared" si="108"/>
        <v>Off-Peak</v>
      </c>
    </row>
    <row r="601" spans="1:20" x14ac:dyDescent="0.25">
      <c r="A601" s="85">
        <v>44951.249999998843</v>
      </c>
      <c r="B601" s="1">
        <v>1</v>
      </c>
      <c r="C601" s="1">
        <v>25</v>
      </c>
      <c r="D601" s="1">
        <v>6</v>
      </c>
      <c r="E601" s="1" t="str">
        <f t="shared" si="104"/>
        <v>Non-Summer</v>
      </c>
      <c r="F601" s="78">
        <v>0.85440000000000005</v>
      </c>
      <c r="G601" s="79">
        <f t="shared" si="105"/>
        <v>1.6255503566807439</v>
      </c>
      <c r="J601" s="78">
        <v>0</v>
      </c>
      <c r="K601" s="80">
        <f t="shared" si="106"/>
        <v>0</v>
      </c>
      <c r="L601" s="68" t="str">
        <f t="shared" si="99"/>
        <v>Normal</v>
      </c>
      <c r="N601" s="67">
        <f t="shared" si="100"/>
        <v>0</v>
      </c>
      <c r="O601" s="67">
        <f t="shared" si="101"/>
        <v>0</v>
      </c>
      <c r="P601" s="81">
        <f t="shared" si="102"/>
        <v>1.6255503566807439</v>
      </c>
      <c r="Q601" s="81">
        <f t="shared" si="103"/>
        <v>1.6255503566807439</v>
      </c>
      <c r="S601" s="1">
        <f t="shared" si="107"/>
        <v>3</v>
      </c>
      <c r="T601" s="1" t="str">
        <f t="shared" si="108"/>
        <v>Peak</v>
      </c>
    </row>
    <row r="602" spans="1:20" x14ac:dyDescent="0.25">
      <c r="A602" s="85">
        <v>44951.291666665507</v>
      </c>
      <c r="B602" s="1">
        <v>1</v>
      </c>
      <c r="C602" s="1">
        <v>25</v>
      </c>
      <c r="D602" s="1">
        <v>7</v>
      </c>
      <c r="E602" s="1" t="str">
        <f t="shared" si="104"/>
        <v>Non-Summer</v>
      </c>
      <c r="F602" s="78">
        <v>0.88270000000000004</v>
      </c>
      <c r="G602" s="79">
        <f t="shared" si="105"/>
        <v>1.679392907118554</v>
      </c>
      <c r="J602" s="78">
        <v>0.124599</v>
      </c>
      <c r="K602" s="80">
        <f t="shared" si="106"/>
        <v>0.124599</v>
      </c>
      <c r="L602" s="68" t="str">
        <f t="shared" si="99"/>
        <v>Normal</v>
      </c>
      <c r="N602" s="67">
        <f t="shared" si="100"/>
        <v>0</v>
      </c>
      <c r="O602" s="67">
        <f t="shared" si="101"/>
        <v>0.124599</v>
      </c>
      <c r="P602" s="81">
        <f t="shared" si="102"/>
        <v>1.5547939071185541</v>
      </c>
      <c r="Q602" s="81">
        <f t="shared" si="103"/>
        <v>1.5547939071185541</v>
      </c>
      <c r="S602" s="1">
        <f t="shared" si="107"/>
        <v>3</v>
      </c>
      <c r="T602" s="1" t="str">
        <f t="shared" si="108"/>
        <v>Peak</v>
      </c>
    </row>
    <row r="603" spans="1:20" x14ac:dyDescent="0.25">
      <c r="A603" s="85">
        <v>44951.333333332172</v>
      </c>
      <c r="B603" s="1">
        <v>1</v>
      </c>
      <c r="C603" s="1">
        <v>25</v>
      </c>
      <c r="D603" s="1">
        <v>8</v>
      </c>
      <c r="E603" s="1" t="str">
        <f t="shared" si="104"/>
        <v>Non-Summer</v>
      </c>
      <c r="F603" s="78">
        <v>0.86309999999999998</v>
      </c>
      <c r="G603" s="79">
        <f t="shared" si="105"/>
        <v>1.6421026601722262</v>
      </c>
      <c r="J603" s="78">
        <v>2.0633029999999999</v>
      </c>
      <c r="K603" s="80">
        <f t="shared" si="106"/>
        <v>2.0633029999999999</v>
      </c>
      <c r="L603" s="68" t="str">
        <f t="shared" si="99"/>
        <v>Normal</v>
      </c>
      <c r="N603" s="67">
        <f t="shared" si="100"/>
        <v>0.42120033982777372</v>
      </c>
      <c r="O603" s="67">
        <f t="shared" si="101"/>
        <v>1.6421026601722262</v>
      </c>
      <c r="P603" s="81">
        <f t="shared" si="102"/>
        <v>0</v>
      </c>
      <c r="Q603" s="81">
        <f t="shared" si="103"/>
        <v>-0.42120033982777372</v>
      </c>
      <c r="S603" s="1">
        <f t="shared" si="107"/>
        <v>3</v>
      </c>
      <c r="T603" s="1" t="str">
        <f t="shared" si="108"/>
        <v>Peak</v>
      </c>
    </row>
    <row r="604" spans="1:20" x14ac:dyDescent="0.25">
      <c r="A604" s="85">
        <v>44951.374999998836</v>
      </c>
      <c r="B604" s="1">
        <v>1</v>
      </c>
      <c r="C604" s="1">
        <v>25</v>
      </c>
      <c r="D604" s="1">
        <v>9</v>
      </c>
      <c r="E604" s="1" t="str">
        <f t="shared" si="104"/>
        <v>Non-Summer</v>
      </c>
      <c r="F604" s="78">
        <v>0.85450000000000004</v>
      </c>
      <c r="G604" s="79">
        <f t="shared" si="105"/>
        <v>1.625740613042715</v>
      </c>
      <c r="J604" s="78">
        <v>3.4719009999999999</v>
      </c>
      <c r="K604" s="80">
        <f t="shared" si="106"/>
        <v>3.4719009999999999</v>
      </c>
      <c r="L604" s="68" t="str">
        <f t="shared" si="99"/>
        <v>Normal</v>
      </c>
      <c r="N604" s="67">
        <f t="shared" si="100"/>
        <v>1.8461603869572849</v>
      </c>
      <c r="O604" s="67">
        <f t="shared" si="101"/>
        <v>1.625740613042715</v>
      </c>
      <c r="P604" s="81">
        <f t="shared" si="102"/>
        <v>0</v>
      </c>
      <c r="Q604" s="81">
        <f t="shared" si="103"/>
        <v>-1.8461603869572849</v>
      </c>
      <c r="S604" s="1">
        <f t="shared" si="107"/>
        <v>3</v>
      </c>
      <c r="T604" s="1" t="str">
        <f t="shared" si="108"/>
        <v>Peak</v>
      </c>
    </row>
    <row r="605" spans="1:20" x14ac:dyDescent="0.25">
      <c r="A605" s="85">
        <v>44951.4166666655</v>
      </c>
      <c r="B605" s="1">
        <v>1</v>
      </c>
      <c r="C605" s="1">
        <v>25</v>
      </c>
      <c r="D605" s="1">
        <v>10</v>
      </c>
      <c r="E605" s="1" t="str">
        <f t="shared" si="104"/>
        <v>Non-Summer</v>
      </c>
      <c r="F605" s="78">
        <v>0.85429999999999995</v>
      </c>
      <c r="G605" s="79">
        <f t="shared" si="105"/>
        <v>1.6253601003187725</v>
      </c>
      <c r="J605" s="78">
        <v>4.8810730000000007</v>
      </c>
      <c r="K605" s="80">
        <f t="shared" si="106"/>
        <v>4.8810730000000007</v>
      </c>
      <c r="L605" s="68" t="str">
        <f t="shared" si="99"/>
        <v>Normal</v>
      </c>
      <c r="N605" s="67">
        <f t="shared" si="100"/>
        <v>3.2557128996812281</v>
      </c>
      <c r="O605" s="67">
        <f t="shared" si="101"/>
        <v>1.6253601003187725</v>
      </c>
      <c r="P605" s="81">
        <f t="shared" si="102"/>
        <v>0</v>
      </c>
      <c r="Q605" s="81">
        <f t="shared" si="103"/>
        <v>-3.2557128996812281</v>
      </c>
      <c r="S605" s="1">
        <f t="shared" si="107"/>
        <v>3</v>
      </c>
      <c r="T605" s="1" t="str">
        <f t="shared" si="108"/>
        <v>Peak</v>
      </c>
    </row>
    <row r="606" spans="1:20" x14ac:dyDescent="0.25">
      <c r="A606" s="85">
        <v>44951.458333332164</v>
      </c>
      <c r="B606" s="1">
        <v>1</v>
      </c>
      <c r="C606" s="1">
        <v>25</v>
      </c>
      <c r="D606" s="1">
        <v>11</v>
      </c>
      <c r="E606" s="1" t="str">
        <f t="shared" si="104"/>
        <v>Non-Summer</v>
      </c>
      <c r="F606" s="78">
        <v>0.85809999999999997</v>
      </c>
      <c r="G606" s="79">
        <f t="shared" si="105"/>
        <v>1.6325898420736731</v>
      </c>
      <c r="J606" s="78">
        <v>5.4646559999999997</v>
      </c>
      <c r="K606" s="80">
        <f t="shared" si="106"/>
        <v>5.4646559999999997</v>
      </c>
      <c r="L606" s="68" t="str">
        <f t="shared" si="99"/>
        <v>Normal</v>
      </c>
      <c r="N606" s="67">
        <f t="shared" si="100"/>
        <v>3.8320661579263264</v>
      </c>
      <c r="O606" s="67">
        <f t="shared" si="101"/>
        <v>1.6325898420736733</v>
      </c>
      <c r="P606" s="81">
        <f t="shared" si="102"/>
        <v>0</v>
      </c>
      <c r="Q606" s="81">
        <f t="shared" si="103"/>
        <v>-3.8320661579263264</v>
      </c>
      <c r="S606" s="1">
        <f t="shared" si="107"/>
        <v>3</v>
      </c>
      <c r="T606" s="1" t="str">
        <f t="shared" si="108"/>
        <v>Peak</v>
      </c>
    </row>
    <row r="607" spans="1:20" x14ac:dyDescent="0.25">
      <c r="A607" s="85">
        <v>44951.499999998829</v>
      </c>
      <c r="B607" s="1">
        <v>1</v>
      </c>
      <c r="C607" s="1">
        <v>25</v>
      </c>
      <c r="D607" s="1">
        <v>12</v>
      </c>
      <c r="E607" s="1" t="str">
        <f t="shared" si="104"/>
        <v>Non-Summer</v>
      </c>
      <c r="F607" s="78">
        <v>0.85860000000000003</v>
      </c>
      <c r="G607" s="79">
        <f t="shared" si="105"/>
        <v>1.6335411238835285</v>
      </c>
      <c r="J607" s="78">
        <v>5.3947839999999996</v>
      </c>
      <c r="K607" s="80">
        <f t="shared" si="106"/>
        <v>5.3947839999999996</v>
      </c>
      <c r="L607" s="68" t="str">
        <f t="shared" si="99"/>
        <v>Normal</v>
      </c>
      <c r="N607" s="67">
        <f t="shared" si="100"/>
        <v>3.7612428761164711</v>
      </c>
      <c r="O607" s="67">
        <f t="shared" si="101"/>
        <v>1.6335411238835285</v>
      </c>
      <c r="P607" s="81">
        <f t="shared" si="102"/>
        <v>0</v>
      </c>
      <c r="Q607" s="81">
        <f t="shared" si="103"/>
        <v>-3.7612428761164711</v>
      </c>
      <c r="S607" s="1">
        <f t="shared" si="107"/>
        <v>3</v>
      </c>
      <c r="T607" s="1" t="str">
        <f t="shared" si="108"/>
        <v>Peak</v>
      </c>
    </row>
    <row r="608" spans="1:20" x14ac:dyDescent="0.25">
      <c r="A608" s="85">
        <v>44951.541666665493</v>
      </c>
      <c r="B608" s="1">
        <v>1</v>
      </c>
      <c r="C608" s="1">
        <v>25</v>
      </c>
      <c r="D608" s="1">
        <v>13</v>
      </c>
      <c r="E608" s="1" t="str">
        <f t="shared" si="104"/>
        <v>Non-Summer</v>
      </c>
      <c r="F608" s="78">
        <v>0.85419999999999996</v>
      </c>
      <c r="G608" s="79">
        <f t="shared" si="105"/>
        <v>1.6251698439568016</v>
      </c>
      <c r="J608" s="78">
        <v>4.5668729999999993</v>
      </c>
      <c r="K608" s="80">
        <f t="shared" si="106"/>
        <v>4.5668729999999993</v>
      </c>
      <c r="L608" s="68" t="str">
        <f t="shared" si="99"/>
        <v>Normal</v>
      </c>
      <c r="N608" s="67">
        <f t="shared" si="100"/>
        <v>2.9417031560431974</v>
      </c>
      <c r="O608" s="67">
        <f t="shared" si="101"/>
        <v>1.6251698439568019</v>
      </c>
      <c r="P608" s="81">
        <f t="shared" si="102"/>
        <v>0</v>
      </c>
      <c r="Q608" s="81">
        <f t="shared" si="103"/>
        <v>-2.9417031560431974</v>
      </c>
      <c r="S608" s="1">
        <f t="shared" si="107"/>
        <v>3</v>
      </c>
      <c r="T608" s="1" t="str">
        <f t="shared" si="108"/>
        <v>Peak</v>
      </c>
    </row>
    <row r="609" spans="1:20" x14ac:dyDescent="0.25">
      <c r="A609" s="85">
        <v>44951.583333332157</v>
      </c>
      <c r="B609" s="1">
        <v>1</v>
      </c>
      <c r="C609" s="1">
        <v>25</v>
      </c>
      <c r="D609" s="1">
        <v>14</v>
      </c>
      <c r="E609" s="1" t="str">
        <f t="shared" si="104"/>
        <v>Non-Summer</v>
      </c>
      <c r="F609" s="78">
        <v>0.8619</v>
      </c>
      <c r="G609" s="79">
        <f t="shared" si="105"/>
        <v>1.6398195838285734</v>
      </c>
      <c r="J609" s="78">
        <v>2.2322280000000001</v>
      </c>
      <c r="K609" s="80">
        <f t="shared" si="106"/>
        <v>2.2322280000000001</v>
      </c>
      <c r="L609" s="68" t="str">
        <f t="shared" si="99"/>
        <v>Normal</v>
      </c>
      <c r="N609" s="67">
        <f t="shared" si="100"/>
        <v>0.5924084161714267</v>
      </c>
      <c r="O609" s="67">
        <f t="shared" si="101"/>
        <v>1.6398195838285734</v>
      </c>
      <c r="P609" s="81">
        <f t="shared" si="102"/>
        <v>0</v>
      </c>
      <c r="Q609" s="81">
        <f t="shared" si="103"/>
        <v>-0.5924084161714267</v>
      </c>
      <c r="S609" s="1">
        <f t="shared" si="107"/>
        <v>3</v>
      </c>
      <c r="T609" s="1" t="str">
        <f t="shared" si="108"/>
        <v>Peak</v>
      </c>
    </row>
    <row r="610" spans="1:20" x14ac:dyDescent="0.25">
      <c r="A610" s="85">
        <v>44951.624999998821</v>
      </c>
      <c r="B610" s="1">
        <v>1</v>
      </c>
      <c r="C610" s="1">
        <v>25</v>
      </c>
      <c r="D610" s="1">
        <v>15</v>
      </c>
      <c r="E610" s="1" t="str">
        <f t="shared" si="104"/>
        <v>Non-Summer</v>
      </c>
      <c r="F610" s="78">
        <v>0.89980000000000004</v>
      </c>
      <c r="G610" s="79">
        <f t="shared" si="105"/>
        <v>1.7119267450156055</v>
      </c>
      <c r="J610" s="78">
        <v>2.3514009999999996</v>
      </c>
      <c r="K610" s="80">
        <f t="shared" si="106"/>
        <v>2.3514009999999996</v>
      </c>
      <c r="L610" s="68" t="str">
        <f t="shared" si="99"/>
        <v>Normal</v>
      </c>
      <c r="N610" s="67">
        <f t="shared" si="100"/>
        <v>0.63947425498439414</v>
      </c>
      <c r="O610" s="67">
        <f t="shared" si="101"/>
        <v>1.7119267450156055</v>
      </c>
      <c r="P610" s="81">
        <f t="shared" si="102"/>
        <v>0</v>
      </c>
      <c r="Q610" s="81">
        <f t="shared" si="103"/>
        <v>-0.63947425498439414</v>
      </c>
      <c r="S610" s="1">
        <f t="shared" si="107"/>
        <v>3</v>
      </c>
      <c r="T610" s="1" t="str">
        <f t="shared" si="108"/>
        <v>Peak</v>
      </c>
    </row>
    <row r="611" spans="1:20" x14ac:dyDescent="0.25">
      <c r="A611" s="85">
        <v>44951.666666665486</v>
      </c>
      <c r="B611" s="1">
        <v>1</v>
      </c>
      <c r="C611" s="1">
        <v>25</v>
      </c>
      <c r="D611" s="1">
        <v>16</v>
      </c>
      <c r="E611" s="1" t="str">
        <f t="shared" si="104"/>
        <v>Non-Summer</v>
      </c>
      <c r="F611" s="78">
        <v>0.98560000000000003</v>
      </c>
      <c r="G611" s="79">
        <f t="shared" si="105"/>
        <v>1.8751667035867756</v>
      </c>
      <c r="J611" s="78">
        <v>0.15872800000000001</v>
      </c>
      <c r="K611" s="80">
        <f t="shared" si="106"/>
        <v>0.15872800000000001</v>
      </c>
      <c r="L611" s="68" t="str">
        <f t="shared" si="99"/>
        <v>Normal</v>
      </c>
      <c r="N611" s="67">
        <f t="shared" si="100"/>
        <v>0</v>
      </c>
      <c r="O611" s="67">
        <f t="shared" si="101"/>
        <v>0.15872800000000001</v>
      </c>
      <c r="P611" s="81">
        <f t="shared" si="102"/>
        <v>1.7164387035867756</v>
      </c>
      <c r="Q611" s="81">
        <f t="shared" si="103"/>
        <v>1.7164387035867756</v>
      </c>
      <c r="S611" s="1">
        <f t="shared" si="107"/>
        <v>3</v>
      </c>
      <c r="T611" s="1" t="str">
        <f t="shared" si="108"/>
        <v>Peak</v>
      </c>
    </row>
    <row r="612" spans="1:20" x14ac:dyDescent="0.25">
      <c r="A612" s="85">
        <v>44951.70833333215</v>
      </c>
      <c r="B612" s="1">
        <v>1</v>
      </c>
      <c r="C612" s="1">
        <v>25</v>
      </c>
      <c r="D612" s="1">
        <v>17</v>
      </c>
      <c r="E612" s="1" t="str">
        <f t="shared" si="104"/>
        <v>Non-Summer</v>
      </c>
      <c r="F612" s="78">
        <v>1.1040000000000001</v>
      </c>
      <c r="G612" s="79">
        <f t="shared" si="105"/>
        <v>2.1004302361605118</v>
      </c>
      <c r="J612" s="78">
        <v>0</v>
      </c>
      <c r="K612" s="80">
        <f t="shared" si="106"/>
        <v>0</v>
      </c>
      <c r="L612" s="68" t="str">
        <f t="shared" si="99"/>
        <v>Normal</v>
      </c>
      <c r="N612" s="67">
        <f t="shared" si="100"/>
        <v>0</v>
      </c>
      <c r="O612" s="67">
        <f t="shared" si="101"/>
        <v>0</v>
      </c>
      <c r="P612" s="81">
        <f t="shared" si="102"/>
        <v>2.1004302361605118</v>
      </c>
      <c r="Q612" s="81">
        <f t="shared" si="103"/>
        <v>2.1004302361605118</v>
      </c>
      <c r="S612" s="1">
        <f t="shared" si="107"/>
        <v>3</v>
      </c>
      <c r="T612" s="1" t="str">
        <f t="shared" si="108"/>
        <v>Peak</v>
      </c>
    </row>
    <row r="613" spans="1:20" x14ac:dyDescent="0.25">
      <c r="A613" s="85">
        <v>44951.749999998814</v>
      </c>
      <c r="B613" s="1">
        <v>1</v>
      </c>
      <c r="C613" s="1">
        <v>25</v>
      </c>
      <c r="D613" s="1">
        <v>18</v>
      </c>
      <c r="E613" s="1" t="str">
        <f t="shared" si="104"/>
        <v>Non-Summer</v>
      </c>
      <c r="F613" s="78">
        <v>1.1359999999999999</v>
      </c>
      <c r="G613" s="79">
        <f t="shared" si="105"/>
        <v>2.161312271991251</v>
      </c>
      <c r="J613" s="78">
        <v>0</v>
      </c>
      <c r="K613" s="80">
        <f t="shared" si="106"/>
        <v>0</v>
      </c>
      <c r="L613" s="68" t="str">
        <f t="shared" si="99"/>
        <v>Normal</v>
      </c>
      <c r="N613" s="67">
        <f t="shared" si="100"/>
        <v>0</v>
      </c>
      <c r="O613" s="67">
        <f t="shared" si="101"/>
        <v>0</v>
      </c>
      <c r="P613" s="81">
        <f t="shared" si="102"/>
        <v>2.161312271991251</v>
      </c>
      <c r="Q613" s="81">
        <f t="shared" si="103"/>
        <v>2.161312271991251</v>
      </c>
      <c r="S613" s="1">
        <f t="shared" si="107"/>
        <v>3</v>
      </c>
      <c r="T613" s="1" t="str">
        <f t="shared" si="108"/>
        <v>Peak</v>
      </c>
    </row>
    <row r="614" spans="1:20" x14ac:dyDescent="0.25">
      <c r="A614" s="85">
        <v>44951.791666665478</v>
      </c>
      <c r="B614" s="1">
        <v>1</v>
      </c>
      <c r="C614" s="1">
        <v>25</v>
      </c>
      <c r="D614" s="1">
        <v>19</v>
      </c>
      <c r="E614" s="1" t="str">
        <f t="shared" si="104"/>
        <v>Non-Summer</v>
      </c>
      <c r="F614" s="78">
        <v>1.1277999999999999</v>
      </c>
      <c r="G614" s="79">
        <f t="shared" si="105"/>
        <v>2.1457112503096241</v>
      </c>
      <c r="J614" s="78">
        <v>0</v>
      </c>
      <c r="K614" s="80">
        <f t="shared" si="106"/>
        <v>0</v>
      </c>
      <c r="L614" s="68" t="str">
        <f t="shared" si="99"/>
        <v>Normal</v>
      </c>
      <c r="N614" s="67">
        <f t="shared" si="100"/>
        <v>0</v>
      </c>
      <c r="O614" s="67">
        <f t="shared" si="101"/>
        <v>0</v>
      </c>
      <c r="P614" s="81">
        <f t="shared" si="102"/>
        <v>2.1457112503096241</v>
      </c>
      <c r="Q614" s="81">
        <f t="shared" si="103"/>
        <v>2.1457112503096241</v>
      </c>
      <c r="S614" s="1">
        <f t="shared" si="107"/>
        <v>3</v>
      </c>
      <c r="T614" s="1" t="str">
        <f t="shared" si="108"/>
        <v>Peak</v>
      </c>
    </row>
    <row r="615" spans="1:20" x14ac:dyDescent="0.25">
      <c r="A615" s="85">
        <v>44951.833333332143</v>
      </c>
      <c r="B615" s="1">
        <v>1</v>
      </c>
      <c r="C615" s="1">
        <v>25</v>
      </c>
      <c r="D615" s="1">
        <v>20</v>
      </c>
      <c r="E615" s="1" t="str">
        <f t="shared" si="104"/>
        <v>Non-Summer</v>
      </c>
      <c r="F615" s="78">
        <v>1.1043000000000001</v>
      </c>
      <c r="G615" s="79">
        <f t="shared" si="105"/>
        <v>2.1010010052464247</v>
      </c>
      <c r="J615" s="78">
        <v>0</v>
      </c>
      <c r="K615" s="80">
        <f t="shared" si="106"/>
        <v>0</v>
      </c>
      <c r="L615" s="68" t="str">
        <f t="shared" si="99"/>
        <v>Normal</v>
      </c>
      <c r="N615" s="67">
        <f t="shared" si="100"/>
        <v>0</v>
      </c>
      <c r="O615" s="67">
        <f t="shared" si="101"/>
        <v>0</v>
      </c>
      <c r="P615" s="81">
        <f t="shared" si="102"/>
        <v>2.1010010052464247</v>
      </c>
      <c r="Q615" s="81">
        <f t="shared" si="103"/>
        <v>2.1010010052464247</v>
      </c>
      <c r="S615" s="1">
        <f t="shared" si="107"/>
        <v>3</v>
      </c>
      <c r="T615" s="1" t="str">
        <f t="shared" si="108"/>
        <v>Peak</v>
      </c>
    </row>
    <row r="616" spans="1:20" x14ac:dyDescent="0.25">
      <c r="A616" s="85">
        <v>44951.874999998807</v>
      </c>
      <c r="B616" s="1">
        <v>1</v>
      </c>
      <c r="C616" s="1">
        <v>25</v>
      </c>
      <c r="D616" s="1">
        <v>21</v>
      </c>
      <c r="E616" s="1" t="str">
        <f t="shared" si="104"/>
        <v>Non-Summer</v>
      </c>
      <c r="F616" s="78">
        <v>1.0446</v>
      </c>
      <c r="G616" s="79">
        <f t="shared" si="105"/>
        <v>1.9874179571497015</v>
      </c>
      <c r="J616" s="78">
        <v>0</v>
      </c>
      <c r="K616" s="80">
        <f t="shared" si="106"/>
        <v>0</v>
      </c>
      <c r="L616" s="68" t="str">
        <f t="shared" si="99"/>
        <v>Normal</v>
      </c>
      <c r="N616" s="67">
        <f t="shared" si="100"/>
        <v>0</v>
      </c>
      <c r="O616" s="67">
        <f t="shared" si="101"/>
        <v>0</v>
      </c>
      <c r="P616" s="81">
        <f t="shared" si="102"/>
        <v>1.9874179571497015</v>
      </c>
      <c r="Q616" s="81">
        <f t="shared" si="103"/>
        <v>1.9874179571497015</v>
      </c>
      <c r="S616" s="1">
        <f t="shared" si="107"/>
        <v>3</v>
      </c>
      <c r="T616" s="1" t="str">
        <f t="shared" si="108"/>
        <v>Peak</v>
      </c>
    </row>
    <row r="617" spans="1:20" x14ac:dyDescent="0.25">
      <c r="A617" s="85">
        <v>44951.916666665471</v>
      </c>
      <c r="B617" s="1">
        <v>1</v>
      </c>
      <c r="C617" s="1">
        <v>25</v>
      </c>
      <c r="D617" s="1">
        <v>22</v>
      </c>
      <c r="E617" s="1" t="str">
        <f t="shared" si="104"/>
        <v>Non-Summer</v>
      </c>
      <c r="F617" s="78">
        <v>0.94679999999999997</v>
      </c>
      <c r="G617" s="79">
        <f t="shared" si="105"/>
        <v>1.8013472351420039</v>
      </c>
      <c r="J617" s="78">
        <v>0</v>
      </c>
      <c r="K617" s="80">
        <f t="shared" si="106"/>
        <v>0</v>
      </c>
      <c r="L617" s="68" t="str">
        <f t="shared" si="99"/>
        <v>Normal</v>
      </c>
      <c r="N617" s="67">
        <f t="shared" si="100"/>
        <v>0</v>
      </c>
      <c r="O617" s="67">
        <f t="shared" si="101"/>
        <v>0</v>
      </c>
      <c r="P617" s="81">
        <f t="shared" si="102"/>
        <v>1.8013472351420039</v>
      </c>
      <c r="Q617" s="81">
        <f t="shared" si="103"/>
        <v>1.8013472351420039</v>
      </c>
      <c r="S617" s="1">
        <f t="shared" si="107"/>
        <v>3</v>
      </c>
      <c r="T617" s="1" t="str">
        <f t="shared" si="108"/>
        <v>Off-Peak</v>
      </c>
    </row>
    <row r="618" spans="1:20" x14ac:dyDescent="0.25">
      <c r="A618" s="85">
        <v>44951.958333332135</v>
      </c>
      <c r="B618" s="1">
        <v>1</v>
      </c>
      <c r="C618" s="1">
        <v>25</v>
      </c>
      <c r="D618" s="1">
        <v>23</v>
      </c>
      <c r="E618" s="1" t="str">
        <f t="shared" si="104"/>
        <v>Non-Summer</v>
      </c>
      <c r="F618" s="78">
        <v>0.85940000000000005</v>
      </c>
      <c r="G618" s="79">
        <f t="shared" si="105"/>
        <v>1.635063174779297</v>
      </c>
      <c r="J618" s="78">
        <v>0</v>
      </c>
      <c r="K618" s="80">
        <f t="shared" si="106"/>
        <v>0</v>
      </c>
      <c r="L618" s="68" t="str">
        <f t="shared" si="99"/>
        <v>Normal</v>
      </c>
      <c r="N618" s="67">
        <f t="shared" si="100"/>
        <v>0</v>
      </c>
      <c r="O618" s="67">
        <f t="shared" si="101"/>
        <v>0</v>
      </c>
      <c r="P618" s="81">
        <f t="shared" si="102"/>
        <v>1.635063174779297</v>
      </c>
      <c r="Q618" s="81">
        <f t="shared" si="103"/>
        <v>1.635063174779297</v>
      </c>
      <c r="S618" s="1">
        <f t="shared" si="107"/>
        <v>3</v>
      </c>
      <c r="T618" s="1" t="str">
        <f t="shared" si="108"/>
        <v>Off-Peak</v>
      </c>
    </row>
    <row r="619" spans="1:20" x14ac:dyDescent="0.25">
      <c r="A619" s="85">
        <v>44951.999999998799</v>
      </c>
      <c r="B619" s="1">
        <v>1</v>
      </c>
      <c r="C619" s="1">
        <v>26</v>
      </c>
      <c r="D619" s="1">
        <v>0</v>
      </c>
      <c r="E619" s="1" t="str">
        <f t="shared" si="104"/>
        <v>Non-Summer</v>
      </c>
      <c r="F619" s="78">
        <v>0.80449999999999999</v>
      </c>
      <c r="G619" s="79">
        <f t="shared" si="105"/>
        <v>1.5306124320571843</v>
      </c>
      <c r="J619" s="78">
        <v>0</v>
      </c>
      <c r="K619" s="80">
        <f t="shared" si="106"/>
        <v>0</v>
      </c>
      <c r="L619" s="68" t="str">
        <f t="shared" si="99"/>
        <v>Normal</v>
      </c>
      <c r="N619" s="67">
        <f t="shared" si="100"/>
        <v>0</v>
      </c>
      <c r="O619" s="67">
        <f t="shared" si="101"/>
        <v>0</v>
      </c>
      <c r="P619" s="81">
        <f t="shared" si="102"/>
        <v>1.5306124320571843</v>
      </c>
      <c r="Q619" s="81">
        <f t="shared" si="103"/>
        <v>1.5306124320571843</v>
      </c>
      <c r="S619" s="1">
        <f t="shared" si="107"/>
        <v>4</v>
      </c>
      <c r="T619" s="1" t="str">
        <f t="shared" si="108"/>
        <v>Off-Peak</v>
      </c>
    </row>
    <row r="620" spans="1:20" x14ac:dyDescent="0.25">
      <c r="A620" s="85">
        <v>44952.041666665464</v>
      </c>
      <c r="B620" s="1">
        <v>1</v>
      </c>
      <c r="C620" s="1">
        <v>26</v>
      </c>
      <c r="D620" s="1">
        <v>1</v>
      </c>
      <c r="E620" s="1" t="str">
        <f t="shared" si="104"/>
        <v>Non-Summer</v>
      </c>
      <c r="F620" s="78">
        <v>0.7722</v>
      </c>
      <c r="G620" s="79">
        <f t="shared" si="105"/>
        <v>1.4691596271405318</v>
      </c>
      <c r="J620" s="78">
        <v>0</v>
      </c>
      <c r="K620" s="80">
        <f t="shared" si="106"/>
        <v>0</v>
      </c>
      <c r="L620" s="68" t="str">
        <f t="shared" si="99"/>
        <v>Normal</v>
      </c>
      <c r="N620" s="67">
        <f t="shared" si="100"/>
        <v>0</v>
      </c>
      <c r="O620" s="67">
        <f t="shared" si="101"/>
        <v>0</v>
      </c>
      <c r="P620" s="81">
        <f t="shared" si="102"/>
        <v>1.4691596271405318</v>
      </c>
      <c r="Q620" s="81">
        <f t="shared" si="103"/>
        <v>1.4691596271405318</v>
      </c>
      <c r="S620" s="1">
        <f t="shared" si="107"/>
        <v>4</v>
      </c>
      <c r="T620" s="1" t="str">
        <f t="shared" si="108"/>
        <v>Off-Peak</v>
      </c>
    </row>
    <row r="621" spans="1:20" x14ac:dyDescent="0.25">
      <c r="A621" s="85">
        <v>44952.083333332128</v>
      </c>
      <c r="B621" s="1">
        <v>1</v>
      </c>
      <c r="C621" s="1">
        <v>26</v>
      </c>
      <c r="D621" s="1">
        <v>2</v>
      </c>
      <c r="E621" s="1" t="str">
        <f t="shared" si="104"/>
        <v>Non-Summer</v>
      </c>
      <c r="F621" s="78">
        <v>0.75660000000000005</v>
      </c>
      <c r="G621" s="79">
        <f t="shared" si="105"/>
        <v>1.4394796346730463</v>
      </c>
      <c r="J621" s="78">
        <v>0</v>
      </c>
      <c r="K621" s="80">
        <f t="shared" si="106"/>
        <v>0</v>
      </c>
      <c r="L621" s="68" t="str">
        <f t="shared" si="99"/>
        <v>Normal</v>
      </c>
      <c r="N621" s="67">
        <f t="shared" si="100"/>
        <v>0</v>
      </c>
      <c r="O621" s="67">
        <f t="shared" si="101"/>
        <v>0</v>
      </c>
      <c r="P621" s="81">
        <f t="shared" si="102"/>
        <v>1.4394796346730463</v>
      </c>
      <c r="Q621" s="81">
        <f t="shared" si="103"/>
        <v>1.4394796346730463</v>
      </c>
      <c r="S621" s="1">
        <f t="shared" si="107"/>
        <v>4</v>
      </c>
      <c r="T621" s="1" t="str">
        <f t="shared" si="108"/>
        <v>Off-Peak</v>
      </c>
    </row>
    <row r="622" spans="1:20" x14ac:dyDescent="0.25">
      <c r="A622" s="85">
        <v>44952.124999998792</v>
      </c>
      <c r="B622" s="1">
        <v>1</v>
      </c>
      <c r="C622" s="1">
        <v>26</v>
      </c>
      <c r="D622" s="1">
        <v>3</v>
      </c>
      <c r="E622" s="1" t="str">
        <f t="shared" si="104"/>
        <v>Non-Summer</v>
      </c>
      <c r="F622" s="78">
        <v>0.75339999999999996</v>
      </c>
      <c r="G622" s="79">
        <f t="shared" si="105"/>
        <v>1.4333914310899722</v>
      </c>
      <c r="J622" s="78">
        <v>0</v>
      </c>
      <c r="K622" s="80">
        <f t="shared" si="106"/>
        <v>0</v>
      </c>
      <c r="L622" s="68" t="str">
        <f t="shared" si="99"/>
        <v>Normal</v>
      </c>
      <c r="N622" s="67">
        <f t="shared" si="100"/>
        <v>0</v>
      </c>
      <c r="O622" s="67">
        <f t="shared" si="101"/>
        <v>0</v>
      </c>
      <c r="P622" s="81">
        <f t="shared" si="102"/>
        <v>1.4333914310899722</v>
      </c>
      <c r="Q622" s="81">
        <f t="shared" si="103"/>
        <v>1.4333914310899722</v>
      </c>
      <c r="S622" s="1">
        <f t="shared" si="107"/>
        <v>4</v>
      </c>
      <c r="T622" s="1" t="str">
        <f t="shared" si="108"/>
        <v>Off-Peak</v>
      </c>
    </row>
    <row r="623" spans="1:20" x14ac:dyDescent="0.25">
      <c r="A623" s="85">
        <v>44952.166666665456</v>
      </c>
      <c r="B623" s="1">
        <v>1</v>
      </c>
      <c r="C623" s="1">
        <v>26</v>
      </c>
      <c r="D623" s="1">
        <v>4</v>
      </c>
      <c r="E623" s="1" t="str">
        <f t="shared" si="104"/>
        <v>Non-Summer</v>
      </c>
      <c r="F623" s="78">
        <v>0.76690000000000003</v>
      </c>
      <c r="G623" s="79">
        <f t="shared" si="105"/>
        <v>1.4590760399560656</v>
      </c>
      <c r="J623" s="78">
        <v>0</v>
      </c>
      <c r="K623" s="80">
        <f t="shared" si="106"/>
        <v>0</v>
      </c>
      <c r="L623" s="68" t="str">
        <f t="shared" si="99"/>
        <v>Normal</v>
      </c>
      <c r="N623" s="67">
        <f t="shared" si="100"/>
        <v>0</v>
      </c>
      <c r="O623" s="67">
        <f t="shared" si="101"/>
        <v>0</v>
      </c>
      <c r="P623" s="81">
        <f t="shared" si="102"/>
        <v>1.4590760399560656</v>
      </c>
      <c r="Q623" s="81">
        <f t="shared" si="103"/>
        <v>1.4590760399560656</v>
      </c>
      <c r="S623" s="1">
        <f t="shared" si="107"/>
        <v>4</v>
      </c>
      <c r="T623" s="1" t="str">
        <f t="shared" si="108"/>
        <v>Off-Peak</v>
      </c>
    </row>
    <row r="624" spans="1:20" x14ac:dyDescent="0.25">
      <c r="A624" s="85">
        <v>44952.208333332121</v>
      </c>
      <c r="B624" s="1">
        <v>1</v>
      </c>
      <c r="C624" s="1">
        <v>26</v>
      </c>
      <c r="D624" s="1">
        <v>5</v>
      </c>
      <c r="E624" s="1" t="str">
        <f t="shared" si="104"/>
        <v>Non-Summer</v>
      </c>
      <c r="F624" s="78">
        <v>0.80720000000000003</v>
      </c>
      <c r="G624" s="79">
        <f t="shared" si="105"/>
        <v>1.5357493538304032</v>
      </c>
      <c r="J624" s="78">
        <v>0</v>
      </c>
      <c r="K624" s="80">
        <f t="shared" si="106"/>
        <v>0</v>
      </c>
      <c r="L624" s="68" t="str">
        <f t="shared" si="99"/>
        <v>Normal</v>
      </c>
      <c r="N624" s="67">
        <f t="shared" si="100"/>
        <v>0</v>
      </c>
      <c r="O624" s="67">
        <f t="shared" si="101"/>
        <v>0</v>
      </c>
      <c r="P624" s="81">
        <f t="shared" si="102"/>
        <v>1.5357493538304032</v>
      </c>
      <c r="Q624" s="81">
        <f t="shared" si="103"/>
        <v>1.5357493538304032</v>
      </c>
      <c r="S624" s="1">
        <f t="shared" si="107"/>
        <v>4</v>
      </c>
      <c r="T624" s="1" t="str">
        <f t="shared" si="108"/>
        <v>Off-Peak</v>
      </c>
    </row>
    <row r="625" spans="1:20" x14ac:dyDescent="0.25">
      <c r="A625" s="85">
        <v>44952.249999998785</v>
      </c>
      <c r="B625" s="1">
        <v>1</v>
      </c>
      <c r="C625" s="1">
        <v>26</v>
      </c>
      <c r="D625" s="1">
        <v>6</v>
      </c>
      <c r="E625" s="1" t="str">
        <f t="shared" si="104"/>
        <v>Non-Summer</v>
      </c>
      <c r="F625" s="78">
        <v>0.87590000000000001</v>
      </c>
      <c r="G625" s="79">
        <f t="shared" si="105"/>
        <v>1.6664554745045219</v>
      </c>
      <c r="J625" s="78">
        <v>0</v>
      </c>
      <c r="K625" s="80">
        <f t="shared" si="106"/>
        <v>0</v>
      </c>
      <c r="L625" s="68" t="str">
        <f t="shared" si="99"/>
        <v>Normal</v>
      </c>
      <c r="N625" s="67">
        <f t="shared" si="100"/>
        <v>0</v>
      </c>
      <c r="O625" s="67">
        <f t="shared" si="101"/>
        <v>0</v>
      </c>
      <c r="P625" s="81">
        <f t="shared" si="102"/>
        <v>1.6664554745045219</v>
      </c>
      <c r="Q625" s="81">
        <f t="shared" si="103"/>
        <v>1.6664554745045219</v>
      </c>
      <c r="S625" s="1">
        <f t="shared" si="107"/>
        <v>4</v>
      </c>
      <c r="T625" s="1" t="str">
        <f t="shared" si="108"/>
        <v>Peak</v>
      </c>
    </row>
    <row r="626" spans="1:20" x14ac:dyDescent="0.25">
      <c r="A626" s="85">
        <v>44952.291666665449</v>
      </c>
      <c r="B626" s="1">
        <v>1</v>
      </c>
      <c r="C626" s="1">
        <v>26</v>
      </c>
      <c r="D626" s="1">
        <v>7</v>
      </c>
      <c r="E626" s="1" t="str">
        <f t="shared" si="104"/>
        <v>Non-Summer</v>
      </c>
      <c r="F626" s="78">
        <v>0.90900000000000003</v>
      </c>
      <c r="G626" s="79">
        <f t="shared" si="105"/>
        <v>1.7294303303169432</v>
      </c>
      <c r="J626" s="78">
        <v>0.302732</v>
      </c>
      <c r="K626" s="80">
        <f t="shared" si="106"/>
        <v>0.302732</v>
      </c>
      <c r="L626" s="68" t="str">
        <f t="shared" si="99"/>
        <v>Normal</v>
      </c>
      <c r="N626" s="67">
        <f t="shared" si="100"/>
        <v>0</v>
      </c>
      <c r="O626" s="67">
        <f t="shared" si="101"/>
        <v>0.302732</v>
      </c>
      <c r="P626" s="81">
        <f t="shared" si="102"/>
        <v>1.4266983303169432</v>
      </c>
      <c r="Q626" s="81">
        <f t="shared" si="103"/>
        <v>1.4266983303169432</v>
      </c>
      <c r="S626" s="1">
        <f t="shared" si="107"/>
        <v>4</v>
      </c>
      <c r="T626" s="1" t="str">
        <f t="shared" si="108"/>
        <v>Peak</v>
      </c>
    </row>
    <row r="627" spans="1:20" x14ac:dyDescent="0.25">
      <c r="A627" s="85">
        <v>44952.333333332113</v>
      </c>
      <c r="B627" s="1">
        <v>1</v>
      </c>
      <c r="C627" s="1">
        <v>26</v>
      </c>
      <c r="D627" s="1">
        <v>8</v>
      </c>
      <c r="E627" s="1" t="str">
        <f t="shared" si="104"/>
        <v>Non-Summer</v>
      </c>
      <c r="F627" s="78">
        <v>0.88490000000000002</v>
      </c>
      <c r="G627" s="79">
        <f t="shared" si="105"/>
        <v>1.6835785470819173</v>
      </c>
      <c r="J627" s="78">
        <v>2.4367649999999998</v>
      </c>
      <c r="K627" s="80">
        <f t="shared" si="106"/>
        <v>2.4367649999999998</v>
      </c>
      <c r="L627" s="68" t="str">
        <f t="shared" si="99"/>
        <v>Normal</v>
      </c>
      <c r="N627" s="67">
        <f t="shared" si="100"/>
        <v>0.75318645291808251</v>
      </c>
      <c r="O627" s="67">
        <f t="shared" si="101"/>
        <v>1.6835785470819173</v>
      </c>
      <c r="P627" s="81">
        <f t="shared" si="102"/>
        <v>0</v>
      </c>
      <c r="Q627" s="81">
        <f t="shared" si="103"/>
        <v>-0.75318645291808251</v>
      </c>
      <c r="S627" s="1">
        <f t="shared" si="107"/>
        <v>4</v>
      </c>
      <c r="T627" s="1" t="str">
        <f t="shared" si="108"/>
        <v>Peak</v>
      </c>
    </row>
    <row r="628" spans="1:20" x14ac:dyDescent="0.25">
      <c r="A628" s="85">
        <v>44952.374999998778</v>
      </c>
      <c r="B628" s="1">
        <v>1</v>
      </c>
      <c r="C628" s="1">
        <v>26</v>
      </c>
      <c r="D628" s="1">
        <v>9</v>
      </c>
      <c r="E628" s="1" t="str">
        <f t="shared" si="104"/>
        <v>Non-Summer</v>
      </c>
      <c r="F628" s="78">
        <v>0.86960000000000004</v>
      </c>
      <c r="G628" s="79">
        <f t="shared" si="105"/>
        <v>1.6544693237003452</v>
      </c>
      <c r="J628" s="78">
        <v>4.1368130000000001</v>
      </c>
      <c r="K628" s="80">
        <f t="shared" si="106"/>
        <v>4.1368130000000001</v>
      </c>
      <c r="L628" s="68" t="str">
        <f t="shared" si="99"/>
        <v>Normal</v>
      </c>
      <c r="N628" s="67">
        <f t="shared" si="100"/>
        <v>2.4823436762996547</v>
      </c>
      <c r="O628" s="67">
        <f t="shared" si="101"/>
        <v>1.6544693237003454</v>
      </c>
      <c r="P628" s="81">
        <f t="shared" si="102"/>
        <v>0</v>
      </c>
      <c r="Q628" s="81">
        <f t="shared" si="103"/>
        <v>-2.4823436762996547</v>
      </c>
      <c r="S628" s="1">
        <f t="shared" si="107"/>
        <v>4</v>
      </c>
      <c r="T628" s="1" t="str">
        <f t="shared" si="108"/>
        <v>Peak</v>
      </c>
    </row>
    <row r="629" spans="1:20" x14ac:dyDescent="0.25">
      <c r="A629" s="85">
        <v>44952.416666665442</v>
      </c>
      <c r="B629" s="1">
        <v>1</v>
      </c>
      <c r="C629" s="1">
        <v>26</v>
      </c>
      <c r="D629" s="1">
        <v>10</v>
      </c>
      <c r="E629" s="1" t="str">
        <f t="shared" si="104"/>
        <v>Non-Summer</v>
      </c>
      <c r="F629" s="78">
        <v>0.86480000000000001</v>
      </c>
      <c r="G629" s="79">
        <f t="shared" si="105"/>
        <v>1.6453370183257341</v>
      </c>
      <c r="J629" s="78">
        <v>4.6563309999999998</v>
      </c>
      <c r="K629" s="80">
        <f t="shared" si="106"/>
        <v>4.6563309999999998</v>
      </c>
      <c r="L629" s="68" t="str">
        <f t="shared" si="99"/>
        <v>Normal</v>
      </c>
      <c r="N629" s="67">
        <f t="shared" si="100"/>
        <v>3.0109939816742655</v>
      </c>
      <c r="O629" s="67">
        <f t="shared" si="101"/>
        <v>1.6453370183257343</v>
      </c>
      <c r="P629" s="81">
        <f t="shared" si="102"/>
        <v>0</v>
      </c>
      <c r="Q629" s="81">
        <f t="shared" si="103"/>
        <v>-3.0109939816742655</v>
      </c>
      <c r="S629" s="1">
        <f t="shared" si="107"/>
        <v>4</v>
      </c>
      <c r="T629" s="1" t="str">
        <f t="shared" si="108"/>
        <v>Peak</v>
      </c>
    </row>
    <row r="630" spans="1:20" x14ac:dyDescent="0.25">
      <c r="A630" s="85">
        <v>44952.458333332106</v>
      </c>
      <c r="B630" s="1">
        <v>1</v>
      </c>
      <c r="C630" s="1">
        <v>26</v>
      </c>
      <c r="D630" s="1">
        <v>11</v>
      </c>
      <c r="E630" s="1" t="str">
        <f t="shared" si="104"/>
        <v>Non-Summer</v>
      </c>
      <c r="F630" s="78">
        <v>0.87280000000000002</v>
      </c>
      <c r="G630" s="79">
        <f t="shared" si="105"/>
        <v>1.660557527283419</v>
      </c>
      <c r="J630" s="78">
        <v>5.6086040000000006</v>
      </c>
      <c r="K630" s="80">
        <f t="shared" si="106"/>
        <v>5.6086040000000006</v>
      </c>
      <c r="L630" s="68" t="str">
        <f t="shared" si="99"/>
        <v>Normal</v>
      </c>
      <c r="N630" s="67">
        <f t="shared" si="100"/>
        <v>3.9480464727165816</v>
      </c>
      <c r="O630" s="67">
        <f t="shared" si="101"/>
        <v>1.660557527283419</v>
      </c>
      <c r="P630" s="81">
        <f t="shared" si="102"/>
        <v>0</v>
      </c>
      <c r="Q630" s="81">
        <f t="shared" si="103"/>
        <v>-3.9480464727165816</v>
      </c>
      <c r="S630" s="1">
        <f t="shared" si="107"/>
        <v>4</v>
      </c>
      <c r="T630" s="1" t="str">
        <f t="shared" si="108"/>
        <v>Peak</v>
      </c>
    </row>
    <row r="631" spans="1:20" x14ac:dyDescent="0.25">
      <c r="A631" s="85">
        <v>44952.49999999877</v>
      </c>
      <c r="B631" s="1">
        <v>1</v>
      </c>
      <c r="C631" s="1">
        <v>26</v>
      </c>
      <c r="D631" s="1">
        <v>12</v>
      </c>
      <c r="E631" s="1" t="str">
        <f t="shared" si="104"/>
        <v>Non-Summer</v>
      </c>
      <c r="F631" s="78">
        <v>0.87680000000000002</v>
      </c>
      <c r="G631" s="79">
        <f t="shared" si="105"/>
        <v>1.6681677817622615</v>
      </c>
      <c r="J631" s="78">
        <v>5.5856409999999999</v>
      </c>
      <c r="K631" s="80">
        <f t="shared" si="106"/>
        <v>5.5856409999999999</v>
      </c>
      <c r="L631" s="68" t="str">
        <f t="shared" si="99"/>
        <v>Normal</v>
      </c>
      <c r="N631" s="67">
        <f t="shared" si="100"/>
        <v>3.9174732182377383</v>
      </c>
      <c r="O631" s="67">
        <f t="shared" si="101"/>
        <v>1.6681677817622615</v>
      </c>
      <c r="P631" s="81">
        <f t="shared" si="102"/>
        <v>0</v>
      </c>
      <c r="Q631" s="81">
        <f t="shared" si="103"/>
        <v>-3.9174732182377383</v>
      </c>
      <c r="S631" s="1">
        <f t="shared" si="107"/>
        <v>4</v>
      </c>
      <c r="T631" s="1" t="str">
        <f t="shared" si="108"/>
        <v>Peak</v>
      </c>
    </row>
    <row r="632" spans="1:20" x14ac:dyDescent="0.25">
      <c r="A632" s="85">
        <v>44952.541666665435</v>
      </c>
      <c r="B632" s="1">
        <v>1</v>
      </c>
      <c r="C632" s="1">
        <v>26</v>
      </c>
      <c r="D632" s="1">
        <v>13</v>
      </c>
      <c r="E632" s="1" t="str">
        <f t="shared" si="104"/>
        <v>Non-Summer</v>
      </c>
      <c r="F632" s="78">
        <v>0.88060000000000005</v>
      </c>
      <c r="G632" s="79">
        <f t="shared" si="105"/>
        <v>1.6753975235171619</v>
      </c>
      <c r="J632" s="78">
        <v>4.0273589999999997</v>
      </c>
      <c r="K632" s="80">
        <f t="shared" si="106"/>
        <v>4.0273589999999997</v>
      </c>
      <c r="L632" s="68" t="str">
        <f t="shared" si="99"/>
        <v>Normal</v>
      </c>
      <c r="N632" s="67">
        <f t="shared" si="100"/>
        <v>2.3519614764828378</v>
      </c>
      <c r="O632" s="67">
        <f t="shared" si="101"/>
        <v>1.6753975235171619</v>
      </c>
      <c r="P632" s="81">
        <f t="shared" si="102"/>
        <v>0</v>
      </c>
      <c r="Q632" s="81">
        <f t="shared" si="103"/>
        <v>-2.3519614764828378</v>
      </c>
      <c r="S632" s="1">
        <f t="shared" si="107"/>
        <v>4</v>
      </c>
      <c r="T632" s="1" t="str">
        <f t="shared" si="108"/>
        <v>Peak</v>
      </c>
    </row>
    <row r="633" spans="1:20" x14ac:dyDescent="0.25">
      <c r="A633" s="85">
        <v>44952.583333332099</v>
      </c>
      <c r="B633" s="1">
        <v>1</v>
      </c>
      <c r="C633" s="1">
        <v>26</v>
      </c>
      <c r="D633" s="1">
        <v>14</v>
      </c>
      <c r="E633" s="1" t="str">
        <f t="shared" si="104"/>
        <v>Non-Summer</v>
      </c>
      <c r="F633" s="78">
        <v>0.89949999999999997</v>
      </c>
      <c r="G633" s="79">
        <f t="shared" si="105"/>
        <v>1.7113559759296921</v>
      </c>
      <c r="J633" s="78">
        <v>0.50835700000000006</v>
      </c>
      <c r="K633" s="80">
        <f t="shared" si="106"/>
        <v>0.50835700000000006</v>
      </c>
      <c r="L633" s="68" t="str">
        <f t="shared" si="99"/>
        <v>Normal</v>
      </c>
      <c r="N633" s="67">
        <f t="shared" si="100"/>
        <v>0</v>
      </c>
      <c r="O633" s="67">
        <f t="shared" si="101"/>
        <v>0.50835700000000006</v>
      </c>
      <c r="P633" s="81">
        <f t="shared" si="102"/>
        <v>1.2029989759296922</v>
      </c>
      <c r="Q633" s="81">
        <f t="shared" si="103"/>
        <v>1.2029989759296922</v>
      </c>
      <c r="S633" s="1">
        <f t="shared" si="107"/>
        <v>4</v>
      </c>
      <c r="T633" s="1" t="str">
        <f t="shared" si="108"/>
        <v>Peak</v>
      </c>
    </row>
    <row r="634" spans="1:20" x14ac:dyDescent="0.25">
      <c r="A634" s="85">
        <v>44952.624999998763</v>
      </c>
      <c r="B634" s="1">
        <v>1</v>
      </c>
      <c r="C634" s="1">
        <v>26</v>
      </c>
      <c r="D634" s="1">
        <v>15</v>
      </c>
      <c r="E634" s="1" t="str">
        <f t="shared" si="104"/>
        <v>Non-Summer</v>
      </c>
      <c r="F634" s="78">
        <v>0.94499999999999995</v>
      </c>
      <c r="G634" s="79">
        <f t="shared" si="105"/>
        <v>1.7979226206265249</v>
      </c>
      <c r="J634" s="78">
        <v>0.24169599999999999</v>
      </c>
      <c r="K634" s="80">
        <f t="shared" si="106"/>
        <v>0.24169599999999999</v>
      </c>
      <c r="L634" s="68" t="str">
        <f t="shared" si="99"/>
        <v>Normal</v>
      </c>
      <c r="N634" s="67">
        <f t="shared" si="100"/>
        <v>0</v>
      </c>
      <c r="O634" s="67">
        <f t="shared" si="101"/>
        <v>0.24169599999999999</v>
      </c>
      <c r="P634" s="81">
        <f t="shared" si="102"/>
        <v>1.5562266206265249</v>
      </c>
      <c r="Q634" s="81">
        <f t="shared" si="103"/>
        <v>1.5562266206265249</v>
      </c>
      <c r="S634" s="1">
        <f t="shared" si="107"/>
        <v>4</v>
      </c>
      <c r="T634" s="1" t="str">
        <f t="shared" si="108"/>
        <v>Peak</v>
      </c>
    </row>
    <row r="635" spans="1:20" x14ac:dyDescent="0.25">
      <c r="A635" s="85">
        <v>44952.666666665427</v>
      </c>
      <c r="B635" s="1">
        <v>1</v>
      </c>
      <c r="C635" s="1">
        <v>26</v>
      </c>
      <c r="D635" s="1">
        <v>16</v>
      </c>
      <c r="E635" s="1" t="str">
        <f t="shared" si="104"/>
        <v>Non-Summer</v>
      </c>
      <c r="F635" s="78">
        <v>1.0362</v>
      </c>
      <c r="G635" s="79">
        <f t="shared" si="105"/>
        <v>1.9714364227441323</v>
      </c>
      <c r="J635" s="78">
        <v>1.2352E-2</v>
      </c>
      <c r="K635" s="80">
        <f t="shared" si="106"/>
        <v>1.2352E-2</v>
      </c>
      <c r="L635" s="68" t="str">
        <f t="shared" si="99"/>
        <v>Normal</v>
      </c>
      <c r="N635" s="67">
        <f t="shared" si="100"/>
        <v>0</v>
      </c>
      <c r="O635" s="67">
        <f t="shared" si="101"/>
        <v>1.2352E-2</v>
      </c>
      <c r="P635" s="81">
        <f t="shared" si="102"/>
        <v>1.9590844227441324</v>
      </c>
      <c r="Q635" s="81">
        <f t="shared" si="103"/>
        <v>1.9590844227441324</v>
      </c>
      <c r="S635" s="1">
        <f t="shared" si="107"/>
        <v>4</v>
      </c>
      <c r="T635" s="1" t="str">
        <f t="shared" si="108"/>
        <v>Peak</v>
      </c>
    </row>
    <row r="636" spans="1:20" x14ac:dyDescent="0.25">
      <c r="A636" s="85">
        <v>44952.708333332092</v>
      </c>
      <c r="B636" s="1">
        <v>1</v>
      </c>
      <c r="C636" s="1">
        <v>26</v>
      </c>
      <c r="D636" s="1">
        <v>17</v>
      </c>
      <c r="E636" s="1" t="str">
        <f t="shared" si="104"/>
        <v>Non-Summer</v>
      </c>
      <c r="F636" s="78">
        <v>1.1581999999999999</v>
      </c>
      <c r="G636" s="79">
        <f t="shared" si="105"/>
        <v>2.2035491843488266</v>
      </c>
      <c r="J636" s="78">
        <v>0</v>
      </c>
      <c r="K636" s="80">
        <f t="shared" si="106"/>
        <v>0</v>
      </c>
      <c r="L636" s="68" t="str">
        <f t="shared" si="99"/>
        <v>Normal</v>
      </c>
      <c r="N636" s="67">
        <f t="shared" si="100"/>
        <v>0</v>
      </c>
      <c r="O636" s="67">
        <f t="shared" si="101"/>
        <v>0</v>
      </c>
      <c r="P636" s="81">
        <f t="shared" si="102"/>
        <v>2.2035491843488266</v>
      </c>
      <c r="Q636" s="81">
        <f t="shared" si="103"/>
        <v>2.2035491843488266</v>
      </c>
      <c r="S636" s="1">
        <f t="shared" si="107"/>
        <v>4</v>
      </c>
      <c r="T636" s="1" t="str">
        <f t="shared" si="108"/>
        <v>Peak</v>
      </c>
    </row>
    <row r="637" spans="1:20" x14ac:dyDescent="0.25">
      <c r="A637" s="85">
        <v>44952.749999998756</v>
      </c>
      <c r="B637" s="1">
        <v>1</v>
      </c>
      <c r="C637" s="1">
        <v>26</v>
      </c>
      <c r="D637" s="1">
        <v>18</v>
      </c>
      <c r="E637" s="1" t="str">
        <f t="shared" si="104"/>
        <v>Non-Summer</v>
      </c>
      <c r="F637" s="78">
        <v>1.2074</v>
      </c>
      <c r="G637" s="79">
        <f t="shared" si="105"/>
        <v>2.2971553144385886</v>
      </c>
      <c r="J637" s="78">
        <v>0</v>
      </c>
      <c r="K637" s="80">
        <f t="shared" si="106"/>
        <v>0</v>
      </c>
      <c r="L637" s="68" t="str">
        <f t="shared" si="99"/>
        <v>Normal</v>
      </c>
      <c r="N637" s="67">
        <f t="shared" si="100"/>
        <v>0</v>
      </c>
      <c r="O637" s="67">
        <f t="shared" si="101"/>
        <v>0</v>
      </c>
      <c r="P637" s="81">
        <f t="shared" si="102"/>
        <v>2.2971553144385886</v>
      </c>
      <c r="Q637" s="81">
        <f t="shared" si="103"/>
        <v>2.2971553144385886</v>
      </c>
      <c r="S637" s="1">
        <f t="shared" si="107"/>
        <v>4</v>
      </c>
      <c r="T637" s="1" t="str">
        <f t="shared" si="108"/>
        <v>Peak</v>
      </c>
    </row>
    <row r="638" spans="1:20" x14ac:dyDescent="0.25">
      <c r="A638" s="85">
        <v>44952.79166666542</v>
      </c>
      <c r="B638" s="1">
        <v>1</v>
      </c>
      <c r="C638" s="1">
        <v>26</v>
      </c>
      <c r="D638" s="1">
        <v>19</v>
      </c>
      <c r="E638" s="1" t="str">
        <f t="shared" si="104"/>
        <v>Non-Summer</v>
      </c>
      <c r="F638" s="78">
        <v>1.2129000000000001</v>
      </c>
      <c r="G638" s="79">
        <f t="shared" si="105"/>
        <v>2.307619414346997</v>
      </c>
      <c r="J638" s="78">
        <v>0</v>
      </c>
      <c r="K638" s="80">
        <f t="shared" si="106"/>
        <v>0</v>
      </c>
      <c r="L638" s="68" t="str">
        <f t="shared" si="99"/>
        <v>Normal</v>
      </c>
      <c r="N638" s="67">
        <f t="shared" si="100"/>
        <v>0</v>
      </c>
      <c r="O638" s="67">
        <f t="shared" si="101"/>
        <v>0</v>
      </c>
      <c r="P638" s="81">
        <f t="shared" si="102"/>
        <v>2.307619414346997</v>
      </c>
      <c r="Q638" s="81">
        <f t="shared" si="103"/>
        <v>2.307619414346997</v>
      </c>
      <c r="S638" s="1">
        <f t="shared" si="107"/>
        <v>4</v>
      </c>
      <c r="T638" s="1" t="str">
        <f t="shared" si="108"/>
        <v>Peak</v>
      </c>
    </row>
    <row r="639" spans="1:20" x14ac:dyDescent="0.25">
      <c r="A639" s="85">
        <v>44952.833333332084</v>
      </c>
      <c r="B639" s="1">
        <v>1</v>
      </c>
      <c r="C639" s="1">
        <v>26</v>
      </c>
      <c r="D639" s="1">
        <v>20</v>
      </c>
      <c r="E639" s="1" t="str">
        <f t="shared" si="104"/>
        <v>Non-Summer</v>
      </c>
      <c r="F639" s="78">
        <v>1.1949000000000001</v>
      </c>
      <c r="G639" s="79">
        <f t="shared" si="105"/>
        <v>2.2733732691922062</v>
      </c>
      <c r="J639" s="78">
        <v>0</v>
      </c>
      <c r="K639" s="80">
        <f t="shared" si="106"/>
        <v>0</v>
      </c>
      <c r="L639" s="68" t="str">
        <f t="shared" si="99"/>
        <v>Normal</v>
      </c>
      <c r="N639" s="67">
        <f t="shared" si="100"/>
        <v>0</v>
      </c>
      <c r="O639" s="67">
        <f t="shared" si="101"/>
        <v>0</v>
      </c>
      <c r="P639" s="81">
        <f t="shared" si="102"/>
        <v>2.2733732691922062</v>
      </c>
      <c r="Q639" s="81">
        <f t="shared" si="103"/>
        <v>2.2733732691922062</v>
      </c>
      <c r="S639" s="1">
        <f t="shared" si="107"/>
        <v>4</v>
      </c>
      <c r="T639" s="1" t="str">
        <f t="shared" si="108"/>
        <v>Peak</v>
      </c>
    </row>
    <row r="640" spans="1:20" x14ac:dyDescent="0.25">
      <c r="A640" s="85">
        <v>44952.874999998749</v>
      </c>
      <c r="B640" s="1">
        <v>1</v>
      </c>
      <c r="C640" s="1">
        <v>26</v>
      </c>
      <c r="D640" s="1">
        <v>21</v>
      </c>
      <c r="E640" s="1" t="str">
        <f t="shared" si="104"/>
        <v>Non-Summer</v>
      </c>
      <c r="F640" s="78">
        <v>1.1369</v>
      </c>
      <c r="G640" s="79">
        <f t="shared" si="105"/>
        <v>2.1630245792489906</v>
      </c>
      <c r="J640" s="78">
        <v>0</v>
      </c>
      <c r="K640" s="80">
        <f t="shared" si="106"/>
        <v>0</v>
      </c>
      <c r="L640" s="68" t="str">
        <f t="shared" si="99"/>
        <v>Normal</v>
      </c>
      <c r="N640" s="67">
        <f t="shared" si="100"/>
        <v>0</v>
      </c>
      <c r="O640" s="67">
        <f t="shared" si="101"/>
        <v>0</v>
      </c>
      <c r="P640" s="81">
        <f t="shared" si="102"/>
        <v>2.1630245792489906</v>
      </c>
      <c r="Q640" s="81">
        <f t="shared" si="103"/>
        <v>2.1630245792489906</v>
      </c>
      <c r="S640" s="1">
        <f t="shared" si="107"/>
        <v>4</v>
      </c>
      <c r="T640" s="1" t="str">
        <f t="shared" si="108"/>
        <v>Peak</v>
      </c>
    </row>
    <row r="641" spans="1:20" x14ac:dyDescent="0.25">
      <c r="A641" s="85">
        <v>44952.916666665413</v>
      </c>
      <c r="B641" s="1">
        <v>1</v>
      </c>
      <c r="C641" s="1">
        <v>26</v>
      </c>
      <c r="D641" s="1">
        <v>22</v>
      </c>
      <c r="E641" s="1" t="str">
        <f t="shared" si="104"/>
        <v>Non-Summer</v>
      </c>
      <c r="F641" s="78">
        <v>1.0459000000000001</v>
      </c>
      <c r="G641" s="79">
        <f t="shared" si="105"/>
        <v>1.9898912898553254</v>
      </c>
      <c r="J641" s="78">
        <v>0</v>
      </c>
      <c r="K641" s="80">
        <f t="shared" si="106"/>
        <v>0</v>
      </c>
      <c r="L641" s="68" t="str">
        <f t="shared" si="99"/>
        <v>Normal</v>
      </c>
      <c r="N641" s="67">
        <f t="shared" si="100"/>
        <v>0</v>
      </c>
      <c r="O641" s="67">
        <f t="shared" si="101"/>
        <v>0</v>
      </c>
      <c r="P641" s="81">
        <f t="shared" si="102"/>
        <v>1.9898912898553254</v>
      </c>
      <c r="Q641" s="81">
        <f t="shared" si="103"/>
        <v>1.9898912898553254</v>
      </c>
      <c r="S641" s="1">
        <f t="shared" si="107"/>
        <v>4</v>
      </c>
      <c r="T641" s="1" t="str">
        <f t="shared" si="108"/>
        <v>Off-Peak</v>
      </c>
    </row>
    <row r="642" spans="1:20" x14ac:dyDescent="0.25">
      <c r="A642" s="85">
        <v>44952.958333332077</v>
      </c>
      <c r="B642" s="1">
        <v>1</v>
      </c>
      <c r="C642" s="1">
        <v>26</v>
      </c>
      <c r="D642" s="1">
        <v>23</v>
      </c>
      <c r="E642" s="1" t="str">
        <f t="shared" si="104"/>
        <v>Non-Summer</v>
      </c>
      <c r="F642" s="78">
        <v>0.96279999999999999</v>
      </c>
      <c r="G642" s="79">
        <f t="shared" si="105"/>
        <v>1.8317882530573737</v>
      </c>
      <c r="J642" s="78">
        <v>0</v>
      </c>
      <c r="K642" s="80">
        <f t="shared" si="106"/>
        <v>0</v>
      </c>
      <c r="L642" s="68" t="str">
        <f t="shared" si="99"/>
        <v>Normal</v>
      </c>
      <c r="N642" s="67">
        <f t="shared" si="100"/>
        <v>0</v>
      </c>
      <c r="O642" s="67">
        <f t="shared" si="101"/>
        <v>0</v>
      </c>
      <c r="P642" s="81">
        <f t="shared" si="102"/>
        <v>1.8317882530573737</v>
      </c>
      <c r="Q642" s="81">
        <f t="shared" si="103"/>
        <v>1.8317882530573737</v>
      </c>
      <c r="S642" s="1">
        <f t="shared" si="107"/>
        <v>4</v>
      </c>
      <c r="T642" s="1" t="str">
        <f t="shared" si="108"/>
        <v>Off-Peak</v>
      </c>
    </row>
    <row r="643" spans="1:20" x14ac:dyDescent="0.25">
      <c r="A643" s="85">
        <v>44952.999999998741</v>
      </c>
      <c r="B643" s="1">
        <v>1</v>
      </c>
      <c r="C643" s="1">
        <v>27</v>
      </c>
      <c r="D643" s="1">
        <v>0</v>
      </c>
      <c r="E643" s="1" t="str">
        <f t="shared" si="104"/>
        <v>Non-Summer</v>
      </c>
      <c r="F643" s="78">
        <v>0.9143</v>
      </c>
      <c r="G643" s="79">
        <f t="shared" si="105"/>
        <v>1.7395139175014092</v>
      </c>
      <c r="J643" s="78">
        <v>0</v>
      </c>
      <c r="K643" s="80">
        <f t="shared" si="106"/>
        <v>0</v>
      </c>
      <c r="L643" s="68" t="str">
        <f t="shared" si="99"/>
        <v>Normal</v>
      </c>
      <c r="N643" s="67">
        <f t="shared" si="100"/>
        <v>0</v>
      </c>
      <c r="O643" s="67">
        <f t="shared" si="101"/>
        <v>0</v>
      </c>
      <c r="P643" s="81">
        <f t="shared" si="102"/>
        <v>1.7395139175014092</v>
      </c>
      <c r="Q643" s="81">
        <f t="shared" si="103"/>
        <v>1.7395139175014092</v>
      </c>
      <c r="S643" s="1">
        <f t="shared" si="107"/>
        <v>5</v>
      </c>
      <c r="T643" s="1" t="str">
        <f t="shared" si="108"/>
        <v>Off-Peak</v>
      </c>
    </row>
    <row r="644" spans="1:20" x14ac:dyDescent="0.25">
      <c r="A644" s="85">
        <v>44953.041666665406</v>
      </c>
      <c r="B644" s="1">
        <v>1</v>
      </c>
      <c r="C644" s="1">
        <v>27</v>
      </c>
      <c r="D644" s="1">
        <v>1</v>
      </c>
      <c r="E644" s="1" t="str">
        <f t="shared" si="104"/>
        <v>Non-Summer</v>
      </c>
      <c r="F644" s="78">
        <v>0.88770000000000004</v>
      </c>
      <c r="G644" s="79">
        <f t="shared" si="105"/>
        <v>1.6889057252171071</v>
      </c>
      <c r="J644" s="78">
        <v>0</v>
      </c>
      <c r="K644" s="80">
        <f t="shared" si="106"/>
        <v>0</v>
      </c>
      <c r="L644" s="68" t="str">
        <f t="shared" si="99"/>
        <v>Normal</v>
      </c>
      <c r="N644" s="67">
        <f t="shared" si="100"/>
        <v>0</v>
      </c>
      <c r="O644" s="67">
        <f t="shared" si="101"/>
        <v>0</v>
      </c>
      <c r="P644" s="81">
        <f t="shared" si="102"/>
        <v>1.6889057252171071</v>
      </c>
      <c r="Q644" s="81">
        <f t="shared" si="103"/>
        <v>1.6889057252171071</v>
      </c>
      <c r="S644" s="1">
        <f t="shared" si="107"/>
        <v>5</v>
      </c>
      <c r="T644" s="1" t="str">
        <f t="shared" si="108"/>
        <v>Off-Peak</v>
      </c>
    </row>
    <row r="645" spans="1:20" x14ac:dyDescent="0.25">
      <c r="A645" s="85">
        <v>44953.08333333207</v>
      </c>
      <c r="B645" s="1">
        <v>1</v>
      </c>
      <c r="C645" s="1">
        <v>27</v>
      </c>
      <c r="D645" s="1">
        <v>2</v>
      </c>
      <c r="E645" s="1" t="str">
        <f t="shared" si="104"/>
        <v>Non-Summer</v>
      </c>
      <c r="F645" s="78">
        <v>0.875</v>
      </c>
      <c r="G645" s="79">
        <f t="shared" si="105"/>
        <v>1.6647431672467823</v>
      </c>
      <c r="J645" s="78">
        <v>0</v>
      </c>
      <c r="K645" s="80">
        <f t="shared" si="106"/>
        <v>0</v>
      </c>
      <c r="L645" s="68" t="str">
        <f t="shared" si="99"/>
        <v>Normal</v>
      </c>
      <c r="N645" s="67">
        <f t="shared" si="100"/>
        <v>0</v>
      </c>
      <c r="O645" s="67">
        <f t="shared" si="101"/>
        <v>0</v>
      </c>
      <c r="P645" s="81">
        <f t="shared" si="102"/>
        <v>1.6647431672467823</v>
      </c>
      <c r="Q645" s="81">
        <f t="shared" si="103"/>
        <v>1.6647431672467823</v>
      </c>
      <c r="S645" s="1">
        <f t="shared" si="107"/>
        <v>5</v>
      </c>
      <c r="T645" s="1" t="str">
        <f t="shared" si="108"/>
        <v>Off-Peak</v>
      </c>
    </row>
    <row r="646" spans="1:20" x14ac:dyDescent="0.25">
      <c r="A646" s="85">
        <v>44953.124999998734</v>
      </c>
      <c r="B646" s="1">
        <v>1</v>
      </c>
      <c r="C646" s="1">
        <v>27</v>
      </c>
      <c r="D646" s="1">
        <v>3</v>
      </c>
      <c r="E646" s="1" t="str">
        <f t="shared" si="104"/>
        <v>Non-Summer</v>
      </c>
      <c r="F646" s="78">
        <v>0.87219999999999998</v>
      </c>
      <c r="G646" s="79">
        <f t="shared" si="105"/>
        <v>1.6594159891115925</v>
      </c>
      <c r="J646" s="78">
        <v>0</v>
      </c>
      <c r="K646" s="80">
        <f t="shared" si="106"/>
        <v>0</v>
      </c>
      <c r="L646" s="68" t="str">
        <f t="shared" si="99"/>
        <v>Normal</v>
      </c>
      <c r="N646" s="67">
        <f t="shared" si="100"/>
        <v>0</v>
      </c>
      <c r="O646" s="67">
        <f t="shared" si="101"/>
        <v>0</v>
      </c>
      <c r="P646" s="81">
        <f t="shared" si="102"/>
        <v>1.6594159891115925</v>
      </c>
      <c r="Q646" s="81">
        <f t="shared" si="103"/>
        <v>1.6594159891115925</v>
      </c>
      <c r="S646" s="1">
        <f t="shared" si="107"/>
        <v>5</v>
      </c>
      <c r="T646" s="1" t="str">
        <f t="shared" si="108"/>
        <v>Off-Peak</v>
      </c>
    </row>
    <row r="647" spans="1:20" x14ac:dyDescent="0.25">
      <c r="A647" s="85">
        <v>44953.166666665398</v>
      </c>
      <c r="B647" s="1">
        <v>1</v>
      </c>
      <c r="C647" s="1">
        <v>27</v>
      </c>
      <c r="D647" s="1">
        <v>4</v>
      </c>
      <c r="E647" s="1" t="str">
        <f t="shared" si="104"/>
        <v>Non-Summer</v>
      </c>
      <c r="F647" s="78">
        <v>0.88480000000000003</v>
      </c>
      <c r="G647" s="79">
        <f t="shared" si="105"/>
        <v>1.6833882907199464</v>
      </c>
      <c r="J647" s="78">
        <v>0</v>
      </c>
      <c r="K647" s="80">
        <f t="shared" si="106"/>
        <v>0</v>
      </c>
      <c r="L647" s="68" t="str">
        <f t="shared" si="99"/>
        <v>Normal</v>
      </c>
      <c r="N647" s="67">
        <f t="shared" si="100"/>
        <v>0</v>
      </c>
      <c r="O647" s="67">
        <f t="shared" si="101"/>
        <v>0</v>
      </c>
      <c r="P647" s="81">
        <f t="shared" si="102"/>
        <v>1.6833882907199464</v>
      </c>
      <c r="Q647" s="81">
        <f t="shared" si="103"/>
        <v>1.6833882907199464</v>
      </c>
      <c r="S647" s="1">
        <f t="shared" si="107"/>
        <v>5</v>
      </c>
      <c r="T647" s="1" t="str">
        <f t="shared" si="108"/>
        <v>Off-Peak</v>
      </c>
    </row>
    <row r="648" spans="1:20" x14ac:dyDescent="0.25">
      <c r="A648" s="85">
        <v>44953.208333332062</v>
      </c>
      <c r="B648" s="1">
        <v>1</v>
      </c>
      <c r="C648" s="1">
        <v>27</v>
      </c>
      <c r="D648" s="1">
        <v>5</v>
      </c>
      <c r="E648" s="1" t="str">
        <f t="shared" si="104"/>
        <v>Non-Summer</v>
      </c>
      <c r="F648" s="78">
        <v>0.92130000000000001</v>
      </c>
      <c r="G648" s="79">
        <f t="shared" si="105"/>
        <v>1.7528318628393835</v>
      </c>
      <c r="J648" s="78">
        <v>0</v>
      </c>
      <c r="K648" s="80">
        <f t="shared" si="106"/>
        <v>0</v>
      </c>
      <c r="L648" s="68" t="str">
        <f t="shared" si="99"/>
        <v>Normal</v>
      </c>
      <c r="N648" s="67">
        <f t="shared" si="100"/>
        <v>0</v>
      </c>
      <c r="O648" s="67">
        <f t="shared" si="101"/>
        <v>0</v>
      </c>
      <c r="P648" s="81">
        <f t="shared" si="102"/>
        <v>1.7528318628393835</v>
      </c>
      <c r="Q648" s="81">
        <f t="shared" si="103"/>
        <v>1.7528318628393835</v>
      </c>
      <c r="S648" s="1">
        <f t="shared" si="107"/>
        <v>5</v>
      </c>
      <c r="T648" s="1" t="str">
        <f t="shared" si="108"/>
        <v>Off-Peak</v>
      </c>
    </row>
    <row r="649" spans="1:20" x14ac:dyDescent="0.25">
      <c r="A649" s="85">
        <v>44953.249999998727</v>
      </c>
      <c r="B649" s="1">
        <v>1</v>
      </c>
      <c r="C649" s="1">
        <v>27</v>
      </c>
      <c r="D649" s="1">
        <v>6</v>
      </c>
      <c r="E649" s="1" t="str">
        <f t="shared" si="104"/>
        <v>Non-Summer</v>
      </c>
      <c r="F649" s="78">
        <v>0.98740000000000006</v>
      </c>
      <c r="G649" s="79">
        <f t="shared" si="105"/>
        <v>1.8785913181022549</v>
      </c>
      <c r="J649" s="78">
        <v>0</v>
      </c>
      <c r="K649" s="80">
        <f t="shared" si="106"/>
        <v>0</v>
      </c>
      <c r="L649" s="68" t="str">
        <f t="shared" si="99"/>
        <v>Normal</v>
      </c>
      <c r="N649" s="67">
        <f t="shared" si="100"/>
        <v>0</v>
      </c>
      <c r="O649" s="67">
        <f t="shared" si="101"/>
        <v>0</v>
      </c>
      <c r="P649" s="81">
        <f t="shared" si="102"/>
        <v>1.8785913181022549</v>
      </c>
      <c r="Q649" s="81">
        <f t="shared" si="103"/>
        <v>1.8785913181022549</v>
      </c>
      <c r="S649" s="1">
        <f t="shared" si="107"/>
        <v>5</v>
      </c>
      <c r="T649" s="1" t="str">
        <f t="shared" si="108"/>
        <v>Peak</v>
      </c>
    </row>
    <row r="650" spans="1:20" x14ac:dyDescent="0.25">
      <c r="A650" s="85">
        <v>44953.291666665391</v>
      </c>
      <c r="B650" s="1">
        <v>1</v>
      </c>
      <c r="C650" s="1">
        <v>27</v>
      </c>
      <c r="D650" s="1">
        <v>7</v>
      </c>
      <c r="E650" s="1" t="str">
        <f t="shared" si="104"/>
        <v>Non-Summer</v>
      </c>
      <c r="F650" s="78">
        <v>1.0105</v>
      </c>
      <c r="G650" s="79">
        <f t="shared" si="105"/>
        <v>1.9225405377175697</v>
      </c>
      <c r="J650" s="78">
        <v>8.5105E-2</v>
      </c>
      <c r="K650" s="80">
        <f t="shared" si="106"/>
        <v>8.5105E-2</v>
      </c>
      <c r="L650" s="68" t="str">
        <f t="shared" si="99"/>
        <v>Normal</v>
      </c>
      <c r="N650" s="67">
        <f t="shared" si="100"/>
        <v>0</v>
      </c>
      <c r="O650" s="67">
        <f t="shared" si="101"/>
        <v>8.5105E-2</v>
      </c>
      <c r="P650" s="81">
        <f t="shared" si="102"/>
        <v>1.8374355377175697</v>
      </c>
      <c r="Q650" s="81">
        <f t="shared" si="103"/>
        <v>1.8374355377175697</v>
      </c>
      <c r="S650" s="1">
        <f t="shared" si="107"/>
        <v>5</v>
      </c>
      <c r="T650" s="1" t="str">
        <f t="shared" si="108"/>
        <v>Peak</v>
      </c>
    </row>
    <row r="651" spans="1:20" x14ac:dyDescent="0.25">
      <c r="A651" s="85">
        <v>44953.333333332055</v>
      </c>
      <c r="B651" s="1">
        <v>1</v>
      </c>
      <c r="C651" s="1">
        <v>27</v>
      </c>
      <c r="D651" s="1">
        <v>8</v>
      </c>
      <c r="E651" s="1" t="str">
        <f t="shared" si="104"/>
        <v>Non-Summer</v>
      </c>
      <c r="F651" s="78">
        <v>0.98709999999999998</v>
      </c>
      <c r="G651" s="79">
        <f t="shared" si="105"/>
        <v>1.8780205490163415</v>
      </c>
      <c r="J651" s="78">
        <v>1.3460050000000001</v>
      </c>
      <c r="K651" s="80">
        <f t="shared" si="106"/>
        <v>1.3460050000000001</v>
      </c>
      <c r="L651" s="68" t="str">
        <f t="shared" si="99"/>
        <v>Normal</v>
      </c>
      <c r="N651" s="67">
        <f t="shared" si="100"/>
        <v>0</v>
      </c>
      <c r="O651" s="67">
        <f t="shared" si="101"/>
        <v>1.3460050000000001</v>
      </c>
      <c r="P651" s="81">
        <f t="shared" si="102"/>
        <v>0.5320155490163414</v>
      </c>
      <c r="Q651" s="81">
        <f t="shared" si="103"/>
        <v>0.5320155490163414</v>
      </c>
      <c r="S651" s="1">
        <f t="shared" si="107"/>
        <v>5</v>
      </c>
      <c r="T651" s="1" t="str">
        <f t="shared" si="108"/>
        <v>Peak</v>
      </c>
    </row>
    <row r="652" spans="1:20" x14ac:dyDescent="0.25">
      <c r="A652" s="85">
        <v>44953.374999998719</v>
      </c>
      <c r="B652" s="1">
        <v>1</v>
      </c>
      <c r="C652" s="1">
        <v>27</v>
      </c>
      <c r="D652" s="1">
        <v>9</v>
      </c>
      <c r="E652" s="1" t="str">
        <f t="shared" si="104"/>
        <v>Non-Summer</v>
      </c>
      <c r="F652" s="78">
        <v>0.97640000000000005</v>
      </c>
      <c r="G652" s="79">
        <f t="shared" si="105"/>
        <v>1.8576631182854382</v>
      </c>
      <c r="J652" s="78">
        <v>2.8077240000000003</v>
      </c>
      <c r="K652" s="80">
        <f t="shared" si="106"/>
        <v>2.8077240000000003</v>
      </c>
      <c r="L652" s="68" t="str">
        <f t="shared" si="99"/>
        <v>Normal</v>
      </c>
      <c r="N652" s="67">
        <f t="shared" si="100"/>
        <v>0.95006088171456216</v>
      </c>
      <c r="O652" s="67">
        <f t="shared" si="101"/>
        <v>1.8576631182854382</v>
      </c>
      <c r="P652" s="81">
        <f t="shared" si="102"/>
        <v>0</v>
      </c>
      <c r="Q652" s="81">
        <f t="shared" si="103"/>
        <v>-0.95006088171456216</v>
      </c>
      <c r="S652" s="1">
        <f t="shared" si="107"/>
        <v>5</v>
      </c>
      <c r="T652" s="1" t="str">
        <f t="shared" si="108"/>
        <v>Peak</v>
      </c>
    </row>
    <row r="653" spans="1:20" x14ac:dyDescent="0.25">
      <c r="A653" s="85">
        <v>44953.416666665384</v>
      </c>
      <c r="B653" s="1">
        <v>1</v>
      </c>
      <c r="C653" s="1">
        <v>27</v>
      </c>
      <c r="D653" s="1">
        <v>10</v>
      </c>
      <c r="E653" s="1" t="str">
        <f t="shared" si="104"/>
        <v>Non-Summer</v>
      </c>
      <c r="F653" s="78">
        <v>0.97430000000000005</v>
      </c>
      <c r="G653" s="79">
        <f t="shared" si="105"/>
        <v>1.8536677346840458</v>
      </c>
      <c r="J653" s="78">
        <v>4.6506129999999999</v>
      </c>
      <c r="K653" s="80">
        <f t="shared" si="106"/>
        <v>4.6506129999999999</v>
      </c>
      <c r="L653" s="68" t="str">
        <f t="shared" si="99"/>
        <v>Normal</v>
      </c>
      <c r="N653" s="67">
        <f t="shared" si="100"/>
        <v>2.7969452653159541</v>
      </c>
      <c r="O653" s="67">
        <f t="shared" si="101"/>
        <v>1.8536677346840458</v>
      </c>
      <c r="P653" s="81">
        <f t="shared" si="102"/>
        <v>0</v>
      </c>
      <c r="Q653" s="81">
        <f t="shared" si="103"/>
        <v>-2.7969452653159541</v>
      </c>
      <c r="S653" s="1">
        <f t="shared" si="107"/>
        <v>5</v>
      </c>
      <c r="T653" s="1" t="str">
        <f t="shared" si="108"/>
        <v>Peak</v>
      </c>
    </row>
    <row r="654" spans="1:20" x14ac:dyDescent="0.25">
      <c r="A654" s="85">
        <v>44953.458333332048</v>
      </c>
      <c r="B654" s="1">
        <v>1</v>
      </c>
      <c r="C654" s="1">
        <v>27</v>
      </c>
      <c r="D654" s="1">
        <v>11</v>
      </c>
      <c r="E654" s="1" t="str">
        <f t="shared" si="104"/>
        <v>Non-Summer</v>
      </c>
      <c r="F654" s="78">
        <v>0.9667</v>
      </c>
      <c r="G654" s="79">
        <f t="shared" si="105"/>
        <v>1.8392082511742451</v>
      </c>
      <c r="J654" s="78">
        <v>5.6968689999999995</v>
      </c>
      <c r="K654" s="80">
        <f t="shared" si="106"/>
        <v>5.6968689999999995</v>
      </c>
      <c r="L654" s="68" t="str">
        <f t="shared" si="99"/>
        <v>Normal</v>
      </c>
      <c r="N654" s="67">
        <f t="shared" si="100"/>
        <v>3.8576607488257544</v>
      </c>
      <c r="O654" s="67">
        <f t="shared" si="101"/>
        <v>1.8392082511742451</v>
      </c>
      <c r="P654" s="81">
        <f t="shared" si="102"/>
        <v>0</v>
      </c>
      <c r="Q654" s="81">
        <f t="shared" si="103"/>
        <v>-3.8576607488257544</v>
      </c>
      <c r="S654" s="1">
        <f t="shared" si="107"/>
        <v>5</v>
      </c>
      <c r="T654" s="1" t="str">
        <f t="shared" si="108"/>
        <v>Peak</v>
      </c>
    </row>
    <row r="655" spans="1:20" x14ac:dyDescent="0.25">
      <c r="A655" s="85">
        <v>44953.499999998712</v>
      </c>
      <c r="B655" s="1">
        <v>1</v>
      </c>
      <c r="C655" s="1">
        <v>27</v>
      </c>
      <c r="D655" s="1">
        <v>12</v>
      </c>
      <c r="E655" s="1" t="str">
        <f t="shared" si="104"/>
        <v>Non-Summer</v>
      </c>
      <c r="F655" s="78">
        <v>0.96819999999999995</v>
      </c>
      <c r="G655" s="79">
        <f t="shared" si="105"/>
        <v>1.842062096603811</v>
      </c>
      <c r="J655" s="78">
        <v>5.7059009999999999</v>
      </c>
      <c r="K655" s="80">
        <f t="shared" si="106"/>
        <v>5.7059009999999999</v>
      </c>
      <c r="L655" s="68" t="str">
        <f t="shared" si="99"/>
        <v>Normal</v>
      </c>
      <c r="N655" s="67">
        <f t="shared" si="100"/>
        <v>3.8638389033961889</v>
      </c>
      <c r="O655" s="67">
        <f t="shared" si="101"/>
        <v>1.842062096603811</v>
      </c>
      <c r="P655" s="81">
        <f t="shared" si="102"/>
        <v>0</v>
      </c>
      <c r="Q655" s="81">
        <f t="shared" si="103"/>
        <v>-3.8638389033961889</v>
      </c>
      <c r="S655" s="1">
        <f t="shared" si="107"/>
        <v>5</v>
      </c>
      <c r="T655" s="1" t="str">
        <f t="shared" si="108"/>
        <v>Peak</v>
      </c>
    </row>
    <row r="656" spans="1:20" x14ac:dyDescent="0.25">
      <c r="A656" s="85">
        <v>44953.541666665376</v>
      </c>
      <c r="B656" s="1">
        <v>1</v>
      </c>
      <c r="C656" s="1">
        <v>27</v>
      </c>
      <c r="D656" s="1">
        <v>13</v>
      </c>
      <c r="E656" s="1" t="str">
        <f t="shared" si="104"/>
        <v>Non-Summer</v>
      </c>
      <c r="F656" s="78">
        <v>0.9647</v>
      </c>
      <c r="G656" s="79">
        <f t="shared" si="105"/>
        <v>1.8354031239348239</v>
      </c>
      <c r="J656" s="78">
        <v>5.2232899999999995</v>
      </c>
      <c r="K656" s="80">
        <f t="shared" si="106"/>
        <v>5.2232899999999995</v>
      </c>
      <c r="L656" s="68" t="str">
        <f t="shared" si="99"/>
        <v>Normal</v>
      </c>
      <c r="N656" s="67">
        <f t="shared" si="100"/>
        <v>3.3878868760651759</v>
      </c>
      <c r="O656" s="67">
        <f t="shared" si="101"/>
        <v>1.8354031239348236</v>
      </c>
      <c r="P656" s="81">
        <f t="shared" si="102"/>
        <v>2.2204460492503131E-16</v>
      </c>
      <c r="Q656" s="81">
        <f t="shared" si="103"/>
        <v>-3.3878868760651759</v>
      </c>
      <c r="S656" s="1">
        <f t="shared" si="107"/>
        <v>5</v>
      </c>
      <c r="T656" s="1" t="str">
        <f t="shared" si="108"/>
        <v>Peak</v>
      </c>
    </row>
    <row r="657" spans="1:20" x14ac:dyDescent="0.25">
      <c r="A657" s="85">
        <v>44953.583333332041</v>
      </c>
      <c r="B657" s="1">
        <v>1</v>
      </c>
      <c r="C657" s="1">
        <v>27</v>
      </c>
      <c r="D657" s="1">
        <v>14</v>
      </c>
      <c r="E657" s="1" t="str">
        <f t="shared" si="104"/>
        <v>Non-Summer</v>
      </c>
      <c r="F657" s="78">
        <v>0.96240000000000003</v>
      </c>
      <c r="G657" s="79">
        <f t="shared" si="105"/>
        <v>1.8310272276094897</v>
      </c>
      <c r="J657" s="78">
        <v>4.2033440000000004</v>
      </c>
      <c r="K657" s="80">
        <f t="shared" si="106"/>
        <v>4.2033440000000004</v>
      </c>
      <c r="L657" s="68" t="str">
        <f t="shared" si="99"/>
        <v>Normal</v>
      </c>
      <c r="N657" s="67">
        <f t="shared" si="100"/>
        <v>2.3723167723905108</v>
      </c>
      <c r="O657" s="67">
        <f t="shared" si="101"/>
        <v>1.8310272276094897</v>
      </c>
      <c r="P657" s="81">
        <f t="shared" si="102"/>
        <v>0</v>
      </c>
      <c r="Q657" s="81">
        <f t="shared" si="103"/>
        <v>-2.3723167723905108</v>
      </c>
      <c r="S657" s="1">
        <f t="shared" si="107"/>
        <v>5</v>
      </c>
      <c r="T657" s="1" t="str">
        <f t="shared" si="108"/>
        <v>Peak</v>
      </c>
    </row>
    <row r="658" spans="1:20" x14ac:dyDescent="0.25">
      <c r="A658" s="85">
        <v>44953.624999998705</v>
      </c>
      <c r="B658" s="1">
        <v>1</v>
      </c>
      <c r="C658" s="1">
        <v>27</v>
      </c>
      <c r="D658" s="1">
        <v>15</v>
      </c>
      <c r="E658" s="1" t="str">
        <f t="shared" si="104"/>
        <v>Non-Summer</v>
      </c>
      <c r="F658" s="78">
        <v>0.98629999999999995</v>
      </c>
      <c r="G658" s="79">
        <f t="shared" si="105"/>
        <v>1.876498498120573</v>
      </c>
      <c r="J658" s="78">
        <v>2.689044</v>
      </c>
      <c r="K658" s="80">
        <f t="shared" si="106"/>
        <v>2.689044</v>
      </c>
      <c r="L658" s="68" t="str">
        <f t="shared" si="99"/>
        <v>Normal</v>
      </c>
      <c r="N658" s="67">
        <f t="shared" si="100"/>
        <v>0.81254550187942698</v>
      </c>
      <c r="O658" s="67">
        <f t="shared" si="101"/>
        <v>1.876498498120573</v>
      </c>
      <c r="P658" s="81">
        <f t="shared" si="102"/>
        <v>0</v>
      </c>
      <c r="Q658" s="81">
        <f t="shared" si="103"/>
        <v>-0.81254550187942698</v>
      </c>
      <c r="S658" s="1">
        <f t="shared" si="107"/>
        <v>5</v>
      </c>
      <c r="T658" s="1" t="str">
        <f t="shared" si="108"/>
        <v>Peak</v>
      </c>
    </row>
    <row r="659" spans="1:20" x14ac:dyDescent="0.25">
      <c r="A659" s="85">
        <v>44953.666666665369</v>
      </c>
      <c r="B659" s="1">
        <v>1</v>
      </c>
      <c r="C659" s="1">
        <v>27</v>
      </c>
      <c r="D659" s="1">
        <v>16</v>
      </c>
      <c r="E659" s="1" t="str">
        <f t="shared" si="104"/>
        <v>Non-Summer</v>
      </c>
      <c r="F659" s="78">
        <v>1.0489999999999999</v>
      </c>
      <c r="G659" s="79">
        <f t="shared" si="105"/>
        <v>1.9957892370764281</v>
      </c>
      <c r="J659" s="78">
        <v>0.54487399999999997</v>
      </c>
      <c r="K659" s="80">
        <f t="shared" si="106"/>
        <v>0.54487399999999997</v>
      </c>
      <c r="L659" s="68" t="str">
        <f t="shared" ref="L659:L722" si="109">IF(AND(D659&gt;=$C$2,D659&lt;=$C$3,E659="Summer"),"MaxDis","Normal")</f>
        <v>Normal</v>
      </c>
      <c r="N659" s="67">
        <f t="shared" ref="N659:N722" si="110">IF(K659-G659&lt;0,0,K659-G659)</f>
        <v>0</v>
      </c>
      <c r="O659" s="67">
        <f t="shared" ref="O659:O722" si="111">K659-N659</f>
        <v>0.54487399999999997</v>
      </c>
      <c r="P659" s="81">
        <f t="shared" ref="P659:P722" si="112">MAX(0,G659-O659)</f>
        <v>1.450915237076428</v>
      </c>
      <c r="Q659" s="81">
        <f t="shared" ref="Q659:Q722" si="113">G659-K659</f>
        <v>1.450915237076428</v>
      </c>
      <c r="S659" s="1">
        <f t="shared" si="107"/>
        <v>5</v>
      </c>
      <c r="T659" s="1" t="str">
        <f t="shared" si="108"/>
        <v>Peak</v>
      </c>
    </row>
    <row r="660" spans="1:20" x14ac:dyDescent="0.25">
      <c r="A660" s="85">
        <v>44953.708333332033</v>
      </c>
      <c r="B660" s="1">
        <v>1</v>
      </c>
      <c r="C660" s="1">
        <v>27</v>
      </c>
      <c r="D660" s="1">
        <v>17</v>
      </c>
      <c r="E660" s="1" t="str">
        <f t="shared" ref="E660:E723" si="114">IF(AND(B660&gt;=$C$5,B660&lt;=$C$6),"Summer","Non-Summer")</f>
        <v>Non-Summer</v>
      </c>
      <c r="F660" s="78">
        <v>1.1404000000000001</v>
      </c>
      <c r="G660" s="79">
        <f t="shared" ref="G660:G723" si="115">F660*$G$13</f>
        <v>2.169683551917978</v>
      </c>
      <c r="J660" s="78">
        <v>0</v>
      </c>
      <c r="K660" s="80">
        <f t="shared" ref="K660:K723" si="116">J660*$K$13</f>
        <v>0</v>
      </c>
      <c r="L660" s="68" t="str">
        <f t="shared" si="109"/>
        <v>Normal</v>
      </c>
      <c r="N660" s="67">
        <f t="shared" si="110"/>
        <v>0</v>
      </c>
      <c r="O660" s="67">
        <f t="shared" si="111"/>
        <v>0</v>
      </c>
      <c r="P660" s="81">
        <f t="shared" si="112"/>
        <v>2.169683551917978</v>
      </c>
      <c r="Q660" s="81">
        <f t="shared" si="113"/>
        <v>2.169683551917978</v>
      </c>
      <c r="S660" s="1">
        <f t="shared" ref="S660:S723" si="117">WEEKDAY(A660,2)</f>
        <v>5</v>
      </c>
      <c r="T660" s="1" t="str">
        <f t="shared" ref="T660:T723" si="118">IF(S660&gt;5,"Off-Peak",IF(AND(D660&gt;=$C$7,D660&lt;$C$8),"Peak","Off-Peak"))</f>
        <v>Peak</v>
      </c>
    </row>
    <row r="661" spans="1:20" x14ac:dyDescent="0.25">
      <c r="A661" s="85">
        <v>44953.749999998698</v>
      </c>
      <c r="B661" s="1">
        <v>1</v>
      </c>
      <c r="C661" s="1">
        <v>27</v>
      </c>
      <c r="D661" s="1">
        <v>18</v>
      </c>
      <c r="E661" s="1" t="str">
        <f t="shared" si="114"/>
        <v>Non-Summer</v>
      </c>
      <c r="F661" s="78">
        <v>1.1627000000000001</v>
      </c>
      <c r="G661" s="79">
        <f t="shared" si="115"/>
        <v>2.2121107206375243</v>
      </c>
      <c r="J661" s="78">
        <v>0</v>
      </c>
      <c r="K661" s="80">
        <f t="shared" si="116"/>
        <v>0</v>
      </c>
      <c r="L661" s="68" t="str">
        <f t="shared" si="109"/>
        <v>Normal</v>
      </c>
      <c r="N661" s="67">
        <f t="shared" si="110"/>
        <v>0</v>
      </c>
      <c r="O661" s="67">
        <f t="shared" si="111"/>
        <v>0</v>
      </c>
      <c r="P661" s="81">
        <f t="shared" si="112"/>
        <v>2.2121107206375243</v>
      </c>
      <c r="Q661" s="81">
        <f t="shared" si="113"/>
        <v>2.2121107206375243</v>
      </c>
      <c r="S661" s="1">
        <f t="shared" si="117"/>
        <v>5</v>
      </c>
      <c r="T661" s="1" t="str">
        <f t="shared" si="118"/>
        <v>Peak</v>
      </c>
    </row>
    <row r="662" spans="1:20" x14ac:dyDescent="0.25">
      <c r="A662" s="85">
        <v>44953.791666665362</v>
      </c>
      <c r="B662" s="1">
        <v>1</v>
      </c>
      <c r="C662" s="1">
        <v>27</v>
      </c>
      <c r="D662" s="1">
        <v>19</v>
      </c>
      <c r="E662" s="1" t="str">
        <f t="shared" si="114"/>
        <v>Non-Summer</v>
      </c>
      <c r="F662" s="78">
        <v>1.1567000000000001</v>
      </c>
      <c r="G662" s="79">
        <f t="shared" si="115"/>
        <v>2.2006953389192607</v>
      </c>
      <c r="J662" s="78">
        <v>0</v>
      </c>
      <c r="K662" s="80">
        <f t="shared" si="116"/>
        <v>0</v>
      </c>
      <c r="L662" s="68" t="str">
        <f t="shared" si="109"/>
        <v>Normal</v>
      </c>
      <c r="N662" s="67">
        <f t="shared" si="110"/>
        <v>0</v>
      </c>
      <c r="O662" s="67">
        <f t="shared" si="111"/>
        <v>0</v>
      </c>
      <c r="P662" s="81">
        <f t="shared" si="112"/>
        <v>2.2006953389192607</v>
      </c>
      <c r="Q662" s="81">
        <f t="shared" si="113"/>
        <v>2.2006953389192607</v>
      </c>
      <c r="S662" s="1">
        <f t="shared" si="117"/>
        <v>5</v>
      </c>
      <c r="T662" s="1" t="str">
        <f t="shared" si="118"/>
        <v>Peak</v>
      </c>
    </row>
    <row r="663" spans="1:20" x14ac:dyDescent="0.25">
      <c r="A663" s="85">
        <v>44953.833333332026</v>
      </c>
      <c r="B663" s="1">
        <v>1</v>
      </c>
      <c r="C663" s="1">
        <v>27</v>
      </c>
      <c r="D663" s="1">
        <v>20</v>
      </c>
      <c r="E663" s="1" t="str">
        <f t="shared" si="114"/>
        <v>Non-Summer</v>
      </c>
      <c r="F663" s="78">
        <v>1.1432</v>
      </c>
      <c r="G663" s="79">
        <f t="shared" si="115"/>
        <v>2.1750107300531676</v>
      </c>
      <c r="J663" s="78">
        <v>0</v>
      </c>
      <c r="K663" s="80">
        <f t="shared" si="116"/>
        <v>0</v>
      </c>
      <c r="L663" s="68" t="str">
        <f t="shared" si="109"/>
        <v>Normal</v>
      </c>
      <c r="N663" s="67">
        <f t="shared" si="110"/>
        <v>0</v>
      </c>
      <c r="O663" s="67">
        <f t="shared" si="111"/>
        <v>0</v>
      </c>
      <c r="P663" s="81">
        <f t="shared" si="112"/>
        <v>2.1750107300531676</v>
      </c>
      <c r="Q663" s="81">
        <f t="shared" si="113"/>
        <v>2.1750107300531676</v>
      </c>
      <c r="S663" s="1">
        <f t="shared" si="117"/>
        <v>5</v>
      </c>
      <c r="T663" s="1" t="str">
        <f t="shared" si="118"/>
        <v>Peak</v>
      </c>
    </row>
    <row r="664" spans="1:20" x14ac:dyDescent="0.25">
      <c r="A664" s="85">
        <v>44953.87499999869</v>
      </c>
      <c r="B664" s="1">
        <v>1</v>
      </c>
      <c r="C664" s="1">
        <v>27</v>
      </c>
      <c r="D664" s="1">
        <v>21</v>
      </c>
      <c r="E664" s="1" t="str">
        <f t="shared" si="114"/>
        <v>Non-Summer</v>
      </c>
      <c r="F664" s="78">
        <v>1.1093999999999999</v>
      </c>
      <c r="G664" s="79">
        <f t="shared" si="115"/>
        <v>2.1107040797069487</v>
      </c>
      <c r="J664" s="78">
        <v>0</v>
      </c>
      <c r="K664" s="80">
        <f t="shared" si="116"/>
        <v>0</v>
      </c>
      <c r="L664" s="68" t="str">
        <f t="shared" si="109"/>
        <v>Normal</v>
      </c>
      <c r="N664" s="67">
        <f t="shared" si="110"/>
        <v>0</v>
      </c>
      <c r="O664" s="67">
        <f t="shared" si="111"/>
        <v>0</v>
      </c>
      <c r="P664" s="81">
        <f t="shared" si="112"/>
        <v>2.1107040797069487</v>
      </c>
      <c r="Q664" s="81">
        <f t="shared" si="113"/>
        <v>2.1107040797069487</v>
      </c>
      <c r="S664" s="1">
        <f t="shared" si="117"/>
        <v>5</v>
      </c>
      <c r="T664" s="1" t="str">
        <f t="shared" si="118"/>
        <v>Peak</v>
      </c>
    </row>
    <row r="665" spans="1:20" x14ac:dyDescent="0.25">
      <c r="A665" s="85">
        <v>44953.916666665355</v>
      </c>
      <c r="B665" s="1">
        <v>1</v>
      </c>
      <c r="C665" s="1">
        <v>27</v>
      </c>
      <c r="D665" s="1">
        <v>22</v>
      </c>
      <c r="E665" s="1" t="str">
        <f t="shared" si="114"/>
        <v>Non-Summer</v>
      </c>
      <c r="F665" s="78">
        <v>1.0458000000000001</v>
      </c>
      <c r="G665" s="79">
        <f t="shared" si="115"/>
        <v>1.9897010334933545</v>
      </c>
      <c r="J665" s="78">
        <v>0</v>
      </c>
      <c r="K665" s="80">
        <f t="shared" si="116"/>
        <v>0</v>
      </c>
      <c r="L665" s="68" t="str">
        <f t="shared" si="109"/>
        <v>Normal</v>
      </c>
      <c r="N665" s="67">
        <f t="shared" si="110"/>
        <v>0</v>
      </c>
      <c r="O665" s="67">
        <f t="shared" si="111"/>
        <v>0</v>
      </c>
      <c r="P665" s="81">
        <f t="shared" si="112"/>
        <v>1.9897010334933545</v>
      </c>
      <c r="Q665" s="81">
        <f t="shared" si="113"/>
        <v>1.9897010334933545</v>
      </c>
      <c r="S665" s="1">
        <f t="shared" si="117"/>
        <v>5</v>
      </c>
      <c r="T665" s="1" t="str">
        <f t="shared" si="118"/>
        <v>Off-Peak</v>
      </c>
    </row>
    <row r="666" spans="1:20" x14ac:dyDescent="0.25">
      <c r="A666" s="85">
        <v>44953.958333332019</v>
      </c>
      <c r="B666" s="1">
        <v>1</v>
      </c>
      <c r="C666" s="1">
        <v>27</v>
      </c>
      <c r="D666" s="1">
        <v>23</v>
      </c>
      <c r="E666" s="1" t="str">
        <f t="shared" si="114"/>
        <v>Non-Summer</v>
      </c>
      <c r="F666" s="78">
        <v>0.9708</v>
      </c>
      <c r="G666" s="79">
        <f t="shared" si="115"/>
        <v>1.8470087620150586</v>
      </c>
      <c r="J666" s="78">
        <v>0</v>
      </c>
      <c r="K666" s="80">
        <f t="shared" si="116"/>
        <v>0</v>
      </c>
      <c r="L666" s="68" t="str">
        <f t="shared" si="109"/>
        <v>Normal</v>
      </c>
      <c r="N666" s="67">
        <f t="shared" si="110"/>
        <v>0</v>
      </c>
      <c r="O666" s="67">
        <f t="shared" si="111"/>
        <v>0</v>
      </c>
      <c r="P666" s="81">
        <f t="shared" si="112"/>
        <v>1.8470087620150586</v>
      </c>
      <c r="Q666" s="81">
        <f t="shared" si="113"/>
        <v>1.8470087620150586</v>
      </c>
      <c r="S666" s="1">
        <f t="shared" si="117"/>
        <v>5</v>
      </c>
      <c r="T666" s="1" t="str">
        <f t="shared" si="118"/>
        <v>Off-Peak</v>
      </c>
    </row>
    <row r="667" spans="1:20" x14ac:dyDescent="0.25">
      <c r="A667" s="85">
        <v>44953.999999998683</v>
      </c>
      <c r="B667" s="1">
        <v>1</v>
      </c>
      <c r="C667" s="1">
        <v>28</v>
      </c>
      <c r="D667" s="1">
        <v>0</v>
      </c>
      <c r="E667" s="1" t="str">
        <f t="shared" si="114"/>
        <v>Non-Summer</v>
      </c>
      <c r="F667" s="78">
        <v>0.91469999999999996</v>
      </c>
      <c r="G667" s="79">
        <f t="shared" si="115"/>
        <v>1.7402749429492934</v>
      </c>
      <c r="J667" s="78">
        <v>0</v>
      </c>
      <c r="K667" s="80">
        <f t="shared" si="116"/>
        <v>0</v>
      </c>
      <c r="L667" s="68" t="str">
        <f t="shared" si="109"/>
        <v>Normal</v>
      </c>
      <c r="N667" s="67">
        <f t="shared" si="110"/>
        <v>0</v>
      </c>
      <c r="O667" s="67">
        <f t="shared" si="111"/>
        <v>0</v>
      </c>
      <c r="P667" s="81">
        <f t="shared" si="112"/>
        <v>1.7402749429492934</v>
      </c>
      <c r="Q667" s="81">
        <f t="shared" si="113"/>
        <v>1.7402749429492934</v>
      </c>
      <c r="S667" s="1">
        <f t="shared" si="117"/>
        <v>6</v>
      </c>
      <c r="T667" s="1" t="str">
        <f t="shared" si="118"/>
        <v>Off-Peak</v>
      </c>
    </row>
    <row r="668" spans="1:20" x14ac:dyDescent="0.25">
      <c r="A668" s="85">
        <v>44954.041666665347</v>
      </c>
      <c r="B668" s="1">
        <v>1</v>
      </c>
      <c r="C668" s="1">
        <v>28</v>
      </c>
      <c r="D668" s="1">
        <v>1</v>
      </c>
      <c r="E668" s="1" t="str">
        <f t="shared" si="114"/>
        <v>Non-Summer</v>
      </c>
      <c r="F668" s="78">
        <v>0.87549999999999994</v>
      </c>
      <c r="G668" s="79">
        <f t="shared" si="115"/>
        <v>1.6656944490566374</v>
      </c>
      <c r="J668" s="78">
        <v>0</v>
      </c>
      <c r="K668" s="80">
        <f t="shared" si="116"/>
        <v>0</v>
      </c>
      <c r="L668" s="68" t="str">
        <f t="shared" si="109"/>
        <v>Normal</v>
      </c>
      <c r="N668" s="67">
        <f t="shared" si="110"/>
        <v>0</v>
      </c>
      <c r="O668" s="67">
        <f t="shared" si="111"/>
        <v>0</v>
      </c>
      <c r="P668" s="81">
        <f t="shared" si="112"/>
        <v>1.6656944490566374</v>
      </c>
      <c r="Q668" s="81">
        <f t="shared" si="113"/>
        <v>1.6656944490566374</v>
      </c>
      <c r="S668" s="1">
        <f t="shared" si="117"/>
        <v>6</v>
      </c>
      <c r="T668" s="1" t="str">
        <f t="shared" si="118"/>
        <v>Off-Peak</v>
      </c>
    </row>
    <row r="669" spans="1:20" x14ac:dyDescent="0.25">
      <c r="A669" s="85">
        <v>44954.083333332012</v>
      </c>
      <c r="B669" s="1">
        <v>1</v>
      </c>
      <c r="C669" s="1">
        <v>28</v>
      </c>
      <c r="D669" s="1">
        <v>2</v>
      </c>
      <c r="E669" s="1" t="str">
        <f t="shared" si="114"/>
        <v>Non-Summer</v>
      </c>
      <c r="F669" s="78">
        <v>0.85219999999999996</v>
      </c>
      <c r="G669" s="79">
        <f t="shared" si="115"/>
        <v>1.6213647167173804</v>
      </c>
      <c r="J669" s="78">
        <v>0</v>
      </c>
      <c r="K669" s="80">
        <f t="shared" si="116"/>
        <v>0</v>
      </c>
      <c r="L669" s="68" t="str">
        <f t="shared" si="109"/>
        <v>Normal</v>
      </c>
      <c r="N669" s="67">
        <f t="shared" si="110"/>
        <v>0</v>
      </c>
      <c r="O669" s="67">
        <f t="shared" si="111"/>
        <v>0</v>
      </c>
      <c r="P669" s="81">
        <f t="shared" si="112"/>
        <v>1.6213647167173804</v>
      </c>
      <c r="Q669" s="81">
        <f t="shared" si="113"/>
        <v>1.6213647167173804</v>
      </c>
      <c r="S669" s="1">
        <f t="shared" si="117"/>
        <v>6</v>
      </c>
      <c r="T669" s="1" t="str">
        <f t="shared" si="118"/>
        <v>Off-Peak</v>
      </c>
    </row>
    <row r="670" spans="1:20" x14ac:dyDescent="0.25">
      <c r="A670" s="85">
        <v>44954.124999998676</v>
      </c>
      <c r="B670" s="1">
        <v>1</v>
      </c>
      <c r="C670" s="1">
        <v>28</v>
      </c>
      <c r="D670" s="1">
        <v>3</v>
      </c>
      <c r="E670" s="1" t="str">
        <f t="shared" si="114"/>
        <v>Non-Summer</v>
      </c>
      <c r="F670" s="78">
        <v>0.84009999999999996</v>
      </c>
      <c r="G670" s="79">
        <f t="shared" si="115"/>
        <v>1.598343696918882</v>
      </c>
      <c r="J670" s="78">
        <v>0</v>
      </c>
      <c r="K670" s="80">
        <f t="shared" si="116"/>
        <v>0</v>
      </c>
      <c r="L670" s="68" t="str">
        <f t="shared" si="109"/>
        <v>Normal</v>
      </c>
      <c r="N670" s="67">
        <f t="shared" si="110"/>
        <v>0</v>
      </c>
      <c r="O670" s="67">
        <f t="shared" si="111"/>
        <v>0</v>
      </c>
      <c r="P670" s="81">
        <f t="shared" si="112"/>
        <v>1.598343696918882</v>
      </c>
      <c r="Q670" s="81">
        <f t="shared" si="113"/>
        <v>1.598343696918882</v>
      </c>
      <c r="S670" s="1">
        <f t="shared" si="117"/>
        <v>6</v>
      </c>
      <c r="T670" s="1" t="str">
        <f t="shared" si="118"/>
        <v>Off-Peak</v>
      </c>
    </row>
    <row r="671" spans="1:20" x14ac:dyDescent="0.25">
      <c r="A671" s="85">
        <v>44954.16666666534</v>
      </c>
      <c r="B671" s="1">
        <v>1</v>
      </c>
      <c r="C671" s="1">
        <v>28</v>
      </c>
      <c r="D671" s="1">
        <v>4</v>
      </c>
      <c r="E671" s="1" t="str">
        <f t="shared" si="114"/>
        <v>Non-Summer</v>
      </c>
      <c r="F671" s="78">
        <v>0.83879999999999999</v>
      </c>
      <c r="G671" s="79">
        <f t="shared" si="115"/>
        <v>1.5958703642132583</v>
      </c>
      <c r="J671" s="78">
        <v>0</v>
      </c>
      <c r="K671" s="80">
        <f t="shared" si="116"/>
        <v>0</v>
      </c>
      <c r="L671" s="68" t="str">
        <f t="shared" si="109"/>
        <v>Normal</v>
      </c>
      <c r="N671" s="67">
        <f t="shared" si="110"/>
        <v>0</v>
      </c>
      <c r="O671" s="67">
        <f t="shared" si="111"/>
        <v>0</v>
      </c>
      <c r="P671" s="81">
        <f t="shared" si="112"/>
        <v>1.5958703642132583</v>
      </c>
      <c r="Q671" s="81">
        <f t="shared" si="113"/>
        <v>1.5958703642132583</v>
      </c>
      <c r="S671" s="1">
        <f t="shared" si="117"/>
        <v>6</v>
      </c>
      <c r="T671" s="1" t="str">
        <f t="shared" si="118"/>
        <v>Off-Peak</v>
      </c>
    </row>
    <row r="672" spans="1:20" x14ac:dyDescent="0.25">
      <c r="A672" s="85">
        <v>44954.208333332004</v>
      </c>
      <c r="B672" s="1">
        <v>1</v>
      </c>
      <c r="C672" s="1">
        <v>28</v>
      </c>
      <c r="D672" s="1">
        <v>5</v>
      </c>
      <c r="E672" s="1" t="str">
        <f t="shared" si="114"/>
        <v>Non-Summer</v>
      </c>
      <c r="F672" s="78">
        <v>0.85289999999999999</v>
      </c>
      <c r="G672" s="79">
        <f t="shared" si="115"/>
        <v>1.622696511251178</v>
      </c>
      <c r="J672" s="78">
        <v>0</v>
      </c>
      <c r="K672" s="80">
        <f t="shared" si="116"/>
        <v>0</v>
      </c>
      <c r="L672" s="68" t="str">
        <f t="shared" si="109"/>
        <v>Normal</v>
      </c>
      <c r="N672" s="67">
        <f t="shared" si="110"/>
        <v>0</v>
      </c>
      <c r="O672" s="67">
        <f t="shared" si="111"/>
        <v>0</v>
      </c>
      <c r="P672" s="81">
        <f t="shared" si="112"/>
        <v>1.622696511251178</v>
      </c>
      <c r="Q672" s="81">
        <f t="shared" si="113"/>
        <v>1.622696511251178</v>
      </c>
      <c r="S672" s="1">
        <f t="shared" si="117"/>
        <v>6</v>
      </c>
      <c r="T672" s="1" t="str">
        <f t="shared" si="118"/>
        <v>Off-Peak</v>
      </c>
    </row>
    <row r="673" spans="1:20" x14ac:dyDescent="0.25">
      <c r="A673" s="85">
        <v>44954.249999998668</v>
      </c>
      <c r="B673" s="1">
        <v>1</v>
      </c>
      <c r="C673" s="1">
        <v>28</v>
      </c>
      <c r="D673" s="1">
        <v>6</v>
      </c>
      <c r="E673" s="1" t="str">
        <f t="shared" si="114"/>
        <v>Non-Summer</v>
      </c>
      <c r="F673" s="78">
        <v>0.88429999999999997</v>
      </c>
      <c r="G673" s="79">
        <f t="shared" si="115"/>
        <v>1.6824370089100908</v>
      </c>
      <c r="J673" s="78">
        <v>0</v>
      </c>
      <c r="K673" s="80">
        <f t="shared" si="116"/>
        <v>0</v>
      </c>
      <c r="L673" s="68" t="str">
        <f t="shared" si="109"/>
        <v>Normal</v>
      </c>
      <c r="N673" s="67">
        <f t="shared" si="110"/>
        <v>0</v>
      </c>
      <c r="O673" s="67">
        <f t="shared" si="111"/>
        <v>0</v>
      </c>
      <c r="P673" s="81">
        <f t="shared" si="112"/>
        <v>1.6824370089100908</v>
      </c>
      <c r="Q673" s="81">
        <f t="shared" si="113"/>
        <v>1.6824370089100908</v>
      </c>
      <c r="S673" s="1">
        <f t="shared" si="117"/>
        <v>6</v>
      </c>
      <c r="T673" s="1" t="str">
        <f t="shared" si="118"/>
        <v>Off-Peak</v>
      </c>
    </row>
    <row r="674" spans="1:20" x14ac:dyDescent="0.25">
      <c r="A674" s="85">
        <v>44954.291666665333</v>
      </c>
      <c r="B674" s="1">
        <v>1</v>
      </c>
      <c r="C674" s="1">
        <v>28</v>
      </c>
      <c r="D674" s="1">
        <v>7</v>
      </c>
      <c r="E674" s="1" t="str">
        <f t="shared" si="114"/>
        <v>Non-Summer</v>
      </c>
      <c r="F674" s="78">
        <v>0.93189999999999995</v>
      </c>
      <c r="G674" s="79">
        <f t="shared" si="115"/>
        <v>1.7729990372083158</v>
      </c>
      <c r="J674" s="78">
        <v>0.32365300000000002</v>
      </c>
      <c r="K674" s="80">
        <f t="shared" si="116"/>
        <v>0.32365300000000002</v>
      </c>
      <c r="L674" s="68" t="str">
        <f t="shared" si="109"/>
        <v>Normal</v>
      </c>
      <c r="N674" s="67">
        <f t="shared" si="110"/>
        <v>0</v>
      </c>
      <c r="O674" s="67">
        <f t="shared" si="111"/>
        <v>0.32365300000000002</v>
      </c>
      <c r="P674" s="81">
        <f t="shared" si="112"/>
        <v>1.4493460372083158</v>
      </c>
      <c r="Q674" s="81">
        <f t="shared" si="113"/>
        <v>1.4493460372083158</v>
      </c>
      <c r="S674" s="1">
        <f t="shared" si="117"/>
        <v>6</v>
      </c>
      <c r="T674" s="1" t="str">
        <f t="shared" si="118"/>
        <v>Off-Peak</v>
      </c>
    </row>
    <row r="675" spans="1:20" x14ac:dyDescent="0.25">
      <c r="A675" s="85">
        <v>44954.333333331997</v>
      </c>
      <c r="B675" s="1">
        <v>1</v>
      </c>
      <c r="C675" s="1">
        <v>28</v>
      </c>
      <c r="D675" s="1">
        <v>8</v>
      </c>
      <c r="E675" s="1" t="str">
        <f t="shared" si="114"/>
        <v>Non-Summer</v>
      </c>
      <c r="F675" s="78">
        <v>0.97019999999999995</v>
      </c>
      <c r="G675" s="79">
        <f t="shared" si="115"/>
        <v>1.8458672238432321</v>
      </c>
      <c r="J675" s="78">
        <v>2.356897</v>
      </c>
      <c r="K675" s="80">
        <f t="shared" si="116"/>
        <v>2.356897</v>
      </c>
      <c r="L675" s="68" t="str">
        <f t="shared" si="109"/>
        <v>Normal</v>
      </c>
      <c r="N675" s="67">
        <f t="shared" si="110"/>
        <v>0.51102977615676792</v>
      </c>
      <c r="O675" s="67">
        <f t="shared" si="111"/>
        <v>1.8458672238432321</v>
      </c>
      <c r="P675" s="81">
        <f t="shared" si="112"/>
        <v>0</v>
      </c>
      <c r="Q675" s="81">
        <f t="shared" si="113"/>
        <v>-0.51102977615676792</v>
      </c>
      <c r="S675" s="1">
        <f t="shared" si="117"/>
        <v>6</v>
      </c>
      <c r="T675" s="1" t="str">
        <f t="shared" si="118"/>
        <v>Off-Peak</v>
      </c>
    </row>
    <row r="676" spans="1:20" x14ac:dyDescent="0.25">
      <c r="A676" s="85">
        <v>44954.374999998661</v>
      </c>
      <c r="B676" s="1">
        <v>1</v>
      </c>
      <c r="C676" s="1">
        <v>28</v>
      </c>
      <c r="D676" s="1">
        <v>9</v>
      </c>
      <c r="E676" s="1" t="str">
        <f t="shared" si="114"/>
        <v>Non-Summer</v>
      </c>
      <c r="F676" s="78">
        <v>0.99319999999999997</v>
      </c>
      <c r="G676" s="79">
        <f t="shared" si="115"/>
        <v>1.8896261870965763</v>
      </c>
      <c r="J676" s="78">
        <v>3.9440919999999999</v>
      </c>
      <c r="K676" s="80">
        <f t="shared" si="116"/>
        <v>3.9440919999999999</v>
      </c>
      <c r="L676" s="68" t="str">
        <f t="shared" si="109"/>
        <v>Normal</v>
      </c>
      <c r="N676" s="67">
        <f t="shared" si="110"/>
        <v>2.0544658129034237</v>
      </c>
      <c r="O676" s="67">
        <f t="shared" si="111"/>
        <v>1.8896261870965763</v>
      </c>
      <c r="P676" s="81">
        <f t="shared" si="112"/>
        <v>0</v>
      </c>
      <c r="Q676" s="81">
        <f t="shared" si="113"/>
        <v>-2.0544658129034237</v>
      </c>
      <c r="S676" s="1">
        <f t="shared" si="117"/>
        <v>6</v>
      </c>
      <c r="T676" s="1" t="str">
        <f t="shared" si="118"/>
        <v>Off-Peak</v>
      </c>
    </row>
    <row r="677" spans="1:20" x14ac:dyDescent="0.25">
      <c r="A677" s="85">
        <v>44954.416666665325</v>
      </c>
      <c r="B677" s="1">
        <v>1</v>
      </c>
      <c r="C677" s="1">
        <v>28</v>
      </c>
      <c r="D677" s="1">
        <v>10</v>
      </c>
      <c r="E677" s="1" t="str">
        <f t="shared" si="114"/>
        <v>Non-Summer</v>
      </c>
      <c r="F677" s="78">
        <v>1.0021</v>
      </c>
      <c r="G677" s="79">
        <f t="shared" si="115"/>
        <v>1.9065590033120006</v>
      </c>
      <c r="J677" s="78">
        <v>3.8441100000000001</v>
      </c>
      <c r="K677" s="80">
        <f t="shared" si="116"/>
        <v>3.8441100000000001</v>
      </c>
      <c r="L677" s="68" t="str">
        <f t="shared" si="109"/>
        <v>Normal</v>
      </c>
      <c r="N677" s="67">
        <f t="shared" si="110"/>
        <v>1.9375509966879996</v>
      </c>
      <c r="O677" s="67">
        <f t="shared" si="111"/>
        <v>1.9065590033120006</v>
      </c>
      <c r="P677" s="81">
        <f t="shared" si="112"/>
        <v>0</v>
      </c>
      <c r="Q677" s="81">
        <f t="shared" si="113"/>
        <v>-1.9375509966879996</v>
      </c>
      <c r="S677" s="1">
        <f t="shared" si="117"/>
        <v>6</v>
      </c>
      <c r="T677" s="1" t="str">
        <f t="shared" si="118"/>
        <v>Off-Peak</v>
      </c>
    </row>
    <row r="678" spans="1:20" x14ac:dyDescent="0.25">
      <c r="A678" s="85">
        <v>44954.45833333199</v>
      </c>
      <c r="B678" s="1">
        <v>1</v>
      </c>
      <c r="C678" s="1">
        <v>28</v>
      </c>
      <c r="D678" s="1">
        <v>11</v>
      </c>
      <c r="E678" s="1" t="str">
        <f t="shared" si="114"/>
        <v>Non-Summer</v>
      </c>
      <c r="F678" s="78">
        <v>1.0135000000000001</v>
      </c>
      <c r="G678" s="79">
        <f t="shared" si="115"/>
        <v>1.9282482285767018</v>
      </c>
      <c r="J678" s="78">
        <v>3.2231190000000001</v>
      </c>
      <c r="K678" s="80">
        <f t="shared" si="116"/>
        <v>3.2231190000000001</v>
      </c>
      <c r="L678" s="68" t="str">
        <f t="shared" si="109"/>
        <v>Normal</v>
      </c>
      <c r="N678" s="67">
        <f t="shared" si="110"/>
        <v>1.2948707714232983</v>
      </c>
      <c r="O678" s="67">
        <f t="shared" si="111"/>
        <v>1.9282482285767018</v>
      </c>
      <c r="P678" s="81">
        <f t="shared" si="112"/>
        <v>0</v>
      </c>
      <c r="Q678" s="81">
        <f t="shared" si="113"/>
        <v>-1.2948707714232983</v>
      </c>
      <c r="S678" s="1">
        <f t="shared" si="117"/>
        <v>6</v>
      </c>
      <c r="T678" s="1" t="str">
        <f t="shared" si="118"/>
        <v>Off-Peak</v>
      </c>
    </row>
    <row r="679" spans="1:20" x14ac:dyDescent="0.25">
      <c r="A679" s="85">
        <v>44954.499999998654</v>
      </c>
      <c r="B679" s="1">
        <v>1</v>
      </c>
      <c r="C679" s="1">
        <v>28</v>
      </c>
      <c r="D679" s="1">
        <v>12</v>
      </c>
      <c r="E679" s="1" t="str">
        <f t="shared" si="114"/>
        <v>Non-Summer</v>
      </c>
      <c r="F679" s="78">
        <v>1.0215000000000001</v>
      </c>
      <c r="G679" s="79">
        <f t="shared" si="115"/>
        <v>1.9434687375343866</v>
      </c>
      <c r="J679" s="78">
        <v>1.5497799999999999</v>
      </c>
      <c r="K679" s="80">
        <f t="shared" si="116"/>
        <v>1.5497799999999999</v>
      </c>
      <c r="L679" s="68" t="str">
        <f t="shared" si="109"/>
        <v>Normal</v>
      </c>
      <c r="N679" s="67">
        <f t="shared" si="110"/>
        <v>0</v>
      </c>
      <c r="O679" s="67">
        <f t="shared" si="111"/>
        <v>1.5497799999999999</v>
      </c>
      <c r="P679" s="81">
        <f t="shared" si="112"/>
        <v>0.39368873753438671</v>
      </c>
      <c r="Q679" s="81">
        <f t="shared" si="113"/>
        <v>0.39368873753438671</v>
      </c>
      <c r="S679" s="1">
        <f t="shared" si="117"/>
        <v>6</v>
      </c>
      <c r="T679" s="1" t="str">
        <f t="shared" si="118"/>
        <v>Off-Peak</v>
      </c>
    </row>
    <row r="680" spans="1:20" x14ac:dyDescent="0.25">
      <c r="A680" s="85">
        <v>44954.541666665318</v>
      </c>
      <c r="B680" s="1">
        <v>1</v>
      </c>
      <c r="C680" s="1">
        <v>28</v>
      </c>
      <c r="D680" s="1">
        <v>13</v>
      </c>
      <c r="E680" s="1" t="str">
        <f t="shared" si="114"/>
        <v>Non-Summer</v>
      </c>
      <c r="F680" s="78">
        <v>1.0276000000000001</v>
      </c>
      <c r="G680" s="79">
        <f t="shared" si="115"/>
        <v>1.9550743756146214</v>
      </c>
      <c r="J680" s="78">
        <v>1.660992</v>
      </c>
      <c r="K680" s="80">
        <f t="shared" si="116"/>
        <v>1.660992</v>
      </c>
      <c r="L680" s="68" t="str">
        <f t="shared" si="109"/>
        <v>Normal</v>
      </c>
      <c r="N680" s="67">
        <f t="shared" si="110"/>
        <v>0</v>
      </c>
      <c r="O680" s="67">
        <f t="shared" si="111"/>
        <v>1.660992</v>
      </c>
      <c r="P680" s="81">
        <f t="shared" si="112"/>
        <v>0.29408237561462136</v>
      </c>
      <c r="Q680" s="81">
        <f t="shared" si="113"/>
        <v>0.29408237561462136</v>
      </c>
      <c r="S680" s="1">
        <f t="shared" si="117"/>
        <v>6</v>
      </c>
      <c r="T680" s="1" t="str">
        <f t="shared" si="118"/>
        <v>Off-Peak</v>
      </c>
    </row>
    <row r="681" spans="1:20" x14ac:dyDescent="0.25">
      <c r="A681" s="85">
        <v>44954.583333331982</v>
      </c>
      <c r="B681" s="1">
        <v>1</v>
      </c>
      <c r="C681" s="1">
        <v>28</v>
      </c>
      <c r="D681" s="1">
        <v>14</v>
      </c>
      <c r="E681" s="1" t="str">
        <f t="shared" si="114"/>
        <v>Non-Summer</v>
      </c>
      <c r="F681" s="78">
        <v>1.0392999999999999</v>
      </c>
      <c r="G681" s="79">
        <f t="shared" si="115"/>
        <v>1.977334369965235</v>
      </c>
      <c r="J681" s="78">
        <v>0.41117300000000001</v>
      </c>
      <c r="K681" s="80">
        <f t="shared" si="116"/>
        <v>0.41117300000000001</v>
      </c>
      <c r="L681" s="68" t="str">
        <f t="shared" si="109"/>
        <v>Normal</v>
      </c>
      <c r="N681" s="67">
        <f t="shared" si="110"/>
        <v>0</v>
      </c>
      <c r="O681" s="67">
        <f t="shared" si="111"/>
        <v>0.41117300000000001</v>
      </c>
      <c r="P681" s="81">
        <f t="shared" si="112"/>
        <v>1.566161369965235</v>
      </c>
      <c r="Q681" s="81">
        <f t="shared" si="113"/>
        <v>1.566161369965235</v>
      </c>
      <c r="S681" s="1">
        <f t="shared" si="117"/>
        <v>6</v>
      </c>
      <c r="T681" s="1" t="str">
        <f t="shared" si="118"/>
        <v>Off-Peak</v>
      </c>
    </row>
    <row r="682" spans="1:20" x14ac:dyDescent="0.25">
      <c r="A682" s="85">
        <v>44954.624999998647</v>
      </c>
      <c r="B682" s="1">
        <v>1</v>
      </c>
      <c r="C682" s="1">
        <v>28</v>
      </c>
      <c r="D682" s="1">
        <v>15</v>
      </c>
      <c r="E682" s="1" t="str">
        <f t="shared" si="114"/>
        <v>Non-Summer</v>
      </c>
      <c r="F682" s="78">
        <v>1.0602</v>
      </c>
      <c r="G682" s="79">
        <f t="shared" si="115"/>
        <v>2.0170979496171872</v>
      </c>
      <c r="J682" s="78">
        <v>0.102047</v>
      </c>
      <c r="K682" s="80">
        <f t="shared" si="116"/>
        <v>0.102047</v>
      </c>
      <c r="L682" s="68" t="str">
        <f t="shared" si="109"/>
        <v>Normal</v>
      </c>
      <c r="N682" s="67">
        <f t="shared" si="110"/>
        <v>0</v>
      </c>
      <c r="O682" s="67">
        <f t="shared" si="111"/>
        <v>0.102047</v>
      </c>
      <c r="P682" s="81">
        <f t="shared" si="112"/>
        <v>1.9150509496171872</v>
      </c>
      <c r="Q682" s="81">
        <f t="shared" si="113"/>
        <v>1.9150509496171872</v>
      </c>
      <c r="S682" s="1">
        <f t="shared" si="117"/>
        <v>6</v>
      </c>
      <c r="T682" s="1" t="str">
        <f t="shared" si="118"/>
        <v>Off-Peak</v>
      </c>
    </row>
    <row r="683" spans="1:20" x14ac:dyDescent="0.25">
      <c r="A683" s="85">
        <v>44954.666666665311</v>
      </c>
      <c r="B683" s="1">
        <v>1</v>
      </c>
      <c r="C683" s="1">
        <v>28</v>
      </c>
      <c r="D683" s="1">
        <v>16</v>
      </c>
      <c r="E683" s="1" t="str">
        <f t="shared" si="114"/>
        <v>Non-Summer</v>
      </c>
      <c r="F683" s="78">
        <v>1.1060000000000001</v>
      </c>
      <c r="G683" s="79">
        <f t="shared" si="115"/>
        <v>2.1042353633999329</v>
      </c>
      <c r="J683" s="78">
        <v>0</v>
      </c>
      <c r="K683" s="80">
        <f t="shared" si="116"/>
        <v>0</v>
      </c>
      <c r="L683" s="68" t="str">
        <f t="shared" si="109"/>
        <v>Normal</v>
      </c>
      <c r="N683" s="67">
        <f t="shared" si="110"/>
        <v>0</v>
      </c>
      <c r="O683" s="67">
        <f t="shared" si="111"/>
        <v>0</v>
      </c>
      <c r="P683" s="81">
        <f t="shared" si="112"/>
        <v>2.1042353633999329</v>
      </c>
      <c r="Q683" s="81">
        <f t="shared" si="113"/>
        <v>2.1042353633999329</v>
      </c>
      <c r="S683" s="1">
        <f t="shared" si="117"/>
        <v>6</v>
      </c>
      <c r="T683" s="1" t="str">
        <f t="shared" si="118"/>
        <v>Off-Peak</v>
      </c>
    </row>
    <row r="684" spans="1:20" x14ac:dyDescent="0.25">
      <c r="A684" s="85">
        <v>44954.708333331975</v>
      </c>
      <c r="B684" s="1">
        <v>1</v>
      </c>
      <c r="C684" s="1">
        <v>28</v>
      </c>
      <c r="D684" s="1">
        <v>17</v>
      </c>
      <c r="E684" s="1" t="str">
        <f t="shared" si="114"/>
        <v>Non-Summer</v>
      </c>
      <c r="F684" s="78">
        <v>1.1887000000000001</v>
      </c>
      <c r="G684" s="79">
        <f t="shared" si="115"/>
        <v>2.2615773747500003</v>
      </c>
      <c r="J684" s="78">
        <v>0</v>
      </c>
      <c r="K684" s="80">
        <f t="shared" si="116"/>
        <v>0</v>
      </c>
      <c r="L684" s="68" t="str">
        <f t="shared" si="109"/>
        <v>Normal</v>
      </c>
      <c r="N684" s="67">
        <f t="shared" si="110"/>
        <v>0</v>
      </c>
      <c r="O684" s="67">
        <f t="shared" si="111"/>
        <v>0</v>
      </c>
      <c r="P684" s="81">
        <f t="shared" si="112"/>
        <v>2.2615773747500003</v>
      </c>
      <c r="Q684" s="81">
        <f t="shared" si="113"/>
        <v>2.2615773747500003</v>
      </c>
      <c r="S684" s="1">
        <f t="shared" si="117"/>
        <v>6</v>
      </c>
      <c r="T684" s="1" t="str">
        <f t="shared" si="118"/>
        <v>Off-Peak</v>
      </c>
    </row>
    <row r="685" spans="1:20" x14ac:dyDescent="0.25">
      <c r="A685" s="85">
        <v>44954.749999998639</v>
      </c>
      <c r="B685" s="1">
        <v>1</v>
      </c>
      <c r="C685" s="1">
        <v>28</v>
      </c>
      <c r="D685" s="1">
        <v>18</v>
      </c>
      <c r="E685" s="1" t="str">
        <f t="shared" si="114"/>
        <v>Non-Summer</v>
      </c>
      <c r="F685" s="78">
        <v>1.1978</v>
      </c>
      <c r="G685" s="79">
        <f t="shared" si="115"/>
        <v>2.2788907036893669</v>
      </c>
      <c r="J685" s="78">
        <v>0</v>
      </c>
      <c r="K685" s="80">
        <f t="shared" si="116"/>
        <v>0</v>
      </c>
      <c r="L685" s="68" t="str">
        <f t="shared" si="109"/>
        <v>Normal</v>
      </c>
      <c r="N685" s="67">
        <f t="shared" si="110"/>
        <v>0</v>
      </c>
      <c r="O685" s="67">
        <f t="shared" si="111"/>
        <v>0</v>
      </c>
      <c r="P685" s="81">
        <f t="shared" si="112"/>
        <v>2.2788907036893669</v>
      </c>
      <c r="Q685" s="81">
        <f t="shared" si="113"/>
        <v>2.2788907036893669</v>
      </c>
      <c r="S685" s="1">
        <f t="shared" si="117"/>
        <v>6</v>
      </c>
      <c r="T685" s="1" t="str">
        <f t="shared" si="118"/>
        <v>Off-Peak</v>
      </c>
    </row>
    <row r="686" spans="1:20" x14ac:dyDescent="0.25">
      <c r="A686" s="85">
        <v>44954.791666665304</v>
      </c>
      <c r="B686" s="1">
        <v>1</v>
      </c>
      <c r="C686" s="1">
        <v>28</v>
      </c>
      <c r="D686" s="1">
        <v>19</v>
      </c>
      <c r="E686" s="1" t="str">
        <f t="shared" si="114"/>
        <v>Non-Summer</v>
      </c>
      <c r="F686" s="78">
        <v>1.1758999999999999</v>
      </c>
      <c r="G686" s="79">
        <f t="shared" si="115"/>
        <v>2.2372245604177041</v>
      </c>
      <c r="J686" s="78">
        <v>0</v>
      </c>
      <c r="K686" s="80">
        <f t="shared" si="116"/>
        <v>0</v>
      </c>
      <c r="L686" s="68" t="str">
        <f t="shared" si="109"/>
        <v>Normal</v>
      </c>
      <c r="N686" s="67">
        <f t="shared" si="110"/>
        <v>0</v>
      </c>
      <c r="O686" s="67">
        <f t="shared" si="111"/>
        <v>0</v>
      </c>
      <c r="P686" s="81">
        <f t="shared" si="112"/>
        <v>2.2372245604177041</v>
      </c>
      <c r="Q686" s="81">
        <f t="shared" si="113"/>
        <v>2.2372245604177041</v>
      </c>
      <c r="S686" s="1">
        <f t="shared" si="117"/>
        <v>6</v>
      </c>
      <c r="T686" s="1" t="str">
        <f t="shared" si="118"/>
        <v>Off-Peak</v>
      </c>
    </row>
    <row r="687" spans="1:20" x14ac:dyDescent="0.25">
      <c r="A687" s="85">
        <v>44954.833333331968</v>
      </c>
      <c r="B687" s="1">
        <v>1</v>
      </c>
      <c r="C687" s="1">
        <v>28</v>
      </c>
      <c r="D687" s="1">
        <v>20</v>
      </c>
      <c r="E687" s="1" t="str">
        <f t="shared" si="114"/>
        <v>Non-Summer</v>
      </c>
      <c r="F687" s="78">
        <v>1.1456999999999999</v>
      </c>
      <c r="G687" s="79">
        <f t="shared" si="115"/>
        <v>2.1797671391024438</v>
      </c>
      <c r="J687" s="78">
        <v>0</v>
      </c>
      <c r="K687" s="80">
        <f t="shared" si="116"/>
        <v>0</v>
      </c>
      <c r="L687" s="68" t="str">
        <f t="shared" si="109"/>
        <v>Normal</v>
      </c>
      <c r="N687" s="67">
        <f t="shared" si="110"/>
        <v>0</v>
      </c>
      <c r="O687" s="67">
        <f t="shared" si="111"/>
        <v>0</v>
      </c>
      <c r="P687" s="81">
        <f t="shared" si="112"/>
        <v>2.1797671391024438</v>
      </c>
      <c r="Q687" s="81">
        <f t="shared" si="113"/>
        <v>2.1797671391024438</v>
      </c>
      <c r="S687" s="1">
        <f t="shared" si="117"/>
        <v>6</v>
      </c>
      <c r="T687" s="1" t="str">
        <f t="shared" si="118"/>
        <v>Off-Peak</v>
      </c>
    </row>
    <row r="688" spans="1:20" x14ac:dyDescent="0.25">
      <c r="A688" s="85">
        <v>44954.874999998632</v>
      </c>
      <c r="B688" s="1">
        <v>1</v>
      </c>
      <c r="C688" s="1">
        <v>28</v>
      </c>
      <c r="D688" s="1">
        <v>21</v>
      </c>
      <c r="E688" s="1" t="str">
        <f t="shared" si="114"/>
        <v>Non-Summer</v>
      </c>
      <c r="F688" s="78">
        <v>1.0993999999999999</v>
      </c>
      <c r="G688" s="79">
        <f t="shared" si="115"/>
        <v>2.0916784435098426</v>
      </c>
      <c r="J688" s="78">
        <v>0</v>
      </c>
      <c r="K688" s="80">
        <f t="shared" si="116"/>
        <v>0</v>
      </c>
      <c r="L688" s="68" t="str">
        <f t="shared" si="109"/>
        <v>Normal</v>
      </c>
      <c r="N688" s="67">
        <f t="shared" si="110"/>
        <v>0</v>
      </c>
      <c r="O688" s="67">
        <f t="shared" si="111"/>
        <v>0</v>
      </c>
      <c r="P688" s="81">
        <f t="shared" si="112"/>
        <v>2.0916784435098426</v>
      </c>
      <c r="Q688" s="81">
        <f t="shared" si="113"/>
        <v>2.0916784435098426</v>
      </c>
      <c r="S688" s="1">
        <f t="shared" si="117"/>
        <v>6</v>
      </c>
      <c r="T688" s="1" t="str">
        <f t="shared" si="118"/>
        <v>Off-Peak</v>
      </c>
    </row>
    <row r="689" spans="1:20" x14ac:dyDescent="0.25">
      <c r="A689" s="85">
        <v>44954.916666665296</v>
      </c>
      <c r="B689" s="1">
        <v>1</v>
      </c>
      <c r="C689" s="1">
        <v>28</v>
      </c>
      <c r="D689" s="1">
        <v>22</v>
      </c>
      <c r="E689" s="1" t="str">
        <f t="shared" si="114"/>
        <v>Non-Summer</v>
      </c>
      <c r="F689" s="78">
        <v>1.0310999999999999</v>
      </c>
      <c r="G689" s="79">
        <f t="shared" si="115"/>
        <v>1.9617333482836081</v>
      </c>
      <c r="J689" s="78">
        <v>0</v>
      </c>
      <c r="K689" s="80">
        <f t="shared" si="116"/>
        <v>0</v>
      </c>
      <c r="L689" s="68" t="str">
        <f t="shared" si="109"/>
        <v>Normal</v>
      </c>
      <c r="N689" s="67">
        <f t="shared" si="110"/>
        <v>0</v>
      </c>
      <c r="O689" s="67">
        <f t="shared" si="111"/>
        <v>0</v>
      </c>
      <c r="P689" s="81">
        <f t="shared" si="112"/>
        <v>1.9617333482836081</v>
      </c>
      <c r="Q689" s="81">
        <f t="shared" si="113"/>
        <v>1.9617333482836081</v>
      </c>
      <c r="S689" s="1">
        <f t="shared" si="117"/>
        <v>6</v>
      </c>
      <c r="T689" s="1" t="str">
        <f t="shared" si="118"/>
        <v>Off-Peak</v>
      </c>
    </row>
    <row r="690" spans="1:20" x14ac:dyDescent="0.25">
      <c r="A690" s="85">
        <v>44954.958333331961</v>
      </c>
      <c r="B690" s="1">
        <v>1</v>
      </c>
      <c r="C690" s="1">
        <v>28</v>
      </c>
      <c r="D690" s="1">
        <v>23</v>
      </c>
      <c r="E690" s="1" t="str">
        <f t="shared" si="114"/>
        <v>Non-Summer</v>
      </c>
      <c r="F690" s="78">
        <v>0.95279999999999998</v>
      </c>
      <c r="G690" s="79">
        <f t="shared" si="115"/>
        <v>1.8127626168602677</v>
      </c>
      <c r="J690" s="78">
        <v>0</v>
      </c>
      <c r="K690" s="80">
        <f t="shared" si="116"/>
        <v>0</v>
      </c>
      <c r="L690" s="68" t="str">
        <f t="shared" si="109"/>
        <v>Normal</v>
      </c>
      <c r="N690" s="67">
        <f t="shared" si="110"/>
        <v>0</v>
      </c>
      <c r="O690" s="67">
        <f t="shared" si="111"/>
        <v>0</v>
      </c>
      <c r="P690" s="81">
        <f t="shared" si="112"/>
        <v>1.8127626168602677</v>
      </c>
      <c r="Q690" s="81">
        <f t="shared" si="113"/>
        <v>1.8127626168602677</v>
      </c>
      <c r="S690" s="1">
        <f t="shared" si="117"/>
        <v>6</v>
      </c>
      <c r="T690" s="1" t="str">
        <f t="shared" si="118"/>
        <v>Off-Peak</v>
      </c>
    </row>
    <row r="691" spans="1:20" x14ac:dyDescent="0.25">
      <c r="A691" s="85">
        <v>44954.999999998625</v>
      </c>
      <c r="B691" s="1">
        <v>1</v>
      </c>
      <c r="C691" s="1">
        <v>29</v>
      </c>
      <c r="D691" s="1">
        <v>0</v>
      </c>
      <c r="E691" s="1" t="str">
        <f t="shared" si="114"/>
        <v>Non-Summer</v>
      </c>
      <c r="F691" s="78">
        <v>0.89039999999999997</v>
      </c>
      <c r="G691" s="79">
        <f t="shared" si="115"/>
        <v>1.6940426469903256</v>
      </c>
      <c r="J691" s="78">
        <v>0</v>
      </c>
      <c r="K691" s="80">
        <f t="shared" si="116"/>
        <v>0</v>
      </c>
      <c r="L691" s="68" t="str">
        <f t="shared" si="109"/>
        <v>Normal</v>
      </c>
      <c r="N691" s="67">
        <f t="shared" si="110"/>
        <v>0</v>
      </c>
      <c r="O691" s="67">
        <f t="shared" si="111"/>
        <v>0</v>
      </c>
      <c r="P691" s="81">
        <f t="shared" si="112"/>
        <v>1.6940426469903256</v>
      </c>
      <c r="Q691" s="81">
        <f t="shared" si="113"/>
        <v>1.6940426469903256</v>
      </c>
      <c r="S691" s="1">
        <f t="shared" si="117"/>
        <v>7</v>
      </c>
      <c r="T691" s="1" t="str">
        <f t="shared" si="118"/>
        <v>Off-Peak</v>
      </c>
    </row>
    <row r="692" spans="1:20" x14ac:dyDescent="0.25">
      <c r="A692" s="85">
        <v>44955.041666665289</v>
      </c>
      <c r="B692" s="1">
        <v>1</v>
      </c>
      <c r="C692" s="1">
        <v>29</v>
      </c>
      <c r="D692" s="1">
        <v>1</v>
      </c>
      <c r="E692" s="1" t="str">
        <f t="shared" si="114"/>
        <v>Non-Summer</v>
      </c>
      <c r="F692" s="78">
        <v>0.84719999999999995</v>
      </c>
      <c r="G692" s="79">
        <f t="shared" si="115"/>
        <v>1.6118518986188273</v>
      </c>
      <c r="J692" s="78">
        <v>0</v>
      </c>
      <c r="K692" s="80">
        <f t="shared" si="116"/>
        <v>0</v>
      </c>
      <c r="L692" s="68" t="str">
        <f t="shared" si="109"/>
        <v>Normal</v>
      </c>
      <c r="N692" s="67">
        <f t="shared" si="110"/>
        <v>0</v>
      </c>
      <c r="O692" s="67">
        <f t="shared" si="111"/>
        <v>0</v>
      </c>
      <c r="P692" s="81">
        <f t="shared" si="112"/>
        <v>1.6118518986188273</v>
      </c>
      <c r="Q692" s="81">
        <f t="shared" si="113"/>
        <v>1.6118518986188273</v>
      </c>
      <c r="S692" s="1">
        <f t="shared" si="117"/>
        <v>7</v>
      </c>
      <c r="T692" s="1" t="str">
        <f t="shared" si="118"/>
        <v>Off-Peak</v>
      </c>
    </row>
    <row r="693" spans="1:20" x14ac:dyDescent="0.25">
      <c r="A693" s="85">
        <v>44955.083333331953</v>
      </c>
      <c r="B693" s="1">
        <v>1</v>
      </c>
      <c r="C693" s="1">
        <v>29</v>
      </c>
      <c r="D693" s="1">
        <v>2</v>
      </c>
      <c r="E693" s="1" t="str">
        <f t="shared" si="114"/>
        <v>Non-Summer</v>
      </c>
      <c r="F693" s="78">
        <v>0.82279999999999998</v>
      </c>
      <c r="G693" s="79">
        <f t="shared" si="115"/>
        <v>1.5654293462978885</v>
      </c>
      <c r="J693" s="78">
        <v>0</v>
      </c>
      <c r="K693" s="80">
        <f t="shared" si="116"/>
        <v>0</v>
      </c>
      <c r="L693" s="68" t="str">
        <f t="shared" si="109"/>
        <v>Normal</v>
      </c>
      <c r="N693" s="67">
        <f t="shared" si="110"/>
        <v>0</v>
      </c>
      <c r="O693" s="67">
        <f t="shared" si="111"/>
        <v>0</v>
      </c>
      <c r="P693" s="81">
        <f t="shared" si="112"/>
        <v>1.5654293462978885</v>
      </c>
      <c r="Q693" s="81">
        <f t="shared" si="113"/>
        <v>1.5654293462978885</v>
      </c>
      <c r="S693" s="1">
        <f t="shared" si="117"/>
        <v>7</v>
      </c>
      <c r="T693" s="1" t="str">
        <f t="shared" si="118"/>
        <v>Off-Peak</v>
      </c>
    </row>
    <row r="694" spans="1:20" x14ac:dyDescent="0.25">
      <c r="A694" s="85">
        <v>44955.124999998618</v>
      </c>
      <c r="B694" s="1">
        <v>1</v>
      </c>
      <c r="C694" s="1">
        <v>29</v>
      </c>
      <c r="D694" s="1">
        <v>3</v>
      </c>
      <c r="E694" s="1" t="str">
        <f t="shared" si="114"/>
        <v>Non-Summer</v>
      </c>
      <c r="F694" s="78">
        <v>0.81</v>
      </c>
      <c r="G694" s="79">
        <f t="shared" si="115"/>
        <v>1.5410765319655928</v>
      </c>
      <c r="J694" s="78">
        <v>0</v>
      </c>
      <c r="K694" s="80">
        <f t="shared" si="116"/>
        <v>0</v>
      </c>
      <c r="L694" s="68" t="str">
        <f t="shared" si="109"/>
        <v>Normal</v>
      </c>
      <c r="N694" s="67">
        <f t="shared" si="110"/>
        <v>0</v>
      </c>
      <c r="O694" s="67">
        <f t="shared" si="111"/>
        <v>0</v>
      </c>
      <c r="P694" s="81">
        <f t="shared" si="112"/>
        <v>1.5410765319655928</v>
      </c>
      <c r="Q694" s="81">
        <f t="shared" si="113"/>
        <v>1.5410765319655928</v>
      </c>
      <c r="S694" s="1">
        <f t="shared" si="117"/>
        <v>7</v>
      </c>
      <c r="T694" s="1" t="str">
        <f t="shared" si="118"/>
        <v>Off-Peak</v>
      </c>
    </row>
    <row r="695" spans="1:20" x14ac:dyDescent="0.25">
      <c r="A695" s="85">
        <v>44955.166666665282</v>
      </c>
      <c r="B695" s="1">
        <v>1</v>
      </c>
      <c r="C695" s="1">
        <v>29</v>
      </c>
      <c r="D695" s="1">
        <v>4</v>
      </c>
      <c r="E695" s="1" t="str">
        <f t="shared" si="114"/>
        <v>Non-Summer</v>
      </c>
      <c r="F695" s="78">
        <v>0.81140000000000001</v>
      </c>
      <c r="G695" s="79">
        <f t="shared" si="115"/>
        <v>1.5437401210331876</v>
      </c>
      <c r="J695" s="78">
        <v>0</v>
      </c>
      <c r="K695" s="80">
        <f t="shared" si="116"/>
        <v>0</v>
      </c>
      <c r="L695" s="68" t="str">
        <f t="shared" si="109"/>
        <v>Normal</v>
      </c>
      <c r="N695" s="67">
        <f t="shared" si="110"/>
        <v>0</v>
      </c>
      <c r="O695" s="67">
        <f t="shared" si="111"/>
        <v>0</v>
      </c>
      <c r="P695" s="81">
        <f t="shared" si="112"/>
        <v>1.5437401210331876</v>
      </c>
      <c r="Q695" s="81">
        <f t="shared" si="113"/>
        <v>1.5437401210331876</v>
      </c>
      <c r="S695" s="1">
        <f t="shared" si="117"/>
        <v>7</v>
      </c>
      <c r="T695" s="1" t="str">
        <f t="shared" si="118"/>
        <v>Off-Peak</v>
      </c>
    </row>
    <row r="696" spans="1:20" x14ac:dyDescent="0.25">
      <c r="A696" s="85">
        <v>44955.208333331946</v>
      </c>
      <c r="B696" s="1">
        <v>1</v>
      </c>
      <c r="C696" s="1">
        <v>29</v>
      </c>
      <c r="D696" s="1">
        <v>5</v>
      </c>
      <c r="E696" s="1" t="str">
        <f t="shared" si="114"/>
        <v>Non-Summer</v>
      </c>
      <c r="F696" s="78">
        <v>0.82740000000000002</v>
      </c>
      <c r="G696" s="79">
        <f t="shared" si="115"/>
        <v>1.5741811389485574</v>
      </c>
      <c r="J696" s="78">
        <v>0</v>
      </c>
      <c r="K696" s="80">
        <f t="shared" si="116"/>
        <v>0</v>
      </c>
      <c r="L696" s="68" t="str">
        <f t="shared" si="109"/>
        <v>Normal</v>
      </c>
      <c r="N696" s="67">
        <f t="shared" si="110"/>
        <v>0</v>
      </c>
      <c r="O696" s="67">
        <f t="shared" si="111"/>
        <v>0</v>
      </c>
      <c r="P696" s="81">
        <f t="shared" si="112"/>
        <v>1.5741811389485574</v>
      </c>
      <c r="Q696" s="81">
        <f t="shared" si="113"/>
        <v>1.5741811389485574</v>
      </c>
      <c r="S696" s="1">
        <f t="shared" si="117"/>
        <v>7</v>
      </c>
      <c r="T696" s="1" t="str">
        <f t="shared" si="118"/>
        <v>Off-Peak</v>
      </c>
    </row>
    <row r="697" spans="1:20" x14ac:dyDescent="0.25">
      <c r="A697" s="85">
        <v>44955.24999999861</v>
      </c>
      <c r="B697" s="1">
        <v>1</v>
      </c>
      <c r="C697" s="1">
        <v>29</v>
      </c>
      <c r="D697" s="1">
        <v>6</v>
      </c>
      <c r="E697" s="1" t="str">
        <f t="shared" si="114"/>
        <v>Non-Summer</v>
      </c>
      <c r="F697" s="78">
        <v>0.85940000000000005</v>
      </c>
      <c r="G697" s="79">
        <f t="shared" si="115"/>
        <v>1.635063174779297</v>
      </c>
      <c r="J697" s="78">
        <v>0</v>
      </c>
      <c r="K697" s="80">
        <f t="shared" si="116"/>
        <v>0</v>
      </c>
      <c r="L697" s="68" t="str">
        <f t="shared" si="109"/>
        <v>Normal</v>
      </c>
      <c r="N697" s="67">
        <f t="shared" si="110"/>
        <v>0</v>
      </c>
      <c r="O697" s="67">
        <f t="shared" si="111"/>
        <v>0</v>
      </c>
      <c r="P697" s="81">
        <f t="shared" si="112"/>
        <v>1.635063174779297</v>
      </c>
      <c r="Q697" s="81">
        <f t="shared" si="113"/>
        <v>1.635063174779297</v>
      </c>
      <c r="S697" s="1">
        <f t="shared" si="117"/>
        <v>7</v>
      </c>
      <c r="T697" s="1" t="str">
        <f t="shared" si="118"/>
        <v>Off-Peak</v>
      </c>
    </row>
    <row r="698" spans="1:20" x14ac:dyDescent="0.25">
      <c r="A698" s="85">
        <v>44955.291666665275</v>
      </c>
      <c r="B698" s="1">
        <v>1</v>
      </c>
      <c r="C698" s="1">
        <v>29</v>
      </c>
      <c r="D698" s="1">
        <v>7</v>
      </c>
      <c r="E698" s="1" t="str">
        <f t="shared" si="114"/>
        <v>Non-Summer</v>
      </c>
      <c r="F698" s="78">
        <v>0.91239999999999999</v>
      </c>
      <c r="G698" s="79">
        <f t="shared" si="115"/>
        <v>1.735899046623959</v>
      </c>
      <c r="J698" s="78">
        <v>2.3928999999999999E-2</v>
      </c>
      <c r="K698" s="80">
        <f t="shared" si="116"/>
        <v>2.3928999999999999E-2</v>
      </c>
      <c r="L698" s="68" t="str">
        <f t="shared" si="109"/>
        <v>Normal</v>
      </c>
      <c r="N698" s="67">
        <f t="shared" si="110"/>
        <v>0</v>
      </c>
      <c r="O698" s="67">
        <f t="shared" si="111"/>
        <v>2.3928999999999999E-2</v>
      </c>
      <c r="P698" s="81">
        <f t="shared" si="112"/>
        <v>1.7119700466239589</v>
      </c>
      <c r="Q698" s="81">
        <f t="shared" si="113"/>
        <v>1.7119700466239589</v>
      </c>
      <c r="S698" s="1">
        <f t="shared" si="117"/>
        <v>7</v>
      </c>
      <c r="T698" s="1" t="str">
        <f t="shared" si="118"/>
        <v>Off-Peak</v>
      </c>
    </row>
    <row r="699" spans="1:20" x14ac:dyDescent="0.25">
      <c r="A699" s="85">
        <v>44955.333333331939</v>
      </c>
      <c r="B699" s="1">
        <v>1</v>
      </c>
      <c r="C699" s="1">
        <v>29</v>
      </c>
      <c r="D699" s="1">
        <v>8</v>
      </c>
      <c r="E699" s="1" t="str">
        <f t="shared" si="114"/>
        <v>Non-Summer</v>
      </c>
      <c r="F699" s="78">
        <v>0.96650000000000003</v>
      </c>
      <c r="G699" s="79">
        <f t="shared" si="115"/>
        <v>1.8388277384503031</v>
      </c>
      <c r="J699" s="78">
        <v>0.32194799999999996</v>
      </c>
      <c r="K699" s="80">
        <f t="shared" si="116"/>
        <v>0.32194799999999996</v>
      </c>
      <c r="L699" s="68" t="str">
        <f t="shared" si="109"/>
        <v>Normal</v>
      </c>
      <c r="N699" s="67">
        <f t="shared" si="110"/>
        <v>0</v>
      </c>
      <c r="O699" s="67">
        <f t="shared" si="111"/>
        <v>0.32194799999999996</v>
      </c>
      <c r="P699" s="81">
        <f t="shared" si="112"/>
        <v>1.5168797384503032</v>
      </c>
      <c r="Q699" s="81">
        <f t="shared" si="113"/>
        <v>1.5168797384503032</v>
      </c>
      <c r="S699" s="1">
        <f t="shared" si="117"/>
        <v>7</v>
      </c>
      <c r="T699" s="1" t="str">
        <f t="shared" si="118"/>
        <v>Off-Peak</v>
      </c>
    </row>
    <row r="700" spans="1:20" x14ac:dyDescent="0.25">
      <c r="A700" s="85">
        <v>44955.374999998603</v>
      </c>
      <c r="B700" s="1">
        <v>1</v>
      </c>
      <c r="C700" s="1">
        <v>29</v>
      </c>
      <c r="D700" s="1">
        <v>9</v>
      </c>
      <c r="E700" s="1" t="str">
        <f t="shared" si="114"/>
        <v>Non-Summer</v>
      </c>
      <c r="F700" s="78">
        <v>1.0027999999999999</v>
      </c>
      <c r="G700" s="79">
        <f t="shared" si="115"/>
        <v>1.907890797845798</v>
      </c>
      <c r="J700" s="78">
        <v>0.37702600000000003</v>
      </c>
      <c r="K700" s="80">
        <f t="shared" si="116"/>
        <v>0.37702600000000003</v>
      </c>
      <c r="L700" s="68" t="str">
        <f t="shared" si="109"/>
        <v>Normal</v>
      </c>
      <c r="N700" s="67">
        <f t="shared" si="110"/>
        <v>0</v>
      </c>
      <c r="O700" s="67">
        <f t="shared" si="111"/>
        <v>0.37702600000000003</v>
      </c>
      <c r="P700" s="81">
        <f t="shared" si="112"/>
        <v>1.5308647978457979</v>
      </c>
      <c r="Q700" s="81">
        <f t="shared" si="113"/>
        <v>1.5308647978457979</v>
      </c>
      <c r="S700" s="1">
        <f t="shared" si="117"/>
        <v>7</v>
      </c>
      <c r="T700" s="1" t="str">
        <f t="shared" si="118"/>
        <v>Off-Peak</v>
      </c>
    </row>
    <row r="701" spans="1:20" x14ac:dyDescent="0.25">
      <c r="A701" s="85">
        <v>44955.416666665267</v>
      </c>
      <c r="B701" s="1">
        <v>1</v>
      </c>
      <c r="C701" s="1">
        <v>29</v>
      </c>
      <c r="D701" s="1">
        <v>10</v>
      </c>
      <c r="E701" s="1" t="str">
        <f t="shared" si="114"/>
        <v>Non-Summer</v>
      </c>
      <c r="F701" s="78">
        <v>1.0130999999999999</v>
      </c>
      <c r="G701" s="79">
        <f t="shared" si="115"/>
        <v>1.9274872031288171</v>
      </c>
      <c r="J701" s="78">
        <v>0.60650599999999999</v>
      </c>
      <c r="K701" s="80">
        <f t="shared" si="116"/>
        <v>0.60650599999999999</v>
      </c>
      <c r="L701" s="68" t="str">
        <f t="shared" si="109"/>
        <v>Normal</v>
      </c>
      <c r="N701" s="67">
        <f t="shared" si="110"/>
        <v>0</v>
      </c>
      <c r="O701" s="67">
        <f t="shared" si="111"/>
        <v>0.60650599999999999</v>
      </c>
      <c r="P701" s="81">
        <f t="shared" si="112"/>
        <v>1.3209812031288171</v>
      </c>
      <c r="Q701" s="81">
        <f t="shared" si="113"/>
        <v>1.3209812031288171</v>
      </c>
      <c r="S701" s="1">
        <f t="shared" si="117"/>
        <v>7</v>
      </c>
      <c r="T701" s="1" t="str">
        <f t="shared" si="118"/>
        <v>Off-Peak</v>
      </c>
    </row>
    <row r="702" spans="1:20" x14ac:dyDescent="0.25">
      <c r="A702" s="85">
        <v>44955.458333331931</v>
      </c>
      <c r="B702" s="1">
        <v>1</v>
      </c>
      <c r="C702" s="1">
        <v>29</v>
      </c>
      <c r="D702" s="1">
        <v>11</v>
      </c>
      <c r="E702" s="1" t="str">
        <f t="shared" si="114"/>
        <v>Non-Summer</v>
      </c>
      <c r="F702" s="78">
        <v>1.0189999999999999</v>
      </c>
      <c r="G702" s="79">
        <f t="shared" si="115"/>
        <v>1.9387123284851098</v>
      </c>
      <c r="J702" s="78">
        <v>0.98852399999999996</v>
      </c>
      <c r="K702" s="80">
        <f t="shared" si="116"/>
        <v>0.98852399999999996</v>
      </c>
      <c r="L702" s="68" t="str">
        <f t="shared" si="109"/>
        <v>Normal</v>
      </c>
      <c r="N702" s="67">
        <f t="shared" si="110"/>
        <v>0</v>
      </c>
      <c r="O702" s="67">
        <f t="shared" si="111"/>
        <v>0.98852399999999996</v>
      </c>
      <c r="P702" s="81">
        <f t="shared" si="112"/>
        <v>0.95018832848510981</v>
      </c>
      <c r="Q702" s="81">
        <f t="shared" si="113"/>
        <v>0.95018832848510981</v>
      </c>
      <c r="S702" s="1">
        <f t="shared" si="117"/>
        <v>7</v>
      </c>
      <c r="T702" s="1" t="str">
        <f t="shared" si="118"/>
        <v>Off-Peak</v>
      </c>
    </row>
    <row r="703" spans="1:20" x14ac:dyDescent="0.25">
      <c r="A703" s="85">
        <v>44955.499999998596</v>
      </c>
      <c r="B703" s="1">
        <v>1</v>
      </c>
      <c r="C703" s="1">
        <v>29</v>
      </c>
      <c r="D703" s="1">
        <v>12</v>
      </c>
      <c r="E703" s="1" t="str">
        <f t="shared" si="114"/>
        <v>Non-Summer</v>
      </c>
      <c r="F703" s="78">
        <v>1.0225</v>
      </c>
      <c r="G703" s="79">
        <f t="shared" si="115"/>
        <v>1.945371301154097</v>
      </c>
      <c r="J703" s="78">
        <v>1.4954839999999998</v>
      </c>
      <c r="K703" s="80">
        <f t="shared" si="116"/>
        <v>1.4954839999999998</v>
      </c>
      <c r="L703" s="68" t="str">
        <f t="shared" si="109"/>
        <v>Normal</v>
      </c>
      <c r="N703" s="67">
        <f t="shared" si="110"/>
        <v>0</v>
      </c>
      <c r="O703" s="67">
        <f t="shared" si="111"/>
        <v>1.4954839999999998</v>
      </c>
      <c r="P703" s="81">
        <f t="shared" si="112"/>
        <v>0.44988730115409714</v>
      </c>
      <c r="Q703" s="81">
        <f t="shared" si="113"/>
        <v>0.44988730115409714</v>
      </c>
      <c r="S703" s="1">
        <f t="shared" si="117"/>
        <v>7</v>
      </c>
      <c r="T703" s="1" t="str">
        <f t="shared" si="118"/>
        <v>Off-Peak</v>
      </c>
    </row>
    <row r="704" spans="1:20" x14ac:dyDescent="0.25">
      <c r="A704" s="85">
        <v>44955.54166666526</v>
      </c>
      <c r="B704" s="1">
        <v>1</v>
      </c>
      <c r="C704" s="1">
        <v>29</v>
      </c>
      <c r="D704" s="1">
        <v>13</v>
      </c>
      <c r="E704" s="1" t="str">
        <f t="shared" si="114"/>
        <v>Non-Summer</v>
      </c>
      <c r="F704" s="78">
        <v>1.0277000000000001</v>
      </c>
      <c r="G704" s="79">
        <f t="shared" si="115"/>
        <v>1.9552646319765923</v>
      </c>
      <c r="J704" s="78">
        <v>1.58978</v>
      </c>
      <c r="K704" s="80">
        <f t="shared" si="116"/>
        <v>1.58978</v>
      </c>
      <c r="L704" s="68" t="str">
        <f t="shared" si="109"/>
        <v>Normal</v>
      </c>
      <c r="N704" s="67">
        <f t="shared" si="110"/>
        <v>0</v>
      </c>
      <c r="O704" s="67">
        <f t="shared" si="111"/>
        <v>1.58978</v>
      </c>
      <c r="P704" s="81">
        <f t="shared" si="112"/>
        <v>0.36548463197659231</v>
      </c>
      <c r="Q704" s="81">
        <f t="shared" si="113"/>
        <v>0.36548463197659231</v>
      </c>
      <c r="S704" s="1">
        <f t="shared" si="117"/>
        <v>7</v>
      </c>
      <c r="T704" s="1" t="str">
        <f t="shared" si="118"/>
        <v>Off-Peak</v>
      </c>
    </row>
    <row r="705" spans="1:20" x14ac:dyDescent="0.25">
      <c r="A705" s="85">
        <v>44955.583333331924</v>
      </c>
      <c r="B705" s="1">
        <v>1</v>
      </c>
      <c r="C705" s="1">
        <v>29</v>
      </c>
      <c r="D705" s="1">
        <v>14</v>
      </c>
      <c r="E705" s="1" t="str">
        <f t="shared" si="114"/>
        <v>Non-Summer</v>
      </c>
      <c r="F705" s="78">
        <v>1.0418000000000001</v>
      </c>
      <c r="G705" s="79">
        <f t="shared" si="115"/>
        <v>1.9820907790145119</v>
      </c>
      <c r="J705" s="78">
        <v>0.41991800000000001</v>
      </c>
      <c r="K705" s="80">
        <f t="shared" si="116"/>
        <v>0.41991800000000001</v>
      </c>
      <c r="L705" s="68" t="str">
        <f t="shared" si="109"/>
        <v>Normal</v>
      </c>
      <c r="N705" s="67">
        <f t="shared" si="110"/>
        <v>0</v>
      </c>
      <c r="O705" s="67">
        <f t="shared" si="111"/>
        <v>0.41991800000000001</v>
      </c>
      <c r="P705" s="81">
        <f t="shared" si="112"/>
        <v>1.5621727790145119</v>
      </c>
      <c r="Q705" s="81">
        <f t="shared" si="113"/>
        <v>1.5621727790145119</v>
      </c>
      <c r="S705" s="1">
        <f t="shared" si="117"/>
        <v>7</v>
      </c>
      <c r="T705" s="1" t="str">
        <f t="shared" si="118"/>
        <v>Off-Peak</v>
      </c>
    </row>
    <row r="706" spans="1:20" x14ac:dyDescent="0.25">
      <c r="A706" s="85">
        <v>44955.624999998588</v>
      </c>
      <c r="B706" s="1">
        <v>1</v>
      </c>
      <c r="C706" s="1">
        <v>29</v>
      </c>
      <c r="D706" s="1">
        <v>15</v>
      </c>
      <c r="E706" s="1" t="str">
        <f t="shared" si="114"/>
        <v>Non-Summer</v>
      </c>
      <c r="F706" s="78">
        <v>1.0683</v>
      </c>
      <c r="G706" s="79">
        <f t="shared" si="115"/>
        <v>2.032508714936843</v>
      </c>
      <c r="J706" s="78">
        <v>0.28547</v>
      </c>
      <c r="K706" s="80">
        <f t="shared" si="116"/>
        <v>0.28547</v>
      </c>
      <c r="L706" s="68" t="str">
        <f t="shared" si="109"/>
        <v>Normal</v>
      </c>
      <c r="N706" s="67">
        <f t="shared" si="110"/>
        <v>0</v>
      </c>
      <c r="O706" s="67">
        <f t="shared" si="111"/>
        <v>0.28547</v>
      </c>
      <c r="P706" s="81">
        <f t="shared" si="112"/>
        <v>1.7470387149368429</v>
      </c>
      <c r="Q706" s="81">
        <f t="shared" si="113"/>
        <v>1.7470387149368429</v>
      </c>
      <c r="S706" s="1">
        <f t="shared" si="117"/>
        <v>7</v>
      </c>
      <c r="T706" s="1" t="str">
        <f t="shared" si="118"/>
        <v>Off-Peak</v>
      </c>
    </row>
    <row r="707" spans="1:20" x14ac:dyDescent="0.25">
      <c r="A707" s="85">
        <v>44955.666666665253</v>
      </c>
      <c r="B707" s="1">
        <v>1</v>
      </c>
      <c r="C707" s="1">
        <v>29</v>
      </c>
      <c r="D707" s="1">
        <v>16</v>
      </c>
      <c r="E707" s="1" t="str">
        <f t="shared" si="114"/>
        <v>Non-Summer</v>
      </c>
      <c r="F707" s="78">
        <v>1.1246</v>
      </c>
      <c r="G707" s="79">
        <f t="shared" si="115"/>
        <v>2.1396230467265505</v>
      </c>
      <c r="J707" s="78">
        <v>2.8707E-2</v>
      </c>
      <c r="K707" s="80">
        <f t="shared" si="116"/>
        <v>2.8707E-2</v>
      </c>
      <c r="L707" s="68" t="str">
        <f t="shared" si="109"/>
        <v>Normal</v>
      </c>
      <c r="N707" s="67">
        <f t="shared" si="110"/>
        <v>0</v>
      </c>
      <c r="O707" s="67">
        <f t="shared" si="111"/>
        <v>2.8707E-2</v>
      </c>
      <c r="P707" s="81">
        <f t="shared" si="112"/>
        <v>2.1109160467265506</v>
      </c>
      <c r="Q707" s="81">
        <f t="shared" si="113"/>
        <v>2.1109160467265506</v>
      </c>
      <c r="S707" s="1">
        <f t="shared" si="117"/>
        <v>7</v>
      </c>
      <c r="T707" s="1" t="str">
        <f t="shared" si="118"/>
        <v>Off-Peak</v>
      </c>
    </row>
    <row r="708" spans="1:20" x14ac:dyDescent="0.25">
      <c r="A708" s="85">
        <v>44955.708333331917</v>
      </c>
      <c r="B708" s="1">
        <v>1</v>
      </c>
      <c r="C708" s="1">
        <v>29</v>
      </c>
      <c r="D708" s="1">
        <v>17</v>
      </c>
      <c r="E708" s="1" t="str">
        <f t="shared" si="114"/>
        <v>Non-Summer</v>
      </c>
      <c r="F708" s="78">
        <v>1.2211000000000001</v>
      </c>
      <c r="G708" s="79">
        <f t="shared" si="115"/>
        <v>2.3232204360286239</v>
      </c>
      <c r="J708" s="78">
        <v>0</v>
      </c>
      <c r="K708" s="80">
        <f t="shared" si="116"/>
        <v>0</v>
      </c>
      <c r="L708" s="68" t="str">
        <f t="shared" si="109"/>
        <v>Normal</v>
      </c>
      <c r="N708" s="67">
        <f t="shared" si="110"/>
        <v>0</v>
      </c>
      <c r="O708" s="67">
        <f t="shared" si="111"/>
        <v>0</v>
      </c>
      <c r="P708" s="81">
        <f t="shared" si="112"/>
        <v>2.3232204360286239</v>
      </c>
      <c r="Q708" s="81">
        <f t="shared" si="113"/>
        <v>2.3232204360286239</v>
      </c>
      <c r="S708" s="1">
        <f t="shared" si="117"/>
        <v>7</v>
      </c>
      <c r="T708" s="1" t="str">
        <f t="shared" si="118"/>
        <v>Off-Peak</v>
      </c>
    </row>
    <row r="709" spans="1:20" x14ac:dyDescent="0.25">
      <c r="A709" s="85">
        <v>44955.749999998581</v>
      </c>
      <c r="B709" s="1">
        <v>1</v>
      </c>
      <c r="C709" s="1">
        <v>29</v>
      </c>
      <c r="D709" s="1">
        <v>18</v>
      </c>
      <c r="E709" s="1" t="str">
        <f t="shared" si="114"/>
        <v>Non-Summer</v>
      </c>
      <c r="F709" s="78">
        <v>1.2437</v>
      </c>
      <c r="G709" s="79">
        <f t="shared" si="115"/>
        <v>2.3662183738340836</v>
      </c>
      <c r="J709" s="78">
        <v>0</v>
      </c>
      <c r="K709" s="80">
        <f t="shared" si="116"/>
        <v>0</v>
      </c>
      <c r="L709" s="68" t="str">
        <f t="shared" si="109"/>
        <v>Normal</v>
      </c>
      <c r="N709" s="67">
        <f t="shared" si="110"/>
        <v>0</v>
      </c>
      <c r="O709" s="67">
        <f t="shared" si="111"/>
        <v>0</v>
      </c>
      <c r="P709" s="81">
        <f t="shared" si="112"/>
        <v>2.3662183738340836</v>
      </c>
      <c r="Q709" s="81">
        <f t="shared" si="113"/>
        <v>2.3662183738340836</v>
      </c>
      <c r="S709" s="1">
        <f t="shared" si="117"/>
        <v>7</v>
      </c>
      <c r="T709" s="1" t="str">
        <f t="shared" si="118"/>
        <v>Off-Peak</v>
      </c>
    </row>
    <row r="710" spans="1:20" x14ac:dyDescent="0.25">
      <c r="A710" s="85">
        <v>44955.791666665245</v>
      </c>
      <c r="B710" s="1">
        <v>1</v>
      </c>
      <c r="C710" s="1">
        <v>29</v>
      </c>
      <c r="D710" s="1">
        <v>19</v>
      </c>
      <c r="E710" s="1" t="str">
        <f t="shared" si="114"/>
        <v>Non-Summer</v>
      </c>
      <c r="F710" s="78">
        <v>1.2335</v>
      </c>
      <c r="G710" s="79">
        <f t="shared" si="115"/>
        <v>2.3468122249130356</v>
      </c>
      <c r="J710" s="78">
        <v>0</v>
      </c>
      <c r="K710" s="80">
        <f t="shared" si="116"/>
        <v>0</v>
      </c>
      <c r="L710" s="68" t="str">
        <f t="shared" si="109"/>
        <v>Normal</v>
      </c>
      <c r="N710" s="67">
        <f t="shared" si="110"/>
        <v>0</v>
      </c>
      <c r="O710" s="67">
        <f t="shared" si="111"/>
        <v>0</v>
      </c>
      <c r="P710" s="81">
        <f t="shared" si="112"/>
        <v>2.3468122249130356</v>
      </c>
      <c r="Q710" s="81">
        <f t="shared" si="113"/>
        <v>2.3468122249130356</v>
      </c>
      <c r="S710" s="1">
        <f t="shared" si="117"/>
        <v>7</v>
      </c>
      <c r="T710" s="1" t="str">
        <f t="shared" si="118"/>
        <v>Off-Peak</v>
      </c>
    </row>
    <row r="711" spans="1:20" x14ac:dyDescent="0.25">
      <c r="A711" s="85">
        <v>44955.83333333191</v>
      </c>
      <c r="B711" s="1">
        <v>1</v>
      </c>
      <c r="C711" s="1">
        <v>29</v>
      </c>
      <c r="D711" s="1">
        <v>20</v>
      </c>
      <c r="E711" s="1" t="str">
        <f t="shared" si="114"/>
        <v>Non-Summer</v>
      </c>
      <c r="F711" s="78">
        <v>1.2038</v>
      </c>
      <c r="G711" s="79">
        <f t="shared" si="115"/>
        <v>2.2903060854076305</v>
      </c>
      <c r="J711" s="78">
        <v>0</v>
      </c>
      <c r="K711" s="80">
        <f t="shared" si="116"/>
        <v>0</v>
      </c>
      <c r="L711" s="68" t="str">
        <f t="shared" si="109"/>
        <v>Normal</v>
      </c>
      <c r="N711" s="67">
        <f t="shared" si="110"/>
        <v>0</v>
      </c>
      <c r="O711" s="67">
        <f t="shared" si="111"/>
        <v>0</v>
      </c>
      <c r="P711" s="81">
        <f t="shared" si="112"/>
        <v>2.2903060854076305</v>
      </c>
      <c r="Q711" s="81">
        <f t="shared" si="113"/>
        <v>2.2903060854076305</v>
      </c>
      <c r="S711" s="1">
        <f t="shared" si="117"/>
        <v>7</v>
      </c>
      <c r="T711" s="1" t="str">
        <f t="shared" si="118"/>
        <v>Off-Peak</v>
      </c>
    </row>
    <row r="712" spans="1:20" x14ac:dyDescent="0.25">
      <c r="A712" s="85">
        <v>44955.874999998574</v>
      </c>
      <c r="B712" s="1">
        <v>1</v>
      </c>
      <c r="C712" s="1">
        <v>29</v>
      </c>
      <c r="D712" s="1">
        <v>21</v>
      </c>
      <c r="E712" s="1" t="str">
        <f t="shared" si="114"/>
        <v>Non-Summer</v>
      </c>
      <c r="F712" s="78">
        <v>1.1409</v>
      </c>
      <c r="G712" s="79">
        <f t="shared" si="115"/>
        <v>2.1706348337278332</v>
      </c>
      <c r="J712" s="78">
        <v>0</v>
      </c>
      <c r="K712" s="80">
        <f t="shared" si="116"/>
        <v>0</v>
      </c>
      <c r="L712" s="68" t="str">
        <f t="shared" si="109"/>
        <v>Normal</v>
      </c>
      <c r="N712" s="67">
        <f t="shared" si="110"/>
        <v>0</v>
      </c>
      <c r="O712" s="67">
        <f t="shared" si="111"/>
        <v>0</v>
      </c>
      <c r="P712" s="81">
        <f t="shared" si="112"/>
        <v>2.1706348337278332</v>
      </c>
      <c r="Q712" s="81">
        <f t="shared" si="113"/>
        <v>2.1706348337278332</v>
      </c>
      <c r="S712" s="1">
        <f t="shared" si="117"/>
        <v>7</v>
      </c>
      <c r="T712" s="1" t="str">
        <f t="shared" si="118"/>
        <v>Off-Peak</v>
      </c>
    </row>
    <row r="713" spans="1:20" x14ac:dyDescent="0.25">
      <c r="A713" s="85">
        <v>44955.916666665238</v>
      </c>
      <c r="B713" s="1">
        <v>1</v>
      </c>
      <c r="C713" s="1">
        <v>29</v>
      </c>
      <c r="D713" s="1">
        <v>22</v>
      </c>
      <c r="E713" s="1" t="str">
        <f t="shared" si="114"/>
        <v>Non-Summer</v>
      </c>
      <c r="F713" s="78">
        <v>1.0407999999999999</v>
      </c>
      <c r="G713" s="79">
        <f t="shared" si="115"/>
        <v>1.9801882153948012</v>
      </c>
      <c r="J713" s="78">
        <v>0</v>
      </c>
      <c r="K713" s="80">
        <f t="shared" si="116"/>
        <v>0</v>
      </c>
      <c r="L713" s="68" t="str">
        <f t="shared" si="109"/>
        <v>Normal</v>
      </c>
      <c r="N713" s="67">
        <f t="shared" si="110"/>
        <v>0</v>
      </c>
      <c r="O713" s="67">
        <f t="shared" si="111"/>
        <v>0</v>
      </c>
      <c r="P713" s="81">
        <f t="shared" si="112"/>
        <v>1.9801882153948012</v>
      </c>
      <c r="Q713" s="81">
        <f t="shared" si="113"/>
        <v>1.9801882153948012</v>
      </c>
      <c r="S713" s="1">
        <f t="shared" si="117"/>
        <v>7</v>
      </c>
      <c r="T713" s="1" t="str">
        <f t="shared" si="118"/>
        <v>Off-Peak</v>
      </c>
    </row>
    <row r="714" spans="1:20" x14ac:dyDescent="0.25">
      <c r="A714" s="85">
        <v>44955.958333331902</v>
      </c>
      <c r="B714" s="1">
        <v>1</v>
      </c>
      <c r="C714" s="1">
        <v>29</v>
      </c>
      <c r="D714" s="1">
        <v>23</v>
      </c>
      <c r="E714" s="1" t="str">
        <f t="shared" si="114"/>
        <v>Non-Summer</v>
      </c>
      <c r="F714" s="78">
        <v>0.95109999999999995</v>
      </c>
      <c r="G714" s="79">
        <f t="shared" si="115"/>
        <v>1.8095282587067596</v>
      </c>
      <c r="J714" s="78">
        <v>0</v>
      </c>
      <c r="K714" s="80">
        <f t="shared" si="116"/>
        <v>0</v>
      </c>
      <c r="L714" s="68" t="str">
        <f t="shared" si="109"/>
        <v>Normal</v>
      </c>
      <c r="N714" s="67">
        <f t="shared" si="110"/>
        <v>0</v>
      </c>
      <c r="O714" s="67">
        <f t="shared" si="111"/>
        <v>0</v>
      </c>
      <c r="P714" s="81">
        <f t="shared" si="112"/>
        <v>1.8095282587067596</v>
      </c>
      <c r="Q714" s="81">
        <f t="shared" si="113"/>
        <v>1.8095282587067596</v>
      </c>
      <c r="S714" s="1">
        <f t="shared" si="117"/>
        <v>7</v>
      </c>
      <c r="T714" s="1" t="str">
        <f t="shared" si="118"/>
        <v>Off-Peak</v>
      </c>
    </row>
    <row r="715" spans="1:20" x14ac:dyDescent="0.25">
      <c r="A715" s="85">
        <v>44955.999999998567</v>
      </c>
      <c r="B715" s="1">
        <v>1</v>
      </c>
      <c r="C715" s="1">
        <v>30</v>
      </c>
      <c r="D715" s="1">
        <v>0</v>
      </c>
      <c r="E715" s="1" t="str">
        <f t="shared" si="114"/>
        <v>Non-Summer</v>
      </c>
      <c r="F715" s="78">
        <v>0.89690000000000003</v>
      </c>
      <c r="G715" s="79">
        <f t="shared" si="115"/>
        <v>1.7064093105184448</v>
      </c>
      <c r="J715" s="78">
        <v>0</v>
      </c>
      <c r="K715" s="80">
        <f t="shared" si="116"/>
        <v>0</v>
      </c>
      <c r="L715" s="68" t="str">
        <f t="shared" si="109"/>
        <v>Normal</v>
      </c>
      <c r="N715" s="67">
        <f t="shared" si="110"/>
        <v>0</v>
      </c>
      <c r="O715" s="67">
        <f t="shared" si="111"/>
        <v>0</v>
      </c>
      <c r="P715" s="81">
        <f t="shared" si="112"/>
        <v>1.7064093105184448</v>
      </c>
      <c r="Q715" s="81">
        <f t="shared" si="113"/>
        <v>1.7064093105184448</v>
      </c>
      <c r="S715" s="1">
        <f t="shared" si="117"/>
        <v>1</v>
      </c>
      <c r="T715" s="1" t="str">
        <f t="shared" si="118"/>
        <v>Off-Peak</v>
      </c>
    </row>
    <row r="716" spans="1:20" x14ac:dyDescent="0.25">
      <c r="A716" s="85">
        <v>44956.041666665231</v>
      </c>
      <c r="B716" s="1">
        <v>1</v>
      </c>
      <c r="C716" s="1">
        <v>30</v>
      </c>
      <c r="D716" s="1">
        <v>1</v>
      </c>
      <c r="E716" s="1" t="str">
        <f t="shared" si="114"/>
        <v>Non-Summer</v>
      </c>
      <c r="F716" s="78">
        <v>0.86880000000000002</v>
      </c>
      <c r="G716" s="79">
        <f t="shared" si="115"/>
        <v>1.6529472728045767</v>
      </c>
      <c r="J716" s="78">
        <v>0</v>
      </c>
      <c r="K716" s="80">
        <f t="shared" si="116"/>
        <v>0</v>
      </c>
      <c r="L716" s="68" t="str">
        <f t="shared" si="109"/>
        <v>Normal</v>
      </c>
      <c r="N716" s="67">
        <f t="shared" si="110"/>
        <v>0</v>
      </c>
      <c r="O716" s="67">
        <f t="shared" si="111"/>
        <v>0</v>
      </c>
      <c r="P716" s="81">
        <f t="shared" si="112"/>
        <v>1.6529472728045767</v>
      </c>
      <c r="Q716" s="81">
        <f t="shared" si="113"/>
        <v>1.6529472728045767</v>
      </c>
      <c r="S716" s="1">
        <f t="shared" si="117"/>
        <v>1</v>
      </c>
      <c r="T716" s="1" t="str">
        <f t="shared" si="118"/>
        <v>Off-Peak</v>
      </c>
    </row>
    <row r="717" spans="1:20" x14ac:dyDescent="0.25">
      <c r="A717" s="85">
        <v>44956.083333331895</v>
      </c>
      <c r="B717" s="1">
        <v>1</v>
      </c>
      <c r="C717" s="1">
        <v>30</v>
      </c>
      <c r="D717" s="1">
        <v>2</v>
      </c>
      <c r="E717" s="1" t="str">
        <f t="shared" si="114"/>
        <v>Non-Summer</v>
      </c>
      <c r="F717" s="78">
        <v>0.85709999999999997</v>
      </c>
      <c r="G717" s="79">
        <f t="shared" si="115"/>
        <v>1.6306872784539623</v>
      </c>
      <c r="J717" s="78">
        <v>0</v>
      </c>
      <c r="K717" s="80">
        <f t="shared" si="116"/>
        <v>0</v>
      </c>
      <c r="L717" s="68" t="str">
        <f t="shared" si="109"/>
        <v>Normal</v>
      </c>
      <c r="N717" s="67">
        <f t="shared" si="110"/>
        <v>0</v>
      </c>
      <c r="O717" s="67">
        <f t="shared" si="111"/>
        <v>0</v>
      </c>
      <c r="P717" s="81">
        <f t="shared" si="112"/>
        <v>1.6306872784539623</v>
      </c>
      <c r="Q717" s="81">
        <f t="shared" si="113"/>
        <v>1.6306872784539623</v>
      </c>
      <c r="S717" s="1">
        <f t="shared" si="117"/>
        <v>1</v>
      </c>
      <c r="T717" s="1" t="str">
        <f t="shared" si="118"/>
        <v>Off-Peak</v>
      </c>
    </row>
    <row r="718" spans="1:20" x14ac:dyDescent="0.25">
      <c r="A718" s="85">
        <v>44956.124999998559</v>
      </c>
      <c r="B718" s="1">
        <v>1</v>
      </c>
      <c r="C718" s="1">
        <v>30</v>
      </c>
      <c r="D718" s="1">
        <v>3</v>
      </c>
      <c r="E718" s="1" t="str">
        <f t="shared" si="114"/>
        <v>Non-Summer</v>
      </c>
      <c r="F718" s="78">
        <v>0.85660000000000003</v>
      </c>
      <c r="G718" s="79">
        <f t="shared" si="115"/>
        <v>1.6297359966441072</v>
      </c>
      <c r="J718" s="78">
        <v>0</v>
      </c>
      <c r="K718" s="80">
        <f t="shared" si="116"/>
        <v>0</v>
      </c>
      <c r="L718" s="68" t="str">
        <f t="shared" si="109"/>
        <v>Normal</v>
      </c>
      <c r="N718" s="67">
        <f t="shared" si="110"/>
        <v>0</v>
      </c>
      <c r="O718" s="67">
        <f t="shared" si="111"/>
        <v>0</v>
      </c>
      <c r="P718" s="81">
        <f t="shared" si="112"/>
        <v>1.6297359966441072</v>
      </c>
      <c r="Q718" s="81">
        <f t="shared" si="113"/>
        <v>1.6297359966441072</v>
      </c>
      <c r="S718" s="1">
        <f t="shared" si="117"/>
        <v>1</v>
      </c>
      <c r="T718" s="1" t="str">
        <f t="shared" si="118"/>
        <v>Off-Peak</v>
      </c>
    </row>
    <row r="719" spans="1:20" x14ac:dyDescent="0.25">
      <c r="A719" s="85">
        <v>44956.166666665224</v>
      </c>
      <c r="B719" s="1">
        <v>1</v>
      </c>
      <c r="C719" s="1">
        <v>30</v>
      </c>
      <c r="D719" s="1">
        <v>4</v>
      </c>
      <c r="E719" s="1" t="str">
        <f t="shared" si="114"/>
        <v>Non-Summer</v>
      </c>
      <c r="F719" s="78">
        <v>0.87350000000000005</v>
      </c>
      <c r="G719" s="79">
        <f t="shared" si="115"/>
        <v>1.6618893218172166</v>
      </c>
      <c r="J719" s="78">
        <v>0</v>
      </c>
      <c r="K719" s="80">
        <f t="shared" si="116"/>
        <v>0</v>
      </c>
      <c r="L719" s="68" t="str">
        <f t="shared" si="109"/>
        <v>Normal</v>
      </c>
      <c r="N719" s="67">
        <f t="shared" si="110"/>
        <v>0</v>
      </c>
      <c r="O719" s="67">
        <f t="shared" si="111"/>
        <v>0</v>
      </c>
      <c r="P719" s="81">
        <f t="shared" si="112"/>
        <v>1.6618893218172166</v>
      </c>
      <c r="Q719" s="81">
        <f t="shared" si="113"/>
        <v>1.6618893218172166</v>
      </c>
      <c r="S719" s="1">
        <f t="shared" si="117"/>
        <v>1</v>
      </c>
      <c r="T719" s="1" t="str">
        <f t="shared" si="118"/>
        <v>Off-Peak</v>
      </c>
    </row>
    <row r="720" spans="1:20" x14ac:dyDescent="0.25">
      <c r="A720" s="85">
        <v>44956.208333331888</v>
      </c>
      <c r="B720" s="1">
        <v>1</v>
      </c>
      <c r="C720" s="1">
        <v>30</v>
      </c>
      <c r="D720" s="1">
        <v>5</v>
      </c>
      <c r="E720" s="1" t="str">
        <f t="shared" si="114"/>
        <v>Non-Summer</v>
      </c>
      <c r="F720" s="78">
        <v>0.9143</v>
      </c>
      <c r="G720" s="79">
        <f t="shared" si="115"/>
        <v>1.7395139175014092</v>
      </c>
      <c r="J720" s="78">
        <v>0</v>
      </c>
      <c r="K720" s="80">
        <f t="shared" si="116"/>
        <v>0</v>
      </c>
      <c r="L720" s="68" t="str">
        <f t="shared" si="109"/>
        <v>Normal</v>
      </c>
      <c r="N720" s="67">
        <f t="shared" si="110"/>
        <v>0</v>
      </c>
      <c r="O720" s="67">
        <f t="shared" si="111"/>
        <v>0</v>
      </c>
      <c r="P720" s="81">
        <f t="shared" si="112"/>
        <v>1.7395139175014092</v>
      </c>
      <c r="Q720" s="81">
        <f t="shared" si="113"/>
        <v>1.7395139175014092</v>
      </c>
      <c r="S720" s="1">
        <f t="shared" si="117"/>
        <v>1</v>
      </c>
      <c r="T720" s="1" t="str">
        <f t="shared" si="118"/>
        <v>Off-Peak</v>
      </c>
    </row>
    <row r="721" spans="1:20" x14ac:dyDescent="0.25">
      <c r="A721" s="85">
        <v>44956.249999998552</v>
      </c>
      <c r="B721" s="1">
        <v>1</v>
      </c>
      <c r="C721" s="1">
        <v>30</v>
      </c>
      <c r="D721" s="1">
        <v>6</v>
      </c>
      <c r="E721" s="1" t="str">
        <f t="shared" si="114"/>
        <v>Non-Summer</v>
      </c>
      <c r="F721" s="78">
        <v>0.98370000000000002</v>
      </c>
      <c r="G721" s="79">
        <f t="shared" si="115"/>
        <v>1.8715518327093255</v>
      </c>
      <c r="J721" s="78">
        <v>0</v>
      </c>
      <c r="K721" s="80">
        <f t="shared" si="116"/>
        <v>0</v>
      </c>
      <c r="L721" s="68" t="str">
        <f t="shared" si="109"/>
        <v>Normal</v>
      </c>
      <c r="N721" s="67">
        <f t="shared" si="110"/>
        <v>0</v>
      </c>
      <c r="O721" s="67">
        <f t="shared" si="111"/>
        <v>0</v>
      </c>
      <c r="P721" s="81">
        <f t="shared" si="112"/>
        <v>1.8715518327093255</v>
      </c>
      <c r="Q721" s="81">
        <f t="shared" si="113"/>
        <v>1.8715518327093255</v>
      </c>
      <c r="S721" s="1">
        <f t="shared" si="117"/>
        <v>1</v>
      </c>
      <c r="T721" s="1" t="str">
        <f t="shared" si="118"/>
        <v>Peak</v>
      </c>
    </row>
    <row r="722" spans="1:20" x14ac:dyDescent="0.25">
      <c r="A722" s="85">
        <v>44956.291666665216</v>
      </c>
      <c r="B722" s="1">
        <v>1</v>
      </c>
      <c r="C722" s="1">
        <v>30</v>
      </c>
      <c r="D722" s="1">
        <v>7</v>
      </c>
      <c r="E722" s="1" t="str">
        <f t="shared" si="114"/>
        <v>Non-Summer</v>
      </c>
      <c r="F722" s="78">
        <v>1.0235000000000001</v>
      </c>
      <c r="G722" s="79">
        <f t="shared" si="115"/>
        <v>1.9472738647738079</v>
      </c>
      <c r="J722" s="78">
        <v>0.22273799999999999</v>
      </c>
      <c r="K722" s="80">
        <f t="shared" si="116"/>
        <v>0.22273799999999999</v>
      </c>
      <c r="L722" s="68" t="str">
        <f t="shared" si="109"/>
        <v>Normal</v>
      </c>
      <c r="N722" s="67">
        <f t="shared" si="110"/>
        <v>0</v>
      </c>
      <c r="O722" s="67">
        <f t="shared" si="111"/>
        <v>0.22273799999999999</v>
      </c>
      <c r="P722" s="81">
        <f t="shared" si="112"/>
        <v>1.724535864773808</v>
      </c>
      <c r="Q722" s="81">
        <f t="shared" si="113"/>
        <v>1.724535864773808</v>
      </c>
      <c r="S722" s="1">
        <f t="shared" si="117"/>
        <v>1</v>
      </c>
      <c r="T722" s="1" t="str">
        <f t="shared" si="118"/>
        <v>Peak</v>
      </c>
    </row>
    <row r="723" spans="1:20" x14ac:dyDescent="0.25">
      <c r="A723" s="85">
        <v>44956.333333331881</v>
      </c>
      <c r="B723" s="1">
        <v>1</v>
      </c>
      <c r="C723" s="1">
        <v>30</v>
      </c>
      <c r="D723" s="1">
        <v>8</v>
      </c>
      <c r="E723" s="1" t="str">
        <f t="shared" si="114"/>
        <v>Non-Summer</v>
      </c>
      <c r="F723" s="78">
        <v>1.0104</v>
      </c>
      <c r="G723" s="79">
        <f t="shared" si="115"/>
        <v>1.9223502813555986</v>
      </c>
      <c r="J723" s="78">
        <v>1.85832</v>
      </c>
      <c r="K723" s="80">
        <f t="shared" si="116"/>
        <v>1.85832</v>
      </c>
      <c r="L723" s="68" t="str">
        <f t="shared" ref="L723:L786" si="119">IF(AND(D723&gt;=$C$2,D723&lt;=$C$3,E723="Summer"),"MaxDis","Normal")</f>
        <v>Normal</v>
      </c>
      <c r="N723" s="67">
        <f t="shared" ref="N723:N786" si="120">IF(K723-G723&lt;0,0,K723-G723)</f>
        <v>0</v>
      </c>
      <c r="O723" s="67">
        <f t="shared" ref="O723:O786" si="121">K723-N723</f>
        <v>1.85832</v>
      </c>
      <c r="P723" s="81">
        <f t="shared" ref="P723:P786" si="122">MAX(0,G723-O723)</f>
        <v>6.4030281355598628E-2</v>
      </c>
      <c r="Q723" s="81">
        <f t="shared" ref="Q723:Q786" si="123">G723-K723</f>
        <v>6.4030281355598628E-2</v>
      </c>
      <c r="S723" s="1">
        <f t="shared" si="117"/>
        <v>1</v>
      </c>
      <c r="T723" s="1" t="str">
        <f t="shared" si="118"/>
        <v>Peak</v>
      </c>
    </row>
    <row r="724" spans="1:20" x14ac:dyDescent="0.25">
      <c r="A724" s="85">
        <v>44956.374999998545</v>
      </c>
      <c r="B724" s="1">
        <v>1</v>
      </c>
      <c r="C724" s="1">
        <v>30</v>
      </c>
      <c r="D724" s="1">
        <v>9</v>
      </c>
      <c r="E724" s="1" t="str">
        <f t="shared" ref="E724:E787" si="124">IF(AND(B724&gt;=$C$5,B724&lt;=$C$6),"Summer","Non-Summer")</f>
        <v>Non-Summer</v>
      </c>
      <c r="F724" s="78">
        <v>1.0073000000000001</v>
      </c>
      <c r="G724" s="79">
        <f t="shared" ref="G724:G787" si="125">F724*$G$13</f>
        <v>1.9164523341344959</v>
      </c>
      <c r="J724" s="78">
        <v>3.5821529999999999</v>
      </c>
      <c r="K724" s="80">
        <f t="shared" ref="K724:K787" si="126">J724*$K$13</f>
        <v>3.5821529999999999</v>
      </c>
      <c r="L724" s="68" t="str">
        <f t="shared" si="119"/>
        <v>Normal</v>
      </c>
      <c r="N724" s="67">
        <f t="shared" si="120"/>
        <v>1.665700665865504</v>
      </c>
      <c r="O724" s="67">
        <f t="shared" si="121"/>
        <v>1.9164523341344959</v>
      </c>
      <c r="P724" s="81">
        <f t="shared" si="122"/>
        <v>0</v>
      </c>
      <c r="Q724" s="81">
        <f t="shared" si="123"/>
        <v>-1.665700665865504</v>
      </c>
      <c r="S724" s="1">
        <f t="shared" ref="S724:S787" si="127">WEEKDAY(A724,2)</f>
        <v>1</v>
      </c>
      <c r="T724" s="1" t="str">
        <f t="shared" ref="T724:T787" si="128">IF(S724&gt;5,"Off-Peak",IF(AND(D724&gt;=$C$7,D724&lt;$C$8),"Peak","Off-Peak"))</f>
        <v>Peak</v>
      </c>
    </row>
    <row r="725" spans="1:20" x14ac:dyDescent="0.25">
      <c r="A725" s="85">
        <v>44956.416666665209</v>
      </c>
      <c r="B725" s="1">
        <v>1</v>
      </c>
      <c r="C725" s="1">
        <v>30</v>
      </c>
      <c r="D725" s="1">
        <v>10</v>
      </c>
      <c r="E725" s="1" t="str">
        <f t="shared" si="124"/>
        <v>Non-Summer</v>
      </c>
      <c r="F725" s="78">
        <v>1.0015000000000001</v>
      </c>
      <c r="G725" s="79">
        <f t="shared" si="125"/>
        <v>1.9054174651401745</v>
      </c>
      <c r="J725" s="78">
        <v>5.381564</v>
      </c>
      <c r="K725" s="80">
        <f t="shared" si="126"/>
        <v>5.381564</v>
      </c>
      <c r="L725" s="68" t="str">
        <f t="shared" si="119"/>
        <v>Normal</v>
      </c>
      <c r="N725" s="67">
        <f t="shared" si="120"/>
        <v>3.4761465348598257</v>
      </c>
      <c r="O725" s="67">
        <f t="shared" si="121"/>
        <v>1.9054174651401743</v>
      </c>
      <c r="P725" s="81">
        <f t="shared" si="122"/>
        <v>2.2204460492503131E-16</v>
      </c>
      <c r="Q725" s="81">
        <f t="shared" si="123"/>
        <v>-3.4761465348598257</v>
      </c>
      <c r="S725" s="1">
        <f t="shared" si="127"/>
        <v>1</v>
      </c>
      <c r="T725" s="1" t="str">
        <f t="shared" si="128"/>
        <v>Peak</v>
      </c>
    </row>
    <row r="726" spans="1:20" x14ac:dyDescent="0.25">
      <c r="A726" s="85">
        <v>44956.458333331873</v>
      </c>
      <c r="B726" s="1">
        <v>1</v>
      </c>
      <c r="C726" s="1">
        <v>30</v>
      </c>
      <c r="D726" s="1">
        <v>11</v>
      </c>
      <c r="E726" s="1" t="str">
        <f t="shared" si="124"/>
        <v>Non-Summer</v>
      </c>
      <c r="F726" s="78">
        <v>0.998</v>
      </c>
      <c r="G726" s="79">
        <f t="shared" si="125"/>
        <v>1.8987584924711871</v>
      </c>
      <c r="J726" s="78">
        <v>5.8585510000000003</v>
      </c>
      <c r="K726" s="80">
        <f t="shared" si="126"/>
        <v>5.8585510000000003</v>
      </c>
      <c r="L726" s="68" t="str">
        <f t="shared" si="119"/>
        <v>Normal</v>
      </c>
      <c r="N726" s="67">
        <f t="shared" si="120"/>
        <v>3.959792507528813</v>
      </c>
      <c r="O726" s="67">
        <f t="shared" si="121"/>
        <v>1.8987584924711873</v>
      </c>
      <c r="P726" s="81">
        <f t="shared" si="122"/>
        <v>0</v>
      </c>
      <c r="Q726" s="81">
        <f t="shared" si="123"/>
        <v>-3.959792507528813</v>
      </c>
      <c r="S726" s="1">
        <f t="shared" si="127"/>
        <v>1</v>
      </c>
      <c r="T726" s="1" t="str">
        <f t="shared" si="128"/>
        <v>Peak</v>
      </c>
    </row>
    <row r="727" spans="1:20" x14ac:dyDescent="0.25">
      <c r="A727" s="85">
        <v>44956.499999998538</v>
      </c>
      <c r="B727" s="1">
        <v>1</v>
      </c>
      <c r="C727" s="1">
        <v>30</v>
      </c>
      <c r="D727" s="1">
        <v>12</v>
      </c>
      <c r="E727" s="1" t="str">
        <f t="shared" si="124"/>
        <v>Non-Summer</v>
      </c>
      <c r="F727" s="78">
        <v>0.997</v>
      </c>
      <c r="G727" s="79">
        <f t="shared" si="125"/>
        <v>1.8968559288514766</v>
      </c>
      <c r="J727" s="78">
        <v>5.7408169999999998</v>
      </c>
      <c r="K727" s="80">
        <f t="shared" si="126"/>
        <v>5.7408169999999998</v>
      </c>
      <c r="L727" s="68" t="str">
        <f t="shared" si="119"/>
        <v>Normal</v>
      </c>
      <c r="N727" s="67">
        <f t="shared" si="120"/>
        <v>3.8439610711485233</v>
      </c>
      <c r="O727" s="67">
        <f t="shared" si="121"/>
        <v>1.8968559288514766</v>
      </c>
      <c r="P727" s="81">
        <f t="shared" si="122"/>
        <v>0</v>
      </c>
      <c r="Q727" s="81">
        <f t="shared" si="123"/>
        <v>-3.8439610711485233</v>
      </c>
      <c r="S727" s="1">
        <f t="shared" si="127"/>
        <v>1</v>
      </c>
      <c r="T727" s="1" t="str">
        <f t="shared" si="128"/>
        <v>Peak</v>
      </c>
    </row>
    <row r="728" spans="1:20" x14ac:dyDescent="0.25">
      <c r="A728" s="85">
        <v>44956.541666665202</v>
      </c>
      <c r="B728" s="1">
        <v>1</v>
      </c>
      <c r="C728" s="1">
        <v>30</v>
      </c>
      <c r="D728" s="1">
        <v>13</v>
      </c>
      <c r="E728" s="1" t="str">
        <f t="shared" si="124"/>
        <v>Non-Summer</v>
      </c>
      <c r="F728" s="78">
        <v>0.99519999999999997</v>
      </c>
      <c r="G728" s="79">
        <f t="shared" si="125"/>
        <v>1.8934313143359973</v>
      </c>
      <c r="J728" s="78">
        <v>4.3247499999999999</v>
      </c>
      <c r="K728" s="80">
        <f t="shared" si="126"/>
        <v>4.3247499999999999</v>
      </c>
      <c r="L728" s="68" t="str">
        <f t="shared" si="119"/>
        <v>Normal</v>
      </c>
      <c r="N728" s="67">
        <f t="shared" si="120"/>
        <v>2.4313186856640026</v>
      </c>
      <c r="O728" s="67">
        <f t="shared" si="121"/>
        <v>1.8934313143359973</v>
      </c>
      <c r="P728" s="81">
        <f t="shared" si="122"/>
        <v>0</v>
      </c>
      <c r="Q728" s="81">
        <f t="shared" si="123"/>
        <v>-2.4313186856640026</v>
      </c>
      <c r="S728" s="1">
        <f t="shared" si="127"/>
        <v>1</v>
      </c>
      <c r="T728" s="1" t="str">
        <f t="shared" si="128"/>
        <v>Peak</v>
      </c>
    </row>
    <row r="729" spans="1:20" x14ac:dyDescent="0.25">
      <c r="A729" s="85">
        <v>44956.583333331866</v>
      </c>
      <c r="B729" s="1">
        <v>1</v>
      </c>
      <c r="C729" s="1">
        <v>30</v>
      </c>
      <c r="D729" s="1">
        <v>14</v>
      </c>
      <c r="E729" s="1" t="str">
        <f t="shared" si="124"/>
        <v>Non-Summer</v>
      </c>
      <c r="F729" s="78">
        <v>0.99839999999999995</v>
      </c>
      <c r="G729" s="79">
        <f t="shared" si="125"/>
        <v>1.8995195179190714</v>
      </c>
      <c r="J729" s="78">
        <v>2.1114109999999999</v>
      </c>
      <c r="K729" s="80">
        <f t="shared" si="126"/>
        <v>2.1114109999999999</v>
      </c>
      <c r="L729" s="68" t="str">
        <f t="shared" si="119"/>
        <v>Normal</v>
      </c>
      <c r="N729" s="67">
        <f t="shared" si="120"/>
        <v>0.21189148208092856</v>
      </c>
      <c r="O729" s="67">
        <f t="shared" si="121"/>
        <v>1.8995195179190714</v>
      </c>
      <c r="P729" s="81">
        <f t="shared" si="122"/>
        <v>0</v>
      </c>
      <c r="Q729" s="81">
        <f t="shared" si="123"/>
        <v>-0.21189148208092856</v>
      </c>
      <c r="S729" s="1">
        <f t="shared" si="127"/>
        <v>1</v>
      </c>
      <c r="T729" s="1" t="str">
        <f t="shared" si="128"/>
        <v>Peak</v>
      </c>
    </row>
    <row r="730" spans="1:20" x14ac:dyDescent="0.25">
      <c r="A730" s="85">
        <v>44956.62499999853</v>
      </c>
      <c r="B730" s="1">
        <v>1</v>
      </c>
      <c r="C730" s="1">
        <v>30</v>
      </c>
      <c r="D730" s="1">
        <v>15</v>
      </c>
      <c r="E730" s="1" t="str">
        <f t="shared" si="124"/>
        <v>Non-Summer</v>
      </c>
      <c r="F730" s="78">
        <v>1.0219</v>
      </c>
      <c r="G730" s="79">
        <f t="shared" si="125"/>
        <v>1.9442297629822707</v>
      </c>
      <c r="J730" s="78">
        <v>1.2548440000000001</v>
      </c>
      <c r="K730" s="80">
        <f t="shared" si="126"/>
        <v>1.2548440000000001</v>
      </c>
      <c r="L730" s="68" t="str">
        <f t="shared" si="119"/>
        <v>Normal</v>
      </c>
      <c r="N730" s="67">
        <f t="shared" si="120"/>
        <v>0</v>
      </c>
      <c r="O730" s="67">
        <f t="shared" si="121"/>
        <v>1.2548440000000001</v>
      </c>
      <c r="P730" s="81">
        <f t="shared" si="122"/>
        <v>0.68938576298227061</v>
      </c>
      <c r="Q730" s="81">
        <f t="shared" si="123"/>
        <v>0.68938576298227061</v>
      </c>
      <c r="S730" s="1">
        <f t="shared" si="127"/>
        <v>1</v>
      </c>
      <c r="T730" s="1" t="str">
        <f t="shared" si="128"/>
        <v>Peak</v>
      </c>
    </row>
    <row r="731" spans="1:20" x14ac:dyDescent="0.25">
      <c r="A731" s="85">
        <v>44956.666666665194</v>
      </c>
      <c r="B731" s="1">
        <v>1</v>
      </c>
      <c r="C731" s="1">
        <v>30</v>
      </c>
      <c r="D731" s="1">
        <v>16</v>
      </c>
      <c r="E731" s="1" t="str">
        <f t="shared" si="124"/>
        <v>Non-Summer</v>
      </c>
      <c r="F731" s="78">
        <v>1.1083000000000001</v>
      </c>
      <c r="G731" s="79">
        <f t="shared" si="125"/>
        <v>2.1086112597252673</v>
      </c>
      <c r="J731" s="78">
        <v>0.28282000000000002</v>
      </c>
      <c r="K731" s="80">
        <f t="shared" si="126"/>
        <v>0.28282000000000002</v>
      </c>
      <c r="L731" s="68" t="str">
        <f t="shared" si="119"/>
        <v>Normal</v>
      </c>
      <c r="N731" s="67">
        <f t="shared" si="120"/>
        <v>0</v>
      </c>
      <c r="O731" s="67">
        <f t="shared" si="121"/>
        <v>0.28282000000000002</v>
      </c>
      <c r="P731" s="81">
        <f t="shared" si="122"/>
        <v>1.8257912597252672</v>
      </c>
      <c r="Q731" s="81">
        <f t="shared" si="123"/>
        <v>1.8257912597252672</v>
      </c>
      <c r="S731" s="1">
        <f t="shared" si="127"/>
        <v>1</v>
      </c>
      <c r="T731" s="1" t="str">
        <f t="shared" si="128"/>
        <v>Peak</v>
      </c>
    </row>
    <row r="732" spans="1:20" x14ac:dyDescent="0.25">
      <c r="A732" s="85">
        <v>44956.708333331859</v>
      </c>
      <c r="B732" s="1">
        <v>1</v>
      </c>
      <c r="C732" s="1">
        <v>30</v>
      </c>
      <c r="D732" s="1">
        <v>17</v>
      </c>
      <c r="E732" s="1" t="str">
        <f t="shared" si="124"/>
        <v>Non-Summer</v>
      </c>
      <c r="F732" s="78">
        <v>1.2618</v>
      </c>
      <c r="G732" s="79">
        <f t="shared" si="125"/>
        <v>2.4006547753508456</v>
      </c>
      <c r="J732" s="78">
        <v>0</v>
      </c>
      <c r="K732" s="80">
        <f t="shared" si="126"/>
        <v>0</v>
      </c>
      <c r="L732" s="68" t="str">
        <f t="shared" si="119"/>
        <v>Normal</v>
      </c>
      <c r="N732" s="67">
        <f t="shared" si="120"/>
        <v>0</v>
      </c>
      <c r="O732" s="67">
        <f t="shared" si="121"/>
        <v>0</v>
      </c>
      <c r="P732" s="81">
        <f t="shared" si="122"/>
        <v>2.4006547753508456</v>
      </c>
      <c r="Q732" s="81">
        <f t="shared" si="123"/>
        <v>2.4006547753508456</v>
      </c>
      <c r="S732" s="1">
        <f t="shared" si="127"/>
        <v>1</v>
      </c>
      <c r="T732" s="1" t="str">
        <f t="shared" si="128"/>
        <v>Peak</v>
      </c>
    </row>
    <row r="733" spans="1:20" x14ac:dyDescent="0.25">
      <c r="A733" s="85">
        <v>44956.749999998523</v>
      </c>
      <c r="B733" s="1">
        <v>1</v>
      </c>
      <c r="C733" s="1">
        <v>30</v>
      </c>
      <c r="D733" s="1">
        <v>18</v>
      </c>
      <c r="E733" s="1" t="str">
        <f t="shared" si="124"/>
        <v>Non-Summer</v>
      </c>
      <c r="F733" s="78">
        <v>1.3334999999999999</v>
      </c>
      <c r="G733" s="79">
        <f t="shared" si="125"/>
        <v>2.5370685868840961</v>
      </c>
      <c r="J733" s="78">
        <v>0</v>
      </c>
      <c r="K733" s="80">
        <f t="shared" si="126"/>
        <v>0</v>
      </c>
      <c r="L733" s="68" t="str">
        <f t="shared" si="119"/>
        <v>Normal</v>
      </c>
      <c r="N733" s="67">
        <f t="shared" si="120"/>
        <v>0</v>
      </c>
      <c r="O733" s="67">
        <f t="shared" si="121"/>
        <v>0</v>
      </c>
      <c r="P733" s="81">
        <f t="shared" si="122"/>
        <v>2.5370685868840961</v>
      </c>
      <c r="Q733" s="81">
        <f t="shared" si="123"/>
        <v>2.5370685868840961</v>
      </c>
      <c r="S733" s="1">
        <f t="shared" si="127"/>
        <v>1</v>
      </c>
      <c r="T733" s="1" t="str">
        <f t="shared" si="128"/>
        <v>Peak</v>
      </c>
    </row>
    <row r="734" spans="1:20" x14ac:dyDescent="0.25">
      <c r="A734" s="85">
        <v>44956.791666665187</v>
      </c>
      <c r="B734" s="1">
        <v>1</v>
      </c>
      <c r="C734" s="1">
        <v>30</v>
      </c>
      <c r="D734" s="1">
        <v>19</v>
      </c>
      <c r="E734" s="1" t="str">
        <f t="shared" si="124"/>
        <v>Non-Summer</v>
      </c>
      <c r="F734" s="78">
        <v>1.3380000000000001</v>
      </c>
      <c r="G734" s="79">
        <f t="shared" si="125"/>
        <v>2.5456301231727942</v>
      </c>
      <c r="J734" s="78">
        <v>0</v>
      </c>
      <c r="K734" s="80">
        <f t="shared" si="126"/>
        <v>0</v>
      </c>
      <c r="L734" s="68" t="str">
        <f t="shared" si="119"/>
        <v>Normal</v>
      </c>
      <c r="N734" s="67">
        <f t="shared" si="120"/>
        <v>0</v>
      </c>
      <c r="O734" s="67">
        <f t="shared" si="121"/>
        <v>0</v>
      </c>
      <c r="P734" s="81">
        <f t="shared" si="122"/>
        <v>2.5456301231727942</v>
      </c>
      <c r="Q734" s="81">
        <f t="shared" si="123"/>
        <v>2.5456301231727942</v>
      </c>
      <c r="S734" s="1">
        <f t="shared" si="127"/>
        <v>1</v>
      </c>
      <c r="T734" s="1" t="str">
        <f t="shared" si="128"/>
        <v>Peak</v>
      </c>
    </row>
    <row r="735" spans="1:20" x14ac:dyDescent="0.25">
      <c r="A735" s="85">
        <v>44956.833333331851</v>
      </c>
      <c r="B735" s="1">
        <v>1</v>
      </c>
      <c r="C735" s="1">
        <v>30</v>
      </c>
      <c r="D735" s="1">
        <v>20</v>
      </c>
      <c r="E735" s="1" t="str">
        <f t="shared" si="124"/>
        <v>Non-Summer</v>
      </c>
      <c r="F735" s="78">
        <v>1.3156000000000001</v>
      </c>
      <c r="G735" s="79">
        <f t="shared" si="125"/>
        <v>2.5030126980912768</v>
      </c>
      <c r="J735" s="78">
        <v>0</v>
      </c>
      <c r="K735" s="80">
        <f t="shared" si="126"/>
        <v>0</v>
      </c>
      <c r="L735" s="68" t="str">
        <f t="shared" si="119"/>
        <v>Normal</v>
      </c>
      <c r="N735" s="67">
        <f t="shared" si="120"/>
        <v>0</v>
      </c>
      <c r="O735" s="67">
        <f t="shared" si="121"/>
        <v>0</v>
      </c>
      <c r="P735" s="81">
        <f t="shared" si="122"/>
        <v>2.5030126980912768</v>
      </c>
      <c r="Q735" s="81">
        <f t="shared" si="123"/>
        <v>2.5030126980912768</v>
      </c>
      <c r="S735" s="1">
        <f t="shared" si="127"/>
        <v>1</v>
      </c>
      <c r="T735" s="1" t="str">
        <f t="shared" si="128"/>
        <v>Peak</v>
      </c>
    </row>
    <row r="736" spans="1:20" x14ac:dyDescent="0.25">
      <c r="A736" s="85">
        <v>44956.874999998516</v>
      </c>
      <c r="B736" s="1">
        <v>1</v>
      </c>
      <c r="C736" s="1">
        <v>30</v>
      </c>
      <c r="D736" s="1">
        <v>21</v>
      </c>
      <c r="E736" s="1" t="str">
        <f t="shared" si="124"/>
        <v>Non-Summer</v>
      </c>
      <c r="F736" s="78">
        <v>1.2526999999999999</v>
      </c>
      <c r="G736" s="79">
        <f t="shared" si="125"/>
        <v>2.383341446411479</v>
      </c>
      <c r="J736" s="78">
        <v>0</v>
      </c>
      <c r="K736" s="80">
        <f t="shared" si="126"/>
        <v>0</v>
      </c>
      <c r="L736" s="68" t="str">
        <f t="shared" si="119"/>
        <v>Normal</v>
      </c>
      <c r="N736" s="67">
        <f t="shared" si="120"/>
        <v>0</v>
      </c>
      <c r="O736" s="67">
        <f t="shared" si="121"/>
        <v>0</v>
      </c>
      <c r="P736" s="81">
        <f t="shared" si="122"/>
        <v>2.383341446411479</v>
      </c>
      <c r="Q736" s="81">
        <f t="shared" si="123"/>
        <v>2.383341446411479</v>
      </c>
      <c r="S736" s="1">
        <f t="shared" si="127"/>
        <v>1</v>
      </c>
      <c r="T736" s="1" t="str">
        <f t="shared" si="128"/>
        <v>Peak</v>
      </c>
    </row>
    <row r="737" spans="1:20" x14ac:dyDescent="0.25">
      <c r="A737" s="85">
        <v>44956.91666666518</v>
      </c>
      <c r="B737" s="1">
        <v>1</v>
      </c>
      <c r="C737" s="1">
        <v>30</v>
      </c>
      <c r="D737" s="1">
        <v>22</v>
      </c>
      <c r="E737" s="1" t="str">
        <f t="shared" si="124"/>
        <v>Non-Summer</v>
      </c>
      <c r="F737" s="78">
        <v>1.1503000000000001</v>
      </c>
      <c r="G737" s="79">
        <f t="shared" si="125"/>
        <v>2.1885189317531131</v>
      </c>
      <c r="J737" s="78">
        <v>0</v>
      </c>
      <c r="K737" s="80">
        <f t="shared" si="126"/>
        <v>0</v>
      </c>
      <c r="L737" s="68" t="str">
        <f t="shared" si="119"/>
        <v>Normal</v>
      </c>
      <c r="N737" s="67">
        <f t="shared" si="120"/>
        <v>0</v>
      </c>
      <c r="O737" s="67">
        <f t="shared" si="121"/>
        <v>0</v>
      </c>
      <c r="P737" s="81">
        <f t="shared" si="122"/>
        <v>2.1885189317531131</v>
      </c>
      <c r="Q737" s="81">
        <f t="shared" si="123"/>
        <v>2.1885189317531131</v>
      </c>
      <c r="S737" s="1">
        <f t="shared" si="127"/>
        <v>1</v>
      </c>
      <c r="T737" s="1" t="str">
        <f t="shared" si="128"/>
        <v>Off-Peak</v>
      </c>
    </row>
    <row r="738" spans="1:20" x14ac:dyDescent="0.25">
      <c r="A738" s="85">
        <v>44956.958333331844</v>
      </c>
      <c r="B738" s="1">
        <v>1</v>
      </c>
      <c r="C738" s="1">
        <v>30</v>
      </c>
      <c r="D738" s="1">
        <v>23</v>
      </c>
      <c r="E738" s="1" t="str">
        <f t="shared" si="124"/>
        <v>Non-Summer</v>
      </c>
      <c r="F738" s="78">
        <v>1.0624</v>
      </c>
      <c r="G738" s="79">
        <f t="shared" si="125"/>
        <v>2.0212835895805505</v>
      </c>
      <c r="J738" s="78">
        <v>0</v>
      </c>
      <c r="K738" s="80">
        <f t="shared" si="126"/>
        <v>0</v>
      </c>
      <c r="L738" s="68" t="str">
        <f t="shared" si="119"/>
        <v>Normal</v>
      </c>
      <c r="N738" s="67">
        <f t="shared" si="120"/>
        <v>0</v>
      </c>
      <c r="O738" s="67">
        <f t="shared" si="121"/>
        <v>0</v>
      </c>
      <c r="P738" s="81">
        <f t="shared" si="122"/>
        <v>2.0212835895805505</v>
      </c>
      <c r="Q738" s="81">
        <f t="shared" si="123"/>
        <v>2.0212835895805505</v>
      </c>
      <c r="S738" s="1">
        <f t="shared" si="127"/>
        <v>1</v>
      </c>
      <c r="T738" s="1" t="str">
        <f t="shared" si="128"/>
        <v>Off-Peak</v>
      </c>
    </row>
    <row r="739" spans="1:20" x14ac:dyDescent="0.25">
      <c r="A739" s="85">
        <v>44956.999999998508</v>
      </c>
      <c r="B739" s="1">
        <v>1</v>
      </c>
      <c r="C739" s="1">
        <v>31</v>
      </c>
      <c r="D739" s="1">
        <v>0</v>
      </c>
      <c r="E739" s="1" t="str">
        <f t="shared" si="124"/>
        <v>Non-Summer</v>
      </c>
      <c r="F739" s="78">
        <v>1.0108999999999999</v>
      </c>
      <c r="G739" s="79">
        <f t="shared" si="125"/>
        <v>1.9233015631654538</v>
      </c>
      <c r="J739" s="78">
        <v>0</v>
      </c>
      <c r="K739" s="80">
        <f t="shared" si="126"/>
        <v>0</v>
      </c>
      <c r="L739" s="68" t="str">
        <f t="shared" si="119"/>
        <v>Normal</v>
      </c>
      <c r="N739" s="67">
        <f t="shared" si="120"/>
        <v>0</v>
      </c>
      <c r="O739" s="67">
        <f t="shared" si="121"/>
        <v>0</v>
      </c>
      <c r="P739" s="81">
        <f t="shared" si="122"/>
        <v>1.9233015631654538</v>
      </c>
      <c r="Q739" s="81">
        <f t="shared" si="123"/>
        <v>1.9233015631654538</v>
      </c>
      <c r="S739" s="1">
        <f t="shared" si="127"/>
        <v>2</v>
      </c>
      <c r="T739" s="1" t="str">
        <f t="shared" si="128"/>
        <v>Off-Peak</v>
      </c>
    </row>
    <row r="740" spans="1:20" x14ac:dyDescent="0.25">
      <c r="A740" s="85">
        <v>44957.041666665173</v>
      </c>
      <c r="B740" s="1">
        <v>1</v>
      </c>
      <c r="C740" s="1">
        <v>31</v>
      </c>
      <c r="D740" s="1">
        <v>1</v>
      </c>
      <c r="E740" s="1" t="str">
        <f t="shared" si="124"/>
        <v>Non-Summer</v>
      </c>
      <c r="F740" s="78">
        <v>0.98229999999999995</v>
      </c>
      <c r="G740" s="79">
        <f t="shared" si="125"/>
        <v>1.8688882436417305</v>
      </c>
      <c r="J740" s="78">
        <v>0</v>
      </c>
      <c r="K740" s="80">
        <f t="shared" si="126"/>
        <v>0</v>
      </c>
      <c r="L740" s="68" t="str">
        <f t="shared" si="119"/>
        <v>Normal</v>
      </c>
      <c r="N740" s="67">
        <f t="shared" si="120"/>
        <v>0</v>
      </c>
      <c r="O740" s="67">
        <f t="shared" si="121"/>
        <v>0</v>
      </c>
      <c r="P740" s="81">
        <f t="shared" si="122"/>
        <v>1.8688882436417305</v>
      </c>
      <c r="Q740" s="81">
        <f t="shared" si="123"/>
        <v>1.8688882436417305</v>
      </c>
      <c r="S740" s="1">
        <f t="shared" si="127"/>
        <v>2</v>
      </c>
      <c r="T740" s="1" t="str">
        <f t="shared" si="128"/>
        <v>Off-Peak</v>
      </c>
    </row>
    <row r="741" spans="1:20" x14ac:dyDescent="0.25">
      <c r="A741" s="85">
        <v>44957.083333331837</v>
      </c>
      <c r="B741" s="1">
        <v>1</v>
      </c>
      <c r="C741" s="1">
        <v>31</v>
      </c>
      <c r="D741" s="1">
        <v>2</v>
      </c>
      <c r="E741" s="1" t="str">
        <f t="shared" si="124"/>
        <v>Non-Summer</v>
      </c>
      <c r="F741" s="78">
        <v>0.96909999999999996</v>
      </c>
      <c r="G741" s="79">
        <f t="shared" si="125"/>
        <v>1.8437744038615504</v>
      </c>
      <c r="J741" s="78">
        <v>0</v>
      </c>
      <c r="K741" s="80">
        <f t="shared" si="126"/>
        <v>0</v>
      </c>
      <c r="L741" s="68" t="str">
        <f t="shared" si="119"/>
        <v>Normal</v>
      </c>
      <c r="N741" s="67">
        <f t="shared" si="120"/>
        <v>0</v>
      </c>
      <c r="O741" s="67">
        <f t="shared" si="121"/>
        <v>0</v>
      </c>
      <c r="P741" s="81">
        <f t="shared" si="122"/>
        <v>1.8437744038615504</v>
      </c>
      <c r="Q741" s="81">
        <f t="shared" si="123"/>
        <v>1.8437744038615504</v>
      </c>
      <c r="S741" s="1">
        <f t="shared" si="127"/>
        <v>2</v>
      </c>
      <c r="T741" s="1" t="str">
        <f t="shared" si="128"/>
        <v>Off-Peak</v>
      </c>
    </row>
    <row r="742" spans="1:20" x14ac:dyDescent="0.25">
      <c r="A742" s="85">
        <v>44957.124999998501</v>
      </c>
      <c r="B742" s="1">
        <v>1</v>
      </c>
      <c r="C742" s="1">
        <v>31</v>
      </c>
      <c r="D742" s="1">
        <v>3</v>
      </c>
      <c r="E742" s="1" t="str">
        <f t="shared" si="124"/>
        <v>Non-Summer</v>
      </c>
      <c r="F742" s="78">
        <v>0.96560000000000001</v>
      </c>
      <c r="G742" s="79">
        <f t="shared" si="125"/>
        <v>1.8371154311925635</v>
      </c>
      <c r="J742" s="78">
        <v>0</v>
      </c>
      <c r="K742" s="80">
        <f t="shared" si="126"/>
        <v>0</v>
      </c>
      <c r="L742" s="68" t="str">
        <f t="shared" si="119"/>
        <v>Normal</v>
      </c>
      <c r="N742" s="67">
        <f t="shared" si="120"/>
        <v>0</v>
      </c>
      <c r="O742" s="67">
        <f t="shared" si="121"/>
        <v>0</v>
      </c>
      <c r="P742" s="81">
        <f t="shared" si="122"/>
        <v>1.8371154311925635</v>
      </c>
      <c r="Q742" s="81">
        <f t="shared" si="123"/>
        <v>1.8371154311925635</v>
      </c>
      <c r="S742" s="1">
        <f t="shared" si="127"/>
        <v>2</v>
      </c>
      <c r="T742" s="1" t="str">
        <f t="shared" si="128"/>
        <v>Off-Peak</v>
      </c>
    </row>
    <row r="743" spans="1:20" x14ac:dyDescent="0.25">
      <c r="A743" s="85">
        <v>44957.166666665165</v>
      </c>
      <c r="B743" s="1">
        <v>1</v>
      </c>
      <c r="C743" s="1">
        <v>31</v>
      </c>
      <c r="D743" s="1">
        <v>4</v>
      </c>
      <c r="E743" s="1" t="str">
        <f t="shared" si="124"/>
        <v>Non-Summer</v>
      </c>
      <c r="F743" s="78">
        <v>0.97970000000000002</v>
      </c>
      <c r="G743" s="79">
        <f t="shared" si="125"/>
        <v>1.8639415782304831</v>
      </c>
      <c r="J743" s="78">
        <v>0</v>
      </c>
      <c r="K743" s="80">
        <f t="shared" si="126"/>
        <v>0</v>
      </c>
      <c r="L743" s="68" t="str">
        <f t="shared" si="119"/>
        <v>Normal</v>
      </c>
      <c r="N743" s="67">
        <f t="shared" si="120"/>
        <v>0</v>
      </c>
      <c r="O743" s="67">
        <f t="shared" si="121"/>
        <v>0</v>
      </c>
      <c r="P743" s="81">
        <f t="shared" si="122"/>
        <v>1.8639415782304831</v>
      </c>
      <c r="Q743" s="81">
        <f t="shared" si="123"/>
        <v>1.8639415782304831</v>
      </c>
      <c r="S743" s="1">
        <f t="shared" si="127"/>
        <v>2</v>
      </c>
      <c r="T743" s="1" t="str">
        <f t="shared" si="128"/>
        <v>Off-Peak</v>
      </c>
    </row>
    <row r="744" spans="1:20" x14ac:dyDescent="0.25">
      <c r="A744" s="85">
        <v>44957.20833333183</v>
      </c>
      <c r="B744" s="1">
        <v>1</v>
      </c>
      <c r="C744" s="1">
        <v>31</v>
      </c>
      <c r="D744" s="1">
        <v>5</v>
      </c>
      <c r="E744" s="1" t="str">
        <f t="shared" si="124"/>
        <v>Non-Summer</v>
      </c>
      <c r="F744" s="78">
        <v>1.0186999999999999</v>
      </c>
      <c r="G744" s="79">
        <f t="shared" si="125"/>
        <v>1.9381415593991966</v>
      </c>
      <c r="J744" s="78">
        <v>0</v>
      </c>
      <c r="K744" s="80">
        <f t="shared" si="126"/>
        <v>0</v>
      </c>
      <c r="L744" s="68" t="str">
        <f t="shared" si="119"/>
        <v>Normal</v>
      </c>
      <c r="N744" s="67">
        <f t="shared" si="120"/>
        <v>0</v>
      </c>
      <c r="O744" s="67">
        <f t="shared" si="121"/>
        <v>0</v>
      </c>
      <c r="P744" s="81">
        <f t="shared" si="122"/>
        <v>1.9381415593991966</v>
      </c>
      <c r="Q744" s="81">
        <f t="shared" si="123"/>
        <v>1.9381415593991966</v>
      </c>
      <c r="S744" s="1">
        <f t="shared" si="127"/>
        <v>2</v>
      </c>
      <c r="T744" s="1" t="str">
        <f t="shared" si="128"/>
        <v>Off-Peak</v>
      </c>
    </row>
    <row r="745" spans="1:20" x14ac:dyDescent="0.25">
      <c r="A745" s="85">
        <v>44957.249999998494</v>
      </c>
      <c r="B745" s="1">
        <v>1</v>
      </c>
      <c r="C745" s="1">
        <v>31</v>
      </c>
      <c r="D745" s="1">
        <v>6</v>
      </c>
      <c r="E745" s="1" t="str">
        <f t="shared" si="124"/>
        <v>Non-Summer</v>
      </c>
      <c r="F745" s="78">
        <v>1.0871999999999999</v>
      </c>
      <c r="G745" s="79">
        <f t="shared" si="125"/>
        <v>2.0684671673493735</v>
      </c>
      <c r="J745" s="78">
        <v>0</v>
      </c>
      <c r="K745" s="80">
        <f t="shared" si="126"/>
        <v>0</v>
      </c>
      <c r="L745" s="68" t="str">
        <f t="shared" si="119"/>
        <v>Normal</v>
      </c>
      <c r="N745" s="67">
        <f t="shared" si="120"/>
        <v>0</v>
      </c>
      <c r="O745" s="67">
        <f t="shared" si="121"/>
        <v>0</v>
      </c>
      <c r="P745" s="81">
        <f t="shared" si="122"/>
        <v>2.0684671673493735</v>
      </c>
      <c r="Q745" s="81">
        <f t="shared" si="123"/>
        <v>2.0684671673493735</v>
      </c>
      <c r="S745" s="1">
        <f t="shared" si="127"/>
        <v>2</v>
      </c>
      <c r="T745" s="1" t="str">
        <f t="shared" si="128"/>
        <v>Peak</v>
      </c>
    </row>
    <row r="746" spans="1:20" x14ac:dyDescent="0.25">
      <c r="A746" s="85">
        <v>44957.291666665158</v>
      </c>
      <c r="B746" s="1">
        <v>1</v>
      </c>
      <c r="C746" s="1">
        <v>31</v>
      </c>
      <c r="D746" s="1">
        <v>7</v>
      </c>
      <c r="E746" s="1" t="str">
        <f t="shared" si="124"/>
        <v>Non-Summer</v>
      </c>
      <c r="F746" s="78">
        <v>1.1096999999999999</v>
      </c>
      <c r="G746" s="79">
        <f t="shared" si="125"/>
        <v>2.1112748487928621</v>
      </c>
      <c r="J746" s="78">
        <v>0.224555</v>
      </c>
      <c r="K746" s="80">
        <f t="shared" si="126"/>
        <v>0.224555</v>
      </c>
      <c r="L746" s="68" t="str">
        <f t="shared" si="119"/>
        <v>Normal</v>
      </c>
      <c r="N746" s="67">
        <f t="shared" si="120"/>
        <v>0</v>
      </c>
      <c r="O746" s="67">
        <f t="shared" si="121"/>
        <v>0.224555</v>
      </c>
      <c r="P746" s="81">
        <f t="shared" si="122"/>
        <v>1.886719848792862</v>
      </c>
      <c r="Q746" s="81">
        <f t="shared" si="123"/>
        <v>1.886719848792862</v>
      </c>
      <c r="S746" s="1">
        <f t="shared" si="127"/>
        <v>2</v>
      </c>
      <c r="T746" s="1" t="str">
        <f t="shared" si="128"/>
        <v>Peak</v>
      </c>
    </row>
    <row r="747" spans="1:20" x14ac:dyDescent="0.25">
      <c r="A747" s="85">
        <v>44957.333333331822</v>
      </c>
      <c r="B747" s="1">
        <v>1</v>
      </c>
      <c r="C747" s="1">
        <v>31</v>
      </c>
      <c r="D747" s="1">
        <v>8</v>
      </c>
      <c r="E747" s="1" t="str">
        <f t="shared" si="124"/>
        <v>Non-Summer</v>
      </c>
      <c r="F747" s="78">
        <v>1.0639000000000001</v>
      </c>
      <c r="G747" s="79">
        <f t="shared" si="125"/>
        <v>2.0241374350101164</v>
      </c>
      <c r="J747" s="78">
        <v>2.0555599999999998</v>
      </c>
      <c r="K747" s="80">
        <f t="shared" si="126"/>
        <v>2.0555599999999998</v>
      </c>
      <c r="L747" s="68" t="str">
        <f t="shared" si="119"/>
        <v>Normal</v>
      </c>
      <c r="N747" s="67">
        <f t="shared" si="120"/>
        <v>3.1422564989883384E-2</v>
      </c>
      <c r="O747" s="67">
        <f t="shared" si="121"/>
        <v>2.0241374350101164</v>
      </c>
      <c r="P747" s="81">
        <f t="shared" si="122"/>
        <v>0</v>
      </c>
      <c r="Q747" s="81">
        <f t="shared" si="123"/>
        <v>-3.1422564989883384E-2</v>
      </c>
      <c r="S747" s="1">
        <f t="shared" si="127"/>
        <v>2</v>
      </c>
      <c r="T747" s="1" t="str">
        <f t="shared" si="128"/>
        <v>Peak</v>
      </c>
    </row>
    <row r="748" spans="1:20" x14ac:dyDescent="0.25">
      <c r="A748" s="85">
        <v>44957.374999998487</v>
      </c>
      <c r="B748" s="1">
        <v>1</v>
      </c>
      <c r="C748" s="1">
        <v>31</v>
      </c>
      <c r="D748" s="1">
        <v>9</v>
      </c>
      <c r="E748" s="1" t="str">
        <f t="shared" si="124"/>
        <v>Non-Summer</v>
      </c>
      <c r="F748" s="78">
        <v>1.0289999999999999</v>
      </c>
      <c r="G748" s="79">
        <f t="shared" si="125"/>
        <v>1.9577379646822159</v>
      </c>
      <c r="J748" s="78">
        <v>2.7491989999999999</v>
      </c>
      <c r="K748" s="80">
        <f t="shared" si="126"/>
        <v>2.7491989999999999</v>
      </c>
      <c r="L748" s="68" t="str">
        <f t="shared" si="119"/>
        <v>Normal</v>
      </c>
      <c r="N748" s="67">
        <f t="shared" si="120"/>
        <v>0.791461035317784</v>
      </c>
      <c r="O748" s="67">
        <f t="shared" si="121"/>
        <v>1.9577379646822159</v>
      </c>
      <c r="P748" s="81">
        <f t="shared" si="122"/>
        <v>0</v>
      </c>
      <c r="Q748" s="81">
        <f t="shared" si="123"/>
        <v>-0.791461035317784</v>
      </c>
      <c r="S748" s="1">
        <f t="shared" si="127"/>
        <v>2</v>
      </c>
      <c r="T748" s="1" t="str">
        <f t="shared" si="128"/>
        <v>Peak</v>
      </c>
    </row>
    <row r="749" spans="1:20" x14ac:dyDescent="0.25">
      <c r="A749" s="85">
        <v>44957.416666665151</v>
      </c>
      <c r="B749" s="1">
        <v>1</v>
      </c>
      <c r="C749" s="1">
        <v>31</v>
      </c>
      <c r="D749" s="1">
        <v>10</v>
      </c>
      <c r="E749" s="1" t="str">
        <f t="shared" si="124"/>
        <v>Non-Summer</v>
      </c>
      <c r="F749" s="78">
        <v>1.0092000000000001</v>
      </c>
      <c r="G749" s="79">
        <f t="shared" si="125"/>
        <v>1.9200672050119463</v>
      </c>
      <c r="J749" s="78">
        <v>2.072702</v>
      </c>
      <c r="K749" s="80">
        <f t="shared" si="126"/>
        <v>2.072702</v>
      </c>
      <c r="L749" s="68" t="str">
        <f t="shared" si="119"/>
        <v>Normal</v>
      </c>
      <c r="N749" s="67">
        <f t="shared" si="120"/>
        <v>0.15263479498805377</v>
      </c>
      <c r="O749" s="67">
        <f t="shared" si="121"/>
        <v>1.9200672050119463</v>
      </c>
      <c r="P749" s="81">
        <f t="shared" si="122"/>
        <v>0</v>
      </c>
      <c r="Q749" s="81">
        <f t="shared" si="123"/>
        <v>-0.15263479498805377</v>
      </c>
      <c r="S749" s="1">
        <f t="shared" si="127"/>
        <v>2</v>
      </c>
      <c r="T749" s="1" t="str">
        <f t="shared" si="128"/>
        <v>Peak</v>
      </c>
    </row>
    <row r="750" spans="1:20" x14ac:dyDescent="0.25">
      <c r="A750" s="85">
        <v>44957.458333331815</v>
      </c>
      <c r="B750" s="1">
        <v>1</v>
      </c>
      <c r="C750" s="1">
        <v>31</v>
      </c>
      <c r="D750" s="1">
        <v>11</v>
      </c>
      <c r="E750" s="1" t="str">
        <f t="shared" si="124"/>
        <v>Non-Summer</v>
      </c>
      <c r="F750" s="78">
        <v>0.99980000000000002</v>
      </c>
      <c r="G750" s="79">
        <f t="shared" si="125"/>
        <v>1.9021831069866664</v>
      </c>
      <c r="J750" s="78">
        <v>1.9737529999999999</v>
      </c>
      <c r="K750" s="80">
        <f t="shared" si="126"/>
        <v>1.9737529999999999</v>
      </c>
      <c r="L750" s="68" t="str">
        <f t="shared" si="119"/>
        <v>Normal</v>
      </c>
      <c r="N750" s="67">
        <f t="shared" si="120"/>
        <v>7.1569893013333497E-2</v>
      </c>
      <c r="O750" s="67">
        <f t="shared" si="121"/>
        <v>1.9021831069866664</v>
      </c>
      <c r="P750" s="81">
        <f t="shared" si="122"/>
        <v>0</v>
      </c>
      <c r="Q750" s="81">
        <f t="shared" si="123"/>
        <v>-7.1569893013333497E-2</v>
      </c>
      <c r="S750" s="1">
        <f t="shared" si="127"/>
        <v>2</v>
      </c>
      <c r="T750" s="1" t="str">
        <f t="shared" si="128"/>
        <v>Peak</v>
      </c>
    </row>
    <row r="751" spans="1:20" x14ac:dyDescent="0.25">
      <c r="A751" s="85">
        <v>44957.499999998479</v>
      </c>
      <c r="B751" s="1">
        <v>1</v>
      </c>
      <c r="C751" s="1">
        <v>31</v>
      </c>
      <c r="D751" s="1">
        <v>12</v>
      </c>
      <c r="E751" s="1" t="str">
        <f t="shared" si="124"/>
        <v>Non-Summer</v>
      </c>
      <c r="F751" s="78">
        <v>0.98929999999999996</v>
      </c>
      <c r="G751" s="79">
        <f t="shared" si="125"/>
        <v>1.8822061889797048</v>
      </c>
      <c r="J751" s="78">
        <v>1.4407739999999998</v>
      </c>
      <c r="K751" s="80">
        <f t="shared" si="126"/>
        <v>1.4407739999999998</v>
      </c>
      <c r="L751" s="68" t="str">
        <f t="shared" si="119"/>
        <v>Normal</v>
      </c>
      <c r="N751" s="67">
        <f t="shared" si="120"/>
        <v>0</v>
      </c>
      <c r="O751" s="67">
        <f t="shared" si="121"/>
        <v>1.4407739999999998</v>
      </c>
      <c r="P751" s="81">
        <f t="shared" si="122"/>
        <v>0.44143218897970504</v>
      </c>
      <c r="Q751" s="81">
        <f t="shared" si="123"/>
        <v>0.44143218897970504</v>
      </c>
      <c r="S751" s="1">
        <f t="shared" si="127"/>
        <v>2</v>
      </c>
      <c r="T751" s="1" t="str">
        <f t="shared" si="128"/>
        <v>Peak</v>
      </c>
    </row>
    <row r="752" spans="1:20" x14ac:dyDescent="0.25">
      <c r="A752" s="85">
        <v>44957.541666665144</v>
      </c>
      <c r="B752" s="1">
        <v>1</v>
      </c>
      <c r="C752" s="1">
        <v>31</v>
      </c>
      <c r="D752" s="1">
        <v>13</v>
      </c>
      <c r="E752" s="1" t="str">
        <f t="shared" si="124"/>
        <v>Non-Summer</v>
      </c>
      <c r="F752" s="78">
        <v>0.97709999999999997</v>
      </c>
      <c r="G752" s="79">
        <f t="shared" si="125"/>
        <v>1.8589949128192353</v>
      </c>
      <c r="J752" s="78">
        <v>0.69245899999999994</v>
      </c>
      <c r="K752" s="80">
        <f t="shared" si="126"/>
        <v>0.69245899999999994</v>
      </c>
      <c r="L752" s="68" t="str">
        <f t="shared" si="119"/>
        <v>Normal</v>
      </c>
      <c r="N752" s="67">
        <f t="shared" si="120"/>
        <v>0</v>
      </c>
      <c r="O752" s="67">
        <f t="shared" si="121"/>
        <v>0.69245899999999994</v>
      </c>
      <c r="P752" s="81">
        <f t="shared" si="122"/>
        <v>1.1665359128192354</v>
      </c>
      <c r="Q752" s="81">
        <f t="shared" si="123"/>
        <v>1.1665359128192354</v>
      </c>
      <c r="S752" s="1">
        <f t="shared" si="127"/>
        <v>2</v>
      </c>
      <c r="T752" s="1" t="str">
        <f t="shared" si="128"/>
        <v>Peak</v>
      </c>
    </row>
    <row r="753" spans="1:20" x14ac:dyDescent="0.25">
      <c r="A753" s="85">
        <v>44957.583333331808</v>
      </c>
      <c r="B753" s="1">
        <v>1</v>
      </c>
      <c r="C753" s="1">
        <v>31</v>
      </c>
      <c r="D753" s="1">
        <v>14</v>
      </c>
      <c r="E753" s="1" t="str">
        <f t="shared" si="124"/>
        <v>Non-Summer</v>
      </c>
      <c r="F753" s="78">
        <v>0.97740000000000005</v>
      </c>
      <c r="G753" s="79">
        <f t="shared" si="125"/>
        <v>1.8595656819051487</v>
      </c>
      <c r="J753" s="78">
        <v>0.98603999999999992</v>
      </c>
      <c r="K753" s="80">
        <f t="shared" si="126"/>
        <v>0.98603999999999992</v>
      </c>
      <c r="L753" s="68" t="str">
        <f t="shared" si="119"/>
        <v>Normal</v>
      </c>
      <c r="N753" s="67">
        <f t="shared" si="120"/>
        <v>0</v>
      </c>
      <c r="O753" s="67">
        <f t="shared" si="121"/>
        <v>0.98603999999999992</v>
      </c>
      <c r="P753" s="81">
        <f t="shared" si="122"/>
        <v>0.87352568190514879</v>
      </c>
      <c r="Q753" s="81">
        <f t="shared" si="123"/>
        <v>0.87352568190514879</v>
      </c>
      <c r="S753" s="1">
        <f t="shared" si="127"/>
        <v>2</v>
      </c>
      <c r="T753" s="1" t="str">
        <f t="shared" si="128"/>
        <v>Peak</v>
      </c>
    </row>
    <row r="754" spans="1:20" x14ac:dyDescent="0.25">
      <c r="A754" s="85">
        <v>44957.624999998472</v>
      </c>
      <c r="B754" s="1">
        <v>1</v>
      </c>
      <c r="C754" s="1">
        <v>31</v>
      </c>
      <c r="D754" s="1">
        <v>15</v>
      </c>
      <c r="E754" s="1" t="str">
        <f t="shared" si="124"/>
        <v>Non-Summer</v>
      </c>
      <c r="F754" s="78">
        <v>1.0135000000000001</v>
      </c>
      <c r="G754" s="79">
        <f t="shared" si="125"/>
        <v>1.9282482285767018</v>
      </c>
      <c r="J754" s="78">
        <v>0.121333</v>
      </c>
      <c r="K754" s="80">
        <f t="shared" si="126"/>
        <v>0.121333</v>
      </c>
      <c r="L754" s="68" t="str">
        <f t="shared" si="119"/>
        <v>Normal</v>
      </c>
      <c r="N754" s="67">
        <f t="shared" si="120"/>
        <v>0</v>
      </c>
      <c r="O754" s="67">
        <f t="shared" si="121"/>
        <v>0.121333</v>
      </c>
      <c r="P754" s="81">
        <f t="shared" si="122"/>
        <v>1.8069152285767018</v>
      </c>
      <c r="Q754" s="81">
        <f t="shared" si="123"/>
        <v>1.8069152285767018</v>
      </c>
      <c r="S754" s="1">
        <f t="shared" si="127"/>
        <v>2</v>
      </c>
      <c r="T754" s="1" t="str">
        <f t="shared" si="128"/>
        <v>Peak</v>
      </c>
    </row>
    <row r="755" spans="1:20" x14ac:dyDescent="0.25">
      <c r="A755" s="85">
        <v>44957.666666665136</v>
      </c>
      <c r="B755" s="1">
        <v>1</v>
      </c>
      <c r="C755" s="1">
        <v>31</v>
      </c>
      <c r="D755" s="1">
        <v>16</v>
      </c>
      <c r="E755" s="1" t="str">
        <f t="shared" si="124"/>
        <v>Non-Summer</v>
      </c>
      <c r="F755" s="78">
        <v>1.1077999999999999</v>
      </c>
      <c r="G755" s="79">
        <f t="shared" si="125"/>
        <v>2.1076599779154117</v>
      </c>
      <c r="J755" s="78">
        <v>2.0379000000000001E-2</v>
      </c>
      <c r="K755" s="80">
        <f t="shared" si="126"/>
        <v>2.0379000000000001E-2</v>
      </c>
      <c r="L755" s="68" t="str">
        <f t="shared" si="119"/>
        <v>Normal</v>
      </c>
      <c r="N755" s="67">
        <f t="shared" si="120"/>
        <v>0</v>
      </c>
      <c r="O755" s="67">
        <f t="shared" si="121"/>
        <v>2.0379000000000001E-2</v>
      </c>
      <c r="P755" s="81">
        <f t="shared" si="122"/>
        <v>2.0872809779154116</v>
      </c>
      <c r="Q755" s="81">
        <f t="shared" si="123"/>
        <v>2.0872809779154116</v>
      </c>
      <c r="S755" s="1">
        <f t="shared" si="127"/>
        <v>2</v>
      </c>
      <c r="T755" s="1" t="str">
        <f t="shared" si="128"/>
        <v>Peak</v>
      </c>
    </row>
    <row r="756" spans="1:20" x14ac:dyDescent="0.25">
      <c r="A756" s="85">
        <v>44957.708333331801</v>
      </c>
      <c r="B756" s="1">
        <v>1</v>
      </c>
      <c r="C756" s="1">
        <v>31</v>
      </c>
      <c r="D756" s="1">
        <v>17</v>
      </c>
      <c r="E756" s="1" t="str">
        <f t="shared" si="124"/>
        <v>Non-Summer</v>
      </c>
      <c r="F756" s="78">
        <v>1.2594000000000001</v>
      </c>
      <c r="G756" s="79">
        <f t="shared" si="125"/>
        <v>2.3960886226635405</v>
      </c>
      <c r="J756" s="78">
        <v>0</v>
      </c>
      <c r="K756" s="80">
        <f t="shared" si="126"/>
        <v>0</v>
      </c>
      <c r="L756" s="68" t="str">
        <f t="shared" si="119"/>
        <v>Normal</v>
      </c>
      <c r="N756" s="67">
        <f t="shared" si="120"/>
        <v>0</v>
      </c>
      <c r="O756" s="67">
        <f t="shared" si="121"/>
        <v>0</v>
      </c>
      <c r="P756" s="81">
        <f t="shared" si="122"/>
        <v>2.3960886226635405</v>
      </c>
      <c r="Q756" s="81">
        <f t="shared" si="123"/>
        <v>2.3960886226635405</v>
      </c>
      <c r="S756" s="1">
        <f t="shared" si="127"/>
        <v>2</v>
      </c>
      <c r="T756" s="1" t="str">
        <f t="shared" si="128"/>
        <v>Peak</v>
      </c>
    </row>
    <row r="757" spans="1:20" x14ac:dyDescent="0.25">
      <c r="A757" s="85">
        <v>44957.749999998465</v>
      </c>
      <c r="B757" s="1">
        <v>1</v>
      </c>
      <c r="C757" s="1">
        <v>31</v>
      </c>
      <c r="D757" s="1">
        <v>18</v>
      </c>
      <c r="E757" s="1" t="str">
        <f t="shared" si="124"/>
        <v>Non-Summer</v>
      </c>
      <c r="F757" s="78">
        <v>1.3301000000000001</v>
      </c>
      <c r="G757" s="79">
        <f t="shared" si="125"/>
        <v>2.5305998705770802</v>
      </c>
      <c r="J757" s="78">
        <v>0</v>
      </c>
      <c r="K757" s="80">
        <f t="shared" si="126"/>
        <v>0</v>
      </c>
      <c r="L757" s="68" t="str">
        <f t="shared" si="119"/>
        <v>Normal</v>
      </c>
      <c r="N757" s="67">
        <f t="shared" si="120"/>
        <v>0</v>
      </c>
      <c r="O757" s="67">
        <f t="shared" si="121"/>
        <v>0</v>
      </c>
      <c r="P757" s="81">
        <f t="shared" si="122"/>
        <v>2.5305998705770802</v>
      </c>
      <c r="Q757" s="81">
        <f t="shared" si="123"/>
        <v>2.5305998705770802</v>
      </c>
      <c r="S757" s="1">
        <f t="shared" si="127"/>
        <v>2</v>
      </c>
      <c r="T757" s="1" t="str">
        <f t="shared" si="128"/>
        <v>Peak</v>
      </c>
    </row>
    <row r="758" spans="1:20" x14ac:dyDescent="0.25">
      <c r="A758" s="85">
        <v>44957.791666665129</v>
      </c>
      <c r="B758" s="1">
        <v>1</v>
      </c>
      <c r="C758" s="1">
        <v>31</v>
      </c>
      <c r="D758" s="1">
        <v>19</v>
      </c>
      <c r="E758" s="1" t="str">
        <f t="shared" si="124"/>
        <v>Non-Summer</v>
      </c>
      <c r="F758" s="78">
        <v>1.3351</v>
      </c>
      <c r="G758" s="79">
        <f t="shared" si="125"/>
        <v>2.5401126886756331</v>
      </c>
      <c r="J758" s="78">
        <v>0</v>
      </c>
      <c r="K758" s="80">
        <f t="shared" si="126"/>
        <v>0</v>
      </c>
      <c r="L758" s="68" t="str">
        <f t="shared" si="119"/>
        <v>Normal</v>
      </c>
      <c r="N758" s="67">
        <f t="shared" si="120"/>
        <v>0</v>
      </c>
      <c r="O758" s="67">
        <f t="shared" si="121"/>
        <v>0</v>
      </c>
      <c r="P758" s="81">
        <f t="shared" si="122"/>
        <v>2.5401126886756331</v>
      </c>
      <c r="Q758" s="81">
        <f t="shared" si="123"/>
        <v>2.5401126886756331</v>
      </c>
      <c r="S758" s="1">
        <f t="shared" si="127"/>
        <v>2</v>
      </c>
      <c r="T758" s="1" t="str">
        <f t="shared" si="128"/>
        <v>Peak</v>
      </c>
    </row>
    <row r="759" spans="1:20" x14ac:dyDescent="0.25">
      <c r="A759" s="85">
        <v>44957.833333331793</v>
      </c>
      <c r="B759" s="1">
        <v>1</v>
      </c>
      <c r="C759" s="1">
        <v>31</v>
      </c>
      <c r="D759" s="1">
        <v>20</v>
      </c>
      <c r="E759" s="1" t="str">
        <f t="shared" si="124"/>
        <v>Non-Summer</v>
      </c>
      <c r="F759" s="78">
        <v>1.3177000000000001</v>
      </c>
      <c r="G759" s="79">
        <f t="shared" si="125"/>
        <v>2.507008081692669</v>
      </c>
      <c r="J759" s="78">
        <v>0</v>
      </c>
      <c r="K759" s="80">
        <f t="shared" si="126"/>
        <v>0</v>
      </c>
      <c r="L759" s="68" t="str">
        <f t="shared" si="119"/>
        <v>Normal</v>
      </c>
      <c r="N759" s="67">
        <f t="shared" si="120"/>
        <v>0</v>
      </c>
      <c r="O759" s="67">
        <f t="shared" si="121"/>
        <v>0</v>
      </c>
      <c r="P759" s="81">
        <f t="shared" si="122"/>
        <v>2.507008081692669</v>
      </c>
      <c r="Q759" s="81">
        <f t="shared" si="123"/>
        <v>2.507008081692669</v>
      </c>
      <c r="S759" s="1">
        <f t="shared" si="127"/>
        <v>2</v>
      </c>
      <c r="T759" s="1" t="str">
        <f t="shared" si="128"/>
        <v>Peak</v>
      </c>
    </row>
    <row r="760" spans="1:20" x14ac:dyDescent="0.25">
      <c r="A760" s="85">
        <v>44957.874999998457</v>
      </c>
      <c r="B760" s="1">
        <v>1</v>
      </c>
      <c r="C760" s="1">
        <v>31</v>
      </c>
      <c r="D760" s="1">
        <v>21</v>
      </c>
      <c r="E760" s="1" t="str">
        <f t="shared" si="124"/>
        <v>Non-Summer</v>
      </c>
      <c r="F760" s="78">
        <v>1.2604</v>
      </c>
      <c r="G760" s="79">
        <f t="shared" si="125"/>
        <v>2.3979911862832508</v>
      </c>
      <c r="J760" s="78">
        <v>0</v>
      </c>
      <c r="K760" s="80">
        <f t="shared" si="126"/>
        <v>0</v>
      </c>
      <c r="L760" s="68" t="str">
        <f t="shared" si="119"/>
        <v>Normal</v>
      </c>
      <c r="N760" s="67">
        <f t="shared" si="120"/>
        <v>0</v>
      </c>
      <c r="O760" s="67">
        <f t="shared" si="121"/>
        <v>0</v>
      </c>
      <c r="P760" s="81">
        <f t="shared" si="122"/>
        <v>2.3979911862832508</v>
      </c>
      <c r="Q760" s="81">
        <f t="shared" si="123"/>
        <v>2.3979911862832508</v>
      </c>
      <c r="S760" s="1">
        <f t="shared" si="127"/>
        <v>2</v>
      </c>
      <c r="T760" s="1" t="str">
        <f t="shared" si="128"/>
        <v>Peak</v>
      </c>
    </row>
    <row r="761" spans="1:20" x14ac:dyDescent="0.25">
      <c r="A761" s="85">
        <v>44957.916666665122</v>
      </c>
      <c r="B761" s="1">
        <v>1</v>
      </c>
      <c r="C761" s="1">
        <v>31</v>
      </c>
      <c r="D761" s="1">
        <v>22</v>
      </c>
      <c r="E761" s="1" t="str">
        <f t="shared" si="124"/>
        <v>Non-Summer</v>
      </c>
      <c r="F761" s="78">
        <v>1.1608000000000001</v>
      </c>
      <c r="G761" s="79">
        <f t="shared" si="125"/>
        <v>2.2084958497600744</v>
      </c>
      <c r="J761" s="78">
        <v>0</v>
      </c>
      <c r="K761" s="80">
        <f t="shared" si="126"/>
        <v>0</v>
      </c>
      <c r="L761" s="68" t="str">
        <f t="shared" si="119"/>
        <v>Normal</v>
      </c>
      <c r="N761" s="67">
        <f t="shared" si="120"/>
        <v>0</v>
      </c>
      <c r="O761" s="67">
        <f t="shared" si="121"/>
        <v>0</v>
      </c>
      <c r="P761" s="81">
        <f t="shared" si="122"/>
        <v>2.2084958497600744</v>
      </c>
      <c r="Q761" s="81">
        <f t="shared" si="123"/>
        <v>2.2084958497600744</v>
      </c>
      <c r="S761" s="1">
        <f t="shared" si="127"/>
        <v>2</v>
      </c>
      <c r="T761" s="1" t="str">
        <f t="shared" si="128"/>
        <v>Off-Peak</v>
      </c>
    </row>
    <row r="762" spans="1:20" x14ac:dyDescent="0.25">
      <c r="A762" s="85">
        <v>44957.958333331786</v>
      </c>
      <c r="B762" s="1">
        <v>1</v>
      </c>
      <c r="C762" s="1">
        <v>31</v>
      </c>
      <c r="D762" s="1">
        <v>23</v>
      </c>
      <c r="E762" s="1" t="str">
        <f t="shared" si="124"/>
        <v>Non-Summer</v>
      </c>
      <c r="F762" s="78">
        <v>1.0727</v>
      </c>
      <c r="G762" s="79">
        <f t="shared" si="125"/>
        <v>2.0408799948635696</v>
      </c>
      <c r="J762" s="78">
        <v>0</v>
      </c>
      <c r="K762" s="80">
        <f t="shared" si="126"/>
        <v>0</v>
      </c>
      <c r="L762" s="68" t="str">
        <f t="shared" si="119"/>
        <v>Normal</v>
      </c>
      <c r="N762" s="67">
        <f t="shared" si="120"/>
        <v>0</v>
      </c>
      <c r="O762" s="67">
        <f t="shared" si="121"/>
        <v>0</v>
      </c>
      <c r="P762" s="81">
        <f t="shared" si="122"/>
        <v>2.0408799948635696</v>
      </c>
      <c r="Q762" s="81">
        <f t="shared" si="123"/>
        <v>2.0408799948635696</v>
      </c>
      <c r="S762" s="1">
        <f t="shared" si="127"/>
        <v>2</v>
      </c>
      <c r="T762" s="1" t="str">
        <f t="shared" si="128"/>
        <v>Off-Peak</v>
      </c>
    </row>
    <row r="763" spans="1:20" x14ac:dyDescent="0.25">
      <c r="A763" s="85">
        <v>44957.99999999845</v>
      </c>
      <c r="B763" s="1">
        <v>2</v>
      </c>
      <c r="C763" s="1">
        <v>1</v>
      </c>
      <c r="D763" s="1">
        <v>0</v>
      </c>
      <c r="E763" s="1" t="str">
        <f t="shared" si="124"/>
        <v>Non-Summer</v>
      </c>
      <c r="F763" s="78">
        <v>1.0223</v>
      </c>
      <c r="G763" s="79">
        <f t="shared" si="125"/>
        <v>1.9449907884301549</v>
      </c>
      <c r="J763" s="78">
        <v>0</v>
      </c>
      <c r="K763" s="80">
        <f t="shared" si="126"/>
        <v>0</v>
      </c>
      <c r="L763" s="68" t="str">
        <f t="shared" si="119"/>
        <v>Normal</v>
      </c>
      <c r="N763" s="67">
        <f t="shared" si="120"/>
        <v>0</v>
      </c>
      <c r="O763" s="67">
        <f t="shared" si="121"/>
        <v>0</v>
      </c>
      <c r="P763" s="81">
        <f t="shared" si="122"/>
        <v>1.9449907884301549</v>
      </c>
      <c r="Q763" s="81">
        <f t="shared" si="123"/>
        <v>1.9449907884301549</v>
      </c>
      <c r="S763" s="1">
        <f t="shared" si="127"/>
        <v>3</v>
      </c>
      <c r="T763" s="1" t="str">
        <f t="shared" si="128"/>
        <v>Off-Peak</v>
      </c>
    </row>
    <row r="764" spans="1:20" x14ac:dyDescent="0.25">
      <c r="A764" s="85">
        <v>44958.041666665114</v>
      </c>
      <c r="B764" s="1">
        <v>2</v>
      </c>
      <c r="C764" s="1">
        <v>1</v>
      </c>
      <c r="D764" s="1">
        <v>1</v>
      </c>
      <c r="E764" s="1" t="str">
        <f t="shared" si="124"/>
        <v>Non-Summer</v>
      </c>
      <c r="F764" s="78">
        <v>0.9929</v>
      </c>
      <c r="G764" s="79">
        <f t="shared" si="125"/>
        <v>1.8890554180106631</v>
      </c>
      <c r="J764" s="78">
        <v>0</v>
      </c>
      <c r="K764" s="80">
        <f t="shared" si="126"/>
        <v>0</v>
      </c>
      <c r="L764" s="68" t="str">
        <f t="shared" si="119"/>
        <v>Normal</v>
      </c>
      <c r="N764" s="67">
        <f t="shared" si="120"/>
        <v>0</v>
      </c>
      <c r="O764" s="67">
        <f t="shared" si="121"/>
        <v>0</v>
      </c>
      <c r="P764" s="81">
        <f t="shared" si="122"/>
        <v>1.8890554180106631</v>
      </c>
      <c r="Q764" s="81">
        <f t="shared" si="123"/>
        <v>1.8890554180106631</v>
      </c>
      <c r="S764" s="1">
        <f t="shared" si="127"/>
        <v>3</v>
      </c>
      <c r="T764" s="1" t="str">
        <f t="shared" si="128"/>
        <v>Off-Peak</v>
      </c>
    </row>
    <row r="765" spans="1:20" x14ac:dyDescent="0.25">
      <c r="A765" s="85">
        <v>44958.083333331779</v>
      </c>
      <c r="B765" s="1">
        <v>2</v>
      </c>
      <c r="C765" s="1">
        <v>1</v>
      </c>
      <c r="D765" s="1">
        <v>2</v>
      </c>
      <c r="E765" s="1" t="str">
        <f t="shared" si="124"/>
        <v>Non-Summer</v>
      </c>
      <c r="F765" s="78">
        <v>0.97789999999999999</v>
      </c>
      <c r="G765" s="79">
        <f t="shared" si="125"/>
        <v>1.8605169637150039</v>
      </c>
      <c r="J765" s="78">
        <v>0</v>
      </c>
      <c r="K765" s="80">
        <f t="shared" si="126"/>
        <v>0</v>
      </c>
      <c r="L765" s="68" t="str">
        <f t="shared" si="119"/>
        <v>Normal</v>
      </c>
      <c r="N765" s="67">
        <f t="shared" si="120"/>
        <v>0</v>
      </c>
      <c r="O765" s="67">
        <f t="shared" si="121"/>
        <v>0</v>
      </c>
      <c r="P765" s="81">
        <f t="shared" si="122"/>
        <v>1.8605169637150039</v>
      </c>
      <c r="Q765" s="81">
        <f t="shared" si="123"/>
        <v>1.8605169637150039</v>
      </c>
      <c r="S765" s="1">
        <f t="shared" si="127"/>
        <v>3</v>
      </c>
      <c r="T765" s="1" t="str">
        <f t="shared" si="128"/>
        <v>Off-Peak</v>
      </c>
    </row>
    <row r="766" spans="1:20" x14ac:dyDescent="0.25">
      <c r="A766" s="85">
        <v>44958.124999998443</v>
      </c>
      <c r="B766" s="1">
        <v>2</v>
      </c>
      <c r="C766" s="1">
        <v>1</v>
      </c>
      <c r="D766" s="1">
        <v>3</v>
      </c>
      <c r="E766" s="1" t="str">
        <f t="shared" si="124"/>
        <v>Non-Summer</v>
      </c>
      <c r="F766" s="78">
        <v>0.97250000000000003</v>
      </c>
      <c r="G766" s="79">
        <f t="shared" si="125"/>
        <v>1.8502431201685667</v>
      </c>
      <c r="J766" s="78">
        <v>0</v>
      </c>
      <c r="K766" s="80">
        <f t="shared" si="126"/>
        <v>0</v>
      </c>
      <c r="L766" s="68" t="str">
        <f t="shared" si="119"/>
        <v>Normal</v>
      </c>
      <c r="N766" s="67">
        <f t="shared" si="120"/>
        <v>0</v>
      </c>
      <c r="O766" s="67">
        <f t="shared" si="121"/>
        <v>0</v>
      </c>
      <c r="P766" s="81">
        <f t="shared" si="122"/>
        <v>1.8502431201685667</v>
      </c>
      <c r="Q766" s="81">
        <f t="shared" si="123"/>
        <v>1.8502431201685667</v>
      </c>
      <c r="S766" s="1">
        <f t="shared" si="127"/>
        <v>3</v>
      </c>
      <c r="T766" s="1" t="str">
        <f t="shared" si="128"/>
        <v>Off-Peak</v>
      </c>
    </row>
    <row r="767" spans="1:20" x14ac:dyDescent="0.25">
      <c r="A767" s="85">
        <v>44958.166666665107</v>
      </c>
      <c r="B767" s="1">
        <v>2</v>
      </c>
      <c r="C767" s="1">
        <v>1</v>
      </c>
      <c r="D767" s="1">
        <v>4</v>
      </c>
      <c r="E767" s="1" t="str">
        <f t="shared" si="124"/>
        <v>Non-Summer</v>
      </c>
      <c r="F767" s="78">
        <v>0.98270000000000002</v>
      </c>
      <c r="G767" s="79">
        <f t="shared" si="125"/>
        <v>1.8696492690896149</v>
      </c>
      <c r="J767" s="78">
        <v>0</v>
      </c>
      <c r="K767" s="80">
        <f t="shared" si="126"/>
        <v>0</v>
      </c>
      <c r="L767" s="68" t="str">
        <f t="shared" si="119"/>
        <v>Normal</v>
      </c>
      <c r="N767" s="67">
        <f t="shared" si="120"/>
        <v>0</v>
      </c>
      <c r="O767" s="67">
        <f t="shared" si="121"/>
        <v>0</v>
      </c>
      <c r="P767" s="81">
        <f t="shared" si="122"/>
        <v>1.8696492690896149</v>
      </c>
      <c r="Q767" s="81">
        <f t="shared" si="123"/>
        <v>1.8696492690896149</v>
      </c>
      <c r="S767" s="1">
        <f t="shared" si="127"/>
        <v>3</v>
      </c>
      <c r="T767" s="1" t="str">
        <f t="shared" si="128"/>
        <v>Off-Peak</v>
      </c>
    </row>
    <row r="768" spans="1:20" x14ac:dyDescent="0.25">
      <c r="A768" s="85">
        <v>44958.208333331771</v>
      </c>
      <c r="B768" s="1">
        <v>2</v>
      </c>
      <c r="C768" s="1">
        <v>1</v>
      </c>
      <c r="D768" s="1">
        <v>5</v>
      </c>
      <c r="E768" s="1" t="str">
        <f t="shared" si="124"/>
        <v>Non-Summer</v>
      </c>
      <c r="F768" s="78">
        <v>1.0165</v>
      </c>
      <c r="G768" s="79">
        <f t="shared" si="125"/>
        <v>1.9339559194358333</v>
      </c>
      <c r="J768" s="78">
        <v>0</v>
      </c>
      <c r="K768" s="80">
        <f t="shared" si="126"/>
        <v>0</v>
      </c>
      <c r="L768" s="68" t="str">
        <f t="shared" si="119"/>
        <v>Normal</v>
      </c>
      <c r="N768" s="67">
        <f t="shared" si="120"/>
        <v>0</v>
      </c>
      <c r="O768" s="67">
        <f t="shared" si="121"/>
        <v>0</v>
      </c>
      <c r="P768" s="81">
        <f t="shared" si="122"/>
        <v>1.9339559194358333</v>
      </c>
      <c r="Q768" s="81">
        <f t="shared" si="123"/>
        <v>1.9339559194358333</v>
      </c>
      <c r="S768" s="1">
        <f t="shared" si="127"/>
        <v>3</v>
      </c>
      <c r="T768" s="1" t="str">
        <f t="shared" si="128"/>
        <v>Off-Peak</v>
      </c>
    </row>
    <row r="769" spans="1:20" x14ac:dyDescent="0.25">
      <c r="A769" s="85">
        <v>44958.249999998436</v>
      </c>
      <c r="B769" s="1">
        <v>2</v>
      </c>
      <c r="C769" s="1">
        <v>1</v>
      </c>
      <c r="D769" s="1">
        <v>6</v>
      </c>
      <c r="E769" s="1" t="str">
        <f t="shared" si="124"/>
        <v>Non-Summer</v>
      </c>
      <c r="F769" s="78">
        <v>1.0754999999999999</v>
      </c>
      <c r="G769" s="79">
        <f t="shared" si="125"/>
        <v>2.0462071729987592</v>
      </c>
      <c r="J769" s="78">
        <v>0</v>
      </c>
      <c r="K769" s="80">
        <f t="shared" si="126"/>
        <v>0</v>
      </c>
      <c r="L769" s="68" t="str">
        <f t="shared" si="119"/>
        <v>Normal</v>
      </c>
      <c r="N769" s="67">
        <f t="shared" si="120"/>
        <v>0</v>
      </c>
      <c r="O769" s="67">
        <f t="shared" si="121"/>
        <v>0</v>
      </c>
      <c r="P769" s="81">
        <f t="shared" si="122"/>
        <v>2.0462071729987592</v>
      </c>
      <c r="Q769" s="81">
        <f t="shared" si="123"/>
        <v>2.0462071729987592</v>
      </c>
      <c r="S769" s="1">
        <f t="shared" si="127"/>
        <v>3</v>
      </c>
      <c r="T769" s="1" t="str">
        <f t="shared" si="128"/>
        <v>Peak</v>
      </c>
    </row>
    <row r="770" spans="1:20" x14ac:dyDescent="0.25">
      <c r="A770" s="85">
        <v>44958.2916666651</v>
      </c>
      <c r="B770" s="1">
        <v>2</v>
      </c>
      <c r="C770" s="1">
        <v>1</v>
      </c>
      <c r="D770" s="1">
        <v>7</v>
      </c>
      <c r="E770" s="1" t="str">
        <f t="shared" si="124"/>
        <v>Non-Summer</v>
      </c>
      <c r="F770" s="78">
        <v>1.0915999999999999</v>
      </c>
      <c r="G770" s="79">
        <f t="shared" si="125"/>
        <v>2.0768384472761001</v>
      </c>
      <c r="J770" s="78">
        <v>0.39253699999999997</v>
      </c>
      <c r="K770" s="80">
        <f t="shared" si="126"/>
        <v>0.39253699999999997</v>
      </c>
      <c r="L770" s="68" t="str">
        <f t="shared" si="119"/>
        <v>Normal</v>
      </c>
      <c r="N770" s="67">
        <f t="shared" si="120"/>
        <v>0</v>
      </c>
      <c r="O770" s="67">
        <f t="shared" si="121"/>
        <v>0.39253699999999997</v>
      </c>
      <c r="P770" s="81">
        <f t="shared" si="122"/>
        <v>1.6843014472761002</v>
      </c>
      <c r="Q770" s="81">
        <f t="shared" si="123"/>
        <v>1.6843014472761002</v>
      </c>
      <c r="S770" s="1">
        <f t="shared" si="127"/>
        <v>3</v>
      </c>
      <c r="T770" s="1" t="str">
        <f t="shared" si="128"/>
        <v>Peak</v>
      </c>
    </row>
    <row r="771" spans="1:20" x14ac:dyDescent="0.25">
      <c r="A771" s="85">
        <v>44958.333333331764</v>
      </c>
      <c r="B771" s="1">
        <v>2</v>
      </c>
      <c r="C771" s="1">
        <v>1</v>
      </c>
      <c r="D771" s="1">
        <v>8</v>
      </c>
      <c r="E771" s="1" t="str">
        <f t="shared" si="124"/>
        <v>Non-Summer</v>
      </c>
      <c r="F771" s="78">
        <v>1.036</v>
      </c>
      <c r="G771" s="79">
        <f t="shared" si="125"/>
        <v>1.9710559100201903</v>
      </c>
      <c r="J771" s="78">
        <v>2.5068510000000002</v>
      </c>
      <c r="K771" s="80">
        <f t="shared" si="126"/>
        <v>2.5068510000000002</v>
      </c>
      <c r="L771" s="68" t="str">
        <f t="shared" si="119"/>
        <v>Normal</v>
      </c>
      <c r="N771" s="67">
        <f t="shared" si="120"/>
        <v>0.53579508997980985</v>
      </c>
      <c r="O771" s="67">
        <f t="shared" si="121"/>
        <v>1.9710559100201903</v>
      </c>
      <c r="P771" s="81">
        <f t="shared" si="122"/>
        <v>0</v>
      </c>
      <c r="Q771" s="81">
        <f t="shared" si="123"/>
        <v>-0.53579508997980985</v>
      </c>
      <c r="S771" s="1">
        <f t="shared" si="127"/>
        <v>3</v>
      </c>
      <c r="T771" s="1" t="str">
        <f t="shared" si="128"/>
        <v>Peak</v>
      </c>
    </row>
    <row r="772" spans="1:20" x14ac:dyDescent="0.25">
      <c r="A772" s="85">
        <v>44958.374999998428</v>
      </c>
      <c r="B772" s="1">
        <v>2</v>
      </c>
      <c r="C772" s="1">
        <v>1</v>
      </c>
      <c r="D772" s="1">
        <v>9</v>
      </c>
      <c r="E772" s="1" t="str">
        <f t="shared" si="124"/>
        <v>Non-Summer</v>
      </c>
      <c r="F772" s="78">
        <v>0.99480000000000002</v>
      </c>
      <c r="G772" s="79">
        <f t="shared" si="125"/>
        <v>1.8926702888881133</v>
      </c>
      <c r="J772" s="78">
        <v>4.062424</v>
      </c>
      <c r="K772" s="80">
        <f t="shared" si="126"/>
        <v>4.062424</v>
      </c>
      <c r="L772" s="68" t="str">
        <f t="shared" si="119"/>
        <v>Normal</v>
      </c>
      <c r="N772" s="67">
        <f t="shared" si="120"/>
        <v>2.1697537111118868</v>
      </c>
      <c r="O772" s="67">
        <f t="shared" si="121"/>
        <v>1.8926702888881133</v>
      </c>
      <c r="P772" s="81">
        <f t="shared" si="122"/>
        <v>0</v>
      </c>
      <c r="Q772" s="81">
        <f t="shared" si="123"/>
        <v>-2.1697537111118868</v>
      </c>
      <c r="S772" s="1">
        <f t="shared" si="127"/>
        <v>3</v>
      </c>
      <c r="T772" s="1" t="str">
        <f t="shared" si="128"/>
        <v>Peak</v>
      </c>
    </row>
    <row r="773" spans="1:20" x14ac:dyDescent="0.25">
      <c r="A773" s="85">
        <v>44958.416666665093</v>
      </c>
      <c r="B773" s="1">
        <v>2</v>
      </c>
      <c r="C773" s="1">
        <v>1</v>
      </c>
      <c r="D773" s="1">
        <v>10</v>
      </c>
      <c r="E773" s="1" t="str">
        <f t="shared" si="124"/>
        <v>Non-Summer</v>
      </c>
      <c r="F773" s="78">
        <v>0.96419999999999995</v>
      </c>
      <c r="G773" s="79">
        <f t="shared" si="125"/>
        <v>1.8344518421249685</v>
      </c>
      <c r="J773" s="78">
        <v>4.9997889999999998</v>
      </c>
      <c r="K773" s="80">
        <f t="shared" si="126"/>
        <v>4.9997889999999998</v>
      </c>
      <c r="L773" s="68" t="str">
        <f t="shared" si="119"/>
        <v>Normal</v>
      </c>
      <c r="N773" s="67">
        <f t="shared" si="120"/>
        <v>3.1653371578750313</v>
      </c>
      <c r="O773" s="67">
        <f t="shared" si="121"/>
        <v>1.8344518421249685</v>
      </c>
      <c r="P773" s="81">
        <f t="shared" si="122"/>
        <v>0</v>
      </c>
      <c r="Q773" s="81">
        <f t="shared" si="123"/>
        <v>-3.1653371578750313</v>
      </c>
      <c r="S773" s="1">
        <f t="shared" si="127"/>
        <v>3</v>
      </c>
      <c r="T773" s="1" t="str">
        <f t="shared" si="128"/>
        <v>Peak</v>
      </c>
    </row>
    <row r="774" spans="1:20" x14ac:dyDescent="0.25">
      <c r="A774" s="85">
        <v>44958.458333331757</v>
      </c>
      <c r="B774" s="1">
        <v>2</v>
      </c>
      <c r="C774" s="1">
        <v>1</v>
      </c>
      <c r="D774" s="1">
        <v>11</v>
      </c>
      <c r="E774" s="1" t="str">
        <f t="shared" si="124"/>
        <v>Non-Summer</v>
      </c>
      <c r="F774" s="78">
        <v>0.94489999999999996</v>
      </c>
      <c r="G774" s="79">
        <f t="shared" si="125"/>
        <v>1.7977323642645537</v>
      </c>
      <c r="J774" s="78">
        <v>5.4096120000000001</v>
      </c>
      <c r="K774" s="80">
        <f t="shared" si="126"/>
        <v>5.4096120000000001</v>
      </c>
      <c r="L774" s="68" t="str">
        <f t="shared" si="119"/>
        <v>Normal</v>
      </c>
      <c r="N774" s="67">
        <f t="shared" si="120"/>
        <v>3.6118796357354466</v>
      </c>
      <c r="O774" s="67">
        <f t="shared" si="121"/>
        <v>1.7977323642645535</v>
      </c>
      <c r="P774" s="81">
        <f t="shared" si="122"/>
        <v>2.2204460492503131E-16</v>
      </c>
      <c r="Q774" s="81">
        <f t="shared" si="123"/>
        <v>-3.6118796357354466</v>
      </c>
      <c r="S774" s="1">
        <f t="shared" si="127"/>
        <v>3</v>
      </c>
      <c r="T774" s="1" t="str">
        <f t="shared" si="128"/>
        <v>Peak</v>
      </c>
    </row>
    <row r="775" spans="1:20" x14ac:dyDescent="0.25">
      <c r="A775" s="85">
        <v>44958.499999998421</v>
      </c>
      <c r="B775" s="1">
        <v>2</v>
      </c>
      <c r="C775" s="1">
        <v>1</v>
      </c>
      <c r="D775" s="1">
        <v>12</v>
      </c>
      <c r="E775" s="1" t="str">
        <f t="shared" si="124"/>
        <v>Non-Summer</v>
      </c>
      <c r="F775" s="78">
        <v>0.92910000000000004</v>
      </c>
      <c r="G775" s="79">
        <f t="shared" si="125"/>
        <v>1.7676718590731264</v>
      </c>
      <c r="J775" s="78">
        <v>5.433287</v>
      </c>
      <c r="K775" s="80">
        <f t="shared" si="126"/>
        <v>5.433287</v>
      </c>
      <c r="L775" s="68" t="str">
        <f t="shared" si="119"/>
        <v>Normal</v>
      </c>
      <c r="N775" s="67">
        <f t="shared" si="120"/>
        <v>3.6656151409268736</v>
      </c>
      <c r="O775" s="67">
        <f t="shared" si="121"/>
        <v>1.7676718590731264</v>
      </c>
      <c r="P775" s="81">
        <f t="shared" si="122"/>
        <v>0</v>
      </c>
      <c r="Q775" s="81">
        <f t="shared" si="123"/>
        <v>-3.6656151409268736</v>
      </c>
      <c r="S775" s="1">
        <f t="shared" si="127"/>
        <v>3</v>
      </c>
      <c r="T775" s="1" t="str">
        <f t="shared" si="128"/>
        <v>Peak</v>
      </c>
    </row>
    <row r="776" spans="1:20" x14ac:dyDescent="0.25">
      <c r="A776" s="85">
        <v>44958.541666665085</v>
      </c>
      <c r="B776" s="1">
        <v>2</v>
      </c>
      <c r="C776" s="1">
        <v>1</v>
      </c>
      <c r="D776" s="1">
        <v>13</v>
      </c>
      <c r="E776" s="1" t="str">
        <f t="shared" si="124"/>
        <v>Non-Summer</v>
      </c>
      <c r="F776" s="78">
        <v>0.9123</v>
      </c>
      <c r="G776" s="79">
        <f t="shared" si="125"/>
        <v>1.7357087902619881</v>
      </c>
      <c r="J776" s="78">
        <v>5.0065460000000002</v>
      </c>
      <c r="K776" s="80">
        <f t="shared" si="126"/>
        <v>5.0065460000000002</v>
      </c>
      <c r="L776" s="68" t="str">
        <f t="shared" si="119"/>
        <v>Normal</v>
      </c>
      <c r="N776" s="67">
        <f t="shared" si="120"/>
        <v>3.2708372097380121</v>
      </c>
      <c r="O776" s="67">
        <f t="shared" si="121"/>
        <v>1.7357087902619881</v>
      </c>
      <c r="P776" s="81">
        <f t="shared" si="122"/>
        <v>0</v>
      </c>
      <c r="Q776" s="81">
        <f t="shared" si="123"/>
        <v>-3.2708372097380121</v>
      </c>
      <c r="S776" s="1">
        <f t="shared" si="127"/>
        <v>3</v>
      </c>
      <c r="T776" s="1" t="str">
        <f t="shared" si="128"/>
        <v>Peak</v>
      </c>
    </row>
    <row r="777" spans="1:20" x14ac:dyDescent="0.25">
      <c r="A777" s="85">
        <v>44958.58333333175</v>
      </c>
      <c r="B777" s="1">
        <v>2</v>
      </c>
      <c r="C777" s="1">
        <v>1</v>
      </c>
      <c r="D777" s="1">
        <v>14</v>
      </c>
      <c r="E777" s="1" t="str">
        <f t="shared" si="124"/>
        <v>Non-Summer</v>
      </c>
      <c r="F777" s="78">
        <v>0.90939999999999999</v>
      </c>
      <c r="G777" s="79">
        <f t="shared" si="125"/>
        <v>1.7301913557648272</v>
      </c>
      <c r="J777" s="78">
        <v>4.0712330000000003</v>
      </c>
      <c r="K777" s="80">
        <f t="shared" si="126"/>
        <v>4.0712330000000003</v>
      </c>
      <c r="L777" s="68" t="str">
        <f t="shared" si="119"/>
        <v>Normal</v>
      </c>
      <c r="N777" s="67">
        <f t="shared" si="120"/>
        <v>2.3410416442351734</v>
      </c>
      <c r="O777" s="67">
        <f t="shared" si="121"/>
        <v>1.730191355764827</v>
      </c>
      <c r="P777" s="81">
        <f t="shared" si="122"/>
        <v>2.2204460492503131E-16</v>
      </c>
      <c r="Q777" s="81">
        <f t="shared" si="123"/>
        <v>-2.3410416442351734</v>
      </c>
      <c r="S777" s="1">
        <f t="shared" si="127"/>
        <v>3</v>
      </c>
      <c r="T777" s="1" t="str">
        <f t="shared" si="128"/>
        <v>Peak</v>
      </c>
    </row>
    <row r="778" spans="1:20" x14ac:dyDescent="0.25">
      <c r="A778" s="85">
        <v>44958.624999998414</v>
      </c>
      <c r="B778" s="1">
        <v>2</v>
      </c>
      <c r="C778" s="1">
        <v>1</v>
      </c>
      <c r="D778" s="1">
        <v>15</v>
      </c>
      <c r="E778" s="1" t="str">
        <f t="shared" si="124"/>
        <v>Non-Summer</v>
      </c>
      <c r="F778" s="78">
        <v>0.93969999999999998</v>
      </c>
      <c r="G778" s="79">
        <f t="shared" si="125"/>
        <v>1.7878390334420586</v>
      </c>
      <c r="J778" s="78">
        <v>2.6389</v>
      </c>
      <c r="K778" s="80">
        <f t="shared" si="126"/>
        <v>2.6389</v>
      </c>
      <c r="L778" s="68" t="str">
        <f t="shared" si="119"/>
        <v>Normal</v>
      </c>
      <c r="N778" s="67">
        <f t="shared" si="120"/>
        <v>0.85106096655794139</v>
      </c>
      <c r="O778" s="67">
        <f t="shared" si="121"/>
        <v>1.7878390334420586</v>
      </c>
      <c r="P778" s="81">
        <f t="shared" si="122"/>
        <v>0</v>
      </c>
      <c r="Q778" s="81">
        <f t="shared" si="123"/>
        <v>-0.85106096655794139</v>
      </c>
      <c r="S778" s="1">
        <f t="shared" si="127"/>
        <v>3</v>
      </c>
      <c r="T778" s="1" t="str">
        <f t="shared" si="128"/>
        <v>Peak</v>
      </c>
    </row>
    <row r="779" spans="1:20" x14ac:dyDescent="0.25">
      <c r="A779" s="85">
        <v>44958.666666665078</v>
      </c>
      <c r="B779" s="1">
        <v>2</v>
      </c>
      <c r="C779" s="1">
        <v>1</v>
      </c>
      <c r="D779" s="1">
        <v>16</v>
      </c>
      <c r="E779" s="1" t="str">
        <f t="shared" si="124"/>
        <v>Non-Summer</v>
      </c>
      <c r="F779" s="78">
        <v>1.0301</v>
      </c>
      <c r="G779" s="79">
        <f t="shared" si="125"/>
        <v>1.9598307846638978</v>
      </c>
      <c r="J779" s="78">
        <v>0.74420699999999995</v>
      </c>
      <c r="K779" s="80">
        <f t="shared" si="126"/>
        <v>0.74420699999999995</v>
      </c>
      <c r="L779" s="68" t="str">
        <f t="shared" si="119"/>
        <v>Normal</v>
      </c>
      <c r="N779" s="67">
        <f t="shared" si="120"/>
        <v>0</v>
      </c>
      <c r="O779" s="67">
        <f t="shared" si="121"/>
        <v>0.74420699999999995</v>
      </c>
      <c r="P779" s="81">
        <f t="shared" si="122"/>
        <v>1.2156237846638978</v>
      </c>
      <c r="Q779" s="81">
        <f t="shared" si="123"/>
        <v>1.2156237846638978</v>
      </c>
      <c r="S779" s="1">
        <f t="shared" si="127"/>
        <v>3</v>
      </c>
      <c r="T779" s="1" t="str">
        <f t="shared" si="128"/>
        <v>Peak</v>
      </c>
    </row>
    <row r="780" spans="1:20" x14ac:dyDescent="0.25">
      <c r="A780" s="85">
        <v>44958.708333331742</v>
      </c>
      <c r="B780" s="1">
        <v>2</v>
      </c>
      <c r="C780" s="1">
        <v>1</v>
      </c>
      <c r="D780" s="1">
        <v>17</v>
      </c>
      <c r="E780" s="1" t="str">
        <f t="shared" si="124"/>
        <v>Non-Summer</v>
      </c>
      <c r="F780" s="78">
        <v>1.1717</v>
      </c>
      <c r="G780" s="79">
        <f t="shared" si="125"/>
        <v>2.2292337932149198</v>
      </c>
      <c r="J780" s="78">
        <v>0</v>
      </c>
      <c r="K780" s="80">
        <f t="shared" si="126"/>
        <v>0</v>
      </c>
      <c r="L780" s="68" t="str">
        <f t="shared" si="119"/>
        <v>Normal</v>
      </c>
      <c r="N780" s="67">
        <f t="shared" si="120"/>
        <v>0</v>
      </c>
      <c r="O780" s="67">
        <f t="shared" si="121"/>
        <v>0</v>
      </c>
      <c r="P780" s="81">
        <f t="shared" si="122"/>
        <v>2.2292337932149198</v>
      </c>
      <c r="Q780" s="81">
        <f t="shared" si="123"/>
        <v>2.2292337932149198</v>
      </c>
      <c r="S780" s="1">
        <f t="shared" si="127"/>
        <v>3</v>
      </c>
      <c r="T780" s="1" t="str">
        <f t="shared" si="128"/>
        <v>Peak</v>
      </c>
    </row>
    <row r="781" spans="1:20" x14ac:dyDescent="0.25">
      <c r="A781" s="85">
        <v>44958.749999998407</v>
      </c>
      <c r="B781" s="1">
        <v>2</v>
      </c>
      <c r="C781" s="1">
        <v>1</v>
      </c>
      <c r="D781" s="1">
        <v>18</v>
      </c>
      <c r="E781" s="1" t="str">
        <f t="shared" si="124"/>
        <v>Non-Summer</v>
      </c>
      <c r="F781" s="78">
        <v>1.2301</v>
      </c>
      <c r="G781" s="79">
        <f t="shared" si="125"/>
        <v>2.3403435086060194</v>
      </c>
      <c r="J781" s="78">
        <v>0</v>
      </c>
      <c r="K781" s="80">
        <f t="shared" si="126"/>
        <v>0</v>
      </c>
      <c r="L781" s="68" t="str">
        <f t="shared" si="119"/>
        <v>Normal</v>
      </c>
      <c r="N781" s="67">
        <f t="shared" si="120"/>
        <v>0</v>
      </c>
      <c r="O781" s="67">
        <f t="shared" si="121"/>
        <v>0</v>
      </c>
      <c r="P781" s="81">
        <f t="shared" si="122"/>
        <v>2.3403435086060194</v>
      </c>
      <c r="Q781" s="81">
        <f t="shared" si="123"/>
        <v>2.3403435086060194</v>
      </c>
      <c r="S781" s="1">
        <f t="shared" si="127"/>
        <v>3</v>
      </c>
      <c r="T781" s="1" t="str">
        <f t="shared" si="128"/>
        <v>Peak</v>
      </c>
    </row>
    <row r="782" spans="1:20" x14ac:dyDescent="0.25">
      <c r="A782" s="85">
        <v>44958.791666665071</v>
      </c>
      <c r="B782" s="1">
        <v>2</v>
      </c>
      <c r="C782" s="1">
        <v>1</v>
      </c>
      <c r="D782" s="1">
        <v>19</v>
      </c>
      <c r="E782" s="1" t="str">
        <f t="shared" si="124"/>
        <v>Non-Summer</v>
      </c>
      <c r="F782" s="78">
        <v>1.2303999999999999</v>
      </c>
      <c r="G782" s="79">
        <f t="shared" si="125"/>
        <v>2.3409142776919323</v>
      </c>
      <c r="J782" s="78">
        <v>0</v>
      </c>
      <c r="K782" s="80">
        <f t="shared" si="126"/>
        <v>0</v>
      </c>
      <c r="L782" s="68" t="str">
        <f t="shared" si="119"/>
        <v>Normal</v>
      </c>
      <c r="N782" s="67">
        <f t="shared" si="120"/>
        <v>0</v>
      </c>
      <c r="O782" s="67">
        <f t="shared" si="121"/>
        <v>0</v>
      </c>
      <c r="P782" s="81">
        <f t="shared" si="122"/>
        <v>2.3409142776919323</v>
      </c>
      <c r="Q782" s="81">
        <f t="shared" si="123"/>
        <v>2.3409142776919323</v>
      </c>
      <c r="S782" s="1">
        <f t="shared" si="127"/>
        <v>3</v>
      </c>
      <c r="T782" s="1" t="str">
        <f t="shared" si="128"/>
        <v>Peak</v>
      </c>
    </row>
    <row r="783" spans="1:20" x14ac:dyDescent="0.25">
      <c r="A783" s="85">
        <v>44958.833333331735</v>
      </c>
      <c r="B783" s="1">
        <v>2</v>
      </c>
      <c r="C783" s="1">
        <v>1</v>
      </c>
      <c r="D783" s="1">
        <v>20</v>
      </c>
      <c r="E783" s="1" t="str">
        <f t="shared" si="124"/>
        <v>Non-Summer</v>
      </c>
      <c r="F783" s="78">
        <v>1.2114</v>
      </c>
      <c r="G783" s="79">
        <f t="shared" si="125"/>
        <v>2.3047655689174311</v>
      </c>
      <c r="J783" s="78">
        <v>0</v>
      </c>
      <c r="K783" s="80">
        <f t="shared" si="126"/>
        <v>0</v>
      </c>
      <c r="L783" s="68" t="str">
        <f t="shared" si="119"/>
        <v>Normal</v>
      </c>
      <c r="N783" s="67">
        <f t="shared" si="120"/>
        <v>0</v>
      </c>
      <c r="O783" s="67">
        <f t="shared" si="121"/>
        <v>0</v>
      </c>
      <c r="P783" s="81">
        <f t="shared" si="122"/>
        <v>2.3047655689174311</v>
      </c>
      <c r="Q783" s="81">
        <f t="shared" si="123"/>
        <v>2.3047655689174311</v>
      </c>
      <c r="S783" s="1">
        <f t="shared" si="127"/>
        <v>3</v>
      </c>
      <c r="T783" s="1" t="str">
        <f t="shared" si="128"/>
        <v>Peak</v>
      </c>
    </row>
    <row r="784" spans="1:20" x14ac:dyDescent="0.25">
      <c r="A784" s="85">
        <v>44958.874999998399</v>
      </c>
      <c r="B784" s="1">
        <v>2</v>
      </c>
      <c r="C784" s="1">
        <v>1</v>
      </c>
      <c r="D784" s="1">
        <v>21</v>
      </c>
      <c r="E784" s="1" t="str">
        <f t="shared" si="124"/>
        <v>Non-Summer</v>
      </c>
      <c r="F784" s="78">
        <v>1.1534</v>
      </c>
      <c r="G784" s="79">
        <f t="shared" si="125"/>
        <v>2.1944168789742156</v>
      </c>
      <c r="J784" s="78">
        <v>0</v>
      </c>
      <c r="K784" s="80">
        <f t="shared" si="126"/>
        <v>0</v>
      </c>
      <c r="L784" s="68" t="str">
        <f t="shared" si="119"/>
        <v>Normal</v>
      </c>
      <c r="N784" s="67">
        <f t="shared" si="120"/>
        <v>0</v>
      </c>
      <c r="O784" s="67">
        <f t="shared" si="121"/>
        <v>0</v>
      </c>
      <c r="P784" s="81">
        <f t="shared" si="122"/>
        <v>2.1944168789742156</v>
      </c>
      <c r="Q784" s="81">
        <f t="shared" si="123"/>
        <v>2.1944168789742156</v>
      </c>
      <c r="S784" s="1">
        <f t="shared" si="127"/>
        <v>3</v>
      </c>
      <c r="T784" s="1" t="str">
        <f t="shared" si="128"/>
        <v>Peak</v>
      </c>
    </row>
    <row r="785" spans="1:20" x14ac:dyDescent="0.25">
      <c r="A785" s="85">
        <v>44958.916666665064</v>
      </c>
      <c r="B785" s="1">
        <v>2</v>
      </c>
      <c r="C785" s="1">
        <v>1</v>
      </c>
      <c r="D785" s="1">
        <v>22</v>
      </c>
      <c r="E785" s="1" t="str">
        <f t="shared" si="124"/>
        <v>Non-Summer</v>
      </c>
      <c r="F785" s="78">
        <v>1.0570999999999999</v>
      </c>
      <c r="G785" s="79">
        <f t="shared" si="125"/>
        <v>2.0112000023960839</v>
      </c>
      <c r="J785" s="78">
        <v>0</v>
      </c>
      <c r="K785" s="80">
        <f t="shared" si="126"/>
        <v>0</v>
      </c>
      <c r="L785" s="68" t="str">
        <f t="shared" si="119"/>
        <v>Normal</v>
      </c>
      <c r="N785" s="67">
        <f t="shared" si="120"/>
        <v>0</v>
      </c>
      <c r="O785" s="67">
        <f t="shared" si="121"/>
        <v>0</v>
      </c>
      <c r="P785" s="81">
        <f t="shared" si="122"/>
        <v>2.0112000023960839</v>
      </c>
      <c r="Q785" s="81">
        <f t="shared" si="123"/>
        <v>2.0112000023960839</v>
      </c>
      <c r="S785" s="1">
        <f t="shared" si="127"/>
        <v>3</v>
      </c>
      <c r="T785" s="1" t="str">
        <f t="shared" si="128"/>
        <v>Off-Peak</v>
      </c>
    </row>
    <row r="786" spans="1:20" x14ac:dyDescent="0.25">
      <c r="A786" s="85">
        <v>44958.958333331728</v>
      </c>
      <c r="B786" s="1">
        <v>2</v>
      </c>
      <c r="C786" s="1">
        <v>1</v>
      </c>
      <c r="D786" s="1">
        <v>23</v>
      </c>
      <c r="E786" s="1" t="str">
        <f t="shared" si="124"/>
        <v>Non-Summer</v>
      </c>
      <c r="F786" s="78">
        <v>0.96930000000000005</v>
      </c>
      <c r="G786" s="79">
        <f t="shared" si="125"/>
        <v>1.8441549165854929</v>
      </c>
      <c r="J786" s="78">
        <v>0</v>
      </c>
      <c r="K786" s="80">
        <f t="shared" si="126"/>
        <v>0</v>
      </c>
      <c r="L786" s="68" t="str">
        <f t="shared" si="119"/>
        <v>Normal</v>
      </c>
      <c r="N786" s="67">
        <f t="shared" si="120"/>
        <v>0</v>
      </c>
      <c r="O786" s="67">
        <f t="shared" si="121"/>
        <v>0</v>
      </c>
      <c r="P786" s="81">
        <f t="shared" si="122"/>
        <v>1.8441549165854929</v>
      </c>
      <c r="Q786" s="81">
        <f t="shared" si="123"/>
        <v>1.8441549165854929</v>
      </c>
      <c r="S786" s="1">
        <f t="shared" si="127"/>
        <v>3</v>
      </c>
      <c r="T786" s="1" t="str">
        <f t="shared" si="128"/>
        <v>Off-Peak</v>
      </c>
    </row>
    <row r="787" spans="1:20" x14ac:dyDescent="0.25">
      <c r="A787" s="85">
        <v>44958.999999998392</v>
      </c>
      <c r="B787" s="1">
        <v>2</v>
      </c>
      <c r="C787" s="1">
        <v>2</v>
      </c>
      <c r="D787" s="1">
        <v>0</v>
      </c>
      <c r="E787" s="1" t="str">
        <f t="shared" si="124"/>
        <v>Non-Summer</v>
      </c>
      <c r="F787" s="78">
        <v>0.91710000000000003</v>
      </c>
      <c r="G787" s="79">
        <f t="shared" si="125"/>
        <v>1.7448410956365989</v>
      </c>
      <c r="J787" s="78">
        <v>0</v>
      </c>
      <c r="K787" s="80">
        <f t="shared" si="126"/>
        <v>0</v>
      </c>
      <c r="L787" s="68" t="str">
        <f t="shared" ref="L787:L850" si="129">IF(AND(D787&gt;=$C$2,D787&lt;=$C$3,E787="Summer"),"MaxDis","Normal")</f>
        <v>Normal</v>
      </c>
      <c r="N787" s="67">
        <f t="shared" ref="N787:N850" si="130">IF(K787-G787&lt;0,0,K787-G787)</f>
        <v>0</v>
      </c>
      <c r="O787" s="67">
        <f t="shared" ref="O787:O850" si="131">K787-N787</f>
        <v>0</v>
      </c>
      <c r="P787" s="81">
        <f t="shared" ref="P787:P850" si="132">MAX(0,G787-O787)</f>
        <v>1.7448410956365989</v>
      </c>
      <c r="Q787" s="81">
        <f t="shared" ref="Q787:Q850" si="133">G787-K787</f>
        <v>1.7448410956365989</v>
      </c>
      <c r="S787" s="1">
        <f t="shared" si="127"/>
        <v>4</v>
      </c>
      <c r="T787" s="1" t="str">
        <f t="shared" si="128"/>
        <v>Off-Peak</v>
      </c>
    </row>
    <row r="788" spans="1:20" x14ac:dyDescent="0.25">
      <c r="A788" s="85">
        <v>44959.041666665056</v>
      </c>
      <c r="B788" s="1">
        <v>2</v>
      </c>
      <c r="C788" s="1">
        <v>2</v>
      </c>
      <c r="D788" s="1">
        <v>1</v>
      </c>
      <c r="E788" s="1" t="str">
        <f t="shared" ref="E788:E851" si="134">IF(AND(B788&gt;=$C$5,B788&lt;=$C$6),"Summer","Non-Summer")</f>
        <v>Non-Summer</v>
      </c>
      <c r="F788" s="78">
        <v>0.88959999999999995</v>
      </c>
      <c r="G788" s="79">
        <f t="shared" ref="G788:G851" si="135">F788*$G$13</f>
        <v>1.6925205960945571</v>
      </c>
      <c r="J788" s="78">
        <v>0</v>
      </c>
      <c r="K788" s="80">
        <f t="shared" ref="K788:K851" si="136">J788*$K$13</f>
        <v>0</v>
      </c>
      <c r="L788" s="68" t="str">
        <f t="shared" si="129"/>
        <v>Normal</v>
      </c>
      <c r="N788" s="67">
        <f t="shared" si="130"/>
        <v>0</v>
      </c>
      <c r="O788" s="67">
        <f t="shared" si="131"/>
        <v>0</v>
      </c>
      <c r="P788" s="81">
        <f t="shared" si="132"/>
        <v>1.6925205960945571</v>
      </c>
      <c r="Q788" s="81">
        <f t="shared" si="133"/>
        <v>1.6925205960945571</v>
      </c>
      <c r="S788" s="1">
        <f t="shared" ref="S788:S851" si="137">WEEKDAY(A788,2)</f>
        <v>4</v>
      </c>
      <c r="T788" s="1" t="str">
        <f t="shared" ref="T788:T851" si="138">IF(S788&gt;5,"Off-Peak",IF(AND(D788&gt;=$C$7,D788&lt;$C$8),"Peak","Off-Peak"))</f>
        <v>Off-Peak</v>
      </c>
    </row>
    <row r="789" spans="1:20" x14ac:dyDescent="0.25">
      <c r="A789" s="85">
        <v>44959.08333333172</v>
      </c>
      <c r="B789" s="1">
        <v>2</v>
      </c>
      <c r="C789" s="1">
        <v>2</v>
      </c>
      <c r="D789" s="1">
        <v>2</v>
      </c>
      <c r="E789" s="1" t="str">
        <f t="shared" si="134"/>
        <v>Non-Summer</v>
      </c>
      <c r="F789" s="78">
        <v>0.87450000000000006</v>
      </c>
      <c r="G789" s="79">
        <f t="shared" si="135"/>
        <v>1.6637918854369271</v>
      </c>
      <c r="J789" s="78">
        <v>0</v>
      </c>
      <c r="K789" s="80">
        <f t="shared" si="136"/>
        <v>0</v>
      </c>
      <c r="L789" s="68" t="str">
        <f t="shared" si="129"/>
        <v>Normal</v>
      </c>
      <c r="N789" s="67">
        <f t="shared" si="130"/>
        <v>0</v>
      </c>
      <c r="O789" s="67">
        <f t="shared" si="131"/>
        <v>0</v>
      </c>
      <c r="P789" s="81">
        <f t="shared" si="132"/>
        <v>1.6637918854369271</v>
      </c>
      <c r="Q789" s="81">
        <f t="shared" si="133"/>
        <v>1.6637918854369271</v>
      </c>
      <c r="S789" s="1">
        <f t="shared" si="137"/>
        <v>4</v>
      </c>
      <c r="T789" s="1" t="str">
        <f t="shared" si="138"/>
        <v>Off-Peak</v>
      </c>
    </row>
    <row r="790" spans="1:20" x14ac:dyDescent="0.25">
      <c r="A790" s="85">
        <v>44959.124999998385</v>
      </c>
      <c r="B790" s="1">
        <v>2</v>
      </c>
      <c r="C790" s="1">
        <v>2</v>
      </c>
      <c r="D790" s="1">
        <v>3</v>
      </c>
      <c r="E790" s="1" t="str">
        <f t="shared" si="134"/>
        <v>Non-Summer</v>
      </c>
      <c r="F790" s="78">
        <v>0.87009999999999998</v>
      </c>
      <c r="G790" s="79">
        <f t="shared" si="135"/>
        <v>1.6554206055102003</v>
      </c>
      <c r="J790" s="78">
        <v>0</v>
      </c>
      <c r="K790" s="80">
        <f t="shared" si="136"/>
        <v>0</v>
      </c>
      <c r="L790" s="68" t="str">
        <f t="shared" si="129"/>
        <v>Normal</v>
      </c>
      <c r="N790" s="67">
        <f t="shared" si="130"/>
        <v>0</v>
      </c>
      <c r="O790" s="67">
        <f t="shared" si="131"/>
        <v>0</v>
      </c>
      <c r="P790" s="81">
        <f t="shared" si="132"/>
        <v>1.6554206055102003</v>
      </c>
      <c r="Q790" s="81">
        <f t="shared" si="133"/>
        <v>1.6554206055102003</v>
      </c>
      <c r="S790" s="1">
        <f t="shared" si="137"/>
        <v>4</v>
      </c>
      <c r="T790" s="1" t="str">
        <f t="shared" si="138"/>
        <v>Off-Peak</v>
      </c>
    </row>
    <row r="791" spans="1:20" x14ac:dyDescent="0.25">
      <c r="A791" s="85">
        <v>44959.166666665049</v>
      </c>
      <c r="B791" s="1">
        <v>2</v>
      </c>
      <c r="C791" s="1">
        <v>2</v>
      </c>
      <c r="D791" s="1">
        <v>4</v>
      </c>
      <c r="E791" s="1" t="str">
        <f t="shared" si="134"/>
        <v>Non-Summer</v>
      </c>
      <c r="F791" s="78">
        <v>0.88390000000000002</v>
      </c>
      <c r="G791" s="79">
        <f t="shared" si="135"/>
        <v>1.6816759834622068</v>
      </c>
      <c r="J791" s="78">
        <v>0</v>
      </c>
      <c r="K791" s="80">
        <f t="shared" si="136"/>
        <v>0</v>
      </c>
      <c r="L791" s="68" t="str">
        <f t="shared" si="129"/>
        <v>Normal</v>
      </c>
      <c r="N791" s="67">
        <f t="shared" si="130"/>
        <v>0</v>
      </c>
      <c r="O791" s="67">
        <f t="shared" si="131"/>
        <v>0</v>
      </c>
      <c r="P791" s="81">
        <f t="shared" si="132"/>
        <v>1.6816759834622068</v>
      </c>
      <c r="Q791" s="81">
        <f t="shared" si="133"/>
        <v>1.6816759834622068</v>
      </c>
      <c r="S791" s="1">
        <f t="shared" si="137"/>
        <v>4</v>
      </c>
      <c r="T791" s="1" t="str">
        <f t="shared" si="138"/>
        <v>Off-Peak</v>
      </c>
    </row>
    <row r="792" spans="1:20" x14ac:dyDescent="0.25">
      <c r="A792" s="85">
        <v>44959.208333331713</v>
      </c>
      <c r="B792" s="1">
        <v>2</v>
      </c>
      <c r="C792" s="1">
        <v>2</v>
      </c>
      <c r="D792" s="1">
        <v>5</v>
      </c>
      <c r="E792" s="1" t="str">
        <f t="shared" si="134"/>
        <v>Non-Summer</v>
      </c>
      <c r="F792" s="78">
        <v>0.91879999999999995</v>
      </c>
      <c r="G792" s="79">
        <f t="shared" si="135"/>
        <v>1.7480754537901069</v>
      </c>
      <c r="J792" s="78">
        <v>0</v>
      </c>
      <c r="K792" s="80">
        <f t="shared" si="136"/>
        <v>0</v>
      </c>
      <c r="L792" s="68" t="str">
        <f t="shared" si="129"/>
        <v>Normal</v>
      </c>
      <c r="N792" s="67">
        <f t="shared" si="130"/>
        <v>0</v>
      </c>
      <c r="O792" s="67">
        <f t="shared" si="131"/>
        <v>0</v>
      </c>
      <c r="P792" s="81">
        <f t="shared" si="132"/>
        <v>1.7480754537901069</v>
      </c>
      <c r="Q792" s="81">
        <f t="shared" si="133"/>
        <v>1.7480754537901069</v>
      </c>
      <c r="S792" s="1">
        <f t="shared" si="137"/>
        <v>4</v>
      </c>
      <c r="T792" s="1" t="str">
        <f t="shared" si="138"/>
        <v>Off-Peak</v>
      </c>
    </row>
    <row r="793" spans="1:20" x14ac:dyDescent="0.25">
      <c r="A793" s="85">
        <v>44959.249999998377</v>
      </c>
      <c r="B793" s="1">
        <v>2</v>
      </c>
      <c r="C793" s="1">
        <v>2</v>
      </c>
      <c r="D793" s="1">
        <v>6</v>
      </c>
      <c r="E793" s="1" t="str">
        <f t="shared" si="134"/>
        <v>Non-Summer</v>
      </c>
      <c r="F793" s="78">
        <v>0.98009999999999997</v>
      </c>
      <c r="G793" s="79">
        <f t="shared" si="135"/>
        <v>1.8647026036783672</v>
      </c>
      <c r="J793" s="78">
        <v>0</v>
      </c>
      <c r="K793" s="80">
        <f t="shared" si="136"/>
        <v>0</v>
      </c>
      <c r="L793" s="68" t="str">
        <f t="shared" si="129"/>
        <v>Normal</v>
      </c>
      <c r="N793" s="67">
        <f t="shared" si="130"/>
        <v>0</v>
      </c>
      <c r="O793" s="67">
        <f t="shared" si="131"/>
        <v>0</v>
      </c>
      <c r="P793" s="81">
        <f t="shared" si="132"/>
        <v>1.8647026036783672</v>
      </c>
      <c r="Q793" s="81">
        <f t="shared" si="133"/>
        <v>1.8647026036783672</v>
      </c>
      <c r="S793" s="1">
        <f t="shared" si="137"/>
        <v>4</v>
      </c>
      <c r="T793" s="1" t="str">
        <f t="shared" si="138"/>
        <v>Peak</v>
      </c>
    </row>
    <row r="794" spans="1:20" x14ac:dyDescent="0.25">
      <c r="A794" s="85">
        <v>44959.291666665042</v>
      </c>
      <c r="B794" s="1">
        <v>2</v>
      </c>
      <c r="C794" s="1">
        <v>2</v>
      </c>
      <c r="D794" s="1">
        <v>7</v>
      </c>
      <c r="E794" s="1" t="str">
        <f t="shared" si="134"/>
        <v>Non-Summer</v>
      </c>
      <c r="F794" s="78">
        <v>0.99450000000000005</v>
      </c>
      <c r="G794" s="79">
        <f t="shared" si="135"/>
        <v>1.8920995198022001</v>
      </c>
      <c r="J794" s="78">
        <v>4.7460000000000002E-3</v>
      </c>
      <c r="K794" s="80">
        <f t="shared" si="136"/>
        <v>4.7460000000000002E-3</v>
      </c>
      <c r="L794" s="68" t="str">
        <f t="shared" si="129"/>
        <v>Normal</v>
      </c>
      <c r="N794" s="67">
        <f t="shared" si="130"/>
        <v>0</v>
      </c>
      <c r="O794" s="67">
        <f t="shared" si="131"/>
        <v>4.7460000000000002E-3</v>
      </c>
      <c r="P794" s="81">
        <f t="shared" si="132"/>
        <v>1.8873535198022002</v>
      </c>
      <c r="Q794" s="81">
        <f t="shared" si="133"/>
        <v>1.8873535198022002</v>
      </c>
      <c r="S794" s="1">
        <f t="shared" si="137"/>
        <v>4</v>
      </c>
      <c r="T794" s="1" t="str">
        <f t="shared" si="138"/>
        <v>Peak</v>
      </c>
    </row>
    <row r="795" spans="1:20" x14ac:dyDescent="0.25">
      <c r="A795" s="85">
        <v>44959.333333331706</v>
      </c>
      <c r="B795" s="1">
        <v>2</v>
      </c>
      <c r="C795" s="1">
        <v>2</v>
      </c>
      <c r="D795" s="1">
        <v>8</v>
      </c>
      <c r="E795" s="1" t="str">
        <f t="shared" si="134"/>
        <v>Non-Summer</v>
      </c>
      <c r="F795" s="78">
        <v>0.93810000000000004</v>
      </c>
      <c r="G795" s="79">
        <f t="shared" si="135"/>
        <v>1.7847949316505218</v>
      </c>
      <c r="J795" s="78">
        <v>0.284609</v>
      </c>
      <c r="K795" s="80">
        <f t="shared" si="136"/>
        <v>0.284609</v>
      </c>
      <c r="L795" s="68" t="str">
        <f t="shared" si="129"/>
        <v>Normal</v>
      </c>
      <c r="N795" s="67">
        <f t="shared" si="130"/>
        <v>0</v>
      </c>
      <c r="O795" s="67">
        <f t="shared" si="131"/>
        <v>0.284609</v>
      </c>
      <c r="P795" s="81">
        <f t="shared" si="132"/>
        <v>1.5001859316505217</v>
      </c>
      <c r="Q795" s="81">
        <f t="shared" si="133"/>
        <v>1.5001859316505217</v>
      </c>
      <c r="S795" s="1">
        <f t="shared" si="137"/>
        <v>4</v>
      </c>
      <c r="T795" s="1" t="str">
        <f t="shared" si="138"/>
        <v>Peak</v>
      </c>
    </row>
    <row r="796" spans="1:20" x14ac:dyDescent="0.25">
      <c r="A796" s="85">
        <v>44959.37499999837</v>
      </c>
      <c r="B796" s="1">
        <v>2</v>
      </c>
      <c r="C796" s="1">
        <v>2</v>
      </c>
      <c r="D796" s="1">
        <v>9</v>
      </c>
      <c r="E796" s="1" t="str">
        <f t="shared" si="134"/>
        <v>Non-Summer</v>
      </c>
      <c r="F796" s="78">
        <v>0.8992</v>
      </c>
      <c r="G796" s="79">
        <f t="shared" si="135"/>
        <v>1.710785206843779</v>
      </c>
      <c r="J796" s="78">
        <v>0.56847599999999998</v>
      </c>
      <c r="K796" s="80">
        <f t="shared" si="136"/>
        <v>0.56847599999999998</v>
      </c>
      <c r="L796" s="68" t="str">
        <f t="shared" si="129"/>
        <v>Normal</v>
      </c>
      <c r="N796" s="67">
        <f t="shared" si="130"/>
        <v>0</v>
      </c>
      <c r="O796" s="67">
        <f t="shared" si="131"/>
        <v>0.56847599999999998</v>
      </c>
      <c r="P796" s="81">
        <f t="shared" si="132"/>
        <v>1.142309206843779</v>
      </c>
      <c r="Q796" s="81">
        <f t="shared" si="133"/>
        <v>1.142309206843779</v>
      </c>
      <c r="S796" s="1">
        <f t="shared" si="137"/>
        <v>4</v>
      </c>
      <c r="T796" s="1" t="str">
        <f t="shared" si="138"/>
        <v>Peak</v>
      </c>
    </row>
    <row r="797" spans="1:20" x14ac:dyDescent="0.25">
      <c r="A797" s="85">
        <v>44959.416666665034</v>
      </c>
      <c r="B797" s="1">
        <v>2</v>
      </c>
      <c r="C797" s="1">
        <v>2</v>
      </c>
      <c r="D797" s="1">
        <v>10</v>
      </c>
      <c r="E797" s="1" t="str">
        <f t="shared" si="134"/>
        <v>Non-Summer</v>
      </c>
      <c r="F797" s="78">
        <v>0.87390000000000001</v>
      </c>
      <c r="G797" s="79">
        <f t="shared" si="135"/>
        <v>1.6626503472651006</v>
      </c>
      <c r="J797" s="78">
        <v>0.11685599999999999</v>
      </c>
      <c r="K797" s="80">
        <f t="shared" si="136"/>
        <v>0.11685599999999999</v>
      </c>
      <c r="L797" s="68" t="str">
        <f t="shared" si="129"/>
        <v>Normal</v>
      </c>
      <c r="N797" s="67">
        <f t="shared" si="130"/>
        <v>0</v>
      </c>
      <c r="O797" s="67">
        <f t="shared" si="131"/>
        <v>0.11685599999999999</v>
      </c>
      <c r="P797" s="81">
        <f t="shared" si="132"/>
        <v>1.5457943472651006</v>
      </c>
      <c r="Q797" s="81">
        <f t="shared" si="133"/>
        <v>1.5457943472651006</v>
      </c>
      <c r="S797" s="1">
        <f t="shared" si="137"/>
        <v>4</v>
      </c>
      <c r="T797" s="1" t="str">
        <f t="shared" si="138"/>
        <v>Peak</v>
      </c>
    </row>
    <row r="798" spans="1:20" x14ac:dyDescent="0.25">
      <c r="A798" s="85">
        <v>44959.458333331699</v>
      </c>
      <c r="B798" s="1">
        <v>2</v>
      </c>
      <c r="C798" s="1">
        <v>2</v>
      </c>
      <c r="D798" s="1">
        <v>11</v>
      </c>
      <c r="E798" s="1" t="str">
        <f t="shared" si="134"/>
        <v>Non-Summer</v>
      </c>
      <c r="F798" s="78">
        <v>0.85750000000000004</v>
      </c>
      <c r="G798" s="79">
        <f t="shared" si="135"/>
        <v>1.6314483039018468</v>
      </c>
      <c r="J798" s="78">
        <v>0.64951599999999998</v>
      </c>
      <c r="K798" s="80">
        <f t="shared" si="136"/>
        <v>0.64951599999999998</v>
      </c>
      <c r="L798" s="68" t="str">
        <f t="shared" si="129"/>
        <v>Normal</v>
      </c>
      <c r="N798" s="67">
        <f t="shared" si="130"/>
        <v>0</v>
      </c>
      <c r="O798" s="67">
        <f t="shared" si="131"/>
        <v>0.64951599999999998</v>
      </c>
      <c r="P798" s="81">
        <f t="shared" si="132"/>
        <v>0.98193230390184683</v>
      </c>
      <c r="Q798" s="81">
        <f t="shared" si="133"/>
        <v>0.98193230390184683</v>
      </c>
      <c r="S798" s="1">
        <f t="shared" si="137"/>
        <v>4</v>
      </c>
      <c r="T798" s="1" t="str">
        <f t="shared" si="138"/>
        <v>Peak</v>
      </c>
    </row>
    <row r="799" spans="1:20" x14ac:dyDescent="0.25">
      <c r="A799" s="85">
        <v>44959.499999998363</v>
      </c>
      <c r="B799" s="1">
        <v>2</v>
      </c>
      <c r="C799" s="1">
        <v>2</v>
      </c>
      <c r="D799" s="1">
        <v>12</v>
      </c>
      <c r="E799" s="1" t="str">
        <f t="shared" si="134"/>
        <v>Non-Summer</v>
      </c>
      <c r="F799" s="78">
        <v>0.84370000000000001</v>
      </c>
      <c r="G799" s="79">
        <f t="shared" si="135"/>
        <v>1.6051929259498403</v>
      </c>
      <c r="J799" s="78">
        <v>8.156999999999999E-2</v>
      </c>
      <c r="K799" s="80">
        <f t="shared" si="136"/>
        <v>8.156999999999999E-2</v>
      </c>
      <c r="L799" s="68" t="str">
        <f t="shared" si="129"/>
        <v>Normal</v>
      </c>
      <c r="N799" s="67">
        <f t="shared" si="130"/>
        <v>0</v>
      </c>
      <c r="O799" s="67">
        <f t="shared" si="131"/>
        <v>8.156999999999999E-2</v>
      </c>
      <c r="P799" s="81">
        <f t="shared" si="132"/>
        <v>1.5236229259498404</v>
      </c>
      <c r="Q799" s="81">
        <f t="shared" si="133"/>
        <v>1.5236229259498404</v>
      </c>
      <c r="S799" s="1">
        <f t="shared" si="137"/>
        <v>4</v>
      </c>
      <c r="T799" s="1" t="str">
        <f t="shared" si="138"/>
        <v>Peak</v>
      </c>
    </row>
    <row r="800" spans="1:20" x14ac:dyDescent="0.25">
      <c r="A800" s="85">
        <v>44959.541666665027</v>
      </c>
      <c r="B800" s="1">
        <v>2</v>
      </c>
      <c r="C800" s="1">
        <v>2</v>
      </c>
      <c r="D800" s="1">
        <v>13</v>
      </c>
      <c r="E800" s="1" t="str">
        <f t="shared" si="134"/>
        <v>Non-Summer</v>
      </c>
      <c r="F800" s="78">
        <v>0.83199999999999996</v>
      </c>
      <c r="G800" s="79">
        <f t="shared" si="135"/>
        <v>1.5829329315992262</v>
      </c>
      <c r="J800" s="78">
        <v>0.50303399999999998</v>
      </c>
      <c r="K800" s="80">
        <f t="shared" si="136"/>
        <v>0.50303399999999998</v>
      </c>
      <c r="L800" s="68" t="str">
        <f t="shared" si="129"/>
        <v>Normal</v>
      </c>
      <c r="N800" s="67">
        <f t="shared" si="130"/>
        <v>0</v>
      </c>
      <c r="O800" s="67">
        <f t="shared" si="131"/>
        <v>0.50303399999999998</v>
      </c>
      <c r="P800" s="81">
        <f t="shared" si="132"/>
        <v>1.0798989315992262</v>
      </c>
      <c r="Q800" s="81">
        <f t="shared" si="133"/>
        <v>1.0798989315992262</v>
      </c>
      <c r="S800" s="1">
        <f t="shared" si="137"/>
        <v>4</v>
      </c>
      <c r="T800" s="1" t="str">
        <f t="shared" si="138"/>
        <v>Peak</v>
      </c>
    </row>
    <row r="801" spans="1:20" x14ac:dyDescent="0.25">
      <c r="A801" s="85">
        <v>44959.583333331691</v>
      </c>
      <c r="B801" s="1">
        <v>2</v>
      </c>
      <c r="C801" s="1">
        <v>2</v>
      </c>
      <c r="D801" s="1">
        <v>14</v>
      </c>
      <c r="E801" s="1" t="str">
        <f t="shared" si="134"/>
        <v>Non-Summer</v>
      </c>
      <c r="F801" s="78">
        <v>0.83089999999999997</v>
      </c>
      <c r="G801" s="79">
        <f t="shared" si="135"/>
        <v>1.5808401116175446</v>
      </c>
      <c r="J801" s="78">
        <v>0.205016</v>
      </c>
      <c r="K801" s="80">
        <f t="shared" si="136"/>
        <v>0.205016</v>
      </c>
      <c r="L801" s="68" t="str">
        <f t="shared" si="129"/>
        <v>Normal</v>
      </c>
      <c r="N801" s="67">
        <f t="shared" si="130"/>
        <v>0</v>
      </c>
      <c r="O801" s="67">
        <f t="shared" si="131"/>
        <v>0.205016</v>
      </c>
      <c r="P801" s="81">
        <f t="shared" si="132"/>
        <v>1.3758241116175445</v>
      </c>
      <c r="Q801" s="81">
        <f t="shared" si="133"/>
        <v>1.3758241116175445</v>
      </c>
      <c r="S801" s="1">
        <f t="shared" si="137"/>
        <v>4</v>
      </c>
      <c r="T801" s="1" t="str">
        <f t="shared" si="138"/>
        <v>Peak</v>
      </c>
    </row>
    <row r="802" spans="1:20" x14ac:dyDescent="0.25">
      <c r="A802" s="85">
        <v>44959.624999998356</v>
      </c>
      <c r="B802" s="1">
        <v>2</v>
      </c>
      <c r="C802" s="1">
        <v>2</v>
      </c>
      <c r="D802" s="1">
        <v>15</v>
      </c>
      <c r="E802" s="1" t="str">
        <f t="shared" si="134"/>
        <v>Non-Summer</v>
      </c>
      <c r="F802" s="78">
        <v>0.86909999999999998</v>
      </c>
      <c r="G802" s="79">
        <f t="shared" si="135"/>
        <v>1.6535180418904898</v>
      </c>
      <c r="J802" s="78">
        <v>0.103172</v>
      </c>
      <c r="K802" s="80">
        <f t="shared" si="136"/>
        <v>0.103172</v>
      </c>
      <c r="L802" s="68" t="str">
        <f t="shared" si="129"/>
        <v>Normal</v>
      </c>
      <c r="N802" s="67">
        <f t="shared" si="130"/>
        <v>0</v>
      </c>
      <c r="O802" s="67">
        <f t="shared" si="131"/>
        <v>0.103172</v>
      </c>
      <c r="P802" s="81">
        <f t="shared" si="132"/>
        <v>1.5503460418904897</v>
      </c>
      <c r="Q802" s="81">
        <f t="shared" si="133"/>
        <v>1.5503460418904897</v>
      </c>
      <c r="S802" s="1">
        <f t="shared" si="137"/>
        <v>4</v>
      </c>
      <c r="T802" s="1" t="str">
        <f t="shared" si="138"/>
        <v>Peak</v>
      </c>
    </row>
    <row r="803" spans="1:20" x14ac:dyDescent="0.25">
      <c r="A803" s="85">
        <v>44959.66666666502</v>
      </c>
      <c r="B803" s="1">
        <v>2</v>
      </c>
      <c r="C803" s="1">
        <v>2</v>
      </c>
      <c r="D803" s="1">
        <v>16</v>
      </c>
      <c r="E803" s="1" t="str">
        <f t="shared" si="134"/>
        <v>Non-Summer</v>
      </c>
      <c r="F803" s="78">
        <v>0.96830000000000005</v>
      </c>
      <c r="G803" s="79">
        <f t="shared" si="135"/>
        <v>1.8422523529657822</v>
      </c>
      <c r="J803" s="78">
        <v>0</v>
      </c>
      <c r="K803" s="80">
        <f t="shared" si="136"/>
        <v>0</v>
      </c>
      <c r="L803" s="68" t="str">
        <f t="shared" si="129"/>
        <v>Normal</v>
      </c>
      <c r="N803" s="67">
        <f t="shared" si="130"/>
        <v>0</v>
      </c>
      <c r="O803" s="67">
        <f t="shared" si="131"/>
        <v>0</v>
      </c>
      <c r="P803" s="81">
        <f t="shared" si="132"/>
        <v>1.8422523529657822</v>
      </c>
      <c r="Q803" s="81">
        <f t="shared" si="133"/>
        <v>1.8422523529657822</v>
      </c>
      <c r="S803" s="1">
        <f t="shared" si="137"/>
        <v>4</v>
      </c>
      <c r="T803" s="1" t="str">
        <f t="shared" si="138"/>
        <v>Peak</v>
      </c>
    </row>
    <row r="804" spans="1:20" x14ac:dyDescent="0.25">
      <c r="A804" s="85">
        <v>44959.708333331684</v>
      </c>
      <c r="B804" s="1">
        <v>2</v>
      </c>
      <c r="C804" s="1">
        <v>2</v>
      </c>
      <c r="D804" s="1">
        <v>17</v>
      </c>
      <c r="E804" s="1" t="str">
        <f t="shared" si="134"/>
        <v>Non-Summer</v>
      </c>
      <c r="F804" s="78">
        <v>1.1226</v>
      </c>
      <c r="G804" s="79">
        <f t="shared" si="135"/>
        <v>2.135817919487129</v>
      </c>
      <c r="J804" s="78">
        <v>0</v>
      </c>
      <c r="K804" s="80">
        <f t="shared" si="136"/>
        <v>0</v>
      </c>
      <c r="L804" s="68" t="str">
        <f t="shared" si="129"/>
        <v>Normal</v>
      </c>
      <c r="N804" s="67">
        <f t="shared" si="130"/>
        <v>0</v>
      </c>
      <c r="O804" s="67">
        <f t="shared" si="131"/>
        <v>0</v>
      </c>
      <c r="P804" s="81">
        <f t="shared" si="132"/>
        <v>2.135817919487129</v>
      </c>
      <c r="Q804" s="81">
        <f t="shared" si="133"/>
        <v>2.135817919487129</v>
      </c>
      <c r="S804" s="1">
        <f t="shared" si="137"/>
        <v>4</v>
      </c>
      <c r="T804" s="1" t="str">
        <f t="shared" si="138"/>
        <v>Peak</v>
      </c>
    </row>
    <row r="805" spans="1:20" x14ac:dyDescent="0.25">
      <c r="A805" s="85">
        <v>44959.749999998348</v>
      </c>
      <c r="B805" s="1">
        <v>2</v>
      </c>
      <c r="C805" s="1">
        <v>2</v>
      </c>
      <c r="D805" s="1">
        <v>18</v>
      </c>
      <c r="E805" s="1" t="str">
        <f t="shared" si="134"/>
        <v>Non-Summer</v>
      </c>
      <c r="F805" s="78">
        <v>1.1991000000000001</v>
      </c>
      <c r="G805" s="79">
        <f t="shared" si="135"/>
        <v>2.2813640363949905</v>
      </c>
      <c r="J805" s="78">
        <v>0</v>
      </c>
      <c r="K805" s="80">
        <f t="shared" si="136"/>
        <v>0</v>
      </c>
      <c r="L805" s="68" t="str">
        <f t="shared" si="129"/>
        <v>Normal</v>
      </c>
      <c r="N805" s="67">
        <f t="shared" si="130"/>
        <v>0</v>
      </c>
      <c r="O805" s="67">
        <f t="shared" si="131"/>
        <v>0</v>
      </c>
      <c r="P805" s="81">
        <f t="shared" si="132"/>
        <v>2.2813640363949905</v>
      </c>
      <c r="Q805" s="81">
        <f t="shared" si="133"/>
        <v>2.2813640363949905</v>
      </c>
      <c r="S805" s="1">
        <f t="shared" si="137"/>
        <v>4</v>
      </c>
      <c r="T805" s="1" t="str">
        <f t="shared" si="138"/>
        <v>Peak</v>
      </c>
    </row>
    <row r="806" spans="1:20" x14ac:dyDescent="0.25">
      <c r="A806" s="85">
        <v>44959.791666665013</v>
      </c>
      <c r="B806" s="1">
        <v>2</v>
      </c>
      <c r="C806" s="1">
        <v>2</v>
      </c>
      <c r="D806" s="1">
        <v>19</v>
      </c>
      <c r="E806" s="1" t="str">
        <f t="shared" si="134"/>
        <v>Non-Summer</v>
      </c>
      <c r="F806" s="78">
        <v>1.2136</v>
      </c>
      <c r="G806" s="79">
        <f t="shared" si="135"/>
        <v>2.3089512088807944</v>
      </c>
      <c r="J806" s="78">
        <v>0</v>
      </c>
      <c r="K806" s="80">
        <f t="shared" si="136"/>
        <v>0</v>
      </c>
      <c r="L806" s="68" t="str">
        <f t="shared" si="129"/>
        <v>Normal</v>
      </c>
      <c r="N806" s="67">
        <f t="shared" si="130"/>
        <v>0</v>
      </c>
      <c r="O806" s="67">
        <f t="shared" si="131"/>
        <v>0</v>
      </c>
      <c r="P806" s="81">
        <f t="shared" si="132"/>
        <v>2.3089512088807944</v>
      </c>
      <c r="Q806" s="81">
        <f t="shared" si="133"/>
        <v>2.3089512088807944</v>
      </c>
      <c r="S806" s="1">
        <f t="shared" si="137"/>
        <v>4</v>
      </c>
      <c r="T806" s="1" t="str">
        <f t="shared" si="138"/>
        <v>Peak</v>
      </c>
    </row>
    <row r="807" spans="1:20" x14ac:dyDescent="0.25">
      <c r="A807" s="85">
        <v>44959.833333331677</v>
      </c>
      <c r="B807" s="1">
        <v>2</v>
      </c>
      <c r="C807" s="1">
        <v>2</v>
      </c>
      <c r="D807" s="1">
        <v>20</v>
      </c>
      <c r="E807" s="1" t="str">
        <f t="shared" si="134"/>
        <v>Non-Summer</v>
      </c>
      <c r="F807" s="78">
        <v>1.2099</v>
      </c>
      <c r="G807" s="79">
        <f t="shared" si="135"/>
        <v>2.3019117234878652</v>
      </c>
      <c r="J807" s="78">
        <v>0</v>
      </c>
      <c r="K807" s="80">
        <f t="shared" si="136"/>
        <v>0</v>
      </c>
      <c r="L807" s="68" t="str">
        <f t="shared" si="129"/>
        <v>Normal</v>
      </c>
      <c r="N807" s="67">
        <f t="shared" si="130"/>
        <v>0</v>
      </c>
      <c r="O807" s="67">
        <f t="shared" si="131"/>
        <v>0</v>
      </c>
      <c r="P807" s="81">
        <f t="shared" si="132"/>
        <v>2.3019117234878652</v>
      </c>
      <c r="Q807" s="81">
        <f t="shared" si="133"/>
        <v>2.3019117234878652</v>
      </c>
      <c r="S807" s="1">
        <f t="shared" si="137"/>
        <v>4</v>
      </c>
      <c r="T807" s="1" t="str">
        <f t="shared" si="138"/>
        <v>Peak</v>
      </c>
    </row>
    <row r="808" spans="1:20" x14ac:dyDescent="0.25">
      <c r="A808" s="85">
        <v>44959.874999998341</v>
      </c>
      <c r="B808" s="1">
        <v>2</v>
      </c>
      <c r="C808" s="1">
        <v>2</v>
      </c>
      <c r="D808" s="1">
        <v>21</v>
      </c>
      <c r="E808" s="1" t="str">
        <f t="shared" si="134"/>
        <v>Non-Summer</v>
      </c>
      <c r="F808" s="78">
        <v>1.1726000000000001</v>
      </c>
      <c r="G808" s="79">
        <f t="shared" si="135"/>
        <v>2.2309461004726594</v>
      </c>
      <c r="J808" s="78">
        <v>0</v>
      </c>
      <c r="K808" s="80">
        <f t="shared" si="136"/>
        <v>0</v>
      </c>
      <c r="L808" s="68" t="str">
        <f t="shared" si="129"/>
        <v>Normal</v>
      </c>
      <c r="N808" s="67">
        <f t="shared" si="130"/>
        <v>0</v>
      </c>
      <c r="O808" s="67">
        <f t="shared" si="131"/>
        <v>0</v>
      </c>
      <c r="P808" s="81">
        <f t="shared" si="132"/>
        <v>2.2309461004726594</v>
      </c>
      <c r="Q808" s="81">
        <f t="shared" si="133"/>
        <v>2.2309461004726594</v>
      </c>
      <c r="S808" s="1">
        <f t="shared" si="137"/>
        <v>4</v>
      </c>
      <c r="T808" s="1" t="str">
        <f t="shared" si="138"/>
        <v>Peak</v>
      </c>
    </row>
    <row r="809" spans="1:20" x14ac:dyDescent="0.25">
      <c r="A809" s="85">
        <v>44959.916666665005</v>
      </c>
      <c r="B809" s="1">
        <v>2</v>
      </c>
      <c r="C809" s="1">
        <v>2</v>
      </c>
      <c r="D809" s="1">
        <v>22</v>
      </c>
      <c r="E809" s="1" t="str">
        <f t="shared" si="134"/>
        <v>Non-Summer</v>
      </c>
      <c r="F809" s="78">
        <v>1.0931</v>
      </c>
      <c r="G809" s="79">
        <f t="shared" si="135"/>
        <v>2.079692292705666</v>
      </c>
      <c r="J809" s="78">
        <v>0</v>
      </c>
      <c r="K809" s="80">
        <f t="shared" si="136"/>
        <v>0</v>
      </c>
      <c r="L809" s="68" t="str">
        <f t="shared" si="129"/>
        <v>Normal</v>
      </c>
      <c r="N809" s="67">
        <f t="shared" si="130"/>
        <v>0</v>
      </c>
      <c r="O809" s="67">
        <f t="shared" si="131"/>
        <v>0</v>
      </c>
      <c r="P809" s="81">
        <f t="shared" si="132"/>
        <v>2.079692292705666</v>
      </c>
      <c r="Q809" s="81">
        <f t="shared" si="133"/>
        <v>2.079692292705666</v>
      </c>
      <c r="S809" s="1">
        <f t="shared" si="137"/>
        <v>4</v>
      </c>
      <c r="T809" s="1" t="str">
        <f t="shared" si="138"/>
        <v>Off-Peak</v>
      </c>
    </row>
    <row r="810" spans="1:20" x14ac:dyDescent="0.25">
      <c r="A810" s="85">
        <v>44959.95833333167</v>
      </c>
      <c r="B810" s="1">
        <v>2</v>
      </c>
      <c r="C810" s="1">
        <v>2</v>
      </c>
      <c r="D810" s="1">
        <v>23</v>
      </c>
      <c r="E810" s="1" t="str">
        <f t="shared" si="134"/>
        <v>Non-Summer</v>
      </c>
      <c r="F810" s="78">
        <v>1.0195000000000001</v>
      </c>
      <c r="G810" s="79">
        <f t="shared" si="135"/>
        <v>1.9396636102949654</v>
      </c>
      <c r="J810" s="78">
        <v>0</v>
      </c>
      <c r="K810" s="80">
        <f t="shared" si="136"/>
        <v>0</v>
      </c>
      <c r="L810" s="68" t="str">
        <f t="shared" si="129"/>
        <v>Normal</v>
      </c>
      <c r="N810" s="67">
        <f t="shared" si="130"/>
        <v>0</v>
      </c>
      <c r="O810" s="67">
        <f t="shared" si="131"/>
        <v>0</v>
      </c>
      <c r="P810" s="81">
        <f t="shared" si="132"/>
        <v>1.9396636102949654</v>
      </c>
      <c r="Q810" s="81">
        <f t="shared" si="133"/>
        <v>1.9396636102949654</v>
      </c>
      <c r="S810" s="1">
        <f t="shared" si="137"/>
        <v>4</v>
      </c>
      <c r="T810" s="1" t="str">
        <f t="shared" si="138"/>
        <v>Off-Peak</v>
      </c>
    </row>
    <row r="811" spans="1:20" x14ac:dyDescent="0.25">
      <c r="A811" s="85">
        <v>44959.999999998334</v>
      </c>
      <c r="B811" s="1">
        <v>2</v>
      </c>
      <c r="C811" s="1">
        <v>3</v>
      </c>
      <c r="D811" s="1">
        <v>0</v>
      </c>
      <c r="E811" s="1" t="str">
        <f t="shared" si="134"/>
        <v>Non-Summer</v>
      </c>
      <c r="F811" s="78">
        <v>0.97970000000000002</v>
      </c>
      <c r="G811" s="79">
        <f t="shared" si="135"/>
        <v>1.8639415782304831</v>
      </c>
      <c r="J811" s="78">
        <v>0</v>
      </c>
      <c r="K811" s="80">
        <f t="shared" si="136"/>
        <v>0</v>
      </c>
      <c r="L811" s="68" t="str">
        <f t="shared" si="129"/>
        <v>Normal</v>
      </c>
      <c r="N811" s="67">
        <f t="shared" si="130"/>
        <v>0</v>
      </c>
      <c r="O811" s="67">
        <f t="shared" si="131"/>
        <v>0</v>
      </c>
      <c r="P811" s="81">
        <f t="shared" si="132"/>
        <v>1.8639415782304831</v>
      </c>
      <c r="Q811" s="81">
        <f t="shared" si="133"/>
        <v>1.8639415782304831</v>
      </c>
      <c r="S811" s="1">
        <f t="shared" si="137"/>
        <v>5</v>
      </c>
      <c r="T811" s="1" t="str">
        <f t="shared" si="138"/>
        <v>Off-Peak</v>
      </c>
    </row>
    <row r="812" spans="1:20" x14ac:dyDescent="0.25">
      <c r="A812" s="85">
        <v>44960.041666664998</v>
      </c>
      <c r="B812" s="1">
        <v>2</v>
      </c>
      <c r="C812" s="1">
        <v>3</v>
      </c>
      <c r="D812" s="1">
        <v>1</v>
      </c>
      <c r="E812" s="1" t="str">
        <f t="shared" si="134"/>
        <v>Non-Summer</v>
      </c>
      <c r="F812" s="78">
        <v>0.95930000000000004</v>
      </c>
      <c r="G812" s="79">
        <f t="shared" si="135"/>
        <v>1.8251292803883867</v>
      </c>
      <c r="J812" s="78">
        <v>0</v>
      </c>
      <c r="K812" s="80">
        <f t="shared" si="136"/>
        <v>0</v>
      </c>
      <c r="L812" s="68" t="str">
        <f t="shared" si="129"/>
        <v>Normal</v>
      </c>
      <c r="N812" s="67">
        <f t="shared" si="130"/>
        <v>0</v>
      </c>
      <c r="O812" s="67">
        <f t="shared" si="131"/>
        <v>0</v>
      </c>
      <c r="P812" s="81">
        <f t="shared" si="132"/>
        <v>1.8251292803883867</v>
      </c>
      <c r="Q812" s="81">
        <f t="shared" si="133"/>
        <v>1.8251292803883867</v>
      </c>
      <c r="S812" s="1">
        <f t="shared" si="137"/>
        <v>5</v>
      </c>
      <c r="T812" s="1" t="str">
        <f t="shared" si="138"/>
        <v>Off-Peak</v>
      </c>
    </row>
    <row r="813" spans="1:20" x14ac:dyDescent="0.25">
      <c r="A813" s="85">
        <v>44960.083333331662</v>
      </c>
      <c r="B813" s="1">
        <v>2</v>
      </c>
      <c r="C813" s="1">
        <v>3</v>
      </c>
      <c r="D813" s="1">
        <v>2</v>
      </c>
      <c r="E813" s="1" t="str">
        <f t="shared" si="134"/>
        <v>Non-Summer</v>
      </c>
      <c r="F813" s="78">
        <v>0.95140000000000002</v>
      </c>
      <c r="G813" s="79">
        <f t="shared" si="135"/>
        <v>1.810099027792673</v>
      </c>
      <c r="J813" s="78">
        <v>0</v>
      </c>
      <c r="K813" s="80">
        <f t="shared" si="136"/>
        <v>0</v>
      </c>
      <c r="L813" s="68" t="str">
        <f t="shared" si="129"/>
        <v>Normal</v>
      </c>
      <c r="N813" s="67">
        <f t="shared" si="130"/>
        <v>0</v>
      </c>
      <c r="O813" s="67">
        <f t="shared" si="131"/>
        <v>0</v>
      </c>
      <c r="P813" s="81">
        <f t="shared" si="132"/>
        <v>1.810099027792673</v>
      </c>
      <c r="Q813" s="81">
        <f t="shared" si="133"/>
        <v>1.810099027792673</v>
      </c>
      <c r="S813" s="1">
        <f t="shared" si="137"/>
        <v>5</v>
      </c>
      <c r="T813" s="1" t="str">
        <f t="shared" si="138"/>
        <v>Off-Peak</v>
      </c>
    </row>
    <row r="814" spans="1:20" x14ac:dyDescent="0.25">
      <c r="A814" s="85">
        <v>44960.124999998327</v>
      </c>
      <c r="B814" s="1">
        <v>2</v>
      </c>
      <c r="C814" s="1">
        <v>3</v>
      </c>
      <c r="D814" s="1">
        <v>3</v>
      </c>
      <c r="E814" s="1" t="str">
        <f t="shared" si="134"/>
        <v>Non-Summer</v>
      </c>
      <c r="F814" s="78">
        <v>0.95120000000000005</v>
      </c>
      <c r="G814" s="79">
        <f t="shared" si="135"/>
        <v>1.8097185150687307</v>
      </c>
      <c r="J814" s="78">
        <v>0</v>
      </c>
      <c r="K814" s="80">
        <f t="shared" si="136"/>
        <v>0</v>
      </c>
      <c r="L814" s="68" t="str">
        <f t="shared" si="129"/>
        <v>Normal</v>
      </c>
      <c r="N814" s="67">
        <f t="shared" si="130"/>
        <v>0</v>
      </c>
      <c r="O814" s="67">
        <f t="shared" si="131"/>
        <v>0</v>
      </c>
      <c r="P814" s="81">
        <f t="shared" si="132"/>
        <v>1.8097185150687307</v>
      </c>
      <c r="Q814" s="81">
        <f t="shared" si="133"/>
        <v>1.8097185150687307</v>
      </c>
      <c r="S814" s="1">
        <f t="shared" si="137"/>
        <v>5</v>
      </c>
      <c r="T814" s="1" t="str">
        <f t="shared" si="138"/>
        <v>Off-Peak</v>
      </c>
    </row>
    <row r="815" spans="1:20" x14ac:dyDescent="0.25">
      <c r="A815" s="85">
        <v>44960.166666664991</v>
      </c>
      <c r="B815" s="1">
        <v>2</v>
      </c>
      <c r="C815" s="1">
        <v>3</v>
      </c>
      <c r="D815" s="1">
        <v>4</v>
      </c>
      <c r="E815" s="1" t="str">
        <f t="shared" si="134"/>
        <v>Non-Summer</v>
      </c>
      <c r="F815" s="78">
        <v>0.96930000000000005</v>
      </c>
      <c r="G815" s="79">
        <f t="shared" si="135"/>
        <v>1.8441549165854929</v>
      </c>
      <c r="J815" s="78">
        <v>0</v>
      </c>
      <c r="K815" s="80">
        <f t="shared" si="136"/>
        <v>0</v>
      </c>
      <c r="L815" s="68" t="str">
        <f t="shared" si="129"/>
        <v>Normal</v>
      </c>
      <c r="N815" s="67">
        <f t="shared" si="130"/>
        <v>0</v>
      </c>
      <c r="O815" s="67">
        <f t="shared" si="131"/>
        <v>0</v>
      </c>
      <c r="P815" s="81">
        <f t="shared" si="132"/>
        <v>1.8441549165854929</v>
      </c>
      <c r="Q815" s="81">
        <f t="shared" si="133"/>
        <v>1.8441549165854929</v>
      </c>
      <c r="S815" s="1">
        <f t="shared" si="137"/>
        <v>5</v>
      </c>
      <c r="T815" s="1" t="str">
        <f t="shared" si="138"/>
        <v>Off-Peak</v>
      </c>
    </row>
    <row r="816" spans="1:20" x14ac:dyDescent="0.25">
      <c r="A816" s="85">
        <v>44960.208333331655</v>
      </c>
      <c r="B816" s="1">
        <v>2</v>
      </c>
      <c r="C816" s="1">
        <v>3</v>
      </c>
      <c r="D816" s="1">
        <v>5</v>
      </c>
      <c r="E816" s="1" t="str">
        <f t="shared" si="134"/>
        <v>Non-Summer</v>
      </c>
      <c r="F816" s="78">
        <v>1.0088999999999999</v>
      </c>
      <c r="G816" s="79">
        <f t="shared" si="135"/>
        <v>1.9194964359260327</v>
      </c>
      <c r="J816" s="78">
        <v>0</v>
      </c>
      <c r="K816" s="80">
        <f t="shared" si="136"/>
        <v>0</v>
      </c>
      <c r="L816" s="68" t="str">
        <f t="shared" si="129"/>
        <v>Normal</v>
      </c>
      <c r="N816" s="67">
        <f t="shared" si="130"/>
        <v>0</v>
      </c>
      <c r="O816" s="67">
        <f t="shared" si="131"/>
        <v>0</v>
      </c>
      <c r="P816" s="81">
        <f t="shared" si="132"/>
        <v>1.9194964359260327</v>
      </c>
      <c r="Q816" s="81">
        <f t="shared" si="133"/>
        <v>1.9194964359260327</v>
      </c>
      <c r="S816" s="1">
        <f t="shared" si="137"/>
        <v>5</v>
      </c>
      <c r="T816" s="1" t="str">
        <f t="shared" si="138"/>
        <v>Off-Peak</v>
      </c>
    </row>
    <row r="817" spans="1:20" x14ac:dyDescent="0.25">
      <c r="A817" s="85">
        <v>44960.249999998319</v>
      </c>
      <c r="B817" s="1">
        <v>2</v>
      </c>
      <c r="C817" s="1">
        <v>3</v>
      </c>
      <c r="D817" s="1">
        <v>6</v>
      </c>
      <c r="E817" s="1" t="str">
        <f t="shared" si="134"/>
        <v>Non-Summer</v>
      </c>
      <c r="F817" s="78">
        <v>1.0758000000000001</v>
      </c>
      <c r="G817" s="79">
        <f t="shared" si="135"/>
        <v>2.0467779420846726</v>
      </c>
      <c r="J817" s="78">
        <v>0</v>
      </c>
      <c r="K817" s="80">
        <f t="shared" si="136"/>
        <v>0</v>
      </c>
      <c r="L817" s="68" t="str">
        <f t="shared" si="129"/>
        <v>Normal</v>
      </c>
      <c r="N817" s="67">
        <f t="shared" si="130"/>
        <v>0</v>
      </c>
      <c r="O817" s="67">
        <f t="shared" si="131"/>
        <v>0</v>
      </c>
      <c r="P817" s="81">
        <f t="shared" si="132"/>
        <v>2.0467779420846726</v>
      </c>
      <c r="Q817" s="81">
        <f t="shared" si="133"/>
        <v>2.0467779420846726</v>
      </c>
      <c r="S817" s="1">
        <f t="shared" si="137"/>
        <v>5</v>
      </c>
      <c r="T817" s="1" t="str">
        <f t="shared" si="138"/>
        <v>Peak</v>
      </c>
    </row>
    <row r="818" spans="1:20" x14ac:dyDescent="0.25">
      <c r="A818" s="85">
        <v>44960.291666664983</v>
      </c>
      <c r="B818" s="1">
        <v>2</v>
      </c>
      <c r="C818" s="1">
        <v>3</v>
      </c>
      <c r="D818" s="1">
        <v>7</v>
      </c>
      <c r="E818" s="1" t="str">
        <f t="shared" si="134"/>
        <v>Non-Summer</v>
      </c>
      <c r="F818" s="78">
        <v>1.107</v>
      </c>
      <c r="G818" s="79">
        <f t="shared" si="135"/>
        <v>2.1061379270196436</v>
      </c>
      <c r="J818" s="78">
        <v>7.4166999999999997E-2</v>
      </c>
      <c r="K818" s="80">
        <f t="shared" si="136"/>
        <v>7.4166999999999997E-2</v>
      </c>
      <c r="L818" s="68" t="str">
        <f t="shared" si="129"/>
        <v>Normal</v>
      </c>
      <c r="N818" s="67">
        <f t="shared" si="130"/>
        <v>0</v>
      </c>
      <c r="O818" s="67">
        <f t="shared" si="131"/>
        <v>7.4166999999999997E-2</v>
      </c>
      <c r="P818" s="81">
        <f t="shared" si="132"/>
        <v>2.0319709270196435</v>
      </c>
      <c r="Q818" s="81">
        <f t="shared" si="133"/>
        <v>2.0319709270196435</v>
      </c>
      <c r="S818" s="1">
        <f t="shared" si="137"/>
        <v>5</v>
      </c>
      <c r="T818" s="1" t="str">
        <f t="shared" si="138"/>
        <v>Peak</v>
      </c>
    </row>
    <row r="819" spans="1:20" x14ac:dyDescent="0.25">
      <c r="A819" s="85">
        <v>44960.333333331648</v>
      </c>
      <c r="B819" s="1">
        <v>2</v>
      </c>
      <c r="C819" s="1">
        <v>3</v>
      </c>
      <c r="D819" s="1">
        <v>8</v>
      </c>
      <c r="E819" s="1" t="str">
        <f t="shared" si="134"/>
        <v>Non-Summer</v>
      </c>
      <c r="F819" s="78">
        <v>1.0746</v>
      </c>
      <c r="G819" s="79">
        <f t="shared" si="135"/>
        <v>2.0444948657410196</v>
      </c>
      <c r="J819" s="78">
        <v>0.83864499999999997</v>
      </c>
      <c r="K819" s="80">
        <f t="shared" si="136"/>
        <v>0.83864499999999997</v>
      </c>
      <c r="L819" s="68" t="str">
        <f t="shared" si="129"/>
        <v>Normal</v>
      </c>
      <c r="N819" s="67">
        <f t="shared" si="130"/>
        <v>0</v>
      </c>
      <c r="O819" s="67">
        <f t="shared" si="131"/>
        <v>0.83864499999999997</v>
      </c>
      <c r="P819" s="81">
        <f t="shared" si="132"/>
        <v>1.2058498657410195</v>
      </c>
      <c r="Q819" s="81">
        <f t="shared" si="133"/>
        <v>1.2058498657410195</v>
      </c>
      <c r="S819" s="1">
        <f t="shared" si="137"/>
        <v>5</v>
      </c>
      <c r="T819" s="1" t="str">
        <f t="shared" si="138"/>
        <v>Peak</v>
      </c>
    </row>
    <row r="820" spans="1:20" x14ac:dyDescent="0.25">
      <c r="A820" s="85">
        <v>44960.374999998312</v>
      </c>
      <c r="B820" s="1">
        <v>2</v>
      </c>
      <c r="C820" s="1">
        <v>3</v>
      </c>
      <c r="D820" s="1">
        <v>9</v>
      </c>
      <c r="E820" s="1" t="str">
        <f t="shared" si="134"/>
        <v>Non-Summer</v>
      </c>
      <c r="F820" s="78">
        <v>1.0529999999999999</v>
      </c>
      <c r="G820" s="79">
        <f t="shared" si="135"/>
        <v>2.0033994915552706</v>
      </c>
      <c r="J820" s="78">
        <v>1.5536400000000001</v>
      </c>
      <c r="K820" s="80">
        <f t="shared" si="136"/>
        <v>1.5536400000000001</v>
      </c>
      <c r="L820" s="68" t="str">
        <f t="shared" si="129"/>
        <v>Normal</v>
      </c>
      <c r="N820" s="67">
        <f t="shared" si="130"/>
        <v>0</v>
      </c>
      <c r="O820" s="67">
        <f t="shared" si="131"/>
        <v>1.5536400000000001</v>
      </c>
      <c r="P820" s="81">
        <f t="shared" si="132"/>
        <v>0.44975949155527051</v>
      </c>
      <c r="Q820" s="81">
        <f t="shared" si="133"/>
        <v>0.44975949155527051</v>
      </c>
      <c r="S820" s="1">
        <f t="shared" si="137"/>
        <v>5</v>
      </c>
      <c r="T820" s="1" t="str">
        <f t="shared" si="138"/>
        <v>Peak</v>
      </c>
    </row>
    <row r="821" spans="1:20" x14ac:dyDescent="0.25">
      <c r="A821" s="85">
        <v>44960.416666664976</v>
      </c>
      <c r="B821" s="1">
        <v>2</v>
      </c>
      <c r="C821" s="1">
        <v>3</v>
      </c>
      <c r="D821" s="1">
        <v>10</v>
      </c>
      <c r="E821" s="1" t="str">
        <f t="shared" si="134"/>
        <v>Non-Summer</v>
      </c>
      <c r="F821" s="78">
        <v>1.0348999999999999</v>
      </c>
      <c r="G821" s="79">
        <f t="shared" si="135"/>
        <v>1.9689630900385084</v>
      </c>
      <c r="J821" s="78">
        <v>0.211814</v>
      </c>
      <c r="K821" s="80">
        <f t="shared" si="136"/>
        <v>0.211814</v>
      </c>
      <c r="L821" s="68" t="str">
        <f t="shared" si="129"/>
        <v>Normal</v>
      </c>
      <c r="N821" s="67">
        <f t="shared" si="130"/>
        <v>0</v>
      </c>
      <c r="O821" s="67">
        <f t="shared" si="131"/>
        <v>0.211814</v>
      </c>
      <c r="P821" s="81">
        <f t="shared" si="132"/>
        <v>1.7571490900385085</v>
      </c>
      <c r="Q821" s="81">
        <f t="shared" si="133"/>
        <v>1.7571490900385085</v>
      </c>
      <c r="S821" s="1">
        <f t="shared" si="137"/>
        <v>5</v>
      </c>
      <c r="T821" s="1" t="str">
        <f t="shared" si="138"/>
        <v>Peak</v>
      </c>
    </row>
    <row r="822" spans="1:20" x14ac:dyDescent="0.25">
      <c r="A822" s="85">
        <v>44960.45833333164</v>
      </c>
      <c r="B822" s="1">
        <v>2</v>
      </c>
      <c r="C822" s="1">
        <v>3</v>
      </c>
      <c r="D822" s="1">
        <v>11</v>
      </c>
      <c r="E822" s="1" t="str">
        <f t="shared" si="134"/>
        <v>Non-Summer</v>
      </c>
      <c r="F822" s="78">
        <v>1.0225</v>
      </c>
      <c r="G822" s="79">
        <f t="shared" si="135"/>
        <v>1.945371301154097</v>
      </c>
      <c r="J822" s="78">
        <v>0.26602800000000004</v>
      </c>
      <c r="K822" s="80">
        <f t="shared" si="136"/>
        <v>0.26602800000000004</v>
      </c>
      <c r="L822" s="68" t="str">
        <f t="shared" si="129"/>
        <v>Normal</v>
      </c>
      <c r="N822" s="67">
        <f t="shared" si="130"/>
        <v>0</v>
      </c>
      <c r="O822" s="67">
        <f t="shared" si="131"/>
        <v>0.26602800000000004</v>
      </c>
      <c r="P822" s="81">
        <f t="shared" si="132"/>
        <v>1.679343301154097</v>
      </c>
      <c r="Q822" s="81">
        <f t="shared" si="133"/>
        <v>1.679343301154097</v>
      </c>
      <c r="S822" s="1">
        <f t="shared" si="137"/>
        <v>5</v>
      </c>
      <c r="T822" s="1" t="str">
        <f t="shared" si="138"/>
        <v>Peak</v>
      </c>
    </row>
    <row r="823" spans="1:20" x14ac:dyDescent="0.25">
      <c r="A823" s="85">
        <v>44960.499999998305</v>
      </c>
      <c r="B823" s="1">
        <v>2</v>
      </c>
      <c r="C823" s="1">
        <v>3</v>
      </c>
      <c r="D823" s="1">
        <v>12</v>
      </c>
      <c r="E823" s="1" t="str">
        <f t="shared" si="134"/>
        <v>Non-Summer</v>
      </c>
      <c r="F823" s="78">
        <v>1.0082</v>
      </c>
      <c r="G823" s="79">
        <f t="shared" si="135"/>
        <v>1.9181646413922353</v>
      </c>
      <c r="J823" s="78">
        <v>0.80913000000000002</v>
      </c>
      <c r="K823" s="80">
        <f t="shared" si="136"/>
        <v>0.80913000000000002</v>
      </c>
      <c r="L823" s="68" t="str">
        <f t="shared" si="129"/>
        <v>Normal</v>
      </c>
      <c r="N823" s="67">
        <f t="shared" si="130"/>
        <v>0</v>
      </c>
      <c r="O823" s="67">
        <f t="shared" si="131"/>
        <v>0.80913000000000002</v>
      </c>
      <c r="P823" s="81">
        <f t="shared" si="132"/>
        <v>1.1090346413922352</v>
      </c>
      <c r="Q823" s="81">
        <f t="shared" si="133"/>
        <v>1.1090346413922352</v>
      </c>
      <c r="S823" s="1">
        <f t="shared" si="137"/>
        <v>5</v>
      </c>
      <c r="T823" s="1" t="str">
        <f t="shared" si="138"/>
        <v>Peak</v>
      </c>
    </row>
    <row r="824" spans="1:20" x14ac:dyDescent="0.25">
      <c r="A824" s="85">
        <v>44960.541666664969</v>
      </c>
      <c r="B824" s="1">
        <v>2</v>
      </c>
      <c r="C824" s="1">
        <v>3</v>
      </c>
      <c r="D824" s="1">
        <v>13</v>
      </c>
      <c r="E824" s="1" t="str">
        <f t="shared" si="134"/>
        <v>Non-Summer</v>
      </c>
      <c r="F824" s="78">
        <v>1.0066999999999999</v>
      </c>
      <c r="G824" s="79">
        <f t="shared" si="135"/>
        <v>1.9153107959626694</v>
      </c>
      <c r="J824" s="78">
        <v>0.98780800000000002</v>
      </c>
      <c r="K824" s="80">
        <f t="shared" si="136"/>
        <v>0.98780800000000002</v>
      </c>
      <c r="L824" s="68" t="str">
        <f t="shared" si="129"/>
        <v>Normal</v>
      </c>
      <c r="N824" s="67">
        <f t="shared" si="130"/>
        <v>0</v>
      </c>
      <c r="O824" s="67">
        <f t="shared" si="131"/>
        <v>0.98780800000000002</v>
      </c>
      <c r="P824" s="81">
        <f t="shared" si="132"/>
        <v>0.92750279596266938</v>
      </c>
      <c r="Q824" s="81">
        <f t="shared" si="133"/>
        <v>0.92750279596266938</v>
      </c>
      <c r="S824" s="1">
        <f t="shared" si="137"/>
        <v>5</v>
      </c>
      <c r="T824" s="1" t="str">
        <f t="shared" si="138"/>
        <v>Peak</v>
      </c>
    </row>
    <row r="825" spans="1:20" x14ac:dyDescent="0.25">
      <c r="A825" s="85">
        <v>44960.583333331633</v>
      </c>
      <c r="B825" s="1">
        <v>2</v>
      </c>
      <c r="C825" s="1">
        <v>3</v>
      </c>
      <c r="D825" s="1">
        <v>14</v>
      </c>
      <c r="E825" s="1" t="str">
        <f t="shared" si="134"/>
        <v>Non-Summer</v>
      </c>
      <c r="F825" s="78">
        <v>1.0216000000000001</v>
      </c>
      <c r="G825" s="79">
        <f t="shared" si="135"/>
        <v>1.9436589938963575</v>
      </c>
      <c r="J825" s="78">
        <v>0.14563599999999999</v>
      </c>
      <c r="K825" s="80">
        <f t="shared" si="136"/>
        <v>0.14563599999999999</v>
      </c>
      <c r="L825" s="68" t="str">
        <f t="shared" si="129"/>
        <v>Normal</v>
      </c>
      <c r="N825" s="67">
        <f t="shared" si="130"/>
        <v>0</v>
      </c>
      <c r="O825" s="67">
        <f t="shared" si="131"/>
        <v>0.14563599999999999</v>
      </c>
      <c r="P825" s="81">
        <f t="shared" si="132"/>
        <v>1.7980229938963577</v>
      </c>
      <c r="Q825" s="81">
        <f t="shared" si="133"/>
        <v>1.7980229938963577</v>
      </c>
      <c r="S825" s="1">
        <f t="shared" si="137"/>
        <v>5</v>
      </c>
      <c r="T825" s="1" t="str">
        <f t="shared" si="138"/>
        <v>Peak</v>
      </c>
    </row>
    <row r="826" spans="1:20" x14ac:dyDescent="0.25">
      <c r="A826" s="85">
        <v>44960.624999998297</v>
      </c>
      <c r="B826" s="1">
        <v>2</v>
      </c>
      <c r="C826" s="1">
        <v>3</v>
      </c>
      <c r="D826" s="1">
        <v>15</v>
      </c>
      <c r="E826" s="1" t="str">
        <f t="shared" si="134"/>
        <v>Non-Summer</v>
      </c>
      <c r="F826" s="78">
        <v>1.0595000000000001</v>
      </c>
      <c r="G826" s="79">
        <f t="shared" si="135"/>
        <v>2.0157661550833899</v>
      </c>
      <c r="J826" s="78">
        <v>7.0493E-2</v>
      </c>
      <c r="K826" s="80">
        <f t="shared" si="136"/>
        <v>7.0493E-2</v>
      </c>
      <c r="L826" s="68" t="str">
        <f t="shared" si="129"/>
        <v>Normal</v>
      </c>
      <c r="N826" s="67">
        <f t="shared" si="130"/>
        <v>0</v>
      </c>
      <c r="O826" s="67">
        <f t="shared" si="131"/>
        <v>7.0493E-2</v>
      </c>
      <c r="P826" s="81">
        <f t="shared" si="132"/>
        <v>1.9452731550833899</v>
      </c>
      <c r="Q826" s="81">
        <f t="shared" si="133"/>
        <v>1.9452731550833899</v>
      </c>
      <c r="S826" s="1">
        <f t="shared" si="137"/>
        <v>5</v>
      </c>
      <c r="T826" s="1" t="str">
        <f t="shared" si="138"/>
        <v>Peak</v>
      </c>
    </row>
    <row r="827" spans="1:20" x14ac:dyDescent="0.25">
      <c r="A827" s="85">
        <v>44960.666666664962</v>
      </c>
      <c r="B827" s="1">
        <v>2</v>
      </c>
      <c r="C827" s="1">
        <v>3</v>
      </c>
      <c r="D827" s="1">
        <v>16</v>
      </c>
      <c r="E827" s="1" t="str">
        <f t="shared" si="134"/>
        <v>Non-Summer</v>
      </c>
      <c r="F827" s="78">
        <v>1.1339999999999999</v>
      </c>
      <c r="G827" s="79">
        <f t="shared" si="135"/>
        <v>2.1575071447518299</v>
      </c>
      <c r="J827" s="78">
        <v>0</v>
      </c>
      <c r="K827" s="80">
        <f t="shared" si="136"/>
        <v>0</v>
      </c>
      <c r="L827" s="68" t="str">
        <f t="shared" si="129"/>
        <v>Normal</v>
      </c>
      <c r="N827" s="67">
        <f t="shared" si="130"/>
        <v>0</v>
      </c>
      <c r="O827" s="67">
        <f t="shared" si="131"/>
        <v>0</v>
      </c>
      <c r="P827" s="81">
        <f t="shared" si="132"/>
        <v>2.1575071447518299</v>
      </c>
      <c r="Q827" s="81">
        <f t="shared" si="133"/>
        <v>2.1575071447518299</v>
      </c>
      <c r="S827" s="1">
        <f t="shared" si="137"/>
        <v>5</v>
      </c>
      <c r="T827" s="1" t="str">
        <f t="shared" si="138"/>
        <v>Peak</v>
      </c>
    </row>
    <row r="828" spans="1:20" x14ac:dyDescent="0.25">
      <c r="A828" s="85">
        <v>44960.708333331626</v>
      </c>
      <c r="B828" s="1">
        <v>2</v>
      </c>
      <c r="C828" s="1">
        <v>3</v>
      </c>
      <c r="D828" s="1">
        <v>17</v>
      </c>
      <c r="E828" s="1" t="str">
        <f t="shared" si="134"/>
        <v>Non-Summer</v>
      </c>
      <c r="F828" s="78">
        <v>1.2413000000000001</v>
      </c>
      <c r="G828" s="79">
        <f t="shared" si="135"/>
        <v>2.3616522211467785</v>
      </c>
      <c r="J828" s="78">
        <v>0</v>
      </c>
      <c r="K828" s="80">
        <f t="shared" si="136"/>
        <v>0</v>
      </c>
      <c r="L828" s="68" t="str">
        <f t="shared" si="129"/>
        <v>Normal</v>
      </c>
      <c r="N828" s="67">
        <f t="shared" si="130"/>
        <v>0</v>
      </c>
      <c r="O828" s="67">
        <f t="shared" si="131"/>
        <v>0</v>
      </c>
      <c r="P828" s="81">
        <f t="shared" si="132"/>
        <v>2.3616522211467785</v>
      </c>
      <c r="Q828" s="81">
        <f t="shared" si="133"/>
        <v>2.3616522211467785</v>
      </c>
      <c r="S828" s="1">
        <f t="shared" si="137"/>
        <v>5</v>
      </c>
      <c r="T828" s="1" t="str">
        <f t="shared" si="138"/>
        <v>Peak</v>
      </c>
    </row>
    <row r="829" spans="1:20" x14ac:dyDescent="0.25">
      <c r="A829" s="85">
        <v>44960.74999999829</v>
      </c>
      <c r="B829" s="1">
        <v>2</v>
      </c>
      <c r="C829" s="1">
        <v>3</v>
      </c>
      <c r="D829" s="1">
        <v>18</v>
      </c>
      <c r="E829" s="1" t="str">
        <f t="shared" si="134"/>
        <v>Non-Summer</v>
      </c>
      <c r="F829" s="78">
        <v>1.2830999999999999</v>
      </c>
      <c r="G829" s="79">
        <f t="shared" si="135"/>
        <v>2.4411793804506816</v>
      </c>
      <c r="J829" s="78">
        <v>0</v>
      </c>
      <c r="K829" s="80">
        <f t="shared" si="136"/>
        <v>0</v>
      </c>
      <c r="L829" s="68" t="str">
        <f t="shared" si="129"/>
        <v>Normal</v>
      </c>
      <c r="N829" s="67">
        <f t="shared" si="130"/>
        <v>0</v>
      </c>
      <c r="O829" s="67">
        <f t="shared" si="131"/>
        <v>0</v>
      </c>
      <c r="P829" s="81">
        <f t="shared" si="132"/>
        <v>2.4411793804506816</v>
      </c>
      <c r="Q829" s="81">
        <f t="shared" si="133"/>
        <v>2.4411793804506816</v>
      </c>
      <c r="S829" s="1">
        <f t="shared" si="137"/>
        <v>5</v>
      </c>
      <c r="T829" s="1" t="str">
        <f t="shared" si="138"/>
        <v>Peak</v>
      </c>
    </row>
    <row r="830" spans="1:20" x14ac:dyDescent="0.25">
      <c r="A830" s="85">
        <v>44960.791666664954</v>
      </c>
      <c r="B830" s="1">
        <v>2</v>
      </c>
      <c r="C830" s="1">
        <v>3</v>
      </c>
      <c r="D830" s="1">
        <v>19</v>
      </c>
      <c r="E830" s="1" t="str">
        <f t="shared" si="134"/>
        <v>Non-Summer</v>
      </c>
      <c r="F830" s="78">
        <v>1.2797000000000001</v>
      </c>
      <c r="G830" s="79">
        <f t="shared" si="135"/>
        <v>2.4347106641436658</v>
      </c>
      <c r="J830" s="78">
        <v>0</v>
      </c>
      <c r="K830" s="80">
        <f t="shared" si="136"/>
        <v>0</v>
      </c>
      <c r="L830" s="68" t="str">
        <f t="shared" si="129"/>
        <v>Normal</v>
      </c>
      <c r="N830" s="67">
        <f t="shared" si="130"/>
        <v>0</v>
      </c>
      <c r="O830" s="67">
        <f t="shared" si="131"/>
        <v>0</v>
      </c>
      <c r="P830" s="81">
        <f t="shared" si="132"/>
        <v>2.4347106641436658</v>
      </c>
      <c r="Q830" s="81">
        <f t="shared" si="133"/>
        <v>2.4347106641436658</v>
      </c>
      <c r="S830" s="1">
        <f t="shared" si="137"/>
        <v>5</v>
      </c>
      <c r="T830" s="1" t="str">
        <f t="shared" si="138"/>
        <v>Peak</v>
      </c>
    </row>
    <row r="831" spans="1:20" x14ac:dyDescent="0.25">
      <c r="A831" s="85">
        <v>44960.833333331619</v>
      </c>
      <c r="B831" s="1">
        <v>2</v>
      </c>
      <c r="C831" s="1">
        <v>3</v>
      </c>
      <c r="D831" s="1">
        <v>20</v>
      </c>
      <c r="E831" s="1" t="str">
        <f t="shared" si="134"/>
        <v>Non-Summer</v>
      </c>
      <c r="F831" s="78">
        <v>1.2644</v>
      </c>
      <c r="G831" s="79">
        <f t="shared" si="135"/>
        <v>2.4056014407620934</v>
      </c>
      <c r="J831" s="78">
        <v>0</v>
      </c>
      <c r="K831" s="80">
        <f t="shared" si="136"/>
        <v>0</v>
      </c>
      <c r="L831" s="68" t="str">
        <f t="shared" si="129"/>
        <v>Normal</v>
      </c>
      <c r="N831" s="67">
        <f t="shared" si="130"/>
        <v>0</v>
      </c>
      <c r="O831" s="67">
        <f t="shared" si="131"/>
        <v>0</v>
      </c>
      <c r="P831" s="81">
        <f t="shared" si="132"/>
        <v>2.4056014407620934</v>
      </c>
      <c r="Q831" s="81">
        <f t="shared" si="133"/>
        <v>2.4056014407620934</v>
      </c>
      <c r="S831" s="1">
        <f t="shared" si="137"/>
        <v>5</v>
      </c>
      <c r="T831" s="1" t="str">
        <f t="shared" si="138"/>
        <v>Peak</v>
      </c>
    </row>
    <row r="832" spans="1:20" x14ac:dyDescent="0.25">
      <c r="A832" s="85">
        <v>44960.874999998283</v>
      </c>
      <c r="B832" s="1">
        <v>2</v>
      </c>
      <c r="C832" s="1">
        <v>3</v>
      </c>
      <c r="D832" s="1">
        <v>21</v>
      </c>
      <c r="E832" s="1" t="str">
        <f t="shared" si="134"/>
        <v>Non-Summer</v>
      </c>
      <c r="F832" s="78">
        <v>1.2243999999999999</v>
      </c>
      <c r="G832" s="79">
        <f t="shared" si="135"/>
        <v>2.3294988959736687</v>
      </c>
      <c r="J832" s="78">
        <v>0</v>
      </c>
      <c r="K832" s="80">
        <f t="shared" si="136"/>
        <v>0</v>
      </c>
      <c r="L832" s="68" t="str">
        <f t="shared" si="129"/>
        <v>Normal</v>
      </c>
      <c r="N832" s="67">
        <f t="shared" si="130"/>
        <v>0</v>
      </c>
      <c r="O832" s="67">
        <f t="shared" si="131"/>
        <v>0</v>
      </c>
      <c r="P832" s="81">
        <f t="shared" si="132"/>
        <v>2.3294988959736687</v>
      </c>
      <c r="Q832" s="81">
        <f t="shared" si="133"/>
        <v>2.3294988959736687</v>
      </c>
      <c r="S832" s="1">
        <f t="shared" si="137"/>
        <v>5</v>
      </c>
      <c r="T832" s="1" t="str">
        <f t="shared" si="138"/>
        <v>Peak</v>
      </c>
    </row>
    <row r="833" spans="1:20" x14ac:dyDescent="0.25">
      <c r="A833" s="85">
        <v>44960.916666664947</v>
      </c>
      <c r="B833" s="1">
        <v>2</v>
      </c>
      <c r="C833" s="1">
        <v>3</v>
      </c>
      <c r="D833" s="1">
        <v>22</v>
      </c>
      <c r="E833" s="1" t="str">
        <f t="shared" si="134"/>
        <v>Non-Summer</v>
      </c>
      <c r="F833" s="78">
        <v>1.1528</v>
      </c>
      <c r="G833" s="79">
        <f t="shared" si="135"/>
        <v>2.1932753408023893</v>
      </c>
      <c r="J833" s="78">
        <v>0</v>
      </c>
      <c r="K833" s="80">
        <f t="shared" si="136"/>
        <v>0</v>
      </c>
      <c r="L833" s="68" t="str">
        <f t="shared" si="129"/>
        <v>Normal</v>
      </c>
      <c r="N833" s="67">
        <f t="shared" si="130"/>
        <v>0</v>
      </c>
      <c r="O833" s="67">
        <f t="shared" si="131"/>
        <v>0</v>
      </c>
      <c r="P833" s="81">
        <f t="shared" si="132"/>
        <v>2.1932753408023893</v>
      </c>
      <c r="Q833" s="81">
        <f t="shared" si="133"/>
        <v>2.1932753408023893</v>
      </c>
      <c r="S833" s="1">
        <f t="shared" si="137"/>
        <v>5</v>
      </c>
      <c r="T833" s="1" t="str">
        <f t="shared" si="138"/>
        <v>Off-Peak</v>
      </c>
    </row>
    <row r="834" spans="1:20" x14ac:dyDescent="0.25">
      <c r="A834" s="85">
        <v>44960.958333331611</v>
      </c>
      <c r="B834" s="1">
        <v>2</v>
      </c>
      <c r="C834" s="1">
        <v>3</v>
      </c>
      <c r="D834" s="1">
        <v>23</v>
      </c>
      <c r="E834" s="1" t="str">
        <f t="shared" si="134"/>
        <v>Non-Summer</v>
      </c>
      <c r="F834" s="78">
        <v>1.0726</v>
      </c>
      <c r="G834" s="79">
        <f t="shared" si="135"/>
        <v>2.0406897385015985</v>
      </c>
      <c r="J834" s="78">
        <v>0</v>
      </c>
      <c r="K834" s="80">
        <f t="shared" si="136"/>
        <v>0</v>
      </c>
      <c r="L834" s="68" t="str">
        <f t="shared" si="129"/>
        <v>Normal</v>
      </c>
      <c r="N834" s="67">
        <f t="shared" si="130"/>
        <v>0</v>
      </c>
      <c r="O834" s="67">
        <f t="shared" si="131"/>
        <v>0</v>
      </c>
      <c r="P834" s="81">
        <f t="shared" si="132"/>
        <v>2.0406897385015985</v>
      </c>
      <c r="Q834" s="81">
        <f t="shared" si="133"/>
        <v>2.0406897385015985</v>
      </c>
      <c r="S834" s="1">
        <f t="shared" si="137"/>
        <v>5</v>
      </c>
      <c r="T834" s="1" t="str">
        <f t="shared" si="138"/>
        <v>Off-Peak</v>
      </c>
    </row>
    <row r="835" spans="1:20" x14ac:dyDescent="0.25">
      <c r="A835" s="85">
        <v>44960.999999998276</v>
      </c>
      <c r="B835" s="1">
        <v>2</v>
      </c>
      <c r="C835" s="1">
        <v>4</v>
      </c>
      <c r="D835" s="1">
        <v>0</v>
      </c>
      <c r="E835" s="1" t="str">
        <f t="shared" si="134"/>
        <v>Non-Summer</v>
      </c>
      <c r="F835" s="78">
        <v>1.0163</v>
      </c>
      <c r="G835" s="79">
        <f t="shared" si="135"/>
        <v>1.9335754067118913</v>
      </c>
      <c r="J835" s="78">
        <v>0</v>
      </c>
      <c r="K835" s="80">
        <f t="shared" si="136"/>
        <v>0</v>
      </c>
      <c r="L835" s="68" t="str">
        <f t="shared" si="129"/>
        <v>Normal</v>
      </c>
      <c r="N835" s="67">
        <f t="shared" si="130"/>
        <v>0</v>
      </c>
      <c r="O835" s="67">
        <f t="shared" si="131"/>
        <v>0</v>
      </c>
      <c r="P835" s="81">
        <f t="shared" si="132"/>
        <v>1.9335754067118913</v>
      </c>
      <c r="Q835" s="81">
        <f t="shared" si="133"/>
        <v>1.9335754067118913</v>
      </c>
      <c r="S835" s="1">
        <f t="shared" si="137"/>
        <v>6</v>
      </c>
      <c r="T835" s="1" t="str">
        <f t="shared" si="138"/>
        <v>Off-Peak</v>
      </c>
    </row>
    <row r="836" spans="1:20" x14ac:dyDescent="0.25">
      <c r="A836" s="85">
        <v>44961.04166666494</v>
      </c>
      <c r="B836" s="1">
        <v>2</v>
      </c>
      <c r="C836" s="1">
        <v>4</v>
      </c>
      <c r="D836" s="1">
        <v>1</v>
      </c>
      <c r="E836" s="1" t="str">
        <f t="shared" si="134"/>
        <v>Non-Summer</v>
      </c>
      <c r="F836" s="78">
        <v>0.98</v>
      </c>
      <c r="G836" s="79">
        <f t="shared" si="135"/>
        <v>1.8645123473163963</v>
      </c>
      <c r="J836" s="78">
        <v>0</v>
      </c>
      <c r="K836" s="80">
        <f t="shared" si="136"/>
        <v>0</v>
      </c>
      <c r="L836" s="68" t="str">
        <f t="shared" si="129"/>
        <v>Normal</v>
      </c>
      <c r="N836" s="67">
        <f t="shared" si="130"/>
        <v>0</v>
      </c>
      <c r="O836" s="67">
        <f t="shared" si="131"/>
        <v>0</v>
      </c>
      <c r="P836" s="81">
        <f t="shared" si="132"/>
        <v>1.8645123473163963</v>
      </c>
      <c r="Q836" s="81">
        <f t="shared" si="133"/>
        <v>1.8645123473163963</v>
      </c>
      <c r="S836" s="1">
        <f t="shared" si="137"/>
        <v>6</v>
      </c>
      <c r="T836" s="1" t="str">
        <f t="shared" si="138"/>
        <v>Off-Peak</v>
      </c>
    </row>
    <row r="837" spans="1:20" x14ac:dyDescent="0.25">
      <c r="A837" s="85">
        <v>44961.083333331604</v>
      </c>
      <c r="B837" s="1">
        <v>2</v>
      </c>
      <c r="C837" s="1">
        <v>4</v>
      </c>
      <c r="D837" s="1">
        <v>2</v>
      </c>
      <c r="E837" s="1" t="str">
        <f t="shared" si="134"/>
        <v>Non-Summer</v>
      </c>
      <c r="F837" s="78">
        <v>0.95609999999999995</v>
      </c>
      <c r="G837" s="79">
        <f t="shared" si="135"/>
        <v>1.8190410768053127</v>
      </c>
      <c r="J837" s="78">
        <v>0</v>
      </c>
      <c r="K837" s="80">
        <f t="shared" si="136"/>
        <v>0</v>
      </c>
      <c r="L837" s="68" t="str">
        <f t="shared" si="129"/>
        <v>Normal</v>
      </c>
      <c r="N837" s="67">
        <f t="shared" si="130"/>
        <v>0</v>
      </c>
      <c r="O837" s="67">
        <f t="shared" si="131"/>
        <v>0</v>
      </c>
      <c r="P837" s="81">
        <f t="shared" si="132"/>
        <v>1.8190410768053127</v>
      </c>
      <c r="Q837" s="81">
        <f t="shared" si="133"/>
        <v>1.8190410768053127</v>
      </c>
      <c r="S837" s="1">
        <f t="shared" si="137"/>
        <v>6</v>
      </c>
      <c r="T837" s="1" t="str">
        <f t="shared" si="138"/>
        <v>Off-Peak</v>
      </c>
    </row>
    <row r="838" spans="1:20" x14ac:dyDescent="0.25">
      <c r="A838" s="85">
        <v>44961.124999998268</v>
      </c>
      <c r="B838" s="1">
        <v>2</v>
      </c>
      <c r="C838" s="1">
        <v>4</v>
      </c>
      <c r="D838" s="1">
        <v>3</v>
      </c>
      <c r="E838" s="1" t="str">
        <f t="shared" si="134"/>
        <v>Non-Summer</v>
      </c>
      <c r="F838" s="78">
        <v>0.94369999999999998</v>
      </c>
      <c r="G838" s="79">
        <f t="shared" si="135"/>
        <v>1.7954492879209012</v>
      </c>
      <c r="J838" s="78">
        <v>0</v>
      </c>
      <c r="K838" s="80">
        <f t="shared" si="136"/>
        <v>0</v>
      </c>
      <c r="L838" s="68" t="str">
        <f t="shared" si="129"/>
        <v>Normal</v>
      </c>
      <c r="N838" s="67">
        <f t="shared" si="130"/>
        <v>0</v>
      </c>
      <c r="O838" s="67">
        <f t="shared" si="131"/>
        <v>0</v>
      </c>
      <c r="P838" s="81">
        <f t="shared" si="132"/>
        <v>1.7954492879209012</v>
      </c>
      <c r="Q838" s="81">
        <f t="shared" si="133"/>
        <v>1.7954492879209012</v>
      </c>
      <c r="S838" s="1">
        <f t="shared" si="137"/>
        <v>6</v>
      </c>
      <c r="T838" s="1" t="str">
        <f t="shared" si="138"/>
        <v>Off-Peak</v>
      </c>
    </row>
    <row r="839" spans="1:20" x14ac:dyDescent="0.25">
      <c r="A839" s="85">
        <v>44961.166666664933</v>
      </c>
      <c r="B839" s="1">
        <v>2</v>
      </c>
      <c r="C839" s="1">
        <v>4</v>
      </c>
      <c r="D839" s="1">
        <v>4</v>
      </c>
      <c r="E839" s="1" t="str">
        <f t="shared" si="134"/>
        <v>Non-Summer</v>
      </c>
      <c r="F839" s="78">
        <v>0.94299999999999995</v>
      </c>
      <c r="G839" s="79">
        <f t="shared" si="135"/>
        <v>1.7941174933871036</v>
      </c>
      <c r="J839" s="78">
        <v>0</v>
      </c>
      <c r="K839" s="80">
        <f t="shared" si="136"/>
        <v>0</v>
      </c>
      <c r="L839" s="68" t="str">
        <f t="shared" si="129"/>
        <v>Normal</v>
      </c>
      <c r="N839" s="67">
        <f t="shared" si="130"/>
        <v>0</v>
      </c>
      <c r="O839" s="67">
        <f t="shared" si="131"/>
        <v>0</v>
      </c>
      <c r="P839" s="81">
        <f t="shared" si="132"/>
        <v>1.7941174933871036</v>
      </c>
      <c r="Q839" s="81">
        <f t="shared" si="133"/>
        <v>1.7941174933871036</v>
      </c>
      <c r="S839" s="1">
        <f t="shared" si="137"/>
        <v>6</v>
      </c>
      <c r="T839" s="1" t="str">
        <f t="shared" si="138"/>
        <v>Off-Peak</v>
      </c>
    </row>
    <row r="840" spans="1:20" x14ac:dyDescent="0.25">
      <c r="A840" s="85">
        <v>44961.208333331597</v>
      </c>
      <c r="B840" s="1">
        <v>2</v>
      </c>
      <c r="C840" s="1">
        <v>4</v>
      </c>
      <c r="D840" s="1">
        <v>5</v>
      </c>
      <c r="E840" s="1" t="str">
        <f t="shared" si="134"/>
        <v>Non-Summer</v>
      </c>
      <c r="F840" s="78">
        <v>0.95389999999999997</v>
      </c>
      <c r="G840" s="79">
        <f t="shared" si="135"/>
        <v>1.8148554368419494</v>
      </c>
      <c r="J840" s="78">
        <v>0</v>
      </c>
      <c r="K840" s="80">
        <f t="shared" si="136"/>
        <v>0</v>
      </c>
      <c r="L840" s="68" t="str">
        <f t="shared" si="129"/>
        <v>Normal</v>
      </c>
      <c r="N840" s="67">
        <f t="shared" si="130"/>
        <v>0</v>
      </c>
      <c r="O840" s="67">
        <f t="shared" si="131"/>
        <v>0</v>
      </c>
      <c r="P840" s="81">
        <f t="shared" si="132"/>
        <v>1.8148554368419494</v>
      </c>
      <c r="Q840" s="81">
        <f t="shared" si="133"/>
        <v>1.8148554368419494</v>
      </c>
      <c r="S840" s="1">
        <f t="shared" si="137"/>
        <v>6</v>
      </c>
      <c r="T840" s="1" t="str">
        <f t="shared" si="138"/>
        <v>Off-Peak</v>
      </c>
    </row>
    <row r="841" spans="1:20" x14ac:dyDescent="0.25">
      <c r="A841" s="85">
        <v>44961.249999998261</v>
      </c>
      <c r="B841" s="1">
        <v>2</v>
      </c>
      <c r="C841" s="1">
        <v>4</v>
      </c>
      <c r="D841" s="1">
        <v>6</v>
      </c>
      <c r="E841" s="1" t="str">
        <f t="shared" si="134"/>
        <v>Non-Summer</v>
      </c>
      <c r="F841" s="78">
        <v>0.98450000000000004</v>
      </c>
      <c r="G841" s="79">
        <f t="shared" si="135"/>
        <v>1.873073883605094</v>
      </c>
      <c r="J841" s="78">
        <v>0</v>
      </c>
      <c r="K841" s="80">
        <f t="shared" si="136"/>
        <v>0</v>
      </c>
      <c r="L841" s="68" t="str">
        <f t="shared" si="129"/>
        <v>Normal</v>
      </c>
      <c r="N841" s="67">
        <f t="shared" si="130"/>
        <v>0</v>
      </c>
      <c r="O841" s="67">
        <f t="shared" si="131"/>
        <v>0</v>
      </c>
      <c r="P841" s="81">
        <f t="shared" si="132"/>
        <v>1.873073883605094</v>
      </c>
      <c r="Q841" s="81">
        <f t="shared" si="133"/>
        <v>1.873073883605094</v>
      </c>
      <c r="S841" s="1">
        <f t="shared" si="137"/>
        <v>6</v>
      </c>
      <c r="T841" s="1" t="str">
        <f t="shared" si="138"/>
        <v>Off-Peak</v>
      </c>
    </row>
    <row r="842" spans="1:20" x14ac:dyDescent="0.25">
      <c r="A842" s="85">
        <v>44961.291666664925</v>
      </c>
      <c r="B842" s="1">
        <v>2</v>
      </c>
      <c r="C842" s="1">
        <v>4</v>
      </c>
      <c r="D842" s="1">
        <v>7</v>
      </c>
      <c r="E842" s="1" t="str">
        <f t="shared" si="134"/>
        <v>Non-Summer</v>
      </c>
      <c r="F842" s="78">
        <v>1.0256000000000001</v>
      </c>
      <c r="G842" s="79">
        <f t="shared" si="135"/>
        <v>1.9512692483752001</v>
      </c>
      <c r="J842" s="78">
        <v>0.31322699999999998</v>
      </c>
      <c r="K842" s="80">
        <f t="shared" si="136"/>
        <v>0.31322699999999998</v>
      </c>
      <c r="L842" s="68" t="str">
        <f t="shared" si="129"/>
        <v>Normal</v>
      </c>
      <c r="N842" s="67">
        <f t="shared" si="130"/>
        <v>0</v>
      </c>
      <c r="O842" s="67">
        <f t="shared" si="131"/>
        <v>0.31322699999999998</v>
      </c>
      <c r="P842" s="81">
        <f t="shared" si="132"/>
        <v>1.6380422483752002</v>
      </c>
      <c r="Q842" s="81">
        <f t="shared" si="133"/>
        <v>1.6380422483752002</v>
      </c>
      <c r="S842" s="1">
        <f t="shared" si="137"/>
        <v>6</v>
      </c>
      <c r="T842" s="1" t="str">
        <f t="shared" si="138"/>
        <v>Off-Peak</v>
      </c>
    </row>
    <row r="843" spans="1:20" x14ac:dyDescent="0.25">
      <c r="A843" s="85">
        <v>44961.33333333159</v>
      </c>
      <c r="B843" s="1">
        <v>2</v>
      </c>
      <c r="C843" s="1">
        <v>4</v>
      </c>
      <c r="D843" s="1">
        <v>8</v>
      </c>
      <c r="E843" s="1" t="str">
        <f t="shared" si="134"/>
        <v>Non-Summer</v>
      </c>
      <c r="F843" s="78">
        <v>1.0327</v>
      </c>
      <c r="G843" s="79">
        <f t="shared" si="135"/>
        <v>1.9647774500751451</v>
      </c>
      <c r="J843" s="78">
        <v>1.738993</v>
      </c>
      <c r="K843" s="80">
        <f t="shared" si="136"/>
        <v>1.738993</v>
      </c>
      <c r="L843" s="68" t="str">
        <f t="shared" si="129"/>
        <v>Normal</v>
      </c>
      <c r="N843" s="67">
        <f t="shared" si="130"/>
        <v>0</v>
      </c>
      <c r="O843" s="67">
        <f t="shared" si="131"/>
        <v>1.738993</v>
      </c>
      <c r="P843" s="81">
        <f t="shared" si="132"/>
        <v>0.22578445007514514</v>
      </c>
      <c r="Q843" s="81">
        <f t="shared" si="133"/>
        <v>0.22578445007514514</v>
      </c>
      <c r="S843" s="1">
        <f t="shared" si="137"/>
        <v>6</v>
      </c>
      <c r="T843" s="1" t="str">
        <f t="shared" si="138"/>
        <v>Off-Peak</v>
      </c>
    </row>
    <row r="844" spans="1:20" x14ac:dyDescent="0.25">
      <c r="A844" s="85">
        <v>44961.374999998254</v>
      </c>
      <c r="B844" s="1">
        <v>2</v>
      </c>
      <c r="C844" s="1">
        <v>4</v>
      </c>
      <c r="D844" s="1">
        <v>9</v>
      </c>
      <c r="E844" s="1" t="str">
        <f t="shared" si="134"/>
        <v>Non-Summer</v>
      </c>
      <c r="F844" s="78">
        <v>1.0187999999999999</v>
      </c>
      <c r="G844" s="79">
        <f t="shared" si="135"/>
        <v>1.9383318157611678</v>
      </c>
      <c r="J844" s="78">
        <v>2.5994760000000001</v>
      </c>
      <c r="K844" s="80">
        <f t="shared" si="136"/>
        <v>2.5994760000000001</v>
      </c>
      <c r="L844" s="68" t="str">
        <f t="shared" si="129"/>
        <v>Normal</v>
      </c>
      <c r="N844" s="67">
        <f t="shared" si="130"/>
        <v>0.66114418423883237</v>
      </c>
      <c r="O844" s="67">
        <f t="shared" si="131"/>
        <v>1.9383318157611678</v>
      </c>
      <c r="P844" s="81">
        <f t="shared" si="132"/>
        <v>0</v>
      </c>
      <c r="Q844" s="81">
        <f t="shared" si="133"/>
        <v>-0.66114418423883237</v>
      </c>
      <c r="S844" s="1">
        <f t="shared" si="137"/>
        <v>6</v>
      </c>
      <c r="T844" s="1" t="str">
        <f t="shared" si="138"/>
        <v>Off-Peak</v>
      </c>
    </row>
    <row r="845" spans="1:20" x14ac:dyDescent="0.25">
      <c r="A845" s="85">
        <v>44961.416666664918</v>
      </c>
      <c r="B845" s="1">
        <v>2</v>
      </c>
      <c r="C845" s="1">
        <v>4</v>
      </c>
      <c r="D845" s="1">
        <v>10</v>
      </c>
      <c r="E845" s="1" t="str">
        <f t="shared" si="134"/>
        <v>Non-Summer</v>
      </c>
      <c r="F845" s="78">
        <v>0.99870000000000003</v>
      </c>
      <c r="G845" s="79">
        <f t="shared" si="135"/>
        <v>1.9000902870049847</v>
      </c>
      <c r="J845" s="78">
        <v>5.5347590000000002</v>
      </c>
      <c r="K845" s="80">
        <f t="shared" si="136"/>
        <v>5.5347590000000002</v>
      </c>
      <c r="L845" s="68" t="str">
        <f t="shared" si="129"/>
        <v>Normal</v>
      </c>
      <c r="N845" s="67">
        <f t="shared" si="130"/>
        <v>3.6346687129950155</v>
      </c>
      <c r="O845" s="67">
        <f t="shared" si="131"/>
        <v>1.9000902870049847</v>
      </c>
      <c r="P845" s="81">
        <f t="shared" si="132"/>
        <v>0</v>
      </c>
      <c r="Q845" s="81">
        <f t="shared" si="133"/>
        <v>-3.6346687129950155</v>
      </c>
      <c r="S845" s="1">
        <f t="shared" si="137"/>
        <v>6</v>
      </c>
      <c r="T845" s="1" t="str">
        <f t="shared" si="138"/>
        <v>Off-Peak</v>
      </c>
    </row>
    <row r="846" spans="1:20" x14ac:dyDescent="0.25">
      <c r="A846" s="85">
        <v>44961.458333331582</v>
      </c>
      <c r="B846" s="1">
        <v>2</v>
      </c>
      <c r="C846" s="1">
        <v>4</v>
      </c>
      <c r="D846" s="1">
        <v>11</v>
      </c>
      <c r="E846" s="1" t="str">
        <f t="shared" si="134"/>
        <v>Non-Summer</v>
      </c>
      <c r="F846" s="78">
        <v>0.97909999999999997</v>
      </c>
      <c r="G846" s="79">
        <f t="shared" si="135"/>
        <v>1.8628000400586566</v>
      </c>
      <c r="J846" s="78">
        <v>6.0411239999999999</v>
      </c>
      <c r="K846" s="80">
        <f t="shared" si="136"/>
        <v>6.0411239999999999</v>
      </c>
      <c r="L846" s="68" t="str">
        <f t="shared" si="129"/>
        <v>Normal</v>
      </c>
      <c r="N846" s="67">
        <f t="shared" si="130"/>
        <v>4.1783239599413431</v>
      </c>
      <c r="O846" s="67">
        <f t="shared" si="131"/>
        <v>1.8628000400586568</v>
      </c>
      <c r="P846" s="81">
        <f t="shared" si="132"/>
        <v>0</v>
      </c>
      <c r="Q846" s="81">
        <f t="shared" si="133"/>
        <v>-4.1783239599413431</v>
      </c>
      <c r="S846" s="1">
        <f t="shared" si="137"/>
        <v>6</v>
      </c>
      <c r="T846" s="1" t="str">
        <f t="shared" si="138"/>
        <v>Off-Peak</v>
      </c>
    </row>
    <row r="847" spans="1:20" x14ac:dyDescent="0.25">
      <c r="A847" s="85">
        <v>44961.499999998246</v>
      </c>
      <c r="B847" s="1">
        <v>2</v>
      </c>
      <c r="C847" s="1">
        <v>4</v>
      </c>
      <c r="D847" s="1">
        <v>12</v>
      </c>
      <c r="E847" s="1" t="str">
        <f t="shared" si="134"/>
        <v>Non-Summer</v>
      </c>
      <c r="F847" s="78">
        <v>0.96060000000000001</v>
      </c>
      <c r="G847" s="79">
        <f t="shared" si="135"/>
        <v>1.8276026130940104</v>
      </c>
      <c r="J847" s="78">
        <v>5.9648729999999999</v>
      </c>
      <c r="K847" s="80">
        <f t="shared" si="136"/>
        <v>5.9648729999999999</v>
      </c>
      <c r="L847" s="68" t="str">
        <f t="shared" si="129"/>
        <v>Normal</v>
      </c>
      <c r="N847" s="67">
        <f t="shared" si="130"/>
        <v>4.137270386905989</v>
      </c>
      <c r="O847" s="67">
        <f t="shared" si="131"/>
        <v>1.8276026130940108</v>
      </c>
      <c r="P847" s="81">
        <f t="shared" si="132"/>
        <v>0</v>
      </c>
      <c r="Q847" s="81">
        <f t="shared" si="133"/>
        <v>-4.137270386905989</v>
      </c>
      <c r="S847" s="1">
        <f t="shared" si="137"/>
        <v>6</v>
      </c>
      <c r="T847" s="1" t="str">
        <f t="shared" si="138"/>
        <v>Off-Peak</v>
      </c>
    </row>
    <row r="848" spans="1:20" x14ac:dyDescent="0.25">
      <c r="A848" s="85">
        <v>44961.541666664911</v>
      </c>
      <c r="B848" s="1">
        <v>2</v>
      </c>
      <c r="C848" s="1">
        <v>4</v>
      </c>
      <c r="D848" s="1">
        <v>13</v>
      </c>
      <c r="E848" s="1" t="str">
        <f t="shared" si="134"/>
        <v>Non-Summer</v>
      </c>
      <c r="F848" s="78">
        <v>0.94610000000000005</v>
      </c>
      <c r="G848" s="79">
        <f t="shared" si="135"/>
        <v>1.8000154406082067</v>
      </c>
      <c r="J848" s="78">
        <v>5.4351739999999999</v>
      </c>
      <c r="K848" s="80">
        <f t="shared" si="136"/>
        <v>5.4351739999999999</v>
      </c>
      <c r="L848" s="68" t="str">
        <f t="shared" si="129"/>
        <v>Normal</v>
      </c>
      <c r="N848" s="67">
        <f t="shared" si="130"/>
        <v>3.635158559391793</v>
      </c>
      <c r="O848" s="67">
        <f t="shared" si="131"/>
        <v>1.800015440608207</v>
      </c>
      <c r="P848" s="81">
        <f t="shared" si="132"/>
        <v>0</v>
      </c>
      <c r="Q848" s="81">
        <f t="shared" si="133"/>
        <v>-3.635158559391793</v>
      </c>
      <c r="S848" s="1">
        <f t="shared" si="137"/>
        <v>6</v>
      </c>
      <c r="T848" s="1" t="str">
        <f t="shared" si="138"/>
        <v>Off-Peak</v>
      </c>
    </row>
    <row r="849" spans="1:20" x14ac:dyDescent="0.25">
      <c r="A849" s="85">
        <v>44961.583333331575</v>
      </c>
      <c r="B849" s="1">
        <v>2</v>
      </c>
      <c r="C849" s="1">
        <v>4</v>
      </c>
      <c r="D849" s="1">
        <v>14</v>
      </c>
      <c r="E849" s="1" t="str">
        <f t="shared" si="134"/>
        <v>Non-Summer</v>
      </c>
      <c r="F849" s="78">
        <v>0.93720000000000003</v>
      </c>
      <c r="G849" s="79">
        <f t="shared" si="135"/>
        <v>1.7830826243927822</v>
      </c>
      <c r="J849" s="78">
        <v>4.3748140000000006</v>
      </c>
      <c r="K849" s="80">
        <f t="shared" si="136"/>
        <v>4.3748140000000006</v>
      </c>
      <c r="L849" s="68" t="str">
        <f t="shared" si="129"/>
        <v>Normal</v>
      </c>
      <c r="N849" s="67">
        <f t="shared" si="130"/>
        <v>2.5917313756072184</v>
      </c>
      <c r="O849" s="67">
        <f t="shared" si="131"/>
        <v>1.7830826243927822</v>
      </c>
      <c r="P849" s="81">
        <f t="shared" si="132"/>
        <v>0</v>
      </c>
      <c r="Q849" s="81">
        <f t="shared" si="133"/>
        <v>-2.5917313756072184</v>
      </c>
      <c r="S849" s="1">
        <f t="shared" si="137"/>
        <v>6</v>
      </c>
      <c r="T849" s="1" t="str">
        <f t="shared" si="138"/>
        <v>Off-Peak</v>
      </c>
    </row>
    <row r="850" spans="1:20" x14ac:dyDescent="0.25">
      <c r="A850" s="85">
        <v>44961.624999998239</v>
      </c>
      <c r="B850" s="1">
        <v>2</v>
      </c>
      <c r="C850" s="1">
        <v>4</v>
      </c>
      <c r="D850" s="1">
        <v>15</v>
      </c>
      <c r="E850" s="1" t="str">
        <f t="shared" si="134"/>
        <v>Non-Summer</v>
      </c>
      <c r="F850" s="78">
        <v>0.94179999999999997</v>
      </c>
      <c r="G850" s="79">
        <f t="shared" si="135"/>
        <v>1.791834417043451</v>
      </c>
      <c r="J850" s="78">
        <v>2.6869459999999998</v>
      </c>
      <c r="K850" s="80">
        <f t="shared" si="136"/>
        <v>2.6869459999999998</v>
      </c>
      <c r="L850" s="68" t="str">
        <f t="shared" si="129"/>
        <v>Normal</v>
      </c>
      <c r="N850" s="67">
        <f t="shared" si="130"/>
        <v>0.8951115829565488</v>
      </c>
      <c r="O850" s="67">
        <f t="shared" si="131"/>
        <v>1.791834417043451</v>
      </c>
      <c r="P850" s="81">
        <f t="shared" si="132"/>
        <v>0</v>
      </c>
      <c r="Q850" s="81">
        <f t="shared" si="133"/>
        <v>-0.8951115829565488</v>
      </c>
      <c r="S850" s="1">
        <f t="shared" si="137"/>
        <v>6</v>
      </c>
      <c r="T850" s="1" t="str">
        <f t="shared" si="138"/>
        <v>Off-Peak</v>
      </c>
    </row>
    <row r="851" spans="1:20" x14ac:dyDescent="0.25">
      <c r="A851" s="85">
        <v>44961.666666664903</v>
      </c>
      <c r="B851" s="1">
        <v>2</v>
      </c>
      <c r="C851" s="1">
        <v>4</v>
      </c>
      <c r="D851" s="1">
        <v>16</v>
      </c>
      <c r="E851" s="1" t="str">
        <f t="shared" si="134"/>
        <v>Non-Summer</v>
      </c>
      <c r="F851" s="78">
        <v>0.98780000000000001</v>
      </c>
      <c r="G851" s="79">
        <f t="shared" si="135"/>
        <v>1.8793523435501389</v>
      </c>
      <c r="J851" s="78">
        <v>0.74625399999999997</v>
      </c>
      <c r="K851" s="80">
        <f t="shared" si="136"/>
        <v>0.74625399999999997</v>
      </c>
      <c r="L851" s="68" t="str">
        <f t="shared" ref="L851:L914" si="139">IF(AND(D851&gt;=$C$2,D851&lt;=$C$3,E851="Summer"),"MaxDis","Normal")</f>
        <v>Normal</v>
      </c>
      <c r="N851" s="67">
        <f t="shared" ref="N851:N914" si="140">IF(K851-G851&lt;0,0,K851-G851)</f>
        <v>0</v>
      </c>
      <c r="O851" s="67">
        <f t="shared" ref="O851:O914" si="141">K851-N851</f>
        <v>0.74625399999999997</v>
      </c>
      <c r="P851" s="81">
        <f t="shared" ref="P851:P914" si="142">MAX(0,G851-O851)</f>
        <v>1.1330983435501389</v>
      </c>
      <c r="Q851" s="81">
        <f t="shared" ref="Q851:Q914" si="143">G851-K851</f>
        <v>1.1330983435501389</v>
      </c>
      <c r="S851" s="1">
        <f t="shared" si="137"/>
        <v>6</v>
      </c>
      <c r="T851" s="1" t="str">
        <f t="shared" si="138"/>
        <v>Off-Peak</v>
      </c>
    </row>
    <row r="852" spans="1:20" x14ac:dyDescent="0.25">
      <c r="A852" s="85">
        <v>44961.708333331568</v>
      </c>
      <c r="B852" s="1">
        <v>2</v>
      </c>
      <c r="C852" s="1">
        <v>4</v>
      </c>
      <c r="D852" s="1">
        <v>17</v>
      </c>
      <c r="E852" s="1" t="str">
        <f t="shared" ref="E852:E915" si="144">IF(AND(B852&gt;=$C$5,B852&lt;=$C$6),"Summer","Non-Summer")</f>
        <v>Non-Summer</v>
      </c>
      <c r="F852" s="78">
        <v>1.0806</v>
      </c>
      <c r="G852" s="79">
        <f t="shared" ref="G852:G915" si="145">F852*$G$13</f>
        <v>2.0559102474592836</v>
      </c>
      <c r="J852" s="78">
        <v>0</v>
      </c>
      <c r="K852" s="80">
        <f t="shared" ref="K852:K915" si="146">J852*$K$13</f>
        <v>0</v>
      </c>
      <c r="L852" s="68" t="str">
        <f t="shared" si="139"/>
        <v>Normal</v>
      </c>
      <c r="N852" s="67">
        <f t="shared" si="140"/>
        <v>0</v>
      </c>
      <c r="O852" s="67">
        <f t="shared" si="141"/>
        <v>0</v>
      </c>
      <c r="P852" s="81">
        <f t="shared" si="142"/>
        <v>2.0559102474592836</v>
      </c>
      <c r="Q852" s="81">
        <f t="shared" si="143"/>
        <v>2.0559102474592836</v>
      </c>
      <c r="S852" s="1">
        <f t="shared" ref="S852:S915" si="147">WEEKDAY(A852,2)</f>
        <v>6</v>
      </c>
      <c r="T852" s="1" t="str">
        <f t="shared" ref="T852:T915" si="148">IF(S852&gt;5,"Off-Peak",IF(AND(D852&gt;=$C$7,D852&lt;$C$8),"Peak","Off-Peak"))</f>
        <v>Off-Peak</v>
      </c>
    </row>
    <row r="853" spans="1:20" x14ac:dyDescent="0.25">
      <c r="A853" s="85">
        <v>44961.749999998232</v>
      </c>
      <c r="B853" s="1">
        <v>2</v>
      </c>
      <c r="C853" s="1">
        <v>4</v>
      </c>
      <c r="D853" s="1">
        <v>18</v>
      </c>
      <c r="E853" s="1" t="str">
        <f t="shared" si="144"/>
        <v>Non-Summer</v>
      </c>
      <c r="F853" s="78">
        <v>1.1069</v>
      </c>
      <c r="G853" s="79">
        <f t="shared" si="145"/>
        <v>2.1059476706576725</v>
      </c>
      <c r="J853" s="78">
        <v>0</v>
      </c>
      <c r="K853" s="80">
        <f t="shared" si="146"/>
        <v>0</v>
      </c>
      <c r="L853" s="68" t="str">
        <f t="shared" si="139"/>
        <v>Normal</v>
      </c>
      <c r="N853" s="67">
        <f t="shared" si="140"/>
        <v>0</v>
      </c>
      <c r="O853" s="67">
        <f t="shared" si="141"/>
        <v>0</v>
      </c>
      <c r="P853" s="81">
        <f t="shared" si="142"/>
        <v>2.1059476706576725</v>
      </c>
      <c r="Q853" s="81">
        <f t="shared" si="143"/>
        <v>2.1059476706576725</v>
      </c>
      <c r="S853" s="1">
        <f t="shared" si="147"/>
        <v>6</v>
      </c>
      <c r="T853" s="1" t="str">
        <f t="shared" si="148"/>
        <v>Off-Peak</v>
      </c>
    </row>
    <row r="854" spans="1:20" x14ac:dyDescent="0.25">
      <c r="A854" s="85">
        <v>44961.791666664896</v>
      </c>
      <c r="B854" s="1">
        <v>2</v>
      </c>
      <c r="C854" s="1">
        <v>4</v>
      </c>
      <c r="D854" s="1">
        <v>19</v>
      </c>
      <c r="E854" s="1" t="str">
        <f t="shared" si="144"/>
        <v>Non-Summer</v>
      </c>
      <c r="F854" s="78">
        <v>1.0942000000000001</v>
      </c>
      <c r="G854" s="79">
        <f t="shared" si="145"/>
        <v>2.0817851126873479</v>
      </c>
      <c r="J854" s="78">
        <v>0</v>
      </c>
      <c r="K854" s="80">
        <f t="shared" si="146"/>
        <v>0</v>
      </c>
      <c r="L854" s="68" t="str">
        <f t="shared" si="139"/>
        <v>Normal</v>
      </c>
      <c r="N854" s="67">
        <f t="shared" si="140"/>
        <v>0</v>
      </c>
      <c r="O854" s="67">
        <f t="shared" si="141"/>
        <v>0</v>
      </c>
      <c r="P854" s="81">
        <f t="shared" si="142"/>
        <v>2.0817851126873479</v>
      </c>
      <c r="Q854" s="81">
        <f t="shared" si="143"/>
        <v>2.0817851126873479</v>
      </c>
      <c r="S854" s="1">
        <f t="shared" si="147"/>
        <v>6</v>
      </c>
      <c r="T854" s="1" t="str">
        <f t="shared" si="148"/>
        <v>Off-Peak</v>
      </c>
    </row>
    <row r="855" spans="1:20" x14ac:dyDescent="0.25">
      <c r="A855" s="85">
        <v>44961.83333333156</v>
      </c>
      <c r="B855" s="1">
        <v>2</v>
      </c>
      <c r="C855" s="1">
        <v>4</v>
      </c>
      <c r="D855" s="1">
        <v>20</v>
      </c>
      <c r="E855" s="1" t="str">
        <f t="shared" si="144"/>
        <v>Non-Summer</v>
      </c>
      <c r="F855" s="78">
        <v>1.0733999999999999</v>
      </c>
      <c r="G855" s="79">
        <f t="shared" si="145"/>
        <v>2.042211789397367</v>
      </c>
      <c r="J855" s="78">
        <v>0</v>
      </c>
      <c r="K855" s="80">
        <f t="shared" si="146"/>
        <v>0</v>
      </c>
      <c r="L855" s="68" t="str">
        <f t="shared" si="139"/>
        <v>Normal</v>
      </c>
      <c r="N855" s="67">
        <f t="shared" si="140"/>
        <v>0</v>
      </c>
      <c r="O855" s="67">
        <f t="shared" si="141"/>
        <v>0</v>
      </c>
      <c r="P855" s="81">
        <f t="shared" si="142"/>
        <v>2.042211789397367</v>
      </c>
      <c r="Q855" s="81">
        <f t="shared" si="143"/>
        <v>2.042211789397367</v>
      </c>
      <c r="S855" s="1">
        <f t="shared" si="147"/>
        <v>6</v>
      </c>
      <c r="T855" s="1" t="str">
        <f t="shared" si="148"/>
        <v>Off-Peak</v>
      </c>
    </row>
    <row r="856" spans="1:20" x14ac:dyDescent="0.25">
      <c r="A856" s="85">
        <v>44961.874999998225</v>
      </c>
      <c r="B856" s="1">
        <v>2</v>
      </c>
      <c r="C856" s="1">
        <v>4</v>
      </c>
      <c r="D856" s="1">
        <v>21</v>
      </c>
      <c r="E856" s="1" t="str">
        <f t="shared" si="144"/>
        <v>Non-Summer</v>
      </c>
      <c r="F856" s="78">
        <v>1.036</v>
      </c>
      <c r="G856" s="79">
        <f t="shared" si="145"/>
        <v>1.9710559100201903</v>
      </c>
      <c r="J856" s="78">
        <v>0</v>
      </c>
      <c r="K856" s="80">
        <f t="shared" si="146"/>
        <v>0</v>
      </c>
      <c r="L856" s="68" t="str">
        <f t="shared" si="139"/>
        <v>Normal</v>
      </c>
      <c r="N856" s="67">
        <f t="shared" si="140"/>
        <v>0</v>
      </c>
      <c r="O856" s="67">
        <f t="shared" si="141"/>
        <v>0</v>
      </c>
      <c r="P856" s="81">
        <f t="shared" si="142"/>
        <v>1.9710559100201903</v>
      </c>
      <c r="Q856" s="81">
        <f t="shared" si="143"/>
        <v>1.9710559100201903</v>
      </c>
      <c r="S856" s="1">
        <f t="shared" si="147"/>
        <v>6</v>
      </c>
      <c r="T856" s="1" t="str">
        <f t="shared" si="148"/>
        <v>Off-Peak</v>
      </c>
    </row>
    <row r="857" spans="1:20" x14ac:dyDescent="0.25">
      <c r="A857" s="85">
        <v>44961.916666664889</v>
      </c>
      <c r="B857" s="1">
        <v>2</v>
      </c>
      <c r="C857" s="1">
        <v>4</v>
      </c>
      <c r="D857" s="1">
        <v>22</v>
      </c>
      <c r="E857" s="1" t="str">
        <f t="shared" si="144"/>
        <v>Non-Summer</v>
      </c>
      <c r="F857" s="78">
        <v>0.9758</v>
      </c>
      <c r="G857" s="79">
        <f t="shared" si="145"/>
        <v>1.8565215801136117</v>
      </c>
      <c r="J857" s="78">
        <v>0</v>
      </c>
      <c r="K857" s="80">
        <f t="shared" si="146"/>
        <v>0</v>
      </c>
      <c r="L857" s="68" t="str">
        <f t="shared" si="139"/>
        <v>Normal</v>
      </c>
      <c r="N857" s="67">
        <f t="shared" si="140"/>
        <v>0</v>
      </c>
      <c r="O857" s="67">
        <f t="shared" si="141"/>
        <v>0</v>
      </c>
      <c r="P857" s="81">
        <f t="shared" si="142"/>
        <v>1.8565215801136117</v>
      </c>
      <c r="Q857" s="81">
        <f t="shared" si="143"/>
        <v>1.8565215801136117</v>
      </c>
      <c r="S857" s="1">
        <f t="shared" si="147"/>
        <v>6</v>
      </c>
      <c r="T857" s="1" t="str">
        <f t="shared" si="148"/>
        <v>Off-Peak</v>
      </c>
    </row>
    <row r="858" spans="1:20" x14ac:dyDescent="0.25">
      <c r="A858" s="85">
        <v>44961.958333331553</v>
      </c>
      <c r="B858" s="1">
        <v>2</v>
      </c>
      <c r="C858" s="1">
        <v>4</v>
      </c>
      <c r="D858" s="1">
        <v>23</v>
      </c>
      <c r="E858" s="1" t="str">
        <f t="shared" si="144"/>
        <v>Non-Summer</v>
      </c>
      <c r="F858" s="78">
        <v>0.90400000000000003</v>
      </c>
      <c r="G858" s="79">
        <f t="shared" si="145"/>
        <v>1.7199175122183901</v>
      </c>
      <c r="J858" s="78">
        <v>0</v>
      </c>
      <c r="K858" s="80">
        <f t="shared" si="146"/>
        <v>0</v>
      </c>
      <c r="L858" s="68" t="str">
        <f t="shared" si="139"/>
        <v>Normal</v>
      </c>
      <c r="N858" s="67">
        <f t="shared" si="140"/>
        <v>0</v>
      </c>
      <c r="O858" s="67">
        <f t="shared" si="141"/>
        <v>0</v>
      </c>
      <c r="P858" s="81">
        <f t="shared" si="142"/>
        <v>1.7199175122183901</v>
      </c>
      <c r="Q858" s="81">
        <f t="shared" si="143"/>
        <v>1.7199175122183901</v>
      </c>
      <c r="S858" s="1">
        <f t="shared" si="147"/>
        <v>6</v>
      </c>
      <c r="T858" s="1" t="str">
        <f t="shared" si="148"/>
        <v>Off-Peak</v>
      </c>
    </row>
    <row r="859" spans="1:20" x14ac:dyDescent="0.25">
      <c r="A859" s="85">
        <v>44961.999999998217</v>
      </c>
      <c r="B859" s="1">
        <v>2</v>
      </c>
      <c r="C859" s="1">
        <v>5</v>
      </c>
      <c r="D859" s="1">
        <v>0</v>
      </c>
      <c r="E859" s="1" t="str">
        <f t="shared" si="144"/>
        <v>Non-Summer</v>
      </c>
      <c r="F859" s="78">
        <v>0.84809999999999997</v>
      </c>
      <c r="G859" s="79">
        <f t="shared" si="145"/>
        <v>1.6135642058765669</v>
      </c>
      <c r="J859" s="78">
        <v>0</v>
      </c>
      <c r="K859" s="80">
        <f t="shared" si="146"/>
        <v>0</v>
      </c>
      <c r="L859" s="68" t="str">
        <f t="shared" si="139"/>
        <v>Normal</v>
      </c>
      <c r="N859" s="67">
        <f t="shared" si="140"/>
        <v>0</v>
      </c>
      <c r="O859" s="67">
        <f t="shared" si="141"/>
        <v>0</v>
      </c>
      <c r="P859" s="81">
        <f t="shared" si="142"/>
        <v>1.6135642058765669</v>
      </c>
      <c r="Q859" s="81">
        <f t="shared" si="143"/>
        <v>1.6135642058765669</v>
      </c>
      <c r="S859" s="1">
        <f t="shared" si="147"/>
        <v>7</v>
      </c>
      <c r="T859" s="1" t="str">
        <f t="shared" si="148"/>
        <v>Off-Peak</v>
      </c>
    </row>
    <row r="860" spans="1:20" x14ac:dyDescent="0.25">
      <c r="A860" s="85">
        <v>44962.041666664882</v>
      </c>
      <c r="B860" s="1">
        <v>2</v>
      </c>
      <c r="C860" s="1">
        <v>5</v>
      </c>
      <c r="D860" s="1">
        <v>1</v>
      </c>
      <c r="E860" s="1" t="str">
        <f t="shared" si="144"/>
        <v>Non-Summer</v>
      </c>
      <c r="F860" s="78">
        <v>0.80769999999999997</v>
      </c>
      <c r="G860" s="79">
        <f t="shared" si="145"/>
        <v>1.5367006356402584</v>
      </c>
      <c r="J860" s="78">
        <v>0</v>
      </c>
      <c r="K860" s="80">
        <f t="shared" si="146"/>
        <v>0</v>
      </c>
      <c r="L860" s="68" t="str">
        <f t="shared" si="139"/>
        <v>Normal</v>
      </c>
      <c r="N860" s="67">
        <f t="shared" si="140"/>
        <v>0</v>
      </c>
      <c r="O860" s="67">
        <f t="shared" si="141"/>
        <v>0</v>
      </c>
      <c r="P860" s="81">
        <f t="shared" si="142"/>
        <v>1.5367006356402584</v>
      </c>
      <c r="Q860" s="81">
        <f t="shared" si="143"/>
        <v>1.5367006356402584</v>
      </c>
      <c r="S860" s="1">
        <f t="shared" si="147"/>
        <v>7</v>
      </c>
      <c r="T860" s="1" t="str">
        <f t="shared" si="148"/>
        <v>Off-Peak</v>
      </c>
    </row>
    <row r="861" spans="1:20" x14ac:dyDescent="0.25">
      <c r="A861" s="85">
        <v>44962.083333331546</v>
      </c>
      <c r="B861" s="1">
        <v>2</v>
      </c>
      <c r="C861" s="1">
        <v>5</v>
      </c>
      <c r="D861" s="1">
        <v>2</v>
      </c>
      <c r="E861" s="1" t="str">
        <f t="shared" si="144"/>
        <v>Non-Summer</v>
      </c>
      <c r="F861" s="78">
        <v>0.78239999999999998</v>
      </c>
      <c r="G861" s="79">
        <f t="shared" si="145"/>
        <v>1.48856577606158</v>
      </c>
      <c r="J861" s="78">
        <v>0</v>
      </c>
      <c r="K861" s="80">
        <f t="shared" si="146"/>
        <v>0</v>
      </c>
      <c r="L861" s="68" t="str">
        <f t="shared" si="139"/>
        <v>Normal</v>
      </c>
      <c r="N861" s="67">
        <f t="shared" si="140"/>
        <v>0</v>
      </c>
      <c r="O861" s="67">
        <f t="shared" si="141"/>
        <v>0</v>
      </c>
      <c r="P861" s="81">
        <f t="shared" si="142"/>
        <v>1.48856577606158</v>
      </c>
      <c r="Q861" s="81">
        <f t="shared" si="143"/>
        <v>1.48856577606158</v>
      </c>
      <c r="S861" s="1">
        <f t="shared" si="147"/>
        <v>7</v>
      </c>
      <c r="T861" s="1" t="str">
        <f t="shared" si="148"/>
        <v>Off-Peak</v>
      </c>
    </row>
    <row r="862" spans="1:20" x14ac:dyDescent="0.25">
      <c r="A862" s="85">
        <v>44962.12499999821</v>
      </c>
      <c r="B862" s="1">
        <v>2</v>
      </c>
      <c r="C862" s="1">
        <v>5</v>
      </c>
      <c r="D862" s="1">
        <v>3</v>
      </c>
      <c r="E862" s="1" t="str">
        <f t="shared" si="144"/>
        <v>Non-Summer</v>
      </c>
      <c r="F862" s="78">
        <v>0.7702</v>
      </c>
      <c r="G862" s="79">
        <f t="shared" si="145"/>
        <v>1.4653544999011106</v>
      </c>
      <c r="J862" s="78">
        <v>0</v>
      </c>
      <c r="K862" s="80">
        <f t="shared" si="146"/>
        <v>0</v>
      </c>
      <c r="L862" s="68" t="str">
        <f t="shared" si="139"/>
        <v>Normal</v>
      </c>
      <c r="N862" s="67">
        <f t="shared" si="140"/>
        <v>0</v>
      </c>
      <c r="O862" s="67">
        <f t="shared" si="141"/>
        <v>0</v>
      </c>
      <c r="P862" s="81">
        <f t="shared" si="142"/>
        <v>1.4653544999011106</v>
      </c>
      <c r="Q862" s="81">
        <f t="shared" si="143"/>
        <v>1.4653544999011106</v>
      </c>
      <c r="S862" s="1">
        <f t="shared" si="147"/>
        <v>7</v>
      </c>
      <c r="T862" s="1" t="str">
        <f t="shared" si="148"/>
        <v>Off-Peak</v>
      </c>
    </row>
    <row r="863" spans="1:20" x14ac:dyDescent="0.25">
      <c r="A863" s="85">
        <v>44962.166666664874</v>
      </c>
      <c r="B863" s="1">
        <v>2</v>
      </c>
      <c r="C863" s="1">
        <v>5</v>
      </c>
      <c r="D863" s="1">
        <v>4</v>
      </c>
      <c r="E863" s="1" t="str">
        <f t="shared" si="144"/>
        <v>Non-Summer</v>
      </c>
      <c r="F863" s="78">
        <v>0.76949999999999996</v>
      </c>
      <c r="G863" s="79">
        <f t="shared" si="145"/>
        <v>1.4640227053673132</v>
      </c>
      <c r="J863" s="78">
        <v>0</v>
      </c>
      <c r="K863" s="80">
        <f t="shared" si="146"/>
        <v>0</v>
      </c>
      <c r="L863" s="68" t="str">
        <f t="shared" si="139"/>
        <v>Normal</v>
      </c>
      <c r="N863" s="67">
        <f t="shared" si="140"/>
        <v>0</v>
      </c>
      <c r="O863" s="67">
        <f t="shared" si="141"/>
        <v>0</v>
      </c>
      <c r="P863" s="81">
        <f t="shared" si="142"/>
        <v>1.4640227053673132</v>
      </c>
      <c r="Q863" s="81">
        <f t="shared" si="143"/>
        <v>1.4640227053673132</v>
      </c>
      <c r="S863" s="1">
        <f t="shared" si="147"/>
        <v>7</v>
      </c>
      <c r="T863" s="1" t="str">
        <f t="shared" si="148"/>
        <v>Off-Peak</v>
      </c>
    </row>
    <row r="864" spans="1:20" x14ac:dyDescent="0.25">
      <c r="A864" s="85">
        <v>44962.208333331539</v>
      </c>
      <c r="B864" s="1">
        <v>2</v>
      </c>
      <c r="C864" s="1">
        <v>5</v>
      </c>
      <c r="D864" s="1">
        <v>5</v>
      </c>
      <c r="E864" s="1" t="str">
        <f t="shared" si="144"/>
        <v>Non-Summer</v>
      </c>
      <c r="F864" s="78">
        <v>0.78349999999999997</v>
      </c>
      <c r="G864" s="79">
        <f t="shared" si="145"/>
        <v>1.4906585960432617</v>
      </c>
      <c r="J864" s="78">
        <v>0</v>
      </c>
      <c r="K864" s="80">
        <f t="shared" si="146"/>
        <v>0</v>
      </c>
      <c r="L864" s="68" t="str">
        <f t="shared" si="139"/>
        <v>Normal</v>
      </c>
      <c r="N864" s="67">
        <f t="shared" si="140"/>
        <v>0</v>
      </c>
      <c r="O864" s="67">
        <f t="shared" si="141"/>
        <v>0</v>
      </c>
      <c r="P864" s="81">
        <f t="shared" si="142"/>
        <v>1.4906585960432617</v>
      </c>
      <c r="Q864" s="81">
        <f t="shared" si="143"/>
        <v>1.4906585960432617</v>
      </c>
      <c r="S864" s="1">
        <f t="shared" si="147"/>
        <v>7</v>
      </c>
      <c r="T864" s="1" t="str">
        <f t="shared" si="148"/>
        <v>Off-Peak</v>
      </c>
    </row>
    <row r="865" spans="1:20" x14ac:dyDescent="0.25">
      <c r="A865" s="85">
        <v>44962.249999998203</v>
      </c>
      <c r="B865" s="1">
        <v>2</v>
      </c>
      <c r="C865" s="1">
        <v>5</v>
      </c>
      <c r="D865" s="1">
        <v>6</v>
      </c>
      <c r="E865" s="1" t="str">
        <f t="shared" si="144"/>
        <v>Non-Summer</v>
      </c>
      <c r="F865" s="78">
        <v>0.81240000000000001</v>
      </c>
      <c r="G865" s="79">
        <f t="shared" si="145"/>
        <v>1.5456426846528983</v>
      </c>
      <c r="J865" s="78">
        <v>0</v>
      </c>
      <c r="K865" s="80">
        <f t="shared" si="146"/>
        <v>0</v>
      </c>
      <c r="L865" s="68" t="str">
        <f t="shared" si="139"/>
        <v>Normal</v>
      </c>
      <c r="N865" s="67">
        <f t="shared" si="140"/>
        <v>0</v>
      </c>
      <c r="O865" s="67">
        <f t="shared" si="141"/>
        <v>0</v>
      </c>
      <c r="P865" s="81">
        <f t="shared" si="142"/>
        <v>1.5456426846528983</v>
      </c>
      <c r="Q865" s="81">
        <f t="shared" si="143"/>
        <v>1.5456426846528983</v>
      </c>
      <c r="S865" s="1">
        <f t="shared" si="147"/>
        <v>7</v>
      </c>
      <c r="T865" s="1" t="str">
        <f t="shared" si="148"/>
        <v>Off-Peak</v>
      </c>
    </row>
    <row r="866" spans="1:20" x14ac:dyDescent="0.25">
      <c r="A866" s="85">
        <v>44962.291666664867</v>
      </c>
      <c r="B866" s="1">
        <v>2</v>
      </c>
      <c r="C866" s="1">
        <v>5</v>
      </c>
      <c r="D866" s="1">
        <v>7</v>
      </c>
      <c r="E866" s="1" t="str">
        <f t="shared" si="144"/>
        <v>Non-Summer</v>
      </c>
      <c r="F866" s="78">
        <v>0.84989999999999999</v>
      </c>
      <c r="G866" s="79">
        <f t="shared" si="145"/>
        <v>1.6169888203920459</v>
      </c>
      <c r="J866" s="78">
        <v>7.1739000000000011E-2</v>
      </c>
      <c r="K866" s="80">
        <f t="shared" si="146"/>
        <v>7.1739000000000011E-2</v>
      </c>
      <c r="L866" s="68" t="str">
        <f t="shared" si="139"/>
        <v>Normal</v>
      </c>
      <c r="N866" s="67">
        <f t="shared" si="140"/>
        <v>0</v>
      </c>
      <c r="O866" s="67">
        <f t="shared" si="141"/>
        <v>7.1739000000000011E-2</v>
      </c>
      <c r="P866" s="81">
        <f t="shared" si="142"/>
        <v>1.5452498203920459</v>
      </c>
      <c r="Q866" s="81">
        <f t="shared" si="143"/>
        <v>1.5452498203920459</v>
      </c>
      <c r="S866" s="1">
        <f t="shared" si="147"/>
        <v>7</v>
      </c>
      <c r="T866" s="1" t="str">
        <f t="shared" si="148"/>
        <v>Off-Peak</v>
      </c>
    </row>
    <row r="867" spans="1:20" x14ac:dyDescent="0.25">
      <c r="A867" s="85">
        <v>44962.333333331531</v>
      </c>
      <c r="B867" s="1">
        <v>2</v>
      </c>
      <c r="C867" s="1">
        <v>5</v>
      </c>
      <c r="D867" s="1">
        <v>8</v>
      </c>
      <c r="E867" s="1" t="str">
        <f t="shared" si="144"/>
        <v>Non-Summer</v>
      </c>
      <c r="F867" s="78">
        <v>0.86580000000000001</v>
      </c>
      <c r="G867" s="79">
        <f t="shared" si="145"/>
        <v>1.6472395819454448</v>
      </c>
      <c r="J867" s="78">
        <v>0.61340700000000004</v>
      </c>
      <c r="K867" s="80">
        <f t="shared" si="146"/>
        <v>0.61340700000000004</v>
      </c>
      <c r="L867" s="68" t="str">
        <f t="shared" si="139"/>
        <v>Normal</v>
      </c>
      <c r="N867" s="67">
        <f t="shared" si="140"/>
        <v>0</v>
      </c>
      <c r="O867" s="67">
        <f t="shared" si="141"/>
        <v>0.61340700000000004</v>
      </c>
      <c r="P867" s="81">
        <f t="shared" si="142"/>
        <v>1.0338325819454448</v>
      </c>
      <c r="Q867" s="81">
        <f t="shared" si="143"/>
        <v>1.0338325819454448</v>
      </c>
      <c r="S867" s="1">
        <f t="shared" si="147"/>
        <v>7</v>
      </c>
      <c r="T867" s="1" t="str">
        <f t="shared" si="148"/>
        <v>Off-Peak</v>
      </c>
    </row>
    <row r="868" spans="1:20" x14ac:dyDescent="0.25">
      <c r="A868" s="85">
        <v>44962.374999998196</v>
      </c>
      <c r="B868" s="1">
        <v>2</v>
      </c>
      <c r="C868" s="1">
        <v>5</v>
      </c>
      <c r="D868" s="1">
        <v>9</v>
      </c>
      <c r="E868" s="1" t="str">
        <f t="shared" si="144"/>
        <v>Non-Summer</v>
      </c>
      <c r="F868" s="78">
        <v>0.86899999999999999</v>
      </c>
      <c r="G868" s="79">
        <f t="shared" si="145"/>
        <v>1.6533277855285187</v>
      </c>
      <c r="J868" s="78">
        <v>0.93773699999999993</v>
      </c>
      <c r="K868" s="80">
        <f t="shared" si="146"/>
        <v>0.93773699999999993</v>
      </c>
      <c r="L868" s="68" t="str">
        <f t="shared" si="139"/>
        <v>Normal</v>
      </c>
      <c r="N868" s="67">
        <f t="shared" si="140"/>
        <v>0</v>
      </c>
      <c r="O868" s="67">
        <f t="shared" si="141"/>
        <v>0.93773699999999993</v>
      </c>
      <c r="P868" s="81">
        <f t="shared" si="142"/>
        <v>0.71559078552851874</v>
      </c>
      <c r="Q868" s="81">
        <f t="shared" si="143"/>
        <v>0.71559078552851874</v>
      </c>
      <c r="S868" s="1">
        <f t="shared" si="147"/>
        <v>7</v>
      </c>
      <c r="T868" s="1" t="str">
        <f t="shared" si="148"/>
        <v>Off-Peak</v>
      </c>
    </row>
    <row r="869" spans="1:20" x14ac:dyDescent="0.25">
      <c r="A869" s="85">
        <v>44962.41666666486</v>
      </c>
      <c r="B869" s="1">
        <v>2</v>
      </c>
      <c r="C869" s="1">
        <v>5</v>
      </c>
      <c r="D869" s="1">
        <v>10</v>
      </c>
      <c r="E869" s="1" t="str">
        <f t="shared" si="144"/>
        <v>Non-Summer</v>
      </c>
      <c r="F869" s="78">
        <v>0.86309999999999998</v>
      </c>
      <c r="G869" s="79">
        <f t="shared" si="145"/>
        <v>1.6421026601722262</v>
      </c>
      <c r="J869" s="78">
        <v>3.3108059999999999</v>
      </c>
      <c r="K869" s="80">
        <f t="shared" si="146"/>
        <v>3.3108059999999999</v>
      </c>
      <c r="L869" s="68" t="str">
        <f t="shared" si="139"/>
        <v>Normal</v>
      </c>
      <c r="N869" s="67">
        <f t="shared" si="140"/>
        <v>1.6687033398277737</v>
      </c>
      <c r="O869" s="67">
        <f t="shared" si="141"/>
        <v>1.6421026601722262</v>
      </c>
      <c r="P869" s="81">
        <f t="shared" si="142"/>
        <v>0</v>
      </c>
      <c r="Q869" s="81">
        <f t="shared" si="143"/>
        <v>-1.6687033398277737</v>
      </c>
      <c r="S869" s="1">
        <f t="shared" si="147"/>
        <v>7</v>
      </c>
      <c r="T869" s="1" t="str">
        <f t="shared" si="148"/>
        <v>Off-Peak</v>
      </c>
    </row>
    <row r="870" spans="1:20" x14ac:dyDescent="0.25">
      <c r="A870" s="85">
        <v>44962.458333331524</v>
      </c>
      <c r="B870" s="1">
        <v>2</v>
      </c>
      <c r="C870" s="1">
        <v>5</v>
      </c>
      <c r="D870" s="1">
        <v>11</v>
      </c>
      <c r="E870" s="1" t="str">
        <f t="shared" si="144"/>
        <v>Non-Summer</v>
      </c>
      <c r="F870" s="78">
        <v>0.86509999999999998</v>
      </c>
      <c r="G870" s="79">
        <f t="shared" si="145"/>
        <v>1.6459077874116472</v>
      </c>
      <c r="J870" s="78">
        <v>3.4047230000000002</v>
      </c>
      <c r="K870" s="80">
        <f t="shared" si="146"/>
        <v>3.4047230000000002</v>
      </c>
      <c r="L870" s="68" t="str">
        <f t="shared" si="139"/>
        <v>Normal</v>
      </c>
      <c r="N870" s="67">
        <f t="shared" si="140"/>
        <v>1.7588152125883529</v>
      </c>
      <c r="O870" s="67">
        <f t="shared" si="141"/>
        <v>1.6459077874116472</v>
      </c>
      <c r="P870" s="81">
        <f t="shared" si="142"/>
        <v>0</v>
      </c>
      <c r="Q870" s="81">
        <f t="shared" si="143"/>
        <v>-1.7588152125883529</v>
      </c>
      <c r="S870" s="1">
        <f t="shared" si="147"/>
        <v>7</v>
      </c>
      <c r="T870" s="1" t="str">
        <f t="shared" si="148"/>
        <v>Off-Peak</v>
      </c>
    </row>
    <row r="871" spans="1:20" x14ac:dyDescent="0.25">
      <c r="A871" s="85">
        <v>44962.499999998188</v>
      </c>
      <c r="B871" s="1">
        <v>2</v>
      </c>
      <c r="C871" s="1">
        <v>5</v>
      </c>
      <c r="D871" s="1">
        <v>12</v>
      </c>
      <c r="E871" s="1" t="str">
        <f t="shared" si="144"/>
        <v>Non-Summer</v>
      </c>
      <c r="F871" s="78">
        <v>0.8659</v>
      </c>
      <c r="G871" s="79">
        <f t="shared" si="145"/>
        <v>1.6474298383074157</v>
      </c>
      <c r="J871" s="78">
        <v>3.6284209999999999</v>
      </c>
      <c r="K871" s="80">
        <f t="shared" si="146"/>
        <v>3.6284209999999999</v>
      </c>
      <c r="L871" s="68" t="str">
        <f t="shared" si="139"/>
        <v>Normal</v>
      </c>
      <c r="N871" s="67">
        <f t="shared" si="140"/>
        <v>1.9809911616925842</v>
      </c>
      <c r="O871" s="67">
        <f t="shared" si="141"/>
        <v>1.6474298383074157</v>
      </c>
      <c r="P871" s="81">
        <f t="shared" si="142"/>
        <v>0</v>
      </c>
      <c r="Q871" s="81">
        <f t="shared" si="143"/>
        <v>-1.9809911616925842</v>
      </c>
      <c r="S871" s="1">
        <f t="shared" si="147"/>
        <v>7</v>
      </c>
      <c r="T871" s="1" t="str">
        <f t="shared" si="148"/>
        <v>Off-Peak</v>
      </c>
    </row>
    <row r="872" spans="1:20" x14ac:dyDescent="0.25">
      <c r="A872" s="85">
        <v>44962.541666664853</v>
      </c>
      <c r="B872" s="1">
        <v>2</v>
      </c>
      <c r="C872" s="1">
        <v>5</v>
      </c>
      <c r="D872" s="1">
        <v>13</v>
      </c>
      <c r="E872" s="1" t="str">
        <f t="shared" si="144"/>
        <v>Non-Summer</v>
      </c>
      <c r="F872" s="78">
        <v>0.85450000000000004</v>
      </c>
      <c r="G872" s="79">
        <f t="shared" si="145"/>
        <v>1.625740613042715</v>
      </c>
      <c r="J872" s="78">
        <v>3.8395859999999997</v>
      </c>
      <c r="K872" s="80">
        <f t="shared" si="146"/>
        <v>3.8395859999999997</v>
      </c>
      <c r="L872" s="68" t="str">
        <f t="shared" si="139"/>
        <v>Normal</v>
      </c>
      <c r="N872" s="67">
        <f t="shared" si="140"/>
        <v>2.2138453869572849</v>
      </c>
      <c r="O872" s="67">
        <f t="shared" si="141"/>
        <v>1.6257406130427148</v>
      </c>
      <c r="P872" s="81">
        <f t="shared" si="142"/>
        <v>2.2204460492503131E-16</v>
      </c>
      <c r="Q872" s="81">
        <f t="shared" si="143"/>
        <v>-2.2138453869572849</v>
      </c>
      <c r="S872" s="1">
        <f t="shared" si="147"/>
        <v>7</v>
      </c>
      <c r="T872" s="1" t="str">
        <f t="shared" si="148"/>
        <v>Off-Peak</v>
      </c>
    </row>
    <row r="873" spans="1:20" x14ac:dyDescent="0.25">
      <c r="A873" s="85">
        <v>44962.583333331517</v>
      </c>
      <c r="B873" s="1">
        <v>2</v>
      </c>
      <c r="C873" s="1">
        <v>5</v>
      </c>
      <c r="D873" s="1">
        <v>14</v>
      </c>
      <c r="E873" s="1" t="str">
        <f t="shared" si="144"/>
        <v>Non-Summer</v>
      </c>
      <c r="F873" s="78">
        <v>0.8548</v>
      </c>
      <c r="G873" s="79">
        <f t="shared" si="145"/>
        <v>1.6263113821286281</v>
      </c>
      <c r="J873" s="78">
        <v>2.1121120000000002</v>
      </c>
      <c r="K873" s="80">
        <f t="shared" si="146"/>
        <v>2.1121120000000002</v>
      </c>
      <c r="L873" s="68" t="str">
        <f t="shared" si="139"/>
        <v>Normal</v>
      </c>
      <c r="N873" s="67">
        <f t="shared" si="140"/>
        <v>0.48580061787137208</v>
      </c>
      <c r="O873" s="67">
        <f t="shared" si="141"/>
        <v>1.6263113821286281</v>
      </c>
      <c r="P873" s="81">
        <f t="shared" si="142"/>
        <v>0</v>
      </c>
      <c r="Q873" s="81">
        <f t="shared" si="143"/>
        <v>-0.48580061787137208</v>
      </c>
      <c r="S873" s="1">
        <f t="shared" si="147"/>
        <v>7</v>
      </c>
      <c r="T873" s="1" t="str">
        <f t="shared" si="148"/>
        <v>Off-Peak</v>
      </c>
    </row>
    <row r="874" spans="1:20" x14ac:dyDescent="0.25">
      <c r="A874" s="85">
        <v>44962.624999998181</v>
      </c>
      <c r="B874" s="1">
        <v>2</v>
      </c>
      <c r="C874" s="1">
        <v>5</v>
      </c>
      <c r="D874" s="1">
        <v>15</v>
      </c>
      <c r="E874" s="1" t="str">
        <f t="shared" si="144"/>
        <v>Non-Summer</v>
      </c>
      <c r="F874" s="78">
        <v>0.87660000000000005</v>
      </c>
      <c r="G874" s="79">
        <f t="shared" si="145"/>
        <v>1.6677872690383193</v>
      </c>
      <c r="J874" s="78">
        <v>1.301736</v>
      </c>
      <c r="K874" s="80">
        <f t="shared" si="146"/>
        <v>1.301736</v>
      </c>
      <c r="L874" s="68" t="str">
        <f t="shared" si="139"/>
        <v>Normal</v>
      </c>
      <c r="N874" s="67">
        <f t="shared" si="140"/>
        <v>0</v>
      </c>
      <c r="O874" s="67">
        <f t="shared" si="141"/>
        <v>1.301736</v>
      </c>
      <c r="P874" s="81">
        <f t="shared" si="142"/>
        <v>0.3660512690383193</v>
      </c>
      <c r="Q874" s="81">
        <f t="shared" si="143"/>
        <v>0.3660512690383193</v>
      </c>
      <c r="S874" s="1">
        <f t="shared" si="147"/>
        <v>7</v>
      </c>
      <c r="T874" s="1" t="str">
        <f t="shared" si="148"/>
        <v>Off-Peak</v>
      </c>
    </row>
    <row r="875" spans="1:20" x14ac:dyDescent="0.25">
      <c r="A875" s="85">
        <v>44962.666666664845</v>
      </c>
      <c r="B875" s="1">
        <v>2</v>
      </c>
      <c r="C875" s="1">
        <v>5</v>
      </c>
      <c r="D875" s="1">
        <v>16</v>
      </c>
      <c r="E875" s="1" t="str">
        <f t="shared" si="144"/>
        <v>Non-Summer</v>
      </c>
      <c r="F875" s="78">
        <v>0.94240000000000002</v>
      </c>
      <c r="G875" s="79">
        <f t="shared" si="145"/>
        <v>1.7929759552152773</v>
      </c>
      <c r="J875" s="78">
        <v>0.34451600000000004</v>
      </c>
      <c r="K875" s="80">
        <f t="shared" si="146"/>
        <v>0.34451600000000004</v>
      </c>
      <c r="L875" s="68" t="str">
        <f t="shared" si="139"/>
        <v>Normal</v>
      </c>
      <c r="N875" s="67">
        <f t="shared" si="140"/>
        <v>0</v>
      </c>
      <c r="O875" s="67">
        <f t="shared" si="141"/>
        <v>0.34451600000000004</v>
      </c>
      <c r="P875" s="81">
        <f t="shared" si="142"/>
        <v>1.4484599552152773</v>
      </c>
      <c r="Q875" s="81">
        <f t="shared" si="143"/>
        <v>1.4484599552152773</v>
      </c>
      <c r="S875" s="1">
        <f t="shared" si="147"/>
        <v>7</v>
      </c>
      <c r="T875" s="1" t="str">
        <f t="shared" si="148"/>
        <v>Off-Peak</v>
      </c>
    </row>
    <row r="876" spans="1:20" x14ac:dyDescent="0.25">
      <c r="A876" s="85">
        <v>44962.708333331509</v>
      </c>
      <c r="B876" s="1">
        <v>2</v>
      </c>
      <c r="C876" s="1">
        <v>5</v>
      </c>
      <c r="D876" s="1">
        <v>17</v>
      </c>
      <c r="E876" s="1" t="str">
        <f t="shared" si="144"/>
        <v>Non-Summer</v>
      </c>
      <c r="F876" s="78">
        <v>1.0676000000000001</v>
      </c>
      <c r="G876" s="79">
        <f t="shared" si="145"/>
        <v>2.0311769204030456</v>
      </c>
      <c r="J876" s="78">
        <v>0</v>
      </c>
      <c r="K876" s="80">
        <f t="shared" si="146"/>
        <v>0</v>
      </c>
      <c r="L876" s="68" t="str">
        <f t="shared" si="139"/>
        <v>Normal</v>
      </c>
      <c r="N876" s="67">
        <f t="shared" si="140"/>
        <v>0</v>
      </c>
      <c r="O876" s="67">
        <f t="shared" si="141"/>
        <v>0</v>
      </c>
      <c r="P876" s="81">
        <f t="shared" si="142"/>
        <v>2.0311769204030456</v>
      </c>
      <c r="Q876" s="81">
        <f t="shared" si="143"/>
        <v>2.0311769204030456</v>
      </c>
      <c r="S876" s="1">
        <f t="shared" si="147"/>
        <v>7</v>
      </c>
      <c r="T876" s="1" t="str">
        <f t="shared" si="148"/>
        <v>Off-Peak</v>
      </c>
    </row>
    <row r="877" spans="1:20" x14ac:dyDescent="0.25">
      <c r="A877" s="85">
        <v>44962.749999998174</v>
      </c>
      <c r="B877" s="1">
        <v>2</v>
      </c>
      <c r="C877" s="1">
        <v>5</v>
      </c>
      <c r="D877" s="1">
        <v>18</v>
      </c>
      <c r="E877" s="1" t="str">
        <f t="shared" si="144"/>
        <v>Non-Summer</v>
      </c>
      <c r="F877" s="78">
        <v>1.1207</v>
      </c>
      <c r="G877" s="79">
        <f t="shared" si="145"/>
        <v>2.132203048609679</v>
      </c>
      <c r="J877" s="78">
        <v>0</v>
      </c>
      <c r="K877" s="80">
        <f t="shared" si="146"/>
        <v>0</v>
      </c>
      <c r="L877" s="68" t="str">
        <f t="shared" si="139"/>
        <v>Normal</v>
      </c>
      <c r="N877" s="67">
        <f t="shared" si="140"/>
        <v>0</v>
      </c>
      <c r="O877" s="67">
        <f t="shared" si="141"/>
        <v>0</v>
      </c>
      <c r="P877" s="81">
        <f t="shared" si="142"/>
        <v>2.132203048609679</v>
      </c>
      <c r="Q877" s="81">
        <f t="shared" si="143"/>
        <v>2.132203048609679</v>
      </c>
      <c r="S877" s="1">
        <f t="shared" si="147"/>
        <v>7</v>
      </c>
      <c r="T877" s="1" t="str">
        <f t="shared" si="148"/>
        <v>Off-Peak</v>
      </c>
    </row>
    <row r="878" spans="1:20" x14ac:dyDescent="0.25">
      <c r="A878" s="85">
        <v>44962.791666664838</v>
      </c>
      <c r="B878" s="1">
        <v>2</v>
      </c>
      <c r="C878" s="1">
        <v>5</v>
      </c>
      <c r="D878" s="1">
        <v>19</v>
      </c>
      <c r="E878" s="1" t="str">
        <f t="shared" si="144"/>
        <v>Non-Summer</v>
      </c>
      <c r="F878" s="78">
        <v>1.1186</v>
      </c>
      <c r="G878" s="79">
        <f t="shared" si="145"/>
        <v>2.1282076650082864</v>
      </c>
      <c r="J878" s="78">
        <v>0</v>
      </c>
      <c r="K878" s="80">
        <f t="shared" si="146"/>
        <v>0</v>
      </c>
      <c r="L878" s="68" t="str">
        <f t="shared" si="139"/>
        <v>Normal</v>
      </c>
      <c r="N878" s="67">
        <f t="shared" si="140"/>
        <v>0</v>
      </c>
      <c r="O878" s="67">
        <f t="shared" si="141"/>
        <v>0</v>
      </c>
      <c r="P878" s="81">
        <f t="shared" si="142"/>
        <v>2.1282076650082864</v>
      </c>
      <c r="Q878" s="81">
        <f t="shared" si="143"/>
        <v>2.1282076650082864</v>
      </c>
      <c r="S878" s="1">
        <f t="shared" si="147"/>
        <v>7</v>
      </c>
      <c r="T878" s="1" t="str">
        <f t="shared" si="148"/>
        <v>Off-Peak</v>
      </c>
    </row>
    <row r="879" spans="1:20" x14ac:dyDescent="0.25">
      <c r="A879" s="85">
        <v>44962.833333331502</v>
      </c>
      <c r="B879" s="1">
        <v>2</v>
      </c>
      <c r="C879" s="1">
        <v>5</v>
      </c>
      <c r="D879" s="1">
        <v>20</v>
      </c>
      <c r="E879" s="1" t="str">
        <f t="shared" si="144"/>
        <v>Non-Summer</v>
      </c>
      <c r="F879" s="78">
        <v>1.0964</v>
      </c>
      <c r="G879" s="79">
        <f t="shared" si="145"/>
        <v>2.0859707526507112</v>
      </c>
      <c r="J879" s="78">
        <v>0</v>
      </c>
      <c r="K879" s="80">
        <f t="shared" si="146"/>
        <v>0</v>
      </c>
      <c r="L879" s="68" t="str">
        <f t="shared" si="139"/>
        <v>Normal</v>
      </c>
      <c r="N879" s="67">
        <f t="shared" si="140"/>
        <v>0</v>
      </c>
      <c r="O879" s="67">
        <f t="shared" si="141"/>
        <v>0</v>
      </c>
      <c r="P879" s="81">
        <f t="shared" si="142"/>
        <v>2.0859707526507112</v>
      </c>
      <c r="Q879" s="81">
        <f t="shared" si="143"/>
        <v>2.0859707526507112</v>
      </c>
      <c r="S879" s="1">
        <f t="shared" si="147"/>
        <v>7</v>
      </c>
      <c r="T879" s="1" t="str">
        <f t="shared" si="148"/>
        <v>Off-Peak</v>
      </c>
    </row>
    <row r="880" spans="1:20" x14ac:dyDescent="0.25">
      <c r="A880" s="85">
        <v>44962.874999998166</v>
      </c>
      <c r="B880" s="1">
        <v>2</v>
      </c>
      <c r="C880" s="1">
        <v>5</v>
      </c>
      <c r="D880" s="1">
        <v>21</v>
      </c>
      <c r="E880" s="1" t="str">
        <f t="shared" si="144"/>
        <v>Non-Summer</v>
      </c>
      <c r="F880" s="78">
        <v>1.0410999999999999</v>
      </c>
      <c r="G880" s="79">
        <f t="shared" si="145"/>
        <v>1.9807589844807143</v>
      </c>
      <c r="J880" s="78">
        <v>0</v>
      </c>
      <c r="K880" s="80">
        <f t="shared" si="146"/>
        <v>0</v>
      </c>
      <c r="L880" s="68" t="str">
        <f t="shared" si="139"/>
        <v>Normal</v>
      </c>
      <c r="N880" s="67">
        <f t="shared" si="140"/>
        <v>0</v>
      </c>
      <c r="O880" s="67">
        <f t="shared" si="141"/>
        <v>0</v>
      </c>
      <c r="P880" s="81">
        <f t="shared" si="142"/>
        <v>1.9807589844807143</v>
      </c>
      <c r="Q880" s="81">
        <f t="shared" si="143"/>
        <v>1.9807589844807143</v>
      </c>
      <c r="S880" s="1">
        <f t="shared" si="147"/>
        <v>7</v>
      </c>
      <c r="T880" s="1" t="str">
        <f t="shared" si="148"/>
        <v>Off-Peak</v>
      </c>
    </row>
    <row r="881" spans="1:20" x14ac:dyDescent="0.25">
      <c r="A881" s="85">
        <v>44962.916666664831</v>
      </c>
      <c r="B881" s="1">
        <v>2</v>
      </c>
      <c r="C881" s="1">
        <v>5</v>
      </c>
      <c r="D881" s="1">
        <v>22</v>
      </c>
      <c r="E881" s="1" t="str">
        <f t="shared" si="144"/>
        <v>Non-Summer</v>
      </c>
      <c r="F881" s="78">
        <v>0.95330000000000004</v>
      </c>
      <c r="G881" s="79">
        <f t="shared" si="145"/>
        <v>1.8137138986701231</v>
      </c>
      <c r="J881" s="78">
        <v>0</v>
      </c>
      <c r="K881" s="80">
        <f t="shared" si="146"/>
        <v>0</v>
      </c>
      <c r="L881" s="68" t="str">
        <f t="shared" si="139"/>
        <v>Normal</v>
      </c>
      <c r="N881" s="67">
        <f t="shared" si="140"/>
        <v>0</v>
      </c>
      <c r="O881" s="67">
        <f t="shared" si="141"/>
        <v>0</v>
      </c>
      <c r="P881" s="81">
        <f t="shared" si="142"/>
        <v>1.8137138986701231</v>
      </c>
      <c r="Q881" s="81">
        <f t="shared" si="143"/>
        <v>1.8137138986701231</v>
      </c>
      <c r="S881" s="1">
        <f t="shared" si="147"/>
        <v>7</v>
      </c>
      <c r="T881" s="1" t="str">
        <f t="shared" si="148"/>
        <v>Off-Peak</v>
      </c>
    </row>
    <row r="882" spans="1:20" x14ac:dyDescent="0.25">
      <c r="A882" s="85">
        <v>44962.958333331495</v>
      </c>
      <c r="B882" s="1">
        <v>2</v>
      </c>
      <c r="C882" s="1">
        <v>5</v>
      </c>
      <c r="D882" s="1">
        <v>23</v>
      </c>
      <c r="E882" s="1" t="str">
        <f t="shared" si="144"/>
        <v>Non-Summer</v>
      </c>
      <c r="F882" s="78">
        <v>0.86990000000000001</v>
      </c>
      <c r="G882" s="79">
        <f t="shared" si="145"/>
        <v>1.6550400927862583</v>
      </c>
      <c r="J882" s="78">
        <v>0</v>
      </c>
      <c r="K882" s="80">
        <f t="shared" si="146"/>
        <v>0</v>
      </c>
      <c r="L882" s="68" t="str">
        <f t="shared" si="139"/>
        <v>Normal</v>
      </c>
      <c r="N882" s="67">
        <f t="shared" si="140"/>
        <v>0</v>
      </c>
      <c r="O882" s="67">
        <f t="shared" si="141"/>
        <v>0</v>
      </c>
      <c r="P882" s="81">
        <f t="shared" si="142"/>
        <v>1.6550400927862583</v>
      </c>
      <c r="Q882" s="81">
        <f t="shared" si="143"/>
        <v>1.6550400927862583</v>
      </c>
      <c r="S882" s="1">
        <f t="shared" si="147"/>
        <v>7</v>
      </c>
      <c r="T882" s="1" t="str">
        <f t="shared" si="148"/>
        <v>Off-Peak</v>
      </c>
    </row>
    <row r="883" spans="1:20" x14ac:dyDescent="0.25">
      <c r="A883" s="85">
        <v>44962.999999998159</v>
      </c>
      <c r="B883" s="1">
        <v>2</v>
      </c>
      <c r="C883" s="1">
        <v>6</v>
      </c>
      <c r="D883" s="1">
        <v>0</v>
      </c>
      <c r="E883" s="1" t="str">
        <f t="shared" si="144"/>
        <v>Non-Summer</v>
      </c>
      <c r="F883" s="78">
        <v>0.82079999999999997</v>
      </c>
      <c r="G883" s="79">
        <f t="shared" si="145"/>
        <v>1.5616242190584673</v>
      </c>
      <c r="J883" s="78">
        <v>0</v>
      </c>
      <c r="K883" s="80">
        <f t="shared" si="146"/>
        <v>0</v>
      </c>
      <c r="L883" s="68" t="str">
        <f t="shared" si="139"/>
        <v>Normal</v>
      </c>
      <c r="N883" s="67">
        <f t="shared" si="140"/>
        <v>0</v>
      </c>
      <c r="O883" s="67">
        <f t="shared" si="141"/>
        <v>0</v>
      </c>
      <c r="P883" s="81">
        <f t="shared" si="142"/>
        <v>1.5616242190584673</v>
      </c>
      <c r="Q883" s="81">
        <f t="shared" si="143"/>
        <v>1.5616242190584673</v>
      </c>
      <c r="S883" s="1">
        <f t="shared" si="147"/>
        <v>1</v>
      </c>
      <c r="T883" s="1" t="str">
        <f t="shared" si="148"/>
        <v>Off-Peak</v>
      </c>
    </row>
    <row r="884" spans="1:20" x14ac:dyDescent="0.25">
      <c r="A884" s="85">
        <v>44963.041666664823</v>
      </c>
      <c r="B884" s="1">
        <v>2</v>
      </c>
      <c r="C884" s="1">
        <v>6</v>
      </c>
      <c r="D884" s="1">
        <v>1</v>
      </c>
      <c r="E884" s="1" t="str">
        <f t="shared" si="144"/>
        <v>Non-Summer</v>
      </c>
      <c r="F884" s="78">
        <v>0.7944</v>
      </c>
      <c r="G884" s="79">
        <f t="shared" si="145"/>
        <v>1.5113965394981073</v>
      </c>
      <c r="J884" s="78">
        <v>0</v>
      </c>
      <c r="K884" s="80">
        <f t="shared" si="146"/>
        <v>0</v>
      </c>
      <c r="L884" s="68" t="str">
        <f t="shared" si="139"/>
        <v>Normal</v>
      </c>
      <c r="N884" s="67">
        <f t="shared" si="140"/>
        <v>0</v>
      </c>
      <c r="O884" s="67">
        <f t="shared" si="141"/>
        <v>0</v>
      </c>
      <c r="P884" s="81">
        <f t="shared" si="142"/>
        <v>1.5113965394981073</v>
      </c>
      <c r="Q884" s="81">
        <f t="shared" si="143"/>
        <v>1.5113965394981073</v>
      </c>
      <c r="S884" s="1">
        <f t="shared" si="147"/>
        <v>1</v>
      </c>
      <c r="T884" s="1" t="str">
        <f t="shared" si="148"/>
        <v>Off-Peak</v>
      </c>
    </row>
    <row r="885" spans="1:20" x14ac:dyDescent="0.25">
      <c r="A885" s="85">
        <v>44963.083333331488</v>
      </c>
      <c r="B885" s="1">
        <v>2</v>
      </c>
      <c r="C885" s="1">
        <v>6</v>
      </c>
      <c r="D885" s="1">
        <v>2</v>
      </c>
      <c r="E885" s="1" t="str">
        <f t="shared" si="144"/>
        <v>Non-Summer</v>
      </c>
      <c r="F885" s="78">
        <v>0.7833</v>
      </c>
      <c r="G885" s="79">
        <f t="shared" si="145"/>
        <v>1.4902780833193194</v>
      </c>
      <c r="J885" s="78">
        <v>0</v>
      </c>
      <c r="K885" s="80">
        <f t="shared" si="146"/>
        <v>0</v>
      </c>
      <c r="L885" s="68" t="str">
        <f t="shared" si="139"/>
        <v>Normal</v>
      </c>
      <c r="N885" s="67">
        <f t="shared" si="140"/>
        <v>0</v>
      </c>
      <c r="O885" s="67">
        <f t="shared" si="141"/>
        <v>0</v>
      </c>
      <c r="P885" s="81">
        <f t="shared" si="142"/>
        <v>1.4902780833193194</v>
      </c>
      <c r="Q885" s="81">
        <f t="shared" si="143"/>
        <v>1.4902780833193194</v>
      </c>
      <c r="S885" s="1">
        <f t="shared" si="147"/>
        <v>1</v>
      </c>
      <c r="T885" s="1" t="str">
        <f t="shared" si="148"/>
        <v>Off-Peak</v>
      </c>
    </row>
    <row r="886" spans="1:20" x14ac:dyDescent="0.25">
      <c r="A886" s="85">
        <v>44963.124999998152</v>
      </c>
      <c r="B886" s="1">
        <v>2</v>
      </c>
      <c r="C886" s="1">
        <v>6</v>
      </c>
      <c r="D886" s="1">
        <v>3</v>
      </c>
      <c r="E886" s="1" t="str">
        <f t="shared" si="144"/>
        <v>Non-Summer</v>
      </c>
      <c r="F886" s="78">
        <v>0.78290000000000004</v>
      </c>
      <c r="G886" s="79">
        <f t="shared" si="145"/>
        <v>1.4895170578714354</v>
      </c>
      <c r="J886" s="78">
        <v>0</v>
      </c>
      <c r="K886" s="80">
        <f t="shared" si="146"/>
        <v>0</v>
      </c>
      <c r="L886" s="68" t="str">
        <f t="shared" si="139"/>
        <v>Normal</v>
      </c>
      <c r="N886" s="67">
        <f t="shared" si="140"/>
        <v>0</v>
      </c>
      <c r="O886" s="67">
        <f t="shared" si="141"/>
        <v>0</v>
      </c>
      <c r="P886" s="81">
        <f t="shared" si="142"/>
        <v>1.4895170578714354</v>
      </c>
      <c r="Q886" s="81">
        <f t="shared" si="143"/>
        <v>1.4895170578714354</v>
      </c>
      <c r="S886" s="1">
        <f t="shared" si="147"/>
        <v>1</v>
      </c>
      <c r="T886" s="1" t="str">
        <f t="shared" si="148"/>
        <v>Off-Peak</v>
      </c>
    </row>
    <row r="887" spans="1:20" x14ac:dyDescent="0.25">
      <c r="A887" s="85">
        <v>44963.166666664816</v>
      </c>
      <c r="B887" s="1">
        <v>2</v>
      </c>
      <c r="C887" s="1">
        <v>6</v>
      </c>
      <c r="D887" s="1">
        <v>4</v>
      </c>
      <c r="E887" s="1" t="str">
        <f t="shared" si="144"/>
        <v>Non-Summer</v>
      </c>
      <c r="F887" s="78">
        <v>0.8014</v>
      </c>
      <c r="G887" s="79">
        <f t="shared" si="145"/>
        <v>1.5247144848360816</v>
      </c>
      <c r="J887" s="78">
        <v>0</v>
      </c>
      <c r="K887" s="80">
        <f t="shared" si="146"/>
        <v>0</v>
      </c>
      <c r="L887" s="68" t="str">
        <f t="shared" si="139"/>
        <v>Normal</v>
      </c>
      <c r="N887" s="67">
        <f t="shared" si="140"/>
        <v>0</v>
      </c>
      <c r="O887" s="67">
        <f t="shared" si="141"/>
        <v>0</v>
      </c>
      <c r="P887" s="81">
        <f t="shared" si="142"/>
        <v>1.5247144848360816</v>
      </c>
      <c r="Q887" s="81">
        <f t="shared" si="143"/>
        <v>1.5247144848360816</v>
      </c>
      <c r="S887" s="1">
        <f t="shared" si="147"/>
        <v>1</v>
      </c>
      <c r="T887" s="1" t="str">
        <f t="shared" si="148"/>
        <v>Off-Peak</v>
      </c>
    </row>
    <row r="888" spans="1:20" x14ac:dyDescent="0.25">
      <c r="A888" s="85">
        <v>44963.20833333148</v>
      </c>
      <c r="B888" s="1">
        <v>2</v>
      </c>
      <c r="C888" s="1">
        <v>6</v>
      </c>
      <c r="D888" s="1">
        <v>5</v>
      </c>
      <c r="E888" s="1" t="str">
        <f t="shared" si="144"/>
        <v>Non-Summer</v>
      </c>
      <c r="F888" s="78">
        <v>0.84689999999999999</v>
      </c>
      <c r="G888" s="79">
        <f t="shared" si="145"/>
        <v>1.6112811295329141</v>
      </c>
      <c r="J888" s="78">
        <v>0</v>
      </c>
      <c r="K888" s="80">
        <f t="shared" si="146"/>
        <v>0</v>
      </c>
      <c r="L888" s="68" t="str">
        <f t="shared" si="139"/>
        <v>Normal</v>
      </c>
      <c r="N888" s="67">
        <f t="shared" si="140"/>
        <v>0</v>
      </c>
      <c r="O888" s="67">
        <f t="shared" si="141"/>
        <v>0</v>
      </c>
      <c r="P888" s="81">
        <f t="shared" si="142"/>
        <v>1.6112811295329141</v>
      </c>
      <c r="Q888" s="81">
        <f t="shared" si="143"/>
        <v>1.6112811295329141</v>
      </c>
      <c r="S888" s="1">
        <f t="shared" si="147"/>
        <v>1</v>
      </c>
      <c r="T888" s="1" t="str">
        <f t="shared" si="148"/>
        <v>Off-Peak</v>
      </c>
    </row>
    <row r="889" spans="1:20" x14ac:dyDescent="0.25">
      <c r="A889" s="85">
        <v>44963.249999998145</v>
      </c>
      <c r="B889" s="1">
        <v>2</v>
      </c>
      <c r="C889" s="1">
        <v>6</v>
      </c>
      <c r="D889" s="1">
        <v>6</v>
      </c>
      <c r="E889" s="1" t="str">
        <f t="shared" si="144"/>
        <v>Non-Summer</v>
      </c>
      <c r="F889" s="78">
        <v>0.91449999999999998</v>
      </c>
      <c r="G889" s="79">
        <f t="shared" si="145"/>
        <v>1.7398944302253514</v>
      </c>
      <c r="J889" s="78">
        <v>0</v>
      </c>
      <c r="K889" s="80">
        <f t="shared" si="146"/>
        <v>0</v>
      </c>
      <c r="L889" s="68" t="str">
        <f t="shared" si="139"/>
        <v>Normal</v>
      </c>
      <c r="N889" s="67">
        <f t="shared" si="140"/>
        <v>0</v>
      </c>
      <c r="O889" s="67">
        <f t="shared" si="141"/>
        <v>0</v>
      </c>
      <c r="P889" s="81">
        <f t="shared" si="142"/>
        <v>1.7398944302253514</v>
      </c>
      <c r="Q889" s="81">
        <f t="shared" si="143"/>
        <v>1.7398944302253514</v>
      </c>
      <c r="S889" s="1">
        <f t="shared" si="147"/>
        <v>1</v>
      </c>
      <c r="T889" s="1" t="str">
        <f t="shared" si="148"/>
        <v>Peak</v>
      </c>
    </row>
    <row r="890" spans="1:20" x14ac:dyDescent="0.25">
      <c r="A890" s="85">
        <v>44963.291666664809</v>
      </c>
      <c r="B890" s="1">
        <v>2</v>
      </c>
      <c r="C890" s="1">
        <v>6</v>
      </c>
      <c r="D890" s="1">
        <v>7</v>
      </c>
      <c r="E890" s="1" t="str">
        <f t="shared" si="144"/>
        <v>Non-Summer</v>
      </c>
      <c r="F890" s="78">
        <v>0.92849999999999999</v>
      </c>
      <c r="G890" s="79">
        <f t="shared" si="145"/>
        <v>1.7665303209012999</v>
      </c>
      <c r="J890" s="78">
        <v>0.51500699999999999</v>
      </c>
      <c r="K890" s="80">
        <f t="shared" si="146"/>
        <v>0.51500699999999999</v>
      </c>
      <c r="L890" s="68" t="str">
        <f t="shared" si="139"/>
        <v>Normal</v>
      </c>
      <c r="N890" s="67">
        <f t="shared" si="140"/>
        <v>0</v>
      </c>
      <c r="O890" s="67">
        <f t="shared" si="141"/>
        <v>0.51500699999999999</v>
      </c>
      <c r="P890" s="81">
        <f t="shared" si="142"/>
        <v>1.2515233209012999</v>
      </c>
      <c r="Q890" s="81">
        <f t="shared" si="143"/>
        <v>1.2515233209012999</v>
      </c>
      <c r="S890" s="1">
        <f t="shared" si="147"/>
        <v>1</v>
      </c>
      <c r="T890" s="1" t="str">
        <f t="shared" si="148"/>
        <v>Peak</v>
      </c>
    </row>
    <row r="891" spans="1:20" x14ac:dyDescent="0.25">
      <c r="A891" s="85">
        <v>44963.333333331473</v>
      </c>
      <c r="B891" s="1">
        <v>2</v>
      </c>
      <c r="C891" s="1">
        <v>6</v>
      </c>
      <c r="D891" s="1">
        <v>8</v>
      </c>
      <c r="E891" s="1" t="str">
        <f t="shared" si="144"/>
        <v>Non-Summer</v>
      </c>
      <c r="F891" s="78">
        <v>0.87719999999999998</v>
      </c>
      <c r="G891" s="79">
        <f t="shared" si="145"/>
        <v>1.6689288072101456</v>
      </c>
      <c r="J891" s="78">
        <v>2.4456819999999997</v>
      </c>
      <c r="K891" s="80">
        <f t="shared" si="146"/>
        <v>2.4456819999999997</v>
      </c>
      <c r="L891" s="68" t="str">
        <f t="shared" si="139"/>
        <v>Normal</v>
      </c>
      <c r="N891" s="67">
        <f t="shared" si="140"/>
        <v>0.77675319278985411</v>
      </c>
      <c r="O891" s="67">
        <f t="shared" si="141"/>
        <v>1.6689288072101456</v>
      </c>
      <c r="P891" s="81">
        <f t="shared" si="142"/>
        <v>0</v>
      </c>
      <c r="Q891" s="81">
        <f t="shared" si="143"/>
        <v>-0.77675319278985411</v>
      </c>
      <c r="S891" s="1">
        <f t="shared" si="147"/>
        <v>1</v>
      </c>
      <c r="T891" s="1" t="str">
        <f t="shared" si="148"/>
        <v>Peak</v>
      </c>
    </row>
    <row r="892" spans="1:20" x14ac:dyDescent="0.25">
      <c r="A892" s="85">
        <v>44963.374999998137</v>
      </c>
      <c r="B892" s="1">
        <v>2</v>
      </c>
      <c r="C892" s="1">
        <v>6</v>
      </c>
      <c r="D892" s="1">
        <v>9</v>
      </c>
      <c r="E892" s="1" t="str">
        <f t="shared" si="144"/>
        <v>Non-Summer</v>
      </c>
      <c r="F892" s="78">
        <v>0.84709999999999996</v>
      </c>
      <c r="G892" s="79">
        <f t="shared" si="145"/>
        <v>1.6116616422568564</v>
      </c>
      <c r="J892" s="78">
        <v>4.1474089999999997</v>
      </c>
      <c r="K892" s="80">
        <f t="shared" si="146"/>
        <v>4.1474089999999997</v>
      </c>
      <c r="L892" s="68" t="str">
        <f t="shared" si="139"/>
        <v>Normal</v>
      </c>
      <c r="N892" s="67">
        <f t="shared" si="140"/>
        <v>2.5357473577431433</v>
      </c>
      <c r="O892" s="67">
        <f t="shared" si="141"/>
        <v>1.6116616422568564</v>
      </c>
      <c r="P892" s="81">
        <f t="shared" si="142"/>
        <v>0</v>
      </c>
      <c r="Q892" s="81">
        <f t="shared" si="143"/>
        <v>-2.5357473577431433</v>
      </c>
      <c r="S892" s="1">
        <f t="shared" si="147"/>
        <v>1</v>
      </c>
      <c r="T892" s="1" t="str">
        <f t="shared" si="148"/>
        <v>Peak</v>
      </c>
    </row>
    <row r="893" spans="1:20" x14ac:dyDescent="0.25">
      <c r="A893" s="85">
        <v>44963.416666664802</v>
      </c>
      <c r="B893" s="1">
        <v>2</v>
      </c>
      <c r="C893" s="1">
        <v>6</v>
      </c>
      <c r="D893" s="1">
        <v>10</v>
      </c>
      <c r="E893" s="1" t="str">
        <f t="shared" si="144"/>
        <v>Non-Summer</v>
      </c>
      <c r="F893" s="78">
        <v>0.82340000000000002</v>
      </c>
      <c r="G893" s="79">
        <f t="shared" si="145"/>
        <v>1.566570884469715</v>
      </c>
      <c r="J893" s="78">
        <v>5.1968480000000001</v>
      </c>
      <c r="K893" s="80">
        <f t="shared" si="146"/>
        <v>5.1968480000000001</v>
      </c>
      <c r="L893" s="68" t="str">
        <f t="shared" si="139"/>
        <v>Normal</v>
      </c>
      <c r="N893" s="67">
        <f t="shared" si="140"/>
        <v>3.6302771155302853</v>
      </c>
      <c r="O893" s="67">
        <f t="shared" si="141"/>
        <v>1.5665708844697148</v>
      </c>
      <c r="P893" s="81">
        <f t="shared" si="142"/>
        <v>2.2204460492503131E-16</v>
      </c>
      <c r="Q893" s="81">
        <f t="shared" si="143"/>
        <v>-3.6302771155302853</v>
      </c>
      <c r="S893" s="1">
        <f t="shared" si="147"/>
        <v>1</v>
      </c>
      <c r="T893" s="1" t="str">
        <f t="shared" si="148"/>
        <v>Peak</v>
      </c>
    </row>
    <row r="894" spans="1:20" x14ac:dyDescent="0.25">
      <c r="A894" s="85">
        <v>44963.458333331466</v>
      </c>
      <c r="B894" s="1">
        <v>2</v>
      </c>
      <c r="C894" s="1">
        <v>6</v>
      </c>
      <c r="D894" s="1">
        <v>11</v>
      </c>
      <c r="E894" s="1" t="str">
        <f t="shared" si="144"/>
        <v>Non-Summer</v>
      </c>
      <c r="F894" s="78">
        <v>0.80640000000000001</v>
      </c>
      <c r="G894" s="79">
        <f t="shared" si="145"/>
        <v>1.5342273029346347</v>
      </c>
      <c r="J894" s="78">
        <v>3.6922440000000001</v>
      </c>
      <c r="K894" s="80">
        <f t="shared" si="146"/>
        <v>3.6922440000000001</v>
      </c>
      <c r="L894" s="68" t="str">
        <f t="shared" si="139"/>
        <v>Normal</v>
      </c>
      <c r="N894" s="67">
        <f t="shared" si="140"/>
        <v>2.1580166970653654</v>
      </c>
      <c r="O894" s="67">
        <f t="shared" si="141"/>
        <v>1.5342273029346347</v>
      </c>
      <c r="P894" s="81">
        <f t="shared" si="142"/>
        <v>0</v>
      </c>
      <c r="Q894" s="81">
        <f t="shared" si="143"/>
        <v>-2.1580166970653654</v>
      </c>
      <c r="S894" s="1">
        <f t="shared" si="147"/>
        <v>1</v>
      </c>
      <c r="T894" s="1" t="str">
        <f t="shared" si="148"/>
        <v>Peak</v>
      </c>
    </row>
    <row r="895" spans="1:20" x14ac:dyDescent="0.25">
      <c r="A895" s="85">
        <v>44963.49999999813</v>
      </c>
      <c r="B895" s="1">
        <v>2</v>
      </c>
      <c r="C895" s="1">
        <v>6</v>
      </c>
      <c r="D895" s="1">
        <v>12</v>
      </c>
      <c r="E895" s="1" t="str">
        <f t="shared" si="144"/>
        <v>Non-Summer</v>
      </c>
      <c r="F895" s="78">
        <v>0.79090000000000005</v>
      </c>
      <c r="G895" s="79">
        <f t="shared" si="145"/>
        <v>1.5047375668291203</v>
      </c>
      <c r="J895" s="78">
        <v>3.5836889999999997</v>
      </c>
      <c r="K895" s="80">
        <f t="shared" si="146"/>
        <v>3.5836889999999997</v>
      </c>
      <c r="L895" s="68" t="str">
        <f t="shared" si="139"/>
        <v>Normal</v>
      </c>
      <c r="N895" s="67">
        <f t="shared" si="140"/>
        <v>2.0789514331708796</v>
      </c>
      <c r="O895" s="67">
        <f t="shared" si="141"/>
        <v>1.5047375668291201</v>
      </c>
      <c r="P895" s="81">
        <f t="shared" si="142"/>
        <v>2.2204460492503131E-16</v>
      </c>
      <c r="Q895" s="81">
        <f t="shared" si="143"/>
        <v>-2.0789514331708796</v>
      </c>
      <c r="S895" s="1">
        <f t="shared" si="147"/>
        <v>1</v>
      </c>
      <c r="T895" s="1" t="str">
        <f t="shared" si="148"/>
        <v>Peak</v>
      </c>
    </row>
    <row r="896" spans="1:20" x14ac:dyDescent="0.25">
      <c r="A896" s="85">
        <v>44963.541666664794</v>
      </c>
      <c r="B896" s="1">
        <v>2</v>
      </c>
      <c r="C896" s="1">
        <v>6</v>
      </c>
      <c r="D896" s="1">
        <v>13</v>
      </c>
      <c r="E896" s="1" t="str">
        <f t="shared" si="144"/>
        <v>Non-Summer</v>
      </c>
      <c r="F896" s="78">
        <v>0.77390000000000003</v>
      </c>
      <c r="G896" s="79">
        <f t="shared" si="145"/>
        <v>1.47239398529404</v>
      </c>
      <c r="J896" s="78">
        <v>5.1816589999999998</v>
      </c>
      <c r="K896" s="80">
        <f t="shared" si="146"/>
        <v>5.1816589999999998</v>
      </c>
      <c r="L896" s="68" t="str">
        <f t="shared" si="139"/>
        <v>Normal</v>
      </c>
      <c r="N896" s="67">
        <f t="shared" si="140"/>
        <v>3.7092650147059598</v>
      </c>
      <c r="O896" s="67">
        <f t="shared" si="141"/>
        <v>1.47239398529404</v>
      </c>
      <c r="P896" s="81">
        <f t="shared" si="142"/>
        <v>0</v>
      </c>
      <c r="Q896" s="81">
        <f t="shared" si="143"/>
        <v>-3.7092650147059598</v>
      </c>
      <c r="S896" s="1">
        <f t="shared" si="147"/>
        <v>1</v>
      </c>
      <c r="T896" s="1" t="str">
        <f t="shared" si="148"/>
        <v>Peak</v>
      </c>
    </row>
    <row r="897" spans="1:20" x14ac:dyDescent="0.25">
      <c r="A897" s="85">
        <v>44963.583333331459</v>
      </c>
      <c r="B897" s="1">
        <v>2</v>
      </c>
      <c r="C897" s="1">
        <v>6</v>
      </c>
      <c r="D897" s="1">
        <v>14</v>
      </c>
      <c r="E897" s="1" t="str">
        <f t="shared" si="144"/>
        <v>Non-Summer</v>
      </c>
      <c r="F897" s="78">
        <v>0.77539999999999998</v>
      </c>
      <c r="G897" s="79">
        <f t="shared" si="145"/>
        <v>1.4752478307236057</v>
      </c>
      <c r="J897" s="78">
        <v>4.2145640000000002</v>
      </c>
      <c r="K897" s="80">
        <f t="shared" si="146"/>
        <v>4.2145640000000002</v>
      </c>
      <c r="L897" s="68" t="str">
        <f t="shared" si="139"/>
        <v>Normal</v>
      </c>
      <c r="N897" s="67">
        <f t="shared" si="140"/>
        <v>2.7393161692763943</v>
      </c>
      <c r="O897" s="67">
        <f t="shared" si="141"/>
        <v>1.4752478307236059</v>
      </c>
      <c r="P897" s="81">
        <f t="shared" si="142"/>
        <v>0</v>
      </c>
      <c r="Q897" s="81">
        <f t="shared" si="143"/>
        <v>-2.7393161692763943</v>
      </c>
      <c r="S897" s="1">
        <f t="shared" si="147"/>
        <v>1</v>
      </c>
      <c r="T897" s="1" t="str">
        <f t="shared" si="148"/>
        <v>Peak</v>
      </c>
    </row>
    <row r="898" spans="1:20" x14ac:dyDescent="0.25">
      <c r="A898" s="85">
        <v>44963.624999998123</v>
      </c>
      <c r="B898" s="1">
        <v>2</v>
      </c>
      <c r="C898" s="1">
        <v>6</v>
      </c>
      <c r="D898" s="1">
        <v>15</v>
      </c>
      <c r="E898" s="1" t="str">
        <f t="shared" si="144"/>
        <v>Non-Summer</v>
      </c>
      <c r="F898" s="78">
        <v>0.81220000000000003</v>
      </c>
      <c r="G898" s="79">
        <f t="shared" si="145"/>
        <v>1.5452621719289561</v>
      </c>
      <c r="J898" s="78">
        <v>2.714645</v>
      </c>
      <c r="K898" s="80">
        <f t="shared" si="146"/>
        <v>2.714645</v>
      </c>
      <c r="L898" s="68" t="str">
        <f t="shared" si="139"/>
        <v>Normal</v>
      </c>
      <c r="N898" s="67">
        <f t="shared" si="140"/>
        <v>1.1693828280710439</v>
      </c>
      <c r="O898" s="67">
        <f t="shared" si="141"/>
        <v>1.5452621719289561</v>
      </c>
      <c r="P898" s="81">
        <f t="shared" si="142"/>
        <v>0</v>
      </c>
      <c r="Q898" s="81">
        <f t="shared" si="143"/>
        <v>-1.1693828280710439</v>
      </c>
      <c r="S898" s="1">
        <f t="shared" si="147"/>
        <v>1</v>
      </c>
      <c r="T898" s="1" t="str">
        <f t="shared" si="148"/>
        <v>Peak</v>
      </c>
    </row>
    <row r="899" spans="1:20" x14ac:dyDescent="0.25">
      <c r="A899" s="85">
        <v>44963.666666664787</v>
      </c>
      <c r="B899" s="1">
        <v>2</v>
      </c>
      <c r="C899" s="1">
        <v>6</v>
      </c>
      <c r="D899" s="1">
        <v>16</v>
      </c>
      <c r="E899" s="1" t="str">
        <f t="shared" si="144"/>
        <v>Non-Summer</v>
      </c>
      <c r="F899" s="78">
        <v>0.89400000000000002</v>
      </c>
      <c r="G899" s="79">
        <f t="shared" si="145"/>
        <v>1.7008918760212839</v>
      </c>
      <c r="J899" s="78">
        <v>0.85391899999999998</v>
      </c>
      <c r="K899" s="80">
        <f t="shared" si="146"/>
        <v>0.85391899999999998</v>
      </c>
      <c r="L899" s="68" t="str">
        <f t="shared" si="139"/>
        <v>Normal</v>
      </c>
      <c r="N899" s="67">
        <f t="shared" si="140"/>
        <v>0</v>
      </c>
      <c r="O899" s="67">
        <f t="shared" si="141"/>
        <v>0.85391899999999998</v>
      </c>
      <c r="P899" s="81">
        <f t="shared" si="142"/>
        <v>0.8469728760212839</v>
      </c>
      <c r="Q899" s="81">
        <f t="shared" si="143"/>
        <v>0.8469728760212839</v>
      </c>
      <c r="S899" s="1">
        <f t="shared" si="147"/>
        <v>1</v>
      </c>
      <c r="T899" s="1" t="str">
        <f t="shared" si="148"/>
        <v>Peak</v>
      </c>
    </row>
    <row r="900" spans="1:20" x14ac:dyDescent="0.25">
      <c r="A900" s="85">
        <v>44963.708333331451</v>
      </c>
      <c r="B900" s="1">
        <v>2</v>
      </c>
      <c r="C900" s="1">
        <v>6</v>
      </c>
      <c r="D900" s="1">
        <v>17</v>
      </c>
      <c r="E900" s="1" t="str">
        <f t="shared" si="144"/>
        <v>Non-Summer</v>
      </c>
      <c r="F900" s="78">
        <v>1.0374000000000001</v>
      </c>
      <c r="G900" s="79">
        <f t="shared" si="145"/>
        <v>1.9737194990877853</v>
      </c>
      <c r="J900" s="78">
        <v>0</v>
      </c>
      <c r="K900" s="80">
        <f t="shared" si="146"/>
        <v>0</v>
      </c>
      <c r="L900" s="68" t="str">
        <f t="shared" si="139"/>
        <v>Normal</v>
      </c>
      <c r="N900" s="67">
        <f t="shared" si="140"/>
        <v>0</v>
      </c>
      <c r="O900" s="67">
        <f t="shared" si="141"/>
        <v>0</v>
      </c>
      <c r="P900" s="81">
        <f t="shared" si="142"/>
        <v>1.9737194990877853</v>
      </c>
      <c r="Q900" s="81">
        <f t="shared" si="143"/>
        <v>1.9737194990877853</v>
      </c>
      <c r="S900" s="1">
        <f t="shared" si="147"/>
        <v>1</v>
      </c>
      <c r="T900" s="1" t="str">
        <f t="shared" si="148"/>
        <v>Peak</v>
      </c>
    </row>
    <row r="901" spans="1:20" x14ac:dyDescent="0.25">
      <c r="A901" s="85">
        <v>44963.749999998116</v>
      </c>
      <c r="B901" s="1">
        <v>2</v>
      </c>
      <c r="C901" s="1">
        <v>6</v>
      </c>
      <c r="D901" s="1">
        <v>18</v>
      </c>
      <c r="E901" s="1" t="str">
        <f t="shared" si="144"/>
        <v>Non-Summer</v>
      </c>
      <c r="F901" s="78">
        <v>1.1084000000000001</v>
      </c>
      <c r="G901" s="79">
        <f t="shared" si="145"/>
        <v>2.1088015160872384</v>
      </c>
      <c r="J901" s="78">
        <v>0</v>
      </c>
      <c r="K901" s="80">
        <f t="shared" si="146"/>
        <v>0</v>
      </c>
      <c r="L901" s="68" t="str">
        <f t="shared" si="139"/>
        <v>Normal</v>
      </c>
      <c r="N901" s="67">
        <f t="shared" si="140"/>
        <v>0</v>
      </c>
      <c r="O901" s="67">
        <f t="shared" si="141"/>
        <v>0</v>
      </c>
      <c r="P901" s="81">
        <f t="shared" si="142"/>
        <v>2.1088015160872384</v>
      </c>
      <c r="Q901" s="81">
        <f t="shared" si="143"/>
        <v>2.1088015160872384</v>
      </c>
      <c r="S901" s="1">
        <f t="shared" si="147"/>
        <v>1</v>
      </c>
      <c r="T901" s="1" t="str">
        <f t="shared" si="148"/>
        <v>Peak</v>
      </c>
    </row>
    <row r="902" spans="1:20" x14ac:dyDescent="0.25">
      <c r="A902" s="85">
        <v>44963.79166666478</v>
      </c>
      <c r="B902" s="1">
        <v>2</v>
      </c>
      <c r="C902" s="1">
        <v>6</v>
      </c>
      <c r="D902" s="1">
        <v>19</v>
      </c>
      <c r="E902" s="1" t="str">
        <f t="shared" si="144"/>
        <v>Non-Summer</v>
      </c>
      <c r="F902" s="78">
        <v>1.1073999999999999</v>
      </c>
      <c r="G902" s="79">
        <f t="shared" si="145"/>
        <v>2.1068989524675277</v>
      </c>
      <c r="J902" s="78">
        <v>0</v>
      </c>
      <c r="K902" s="80">
        <f t="shared" si="146"/>
        <v>0</v>
      </c>
      <c r="L902" s="68" t="str">
        <f t="shared" si="139"/>
        <v>Normal</v>
      </c>
      <c r="N902" s="67">
        <f t="shared" si="140"/>
        <v>0</v>
      </c>
      <c r="O902" s="67">
        <f t="shared" si="141"/>
        <v>0</v>
      </c>
      <c r="P902" s="81">
        <f t="shared" si="142"/>
        <v>2.1068989524675277</v>
      </c>
      <c r="Q902" s="81">
        <f t="shared" si="143"/>
        <v>2.1068989524675277</v>
      </c>
      <c r="S902" s="1">
        <f t="shared" si="147"/>
        <v>1</v>
      </c>
      <c r="T902" s="1" t="str">
        <f t="shared" si="148"/>
        <v>Peak</v>
      </c>
    </row>
    <row r="903" spans="1:20" x14ac:dyDescent="0.25">
      <c r="A903" s="85">
        <v>44963.833333331444</v>
      </c>
      <c r="B903" s="1">
        <v>2</v>
      </c>
      <c r="C903" s="1">
        <v>6</v>
      </c>
      <c r="D903" s="1">
        <v>20</v>
      </c>
      <c r="E903" s="1" t="str">
        <f t="shared" si="144"/>
        <v>Non-Summer</v>
      </c>
      <c r="F903" s="78">
        <v>1.0787</v>
      </c>
      <c r="G903" s="79">
        <f t="shared" si="145"/>
        <v>2.0522953765818333</v>
      </c>
      <c r="J903" s="78">
        <v>0</v>
      </c>
      <c r="K903" s="80">
        <f t="shared" si="146"/>
        <v>0</v>
      </c>
      <c r="L903" s="68" t="str">
        <f t="shared" si="139"/>
        <v>Normal</v>
      </c>
      <c r="N903" s="67">
        <f t="shared" si="140"/>
        <v>0</v>
      </c>
      <c r="O903" s="67">
        <f t="shared" si="141"/>
        <v>0</v>
      </c>
      <c r="P903" s="81">
        <f t="shared" si="142"/>
        <v>2.0522953765818333</v>
      </c>
      <c r="Q903" s="81">
        <f t="shared" si="143"/>
        <v>2.0522953765818333</v>
      </c>
      <c r="S903" s="1">
        <f t="shared" si="147"/>
        <v>1</v>
      </c>
      <c r="T903" s="1" t="str">
        <f t="shared" si="148"/>
        <v>Peak</v>
      </c>
    </row>
    <row r="904" spans="1:20" x14ac:dyDescent="0.25">
      <c r="A904" s="85">
        <v>44963.874999998108</v>
      </c>
      <c r="B904" s="1">
        <v>2</v>
      </c>
      <c r="C904" s="1">
        <v>6</v>
      </c>
      <c r="D904" s="1">
        <v>21</v>
      </c>
      <c r="E904" s="1" t="str">
        <f t="shared" si="144"/>
        <v>Non-Summer</v>
      </c>
      <c r="F904" s="78">
        <v>1.0138</v>
      </c>
      <c r="G904" s="79">
        <f t="shared" si="145"/>
        <v>1.9288189976626149</v>
      </c>
      <c r="J904" s="78">
        <v>0</v>
      </c>
      <c r="K904" s="80">
        <f t="shared" si="146"/>
        <v>0</v>
      </c>
      <c r="L904" s="68" t="str">
        <f t="shared" si="139"/>
        <v>Normal</v>
      </c>
      <c r="N904" s="67">
        <f t="shared" si="140"/>
        <v>0</v>
      </c>
      <c r="O904" s="67">
        <f t="shared" si="141"/>
        <v>0</v>
      </c>
      <c r="P904" s="81">
        <f t="shared" si="142"/>
        <v>1.9288189976626149</v>
      </c>
      <c r="Q904" s="81">
        <f t="shared" si="143"/>
        <v>1.9288189976626149</v>
      </c>
      <c r="S904" s="1">
        <f t="shared" si="147"/>
        <v>1</v>
      </c>
      <c r="T904" s="1" t="str">
        <f t="shared" si="148"/>
        <v>Peak</v>
      </c>
    </row>
    <row r="905" spans="1:20" x14ac:dyDescent="0.25">
      <c r="A905" s="85">
        <v>44963.916666664772</v>
      </c>
      <c r="B905" s="1">
        <v>2</v>
      </c>
      <c r="C905" s="1">
        <v>6</v>
      </c>
      <c r="D905" s="1">
        <v>22</v>
      </c>
      <c r="E905" s="1" t="str">
        <f t="shared" si="144"/>
        <v>Non-Summer</v>
      </c>
      <c r="F905" s="78">
        <v>0.91459999999999997</v>
      </c>
      <c r="G905" s="79">
        <f t="shared" si="145"/>
        <v>1.7400846865873223</v>
      </c>
      <c r="J905" s="78">
        <v>0</v>
      </c>
      <c r="K905" s="80">
        <f t="shared" si="146"/>
        <v>0</v>
      </c>
      <c r="L905" s="68" t="str">
        <f t="shared" si="139"/>
        <v>Normal</v>
      </c>
      <c r="N905" s="67">
        <f t="shared" si="140"/>
        <v>0</v>
      </c>
      <c r="O905" s="67">
        <f t="shared" si="141"/>
        <v>0</v>
      </c>
      <c r="P905" s="81">
        <f t="shared" si="142"/>
        <v>1.7400846865873223</v>
      </c>
      <c r="Q905" s="81">
        <f t="shared" si="143"/>
        <v>1.7400846865873223</v>
      </c>
      <c r="S905" s="1">
        <f t="shared" si="147"/>
        <v>1</v>
      </c>
      <c r="T905" s="1" t="str">
        <f t="shared" si="148"/>
        <v>Off-Peak</v>
      </c>
    </row>
    <row r="906" spans="1:20" x14ac:dyDescent="0.25">
      <c r="A906" s="85">
        <v>44963.958333331437</v>
      </c>
      <c r="B906" s="1">
        <v>2</v>
      </c>
      <c r="C906" s="1">
        <v>6</v>
      </c>
      <c r="D906" s="1">
        <v>23</v>
      </c>
      <c r="E906" s="1" t="str">
        <f t="shared" si="144"/>
        <v>Non-Summer</v>
      </c>
      <c r="F906" s="78">
        <v>0.82230000000000003</v>
      </c>
      <c r="G906" s="79">
        <f t="shared" si="145"/>
        <v>1.5644780644880334</v>
      </c>
      <c r="J906" s="78">
        <v>0</v>
      </c>
      <c r="K906" s="80">
        <f t="shared" si="146"/>
        <v>0</v>
      </c>
      <c r="L906" s="68" t="str">
        <f t="shared" si="139"/>
        <v>Normal</v>
      </c>
      <c r="N906" s="67">
        <f t="shared" si="140"/>
        <v>0</v>
      </c>
      <c r="O906" s="67">
        <f t="shared" si="141"/>
        <v>0</v>
      </c>
      <c r="P906" s="81">
        <f t="shared" si="142"/>
        <v>1.5644780644880334</v>
      </c>
      <c r="Q906" s="81">
        <f t="shared" si="143"/>
        <v>1.5644780644880334</v>
      </c>
      <c r="S906" s="1">
        <f t="shared" si="147"/>
        <v>1</v>
      </c>
      <c r="T906" s="1" t="str">
        <f t="shared" si="148"/>
        <v>Off-Peak</v>
      </c>
    </row>
    <row r="907" spans="1:20" x14ac:dyDescent="0.25">
      <c r="A907" s="85">
        <v>44963.999999998101</v>
      </c>
      <c r="B907" s="1">
        <v>2</v>
      </c>
      <c r="C907" s="1">
        <v>7</v>
      </c>
      <c r="D907" s="1">
        <v>0</v>
      </c>
      <c r="E907" s="1" t="str">
        <f t="shared" si="144"/>
        <v>Non-Summer</v>
      </c>
      <c r="F907" s="78">
        <v>0.76080000000000003</v>
      </c>
      <c r="G907" s="79">
        <f t="shared" si="145"/>
        <v>1.4474704018758309</v>
      </c>
      <c r="J907" s="78">
        <v>0</v>
      </c>
      <c r="K907" s="80">
        <f t="shared" si="146"/>
        <v>0</v>
      </c>
      <c r="L907" s="68" t="str">
        <f t="shared" si="139"/>
        <v>Normal</v>
      </c>
      <c r="N907" s="67">
        <f t="shared" si="140"/>
        <v>0</v>
      </c>
      <c r="O907" s="67">
        <f t="shared" si="141"/>
        <v>0</v>
      </c>
      <c r="P907" s="81">
        <f t="shared" si="142"/>
        <v>1.4474704018758309</v>
      </c>
      <c r="Q907" s="81">
        <f t="shared" si="143"/>
        <v>1.4474704018758309</v>
      </c>
      <c r="S907" s="1">
        <f t="shared" si="147"/>
        <v>2</v>
      </c>
      <c r="T907" s="1" t="str">
        <f t="shared" si="148"/>
        <v>Off-Peak</v>
      </c>
    </row>
    <row r="908" spans="1:20" x14ac:dyDescent="0.25">
      <c r="A908" s="85">
        <v>44964.041666664765</v>
      </c>
      <c r="B908" s="1">
        <v>2</v>
      </c>
      <c r="C908" s="1">
        <v>7</v>
      </c>
      <c r="D908" s="1">
        <v>1</v>
      </c>
      <c r="E908" s="1" t="str">
        <f t="shared" si="144"/>
        <v>Non-Summer</v>
      </c>
      <c r="F908" s="78">
        <v>0.72109999999999996</v>
      </c>
      <c r="G908" s="79">
        <f t="shared" si="145"/>
        <v>1.3719386261733197</v>
      </c>
      <c r="J908" s="78">
        <v>0</v>
      </c>
      <c r="K908" s="80">
        <f t="shared" si="146"/>
        <v>0</v>
      </c>
      <c r="L908" s="68" t="str">
        <f t="shared" si="139"/>
        <v>Normal</v>
      </c>
      <c r="N908" s="67">
        <f t="shared" si="140"/>
        <v>0</v>
      </c>
      <c r="O908" s="67">
        <f t="shared" si="141"/>
        <v>0</v>
      </c>
      <c r="P908" s="81">
        <f t="shared" si="142"/>
        <v>1.3719386261733197</v>
      </c>
      <c r="Q908" s="81">
        <f t="shared" si="143"/>
        <v>1.3719386261733197</v>
      </c>
      <c r="S908" s="1">
        <f t="shared" si="147"/>
        <v>2</v>
      </c>
      <c r="T908" s="1" t="str">
        <f t="shared" si="148"/>
        <v>Off-Peak</v>
      </c>
    </row>
    <row r="909" spans="1:20" x14ac:dyDescent="0.25">
      <c r="A909" s="85">
        <v>44964.083333331429</v>
      </c>
      <c r="B909" s="1">
        <v>2</v>
      </c>
      <c r="C909" s="1">
        <v>7</v>
      </c>
      <c r="D909" s="1">
        <v>2</v>
      </c>
      <c r="E909" s="1" t="str">
        <f t="shared" si="144"/>
        <v>Non-Summer</v>
      </c>
      <c r="F909" s="78">
        <v>0.69799999999999995</v>
      </c>
      <c r="G909" s="79">
        <f t="shared" si="145"/>
        <v>1.3279894065580045</v>
      </c>
      <c r="J909" s="78">
        <v>0</v>
      </c>
      <c r="K909" s="80">
        <f t="shared" si="146"/>
        <v>0</v>
      </c>
      <c r="L909" s="68" t="str">
        <f t="shared" si="139"/>
        <v>Normal</v>
      </c>
      <c r="N909" s="67">
        <f t="shared" si="140"/>
        <v>0</v>
      </c>
      <c r="O909" s="67">
        <f t="shared" si="141"/>
        <v>0</v>
      </c>
      <c r="P909" s="81">
        <f t="shared" si="142"/>
        <v>1.3279894065580045</v>
      </c>
      <c r="Q909" s="81">
        <f t="shared" si="143"/>
        <v>1.3279894065580045</v>
      </c>
      <c r="S909" s="1">
        <f t="shared" si="147"/>
        <v>2</v>
      </c>
      <c r="T909" s="1" t="str">
        <f t="shared" si="148"/>
        <v>Off-Peak</v>
      </c>
    </row>
    <row r="910" spans="1:20" x14ac:dyDescent="0.25">
      <c r="A910" s="85">
        <v>44964.124999998094</v>
      </c>
      <c r="B910" s="1">
        <v>2</v>
      </c>
      <c r="C910" s="1">
        <v>7</v>
      </c>
      <c r="D910" s="1">
        <v>3</v>
      </c>
      <c r="E910" s="1" t="str">
        <f t="shared" si="144"/>
        <v>Non-Summer</v>
      </c>
      <c r="F910" s="78">
        <v>0.68789999999999996</v>
      </c>
      <c r="G910" s="79">
        <f t="shared" si="145"/>
        <v>1.3087735139989274</v>
      </c>
      <c r="J910" s="78">
        <v>0</v>
      </c>
      <c r="K910" s="80">
        <f t="shared" si="146"/>
        <v>0</v>
      </c>
      <c r="L910" s="68" t="str">
        <f t="shared" si="139"/>
        <v>Normal</v>
      </c>
      <c r="N910" s="67">
        <f t="shared" si="140"/>
        <v>0</v>
      </c>
      <c r="O910" s="67">
        <f t="shared" si="141"/>
        <v>0</v>
      </c>
      <c r="P910" s="81">
        <f t="shared" si="142"/>
        <v>1.3087735139989274</v>
      </c>
      <c r="Q910" s="81">
        <f t="shared" si="143"/>
        <v>1.3087735139989274</v>
      </c>
      <c r="S910" s="1">
        <f t="shared" si="147"/>
        <v>2</v>
      </c>
      <c r="T910" s="1" t="str">
        <f t="shared" si="148"/>
        <v>Off-Peak</v>
      </c>
    </row>
    <row r="911" spans="1:20" x14ac:dyDescent="0.25">
      <c r="A911" s="85">
        <v>44964.166666664758</v>
      </c>
      <c r="B911" s="1">
        <v>2</v>
      </c>
      <c r="C911" s="1">
        <v>7</v>
      </c>
      <c r="D911" s="1">
        <v>4</v>
      </c>
      <c r="E911" s="1" t="str">
        <f t="shared" si="144"/>
        <v>Non-Summer</v>
      </c>
      <c r="F911" s="78">
        <v>0.69930000000000003</v>
      </c>
      <c r="G911" s="79">
        <f t="shared" si="145"/>
        <v>1.3304627392636286</v>
      </c>
      <c r="J911" s="78">
        <v>0</v>
      </c>
      <c r="K911" s="80">
        <f t="shared" si="146"/>
        <v>0</v>
      </c>
      <c r="L911" s="68" t="str">
        <f t="shared" si="139"/>
        <v>Normal</v>
      </c>
      <c r="N911" s="67">
        <f t="shared" si="140"/>
        <v>0</v>
      </c>
      <c r="O911" s="67">
        <f t="shared" si="141"/>
        <v>0</v>
      </c>
      <c r="P911" s="81">
        <f t="shared" si="142"/>
        <v>1.3304627392636286</v>
      </c>
      <c r="Q911" s="81">
        <f t="shared" si="143"/>
        <v>1.3304627392636286</v>
      </c>
      <c r="S911" s="1">
        <f t="shared" si="147"/>
        <v>2</v>
      </c>
      <c r="T911" s="1" t="str">
        <f t="shared" si="148"/>
        <v>Off-Peak</v>
      </c>
    </row>
    <row r="912" spans="1:20" x14ac:dyDescent="0.25">
      <c r="A912" s="85">
        <v>44964.208333331422</v>
      </c>
      <c r="B912" s="1">
        <v>2</v>
      </c>
      <c r="C912" s="1">
        <v>7</v>
      </c>
      <c r="D912" s="1">
        <v>5</v>
      </c>
      <c r="E912" s="1" t="str">
        <f t="shared" si="144"/>
        <v>Non-Summer</v>
      </c>
      <c r="F912" s="78">
        <v>0.74080000000000001</v>
      </c>
      <c r="G912" s="79">
        <f t="shared" si="145"/>
        <v>1.4094191294816187</v>
      </c>
      <c r="J912" s="78">
        <v>0</v>
      </c>
      <c r="K912" s="80">
        <f t="shared" si="146"/>
        <v>0</v>
      </c>
      <c r="L912" s="68" t="str">
        <f t="shared" si="139"/>
        <v>Normal</v>
      </c>
      <c r="N912" s="67">
        <f t="shared" si="140"/>
        <v>0</v>
      </c>
      <c r="O912" s="67">
        <f t="shared" si="141"/>
        <v>0</v>
      </c>
      <c r="P912" s="81">
        <f t="shared" si="142"/>
        <v>1.4094191294816187</v>
      </c>
      <c r="Q912" s="81">
        <f t="shared" si="143"/>
        <v>1.4094191294816187</v>
      </c>
      <c r="S912" s="1">
        <f t="shared" si="147"/>
        <v>2</v>
      </c>
      <c r="T912" s="1" t="str">
        <f t="shared" si="148"/>
        <v>Off-Peak</v>
      </c>
    </row>
    <row r="913" spans="1:20" x14ac:dyDescent="0.25">
      <c r="A913" s="85">
        <v>44964.249999998086</v>
      </c>
      <c r="B913" s="1">
        <v>2</v>
      </c>
      <c r="C913" s="1">
        <v>7</v>
      </c>
      <c r="D913" s="1">
        <v>6</v>
      </c>
      <c r="E913" s="1" t="str">
        <f t="shared" si="144"/>
        <v>Non-Summer</v>
      </c>
      <c r="F913" s="78">
        <v>0.80759999999999998</v>
      </c>
      <c r="G913" s="79">
        <f t="shared" si="145"/>
        <v>1.5365103792782873</v>
      </c>
      <c r="J913" s="78">
        <v>0</v>
      </c>
      <c r="K913" s="80">
        <f t="shared" si="146"/>
        <v>0</v>
      </c>
      <c r="L913" s="68" t="str">
        <f t="shared" si="139"/>
        <v>Normal</v>
      </c>
      <c r="N913" s="67">
        <f t="shared" si="140"/>
        <v>0</v>
      </c>
      <c r="O913" s="67">
        <f t="shared" si="141"/>
        <v>0</v>
      </c>
      <c r="P913" s="81">
        <f t="shared" si="142"/>
        <v>1.5365103792782873</v>
      </c>
      <c r="Q913" s="81">
        <f t="shared" si="143"/>
        <v>1.5365103792782873</v>
      </c>
      <c r="S913" s="1">
        <f t="shared" si="147"/>
        <v>2</v>
      </c>
      <c r="T913" s="1" t="str">
        <f t="shared" si="148"/>
        <v>Peak</v>
      </c>
    </row>
    <row r="914" spans="1:20" x14ac:dyDescent="0.25">
      <c r="A914" s="85">
        <v>44964.291666664751</v>
      </c>
      <c r="B914" s="1">
        <v>2</v>
      </c>
      <c r="C914" s="1">
        <v>7</v>
      </c>
      <c r="D914" s="1">
        <v>7</v>
      </c>
      <c r="E914" s="1" t="str">
        <f t="shared" si="144"/>
        <v>Non-Summer</v>
      </c>
      <c r="F914" s="78">
        <v>0.83709999999999996</v>
      </c>
      <c r="G914" s="79">
        <f t="shared" si="145"/>
        <v>1.5926360060597502</v>
      </c>
      <c r="J914" s="78">
        <v>6.0594000000000002E-2</v>
      </c>
      <c r="K914" s="80">
        <f t="shared" si="146"/>
        <v>6.0594000000000002E-2</v>
      </c>
      <c r="L914" s="68" t="str">
        <f t="shared" si="139"/>
        <v>Normal</v>
      </c>
      <c r="N914" s="67">
        <f t="shared" si="140"/>
        <v>0</v>
      </c>
      <c r="O914" s="67">
        <f t="shared" si="141"/>
        <v>6.0594000000000002E-2</v>
      </c>
      <c r="P914" s="81">
        <f t="shared" si="142"/>
        <v>1.5320420060597502</v>
      </c>
      <c r="Q914" s="81">
        <f t="shared" si="143"/>
        <v>1.5320420060597502</v>
      </c>
      <c r="S914" s="1">
        <f t="shared" si="147"/>
        <v>2</v>
      </c>
      <c r="T914" s="1" t="str">
        <f t="shared" si="148"/>
        <v>Peak</v>
      </c>
    </row>
    <row r="915" spans="1:20" x14ac:dyDescent="0.25">
      <c r="A915" s="85">
        <v>44964.333333331415</v>
      </c>
      <c r="B915" s="1">
        <v>2</v>
      </c>
      <c r="C915" s="1">
        <v>7</v>
      </c>
      <c r="D915" s="1">
        <v>8</v>
      </c>
      <c r="E915" s="1" t="str">
        <f t="shared" si="144"/>
        <v>Non-Summer</v>
      </c>
      <c r="F915" s="78">
        <v>0.81599999999999995</v>
      </c>
      <c r="G915" s="79">
        <f t="shared" si="145"/>
        <v>1.5524919136838564</v>
      </c>
      <c r="J915" s="78">
        <v>0.45730599999999999</v>
      </c>
      <c r="K915" s="80">
        <f t="shared" si="146"/>
        <v>0.45730599999999999</v>
      </c>
      <c r="L915" s="68" t="str">
        <f t="shared" ref="L915:L978" si="149">IF(AND(D915&gt;=$C$2,D915&lt;=$C$3,E915="Summer"),"MaxDis","Normal")</f>
        <v>Normal</v>
      </c>
      <c r="N915" s="67">
        <f t="shared" ref="N915:N978" si="150">IF(K915-G915&lt;0,0,K915-G915)</f>
        <v>0</v>
      </c>
      <c r="O915" s="67">
        <f t="shared" ref="O915:O978" si="151">K915-N915</f>
        <v>0.45730599999999999</v>
      </c>
      <c r="P915" s="81">
        <f t="shared" ref="P915:P978" si="152">MAX(0,G915-O915)</f>
        <v>1.0951859136838564</v>
      </c>
      <c r="Q915" s="81">
        <f t="shared" ref="Q915:Q978" si="153">G915-K915</f>
        <v>1.0951859136838564</v>
      </c>
      <c r="S915" s="1">
        <f t="shared" si="147"/>
        <v>2</v>
      </c>
      <c r="T915" s="1" t="str">
        <f t="shared" si="148"/>
        <v>Peak</v>
      </c>
    </row>
    <row r="916" spans="1:20" x14ac:dyDescent="0.25">
      <c r="A916" s="85">
        <v>44964.374999998079</v>
      </c>
      <c r="B916" s="1">
        <v>2</v>
      </c>
      <c r="C916" s="1">
        <v>7</v>
      </c>
      <c r="D916" s="1">
        <v>9</v>
      </c>
      <c r="E916" s="1" t="str">
        <f t="shared" ref="E916:E979" si="154">IF(AND(B916&gt;=$C$5,B916&lt;=$C$6),"Summer","Non-Summer")</f>
        <v>Non-Summer</v>
      </c>
      <c r="F916" s="78">
        <v>0.80449999999999999</v>
      </c>
      <c r="G916" s="79">
        <f t="shared" ref="G916:G979" si="155">F916*$G$13</f>
        <v>1.5306124320571843</v>
      </c>
      <c r="J916" s="78">
        <v>2.721158</v>
      </c>
      <c r="K916" s="80">
        <f t="shared" ref="K916:K979" si="156">J916*$K$13</f>
        <v>2.721158</v>
      </c>
      <c r="L916" s="68" t="str">
        <f t="shared" si="149"/>
        <v>Normal</v>
      </c>
      <c r="N916" s="67">
        <f t="shared" si="150"/>
        <v>1.1905455679428156</v>
      </c>
      <c r="O916" s="67">
        <f t="shared" si="151"/>
        <v>1.5306124320571843</v>
      </c>
      <c r="P916" s="81">
        <f t="shared" si="152"/>
        <v>0</v>
      </c>
      <c r="Q916" s="81">
        <f t="shared" si="153"/>
        <v>-1.1905455679428156</v>
      </c>
      <c r="S916" s="1">
        <f t="shared" ref="S916:S979" si="157">WEEKDAY(A916,2)</f>
        <v>2</v>
      </c>
      <c r="T916" s="1" t="str">
        <f t="shared" ref="T916:T979" si="158">IF(S916&gt;5,"Off-Peak",IF(AND(D916&gt;=$C$7,D916&lt;$C$8),"Peak","Off-Peak"))</f>
        <v>Peak</v>
      </c>
    </row>
    <row r="917" spans="1:20" x14ac:dyDescent="0.25">
      <c r="A917" s="85">
        <v>44964.416666664743</v>
      </c>
      <c r="B917" s="1">
        <v>2</v>
      </c>
      <c r="C917" s="1">
        <v>7</v>
      </c>
      <c r="D917" s="1">
        <v>10</v>
      </c>
      <c r="E917" s="1" t="str">
        <f t="shared" si="154"/>
        <v>Non-Summer</v>
      </c>
      <c r="F917" s="78">
        <v>0.80600000000000005</v>
      </c>
      <c r="G917" s="79">
        <f t="shared" si="155"/>
        <v>1.5334662774867505</v>
      </c>
      <c r="J917" s="78">
        <v>3.2241419999999996</v>
      </c>
      <c r="K917" s="80">
        <f t="shared" si="156"/>
        <v>3.2241419999999996</v>
      </c>
      <c r="L917" s="68" t="str">
        <f t="shared" si="149"/>
        <v>Normal</v>
      </c>
      <c r="N917" s="67">
        <f t="shared" si="150"/>
        <v>1.6906757225132492</v>
      </c>
      <c r="O917" s="67">
        <f t="shared" si="151"/>
        <v>1.5334662774867505</v>
      </c>
      <c r="P917" s="81">
        <f t="shared" si="152"/>
        <v>0</v>
      </c>
      <c r="Q917" s="81">
        <f t="shared" si="153"/>
        <v>-1.6906757225132492</v>
      </c>
      <c r="S917" s="1">
        <f t="shared" si="157"/>
        <v>2</v>
      </c>
      <c r="T917" s="1" t="str">
        <f t="shared" si="158"/>
        <v>Peak</v>
      </c>
    </row>
    <row r="918" spans="1:20" x14ac:dyDescent="0.25">
      <c r="A918" s="85">
        <v>44964.458333331408</v>
      </c>
      <c r="B918" s="1">
        <v>2</v>
      </c>
      <c r="C918" s="1">
        <v>7</v>
      </c>
      <c r="D918" s="1">
        <v>11</v>
      </c>
      <c r="E918" s="1" t="str">
        <f t="shared" si="154"/>
        <v>Non-Summer</v>
      </c>
      <c r="F918" s="78">
        <v>0.81569999999999998</v>
      </c>
      <c r="G918" s="79">
        <f t="shared" si="155"/>
        <v>1.5519211445979433</v>
      </c>
      <c r="J918" s="78">
        <v>4.2768310000000005</v>
      </c>
      <c r="K918" s="80">
        <f t="shared" si="156"/>
        <v>4.2768310000000005</v>
      </c>
      <c r="L918" s="68" t="str">
        <f t="shared" si="149"/>
        <v>Normal</v>
      </c>
      <c r="N918" s="67">
        <f t="shared" si="150"/>
        <v>2.724909855402057</v>
      </c>
      <c r="O918" s="67">
        <f t="shared" si="151"/>
        <v>1.5519211445979435</v>
      </c>
      <c r="P918" s="81">
        <f t="shared" si="152"/>
        <v>0</v>
      </c>
      <c r="Q918" s="81">
        <f t="shared" si="153"/>
        <v>-2.724909855402057</v>
      </c>
      <c r="S918" s="1">
        <f t="shared" si="157"/>
        <v>2</v>
      </c>
      <c r="T918" s="1" t="str">
        <f t="shared" si="158"/>
        <v>Peak</v>
      </c>
    </row>
    <row r="919" spans="1:20" x14ac:dyDescent="0.25">
      <c r="A919" s="85">
        <v>44964.499999998072</v>
      </c>
      <c r="B919" s="1">
        <v>2</v>
      </c>
      <c r="C919" s="1">
        <v>7</v>
      </c>
      <c r="D919" s="1">
        <v>12</v>
      </c>
      <c r="E919" s="1" t="str">
        <f t="shared" si="154"/>
        <v>Non-Summer</v>
      </c>
      <c r="F919" s="78">
        <v>0.82</v>
      </c>
      <c r="G919" s="79">
        <f t="shared" si="155"/>
        <v>1.5601021681626988</v>
      </c>
      <c r="J919" s="78">
        <v>2.9586060000000001</v>
      </c>
      <c r="K919" s="80">
        <f t="shared" si="156"/>
        <v>2.9586060000000001</v>
      </c>
      <c r="L919" s="68" t="str">
        <f t="shared" si="149"/>
        <v>Normal</v>
      </c>
      <c r="N919" s="67">
        <f t="shared" si="150"/>
        <v>1.3985038318373013</v>
      </c>
      <c r="O919" s="67">
        <f t="shared" si="151"/>
        <v>1.5601021681626988</v>
      </c>
      <c r="P919" s="81">
        <f t="shared" si="152"/>
        <v>0</v>
      </c>
      <c r="Q919" s="81">
        <f t="shared" si="153"/>
        <v>-1.3985038318373013</v>
      </c>
      <c r="S919" s="1">
        <f t="shared" si="157"/>
        <v>2</v>
      </c>
      <c r="T919" s="1" t="str">
        <f t="shared" si="158"/>
        <v>Peak</v>
      </c>
    </row>
    <row r="920" spans="1:20" x14ac:dyDescent="0.25">
      <c r="A920" s="85">
        <v>44964.541666664736</v>
      </c>
      <c r="B920" s="1">
        <v>2</v>
      </c>
      <c r="C920" s="1">
        <v>7</v>
      </c>
      <c r="D920" s="1">
        <v>13</v>
      </c>
      <c r="E920" s="1" t="str">
        <f t="shared" si="154"/>
        <v>Non-Summer</v>
      </c>
      <c r="F920" s="78">
        <v>0.8206</v>
      </c>
      <c r="G920" s="79">
        <f t="shared" si="155"/>
        <v>1.5612437063345252</v>
      </c>
      <c r="J920" s="78">
        <v>2.8099690000000002</v>
      </c>
      <c r="K920" s="80">
        <f t="shared" si="156"/>
        <v>2.8099690000000002</v>
      </c>
      <c r="L920" s="68" t="str">
        <f t="shared" si="149"/>
        <v>Normal</v>
      </c>
      <c r="N920" s="67">
        <f t="shared" si="150"/>
        <v>1.2487252936654749</v>
      </c>
      <c r="O920" s="67">
        <f t="shared" si="151"/>
        <v>1.5612437063345252</v>
      </c>
      <c r="P920" s="81">
        <f t="shared" si="152"/>
        <v>0</v>
      </c>
      <c r="Q920" s="81">
        <f t="shared" si="153"/>
        <v>-1.2487252936654749</v>
      </c>
      <c r="S920" s="1">
        <f t="shared" si="157"/>
        <v>2</v>
      </c>
      <c r="T920" s="1" t="str">
        <f t="shared" si="158"/>
        <v>Peak</v>
      </c>
    </row>
    <row r="921" spans="1:20" x14ac:dyDescent="0.25">
      <c r="A921" s="85">
        <v>44964.5833333314</v>
      </c>
      <c r="B921" s="1">
        <v>2</v>
      </c>
      <c r="C921" s="1">
        <v>7</v>
      </c>
      <c r="D921" s="1">
        <v>14</v>
      </c>
      <c r="E921" s="1" t="str">
        <f t="shared" si="154"/>
        <v>Non-Summer</v>
      </c>
      <c r="F921" s="78">
        <v>0.82930000000000004</v>
      </c>
      <c r="G921" s="79">
        <f t="shared" si="155"/>
        <v>1.5777960098260075</v>
      </c>
      <c r="J921" s="78">
        <v>1.9508420000000002</v>
      </c>
      <c r="K921" s="80">
        <f t="shared" si="156"/>
        <v>1.9508420000000002</v>
      </c>
      <c r="L921" s="68" t="str">
        <f t="shared" si="149"/>
        <v>Normal</v>
      </c>
      <c r="N921" s="67">
        <f t="shared" si="150"/>
        <v>0.37304599017399265</v>
      </c>
      <c r="O921" s="67">
        <f t="shared" si="151"/>
        <v>1.5777960098260075</v>
      </c>
      <c r="P921" s="81">
        <f t="shared" si="152"/>
        <v>0</v>
      </c>
      <c r="Q921" s="81">
        <f t="shared" si="153"/>
        <v>-0.37304599017399265</v>
      </c>
      <c r="S921" s="1">
        <f t="shared" si="157"/>
        <v>2</v>
      </c>
      <c r="T921" s="1" t="str">
        <f t="shared" si="158"/>
        <v>Peak</v>
      </c>
    </row>
    <row r="922" spans="1:20" x14ac:dyDescent="0.25">
      <c r="A922" s="85">
        <v>44964.624999998065</v>
      </c>
      <c r="B922" s="1">
        <v>2</v>
      </c>
      <c r="C922" s="1">
        <v>7</v>
      </c>
      <c r="D922" s="1">
        <v>15</v>
      </c>
      <c r="E922" s="1" t="str">
        <f t="shared" si="154"/>
        <v>Non-Summer</v>
      </c>
      <c r="F922" s="78">
        <v>0.85560000000000003</v>
      </c>
      <c r="G922" s="79">
        <f t="shared" si="155"/>
        <v>1.6278334330243966</v>
      </c>
      <c r="J922" s="78">
        <v>1.208704</v>
      </c>
      <c r="K922" s="80">
        <f t="shared" si="156"/>
        <v>1.208704</v>
      </c>
      <c r="L922" s="68" t="str">
        <f t="shared" si="149"/>
        <v>Normal</v>
      </c>
      <c r="N922" s="67">
        <f t="shared" si="150"/>
        <v>0</v>
      </c>
      <c r="O922" s="67">
        <f t="shared" si="151"/>
        <v>1.208704</v>
      </c>
      <c r="P922" s="81">
        <f t="shared" si="152"/>
        <v>0.41912943302439665</v>
      </c>
      <c r="Q922" s="81">
        <f t="shared" si="153"/>
        <v>0.41912943302439665</v>
      </c>
      <c r="S922" s="1">
        <f t="shared" si="157"/>
        <v>2</v>
      </c>
      <c r="T922" s="1" t="str">
        <f t="shared" si="158"/>
        <v>Peak</v>
      </c>
    </row>
    <row r="923" spans="1:20" x14ac:dyDescent="0.25">
      <c r="A923" s="85">
        <v>44964.666666664729</v>
      </c>
      <c r="B923" s="1">
        <v>2</v>
      </c>
      <c r="C923" s="1">
        <v>7</v>
      </c>
      <c r="D923" s="1">
        <v>16</v>
      </c>
      <c r="E923" s="1" t="str">
        <f t="shared" si="154"/>
        <v>Non-Summer</v>
      </c>
      <c r="F923" s="78">
        <v>0.90769999999999995</v>
      </c>
      <c r="G923" s="79">
        <f t="shared" si="155"/>
        <v>1.726956997611319</v>
      </c>
      <c r="J923" s="78">
        <v>0.94917999999999991</v>
      </c>
      <c r="K923" s="80">
        <f t="shared" si="156"/>
        <v>0.94917999999999991</v>
      </c>
      <c r="L923" s="68" t="str">
        <f t="shared" si="149"/>
        <v>Normal</v>
      </c>
      <c r="N923" s="67">
        <f t="shared" si="150"/>
        <v>0</v>
      </c>
      <c r="O923" s="67">
        <f t="shared" si="151"/>
        <v>0.94917999999999991</v>
      </c>
      <c r="P923" s="81">
        <f t="shared" si="152"/>
        <v>0.77777699761131913</v>
      </c>
      <c r="Q923" s="81">
        <f t="shared" si="153"/>
        <v>0.77777699761131913</v>
      </c>
      <c r="S923" s="1">
        <f t="shared" si="157"/>
        <v>2</v>
      </c>
      <c r="T923" s="1" t="str">
        <f t="shared" si="158"/>
        <v>Peak</v>
      </c>
    </row>
    <row r="924" spans="1:20" x14ac:dyDescent="0.25">
      <c r="A924" s="85">
        <v>44964.708333331393</v>
      </c>
      <c r="B924" s="1">
        <v>2</v>
      </c>
      <c r="C924" s="1">
        <v>7</v>
      </c>
      <c r="D924" s="1">
        <v>17</v>
      </c>
      <c r="E924" s="1" t="str">
        <f t="shared" si="154"/>
        <v>Non-Summer</v>
      </c>
      <c r="F924" s="78">
        <v>1.0261</v>
      </c>
      <c r="G924" s="79">
        <f t="shared" si="155"/>
        <v>1.9522205301850553</v>
      </c>
      <c r="J924" s="78">
        <v>0</v>
      </c>
      <c r="K924" s="80">
        <f t="shared" si="156"/>
        <v>0</v>
      </c>
      <c r="L924" s="68" t="str">
        <f t="shared" si="149"/>
        <v>Normal</v>
      </c>
      <c r="N924" s="67">
        <f t="shared" si="150"/>
        <v>0</v>
      </c>
      <c r="O924" s="67">
        <f t="shared" si="151"/>
        <v>0</v>
      </c>
      <c r="P924" s="81">
        <f t="shared" si="152"/>
        <v>1.9522205301850553</v>
      </c>
      <c r="Q924" s="81">
        <f t="shared" si="153"/>
        <v>1.9522205301850553</v>
      </c>
      <c r="S924" s="1">
        <f t="shared" si="157"/>
        <v>2</v>
      </c>
      <c r="T924" s="1" t="str">
        <f t="shared" si="158"/>
        <v>Peak</v>
      </c>
    </row>
    <row r="925" spans="1:20" x14ac:dyDescent="0.25">
      <c r="A925" s="85">
        <v>44964.749999998057</v>
      </c>
      <c r="B925" s="1">
        <v>2</v>
      </c>
      <c r="C925" s="1">
        <v>7</v>
      </c>
      <c r="D925" s="1">
        <v>18</v>
      </c>
      <c r="E925" s="1" t="str">
        <f t="shared" si="154"/>
        <v>Non-Summer</v>
      </c>
      <c r="F925" s="78">
        <v>1.0944</v>
      </c>
      <c r="G925" s="79">
        <f t="shared" si="155"/>
        <v>2.0821656254112897</v>
      </c>
      <c r="J925" s="78">
        <v>0</v>
      </c>
      <c r="K925" s="80">
        <f t="shared" si="156"/>
        <v>0</v>
      </c>
      <c r="L925" s="68" t="str">
        <f t="shared" si="149"/>
        <v>Normal</v>
      </c>
      <c r="N925" s="67">
        <f t="shared" si="150"/>
        <v>0</v>
      </c>
      <c r="O925" s="67">
        <f t="shared" si="151"/>
        <v>0</v>
      </c>
      <c r="P925" s="81">
        <f t="shared" si="152"/>
        <v>2.0821656254112897</v>
      </c>
      <c r="Q925" s="81">
        <f t="shared" si="153"/>
        <v>2.0821656254112897</v>
      </c>
      <c r="S925" s="1">
        <f t="shared" si="157"/>
        <v>2</v>
      </c>
      <c r="T925" s="1" t="str">
        <f t="shared" si="158"/>
        <v>Peak</v>
      </c>
    </row>
    <row r="926" spans="1:20" x14ac:dyDescent="0.25">
      <c r="A926" s="85">
        <v>44964.791666664722</v>
      </c>
      <c r="B926" s="1">
        <v>2</v>
      </c>
      <c r="C926" s="1">
        <v>7</v>
      </c>
      <c r="D926" s="1">
        <v>19</v>
      </c>
      <c r="E926" s="1" t="str">
        <f t="shared" si="154"/>
        <v>Non-Summer</v>
      </c>
      <c r="F926" s="78">
        <v>1.1011</v>
      </c>
      <c r="G926" s="79">
        <f t="shared" si="155"/>
        <v>2.0949128016633507</v>
      </c>
      <c r="J926" s="78">
        <v>0</v>
      </c>
      <c r="K926" s="80">
        <f t="shared" si="156"/>
        <v>0</v>
      </c>
      <c r="L926" s="68" t="str">
        <f t="shared" si="149"/>
        <v>Normal</v>
      </c>
      <c r="N926" s="67">
        <f t="shared" si="150"/>
        <v>0</v>
      </c>
      <c r="O926" s="67">
        <f t="shared" si="151"/>
        <v>0</v>
      </c>
      <c r="P926" s="81">
        <f t="shared" si="152"/>
        <v>2.0949128016633507</v>
      </c>
      <c r="Q926" s="81">
        <f t="shared" si="153"/>
        <v>2.0949128016633507</v>
      </c>
      <c r="S926" s="1">
        <f t="shared" si="157"/>
        <v>2</v>
      </c>
      <c r="T926" s="1" t="str">
        <f t="shared" si="158"/>
        <v>Peak</v>
      </c>
    </row>
    <row r="927" spans="1:20" x14ac:dyDescent="0.25">
      <c r="A927" s="85">
        <v>44964.833333331386</v>
      </c>
      <c r="B927" s="1">
        <v>2</v>
      </c>
      <c r="C927" s="1">
        <v>7</v>
      </c>
      <c r="D927" s="1">
        <v>20</v>
      </c>
      <c r="E927" s="1" t="str">
        <f t="shared" si="154"/>
        <v>Non-Summer</v>
      </c>
      <c r="F927" s="78">
        <v>1.0851</v>
      </c>
      <c r="G927" s="79">
        <f t="shared" si="155"/>
        <v>2.0644717837479809</v>
      </c>
      <c r="J927" s="78">
        <v>0</v>
      </c>
      <c r="K927" s="80">
        <f t="shared" si="156"/>
        <v>0</v>
      </c>
      <c r="L927" s="68" t="str">
        <f t="shared" si="149"/>
        <v>Normal</v>
      </c>
      <c r="N927" s="67">
        <f t="shared" si="150"/>
        <v>0</v>
      </c>
      <c r="O927" s="67">
        <f t="shared" si="151"/>
        <v>0</v>
      </c>
      <c r="P927" s="81">
        <f t="shared" si="152"/>
        <v>2.0644717837479809</v>
      </c>
      <c r="Q927" s="81">
        <f t="shared" si="153"/>
        <v>2.0644717837479809</v>
      </c>
      <c r="S927" s="1">
        <f t="shared" si="157"/>
        <v>2</v>
      </c>
      <c r="T927" s="1" t="str">
        <f t="shared" si="158"/>
        <v>Peak</v>
      </c>
    </row>
    <row r="928" spans="1:20" x14ac:dyDescent="0.25">
      <c r="A928" s="85">
        <v>44964.87499999805</v>
      </c>
      <c r="B928" s="1">
        <v>2</v>
      </c>
      <c r="C928" s="1">
        <v>7</v>
      </c>
      <c r="D928" s="1">
        <v>21</v>
      </c>
      <c r="E928" s="1" t="str">
        <f t="shared" si="154"/>
        <v>Non-Summer</v>
      </c>
      <c r="F928" s="78">
        <v>1.0354000000000001</v>
      </c>
      <c r="G928" s="79">
        <f t="shared" si="155"/>
        <v>1.969914371848364</v>
      </c>
      <c r="J928" s="78">
        <v>0</v>
      </c>
      <c r="K928" s="80">
        <f t="shared" si="156"/>
        <v>0</v>
      </c>
      <c r="L928" s="68" t="str">
        <f t="shared" si="149"/>
        <v>Normal</v>
      </c>
      <c r="N928" s="67">
        <f t="shared" si="150"/>
        <v>0</v>
      </c>
      <c r="O928" s="67">
        <f t="shared" si="151"/>
        <v>0</v>
      </c>
      <c r="P928" s="81">
        <f t="shared" si="152"/>
        <v>1.969914371848364</v>
      </c>
      <c r="Q928" s="81">
        <f t="shared" si="153"/>
        <v>1.969914371848364</v>
      </c>
      <c r="S928" s="1">
        <f t="shared" si="157"/>
        <v>2</v>
      </c>
      <c r="T928" s="1" t="str">
        <f t="shared" si="158"/>
        <v>Peak</v>
      </c>
    </row>
    <row r="929" spans="1:20" x14ac:dyDescent="0.25">
      <c r="A929" s="85">
        <v>44964.916666664714</v>
      </c>
      <c r="B929" s="1">
        <v>2</v>
      </c>
      <c r="C929" s="1">
        <v>7</v>
      </c>
      <c r="D929" s="1">
        <v>22</v>
      </c>
      <c r="E929" s="1" t="str">
        <f t="shared" si="154"/>
        <v>Non-Summer</v>
      </c>
      <c r="F929" s="78">
        <v>0.94530000000000003</v>
      </c>
      <c r="G929" s="79">
        <f t="shared" si="155"/>
        <v>1.7984933897124382</v>
      </c>
      <c r="J929" s="78">
        <v>0</v>
      </c>
      <c r="K929" s="80">
        <f t="shared" si="156"/>
        <v>0</v>
      </c>
      <c r="L929" s="68" t="str">
        <f t="shared" si="149"/>
        <v>Normal</v>
      </c>
      <c r="N929" s="67">
        <f t="shared" si="150"/>
        <v>0</v>
      </c>
      <c r="O929" s="67">
        <f t="shared" si="151"/>
        <v>0</v>
      </c>
      <c r="P929" s="81">
        <f t="shared" si="152"/>
        <v>1.7984933897124382</v>
      </c>
      <c r="Q929" s="81">
        <f t="shared" si="153"/>
        <v>1.7984933897124382</v>
      </c>
      <c r="S929" s="1">
        <f t="shared" si="157"/>
        <v>2</v>
      </c>
      <c r="T929" s="1" t="str">
        <f t="shared" si="158"/>
        <v>Off-Peak</v>
      </c>
    </row>
    <row r="930" spans="1:20" x14ac:dyDescent="0.25">
      <c r="A930" s="85">
        <v>44964.958333331379</v>
      </c>
      <c r="B930" s="1">
        <v>2</v>
      </c>
      <c r="C930" s="1">
        <v>7</v>
      </c>
      <c r="D930" s="1">
        <v>23</v>
      </c>
      <c r="E930" s="1" t="str">
        <f t="shared" si="154"/>
        <v>Non-Summer</v>
      </c>
      <c r="F930" s="78">
        <v>0.86009999999999998</v>
      </c>
      <c r="G930" s="79">
        <f t="shared" si="155"/>
        <v>1.6363949693130941</v>
      </c>
      <c r="J930" s="78">
        <v>0</v>
      </c>
      <c r="K930" s="80">
        <f t="shared" si="156"/>
        <v>0</v>
      </c>
      <c r="L930" s="68" t="str">
        <f t="shared" si="149"/>
        <v>Normal</v>
      </c>
      <c r="N930" s="67">
        <f t="shared" si="150"/>
        <v>0</v>
      </c>
      <c r="O930" s="67">
        <f t="shared" si="151"/>
        <v>0</v>
      </c>
      <c r="P930" s="81">
        <f t="shared" si="152"/>
        <v>1.6363949693130941</v>
      </c>
      <c r="Q930" s="81">
        <f t="shared" si="153"/>
        <v>1.6363949693130941</v>
      </c>
      <c r="S930" s="1">
        <f t="shared" si="157"/>
        <v>2</v>
      </c>
      <c r="T930" s="1" t="str">
        <f t="shared" si="158"/>
        <v>Off-Peak</v>
      </c>
    </row>
    <row r="931" spans="1:20" x14ac:dyDescent="0.25">
      <c r="A931" s="85">
        <v>44964.999999998043</v>
      </c>
      <c r="B931" s="1">
        <v>2</v>
      </c>
      <c r="C931" s="1">
        <v>8</v>
      </c>
      <c r="D931" s="1">
        <v>0</v>
      </c>
      <c r="E931" s="1" t="str">
        <f t="shared" si="154"/>
        <v>Non-Summer</v>
      </c>
      <c r="F931" s="78">
        <v>0.80930000000000002</v>
      </c>
      <c r="G931" s="79">
        <f t="shared" si="155"/>
        <v>1.5397447374317954</v>
      </c>
      <c r="J931" s="78">
        <v>0</v>
      </c>
      <c r="K931" s="80">
        <f t="shared" si="156"/>
        <v>0</v>
      </c>
      <c r="L931" s="68" t="str">
        <f t="shared" si="149"/>
        <v>Normal</v>
      </c>
      <c r="N931" s="67">
        <f t="shared" si="150"/>
        <v>0</v>
      </c>
      <c r="O931" s="67">
        <f t="shared" si="151"/>
        <v>0</v>
      </c>
      <c r="P931" s="81">
        <f t="shared" si="152"/>
        <v>1.5397447374317954</v>
      </c>
      <c r="Q931" s="81">
        <f t="shared" si="153"/>
        <v>1.5397447374317954</v>
      </c>
      <c r="S931" s="1">
        <f t="shared" si="157"/>
        <v>3</v>
      </c>
      <c r="T931" s="1" t="str">
        <f t="shared" si="158"/>
        <v>Off-Peak</v>
      </c>
    </row>
    <row r="932" spans="1:20" x14ac:dyDescent="0.25">
      <c r="A932" s="85">
        <v>44965.041666664707</v>
      </c>
      <c r="B932" s="1">
        <v>2</v>
      </c>
      <c r="C932" s="1">
        <v>8</v>
      </c>
      <c r="D932" s="1">
        <v>1</v>
      </c>
      <c r="E932" s="1" t="str">
        <f t="shared" si="154"/>
        <v>Non-Summer</v>
      </c>
      <c r="F932" s="78">
        <v>0.78169999999999995</v>
      </c>
      <c r="G932" s="79">
        <f t="shared" si="155"/>
        <v>1.4872339815277824</v>
      </c>
      <c r="J932" s="78">
        <v>0</v>
      </c>
      <c r="K932" s="80">
        <f t="shared" si="156"/>
        <v>0</v>
      </c>
      <c r="L932" s="68" t="str">
        <f t="shared" si="149"/>
        <v>Normal</v>
      </c>
      <c r="N932" s="67">
        <f t="shared" si="150"/>
        <v>0</v>
      </c>
      <c r="O932" s="67">
        <f t="shared" si="151"/>
        <v>0</v>
      </c>
      <c r="P932" s="81">
        <f t="shared" si="152"/>
        <v>1.4872339815277824</v>
      </c>
      <c r="Q932" s="81">
        <f t="shared" si="153"/>
        <v>1.4872339815277824</v>
      </c>
      <c r="S932" s="1">
        <f t="shared" si="157"/>
        <v>3</v>
      </c>
      <c r="T932" s="1" t="str">
        <f t="shared" si="158"/>
        <v>Off-Peak</v>
      </c>
    </row>
    <row r="933" spans="1:20" x14ac:dyDescent="0.25">
      <c r="A933" s="85">
        <v>44965.083333331371</v>
      </c>
      <c r="B933" s="1">
        <v>2</v>
      </c>
      <c r="C933" s="1">
        <v>8</v>
      </c>
      <c r="D933" s="1">
        <v>2</v>
      </c>
      <c r="E933" s="1" t="str">
        <f t="shared" si="154"/>
        <v>Non-Summer</v>
      </c>
      <c r="F933" s="78">
        <v>0.76919999999999999</v>
      </c>
      <c r="G933" s="79">
        <f t="shared" si="155"/>
        <v>1.4634519362814</v>
      </c>
      <c r="J933" s="78">
        <v>0</v>
      </c>
      <c r="K933" s="80">
        <f t="shared" si="156"/>
        <v>0</v>
      </c>
      <c r="L933" s="68" t="str">
        <f t="shared" si="149"/>
        <v>Normal</v>
      </c>
      <c r="N933" s="67">
        <f t="shared" si="150"/>
        <v>0</v>
      </c>
      <c r="O933" s="67">
        <f t="shared" si="151"/>
        <v>0</v>
      </c>
      <c r="P933" s="81">
        <f t="shared" si="152"/>
        <v>1.4634519362814</v>
      </c>
      <c r="Q933" s="81">
        <f t="shared" si="153"/>
        <v>1.4634519362814</v>
      </c>
      <c r="S933" s="1">
        <f t="shared" si="157"/>
        <v>3</v>
      </c>
      <c r="T933" s="1" t="str">
        <f t="shared" si="158"/>
        <v>Off-Peak</v>
      </c>
    </row>
    <row r="934" spans="1:20" x14ac:dyDescent="0.25">
      <c r="A934" s="85">
        <v>44965.124999998035</v>
      </c>
      <c r="B934" s="1">
        <v>2</v>
      </c>
      <c r="C934" s="1">
        <v>8</v>
      </c>
      <c r="D934" s="1">
        <v>3</v>
      </c>
      <c r="E934" s="1" t="str">
        <f t="shared" si="154"/>
        <v>Non-Summer</v>
      </c>
      <c r="F934" s="78">
        <v>0.7681</v>
      </c>
      <c r="G934" s="79">
        <f t="shared" si="155"/>
        <v>1.4613591162997184</v>
      </c>
      <c r="J934" s="78">
        <v>0</v>
      </c>
      <c r="K934" s="80">
        <f t="shared" si="156"/>
        <v>0</v>
      </c>
      <c r="L934" s="68" t="str">
        <f t="shared" si="149"/>
        <v>Normal</v>
      </c>
      <c r="N934" s="67">
        <f t="shared" si="150"/>
        <v>0</v>
      </c>
      <c r="O934" s="67">
        <f t="shared" si="151"/>
        <v>0</v>
      </c>
      <c r="P934" s="81">
        <f t="shared" si="152"/>
        <v>1.4613591162997184</v>
      </c>
      <c r="Q934" s="81">
        <f t="shared" si="153"/>
        <v>1.4613591162997184</v>
      </c>
      <c r="S934" s="1">
        <f t="shared" si="157"/>
        <v>3</v>
      </c>
      <c r="T934" s="1" t="str">
        <f t="shared" si="158"/>
        <v>Off-Peak</v>
      </c>
    </row>
    <row r="935" spans="1:20" x14ac:dyDescent="0.25">
      <c r="A935" s="85">
        <v>44965.1666666647</v>
      </c>
      <c r="B935" s="1">
        <v>2</v>
      </c>
      <c r="C935" s="1">
        <v>8</v>
      </c>
      <c r="D935" s="1">
        <v>4</v>
      </c>
      <c r="E935" s="1" t="str">
        <f t="shared" si="154"/>
        <v>Non-Summer</v>
      </c>
      <c r="F935" s="78">
        <v>0.78400000000000003</v>
      </c>
      <c r="G935" s="79">
        <f t="shared" si="155"/>
        <v>1.491609877853117</v>
      </c>
      <c r="J935" s="78">
        <v>0</v>
      </c>
      <c r="K935" s="80">
        <f t="shared" si="156"/>
        <v>0</v>
      </c>
      <c r="L935" s="68" t="str">
        <f t="shared" si="149"/>
        <v>Normal</v>
      </c>
      <c r="N935" s="67">
        <f t="shared" si="150"/>
        <v>0</v>
      </c>
      <c r="O935" s="67">
        <f t="shared" si="151"/>
        <v>0</v>
      </c>
      <c r="P935" s="81">
        <f t="shared" si="152"/>
        <v>1.491609877853117</v>
      </c>
      <c r="Q935" s="81">
        <f t="shared" si="153"/>
        <v>1.491609877853117</v>
      </c>
      <c r="S935" s="1">
        <f t="shared" si="157"/>
        <v>3</v>
      </c>
      <c r="T935" s="1" t="str">
        <f t="shared" si="158"/>
        <v>Off-Peak</v>
      </c>
    </row>
    <row r="936" spans="1:20" x14ac:dyDescent="0.25">
      <c r="A936" s="85">
        <v>44965.208333331364</v>
      </c>
      <c r="B936" s="1">
        <v>2</v>
      </c>
      <c r="C936" s="1">
        <v>8</v>
      </c>
      <c r="D936" s="1">
        <v>5</v>
      </c>
      <c r="E936" s="1" t="str">
        <f t="shared" si="154"/>
        <v>Non-Summer</v>
      </c>
      <c r="F936" s="78">
        <v>0.82520000000000004</v>
      </c>
      <c r="G936" s="79">
        <f t="shared" si="155"/>
        <v>1.5699954989851941</v>
      </c>
      <c r="J936" s="78">
        <v>0</v>
      </c>
      <c r="K936" s="80">
        <f t="shared" si="156"/>
        <v>0</v>
      </c>
      <c r="L936" s="68" t="str">
        <f t="shared" si="149"/>
        <v>Normal</v>
      </c>
      <c r="N936" s="67">
        <f t="shared" si="150"/>
        <v>0</v>
      </c>
      <c r="O936" s="67">
        <f t="shared" si="151"/>
        <v>0</v>
      </c>
      <c r="P936" s="81">
        <f t="shared" si="152"/>
        <v>1.5699954989851941</v>
      </c>
      <c r="Q936" s="81">
        <f t="shared" si="153"/>
        <v>1.5699954989851941</v>
      </c>
      <c r="S936" s="1">
        <f t="shared" si="157"/>
        <v>3</v>
      </c>
      <c r="T936" s="1" t="str">
        <f t="shared" si="158"/>
        <v>Off-Peak</v>
      </c>
    </row>
    <row r="937" spans="1:20" x14ac:dyDescent="0.25">
      <c r="A937" s="85">
        <v>44965.249999998028</v>
      </c>
      <c r="B937" s="1">
        <v>2</v>
      </c>
      <c r="C937" s="1">
        <v>8</v>
      </c>
      <c r="D937" s="1">
        <v>6</v>
      </c>
      <c r="E937" s="1" t="str">
        <f t="shared" si="154"/>
        <v>Non-Summer</v>
      </c>
      <c r="F937" s="78">
        <v>0.8881</v>
      </c>
      <c r="G937" s="79">
        <f t="shared" si="155"/>
        <v>1.6896667506649914</v>
      </c>
      <c r="J937" s="78">
        <v>0</v>
      </c>
      <c r="K937" s="80">
        <f t="shared" si="156"/>
        <v>0</v>
      </c>
      <c r="L937" s="68" t="str">
        <f t="shared" si="149"/>
        <v>Normal</v>
      </c>
      <c r="N937" s="67">
        <f t="shared" si="150"/>
        <v>0</v>
      </c>
      <c r="O937" s="67">
        <f t="shared" si="151"/>
        <v>0</v>
      </c>
      <c r="P937" s="81">
        <f t="shared" si="152"/>
        <v>1.6896667506649914</v>
      </c>
      <c r="Q937" s="81">
        <f t="shared" si="153"/>
        <v>1.6896667506649914</v>
      </c>
      <c r="S937" s="1">
        <f t="shared" si="157"/>
        <v>3</v>
      </c>
      <c r="T937" s="1" t="str">
        <f t="shared" si="158"/>
        <v>Peak</v>
      </c>
    </row>
    <row r="938" spans="1:20" x14ac:dyDescent="0.25">
      <c r="A938" s="85">
        <v>44965.291666664692</v>
      </c>
      <c r="B938" s="1">
        <v>2</v>
      </c>
      <c r="C938" s="1">
        <v>8</v>
      </c>
      <c r="D938" s="1">
        <v>7</v>
      </c>
      <c r="E938" s="1" t="str">
        <f t="shared" si="154"/>
        <v>Non-Summer</v>
      </c>
      <c r="F938" s="78">
        <v>0.90129999999999999</v>
      </c>
      <c r="G938" s="79">
        <f t="shared" si="155"/>
        <v>1.7147805904451714</v>
      </c>
      <c r="J938" s="78">
        <v>0.11271299999999999</v>
      </c>
      <c r="K938" s="80">
        <f t="shared" si="156"/>
        <v>0.11271299999999999</v>
      </c>
      <c r="L938" s="68" t="str">
        <f t="shared" si="149"/>
        <v>Normal</v>
      </c>
      <c r="N938" s="67">
        <f t="shared" si="150"/>
        <v>0</v>
      </c>
      <c r="O938" s="67">
        <f t="shared" si="151"/>
        <v>0.11271299999999999</v>
      </c>
      <c r="P938" s="81">
        <f t="shared" si="152"/>
        <v>1.6020675904451713</v>
      </c>
      <c r="Q938" s="81">
        <f t="shared" si="153"/>
        <v>1.6020675904451713</v>
      </c>
      <c r="S938" s="1">
        <f t="shared" si="157"/>
        <v>3</v>
      </c>
      <c r="T938" s="1" t="str">
        <f t="shared" si="158"/>
        <v>Peak</v>
      </c>
    </row>
    <row r="939" spans="1:20" x14ac:dyDescent="0.25">
      <c r="A939" s="85">
        <v>44965.333333331357</v>
      </c>
      <c r="B939" s="1">
        <v>2</v>
      </c>
      <c r="C939" s="1">
        <v>8</v>
      </c>
      <c r="D939" s="1">
        <v>8</v>
      </c>
      <c r="E939" s="1" t="str">
        <f t="shared" si="154"/>
        <v>Non-Summer</v>
      </c>
      <c r="F939" s="78">
        <v>0.85070000000000001</v>
      </c>
      <c r="G939" s="79">
        <f t="shared" si="155"/>
        <v>1.6185108712878147</v>
      </c>
      <c r="J939" s="78">
        <v>0.69513800000000003</v>
      </c>
      <c r="K939" s="80">
        <f t="shared" si="156"/>
        <v>0.69513800000000003</v>
      </c>
      <c r="L939" s="68" t="str">
        <f t="shared" si="149"/>
        <v>Normal</v>
      </c>
      <c r="N939" s="67">
        <f t="shared" si="150"/>
        <v>0</v>
      </c>
      <c r="O939" s="67">
        <f t="shared" si="151"/>
        <v>0.69513800000000003</v>
      </c>
      <c r="P939" s="81">
        <f t="shared" si="152"/>
        <v>0.92337287128781464</v>
      </c>
      <c r="Q939" s="81">
        <f t="shared" si="153"/>
        <v>0.92337287128781464</v>
      </c>
      <c r="S939" s="1">
        <f t="shared" si="157"/>
        <v>3</v>
      </c>
      <c r="T939" s="1" t="str">
        <f t="shared" si="158"/>
        <v>Peak</v>
      </c>
    </row>
    <row r="940" spans="1:20" x14ac:dyDescent="0.25">
      <c r="A940" s="85">
        <v>44965.374999998021</v>
      </c>
      <c r="B940" s="1">
        <v>2</v>
      </c>
      <c r="C940" s="1">
        <v>8</v>
      </c>
      <c r="D940" s="1">
        <v>9</v>
      </c>
      <c r="E940" s="1" t="str">
        <f t="shared" si="154"/>
        <v>Non-Summer</v>
      </c>
      <c r="F940" s="78">
        <v>0.81920000000000004</v>
      </c>
      <c r="G940" s="79">
        <f t="shared" si="155"/>
        <v>1.5585801172669305</v>
      </c>
      <c r="J940" s="78">
        <v>0.91683000000000003</v>
      </c>
      <c r="K940" s="80">
        <f t="shared" si="156"/>
        <v>0.91683000000000003</v>
      </c>
      <c r="L940" s="68" t="str">
        <f t="shared" si="149"/>
        <v>Normal</v>
      </c>
      <c r="N940" s="67">
        <f t="shared" si="150"/>
        <v>0</v>
      </c>
      <c r="O940" s="67">
        <f t="shared" si="151"/>
        <v>0.91683000000000003</v>
      </c>
      <c r="P940" s="81">
        <f t="shared" si="152"/>
        <v>0.64175011726693043</v>
      </c>
      <c r="Q940" s="81">
        <f t="shared" si="153"/>
        <v>0.64175011726693043</v>
      </c>
      <c r="S940" s="1">
        <f t="shared" si="157"/>
        <v>3</v>
      </c>
      <c r="T940" s="1" t="str">
        <f t="shared" si="158"/>
        <v>Peak</v>
      </c>
    </row>
    <row r="941" spans="1:20" x14ac:dyDescent="0.25">
      <c r="A941" s="85">
        <v>44965.416666664685</v>
      </c>
      <c r="B941" s="1">
        <v>2</v>
      </c>
      <c r="C941" s="1">
        <v>8</v>
      </c>
      <c r="D941" s="1">
        <v>10</v>
      </c>
      <c r="E941" s="1" t="str">
        <f t="shared" si="154"/>
        <v>Non-Summer</v>
      </c>
      <c r="F941" s="78">
        <v>0.79600000000000004</v>
      </c>
      <c r="G941" s="79">
        <f t="shared" si="155"/>
        <v>1.5144406412896443</v>
      </c>
      <c r="J941" s="78">
        <v>0.93364099999999994</v>
      </c>
      <c r="K941" s="80">
        <f t="shared" si="156"/>
        <v>0.93364099999999994</v>
      </c>
      <c r="L941" s="68" t="str">
        <f t="shared" si="149"/>
        <v>Normal</v>
      </c>
      <c r="N941" s="67">
        <f t="shared" si="150"/>
        <v>0</v>
      </c>
      <c r="O941" s="67">
        <f t="shared" si="151"/>
        <v>0.93364099999999994</v>
      </c>
      <c r="P941" s="81">
        <f t="shared" si="152"/>
        <v>0.58079964128964434</v>
      </c>
      <c r="Q941" s="81">
        <f t="shared" si="153"/>
        <v>0.58079964128964434</v>
      </c>
      <c r="S941" s="1">
        <f t="shared" si="157"/>
        <v>3</v>
      </c>
      <c r="T941" s="1" t="str">
        <f t="shared" si="158"/>
        <v>Peak</v>
      </c>
    </row>
    <row r="942" spans="1:20" x14ac:dyDescent="0.25">
      <c r="A942" s="85">
        <v>44965.458333331349</v>
      </c>
      <c r="B942" s="1">
        <v>2</v>
      </c>
      <c r="C942" s="1">
        <v>8</v>
      </c>
      <c r="D942" s="1">
        <v>11</v>
      </c>
      <c r="E942" s="1" t="str">
        <f t="shared" si="154"/>
        <v>Non-Summer</v>
      </c>
      <c r="F942" s="78">
        <v>0.77739999999999998</v>
      </c>
      <c r="G942" s="79">
        <f t="shared" si="155"/>
        <v>1.4790529579630269</v>
      </c>
      <c r="J942" s="78">
        <v>0.86426899999999995</v>
      </c>
      <c r="K942" s="80">
        <f t="shared" si="156"/>
        <v>0.86426899999999995</v>
      </c>
      <c r="L942" s="68" t="str">
        <f t="shared" si="149"/>
        <v>Normal</v>
      </c>
      <c r="N942" s="67">
        <f t="shared" si="150"/>
        <v>0</v>
      </c>
      <c r="O942" s="67">
        <f t="shared" si="151"/>
        <v>0.86426899999999995</v>
      </c>
      <c r="P942" s="81">
        <f t="shared" si="152"/>
        <v>0.61478395796302698</v>
      </c>
      <c r="Q942" s="81">
        <f t="shared" si="153"/>
        <v>0.61478395796302698</v>
      </c>
      <c r="S942" s="1">
        <f t="shared" si="157"/>
        <v>3</v>
      </c>
      <c r="T942" s="1" t="str">
        <f t="shared" si="158"/>
        <v>Peak</v>
      </c>
    </row>
    <row r="943" spans="1:20" x14ac:dyDescent="0.25">
      <c r="A943" s="85">
        <v>44965.499999998014</v>
      </c>
      <c r="B943" s="1">
        <v>2</v>
      </c>
      <c r="C943" s="1">
        <v>8</v>
      </c>
      <c r="D943" s="1">
        <v>12</v>
      </c>
      <c r="E943" s="1" t="str">
        <f t="shared" si="154"/>
        <v>Non-Summer</v>
      </c>
      <c r="F943" s="78">
        <v>0.75580000000000003</v>
      </c>
      <c r="G943" s="79">
        <f t="shared" si="155"/>
        <v>1.4379575837772778</v>
      </c>
      <c r="J943" s="78">
        <v>0.64854600000000007</v>
      </c>
      <c r="K943" s="80">
        <f t="shared" si="156"/>
        <v>0.64854600000000007</v>
      </c>
      <c r="L943" s="68" t="str">
        <f t="shared" si="149"/>
        <v>Normal</v>
      </c>
      <c r="N943" s="67">
        <f t="shared" si="150"/>
        <v>0</v>
      </c>
      <c r="O943" s="67">
        <f t="shared" si="151"/>
        <v>0.64854600000000007</v>
      </c>
      <c r="P943" s="81">
        <f t="shared" si="152"/>
        <v>0.78941158377727771</v>
      </c>
      <c r="Q943" s="81">
        <f t="shared" si="153"/>
        <v>0.78941158377727771</v>
      </c>
      <c r="S943" s="1">
        <f t="shared" si="157"/>
        <v>3</v>
      </c>
      <c r="T943" s="1" t="str">
        <f t="shared" si="158"/>
        <v>Peak</v>
      </c>
    </row>
    <row r="944" spans="1:20" x14ac:dyDescent="0.25">
      <c r="A944" s="85">
        <v>44965.541666664678</v>
      </c>
      <c r="B944" s="1">
        <v>2</v>
      </c>
      <c r="C944" s="1">
        <v>8</v>
      </c>
      <c r="D944" s="1">
        <v>13</v>
      </c>
      <c r="E944" s="1" t="str">
        <f t="shared" si="154"/>
        <v>Non-Summer</v>
      </c>
      <c r="F944" s="78">
        <v>0.749</v>
      </c>
      <c r="G944" s="79">
        <f t="shared" si="155"/>
        <v>1.4250201511632457</v>
      </c>
      <c r="J944" s="78">
        <v>0.40287799999999996</v>
      </c>
      <c r="K944" s="80">
        <f t="shared" si="156"/>
        <v>0.40287799999999996</v>
      </c>
      <c r="L944" s="68" t="str">
        <f t="shared" si="149"/>
        <v>Normal</v>
      </c>
      <c r="N944" s="67">
        <f t="shared" si="150"/>
        <v>0</v>
      </c>
      <c r="O944" s="67">
        <f t="shared" si="151"/>
        <v>0.40287799999999996</v>
      </c>
      <c r="P944" s="81">
        <f t="shared" si="152"/>
        <v>1.0221421511632456</v>
      </c>
      <c r="Q944" s="81">
        <f t="shared" si="153"/>
        <v>1.0221421511632456</v>
      </c>
      <c r="S944" s="1">
        <f t="shared" si="157"/>
        <v>3</v>
      </c>
      <c r="T944" s="1" t="str">
        <f t="shared" si="158"/>
        <v>Peak</v>
      </c>
    </row>
    <row r="945" spans="1:20" x14ac:dyDescent="0.25">
      <c r="A945" s="85">
        <v>44965.583333331342</v>
      </c>
      <c r="B945" s="1">
        <v>2</v>
      </c>
      <c r="C945" s="1">
        <v>8</v>
      </c>
      <c r="D945" s="1">
        <v>14</v>
      </c>
      <c r="E945" s="1" t="str">
        <f t="shared" si="154"/>
        <v>Non-Summer</v>
      </c>
      <c r="F945" s="78">
        <v>0.75209999999999999</v>
      </c>
      <c r="G945" s="79">
        <f t="shared" si="155"/>
        <v>1.4309180983843486</v>
      </c>
      <c r="J945" s="78">
        <v>0.51968199999999998</v>
      </c>
      <c r="K945" s="80">
        <f t="shared" si="156"/>
        <v>0.51968199999999998</v>
      </c>
      <c r="L945" s="68" t="str">
        <f t="shared" si="149"/>
        <v>Normal</v>
      </c>
      <c r="N945" s="67">
        <f t="shared" si="150"/>
        <v>0</v>
      </c>
      <c r="O945" s="67">
        <f t="shared" si="151"/>
        <v>0.51968199999999998</v>
      </c>
      <c r="P945" s="81">
        <f t="shared" si="152"/>
        <v>0.9112360983843486</v>
      </c>
      <c r="Q945" s="81">
        <f t="shared" si="153"/>
        <v>0.9112360983843486</v>
      </c>
      <c r="S945" s="1">
        <f t="shared" si="157"/>
        <v>3</v>
      </c>
      <c r="T945" s="1" t="str">
        <f t="shared" si="158"/>
        <v>Peak</v>
      </c>
    </row>
    <row r="946" spans="1:20" x14ac:dyDescent="0.25">
      <c r="A946" s="85">
        <v>44965.624999998006</v>
      </c>
      <c r="B946" s="1">
        <v>2</v>
      </c>
      <c r="C946" s="1">
        <v>8</v>
      </c>
      <c r="D946" s="1">
        <v>15</v>
      </c>
      <c r="E946" s="1" t="str">
        <f t="shared" si="154"/>
        <v>Non-Summer</v>
      </c>
      <c r="F946" s="78">
        <v>0.79120000000000001</v>
      </c>
      <c r="G946" s="79">
        <f t="shared" si="155"/>
        <v>1.5053083359150334</v>
      </c>
      <c r="J946" s="78">
        <v>0.30216399999999999</v>
      </c>
      <c r="K946" s="80">
        <f t="shared" si="156"/>
        <v>0.30216399999999999</v>
      </c>
      <c r="L946" s="68" t="str">
        <f t="shared" si="149"/>
        <v>Normal</v>
      </c>
      <c r="N946" s="67">
        <f t="shared" si="150"/>
        <v>0</v>
      </c>
      <c r="O946" s="67">
        <f t="shared" si="151"/>
        <v>0.30216399999999999</v>
      </c>
      <c r="P946" s="81">
        <f t="shared" si="152"/>
        <v>1.2031443359150336</v>
      </c>
      <c r="Q946" s="81">
        <f t="shared" si="153"/>
        <v>1.2031443359150336</v>
      </c>
      <c r="S946" s="1">
        <f t="shared" si="157"/>
        <v>3</v>
      </c>
      <c r="T946" s="1" t="str">
        <f t="shared" si="158"/>
        <v>Peak</v>
      </c>
    </row>
    <row r="947" spans="1:20" x14ac:dyDescent="0.25">
      <c r="A947" s="85">
        <v>44965.666666664671</v>
      </c>
      <c r="B947" s="1">
        <v>2</v>
      </c>
      <c r="C947" s="1">
        <v>8</v>
      </c>
      <c r="D947" s="1">
        <v>16</v>
      </c>
      <c r="E947" s="1" t="str">
        <f t="shared" si="154"/>
        <v>Non-Summer</v>
      </c>
      <c r="F947" s="78">
        <v>0.87970000000000004</v>
      </c>
      <c r="G947" s="79">
        <f t="shared" si="155"/>
        <v>1.6736852162594222</v>
      </c>
      <c r="J947" s="78">
        <v>6.4640000000000003E-2</v>
      </c>
      <c r="K947" s="80">
        <f t="shared" si="156"/>
        <v>6.4640000000000003E-2</v>
      </c>
      <c r="L947" s="68" t="str">
        <f t="shared" si="149"/>
        <v>Normal</v>
      </c>
      <c r="N947" s="67">
        <f t="shared" si="150"/>
        <v>0</v>
      </c>
      <c r="O947" s="67">
        <f t="shared" si="151"/>
        <v>6.4640000000000003E-2</v>
      </c>
      <c r="P947" s="81">
        <f t="shared" si="152"/>
        <v>1.6090452162594222</v>
      </c>
      <c r="Q947" s="81">
        <f t="shared" si="153"/>
        <v>1.6090452162594222</v>
      </c>
      <c r="S947" s="1">
        <f t="shared" si="157"/>
        <v>3</v>
      </c>
      <c r="T947" s="1" t="str">
        <f t="shared" si="158"/>
        <v>Peak</v>
      </c>
    </row>
    <row r="948" spans="1:20" x14ac:dyDescent="0.25">
      <c r="A948" s="85">
        <v>44965.708333331335</v>
      </c>
      <c r="B948" s="1">
        <v>2</v>
      </c>
      <c r="C948" s="1">
        <v>8</v>
      </c>
      <c r="D948" s="1">
        <v>17</v>
      </c>
      <c r="E948" s="1" t="str">
        <f t="shared" si="154"/>
        <v>Non-Summer</v>
      </c>
      <c r="F948" s="78">
        <v>1.0029999999999999</v>
      </c>
      <c r="G948" s="79">
        <f t="shared" si="155"/>
        <v>1.90827131056974</v>
      </c>
      <c r="J948" s="78">
        <v>0</v>
      </c>
      <c r="K948" s="80">
        <f t="shared" si="156"/>
        <v>0</v>
      </c>
      <c r="L948" s="68" t="str">
        <f t="shared" si="149"/>
        <v>Normal</v>
      </c>
      <c r="N948" s="67">
        <f t="shared" si="150"/>
        <v>0</v>
      </c>
      <c r="O948" s="67">
        <f t="shared" si="151"/>
        <v>0</v>
      </c>
      <c r="P948" s="81">
        <f t="shared" si="152"/>
        <v>1.90827131056974</v>
      </c>
      <c r="Q948" s="81">
        <f t="shared" si="153"/>
        <v>1.90827131056974</v>
      </c>
      <c r="S948" s="1">
        <f t="shared" si="157"/>
        <v>3</v>
      </c>
      <c r="T948" s="1" t="str">
        <f t="shared" si="158"/>
        <v>Peak</v>
      </c>
    </row>
    <row r="949" spans="1:20" x14ac:dyDescent="0.25">
      <c r="A949" s="85">
        <v>44965.749999997999</v>
      </c>
      <c r="B949" s="1">
        <v>2</v>
      </c>
      <c r="C949" s="1">
        <v>8</v>
      </c>
      <c r="D949" s="1">
        <v>18</v>
      </c>
      <c r="E949" s="1" t="str">
        <f t="shared" si="154"/>
        <v>Non-Summer</v>
      </c>
      <c r="F949" s="78">
        <v>1.0593999999999999</v>
      </c>
      <c r="G949" s="79">
        <f t="shared" si="155"/>
        <v>2.0155758987214183</v>
      </c>
      <c r="J949" s="78">
        <v>0</v>
      </c>
      <c r="K949" s="80">
        <f t="shared" si="156"/>
        <v>0</v>
      </c>
      <c r="L949" s="68" t="str">
        <f t="shared" si="149"/>
        <v>Normal</v>
      </c>
      <c r="N949" s="67">
        <f t="shared" si="150"/>
        <v>0</v>
      </c>
      <c r="O949" s="67">
        <f t="shared" si="151"/>
        <v>0</v>
      </c>
      <c r="P949" s="81">
        <f t="shared" si="152"/>
        <v>2.0155758987214183</v>
      </c>
      <c r="Q949" s="81">
        <f t="shared" si="153"/>
        <v>2.0155758987214183</v>
      </c>
      <c r="S949" s="1">
        <f t="shared" si="157"/>
        <v>3</v>
      </c>
      <c r="T949" s="1" t="str">
        <f t="shared" si="158"/>
        <v>Peak</v>
      </c>
    </row>
    <row r="950" spans="1:20" x14ac:dyDescent="0.25">
      <c r="A950" s="85">
        <v>44965.791666664663</v>
      </c>
      <c r="B950" s="1">
        <v>2</v>
      </c>
      <c r="C950" s="1">
        <v>8</v>
      </c>
      <c r="D950" s="1">
        <v>19</v>
      </c>
      <c r="E950" s="1" t="str">
        <f t="shared" si="154"/>
        <v>Non-Summer</v>
      </c>
      <c r="F950" s="78">
        <v>1.0597000000000001</v>
      </c>
      <c r="G950" s="79">
        <f t="shared" si="155"/>
        <v>2.0161466678073321</v>
      </c>
      <c r="J950" s="78">
        <v>0</v>
      </c>
      <c r="K950" s="80">
        <f t="shared" si="156"/>
        <v>0</v>
      </c>
      <c r="L950" s="68" t="str">
        <f t="shared" si="149"/>
        <v>Normal</v>
      </c>
      <c r="N950" s="67">
        <f t="shared" si="150"/>
        <v>0</v>
      </c>
      <c r="O950" s="67">
        <f t="shared" si="151"/>
        <v>0</v>
      </c>
      <c r="P950" s="81">
        <f t="shared" si="152"/>
        <v>2.0161466678073321</v>
      </c>
      <c r="Q950" s="81">
        <f t="shared" si="153"/>
        <v>2.0161466678073321</v>
      </c>
      <c r="S950" s="1">
        <f t="shared" si="157"/>
        <v>3</v>
      </c>
      <c r="T950" s="1" t="str">
        <f t="shared" si="158"/>
        <v>Peak</v>
      </c>
    </row>
    <row r="951" spans="1:20" x14ac:dyDescent="0.25">
      <c r="A951" s="85">
        <v>44965.833333331328</v>
      </c>
      <c r="B951" s="1">
        <v>2</v>
      </c>
      <c r="C951" s="1">
        <v>8</v>
      </c>
      <c r="D951" s="1">
        <v>20</v>
      </c>
      <c r="E951" s="1" t="str">
        <f t="shared" si="154"/>
        <v>Non-Summer</v>
      </c>
      <c r="F951" s="78">
        <v>1.0441</v>
      </c>
      <c r="G951" s="79">
        <f t="shared" si="155"/>
        <v>1.9864666753398463</v>
      </c>
      <c r="J951" s="78">
        <v>0</v>
      </c>
      <c r="K951" s="80">
        <f t="shared" si="156"/>
        <v>0</v>
      </c>
      <c r="L951" s="68" t="str">
        <f t="shared" si="149"/>
        <v>Normal</v>
      </c>
      <c r="N951" s="67">
        <f t="shared" si="150"/>
        <v>0</v>
      </c>
      <c r="O951" s="67">
        <f t="shared" si="151"/>
        <v>0</v>
      </c>
      <c r="P951" s="81">
        <f t="shared" si="152"/>
        <v>1.9864666753398463</v>
      </c>
      <c r="Q951" s="81">
        <f t="shared" si="153"/>
        <v>1.9864666753398463</v>
      </c>
      <c r="S951" s="1">
        <f t="shared" si="157"/>
        <v>3</v>
      </c>
      <c r="T951" s="1" t="str">
        <f t="shared" si="158"/>
        <v>Peak</v>
      </c>
    </row>
    <row r="952" spans="1:20" x14ac:dyDescent="0.25">
      <c r="A952" s="85">
        <v>44965.874999997992</v>
      </c>
      <c r="B952" s="1">
        <v>2</v>
      </c>
      <c r="C952" s="1">
        <v>8</v>
      </c>
      <c r="D952" s="1">
        <v>21</v>
      </c>
      <c r="E952" s="1" t="str">
        <f t="shared" si="154"/>
        <v>Non-Summer</v>
      </c>
      <c r="F952" s="78">
        <v>0.99119999999999997</v>
      </c>
      <c r="G952" s="79">
        <f t="shared" si="155"/>
        <v>1.885821059857155</v>
      </c>
      <c r="J952" s="78">
        <v>0</v>
      </c>
      <c r="K952" s="80">
        <f t="shared" si="156"/>
        <v>0</v>
      </c>
      <c r="L952" s="68" t="str">
        <f t="shared" si="149"/>
        <v>Normal</v>
      </c>
      <c r="N952" s="67">
        <f t="shared" si="150"/>
        <v>0</v>
      </c>
      <c r="O952" s="67">
        <f t="shared" si="151"/>
        <v>0</v>
      </c>
      <c r="P952" s="81">
        <f t="shared" si="152"/>
        <v>1.885821059857155</v>
      </c>
      <c r="Q952" s="81">
        <f t="shared" si="153"/>
        <v>1.885821059857155</v>
      </c>
      <c r="S952" s="1">
        <f t="shared" si="157"/>
        <v>3</v>
      </c>
      <c r="T952" s="1" t="str">
        <f t="shared" si="158"/>
        <v>Peak</v>
      </c>
    </row>
    <row r="953" spans="1:20" x14ac:dyDescent="0.25">
      <c r="A953" s="85">
        <v>44965.916666664656</v>
      </c>
      <c r="B953" s="1">
        <v>2</v>
      </c>
      <c r="C953" s="1">
        <v>8</v>
      </c>
      <c r="D953" s="1">
        <v>22</v>
      </c>
      <c r="E953" s="1" t="str">
        <f t="shared" si="154"/>
        <v>Non-Summer</v>
      </c>
      <c r="F953" s="78">
        <v>0.90080000000000005</v>
      </c>
      <c r="G953" s="79">
        <f t="shared" si="155"/>
        <v>1.713829308635316</v>
      </c>
      <c r="J953" s="78">
        <v>0</v>
      </c>
      <c r="K953" s="80">
        <f t="shared" si="156"/>
        <v>0</v>
      </c>
      <c r="L953" s="68" t="str">
        <f t="shared" si="149"/>
        <v>Normal</v>
      </c>
      <c r="N953" s="67">
        <f t="shared" si="150"/>
        <v>0</v>
      </c>
      <c r="O953" s="67">
        <f t="shared" si="151"/>
        <v>0</v>
      </c>
      <c r="P953" s="81">
        <f t="shared" si="152"/>
        <v>1.713829308635316</v>
      </c>
      <c r="Q953" s="81">
        <f t="shared" si="153"/>
        <v>1.713829308635316</v>
      </c>
      <c r="S953" s="1">
        <f t="shared" si="157"/>
        <v>3</v>
      </c>
      <c r="T953" s="1" t="str">
        <f t="shared" si="158"/>
        <v>Off-Peak</v>
      </c>
    </row>
    <row r="954" spans="1:20" x14ac:dyDescent="0.25">
      <c r="A954" s="85">
        <v>44965.95833333132</v>
      </c>
      <c r="B954" s="1">
        <v>2</v>
      </c>
      <c r="C954" s="1">
        <v>8</v>
      </c>
      <c r="D954" s="1">
        <v>23</v>
      </c>
      <c r="E954" s="1" t="str">
        <f t="shared" si="154"/>
        <v>Non-Summer</v>
      </c>
      <c r="F954" s="78">
        <v>0.81469999999999998</v>
      </c>
      <c r="G954" s="79">
        <f t="shared" si="155"/>
        <v>1.5500185809782325</v>
      </c>
      <c r="J954" s="78">
        <v>0</v>
      </c>
      <c r="K954" s="80">
        <f t="shared" si="156"/>
        <v>0</v>
      </c>
      <c r="L954" s="68" t="str">
        <f t="shared" si="149"/>
        <v>Normal</v>
      </c>
      <c r="N954" s="67">
        <f t="shared" si="150"/>
        <v>0</v>
      </c>
      <c r="O954" s="67">
        <f t="shared" si="151"/>
        <v>0</v>
      </c>
      <c r="P954" s="81">
        <f t="shared" si="152"/>
        <v>1.5500185809782325</v>
      </c>
      <c r="Q954" s="81">
        <f t="shared" si="153"/>
        <v>1.5500185809782325</v>
      </c>
      <c r="S954" s="1">
        <f t="shared" si="157"/>
        <v>3</v>
      </c>
      <c r="T954" s="1" t="str">
        <f t="shared" si="158"/>
        <v>Off-Peak</v>
      </c>
    </row>
    <row r="955" spans="1:20" x14ac:dyDescent="0.25">
      <c r="A955" s="85">
        <v>44965.999999997985</v>
      </c>
      <c r="B955" s="1">
        <v>2</v>
      </c>
      <c r="C955" s="1">
        <v>9</v>
      </c>
      <c r="D955" s="1">
        <v>0</v>
      </c>
      <c r="E955" s="1" t="str">
        <f t="shared" si="154"/>
        <v>Non-Summer</v>
      </c>
      <c r="F955" s="78">
        <v>0.76190000000000002</v>
      </c>
      <c r="G955" s="79">
        <f t="shared" si="155"/>
        <v>1.4495632218575125</v>
      </c>
      <c r="J955" s="78">
        <v>0</v>
      </c>
      <c r="K955" s="80">
        <f t="shared" si="156"/>
        <v>0</v>
      </c>
      <c r="L955" s="68" t="str">
        <f t="shared" si="149"/>
        <v>Normal</v>
      </c>
      <c r="N955" s="67">
        <f t="shared" si="150"/>
        <v>0</v>
      </c>
      <c r="O955" s="67">
        <f t="shared" si="151"/>
        <v>0</v>
      </c>
      <c r="P955" s="81">
        <f t="shared" si="152"/>
        <v>1.4495632218575125</v>
      </c>
      <c r="Q955" s="81">
        <f t="shared" si="153"/>
        <v>1.4495632218575125</v>
      </c>
      <c r="S955" s="1">
        <f t="shared" si="157"/>
        <v>4</v>
      </c>
      <c r="T955" s="1" t="str">
        <f t="shared" si="158"/>
        <v>Off-Peak</v>
      </c>
    </row>
    <row r="956" spans="1:20" x14ac:dyDescent="0.25">
      <c r="A956" s="85">
        <v>44966.041666664649</v>
      </c>
      <c r="B956" s="1">
        <v>2</v>
      </c>
      <c r="C956" s="1">
        <v>9</v>
      </c>
      <c r="D956" s="1">
        <v>1</v>
      </c>
      <c r="E956" s="1" t="str">
        <f t="shared" si="154"/>
        <v>Non-Summer</v>
      </c>
      <c r="F956" s="78">
        <v>0.72860000000000003</v>
      </c>
      <c r="G956" s="79">
        <f t="shared" si="155"/>
        <v>1.3862078533211493</v>
      </c>
      <c r="J956" s="78">
        <v>0</v>
      </c>
      <c r="K956" s="80">
        <f t="shared" si="156"/>
        <v>0</v>
      </c>
      <c r="L956" s="68" t="str">
        <f t="shared" si="149"/>
        <v>Normal</v>
      </c>
      <c r="N956" s="67">
        <f t="shared" si="150"/>
        <v>0</v>
      </c>
      <c r="O956" s="67">
        <f t="shared" si="151"/>
        <v>0</v>
      </c>
      <c r="P956" s="81">
        <f t="shared" si="152"/>
        <v>1.3862078533211493</v>
      </c>
      <c r="Q956" s="81">
        <f t="shared" si="153"/>
        <v>1.3862078533211493</v>
      </c>
      <c r="S956" s="1">
        <f t="shared" si="157"/>
        <v>4</v>
      </c>
      <c r="T956" s="1" t="str">
        <f t="shared" si="158"/>
        <v>Off-Peak</v>
      </c>
    </row>
    <row r="957" spans="1:20" x14ac:dyDescent="0.25">
      <c r="A957" s="85">
        <v>44966.083333331313</v>
      </c>
      <c r="B957" s="1">
        <v>2</v>
      </c>
      <c r="C957" s="1">
        <v>9</v>
      </c>
      <c r="D957" s="1">
        <v>2</v>
      </c>
      <c r="E957" s="1" t="str">
        <f t="shared" si="154"/>
        <v>Non-Summer</v>
      </c>
      <c r="F957" s="78">
        <v>0.71199999999999997</v>
      </c>
      <c r="G957" s="79">
        <f t="shared" si="155"/>
        <v>1.3546252972339532</v>
      </c>
      <c r="J957" s="78">
        <v>0</v>
      </c>
      <c r="K957" s="80">
        <f t="shared" si="156"/>
        <v>0</v>
      </c>
      <c r="L957" s="68" t="str">
        <f t="shared" si="149"/>
        <v>Normal</v>
      </c>
      <c r="N957" s="67">
        <f t="shared" si="150"/>
        <v>0</v>
      </c>
      <c r="O957" s="67">
        <f t="shared" si="151"/>
        <v>0</v>
      </c>
      <c r="P957" s="81">
        <f t="shared" si="152"/>
        <v>1.3546252972339532</v>
      </c>
      <c r="Q957" s="81">
        <f t="shared" si="153"/>
        <v>1.3546252972339532</v>
      </c>
      <c r="S957" s="1">
        <f t="shared" si="157"/>
        <v>4</v>
      </c>
      <c r="T957" s="1" t="str">
        <f t="shared" si="158"/>
        <v>Off-Peak</v>
      </c>
    </row>
    <row r="958" spans="1:20" x14ac:dyDescent="0.25">
      <c r="A958" s="85">
        <v>44966.124999997977</v>
      </c>
      <c r="B958" s="1">
        <v>2</v>
      </c>
      <c r="C958" s="1">
        <v>9</v>
      </c>
      <c r="D958" s="1">
        <v>3</v>
      </c>
      <c r="E958" s="1" t="str">
        <f t="shared" si="154"/>
        <v>Non-Summer</v>
      </c>
      <c r="F958" s="78">
        <v>0.7077</v>
      </c>
      <c r="G958" s="79">
        <f t="shared" si="155"/>
        <v>1.3464442736691975</v>
      </c>
      <c r="J958" s="78">
        <v>0</v>
      </c>
      <c r="K958" s="80">
        <f t="shared" si="156"/>
        <v>0</v>
      </c>
      <c r="L958" s="68" t="str">
        <f t="shared" si="149"/>
        <v>Normal</v>
      </c>
      <c r="N958" s="67">
        <f t="shared" si="150"/>
        <v>0</v>
      </c>
      <c r="O958" s="67">
        <f t="shared" si="151"/>
        <v>0</v>
      </c>
      <c r="P958" s="81">
        <f t="shared" si="152"/>
        <v>1.3464442736691975</v>
      </c>
      <c r="Q958" s="81">
        <f t="shared" si="153"/>
        <v>1.3464442736691975</v>
      </c>
      <c r="S958" s="1">
        <f t="shared" si="157"/>
        <v>4</v>
      </c>
      <c r="T958" s="1" t="str">
        <f t="shared" si="158"/>
        <v>Off-Peak</v>
      </c>
    </row>
    <row r="959" spans="1:20" x14ac:dyDescent="0.25">
      <c r="A959" s="85">
        <v>44966.166666664642</v>
      </c>
      <c r="B959" s="1">
        <v>2</v>
      </c>
      <c r="C959" s="1">
        <v>9</v>
      </c>
      <c r="D959" s="1">
        <v>4</v>
      </c>
      <c r="E959" s="1" t="str">
        <f t="shared" si="154"/>
        <v>Non-Summer</v>
      </c>
      <c r="F959" s="78">
        <v>0.72240000000000004</v>
      </c>
      <c r="G959" s="79">
        <f t="shared" si="155"/>
        <v>1.3744119588789436</v>
      </c>
      <c r="J959" s="78">
        <v>0</v>
      </c>
      <c r="K959" s="80">
        <f t="shared" si="156"/>
        <v>0</v>
      </c>
      <c r="L959" s="68" t="str">
        <f t="shared" si="149"/>
        <v>Normal</v>
      </c>
      <c r="N959" s="67">
        <f t="shared" si="150"/>
        <v>0</v>
      </c>
      <c r="O959" s="67">
        <f t="shared" si="151"/>
        <v>0</v>
      </c>
      <c r="P959" s="81">
        <f t="shared" si="152"/>
        <v>1.3744119588789436</v>
      </c>
      <c r="Q959" s="81">
        <f t="shared" si="153"/>
        <v>1.3744119588789436</v>
      </c>
      <c r="S959" s="1">
        <f t="shared" si="157"/>
        <v>4</v>
      </c>
      <c r="T959" s="1" t="str">
        <f t="shared" si="158"/>
        <v>Off-Peak</v>
      </c>
    </row>
    <row r="960" spans="1:20" x14ac:dyDescent="0.25">
      <c r="A960" s="85">
        <v>44966.208333331306</v>
      </c>
      <c r="B960" s="1">
        <v>2</v>
      </c>
      <c r="C960" s="1">
        <v>9</v>
      </c>
      <c r="D960" s="1">
        <v>5</v>
      </c>
      <c r="E960" s="1" t="str">
        <f t="shared" si="154"/>
        <v>Non-Summer</v>
      </c>
      <c r="F960" s="78">
        <v>0.76590000000000003</v>
      </c>
      <c r="G960" s="79">
        <f t="shared" si="155"/>
        <v>1.4571734763363551</v>
      </c>
      <c r="J960" s="78">
        <v>0</v>
      </c>
      <c r="K960" s="80">
        <f t="shared" si="156"/>
        <v>0</v>
      </c>
      <c r="L960" s="68" t="str">
        <f t="shared" si="149"/>
        <v>Normal</v>
      </c>
      <c r="N960" s="67">
        <f t="shared" si="150"/>
        <v>0</v>
      </c>
      <c r="O960" s="67">
        <f t="shared" si="151"/>
        <v>0</v>
      </c>
      <c r="P960" s="81">
        <f t="shared" si="152"/>
        <v>1.4571734763363551</v>
      </c>
      <c r="Q960" s="81">
        <f t="shared" si="153"/>
        <v>1.4571734763363551</v>
      </c>
      <c r="S960" s="1">
        <f t="shared" si="157"/>
        <v>4</v>
      </c>
      <c r="T960" s="1" t="str">
        <f t="shared" si="158"/>
        <v>Off-Peak</v>
      </c>
    </row>
    <row r="961" spans="1:20" x14ac:dyDescent="0.25">
      <c r="A961" s="85">
        <v>44966.24999999797</v>
      </c>
      <c r="B961" s="1">
        <v>2</v>
      </c>
      <c r="C961" s="1">
        <v>9</v>
      </c>
      <c r="D961" s="1">
        <v>6</v>
      </c>
      <c r="E961" s="1" t="str">
        <f t="shared" si="154"/>
        <v>Non-Summer</v>
      </c>
      <c r="F961" s="78">
        <v>0.8337</v>
      </c>
      <c r="G961" s="79">
        <f t="shared" si="155"/>
        <v>1.5861672897527341</v>
      </c>
      <c r="J961" s="78">
        <v>0</v>
      </c>
      <c r="K961" s="80">
        <f t="shared" si="156"/>
        <v>0</v>
      </c>
      <c r="L961" s="68" t="str">
        <f t="shared" si="149"/>
        <v>Normal</v>
      </c>
      <c r="N961" s="67">
        <f t="shared" si="150"/>
        <v>0</v>
      </c>
      <c r="O961" s="67">
        <f t="shared" si="151"/>
        <v>0</v>
      </c>
      <c r="P961" s="81">
        <f t="shared" si="152"/>
        <v>1.5861672897527341</v>
      </c>
      <c r="Q961" s="81">
        <f t="shared" si="153"/>
        <v>1.5861672897527341</v>
      </c>
      <c r="S961" s="1">
        <f t="shared" si="157"/>
        <v>4</v>
      </c>
      <c r="T961" s="1" t="str">
        <f t="shared" si="158"/>
        <v>Peak</v>
      </c>
    </row>
    <row r="962" spans="1:20" x14ac:dyDescent="0.25">
      <c r="A962" s="85">
        <v>44966.291666664634</v>
      </c>
      <c r="B962" s="1">
        <v>2</v>
      </c>
      <c r="C962" s="1">
        <v>9</v>
      </c>
      <c r="D962" s="1">
        <v>7</v>
      </c>
      <c r="E962" s="1" t="str">
        <f t="shared" si="154"/>
        <v>Non-Summer</v>
      </c>
      <c r="F962" s="78">
        <v>0.86980000000000002</v>
      </c>
      <c r="G962" s="79">
        <f t="shared" si="155"/>
        <v>1.6548498364242872</v>
      </c>
      <c r="J962" s="78">
        <v>0.44023700000000004</v>
      </c>
      <c r="K962" s="80">
        <f t="shared" si="156"/>
        <v>0.44023700000000004</v>
      </c>
      <c r="L962" s="68" t="str">
        <f t="shared" si="149"/>
        <v>Normal</v>
      </c>
      <c r="N962" s="67">
        <f t="shared" si="150"/>
        <v>0</v>
      </c>
      <c r="O962" s="67">
        <f t="shared" si="151"/>
        <v>0.44023700000000004</v>
      </c>
      <c r="P962" s="81">
        <f t="shared" si="152"/>
        <v>1.2146128364242872</v>
      </c>
      <c r="Q962" s="81">
        <f t="shared" si="153"/>
        <v>1.2146128364242872</v>
      </c>
      <c r="S962" s="1">
        <f t="shared" si="157"/>
        <v>4</v>
      </c>
      <c r="T962" s="1" t="str">
        <f t="shared" si="158"/>
        <v>Peak</v>
      </c>
    </row>
    <row r="963" spans="1:20" x14ac:dyDescent="0.25">
      <c r="A963" s="85">
        <v>44966.333333331298</v>
      </c>
      <c r="B963" s="1">
        <v>2</v>
      </c>
      <c r="C963" s="1">
        <v>9</v>
      </c>
      <c r="D963" s="1">
        <v>8</v>
      </c>
      <c r="E963" s="1" t="str">
        <f t="shared" si="154"/>
        <v>Non-Summer</v>
      </c>
      <c r="F963" s="78">
        <v>0.84509999999999996</v>
      </c>
      <c r="G963" s="79">
        <f t="shared" si="155"/>
        <v>1.6078565150174351</v>
      </c>
      <c r="J963" s="78">
        <v>1.9560999999999999</v>
      </c>
      <c r="K963" s="80">
        <f t="shared" si="156"/>
        <v>1.9560999999999999</v>
      </c>
      <c r="L963" s="68" t="str">
        <f t="shared" si="149"/>
        <v>Normal</v>
      </c>
      <c r="N963" s="67">
        <f t="shared" si="150"/>
        <v>0.34824348498256485</v>
      </c>
      <c r="O963" s="67">
        <f t="shared" si="151"/>
        <v>1.6078565150174351</v>
      </c>
      <c r="P963" s="81">
        <f t="shared" si="152"/>
        <v>0</v>
      </c>
      <c r="Q963" s="81">
        <f t="shared" si="153"/>
        <v>-0.34824348498256485</v>
      </c>
      <c r="S963" s="1">
        <f t="shared" si="157"/>
        <v>4</v>
      </c>
      <c r="T963" s="1" t="str">
        <f t="shared" si="158"/>
        <v>Peak</v>
      </c>
    </row>
    <row r="964" spans="1:20" x14ac:dyDescent="0.25">
      <c r="A964" s="85">
        <v>44966.374999997963</v>
      </c>
      <c r="B964" s="1">
        <v>2</v>
      </c>
      <c r="C964" s="1">
        <v>9</v>
      </c>
      <c r="D964" s="1">
        <v>9</v>
      </c>
      <c r="E964" s="1" t="str">
        <f t="shared" si="154"/>
        <v>Non-Summer</v>
      </c>
      <c r="F964" s="78">
        <v>0.83450000000000002</v>
      </c>
      <c r="G964" s="79">
        <f t="shared" si="155"/>
        <v>1.5876893406485026</v>
      </c>
      <c r="J964" s="78">
        <v>3.4734430000000001</v>
      </c>
      <c r="K964" s="80">
        <f t="shared" si="156"/>
        <v>3.4734430000000001</v>
      </c>
      <c r="L964" s="68" t="str">
        <f t="shared" si="149"/>
        <v>Normal</v>
      </c>
      <c r="N964" s="67">
        <f t="shared" si="150"/>
        <v>1.8857536593514974</v>
      </c>
      <c r="O964" s="67">
        <f t="shared" si="151"/>
        <v>1.5876893406485026</v>
      </c>
      <c r="P964" s="81">
        <f t="shared" si="152"/>
        <v>0</v>
      </c>
      <c r="Q964" s="81">
        <f t="shared" si="153"/>
        <v>-1.8857536593514974</v>
      </c>
      <c r="S964" s="1">
        <f t="shared" si="157"/>
        <v>4</v>
      </c>
      <c r="T964" s="1" t="str">
        <f t="shared" si="158"/>
        <v>Peak</v>
      </c>
    </row>
    <row r="965" spans="1:20" x14ac:dyDescent="0.25">
      <c r="A965" s="85">
        <v>44966.416666664627</v>
      </c>
      <c r="B965" s="1">
        <v>2</v>
      </c>
      <c r="C965" s="1">
        <v>9</v>
      </c>
      <c r="D965" s="1">
        <v>10</v>
      </c>
      <c r="E965" s="1" t="str">
        <f t="shared" si="154"/>
        <v>Non-Summer</v>
      </c>
      <c r="F965" s="78">
        <v>0.83150000000000002</v>
      </c>
      <c r="G965" s="79">
        <f t="shared" si="155"/>
        <v>1.5819816497893708</v>
      </c>
      <c r="J965" s="78">
        <v>3.5745089999999999</v>
      </c>
      <c r="K965" s="80">
        <f t="shared" si="156"/>
        <v>3.5745089999999999</v>
      </c>
      <c r="L965" s="68" t="str">
        <f t="shared" si="149"/>
        <v>Normal</v>
      </c>
      <c r="N965" s="67">
        <f t="shared" si="150"/>
        <v>1.9925273502106291</v>
      </c>
      <c r="O965" s="67">
        <f t="shared" si="151"/>
        <v>1.5819816497893708</v>
      </c>
      <c r="P965" s="81">
        <f t="shared" si="152"/>
        <v>0</v>
      </c>
      <c r="Q965" s="81">
        <f t="shared" si="153"/>
        <v>-1.9925273502106291</v>
      </c>
      <c r="S965" s="1">
        <f t="shared" si="157"/>
        <v>4</v>
      </c>
      <c r="T965" s="1" t="str">
        <f t="shared" si="158"/>
        <v>Peak</v>
      </c>
    </row>
    <row r="966" spans="1:20" x14ac:dyDescent="0.25">
      <c r="A966" s="85">
        <v>44966.458333331291</v>
      </c>
      <c r="B966" s="1">
        <v>2</v>
      </c>
      <c r="C966" s="1">
        <v>9</v>
      </c>
      <c r="D966" s="1">
        <v>11</v>
      </c>
      <c r="E966" s="1" t="str">
        <f t="shared" si="154"/>
        <v>Non-Summer</v>
      </c>
      <c r="F966" s="78">
        <v>0.83819999999999995</v>
      </c>
      <c r="G966" s="79">
        <f t="shared" si="155"/>
        <v>1.5947288260414318</v>
      </c>
      <c r="J966" s="78">
        <v>4.8033400000000004</v>
      </c>
      <c r="K966" s="80">
        <f t="shared" si="156"/>
        <v>4.8033400000000004</v>
      </c>
      <c r="L966" s="68" t="str">
        <f t="shared" si="149"/>
        <v>Normal</v>
      </c>
      <c r="N966" s="67">
        <f t="shared" si="150"/>
        <v>3.2086111739585688</v>
      </c>
      <c r="O966" s="67">
        <f t="shared" si="151"/>
        <v>1.5947288260414316</v>
      </c>
      <c r="P966" s="81">
        <f t="shared" si="152"/>
        <v>2.2204460492503131E-16</v>
      </c>
      <c r="Q966" s="81">
        <f t="shared" si="153"/>
        <v>-3.2086111739585688</v>
      </c>
      <c r="S966" s="1">
        <f t="shared" si="157"/>
        <v>4</v>
      </c>
      <c r="T966" s="1" t="str">
        <f t="shared" si="158"/>
        <v>Peak</v>
      </c>
    </row>
    <row r="967" spans="1:20" x14ac:dyDescent="0.25">
      <c r="A967" s="85">
        <v>44966.499999997955</v>
      </c>
      <c r="B967" s="1">
        <v>2</v>
      </c>
      <c r="C967" s="1">
        <v>9</v>
      </c>
      <c r="D967" s="1">
        <v>12</v>
      </c>
      <c r="E967" s="1" t="str">
        <f t="shared" si="154"/>
        <v>Non-Summer</v>
      </c>
      <c r="F967" s="78">
        <v>0.84589999999999999</v>
      </c>
      <c r="G967" s="79">
        <f t="shared" si="155"/>
        <v>1.6093785659132036</v>
      </c>
      <c r="J967" s="78">
        <v>3.9188159999999996</v>
      </c>
      <c r="K967" s="80">
        <f t="shared" si="156"/>
        <v>3.9188159999999996</v>
      </c>
      <c r="L967" s="68" t="str">
        <f t="shared" si="149"/>
        <v>Normal</v>
      </c>
      <c r="N967" s="67">
        <f t="shared" si="150"/>
        <v>2.3094374340867958</v>
      </c>
      <c r="O967" s="67">
        <f t="shared" si="151"/>
        <v>1.6093785659132038</v>
      </c>
      <c r="P967" s="81">
        <f t="shared" si="152"/>
        <v>0</v>
      </c>
      <c r="Q967" s="81">
        <f t="shared" si="153"/>
        <v>-2.3094374340867958</v>
      </c>
      <c r="S967" s="1">
        <f t="shared" si="157"/>
        <v>4</v>
      </c>
      <c r="T967" s="1" t="str">
        <f t="shared" si="158"/>
        <v>Peak</v>
      </c>
    </row>
    <row r="968" spans="1:20" x14ac:dyDescent="0.25">
      <c r="A968" s="85">
        <v>44966.54166666462</v>
      </c>
      <c r="B968" s="1">
        <v>2</v>
      </c>
      <c r="C968" s="1">
        <v>9</v>
      </c>
      <c r="D968" s="1">
        <v>13</v>
      </c>
      <c r="E968" s="1" t="str">
        <f t="shared" si="154"/>
        <v>Non-Summer</v>
      </c>
      <c r="F968" s="78">
        <v>0.84219999999999995</v>
      </c>
      <c r="G968" s="79">
        <f t="shared" si="155"/>
        <v>1.6023390805202742</v>
      </c>
      <c r="J968" s="78">
        <v>1.668579</v>
      </c>
      <c r="K968" s="80">
        <f t="shared" si="156"/>
        <v>1.668579</v>
      </c>
      <c r="L968" s="68" t="str">
        <f t="shared" si="149"/>
        <v>Normal</v>
      </c>
      <c r="N968" s="67">
        <f t="shared" si="150"/>
        <v>6.6239919479725851E-2</v>
      </c>
      <c r="O968" s="67">
        <f t="shared" si="151"/>
        <v>1.6023390805202742</v>
      </c>
      <c r="P968" s="81">
        <f t="shared" si="152"/>
        <v>0</v>
      </c>
      <c r="Q968" s="81">
        <f t="shared" si="153"/>
        <v>-6.6239919479725851E-2</v>
      </c>
      <c r="S968" s="1">
        <f t="shared" si="157"/>
        <v>4</v>
      </c>
      <c r="T968" s="1" t="str">
        <f t="shared" si="158"/>
        <v>Peak</v>
      </c>
    </row>
    <row r="969" spans="1:20" x14ac:dyDescent="0.25">
      <c r="A969" s="85">
        <v>44966.583333331284</v>
      </c>
      <c r="B969" s="1">
        <v>2</v>
      </c>
      <c r="C969" s="1">
        <v>9</v>
      </c>
      <c r="D969" s="1">
        <v>14</v>
      </c>
      <c r="E969" s="1" t="str">
        <f t="shared" si="154"/>
        <v>Non-Summer</v>
      </c>
      <c r="F969" s="78">
        <v>0.84570000000000001</v>
      </c>
      <c r="G969" s="79">
        <f t="shared" si="155"/>
        <v>1.6089980531892616</v>
      </c>
      <c r="J969" s="78">
        <v>2.2032910000000001</v>
      </c>
      <c r="K969" s="80">
        <f t="shared" si="156"/>
        <v>2.2032910000000001</v>
      </c>
      <c r="L969" s="68" t="str">
        <f t="shared" si="149"/>
        <v>Normal</v>
      </c>
      <c r="N969" s="67">
        <f t="shared" si="150"/>
        <v>0.59429294681073852</v>
      </c>
      <c r="O969" s="67">
        <f t="shared" si="151"/>
        <v>1.6089980531892616</v>
      </c>
      <c r="P969" s="81">
        <f t="shared" si="152"/>
        <v>0</v>
      </c>
      <c r="Q969" s="81">
        <f t="shared" si="153"/>
        <v>-0.59429294681073852</v>
      </c>
      <c r="S969" s="1">
        <f t="shared" si="157"/>
        <v>4</v>
      </c>
      <c r="T969" s="1" t="str">
        <f t="shared" si="158"/>
        <v>Peak</v>
      </c>
    </row>
    <row r="970" spans="1:20" x14ac:dyDescent="0.25">
      <c r="A970" s="85">
        <v>44966.624999997948</v>
      </c>
      <c r="B970" s="1">
        <v>2</v>
      </c>
      <c r="C970" s="1">
        <v>9</v>
      </c>
      <c r="D970" s="1">
        <v>15</v>
      </c>
      <c r="E970" s="1" t="str">
        <f t="shared" si="154"/>
        <v>Non-Summer</v>
      </c>
      <c r="F970" s="78">
        <v>0.88739999999999997</v>
      </c>
      <c r="G970" s="79">
        <f t="shared" si="155"/>
        <v>1.6883349561311938</v>
      </c>
      <c r="J970" s="78">
        <v>1.348387</v>
      </c>
      <c r="K970" s="80">
        <f t="shared" si="156"/>
        <v>1.348387</v>
      </c>
      <c r="L970" s="68" t="str">
        <f t="shared" si="149"/>
        <v>Normal</v>
      </c>
      <c r="N970" s="67">
        <f t="shared" si="150"/>
        <v>0</v>
      </c>
      <c r="O970" s="67">
        <f t="shared" si="151"/>
        <v>1.348387</v>
      </c>
      <c r="P970" s="81">
        <f t="shared" si="152"/>
        <v>0.33994795613119377</v>
      </c>
      <c r="Q970" s="81">
        <f t="shared" si="153"/>
        <v>0.33994795613119377</v>
      </c>
      <c r="S970" s="1">
        <f t="shared" si="157"/>
        <v>4</v>
      </c>
      <c r="T970" s="1" t="str">
        <f t="shared" si="158"/>
        <v>Peak</v>
      </c>
    </row>
    <row r="971" spans="1:20" x14ac:dyDescent="0.25">
      <c r="A971" s="85">
        <v>44966.666666664612</v>
      </c>
      <c r="B971" s="1">
        <v>2</v>
      </c>
      <c r="C971" s="1">
        <v>9</v>
      </c>
      <c r="D971" s="1">
        <v>16</v>
      </c>
      <c r="E971" s="1" t="str">
        <f t="shared" si="154"/>
        <v>Non-Summer</v>
      </c>
      <c r="F971" s="78">
        <v>0.9718</v>
      </c>
      <c r="G971" s="79">
        <f t="shared" si="155"/>
        <v>1.8489113256347691</v>
      </c>
      <c r="J971" s="78">
        <v>0.37609599999999999</v>
      </c>
      <c r="K971" s="80">
        <f t="shared" si="156"/>
        <v>0.37609599999999999</v>
      </c>
      <c r="L971" s="68" t="str">
        <f t="shared" si="149"/>
        <v>Normal</v>
      </c>
      <c r="N971" s="67">
        <f t="shared" si="150"/>
        <v>0</v>
      </c>
      <c r="O971" s="67">
        <f t="shared" si="151"/>
        <v>0.37609599999999999</v>
      </c>
      <c r="P971" s="81">
        <f t="shared" si="152"/>
        <v>1.4728153256347691</v>
      </c>
      <c r="Q971" s="81">
        <f t="shared" si="153"/>
        <v>1.4728153256347691</v>
      </c>
      <c r="S971" s="1">
        <f t="shared" si="157"/>
        <v>4</v>
      </c>
      <c r="T971" s="1" t="str">
        <f t="shared" si="158"/>
        <v>Peak</v>
      </c>
    </row>
    <row r="972" spans="1:20" x14ac:dyDescent="0.25">
      <c r="A972" s="85">
        <v>44966.708333331277</v>
      </c>
      <c r="B972" s="1">
        <v>2</v>
      </c>
      <c r="C972" s="1">
        <v>9</v>
      </c>
      <c r="D972" s="1">
        <v>17</v>
      </c>
      <c r="E972" s="1" t="str">
        <f t="shared" si="154"/>
        <v>Non-Summer</v>
      </c>
      <c r="F972" s="78">
        <v>1.0681</v>
      </c>
      <c r="G972" s="79">
        <f t="shared" si="155"/>
        <v>2.0321282022129008</v>
      </c>
      <c r="J972" s="78">
        <v>0</v>
      </c>
      <c r="K972" s="80">
        <f t="shared" si="156"/>
        <v>0</v>
      </c>
      <c r="L972" s="68" t="str">
        <f t="shared" si="149"/>
        <v>Normal</v>
      </c>
      <c r="N972" s="67">
        <f t="shared" si="150"/>
        <v>0</v>
      </c>
      <c r="O972" s="67">
        <f t="shared" si="151"/>
        <v>0</v>
      </c>
      <c r="P972" s="81">
        <f t="shared" si="152"/>
        <v>2.0321282022129008</v>
      </c>
      <c r="Q972" s="81">
        <f t="shared" si="153"/>
        <v>2.0321282022129008</v>
      </c>
      <c r="S972" s="1">
        <f t="shared" si="157"/>
        <v>4</v>
      </c>
      <c r="T972" s="1" t="str">
        <f t="shared" si="158"/>
        <v>Peak</v>
      </c>
    </row>
    <row r="973" spans="1:20" x14ac:dyDescent="0.25">
      <c r="A973" s="85">
        <v>44966.749999997941</v>
      </c>
      <c r="B973" s="1">
        <v>2</v>
      </c>
      <c r="C973" s="1">
        <v>9</v>
      </c>
      <c r="D973" s="1">
        <v>18</v>
      </c>
      <c r="E973" s="1" t="str">
        <f t="shared" si="154"/>
        <v>Non-Summer</v>
      </c>
      <c r="F973" s="78">
        <v>1.1081000000000001</v>
      </c>
      <c r="G973" s="79">
        <f t="shared" si="155"/>
        <v>2.1082307470013255</v>
      </c>
      <c r="J973" s="78">
        <v>0</v>
      </c>
      <c r="K973" s="80">
        <f t="shared" si="156"/>
        <v>0</v>
      </c>
      <c r="L973" s="68" t="str">
        <f t="shared" si="149"/>
        <v>Normal</v>
      </c>
      <c r="N973" s="67">
        <f t="shared" si="150"/>
        <v>0</v>
      </c>
      <c r="O973" s="67">
        <f t="shared" si="151"/>
        <v>0</v>
      </c>
      <c r="P973" s="81">
        <f t="shared" si="152"/>
        <v>2.1082307470013255</v>
      </c>
      <c r="Q973" s="81">
        <f t="shared" si="153"/>
        <v>2.1082307470013255</v>
      </c>
      <c r="S973" s="1">
        <f t="shared" si="157"/>
        <v>4</v>
      </c>
      <c r="T973" s="1" t="str">
        <f t="shared" si="158"/>
        <v>Peak</v>
      </c>
    </row>
    <row r="974" spans="1:20" x14ac:dyDescent="0.25">
      <c r="A974" s="85">
        <v>44966.791666664605</v>
      </c>
      <c r="B974" s="1">
        <v>2</v>
      </c>
      <c r="C974" s="1">
        <v>9</v>
      </c>
      <c r="D974" s="1">
        <v>19</v>
      </c>
      <c r="E974" s="1" t="str">
        <f t="shared" si="154"/>
        <v>Non-Summer</v>
      </c>
      <c r="F974" s="78">
        <v>1.1055999999999999</v>
      </c>
      <c r="G974" s="79">
        <f t="shared" si="155"/>
        <v>2.1034743379520484</v>
      </c>
      <c r="J974" s="78">
        <v>0</v>
      </c>
      <c r="K974" s="80">
        <f t="shared" si="156"/>
        <v>0</v>
      </c>
      <c r="L974" s="68" t="str">
        <f t="shared" si="149"/>
        <v>Normal</v>
      </c>
      <c r="N974" s="67">
        <f t="shared" si="150"/>
        <v>0</v>
      </c>
      <c r="O974" s="67">
        <f t="shared" si="151"/>
        <v>0</v>
      </c>
      <c r="P974" s="81">
        <f t="shared" si="152"/>
        <v>2.1034743379520484</v>
      </c>
      <c r="Q974" s="81">
        <f t="shared" si="153"/>
        <v>2.1034743379520484</v>
      </c>
      <c r="S974" s="1">
        <f t="shared" si="157"/>
        <v>4</v>
      </c>
      <c r="T974" s="1" t="str">
        <f t="shared" si="158"/>
        <v>Peak</v>
      </c>
    </row>
    <row r="975" spans="1:20" x14ac:dyDescent="0.25">
      <c r="A975" s="85">
        <v>44966.833333331269</v>
      </c>
      <c r="B975" s="1">
        <v>2</v>
      </c>
      <c r="C975" s="1">
        <v>9</v>
      </c>
      <c r="D975" s="1">
        <v>20</v>
      </c>
      <c r="E975" s="1" t="str">
        <f t="shared" si="154"/>
        <v>Non-Summer</v>
      </c>
      <c r="F975" s="78">
        <v>1.0842000000000001</v>
      </c>
      <c r="G975" s="79">
        <f t="shared" si="155"/>
        <v>2.0627594764902417</v>
      </c>
      <c r="J975" s="78">
        <v>0</v>
      </c>
      <c r="K975" s="80">
        <f t="shared" si="156"/>
        <v>0</v>
      </c>
      <c r="L975" s="68" t="str">
        <f t="shared" si="149"/>
        <v>Normal</v>
      </c>
      <c r="N975" s="67">
        <f t="shared" si="150"/>
        <v>0</v>
      </c>
      <c r="O975" s="67">
        <f t="shared" si="151"/>
        <v>0</v>
      </c>
      <c r="P975" s="81">
        <f t="shared" si="152"/>
        <v>2.0627594764902417</v>
      </c>
      <c r="Q975" s="81">
        <f t="shared" si="153"/>
        <v>2.0627594764902417</v>
      </c>
      <c r="S975" s="1">
        <f t="shared" si="157"/>
        <v>4</v>
      </c>
      <c r="T975" s="1" t="str">
        <f t="shared" si="158"/>
        <v>Peak</v>
      </c>
    </row>
    <row r="976" spans="1:20" x14ac:dyDescent="0.25">
      <c r="A976" s="85">
        <v>44966.874999997934</v>
      </c>
      <c r="B976" s="1">
        <v>2</v>
      </c>
      <c r="C976" s="1">
        <v>9</v>
      </c>
      <c r="D976" s="1">
        <v>21</v>
      </c>
      <c r="E976" s="1" t="str">
        <f t="shared" si="154"/>
        <v>Non-Summer</v>
      </c>
      <c r="F976" s="78">
        <v>1.0261</v>
      </c>
      <c r="G976" s="79">
        <f t="shared" si="155"/>
        <v>1.9522205301850553</v>
      </c>
      <c r="J976" s="78">
        <v>0</v>
      </c>
      <c r="K976" s="80">
        <f t="shared" si="156"/>
        <v>0</v>
      </c>
      <c r="L976" s="68" t="str">
        <f t="shared" si="149"/>
        <v>Normal</v>
      </c>
      <c r="N976" s="67">
        <f t="shared" si="150"/>
        <v>0</v>
      </c>
      <c r="O976" s="67">
        <f t="shared" si="151"/>
        <v>0</v>
      </c>
      <c r="P976" s="81">
        <f t="shared" si="152"/>
        <v>1.9522205301850553</v>
      </c>
      <c r="Q976" s="81">
        <f t="shared" si="153"/>
        <v>1.9522205301850553</v>
      </c>
      <c r="S976" s="1">
        <f t="shared" si="157"/>
        <v>4</v>
      </c>
      <c r="T976" s="1" t="str">
        <f t="shared" si="158"/>
        <v>Peak</v>
      </c>
    </row>
    <row r="977" spans="1:20" x14ac:dyDescent="0.25">
      <c r="A977" s="85">
        <v>44966.916666664598</v>
      </c>
      <c r="B977" s="1">
        <v>2</v>
      </c>
      <c r="C977" s="1">
        <v>9</v>
      </c>
      <c r="D977" s="1">
        <v>22</v>
      </c>
      <c r="E977" s="1" t="str">
        <f t="shared" si="154"/>
        <v>Non-Summer</v>
      </c>
      <c r="F977" s="78">
        <v>0.93089999999999995</v>
      </c>
      <c r="G977" s="79">
        <f t="shared" si="155"/>
        <v>1.7710964735886052</v>
      </c>
      <c r="J977" s="78">
        <v>0</v>
      </c>
      <c r="K977" s="80">
        <f t="shared" si="156"/>
        <v>0</v>
      </c>
      <c r="L977" s="68" t="str">
        <f t="shared" si="149"/>
        <v>Normal</v>
      </c>
      <c r="N977" s="67">
        <f t="shared" si="150"/>
        <v>0</v>
      </c>
      <c r="O977" s="67">
        <f t="shared" si="151"/>
        <v>0</v>
      </c>
      <c r="P977" s="81">
        <f t="shared" si="152"/>
        <v>1.7710964735886052</v>
      </c>
      <c r="Q977" s="81">
        <f t="shared" si="153"/>
        <v>1.7710964735886052</v>
      </c>
      <c r="S977" s="1">
        <f t="shared" si="157"/>
        <v>4</v>
      </c>
      <c r="T977" s="1" t="str">
        <f t="shared" si="158"/>
        <v>Off-Peak</v>
      </c>
    </row>
    <row r="978" spans="1:20" x14ac:dyDescent="0.25">
      <c r="A978" s="85">
        <v>44966.958333331262</v>
      </c>
      <c r="B978" s="1">
        <v>2</v>
      </c>
      <c r="C978" s="1">
        <v>9</v>
      </c>
      <c r="D978" s="1">
        <v>23</v>
      </c>
      <c r="E978" s="1" t="str">
        <f t="shared" si="154"/>
        <v>Non-Summer</v>
      </c>
      <c r="F978" s="78">
        <v>0.84430000000000005</v>
      </c>
      <c r="G978" s="79">
        <f t="shared" si="155"/>
        <v>1.6063344641216668</v>
      </c>
      <c r="J978" s="78">
        <v>0</v>
      </c>
      <c r="K978" s="80">
        <f t="shared" si="156"/>
        <v>0</v>
      </c>
      <c r="L978" s="68" t="str">
        <f t="shared" si="149"/>
        <v>Normal</v>
      </c>
      <c r="N978" s="67">
        <f t="shared" si="150"/>
        <v>0</v>
      </c>
      <c r="O978" s="67">
        <f t="shared" si="151"/>
        <v>0</v>
      </c>
      <c r="P978" s="81">
        <f t="shared" si="152"/>
        <v>1.6063344641216668</v>
      </c>
      <c r="Q978" s="81">
        <f t="shared" si="153"/>
        <v>1.6063344641216668</v>
      </c>
      <c r="S978" s="1">
        <f t="shared" si="157"/>
        <v>4</v>
      </c>
      <c r="T978" s="1" t="str">
        <f t="shared" si="158"/>
        <v>Off-Peak</v>
      </c>
    </row>
    <row r="979" spans="1:20" x14ac:dyDescent="0.25">
      <c r="A979" s="85">
        <v>44966.999999997926</v>
      </c>
      <c r="B979" s="1">
        <v>2</v>
      </c>
      <c r="C979" s="1">
        <v>10</v>
      </c>
      <c r="D979" s="1">
        <v>0</v>
      </c>
      <c r="E979" s="1" t="str">
        <f t="shared" si="154"/>
        <v>Non-Summer</v>
      </c>
      <c r="F979" s="78">
        <v>0.79069999999999996</v>
      </c>
      <c r="G979" s="79">
        <f t="shared" si="155"/>
        <v>1.5043570541051781</v>
      </c>
      <c r="J979" s="78">
        <v>0</v>
      </c>
      <c r="K979" s="80">
        <f t="shared" si="156"/>
        <v>0</v>
      </c>
      <c r="L979" s="68" t="str">
        <f t="shared" ref="L979:L1042" si="159">IF(AND(D979&gt;=$C$2,D979&lt;=$C$3,E979="Summer"),"MaxDis","Normal")</f>
        <v>Normal</v>
      </c>
      <c r="N979" s="67">
        <f t="shared" ref="N979:N1042" si="160">IF(K979-G979&lt;0,0,K979-G979)</f>
        <v>0</v>
      </c>
      <c r="O979" s="67">
        <f t="shared" ref="O979:O1042" si="161">K979-N979</f>
        <v>0</v>
      </c>
      <c r="P979" s="81">
        <f t="shared" ref="P979:P1042" si="162">MAX(0,G979-O979)</f>
        <v>1.5043570541051781</v>
      </c>
      <c r="Q979" s="81">
        <f t="shared" ref="Q979:Q1042" si="163">G979-K979</f>
        <v>1.5043570541051781</v>
      </c>
      <c r="S979" s="1">
        <f t="shared" si="157"/>
        <v>5</v>
      </c>
      <c r="T979" s="1" t="str">
        <f t="shared" si="158"/>
        <v>Off-Peak</v>
      </c>
    </row>
    <row r="980" spans="1:20" x14ac:dyDescent="0.25">
      <c r="A980" s="85">
        <v>44967.041666664591</v>
      </c>
      <c r="B980" s="1">
        <v>2</v>
      </c>
      <c r="C980" s="1">
        <v>10</v>
      </c>
      <c r="D980" s="1">
        <v>1</v>
      </c>
      <c r="E980" s="1" t="str">
        <f t="shared" ref="E980:E1043" si="164">IF(AND(B980&gt;=$C$5,B980&lt;=$C$6),"Summer","Non-Summer")</f>
        <v>Non-Summer</v>
      </c>
      <c r="F980" s="78">
        <v>0.75739999999999996</v>
      </c>
      <c r="G980" s="79">
        <f t="shared" ref="G980:G1043" si="165">F980*$G$13</f>
        <v>1.4410016855688148</v>
      </c>
      <c r="J980" s="78">
        <v>0</v>
      </c>
      <c r="K980" s="80">
        <f t="shared" ref="K980:K1043" si="166">J980*$K$13</f>
        <v>0</v>
      </c>
      <c r="L980" s="68" t="str">
        <f t="shared" si="159"/>
        <v>Normal</v>
      </c>
      <c r="N980" s="67">
        <f t="shared" si="160"/>
        <v>0</v>
      </c>
      <c r="O980" s="67">
        <f t="shared" si="161"/>
        <v>0</v>
      </c>
      <c r="P980" s="81">
        <f t="shared" si="162"/>
        <v>1.4410016855688148</v>
      </c>
      <c r="Q980" s="81">
        <f t="shared" si="163"/>
        <v>1.4410016855688148</v>
      </c>
      <c r="S980" s="1">
        <f t="shared" ref="S980:S1043" si="167">WEEKDAY(A980,2)</f>
        <v>5</v>
      </c>
      <c r="T980" s="1" t="str">
        <f t="shared" ref="T980:T1043" si="168">IF(S980&gt;5,"Off-Peak",IF(AND(D980&gt;=$C$7,D980&lt;$C$8),"Peak","Off-Peak"))</f>
        <v>Off-Peak</v>
      </c>
    </row>
    <row r="981" spans="1:20" x14ac:dyDescent="0.25">
      <c r="A981" s="85">
        <v>44967.083333331255</v>
      </c>
      <c r="B981" s="1">
        <v>2</v>
      </c>
      <c r="C981" s="1">
        <v>10</v>
      </c>
      <c r="D981" s="1">
        <v>2</v>
      </c>
      <c r="E981" s="1" t="str">
        <f t="shared" si="164"/>
        <v>Non-Summer</v>
      </c>
      <c r="F981" s="78">
        <v>0.74039999999999995</v>
      </c>
      <c r="G981" s="79">
        <f t="shared" si="165"/>
        <v>1.4086581040337343</v>
      </c>
      <c r="J981" s="78">
        <v>0</v>
      </c>
      <c r="K981" s="80">
        <f t="shared" si="166"/>
        <v>0</v>
      </c>
      <c r="L981" s="68" t="str">
        <f t="shared" si="159"/>
        <v>Normal</v>
      </c>
      <c r="N981" s="67">
        <f t="shared" si="160"/>
        <v>0</v>
      </c>
      <c r="O981" s="67">
        <f t="shared" si="161"/>
        <v>0</v>
      </c>
      <c r="P981" s="81">
        <f t="shared" si="162"/>
        <v>1.4086581040337343</v>
      </c>
      <c r="Q981" s="81">
        <f t="shared" si="163"/>
        <v>1.4086581040337343</v>
      </c>
      <c r="S981" s="1">
        <f t="shared" si="167"/>
        <v>5</v>
      </c>
      <c r="T981" s="1" t="str">
        <f t="shared" si="168"/>
        <v>Off-Peak</v>
      </c>
    </row>
    <row r="982" spans="1:20" x14ac:dyDescent="0.25">
      <c r="A982" s="85">
        <v>44967.124999997919</v>
      </c>
      <c r="B982" s="1">
        <v>2</v>
      </c>
      <c r="C982" s="1">
        <v>10</v>
      </c>
      <c r="D982" s="1">
        <v>3</v>
      </c>
      <c r="E982" s="1" t="str">
        <f t="shared" si="164"/>
        <v>Non-Summer</v>
      </c>
      <c r="F982" s="78">
        <v>0.73429999999999995</v>
      </c>
      <c r="G982" s="79">
        <f t="shared" si="165"/>
        <v>1.3970524659534997</v>
      </c>
      <c r="J982" s="78">
        <v>0</v>
      </c>
      <c r="K982" s="80">
        <f t="shared" si="166"/>
        <v>0</v>
      </c>
      <c r="L982" s="68" t="str">
        <f t="shared" si="159"/>
        <v>Normal</v>
      </c>
      <c r="N982" s="67">
        <f t="shared" si="160"/>
        <v>0</v>
      </c>
      <c r="O982" s="67">
        <f t="shared" si="161"/>
        <v>0</v>
      </c>
      <c r="P982" s="81">
        <f t="shared" si="162"/>
        <v>1.3970524659534997</v>
      </c>
      <c r="Q982" s="81">
        <f t="shared" si="163"/>
        <v>1.3970524659534997</v>
      </c>
      <c r="S982" s="1">
        <f t="shared" si="167"/>
        <v>5</v>
      </c>
      <c r="T982" s="1" t="str">
        <f t="shared" si="168"/>
        <v>Off-Peak</v>
      </c>
    </row>
    <row r="983" spans="1:20" x14ac:dyDescent="0.25">
      <c r="A983" s="85">
        <v>44967.166666664583</v>
      </c>
      <c r="B983" s="1">
        <v>2</v>
      </c>
      <c r="C983" s="1">
        <v>10</v>
      </c>
      <c r="D983" s="1">
        <v>4</v>
      </c>
      <c r="E983" s="1" t="str">
        <f t="shared" si="164"/>
        <v>Non-Summer</v>
      </c>
      <c r="F983" s="78">
        <v>0.74650000000000005</v>
      </c>
      <c r="G983" s="79">
        <f t="shared" si="165"/>
        <v>1.4202637421139692</v>
      </c>
      <c r="J983" s="78">
        <v>0</v>
      </c>
      <c r="K983" s="80">
        <f t="shared" si="166"/>
        <v>0</v>
      </c>
      <c r="L983" s="68" t="str">
        <f t="shared" si="159"/>
        <v>Normal</v>
      </c>
      <c r="N983" s="67">
        <f t="shared" si="160"/>
        <v>0</v>
      </c>
      <c r="O983" s="67">
        <f t="shared" si="161"/>
        <v>0</v>
      </c>
      <c r="P983" s="81">
        <f t="shared" si="162"/>
        <v>1.4202637421139692</v>
      </c>
      <c r="Q983" s="81">
        <f t="shared" si="163"/>
        <v>1.4202637421139692</v>
      </c>
      <c r="S983" s="1">
        <f t="shared" si="167"/>
        <v>5</v>
      </c>
      <c r="T983" s="1" t="str">
        <f t="shared" si="168"/>
        <v>Off-Peak</v>
      </c>
    </row>
    <row r="984" spans="1:20" x14ac:dyDescent="0.25">
      <c r="A984" s="85">
        <v>44967.208333331248</v>
      </c>
      <c r="B984" s="1">
        <v>2</v>
      </c>
      <c r="C984" s="1">
        <v>10</v>
      </c>
      <c r="D984" s="1">
        <v>5</v>
      </c>
      <c r="E984" s="1" t="str">
        <f t="shared" si="164"/>
        <v>Non-Summer</v>
      </c>
      <c r="F984" s="78">
        <v>0.78520000000000001</v>
      </c>
      <c r="G984" s="79">
        <f t="shared" si="165"/>
        <v>1.4938929541967698</v>
      </c>
      <c r="J984" s="78">
        <v>0</v>
      </c>
      <c r="K984" s="80">
        <f t="shared" si="166"/>
        <v>0</v>
      </c>
      <c r="L984" s="68" t="str">
        <f t="shared" si="159"/>
        <v>Normal</v>
      </c>
      <c r="N984" s="67">
        <f t="shared" si="160"/>
        <v>0</v>
      </c>
      <c r="O984" s="67">
        <f t="shared" si="161"/>
        <v>0</v>
      </c>
      <c r="P984" s="81">
        <f t="shared" si="162"/>
        <v>1.4938929541967698</v>
      </c>
      <c r="Q984" s="81">
        <f t="shared" si="163"/>
        <v>1.4938929541967698</v>
      </c>
      <c r="S984" s="1">
        <f t="shared" si="167"/>
        <v>5</v>
      </c>
      <c r="T984" s="1" t="str">
        <f t="shared" si="168"/>
        <v>Off-Peak</v>
      </c>
    </row>
    <row r="985" spans="1:20" x14ac:dyDescent="0.25">
      <c r="A985" s="85">
        <v>44967.249999997912</v>
      </c>
      <c r="B985" s="1">
        <v>2</v>
      </c>
      <c r="C985" s="1">
        <v>10</v>
      </c>
      <c r="D985" s="1">
        <v>6</v>
      </c>
      <c r="E985" s="1" t="str">
        <f t="shared" si="164"/>
        <v>Non-Summer</v>
      </c>
      <c r="F985" s="78">
        <v>0.84850000000000003</v>
      </c>
      <c r="G985" s="79">
        <f t="shared" si="165"/>
        <v>1.6143252313244514</v>
      </c>
      <c r="J985" s="78">
        <v>0</v>
      </c>
      <c r="K985" s="80">
        <f t="shared" si="166"/>
        <v>0</v>
      </c>
      <c r="L985" s="68" t="str">
        <f t="shared" si="159"/>
        <v>Normal</v>
      </c>
      <c r="N985" s="67">
        <f t="shared" si="160"/>
        <v>0</v>
      </c>
      <c r="O985" s="67">
        <f t="shared" si="161"/>
        <v>0</v>
      </c>
      <c r="P985" s="81">
        <f t="shared" si="162"/>
        <v>1.6143252313244514</v>
      </c>
      <c r="Q985" s="81">
        <f t="shared" si="163"/>
        <v>1.6143252313244514</v>
      </c>
      <c r="S985" s="1">
        <f t="shared" si="167"/>
        <v>5</v>
      </c>
      <c r="T985" s="1" t="str">
        <f t="shared" si="168"/>
        <v>Peak</v>
      </c>
    </row>
    <row r="986" spans="1:20" x14ac:dyDescent="0.25">
      <c r="A986" s="85">
        <v>44967.291666664576</v>
      </c>
      <c r="B986" s="1">
        <v>2</v>
      </c>
      <c r="C986" s="1">
        <v>10</v>
      </c>
      <c r="D986" s="1">
        <v>7</v>
      </c>
      <c r="E986" s="1" t="str">
        <f t="shared" si="164"/>
        <v>Non-Summer</v>
      </c>
      <c r="F986" s="78">
        <v>0.86240000000000006</v>
      </c>
      <c r="G986" s="79">
        <f t="shared" si="165"/>
        <v>1.6407708656384288</v>
      </c>
      <c r="J986" s="78">
        <v>0.62632200000000005</v>
      </c>
      <c r="K986" s="80">
        <f t="shared" si="166"/>
        <v>0.62632200000000005</v>
      </c>
      <c r="L986" s="68" t="str">
        <f t="shared" si="159"/>
        <v>Normal</v>
      </c>
      <c r="N986" s="67">
        <f t="shared" si="160"/>
        <v>0</v>
      </c>
      <c r="O986" s="67">
        <f t="shared" si="161"/>
        <v>0.62632200000000005</v>
      </c>
      <c r="P986" s="81">
        <f t="shared" si="162"/>
        <v>1.0144488656384287</v>
      </c>
      <c r="Q986" s="81">
        <f t="shared" si="163"/>
        <v>1.0144488656384287</v>
      </c>
      <c r="S986" s="1">
        <f t="shared" si="167"/>
        <v>5</v>
      </c>
      <c r="T986" s="1" t="str">
        <f t="shared" si="168"/>
        <v>Peak</v>
      </c>
    </row>
    <row r="987" spans="1:20" x14ac:dyDescent="0.25">
      <c r="A987" s="85">
        <v>44967.33333333124</v>
      </c>
      <c r="B987" s="1">
        <v>2</v>
      </c>
      <c r="C987" s="1">
        <v>10</v>
      </c>
      <c r="D987" s="1">
        <v>8</v>
      </c>
      <c r="E987" s="1" t="str">
        <f t="shared" si="164"/>
        <v>Non-Summer</v>
      </c>
      <c r="F987" s="78">
        <v>0.81689999999999996</v>
      </c>
      <c r="G987" s="79">
        <f t="shared" si="165"/>
        <v>1.5542042209415958</v>
      </c>
      <c r="J987" s="78">
        <v>2.342136</v>
      </c>
      <c r="K987" s="80">
        <f t="shared" si="166"/>
        <v>2.342136</v>
      </c>
      <c r="L987" s="68" t="str">
        <f t="shared" si="159"/>
        <v>Normal</v>
      </c>
      <c r="N987" s="67">
        <f t="shared" si="160"/>
        <v>0.78793177905840417</v>
      </c>
      <c r="O987" s="67">
        <f t="shared" si="161"/>
        <v>1.5542042209415958</v>
      </c>
      <c r="P987" s="81">
        <f t="shared" si="162"/>
        <v>0</v>
      </c>
      <c r="Q987" s="81">
        <f t="shared" si="163"/>
        <v>-0.78793177905840417</v>
      </c>
      <c r="S987" s="1">
        <f t="shared" si="167"/>
        <v>5</v>
      </c>
      <c r="T987" s="1" t="str">
        <f t="shared" si="168"/>
        <v>Peak</v>
      </c>
    </row>
    <row r="988" spans="1:20" x14ac:dyDescent="0.25">
      <c r="A988" s="85">
        <v>44967.374999997905</v>
      </c>
      <c r="B988" s="1">
        <v>2</v>
      </c>
      <c r="C988" s="1">
        <v>10</v>
      </c>
      <c r="D988" s="1">
        <v>9</v>
      </c>
      <c r="E988" s="1" t="str">
        <f t="shared" si="164"/>
        <v>Non-Summer</v>
      </c>
      <c r="F988" s="78">
        <v>0.79459999999999997</v>
      </c>
      <c r="G988" s="79">
        <f t="shared" si="165"/>
        <v>1.5117770522220493</v>
      </c>
      <c r="J988" s="78">
        <v>3.4243960000000002</v>
      </c>
      <c r="K988" s="80">
        <f t="shared" si="166"/>
        <v>3.4243960000000002</v>
      </c>
      <c r="L988" s="68" t="str">
        <f t="shared" si="159"/>
        <v>Normal</v>
      </c>
      <c r="N988" s="67">
        <f t="shared" si="160"/>
        <v>1.9126189477779509</v>
      </c>
      <c r="O988" s="67">
        <f t="shared" si="161"/>
        <v>1.5117770522220493</v>
      </c>
      <c r="P988" s="81">
        <f t="shared" si="162"/>
        <v>0</v>
      </c>
      <c r="Q988" s="81">
        <f t="shared" si="163"/>
        <v>-1.9126189477779509</v>
      </c>
      <c r="S988" s="1">
        <f t="shared" si="167"/>
        <v>5</v>
      </c>
      <c r="T988" s="1" t="str">
        <f t="shared" si="168"/>
        <v>Peak</v>
      </c>
    </row>
    <row r="989" spans="1:20" x14ac:dyDescent="0.25">
      <c r="A989" s="85">
        <v>44967.416666664569</v>
      </c>
      <c r="B989" s="1">
        <v>2</v>
      </c>
      <c r="C989" s="1">
        <v>10</v>
      </c>
      <c r="D989" s="1">
        <v>10</v>
      </c>
      <c r="E989" s="1" t="str">
        <f t="shared" si="164"/>
        <v>Non-Summer</v>
      </c>
      <c r="F989" s="78">
        <v>0.78280000000000005</v>
      </c>
      <c r="G989" s="79">
        <f t="shared" si="165"/>
        <v>1.4893268015094643</v>
      </c>
      <c r="J989" s="78">
        <v>4.4217879999999994</v>
      </c>
      <c r="K989" s="80">
        <f t="shared" si="166"/>
        <v>4.4217879999999994</v>
      </c>
      <c r="L989" s="68" t="str">
        <f t="shared" si="159"/>
        <v>Normal</v>
      </c>
      <c r="N989" s="67">
        <f t="shared" si="160"/>
        <v>2.9324611984905351</v>
      </c>
      <c r="O989" s="67">
        <f t="shared" si="161"/>
        <v>1.4893268015094643</v>
      </c>
      <c r="P989" s="81">
        <f t="shared" si="162"/>
        <v>0</v>
      </c>
      <c r="Q989" s="81">
        <f t="shared" si="163"/>
        <v>-2.9324611984905351</v>
      </c>
      <c r="S989" s="1">
        <f t="shared" si="167"/>
        <v>5</v>
      </c>
      <c r="T989" s="1" t="str">
        <f t="shared" si="168"/>
        <v>Peak</v>
      </c>
    </row>
    <row r="990" spans="1:20" x14ac:dyDescent="0.25">
      <c r="A990" s="85">
        <v>44967.458333331233</v>
      </c>
      <c r="B990" s="1">
        <v>2</v>
      </c>
      <c r="C990" s="1">
        <v>10</v>
      </c>
      <c r="D990" s="1">
        <v>11</v>
      </c>
      <c r="E990" s="1" t="str">
        <f t="shared" si="164"/>
        <v>Non-Summer</v>
      </c>
      <c r="F990" s="78">
        <v>0.77669999999999995</v>
      </c>
      <c r="G990" s="79">
        <f t="shared" si="165"/>
        <v>1.4777211634292293</v>
      </c>
      <c r="J990" s="78">
        <v>5.167338</v>
      </c>
      <c r="K990" s="80">
        <f t="shared" si="166"/>
        <v>5.167338</v>
      </c>
      <c r="L990" s="68" t="str">
        <f t="shared" si="159"/>
        <v>Normal</v>
      </c>
      <c r="N990" s="67">
        <f t="shared" si="160"/>
        <v>3.6896168365707709</v>
      </c>
      <c r="O990" s="67">
        <f t="shared" si="161"/>
        <v>1.4777211634292291</v>
      </c>
      <c r="P990" s="81">
        <f t="shared" si="162"/>
        <v>2.2204460492503131E-16</v>
      </c>
      <c r="Q990" s="81">
        <f t="shared" si="163"/>
        <v>-3.6896168365707709</v>
      </c>
      <c r="S990" s="1">
        <f t="shared" si="167"/>
        <v>5</v>
      </c>
      <c r="T990" s="1" t="str">
        <f t="shared" si="168"/>
        <v>Peak</v>
      </c>
    </row>
    <row r="991" spans="1:20" x14ac:dyDescent="0.25">
      <c r="A991" s="85">
        <v>44967.499999997897</v>
      </c>
      <c r="B991" s="1">
        <v>2</v>
      </c>
      <c r="C991" s="1">
        <v>10</v>
      </c>
      <c r="D991" s="1">
        <v>12</v>
      </c>
      <c r="E991" s="1" t="str">
        <f t="shared" si="164"/>
        <v>Non-Summer</v>
      </c>
      <c r="F991" s="78">
        <v>0.76949999999999996</v>
      </c>
      <c r="G991" s="79">
        <f t="shared" si="165"/>
        <v>1.4640227053673132</v>
      </c>
      <c r="J991" s="78">
        <v>4.6364350000000005</v>
      </c>
      <c r="K991" s="80">
        <f t="shared" si="166"/>
        <v>4.6364350000000005</v>
      </c>
      <c r="L991" s="68" t="str">
        <f t="shared" si="159"/>
        <v>Normal</v>
      </c>
      <c r="N991" s="67">
        <f t="shared" si="160"/>
        <v>3.1724122946326876</v>
      </c>
      <c r="O991" s="67">
        <f t="shared" si="161"/>
        <v>1.4640227053673129</v>
      </c>
      <c r="P991" s="81">
        <f t="shared" si="162"/>
        <v>2.2204460492503131E-16</v>
      </c>
      <c r="Q991" s="81">
        <f t="shared" si="163"/>
        <v>-3.1724122946326876</v>
      </c>
      <c r="S991" s="1">
        <f t="shared" si="167"/>
        <v>5</v>
      </c>
      <c r="T991" s="1" t="str">
        <f t="shared" si="168"/>
        <v>Peak</v>
      </c>
    </row>
    <row r="992" spans="1:20" x14ac:dyDescent="0.25">
      <c r="A992" s="85">
        <v>44967.541666664561</v>
      </c>
      <c r="B992" s="1">
        <v>2</v>
      </c>
      <c r="C992" s="1">
        <v>10</v>
      </c>
      <c r="D992" s="1">
        <v>13</v>
      </c>
      <c r="E992" s="1" t="str">
        <f t="shared" si="164"/>
        <v>Non-Summer</v>
      </c>
      <c r="F992" s="78">
        <v>0.75890000000000002</v>
      </c>
      <c r="G992" s="79">
        <f t="shared" si="165"/>
        <v>1.4438555309983807</v>
      </c>
      <c r="J992" s="78">
        <v>5.0835169999999996</v>
      </c>
      <c r="K992" s="80">
        <f t="shared" si="166"/>
        <v>5.0835169999999996</v>
      </c>
      <c r="L992" s="68" t="str">
        <f t="shared" si="159"/>
        <v>Normal</v>
      </c>
      <c r="N992" s="67">
        <f t="shared" si="160"/>
        <v>3.6396614690016191</v>
      </c>
      <c r="O992" s="67">
        <f t="shared" si="161"/>
        <v>1.4438555309983805</v>
      </c>
      <c r="P992" s="81">
        <f t="shared" si="162"/>
        <v>2.2204460492503131E-16</v>
      </c>
      <c r="Q992" s="81">
        <f t="shared" si="163"/>
        <v>-3.6396614690016191</v>
      </c>
      <c r="S992" s="1">
        <f t="shared" si="167"/>
        <v>5</v>
      </c>
      <c r="T992" s="1" t="str">
        <f t="shared" si="168"/>
        <v>Peak</v>
      </c>
    </row>
    <row r="993" spans="1:20" x14ac:dyDescent="0.25">
      <c r="A993" s="85">
        <v>44967.583333331226</v>
      </c>
      <c r="B993" s="1">
        <v>2</v>
      </c>
      <c r="C993" s="1">
        <v>10</v>
      </c>
      <c r="D993" s="1">
        <v>14</v>
      </c>
      <c r="E993" s="1" t="str">
        <f t="shared" si="164"/>
        <v>Non-Summer</v>
      </c>
      <c r="F993" s="78">
        <v>0.75649999999999995</v>
      </c>
      <c r="G993" s="79">
        <f t="shared" si="165"/>
        <v>1.4392893783110752</v>
      </c>
      <c r="J993" s="78">
        <v>3.7302179999999998</v>
      </c>
      <c r="K993" s="80">
        <f t="shared" si="166"/>
        <v>3.7302179999999998</v>
      </c>
      <c r="L993" s="68" t="str">
        <f t="shared" si="159"/>
        <v>Normal</v>
      </c>
      <c r="N993" s="67">
        <f t="shared" si="160"/>
        <v>2.2909286216889244</v>
      </c>
      <c r="O993" s="67">
        <f t="shared" si="161"/>
        <v>1.4392893783110754</v>
      </c>
      <c r="P993" s="81">
        <f t="shared" si="162"/>
        <v>0</v>
      </c>
      <c r="Q993" s="81">
        <f t="shared" si="163"/>
        <v>-2.2909286216889244</v>
      </c>
      <c r="S993" s="1">
        <f t="shared" si="167"/>
        <v>5</v>
      </c>
      <c r="T993" s="1" t="str">
        <f t="shared" si="168"/>
        <v>Peak</v>
      </c>
    </row>
    <row r="994" spans="1:20" x14ac:dyDescent="0.25">
      <c r="A994" s="85">
        <v>44967.62499999789</v>
      </c>
      <c r="B994" s="1">
        <v>2</v>
      </c>
      <c r="C994" s="1">
        <v>10</v>
      </c>
      <c r="D994" s="1">
        <v>15</v>
      </c>
      <c r="E994" s="1" t="str">
        <f t="shared" si="164"/>
        <v>Non-Summer</v>
      </c>
      <c r="F994" s="78">
        <v>0.78349999999999997</v>
      </c>
      <c r="G994" s="79">
        <f t="shared" si="165"/>
        <v>1.4906585960432617</v>
      </c>
      <c r="J994" s="78">
        <v>2.5083500000000001</v>
      </c>
      <c r="K994" s="80">
        <f t="shared" si="166"/>
        <v>2.5083500000000001</v>
      </c>
      <c r="L994" s="68" t="str">
        <f t="shared" si="159"/>
        <v>Normal</v>
      </c>
      <c r="N994" s="67">
        <f t="shared" si="160"/>
        <v>1.0176914039567384</v>
      </c>
      <c r="O994" s="67">
        <f t="shared" si="161"/>
        <v>1.4906585960432617</v>
      </c>
      <c r="P994" s="81">
        <f t="shared" si="162"/>
        <v>0</v>
      </c>
      <c r="Q994" s="81">
        <f t="shared" si="163"/>
        <v>-1.0176914039567384</v>
      </c>
      <c r="S994" s="1">
        <f t="shared" si="167"/>
        <v>5</v>
      </c>
      <c r="T994" s="1" t="str">
        <f t="shared" si="168"/>
        <v>Peak</v>
      </c>
    </row>
    <row r="995" spans="1:20" x14ac:dyDescent="0.25">
      <c r="A995" s="85">
        <v>44967.666666664554</v>
      </c>
      <c r="B995" s="1">
        <v>2</v>
      </c>
      <c r="C995" s="1">
        <v>10</v>
      </c>
      <c r="D995" s="1">
        <v>16</v>
      </c>
      <c r="E995" s="1" t="str">
        <f t="shared" si="164"/>
        <v>Non-Summer</v>
      </c>
      <c r="F995" s="78">
        <v>0.8569</v>
      </c>
      <c r="G995" s="79">
        <f t="shared" si="165"/>
        <v>1.6303067657300203</v>
      </c>
      <c r="J995" s="78">
        <v>0.86916600000000011</v>
      </c>
      <c r="K995" s="80">
        <f t="shared" si="166"/>
        <v>0.86916600000000011</v>
      </c>
      <c r="L995" s="68" t="str">
        <f t="shared" si="159"/>
        <v>Normal</v>
      </c>
      <c r="N995" s="67">
        <f t="shared" si="160"/>
        <v>0</v>
      </c>
      <c r="O995" s="67">
        <f t="shared" si="161"/>
        <v>0.86916600000000011</v>
      </c>
      <c r="P995" s="81">
        <f t="shared" si="162"/>
        <v>0.76114076573002021</v>
      </c>
      <c r="Q995" s="81">
        <f t="shared" si="163"/>
        <v>0.76114076573002021</v>
      </c>
      <c r="S995" s="1">
        <f t="shared" si="167"/>
        <v>5</v>
      </c>
      <c r="T995" s="1" t="str">
        <f t="shared" si="168"/>
        <v>Peak</v>
      </c>
    </row>
    <row r="996" spans="1:20" x14ac:dyDescent="0.25">
      <c r="A996" s="85">
        <v>44967.708333331218</v>
      </c>
      <c r="B996" s="1">
        <v>2</v>
      </c>
      <c r="C996" s="1">
        <v>10</v>
      </c>
      <c r="D996" s="1">
        <v>17</v>
      </c>
      <c r="E996" s="1" t="str">
        <f t="shared" si="164"/>
        <v>Non-Summer</v>
      </c>
      <c r="F996" s="78">
        <v>0.98680000000000001</v>
      </c>
      <c r="G996" s="79">
        <f t="shared" si="165"/>
        <v>1.8774497799304284</v>
      </c>
      <c r="J996" s="78">
        <v>0</v>
      </c>
      <c r="K996" s="80">
        <f t="shared" si="166"/>
        <v>0</v>
      </c>
      <c r="L996" s="68" t="str">
        <f t="shared" si="159"/>
        <v>Normal</v>
      </c>
      <c r="N996" s="67">
        <f t="shared" si="160"/>
        <v>0</v>
      </c>
      <c r="O996" s="67">
        <f t="shared" si="161"/>
        <v>0</v>
      </c>
      <c r="P996" s="81">
        <f t="shared" si="162"/>
        <v>1.8774497799304284</v>
      </c>
      <c r="Q996" s="81">
        <f t="shared" si="163"/>
        <v>1.8774497799304284</v>
      </c>
      <c r="S996" s="1">
        <f t="shared" si="167"/>
        <v>5</v>
      </c>
      <c r="T996" s="1" t="str">
        <f t="shared" si="168"/>
        <v>Peak</v>
      </c>
    </row>
    <row r="997" spans="1:20" x14ac:dyDescent="0.25">
      <c r="A997" s="85">
        <v>44967.749999997883</v>
      </c>
      <c r="B997" s="1">
        <v>2</v>
      </c>
      <c r="C997" s="1">
        <v>10</v>
      </c>
      <c r="D997" s="1">
        <v>18</v>
      </c>
      <c r="E997" s="1" t="str">
        <f t="shared" si="164"/>
        <v>Non-Summer</v>
      </c>
      <c r="F997" s="78">
        <v>1.0580000000000001</v>
      </c>
      <c r="G997" s="79">
        <f t="shared" si="165"/>
        <v>2.012912309653824</v>
      </c>
      <c r="J997" s="78">
        <v>0</v>
      </c>
      <c r="K997" s="80">
        <f t="shared" si="166"/>
        <v>0</v>
      </c>
      <c r="L997" s="68" t="str">
        <f t="shared" si="159"/>
        <v>Normal</v>
      </c>
      <c r="N997" s="67">
        <f t="shared" si="160"/>
        <v>0</v>
      </c>
      <c r="O997" s="67">
        <f t="shared" si="161"/>
        <v>0</v>
      </c>
      <c r="P997" s="81">
        <f t="shared" si="162"/>
        <v>2.012912309653824</v>
      </c>
      <c r="Q997" s="81">
        <f t="shared" si="163"/>
        <v>2.012912309653824</v>
      </c>
      <c r="S997" s="1">
        <f t="shared" si="167"/>
        <v>5</v>
      </c>
      <c r="T997" s="1" t="str">
        <f t="shared" si="168"/>
        <v>Peak</v>
      </c>
    </row>
    <row r="998" spans="1:20" x14ac:dyDescent="0.25">
      <c r="A998" s="85">
        <v>44967.791666664547</v>
      </c>
      <c r="B998" s="1">
        <v>2</v>
      </c>
      <c r="C998" s="1">
        <v>10</v>
      </c>
      <c r="D998" s="1">
        <v>19</v>
      </c>
      <c r="E998" s="1" t="str">
        <f t="shared" si="164"/>
        <v>Non-Summer</v>
      </c>
      <c r="F998" s="78">
        <v>1.0649</v>
      </c>
      <c r="G998" s="79">
        <f t="shared" si="165"/>
        <v>2.0260399986298268</v>
      </c>
      <c r="J998" s="78">
        <v>0</v>
      </c>
      <c r="K998" s="80">
        <f t="shared" si="166"/>
        <v>0</v>
      </c>
      <c r="L998" s="68" t="str">
        <f t="shared" si="159"/>
        <v>Normal</v>
      </c>
      <c r="N998" s="67">
        <f t="shared" si="160"/>
        <v>0</v>
      </c>
      <c r="O998" s="67">
        <f t="shared" si="161"/>
        <v>0</v>
      </c>
      <c r="P998" s="81">
        <f t="shared" si="162"/>
        <v>2.0260399986298268</v>
      </c>
      <c r="Q998" s="81">
        <f t="shared" si="163"/>
        <v>2.0260399986298268</v>
      </c>
      <c r="S998" s="1">
        <f t="shared" si="167"/>
        <v>5</v>
      </c>
      <c r="T998" s="1" t="str">
        <f t="shared" si="168"/>
        <v>Peak</v>
      </c>
    </row>
    <row r="999" spans="1:20" x14ac:dyDescent="0.25">
      <c r="A999" s="85">
        <v>44967.833333331211</v>
      </c>
      <c r="B999" s="1">
        <v>2</v>
      </c>
      <c r="C999" s="1">
        <v>10</v>
      </c>
      <c r="D999" s="1">
        <v>20</v>
      </c>
      <c r="E999" s="1" t="str">
        <f t="shared" si="164"/>
        <v>Non-Summer</v>
      </c>
      <c r="F999" s="78">
        <v>1.0603</v>
      </c>
      <c r="G999" s="79">
        <f t="shared" si="165"/>
        <v>2.0172882059791579</v>
      </c>
      <c r="J999" s="78">
        <v>0</v>
      </c>
      <c r="K999" s="80">
        <f t="shared" si="166"/>
        <v>0</v>
      </c>
      <c r="L999" s="68" t="str">
        <f t="shared" si="159"/>
        <v>Normal</v>
      </c>
      <c r="N999" s="67">
        <f t="shared" si="160"/>
        <v>0</v>
      </c>
      <c r="O999" s="67">
        <f t="shared" si="161"/>
        <v>0</v>
      </c>
      <c r="P999" s="81">
        <f t="shared" si="162"/>
        <v>2.0172882059791579</v>
      </c>
      <c r="Q999" s="81">
        <f t="shared" si="163"/>
        <v>2.0172882059791579</v>
      </c>
      <c r="S999" s="1">
        <f t="shared" si="167"/>
        <v>5</v>
      </c>
      <c r="T999" s="1" t="str">
        <f t="shared" si="168"/>
        <v>Peak</v>
      </c>
    </row>
    <row r="1000" spans="1:20" x14ac:dyDescent="0.25">
      <c r="A1000" s="85">
        <v>44967.874999997875</v>
      </c>
      <c r="B1000" s="1">
        <v>2</v>
      </c>
      <c r="C1000" s="1">
        <v>10</v>
      </c>
      <c r="D1000" s="1">
        <v>21</v>
      </c>
      <c r="E1000" s="1" t="str">
        <f t="shared" si="164"/>
        <v>Non-Summer</v>
      </c>
      <c r="F1000" s="78">
        <v>1.0351999999999999</v>
      </c>
      <c r="G1000" s="79">
        <f t="shared" si="165"/>
        <v>1.9695338591244216</v>
      </c>
      <c r="J1000" s="78">
        <v>0</v>
      </c>
      <c r="K1000" s="80">
        <f t="shared" si="166"/>
        <v>0</v>
      </c>
      <c r="L1000" s="68" t="str">
        <f t="shared" si="159"/>
        <v>Normal</v>
      </c>
      <c r="N1000" s="67">
        <f t="shared" si="160"/>
        <v>0</v>
      </c>
      <c r="O1000" s="67">
        <f t="shared" si="161"/>
        <v>0</v>
      </c>
      <c r="P1000" s="81">
        <f t="shared" si="162"/>
        <v>1.9695338591244216</v>
      </c>
      <c r="Q1000" s="81">
        <f t="shared" si="163"/>
        <v>1.9695338591244216</v>
      </c>
      <c r="S1000" s="1">
        <f t="shared" si="167"/>
        <v>5</v>
      </c>
      <c r="T1000" s="1" t="str">
        <f t="shared" si="168"/>
        <v>Peak</v>
      </c>
    </row>
    <row r="1001" spans="1:20" x14ac:dyDescent="0.25">
      <c r="A1001" s="85">
        <v>44967.91666666454</v>
      </c>
      <c r="B1001" s="1">
        <v>2</v>
      </c>
      <c r="C1001" s="1">
        <v>10</v>
      </c>
      <c r="D1001" s="1">
        <v>22</v>
      </c>
      <c r="E1001" s="1" t="str">
        <f t="shared" si="164"/>
        <v>Non-Summer</v>
      </c>
      <c r="F1001" s="78">
        <v>0.97699999999999998</v>
      </c>
      <c r="G1001" s="79">
        <f t="shared" si="165"/>
        <v>1.8588046564572644</v>
      </c>
      <c r="J1001" s="78">
        <v>0</v>
      </c>
      <c r="K1001" s="80">
        <f t="shared" si="166"/>
        <v>0</v>
      </c>
      <c r="L1001" s="68" t="str">
        <f t="shared" si="159"/>
        <v>Normal</v>
      </c>
      <c r="N1001" s="67">
        <f t="shared" si="160"/>
        <v>0</v>
      </c>
      <c r="O1001" s="67">
        <f t="shared" si="161"/>
        <v>0</v>
      </c>
      <c r="P1001" s="81">
        <f t="shared" si="162"/>
        <v>1.8588046564572644</v>
      </c>
      <c r="Q1001" s="81">
        <f t="shared" si="163"/>
        <v>1.8588046564572644</v>
      </c>
      <c r="S1001" s="1">
        <f t="shared" si="167"/>
        <v>5</v>
      </c>
      <c r="T1001" s="1" t="str">
        <f t="shared" si="168"/>
        <v>Off-Peak</v>
      </c>
    </row>
    <row r="1002" spans="1:20" x14ac:dyDescent="0.25">
      <c r="A1002" s="85">
        <v>44967.958333331204</v>
      </c>
      <c r="B1002" s="1">
        <v>2</v>
      </c>
      <c r="C1002" s="1">
        <v>10</v>
      </c>
      <c r="D1002" s="1">
        <v>23</v>
      </c>
      <c r="E1002" s="1" t="str">
        <f t="shared" si="164"/>
        <v>Non-Summer</v>
      </c>
      <c r="F1002" s="78">
        <v>0.9093</v>
      </c>
      <c r="G1002" s="79">
        <f t="shared" si="165"/>
        <v>1.7300010994028563</v>
      </c>
      <c r="J1002" s="78">
        <v>0</v>
      </c>
      <c r="K1002" s="80">
        <f t="shared" si="166"/>
        <v>0</v>
      </c>
      <c r="L1002" s="68" t="str">
        <f t="shared" si="159"/>
        <v>Normal</v>
      </c>
      <c r="N1002" s="67">
        <f t="shared" si="160"/>
        <v>0</v>
      </c>
      <c r="O1002" s="67">
        <f t="shared" si="161"/>
        <v>0</v>
      </c>
      <c r="P1002" s="81">
        <f t="shared" si="162"/>
        <v>1.7300010994028563</v>
      </c>
      <c r="Q1002" s="81">
        <f t="shared" si="163"/>
        <v>1.7300010994028563</v>
      </c>
      <c r="S1002" s="1">
        <f t="shared" si="167"/>
        <v>5</v>
      </c>
      <c r="T1002" s="1" t="str">
        <f t="shared" si="168"/>
        <v>Off-Peak</v>
      </c>
    </row>
    <row r="1003" spans="1:20" x14ac:dyDescent="0.25">
      <c r="A1003" s="85">
        <v>44967.999999997868</v>
      </c>
      <c r="B1003" s="1">
        <v>2</v>
      </c>
      <c r="C1003" s="1">
        <v>11</v>
      </c>
      <c r="D1003" s="1">
        <v>0</v>
      </c>
      <c r="E1003" s="1" t="str">
        <f t="shared" si="164"/>
        <v>Non-Summer</v>
      </c>
      <c r="F1003" s="78">
        <v>0.8599</v>
      </c>
      <c r="G1003" s="79">
        <f t="shared" si="165"/>
        <v>1.6360144565891521</v>
      </c>
      <c r="J1003" s="78">
        <v>0</v>
      </c>
      <c r="K1003" s="80">
        <f t="shared" si="166"/>
        <v>0</v>
      </c>
      <c r="L1003" s="68" t="str">
        <f t="shared" si="159"/>
        <v>Normal</v>
      </c>
      <c r="N1003" s="67">
        <f t="shared" si="160"/>
        <v>0</v>
      </c>
      <c r="O1003" s="67">
        <f t="shared" si="161"/>
        <v>0</v>
      </c>
      <c r="P1003" s="81">
        <f t="shared" si="162"/>
        <v>1.6360144565891521</v>
      </c>
      <c r="Q1003" s="81">
        <f t="shared" si="163"/>
        <v>1.6360144565891521</v>
      </c>
      <c r="S1003" s="1">
        <f t="shared" si="167"/>
        <v>6</v>
      </c>
      <c r="T1003" s="1" t="str">
        <f t="shared" si="168"/>
        <v>Off-Peak</v>
      </c>
    </row>
    <row r="1004" spans="1:20" x14ac:dyDescent="0.25">
      <c r="A1004" s="85">
        <v>44968.041666664532</v>
      </c>
      <c r="B1004" s="1">
        <v>2</v>
      </c>
      <c r="C1004" s="1">
        <v>11</v>
      </c>
      <c r="D1004" s="1">
        <v>1</v>
      </c>
      <c r="E1004" s="1" t="str">
        <f t="shared" si="164"/>
        <v>Non-Summer</v>
      </c>
      <c r="F1004" s="78">
        <v>0.82720000000000005</v>
      </c>
      <c r="G1004" s="79">
        <f t="shared" si="165"/>
        <v>1.5738006262246154</v>
      </c>
      <c r="J1004" s="78">
        <v>0</v>
      </c>
      <c r="K1004" s="80">
        <f t="shared" si="166"/>
        <v>0</v>
      </c>
      <c r="L1004" s="68" t="str">
        <f t="shared" si="159"/>
        <v>Normal</v>
      </c>
      <c r="N1004" s="67">
        <f t="shared" si="160"/>
        <v>0</v>
      </c>
      <c r="O1004" s="67">
        <f t="shared" si="161"/>
        <v>0</v>
      </c>
      <c r="P1004" s="81">
        <f t="shared" si="162"/>
        <v>1.5738006262246154</v>
      </c>
      <c r="Q1004" s="81">
        <f t="shared" si="163"/>
        <v>1.5738006262246154</v>
      </c>
      <c r="S1004" s="1">
        <f t="shared" si="167"/>
        <v>6</v>
      </c>
      <c r="T1004" s="1" t="str">
        <f t="shared" si="168"/>
        <v>Off-Peak</v>
      </c>
    </row>
    <row r="1005" spans="1:20" x14ac:dyDescent="0.25">
      <c r="A1005" s="85">
        <v>44968.083333331197</v>
      </c>
      <c r="B1005" s="1">
        <v>2</v>
      </c>
      <c r="C1005" s="1">
        <v>11</v>
      </c>
      <c r="D1005" s="1">
        <v>2</v>
      </c>
      <c r="E1005" s="1" t="str">
        <f t="shared" si="164"/>
        <v>Non-Summer</v>
      </c>
      <c r="F1005" s="78">
        <v>0.80989999999999995</v>
      </c>
      <c r="G1005" s="79">
        <f t="shared" si="165"/>
        <v>1.5408862756036217</v>
      </c>
      <c r="J1005" s="78">
        <v>0</v>
      </c>
      <c r="K1005" s="80">
        <f t="shared" si="166"/>
        <v>0</v>
      </c>
      <c r="L1005" s="68" t="str">
        <f t="shared" si="159"/>
        <v>Normal</v>
      </c>
      <c r="N1005" s="67">
        <f t="shared" si="160"/>
        <v>0</v>
      </c>
      <c r="O1005" s="67">
        <f t="shared" si="161"/>
        <v>0</v>
      </c>
      <c r="P1005" s="81">
        <f t="shared" si="162"/>
        <v>1.5408862756036217</v>
      </c>
      <c r="Q1005" s="81">
        <f t="shared" si="163"/>
        <v>1.5408862756036217</v>
      </c>
      <c r="S1005" s="1">
        <f t="shared" si="167"/>
        <v>6</v>
      </c>
      <c r="T1005" s="1" t="str">
        <f t="shared" si="168"/>
        <v>Off-Peak</v>
      </c>
    </row>
    <row r="1006" spans="1:20" x14ac:dyDescent="0.25">
      <c r="A1006" s="85">
        <v>44968.124999997861</v>
      </c>
      <c r="B1006" s="1">
        <v>2</v>
      </c>
      <c r="C1006" s="1">
        <v>11</v>
      </c>
      <c r="D1006" s="1">
        <v>3</v>
      </c>
      <c r="E1006" s="1" t="str">
        <f t="shared" si="164"/>
        <v>Non-Summer</v>
      </c>
      <c r="F1006" s="78">
        <v>0.80110000000000003</v>
      </c>
      <c r="G1006" s="79">
        <f t="shared" si="165"/>
        <v>1.5241437157501685</v>
      </c>
      <c r="J1006" s="78">
        <v>0</v>
      </c>
      <c r="K1006" s="80">
        <f t="shared" si="166"/>
        <v>0</v>
      </c>
      <c r="L1006" s="68" t="str">
        <f t="shared" si="159"/>
        <v>Normal</v>
      </c>
      <c r="N1006" s="67">
        <f t="shared" si="160"/>
        <v>0</v>
      </c>
      <c r="O1006" s="67">
        <f t="shared" si="161"/>
        <v>0</v>
      </c>
      <c r="P1006" s="81">
        <f t="shared" si="162"/>
        <v>1.5241437157501685</v>
      </c>
      <c r="Q1006" s="81">
        <f t="shared" si="163"/>
        <v>1.5241437157501685</v>
      </c>
      <c r="S1006" s="1">
        <f t="shared" si="167"/>
        <v>6</v>
      </c>
      <c r="T1006" s="1" t="str">
        <f t="shared" si="168"/>
        <v>Off-Peak</v>
      </c>
    </row>
    <row r="1007" spans="1:20" x14ac:dyDescent="0.25">
      <c r="A1007" s="85">
        <v>44968.166666664525</v>
      </c>
      <c r="B1007" s="1">
        <v>2</v>
      </c>
      <c r="C1007" s="1">
        <v>11</v>
      </c>
      <c r="D1007" s="1">
        <v>4</v>
      </c>
      <c r="E1007" s="1" t="str">
        <f t="shared" si="164"/>
        <v>Non-Summer</v>
      </c>
      <c r="F1007" s="78">
        <v>0.80449999999999999</v>
      </c>
      <c r="G1007" s="79">
        <f t="shared" si="165"/>
        <v>1.5306124320571843</v>
      </c>
      <c r="J1007" s="78">
        <v>0</v>
      </c>
      <c r="K1007" s="80">
        <f t="shared" si="166"/>
        <v>0</v>
      </c>
      <c r="L1007" s="68" t="str">
        <f t="shared" si="159"/>
        <v>Normal</v>
      </c>
      <c r="N1007" s="67">
        <f t="shared" si="160"/>
        <v>0</v>
      </c>
      <c r="O1007" s="67">
        <f t="shared" si="161"/>
        <v>0</v>
      </c>
      <c r="P1007" s="81">
        <f t="shared" si="162"/>
        <v>1.5306124320571843</v>
      </c>
      <c r="Q1007" s="81">
        <f t="shared" si="163"/>
        <v>1.5306124320571843</v>
      </c>
      <c r="S1007" s="1">
        <f t="shared" si="167"/>
        <v>6</v>
      </c>
      <c r="T1007" s="1" t="str">
        <f t="shared" si="168"/>
        <v>Off-Peak</v>
      </c>
    </row>
    <row r="1008" spans="1:20" x14ac:dyDescent="0.25">
      <c r="A1008" s="85">
        <v>44968.208333331189</v>
      </c>
      <c r="B1008" s="1">
        <v>2</v>
      </c>
      <c r="C1008" s="1">
        <v>11</v>
      </c>
      <c r="D1008" s="1">
        <v>5</v>
      </c>
      <c r="E1008" s="1" t="str">
        <f t="shared" si="164"/>
        <v>Non-Summer</v>
      </c>
      <c r="F1008" s="78">
        <v>0.82189999999999996</v>
      </c>
      <c r="G1008" s="79">
        <f t="shared" si="165"/>
        <v>1.5637170390401489</v>
      </c>
      <c r="J1008" s="78">
        <v>0</v>
      </c>
      <c r="K1008" s="80">
        <f t="shared" si="166"/>
        <v>0</v>
      </c>
      <c r="L1008" s="68" t="str">
        <f t="shared" si="159"/>
        <v>Normal</v>
      </c>
      <c r="N1008" s="67">
        <f t="shared" si="160"/>
        <v>0</v>
      </c>
      <c r="O1008" s="67">
        <f t="shared" si="161"/>
        <v>0</v>
      </c>
      <c r="P1008" s="81">
        <f t="shared" si="162"/>
        <v>1.5637170390401489</v>
      </c>
      <c r="Q1008" s="81">
        <f t="shared" si="163"/>
        <v>1.5637170390401489</v>
      </c>
      <c r="S1008" s="1">
        <f t="shared" si="167"/>
        <v>6</v>
      </c>
      <c r="T1008" s="1" t="str">
        <f t="shared" si="168"/>
        <v>Off-Peak</v>
      </c>
    </row>
    <row r="1009" spans="1:20" x14ac:dyDescent="0.25">
      <c r="A1009" s="85">
        <v>44968.249999997854</v>
      </c>
      <c r="B1009" s="1">
        <v>2</v>
      </c>
      <c r="C1009" s="1">
        <v>11</v>
      </c>
      <c r="D1009" s="1">
        <v>6</v>
      </c>
      <c r="E1009" s="1" t="str">
        <f t="shared" si="164"/>
        <v>Non-Summer</v>
      </c>
      <c r="F1009" s="78">
        <v>0.85699999999999998</v>
      </c>
      <c r="G1009" s="79">
        <f t="shared" si="165"/>
        <v>1.6304970220919914</v>
      </c>
      <c r="J1009" s="78">
        <v>0</v>
      </c>
      <c r="K1009" s="80">
        <f t="shared" si="166"/>
        <v>0</v>
      </c>
      <c r="L1009" s="68" t="str">
        <f t="shared" si="159"/>
        <v>Normal</v>
      </c>
      <c r="N1009" s="67">
        <f t="shared" si="160"/>
        <v>0</v>
      </c>
      <c r="O1009" s="67">
        <f t="shared" si="161"/>
        <v>0</v>
      </c>
      <c r="P1009" s="81">
        <f t="shared" si="162"/>
        <v>1.6304970220919914</v>
      </c>
      <c r="Q1009" s="81">
        <f t="shared" si="163"/>
        <v>1.6304970220919914</v>
      </c>
      <c r="S1009" s="1">
        <f t="shared" si="167"/>
        <v>6</v>
      </c>
      <c r="T1009" s="1" t="str">
        <f t="shared" si="168"/>
        <v>Off-Peak</v>
      </c>
    </row>
    <row r="1010" spans="1:20" x14ac:dyDescent="0.25">
      <c r="A1010" s="85">
        <v>44968.291666664518</v>
      </c>
      <c r="B1010" s="1">
        <v>2</v>
      </c>
      <c r="C1010" s="1">
        <v>11</v>
      </c>
      <c r="D1010" s="1">
        <v>7</v>
      </c>
      <c r="E1010" s="1" t="str">
        <f t="shared" si="164"/>
        <v>Non-Summer</v>
      </c>
      <c r="F1010" s="78">
        <v>0.89070000000000005</v>
      </c>
      <c r="G1010" s="79">
        <f t="shared" si="165"/>
        <v>1.6946134160762389</v>
      </c>
      <c r="J1010" s="78">
        <v>0.72160299999999999</v>
      </c>
      <c r="K1010" s="80">
        <f t="shared" si="166"/>
        <v>0.72160299999999999</v>
      </c>
      <c r="L1010" s="68" t="str">
        <f t="shared" si="159"/>
        <v>Normal</v>
      </c>
      <c r="N1010" s="67">
        <f t="shared" si="160"/>
        <v>0</v>
      </c>
      <c r="O1010" s="67">
        <f t="shared" si="161"/>
        <v>0.72160299999999999</v>
      </c>
      <c r="P1010" s="81">
        <f t="shared" si="162"/>
        <v>0.97301041607623895</v>
      </c>
      <c r="Q1010" s="81">
        <f t="shared" si="163"/>
        <v>0.97301041607623895</v>
      </c>
      <c r="S1010" s="1">
        <f t="shared" si="167"/>
        <v>6</v>
      </c>
      <c r="T1010" s="1" t="str">
        <f t="shared" si="168"/>
        <v>Off-Peak</v>
      </c>
    </row>
    <row r="1011" spans="1:20" x14ac:dyDescent="0.25">
      <c r="A1011" s="85">
        <v>44968.333333331182</v>
      </c>
      <c r="B1011" s="1">
        <v>2</v>
      </c>
      <c r="C1011" s="1">
        <v>11</v>
      </c>
      <c r="D1011" s="1">
        <v>8</v>
      </c>
      <c r="E1011" s="1" t="str">
        <f t="shared" si="164"/>
        <v>Non-Summer</v>
      </c>
      <c r="F1011" s="78">
        <v>0.89049999999999996</v>
      </c>
      <c r="G1011" s="79">
        <f t="shared" si="165"/>
        <v>1.6942329033522967</v>
      </c>
      <c r="J1011" s="78">
        <v>2.5260749999999996</v>
      </c>
      <c r="K1011" s="80">
        <f t="shared" si="166"/>
        <v>2.5260749999999996</v>
      </c>
      <c r="L1011" s="68" t="str">
        <f t="shared" si="159"/>
        <v>Normal</v>
      </c>
      <c r="N1011" s="67">
        <f t="shared" si="160"/>
        <v>0.83184209664770292</v>
      </c>
      <c r="O1011" s="67">
        <f t="shared" si="161"/>
        <v>1.6942329033522967</v>
      </c>
      <c r="P1011" s="81">
        <f t="shared" si="162"/>
        <v>0</v>
      </c>
      <c r="Q1011" s="81">
        <f t="shared" si="163"/>
        <v>-0.83184209664770292</v>
      </c>
      <c r="S1011" s="1">
        <f t="shared" si="167"/>
        <v>6</v>
      </c>
      <c r="T1011" s="1" t="str">
        <f t="shared" si="168"/>
        <v>Off-Peak</v>
      </c>
    </row>
    <row r="1012" spans="1:20" x14ac:dyDescent="0.25">
      <c r="A1012" s="85">
        <v>44968.374999997846</v>
      </c>
      <c r="B1012" s="1">
        <v>2</v>
      </c>
      <c r="C1012" s="1">
        <v>11</v>
      </c>
      <c r="D1012" s="1">
        <v>9</v>
      </c>
      <c r="E1012" s="1" t="str">
        <f t="shared" si="164"/>
        <v>Non-Summer</v>
      </c>
      <c r="F1012" s="78">
        <v>0.87890000000000001</v>
      </c>
      <c r="G1012" s="79">
        <f t="shared" si="165"/>
        <v>1.6721631653636537</v>
      </c>
      <c r="J1012" s="78">
        <v>5.0029399999999997</v>
      </c>
      <c r="K1012" s="80">
        <f t="shared" si="166"/>
        <v>5.0029399999999997</v>
      </c>
      <c r="L1012" s="68" t="str">
        <f t="shared" si="159"/>
        <v>Normal</v>
      </c>
      <c r="N1012" s="67">
        <f t="shared" si="160"/>
        <v>3.330776834636346</v>
      </c>
      <c r="O1012" s="67">
        <f t="shared" si="161"/>
        <v>1.6721631653636537</v>
      </c>
      <c r="P1012" s="81">
        <f t="shared" si="162"/>
        <v>0</v>
      </c>
      <c r="Q1012" s="81">
        <f t="shared" si="163"/>
        <v>-3.330776834636346</v>
      </c>
      <c r="S1012" s="1">
        <f t="shared" si="167"/>
        <v>6</v>
      </c>
      <c r="T1012" s="1" t="str">
        <f t="shared" si="168"/>
        <v>Off-Peak</v>
      </c>
    </row>
    <row r="1013" spans="1:20" x14ac:dyDescent="0.25">
      <c r="A1013" s="85">
        <v>44968.416666664511</v>
      </c>
      <c r="B1013" s="1">
        <v>2</v>
      </c>
      <c r="C1013" s="1">
        <v>11</v>
      </c>
      <c r="D1013" s="1">
        <v>10</v>
      </c>
      <c r="E1013" s="1" t="str">
        <f t="shared" si="164"/>
        <v>Non-Summer</v>
      </c>
      <c r="F1013" s="78">
        <v>0.86329999999999996</v>
      </c>
      <c r="G1013" s="79">
        <f t="shared" si="165"/>
        <v>1.6424831728961682</v>
      </c>
      <c r="J1013" s="78">
        <v>4.9846279999999998</v>
      </c>
      <c r="K1013" s="80">
        <f t="shared" si="166"/>
        <v>4.9846279999999998</v>
      </c>
      <c r="L1013" s="68" t="str">
        <f t="shared" si="159"/>
        <v>Normal</v>
      </c>
      <c r="N1013" s="67">
        <f t="shared" si="160"/>
        <v>3.3421448271038319</v>
      </c>
      <c r="O1013" s="67">
        <f t="shared" si="161"/>
        <v>1.642483172896168</v>
      </c>
      <c r="P1013" s="81">
        <f t="shared" si="162"/>
        <v>2.2204460492503131E-16</v>
      </c>
      <c r="Q1013" s="81">
        <f t="shared" si="163"/>
        <v>-3.3421448271038319</v>
      </c>
      <c r="S1013" s="1">
        <f t="shared" si="167"/>
        <v>6</v>
      </c>
      <c r="T1013" s="1" t="str">
        <f t="shared" si="168"/>
        <v>Off-Peak</v>
      </c>
    </row>
    <row r="1014" spans="1:20" x14ac:dyDescent="0.25">
      <c r="A1014" s="85">
        <v>44968.458333331175</v>
      </c>
      <c r="B1014" s="1">
        <v>2</v>
      </c>
      <c r="C1014" s="1">
        <v>11</v>
      </c>
      <c r="D1014" s="1">
        <v>11</v>
      </c>
      <c r="E1014" s="1" t="str">
        <f t="shared" si="164"/>
        <v>Non-Summer</v>
      </c>
      <c r="F1014" s="78">
        <v>0.85029999999999994</v>
      </c>
      <c r="G1014" s="79">
        <f t="shared" si="165"/>
        <v>1.6177498458399302</v>
      </c>
      <c r="J1014" s="78">
        <v>5.7657569999999998</v>
      </c>
      <c r="K1014" s="80">
        <f t="shared" si="166"/>
        <v>5.7657569999999998</v>
      </c>
      <c r="L1014" s="68" t="str">
        <f t="shared" si="159"/>
        <v>Normal</v>
      </c>
      <c r="N1014" s="67">
        <f t="shared" si="160"/>
        <v>4.1480071541600694</v>
      </c>
      <c r="O1014" s="67">
        <f t="shared" si="161"/>
        <v>1.6177498458399304</v>
      </c>
      <c r="P1014" s="81">
        <f t="shared" si="162"/>
        <v>0</v>
      </c>
      <c r="Q1014" s="81">
        <f t="shared" si="163"/>
        <v>-4.1480071541600694</v>
      </c>
      <c r="S1014" s="1">
        <f t="shared" si="167"/>
        <v>6</v>
      </c>
      <c r="T1014" s="1" t="str">
        <f t="shared" si="168"/>
        <v>Off-Peak</v>
      </c>
    </row>
    <row r="1015" spans="1:20" x14ac:dyDescent="0.25">
      <c r="A1015" s="85">
        <v>44968.499999997839</v>
      </c>
      <c r="B1015" s="1">
        <v>2</v>
      </c>
      <c r="C1015" s="1">
        <v>11</v>
      </c>
      <c r="D1015" s="1">
        <v>12</v>
      </c>
      <c r="E1015" s="1" t="str">
        <f t="shared" si="164"/>
        <v>Non-Summer</v>
      </c>
      <c r="F1015" s="78">
        <v>0.83440000000000003</v>
      </c>
      <c r="G1015" s="79">
        <f t="shared" si="165"/>
        <v>1.5874990842865317</v>
      </c>
      <c r="J1015" s="78">
        <v>6.6454309999999994</v>
      </c>
      <c r="K1015" s="80">
        <f t="shared" si="166"/>
        <v>6.6454309999999994</v>
      </c>
      <c r="L1015" s="68" t="str">
        <f t="shared" si="159"/>
        <v>Normal</v>
      </c>
      <c r="N1015" s="67">
        <f t="shared" si="160"/>
        <v>5.0579319157134677</v>
      </c>
      <c r="O1015" s="67">
        <f t="shared" si="161"/>
        <v>1.5874990842865317</v>
      </c>
      <c r="P1015" s="81">
        <f t="shared" si="162"/>
        <v>0</v>
      </c>
      <c r="Q1015" s="81">
        <f t="shared" si="163"/>
        <v>-5.0579319157134677</v>
      </c>
      <c r="S1015" s="1">
        <f t="shared" si="167"/>
        <v>6</v>
      </c>
      <c r="T1015" s="1" t="str">
        <f t="shared" si="168"/>
        <v>Off-Peak</v>
      </c>
    </row>
    <row r="1016" spans="1:20" x14ac:dyDescent="0.25">
      <c r="A1016" s="85">
        <v>44968.541666664503</v>
      </c>
      <c r="B1016" s="1">
        <v>2</v>
      </c>
      <c r="C1016" s="1">
        <v>11</v>
      </c>
      <c r="D1016" s="1">
        <v>13</v>
      </c>
      <c r="E1016" s="1" t="str">
        <f t="shared" si="164"/>
        <v>Non-Summer</v>
      </c>
      <c r="F1016" s="78">
        <v>0.81669999999999998</v>
      </c>
      <c r="G1016" s="79">
        <f t="shared" si="165"/>
        <v>1.5538237082176538</v>
      </c>
      <c r="J1016" s="78">
        <v>6.1421530000000004</v>
      </c>
      <c r="K1016" s="80">
        <f t="shared" si="166"/>
        <v>6.1421530000000004</v>
      </c>
      <c r="L1016" s="68" t="str">
        <f t="shared" si="159"/>
        <v>Normal</v>
      </c>
      <c r="N1016" s="67">
        <f t="shared" si="160"/>
        <v>4.5883292917823466</v>
      </c>
      <c r="O1016" s="67">
        <f t="shared" si="161"/>
        <v>1.5538237082176538</v>
      </c>
      <c r="P1016" s="81">
        <f t="shared" si="162"/>
        <v>0</v>
      </c>
      <c r="Q1016" s="81">
        <f t="shared" si="163"/>
        <v>-4.5883292917823466</v>
      </c>
      <c r="S1016" s="1">
        <f t="shared" si="167"/>
        <v>6</v>
      </c>
      <c r="T1016" s="1" t="str">
        <f t="shared" si="168"/>
        <v>Off-Peak</v>
      </c>
    </row>
    <row r="1017" spans="1:20" x14ac:dyDescent="0.25">
      <c r="A1017" s="85">
        <v>44968.583333331168</v>
      </c>
      <c r="B1017" s="1">
        <v>2</v>
      </c>
      <c r="C1017" s="1">
        <v>11</v>
      </c>
      <c r="D1017" s="1">
        <v>14</v>
      </c>
      <c r="E1017" s="1" t="str">
        <f t="shared" si="164"/>
        <v>Non-Summer</v>
      </c>
      <c r="F1017" s="78">
        <v>0.80479999999999996</v>
      </c>
      <c r="G1017" s="79">
        <f t="shared" si="165"/>
        <v>1.5311832011430975</v>
      </c>
      <c r="J1017" s="78">
        <v>5.0880669999999997</v>
      </c>
      <c r="K1017" s="80">
        <f t="shared" si="166"/>
        <v>5.0880669999999997</v>
      </c>
      <c r="L1017" s="68" t="str">
        <f t="shared" si="159"/>
        <v>Normal</v>
      </c>
      <c r="N1017" s="67">
        <f t="shared" si="160"/>
        <v>3.5568837988569024</v>
      </c>
      <c r="O1017" s="67">
        <f t="shared" si="161"/>
        <v>1.5311832011430972</v>
      </c>
      <c r="P1017" s="81">
        <f t="shared" si="162"/>
        <v>2.2204460492503131E-16</v>
      </c>
      <c r="Q1017" s="81">
        <f t="shared" si="163"/>
        <v>-3.5568837988569024</v>
      </c>
      <c r="S1017" s="1">
        <f t="shared" si="167"/>
        <v>6</v>
      </c>
      <c r="T1017" s="1" t="str">
        <f t="shared" si="168"/>
        <v>Off-Peak</v>
      </c>
    </row>
    <row r="1018" spans="1:20" x14ac:dyDescent="0.25">
      <c r="A1018" s="85">
        <v>44968.624999997832</v>
      </c>
      <c r="B1018" s="1">
        <v>2</v>
      </c>
      <c r="C1018" s="1">
        <v>11</v>
      </c>
      <c r="D1018" s="1">
        <v>15</v>
      </c>
      <c r="E1018" s="1" t="str">
        <f t="shared" si="164"/>
        <v>Non-Summer</v>
      </c>
      <c r="F1018" s="78">
        <v>0.81</v>
      </c>
      <c r="G1018" s="79">
        <f t="shared" si="165"/>
        <v>1.5410765319655928</v>
      </c>
      <c r="J1018" s="78">
        <v>3.4759850000000001</v>
      </c>
      <c r="K1018" s="80">
        <f t="shared" si="166"/>
        <v>3.4759850000000001</v>
      </c>
      <c r="L1018" s="68" t="str">
        <f t="shared" si="159"/>
        <v>Normal</v>
      </c>
      <c r="N1018" s="67">
        <f t="shared" si="160"/>
        <v>1.9349084680344073</v>
      </c>
      <c r="O1018" s="67">
        <f t="shared" si="161"/>
        <v>1.5410765319655928</v>
      </c>
      <c r="P1018" s="81">
        <f t="shared" si="162"/>
        <v>0</v>
      </c>
      <c r="Q1018" s="81">
        <f t="shared" si="163"/>
        <v>-1.9349084680344073</v>
      </c>
      <c r="S1018" s="1">
        <f t="shared" si="167"/>
        <v>6</v>
      </c>
      <c r="T1018" s="1" t="str">
        <f t="shared" si="168"/>
        <v>Off-Peak</v>
      </c>
    </row>
    <row r="1019" spans="1:20" x14ac:dyDescent="0.25">
      <c r="A1019" s="85">
        <v>44968.666666664496</v>
      </c>
      <c r="B1019" s="1">
        <v>2</v>
      </c>
      <c r="C1019" s="1">
        <v>11</v>
      </c>
      <c r="D1019" s="1">
        <v>16</v>
      </c>
      <c r="E1019" s="1" t="str">
        <f t="shared" si="164"/>
        <v>Non-Summer</v>
      </c>
      <c r="F1019" s="78">
        <v>0.85160000000000002</v>
      </c>
      <c r="G1019" s="79">
        <f t="shared" si="165"/>
        <v>1.6202231785455541</v>
      </c>
      <c r="J1019" s="78">
        <v>1.310643</v>
      </c>
      <c r="K1019" s="80">
        <f t="shared" si="166"/>
        <v>1.310643</v>
      </c>
      <c r="L1019" s="68" t="str">
        <f t="shared" si="159"/>
        <v>Normal</v>
      </c>
      <c r="N1019" s="67">
        <f t="shared" si="160"/>
        <v>0</v>
      </c>
      <c r="O1019" s="67">
        <f t="shared" si="161"/>
        <v>1.310643</v>
      </c>
      <c r="P1019" s="81">
        <f t="shared" si="162"/>
        <v>0.30958017854555409</v>
      </c>
      <c r="Q1019" s="81">
        <f t="shared" si="163"/>
        <v>0.30958017854555409</v>
      </c>
      <c r="S1019" s="1">
        <f t="shared" si="167"/>
        <v>6</v>
      </c>
      <c r="T1019" s="1" t="str">
        <f t="shared" si="168"/>
        <v>Off-Peak</v>
      </c>
    </row>
    <row r="1020" spans="1:20" x14ac:dyDescent="0.25">
      <c r="A1020" s="85">
        <v>44968.70833333116</v>
      </c>
      <c r="B1020" s="1">
        <v>2</v>
      </c>
      <c r="C1020" s="1">
        <v>11</v>
      </c>
      <c r="D1020" s="1">
        <v>17</v>
      </c>
      <c r="E1020" s="1" t="str">
        <f t="shared" si="164"/>
        <v>Non-Summer</v>
      </c>
      <c r="F1020" s="78">
        <v>0.95840000000000003</v>
      </c>
      <c r="G1020" s="79">
        <f t="shared" si="165"/>
        <v>1.8234169731306471</v>
      </c>
      <c r="J1020" s="78">
        <v>0</v>
      </c>
      <c r="K1020" s="80">
        <f t="shared" si="166"/>
        <v>0</v>
      </c>
      <c r="L1020" s="68" t="str">
        <f t="shared" si="159"/>
        <v>Normal</v>
      </c>
      <c r="N1020" s="67">
        <f t="shared" si="160"/>
        <v>0</v>
      </c>
      <c r="O1020" s="67">
        <f t="shared" si="161"/>
        <v>0</v>
      </c>
      <c r="P1020" s="81">
        <f t="shared" si="162"/>
        <v>1.8234169731306471</v>
      </c>
      <c r="Q1020" s="81">
        <f t="shared" si="163"/>
        <v>1.8234169731306471</v>
      </c>
      <c r="S1020" s="1">
        <f t="shared" si="167"/>
        <v>6</v>
      </c>
      <c r="T1020" s="1" t="str">
        <f t="shared" si="168"/>
        <v>Off-Peak</v>
      </c>
    </row>
    <row r="1021" spans="1:20" x14ac:dyDescent="0.25">
      <c r="A1021" s="85">
        <v>44968.749999997824</v>
      </c>
      <c r="B1021" s="1">
        <v>2</v>
      </c>
      <c r="C1021" s="1">
        <v>11</v>
      </c>
      <c r="D1021" s="1">
        <v>18</v>
      </c>
      <c r="E1021" s="1" t="str">
        <f t="shared" si="164"/>
        <v>Non-Summer</v>
      </c>
      <c r="F1021" s="78">
        <v>1.0203</v>
      </c>
      <c r="G1021" s="79">
        <f t="shared" si="165"/>
        <v>1.9411856611907337</v>
      </c>
      <c r="J1021" s="78">
        <v>0</v>
      </c>
      <c r="K1021" s="80">
        <f t="shared" si="166"/>
        <v>0</v>
      </c>
      <c r="L1021" s="68" t="str">
        <f t="shared" si="159"/>
        <v>Normal</v>
      </c>
      <c r="N1021" s="67">
        <f t="shared" si="160"/>
        <v>0</v>
      </c>
      <c r="O1021" s="67">
        <f t="shared" si="161"/>
        <v>0</v>
      </c>
      <c r="P1021" s="81">
        <f t="shared" si="162"/>
        <v>1.9411856611907337</v>
      </c>
      <c r="Q1021" s="81">
        <f t="shared" si="163"/>
        <v>1.9411856611907337</v>
      </c>
      <c r="S1021" s="1">
        <f t="shared" si="167"/>
        <v>6</v>
      </c>
      <c r="T1021" s="1" t="str">
        <f t="shared" si="168"/>
        <v>Off-Peak</v>
      </c>
    </row>
    <row r="1022" spans="1:20" x14ac:dyDescent="0.25">
      <c r="A1022" s="85">
        <v>44968.791666664489</v>
      </c>
      <c r="B1022" s="1">
        <v>2</v>
      </c>
      <c r="C1022" s="1">
        <v>11</v>
      </c>
      <c r="D1022" s="1">
        <v>19</v>
      </c>
      <c r="E1022" s="1" t="str">
        <f t="shared" si="164"/>
        <v>Non-Summer</v>
      </c>
      <c r="F1022" s="78">
        <v>1.0217000000000001</v>
      </c>
      <c r="G1022" s="79">
        <f t="shared" si="165"/>
        <v>1.9438492502583287</v>
      </c>
      <c r="J1022" s="78">
        <v>0</v>
      </c>
      <c r="K1022" s="80">
        <f t="shared" si="166"/>
        <v>0</v>
      </c>
      <c r="L1022" s="68" t="str">
        <f t="shared" si="159"/>
        <v>Normal</v>
      </c>
      <c r="N1022" s="67">
        <f t="shared" si="160"/>
        <v>0</v>
      </c>
      <c r="O1022" s="67">
        <f t="shared" si="161"/>
        <v>0</v>
      </c>
      <c r="P1022" s="81">
        <f t="shared" si="162"/>
        <v>1.9438492502583287</v>
      </c>
      <c r="Q1022" s="81">
        <f t="shared" si="163"/>
        <v>1.9438492502583287</v>
      </c>
      <c r="S1022" s="1">
        <f t="shared" si="167"/>
        <v>6</v>
      </c>
      <c r="T1022" s="1" t="str">
        <f t="shared" si="168"/>
        <v>Off-Peak</v>
      </c>
    </row>
    <row r="1023" spans="1:20" x14ac:dyDescent="0.25">
      <c r="A1023" s="85">
        <v>44968.833333331153</v>
      </c>
      <c r="B1023" s="1">
        <v>2</v>
      </c>
      <c r="C1023" s="1">
        <v>11</v>
      </c>
      <c r="D1023" s="1">
        <v>20</v>
      </c>
      <c r="E1023" s="1" t="str">
        <f t="shared" si="164"/>
        <v>Non-Summer</v>
      </c>
      <c r="F1023" s="78">
        <v>1.0130999999999999</v>
      </c>
      <c r="G1023" s="79">
        <f t="shared" si="165"/>
        <v>1.9274872031288171</v>
      </c>
      <c r="J1023" s="78">
        <v>0</v>
      </c>
      <c r="K1023" s="80">
        <f t="shared" si="166"/>
        <v>0</v>
      </c>
      <c r="L1023" s="68" t="str">
        <f t="shared" si="159"/>
        <v>Normal</v>
      </c>
      <c r="N1023" s="67">
        <f t="shared" si="160"/>
        <v>0</v>
      </c>
      <c r="O1023" s="67">
        <f t="shared" si="161"/>
        <v>0</v>
      </c>
      <c r="P1023" s="81">
        <f t="shared" si="162"/>
        <v>1.9274872031288171</v>
      </c>
      <c r="Q1023" s="81">
        <f t="shared" si="163"/>
        <v>1.9274872031288171</v>
      </c>
      <c r="S1023" s="1">
        <f t="shared" si="167"/>
        <v>6</v>
      </c>
      <c r="T1023" s="1" t="str">
        <f t="shared" si="168"/>
        <v>Off-Peak</v>
      </c>
    </row>
    <row r="1024" spans="1:20" x14ac:dyDescent="0.25">
      <c r="A1024" s="85">
        <v>44968.874999997817</v>
      </c>
      <c r="B1024" s="1">
        <v>2</v>
      </c>
      <c r="C1024" s="1">
        <v>11</v>
      </c>
      <c r="D1024" s="1">
        <v>21</v>
      </c>
      <c r="E1024" s="1" t="str">
        <f t="shared" si="164"/>
        <v>Non-Summer</v>
      </c>
      <c r="F1024" s="78">
        <v>0.98699999999999999</v>
      </c>
      <c r="G1024" s="79">
        <f t="shared" si="165"/>
        <v>1.8778302926543704</v>
      </c>
      <c r="J1024" s="78">
        <v>0</v>
      </c>
      <c r="K1024" s="80">
        <f t="shared" si="166"/>
        <v>0</v>
      </c>
      <c r="L1024" s="68" t="str">
        <f t="shared" si="159"/>
        <v>Normal</v>
      </c>
      <c r="N1024" s="67">
        <f t="shared" si="160"/>
        <v>0</v>
      </c>
      <c r="O1024" s="67">
        <f t="shared" si="161"/>
        <v>0</v>
      </c>
      <c r="P1024" s="81">
        <f t="shared" si="162"/>
        <v>1.8778302926543704</v>
      </c>
      <c r="Q1024" s="81">
        <f t="shared" si="163"/>
        <v>1.8778302926543704</v>
      </c>
      <c r="S1024" s="1">
        <f t="shared" si="167"/>
        <v>6</v>
      </c>
      <c r="T1024" s="1" t="str">
        <f t="shared" si="168"/>
        <v>Off-Peak</v>
      </c>
    </row>
    <row r="1025" spans="1:20" x14ac:dyDescent="0.25">
      <c r="A1025" s="85">
        <v>44968.916666664481</v>
      </c>
      <c r="B1025" s="1">
        <v>2</v>
      </c>
      <c r="C1025" s="1">
        <v>11</v>
      </c>
      <c r="D1025" s="1">
        <v>22</v>
      </c>
      <c r="E1025" s="1" t="str">
        <f t="shared" si="164"/>
        <v>Non-Summer</v>
      </c>
      <c r="F1025" s="78">
        <v>0.93420000000000003</v>
      </c>
      <c r="G1025" s="79">
        <f t="shared" si="165"/>
        <v>1.7773749335336504</v>
      </c>
      <c r="J1025" s="78">
        <v>0</v>
      </c>
      <c r="K1025" s="80">
        <f t="shared" si="166"/>
        <v>0</v>
      </c>
      <c r="L1025" s="68" t="str">
        <f t="shared" si="159"/>
        <v>Normal</v>
      </c>
      <c r="N1025" s="67">
        <f t="shared" si="160"/>
        <v>0</v>
      </c>
      <c r="O1025" s="67">
        <f t="shared" si="161"/>
        <v>0</v>
      </c>
      <c r="P1025" s="81">
        <f t="shared" si="162"/>
        <v>1.7773749335336504</v>
      </c>
      <c r="Q1025" s="81">
        <f t="shared" si="163"/>
        <v>1.7773749335336504</v>
      </c>
      <c r="S1025" s="1">
        <f t="shared" si="167"/>
        <v>6</v>
      </c>
      <c r="T1025" s="1" t="str">
        <f t="shared" si="168"/>
        <v>Off-Peak</v>
      </c>
    </row>
    <row r="1026" spans="1:20" x14ac:dyDescent="0.25">
      <c r="A1026" s="85">
        <v>44968.958333331146</v>
      </c>
      <c r="B1026" s="1">
        <v>2</v>
      </c>
      <c r="C1026" s="1">
        <v>11</v>
      </c>
      <c r="D1026" s="1">
        <v>23</v>
      </c>
      <c r="E1026" s="1" t="str">
        <f t="shared" si="164"/>
        <v>Non-Summer</v>
      </c>
      <c r="F1026" s="78">
        <v>0.86970000000000003</v>
      </c>
      <c r="G1026" s="79">
        <f t="shared" si="165"/>
        <v>1.6546595800623161</v>
      </c>
      <c r="J1026" s="78">
        <v>0</v>
      </c>
      <c r="K1026" s="80">
        <f t="shared" si="166"/>
        <v>0</v>
      </c>
      <c r="L1026" s="68" t="str">
        <f t="shared" si="159"/>
        <v>Normal</v>
      </c>
      <c r="N1026" s="67">
        <f t="shared" si="160"/>
        <v>0</v>
      </c>
      <c r="O1026" s="67">
        <f t="shared" si="161"/>
        <v>0</v>
      </c>
      <c r="P1026" s="81">
        <f t="shared" si="162"/>
        <v>1.6546595800623161</v>
      </c>
      <c r="Q1026" s="81">
        <f t="shared" si="163"/>
        <v>1.6546595800623161</v>
      </c>
      <c r="S1026" s="1">
        <f t="shared" si="167"/>
        <v>6</v>
      </c>
      <c r="T1026" s="1" t="str">
        <f t="shared" si="168"/>
        <v>Off-Peak</v>
      </c>
    </row>
    <row r="1027" spans="1:20" x14ac:dyDescent="0.25">
      <c r="A1027" s="85">
        <v>44968.99999999781</v>
      </c>
      <c r="B1027" s="1">
        <v>2</v>
      </c>
      <c r="C1027" s="1">
        <v>12</v>
      </c>
      <c r="D1027" s="1">
        <v>0</v>
      </c>
      <c r="E1027" s="1" t="str">
        <f t="shared" si="164"/>
        <v>Non-Summer</v>
      </c>
      <c r="F1027" s="78">
        <v>0.81889999999999996</v>
      </c>
      <c r="G1027" s="79">
        <f t="shared" si="165"/>
        <v>1.5580093481810171</v>
      </c>
      <c r="J1027" s="78">
        <v>0</v>
      </c>
      <c r="K1027" s="80">
        <f t="shared" si="166"/>
        <v>0</v>
      </c>
      <c r="L1027" s="68" t="str">
        <f t="shared" si="159"/>
        <v>Normal</v>
      </c>
      <c r="N1027" s="67">
        <f t="shared" si="160"/>
        <v>0</v>
      </c>
      <c r="O1027" s="67">
        <f t="shared" si="161"/>
        <v>0</v>
      </c>
      <c r="P1027" s="81">
        <f t="shared" si="162"/>
        <v>1.5580093481810171</v>
      </c>
      <c r="Q1027" s="81">
        <f t="shared" si="163"/>
        <v>1.5580093481810171</v>
      </c>
      <c r="S1027" s="1">
        <f t="shared" si="167"/>
        <v>7</v>
      </c>
      <c r="T1027" s="1" t="str">
        <f t="shared" si="168"/>
        <v>Off-Peak</v>
      </c>
    </row>
    <row r="1028" spans="1:20" x14ac:dyDescent="0.25">
      <c r="A1028" s="85">
        <v>44969.041666664474</v>
      </c>
      <c r="B1028" s="1">
        <v>2</v>
      </c>
      <c r="C1028" s="1">
        <v>12</v>
      </c>
      <c r="D1028" s="1">
        <v>1</v>
      </c>
      <c r="E1028" s="1" t="str">
        <f t="shared" si="164"/>
        <v>Non-Summer</v>
      </c>
      <c r="F1028" s="78">
        <v>0.78349999999999997</v>
      </c>
      <c r="G1028" s="79">
        <f t="shared" si="165"/>
        <v>1.4906585960432617</v>
      </c>
      <c r="J1028" s="78">
        <v>0</v>
      </c>
      <c r="K1028" s="80">
        <f t="shared" si="166"/>
        <v>0</v>
      </c>
      <c r="L1028" s="68" t="str">
        <f t="shared" si="159"/>
        <v>Normal</v>
      </c>
      <c r="N1028" s="67">
        <f t="shared" si="160"/>
        <v>0</v>
      </c>
      <c r="O1028" s="67">
        <f t="shared" si="161"/>
        <v>0</v>
      </c>
      <c r="P1028" s="81">
        <f t="shared" si="162"/>
        <v>1.4906585960432617</v>
      </c>
      <c r="Q1028" s="81">
        <f t="shared" si="163"/>
        <v>1.4906585960432617</v>
      </c>
      <c r="S1028" s="1">
        <f t="shared" si="167"/>
        <v>7</v>
      </c>
      <c r="T1028" s="1" t="str">
        <f t="shared" si="168"/>
        <v>Off-Peak</v>
      </c>
    </row>
    <row r="1029" spans="1:20" x14ac:dyDescent="0.25">
      <c r="A1029" s="85">
        <v>44969.083333331138</v>
      </c>
      <c r="B1029" s="1">
        <v>2</v>
      </c>
      <c r="C1029" s="1">
        <v>12</v>
      </c>
      <c r="D1029" s="1">
        <v>2</v>
      </c>
      <c r="E1029" s="1" t="str">
        <f t="shared" si="164"/>
        <v>Non-Summer</v>
      </c>
      <c r="F1029" s="78">
        <v>0.76280000000000003</v>
      </c>
      <c r="G1029" s="79">
        <f t="shared" si="165"/>
        <v>1.4512755291152521</v>
      </c>
      <c r="J1029" s="78">
        <v>0</v>
      </c>
      <c r="K1029" s="80">
        <f t="shared" si="166"/>
        <v>0</v>
      </c>
      <c r="L1029" s="68" t="str">
        <f t="shared" si="159"/>
        <v>Normal</v>
      </c>
      <c r="N1029" s="67">
        <f t="shared" si="160"/>
        <v>0</v>
      </c>
      <c r="O1029" s="67">
        <f t="shared" si="161"/>
        <v>0</v>
      </c>
      <c r="P1029" s="81">
        <f t="shared" si="162"/>
        <v>1.4512755291152521</v>
      </c>
      <c r="Q1029" s="81">
        <f t="shared" si="163"/>
        <v>1.4512755291152521</v>
      </c>
      <c r="S1029" s="1">
        <f t="shared" si="167"/>
        <v>7</v>
      </c>
      <c r="T1029" s="1" t="str">
        <f t="shared" si="168"/>
        <v>Off-Peak</v>
      </c>
    </row>
    <row r="1030" spans="1:20" x14ac:dyDescent="0.25">
      <c r="A1030" s="85">
        <v>44969.124999997803</v>
      </c>
      <c r="B1030" s="1">
        <v>2</v>
      </c>
      <c r="C1030" s="1">
        <v>12</v>
      </c>
      <c r="D1030" s="1">
        <v>3</v>
      </c>
      <c r="E1030" s="1" t="str">
        <f t="shared" si="164"/>
        <v>Non-Summer</v>
      </c>
      <c r="F1030" s="78">
        <v>0.75409999999999999</v>
      </c>
      <c r="G1030" s="79">
        <f t="shared" si="165"/>
        <v>1.4347232256237699</v>
      </c>
      <c r="J1030" s="78">
        <v>0</v>
      </c>
      <c r="K1030" s="80">
        <f t="shared" si="166"/>
        <v>0</v>
      </c>
      <c r="L1030" s="68" t="str">
        <f t="shared" si="159"/>
        <v>Normal</v>
      </c>
      <c r="N1030" s="67">
        <f t="shared" si="160"/>
        <v>0</v>
      </c>
      <c r="O1030" s="67">
        <f t="shared" si="161"/>
        <v>0</v>
      </c>
      <c r="P1030" s="81">
        <f t="shared" si="162"/>
        <v>1.4347232256237699</v>
      </c>
      <c r="Q1030" s="81">
        <f t="shared" si="163"/>
        <v>1.4347232256237699</v>
      </c>
      <c r="S1030" s="1">
        <f t="shared" si="167"/>
        <v>7</v>
      </c>
      <c r="T1030" s="1" t="str">
        <f t="shared" si="168"/>
        <v>Off-Peak</v>
      </c>
    </row>
    <row r="1031" spans="1:20" x14ac:dyDescent="0.25">
      <c r="A1031" s="85">
        <v>44969.166666664467</v>
      </c>
      <c r="B1031" s="1">
        <v>2</v>
      </c>
      <c r="C1031" s="1">
        <v>12</v>
      </c>
      <c r="D1031" s="1">
        <v>4</v>
      </c>
      <c r="E1031" s="1" t="str">
        <f t="shared" si="164"/>
        <v>Non-Summer</v>
      </c>
      <c r="F1031" s="78">
        <v>0.75570000000000004</v>
      </c>
      <c r="G1031" s="79">
        <f t="shared" si="165"/>
        <v>1.4377673274153069</v>
      </c>
      <c r="J1031" s="78">
        <v>0</v>
      </c>
      <c r="K1031" s="80">
        <f t="shared" si="166"/>
        <v>0</v>
      </c>
      <c r="L1031" s="68" t="str">
        <f t="shared" si="159"/>
        <v>Normal</v>
      </c>
      <c r="N1031" s="67">
        <f t="shared" si="160"/>
        <v>0</v>
      </c>
      <c r="O1031" s="67">
        <f t="shared" si="161"/>
        <v>0</v>
      </c>
      <c r="P1031" s="81">
        <f t="shared" si="162"/>
        <v>1.4377673274153069</v>
      </c>
      <c r="Q1031" s="81">
        <f t="shared" si="163"/>
        <v>1.4377673274153069</v>
      </c>
      <c r="S1031" s="1">
        <f t="shared" si="167"/>
        <v>7</v>
      </c>
      <c r="T1031" s="1" t="str">
        <f t="shared" si="168"/>
        <v>Off-Peak</v>
      </c>
    </row>
    <row r="1032" spans="1:20" x14ac:dyDescent="0.25">
      <c r="A1032" s="85">
        <v>44969.208333331131</v>
      </c>
      <c r="B1032" s="1">
        <v>2</v>
      </c>
      <c r="C1032" s="1">
        <v>12</v>
      </c>
      <c r="D1032" s="1">
        <v>5</v>
      </c>
      <c r="E1032" s="1" t="str">
        <f t="shared" si="164"/>
        <v>Non-Summer</v>
      </c>
      <c r="F1032" s="78">
        <v>0.77349999999999997</v>
      </c>
      <c r="G1032" s="79">
        <f t="shared" si="165"/>
        <v>1.4716329598461555</v>
      </c>
      <c r="J1032" s="78">
        <v>0</v>
      </c>
      <c r="K1032" s="80">
        <f t="shared" si="166"/>
        <v>0</v>
      </c>
      <c r="L1032" s="68" t="str">
        <f t="shared" si="159"/>
        <v>Normal</v>
      </c>
      <c r="N1032" s="67">
        <f t="shared" si="160"/>
        <v>0</v>
      </c>
      <c r="O1032" s="67">
        <f t="shared" si="161"/>
        <v>0</v>
      </c>
      <c r="P1032" s="81">
        <f t="shared" si="162"/>
        <v>1.4716329598461555</v>
      </c>
      <c r="Q1032" s="81">
        <f t="shared" si="163"/>
        <v>1.4716329598461555</v>
      </c>
      <c r="S1032" s="1">
        <f t="shared" si="167"/>
        <v>7</v>
      </c>
      <c r="T1032" s="1" t="str">
        <f t="shared" si="168"/>
        <v>Off-Peak</v>
      </c>
    </row>
    <row r="1033" spans="1:20" x14ac:dyDescent="0.25">
      <c r="A1033" s="85">
        <v>44969.249999997795</v>
      </c>
      <c r="B1033" s="1">
        <v>2</v>
      </c>
      <c r="C1033" s="1">
        <v>12</v>
      </c>
      <c r="D1033" s="1">
        <v>6</v>
      </c>
      <c r="E1033" s="1" t="str">
        <f t="shared" si="164"/>
        <v>Non-Summer</v>
      </c>
      <c r="F1033" s="78">
        <v>0.80679999999999996</v>
      </c>
      <c r="G1033" s="79">
        <f t="shared" si="165"/>
        <v>1.5349883283825188</v>
      </c>
      <c r="J1033" s="78">
        <v>0</v>
      </c>
      <c r="K1033" s="80">
        <f t="shared" si="166"/>
        <v>0</v>
      </c>
      <c r="L1033" s="68" t="str">
        <f t="shared" si="159"/>
        <v>Normal</v>
      </c>
      <c r="N1033" s="67">
        <f t="shared" si="160"/>
        <v>0</v>
      </c>
      <c r="O1033" s="67">
        <f t="shared" si="161"/>
        <v>0</v>
      </c>
      <c r="P1033" s="81">
        <f t="shared" si="162"/>
        <v>1.5349883283825188</v>
      </c>
      <c r="Q1033" s="81">
        <f t="shared" si="163"/>
        <v>1.5349883283825188</v>
      </c>
      <c r="S1033" s="1">
        <f t="shared" si="167"/>
        <v>7</v>
      </c>
      <c r="T1033" s="1" t="str">
        <f t="shared" si="168"/>
        <v>Off-Peak</v>
      </c>
    </row>
    <row r="1034" spans="1:20" x14ac:dyDescent="0.25">
      <c r="A1034" s="85">
        <v>44969.29166666446</v>
      </c>
      <c r="B1034" s="1">
        <v>2</v>
      </c>
      <c r="C1034" s="1">
        <v>12</v>
      </c>
      <c r="D1034" s="1">
        <v>7</v>
      </c>
      <c r="E1034" s="1" t="str">
        <f t="shared" si="164"/>
        <v>Non-Summer</v>
      </c>
      <c r="F1034" s="78">
        <v>0.84050000000000002</v>
      </c>
      <c r="G1034" s="79">
        <f t="shared" si="165"/>
        <v>1.5991047223667665</v>
      </c>
      <c r="J1034" s="78">
        <v>0.162439</v>
      </c>
      <c r="K1034" s="80">
        <f t="shared" si="166"/>
        <v>0.162439</v>
      </c>
      <c r="L1034" s="68" t="str">
        <f t="shared" si="159"/>
        <v>Normal</v>
      </c>
      <c r="N1034" s="67">
        <f t="shared" si="160"/>
        <v>0</v>
      </c>
      <c r="O1034" s="67">
        <f t="shared" si="161"/>
        <v>0.162439</v>
      </c>
      <c r="P1034" s="81">
        <f t="shared" si="162"/>
        <v>1.4366657223667665</v>
      </c>
      <c r="Q1034" s="81">
        <f t="shared" si="163"/>
        <v>1.4366657223667665</v>
      </c>
      <c r="S1034" s="1">
        <f t="shared" si="167"/>
        <v>7</v>
      </c>
      <c r="T1034" s="1" t="str">
        <f t="shared" si="168"/>
        <v>Off-Peak</v>
      </c>
    </row>
    <row r="1035" spans="1:20" x14ac:dyDescent="0.25">
      <c r="A1035" s="85">
        <v>44969.333333331124</v>
      </c>
      <c r="B1035" s="1">
        <v>2</v>
      </c>
      <c r="C1035" s="1">
        <v>12</v>
      </c>
      <c r="D1035" s="1">
        <v>8</v>
      </c>
      <c r="E1035" s="1" t="str">
        <f t="shared" si="164"/>
        <v>Non-Summer</v>
      </c>
      <c r="F1035" s="78">
        <v>0.85</v>
      </c>
      <c r="G1035" s="79">
        <f t="shared" si="165"/>
        <v>1.6171790767540171</v>
      </c>
      <c r="J1035" s="78">
        <v>0.70772500000000005</v>
      </c>
      <c r="K1035" s="80">
        <f t="shared" si="166"/>
        <v>0.70772500000000005</v>
      </c>
      <c r="L1035" s="68" t="str">
        <f t="shared" si="159"/>
        <v>Normal</v>
      </c>
      <c r="N1035" s="67">
        <f t="shared" si="160"/>
        <v>0</v>
      </c>
      <c r="O1035" s="67">
        <f t="shared" si="161"/>
        <v>0.70772500000000005</v>
      </c>
      <c r="P1035" s="81">
        <f t="shared" si="162"/>
        <v>0.90945407675401702</v>
      </c>
      <c r="Q1035" s="81">
        <f t="shared" si="163"/>
        <v>0.90945407675401702</v>
      </c>
      <c r="S1035" s="1">
        <f t="shared" si="167"/>
        <v>7</v>
      </c>
      <c r="T1035" s="1" t="str">
        <f t="shared" si="168"/>
        <v>Off-Peak</v>
      </c>
    </row>
    <row r="1036" spans="1:20" x14ac:dyDescent="0.25">
      <c r="A1036" s="85">
        <v>44969.374999997788</v>
      </c>
      <c r="B1036" s="1">
        <v>2</v>
      </c>
      <c r="C1036" s="1">
        <v>12</v>
      </c>
      <c r="D1036" s="1">
        <v>9</v>
      </c>
      <c r="E1036" s="1" t="str">
        <f t="shared" si="164"/>
        <v>Non-Summer</v>
      </c>
      <c r="F1036" s="78">
        <v>0.84819999999999995</v>
      </c>
      <c r="G1036" s="79">
        <f t="shared" si="165"/>
        <v>1.613754462238538</v>
      </c>
      <c r="J1036" s="78">
        <v>2.7203110000000001</v>
      </c>
      <c r="K1036" s="80">
        <f t="shared" si="166"/>
        <v>2.7203110000000001</v>
      </c>
      <c r="L1036" s="68" t="str">
        <f t="shared" si="159"/>
        <v>Normal</v>
      </c>
      <c r="N1036" s="67">
        <f t="shared" si="160"/>
        <v>1.1065565377614621</v>
      </c>
      <c r="O1036" s="67">
        <f t="shared" si="161"/>
        <v>1.613754462238538</v>
      </c>
      <c r="P1036" s="81">
        <f t="shared" si="162"/>
        <v>0</v>
      </c>
      <c r="Q1036" s="81">
        <f t="shared" si="163"/>
        <v>-1.1065565377614621</v>
      </c>
      <c r="S1036" s="1">
        <f t="shared" si="167"/>
        <v>7</v>
      </c>
      <c r="T1036" s="1" t="str">
        <f t="shared" si="168"/>
        <v>Off-Peak</v>
      </c>
    </row>
    <row r="1037" spans="1:20" x14ac:dyDescent="0.25">
      <c r="A1037" s="85">
        <v>44969.416666664452</v>
      </c>
      <c r="B1037" s="1">
        <v>2</v>
      </c>
      <c r="C1037" s="1">
        <v>12</v>
      </c>
      <c r="D1037" s="1">
        <v>10</v>
      </c>
      <c r="E1037" s="1" t="str">
        <f t="shared" si="164"/>
        <v>Non-Summer</v>
      </c>
      <c r="F1037" s="78">
        <v>0.84060000000000001</v>
      </c>
      <c r="G1037" s="79">
        <f t="shared" si="165"/>
        <v>1.5992949787287374</v>
      </c>
      <c r="J1037" s="78">
        <v>3.9036999999999997</v>
      </c>
      <c r="K1037" s="80">
        <f t="shared" si="166"/>
        <v>3.9036999999999997</v>
      </c>
      <c r="L1037" s="68" t="str">
        <f t="shared" si="159"/>
        <v>Normal</v>
      </c>
      <c r="N1037" s="67">
        <f t="shared" si="160"/>
        <v>2.3044050212712621</v>
      </c>
      <c r="O1037" s="67">
        <f t="shared" si="161"/>
        <v>1.5992949787287376</v>
      </c>
      <c r="P1037" s="81">
        <f t="shared" si="162"/>
        <v>0</v>
      </c>
      <c r="Q1037" s="81">
        <f t="shared" si="163"/>
        <v>-2.3044050212712621</v>
      </c>
      <c r="S1037" s="1">
        <f t="shared" si="167"/>
        <v>7</v>
      </c>
      <c r="T1037" s="1" t="str">
        <f t="shared" si="168"/>
        <v>Off-Peak</v>
      </c>
    </row>
    <row r="1038" spans="1:20" x14ac:dyDescent="0.25">
      <c r="A1038" s="85">
        <v>44969.458333331117</v>
      </c>
      <c r="B1038" s="1">
        <v>2</v>
      </c>
      <c r="C1038" s="1">
        <v>12</v>
      </c>
      <c r="D1038" s="1">
        <v>11</v>
      </c>
      <c r="E1038" s="1" t="str">
        <f t="shared" si="164"/>
        <v>Non-Summer</v>
      </c>
      <c r="F1038" s="78">
        <v>0.83579999999999999</v>
      </c>
      <c r="G1038" s="79">
        <f t="shared" si="165"/>
        <v>1.5901626733541265</v>
      </c>
      <c r="J1038" s="78">
        <v>5.4466169999999998</v>
      </c>
      <c r="K1038" s="80">
        <f t="shared" si="166"/>
        <v>5.4466169999999998</v>
      </c>
      <c r="L1038" s="68" t="str">
        <f t="shared" si="159"/>
        <v>Normal</v>
      </c>
      <c r="N1038" s="67">
        <f t="shared" si="160"/>
        <v>3.8564543266458733</v>
      </c>
      <c r="O1038" s="67">
        <f t="shared" si="161"/>
        <v>1.5901626733541265</v>
      </c>
      <c r="P1038" s="81">
        <f t="shared" si="162"/>
        <v>0</v>
      </c>
      <c r="Q1038" s="81">
        <f t="shared" si="163"/>
        <v>-3.8564543266458733</v>
      </c>
      <c r="S1038" s="1">
        <f t="shared" si="167"/>
        <v>7</v>
      </c>
      <c r="T1038" s="1" t="str">
        <f t="shared" si="168"/>
        <v>Off-Peak</v>
      </c>
    </row>
    <row r="1039" spans="1:20" x14ac:dyDescent="0.25">
      <c r="A1039" s="85">
        <v>44969.499999997781</v>
      </c>
      <c r="B1039" s="1">
        <v>2</v>
      </c>
      <c r="C1039" s="1">
        <v>12</v>
      </c>
      <c r="D1039" s="1">
        <v>12</v>
      </c>
      <c r="E1039" s="1" t="str">
        <f t="shared" si="164"/>
        <v>Non-Summer</v>
      </c>
      <c r="F1039" s="78">
        <v>0.83209999999999995</v>
      </c>
      <c r="G1039" s="79">
        <f t="shared" si="165"/>
        <v>1.5831231879611971</v>
      </c>
      <c r="J1039" s="78">
        <v>6.07761</v>
      </c>
      <c r="K1039" s="80">
        <f t="shared" si="166"/>
        <v>6.07761</v>
      </c>
      <c r="L1039" s="68" t="str">
        <f t="shared" si="159"/>
        <v>Normal</v>
      </c>
      <c r="N1039" s="67">
        <f t="shared" si="160"/>
        <v>4.4944868120388026</v>
      </c>
      <c r="O1039" s="67">
        <f t="shared" si="161"/>
        <v>1.5831231879611973</v>
      </c>
      <c r="P1039" s="81">
        <f t="shared" si="162"/>
        <v>0</v>
      </c>
      <c r="Q1039" s="81">
        <f t="shared" si="163"/>
        <v>-4.4944868120388026</v>
      </c>
      <c r="S1039" s="1">
        <f t="shared" si="167"/>
        <v>7</v>
      </c>
      <c r="T1039" s="1" t="str">
        <f t="shared" si="168"/>
        <v>Off-Peak</v>
      </c>
    </row>
    <row r="1040" spans="1:20" x14ac:dyDescent="0.25">
      <c r="A1040" s="85">
        <v>44969.541666664445</v>
      </c>
      <c r="B1040" s="1">
        <v>2</v>
      </c>
      <c r="C1040" s="1">
        <v>12</v>
      </c>
      <c r="D1040" s="1">
        <v>13</v>
      </c>
      <c r="E1040" s="1" t="str">
        <f t="shared" si="164"/>
        <v>Non-Summer</v>
      </c>
      <c r="F1040" s="78">
        <v>0.82509999999999994</v>
      </c>
      <c r="G1040" s="79">
        <f t="shared" si="165"/>
        <v>1.569805242623223</v>
      </c>
      <c r="J1040" s="78">
        <v>5.3277060000000001</v>
      </c>
      <c r="K1040" s="80">
        <f t="shared" si="166"/>
        <v>5.3277060000000001</v>
      </c>
      <c r="L1040" s="68" t="str">
        <f t="shared" si="159"/>
        <v>Normal</v>
      </c>
      <c r="N1040" s="67">
        <f t="shared" si="160"/>
        <v>3.7579007573767771</v>
      </c>
      <c r="O1040" s="67">
        <f t="shared" si="161"/>
        <v>1.569805242623223</v>
      </c>
      <c r="P1040" s="81">
        <f t="shared" si="162"/>
        <v>0</v>
      </c>
      <c r="Q1040" s="81">
        <f t="shared" si="163"/>
        <v>-3.7579007573767771</v>
      </c>
      <c r="S1040" s="1">
        <f t="shared" si="167"/>
        <v>7</v>
      </c>
      <c r="T1040" s="1" t="str">
        <f t="shared" si="168"/>
        <v>Off-Peak</v>
      </c>
    </row>
    <row r="1041" spans="1:20" x14ac:dyDescent="0.25">
      <c r="A1041" s="85">
        <v>44969.583333331109</v>
      </c>
      <c r="B1041" s="1">
        <v>2</v>
      </c>
      <c r="C1041" s="1">
        <v>12</v>
      </c>
      <c r="D1041" s="1">
        <v>14</v>
      </c>
      <c r="E1041" s="1" t="str">
        <f t="shared" si="164"/>
        <v>Non-Summer</v>
      </c>
      <c r="F1041" s="78">
        <v>0.82230000000000003</v>
      </c>
      <c r="G1041" s="79">
        <f t="shared" si="165"/>
        <v>1.5644780644880334</v>
      </c>
      <c r="J1041" s="78">
        <v>4.3414260000000002</v>
      </c>
      <c r="K1041" s="80">
        <f t="shared" si="166"/>
        <v>4.3414260000000002</v>
      </c>
      <c r="L1041" s="68" t="str">
        <f t="shared" si="159"/>
        <v>Normal</v>
      </c>
      <c r="N1041" s="67">
        <f t="shared" si="160"/>
        <v>2.7769479355119668</v>
      </c>
      <c r="O1041" s="67">
        <f t="shared" si="161"/>
        <v>1.5644780644880334</v>
      </c>
      <c r="P1041" s="81">
        <f t="shared" si="162"/>
        <v>0</v>
      </c>
      <c r="Q1041" s="81">
        <f t="shared" si="163"/>
        <v>-2.7769479355119668</v>
      </c>
      <c r="S1041" s="1">
        <f t="shared" si="167"/>
        <v>7</v>
      </c>
      <c r="T1041" s="1" t="str">
        <f t="shared" si="168"/>
        <v>Off-Peak</v>
      </c>
    </row>
    <row r="1042" spans="1:20" x14ac:dyDescent="0.25">
      <c r="A1042" s="85">
        <v>44969.624999997774</v>
      </c>
      <c r="B1042" s="1">
        <v>2</v>
      </c>
      <c r="C1042" s="1">
        <v>12</v>
      </c>
      <c r="D1042" s="1">
        <v>15</v>
      </c>
      <c r="E1042" s="1" t="str">
        <f t="shared" si="164"/>
        <v>Non-Summer</v>
      </c>
      <c r="F1042" s="78">
        <v>0.83450000000000002</v>
      </c>
      <c r="G1042" s="79">
        <f t="shared" si="165"/>
        <v>1.5876893406485026</v>
      </c>
      <c r="J1042" s="78">
        <v>3.0022030000000002</v>
      </c>
      <c r="K1042" s="80">
        <f t="shared" si="166"/>
        <v>3.0022030000000002</v>
      </c>
      <c r="L1042" s="68" t="str">
        <f t="shared" si="159"/>
        <v>Normal</v>
      </c>
      <c r="N1042" s="67">
        <f t="shared" si="160"/>
        <v>1.4145136593514975</v>
      </c>
      <c r="O1042" s="67">
        <f t="shared" si="161"/>
        <v>1.5876893406485026</v>
      </c>
      <c r="P1042" s="81">
        <f t="shared" si="162"/>
        <v>0</v>
      </c>
      <c r="Q1042" s="81">
        <f t="shared" si="163"/>
        <v>-1.4145136593514975</v>
      </c>
      <c r="S1042" s="1">
        <f t="shared" si="167"/>
        <v>7</v>
      </c>
      <c r="T1042" s="1" t="str">
        <f t="shared" si="168"/>
        <v>Off-Peak</v>
      </c>
    </row>
    <row r="1043" spans="1:20" x14ac:dyDescent="0.25">
      <c r="A1043" s="85">
        <v>44969.666666664438</v>
      </c>
      <c r="B1043" s="1">
        <v>2</v>
      </c>
      <c r="C1043" s="1">
        <v>12</v>
      </c>
      <c r="D1043" s="1">
        <v>16</v>
      </c>
      <c r="E1043" s="1" t="str">
        <f t="shared" si="164"/>
        <v>Non-Summer</v>
      </c>
      <c r="F1043" s="78">
        <v>0.88429999999999997</v>
      </c>
      <c r="G1043" s="79">
        <f t="shared" si="165"/>
        <v>1.6824370089100908</v>
      </c>
      <c r="J1043" s="78">
        <v>1.1326069999999999</v>
      </c>
      <c r="K1043" s="80">
        <f t="shared" si="166"/>
        <v>1.1326069999999999</v>
      </c>
      <c r="L1043" s="68" t="str">
        <f t="shared" ref="L1043:L1106" si="169">IF(AND(D1043&gt;=$C$2,D1043&lt;=$C$3,E1043="Summer"),"MaxDis","Normal")</f>
        <v>Normal</v>
      </c>
      <c r="N1043" s="67">
        <f t="shared" ref="N1043:N1106" si="170">IF(K1043-G1043&lt;0,0,K1043-G1043)</f>
        <v>0</v>
      </c>
      <c r="O1043" s="67">
        <f t="shared" ref="O1043:O1106" si="171">K1043-N1043</f>
        <v>1.1326069999999999</v>
      </c>
      <c r="P1043" s="81">
        <f t="shared" ref="P1043:P1106" si="172">MAX(0,G1043-O1043)</f>
        <v>0.54983000891009093</v>
      </c>
      <c r="Q1043" s="81">
        <f t="shared" ref="Q1043:Q1106" si="173">G1043-K1043</f>
        <v>0.54983000891009093</v>
      </c>
      <c r="S1043" s="1">
        <f t="shared" si="167"/>
        <v>7</v>
      </c>
      <c r="T1043" s="1" t="str">
        <f t="shared" si="168"/>
        <v>Off-Peak</v>
      </c>
    </row>
    <row r="1044" spans="1:20" x14ac:dyDescent="0.25">
      <c r="A1044" s="85">
        <v>44969.708333331102</v>
      </c>
      <c r="B1044" s="1">
        <v>2</v>
      </c>
      <c r="C1044" s="1">
        <v>12</v>
      </c>
      <c r="D1044" s="1">
        <v>17</v>
      </c>
      <c r="E1044" s="1" t="str">
        <f t="shared" ref="E1044:E1107" si="174">IF(AND(B1044&gt;=$C$5,B1044&lt;=$C$6),"Summer","Non-Summer")</f>
        <v>Non-Summer</v>
      </c>
      <c r="F1044" s="78">
        <v>0.98129999999999995</v>
      </c>
      <c r="G1044" s="79">
        <f t="shared" ref="G1044:G1107" si="175">F1044*$G$13</f>
        <v>1.8669856800220199</v>
      </c>
      <c r="J1044" s="78">
        <v>0</v>
      </c>
      <c r="K1044" s="80">
        <f t="shared" ref="K1044:K1107" si="176">J1044*$K$13</f>
        <v>0</v>
      </c>
      <c r="L1044" s="68" t="str">
        <f t="shared" si="169"/>
        <v>Normal</v>
      </c>
      <c r="N1044" s="67">
        <f t="shared" si="170"/>
        <v>0</v>
      </c>
      <c r="O1044" s="67">
        <f t="shared" si="171"/>
        <v>0</v>
      </c>
      <c r="P1044" s="81">
        <f t="shared" si="172"/>
        <v>1.8669856800220199</v>
      </c>
      <c r="Q1044" s="81">
        <f t="shared" si="173"/>
        <v>1.8669856800220199</v>
      </c>
      <c r="S1044" s="1">
        <f t="shared" ref="S1044:S1107" si="177">WEEKDAY(A1044,2)</f>
        <v>7</v>
      </c>
      <c r="T1044" s="1" t="str">
        <f t="shared" ref="T1044:T1107" si="178">IF(S1044&gt;5,"Off-Peak",IF(AND(D1044&gt;=$C$7,D1044&lt;$C$8),"Peak","Off-Peak"))</f>
        <v>Off-Peak</v>
      </c>
    </row>
    <row r="1045" spans="1:20" x14ac:dyDescent="0.25">
      <c r="A1045" s="85">
        <v>44969.749999997766</v>
      </c>
      <c r="B1045" s="1">
        <v>2</v>
      </c>
      <c r="C1045" s="1">
        <v>12</v>
      </c>
      <c r="D1045" s="1">
        <v>18</v>
      </c>
      <c r="E1045" s="1" t="str">
        <f t="shared" si="174"/>
        <v>Non-Summer</v>
      </c>
      <c r="F1045" s="78">
        <v>1.0065</v>
      </c>
      <c r="G1045" s="79">
        <f t="shared" si="175"/>
        <v>1.9149302832387272</v>
      </c>
      <c r="J1045" s="78">
        <v>0</v>
      </c>
      <c r="K1045" s="80">
        <f t="shared" si="176"/>
        <v>0</v>
      </c>
      <c r="L1045" s="68" t="str">
        <f t="shared" si="169"/>
        <v>Normal</v>
      </c>
      <c r="N1045" s="67">
        <f t="shared" si="170"/>
        <v>0</v>
      </c>
      <c r="O1045" s="67">
        <f t="shared" si="171"/>
        <v>0</v>
      </c>
      <c r="P1045" s="81">
        <f t="shared" si="172"/>
        <v>1.9149302832387272</v>
      </c>
      <c r="Q1045" s="81">
        <f t="shared" si="173"/>
        <v>1.9149302832387272</v>
      </c>
      <c r="S1045" s="1">
        <f t="shared" si="177"/>
        <v>7</v>
      </c>
      <c r="T1045" s="1" t="str">
        <f t="shared" si="178"/>
        <v>Off-Peak</v>
      </c>
    </row>
    <row r="1046" spans="1:20" x14ac:dyDescent="0.25">
      <c r="A1046" s="85">
        <v>44969.791666664431</v>
      </c>
      <c r="B1046" s="1">
        <v>2</v>
      </c>
      <c r="C1046" s="1">
        <v>12</v>
      </c>
      <c r="D1046" s="1">
        <v>19</v>
      </c>
      <c r="E1046" s="1" t="str">
        <f t="shared" si="174"/>
        <v>Non-Summer</v>
      </c>
      <c r="F1046" s="78">
        <v>0.99480000000000002</v>
      </c>
      <c r="G1046" s="79">
        <f t="shared" si="175"/>
        <v>1.8926702888881133</v>
      </c>
      <c r="J1046" s="78">
        <v>0</v>
      </c>
      <c r="K1046" s="80">
        <f t="shared" si="176"/>
        <v>0</v>
      </c>
      <c r="L1046" s="68" t="str">
        <f t="shared" si="169"/>
        <v>Normal</v>
      </c>
      <c r="N1046" s="67">
        <f t="shared" si="170"/>
        <v>0</v>
      </c>
      <c r="O1046" s="67">
        <f t="shared" si="171"/>
        <v>0</v>
      </c>
      <c r="P1046" s="81">
        <f t="shared" si="172"/>
        <v>1.8926702888881133</v>
      </c>
      <c r="Q1046" s="81">
        <f t="shared" si="173"/>
        <v>1.8926702888881133</v>
      </c>
      <c r="S1046" s="1">
        <f t="shared" si="177"/>
        <v>7</v>
      </c>
      <c r="T1046" s="1" t="str">
        <f t="shared" si="178"/>
        <v>Off-Peak</v>
      </c>
    </row>
    <row r="1047" spans="1:20" x14ac:dyDescent="0.25">
      <c r="A1047" s="85">
        <v>44969.833333331095</v>
      </c>
      <c r="B1047" s="1">
        <v>2</v>
      </c>
      <c r="C1047" s="1">
        <v>12</v>
      </c>
      <c r="D1047" s="1">
        <v>20</v>
      </c>
      <c r="E1047" s="1" t="str">
        <f t="shared" si="174"/>
        <v>Non-Summer</v>
      </c>
      <c r="F1047" s="78">
        <v>0.98580000000000001</v>
      </c>
      <c r="G1047" s="79">
        <f t="shared" si="175"/>
        <v>1.8755472163107179</v>
      </c>
      <c r="J1047" s="78">
        <v>0</v>
      </c>
      <c r="K1047" s="80">
        <f t="shared" si="176"/>
        <v>0</v>
      </c>
      <c r="L1047" s="68" t="str">
        <f t="shared" si="169"/>
        <v>Normal</v>
      </c>
      <c r="N1047" s="67">
        <f t="shared" si="170"/>
        <v>0</v>
      </c>
      <c r="O1047" s="67">
        <f t="shared" si="171"/>
        <v>0</v>
      </c>
      <c r="P1047" s="81">
        <f t="shared" si="172"/>
        <v>1.8755472163107179</v>
      </c>
      <c r="Q1047" s="81">
        <f t="shared" si="173"/>
        <v>1.8755472163107179</v>
      </c>
      <c r="S1047" s="1">
        <f t="shared" si="177"/>
        <v>7</v>
      </c>
      <c r="T1047" s="1" t="str">
        <f t="shared" si="178"/>
        <v>Off-Peak</v>
      </c>
    </row>
    <row r="1048" spans="1:20" x14ac:dyDescent="0.25">
      <c r="A1048" s="85">
        <v>44969.874999997759</v>
      </c>
      <c r="B1048" s="1">
        <v>2</v>
      </c>
      <c r="C1048" s="1">
        <v>12</v>
      </c>
      <c r="D1048" s="1">
        <v>21</v>
      </c>
      <c r="E1048" s="1" t="str">
        <f t="shared" si="174"/>
        <v>Non-Summer</v>
      </c>
      <c r="F1048" s="78">
        <v>0.95279999999999998</v>
      </c>
      <c r="G1048" s="79">
        <f t="shared" si="175"/>
        <v>1.8127626168602677</v>
      </c>
      <c r="J1048" s="78">
        <v>0</v>
      </c>
      <c r="K1048" s="80">
        <f t="shared" si="176"/>
        <v>0</v>
      </c>
      <c r="L1048" s="68" t="str">
        <f t="shared" si="169"/>
        <v>Normal</v>
      </c>
      <c r="N1048" s="67">
        <f t="shared" si="170"/>
        <v>0</v>
      </c>
      <c r="O1048" s="67">
        <f t="shared" si="171"/>
        <v>0</v>
      </c>
      <c r="P1048" s="81">
        <f t="shared" si="172"/>
        <v>1.8127626168602677</v>
      </c>
      <c r="Q1048" s="81">
        <f t="shared" si="173"/>
        <v>1.8127626168602677</v>
      </c>
      <c r="S1048" s="1">
        <f t="shared" si="177"/>
        <v>7</v>
      </c>
      <c r="T1048" s="1" t="str">
        <f t="shared" si="178"/>
        <v>Off-Peak</v>
      </c>
    </row>
    <row r="1049" spans="1:20" x14ac:dyDescent="0.25">
      <c r="A1049" s="85">
        <v>44969.916666664423</v>
      </c>
      <c r="B1049" s="1">
        <v>2</v>
      </c>
      <c r="C1049" s="1">
        <v>12</v>
      </c>
      <c r="D1049" s="1">
        <v>22</v>
      </c>
      <c r="E1049" s="1" t="str">
        <f t="shared" si="174"/>
        <v>Non-Summer</v>
      </c>
      <c r="F1049" s="78">
        <v>0.88490000000000002</v>
      </c>
      <c r="G1049" s="79">
        <f t="shared" si="175"/>
        <v>1.6835785470819173</v>
      </c>
      <c r="J1049" s="78">
        <v>0</v>
      </c>
      <c r="K1049" s="80">
        <f t="shared" si="176"/>
        <v>0</v>
      </c>
      <c r="L1049" s="68" t="str">
        <f t="shared" si="169"/>
        <v>Normal</v>
      </c>
      <c r="N1049" s="67">
        <f t="shared" si="170"/>
        <v>0</v>
      </c>
      <c r="O1049" s="67">
        <f t="shared" si="171"/>
        <v>0</v>
      </c>
      <c r="P1049" s="81">
        <f t="shared" si="172"/>
        <v>1.6835785470819173</v>
      </c>
      <c r="Q1049" s="81">
        <f t="shared" si="173"/>
        <v>1.6835785470819173</v>
      </c>
      <c r="S1049" s="1">
        <f t="shared" si="177"/>
        <v>7</v>
      </c>
      <c r="T1049" s="1" t="str">
        <f t="shared" si="178"/>
        <v>Off-Peak</v>
      </c>
    </row>
    <row r="1050" spans="1:20" x14ac:dyDescent="0.25">
      <c r="A1050" s="85">
        <v>44969.958333331087</v>
      </c>
      <c r="B1050" s="1">
        <v>2</v>
      </c>
      <c r="C1050" s="1">
        <v>12</v>
      </c>
      <c r="D1050" s="1">
        <v>23</v>
      </c>
      <c r="E1050" s="1" t="str">
        <f t="shared" si="174"/>
        <v>Non-Summer</v>
      </c>
      <c r="F1050" s="78">
        <v>0.79730000000000001</v>
      </c>
      <c r="G1050" s="79">
        <f t="shared" si="175"/>
        <v>1.5169139739952682</v>
      </c>
      <c r="J1050" s="78">
        <v>0</v>
      </c>
      <c r="K1050" s="80">
        <f t="shared" si="176"/>
        <v>0</v>
      </c>
      <c r="L1050" s="68" t="str">
        <f t="shared" si="169"/>
        <v>Normal</v>
      </c>
      <c r="N1050" s="67">
        <f t="shared" si="170"/>
        <v>0</v>
      </c>
      <c r="O1050" s="67">
        <f t="shared" si="171"/>
        <v>0</v>
      </c>
      <c r="P1050" s="81">
        <f t="shared" si="172"/>
        <v>1.5169139739952682</v>
      </c>
      <c r="Q1050" s="81">
        <f t="shared" si="173"/>
        <v>1.5169139739952682</v>
      </c>
      <c r="S1050" s="1">
        <f t="shared" si="177"/>
        <v>7</v>
      </c>
      <c r="T1050" s="1" t="str">
        <f t="shared" si="178"/>
        <v>Off-Peak</v>
      </c>
    </row>
    <row r="1051" spans="1:20" x14ac:dyDescent="0.25">
      <c r="A1051" s="85">
        <v>44969.999999997752</v>
      </c>
      <c r="B1051" s="1">
        <v>2</v>
      </c>
      <c r="C1051" s="1">
        <v>13</v>
      </c>
      <c r="D1051" s="1">
        <v>0</v>
      </c>
      <c r="E1051" s="1" t="str">
        <f t="shared" si="174"/>
        <v>Non-Summer</v>
      </c>
      <c r="F1051" s="78">
        <v>0.73750000000000004</v>
      </c>
      <c r="G1051" s="79">
        <f t="shared" si="175"/>
        <v>1.4031406695365738</v>
      </c>
      <c r="J1051" s="78">
        <v>0</v>
      </c>
      <c r="K1051" s="80">
        <f t="shared" si="176"/>
        <v>0</v>
      </c>
      <c r="L1051" s="68" t="str">
        <f t="shared" si="169"/>
        <v>Normal</v>
      </c>
      <c r="N1051" s="67">
        <f t="shared" si="170"/>
        <v>0</v>
      </c>
      <c r="O1051" s="67">
        <f t="shared" si="171"/>
        <v>0</v>
      </c>
      <c r="P1051" s="81">
        <f t="shared" si="172"/>
        <v>1.4031406695365738</v>
      </c>
      <c r="Q1051" s="81">
        <f t="shared" si="173"/>
        <v>1.4031406695365738</v>
      </c>
      <c r="S1051" s="1">
        <f t="shared" si="177"/>
        <v>1</v>
      </c>
      <c r="T1051" s="1" t="str">
        <f t="shared" si="178"/>
        <v>Off-Peak</v>
      </c>
    </row>
    <row r="1052" spans="1:20" x14ac:dyDescent="0.25">
      <c r="A1052" s="85">
        <v>44970.041666664416</v>
      </c>
      <c r="B1052" s="1">
        <v>2</v>
      </c>
      <c r="C1052" s="1">
        <v>13</v>
      </c>
      <c r="D1052" s="1">
        <v>1</v>
      </c>
      <c r="E1052" s="1" t="str">
        <f t="shared" si="174"/>
        <v>Non-Summer</v>
      </c>
      <c r="F1052" s="78">
        <v>0.70409999999999995</v>
      </c>
      <c r="G1052" s="79">
        <f t="shared" si="175"/>
        <v>1.3395950446382392</v>
      </c>
      <c r="J1052" s="78">
        <v>0</v>
      </c>
      <c r="K1052" s="80">
        <f t="shared" si="176"/>
        <v>0</v>
      </c>
      <c r="L1052" s="68" t="str">
        <f t="shared" si="169"/>
        <v>Normal</v>
      </c>
      <c r="N1052" s="67">
        <f t="shared" si="170"/>
        <v>0</v>
      </c>
      <c r="O1052" s="67">
        <f t="shared" si="171"/>
        <v>0</v>
      </c>
      <c r="P1052" s="81">
        <f t="shared" si="172"/>
        <v>1.3395950446382392</v>
      </c>
      <c r="Q1052" s="81">
        <f t="shared" si="173"/>
        <v>1.3395950446382392</v>
      </c>
      <c r="S1052" s="1">
        <f t="shared" si="177"/>
        <v>1</v>
      </c>
      <c r="T1052" s="1" t="str">
        <f t="shared" si="178"/>
        <v>Off-Peak</v>
      </c>
    </row>
    <row r="1053" spans="1:20" x14ac:dyDescent="0.25">
      <c r="A1053" s="85">
        <v>44970.08333333108</v>
      </c>
      <c r="B1053" s="1">
        <v>2</v>
      </c>
      <c r="C1053" s="1">
        <v>13</v>
      </c>
      <c r="D1053" s="1">
        <v>2</v>
      </c>
      <c r="E1053" s="1" t="str">
        <f t="shared" si="174"/>
        <v>Non-Summer</v>
      </c>
      <c r="F1053" s="78">
        <v>0.68959999999999999</v>
      </c>
      <c r="G1053" s="79">
        <f t="shared" si="175"/>
        <v>1.3120078721524355</v>
      </c>
      <c r="J1053" s="78">
        <v>0</v>
      </c>
      <c r="K1053" s="80">
        <f t="shared" si="176"/>
        <v>0</v>
      </c>
      <c r="L1053" s="68" t="str">
        <f t="shared" si="169"/>
        <v>Normal</v>
      </c>
      <c r="N1053" s="67">
        <f t="shared" si="170"/>
        <v>0</v>
      </c>
      <c r="O1053" s="67">
        <f t="shared" si="171"/>
        <v>0</v>
      </c>
      <c r="P1053" s="81">
        <f t="shared" si="172"/>
        <v>1.3120078721524355</v>
      </c>
      <c r="Q1053" s="81">
        <f t="shared" si="173"/>
        <v>1.3120078721524355</v>
      </c>
      <c r="S1053" s="1">
        <f t="shared" si="177"/>
        <v>1</v>
      </c>
      <c r="T1053" s="1" t="str">
        <f t="shared" si="178"/>
        <v>Off-Peak</v>
      </c>
    </row>
    <row r="1054" spans="1:20" x14ac:dyDescent="0.25">
      <c r="A1054" s="85">
        <v>44970.124999997744</v>
      </c>
      <c r="B1054" s="1">
        <v>2</v>
      </c>
      <c r="C1054" s="1">
        <v>13</v>
      </c>
      <c r="D1054" s="1">
        <v>3</v>
      </c>
      <c r="E1054" s="1" t="str">
        <f t="shared" si="174"/>
        <v>Non-Summer</v>
      </c>
      <c r="F1054" s="78">
        <v>0.68759999999999999</v>
      </c>
      <c r="G1054" s="79">
        <f t="shared" si="175"/>
        <v>1.3082027449130142</v>
      </c>
      <c r="J1054" s="78">
        <v>0</v>
      </c>
      <c r="K1054" s="80">
        <f t="shared" si="176"/>
        <v>0</v>
      </c>
      <c r="L1054" s="68" t="str">
        <f t="shared" si="169"/>
        <v>Normal</v>
      </c>
      <c r="N1054" s="67">
        <f t="shared" si="170"/>
        <v>0</v>
      </c>
      <c r="O1054" s="67">
        <f t="shared" si="171"/>
        <v>0</v>
      </c>
      <c r="P1054" s="81">
        <f t="shared" si="172"/>
        <v>1.3082027449130142</v>
      </c>
      <c r="Q1054" s="81">
        <f t="shared" si="173"/>
        <v>1.3082027449130142</v>
      </c>
      <c r="S1054" s="1">
        <f t="shared" si="177"/>
        <v>1</v>
      </c>
      <c r="T1054" s="1" t="str">
        <f t="shared" si="178"/>
        <v>Off-Peak</v>
      </c>
    </row>
    <row r="1055" spans="1:20" x14ac:dyDescent="0.25">
      <c r="A1055" s="85">
        <v>44970.166666664409</v>
      </c>
      <c r="B1055" s="1">
        <v>2</v>
      </c>
      <c r="C1055" s="1">
        <v>13</v>
      </c>
      <c r="D1055" s="1">
        <v>4</v>
      </c>
      <c r="E1055" s="1" t="str">
        <f t="shared" si="174"/>
        <v>Non-Summer</v>
      </c>
      <c r="F1055" s="78">
        <v>0.70609999999999995</v>
      </c>
      <c r="G1055" s="79">
        <f t="shared" si="175"/>
        <v>1.3434001718776605</v>
      </c>
      <c r="J1055" s="78">
        <v>0</v>
      </c>
      <c r="K1055" s="80">
        <f t="shared" si="176"/>
        <v>0</v>
      </c>
      <c r="L1055" s="68" t="str">
        <f t="shared" si="169"/>
        <v>Normal</v>
      </c>
      <c r="N1055" s="67">
        <f t="shared" si="170"/>
        <v>0</v>
      </c>
      <c r="O1055" s="67">
        <f t="shared" si="171"/>
        <v>0</v>
      </c>
      <c r="P1055" s="81">
        <f t="shared" si="172"/>
        <v>1.3434001718776605</v>
      </c>
      <c r="Q1055" s="81">
        <f t="shared" si="173"/>
        <v>1.3434001718776605</v>
      </c>
      <c r="S1055" s="1">
        <f t="shared" si="177"/>
        <v>1</v>
      </c>
      <c r="T1055" s="1" t="str">
        <f t="shared" si="178"/>
        <v>Off-Peak</v>
      </c>
    </row>
    <row r="1056" spans="1:20" x14ac:dyDescent="0.25">
      <c r="A1056" s="85">
        <v>44970.208333331073</v>
      </c>
      <c r="B1056" s="1">
        <v>2</v>
      </c>
      <c r="C1056" s="1">
        <v>13</v>
      </c>
      <c r="D1056" s="1">
        <v>5</v>
      </c>
      <c r="E1056" s="1" t="str">
        <f t="shared" si="174"/>
        <v>Non-Summer</v>
      </c>
      <c r="F1056" s="78">
        <v>0.74909999999999999</v>
      </c>
      <c r="G1056" s="79">
        <f t="shared" si="175"/>
        <v>1.4252104075252168</v>
      </c>
      <c r="J1056" s="78">
        <v>0</v>
      </c>
      <c r="K1056" s="80">
        <f t="shared" si="176"/>
        <v>0</v>
      </c>
      <c r="L1056" s="68" t="str">
        <f t="shared" si="169"/>
        <v>Normal</v>
      </c>
      <c r="N1056" s="67">
        <f t="shared" si="170"/>
        <v>0</v>
      </c>
      <c r="O1056" s="67">
        <f t="shared" si="171"/>
        <v>0</v>
      </c>
      <c r="P1056" s="81">
        <f t="shared" si="172"/>
        <v>1.4252104075252168</v>
      </c>
      <c r="Q1056" s="81">
        <f t="shared" si="173"/>
        <v>1.4252104075252168</v>
      </c>
      <c r="S1056" s="1">
        <f t="shared" si="177"/>
        <v>1</v>
      </c>
      <c r="T1056" s="1" t="str">
        <f t="shared" si="178"/>
        <v>Off-Peak</v>
      </c>
    </row>
    <row r="1057" spans="1:20" x14ac:dyDescent="0.25">
      <c r="A1057" s="85">
        <v>44970.249999997737</v>
      </c>
      <c r="B1057" s="1">
        <v>2</v>
      </c>
      <c r="C1057" s="1">
        <v>13</v>
      </c>
      <c r="D1057" s="1">
        <v>6</v>
      </c>
      <c r="E1057" s="1" t="str">
        <f t="shared" si="174"/>
        <v>Non-Summer</v>
      </c>
      <c r="F1057" s="78">
        <v>0.81340000000000001</v>
      </c>
      <c r="G1057" s="79">
        <f t="shared" si="175"/>
        <v>1.5475452482726089</v>
      </c>
      <c r="J1057" s="78">
        <v>0</v>
      </c>
      <c r="K1057" s="80">
        <f t="shared" si="176"/>
        <v>0</v>
      </c>
      <c r="L1057" s="68" t="str">
        <f t="shared" si="169"/>
        <v>Normal</v>
      </c>
      <c r="N1057" s="67">
        <f t="shared" si="170"/>
        <v>0</v>
      </c>
      <c r="O1057" s="67">
        <f t="shared" si="171"/>
        <v>0</v>
      </c>
      <c r="P1057" s="81">
        <f t="shared" si="172"/>
        <v>1.5475452482726089</v>
      </c>
      <c r="Q1057" s="81">
        <f t="shared" si="173"/>
        <v>1.5475452482726089</v>
      </c>
      <c r="S1057" s="1">
        <f t="shared" si="177"/>
        <v>1</v>
      </c>
      <c r="T1057" s="1" t="str">
        <f t="shared" si="178"/>
        <v>Peak</v>
      </c>
    </row>
    <row r="1058" spans="1:20" x14ac:dyDescent="0.25">
      <c r="A1058" s="85">
        <v>44970.291666664401</v>
      </c>
      <c r="B1058" s="1">
        <v>2</v>
      </c>
      <c r="C1058" s="1">
        <v>13</v>
      </c>
      <c r="D1058" s="1">
        <v>7</v>
      </c>
      <c r="E1058" s="1" t="str">
        <f t="shared" si="174"/>
        <v>Non-Summer</v>
      </c>
      <c r="F1058" s="78">
        <v>0.82210000000000005</v>
      </c>
      <c r="G1058" s="79">
        <f t="shared" si="175"/>
        <v>1.5640975517640912</v>
      </c>
      <c r="J1058" s="78">
        <v>1.117316</v>
      </c>
      <c r="K1058" s="80">
        <f t="shared" si="176"/>
        <v>1.117316</v>
      </c>
      <c r="L1058" s="68" t="str">
        <f t="shared" si="169"/>
        <v>Normal</v>
      </c>
      <c r="N1058" s="67">
        <f t="shared" si="170"/>
        <v>0</v>
      </c>
      <c r="O1058" s="67">
        <f t="shared" si="171"/>
        <v>1.117316</v>
      </c>
      <c r="P1058" s="81">
        <f t="shared" si="172"/>
        <v>0.44678155176409118</v>
      </c>
      <c r="Q1058" s="81">
        <f t="shared" si="173"/>
        <v>0.44678155176409118</v>
      </c>
      <c r="S1058" s="1">
        <f t="shared" si="177"/>
        <v>1</v>
      </c>
      <c r="T1058" s="1" t="str">
        <f t="shared" si="178"/>
        <v>Peak</v>
      </c>
    </row>
    <row r="1059" spans="1:20" x14ac:dyDescent="0.25">
      <c r="A1059" s="85">
        <v>44970.333333331066</v>
      </c>
      <c r="B1059" s="1">
        <v>2</v>
      </c>
      <c r="C1059" s="1">
        <v>13</v>
      </c>
      <c r="D1059" s="1">
        <v>8</v>
      </c>
      <c r="E1059" s="1" t="str">
        <f t="shared" si="174"/>
        <v>Non-Summer</v>
      </c>
      <c r="F1059" s="78">
        <v>0.77380000000000004</v>
      </c>
      <c r="G1059" s="79">
        <f t="shared" si="175"/>
        <v>1.4722037289320689</v>
      </c>
      <c r="J1059" s="78">
        <v>3.4662120000000001</v>
      </c>
      <c r="K1059" s="80">
        <f t="shared" si="176"/>
        <v>3.4662120000000001</v>
      </c>
      <c r="L1059" s="68" t="str">
        <f t="shared" si="169"/>
        <v>Normal</v>
      </c>
      <c r="N1059" s="67">
        <f t="shared" si="170"/>
        <v>1.9940082710679312</v>
      </c>
      <c r="O1059" s="67">
        <f t="shared" si="171"/>
        <v>1.4722037289320689</v>
      </c>
      <c r="P1059" s="81">
        <f t="shared" si="172"/>
        <v>0</v>
      </c>
      <c r="Q1059" s="81">
        <f t="shared" si="173"/>
        <v>-1.9940082710679312</v>
      </c>
      <c r="S1059" s="1">
        <f t="shared" si="177"/>
        <v>1</v>
      </c>
      <c r="T1059" s="1" t="str">
        <f t="shared" si="178"/>
        <v>Peak</v>
      </c>
    </row>
    <row r="1060" spans="1:20" x14ac:dyDescent="0.25">
      <c r="A1060" s="85">
        <v>44970.37499999773</v>
      </c>
      <c r="B1060" s="1">
        <v>2</v>
      </c>
      <c r="C1060" s="1">
        <v>13</v>
      </c>
      <c r="D1060" s="1">
        <v>9</v>
      </c>
      <c r="E1060" s="1" t="str">
        <f t="shared" si="174"/>
        <v>Non-Summer</v>
      </c>
      <c r="F1060" s="78">
        <v>0.74590000000000001</v>
      </c>
      <c r="G1060" s="79">
        <f t="shared" si="175"/>
        <v>1.4191222039421427</v>
      </c>
      <c r="J1060" s="78">
        <v>4.3027569999999997</v>
      </c>
      <c r="K1060" s="80">
        <f t="shared" si="176"/>
        <v>4.3027569999999997</v>
      </c>
      <c r="L1060" s="68" t="str">
        <f t="shared" si="169"/>
        <v>Normal</v>
      </c>
      <c r="N1060" s="67">
        <f t="shared" si="170"/>
        <v>2.8836347960578568</v>
      </c>
      <c r="O1060" s="67">
        <f t="shared" si="171"/>
        <v>1.4191222039421429</v>
      </c>
      <c r="P1060" s="81">
        <f t="shared" si="172"/>
        <v>0</v>
      </c>
      <c r="Q1060" s="81">
        <f t="shared" si="173"/>
        <v>-2.8836347960578568</v>
      </c>
      <c r="S1060" s="1">
        <f t="shared" si="177"/>
        <v>1</v>
      </c>
      <c r="T1060" s="1" t="str">
        <f t="shared" si="178"/>
        <v>Peak</v>
      </c>
    </row>
    <row r="1061" spans="1:20" x14ac:dyDescent="0.25">
      <c r="A1061" s="85">
        <v>44970.416666664394</v>
      </c>
      <c r="B1061" s="1">
        <v>2</v>
      </c>
      <c r="C1061" s="1">
        <v>13</v>
      </c>
      <c r="D1061" s="1">
        <v>10</v>
      </c>
      <c r="E1061" s="1" t="str">
        <f t="shared" si="174"/>
        <v>Non-Summer</v>
      </c>
      <c r="F1061" s="78">
        <v>0.72909999999999997</v>
      </c>
      <c r="G1061" s="79">
        <f t="shared" si="175"/>
        <v>1.3871591351310044</v>
      </c>
      <c r="J1061" s="78">
        <v>5.422053</v>
      </c>
      <c r="K1061" s="80">
        <f t="shared" si="176"/>
        <v>5.422053</v>
      </c>
      <c r="L1061" s="68" t="str">
        <f t="shared" si="169"/>
        <v>Normal</v>
      </c>
      <c r="N1061" s="67">
        <f t="shared" si="170"/>
        <v>4.0348938648689954</v>
      </c>
      <c r="O1061" s="67">
        <f t="shared" si="171"/>
        <v>1.3871591351310046</v>
      </c>
      <c r="P1061" s="81">
        <f t="shared" si="172"/>
        <v>0</v>
      </c>
      <c r="Q1061" s="81">
        <f t="shared" si="173"/>
        <v>-4.0348938648689954</v>
      </c>
      <c r="S1061" s="1">
        <f t="shared" si="177"/>
        <v>1</v>
      </c>
      <c r="T1061" s="1" t="str">
        <f t="shared" si="178"/>
        <v>Peak</v>
      </c>
    </row>
    <row r="1062" spans="1:20" x14ac:dyDescent="0.25">
      <c r="A1062" s="85">
        <v>44970.458333331058</v>
      </c>
      <c r="B1062" s="1">
        <v>2</v>
      </c>
      <c r="C1062" s="1">
        <v>13</v>
      </c>
      <c r="D1062" s="1">
        <v>11</v>
      </c>
      <c r="E1062" s="1" t="str">
        <f t="shared" si="174"/>
        <v>Non-Summer</v>
      </c>
      <c r="F1062" s="78">
        <v>0.71850000000000003</v>
      </c>
      <c r="G1062" s="79">
        <f t="shared" si="175"/>
        <v>1.3669919607620722</v>
      </c>
      <c r="J1062" s="78">
        <v>6.0835159999999995</v>
      </c>
      <c r="K1062" s="80">
        <f t="shared" si="176"/>
        <v>6.0835159999999995</v>
      </c>
      <c r="L1062" s="68" t="str">
        <f t="shared" si="169"/>
        <v>Normal</v>
      </c>
      <c r="N1062" s="67">
        <f t="shared" si="170"/>
        <v>4.7165240392379273</v>
      </c>
      <c r="O1062" s="67">
        <f t="shared" si="171"/>
        <v>1.3669919607620722</v>
      </c>
      <c r="P1062" s="81">
        <f t="shared" si="172"/>
        <v>0</v>
      </c>
      <c r="Q1062" s="81">
        <f t="shared" si="173"/>
        <v>-4.7165240392379273</v>
      </c>
      <c r="S1062" s="1">
        <f t="shared" si="177"/>
        <v>1</v>
      </c>
      <c r="T1062" s="1" t="str">
        <f t="shared" si="178"/>
        <v>Peak</v>
      </c>
    </row>
    <row r="1063" spans="1:20" x14ac:dyDescent="0.25">
      <c r="A1063" s="85">
        <v>44970.499999997723</v>
      </c>
      <c r="B1063" s="1">
        <v>2</v>
      </c>
      <c r="C1063" s="1">
        <v>13</v>
      </c>
      <c r="D1063" s="1">
        <v>12</v>
      </c>
      <c r="E1063" s="1" t="str">
        <f t="shared" si="174"/>
        <v>Non-Summer</v>
      </c>
      <c r="F1063" s="78">
        <v>0.70620000000000005</v>
      </c>
      <c r="G1063" s="79">
        <f t="shared" si="175"/>
        <v>1.3435904282396318</v>
      </c>
      <c r="J1063" s="78">
        <v>6.1684409999999996</v>
      </c>
      <c r="K1063" s="80">
        <f t="shared" si="176"/>
        <v>6.1684409999999996</v>
      </c>
      <c r="L1063" s="68" t="str">
        <f t="shared" si="169"/>
        <v>Normal</v>
      </c>
      <c r="N1063" s="67">
        <f t="shared" si="170"/>
        <v>4.8248505717603676</v>
      </c>
      <c r="O1063" s="67">
        <f t="shared" si="171"/>
        <v>1.343590428239632</v>
      </c>
      <c r="P1063" s="81">
        <f t="shared" si="172"/>
        <v>0</v>
      </c>
      <c r="Q1063" s="81">
        <f t="shared" si="173"/>
        <v>-4.8248505717603676</v>
      </c>
      <c r="S1063" s="1">
        <f t="shared" si="177"/>
        <v>1</v>
      </c>
      <c r="T1063" s="1" t="str">
        <f t="shared" si="178"/>
        <v>Peak</v>
      </c>
    </row>
    <row r="1064" spans="1:20" x14ac:dyDescent="0.25">
      <c r="A1064" s="85">
        <v>44970.541666664387</v>
      </c>
      <c r="B1064" s="1">
        <v>2</v>
      </c>
      <c r="C1064" s="1">
        <v>13</v>
      </c>
      <c r="D1064" s="1">
        <v>13</v>
      </c>
      <c r="E1064" s="1" t="str">
        <f t="shared" si="174"/>
        <v>Non-Summer</v>
      </c>
      <c r="F1064" s="78">
        <v>0.68940000000000001</v>
      </c>
      <c r="G1064" s="79">
        <f t="shared" si="175"/>
        <v>1.3116273594284935</v>
      </c>
      <c r="J1064" s="78">
        <v>5.7283019999999993</v>
      </c>
      <c r="K1064" s="80">
        <f t="shared" si="176"/>
        <v>5.7283019999999993</v>
      </c>
      <c r="L1064" s="68" t="str">
        <f t="shared" si="169"/>
        <v>Normal</v>
      </c>
      <c r="N1064" s="67">
        <f t="shared" si="170"/>
        <v>4.4166746405715056</v>
      </c>
      <c r="O1064" s="67">
        <f t="shared" si="171"/>
        <v>1.3116273594284937</v>
      </c>
      <c r="P1064" s="81">
        <f t="shared" si="172"/>
        <v>0</v>
      </c>
      <c r="Q1064" s="81">
        <f t="shared" si="173"/>
        <v>-4.4166746405715056</v>
      </c>
      <c r="S1064" s="1">
        <f t="shared" si="177"/>
        <v>1</v>
      </c>
      <c r="T1064" s="1" t="str">
        <f t="shared" si="178"/>
        <v>Peak</v>
      </c>
    </row>
    <row r="1065" spans="1:20" x14ac:dyDescent="0.25">
      <c r="A1065" s="85">
        <v>44970.583333331051</v>
      </c>
      <c r="B1065" s="1">
        <v>2</v>
      </c>
      <c r="C1065" s="1">
        <v>13</v>
      </c>
      <c r="D1065" s="1">
        <v>14</v>
      </c>
      <c r="E1065" s="1" t="str">
        <f t="shared" si="174"/>
        <v>Non-Summer</v>
      </c>
      <c r="F1065" s="78">
        <v>0.67969999999999997</v>
      </c>
      <c r="G1065" s="79">
        <f t="shared" si="175"/>
        <v>1.2931724923173005</v>
      </c>
      <c r="J1065" s="78">
        <v>4.4717549999999999</v>
      </c>
      <c r="K1065" s="80">
        <f t="shared" si="176"/>
        <v>4.4717549999999999</v>
      </c>
      <c r="L1065" s="68" t="str">
        <f t="shared" si="169"/>
        <v>Normal</v>
      </c>
      <c r="N1065" s="67">
        <f t="shared" si="170"/>
        <v>3.1785825076826995</v>
      </c>
      <c r="O1065" s="67">
        <f t="shared" si="171"/>
        <v>1.2931724923173005</v>
      </c>
      <c r="P1065" s="81">
        <f t="shared" si="172"/>
        <v>0</v>
      </c>
      <c r="Q1065" s="81">
        <f t="shared" si="173"/>
        <v>-3.1785825076826995</v>
      </c>
      <c r="S1065" s="1">
        <f t="shared" si="177"/>
        <v>1</v>
      </c>
      <c r="T1065" s="1" t="str">
        <f t="shared" si="178"/>
        <v>Peak</v>
      </c>
    </row>
    <row r="1066" spans="1:20" x14ac:dyDescent="0.25">
      <c r="A1066" s="85">
        <v>44970.624999997715</v>
      </c>
      <c r="B1066" s="1">
        <v>2</v>
      </c>
      <c r="C1066" s="1">
        <v>13</v>
      </c>
      <c r="D1066" s="1">
        <v>15</v>
      </c>
      <c r="E1066" s="1" t="str">
        <f t="shared" si="174"/>
        <v>Non-Summer</v>
      </c>
      <c r="F1066" s="78">
        <v>0.69720000000000004</v>
      </c>
      <c r="G1066" s="79">
        <f t="shared" si="175"/>
        <v>1.3264673556622362</v>
      </c>
      <c r="J1066" s="78">
        <v>3.6631199999999997</v>
      </c>
      <c r="K1066" s="80">
        <f t="shared" si="176"/>
        <v>3.6631199999999997</v>
      </c>
      <c r="L1066" s="68" t="str">
        <f t="shared" si="169"/>
        <v>Normal</v>
      </c>
      <c r="N1066" s="67">
        <f t="shared" si="170"/>
        <v>2.3366526443377635</v>
      </c>
      <c r="O1066" s="67">
        <f t="shared" si="171"/>
        <v>1.3264673556622362</v>
      </c>
      <c r="P1066" s="81">
        <f t="shared" si="172"/>
        <v>0</v>
      </c>
      <c r="Q1066" s="81">
        <f t="shared" si="173"/>
        <v>-2.3366526443377635</v>
      </c>
      <c r="S1066" s="1">
        <f t="shared" si="177"/>
        <v>1</v>
      </c>
      <c r="T1066" s="1" t="str">
        <f t="shared" si="178"/>
        <v>Peak</v>
      </c>
    </row>
    <row r="1067" spans="1:20" x14ac:dyDescent="0.25">
      <c r="A1067" s="85">
        <v>44970.66666666438</v>
      </c>
      <c r="B1067" s="1">
        <v>2</v>
      </c>
      <c r="C1067" s="1">
        <v>13</v>
      </c>
      <c r="D1067" s="1">
        <v>16</v>
      </c>
      <c r="E1067" s="1" t="str">
        <f t="shared" si="174"/>
        <v>Non-Summer</v>
      </c>
      <c r="F1067" s="78">
        <v>0.76119999999999999</v>
      </c>
      <c r="G1067" s="79">
        <f t="shared" si="175"/>
        <v>1.4482314273237151</v>
      </c>
      <c r="J1067" s="78">
        <v>1.431222</v>
      </c>
      <c r="K1067" s="80">
        <f t="shared" si="176"/>
        <v>1.431222</v>
      </c>
      <c r="L1067" s="68" t="str">
        <f t="shared" si="169"/>
        <v>Normal</v>
      </c>
      <c r="N1067" s="67">
        <f t="shared" si="170"/>
        <v>0</v>
      </c>
      <c r="O1067" s="67">
        <f t="shared" si="171"/>
        <v>1.431222</v>
      </c>
      <c r="P1067" s="81">
        <f t="shared" si="172"/>
        <v>1.7009427323715132E-2</v>
      </c>
      <c r="Q1067" s="81">
        <f t="shared" si="173"/>
        <v>1.7009427323715132E-2</v>
      </c>
      <c r="S1067" s="1">
        <f t="shared" si="177"/>
        <v>1</v>
      </c>
      <c r="T1067" s="1" t="str">
        <f t="shared" si="178"/>
        <v>Peak</v>
      </c>
    </row>
    <row r="1068" spans="1:20" x14ac:dyDescent="0.25">
      <c r="A1068" s="85">
        <v>44970.708333331044</v>
      </c>
      <c r="B1068" s="1">
        <v>2</v>
      </c>
      <c r="C1068" s="1">
        <v>13</v>
      </c>
      <c r="D1068" s="1">
        <v>17</v>
      </c>
      <c r="E1068" s="1" t="str">
        <f t="shared" si="174"/>
        <v>Non-Summer</v>
      </c>
      <c r="F1068" s="78">
        <v>0.89790000000000003</v>
      </c>
      <c r="G1068" s="79">
        <f t="shared" si="175"/>
        <v>1.7083118741381553</v>
      </c>
      <c r="J1068" s="78">
        <v>0</v>
      </c>
      <c r="K1068" s="80">
        <f t="shared" si="176"/>
        <v>0</v>
      </c>
      <c r="L1068" s="68" t="str">
        <f t="shared" si="169"/>
        <v>Normal</v>
      </c>
      <c r="N1068" s="67">
        <f t="shared" si="170"/>
        <v>0</v>
      </c>
      <c r="O1068" s="67">
        <f t="shared" si="171"/>
        <v>0</v>
      </c>
      <c r="P1068" s="81">
        <f t="shared" si="172"/>
        <v>1.7083118741381553</v>
      </c>
      <c r="Q1068" s="81">
        <f t="shared" si="173"/>
        <v>1.7083118741381553</v>
      </c>
      <c r="S1068" s="1">
        <f t="shared" si="177"/>
        <v>1</v>
      </c>
      <c r="T1068" s="1" t="str">
        <f t="shared" si="178"/>
        <v>Peak</v>
      </c>
    </row>
    <row r="1069" spans="1:20" x14ac:dyDescent="0.25">
      <c r="A1069" s="85">
        <v>44970.749999997708</v>
      </c>
      <c r="B1069" s="1">
        <v>2</v>
      </c>
      <c r="C1069" s="1">
        <v>13</v>
      </c>
      <c r="D1069" s="1">
        <v>18</v>
      </c>
      <c r="E1069" s="1" t="str">
        <f t="shared" si="174"/>
        <v>Non-Summer</v>
      </c>
      <c r="F1069" s="78">
        <v>0.99280000000000002</v>
      </c>
      <c r="G1069" s="79">
        <f t="shared" si="175"/>
        <v>1.888865161648692</v>
      </c>
      <c r="J1069" s="78">
        <v>0</v>
      </c>
      <c r="K1069" s="80">
        <f t="shared" si="176"/>
        <v>0</v>
      </c>
      <c r="L1069" s="68" t="str">
        <f t="shared" si="169"/>
        <v>Normal</v>
      </c>
      <c r="N1069" s="67">
        <f t="shared" si="170"/>
        <v>0</v>
      </c>
      <c r="O1069" s="67">
        <f t="shared" si="171"/>
        <v>0</v>
      </c>
      <c r="P1069" s="81">
        <f t="shared" si="172"/>
        <v>1.888865161648692</v>
      </c>
      <c r="Q1069" s="81">
        <f t="shared" si="173"/>
        <v>1.888865161648692</v>
      </c>
      <c r="S1069" s="1">
        <f t="shared" si="177"/>
        <v>1</v>
      </c>
      <c r="T1069" s="1" t="str">
        <f t="shared" si="178"/>
        <v>Peak</v>
      </c>
    </row>
    <row r="1070" spans="1:20" x14ac:dyDescent="0.25">
      <c r="A1070" s="85">
        <v>44970.791666664372</v>
      </c>
      <c r="B1070" s="1">
        <v>2</v>
      </c>
      <c r="C1070" s="1">
        <v>13</v>
      </c>
      <c r="D1070" s="1">
        <v>19</v>
      </c>
      <c r="E1070" s="1" t="str">
        <f t="shared" si="174"/>
        <v>Non-Summer</v>
      </c>
      <c r="F1070" s="78">
        <v>1.0067999999999999</v>
      </c>
      <c r="G1070" s="79">
        <f t="shared" si="175"/>
        <v>1.9155010523246403</v>
      </c>
      <c r="J1070" s="78">
        <v>0</v>
      </c>
      <c r="K1070" s="80">
        <f t="shared" si="176"/>
        <v>0</v>
      </c>
      <c r="L1070" s="68" t="str">
        <f t="shared" si="169"/>
        <v>Normal</v>
      </c>
      <c r="N1070" s="67">
        <f t="shared" si="170"/>
        <v>0</v>
      </c>
      <c r="O1070" s="67">
        <f t="shared" si="171"/>
        <v>0</v>
      </c>
      <c r="P1070" s="81">
        <f t="shared" si="172"/>
        <v>1.9155010523246403</v>
      </c>
      <c r="Q1070" s="81">
        <f t="shared" si="173"/>
        <v>1.9155010523246403</v>
      </c>
      <c r="S1070" s="1">
        <f t="shared" si="177"/>
        <v>1</v>
      </c>
      <c r="T1070" s="1" t="str">
        <f t="shared" si="178"/>
        <v>Peak</v>
      </c>
    </row>
    <row r="1071" spans="1:20" x14ac:dyDescent="0.25">
      <c r="A1071" s="85">
        <v>44970.833333331037</v>
      </c>
      <c r="B1071" s="1">
        <v>2</v>
      </c>
      <c r="C1071" s="1">
        <v>13</v>
      </c>
      <c r="D1071" s="1">
        <v>20</v>
      </c>
      <c r="E1071" s="1" t="str">
        <f t="shared" si="174"/>
        <v>Non-Summer</v>
      </c>
      <c r="F1071" s="78">
        <v>0.99839999999999995</v>
      </c>
      <c r="G1071" s="79">
        <f t="shared" si="175"/>
        <v>1.8995195179190714</v>
      </c>
      <c r="J1071" s="78">
        <v>0</v>
      </c>
      <c r="K1071" s="80">
        <f t="shared" si="176"/>
        <v>0</v>
      </c>
      <c r="L1071" s="68" t="str">
        <f t="shared" si="169"/>
        <v>Normal</v>
      </c>
      <c r="N1071" s="67">
        <f t="shared" si="170"/>
        <v>0</v>
      </c>
      <c r="O1071" s="67">
        <f t="shared" si="171"/>
        <v>0</v>
      </c>
      <c r="P1071" s="81">
        <f t="shared" si="172"/>
        <v>1.8995195179190714</v>
      </c>
      <c r="Q1071" s="81">
        <f t="shared" si="173"/>
        <v>1.8995195179190714</v>
      </c>
      <c r="S1071" s="1">
        <f t="shared" si="177"/>
        <v>1</v>
      </c>
      <c r="T1071" s="1" t="str">
        <f t="shared" si="178"/>
        <v>Peak</v>
      </c>
    </row>
    <row r="1072" spans="1:20" x14ac:dyDescent="0.25">
      <c r="A1072" s="85">
        <v>44970.874999997701</v>
      </c>
      <c r="B1072" s="1">
        <v>2</v>
      </c>
      <c r="C1072" s="1">
        <v>13</v>
      </c>
      <c r="D1072" s="1">
        <v>21</v>
      </c>
      <c r="E1072" s="1" t="str">
        <f t="shared" si="174"/>
        <v>Non-Summer</v>
      </c>
      <c r="F1072" s="78">
        <v>0.95320000000000005</v>
      </c>
      <c r="G1072" s="79">
        <f t="shared" si="175"/>
        <v>1.813523642308152</v>
      </c>
      <c r="J1072" s="78">
        <v>0</v>
      </c>
      <c r="K1072" s="80">
        <f t="shared" si="176"/>
        <v>0</v>
      </c>
      <c r="L1072" s="68" t="str">
        <f t="shared" si="169"/>
        <v>Normal</v>
      </c>
      <c r="N1072" s="67">
        <f t="shared" si="170"/>
        <v>0</v>
      </c>
      <c r="O1072" s="67">
        <f t="shared" si="171"/>
        <v>0</v>
      </c>
      <c r="P1072" s="81">
        <f t="shared" si="172"/>
        <v>1.813523642308152</v>
      </c>
      <c r="Q1072" s="81">
        <f t="shared" si="173"/>
        <v>1.813523642308152</v>
      </c>
      <c r="S1072" s="1">
        <f t="shared" si="177"/>
        <v>1</v>
      </c>
      <c r="T1072" s="1" t="str">
        <f t="shared" si="178"/>
        <v>Peak</v>
      </c>
    </row>
    <row r="1073" spans="1:20" x14ac:dyDescent="0.25">
      <c r="A1073" s="85">
        <v>44970.916666664365</v>
      </c>
      <c r="B1073" s="1">
        <v>2</v>
      </c>
      <c r="C1073" s="1">
        <v>13</v>
      </c>
      <c r="D1073" s="1">
        <v>22</v>
      </c>
      <c r="E1073" s="1" t="str">
        <f t="shared" si="174"/>
        <v>Non-Summer</v>
      </c>
      <c r="F1073" s="78">
        <v>0.87019999999999997</v>
      </c>
      <c r="G1073" s="79">
        <f t="shared" si="175"/>
        <v>1.6556108618721714</v>
      </c>
      <c r="J1073" s="78">
        <v>0</v>
      </c>
      <c r="K1073" s="80">
        <f t="shared" si="176"/>
        <v>0</v>
      </c>
      <c r="L1073" s="68" t="str">
        <f t="shared" si="169"/>
        <v>Normal</v>
      </c>
      <c r="N1073" s="67">
        <f t="shared" si="170"/>
        <v>0</v>
      </c>
      <c r="O1073" s="67">
        <f t="shared" si="171"/>
        <v>0</v>
      </c>
      <c r="P1073" s="81">
        <f t="shared" si="172"/>
        <v>1.6556108618721714</v>
      </c>
      <c r="Q1073" s="81">
        <f t="shared" si="173"/>
        <v>1.6556108618721714</v>
      </c>
      <c r="S1073" s="1">
        <f t="shared" si="177"/>
        <v>1</v>
      </c>
      <c r="T1073" s="1" t="str">
        <f t="shared" si="178"/>
        <v>Off-Peak</v>
      </c>
    </row>
    <row r="1074" spans="1:20" x14ac:dyDescent="0.25">
      <c r="A1074" s="85">
        <v>44970.958333331029</v>
      </c>
      <c r="B1074" s="1">
        <v>2</v>
      </c>
      <c r="C1074" s="1">
        <v>13</v>
      </c>
      <c r="D1074" s="1">
        <v>23</v>
      </c>
      <c r="E1074" s="1" t="str">
        <f t="shared" si="174"/>
        <v>Non-Summer</v>
      </c>
      <c r="F1074" s="78">
        <v>0.79390000000000005</v>
      </c>
      <c r="G1074" s="79">
        <f t="shared" si="175"/>
        <v>1.5104452576882521</v>
      </c>
      <c r="J1074" s="78">
        <v>0</v>
      </c>
      <c r="K1074" s="80">
        <f t="shared" si="176"/>
        <v>0</v>
      </c>
      <c r="L1074" s="68" t="str">
        <f t="shared" si="169"/>
        <v>Normal</v>
      </c>
      <c r="N1074" s="67">
        <f t="shared" si="170"/>
        <v>0</v>
      </c>
      <c r="O1074" s="67">
        <f t="shared" si="171"/>
        <v>0</v>
      </c>
      <c r="P1074" s="81">
        <f t="shared" si="172"/>
        <v>1.5104452576882521</v>
      </c>
      <c r="Q1074" s="81">
        <f t="shared" si="173"/>
        <v>1.5104452576882521</v>
      </c>
      <c r="S1074" s="1">
        <f t="shared" si="177"/>
        <v>1</v>
      </c>
      <c r="T1074" s="1" t="str">
        <f t="shared" si="178"/>
        <v>Off-Peak</v>
      </c>
    </row>
    <row r="1075" spans="1:20" x14ac:dyDescent="0.25">
      <c r="A1075" s="85">
        <v>44970.999999997694</v>
      </c>
      <c r="B1075" s="1">
        <v>2</v>
      </c>
      <c r="C1075" s="1">
        <v>14</v>
      </c>
      <c r="D1075" s="1">
        <v>0</v>
      </c>
      <c r="E1075" s="1" t="str">
        <f t="shared" si="174"/>
        <v>Non-Summer</v>
      </c>
      <c r="F1075" s="78">
        <v>0.745</v>
      </c>
      <c r="G1075" s="79">
        <f t="shared" si="175"/>
        <v>1.4174098966844033</v>
      </c>
      <c r="J1075" s="78">
        <v>0</v>
      </c>
      <c r="K1075" s="80">
        <f t="shared" si="176"/>
        <v>0</v>
      </c>
      <c r="L1075" s="68" t="str">
        <f t="shared" si="169"/>
        <v>Normal</v>
      </c>
      <c r="N1075" s="67">
        <f t="shared" si="170"/>
        <v>0</v>
      </c>
      <c r="O1075" s="67">
        <f t="shared" si="171"/>
        <v>0</v>
      </c>
      <c r="P1075" s="81">
        <f t="shared" si="172"/>
        <v>1.4174098966844033</v>
      </c>
      <c r="Q1075" s="81">
        <f t="shared" si="173"/>
        <v>1.4174098966844033</v>
      </c>
      <c r="S1075" s="1">
        <f t="shared" si="177"/>
        <v>2</v>
      </c>
      <c r="T1075" s="1" t="str">
        <f t="shared" si="178"/>
        <v>Off-Peak</v>
      </c>
    </row>
    <row r="1076" spans="1:20" x14ac:dyDescent="0.25">
      <c r="A1076" s="85">
        <v>44971.041666664358</v>
      </c>
      <c r="B1076" s="1">
        <v>2</v>
      </c>
      <c r="C1076" s="1">
        <v>14</v>
      </c>
      <c r="D1076" s="1">
        <v>1</v>
      </c>
      <c r="E1076" s="1" t="str">
        <f t="shared" si="174"/>
        <v>Non-Summer</v>
      </c>
      <c r="F1076" s="78">
        <v>0.71799999999999997</v>
      </c>
      <c r="G1076" s="79">
        <f t="shared" si="175"/>
        <v>1.3660406789522168</v>
      </c>
      <c r="J1076" s="78">
        <v>0</v>
      </c>
      <c r="K1076" s="80">
        <f t="shared" si="176"/>
        <v>0</v>
      </c>
      <c r="L1076" s="68" t="str">
        <f t="shared" si="169"/>
        <v>Normal</v>
      </c>
      <c r="N1076" s="67">
        <f t="shared" si="170"/>
        <v>0</v>
      </c>
      <c r="O1076" s="67">
        <f t="shared" si="171"/>
        <v>0</v>
      </c>
      <c r="P1076" s="81">
        <f t="shared" si="172"/>
        <v>1.3660406789522168</v>
      </c>
      <c r="Q1076" s="81">
        <f t="shared" si="173"/>
        <v>1.3660406789522168</v>
      </c>
      <c r="S1076" s="1">
        <f t="shared" si="177"/>
        <v>2</v>
      </c>
      <c r="T1076" s="1" t="str">
        <f t="shared" si="178"/>
        <v>Off-Peak</v>
      </c>
    </row>
    <row r="1077" spans="1:20" x14ac:dyDescent="0.25">
      <c r="A1077" s="85">
        <v>44971.083333331022</v>
      </c>
      <c r="B1077" s="1">
        <v>2</v>
      </c>
      <c r="C1077" s="1">
        <v>14</v>
      </c>
      <c r="D1077" s="1">
        <v>2</v>
      </c>
      <c r="E1077" s="1" t="str">
        <f t="shared" si="174"/>
        <v>Non-Summer</v>
      </c>
      <c r="F1077" s="78">
        <v>0.70630000000000004</v>
      </c>
      <c r="G1077" s="79">
        <f t="shared" si="175"/>
        <v>1.3437806846016027</v>
      </c>
      <c r="J1077" s="78">
        <v>0</v>
      </c>
      <c r="K1077" s="80">
        <f t="shared" si="176"/>
        <v>0</v>
      </c>
      <c r="L1077" s="68" t="str">
        <f t="shared" si="169"/>
        <v>Normal</v>
      </c>
      <c r="N1077" s="67">
        <f t="shared" si="170"/>
        <v>0</v>
      </c>
      <c r="O1077" s="67">
        <f t="shared" si="171"/>
        <v>0</v>
      </c>
      <c r="P1077" s="81">
        <f t="shared" si="172"/>
        <v>1.3437806846016027</v>
      </c>
      <c r="Q1077" s="81">
        <f t="shared" si="173"/>
        <v>1.3437806846016027</v>
      </c>
      <c r="S1077" s="1">
        <f t="shared" si="177"/>
        <v>2</v>
      </c>
      <c r="T1077" s="1" t="str">
        <f t="shared" si="178"/>
        <v>Off-Peak</v>
      </c>
    </row>
    <row r="1078" spans="1:20" x14ac:dyDescent="0.25">
      <c r="A1078" s="85">
        <v>44971.124999997686</v>
      </c>
      <c r="B1078" s="1">
        <v>2</v>
      </c>
      <c r="C1078" s="1">
        <v>14</v>
      </c>
      <c r="D1078" s="1">
        <v>3</v>
      </c>
      <c r="E1078" s="1" t="str">
        <f t="shared" si="174"/>
        <v>Non-Summer</v>
      </c>
      <c r="F1078" s="78">
        <v>0.70369999999999999</v>
      </c>
      <c r="G1078" s="79">
        <f t="shared" si="175"/>
        <v>1.3388340191903552</v>
      </c>
      <c r="J1078" s="78">
        <v>0</v>
      </c>
      <c r="K1078" s="80">
        <f t="shared" si="176"/>
        <v>0</v>
      </c>
      <c r="L1078" s="68" t="str">
        <f t="shared" si="169"/>
        <v>Normal</v>
      </c>
      <c r="N1078" s="67">
        <f t="shared" si="170"/>
        <v>0</v>
      </c>
      <c r="O1078" s="67">
        <f t="shared" si="171"/>
        <v>0</v>
      </c>
      <c r="P1078" s="81">
        <f t="shared" si="172"/>
        <v>1.3388340191903552</v>
      </c>
      <c r="Q1078" s="81">
        <f t="shared" si="173"/>
        <v>1.3388340191903552</v>
      </c>
      <c r="S1078" s="1">
        <f t="shared" si="177"/>
        <v>2</v>
      </c>
      <c r="T1078" s="1" t="str">
        <f t="shared" si="178"/>
        <v>Off-Peak</v>
      </c>
    </row>
    <row r="1079" spans="1:20" x14ac:dyDescent="0.25">
      <c r="A1079" s="85">
        <v>44971.16666666435</v>
      </c>
      <c r="B1079" s="1">
        <v>2</v>
      </c>
      <c r="C1079" s="1">
        <v>14</v>
      </c>
      <c r="D1079" s="1">
        <v>4</v>
      </c>
      <c r="E1079" s="1" t="str">
        <f t="shared" si="174"/>
        <v>Non-Summer</v>
      </c>
      <c r="F1079" s="78">
        <v>0.72119999999999995</v>
      </c>
      <c r="G1079" s="79">
        <f t="shared" si="175"/>
        <v>1.3721288825352906</v>
      </c>
      <c r="J1079" s="78">
        <v>0</v>
      </c>
      <c r="K1079" s="80">
        <f t="shared" si="176"/>
        <v>0</v>
      </c>
      <c r="L1079" s="68" t="str">
        <f t="shared" si="169"/>
        <v>Normal</v>
      </c>
      <c r="N1079" s="67">
        <f t="shared" si="170"/>
        <v>0</v>
      </c>
      <c r="O1079" s="67">
        <f t="shared" si="171"/>
        <v>0</v>
      </c>
      <c r="P1079" s="81">
        <f t="shared" si="172"/>
        <v>1.3721288825352906</v>
      </c>
      <c r="Q1079" s="81">
        <f t="shared" si="173"/>
        <v>1.3721288825352906</v>
      </c>
      <c r="S1079" s="1">
        <f t="shared" si="177"/>
        <v>2</v>
      </c>
      <c r="T1079" s="1" t="str">
        <f t="shared" si="178"/>
        <v>Off-Peak</v>
      </c>
    </row>
    <row r="1080" spans="1:20" x14ac:dyDescent="0.25">
      <c r="A1080" s="85">
        <v>44971.208333331015</v>
      </c>
      <c r="B1080" s="1">
        <v>2</v>
      </c>
      <c r="C1080" s="1">
        <v>14</v>
      </c>
      <c r="D1080" s="1">
        <v>5</v>
      </c>
      <c r="E1080" s="1" t="str">
        <f t="shared" si="174"/>
        <v>Non-Summer</v>
      </c>
      <c r="F1080" s="78">
        <v>0.76239999999999997</v>
      </c>
      <c r="G1080" s="79">
        <f t="shared" si="175"/>
        <v>1.4505145036673677</v>
      </c>
      <c r="J1080" s="78">
        <v>0</v>
      </c>
      <c r="K1080" s="80">
        <f t="shared" si="176"/>
        <v>0</v>
      </c>
      <c r="L1080" s="68" t="str">
        <f t="shared" si="169"/>
        <v>Normal</v>
      </c>
      <c r="N1080" s="67">
        <f t="shared" si="170"/>
        <v>0</v>
      </c>
      <c r="O1080" s="67">
        <f t="shared" si="171"/>
        <v>0</v>
      </c>
      <c r="P1080" s="81">
        <f t="shared" si="172"/>
        <v>1.4505145036673677</v>
      </c>
      <c r="Q1080" s="81">
        <f t="shared" si="173"/>
        <v>1.4505145036673677</v>
      </c>
      <c r="S1080" s="1">
        <f t="shared" si="177"/>
        <v>2</v>
      </c>
      <c r="T1080" s="1" t="str">
        <f t="shared" si="178"/>
        <v>Off-Peak</v>
      </c>
    </row>
    <row r="1081" spans="1:20" x14ac:dyDescent="0.25">
      <c r="A1081" s="85">
        <v>44971.249999997679</v>
      </c>
      <c r="B1081" s="1">
        <v>2</v>
      </c>
      <c r="C1081" s="1">
        <v>14</v>
      </c>
      <c r="D1081" s="1">
        <v>6</v>
      </c>
      <c r="E1081" s="1" t="str">
        <f t="shared" si="174"/>
        <v>Non-Summer</v>
      </c>
      <c r="F1081" s="78">
        <v>0.82420000000000004</v>
      </c>
      <c r="G1081" s="79">
        <f t="shared" si="175"/>
        <v>1.5680929353654836</v>
      </c>
      <c r="J1081" s="78">
        <v>0</v>
      </c>
      <c r="K1081" s="80">
        <f t="shared" si="176"/>
        <v>0</v>
      </c>
      <c r="L1081" s="68" t="str">
        <f t="shared" si="169"/>
        <v>Normal</v>
      </c>
      <c r="N1081" s="67">
        <f t="shared" si="170"/>
        <v>0</v>
      </c>
      <c r="O1081" s="67">
        <f t="shared" si="171"/>
        <v>0</v>
      </c>
      <c r="P1081" s="81">
        <f t="shared" si="172"/>
        <v>1.5680929353654836</v>
      </c>
      <c r="Q1081" s="81">
        <f t="shared" si="173"/>
        <v>1.5680929353654836</v>
      </c>
      <c r="S1081" s="1">
        <f t="shared" si="177"/>
        <v>2</v>
      </c>
      <c r="T1081" s="1" t="str">
        <f t="shared" si="178"/>
        <v>Peak</v>
      </c>
    </row>
    <row r="1082" spans="1:20" x14ac:dyDescent="0.25">
      <c r="A1082" s="85">
        <v>44971.291666664343</v>
      </c>
      <c r="B1082" s="1">
        <v>2</v>
      </c>
      <c r="C1082" s="1">
        <v>14</v>
      </c>
      <c r="D1082" s="1">
        <v>7</v>
      </c>
      <c r="E1082" s="1" t="str">
        <f t="shared" si="174"/>
        <v>Non-Summer</v>
      </c>
      <c r="F1082" s="78">
        <v>0.82289999999999996</v>
      </c>
      <c r="G1082" s="79">
        <f t="shared" si="175"/>
        <v>1.5656196026598597</v>
      </c>
      <c r="J1082" s="78">
        <v>0.71854700000000005</v>
      </c>
      <c r="K1082" s="80">
        <f t="shared" si="176"/>
        <v>0.71854700000000005</v>
      </c>
      <c r="L1082" s="68" t="str">
        <f t="shared" si="169"/>
        <v>Normal</v>
      </c>
      <c r="N1082" s="67">
        <f t="shared" si="170"/>
        <v>0</v>
      </c>
      <c r="O1082" s="67">
        <f t="shared" si="171"/>
        <v>0.71854700000000005</v>
      </c>
      <c r="P1082" s="81">
        <f t="shared" si="172"/>
        <v>0.84707260265985962</v>
      </c>
      <c r="Q1082" s="81">
        <f t="shared" si="173"/>
        <v>0.84707260265985962</v>
      </c>
      <c r="S1082" s="1">
        <f t="shared" si="177"/>
        <v>2</v>
      </c>
      <c r="T1082" s="1" t="str">
        <f t="shared" si="178"/>
        <v>Peak</v>
      </c>
    </row>
    <row r="1083" spans="1:20" x14ac:dyDescent="0.25">
      <c r="A1083" s="85">
        <v>44971.333333331007</v>
      </c>
      <c r="B1083" s="1">
        <v>2</v>
      </c>
      <c r="C1083" s="1">
        <v>14</v>
      </c>
      <c r="D1083" s="1">
        <v>8</v>
      </c>
      <c r="E1083" s="1" t="str">
        <f t="shared" si="174"/>
        <v>Non-Summer</v>
      </c>
      <c r="F1083" s="78">
        <v>0.77080000000000004</v>
      </c>
      <c r="G1083" s="79">
        <f t="shared" si="175"/>
        <v>1.466496038072937</v>
      </c>
      <c r="J1083" s="78">
        <v>2.304443</v>
      </c>
      <c r="K1083" s="80">
        <f t="shared" si="176"/>
        <v>2.304443</v>
      </c>
      <c r="L1083" s="68" t="str">
        <f t="shared" si="169"/>
        <v>Normal</v>
      </c>
      <c r="N1083" s="67">
        <f t="shared" si="170"/>
        <v>0.83794696192706297</v>
      </c>
      <c r="O1083" s="67">
        <f t="shared" si="171"/>
        <v>1.466496038072937</v>
      </c>
      <c r="P1083" s="81">
        <f t="shared" si="172"/>
        <v>0</v>
      </c>
      <c r="Q1083" s="81">
        <f t="shared" si="173"/>
        <v>-0.83794696192706297</v>
      </c>
      <c r="S1083" s="1">
        <f t="shared" si="177"/>
        <v>2</v>
      </c>
      <c r="T1083" s="1" t="str">
        <f t="shared" si="178"/>
        <v>Peak</v>
      </c>
    </row>
    <row r="1084" spans="1:20" x14ac:dyDescent="0.25">
      <c r="A1084" s="85">
        <v>44971.374999997672</v>
      </c>
      <c r="B1084" s="1">
        <v>2</v>
      </c>
      <c r="C1084" s="1">
        <v>14</v>
      </c>
      <c r="D1084" s="1">
        <v>9</v>
      </c>
      <c r="E1084" s="1" t="str">
        <f t="shared" si="174"/>
        <v>Non-Summer</v>
      </c>
      <c r="F1084" s="78">
        <v>0.7298</v>
      </c>
      <c r="G1084" s="79">
        <f t="shared" si="175"/>
        <v>1.388490929664802</v>
      </c>
      <c r="J1084" s="78">
        <v>2.4408210000000001</v>
      </c>
      <c r="K1084" s="80">
        <f t="shared" si="176"/>
        <v>2.4408210000000001</v>
      </c>
      <c r="L1084" s="68" t="str">
        <f t="shared" si="169"/>
        <v>Normal</v>
      </c>
      <c r="N1084" s="67">
        <f t="shared" si="170"/>
        <v>1.0523300703351981</v>
      </c>
      <c r="O1084" s="67">
        <f t="shared" si="171"/>
        <v>1.388490929664802</v>
      </c>
      <c r="P1084" s="81">
        <f t="shared" si="172"/>
        <v>0</v>
      </c>
      <c r="Q1084" s="81">
        <f t="shared" si="173"/>
        <v>-1.0523300703351981</v>
      </c>
      <c r="S1084" s="1">
        <f t="shared" si="177"/>
        <v>2</v>
      </c>
      <c r="T1084" s="1" t="str">
        <f t="shared" si="178"/>
        <v>Peak</v>
      </c>
    </row>
    <row r="1085" spans="1:20" x14ac:dyDescent="0.25">
      <c r="A1085" s="85">
        <v>44971.416666664336</v>
      </c>
      <c r="B1085" s="1">
        <v>2</v>
      </c>
      <c r="C1085" s="1">
        <v>14</v>
      </c>
      <c r="D1085" s="1">
        <v>10</v>
      </c>
      <c r="E1085" s="1" t="str">
        <f t="shared" si="174"/>
        <v>Non-Summer</v>
      </c>
      <c r="F1085" s="78">
        <v>0.71970000000000001</v>
      </c>
      <c r="G1085" s="79">
        <f t="shared" si="175"/>
        <v>1.369275037105725</v>
      </c>
      <c r="J1085" s="78">
        <v>1.5812360000000001</v>
      </c>
      <c r="K1085" s="80">
        <f t="shared" si="176"/>
        <v>1.5812360000000001</v>
      </c>
      <c r="L1085" s="68" t="str">
        <f t="shared" si="169"/>
        <v>Normal</v>
      </c>
      <c r="N1085" s="67">
        <f t="shared" si="170"/>
        <v>0.21196096289427513</v>
      </c>
      <c r="O1085" s="67">
        <f t="shared" si="171"/>
        <v>1.369275037105725</v>
      </c>
      <c r="P1085" s="81">
        <f t="shared" si="172"/>
        <v>0</v>
      </c>
      <c r="Q1085" s="81">
        <f t="shared" si="173"/>
        <v>-0.21196096289427513</v>
      </c>
      <c r="S1085" s="1">
        <f t="shared" si="177"/>
        <v>2</v>
      </c>
      <c r="T1085" s="1" t="str">
        <f t="shared" si="178"/>
        <v>Peak</v>
      </c>
    </row>
    <row r="1086" spans="1:20" x14ac:dyDescent="0.25">
      <c r="A1086" s="85">
        <v>44971.458333331</v>
      </c>
      <c r="B1086" s="1">
        <v>2</v>
      </c>
      <c r="C1086" s="1">
        <v>14</v>
      </c>
      <c r="D1086" s="1">
        <v>11</v>
      </c>
      <c r="E1086" s="1" t="str">
        <f t="shared" si="174"/>
        <v>Non-Summer</v>
      </c>
      <c r="F1086" s="78">
        <v>0.71630000000000005</v>
      </c>
      <c r="G1086" s="79">
        <f t="shared" si="175"/>
        <v>1.3628063207987089</v>
      </c>
      <c r="J1086" s="78">
        <v>0.370228</v>
      </c>
      <c r="K1086" s="80">
        <f t="shared" si="176"/>
        <v>0.370228</v>
      </c>
      <c r="L1086" s="68" t="str">
        <f t="shared" si="169"/>
        <v>Normal</v>
      </c>
      <c r="N1086" s="67">
        <f t="shared" si="170"/>
        <v>0</v>
      </c>
      <c r="O1086" s="67">
        <f t="shared" si="171"/>
        <v>0.370228</v>
      </c>
      <c r="P1086" s="81">
        <f t="shared" si="172"/>
        <v>0.99257832079870889</v>
      </c>
      <c r="Q1086" s="81">
        <f t="shared" si="173"/>
        <v>0.99257832079870889</v>
      </c>
      <c r="S1086" s="1">
        <f t="shared" si="177"/>
        <v>2</v>
      </c>
      <c r="T1086" s="1" t="str">
        <f t="shared" si="178"/>
        <v>Peak</v>
      </c>
    </row>
    <row r="1087" spans="1:20" x14ac:dyDescent="0.25">
      <c r="A1087" s="85">
        <v>44971.499999997664</v>
      </c>
      <c r="B1087" s="1">
        <v>2</v>
      </c>
      <c r="C1087" s="1">
        <v>14</v>
      </c>
      <c r="D1087" s="1">
        <v>12</v>
      </c>
      <c r="E1087" s="1" t="str">
        <f t="shared" si="174"/>
        <v>Non-Summer</v>
      </c>
      <c r="F1087" s="78">
        <v>0.72</v>
      </c>
      <c r="G1087" s="79">
        <f t="shared" si="175"/>
        <v>1.3698458061916381</v>
      </c>
      <c r="J1087" s="78">
        <v>1.345637</v>
      </c>
      <c r="K1087" s="80">
        <f t="shared" si="176"/>
        <v>1.345637</v>
      </c>
      <c r="L1087" s="68" t="str">
        <f t="shared" si="169"/>
        <v>Normal</v>
      </c>
      <c r="N1087" s="67">
        <f t="shared" si="170"/>
        <v>0</v>
      </c>
      <c r="O1087" s="67">
        <f t="shared" si="171"/>
        <v>1.345637</v>
      </c>
      <c r="P1087" s="81">
        <f t="shared" si="172"/>
        <v>2.4208806191638121E-2</v>
      </c>
      <c r="Q1087" s="81">
        <f t="shared" si="173"/>
        <v>2.4208806191638121E-2</v>
      </c>
      <c r="S1087" s="1">
        <f t="shared" si="177"/>
        <v>2</v>
      </c>
      <c r="T1087" s="1" t="str">
        <f t="shared" si="178"/>
        <v>Peak</v>
      </c>
    </row>
    <row r="1088" spans="1:20" x14ac:dyDescent="0.25">
      <c r="A1088" s="85">
        <v>44971.541666664329</v>
      </c>
      <c r="B1088" s="1">
        <v>2</v>
      </c>
      <c r="C1088" s="1">
        <v>14</v>
      </c>
      <c r="D1088" s="1">
        <v>13</v>
      </c>
      <c r="E1088" s="1" t="str">
        <f t="shared" si="174"/>
        <v>Non-Summer</v>
      </c>
      <c r="F1088" s="78">
        <v>0.7248</v>
      </c>
      <c r="G1088" s="79">
        <f t="shared" si="175"/>
        <v>1.3789781115662489</v>
      </c>
      <c r="J1088" s="78">
        <v>0.55788099999999996</v>
      </c>
      <c r="K1088" s="80">
        <f t="shared" si="176"/>
        <v>0.55788099999999996</v>
      </c>
      <c r="L1088" s="68" t="str">
        <f t="shared" si="169"/>
        <v>Normal</v>
      </c>
      <c r="N1088" s="67">
        <f t="shared" si="170"/>
        <v>0</v>
      </c>
      <c r="O1088" s="67">
        <f t="shared" si="171"/>
        <v>0.55788099999999996</v>
      </c>
      <c r="P1088" s="81">
        <f t="shared" si="172"/>
        <v>0.82109711156624898</v>
      </c>
      <c r="Q1088" s="81">
        <f t="shared" si="173"/>
        <v>0.82109711156624898</v>
      </c>
      <c r="S1088" s="1">
        <f t="shared" si="177"/>
        <v>2</v>
      </c>
      <c r="T1088" s="1" t="str">
        <f t="shared" si="178"/>
        <v>Peak</v>
      </c>
    </row>
    <row r="1089" spans="1:20" x14ac:dyDescent="0.25">
      <c r="A1089" s="85">
        <v>44971.583333330993</v>
      </c>
      <c r="B1089" s="1">
        <v>2</v>
      </c>
      <c r="C1089" s="1">
        <v>14</v>
      </c>
      <c r="D1089" s="1">
        <v>14</v>
      </c>
      <c r="E1089" s="1" t="str">
        <f t="shared" si="174"/>
        <v>Non-Summer</v>
      </c>
      <c r="F1089" s="78">
        <v>0.73709999999999998</v>
      </c>
      <c r="G1089" s="79">
        <f t="shared" si="175"/>
        <v>1.4023796440886893</v>
      </c>
      <c r="J1089" s="78">
        <v>2.9654250000000002</v>
      </c>
      <c r="K1089" s="80">
        <f t="shared" si="176"/>
        <v>2.9654250000000002</v>
      </c>
      <c r="L1089" s="68" t="str">
        <f t="shared" si="169"/>
        <v>Normal</v>
      </c>
      <c r="N1089" s="67">
        <f t="shared" si="170"/>
        <v>1.5630453559113109</v>
      </c>
      <c r="O1089" s="67">
        <f t="shared" si="171"/>
        <v>1.4023796440886893</v>
      </c>
      <c r="P1089" s="81">
        <f t="shared" si="172"/>
        <v>0</v>
      </c>
      <c r="Q1089" s="81">
        <f t="shared" si="173"/>
        <v>-1.5630453559113109</v>
      </c>
      <c r="S1089" s="1">
        <f t="shared" si="177"/>
        <v>2</v>
      </c>
      <c r="T1089" s="1" t="str">
        <f t="shared" si="178"/>
        <v>Peak</v>
      </c>
    </row>
    <row r="1090" spans="1:20" x14ac:dyDescent="0.25">
      <c r="A1090" s="85">
        <v>44971.624999997657</v>
      </c>
      <c r="B1090" s="1">
        <v>2</v>
      </c>
      <c r="C1090" s="1">
        <v>14</v>
      </c>
      <c r="D1090" s="1">
        <v>15</v>
      </c>
      <c r="E1090" s="1" t="str">
        <f t="shared" si="174"/>
        <v>Non-Summer</v>
      </c>
      <c r="F1090" s="78">
        <v>0.77</v>
      </c>
      <c r="G1090" s="79">
        <f t="shared" si="175"/>
        <v>1.4649739871771685</v>
      </c>
      <c r="J1090" s="78">
        <v>1.797777</v>
      </c>
      <c r="K1090" s="80">
        <f t="shared" si="176"/>
        <v>1.797777</v>
      </c>
      <c r="L1090" s="68" t="str">
        <f t="shared" si="169"/>
        <v>Normal</v>
      </c>
      <c r="N1090" s="67">
        <f t="shared" si="170"/>
        <v>0.33280301282283142</v>
      </c>
      <c r="O1090" s="67">
        <f t="shared" si="171"/>
        <v>1.4649739871771685</v>
      </c>
      <c r="P1090" s="81">
        <f t="shared" si="172"/>
        <v>0</v>
      </c>
      <c r="Q1090" s="81">
        <f t="shared" si="173"/>
        <v>-0.33280301282283142</v>
      </c>
      <c r="S1090" s="1">
        <f t="shared" si="177"/>
        <v>2</v>
      </c>
      <c r="T1090" s="1" t="str">
        <f t="shared" si="178"/>
        <v>Peak</v>
      </c>
    </row>
    <row r="1091" spans="1:20" x14ac:dyDescent="0.25">
      <c r="A1091" s="85">
        <v>44971.666666664321</v>
      </c>
      <c r="B1091" s="1">
        <v>2</v>
      </c>
      <c r="C1091" s="1">
        <v>14</v>
      </c>
      <c r="D1091" s="1">
        <v>16</v>
      </c>
      <c r="E1091" s="1" t="str">
        <f t="shared" si="174"/>
        <v>Non-Summer</v>
      </c>
      <c r="F1091" s="78">
        <v>0.84189999999999998</v>
      </c>
      <c r="G1091" s="79">
        <f t="shared" si="175"/>
        <v>1.6017683114343613</v>
      </c>
      <c r="J1091" s="78">
        <v>0.59450499999999995</v>
      </c>
      <c r="K1091" s="80">
        <f t="shared" si="176"/>
        <v>0.59450499999999995</v>
      </c>
      <c r="L1091" s="68" t="str">
        <f t="shared" si="169"/>
        <v>Normal</v>
      </c>
      <c r="N1091" s="67">
        <f t="shared" si="170"/>
        <v>0</v>
      </c>
      <c r="O1091" s="67">
        <f t="shared" si="171"/>
        <v>0.59450499999999995</v>
      </c>
      <c r="P1091" s="81">
        <f t="shared" si="172"/>
        <v>1.0072633114343614</v>
      </c>
      <c r="Q1091" s="81">
        <f t="shared" si="173"/>
        <v>1.0072633114343614</v>
      </c>
      <c r="S1091" s="1">
        <f t="shared" si="177"/>
        <v>2</v>
      </c>
      <c r="T1091" s="1" t="str">
        <f t="shared" si="178"/>
        <v>Peak</v>
      </c>
    </row>
    <row r="1092" spans="1:20" x14ac:dyDescent="0.25">
      <c r="A1092" s="85">
        <v>44971.708333330986</v>
      </c>
      <c r="B1092" s="1">
        <v>2</v>
      </c>
      <c r="C1092" s="1">
        <v>14</v>
      </c>
      <c r="D1092" s="1">
        <v>17</v>
      </c>
      <c r="E1092" s="1" t="str">
        <f t="shared" si="174"/>
        <v>Non-Summer</v>
      </c>
      <c r="F1092" s="78">
        <v>0.9466</v>
      </c>
      <c r="G1092" s="79">
        <f t="shared" si="175"/>
        <v>1.8009667224180619</v>
      </c>
      <c r="J1092" s="78">
        <v>0</v>
      </c>
      <c r="K1092" s="80">
        <f t="shared" si="176"/>
        <v>0</v>
      </c>
      <c r="L1092" s="68" t="str">
        <f t="shared" si="169"/>
        <v>Normal</v>
      </c>
      <c r="N1092" s="67">
        <f t="shared" si="170"/>
        <v>0</v>
      </c>
      <c r="O1092" s="67">
        <f t="shared" si="171"/>
        <v>0</v>
      </c>
      <c r="P1092" s="81">
        <f t="shared" si="172"/>
        <v>1.8009667224180619</v>
      </c>
      <c r="Q1092" s="81">
        <f t="shared" si="173"/>
        <v>1.8009667224180619</v>
      </c>
      <c r="S1092" s="1">
        <f t="shared" si="177"/>
        <v>2</v>
      </c>
      <c r="T1092" s="1" t="str">
        <f t="shared" si="178"/>
        <v>Peak</v>
      </c>
    </row>
    <row r="1093" spans="1:20" x14ac:dyDescent="0.25">
      <c r="A1093" s="85">
        <v>44971.74999999765</v>
      </c>
      <c r="B1093" s="1">
        <v>2</v>
      </c>
      <c r="C1093" s="1">
        <v>14</v>
      </c>
      <c r="D1093" s="1">
        <v>18</v>
      </c>
      <c r="E1093" s="1" t="str">
        <f t="shared" si="174"/>
        <v>Non-Summer</v>
      </c>
      <c r="F1093" s="78">
        <v>0.99160000000000004</v>
      </c>
      <c r="G1093" s="79">
        <f t="shared" si="175"/>
        <v>1.8865820853050395</v>
      </c>
      <c r="J1093" s="78">
        <v>0</v>
      </c>
      <c r="K1093" s="80">
        <f t="shared" si="176"/>
        <v>0</v>
      </c>
      <c r="L1093" s="68" t="str">
        <f t="shared" si="169"/>
        <v>Normal</v>
      </c>
      <c r="N1093" s="67">
        <f t="shared" si="170"/>
        <v>0</v>
      </c>
      <c r="O1093" s="67">
        <f t="shared" si="171"/>
        <v>0</v>
      </c>
      <c r="P1093" s="81">
        <f t="shared" si="172"/>
        <v>1.8865820853050395</v>
      </c>
      <c r="Q1093" s="81">
        <f t="shared" si="173"/>
        <v>1.8865820853050395</v>
      </c>
      <c r="S1093" s="1">
        <f t="shared" si="177"/>
        <v>2</v>
      </c>
      <c r="T1093" s="1" t="str">
        <f t="shared" si="178"/>
        <v>Peak</v>
      </c>
    </row>
    <row r="1094" spans="1:20" x14ac:dyDescent="0.25">
      <c r="A1094" s="85">
        <v>44971.791666664314</v>
      </c>
      <c r="B1094" s="1">
        <v>2</v>
      </c>
      <c r="C1094" s="1">
        <v>14</v>
      </c>
      <c r="D1094" s="1">
        <v>19</v>
      </c>
      <c r="E1094" s="1" t="str">
        <f t="shared" si="174"/>
        <v>Non-Summer</v>
      </c>
      <c r="F1094" s="78">
        <v>0.98829999999999996</v>
      </c>
      <c r="G1094" s="79">
        <f t="shared" si="175"/>
        <v>1.8803036253599943</v>
      </c>
      <c r="J1094" s="78">
        <v>0</v>
      </c>
      <c r="K1094" s="80">
        <f t="shared" si="176"/>
        <v>0</v>
      </c>
      <c r="L1094" s="68" t="str">
        <f t="shared" si="169"/>
        <v>Normal</v>
      </c>
      <c r="N1094" s="67">
        <f t="shared" si="170"/>
        <v>0</v>
      </c>
      <c r="O1094" s="67">
        <f t="shared" si="171"/>
        <v>0</v>
      </c>
      <c r="P1094" s="81">
        <f t="shared" si="172"/>
        <v>1.8803036253599943</v>
      </c>
      <c r="Q1094" s="81">
        <f t="shared" si="173"/>
        <v>1.8803036253599943</v>
      </c>
      <c r="S1094" s="1">
        <f t="shared" si="177"/>
        <v>2</v>
      </c>
      <c r="T1094" s="1" t="str">
        <f t="shared" si="178"/>
        <v>Peak</v>
      </c>
    </row>
    <row r="1095" spans="1:20" x14ac:dyDescent="0.25">
      <c r="A1095" s="85">
        <v>44971.833333330978</v>
      </c>
      <c r="B1095" s="1">
        <v>2</v>
      </c>
      <c r="C1095" s="1">
        <v>14</v>
      </c>
      <c r="D1095" s="1">
        <v>20</v>
      </c>
      <c r="E1095" s="1" t="str">
        <f t="shared" si="174"/>
        <v>Non-Summer</v>
      </c>
      <c r="F1095" s="78">
        <v>0.9647</v>
      </c>
      <c r="G1095" s="79">
        <f t="shared" si="175"/>
        <v>1.8354031239348239</v>
      </c>
      <c r="J1095" s="78">
        <v>0</v>
      </c>
      <c r="K1095" s="80">
        <f t="shared" si="176"/>
        <v>0</v>
      </c>
      <c r="L1095" s="68" t="str">
        <f t="shared" si="169"/>
        <v>Normal</v>
      </c>
      <c r="N1095" s="67">
        <f t="shared" si="170"/>
        <v>0</v>
      </c>
      <c r="O1095" s="67">
        <f t="shared" si="171"/>
        <v>0</v>
      </c>
      <c r="P1095" s="81">
        <f t="shared" si="172"/>
        <v>1.8354031239348239</v>
      </c>
      <c r="Q1095" s="81">
        <f t="shared" si="173"/>
        <v>1.8354031239348239</v>
      </c>
      <c r="S1095" s="1">
        <f t="shared" si="177"/>
        <v>2</v>
      </c>
      <c r="T1095" s="1" t="str">
        <f t="shared" si="178"/>
        <v>Peak</v>
      </c>
    </row>
    <row r="1096" spans="1:20" x14ac:dyDescent="0.25">
      <c r="A1096" s="85">
        <v>44971.874999997643</v>
      </c>
      <c r="B1096" s="1">
        <v>2</v>
      </c>
      <c r="C1096" s="1">
        <v>14</v>
      </c>
      <c r="D1096" s="1">
        <v>21</v>
      </c>
      <c r="E1096" s="1" t="str">
        <f t="shared" si="174"/>
        <v>Non-Summer</v>
      </c>
      <c r="F1096" s="78">
        <v>0.91110000000000002</v>
      </c>
      <c r="G1096" s="79">
        <f t="shared" si="175"/>
        <v>1.7334257139183353</v>
      </c>
      <c r="J1096" s="78">
        <v>0</v>
      </c>
      <c r="K1096" s="80">
        <f t="shared" si="176"/>
        <v>0</v>
      </c>
      <c r="L1096" s="68" t="str">
        <f t="shared" si="169"/>
        <v>Normal</v>
      </c>
      <c r="N1096" s="67">
        <f t="shared" si="170"/>
        <v>0</v>
      </c>
      <c r="O1096" s="67">
        <f t="shared" si="171"/>
        <v>0</v>
      </c>
      <c r="P1096" s="81">
        <f t="shared" si="172"/>
        <v>1.7334257139183353</v>
      </c>
      <c r="Q1096" s="81">
        <f t="shared" si="173"/>
        <v>1.7334257139183353</v>
      </c>
      <c r="S1096" s="1">
        <f t="shared" si="177"/>
        <v>2</v>
      </c>
      <c r="T1096" s="1" t="str">
        <f t="shared" si="178"/>
        <v>Peak</v>
      </c>
    </row>
    <row r="1097" spans="1:20" x14ac:dyDescent="0.25">
      <c r="A1097" s="85">
        <v>44971.916666664307</v>
      </c>
      <c r="B1097" s="1">
        <v>2</v>
      </c>
      <c r="C1097" s="1">
        <v>14</v>
      </c>
      <c r="D1097" s="1">
        <v>22</v>
      </c>
      <c r="E1097" s="1" t="str">
        <f t="shared" si="174"/>
        <v>Non-Summer</v>
      </c>
      <c r="F1097" s="78">
        <v>0.8216</v>
      </c>
      <c r="G1097" s="79">
        <f t="shared" si="175"/>
        <v>1.5631462699542358</v>
      </c>
      <c r="J1097" s="78">
        <v>0</v>
      </c>
      <c r="K1097" s="80">
        <f t="shared" si="176"/>
        <v>0</v>
      </c>
      <c r="L1097" s="68" t="str">
        <f t="shared" si="169"/>
        <v>Normal</v>
      </c>
      <c r="N1097" s="67">
        <f t="shared" si="170"/>
        <v>0</v>
      </c>
      <c r="O1097" s="67">
        <f t="shared" si="171"/>
        <v>0</v>
      </c>
      <c r="P1097" s="81">
        <f t="shared" si="172"/>
        <v>1.5631462699542358</v>
      </c>
      <c r="Q1097" s="81">
        <f t="shared" si="173"/>
        <v>1.5631462699542358</v>
      </c>
      <c r="S1097" s="1">
        <f t="shared" si="177"/>
        <v>2</v>
      </c>
      <c r="T1097" s="1" t="str">
        <f t="shared" si="178"/>
        <v>Off-Peak</v>
      </c>
    </row>
    <row r="1098" spans="1:20" x14ac:dyDescent="0.25">
      <c r="A1098" s="85">
        <v>44971.958333330971</v>
      </c>
      <c r="B1098" s="1">
        <v>2</v>
      </c>
      <c r="C1098" s="1">
        <v>14</v>
      </c>
      <c r="D1098" s="1">
        <v>23</v>
      </c>
      <c r="E1098" s="1" t="str">
        <f t="shared" si="174"/>
        <v>Non-Summer</v>
      </c>
      <c r="F1098" s="78">
        <v>0.7369</v>
      </c>
      <c r="G1098" s="79">
        <f t="shared" si="175"/>
        <v>1.4019991313647473</v>
      </c>
      <c r="J1098" s="78">
        <v>0</v>
      </c>
      <c r="K1098" s="80">
        <f t="shared" si="176"/>
        <v>0</v>
      </c>
      <c r="L1098" s="68" t="str">
        <f t="shared" si="169"/>
        <v>Normal</v>
      </c>
      <c r="N1098" s="67">
        <f t="shared" si="170"/>
        <v>0</v>
      </c>
      <c r="O1098" s="67">
        <f t="shared" si="171"/>
        <v>0</v>
      </c>
      <c r="P1098" s="81">
        <f t="shared" si="172"/>
        <v>1.4019991313647473</v>
      </c>
      <c r="Q1098" s="81">
        <f t="shared" si="173"/>
        <v>1.4019991313647473</v>
      </c>
      <c r="S1098" s="1">
        <f t="shared" si="177"/>
        <v>2</v>
      </c>
      <c r="T1098" s="1" t="str">
        <f t="shared" si="178"/>
        <v>Off-Peak</v>
      </c>
    </row>
    <row r="1099" spans="1:20" x14ac:dyDescent="0.25">
      <c r="A1099" s="85">
        <v>44971.999999997635</v>
      </c>
      <c r="B1099" s="1">
        <v>2</v>
      </c>
      <c r="C1099" s="1">
        <v>15</v>
      </c>
      <c r="D1099" s="1">
        <v>0</v>
      </c>
      <c r="E1099" s="1" t="str">
        <f t="shared" si="174"/>
        <v>Non-Summer</v>
      </c>
      <c r="F1099" s="78">
        <v>0.68669999999999998</v>
      </c>
      <c r="G1099" s="79">
        <f t="shared" si="175"/>
        <v>1.3064904376552748</v>
      </c>
      <c r="J1099" s="78">
        <v>0</v>
      </c>
      <c r="K1099" s="80">
        <f t="shared" si="176"/>
        <v>0</v>
      </c>
      <c r="L1099" s="68" t="str">
        <f t="shared" si="169"/>
        <v>Normal</v>
      </c>
      <c r="N1099" s="67">
        <f t="shared" si="170"/>
        <v>0</v>
      </c>
      <c r="O1099" s="67">
        <f t="shared" si="171"/>
        <v>0</v>
      </c>
      <c r="P1099" s="81">
        <f t="shared" si="172"/>
        <v>1.3064904376552748</v>
      </c>
      <c r="Q1099" s="81">
        <f t="shared" si="173"/>
        <v>1.3064904376552748</v>
      </c>
      <c r="S1099" s="1">
        <f t="shared" si="177"/>
        <v>3</v>
      </c>
      <c r="T1099" s="1" t="str">
        <f t="shared" si="178"/>
        <v>Off-Peak</v>
      </c>
    </row>
    <row r="1100" spans="1:20" x14ac:dyDescent="0.25">
      <c r="A1100" s="85">
        <v>44972.0416666643</v>
      </c>
      <c r="B1100" s="1">
        <v>2</v>
      </c>
      <c r="C1100" s="1">
        <v>15</v>
      </c>
      <c r="D1100" s="1">
        <v>1</v>
      </c>
      <c r="E1100" s="1" t="str">
        <f t="shared" si="174"/>
        <v>Non-Summer</v>
      </c>
      <c r="F1100" s="78">
        <v>0.65559999999999996</v>
      </c>
      <c r="G1100" s="79">
        <f t="shared" si="175"/>
        <v>1.2473207090822749</v>
      </c>
      <c r="J1100" s="78">
        <v>0</v>
      </c>
      <c r="K1100" s="80">
        <f t="shared" si="176"/>
        <v>0</v>
      </c>
      <c r="L1100" s="68" t="str">
        <f t="shared" si="169"/>
        <v>Normal</v>
      </c>
      <c r="N1100" s="67">
        <f t="shared" si="170"/>
        <v>0</v>
      </c>
      <c r="O1100" s="67">
        <f t="shared" si="171"/>
        <v>0</v>
      </c>
      <c r="P1100" s="81">
        <f t="shared" si="172"/>
        <v>1.2473207090822749</v>
      </c>
      <c r="Q1100" s="81">
        <f t="shared" si="173"/>
        <v>1.2473207090822749</v>
      </c>
      <c r="S1100" s="1">
        <f t="shared" si="177"/>
        <v>3</v>
      </c>
      <c r="T1100" s="1" t="str">
        <f t="shared" si="178"/>
        <v>Off-Peak</v>
      </c>
    </row>
    <row r="1101" spans="1:20" x14ac:dyDescent="0.25">
      <c r="A1101" s="85">
        <v>44972.083333330964</v>
      </c>
      <c r="B1101" s="1">
        <v>2</v>
      </c>
      <c r="C1101" s="1">
        <v>15</v>
      </c>
      <c r="D1101" s="1">
        <v>2</v>
      </c>
      <c r="E1101" s="1" t="str">
        <f t="shared" si="174"/>
        <v>Non-Summer</v>
      </c>
      <c r="F1101" s="78">
        <v>0.63839999999999997</v>
      </c>
      <c r="G1101" s="79">
        <f t="shared" si="175"/>
        <v>1.2145966148232523</v>
      </c>
      <c r="J1101" s="78">
        <v>0</v>
      </c>
      <c r="K1101" s="80">
        <f t="shared" si="176"/>
        <v>0</v>
      </c>
      <c r="L1101" s="68" t="str">
        <f t="shared" si="169"/>
        <v>Normal</v>
      </c>
      <c r="N1101" s="67">
        <f t="shared" si="170"/>
        <v>0</v>
      </c>
      <c r="O1101" s="67">
        <f t="shared" si="171"/>
        <v>0</v>
      </c>
      <c r="P1101" s="81">
        <f t="shared" si="172"/>
        <v>1.2145966148232523</v>
      </c>
      <c r="Q1101" s="81">
        <f t="shared" si="173"/>
        <v>1.2145966148232523</v>
      </c>
      <c r="S1101" s="1">
        <f t="shared" si="177"/>
        <v>3</v>
      </c>
      <c r="T1101" s="1" t="str">
        <f t="shared" si="178"/>
        <v>Off-Peak</v>
      </c>
    </row>
    <row r="1102" spans="1:20" x14ac:dyDescent="0.25">
      <c r="A1102" s="85">
        <v>44972.124999997628</v>
      </c>
      <c r="B1102" s="1">
        <v>2</v>
      </c>
      <c r="C1102" s="1">
        <v>15</v>
      </c>
      <c r="D1102" s="1">
        <v>3</v>
      </c>
      <c r="E1102" s="1" t="str">
        <f t="shared" si="174"/>
        <v>Non-Summer</v>
      </c>
      <c r="F1102" s="78">
        <v>0.63090000000000002</v>
      </c>
      <c r="G1102" s="79">
        <f t="shared" si="175"/>
        <v>1.2003273876754228</v>
      </c>
      <c r="J1102" s="78">
        <v>0</v>
      </c>
      <c r="K1102" s="80">
        <f t="shared" si="176"/>
        <v>0</v>
      </c>
      <c r="L1102" s="68" t="str">
        <f t="shared" si="169"/>
        <v>Normal</v>
      </c>
      <c r="N1102" s="67">
        <f t="shared" si="170"/>
        <v>0</v>
      </c>
      <c r="O1102" s="67">
        <f t="shared" si="171"/>
        <v>0</v>
      </c>
      <c r="P1102" s="81">
        <f t="shared" si="172"/>
        <v>1.2003273876754228</v>
      </c>
      <c r="Q1102" s="81">
        <f t="shared" si="173"/>
        <v>1.2003273876754228</v>
      </c>
      <c r="S1102" s="1">
        <f t="shared" si="177"/>
        <v>3</v>
      </c>
      <c r="T1102" s="1" t="str">
        <f t="shared" si="178"/>
        <v>Off-Peak</v>
      </c>
    </row>
    <row r="1103" spans="1:20" x14ac:dyDescent="0.25">
      <c r="A1103" s="85">
        <v>44972.166666664292</v>
      </c>
      <c r="B1103" s="1">
        <v>2</v>
      </c>
      <c r="C1103" s="1">
        <v>15</v>
      </c>
      <c r="D1103" s="1">
        <v>4</v>
      </c>
      <c r="E1103" s="1" t="str">
        <f t="shared" si="174"/>
        <v>Non-Summer</v>
      </c>
      <c r="F1103" s="78">
        <v>0.64410000000000001</v>
      </c>
      <c r="G1103" s="79">
        <f t="shared" si="175"/>
        <v>1.2254412274556028</v>
      </c>
      <c r="J1103" s="78">
        <v>0</v>
      </c>
      <c r="K1103" s="80">
        <f t="shared" si="176"/>
        <v>0</v>
      </c>
      <c r="L1103" s="68" t="str">
        <f t="shared" si="169"/>
        <v>Normal</v>
      </c>
      <c r="N1103" s="67">
        <f t="shared" si="170"/>
        <v>0</v>
      </c>
      <c r="O1103" s="67">
        <f t="shared" si="171"/>
        <v>0</v>
      </c>
      <c r="P1103" s="81">
        <f t="shared" si="172"/>
        <v>1.2254412274556028</v>
      </c>
      <c r="Q1103" s="81">
        <f t="shared" si="173"/>
        <v>1.2254412274556028</v>
      </c>
      <c r="S1103" s="1">
        <f t="shared" si="177"/>
        <v>3</v>
      </c>
      <c r="T1103" s="1" t="str">
        <f t="shared" si="178"/>
        <v>Off-Peak</v>
      </c>
    </row>
    <row r="1104" spans="1:20" x14ac:dyDescent="0.25">
      <c r="A1104" s="85">
        <v>44972.208333330957</v>
      </c>
      <c r="B1104" s="1">
        <v>2</v>
      </c>
      <c r="C1104" s="1">
        <v>15</v>
      </c>
      <c r="D1104" s="1">
        <v>5</v>
      </c>
      <c r="E1104" s="1" t="str">
        <f t="shared" si="174"/>
        <v>Non-Summer</v>
      </c>
      <c r="F1104" s="78">
        <v>0.68579999999999997</v>
      </c>
      <c r="G1104" s="79">
        <f t="shared" si="175"/>
        <v>1.3047781303975352</v>
      </c>
      <c r="J1104" s="78">
        <v>0</v>
      </c>
      <c r="K1104" s="80">
        <f t="shared" si="176"/>
        <v>0</v>
      </c>
      <c r="L1104" s="68" t="str">
        <f t="shared" si="169"/>
        <v>Normal</v>
      </c>
      <c r="N1104" s="67">
        <f t="shared" si="170"/>
        <v>0</v>
      </c>
      <c r="O1104" s="67">
        <f t="shared" si="171"/>
        <v>0</v>
      </c>
      <c r="P1104" s="81">
        <f t="shared" si="172"/>
        <v>1.3047781303975352</v>
      </c>
      <c r="Q1104" s="81">
        <f t="shared" si="173"/>
        <v>1.3047781303975352</v>
      </c>
      <c r="S1104" s="1">
        <f t="shared" si="177"/>
        <v>3</v>
      </c>
      <c r="T1104" s="1" t="str">
        <f t="shared" si="178"/>
        <v>Off-Peak</v>
      </c>
    </row>
    <row r="1105" spans="1:20" x14ac:dyDescent="0.25">
      <c r="A1105" s="85">
        <v>44972.249999997621</v>
      </c>
      <c r="B1105" s="1">
        <v>2</v>
      </c>
      <c r="C1105" s="1">
        <v>15</v>
      </c>
      <c r="D1105" s="1">
        <v>6</v>
      </c>
      <c r="E1105" s="1" t="str">
        <f t="shared" si="174"/>
        <v>Non-Summer</v>
      </c>
      <c r="F1105" s="78">
        <v>0.75509999999999999</v>
      </c>
      <c r="G1105" s="79">
        <f t="shared" si="175"/>
        <v>1.4366257892434804</v>
      </c>
      <c r="J1105" s="78">
        <v>0</v>
      </c>
      <c r="K1105" s="80">
        <f t="shared" si="176"/>
        <v>0</v>
      </c>
      <c r="L1105" s="68" t="str">
        <f t="shared" si="169"/>
        <v>Normal</v>
      </c>
      <c r="N1105" s="67">
        <f t="shared" si="170"/>
        <v>0</v>
      </c>
      <c r="O1105" s="67">
        <f t="shared" si="171"/>
        <v>0</v>
      </c>
      <c r="P1105" s="81">
        <f t="shared" si="172"/>
        <v>1.4366257892434804</v>
      </c>
      <c r="Q1105" s="81">
        <f t="shared" si="173"/>
        <v>1.4366257892434804</v>
      </c>
      <c r="S1105" s="1">
        <f t="shared" si="177"/>
        <v>3</v>
      </c>
      <c r="T1105" s="1" t="str">
        <f t="shared" si="178"/>
        <v>Peak</v>
      </c>
    </row>
    <row r="1106" spans="1:20" x14ac:dyDescent="0.25">
      <c r="A1106" s="85">
        <v>44972.291666664285</v>
      </c>
      <c r="B1106" s="1">
        <v>2</v>
      </c>
      <c r="C1106" s="1">
        <v>15</v>
      </c>
      <c r="D1106" s="1">
        <v>7</v>
      </c>
      <c r="E1106" s="1" t="str">
        <f t="shared" si="174"/>
        <v>Non-Summer</v>
      </c>
      <c r="F1106" s="78">
        <v>0.79069999999999996</v>
      </c>
      <c r="G1106" s="79">
        <f t="shared" si="175"/>
        <v>1.5043570541051781</v>
      </c>
      <c r="J1106" s="78">
        <v>2.2417000000000003E-2</v>
      </c>
      <c r="K1106" s="80">
        <f t="shared" si="176"/>
        <v>2.2417000000000003E-2</v>
      </c>
      <c r="L1106" s="68" t="str">
        <f t="shared" si="169"/>
        <v>Normal</v>
      </c>
      <c r="N1106" s="67">
        <f t="shared" si="170"/>
        <v>0</v>
      </c>
      <c r="O1106" s="67">
        <f t="shared" si="171"/>
        <v>2.2417000000000003E-2</v>
      </c>
      <c r="P1106" s="81">
        <f t="shared" si="172"/>
        <v>1.4819400541051782</v>
      </c>
      <c r="Q1106" s="81">
        <f t="shared" si="173"/>
        <v>1.4819400541051782</v>
      </c>
      <c r="S1106" s="1">
        <f t="shared" si="177"/>
        <v>3</v>
      </c>
      <c r="T1106" s="1" t="str">
        <f t="shared" si="178"/>
        <v>Peak</v>
      </c>
    </row>
    <row r="1107" spans="1:20" x14ac:dyDescent="0.25">
      <c r="A1107" s="85">
        <v>44972.333333330949</v>
      </c>
      <c r="B1107" s="1">
        <v>2</v>
      </c>
      <c r="C1107" s="1">
        <v>15</v>
      </c>
      <c r="D1107" s="1">
        <v>8</v>
      </c>
      <c r="E1107" s="1" t="str">
        <f t="shared" si="174"/>
        <v>Non-Summer</v>
      </c>
      <c r="F1107" s="78">
        <v>0.78469999999999995</v>
      </c>
      <c r="G1107" s="79">
        <f t="shared" si="175"/>
        <v>1.4929416723869142</v>
      </c>
      <c r="J1107" s="78">
        <v>0.191964</v>
      </c>
      <c r="K1107" s="80">
        <f t="shared" si="176"/>
        <v>0.191964</v>
      </c>
      <c r="L1107" s="68" t="str">
        <f t="shared" ref="L1107:L1170" si="179">IF(AND(D1107&gt;=$C$2,D1107&lt;=$C$3,E1107="Summer"),"MaxDis","Normal")</f>
        <v>Normal</v>
      </c>
      <c r="N1107" s="67">
        <f t="shared" ref="N1107:N1170" si="180">IF(K1107-G1107&lt;0,0,K1107-G1107)</f>
        <v>0</v>
      </c>
      <c r="O1107" s="67">
        <f t="shared" ref="O1107:O1170" si="181">K1107-N1107</f>
        <v>0.191964</v>
      </c>
      <c r="P1107" s="81">
        <f t="shared" ref="P1107:P1170" si="182">MAX(0,G1107-O1107)</f>
        <v>1.3009776723869142</v>
      </c>
      <c r="Q1107" s="81">
        <f t="shared" ref="Q1107:Q1170" si="183">G1107-K1107</f>
        <v>1.3009776723869142</v>
      </c>
      <c r="S1107" s="1">
        <f t="shared" si="177"/>
        <v>3</v>
      </c>
      <c r="T1107" s="1" t="str">
        <f t="shared" si="178"/>
        <v>Peak</v>
      </c>
    </row>
    <row r="1108" spans="1:20" x14ac:dyDescent="0.25">
      <c r="A1108" s="85">
        <v>44972.374999997613</v>
      </c>
      <c r="B1108" s="1">
        <v>2</v>
      </c>
      <c r="C1108" s="1">
        <v>15</v>
      </c>
      <c r="D1108" s="1">
        <v>9</v>
      </c>
      <c r="E1108" s="1" t="str">
        <f t="shared" ref="E1108:E1171" si="184">IF(AND(B1108&gt;=$C$5,B1108&lt;=$C$6),"Summer","Non-Summer")</f>
        <v>Non-Summer</v>
      </c>
      <c r="F1108" s="78">
        <v>0.77929999999999999</v>
      </c>
      <c r="G1108" s="79">
        <f t="shared" ref="G1108:G1171" si="185">F1108*$G$13</f>
        <v>1.4826678288404771</v>
      </c>
      <c r="J1108" s="78">
        <v>0.36035899999999998</v>
      </c>
      <c r="K1108" s="80">
        <f t="shared" ref="K1108:K1171" si="186">J1108*$K$13</f>
        <v>0.36035899999999998</v>
      </c>
      <c r="L1108" s="68" t="str">
        <f t="shared" si="179"/>
        <v>Normal</v>
      </c>
      <c r="N1108" s="67">
        <f t="shared" si="180"/>
        <v>0</v>
      </c>
      <c r="O1108" s="67">
        <f t="shared" si="181"/>
        <v>0.36035899999999998</v>
      </c>
      <c r="P1108" s="81">
        <f t="shared" si="182"/>
        <v>1.122308828840477</v>
      </c>
      <c r="Q1108" s="81">
        <f t="shared" si="183"/>
        <v>1.122308828840477</v>
      </c>
      <c r="S1108" s="1">
        <f t="shared" ref="S1108:S1171" si="187">WEEKDAY(A1108,2)</f>
        <v>3</v>
      </c>
      <c r="T1108" s="1" t="str">
        <f t="shared" ref="T1108:T1171" si="188">IF(S1108&gt;5,"Off-Peak",IF(AND(D1108&gt;=$C$7,D1108&lt;$C$8),"Peak","Off-Peak"))</f>
        <v>Peak</v>
      </c>
    </row>
    <row r="1109" spans="1:20" x14ac:dyDescent="0.25">
      <c r="A1109" s="85">
        <v>44972.416666664278</v>
      </c>
      <c r="B1109" s="1">
        <v>2</v>
      </c>
      <c r="C1109" s="1">
        <v>15</v>
      </c>
      <c r="D1109" s="1">
        <v>10</v>
      </c>
      <c r="E1109" s="1" t="str">
        <f t="shared" si="184"/>
        <v>Non-Summer</v>
      </c>
      <c r="F1109" s="78">
        <v>0.78080000000000005</v>
      </c>
      <c r="G1109" s="79">
        <f t="shared" si="185"/>
        <v>1.4855216742700432</v>
      </c>
      <c r="J1109" s="78">
        <v>0.67362100000000003</v>
      </c>
      <c r="K1109" s="80">
        <f t="shared" si="186"/>
        <v>0.67362100000000003</v>
      </c>
      <c r="L1109" s="68" t="str">
        <f t="shared" si="179"/>
        <v>Normal</v>
      </c>
      <c r="N1109" s="67">
        <f t="shared" si="180"/>
        <v>0</v>
      </c>
      <c r="O1109" s="67">
        <f t="shared" si="181"/>
        <v>0.67362100000000003</v>
      </c>
      <c r="P1109" s="81">
        <f t="shared" si="182"/>
        <v>0.8119006742700432</v>
      </c>
      <c r="Q1109" s="81">
        <f t="shared" si="183"/>
        <v>0.8119006742700432</v>
      </c>
      <c r="S1109" s="1">
        <f t="shared" si="187"/>
        <v>3</v>
      </c>
      <c r="T1109" s="1" t="str">
        <f t="shared" si="188"/>
        <v>Peak</v>
      </c>
    </row>
    <row r="1110" spans="1:20" x14ac:dyDescent="0.25">
      <c r="A1110" s="85">
        <v>44972.458333330942</v>
      </c>
      <c r="B1110" s="1">
        <v>2</v>
      </c>
      <c r="C1110" s="1">
        <v>15</v>
      </c>
      <c r="D1110" s="1">
        <v>11</v>
      </c>
      <c r="E1110" s="1" t="str">
        <f t="shared" si="184"/>
        <v>Non-Summer</v>
      </c>
      <c r="F1110" s="78">
        <v>0.78569999999999995</v>
      </c>
      <c r="G1110" s="79">
        <f t="shared" si="185"/>
        <v>1.494844236006625</v>
      </c>
      <c r="J1110" s="78">
        <v>1.2759500000000001</v>
      </c>
      <c r="K1110" s="80">
        <f t="shared" si="186"/>
        <v>1.2759500000000001</v>
      </c>
      <c r="L1110" s="68" t="str">
        <f t="shared" si="179"/>
        <v>Normal</v>
      </c>
      <c r="N1110" s="67">
        <f t="shared" si="180"/>
        <v>0</v>
      </c>
      <c r="O1110" s="67">
        <f t="shared" si="181"/>
        <v>1.2759500000000001</v>
      </c>
      <c r="P1110" s="81">
        <f t="shared" si="182"/>
        <v>0.21889423600662483</v>
      </c>
      <c r="Q1110" s="81">
        <f t="shared" si="183"/>
        <v>0.21889423600662483</v>
      </c>
      <c r="S1110" s="1">
        <f t="shared" si="187"/>
        <v>3</v>
      </c>
      <c r="T1110" s="1" t="str">
        <f t="shared" si="188"/>
        <v>Peak</v>
      </c>
    </row>
    <row r="1111" spans="1:20" x14ac:dyDescent="0.25">
      <c r="A1111" s="85">
        <v>44972.499999997606</v>
      </c>
      <c r="B1111" s="1">
        <v>2</v>
      </c>
      <c r="C1111" s="1">
        <v>15</v>
      </c>
      <c r="D1111" s="1">
        <v>12</v>
      </c>
      <c r="E1111" s="1" t="str">
        <f t="shared" si="184"/>
        <v>Non-Summer</v>
      </c>
      <c r="F1111" s="78">
        <v>0.7883</v>
      </c>
      <c r="G1111" s="79">
        <f t="shared" si="185"/>
        <v>1.4997909014178725</v>
      </c>
      <c r="J1111" s="78">
        <v>1.195319</v>
      </c>
      <c r="K1111" s="80">
        <f t="shared" si="186"/>
        <v>1.195319</v>
      </c>
      <c r="L1111" s="68" t="str">
        <f t="shared" si="179"/>
        <v>Normal</v>
      </c>
      <c r="N1111" s="67">
        <f t="shared" si="180"/>
        <v>0</v>
      </c>
      <c r="O1111" s="67">
        <f t="shared" si="181"/>
        <v>1.195319</v>
      </c>
      <c r="P1111" s="81">
        <f t="shared" si="182"/>
        <v>0.3044719014178725</v>
      </c>
      <c r="Q1111" s="81">
        <f t="shared" si="183"/>
        <v>0.3044719014178725</v>
      </c>
      <c r="S1111" s="1">
        <f t="shared" si="187"/>
        <v>3</v>
      </c>
      <c r="T1111" s="1" t="str">
        <f t="shared" si="188"/>
        <v>Peak</v>
      </c>
    </row>
    <row r="1112" spans="1:20" x14ac:dyDescent="0.25">
      <c r="A1112" s="85">
        <v>44972.54166666427</v>
      </c>
      <c r="B1112" s="1">
        <v>2</v>
      </c>
      <c r="C1112" s="1">
        <v>15</v>
      </c>
      <c r="D1112" s="1">
        <v>13</v>
      </c>
      <c r="E1112" s="1" t="str">
        <f t="shared" si="184"/>
        <v>Non-Summer</v>
      </c>
      <c r="F1112" s="78">
        <v>0.78490000000000004</v>
      </c>
      <c r="G1112" s="79">
        <f t="shared" si="185"/>
        <v>1.4933221851108567</v>
      </c>
      <c r="J1112" s="78">
        <v>0.74398299999999995</v>
      </c>
      <c r="K1112" s="80">
        <f t="shared" si="186"/>
        <v>0.74398299999999995</v>
      </c>
      <c r="L1112" s="68" t="str">
        <f t="shared" si="179"/>
        <v>Normal</v>
      </c>
      <c r="N1112" s="67">
        <f t="shared" si="180"/>
        <v>0</v>
      </c>
      <c r="O1112" s="67">
        <f t="shared" si="181"/>
        <v>0.74398299999999995</v>
      </c>
      <c r="P1112" s="81">
        <f t="shared" si="182"/>
        <v>0.74933918511085673</v>
      </c>
      <c r="Q1112" s="81">
        <f t="shared" si="183"/>
        <v>0.74933918511085673</v>
      </c>
      <c r="S1112" s="1">
        <f t="shared" si="187"/>
        <v>3</v>
      </c>
      <c r="T1112" s="1" t="str">
        <f t="shared" si="188"/>
        <v>Peak</v>
      </c>
    </row>
    <row r="1113" spans="1:20" x14ac:dyDescent="0.25">
      <c r="A1113" s="85">
        <v>44972.583333330935</v>
      </c>
      <c r="B1113" s="1">
        <v>2</v>
      </c>
      <c r="C1113" s="1">
        <v>15</v>
      </c>
      <c r="D1113" s="1">
        <v>14</v>
      </c>
      <c r="E1113" s="1" t="str">
        <f t="shared" si="184"/>
        <v>Non-Summer</v>
      </c>
      <c r="F1113" s="78">
        <v>0.7923</v>
      </c>
      <c r="G1113" s="79">
        <f t="shared" si="185"/>
        <v>1.5074011558967151</v>
      </c>
      <c r="J1113" s="78">
        <v>0.30699500000000002</v>
      </c>
      <c r="K1113" s="80">
        <f t="shared" si="186"/>
        <v>0.30699500000000002</v>
      </c>
      <c r="L1113" s="68" t="str">
        <f t="shared" si="179"/>
        <v>Normal</v>
      </c>
      <c r="N1113" s="67">
        <f t="shared" si="180"/>
        <v>0</v>
      </c>
      <c r="O1113" s="67">
        <f t="shared" si="181"/>
        <v>0.30699500000000002</v>
      </c>
      <c r="P1113" s="81">
        <f t="shared" si="182"/>
        <v>1.2004061558967152</v>
      </c>
      <c r="Q1113" s="81">
        <f t="shared" si="183"/>
        <v>1.2004061558967152</v>
      </c>
      <c r="S1113" s="1">
        <f t="shared" si="187"/>
        <v>3</v>
      </c>
      <c r="T1113" s="1" t="str">
        <f t="shared" si="188"/>
        <v>Peak</v>
      </c>
    </row>
    <row r="1114" spans="1:20" x14ac:dyDescent="0.25">
      <c r="A1114" s="85">
        <v>44972.624999997599</v>
      </c>
      <c r="B1114" s="1">
        <v>2</v>
      </c>
      <c r="C1114" s="1">
        <v>15</v>
      </c>
      <c r="D1114" s="1">
        <v>15</v>
      </c>
      <c r="E1114" s="1" t="str">
        <f t="shared" si="184"/>
        <v>Non-Summer</v>
      </c>
      <c r="F1114" s="78">
        <v>0.82909999999999995</v>
      </c>
      <c r="G1114" s="79">
        <f t="shared" si="185"/>
        <v>1.5774154971020653</v>
      </c>
      <c r="J1114" s="78">
        <v>0.182089</v>
      </c>
      <c r="K1114" s="80">
        <f t="shared" si="186"/>
        <v>0.182089</v>
      </c>
      <c r="L1114" s="68" t="str">
        <f t="shared" si="179"/>
        <v>Normal</v>
      </c>
      <c r="N1114" s="67">
        <f t="shared" si="180"/>
        <v>0</v>
      </c>
      <c r="O1114" s="67">
        <f t="shared" si="181"/>
        <v>0.182089</v>
      </c>
      <c r="P1114" s="81">
        <f t="shared" si="182"/>
        <v>1.3953264971020654</v>
      </c>
      <c r="Q1114" s="81">
        <f t="shared" si="183"/>
        <v>1.3953264971020654</v>
      </c>
      <c r="S1114" s="1">
        <f t="shared" si="187"/>
        <v>3</v>
      </c>
      <c r="T1114" s="1" t="str">
        <f t="shared" si="188"/>
        <v>Peak</v>
      </c>
    </row>
    <row r="1115" spans="1:20" x14ac:dyDescent="0.25">
      <c r="A1115" s="85">
        <v>44972.666666664263</v>
      </c>
      <c r="B1115" s="1">
        <v>2</v>
      </c>
      <c r="C1115" s="1">
        <v>15</v>
      </c>
      <c r="D1115" s="1">
        <v>16</v>
      </c>
      <c r="E1115" s="1" t="str">
        <f t="shared" si="184"/>
        <v>Non-Summer</v>
      </c>
      <c r="F1115" s="78">
        <v>0.90629999999999999</v>
      </c>
      <c r="G1115" s="79">
        <f t="shared" si="185"/>
        <v>1.7242934085437245</v>
      </c>
      <c r="J1115" s="78">
        <v>4.2169999999999999E-2</v>
      </c>
      <c r="K1115" s="80">
        <f t="shared" si="186"/>
        <v>4.2169999999999999E-2</v>
      </c>
      <c r="L1115" s="68" t="str">
        <f t="shared" si="179"/>
        <v>Normal</v>
      </c>
      <c r="N1115" s="67">
        <f t="shared" si="180"/>
        <v>0</v>
      </c>
      <c r="O1115" s="67">
        <f t="shared" si="181"/>
        <v>4.2169999999999999E-2</v>
      </c>
      <c r="P1115" s="81">
        <f t="shared" si="182"/>
        <v>1.6821234085437244</v>
      </c>
      <c r="Q1115" s="81">
        <f t="shared" si="183"/>
        <v>1.6821234085437244</v>
      </c>
      <c r="S1115" s="1">
        <f t="shared" si="187"/>
        <v>3</v>
      </c>
      <c r="T1115" s="1" t="str">
        <f t="shared" si="188"/>
        <v>Peak</v>
      </c>
    </row>
    <row r="1116" spans="1:20" x14ac:dyDescent="0.25">
      <c r="A1116" s="85">
        <v>44972.708333330927</v>
      </c>
      <c r="B1116" s="1">
        <v>2</v>
      </c>
      <c r="C1116" s="1">
        <v>15</v>
      </c>
      <c r="D1116" s="1">
        <v>17</v>
      </c>
      <c r="E1116" s="1" t="str">
        <f t="shared" si="184"/>
        <v>Non-Summer</v>
      </c>
      <c r="F1116" s="78">
        <v>1.0095000000000001</v>
      </c>
      <c r="G1116" s="79">
        <f t="shared" si="185"/>
        <v>1.9206379740978592</v>
      </c>
      <c r="J1116" s="78">
        <v>0</v>
      </c>
      <c r="K1116" s="80">
        <f t="shared" si="186"/>
        <v>0</v>
      </c>
      <c r="L1116" s="68" t="str">
        <f t="shared" si="179"/>
        <v>Normal</v>
      </c>
      <c r="N1116" s="67">
        <f t="shared" si="180"/>
        <v>0</v>
      </c>
      <c r="O1116" s="67">
        <f t="shared" si="181"/>
        <v>0</v>
      </c>
      <c r="P1116" s="81">
        <f t="shared" si="182"/>
        <v>1.9206379740978592</v>
      </c>
      <c r="Q1116" s="81">
        <f t="shared" si="183"/>
        <v>1.9206379740978592</v>
      </c>
      <c r="S1116" s="1">
        <f t="shared" si="187"/>
        <v>3</v>
      </c>
      <c r="T1116" s="1" t="str">
        <f t="shared" si="188"/>
        <v>Peak</v>
      </c>
    </row>
    <row r="1117" spans="1:20" x14ac:dyDescent="0.25">
      <c r="A1117" s="85">
        <v>44972.749999997592</v>
      </c>
      <c r="B1117" s="1">
        <v>2</v>
      </c>
      <c r="C1117" s="1">
        <v>15</v>
      </c>
      <c r="D1117" s="1">
        <v>18</v>
      </c>
      <c r="E1117" s="1" t="str">
        <f t="shared" si="184"/>
        <v>Non-Summer</v>
      </c>
      <c r="F1117" s="78">
        <v>1.0608</v>
      </c>
      <c r="G1117" s="79">
        <f t="shared" si="185"/>
        <v>2.0182394877890135</v>
      </c>
      <c r="J1117" s="78">
        <v>0</v>
      </c>
      <c r="K1117" s="80">
        <f t="shared" si="186"/>
        <v>0</v>
      </c>
      <c r="L1117" s="68" t="str">
        <f t="shared" si="179"/>
        <v>Normal</v>
      </c>
      <c r="N1117" s="67">
        <f t="shared" si="180"/>
        <v>0</v>
      </c>
      <c r="O1117" s="67">
        <f t="shared" si="181"/>
        <v>0</v>
      </c>
      <c r="P1117" s="81">
        <f t="shared" si="182"/>
        <v>2.0182394877890135</v>
      </c>
      <c r="Q1117" s="81">
        <f t="shared" si="183"/>
        <v>2.0182394877890135</v>
      </c>
      <c r="S1117" s="1">
        <f t="shared" si="187"/>
        <v>3</v>
      </c>
      <c r="T1117" s="1" t="str">
        <f t="shared" si="188"/>
        <v>Peak</v>
      </c>
    </row>
    <row r="1118" spans="1:20" x14ac:dyDescent="0.25">
      <c r="A1118" s="85">
        <v>44972.791666664256</v>
      </c>
      <c r="B1118" s="1">
        <v>2</v>
      </c>
      <c r="C1118" s="1">
        <v>15</v>
      </c>
      <c r="D1118" s="1">
        <v>19</v>
      </c>
      <c r="E1118" s="1" t="str">
        <f t="shared" si="184"/>
        <v>Non-Summer</v>
      </c>
      <c r="F1118" s="78">
        <v>1.0585</v>
      </c>
      <c r="G1118" s="79">
        <f t="shared" si="185"/>
        <v>2.0138635914636791</v>
      </c>
      <c r="J1118" s="78">
        <v>0</v>
      </c>
      <c r="K1118" s="80">
        <f t="shared" si="186"/>
        <v>0</v>
      </c>
      <c r="L1118" s="68" t="str">
        <f t="shared" si="179"/>
        <v>Normal</v>
      </c>
      <c r="N1118" s="67">
        <f t="shared" si="180"/>
        <v>0</v>
      </c>
      <c r="O1118" s="67">
        <f t="shared" si="181"/>
        <v>0</v>
      </c>
      <c r="P1118" s="81">
        <f t="shared" si="182"/>
        <v>2.0138635914636791</v>
      </c>
      <c r="Q1118" s="81">
        <f t="shared" si="183"/>
        <v>2.0138635914636791</v>
      </c>
      <c r="S1118" s="1">
        <f t="shared" si="187"/>
        <v>3</v>
      </c>
      <c r="T1118" s="1" t="str">
        <f t="shared" si="188"/>
        <v>Peak</v>
      </c>
    </row>
    <row r="1119" spans="1:20" x14ac:dyDescent="0.25">
      <c r="A1119" s="85">
        <v>44972.83333333092</v>
      </c>
      <c r="B1119" s="1">
        <v>2</v>
      </c>
      <c r="C1119" s="1">
        <v>15</v>
      </c>
      <c r="D1119" s="1">
        <v>20</v>
      </c>
      <c r="E1119" s="1" t="str">
        <f t="shared" si="184"/>
        <v>Non-Summer</v>
      </c>
      <c r="F1119" s="78">
        <v>1.0395000000000001</v>
      </c>
      <c r="G1119" s="79">
        <f t="shared" si="185"/>
        <v>1.9777148826891775</v>
      </c>
      <c r="J1119" s="78">
        <v>0</v>
      </c>
      <c r="K1119" s="80">
        <f t="shared" si="186"/>
        <v>0</v>
      </c>
      <c r="L1119" s="68" t="str">
        <f t="shared" si="179"/>
        <v>Normal</v>
      </c>
      <c r="N1119" s="67">
        <f t="shared" si="180"/>
        <v>0</v>
      </c>
      <c r="O1119" s="67">
        <f t="shared" si="181"/>
        <v>0</v>
      </c>
      <c r="P1119" s="81">
        <f t="shared" si="182"/>
        <v>1.9777148826891775</v>
      </c>
      <c r="Q1119" s="81">
        <f t="shared" si="183"/>
        <v>1.9777148826891775</v>
      </c>
      <c r="S1119" s="1">
        <f t="shared" si="187"/>
        <v>3</v>
      </c>
      <c r="T1119" s="1" t="str">
        <f t="shared" si="188"/>
        <v>Peak</v>
      </c>
    </row>
    <row r="1120" spans="1:20" x14ac:dyDescent="0.25">
      <c r="A1120" s="85">
        <v>44972.874999997584</v>
      </c>
      <c r="B1120" s="1">
        <v>2</v>
      </c>
      <c r="C1120" s="1">
        <v>15</v>
      </c>
      <c r="D1120" s="1">
        <v>21</v>
      </c>
      <c r="E1120" s="1" t="str">
        <f t="shared" si="184"/>
        <v>Non-Summer</v>
      </c>
      <c r="F1120" s="78">
        <v>0.98699999999999999</v>
      </c>
      <c r="G1120" s="79">
        <f t="shared" si="185"/>
        <v>1.8778302926543704</v>
      </c>
      <c r="J1120" s="78">
        <v>0</v>
      </c>
      <c r="K1120" s="80">
        <f t="shared" si="186"/>
        <v>0</v>
      </c>
      <c r="L1120" s="68" t="str">
        <f t="shared" si="179"/>
        <v>Normal</v>
      </c>
      <c r="N1120" s="67">
        <f t="shared" si="180"/>
        <v>0</v>
      </c>
      <c r="O1120" s="67">
        <f t="shared" si="181"/>
        <v>0</v>
      </c>
      <c r="P1120" s="81">
        <f t="shared" si="182"/>
        <v>1.8778302926543704</v>
      </c>
      <c r="Q1120" s="81">
        <f t="shared" si="183"/>
        <v>1.8778302926543704</v>
      </c>
      <c r="S1120" s="1">
        <f t="shared" si="187"/>
        <v>3</v>
      </c>
      <c r="T1120" s="1" t="str">
        <f t="shared" si="188"/>
        <v>Peak</v>
      </c>
    </row>
    <row r="1121" spans="1:20" x14ac:dyDescent="0.25">
      <c r="A1121" s="85">
        <v>44972.916666664249</v>
      </c>
      <c r="B1121" s="1">
        <v>2</v>
      </c>
      <c r="C1121" s="1">
        <v>15</v>
      </c>
      <c r="D1121" s="1">
        <v>22</v>
      </c>
      <c r="E1121" s="1" t="str">
        <f t="shared" si="184"/>
        <v>Non-Summer</v>
      </c>
      <c r="F1121" s="78">
        <v>0.89839999999999998</v>
      </c>
      <c r="G1121" s="79">
        <f t="shared" si="185"/>
        <v>1.7092631559480105</v>
      </c>
      <c r="J1121" s="78">
        <v>0</v>
      </c>
      <c r="K1121" s="80">
        <f t="shared" si="186"/>
        <v>0</v>
      </c>
      <c r="L1121" s="68" t="str">
        <f t="shared" si="179"/>
        <v>Normal</v>
      </c>
      <c r="N1121" s="67">
        <f t="shared" si="180"/>
        <v>0</v>
      </c>
      <c r="O1121" s="67">
        <f t="shared" si="181"/>
        <v>0</v>
      </c>
      <c r="P1121" s="81">
        <f t="shared" si="182"/>
        <v>1.7092631559480105</v>
      </c>
      <c r="Q1121" s="81">
        <f t="shared" si="183"/>
        <v>1.7092631559480105</v>
      </c>
      <c r="S1121" s="1">
        <f t="shared" si="187"/>
        <v>3</v>
      </c>
      <c r="T1121" s="1" t="str">
        <f t="shared" si="188"/>
        <v>Off-Peak</v>
      </c>
    </row>
    <row r="1122" spans="1:20" x14ac:dyDescent="0.25">
      <c r="A1122" s="85">
        <v>44972.958333330913</v>
      </c>
      <c r="B1122" s="1">
        <v>2</v>
      </c>
      <c r="C1122" s="1">
        <v>15</v>
      </c>
      <c r="D1122" s="1">
        <v>23</v>
      </c>
      <c r="E1122" s="1" t="str">
        <f t="shared" si="184"/>
        <v>Non-Summer</v>
      </c>
      <c r="F1122" s="78">
        <v>0.81389999999999996</v>
      </c>
      <c r="G1122" s="79">
        <f t="shared" si="185"/>
        <v>1.548496530082464</v>
      </c>
      <c r="J1122" s="78">
        <v>0</v>
      </c>
      <c r="K1122" s="80">
        <f t="shared" si="186"/>
        <v>0</v>
      </c>
      <c r="L1122" s="68" t="str">
        <f t="shared" si="179"/>
        <v>Normal</v>
      </c>
      <c r="N1122" s="67">
        <f t="shared" si="180"/>
        <v>0</v>
      </c>
      <c r="O1122" s="67">
        <f t="shared" si="181"/>
        <v>0</v>
      </c>
      <c r="P1122" s="81">
        <f t="shared" si="182"/>
        <v>1.548496530082464</v>
      </c>
      <c r="Q1122" s="81">
        <f t="shared" si="183"/>
        <v>1.548496530082464</v>
      </c>
      <c r="S1122" s="1">
        <f t="shared" si="187"/>
        <v>3</v>
      </c>
      <c r="T1122" s="1" t="str">
        <f t="shared" si="188"/>
        <v>Off-Peak</v>
      </c>
    </row>
    <row r="1123" spans="1:20" x14ac:dyDescent="0.25">
      <c r="A1123" s="85">
        <v>44972.999999997577</v>
      </c>
      <c r="B1123" s="1">
        <v>2</v>
      </c>
      <c r="C1123" s="1">
        <v>16</v>
      </c>
      <c r="D1123" s="1">
        <v>0</v>
      </c>
      <c r="E1123" s="1" t="str">
        <f t="shared" si="184"/>
        <v>Non-Summer</v>
      </c>
      <c r="F1123" s="78">
        <v>0.76490000000000002</v>
      </c>
      <c r="G1123" s="79">
        <f t="shared" si="185"/>
        <v>1.4552709127166443</v>
      </c>
      <c r="J1123" s="78">
        <v>0</v>
      </c>
      <c r="K1123" s="80">
        <f t="shared" si="186"/>
        <v>0</v>
      </c>
      <c r="L1123" s="68" t="str">
        <f t="shared" si="179"/>
        <v>Normal</v>
      </c>
      <c r="N1123" s="67">
        <f t="shared" si="180"/>
        <v>0</v>
      </c>
      <c r="O1123" s="67">
        <f t="shared" si="181"/>
        <v>0</v>
      </c>
      <c r="P1123" s="81">
        <f t="shared" si="182"/>
        <v>1.4552709127166443</v>
      </c>
      <c r="Q1123" s="81">
        <f t="shared" si="183"/>
        <v>1.4552709127166443</v>
      </c>
      <c r="S1123" s="1">
        <f t="shared" si="187"/>
        <v>4</v>
      </c>
      <c r="T1123" s="1" t="str">
        <f t="shared" si="188"/>
        <v>Off-Peak</v>
      </c>
    </row>
    <row r="1124" spans="1:20" x14ac:dyDescent="0.25">
      <c r="A1124" s="85">
        <v>44973.041666664241</v>
      </c>
      <c r="B1124" s="1">
        <v>2</v>
      </c>
      <c r="C1124" s="1">
        <v>16</v>
      </c>
      <c r="D1124" s="1">
        <v>1</v>
      </c>
      <c r="E1124" s="1" t="str">
        <f t="shared" si="184"/>
        <v>Non-Summer</v>
      </c>
      <c r="F1124" s="78">
        <v>0.73740000000000006</v>
      </c>
      <c r="G1124" s="79">
        <f t="shared" si="185"/>
        <v>1.4029504131746027</v>
      </c>
      <c r="J1124" s="78">
        <v>0</v>
      </c>
      <c r="K1124" s="80">
        <f t="shared" si="186"/>
        <v>0</v>
      </c>
      <c r="L1124" s="68" t="str">
        <f t="shared" si="179"/>
        <v>Normal</v>
      </c>
      <c r="N1124" s="67">
        <f t="shared" si="180"/>
        <v>0</v>
      </c>
      <c r="O1124" s="67">
        <f t="shared" si="181"/>
        <v>0</v>
      </c>
      <c r="P1124" s="81">
        <f t="shared" si="182"/>
        <v>1.4029504131746027</v>
      </c>
      <c r="Q1124" s="81">
        <f t="shared" si="183"/>
        <v>1.4029504131746027</v>
      </c>
      <c r="S1124" s="1">
        <f t="shared" si="187"/>
        <v>4</v>
      </c>
      <c r="T1124" s="1" t="str">
        <f t="shared" si="188"/>
        <v>Off-Peak</v>
      </c>
    </row>
    <row r="1125" spans="1:20" x14ac:dyDescent="0.25">
      <c r="A1125" s="85">
        <v>44973.083333330906</v>
      </c>
      <c r="B1125" s="1">
        <v>2</v>
      </c>
      <c r="C1125" s="1">
        <v>16</v>
      </c>
      <c r="D1125" s="1">
        <v>2</v>
      </c>
      <c r="E1125" s="1" t="str">
        <f t="shared" si="184"/>
        <v>Non-Summer</v>
      </c>
      <c r="F1125" s="78">
        <v>0.72450000000000003</v>
      </c>
      <c r="G1125" s="79">
        <f t="shared" si="185"/>
        <v>1.3784073424803358</v>
      </c>
      <c r="J1125" s="78">
        <v>0</v>
      </c>
      <c r="K1125" s="80">
        <f t="shared" si="186"/>
        <v>0</v>
      </c>
      <c r="L1125" s="68" t="str">
        <f t="shared" si="179"/>
        <v>Normal</v>
      </c>
      <c r="N1125" s="67">
        <f t="shared" si="180"/>
        <v>0</v>
      </c>
      <c r="O1125" s="67">
        <f t="shared" si="181"/>
        <v>0</v>
      </c>
      <c r="P1125" s="81">
        <f t="shared" si="182"/>
        <v>1.3784073424803358</v>
      </c>
      <c r="Q1125" s="81">
        <f t="shared" si="183"/>
        <v>1.3784073424803358</v>
      </c>
      <c r="S1125" s="1">
        <f t="shared" si="187"/>
        <v>4</v>
      </c>
      <c r="T1125" s="1" t="str">
        <f t="shared" si="188"/>
        <v>Off-Peak</v>
      </c>
    </row>
    <row r="1126" spans="1:20" x14ac:dyDescent="0.25">
      <c r="A1126" s="85">
        <v>44973.12499999757</v>
      </c>
      <c r="B1126" s="1">
        <v>2</v>
      </c>
      <c r="C1126" s="1">
        <v>16</v>
      </c>
      <c r="D1126" s="1">
        <v>3</v>
      </c>
      <c r="E1126" s="1" t="str">
        <f t="shared" si="184"/>
        <v>Non-Summer</v>
      </c>
      <c r="F1126" s="78">
        <v>0.72060000000000002</v>
      </c>
      <c r="G1126" s="79">
        <f t="shared" si="185"/>
        <v>1.3709873443634644</v>
      </c>
      <c r="J1126" s="78">
        <v>0</v>
      </c>
      <c r="K1126" s="80">
        <f t="shared" si="186"/>
        <v>0</v>
      </c>
      <c r="L1126" s="68" t="str">
        <f t="shared" si="179"/>
        <v>Normal</v>
      </c>
      <c r="N1126" s="67">
        <f t="shared" si="180"/>
        <v>0</v>
      </c>
      <c r="O1126" s="67">
        <f t="shared" si="181"/>
        <v>0</v>
      </c>
      <c r="P1126" s="81">
        <f t="shared" si="182"/>
        <v>1.3709873443634644</v>
      </c>
      <c r="Q1126" s="81">
        <f t="shared" si="183"/>
        <v>1.3709873443634644</v>
      </c>
      <c r="S1126" s="1">
        <f t="shared" si="187"/>
        <v>4</v>
      </c>
      <c r="T1126" s="1" t="str">
        <f t="shared" si="188"/>
        <v>Off-Peak</v>
      </c>
    </row>
    <row r="1127" spans="1:20" x14ac:dyDescent="0.25">
      <c r="A1127" s="85">
        <v>44973.166666664234</v>
      </c>
      <c r="B1127" s="1">
        <v>2</v>
      </c>
      <c r="C1127" s="1">
        <v>16</v>
      </c>
      <c r="D1127" s="1">
        <v>4</v>
      </c>
      <c r="E1127" s="1" t="str">
        <f t="shared" si="184"/>
        <v>Non-Summer</v>
      </c>
      <c r="F1127" s="78">
        <v>0.73509999999999998</v>
      </c>
      <c r="G1127" s="79">
        <f t="shared" si="185"/>
        <v>1.3985745168492683</v>
      </c>
      <c r="J1127" s="78">
        <v>0</v>
      </c>
      <c r="K1127" s="80">
        <f t="shared" si="186"/>
        <v>0</v>
      </c>
      <c r="L1127" s="68" t="str">
        <f t="shared" si="179"/>
        <v>Normal</v>
      </c>
      <c r="N1127" s="67">
        <f t="shared" si="180"/>
        <v>0</v>
      </c>
      <c r="O1127" s="67">
        <f t="shared" si="181"/>
        <v>0</v>
      </c>
      <c r="P1127" s="81">
        <f t="shared" si="182"/>
        <v>1.3985745168492683</v>
      </c>
      <c r="Q1127" s="81">
        <f t="shared" si="183"/>
        <v>1.3985745168492683</v>
      </c>
      <c r="S1127" s="1">
        <f t="shared" si="187"/>
        <v>4</v>
      </c>
      <c r="T1127" s="1" t="str">
        <f t="shared" si="188"/>
        <v>Off-Peak</v>
      </c>
    </row>
    <row r="1128" spans="1:20" x14ac:dyDescent="0.25">
      <c r="A1128" s="85">
        <v>44973.208333330898</v>
      </c>
      <c r="B1128" s="1">
        <v>2</v>
      </c>
      <c r="C1128" s="1">
        <v>16</v>
      </c>
      <c r="D1128" s="1">
        <v>5</v>
      </c>
      <c r="E1128" s="1" t="str">
        <f t="shared" si="184"/>
        <v>Non-Summer</v>
      </c>
      <c r="F1128" s="78">
        <v>0.77349999999999997</v>
      </c>
      <c r="G1128" s="79">
        <f t="shared" si="185"/>
        <v>1.4716329598461555</v>
      </c>
      <c r="J1128" s="78">
        <v>0</v>
      </c>
      <c r="K1128" s="80">
        <f t="shared" si="186"/>
        <v>0</v>
      </c>
      <c r="L1128" s="68" t="str">
        <f t="shared" si="179"/>
        <v>Normal</v>
      </c>
      <c r="N1128" s="67">
        <f t="shared" si="180"/>
        <v>0</v>
      </c>
      <c r="O1128" s="67">
        <f t="shared" si="181"/>
        <v>0</v>
      </c>
      <c r="P1128" s="81">
        <f t="shared" si="182"/>
        <v>1.4716329598461555</v>
      </c>
      <c r="Q1128" s="81">
        <f t="shared" si="183"/>
        <v>1.4716329598461555</v>
      </c>
      <c r="S1128" s="1">
        <f t="shared" si="187"/>
        <v>4</v>
      </c>
      <c r="T1128" s="1" t="str">
        <f t="shared" si="188"/>
        <v>Off-Peak</v>
      </c>
    </row>
    <row r="1129" spans="1:20" x14ac:dyDescent="0.25">
      <c r="A1129" s="85">
        <v>44973.249999997563</v>
      </c>
      <c r="B1129" s="1">
        <v>2</v>
      </c>
      <c r="C1129" s="1">
        <v>16</v>
      </c>
      <c r="D1129" s="1">
        <v>6</v>
      </c>
      <c r="E1129" s="1" t="str">
        <f t="shared" si="184"/>
        <v>Non-Summer</v>
      </c>
      <c r="F1129" s="78">
        <v>0.83450000000000002</v>
      </c>
      <c r="G1129" s="79">
        <f t="shared" si="185"/>
        <v>1.5876893406485026</v>
      </c>
      <c r="J1129" s="78">
        <v>0</v>
      </c>
      <c r="K1129" s="80">
        <f t="shared" si="186"/>
        <v>0</v>
      </c>
      <c r="L1129" s="68" t="str">
        <f t="shared" si="179"/>
        <v>Normal</v>
      </c>
      <c r="N1129" s="67">
        <f t="shared" si="180"/>
        <v>0</v>
      </c>
      <c r="O1129" s="67">
        <f t="shared" si="181"/>
        <v>0</v>
      </c>
      <c r="P1129" s="81">
        <f t="shared" si="182"/>
        <v>1.5876893406485026</v>
      </c>
      <c r="Q1129" s="81">
        <f t="shared" si="183"/>
        <v>1.5876893406485026</v>
      </c>
      <c r="S1129" s="1">
        <f t="shared" si="187"/>
        <v>4</v>
      </c>
      <c r="T1129" s="1" t="str">
        <f t="shared" si="188"/>
        <v>Peak</v>
      </c>
    </row>
    <row r="1130" spans="1:20" x14ac:dyDescent="0.25">
      <c r="A1130" s="85">
        <v>44973.291666664227</v>
      </c>
      <c r="B1130" s="1">
        <v>2</v>
      </c>
      <c r="C1130" s="1">
        <v>16</v>
      </c>
      <c r="D1130" s="1">
        <v>7</v>
      </c>
      <c r="E1130" s="1" t="str">
        <f t="shared" si="184"/>
        <v>Non-Summer</v>
      </c>
      <c r="F1130" s="78">
        <v>0.87160000000000004</v>
      </c>
      <c r="G1130" s="79">
        <f t="shared" si="185"/>
        <v>1.6582744509397664</v>
      </c>
      <c r="J1130" s="78">
        <v>0.222746</v>
      </c>
      <c r="K1130" s="80">
        <f t="shared" si="186"/>
        <v>0.222746</v>
      </c>
      <c r="L1130" s="68" t="str">
        <f t="shared" si="179"/>
        <v>Normal</v>
      </c>
      <c r="N1130" s="67">
        <f t="shared" si="180"/>
        <v>0</v>
      </c>
      <c r="O1130" s="67">
        <f t="shared" si="181"/>
        <v>0.222746</v>
      </c>
      <c r="P1130" s="81">
        <f t="shared" si="182"/>
        <v>1.4355284509397666</v>
      </c>
      <c r="Q1130" s="81">
        <f t="shared" si="183"/>
        <v>1.4355284509397666</v>
      </c>
      <c r="S1130" s="1">
        <f t="shared" si="187"/>
        <v>4</v>
      </c>
      <c r="T1130" s="1" t="str">
        <f t="shared" si="188"/>
        <v>Peak</v>
      </c>
    </row>
    <row r="1131" spans="1:20" x14ac:dyDescent="0.25">
      <c r="A1131" s="85">
        <v>44973.333333330891</v>
      </c>
      <c r="B1131" s="1">
        <v>2</v>
      </c>
      <c r="C1131" s="1">
        <v>16</v>
      </c>
      <c r="D1131" s="1">
        <v>8</v>
      </c>
      <c r="E1131" s="1" t="str">
        <f t="shared" si="184"/>
        <v>Non-Summer</v>
      </c>
      <c r="F1131" s="78">
        <v>0.86799999999999999</v>
      </c>
      <c r="G1131" s="79">
        <f t="shared" si="185"/>
        <v>1.6514252219088081</v>
      </c>
      <c r="J1131" s="78">
        <v>0.83700399999999997</v>
      </c>
      <c r="K1131" s="80">
        <f t="shared" si="186"/>
        <v>0.83700399999999997</v>
      </c>
      <c r="L1131" s="68" t="str">
        <f t="shared" si="179"/>
        <v>Normal</v>
      </c>
      <c r="N1131" s="67">
        <f t="shared" si="180"/>
        <v>0</v>
      </c>
      <c r="O1131" s="67">
        <f t="shared" si="181"/>
        <v>0.83700399999999997</v>
      </c>
      <c r="P1131" s="81">
        <f t="shared" si="182"/>
        <v>0.81442122190880817</v>
      </c>
      <c r="Q1131" s="81">
        <f t="shared" si="183"/>
        <v>0.81442122190880817</v>
      </c>
      <c r="S1131" s="1">
        <f t="shared" si="187"/>
        <v>4</v>
      </c>
      <c r="T1131" s="1" t="str">
        <f t="shared" si="188"/>
        <v>Peak</v>
      </c>
    </row>
    <row r="1132" spans="1:20" x14ac:dyDescent="0.25">
      <c r="A1132" s="85">
        <v>44973.374999997555</v>
      </c>
      <c r="B1132" s="1">
        <v>2</v>
      </c>
      <c r="C1132" s="1">
        <v>16</v>
      </c>
      <c r="D1132" s="1">
        <v>9</v>
      </c>
      <c r="E1132" s="1" t="str">
        <f t="shared" si="184"/>
        <v>Non-Summer</v>
      </c>
      <c r="F1132" s="78">
        <v>0.87219999999999998</v>
      </c>
      <c r="G1132" s="79">
        <f t="shared" si="185"/>
        <v>1.6594159891115925</v>
      </c>
      <c r="J1132" s="78">
        <v>1.448895</v>
      </c>
      <c r="K1132" s="80">
        <f t="shared" si="186"/>
        <v>1.448895</v>
      </c>
      <c r="L1132" s="68" t="str">
        <f t="shared" si="179"/>
        <v>Normal</v>
      </c>
      <c r="N1132" s="67">
        <f t="shared" si="180"/>
        <v>0</v>
      </c>
      <c r="O1132" s="67">
        <f t="shared" si="181"/>
        <v>1.448895</v>
      </c>
      <c r="P1132" s="81">
        <f t="shared" si="182"/>
        <v>0.21052098911159245</v>
      </c>
      <c r="Q1132" s="81">
        <f t="shared" si="183"/>
        <v>0.21052098911159245</v>
      </c>
      <c r="S1132" s="1">
        <f t="shared" si="187"/>
        <v>4</v>
      </c>
      <c r="T1132" s="1" t="str">
        <f t="shared" si="188"/>
        <v>Peak</v>
      </c>
    </row>
    <row r="1133" spans="1:20" x14ac:dyDescent="0.25">
      <c r="A1133" s="85">
        <v>44973.41666666422</v>
      </c>
      <c r="B1133" s="1">
        <v>2</v>
      </c>
      <c r="C1133" s="1">
        <v>16</v>
      </c>
      <c r="D1133" s="1">
        <v>10</v>
      </c>
      <c r="E1133" s="1" t="str">
        <f t="shared" si="184"/>
        <v>Non-Summer</v>
      </c>
      <c r="F1133" s="78">
        <v>0.88319999999999999</v>
      </c>
      <c r="G1133" s="79">
        <f t="shared" si="185"/>
        <v>1.6803441889284092</v>
      </c>
      <c r="J1133" s="78">
        <v>2.5592289999999998</v>
      </c>
      <c r="K1133" s="80">
        <f t="shared" si="186"/>
        <v>2.5592289999999998</v>
      </c>
      <c r="L1133" s="68" t="str">
        <f t="shared" si="179"/>
        <v>Normal</v>
      </c>
      <c r="N1133" s="67">
        <f t="shared" si="180"/>
        <v>0.87888481107159055</v>
      </c>
      <c r="O1133" s="67">
        <f t="shared" si="181"/>
        <v>1.6803441889284092</v>
      </c>
      <c r="P1133" s="81">
        <f t="shared" si="182"/>
        <v>0</v>
      </c>
      <c r="Q1133" s="81">
        <f t="shared" si="183"/>
        <v>-0.87888481107159055</v>
      </c>
      <c r="S1133" s="1">
        <f t="shared" si="187"/>
        <v>4</v>
      </c>
      <c r="T1133" s="1" t="str">
        <f t="shared" si="188"/>
        <v>Peak</v>
      </c>
    </row>
    <row r="1134" spans="1:20" x14ac:dyDescent="0.25">
      <c r="A1134" s="85">
        <v>44973.458333330884</v>
      </c>
      <c r="B1134" s="1">
        <v>2</v>
      </c>
      <c r="C1134" s="1">
        <v>16</v>
      </c>
      <c r="D1134" s="1">
        <v>11</v>
      </c>
      <c r="E1134" s="1" t="str">
        <f t="shared" si="184"/>
        <v>Non-Summer</v>
      </c>
      <c r="F1134" s="78">
        <v>0.9022</v>
      </c>
      <c r="G1134" s="79">
        <f t="shared" si="185"/>
        <v>1.7164928977029108</v>
      </c>
      <c r="J1134" s="78">
        <v>3.198852</v>
      </c>
      <c r="K1134" s="80">
        <f t="shared" si="186"/>
        <v>3.198852</v>
      </c>
      <c r="L1134" s="68" t="str">
        <f t="shared" si="179"/>
        <v>Normal</v>
      </c>
      <c r="N1134" s="67">
        <f t="shared" si="180"/>
        <v>1.4823591022970892</v>
      </c>
      <c r="O1134" s="67">
        <f t="shared" si="181"/>
        <v>1.7164928977029108</v>
      </c>
      <c r="P1134" s="81">
        <f t="shared" si="182"/>
        <v>0</v>
      </c>
      <c r="Q1134" s="81">
        <f t="shared" si="183"/>
        <v>-1.4823591022970892</v>
      </c>
      <c r="S1134" s="1">
        <f t="shared" si="187"/>
        <v>4</v>
      </c>
      <c r="T1134" s="1" t="str">
        <f t="shared" si="188"/>
        <v>Peak</v>
      </c>
    </row>
    <row r="1135" spans="1:20" x14ac:dyDescent="0.25">
      <c r="A1135" s="85">
        <v>44973.499999997548</v>
      </c>
      <c r="B1135" s="1">
        <v>2</v>
      </c>
      <c r="C1135" s="1">
        <v>16</v>
      </c>
      <c r="D1135" s="1">
        <v>12</v>
      </c>
      <c r="E1135" s="1" t="str">
        <f t="shared" si="184"/>
        <v>Non-Summer</v>
      </c>
      <c r="F1135" s="78">
        <v>0.91810000000000003</v>
      </c>
      <c r="G1135" s="79">
        <f t="shared" si="185"/>
        <v>1.7467436592563097</v>
      </c>
      <c r="J1135" s="78">
        <v>3.9284520000000001</v>
      </c>
      <c r="K1135" s="80">
        <f t="shared" si="186"/>
        <v>3.9284520000000001</v>
      </c>
      <c r="L1135" s="68" t="str">
        <f t="shared" si="179"/>
        <v>Normal</v>
      </c>
      <c r="N1135" s="67">
        <f t="shared" si="180"/>
        <v>2.1817083407436906</v>
      </c>
      <c r="O1135" s="67">
        <f t="shared" si="181"/>
        <v>1.7467436592563095</v>
      </c>
      <c r="P1135" s="81">
        <f t="shared" si="182"/>
        <v>2.2204460492503131E-16</v>
      </c>
      <c r="Q1135" s="81">
        <f t="shared" si="183"/>
        <v>-2.1817083407436906</v>
      </c>
      <c r="S1135" s="1">
        <f t="shared" si="187"/>
        <v>4</v>
      </c>
      <c r="T1135" s="1" t="str">
        <f t="shared" si="188"/>
        <v>Peak</v>
      </c>
    </row>
    <row r="1136" spans="1:20" x14ac:dyDescent="0.25">
      <c r="A1136" s="85">
        <v>44973.541666664212</v>
      </c>
      <c r="B1136" s="1">
        <v>2</v>
      </c>
      <c r="C1136" s="1">
        <v>16</v>
      </c>
      <c r="D1136" s="1">
        <v>13</v>
      </c>
      <c r="E1136" s="1" t="str">
        <f t="shared" si="184"/>
        <v>Non-Summer</v>
      </c>
      <c r="F1136" s="78">
        <v>0.9234</v>
      </c>
      <c r="G1136" s="79">
        <f t="shared" si="185"/>
        <v>1.7568272464407757</v>
      </c>
      <c r="J1136" s="78">
        <v>2.6027849999999999</v>
      </c>
      <c r="K1136" s="80">
        <f t="shared" si="186"/>
        <v>2.6027849999999999</v>
      </c>
      <c r="L1136" s="68" t="str">
        <f t="shared" si="179"/>
        <v>Normal</v>
      </c>
      <c r="N1136" s="67">
        <f t="shared" si="180"/>
        <v>0.8459577535592242</v>
      </c>
      <c r="O1136" s="67">
        <f t="shared" si="181"/>
        <v>1.7568272464407757</v>
      </c>
      <c r="P1136" s="81">
        <f t="shared" si="182"/>
        <v>0</v>
      </c>
      <c r="Q1136" s="81">
        <f t="shared" si="183"/>
        <v>-0.8459577535592242</v>
      </c>
      <c r="S1136" s="1">
        <f t="shared" si="187"/>
        <v>4</v>
      </c>
      <c r="T1136" s="1" t="str">
        <f t="shared" si="188"/>
        <v>Peak</v>
      </c>
    </row>
    <row r="1137" spans="1:20" x14ac:dyDescent="0.25">
      <c r="A1137" s="85">
        <v>44973.583333330876</v>
      </c>
      <c r="B1137" s="1">
        <v>2</v>
      </c>
      <c r="C1137" s="1">
        <v>16</v>
      </c>
      <c r="D1137" s="1">
        <v>14</v>
      </c>
      <c r="E1137" s="1" t="str">
        <f t="shared" si="184"/>
        <v>Non-Summer</v>
      </c>
      <c r="F1137" s="78">
        <v>0.93130000000000002</v>
      </c>
      <c r="G1137" s="79">
        <f t="shared" si="185"/>
        <v>1.7718574990364897</v>
      </c>
      <c r="J1137" s="78">
        <v>1.332349</v>
      </c>
      <c r="K1137" s="80">
        <f t="shared" si="186"/>
        <v>1.332349</v>
      </c>
      <c r="L1137" s="68" t="str">
        <f t="shared" si="179"/>
        <v>Normal</v>
      </c>
      <c r="N1137" s="67">
        <f t="shared" si="180"/>
        <v>0</v>
      </c>
      <c r="O1137" s="67">
        <f t="shared" si="181"/>
        <v>1.332349</v>
      </c>
      <c r="P1137" s="81">
        <f t="shared" si="182"/>
        <v>0.4395084990364897</v>
      </c>
      <c r="Q1137" s="81">
        <f t="shared" si="183"/>
        <v>0.4395084990364897</v>
      </c>
      <c r="S1137" s="1">
        <f t="shared" si="187"/>
        <v>4</v>
      </c>
      <c r="T1137" s="1" t="str">
        <f t="shared" si="188"/>
        <v>Peak</v>
      </c>
    </row>
    <row r="1138" spans="1:20" x14ac:dyDescent="0.25">
      <c r="A1138" s="85">
        <v>44973.624999997541</v>
      </c>
      <c r="B1138" s="1">
        <v>2</v>
      </c>
      <c r="C1138" s="1">
        <v>16</v>
      </c>
      <c r="D1138" s="1">
        <v>15</v>
      </c>
      <c r="E1138" s="1" t="str">
        <f t="shared" si="184"/>
        <v>Non-Summer</v>
      </c>
      <c r="F1138" s="78">
        <v>0.96089999999999998</v>
      </c>
      <c r="G1138" s="79">
        <f t="shared" si="185"/>
        <v>1.8281733821799235</v>
      </c>
      <c r="J1138" s="78">
        <v>0.82832899999999998</v>
      </c>
      <c r="K1138" s="80">
        <f t="shared" si="186"/>
        <v>0.82832899999999998</v>
      </c>
      <c r="L1138" s="68" t="str">
        <f t="shared" si="179"/>
        <v>Normal</v>
      </c>
      <c r="N1138" s="67">
        <f t="shared" si="180"/>
        <v>0</v>
      </c>
      <c r="O1138" s="67">
        <f t="shared" si="181"/>
        <v>0.82832899999999998</v>
      </c>
      <c r="P1138" s="81">
        <f t="shared" si="182"/>
        <v>0.99984438217992355</v>
      </c>
      <c r="Q1138" s="81">
        <f t="shared" si="183"/>
        <v>0.99984438217992355</v>
      </c>
      <c r="S1138" s="1">
        <f t="shared" si="187"/>
        <v>4</v>
      </c>
      <c r="T1138" s="1" t="str">
        <f t="shared" si="188"/>
        <v>Peak</v>
      </c>
    </row>
    <row r="1139" spans="1:20" x14ac:dyDescent="0.25">
      <c r="A1139" s="85">
        <v>44973.666666664205</v>
      </c>
      <c r="B1139" s="1">
        <v>2</v>
      </c>
      <c r="C1139" s="1">
        <v>16</v>
      </c>
      <c r="D1139" s="1">
        <v>16</v>
      </c>
      <c r="E1139" s="1" t="str">
        <f t="shared" si="184"/>
        <v>Non-Summer</v>
      </c>
      <c r="F1139" s="78">
        <v>1.0306</v>
      </c>
      <c r="G1139" s="79">
        <f t="shared" si="185"/>
        <v>1.960782066473753</v>
      </c>
      <c r="J1139" s="78">
        <v>0.264571</v>
      </c>
      <c r="K1139" s="80">
        <f t="shared" si="186"/>
        <v>0.264571</v>
      </c>
      <c r="L1139" s="68" t="str">
        <f t="shared" si="179"/>
        <v>Normal</v>
      </c>
      <c r="N1139" s="67">
        <f t="shared" si="180"/>
        <v>0</v>
      </c>
      <c r="O1139" s="67">
        <f t="shared" si="181"/>
        <v>0.264571</v>
      </c>
      <c r="P1139" s="81">
        <f t="shared" si="182"/>
        <v>1.6962110664737531</v>
      </c>
      <c r="Q1139" s="81">
        <f t="shared" si="183"/>
        <v>1.6962110664737531</v>
      </c>
      <c r="S1139" s="1">
        <f t="shared" si="187"/>
        <v>4</v>
      </c>
      <c r="T1139" s="1" t="str">
        <f t="shared" si="188"/>
        <v>Peak</v>
      </c>
    </row>
    <row r="1140" spans="1:20" x14ac:dyDescent="0.25">
      <c r="A1140" s="85">
        <v>44973.708333330869</v>
      </c>
      <c r="B1140" s="1">
        <v>2</v>
      </c>
      <c r="C1140" s="1">
        <v>16</v>
      </c>
      <c r="D1140" s="1">
        <v>17</v>
      </c>
      <c r="E1140" s="1" t="str">
        <f t="shared" si="184"/>
        <v>Non-Summer</v>
      </c>
      <c r="F1140" s="78">
        <v>1.1234999999999999</v>
      </c>
      <c r="G1140" s="79">
        <f t="shared" si="185"/>
        <v>2.1375302267448686</v>
      </c>
      <c r="J1140" s="78">
        <v>0</v>
      </c>
      <c r="K1140" s="80">
        <f t="shared" si="186"/>
        <v>0</v>
      </c>
      <c r="L1140" s="68" t="str">
        <f t="shared" si="179"/>
        <v>Normal</v>
      </c>
      <c r="N1140" s="67">
        <f t="shared" si="180"/>
        <v>0</v>
      </c>
      <c r="O1140" s="67">
        <f t="shared" si="181"/>
        <v>0</v>
      </c>
      <c r="P1140" s="81">
        <f t="shared" si="182"/>
        <v>2.1375302267448686</v>
      </c>
      <c r="Q1140" s="81">
        <f t="shared" si="183"/>
        <v>2.1375302267448686</v>
      </c>
      <c r="S1140" s="1">
        <f t="shared" si="187"/>
        <v>4</v>
      </c>
      <c r="T1140" s="1" t="str">
        <f t="shared" si="188"/>
        <v>Peak</v>
      </c>
    </row>
    <row r="1141" spans="1:20" x14ac:dyDescent="0.25">
      <c r="A1141" s="85">
        <v>44973.749999997533</v>
      </c>
      <c r="B1141" s="1">
        <v>2</v>
      </c>
      <c r="C1141" s="1">
        <v>16</v>
      </c>
      <c r="D1141" s="1">
        <v>18</v>
      </c>
      <c r="E1141" s="1" t="str">
        <f t="shared" si="184"/>
        <v>Non-Summer</v>
      </c>
      <c r="F1141" s="78">
        <v>1.1681999999999999</v>
      </c>
      <c r="G1141" s="79">
        <f t="shared" si="185"/>
        <v>2.2225748205459324</v>
      </c>
      <c r="J1141" s="78">
        <v>0</v>
      </c>
      <c r="K1141" s="80">
        <f t="shared" si="186"/>
        <v>0</v>
      </c>
      <c r="L1141" s="68" t="str">
        <f t="shared" si="179"/>
        <v>Normal</v>
      </c>
      <c r="N1141" s="67">
        <f t="shared" si="180"/>
        <v>0</v>
      </c>
      <c r="O1141" s="67">
        <f t="shared" si="181"/>
        <v>0</v>
      </c>
      <c r="P1141" s="81">
        <f t="shared" si="182"/>
        <v>2.2225748205459324</v>
      </c>
      <c r="Q1141" s="81">
        <f t="shared" si="183"/>
        <v>2.2225748205459324</v>
      </c>
      <c r="S1141" s="1">
        <f t="shared" si="187"/>
        <v>4</v>
      </c>
      <c r="T1141" s="1" t="str">
        <f t="shared" si="188"/>
        <v>Peak</v>
      </c>
    </row>
    <row r="1142" spans="1:20" x14ac:dyDescent="0.25">
      <c r="A1142" s="85">
        <v>44973.791666664198</v>
      </c>
      <c r="B1142" s="1">
        <v>2</v>
      </c>
      <c r="C1142" s="1">
        <v>16</v>
      </c>
      <c r="D1142" s="1">
        <v>19</v>
      </c>
      <c r="E1142" s="1" t="str">
        <f t="shared" si="184"/>
        <v>Non-Summer</v>
      </c>
      <c r="F1142" s="78">
        <v>1.1617999999999999</v>
      </c>
      <c r="G1142" s="79">
        <f t="shared" si="185"/>
        <v>2.2103984133797847</v>
      </c>
      <c r="J1142" s="78">
        <v>0</v>
      </c>
      <c r="K1142" s="80">
        <f t="shared" si="186"/>
        <v>0</v>
      </c>
      <c r="L1142" s="68" t="str">
        <f t="shared" si="179"/>
        <v>Normal</v>
      </c>
      <c r="N1142" s="67">
        <f t="shared" si="180"/>
        <v>0</v>
      </c>
      <c r="O1142" s="67">
        <f t="shared" si="181"/>
        <v>0</v>
      </c>
      <c r="P1142" s="81">
        <f t="shared" si="182"/>
        <v>2.2103984133797847</v>
      </c>
      <c r="Q1142" s="81">
        <f t="shared" si="183"/>
        <v>2.2103984133797847</v>
      </c>
      <c r="S1142" s="1">
        <f t="shared" si="187"/>
        <v>4</v>
      </c>
      <c r="T1142" s="1" t="str">
        <f t="shared" si="188"/>
        <v>Peak</v>
      </c>
    </row>
    <row r="1143" spans="1:20" x14ac:dyDescent="0.25">
      <c r="A1143" s="85">
        <v>44973.833333330862</v>
      </c>
      <c r="B1143" s="1">
        <v>2</v>
      </c>
      <c r="C1143" s="1">
        <v>16</v>
      </c>
      <c r="D1143" s="1">
        <v>20</v>
      </c>
      <c r="E1143" s="1" t="str">
        <f t="shared" si="184"/>
        <v>Non-Summer</v>
      </c>
      <c r="F1143" s="78">
        <v>1.1413</v>
      </c>
      <c r="G1143" s="79">
        <f t="shared" si="185"/>
        <v>2.1713958591757172</v>
      </c>
      <c r="J1143" s="78">
        <v>0</v>
      </c>
      <c r="K1143" s="80">
        <f t="shared" si="186"/>
        <v>0</v>
      </c>
      <c r="L1143" s="68" t="str">
        <f t="shared" si="179"/>
        <v>Normal</v>
      </c>
      <c r="N1143" s="67">
        <f t="shared" si="180"/>
        <v>0</v>
      </c>
      <c r="O1143" s="67">
        <f t="shared" si="181"/>
        <v>0</v>
      </c>
      <c r="P1143" s="81">
        <f t="shared" si="182"/>
        <v>2.1713958591757172</v>
      </c>
      <c r="Q1143" s="81">
        <f t="shared" si="183"/>
        <v>2.1713958591757172</v>
      </c>
      <c r="S1143" s="1">
        <f t="shared" si="187"/>
        <v>4</v>
      </c>
      <c r="T1143" s="1" t="str">
        <f t="shared" si="188"/>
        <v>Peak</v>
      </c>
    </row>
    <row r="1144" spans="1:20" x14ac:dyDescent="0.25">
      <c r="A1144" s="85">
        <v>44973.874999997526</v>
      </c>
      <c r="B1144" s="1">
        <v>2</v>
      </c>
      <c r="C1144" s="1">
        <v>16</v>
      </c>
      <c r="D1144" s="1">
        <v>21</v>
      </c>
      <c r="E1144" s="1" t="str">
        <f t="shared" si="184"/>
        <v>Non-Summer</v>
      </c>
      <c r="F1144" s="78">
        <v>1.0884</v>
      </c>
      <c r="G1144" s="79">
        <f t="shared" si="185"/>
        <v>2.0707502436930261</v>
      </c>
      <c r="J1144" s="78">
        <v>0</v>
      </c>
      <c r="K1144" s="80">
        <f t="shared" si="186"/>
        <v>0</v>
      </c>
      <c r="L1144" s="68" t="str">
        <f t="shared" si="179"/>
        <v>Normal</v>
      </c>
      <c r="N1144" s="67">
        <f t="shared" si="180"/>
        <v>0</v>
      </c>
      <c r="O1144" s="67">
        <f t="shared" si="181"/>
        <v>0</v>
      </c>
      <c r="P1144" s="81">
        <f t="shared" si="182"/>
        <v>2.0707502436930261</v>
      </c>
      <c r="Q1144" s="81">
        <f t="shared" si="183"/>
        <v>2.0707502436930261</v>
      </c>
      <c r="S1144" s="1">
        <f t="shared" si="187"/>
        <v>4</v>
      </c>
      <c r="T1144" s="1" t="str">
        <f t="shared" si="188"/>
        <v>Peak</v>
      </c>
    </row>
    <row r="1145" spans="1:20" x14ac:dyDescent="0.25">
      <c r="A1145" s="85">
        <v>44973.91666666419</v>
      </c>
      <c r="B1145" s="1">
        <v>2</v>
      </c>
      <c r="C1145" s="1">
        <v>16</v>
      </c>
      <c r="D1145" s="1">
        <v>22</v>
      </c>
      <c r="E1145" s="1" t="str">
        <f t="shared" si="184"/>
        <v>Non-Summer</v>
      </c>
      <c r="F1145" s="78">
        <v>1.0003</v>
      </c>
      <c r="G1145" s="79">
        <f t="shared" si="185"/>
        <v>1.9031343887965215</v>
      </c>
      <c r="J1145" s="78">
        <v>0</v>
      </c>
      <c r="K1145" s="80">
        <f t="shared" si="186"/>
        <v>0</v>
      </c>
      <c r="L1145" s="68" t="str">
        <f t="shared" si="179"/>
        <v>Normal</v>
      </c>
      <c r="N1145" s="67">
        <f t="shared" si="180"/>
        <v>0</v>
      </c>
      <c r="O1145" s="67">
        <f t="shared" si="181"/>
        <v>0</v>
      </c>
      <c r="P1145" s="81">
        <f t="shared" si="182"/>
        <v>1.9031343887965215</v>
      </c>
      <c r="Q1145" s="81">
        <f t="shared" si="183"/>
        <v>1.9031343887965215</v>
      </c>
      <c r="S1145" s="1">
        <f t="shared" si="187"/>
        <v>4</v>
      </c>
      <c r="T1145" s="1" t="str">
        <f t="shared" si="188"/>
        <v>Off-Peak</v>
      </c>
    </row>
    <row r="1146" spans="1:20" x14ac:dyDescent="0.25">
      <c r="A1146" s="85">
        <v>44973.958333330855</v>
      </c>
      <c r="B1146" s="1">
        <v>2</v>
      </c>
      <c r="C1146" s="1">
        <v>16</v>
      </c>
      <c r="D1146" s="1">
        <v>23</v>
      </c>
      <c r="E1146" s="1" t="str">
        <f t="shared" si="184"/>
        <v>Non-Summer</v>
      </c>
      <c r="F1146" s="78">
        <v>0.91749999999999998</v>
      </c>
      <c r="G1146" s="79">
        <f t="shared" si="185"/>
        <v>1.7456021210844832</v>
      </c>
      <c r="J1146" s="78">
        <v>0</v>
      </c>
      <c r="K1146" s="80">
        <f t="shared" si="186"/>
        <v>0</v>
      </c>
      <c r="L1146" s="68" t="str">
        <f t="shared" si="179"/>
        <v>Normal</v>
      </c>
      <c r="N1146" s="67">
        <f t="shared" si="180"/>
        <v>0</v>
      </c>
      <c r="O1146" s="67">
        <f t="shared" si="181"/>
        <v>0</v>
      </c>
      <c r="P1146" s="81">
        <f t="shared" si="182"/>
        <v>1.7456021210844832</v>
      </c>
      <c r="Q1146" s="81">
        <f t="shared" si="183"/>
        <v>1.7456021210844832</v>
      </c>
      <c r="S1146" s="1">
        <f t="shared" si="187"/>
        <v>4</v>
      </c>
      <c r="T1146" s="1" t="str">
        <f t="shared" si="188"/>
        <v>Off-Peak</v>
      </c>
    </row>
    <row r="1147" spans="1:20" x14ac:dyDescent="0.25">
      <c r="A1147" s="85">
        <v>44973.999999997519</v>
      </c>
      <c r="B1147" s="1">
        <v>2</v>
      </c>
      <c r="C1147" s="1">
        <v>17</v>
      </c>
      <c r="D1147" s="1">
        <v>0</v>
      </c>
      <c r="E1147" s="1" t="str">
        <f t="shared" si="184"/>
        <v>Non-Summer</v>
      </c>
      <c r="F1147" s="78">
        <v>0.8659</v>
      </c>
      <c r="G1147" s="79">
        <f t="shared" si="185"/>
        <v>1.6474298383074157</v>
      </c>
      <c r="J1147" s="78">
        <v>0</v>
      </c>
      <c r="K1147" s="80">
        <f t="shared" si="186"/>
        <v>0</v>
      </c>
      <c r="L1147" s="68" t="str">
        <f t="shared" si="179"/>
        <v>Normal</v>
      </c>
      <c r="N1147" s="67">
        <f t="shared" si="180"/>
        <v>0</v>
      </c>
      <c r="O1147" s="67">
        <f t="shared" si="181"/>
        <v>0</v>
      </c>
      <c r="P1147" s="81">
        <f t="shared" si="182"/>
        <v>1.6474298383074157</v>
      </c>
      <c r="Q1147" s="81">
        <f t="shared" si="183"/>
        <v>1.6474298383074157</v>
      </c>
      <c r="S1147" s="1">
        <f t="shared" si="187"/>
        <v>5</v>
      </c>
      <c r="T1147" s="1" t="str">
        <f t="shared" si="188"/>
        <v>Off-Peak</v>
      </c>
    </row>
    <row r="1148" spans="1:20" x14ac:dyDescent="0.25">
      <c r="A1148" s="85">
        <v>44974.041666664183</v>
      </c>
      <c r="B1148" s="1">
        <v>2</v>
      </c>
      <c r="C1148" s="1">
        <v>17</v>
      </c>
      <c r="D1148" s="1">
        <v>1</v>
      </c>
      <c r="E1148" s="1" t="str">
        <f t="shared" si="184"/>
        <v>Non-Summer</v>
      </c>
      <c r="F1148" s="78">
        <v>0.83520000000000005</v>
      </c>
      <c r="G1148" s="79">
        <f t="shared" si="185"/>
        <v>1.5890211351823003</v>
      </c>
      <c r="J1148" s="78">
        <v>0</v>
      </c>
      <c r="K1148" s="80">
        <f t="shared" si="186"/>
        <v>0</v>
      </c>
      <c r="L1148" s="68" t="str">
        <f t="shared" si="179"/>
        <v>Normal</v>
      </c>
      <c r="N1148" s="67">
        <f t="shared" si="180"/>
        <v>0</v>
      </c>
      <c r="O1148" s="67">
        <f t="shared" si="181"/>
        <v>0</v>
      </c>
      <c r="P1148" s="81">
        <f t="shared" si="182"/>
        <v>1.5890211351823003</v>
      </c>
      <c r="Q1148" s="81">
        <f t="shared" si="183"/>
        <v>1.5890211351823003</v>
      </c>
      <c r="S1148" s="1">
        <f t="shared" si="187"/>
        <v>5</v>
      </c>
      <c r="T1148" s="1" t="str">
        <f t="shared" si="188"/>
        <v>Off-Peak</v>
      </c>
    </row>
    <row r="1149" spans="1:20" x14ac:dyDescent="0.25">
      <c r="A1149" s="85">
        <v>44974.083333330847</v>
      </c>
      <c r="B1149" s="1">
        <v>2</v>
      </c>
      <c r="C1149" s="1">
        <v>17</v>
      </c>
      <c r="D1149" s="1">
        <v>2</v>
      </c>
      <c r="E1149" s="1" t="str">
        <f t="shared" si="184"/>
        <v>Non-Summer</v>
      </c>
      <c r="F1149" s="78">
        <v>0.8196</v>
      </c>
      <c r="G1149" s="79">
        <f t="shared" si="185"/>
        <v>1.5593411427148147</v>
      </c>
      <c r="J1149" s="78">
        <v>0</v>
      </c>
      <c r="K1149" s="80">
        <f t="shared" si="186"/>
        <v>0</v>
      </c>
      <c r="L1149" s="68" t="str">
        <f t="shared" si="179"/>
        <v>Normal</v>
      </c>
      <c r="N1149" s="67">
        <f t="shared" si="180"/>
        <v>0</v>
      </c>
      <c r="O1149" s="67">
        <f t="shared" si="181"/>
        <v>0</v>
      </c>
      <c r="P1149" s="81">
        <f t="shared" si="182"/>
        <v>1.5593411427148147</v>
      </c>
      <c r="Q1149" s="81">
        <f t="shared" si="183"/>
        <v>1.5593411427148147</v>
      </c>
      <c r="S1149" s="1">
        <f t="shared" si="187"/>
        <v>5</v>
      </c>
      <c r="T1149" s="1" t="str">
        <f t="shared" si="188"/>
        <v>Off-Peak</v>
      </c>
    </row>
    <row r="1150" spans="1:20" x14ac:dyDescent="0.25">
      <c r="A1150" s="85">
        <v>44974.124999997512</v>
      </c>
      <c r="B1150" s="1">
        <v>2</v>
      </c>
      <c r="C1150" s="1">
        <v>17</v>
      </c>
      <c r="D1150" s="1">
        <v>3</v>
      </c>
      <c r="E1150" s="1" t="str">
        <f t="shared" si="184"/>
        <v>Non-Summer</v>
      </c>
      <c r="F1150" s="78">
        <v>0.8155</v>
      </c>
      <c r="G1150" s="79">
        <f t="shared" si="185"/>
        <v>1.551540631874001</v>
      </c>
      <c r="J1150" s="78">
        <v>0</v>
      </c>
      <c r="K1150" s="80">
        <f t="shared" si="186"/>
        <v>0</v>
      </c>
      <c r="L1150" s="68" t="str">
        <f t="shared" si="179"/>
        <v>Normal</v>
      </c>
      <c r="N1150" s="67">
        <f t="shared" si="180"/>
        <v>0</v>
      </c>
      <c r="O1150" s="67">
        <f t="shared" si="181"/>
        <v>0</v>
      </c>
      <c r="P1150" s="81">
        <f t="shared" si="182"/>
        <v>1.551540631874001</v>
      </c>
      <c r="Q1150" s="81">
        <f t="shared" si="183"/>
        <v>1.551540631874001</v>
      </c>
      <c r="S1150" s="1">
        <f t="shared" si="187"/>
        <v>5</v>
      </c>
      <c r="T1150" s="1" t="str">
        <f t="shared" si="188"/>
        <v>Off-Peak</v>
      </c>
    </row>
    <row r="1151" spans="1:20" x14ac:dyDescent="0.25">
      <c r="A1151" s="85">
        <v>44974.166666664176</v>
      </c>
      <c r="B1151" s="1">
        <v>2</v>
      </c>
      <c r="C1151" s="1">
        <v>17</v>
      </c>
      <c r="D1151" s="1">
        <v>4</v>
      </c>
      <c r="E1151" s="1" t="str">
        <f t="shared" si="184"/>
        <v>Non-Summer</v>
      </c>
      <c r="F1151" s="78">
        <v>0.83009999999999995</v>
      </c>
      <c r="G1151" s="79">
        <f t="shared" si="185"/>
        <v>1.5793180607217758</v>
      </c>
      <c r="J1151" s="78">
        <v>0</v>
      </c>
      <c r="K1151" s="80">
        <f t="shared" si="186"/>
        <v>0</v>
      </c>
      <c r="L1151" s="68" t="str">
        <f t="shared" si="179"/>
        <v>Normal</v>
      </c>
      <c r="N1151" s="67">
        <f t="shared" si="180"/>
        <v>0</v>
      </c>
      <c r="O1151" s="67">
        <f t="shared" si="181"/>
        <v>0</v>
      </c>
      <c r="P1151" s="81">
        <f t="shared" si="182"/>
        <v>1.5793180607217758</v>
      </c>
      <c r="Q1151" s="81">
        <f t="shared" si="183"/>
        <v>1.5793180607217758</v>
      </c>
      <c r="S1151" s="1">
        <f t="shared" si="187"/>
        <v>5</v>
      </c>
      <c r="T1151" s="1" t="str">
        <f t="shared" si="188"/>
        <v>Off-Peak</v>
      </c>
    </row>
    <row r="1152" spans="1:20" x14ac:dyDescent="0.25">
      <c r="A1152" s="85">
        <v>44974.20833333084</v>
      </c>
      <c r="B1152" s="1">
        <v>2</v>
      </c>
      <c r="C1152" s="1">
        <v>17</v>
      </c>
      <c r="D1152" s="1">
        <v>5</v>
      </c>
      <c r="E1152" s="1" t="str">
        <f t="shared" si="184"/>
        <v>Non-Summer</v>
      </c>
      <c r="F1152" s="78">
        <v>0.8679</v>
      </c>
      <c r="G1152" s="79">
        <f t="shared" si="185"/>
        <v>1.651234965546837</v>
      </c>
      <c r="J1152" s="78">
        <v>0</v>
      </c>
      <c r="K1152" s="80">
        <f t="shared" si="186"/>
        <v>0</v>
      </c>
      <c r="L1152" s="68" t="str">
        <f t="shared" si="179"/>
        <v>Normal</v>
      </c>
      <c r="N1152" s="67">
        <f t="shared" si="180"/>
        <v>0</v>
      </c>
      <c r="O1152" s="67">
        <f t="shared" si="181"/>
        <v>0</v>
      </c>
      <c r="P1152" s="81">
        <f t="shared" si="182"/>
        <v>1.651234965546837</v>
      </c>
      <c r="Q1152" s="81">
        <f t="shared" si="183"/>
        <v>1.651234965546837</v>
      </c>
      <c r="S1152" s="1">
        <f t="shared" si="187"/>
        <v>5</v>
      </c>
      <c r="T1152" s="1" t="str">
        <f t="shared" si="188"/>
        <v>Off-Peak</v>
      </c>
    </row>
    <row r="1153" spans="1:20" x14ac:dyDescent="0.25">
      <c r="A1153" s="85">
        <v>44974.249999997504</v>
      </c>
      <c r="B1153" s="1">
        <v>2</v>
      </c>
      <c r="C1153" s="1">
        <v>17</v>
      </c>
      <c r="D1153" s="1">
        <v>6</v>
      </c>
      <c r="E1153" s="1" t="str">
        <f t="shared" si="184"/>
        <v>Non-Summer</v>
      </c>
      <c r="F1153" s="78">
        <v>0.92630000000000001</v>
      </c>
      <c r="G1153" s="79">
        <f t="shared" si="185"/>
        <v>1.7623446809379366</v>
      </c>
      <c r="J1153" s="78">
        <v>0</v>
      </c>
      <c r="K1153" s="80">
        <f t="shared" si="186"/>
        <v>0</v>
      </c>
      <c r="L1153" s="68" t="str">
        <f t="shared" si="179"/>
        <v>Normal</v>
      </c>
      <c r="N1153" s="67">
        <f t="shared" si="180"/>
        <v>0</v>
      </c>
      <c r="O1153" s="67">
        <f t="shared" si="181"/>
        <v>0</v>
      </c>
      <c r="P1153" s="81">
        <f t="shared" si="182"/>
        <v>1.7623446809379366</v>
      </c>
      <c r="Q1153" s="81">
        <f t="shared" si="183"/>
        <v>1.7623446809379366</v>
      </c>
      <c r="S1153" s="1">
        <f t="shared" si="187"/>
        <v>5</v>
      </c>
      <c r="T1153" s="1" t="str">
        <f t="shared" si="188"/>
        <v>Peak</v>
      </c>
    </row>
    <row r="1154" spans="1:20" x14ac:dyDescent="0.25">
      <c r="A1154" s="85">
        <v>44974.291666664169</v>
      </c>
      <c r="B1154" s="1">
        <v>2</v>
      </c>
      <c r="C1154" s="1">
        <v>17</v>
      </c>
      <c r="D1154" s="1">
        <v>7</v>
      </c>
      <c r="E1154" s="1" t="str">
        <f t="shared" si="184"/>
        <v>Non-Summer</v>
      </c>
      <c r="F1154" s="78">
        <v>0.93959999999999999</v>
      </c>
      <c r="G1154" s="79">
        <f t="shared" si="185"/>
        <v>1.7876487770800875</v>
      </c>
      <c r="J1154" s="78">
        <v>1.102068</v>
      </c>
      <c r="K1154" s="80">
        <f t="shared" si="186"/>
        <v>1.102068</v>
      </c>
      <c r="L1154" s="68" t="str">
        <f t="shared" si="179"/>
        <v>Normal</v>
      </c>
      <c r="N1154" s="67">
        <f t="shared" si="180"/>
        <v>0</v>
      </c>
      <c r="O1154" s="67">
        <f t="shared" si="181"/>
        <v>1.102068</v>
      </c>
      <c r="P1154" s="81">
        <f t="shared" si="182"/>
        <v>0.68558077708008747</v>
      </c>
      <c r="Q1154" s="81">
        <f t="shared" si="183"/>
        <v>0.68558077708008747</v>
      </c>
      <c r="S1154" s="1">
        <f t="shared" si="187"/>
        <v>5</v>
      </c>
      <c r="T1154" s="1" t="str">
        <f t="shared" si="188"/>
        <v>Peak</v>
      </c>
    </row>
    <row r="1155" spans="1:20" x14ac:dyDescent="0.25">
      <c r="A1155" s="85">
        <v>44974.333333330833</v>
      </c>
      <c r="B1155" s="1">
        <v>2</v>
      </c>
      <c r="C1155" s="1">
        <v>17</v>
      </c>
      <c r="D1155" s="1">
        <v>8</v>
      </c>
      <c r="E1155" s="1" t="str">
        <f t="shared" si="184"/>
        <v>Non-Summer</v>
      </c>
      <c r="F1155" s="78">
        <v>0.9012</v>
      </c>
      <c r="G1155" s="79">
        <f t="shared" si="185"/>
        <v>1.7145903340832003</v>
      </c>
      <c r="J1155" s="78">
        <v>3.2299569999999997</v>
      </c>
      <c r="K1155" s="80">
        <f t="shared" si="186"/>
        <v>3.2299569999999997</v>
      </c>
      <c r="L1155" s="68" t="str">
        <f t="shared" si="179"/>
        <v>Normal</v>
      </c>
      <c r="N1155" s="67">
        <f t="shared" si="180"/>
        <v>1.5153666659167995</v>
      </c>
      <c r="O1155" s="67">
        <f t="shared" si="181"/>
        <v>1.7145903340832003</v>
      </c>
      <c r="P1155" s="81">
        <f t="shared" si="182"/>
        <v>0</v>
      </c>
      <c r="Q1155" s="81">
        <f t="shared" si="183"/>
        <v>-1.5153666659167995</v>
      </c>
      <c r="S1155" s="1">
        <f t="shared" si="187"/>
        <v>5</v>
      </c>
      <c r="T1155" s="1" t="str">
        <f t="shared" si="188"/>
        <v>Peak</v>
      </c>
    </row>
    <row r="1156" spans="1:20" x14ac:dyDescent="0.25">
      <c r="A1156" s="85">
        <v>44974.374999997497</v>
      </c>
      <c r="B1156" s="1">
        <v>2</v>
      </c>
      <c r="C1156" s="1">
        <v>17</v>
      </c>
      <c r="D1156" s="1">
        <v>9</v>
      </c>
      <c r="E1156" s="1" t="str">
        <f t="shared" si="184"/>
        <v>Non-Summer</v>
      </c>
      <c r="F1156" s="78">
        <v>0.87619999999999998</v>
      </c>
      <c r="G1156" s="79">
        <f t="shared" si="185"/>
        <v>1.6670262435904351</v>
      </c>
      <c r="J1156" s="78">
        <v>4.1757020000000002</v>
      </c>
      <c r="K1156" s="80">
        <f t="shared" si="186"/>
        <v>4.1757020000000002</v>
      </c>
      <c r="L1156" s="68" t="str">
        <f t="shared" si="179"/>
        <v>Normal</v>
      </c>
      <c r="N1156" s="67">
        <f t="shared" si="180"/>
        <v>2.5086757564095654</v>
      </c>
      <c r="O1156" s="67">
        <f t="shared" si="181"/>
        <v>1.6670262435904348</v>
      </c>
      <c r="P1156" s="81">
        <f t="shared" si="182"/>
        <v>2.2204460492503131E-16</v>
      </c>
      <c r="Q1156" s="81">
        <f t="shared" si="183"/>
        <v>-2.5086757564095654</v>
      </c>
      <c r="S1156" s="1">
        <f t="shared" si="187"/>
        <v>5</v>
      </c>
      <c r="T1156" s="1" t="str">
        <f t="shared" si="188"/>
        <v>Peak</v>
      </c>
    </row>
    <row r="1157" spans="1:20" x14ac:dyDescent="0.25">
      <c r="A1157" s="85">
        <v>44974.416666664161</v>
      </c>
      <c r="B1157" s="1">
        <v>2</v>
      </c>
      <c r="C1157" s="1">
        <v>17</v>
      </c>
      <c r="D1157" s="1">
        <v>10</v>
      </c>
      <c r="E1157" s="1" t="str">
        <f t="shared" si="184"/>
        <v>Non-Summer</v>
      </c>
      <c r="F1157" s="78">
        <v>0.86260000000000003</v>
      </c>
      <c r="G1157" s="79">
        <f t="shared" si="185"/>
        <v>1.6411513783623708</v>
      </c>
      <c r="J1157" s="78">
        <v>5.9672689999999999</v>
      </c>
      <c r="K1157" s="80">
        <f t="shared" si="186"/>
        <v>5.9672689999999999</v>
      </c>
      <c r="L1157" s="68" t="str">
        <f t="shared" si="179"/>
        <v>Normal</v>
      </c>
      <c r="N1157" s="67">
        <f t="shared" si="180"/>
        <v>4.3261176216376294</v>
      </c>
      <c r="O1157" s="67">
        <f t="shared" si="181"/>
        <v>1.6411513783623706</v>
      </c>
      <c r="P1157" s="81">
        <f t="shared" si="182"/>
        <v>2.2204460492503131E-16</v>
      </c>
      <c r="Q1157" s="81">
        <f t="shared" si="183"/>
        <v>-4.3261176216376294</v>
      </c>
      <c r="S1157" s="1">
        <f t="shared" si="187"/>
        <v>5</v>
      </c>
      <c r="T1157" s="1" t="str">
        <f t="shared" si="188"/>
        <v>Peak</v>
      </c>
    </row>
    <row r="1158" spans="1:20" x14ac:dyDescent="0.25">
      <c r="A1158" s="85">
        <v>44974.458333330826</v>
      </c>
      <c r="B1158" s="1">
        <v>2</v>
      </c>
      <c r="C1158" s="1">
        <v>17</v>
      </c>
      <c r="D1158" s="1">
        <v>11</v>
      </c>
      <c r="E1158" s="1" t="str">
        <f t="shared" si="184"/>
        <v>Non-Summer</v>
      </c>
      <c r="F1158" s="78">
        <v>0.85719999999999996</v>
      </c>
      <c r="G1158" s="79">
        <f t="shared" si="185"/>
        <v>1.6308775348159334</v>
      </c>
      <c r="J1158" s="78">
        <v>6.5009290000000002</v>
      </c>
      <c r="K1158" s="80">
        <f t="shared" si="186"/>
        <v>6.5009290000000002</v>
      </c>
      <c r="L1158" s="68" t="str">
        <f t="shared" si="179"/>
        <v>Normal</v>
      </c>
      <c r="N1158" s="67">
        <f t="shared" si="180"/>
        <v>4.8700514651840665</v>
      </c>
      <c r="O1158" s="67">
        <f t="shared" si="181"/>
        <v>1.6308775348159337</v>
      </c>
      <c r="P1158" s="81">
        <f t="shared" si="182"/>
        <v>0</v>
      </c>
      <c r="Q1158" s="81">
        <f t="shared" si="183"/>
        <v>-4.8700514651840665</v>
      </c>
      <c r="S1158" s="1">
        <f t="shared" si="187"/>
        <v>5</v>
      </c>
      <c r="T1158" s="1" t="str">
        <f t="shared" si="188"/>
        <v>Peak</v>
      </c>
    </row>
    <row r="1159" spans="1:20" x14ac:dyDescent="0.25">
      <c r="A1159" s="85">
        <v>44974.49999999749</v>
      </c>
      <c r="B1159" s="1">
        <v>2</v>
      </c>
      <c r="C1159" s="1">
        <v>17</v>
      </c>
      <c r="D1159" s="1">
        <v>12</v>
      </c>
      <c r="E1159" s="1" t="str">
        <f t="shared" si="184"/>
        <v>Non-Summer</v>
      </c>
      <c r="F1159" s="78">
        <v>0.85350000000000004</v>
      </c>
      <c r="G1159" s="79">
        <f t="shared" si="185"/>
        <v>1.6238380494230042</v>
      </c>
      <c r="J1159" s="78">
        <v>6.5454549999999996</v>
      </c>
      <c r="K1159" s="80">
        <f t="shared" si="186"/>
        <v>6.5454549999999996</v>
      </c>
      <c r="L1159" s="68" t="str">
        <f t="shared" si="179"/>
        <v>Normal</v>
      </c>
      <c r="N1159" s="67">
        <f t="shared" si="180"/>
        <v>4.9216169505769951</v>
      </c>
      <c r="O1159" s="67">
        <f t="shared" si="181"/>
        <v>1.6238380494230045</v>
      </c>
      <c r="P1159" s="81">
        <f t="shared" si="182"/>
        <v>0</v>
      </c>
      <c r="Q1159" s="81">
        <f t="shared" si="183"/>
        <v>-4.9216169505769951</v>
      </c>
      <c r="S1159" s="1">
        <f t="shared" si="187"/>
        <v>5</v>
      </c>
      <c r="T1159" s="1" t="str">
        <f t="shared" si="188"/>
        <v>Peak</v>
      </c>
    </row>
    <row r="1160" spans="1:20" x14ac:dyDescent="0.25">
      <c r="A1160" s="85">
        <v>44974.541666664154</v>
      </c>
      <c r="B1160" s="1">
        <v>2</v>
      </c>
      <c r="C1160" s="1">
        <v>17</v>
      </c>
      <c r="D1160" s="1">
        <v>13</v>
      </c>
      <c r="E1160" s="1" t="str">
        <f t="shared" si="184"/>
        <v>Non-Summer</v>
      </c>
      <c r="F1160" s="78">
        <v>0.84619999999999995</v>
      </c>
      <c r="G1160" s="79">
        <f t="shared" si="185"/>
        <v>1.6099493349991167</v>
      </c>
      <c r="J1160" s="78">
        <v>6.043037</v>
      </c>
      <c r="K1160" s="80">
        <f t="shared" si="186"/>
        <v>6.043037</v>
      </c>
      <c r="L1160" s="68" t="str">
        <f t="shared" si="179"/>
        <v>Normal</v>
      </c>
      <c r="N1160" s="67">
        <f t="shared" si="180"/>
        <v>4.4330876650008832</v>
      </c>
      <c r="O1160" s="67">
        <f t="shared" si="181"/>
        <v>1.6099493349991167</v>
      </c>
      <c r="P1160" s="81">
        <f t="shared" si="182"/>
        <v>0</v>
      </c>
      <c r="Q1160" s="81">
        <f t="shared" si="183"/>
        <v>-4.4330876650008832</v>
      </c>
      <c r="S1160" s="1">
        <f t="shared" si="187"/>
        <v>5</v>
      </c>
      <c r="T1160" s="1" t="str">
        <f t="shared" si="188"/>
        <v>Peak</v>
      </c>
    </row>
    <row r="1161" spans="1:20" x14ac:dyDescent="0.25">
      <c r="A1161" s="85">
        <v>44974.583333330818</v>
      </c>
      <c r="B1161" s="1">
        <v>2</v>
      </c>
      <c r="C1161" s="1">
        <v>17</v>
      </c>
      <c r="D1161" s="1">
        <v>14</v>
      </c>
      <c r="E1161" s="1" t="str">
        <f t="shared" si="184"/>
        <v>Non-Summer</v>
      </c>
      <c r="F1161" s="78">
        <v>0.84350000000000003</v>
      </c>
      <c r="G1161" s="79">
        <f t="shared" si="185"/>
        <v>1.6048124132258983</v>
      </c>
      <c r="J1161" s="78">
        <v>5.0191049999999997</v>
      </c>
      <c r="K1161" s="80">
        <f t="shared" si="186"/>
        <v>5.0191049999999997</v>
      </c>
      <c r="L1161" s="68" t="str">
        <f t="shared" si="179"/>
        <v>Normal</v>
      </c>
      <c r="N1161" s="67">
        <f t="shared" si="180"/>
        <v>3.4142925867741014</v>
      </c>
      <c r="O1161" s="67">
        <f t="shared" si="181"/>
        <v>1.6048124132258983</v>
      </c>
      <c r="P1161" s="81">
        <f t="shared" si="182"/>
        <v>0</v>
      </c>
      <c r="Q1161" s="81">
        <f t="shared" si="183"/>
        <v>-3.4142925867741014</v>
      </c>
      <c r="S1161" s="1">
        <f t="shared" si="187"/>
        <v>5</v>
      </c>
      <c r="T1161" s="1" t="str">
        <f t="shared" si="188"/>
        <v>Peak</v>
      </c>
    </row>
    <row r="1162" spans="1:20" x14ac:dyDescent="0.25">
      <c r="A1162" s="85">
        <v>44974.624999997483</v>
      </c>
      <c r="B1162" s="1">
        <v>2</v>
      </c>
      <c r="C1162" s="1">
        <v>17</v>
      </c>
      <c r="D1162" s="1">
        <v>15</v>
      </c>
      <c r="E1162" s="1" t="str">
        <f t="shared" si="184"/>
        <v>Non-Summer</v>
      </c>
      <c r="F1162" s="78">
        <v>0.86560000000000004</v>
      </c>
      <c r="G1162" s="79">
        <f t="shared" si="185"/>
        <v>1.6468590692215026</v>
      </c>
      <c r="J1162" s="78">
        <v>3.4627539999999999</v>
      </c>
      <c r="K1162" s="80">
        <f t="shared" si="186"/>
        <v>3.4627539999999999</v>
      </c>
      <c r="L1162" s="68" t="str">
        <f t="shared" si="179"/>
        <v>Normal</v>
      </c>
      <c r="N1162" s="67">
        <f t="shared" si="180"/>
        <v>1.8158949307784973</v>
      </c>
      <c r="O1162" s="67">
        <f t="shared" si="181"/>
        <v>1.6468590692215026</v>
      </c>
      <c r="P1162" s="81">
        <f t="shared" si="182"/>
        <v>0</v>
      </c>
      <c r="Q1162" s="81">
        <f t="shared" si="183"/>
        <v>-1.8158949307784973</v>
      </c>
      <c r="S1162" s="1">
        <f t="shared" si="187"/>
        <v>5</v>
      </c>
      <c r="T1162" s="1" t="str">
        <f t="shared" si="188"/>
        <v>Peak</v>
      </c>
    </row>
    <row r="1163" spans="1:20" x14ac:dyDescent="0.25">
      <c r="A1163" s="85">
        <v>44974.666666664147</v>
      </c>
      <c r="B1163" s="1">
        <v>2</v>
      </c>
      <c r="C1163" s="1">
        <v>17</v>
      </c>
      <c r="D1163" s="1">
        <v>16</v>
      </c>
      <c r="E1163" s="1" t="str">
        <f t="shared" si="184"/>
        <v>Non-Summer</v>
      </c>
      <c r="F1163" s="78">
        <v>0.93159999999999998</v>
      </c>
      <c r="G1163" s="79">
        <f t="shared" si="185"/>
        <v>1.7724282681224028</v>
      </c>
      <c r="J1163" s="78">
        <v>1.4038330000000001</v>
      </c>
      <c r="K1163" s="80">
        <f t="shared" si="186"/>
        <v>1.4038330000000001</v>
      </c>
      <c r="L1163" s="68" t="str">
        <f t="shared" si="179"/>
        <v>Normal</v>
      </c>
      <c r="N1163" s="67">
        <f t="shared" si="180"/>
        <v>0</v>
      </c>
      <c r="O1163" s="67">
        <f t="shared" si="181"/>
        <v>1.4038330000000001</v>
      </c>
      <c r="P1163" s="81">
        <f t="shared" si="182"/>
        <v>0.36859526812240273</v>
      </c>
      <c r="Q1163" s="81">
        <f t="shared" si="183"/>
        <v>0.36859526812240273</v>
      </c>
      <c r="S1163" s="1">
        <f t="shared" si="187"/>
        <v>5</v>
      </c>
      <c r="T1163" s="1" t="str">
        <f t="shared" si="188"/>
        <v>Peak</v>
      </c>
    </row>
    <row r="1164" spans="1:20" x14ac:dyDescent="0.25">
      <c r="A1164" s="85">
        <v>44974.708333330811</v>
      </c>
      <c r="B1164" s="1">
        <v>2</v>
      </c>
      <c r="C1164" s="1">
        <v>17</v>
      </c>
      <c r="D1164" s="1">
        <v>17</v>
      </c>
      <c r="E1164" s="1" t="str">
        <f t="shared" si="184"/>
        <v>Non-Summer</v>
      </c>
      <c r="F1164" s="78">
        <v>1.0535000000000001</v>
      </c>
      <c r="G1164" s="79">
        <f t="shared" si="185"/>
        <v>2.0043507733651262</v>
      </c>
      <c r="J1164" s="78">
        <v>0</v>
      </c>
      <c r="K1164" s="80">
        <f t="shared" si="186"/>
        <v>0</v>
      </c>
      <c r="L1164" s="68" t="str">
        <f t="shared" si="179"/>
        <v>Normal</v>
      </c>
      <c r="N1164" s="67">
        <f t="shared" si="180"/>
        <v>0</v>
      </c>
      <c r="O1164" s="67">
        <f t="shared" si="181"/>
        <v>0</v>
      </c>
      <c r="P1164" s="81">
        <f t="shared" si="182"/>
        <v>2.0043507733651262</v>
      </c>
      <c r="Q1164" s="81">
        <f t="shared" si="183"/>
        <v>2.0043507733651262</v>
      </c>
      <c r="S1164" s="1">
        <f t="shared" si="187"/>
        <v>5</v>
      </c>
      <c r="T1164" s="1" t="str">
        <f t="shared" si="188"/>
        <v>Peak</v>
      </c>
    </row>
    <row r="1165" spans="1:20" x14ac:dyDescent="0.25">
      <c r="A1165" s="85">
        <v>44974.749999997475</v>
      </c>
      <c r="B1165" s="1">
        <v>2</v>
      </c>
      <c r="C1165" s="1">
        <v>17</v>
      </c>
      <c r="D1165" s="1">
        <v>18</v>
      </c>
      <c r="E1165" s="1" t="str">
        <f t="shared" si="184"/>
        <v>Non-Summer</v>
      </c>
      <c r="F1165" s="78">
        <v>1.1338999999999999</v>
      </c>
      <c r="G1165" s="79">
        <f t="shared" si="185"/>
        <v>2.1573168883898588</v>
      </c>
      <c r="J1165" s="78">
        <v>0</v>
      </c>
      <c r="K1165" s="80">
        <f t="shared" si="186"/>
        <v>0</v>
      </c>
      <c r="L1165" s="68" t="str">
        <f t="shared" si="179"/>
        <v>Normal</v>
      </c>
      <c r="N1165" s="67">
        <f t="shared" si="180"/>
        <v>0</v>
      </c>
      <c r="O1165" s="67">
        <f t="shared" si="181"/>
        <v>0</v>
      </c>
      <c r="P1165" s="81">
        <f t="shared" si="182"/>
        <v>2.1573168883898588</v>
      </c>
      <c r="Q1165" s="81">
        <f t="shared" si="183"/>
        <v>2.1573168883898588</v>
      </c>
      <c r="S1165" s="1">
        <f t="shared" si="187"/>
        <v>5</v>
      </c>
      <c r="T1165" s="1" t="str">
        <f t="shared" si="188"/>
        <v>Peak</v>
      </c>
    </row>
    <row r="1166" spans="1:20" x14ac:dyDescent="0.25">
      <c r="A1166" s="85">
        <v>44974.791666664139</v>
      </c>
      <c r="B1166" s="1">
        <v>2</v>
      </c>
      <c r="C1166" s="1">
        <v>17</v>
      </c>
      <c r="D1166" s="1">
        <v>19</v>
      </c>
      <c r="E1166" s="1" t="str">
        <f t="shared" si="184"/>
        <v>Non-Summer</v>
      </c>
      <c r="F1166" s="78">
        <v>1.1392</v>
      </c>
      <c r="G1166" s="79">
        <f t="shared" si="185"/>
        <v>2.167400475574325</v>
      </c>
      <c r="J1166" s="78">
        <v>0</v>
      </c>
      <c r="K1166" s="80">
        <f t="shared" si="186"/>
        <v>0</v>
      </c>
      <c r="L1166" s="68" t="str">
        <f t="shared" si="179"/>
        <v>Normal</v>
      </c>
      <c r="N1166" s="67">
        <f t="shared" si="180"/>
        <v>0</v>
      </c>
      <c r="O1166" s="67">
        <f t="shared" si="181"/>
        <v>0</v>
      </c>
      <c r="P1166" s="81">
        <f t="shared" si="182"/>
        <v>2.167400475574325</v>
      </c>
      <c r="Q1166" s="81">
        <f t="shared" si="183"/>
        <v>2.167400475574325</v>
      </c>
      <c r="S1166" s="1">
        <f t="shared" si="187"/>
        <v>5</v>
      </c>
      <c r="T1166" s="1" t="str">
        <f t="shared" si="188"/>
        <v>Peak</v>
      </c>
    </row>
    <row r="1167" spans="1:20" x14ac:dyDescent="0.25">
      <c r="A1167" s="85">
        <v>44974.833333330804</v>
      </c>
      <c r="B1167" s="1">
        <v>2</v>
      </c>
      <c r="C1167" s="1">
        <v>17</v>
      </c>
      <c r="D1167" s="1">
        <v>20</v>
      </c>
      <c r="E1167" s="1" t="str">
        <f t="shared" si="184"/>
        <v>Non-Summer</v>
      </c>
      <c r="F1167" s="78">
        <v>1.1279999999999999</v>
      </c>
      <c r="G1167" s="79">
        <f t="shared" si="185"/>
        <v>2.1460917630335659</v>
      </c>
      <c r="J1167" s="78">
        <v>0</v>
      </c>
      <c r="K1167" s="80">
        <f t="shared" si="186"/>
        <v>0</v>
      </c>
      <c r="L1167" s="68" t="str">
        <f t="shared" si="179"/>
        <v>Normal</v>
      </c>
      <c r="N1167" s="67">
        <f t="shared" si="180"/>
        <v>0</v>
      </c>
      <c r="O1167" s="67">
        <f t="shared" si="181"/>
        <v>0</v>
      </c>
      <c r="P1167" s="81">
        <f t="shared" si="182"/>
        <v>2.1460917630335659</v>
      </c>
      <c r="Q1167" s="81">
        <f t="shared" si="183"/>
        <v>2.1460917630335659</v>
      </c>
      <c r="S1167" s="1">
        <f t="shared" si="187"/>
        <v>5</v>
      </c>
      <c r="T1167" s="1" t="str">
        <f t="shared" si="188"/>
        <v>Peak</v>
      </c>
    </row>
    <row r="1168" spans="1:20" x14ac:dyDescent="0.25">
      <c r="A1168" s="85">
        <v>44974.874999997468</v>
      </c>
      <c r="B1168" s="1">
        <v>2</v>
      </c>
      <c r="C1168" s="1">
        <v>17</v>
      </c>
      <c r="D1168" s="1">
        <v>21</v>
      </c>
      <c r="E1168" s="1" t="str">
        <f t="shared" si="184"/>
        <v>Non-Summer</v>
      </c>
      <c r="F1168" s="78">
        <v>1.0960000000000001</v>
      </c>
      <c r="G1168" s="79">
        <f t="shared" si="185"/>
        <v>2.0852097272028272</v>
      </c>
      <c r="J1168" s="78">
        <v>0</v>
      </c>
      <c r="K1168" s="80">
        <f t="shared" si="186"/>
        <v>0</v>
      </c>
      <c r="L1168" s="68" t="str">
        <f t="shared" si="179"/>
        <v>Normal</v>
      </c>
      <c r="N1168" s="67">
        <f t="shared" si="180"/>
        <v>0</v>
      </c>
      <c r="O1168" s="67">
        <f t="shared" si="181"/>
        <v>0</v>
      </c>
      <c r="P1168" s="81">
        <f t="shared" si="182"/>
        <v>2.0852097272028272</v>
      </c>
      <c r="Q1168" s="81">
        <f t="shared" si="183"/>
        <v>2.0852097272028272</v>
      </c>
      <c r="S1168" s="1">
        <f t="shared" si="187"/>
        <v>5</v>
      </c>
      <c r="T1168" s="1" t="str">
        <f t="shared" si="188"/>
        <v>Peak</v>
      </c>
    </row>
    <row r="1169" spans="1:20" x14ac:dyDescent="0.25">
      <c r="A1169" s="85">
        <v>44974.916666664132</v>
      </c>
      <c r="B1169" s="1">
        <v>2</v>
      </c>
      <c r="C1169" s="1">
        <v>17</v>
      </c>
      <c r="D1169" s="1">
        <v>22</v>
      </c>
      <c r="E1169" s="1" t="str">
        <f t="shared" si="184"/>
        <v>Non-Summer</v>
      </c>
      <c r="F1169" s="78">
        <v>1.0313000000000001</v>
      </c>
      <c r="G1169" s="79">
        <f t="shared" si="185"/>
        <v>1.9621138610075506</v>
      </c>
      <c r="J1169" s="78">
        <v>0</v>
      </c>
      <c r="K1169" s="80">
        <f t="shared" si="186"/>
        <v>0</v>
      </c>
      <c r="L1169" s="68" t="str">
        <f t="shared" si="179"/>
        <v>Normal</v>
      </c>
      <c r="N1169" s="67">
        <f t="shared" si="180"/>
        <v>0</v>
      </c>
      <c r="O1169" s="67">
        <f t="shared" si="181"/>
        <v>0</v>
      </c>
      <c r="P1169" s="81">
        <f t="shared" si="182"/>
        <v>1.9621138610075506</v>
      </c>
      <c r="Q1169" s="81">
        <f t="shared" si="183"/>
        <v>1.9621138610075506</v>
      </c>
      <c r="S1169" s="1">
        <f t="shared" si="187"/>
        <v>5</v>
      </c>
      <c r="T1169" s="1" t="str">
        <f t="shared" si="188"/>
        <v>Off-Peak</v>
      </c>
    </row>
    <row r="1170" spans="1:20" x14ac:dyDescent="0.25">
      <c r="A1170" s="85">
        <v>44974.958333330796</v>
      </c>
      <c r="B1170" s="1">
        <v>2</v>
      </c>
      <c r="C1170" s="1">
        <v>17</v>
      </c>
      <c r="D1170" s="1">
        <v>23</v>
      </c>
      <c r="E1170" s="1" t="str">
        <f t="shared" si="184"/>
        <v>Non-Summer</v>
      </c>
      <c r="F1170" s="78">
        <v>0.9587</v>
      </c>
      <c r="G1170" s="79">
        <f t="shared" si="185"/>
        <v>1.8239877422165602</v>
      </c>
      <c r="J1170" s="78">
        <v>0</v>
      </c>
      <c r="K1170" s="80">
        <f t="shared" si="186"/>
        <v>0</v>
      </c>
      <c r="L1170" s="68" t="str">
        <f t="shared" si="179"/>
        <v>Normal</v>
      </c>
      <c r="N1170" s="67">
        <f t="shared" si="180"/>
        <v>0</v>
      </c>
      <c r="O1170" s="67">
        <f t="shared" si="181"/>
        <v>0</v>
      </c>
      <c r="P1170" s="81">
        <f t="shared" si="182"/>
        <v>1.8239877422165602</v>
      </c>
      <c r="Q1170" s="81">
        <f t="shared" si="183"/>
        <v>1.8239877422165602</v>
      </c>
      <c r="S1170" s="1">
        <f t="shared" si="187"/>
        <v>5</v>
      </c>
      <c r="T1170" s="1" t="str">
        <f t="shared" si="188"/>
        <v>Off-Peak</v>
      </c>
    </row>
    <row r="1171" spans="1:20" x14ac:dyDescent="0.25">
      <c r="A1171" s="85">
        <v>44974.999999997461</v>
      </c>
      <c r="B1171" s="1">
        <v>2</v>
      </c>
      <c r="C1171" s="1">
        <v>18</v>
      </c>
      <c r="D1171" s="1">
        <v>0</v>
      </c>
      <c r="E1171" s="1" t="str">
        <f t="shared" si="184"/>
        <v>Non-Summer</v>
      </c>
      <c r="F1171" s="78">
        <v>0.90639999999999998</v>
      </c>
      <c r="G1171" s="79">
        <f t="shared" si="185"/>
        <v>1.7244836649056954</v>
      </c>
      <c r="J1171" s="78">
        <v>0</v>
      </c>
      <c r="K1171" s="80">
        <f t="shared" si="186"/>
        <v>0</v>
      </c>
      <c r="L1171" s="68" t="str">
        <f t="shared" ref="L1171:L1234" si="189">IF(AND(D1171&gt;=$C$2,D1171&lt;=$C$3,E1171="Summer"),"MaxDis","Normal")</f>
        <v>Normal</v>
      </c>
      <c r="N1171" s="67">
        <f t="shared" ref="N1171:N1234" si="190">IF(K1171-G1171&lt;0,0,K1171-G1171)</f>
        <v>0</v>
      </c>
      <c r="O1171" s="67">
        <f t="shared" ref="O1171:O1234" si="191">K1171-N1171</f>
        <v>0</v>
      </c>
      <c r="P1171" s="81">
        <f t="shared" ref="P1171:P1234" si="192">MAX(0,G1171-O1171)</f>
        <v>1.7244836649056954</v>
      </c>
      <c r="Q1171" s="81">
        <f t="shared" ref="Q1171:Q1234" si="193">G1171-K1171</f>
        <v>1.7244836649056954</v>
      </c>
      <c r="S1171" s="1">
        <f t="shared" si="187"/>
        <v>6</v>
      </c>
      <c r="T1171" s="1" t="str">
        <f t="shared" si="188"/>
        <v>Off-Peak</v>
      </c>
    </row>
    <row r="1172" spans="1:20" x14ac:dyDescent="0.25">
      <c r="A1172" s="85">
        <v>44975.041666664125</v>
      </c>
      <c r="B1172" s="1">
        <v>2</v>
      </c>
      <c r="C1172" s="1">
        <v>18</v>
      </c>
      <c r="D1172" s="1">
        <v>1</v>
      </c>
      <c r="E1172" s="1" t="str">
        <f t="shared" ref="E1172:E1235" si="194">IF(AND(B1172&gt;=$C$5,B1172&lt;=$C$6),"Summer","Non-Summer")</f>
        <v>Non-Summer</v>
      </c>
      <c r="F1172" s="78">
        <v>0.87060000000000004</v>
      </c>
      <c r="G1172" s="79">
        <f t="shared" ref="G1172:G1235" si="195">F1172*$G$13</f>
        <v>1.6563718873200557</v>
      </c>
      <c r="J1172" s="78">
        <v>0</v>
      </c>
      <c r="K1172" s="80">
        <f t="shared" ref="K1172:K1235" si="196">J1172*$K$13</f>
        <v>0</v>
      </c>
      <c r="L1172" s="68" t="str">
        <f t="shared" si="189"/>
        <v>Normal</v>
      </c>
      <c r="N1172" s="67">
        <f t="shared" si="190"/>
        <v>0</v>
      </c>
      <c r="O1172" s="67">
        <f t="shared" si="191"/>
        <v>0</v>
      </c>
      <c r="P1172" s="81">
        <f t="shared" si="192"/>
        <v>1.6563718873200557</v>
      </c>
      <c r="Q1172" s="81">
        <f t="shared" si="193"/>
        <v>1.6563718873200557</v>
      </c>
      <c r="S1172" s="1">
        <f t="shared" ref="S1172:S1235" si="197">WEEKDAY(A1172,2)</f>
        <v>6</v>
      </c>
      <c r="T1172" s="1" t="str">
        <f t="shared" ref="T1172:T1235" si="198">IF(S1172&gt;5,"Off-Peak",IF(AND(D1172&gt;=$C$7,D1172&lt;$C$8),"Peak","Off-Peak"))</f>
        <v>Off-Peak</v>
      </c>
    </row>
    <row r="1173" spans="1:20" x14ac:dyDescent="0.25">
      <c r="A1173" s="85">
        <v>44975.083333330789</v>
      </c>
      <c r="B1173" s="1">
        <v>2</v>
      </c>
      <c r="C1173" s="1">
        <v>18</v>
      </c>
      <c r="D1173" s="1">
        <v>2</v>
      </c>
      <c r="E1173" s="1" t="str">
        <f t="shared" si="194"/>
        <v>Non-Summer</v>
      </c>
      <c r="F1173" s="78">
        <v>0.84770000000000001</v>
      </c>
      <c r="G1173" s="79">
        <f t="shared" si="195"/>
        <v>1.6128031804286826</v>
      </c>
      <c r="J1173" s="78">
        <v>0</v>
      </c>
      <c r="K1173" s="80">
        <f t="shared" si="196"/>
        <v>0</v>
      </c>
      <c r="L1173" s="68" t="str">
        <f t="shared" si="189"/>
        <v>Normal</v>
      </c>
      <c r="N1173" s="67">
        <f t="shared" si="190"/>
        <v>0</v>
      </c>
      <c r="O1173" s="67">
        <f t="shared" si="191"/>
        <v>0</v>
      </c>
      <c r="P1173" s="81">
        <f t="shared" si="192"/>
        <v>1.6128031804286826</v>
      </c>
      <c r="Q1173" s="81">
        <f t="shared" si="193"/>
        <v>1.6128031804286826</v>
      </c>
      <c r="S1173" s="1">
        <f t="shared" si="197"/>
        <v>6</v>
      </c>
      <c r="T1173" s="1" t="str">
        <f t="shared" si="198"/>
        <v>Off-Peak</v>
      </c>
    </row>
    <row r="1174" spans="1:20" x14ac:dyDescent="0.25">
      <c r="A1174" s="85">
        <v>44975.124999997453</v>
      </c>
      <c r="B1174" s="1">
        <v>2</v>
      </c>
      <c r="C1174" s="1">
        <v>18</v>
      </c>
      <c r="D1174" s="1">
        <v>3</v>
      </c>
      <c r="E1174" s="1" t="str">
        <f t="shared" si="194"/>
        <v>Non-Summer</v>
      </c>
      <c r="F1174" s="78">
        <v>0.83379999999999999</v>
      </c>
      <c r="G1174" s="79">
        <f t="shared" si="195"/>
        <v>1.5863575461147053</v>
      </c>
      <c r="J1174" s="78">
        <v>0</v>
      </c>
      <c r="K1174" s="80">
        <f t="shared" si="196"/>
        <v>0</v>
      </c>
      <c r="L1174" s="68" t="str">
        <f t="shared" si="189"/>
        <v>Normal</v>
      </c>
      <c r="N1174" s="67">
        <f t="shared" si="190"/>
        <v>0</v>
      </c>
      <c r="O1174" s="67">
        <f t="shared" si="191"/>
        <v>0</v>
      </c>
      <c r="P1174" s="81">
        <f t="shared" si="192"/>
        <v>1.5863575461147053</v>
      </c>
      <c r="Q1174" s="81">
        <f t="shared" si="193"/>
        <v>1.5863575461147053</v>
      </c>
      <c r="S1174" s="1">
        <f t="shared" si="197"/>
        <v>6</v>
      </c>
      <c r="T1174" s="1" t="str">
        <f t="shared" si="198"/>
        <v>Off-Peak</v>
      </c>
    </row>
    <row r="1175" spans="1:20" x14ac:dyDescent="0.25">
      <c r="A1175" s="85">
        <v>44975.166666664118</v>
      </c>
      <c r="B1175" s="1">
        <v>2</v>
      </c>
      <c r="C1175" s="1">
        <v>18</v>
      </c>
      <c r="D1175" s="1">
        <v>4</v>
      </c>
      <c r="E1175" s="1" t="str">
        <f t="shared" si="194"/>
        <v>Non-Summer</v>
      </c>
      <c r="F1175" s="78">
        <v>0.8296</v>
      </c>
      <c r="G1175" s="79">
        <f t="shared" si="195"/>
        <v>1.5783667789119207</v>
      </c>
      <c r="J1175" s="78">
        <v>0</v>
      </c>
      <c r="K1175" s="80">
        <f t="shared" si="196"/>
        <v>0</v>
      </c>
      <c r="L1175" s="68" t="str">
        <f t="shared" si="189"/>
        <v>Normal</v>
      </c>
      <c r="N1175" s="67">
        <f t="shared" si="190"/>
        <v>0</v>
      </c>
      <c r="O1175" s="67">
        <f t="shared" si="191"/>
        <v>0</v>
      </c>
      <c r="P1175" s="81">
        <f t="shared" si="192"/>
        <v>1.5783667789119207</v>
      </c>
      <c r="Q1175" s="81">
        <f t="shared" si="193"/>
        <v>1.5783667789119207</v>
      </c>
      <c r="S1175" s="1">
        <f t="shared" si="197"/>
        <v>6</v>
      </c>
      <c r="T1175" s="1" t="str">
        <f t="shared" si="198"/>
        <v>Off-Peak</v>
      </c>
    </row>
    <row r="1176" spans="1:20" x14ac:dyDescent="0.25">
      <c r="A1176" s="85">
        <v>44975.208333330782</v>
      </c>
      <c r="B1176" s="1">
        <v>2</v>
      </c>
      <c r="C1176" s="1">
        <v>18</v>
      </c>
      <c r="D1176" s="1">
        <v>5</v>
      </c>
      <c r="E1176" s="1" t="str">
        <f t="shared" si="194"/>
        <v>Non-Summer</v>
      </c>
      <c r="F1176" s="78">
        <v>0.84</v>
      </c>
      <c r="G1176" s="79">
        <f t="shared" si="195"/>
        <v>1.5981534405569109</v>
      </c>
      <c r="J1176" s="78">
        <v>0</v>
      </c>
      <c r="K1176" s="80">
        <f t="shared" si="196"/>
        <v>0</v>
      </c>
      <c r="L1176" s="68" t="str">
        <f t="shared" si="189"/>
        <v>Normal</v>
      </c>
      <c r="N1176" s="67">
        <f t="shared" si="190"/>
        <v>0</v>
      </c>
      <c r="O1176" s="67">
        <f t="shared" si="191"/>
        <v>0</v>
      </c>
      <c r="P1176" s="81">
        <f t="shared" si="192"/>
        <v>1.5981534405569109</v>
      </c>
      <c r="Q1176" s="81">
        <f t="shared" si="193"/>
        <v>1.5981534405569109</v>
      </c>
      <c r="S1176" s="1">
        <f t="shared" si="197"/>
        <v>6</v>
      </c>
      <c r="T1176" s="1" t="str">
        <f t="shared" si="198"/>
        <v>Off-Peak</v>
      </c>
    </row>
    <row r="1177" spans="1:20" x14ac:dyDescent="0.25">
      <c r="A1177" s="85">
        <v>44975.249999997446</v>
      </c>
      <c r="B1177" s="1">
        <v>2</v>
      </c>
      <c r="C1177" s="1">
        <v>18</v>
      </c>
      <c r="D1177" s="1">
        <v>6</v>
      </c>
      <c r="E1177" s="1" t="str">
        <f t="shared" si="194"/>
        <v>Non-Summer</v>
      </c>
      <c r="F1177" s="78">
        <v>0.86680000000000001</v>
      </c>
      <c r="G1177" s="79">
        <f t="shared" si="195"/>
        <v>1.6491421455651554</v>
      </c>
      <c r="J1177" s="78">
        <v>0</v>
      </c>
      <c r="K1177" s="80">
        <f t="shared" si="196"/>
        <v>0</v>
      </c>
      <c r="L1177" s="68" t="str">
        <f t="shared" si="189"/>
        <v>Normal</v>
      </c>
      <c r="N1177" s="67">
        <f t="shared" si="190"/>
        <v>0</v>
      </c>
      <c r="O1177" s="67">
        <f t="shared" si="191"/>
        <v>0</v>
      </c>
      <c r="P1177" s="81">
        <f t="shared" si="192"/>
        <v>1.6491421455651554</v>
      </c>
      <c r="Q1177" s="81">
        <f t="shared" si="193"/>
        <v>1.6491421455651554</v>
      </c>
      <c r="S1177" s="1">
        <f t="shared" si="197"/>
        <v>6</v>
      </c>
      <c r="T1177" s="1" t="str">
        <f t="shared" si="198"/>
        <v>Off-Peak</v>
      </c>
    </row>
    <row r="1178" spans="1:20" x14ac:dyDescent="0.25">
      <c r="A1178" s="85">
        <v>44975.29166666411</v>
      </c>
      <c r="B1178" s="1">
        <v>2</v>
      </c>
      <c r="C1178" s="1">
        <v>18</v>
      </c>
      <c r="D1178" s="1">
        <v>7</v>
      </c>
      <c r="E1178" s="1" t="str">
        <f t="shared" si="194"/>
        <v>Non-Summer</v>
      </c>
      <c r="F1178" s="78">
        <v>0.89039999999999997</v>
      </c>
      <c r="G1178" s="79">
        <f t="shared" si="195"/>
        <v>1.6940426469903256</v>
      </c>
      <c r="J1178" s="78">
        <v>0.45259899999999997</v>
      </c>
      <c r="K1178" s="80">
        <f t="shared" si="196"/>
        <v>0.45259899999999997</v>
      </c>
      <c r="L1178" s="68" t="str">
        <f t="shared" si="189"/>
        <v>Normal</v>
      </c>
      <c r="N1178" s="67">
        <f t="shared" si="190"/>
        <v>0</v>
      </c>
      <c r="O1178" s="67">
        <f t="shared" si="191"/>
        <v>0.45259899999999997</v>
      </c>
      <c r="P1178" s="81">
        <f t="shared" si="192"/>
        <v>1.2414436469903256</v>
      </c>
      <c r="Q1178" s="81">
        <f t="shared" si="193"/>
        <v>1.2414436469903256</v>
      </c>
      <c r="S1178" s="1">
        <f t="shared" si="197"/>
        <v>6</v>
      </c>
      <c r="T1178" s="1" t="str">
        <f t="shared" si="198"/>
        <v>Off-Peak</v>
      </c>
    </row>
    <row r="1179" spans="1:20" x14ac:dyDescent="0.25">
      <c r="A1179" s="85">
        <v>44975.333333330775</v>
      </c>
      <c r="B1179" s="1">
        <v>2</v>
      </c>
      <c r="C1179" s="1">
        <v>18</v>
      </c>
      <c r="D1179" s="1">
        <v>8</v>
      </c>
      <c r="E1179" s="1" t="str">
        <f t="shared" si="194"/>
        <v>Non-Summer</v>
      </c>
      <c r="F1179" s="78">
        <v>0.89259999999999995</v>
      </c>
      <c r="G1179" s="79">
        <f t="shared" si="195"/>
        <v>1.6982282869536889</v>
      </c>
      <c r="J1179" s="78">
        <v>1.4360109999999999</v>
      </c>
      <c r="K1179" s="80">
        <f t="shared" si="196"/>
        <v>1.4360109999999999</v>
      </c>
      <c r="L1179" s="68" t="str">
        <f t="shared" si="189"/>
        <v>Normal</v>
      </c>
      <c r="N1179" s="67">
        <f t="shared" si="190"/>
        <v>0</v>
      </c>
      <c r="O1179" s="67">
        <f t="shared" si="191"/>
        <v>1.4360109999999999</v>
      </c>
      <c r="P1179" s="81">
        <f t="shared" si="192"/>
        <v>0.26221728695368896</v>
      </c>
      <c r="Q1179" s="81">
        <f t="shared" si="193"/>
        <v>0.26221728695368896</v>
      </c>
      <c r="S1179" s="1">
        <f t="shared" si="197"/>
        <v>6</v>
      </c>
      <c r="T1179" s="1" t="str">
        <f t="shared" si="198"/>
        <v>Off-Peak</v>
      </c>
    </row>
    <row r="1180" spans="1:20" x14ac:dyDescent="0.25">
      <c r="A1180" s="85">
        <v>44975.374999997439</v>
      </c>
      <c r="B1180" s="1">
        <v>2</v>
      </c>
      <c r="C1180" s="1">
        <v>18</v>
      </c>
      <c r="D1180" s="1">
        <v>9</v>
      </c>
      <c r="E1180" s="1" t="str">
        <f t="shared" si="194"/>
        <v>Non-Summer</v>
      </c>
      <c r="F1180" s="78">
        <v>0.88160000000000005</v>
      </c>
      <c r="G1180" s="79">
        <f t="shared" si="195"/>
        <v>1.6773000871368724</v>
      </c>
      <c r="J1180" s="78">
        <v>2.8760689999999998</v>
      </c>
      <c r="K1180" s="80">
        <f t="shared" si="196"/>
        <v>2.8760689999999998</v>
      </c>
      <c r="L1180" s="68" t="str">
        <f t="shared" si="189"/>
        <v>Normal</v>
      </c>
      <c r="N1180" s="67">
        <f t="shared" si="190"/>
        <v>1.1987689128631274</v>
      </c>
      <c r="O1180" s="67">
        <f t="shared" si="191"/>
        <v>1.6773000871368724</v>
      </c>
      <c r="P1180" s="81">
        <f t="shared" si="192"/>
        <v>0</v>
      </c>
      <c r="Q1180" s="81">
        <f t="shared" si="193"/>
        <v>-1.1987689128631274</v>
      </c>
      <c r="S1180" s="1">
        <f t="shared" si="197"/>
        <v>6</v>
      </c>
      <c r="T1180" s="1" t="str">
        <f t="shared" si="198"/>
        <v>Off-Peak</v>
      </c>
    </row>
    <row r="1181" spans="1:20" x14ac:dyDescent="0.25">
      <c r="A1181" s="85">
        <v>44975.416666664103</v>
      </c>
      <c r="B1181" s="1">
        <v>2</v>
      </c>
      <c r="C1181" s="1">
        <v>18</v>
      </c>
      <c r="D1181" s="1">
        <v>10</v>
      </c>
      <c r="E1181" s="1" t="str">
        <f t="shared" si="194"/>
        <v>Non-Summer</v>
      </c>
      <c r="F1181" s="78">
        <v>0.86799999999999999</v>
      </c>
      <c r="G1181" s="79">
        <f t="shared" si="195"/>
        <v>1.6514252219088081</v>
      </c>
      <c r="J1181" s="78">
        <v>3.924156</v>
      </c>
      <c r="K1181" s="80">
        <f t="shared" si="196"/>
        <v>3.924156</v>
      </c>
      <c r="L1181" s="68" t="str">
        <f t="shared" si="189"/>
        <v>Normal</v>
      </c>
      <c r="N1181" s="67">
        <f t="shared" si="190"/>
        <v>2.2727307780911916</v>
      </c>
      <c r="O1181" s="67">
        <f t="shared" si="191"/>
        <v>1.6514252219088084</v>
      </c>
      <c r="P1181" s="81">
        <f t="shared" si="192"/>
        <v>0</v>
      </c>
      <c r="Q1181" s="81">
        <f t="shared" si="193"/>
        <v>-2.2727307780911916</v>
      </c>
      <c r="S1181" s="1">
        <f t="shared" si="197"/>
        <v>6</v>
      </c>
      <c r="T1181" s="1" t="str">
        <f t="shared" si="198"/>
        <v>Off-Peak</v>
      </c>
    </row>
    <row r="1182" spans="1:20" x14ac:dyDescent="0.25">
      <c r="A1182" s="85">
        <v>44975.458333330767</v>
      </c>
      <c r="B1182" s="1">
        <v>2</v>
      </c>
      <c r="C1182" s="1">
        <v>18</v>
      </c>
      <c r="D1182" s="1">
        <v>11</v>
      </c>
      <c r="E1182" s="1" t="str">
        <f t="shared" si="194"/>
        <v>Non-Summer</v>
      </c>
      <c r="F1182" s="78">
        <v>0.86109999999999998</v>
      </c>
      <c r="G1182" s="79">
        <f t="shared" si="195"/>
        <v>1.6382975329328049</v>
      </c>
      <c r="J1182" s="78">
        <v>3.1234409999999997</v>
      </c>
      <c r="K1182" s="80">
        <f t="shared" si="196"/>
        <v>3.1234409999999997</v>
      </c>
      <c r="L1182" s="68" t="str">
        <f t="shared" si="189"/>
        <v>Normal</v>
      </c>
      <c r="N1182" s="67">
        <f t="shared" si="190"/>
        <v>1.4851434670671948</v>
      </c>
      <c r="O1182" s="67">
        <f t="shared" si="191"/>
        <v>1.6382975329328049</v>
      </c>
      <c r="P1182" s="81">
        <f t="shared" si="192"/>
        <v>0</v>
      </c>
      <c r="Q1182" s="81">
        <f t="shared" si="193"/>
        <v>-1.4851434670671948</v>
      </c>
      <c r="S1182" s="1">
        <f t="shared" si="197"/>
        <v>6</v>
      </c>
      <c r="T1182" s="1" t="str">
        <f t="shared" si="198"/>
        <v>Off-Peak</v>
      </c>
    </row>
    <row r="1183" spans="1:20" x14ac:dyDescent="0.25">
      <c r="A1183" s="85">
        <v>44975.499999997432</v>
      </c>
      <c r="B1183" s="1">
        <v>2</v>
      </c>
      <c r="C1183" s="1">
        <v>18</v>
      </c>
      <c r="D1183" s="1">
        <v>12</v>
      </c>
      <c r="E1183" s="1" t="str">
        <f t="shared" si="194"/>
        <v>Non-Summer</v>
      </c>
      <c r="F1183" s="78">
        <v>0.84640000000000004</v>
      </c>
      <c r="G1183" s="79">
        <f t="shared" si="195"/>
        <v>1.610329847723059</v>
      </c>
      <c r="J1183" s="78">
        <v>5.368366</v>
      </c>
      <c r="K1183" s="80">
        <f t="shared" si="196"/>
        <v>5.368366</v>
      </c>
      <c r="L1183" s="68" t="str">
        <f t="shared" si="189"/>
        <v>Normal</v>
      </c>
      <c r="N1183" s="67">
        <f t="shared" si="190"/>
        <v>3.758036152276941</v>
      </c>
      <c r="O1183" s="67">
        <f t="shared" si="191"/>
        <v>1.610329847723059</v>
      </c>
      <c r="P1183" s="81">
        <f t="shared" si="192"/>
        <v>0</v>
      </c>
      <c r="Q1183" s="81">
        <f t="shared" si="193"/>
        <v>-3.758036152276941</v>
      </c>
      <c r="S1183" s="1">
        <f t="shared" si="197"/>
        <v>6</v>
      </c>
      <c r="T1183" s="1" t="str">
        <f t="shared" si="198"/>
        <v>Off-Peak</v>
      </c>
    </row>
    <row r="1184" spans="1:20" x14ac:dyDescent="0.25">
      <c r="A1184" s="85">
        <v>44975.541666664096</v>
      </c>
      <c r="B1184" s="1">
        <v>2</v>
      </c>
      <c r="C1184" s="1">
        <v>18</v>
      </c>
      <c r="D1184" s="1">
        <v>13</v>
      </c>
      <c r="E1184" s="1" t="str">
        <f t="shared" si="194"/>
        <v>Non-Summer</v>
      </c>
      <c r="F1184" s="78">
        <v>0.83209999999999995</v>
      </c>
      <c r="G1184" s="79">
        <f t="shared" si="195"/>
        <v>1.5831231879611971</v>
      </c>
      <c r="J1184" s="78">
        <v>4.3806250000000002</v>
      </c>
      <c r="K1184" s="80">
        <f t="shared" si="196"/>
        <v>4.3806250000000002</v>
      </c>
      <c r="L1184" s="68" t="str">
        <f t="shared" si="189"/>
        <v>Normal</v>
      </c>
      <c r="N1184" s="67">
        <f t="shared" si="190"/>
        <v>2.7975018120388029</v>
      </c>
      <c r="O1184" s="67">
        <f t="shared" si="191"/>
        <v>1.5831231879611973</v>
      </c>
      <c r="P1184" s="81">
        <f t="shared" si="192"/>
        <v>0</v>
      </c>
      <c r="Q1184" s="81">
        <f t="shared" si="193"/>
        <v>-2.7975018120388029</v>
      </c>
      <c r="S1184" s="1">
        <f t="shared" si="197"/>
        <v>6</v>
      </c>
      <c r="T1184" s="1" t="str">
        <f t="shared" si="198"/>
        <v>Off-Peak</v>
      </c>
    </row>
    <row r="1185" spans="1:20" x14ac:dyDescent="0.25">
      <c r="A1185" s="85">
        <v>44975.58333333076</v>
      </c>
      <c r="B1185" s="1">
        <v>2</v>
      </c>
      <c r="C1185" s="1">
        <v>18</v>
      </c>
      <c r="D1185" s="1">
        <v>14</v>
      </c>
      <c r="E1185" s="1" t="str">
        <f t="shared" si="194"/>
        <v>Non-Summer</v>
      </c>
      <c r="F1185" s="78">
        <v>0.82569999999999999</v>
      </c>
      <c r="G1185" s="79">
        <f t="shared" si="195"/>
        <v>1.5709467807950492</v>
      </c>
      <c r="J1185" s="78">
        <v>2.9966709999999996</v>
      </c>
      <c r="K1185" s="80">
        <f t="shared" si="196"/>
        <v>2.9966709999999996</v>
      </c>
      <c r="L1185" s="68" t="str">
        <f t="shared" si="189"/>
        <v>Normal</v>
      </c>
      <c r="N1185" s="67">
        <f t="shared" si="190"/>
        <v>1.4257242192049504</v>
      </c>
      <c r="O1185" s="67">
        <f t="shared" si="191"/>
        <v>1.5709467807950492</v>
      </c>
      <c r="P1185" s="81">
        <f t="shared" si="192"/>
        <v>0</v>
      </c>
      <c r="Q1185" s="81">
        <f t="shared" si="193"/>
        <v>-1.4257242192049504</v>
      </c>
      <c r="S1185" s="1">
        <f t="shared" si="197"/>
        <v>6</v>
      </c>
      <c r="T1185" s="1" t="str">
        <f t="shared" si="198"/>
        <v>Off-Peak</v>
      </c>
    </row>
    <row r="1186" spans="1:20" x14ac:dyDescent="0.25">
      <c r="A1186" s="85">
        <v>44975.624999997424</v>
      </c>
      <c r="B1186" s="1">
        <v>2</v>
      </c>
      <c r="C1186" s="1">
        <v>18</v>
      </c>
      <c r="D1186" s="1">
        <v>15</v>
      </c>
      <c r="E1186" s="1" t="str">
        <f t="shared" si="194"/>
        <v>Non-Summer</v>
      </c>
      <c r="F1186" s="78">
        <v>0.83689999999999998</v>
      </c>
      <c r="G1186" s="79">
        <f t="shared" si="195"/>
        <v>1.5922554933358082</v>
      </c>
      <c r="J1186" s="78">
        <v>1.4080519999999999</v>
      </c>
      <c r="K1186" s="80">
        <f t="shared" si="196"/>
        <v>1.4080519999999999</v>
      </c>
      <c r="L1186" s="68" t="str">
        <f t="shared" si="189"/>
        <v>Normal</v>
      </c>
      <c r="N1186" s="67">
        <f t="shared" si="190"/>
        <v>0</v>
      </c>
      <c r="O1186" s="67">
        <f t="shared" si="191"/>
        <v>1.4080519999999999</v>
      </c>
      <c r="P1186" s="81">
        <f t="shared" si="192"/>
        <v>0.18420349333580832</v>
      </c>
      <c r="Q1186" s="81">
        <f t="shared" si="193"/>
        <v>0.18420349333580832</v>
      </c>
      <c r="S1186" s="1">
        <f t="shared" si="197"/>
        <v>6</v>
      </c>
      <c r="T1186" s="1" t="str">
        <f t="shared" si="198"/>
        <v>Off-Peak</v>
      </c>
    </row>
    <row r="1187" spans="1:20" x14ac:dyDescent="0.25">
      <c r="A1187" s="85">
        <v>44975.666666664089</v>
      </c>
      <c r="B1187" s="1">
        <v>2</v>
      </c>
      <c r="C1187" s="1">
        <v>18</v>
      </c>
      <c r="D1187" s="1">
        <v>16</v>
      </c>
      <c r="E1187" s="1" t="str">
        <f t="shared" si="194"/>
        <v>Non-Summer</v>
      </c>
      <c r="F1187" s="78">
        <v>0.88380000000000003</v>
      </c>
      <c r="G1187" s="79">
        <f t="shared" si="195"/>
        <v>1.6814857271002357</v>
      </c>
      <c r="J1187" s="78">
        <v>0.48449599999999998</v>
      </c>
      <c r="K1187" s="80">
        <f t="shared" si="196"/>
        <v>0.48449599999999998</v>
      </c>
      <c r="L1187" s="68" t="str">
        <f t="shared" si="189"/>
        <v>Normal</v>
      </c>
      <c r="N1187" s="67">
        <f t="shared" si="190"/>
        <v>0</v>
      </c>
      <c r="O1187" s="67">
        <f t="shared" si="191"/>
        <v>0.48449599999999998</v>
      </c>
      <c r="P1187" s="81">
        <f t="shared" si="192"/>
        <v>1.1969897271002357</v>
      </c>
      <c r="Q1187" s="81">
        <f t="shared" si="193"/>
        <v>1.1969897271002357</v>
      </c>
      <c r="S1187" s="1">
        <f t="shared" si="197"/>
        <v>6</v>
      </c>
      <c r="T1187" s="1" t="str">
        <f t="shared" si="198"/>
        <v>Off-Peak</v>
      </c>
    </row>
    <row r="1188" spans="1:20" x14ac:dyDescent="0.25">
      <c r="A1188" s="85">
        <v>44975.708333330753</v>
      </c>
      <c r="B1188" s="1">
        <v>2</v>
      </c>
      <c r="C1188" s="1">
        <v>18</v>
      </c>
      <c r="D1188" s="1">
        <v>17</v>
      </c>
      <c r="E1188" s="1" t="str">
        <f t="shared" si="194"/>
        <v>Non-Summer</v>
      </c>
      <c r="F1188" s="78">
        <v>0.97289999999999999</v>
      </c>
      <c r="G1188" s="79">
        <f t="shared" si="195"/>
        <v>1.8510041456164508</v>
      </c>
      <c r="J1188" s="78">
        <v>0</v>
      </c>
      <c r="K1188" s="80">
        <f t="shared" si="196"/>
        <v>0</v>
      </c>
      <c r="L1188" s="68" t="str">
        <f t="shared" si="189"/>
        <v>Normal</v>
      </c>
      <c r="N1188" s="67">
        <f t="shared" si="190"/>
        <v>0</v>
      </c>
      <c r="O1188" s="67">
        <f t="shared" si="191"/>
        <v>0</v>
      </c>
      <c r="P1188" s="81">
        <f t="shared" si="192"/>
        <v>1.8510041456164508</v>
      </c>
      <c r="Q1188" s="81">
        <f t="shared" si="193"/>
        <v>1.8510041456164508</v>
      </c>
      <c r="S1188" s="1">
        <f t="shared" si="197"/>
        <v>6</v>
      </c>
      <c r="T1188" s="1" t="str">
        <f t="shared" si="198"/>
        <v>Off-Peak</v>
      </c>
    </row>
    <row r="1189" spans="1:20" x14ac:dyDescent="0.25">
      <c r="A1189" s="85">
        <v>44975.749999997417</v>
      </c>
      <c r="B1189" s="1">
        <v>2</v>
      </c>
      <c r="C1189" s="1">
        <v>18</v>
      </c>
      <c r="D1189" s="1">
        <v>18</v>
      </c>
      <c r="E1189" s="1" t="str">
        <f t="shared" si="194"/>
        <v>Non-Summer</v>
      </c>
      <c r="F1189" s="78">
        <v>1.0197000000000001</v>
      </c>
      <c r="G1189" s="79">
        <f t="shared" si="195"/>
        <v>1.9400441230189074</v>
      </c>
      <c r="J1189" s="78">
        <v>0</v>
      </c>
      <c r="K1189" s="80">
        <f t="shared" si="196"/>
        <v>0</v>
      </c>
      <c r="L1189" s="68" t="str">
        <f t="shared" si="189"/>
        <v>Normal</v>
      </c>
      <c r="N1189" s="67">
        <f t="shared" si="190"/>
        <v>0</v>
      </c>
      <c r="O1189" s="67">
        <f t="shared" si="191"/>
        <v>0</v>
      </c>
      <c r="P1189" s="81">
        <f t="shared" si="192"/>
        <v>1.9400441230189074</v>
      </c>
      <c r="Q1189" s="81">
        <f t="shared" si="193"/>
        <v>1.9400441230189074</v>
      </c>
      <c r="S1189" s="1">
        <f t="shared" si="197"/>
        <v>6</v>
      </c>
      <c r="T1189" s="1" t="str">
        <f t="shared" si="198"/>
        <v>Off-Peak</v>
      </c>
    </row>
    <row r="1190" spans="1:20" x14ac:dyDescent="0.25">
      <c r="A1190" s="85">
        <v>44975.791666664081</v>
      </c>
      <c r="B1190" s="1">
        <v>2</v>
      </c>
      <c r="C1190" s="1">
        <v>18</v>
      </c>
      <c r="D1190" s="1">
        <v>19</v>
      </c>
      <c r="E1190" s="1" t="str">
        <f t="shared" si="194"/>
        <v>Non-Summer</v>
      </c>
      <c r="F1190" s="78">
        <v>1.0168999999999999</v>
      </c>
      <c r="G1190" s="79">
        <f t="shared" si="195"/>
        <v>1.9347169448837176</v>
      </c>
      <c r="J1190" s="78">
        <v>0</v>
      </c>
      <c r="K1190" s="80">
        <f t="shared" si="196"/>
        <v>0</v>
      </c>
      <c r="L1190" s="68" t="str">
        <f t="shared" si="189"/>
        <v>Normal</v>
      </c>
      <c r="N1190" s="67">
        <f t="shared" si="190"/>
        <v>0</v>
      </c>
      <c r="O1190" s="67">
        <f t="shared" si="191"/>
        <v>0</v>
      </c>
      <c r="P1190" s="81">
        <f t="shared" si="192"/>
        <v>1.9347169448837176</v>
      </c>
      <c r="Q1190" s="81">
        <f t="shared" si="193"/>
        <v>1.9347169448837176</v>
      </c>
      <c r="S1190" s="1">
        <f t="shared" si="197"/>
        <v>6</v>
      </c>
      <c r="T1190" s="1" t="str">
        <f t="shared" si="198"/>
        <v>Off-Peak</v>
      </c>
    </row>
    <row r="1191" spans="1:20" x14ac:dyDescent="0.25">
      <c r="A1191" s="85">
        <v>44975.833333330746</v>
      </c>
      <c r="B1191" s="1">
        <v>2</v>
      </c>
      <c r="C1191" s="1">
        <v>18</v>
      </c>
      <c r="D1191" s="1">
        <v>20</v>
      </c>
      <c r="E1191" s="1" t="str">
        <f t="shared" si="194"/>
        <v>Non-Summer</v>
      </c>
      <c r="F1191" s="78">
        <v>1.0029999999999999</v>
      </c>
      <c r="G1191" s="79">
        <f t="shared" si="195"/>
        <v>1.90827131056974</v>
      </c>
      <c r="J1191" s="78">
        <v>0</v>
      </c>
      <c r="K1191" s="80">
        <f t="shared" si="196"/>
        <v>0</v>
      </c>
      <c r="L1191" s="68" t="str">
        <f t="shared" si="189"/>
        <v>Normal</v>
      </c>
      <c r="N1191" s="67">
        <f t="shared" si="190"/>
        <v>0</v>
      </c>
      <c r="O1191" s="67">
        <f t="shared" si="191"/>
        <v>0</v>
      </c>
      <c r="P1191" s="81">
        <f t="shared" si="192"/>
        <v>1.90827131056974</v>
      </c>
      <c r="Q1191" s="81">
        <f t="shared" si="193"/>
        <v>1.90827131056974</v>
      </c>
      <c r="S1191" s="1">
        <f t="shared" si="197"/>
        <v>6</v>
      </c>
      <c r="T1191" s="1" t="str">
        <f t="shared" si="198"/>
        <v>Off-Peak</v>
      </c>
    </row>
    <row r="1192" spans="1:20" x14ac:dyDescent="0.25">
      <c r="A1192" s="85">
        <v>44975.87499999741</v>
      </c>
      <c r="B1192" s="1">
        <v>2</v>
      </c>
      <c r="C1192" s="1">
        <v>18</v>
      </c>
      <c r="D1192" s="1">
        <v>21</v>
      </c>
      <c r="E1192" s="1" t="str">
        <f t="shared" si="194"/>
        <v>Non-Summer</v>
      </c>
      <c r="F1192" s="78">
        <v>0.97370000000000001</v>
      </c>
      <c r="G1192" s="79">
        <f t="shared" si="195"/>
        <v>1.8525261965122195</v>
      </c>
      <c r="J1192" s="78">
        <v>0</v>
      </c>
      <c r="K1192" s="80">
        <f t="shared" si="196"/>
        <v>0</v>
      </c>
      <c r="L1192" s="68" t="str">
        <f t="shared" si="189"/>
        <v>Normal</v>
      </c>
      <c r="N1192" s="67">
        <f t="shared" si="190"/>
        <v>0</v>
      </c>
      <c r="O1192" s="67">
        <f t="shared" si="191"/>
        <v>0</v>
      </c>
      <c r="P1192" s="81">
        <f t="shared" si="192"/>
        <v>1.8525261965122195</v>
      </c>
      <c r="Q1192" s="81">
        <f t="shared" si="193"/>
        <v>1.8525261965122195</v>
      </c>
      <c r="S1192" s="1">
        <f t="shared" si="197"/>
        <v>6</v>
      </c>
      <c r="T1192" s="1" t="str">
        <f t="shared" si="198"/>
        <v>Off-Peak</v>
      </c>
    </row>
    <row r="1193" spans="1:20" x14ac:dyDescent="0.25">
      <c r="A1193" s="85">
        <v>44975.916666664074</v>
      </c>
      <c r="B1193" s="1">
        <v>2</v>
      </c>
      <c r="C1193" s="1">
        <v>18</v>
      </c>
      <c r="D1193" s="1">
        <v>22</v>
      </c>
      <c r="E1193" s="1" t="str">
        <f t="shared" si="194"/>
        <v>Non-Summer</v>
      </c>
      <c r="F1193" s="78">
        <v>0.91979999999999995</v>
      </c>
      <c r="G1193" s="79">
        <f t="shared" si="195"/>
        <v>1.7499780174098174</v>
      </c>
      <c r="J1193" s="78">
        <v>0</v>
      </c>
      <c r="K1193" s="80">
        <f t="shared" si="196"/>
        <v>0</v>
      </c>
      <c r="L1193" s="68" t="str">
        <f t="shared" si="189"/>
        <v>Normal</v>
      </c>
      <c r="N1193" s="67">
        <f t="shared" si="190"/>
        <v>0</v>
      </c>
      <c r="O1193" s="67">
        <f t="shared" si="191"/>
        <v>0</v>
      </c>
      <c r="P1193" s="81">
        <f t="shared" si="192"/>
        <v>1.7499780174098174</v>
      </c>
      <c r="Q1193" s="81">
        <f t="shared" si="193"/>
        <v>1.7499780174098174</v>
      </c>
      <c r="S1193" s="1">
        <f t="shared" si="197"/>
        <v>6</v>
      </c>
      <c r="T1193" s="1" t="str">
        <f t="shared" si="198"/>
        <v>Off-Peak</v>
      </c>
    </row>
    <row r="1194" spans="1:20" x14ac:dyDescent="0.25">
      <c r="A1194" s="85">
        <v>44975.958333330738</v>
      </c>
      <c r="B1194" s="1">
        <v>2</v>
      </c>
      <c r="C1194" s="1">
        <v>18</v>
      </c>
      <c r="D1194" s="1">
        <v>23</v>
      </c>
      <c r="E1194" s="1" t="str">
        <f t="shared" si="194"/>
        <v>Non-Summer</v>
      </c>
      <c r="F1194" s="78">
        <v>0.85240000000000005</v>
      </c>
      <c r="G1194" s="79">
        <f t="shared" si="195"/>
        <v>1.6217452294413226</v>
      </c>
      <c r="J1194" s="78">
        <v>0</v>
      </c>
      <c r="K1194" s="80">
        <f t="shared" si="196"/>
        <v>0</v>
      </c>
      <c r="L1194" s="68" t="str">
        <f t="shared" si="189"/>
        <v>Normal</v>
      </c>
      <c r="N1194" s="67">
        <f t="shared" si="190"/>
        <v>0</v>
      </c>
      <c r="O1194" s="67">
        <f t="shared" si="191"/>
        <v>0</v>
      </c>
      <c r="P1194" s="81">
        <f t="shared" si="192"/>
        <v>1.6217452294413226</v>
      </c>
      <c r="Q1194" s="81">
        <f t="shared" si="193"/>
        <v>1.6217452294413226</v>
      </c>
      <c r="S1194" s="1">
        <f t="shared" si="197"/>
        <v>6</v>
      </c>
      <c r="T1194" s="1" t="str">
        <f t="shared" si="198"/>
        <v>Off-Peak</v>
      </c>
    </row>
    <row r="1195" spans="1:20" x14ac:dyDescent="0.25">
      <c r="A1195" s="85">
        <v>44975.999999997402</v>
      </c>
      <c r="B1195" s="1">
        <v>2</v>
      </c>
      <c r="C1195" s="1">
        <v>19</v>
      </c>
      <c r="D1195" s="1">
        <v>0</v>
      </c>
      <c r="E1195" s="1" t="str">
        <f t="shared" si="194"/>
        <v>Non-Summer</v>
      </c>
      <c r="F1195" s="78">
        <v>0.7984</v>
      </c>
      <c r="G1195" s="79">
        <f t="shared" si="195"/>
        <v>1.5190067939769498</v>
      </c>
      <c r="J1195" s="78">
        <v>0</v>
      </c>
      <c r="K1195" s="80">
        <f t="shared" si="196"/>
        <v>0</v>
      </c>
      <c r="L1195" s="68" t="str">
        <f t="shared" si="189"/>
        <v>Normal</v>
      </c>
      <c r="N1195" s="67">
        <f t="shared" si="190"/>
        <v>0</v>
      </c>
      <c r="O1195" s="67">
        <f t="shared" si="191"/>
        <v>0</v>
      </c>
      <c r="P1195" s="81">
        <f t="shared" si="192"/>
        <v>1.5190067939769498</v>
      </c>
      <c r="Q1195" s="81">
        <f t="shared" si="193"/>
        <v>1.5190067939769498</v>
      </c>
      <c r="S1195" s="1">
        <f t="shared" si="197"/>
        <v>7</v>
      </c>
      <c r="T1195" s="1" t="str">
        <f t="shared" si="198"/>
        <v>Off-Peak</v>
      </c>
    </row>
    <row r="1196" spans="1:20" x14ac:dyDescent="0.25">
      <c r="A1196" s="85">
        <v>44976.041666664067</v>
      </c>
      <c r="B1196" s="1">
        <v>2</v>
      </c>
      <c r="C1196" s="1">
        <v>19</v>
      </c>
      <c r="D1196" s="1">
        <v>1</v>
      </c>
      <c r="E1196" s="1" t="str">
        <f t="shared" si="194"/>
        <v>Non-Summer</v>
      </c>
      <c r="F1196" s="78">
        <v>0.76100000000000001</v>
      </c>
      <c r="G1196" s="79">
        <f t="shared" si="195"/>
        <v>1.4478509145997731</v>
      </c>
      <c r="J1196" s="78">
        <v>0</v>
      </c>
      <c r="K1196" s="80">
        <f t="shared" si="196"/>
        <v>0</v>
      </c>
      <c r="L1196" s="68" t="str">
        <f t="shared" si="189"/>
        <v>Normal</v>
      </c>
      <c r="N1196" s="67">
        <f t="shared" si="190"/>
        <v>0</v>
      </c>
      <c r="O1196" s="67">
        <f t="shared" si="191"/>
        <v>0</v>
      </c>
      <c r="P1196" s="81">
        <f t="shared" si="192"/>
        <v>1.4478509145997731</v>
      </c>
      <c r="Q1196" s="81">
        <f t="shared" si="193"/>
        <v>1.4478509145997731</v>
      </c>
      <c r="S1196" s="1">
        <f t="shared" si="197"/>
        <v>7</v>
      </c>
      <c r="T1196" s="1" t="str">
        <f t="shared" si="198"/>
        <v>Off-Peak</v>
      </c>
    </row>
    <row r="1197" spans="1:20" x14ac:dyDescent="0.25">
      <c r="A1197" s="85">
        <v>44976.083333330731</v>
      </c>
      <c r="B1197" s="1">
        <v>2</v>
      </c>
      <c r="C1197" s="1">
        <v>19</v>
      </c>
      <c r="D1197" s="1">
        <v>2</v>
      </c>
      <c r="E1197" s="1" t="str">
        <f t="shared" si="194"/>
        <v>Non-Summer</v>
      </c>
      <c r="F1197" s="78">
        <v>0.73709999999999998</v>
      </c>
      <c r="G1197" s="79">
        <f t="shared" si="195"/>
        <v>1.4023796440886893</v>
      </c>
      <c r="J1197" s="78">
        <v>0</v>
      </c>
      <c r="K1197" s="80">
        <f t="shared" si="196"/>
        <v>0</v>
      </c>
      <c r="L1197" s="68" t="str">
        <f t="shared" si="189"/>
        <v>Normal</v>
      </c>
      <c r="N1197" s="67">
        <f t="shared" si="190"/>
        <v>0</v>
      </c>
      <c r="O1197" s="67">
        <f t="shared" si="191"/>
        <v>0</v>
      </c>
      <c r="P1197" s="81">
        <f t="shared" si="192"/>
        <v>1.4023796440886893</v>
      </c>
      <c r="Q1197" s="81">
        <f t="shared" si="193"/>
        <v>1.4023796440886893</v>
      </c>
      <c r="S1197" s="1">
        <f t="shared" si="197"/>
        <v>7</v>
      </c>
      <c r="T1197" s="1" t="str">
        <f t="shared" si="198"/>
        <v>Off-Peak</v>
      </c>
    </row>
    <row r="1198" spans="1:20" x14ac:dyDescent="0.25">
      <c r="A1198" s="85">
        <v>44976.124999997395</v>
      </c>
      <c r="B1198" s="1">
        <v>2</v>
      </c>
      <c r="C1198" s="1">
        <v>19</v>
      </c>
      <c r="D1198" s="1">
        <v>3</v>
      </c>
      <c r="E1198" s="1" t="str">
        <f t="shared" si="194"/>
        <v>Non-Summer</v>
      </c>
      <c r="F1198" s="78">
        <v>0.7228</v>
      </c>
      <c r="G1198" s="79">
        <f t="shared" si="195"/>
        <v>1.3751729843268277</v>
      </c>
      <c r="J1198" s="78">
        <v>0</v>
      </c>
      <c r="K1198" s="80">
        <f t="shared" si="196"/>
        <v>0</v>
      </c>
      <c r="L1198" s="68" t="str">
        <f t="shared" si="189"/>
        <v>Normal</v>
      </c>
      <c r="N1198" s="67">
        <f t="shared" si="190"/>
        <v>0</v>
      </c>
      <c r="O1198" s="67">
        <f t="shared" si="191"/>
        <v>0</v>
      </c>
      <c r="P1198" s="81">
        <f t="shared" si="192"/>
        <v>1.3751729843268277</v>
      </c>
      <c r="Q1198" s="81">
        <f t="shared" si="193"/>
        <v>1.3751729843268277</v>
      </c>
      <c r="S1198" s="1">
        <f t="shared" si="197"/>
        <v>7</v>
      </c>
      <c r="T1198" s="1" t="str">
        <f t="shared" si="198"/>
        <v>Off-Peak</v>
      </c>
    </row>
    <row r="1199" spans="1:20" x14ac:dyDescent="0.25">
      <c r="A1199" s="85">
        <v>44976.166666664059</v>
      </c>
      <c r="B1199" s="1">
        <v>2</v>
      </c>
      <c r="C1199" s="1">
        <v>19</v>
      </c>
      <c r="D1199" s="1">
        <v>4</v>
      </c>
      <c r="E1199" s="1" t="str">
        <f t="shared" si="194"/>
        <v>Non-Summer</v>
      </c>
      <c r="F1199" s="78">
        <v>0.72109999999999996</v>
      </c>
      <c r="G1199" s="79">
        <f t="shared" si="195"/>
        <v>1.3719386261733197</v>
      </c>
      <c r="J1199" s="78">
        <v>0</v>
      </c>
      <c r="K1199" s="80">
        <f t="shared" si="196"/>
        <v>0</v>
      </c>
      <c r="L1199" s="68" t="str">
        <f t="shared" si="189"/>
        <v>Normal</v>
      </c>
      <c r="N1199" s="67">
        <f t="shared" si="190"/>
        <v>0</v>
      </c>
      <c r="O1199" s="67">
        <f t="shared" si="191"/>
        <v>0</v>
      </c>
      <c r="P1199" s="81">
        <f t="shared" si="192"/>
        <v>1.3719386261733197</v>
      </c>
      <c r="Q1199" s="81">
        <f t="shared" si="193"/>
        <v>1.3719386261733197</v>
      </c>
      <c r="S1199" s="1">
        <f t="shared" si="197"/>
        <v>7</v>
      </c>
      <c r="T1199" s="1" t="str">
        <f t="shared" si="198"/>
        <v>Off-Peak</v>
      </c>
    </row>
    <row r="1200" spans="1:20" x14ac:dyDescent="0.25">
      <c r="A1200" s="85">
        <v>44976.208333330724</v>
      </c>
      <c r="B1200" s="1">
        <v>2</v>
      </c>
      <c r="C1200" s="1">
        <v>19</v>
      </c>
      <c r="D1200" s="1">
        <v>5</v>
      </c>
      <c r="E1200" s="1" t="str">
        <f t="shared" si="194"/>
        <v>Non-Summer</v>
      </c>
      <c r="F1200" s="78">
        <v>0.7339</v>
      </c>
      <c r="G1200" s="79">
        <f t="shared" si="195"/>
        <v>1.3962914405056155</v>
      </c>
      <c r="J1200" s="78">
        <v>0</v>
      </c>
      <c r="K1200" s="80">
        <f t="shared" si="196"/>
        <v>0</v>
      </c>
      <c r="L1200" s="68" t="str">
        <f t="shared" si="189"/>
        <v>Normal</v>
      </c>
      <c r="N1200" s="67">
        <f t="shared" si="190"/>
        <v>0</v>
      </c>
      <c r="O1200" s="67">
        <f t="shared" si="191"/>
        <v>0</v>
      </c>
      <c r="P1200" s="81">
        <f t="shared" si="192"/>
        <v>1.3962914405056155</v>
      </c>
      <c r="Q1200" s="81">
        <f t="shared" si="193"/>
        <v>1.3962914405056155</v>
      </c>
      <c r="S1200" s="1">
        <f t="shared" si="197"/>
        <v>7</v>
      </c>
      <c r="T1200" s="1" t="str">
        <f t="shared" si="198"/>
        <v>Off-Peak</v>
      </c>
    </row>
    <row r="1201" spans="1:20" x14ac:dyDescent="0.25">
      <c r="A1201" s="85">
        <v>44976.249999997388</v>
      </c>
      <c r="B1201" s="1">
        <v>2</v>
      </c>
      <c r="C1201" s="1">
        <v>19</v>
      </c>
      <c r="D1201" s="1">
        <v>6</v>
      </c>
      <c r="E1201" s="1" t="str">
        <f t="shared" si="194"/>
        <v>Non-Summer</v>
      </c>
      <c r="F1201" s="78">
        <v>0.76170000000000004</v>
      </c>
      <c r="G1201" s="79">
        <f t="shared" si="195"/>
        <v>1.4491827091335705</v>
      </c>
      <c r="J1201" s="78">
        <v>0</v>
      </c>
      <c r="K1201" s="80">
        <f t="shared" si="196"/>
        <v>0</v>
      </c>
      <c r="L1201" s="68" t="str">
        <f t="shared" si="189"/>
        <v>Normal</v>
      </c>
      <c r="N1201" s="67">
        <f t="shared" si="190"/>
        <v>0</v>
      </c>
      <c r="O1201" s="67">
        <f t="shared" si="191"/>
        <v>0</v>
      </c>
      <c r="P1201" s="81">
        <f t="shared" si="192"/>
        <v>1.4491827091335705</v>
      </c>
      <c r="Q1201" s="81">
        <f t="shared" si="193"/>
        <v>1.4491827091335705</v>
      </c>
      <c r="S1201" s="1">
        <f t="shared" si="197"/>
        <v>7</v>
      </c>
      <c r="T1201" s="1" t="str">
        <f t="shared" si="198"/>
        <v>Off-Peak</v>
      </c>
    </row>
    <row r="1202" spans="1:20" x14ac:dyDescent="0.25">
      <c r="A1202" s="85">
        <v>44976.291666664052</v>
      </c>
      <c r="B1202" s="1">
        <v>2</v>
      </c>
      <c r="C1202" s="1">
        <v>19</v>
      </c>
      <c r="D1202" s="1">
        <v>7</v>
      </c>
      <c r="E1202" s="1" t="str">
        <f t="shared" si="194"/>
        <v>Non-Summer</v>
      </c>
      <c r="F1202" s="78">
        <v>0.79200000000000004</v>
      </c>
      <c r="G1202" s="79">
        <f t="shared" si="195"/>
        <v>1.5068303868108019</v>
      </c>
      <c r="J1202" s="78">
        <v>0.79189300000000007</v>
      </c>
      <c r="K1202" s="80">
        <f t="shared" si="196"/>
        <v>0.79189300000000007</v>
      </c>
      <c r="L1202" s="68" t="str">
        <f t="shared" si="189"/>
        <v>Normal</v>
      </c>
      <c r="N1202" s="67">
        <f t="shared" si="190"/>
        <v>0</v>
      </c>
      <c r="O1202" s="67">
        <f t="shared" si="191"/>
        <v>0.79189300000000007</v>
      </c>
      <c r="P1202" s="81">
        <f t="shared" si="192"/>
        <v>0.71493738681080188</v>
      </c>
      <c r="Q1202" s="81">
        <f t="shared" si="193"/>
        <v>0.71493738681080188</v>
      </c>
      <c r="S1202" s="1">
        <f t="shared" si="197"/>
        <v>7</v>
      </c>
      <c r="T1202" s="1" t="str">
        <f t="shared" si="198"/>
        <v>Off-Peak</v>
      </c>
    </row>
    <row r="1203" spans="1:20" x14ac:dyDescent="0.25">
      <c r="A1203" s="85">
        <v>44976.333333330716</v>
      </c>
      <c r="B1203" s="1">
        <v>2</v>
      </c>
      <c r="C1203" s="1">
        <v>19</v>
      </c>
      <c r="D1203" s="1">
        <v>8</v>
      </c>
      <c r="E1203" s="1" t="str">
        <f t="shared" si="194"/>
        <v>Non-Summer</v>
      </c>
      <c r="F1203" s="78">
        <v>0.80179999999999996</v>
      </c>
      <c r="G1203" s="79">
        <f t="shared" si="195"/>
        <v>1.5254755102839657</v>
      </c>
      <c r="J1203" s="78">
        <v>2.5199850000000001</v>
      </c>
      <c r="K1203" s="80">
        <f t="shared" si="196"/>
        <v>2.5199850000000001</v>
      </c>
      <c r="L1203" s="68" t="str">
        <f t="shared" si="189"/>
        <v>Normal</v>
      </c>
      <c r="N1203" s="67">
        <f t="shared" si="190"/>
        <v>0.99450948971603448</v>
      </c>
      <c r="O1203" s="67">
        <f t="shared" si="191"/>
        <v>1.5254755102839657</v>
      </c>
      <c r="P1203" s="81">
        <f t="shared" si="192"/>
        <v>0</v>
      </c>
      <c r="Q1203" s="81">
        <f t="shared" si="193"/>
        <v>-0.99450948971603448</v>
      </c>
      <c r="S1203" s="1">
        <f t="shared" si="197"/>
        <v>7</v>
      </c>
      <c r="T1203" s="1" t="str">
        <f t="shared" si="198"/>
        <v>Off-Peak</v>
      </c>
    </row>
    <row r="1204" spans="1:20" x14ac:dyDescent="0.25">
      <c r="A1204" s="85">
        <v>44976.374999997381</v>
      </c>
      <c r="B1204" s="1">
        <v>2</v>
      </c>
      <c r="C1204" s="1">
        <v>19</v>
      </c>
      <c r="D1204" s="1">
        <v>9</v>
      </c>
      <c r="E1204" s="1" t="str">
        <f t="shared" si="194"/>
        <v>Non-Summer</v>
      </c>
      <c r="F1204" s="78">
        <v>0.80640000000000001</v>
      </c>
      <c r="G1204" s="79">
        <f t="shared" si="195"/>
        <v>1.5342273029346347</v>
      </c>
      <c r="J1204" s="78">
        <v>4.1306540000000007</v>
      </c>
      <c r="K1204" s="80">
        <f t="shared" si="196"/>
        <v>4.1306540000000007</v>
      </c>
      <c r="L1204" s="68" t="str">
        <f t="shared" si="189"/>
        <v>Normal</v>
      </c>
      <c r="N1204" s="67">
        <f t="shared" si="190"/>
        <v>2.596426697065366</v>
      </c>
      <c r="O1204" s="67">
        <f t="shared" si="191"/>
        <v>1.5342273029346347</v>
      </c>
      <c r="P1204" s="81">
        <f t="shared" si="192"/>
        <v>0</v>
      </c>
      <c r="Q1204" s="81">
        <f t="shared" si="193"/>
        <v>-2.596426697065366</v>
      </c>
      <c r="S1204" s="1">
        <f t="shared" si="197"/>
        <v>7</v>
      </c>
      <c r="T1204" s="1" t="str">
        <f t="shared" si="198"/>
        <v>Off-Peak</v>
      </c>
    </row>
    <row r="1205" spans="1:20" x14ac:dyDescent="0.25">
      <c r="A1205" s="85">
        <v>44976.416666664045</v>
      </c>
      <c r="B1205" s="1">
        <v>2</v>
      </c>
      <c r="C1205" s="1">
        <v>19</v>
      </c>
      <c r="D1205" s="1">
        <v>10</v>
      </c>
      <c r="E1205" s="1" t="str">
        <f t="shared" si="194"/>
        <v>Non-Summer</v>
      </c>
      <c r="F1205" s="78">
        <v>0.80510000000000004</v>
      </c>
      <c r="G1205" s="79">
        <f t="shared" si="195"/>
        <v>1.5317539702290108</v>
      </c>
      <c r="J1205" s="78">
        <v>5.3896249999999997</v>
      </c>
      <c r="K1205" s="80">
        <f t="shared" si="196"/>
        <v>5.3896249999999997</v>
      </c>
      <c r="L1205" s="68" t="str">
        <f t="shared" si="189"/>
        <v>Normal</v>
      </c>
      <c r="N1205" s="67">
        <f t="shared" si="190"/>
        <v>3.8578710297709886</v>
      </c>
      <c r="O1205" s="67">
        <f t="shared" si="191"/>
        <v>1.5317539702290111</v>
      </c>
      <c r="P1205" s="81">
        <f t="shared" si="192"/>
        <v>0</v>
      </c>
      <c r="Q1205" s="81">
        <f t="shared" si="193"/>
        <v>-3.8578710297709886</v>
      </c>
      <c r="S1205" s="1">
        <f t="shared" si="197"/>
        <v>7</v>
      </c>
      <c r="T1205" s="1" t="str">
        <f t="shared" si="198"/>
        <v>Off-Peak</v>
      </c>
    </row>
    <row r="1206" spans="1:20" x14ac:dyDescent="0.25">
      <c r="A1206" s="85">
        <v>44976.458333330709</v>
      </c>
      <c r="B1206" s="1">
        <v>2</v>
      </c>
      <c r="C1206" s="1">
        <v>19</v>
      </c>
      <c r="D1206" s="1">
        <v>11</v>
      </c>
      <c r="E1206" s="1" t="str">
        <f t="shared" si="194"/>
        <v>Non-Summer</v>
      </c>
      <c r="F1206" s="78">
        <v>0.80379999999999996</v>
      </c>
      <c r="G1206" s="79">
        <f t="shared" si="195"/>
        <v>1.5292806375233869</v>
      </c>
      <c r="J1206" s="78">
        <v>6.1547169999999998</v>
      </c>
      <c r="K1206" s="80">
        <f t="shared" si="196"/>
        <v>6.1547169999999998</v>
      </c>
      <c r="L1206" s="68" t="str">
        <f t="shared" si="189"/>
        <v>Normal</v>
      </c>
      <c r="N1206" s="67">
        <f t="shared" si="190"/>
        <v>4.6254363624766128</v>
      </c>
      <c r="O1206" s="67">
        <f t="shared" si="191"/>
        <v>1.5292806375233869</v>
      </c>
      <c r="P1206" s="81">
        <f t="shared" si="192"/>
        <v>0</v>
      </c>
      <c r="Q1206" s="81">
        <f t="shared" si="193"/>
        <v>-4.6254363624766128</v>
      </c>
      <c r="S1206" s="1">
        <f t="shared" si="197"/>
        <v>7</v>
      </c>
      <c r="T1206" s="1" t="str">
        <f t="shared" si="198"/>
        <v>Off-Peak</v>
      </c>
    </row>
    <row r="1207" spans="1:20" x14ac:dyDescent="0.25">
      <c r="A1207" s="85">
        <v>44976.499999997373</v>
      </c>
      <c r="B1207" s="1">
        <v>2</v>
      </c>
      <c r="C1207" s="1">
        <v>19</v>
      </c>
      <c r="D1207" s="1">
        <v>12</v>
      </c>
      <c r="E1207" s="1" t="str">
        <f t="shared" si="194"/>
        <v>Non-Summer</v>
      </c>
      <c r="F1207" s="78">
        <v>0.79869999999999997</v>
      </c>
      <c r="G1207" s="79">
        <f t="shared" si="195"/>
        <v>1.519577563062863</v>
      </c>
      <c r="J1207" s="78">
        <v>6.2969430000000006</v>
      </c>
      <c r="K1207" s="80">
        <f t="shared" si="196"/>
        <v>6.2969430000000006</v>
      </c>
      <c r="L1207" s="68" t="str">
        <f t="shared" si="189"/>
        <v>Normal</v>
      </c>
      <c r="N1207" s="67">
        <f t="shared" si="190"/>
        <v>4.7773654369371377</v>
      </c>
      <c r="O1207" s="67">
        <f t="shared" si="191"/>
        <v>1.519577563062863</v>
      </c>
      <c r="P1207" s="81">
        <f t="shared" si="192"/>
        <v>0</v>
      </c>
      <c r="Q1207" s="81">
        <f t="shared" si="193"/>
        <v>-4.7773654369371377</v>
      </c>
      <c r="S1207" s="1">
        <f t="shared" si="197"/>
        <v>7</v>
      </c>
      <c r="T1207" s="1" t="str">
        <f t="shared" si="198"/>
        <v>Off-Peak</v>
      </c>
    </row>
    <row r="1208" spans="1:20" x14ac:dyDescent="0.25">
      <c r="A1208" s="85">
        <v>44976.541666664038</v>
      </c>
      <c r="B1208" s="1">
        <v>2</v>
      </c>
      <c r="C1208" s="1">
        <v>19</v>
      </c>
      <c r="D1208" s="1">
        <v>13</v>
      </c>
      <c r="E1208" s="1" t="str">
        <f t="shared" si="194"/>
        <v>Non-Summer</v>
      </c>
      <c r="F1208" s="78">
        <v>0.78649999999999998</v>
      </c>
      <c r="G1208" s="79">
        <f t="shared" si="195"/>
        <v>1.4963662869023935</v>
      </c>
      <c r="J1208" s="78">
        <v>3.6324720000000004</v>
      </c>
      <c r="K1208" s="80">
        <f t="shared" si="196"/>
        <v>3.6324720000000004</v>
      </c>
      <c r="L1208" s="68" t="str">
        <f t="shared" si="189"/>
        <v>Normal</v>
      </c>
      <c r="N1208" s="67">
        <f t="shared" si="190"/>
        <v>2.1361057130976069</v>
      </c>
      <c r="O1208" s="67">
        <f t="shared" si="191"/>
        <v>1.4963662869023935</v>
      </c>
      <c r="P1208" s="81">
        <f t="shared" si="192"/>
        <v>0</v>
      </c>
      <c r="Q1208" s="81">
        <f t="shared" si="193"/>
        <v>-2.1361057130976069</v>
      </c>
      <c r="S1208" s="1">
        <f t="shared" si="197"/>
        <v>7</v>
      </c>
      <c r="T1208" s="1" t="str">
        <f t="shared" si="198"/>
        <v>Off-Peak</v>
      </c>
    </row>
    <row r="1209" spans="1:20" x14ac:dyDescent="0.25">
      <c r="A1209" s="85">
        <v>44976.583333330702</v>
      </c>
      <c r="B1209" s="1">
        <v>2</v>
      </c>
      <c r="C1209" s="1">
        <v>19</v>
      </c>
      <c r="D1209" s="1">
        <v>14</v>
      </c>
      <c r="E1209" s="1" t="str">
        <f t="shared" si="194"/>
        <v>Non-Summer</v>
      </c>
      <c r="F1209" s="78">
        <v>0.7762</v>
      </c>
      <c r="G1209" s="79">
        <f t="shared" si="195"/>
        <v>1.4767698816193742</v>
      </c>
      <c r="J1209" s="78">
        <v>0.42621599999999998</v>
      </c>
      <c r="K1209" s="80">
        <f t="shared" si="196"/>
        <v>0.42621599999999998</v>
      </c>
      <c r="L1209" s="68" t="str">
        <f t="shared" si="189"/>
        <v>Normal</v>
      </c>
      <c r="N1209" s="67">
        <f t="shared" si="190"/>
        <v>0</v>
      </c>
      <c r="O1209" s="67">
        <f t="shared" si="191"/>
        <v>0.42621599999999998</v>
      </c>
      <c r="P1209" s="81">
        <f t="shared" si="192"/>
        <v>1.0505538816193742</v>
      </c>
      <c r="Q1209" s="81">
        <f t="shared" si="193"/>
        <v>1.0505538816193742</v>
      </c>
      <c r="S1209" s="1">
        <f t="shared" si="197"/>
        <v>7</v>
      </c>
      <c r="T1209" s="1" t="str">
        <f t="shared" si="198"/>
        <v>Off-Peak</v>
      </c>
    </row>
    <row r="1210" spans="1:20" x14ac:dyDescent="0.25">
      <c r="A1210" s="85">
        <v>44976.624999997366</v>
      </c>
      <c r="B1210" s="1">
        <v>2</v>
      </c>
      <c r="C1210" s="1">
        <v>19</v>
      </c>
      <c r="D1210" s="1">
        <v>15</v>
      </c>
      <c r="E1210" s="1" t="str">
        <f t="shared" si="194"/>
        <v>Non-Summer</v>
      </c>
      <c r="F1210" s="78">
        <v>0.78029999999999999</v>
      </c>
      <c r="G1210" s="79">
        <f t="shared" si="195"/>
        <v>1.4845703924601876</v>
      </c>
      <c r="J1210" s="78">
        <v>0.103589</v>
      </c>
      <c r="K1210" s="80">
        <f t="shared" si="196"/>
        <v>0.103589</v>
      </c>
      <c r="L1210" s="68" t="str">
        <f t="shared" si="189"/>
        <v>Normal</v>
      </c>
      <c r="N1210" s="67">
        <f t="shared" si="190"/>
        <v>0</v>
      </c>
      <c r="O1210" s="67">
        <f t="shared" si="191"/>
        <v>0.103589</v>
      </c>
      <c r="P1210" s="81">
        <f t="shared" si="192"/>
        <v>1.3809813924601877</v>
      </c>
      <c r="Q1210" s="81">
        <f t="shared" si="193"/>
        <v>1.3809813924601877</v>
      </c>
      <c r="S1210" s="1">
        <f t="shared" si="197"/>
        <v>7</v>
      </c>
      <c r="T1210" s="1" t="str">
        <f t="shared" si="198"/>
        <v>Off-Peak</v>
      </c>
    </row>
    <row r="1211" spans="1:20" x14ac:dyDescent="0.25">
      <c r="A1211" s="85">
        <v>44976.66666666403</v>
      </c>
      <c r="B1211" s="1">
        <v>2</v>
      </c>
      <c r="C1211" s="1">
        <v>19</v>
      </c>
      <c r="D1211" s="1">
        <v>16</v>
      </c>
      <c r="E1211" s="1" t="str">
        <f t="shared" si="194"/>
        <v>Non-Summer</v>
      </c>
      <c r="F1211" s="78">
        <v>0.81879999999999997</v>
      </c>
      <c r="G1211" s="79">
        <f t="shared" si="195"/>
        <v>1.557819091819046</v>
      </c>
      <c r="J1211" s="78">
        <v>1.244821</v>
      </c>
      <c r="K1211" s="80">
        <f t="shared" si="196"/>
        <v>1.244821</v>
      </c>
      <c r="L1211" s="68" t="str">
        <f t="shared" si="189"/>
        <v>Normal</v>
      </c>
      <c r="N1211" s="67">
        <f t="shared" si="190"/>
        <v>0</v>
      </c>
      <c r="O1211" s="67">
        <f t="shared" si="191"/>
        <v>1.244821</v>
      </c>
      <c r="P1211" s="81">
        <f t="shared" si="192"/>
        <v>0.31299809181904603</v>
      </c>
      <c r="Q1211" s="81">
        <f t="shared" si="193"/>
        <v>0.31299809181904603</v>
      </c>
      <c r="S1211" s="1">
        <f t="shared" si="197"/>
        <v>7</v>
      </c>
      <c r="T1211" s="1" t="str">
        <f t="shared" si="198"/>
        <v>Off-Peak</v>
      </c>
    </row>
    <row r="1212" spans="1:20" x14ac:dyDescent="0.25">
      <c r="A1212" s="85">
        <v>44976.708333330695</v>
      </c>
      <c r="B1212" s="1">
        <v>2</v>
      </c>
      <c r="C1212" s="1">
        <v>19</v>
      </c>
      <c r="D1212" s="1">
        <v>17</v>
      </c>
      <c r="E1212" s="1" t="str">
        <f t="shared" si="194"/>
        <v>Non-Summer</v>
      </c>
      <c r="F1212" s="78">
        <v>0.92210000000000003</v>
      </c>
      <c r="G1212" s="79">
        <f t="shared" si="195"/>
        <v>1.754353913735152</v>
      </c>
      <c r="J1212" s="78">
        <v>0</v>
      </c>
      <c r="K1212" s="80">
        <f t="shared" si="196"/>
        <v>0</v>
      </c>
      <c r="L1212" s="68" t="str">
        <f t="shared" si="189"/>
        <v>Normal</v>
      </c>
      <c r="N1212" s="67">
        <f t="shared" si="190"/>
        <v>0</v>
      </c>
      <c r="O1212" s="67">
        <f t="shared" si="191"/>
        <v>0</v>
      </c>
      <c r="P1212" s="81">
        <f t="shared" si="192"/>
        <v>1.754353913735152</v>
      </c>
      <c r="Q1212" s="81">
        <f t="shared" si="193"/>
        <v>1.754353913735152</v>
      </c>
      <c r="S1212" s="1">
        <f t="shared" si="197"/>
        <v>7</v>
      </c>
      <c r="T1212" s="1" t="str">
        <f t="shared" si="198"/>
        <v>Off-Peak</v>
      </c>
    </row>
    <row r="1213" spans="1:20" x14ac:dyDescent="0.25">
      <c r="A1213" s="85">
        <v>44976.749999997359</v>
      </c>
      <c r="B1213" s="1">
        <v>2</v>
      </c>
      <c r="C1213" s="1">
        <v>19</v>
      </c>
      <c r="D1213" s="1">
        <v>18</v>
      </c>
      <c r="E1213" s="1" t="str">
        <f t="shared" si="194"/>
        <v>Non-Summer</v>
      </c>
      <c r="F1213" s="78">
        <v>0.99790000000000001</v>
      </c>
      <c r="G1213" s="79">
        <f t="shared" si="195"/>
        <v>1.8985682361092162</v>
      </c>
      <c r="J1213" s="78">
        <v>0</v>
      </c>
      <c r="K1213" s="80">
        <f t="shared" si="196"/>
        <v>0</v>
      </c>
      <c r="L1213" s="68" t="str">
        <f t="shared" si="189"/>
        <v>Normal</v>
      </c>
      <c r="N1213" s="67">
        <f t="shared" si="190"/>
        <v>0</v>
      </c>
      <c r="O1213" s="67">
        <f t="shared" si="191"/>
        <v>0</v>
      </c>
      <c r="P1213" s="81">
        <f t="shared" si="192"/>
        <v>1.8985682361092162</v>
      </c>
      <c r="Q1213" s="81">
        <f t="shared" si="193"/>
        <v>1.8985682361092162</v>
      </c>
      <c r="S1213" s="1">
        <f t="shared" si="197"/>
        <v>7</v>
      </c>
      <c r="T1213" s="1" t="str">
        <f t="shared" si="198"/>
        <v>Off-Peak</v>
      </c>
    </row>
    <row r="1214" spans="1:20" x14ac:dyDescent="0.25">
      <c r="A1214" s="85">
        <v>44976.791666664023</v>
      </c>
      <c r="B1214" s="1">
        <v>2</v>
      </c>
      <c r="C1214" s="1">
        <v>19</v>
      </c>
      <c r="D1214" s="1">
        <v>19</v>
      </c>
      <c r="E1214" s="1" t="str">
        <f t="shared" si="194"/>
        <v>Non-Summer</v>
      </c>
      <c r="F1214" s="78">
        <v>1.0022</v>
      </c>
      <c r="G1214" s="79">
        <f t="shared" si="195"/>
        <v>1.9067492596739717</v>
      </c>
      <c r="J1214" s="78">
        <v>0</v>
      </c>
      <c r="K1214" s="80">
        <f t="shared" si="196"/>
        <v>0</v>
      </c>
      <c r="L1214" s="68" t="str">
        <f t="shared" si="189"/>
        <v>Normal</v>
      </c>
      <c r="N1214" s="67">
        <f t="shared" si="190"/>
        <v>0</v>
      </c>
      <c r="O1214" s="67">
        <f t="shared" si="191"/>
        <v>0</v>
      </c>
      <c r="P1214" s="81">
        <f t="shared" si="192"/>
        <v>1.9067492596739717</v>
      </c>
      <c r="Q1214" s="81">
        <f t="shared" si="193"/>
        <v>1.9067492596739717</v>
      </c>
      <c r="S1214" s="1">
        <f t="shared" si="197"/>
        <v>7</v>
      </c>
      <c r="T1214" s="1" t="str">
        <f t="shared" si="198"/>
        <v>Off-Peak</v>
      </c>
    </row>
    <row r="1215" spans="1:20" x14ac:dyDescent="0.25">
      <c r="A1215" s="85">
        <v>44976.833333330687</v>
      </c>
      <c r="B1215" s="1">
        <v>2</v>
      </c>
      <c r="C1215" s="1">
        <v>19</v>
      </c>
      <c r="D1215" s="1">
        <v>20</v>
      </c>
      <c r="E1215" s="1" t="str">
        <f t="shared" si="194"/>
        <v>Non-Summer</v>
      </c>
      <c r="F1215" s="78">
        <v>0.98829999999999996</v>
      </c>
      <c r="G1215" s="79">
        <f t="shared" si="195"/>
        <v>1.8803036253599943</v>
      </c>
      <c r="J1215" s="78">
        <v>0</v>
      </c>
      <c r="K1215" s="80">
        <f t="shared" si="196"/>
        <v>0</v>
      </c>
      <c r="L1215" s="68" t="str">
        <f t="shared" si="189"/>
        <v>Normal</v>
      </c>
      <c r="N1215" s="67">
        <f t="shared" si="190"/>
        <v>0</v>
      </c>
      <c r="O1215" s="67">
        <f t="shared" si="191"/>
        <v>0</v>
      </c>
      <c r="P1215" s="81">
        <f t="shared" si="192"/>
        <v>1.8803036253599943</v>
      </c>
      <c r="Q1215" s="81">
        <f t="shared" si="193"/>
        <v>1.8803036253599943</v>
      </c>
      <c r="S1215" s="1">
        <f t="shared" si="197"/>
        <v>7</v>
      </c>
      <c r="T1215" s="1" t="str">
        <f t="shared" si="198"/>
        <v>Off-Peak</v>
      </c>
    </row>
    <row r="1216" spans="1:20" x14ac:dyDescent="0.25">
      <c r="A1216" s="85">
        <v>44976.874999997352</v>
      </c>
      <c r="B1216" s="1">
        <v>2</v>
      </c>
      <c r="C1216" s="1">
        <v>19</v>
      </c>
      <c r="D1216" s="1">
        <v>21</v>
      </c>
      <c r="E1216" s="1" t="str">
        <f t="shared" si="194"/>
        <v>Non-Summer</v>
      </c>
      <c r="F1216" s="78">
        <v>0.94779999999999998</v>
      </c>
      <c r="G1216" s="79">
        <f t="shared" si="195"/>
        <v>1.8032497987617147</v>
      </c>
      <c r="J1216" s="78">
        <v>0</v>
      </c>
      <c r="K1216" s="80">
        <f t="shared" si="196"/>
        <v>0</v>
      </c>
      <c r="L1216" s="68" t="str">
        <f t="shared" si="189"/>
        <v>Normal</v>
      </c>
      <c r="N1216" s="67">
        <f t="shared" si="190"/>
        <v>0</v>
      </c>
      <c r="O1216" s="67">
        <f t="shared" si="191"/>
        <v>0</v>
      </c>
      <c r="P1216" s="81">
        <f t="shared" si="192"/>
        <v>1.8032497987617147</v>
      </c>
      <c r="Q1216" s="81">
        <f t="shared" si="193"/>
        <v>1.8032497987617147</v>
      </c>
      <c r="S1216" s="1">
        <f t="shared" si="197"/>
        <v>7</v>
      </c>
      <c r="T1216" s="1" t="str">
        <f t="shared" si="198"/>
        <v>Off-Peak</v>
      </c>
    </row>
    <row r="1217" spans="1:20" x14ac:dyDescent="0.25">
      <c r="A1217" s="85">
        <v>44976.916666664016</v>
      </c>
      <c r="B1217" s="1">
        <v>2</v>
      </c>
      <c r="C1217" s="1">
        <v>19</v>
      </c>
      <c r="D1217" s="1">
        <v>22</v>
      </c>
      <c r="E1217" s="1" t="str">
        <f t="shared" si="194"/>
        <v>Non-Summer</v>
      </c>
      <c r="F1217" s="78">
        <v>0.87250000000000005</v>
      </c>
      <c r="G1217" s="79">
        <f t="shared" si="195"/>
        <v>1.6599867581975059</v>
      </c>
      <c r="J1217" s="78">
        <v>0</v>
      </c>
      <c r="K1217" s="80">
        <f t="shared" si="196"/>
        <v>0</v>
      </c>
      <c r="L1217" s="68" t="str">
        <f t="shared" si="189"/>
        <v>Normal</v>
      </c>
      <c r="N1217" s="67">
        <f t="shared" si="190"/>
        <v>0</v>
      </c>
      <c r="O1217" s="67">
        <f t="shared" si="191"/>
        <v>0</v>
      </c>
      <c r="P1217" s="81">
        <f t="shared" si="192"/>
        <v>1.6599867581975059</v>
      </c>
      <c r="Q1217" s="81">
        <f t="shared" si="193"/>
        <v>1.6599867581975059</v>
      </c>
      <c r="S1217" s="1">
        <f t="shared" si="197"/>
        <v>7</v>
      </c>
      <c r="T1217" s="1" t="str">
        <f t="shared" si="198"/>
        <v>Off-Peak</v>
      </c>
    </row>
    <row r="1218" spans="1:20" x14ac:dyDescent="0.25">
      <c r="A1218" s="85">
        <v>44976.95833333068</v>
      </c>
      <c r="B1218" s="1">
        <v>2</v>
      </c>
      <c r="C1218" s="1">
        <v>19</v>
      </c>
      <c r="D1218" s="1">
        <v>23</v>
      </c>
      <c r="E1218" s="1" t="str">
        <f t="shared" si="194"/>
        <v>Non-Summer</v>
      </c>
      <c r="F1218" s="78">
        <v>0.79700000000000004</v>
      </c>
      <c r="G1218" s="79">
        <f t="shared" si="195"/>
        <v>1.516343204909355</v>
      </c>
      <c r="J1218" s="78">
        <v>0</v>
      </c>
      <c r="K1218" s="80">
        <f t="shared" si="196"/>
        <v>0</v>
      </c>
      <c r="L1218" s="68" t="str">
        <f t="shared" si="189"/>
        <v>Normal</v>
      </c>
      <c r="N1218" s="67">
        <f t="shared" si="190"/>
        <v>0</v>
      </c>
      <c r="O1218" s="67">
        <f t="shared" si="191"/>
        <v>0</v>
      </c>
      <c r="P1218" s="81">
        <f t="shared" si="192"/>
        <v>1.516343204909355</v>
      </c>
      <c r="Q1218" s="81">
        <f t="shared" si="193"/>
        <v>1.516343204909355</v>
      </c>
      <c r="S1218" s="1">
        <f t="shared" si="197"/>
        <v>7</v>
      </c>
      <c r="T1218" s="1" t="str">
        <f t="shared" si="198"/>
        <v>Off-Peak</v>
      </c>
    </row>
    <row r="1219" spans="1:20" x14ac:dyDescent="0.25">
      <c r="A1219" s="85">
        <v>44976.999999997344</v>
      </c>
      <c r="B1219" s="1">
        <v>2</v>
      </c>
      <c r="C1219" s="1">
        <v>20</v>
      </c>
      <c r="D1219" s="1">
        <v>0</v>
      </c>
      <c r="E1219" s="1" t="str">
        <f t="shared" si="194"/>
        <v>Non-Summer</v>
      </c>
      <c r="F1219" s="78">
        <v>0.748</v>
      </c>
      <c r="G1219" s="79">
        <f t="shared" si="195"/>
        <v>1.4231175875435351</v>
      </c>
      <c r="J1219" s="78">
        <v>0</v>
      </c>
      <c r="K1219" s="80">
        <f t="shared" si="196"/>
        <v>0</v>
      </c>
      <c r="L1219" s="68" t="str">
        <f t="shared" si="189"/>
        <v>Normal</v>
      </c>
      <c r="N1219" s="67">
        <f t="shared" si="190"/>
        <v>0</v>
      </c>
      <c r="O1219" s="67">
        <f t="shared" si="191"/>
        <v>0</v>
      </c>
      <c r="P1219" s="81">
        <f t="shared" si="192"/>
        <v>1.4231175875435351</v>
      </c>
      <c r="Q1219" s="81">
        <f t="shared" si="193"/>
        <v>1.4231175875435351</v>
      </c>
      <c r="S1219" s="1">
        <f t="shared" si="197"/>
        <v>1</v>
      </c>
      <c r="T1219" s="1" t="str">
        <f t="shared" si="198"/>
        <v>Off-Peak</v>
      </c>
    </row>
    <row r="1220" spans="1:20" x14ac:dyDescent="0.25">
      <c r="A1220" s="85">
        <v>44977.041666664009</v>
      </c>
      <c r="B1220" s="1">
        <v>2</v>
      </c>
      <c r="C1220" s="1">
        <v>20</v>
      </c>
      <c r="D1220" s="1">
        <v>1</v>
      </c>
      <c r="E1220" s="1" t="str">
        <f t="shared" si="194"/>
        <v>Non-Summer</v>
      </c>
      <c r="F1220" s="78">
        <v>0.71970000000000001</v>
      </c>
      <c r="G1220" s="79">
        <f t="shared" si="195"/>
        <v>1.369275037105725</v>
      </c>
      <c r="J1220" s="78">
        <v>0</v>
      </c>
      <c r="K1220" s="80">
        <f t="shared" si="196"/>
        <v>0</v>
      </c>
      <c r="L1220" s="68" t="str">
        <f t="shared" si="189"/>
        <v>Normal</v>
      </c>
      <c r="N1220" s="67">
        <f t="shared" si="190"/>
        <v>0</v>
      </c>
      <c r="O1220" s="67">
        <f t="shared" si="191"/>
        <v>0</v>
      </c>
      <c r="P1220" s="81">
        <f t="shared" si="192"/>
        <v>1.369275037105725</v>
      </c>
      <c r="Q1220" s="81">
        <f t="shared" si="193"/>
        <v>1.369275037105725</v>
      </c>
      <c r="S1220" s="1">
        <f t="shared" si="197"/>
        <v>1</v>
      </c>
      <c r="T1220" s="1" t="str">
        <f t="shared" si="198"/>
        <v>Off-Peak</v>
      </c>
    </row>
    <row r="1221" spans="1:20" x14ac:dyDescent="0.25">
      <c r="A1221" s="85">
        <v>44977.083333330673</v>
      </c>
      <c r="B1221" s="1">
        <v>2</v>
      </c>
      <c r="C1221" s="1">
        <v>20</v>
      </c>
      <c r="D1221" s="1">
        <v>2</v>
      </c>
      <c r="E1221" s="1" t="str">
        <f t="shared" si="194"/>
        <v>Non-Summer</v>
      </c>
      <c r="F1221" s="78">
        <v>0.7077</v>
      </c>
      <c r="G1221" s="79">
        <f t="shared" si="195"/>
        <v>1.3464442736691975</v>
      </c>
      <c r="J1221" s="78">
        <v>0</v>
      </c>
      <c r="K1221" s="80">
        <f t="shared" si="196"/>
        <v>0</v>
      </c>
      <c r="L1221" s="68" t="str">
        <f t="shared" si="189"/>
        <v>Normal</v>
      </c>
      <c r="N1221" s="67">
        <f t="shared" si="190"/>
        <v>0</v>
      </c>
      <c r="O1221" s="67">
        <f t="shared" si="191"/>
        <v>0</v>
      </c>
      <c r="P1221" s="81">
        <f t="shared" si="192"/>
        <v>1.3464442736691975</v>
      </c>
      <c r="Q1221" s="81">
        <f t="shared" si="193"/>
        <v>1.3464442736691975</v>
      </c>
      <c r="S1221" s="1">
        <f t="shared" si="197"/>
        <v>1</v>
      </c>
      <c r="T1221" s="1" t="str">
        <f t="shared" si="198"/>
        <v>Off-Peak</v>
      </c>
    </row>
    <row r="1222" spans="1:20" x14ac:dyDescent="0.25">
      <c r="A1222" s="85">
        <v>44977.124999997337</v>
      </c>
      <c r="B1222" s="1">
        <v>2</v>
      </c>
      <c r="C1222" s="1">
        <v>20</v>
      </c>
      <c r="D1222" s="1">
        <v>3</v>
      </c>
      <c r="E1222" s="1" t="str">
        <f t="shared" si="194"/>
        <v>Non-Summer</v>
      </c>
      <c r="F1222" s="78">
        <v>0.70779999999999998</v>
      </c>
      <c r="G1222" s="79">
        <f t="shared" si="195"/>
        <v>1.3466345300311686</v>
      </c>
      <c r="J1222" s="78">
        <v>0</v>
      </c>
      <c r="K1222" s="80">
        <f t="shared" si="196"/>
        <v>0</v>
      </c>
      <c r="L1222" s="68" t="str">
        <f t="shared" si="189"/>
        <v>Normal</v>
      </c>
      <c r="N1222" s="67">
        <f t="shared" si="190"/>
        <v>0</v>
      </c>
      <c r="O1222" s="67">
        <f t="shared" si="191"/>
        <v>0</v>
      </c>
      <c r="P1222" s="81">
        <f t="shared" si="192"/>
        <v>1.3466345300311686</v>
      </c>
      <c r="Q1222" s="81">
        <f t="shared" si="193"/>
        <v>1.3466345300311686</v>
      </c>
      <c r="S1222" s="1">
        <f t="shared" si="197"/>
        <v>1</v>
      </c>
      <c r="T1222" s="1" t="str">
        <f t="shared" si="198"/>
        <v>Off-Peak</v>
      </c>
    </row>
    <row r="1223" spans="1:20" x14ac:dyDescent="0.25">
      <c r="A1223" s="85">
        <v>44977.166666664001</v>
      </c>
      <c r="B1223" s="1">
        <v>2</v>
      </c>
      <c r="C1223" s="1">
        <v>20</v>
      </c>
      <c r="D1223" s="1">
        <v>4</v>
      </c>
      <c r="E1223" s="1" t="str">
        <f t="shared" si="194"/>
        <v>Non-Summer</v>
      </c>
      <c r="F1223" s="78">
        <v>0.7238</v>
      </c>
      <c r="G1223" s="79">
        <f t="shared" si="195"/>
        <v>1.3770755479465384</v>
      </c>
      <c r="J1223" s="78">
        <v>0</v>
      </c>
      <c r="K1223" s="80">
        <f t="shared" si="196"/>
        <v>0</v>
      </c>
      <c r="L1223" s="68" t="str">
        <f t="shared" si="189"/>
        <v>Normal</v>
      </c>
      <c r="N1223" s="67">
        <f t="shared" si="190"/>
        <v>0</v>
      </c>
      <c r="O1223" s="67">
        <f t="shared" si="191"/>
        <v>0</v>
      </c>
      <c r="P1223" s="81">
        <f t="shared" si="192"/>
        <v>1.3770755479465384</v>
      </c>
      <c r="Q1223" s="81">
        <f t="shared" si="193"/>
        <v>1.3770755479465384</v>
      </c>
      <c r="S1223" s="1">
        <f t="shared" si="197"/>
        <v>1</v>
      </c>
      <c r="T1223" s="1" t="str">
        <f t="shared" si="198"/>
        <v>Off-Peak</v>
      </c>
    </row>
    <row r="1224" spans="1:20" x14ac:dyDescent="0.25">
      <c r="A1224" s="85">
        <v>44977.208333330665</v>
      </c>
      <c r="B1224" s="1">
        <v>2</v>
      </c>
      <c r="C1224" s="1">
        <v>20</v>
      </c>
      <c r="D1224" s="1">
        <v>5</v>
      </c>
      <c r="E1224" s="1" t="str">
        <f t="shared" si="194"/>
        <v>Non-Summer</v>
      </c>
      <c r="F1224" s="78">
        <v>0.75819999999999999</v>
      </c>
      <c r="G1224" s="79">
        <f t="shared" si="195"/>
        <v>1.4425237364645833</v>
      </c>
      <c r="J1224" s="78">
        <v>0</v>
      </c>
      <c r="K1224" s="80">
        <f t="shared" si="196"/>
        <v>0</v>
      </c>
      <c r="L1224" s="68" t="str">
        <f t="shared" si="189"/>
        <v>Normal</v>
      </c>
      <c r="N1224" s="67">
        <f t="shared" si="190"/>
        <v>0</v>
      </c>
      <c r="O1224" s="67">
        <f t="shared" si="191"/>
        <v>0</v>
      </c>
      <c r="P1224" s="81">
        <f t="shared" si="192"/>
        <v>1.4425237364645833</v>
      </c>
      <c r="Q1224" s="81">
        <f t="shared" si="193"/>
        <v>1.4425237364645833</v>
      </c>
      <c r="S1224" s="1">
        <f t="shared" si="197"/>
        <v>1</v>
      </c>
      <c r="T1224" s="1" t="str">
        <f t="shared" si="198"/>
        <v>Off-Peak</v>
      </c>
    </row>
    <row r="1225" spans="1:20" x14ac:dyDescent="0.25">
      <c r="A1225" s="85">
        <v>44977.24999999733</v>
      </c>
      <c r="B1225" s="1">
        <v>2</v>
      </c>
      <c r="C1225" s="1">
        <v>20</v>
      </c>
      <c r="D1225" s="1">
        <v>6</v>
      </c>
      <c r="E1225" s="1" t="str">
        <f t="shared" si="194"/>
        <v>Non-Summer</v>
      </c>
      <c r="F1225" s="78">
        <v>0.7984</v>
      </c>
      <c r="G1225" s="79">
        <f t="shared" si="195"/>
        <v>1.5190067939769498</v>
      </c>
      <c r="J1225" s="78">
        <v>0</v>
      </c>
      <c r="K1225" s="80">
        <f t="shared" si="196"/>
        <v>0</v>
      </c>
      <c r="L1225" s="68" t="str">
        <f t="shared" si="189"/>
        <v>Normal</v>
      </c>
      <c r="N1225" s="67">
        <f t="shared" si="190"/>
        <v>0</v>
      </c>
      <c r="O1225" s="67">
        <f t="shared" si="191"/>
        <v>0</v>
      </c>
      <c r="P1225" s="81">
        <f t="shared" si="192"/>
        <v>1.5190067939769498</v>
      </c>
      <c r="Q1225" s="81">
        <f t="shared" si="193"/>
        <v>1.5190067939769498</v>
      </c>
      <c r="S1225" s="1">
        <f t="shared" si="197"/>
        <v>1</v>
      </c>
      <c r="T1225" s="1" t="str">
        <f t="shared" si="198"/>
        <v>Peak</v>
      </c>
    </row>
    <row r="1226" spans="1:20" x14ac:dyDescent="0.25">
      <c r="A1226" s="85">
        <v>44977.291666663994</v>
      </c>
      <c r="B1226" s="1">
        <v>2</v>
      </c>
      <c r="C1226" s="1">
        <v>20</v>
      </c>
      <c r="D1226" s="1">
        <v>7</v>
      </c>
      <c r="E1226" s="1" t="str">
        <f t="shared" si="194"/>
        <v>Non-Summer</v>
      </c>
      <c r="F1226" s="78">
        <v>0.8145</v>
      </c>
      <c r="G1226" s="79">
        <f t="shared" si="195"/>
        <v>1.5496380682542905</v>
      </c>
      <c r="J1226" s="78">
        <v>1.135864</v>
      </c>
      <c r="K1226" s="80">
        <f t="shared" si="196"/>
        <v>1.135864</v>
      </c>
      <c r="L1226" s="68" t="str">
        <f t="shared" si="189"/>
        <v>Normal</v>
      </c>
      <c r="N1226" s="67">
        <f t="shared" si="190"/>
        <v>0</v>
      </c>
      <c r="O1226" s="67">
        <f t="shared" si="191"/>
        <v>1.135864</v>
      </c>
      <c r="P1226" s="81">
        <f t="shared" si="192"/>
        <v>0.41377406825429053</v>
      </c>
      <c r="Q1226" s="81">
        <f t="shared" si="193"/>
        <v>0.41377406825429053</v>
      </c>
      <c r="S1226" s="1">
        <f t="shared" si="197"/>
        <v>1</v>
      </c>
      <c r="T1226" s="1" t="str">
        <f t="shared" si="198"/>
        <v>Peak</v>
      </c>
    </row>
    <row r="1227" spans="1:20" x14ac:dyDescent="0.25">
      <c r="A1227" s="85">
        <v>44977.333333330658</v>
      </c>
      <c r="B1227" s="1">
        <v>2</v>
      </c>
      <c r="C1227" s="1">
        <v>20</v>
      </c>
      <c r="D1227" s="1">
        <v>8</v>
      </c>
      <c r="E1227" s="1" t="str">
        <f t="shared" si="194"/>
        <v>Non-Summer</v>
      </c>
      <c r="F1227" s="78">
        <v>0.80720000000000003</v>
      </c>
      <c r="G1227" s="79">
        <f t="shared" si="195"/>
        <v>1.5357493538304032</v>
      </c>
      <c r="J1227" s="78">
        <v>3.1126469999999999</v>
      </c>
      <c r="K1227" s="80">
        <f t="shared" si="196"/>
        <v>3.1126469999999999</v>
      </c>
      <c r="L1227" s="68" t="str">
        <f t="shared" si="189"/>
        <v>Normal</v>
      </c>
      <c r="N1227" s="67">
        <f t="shared" si="190"/>
        <v>1.5768976461695967</v>
      </c>
      <c r="O1227" s="67">
        <f t="shared" si="191"/>
        <v>1.5357493538304032</v>
      </c>
      <c r="P1227" s="81">
        <f t="shared" si="192"/>
        <v>0</v>
      </c>
      <c r="Q1227" s="81">
        <f t="shared" si="193"/>
        <v>-1.5768976461695967</v>
      </c>
      <c r="S1227" s="1">
        <f t="shared" si="197"/>
        <v>1</v>
      </c>
      <c r="T1227" s="1" t="str">
        <f t="shared" si="198"/>
        <v>Peak</v>
      </c>
    </row>
    <row r="1228" spans="1:20" x14ac:dyDescent="0.25">
      <c r="A1228" s="85">
        <v>44977.374999997322</v>
      </c>
      <c r="B1228" s="1">
        <v>2</v>
      </c>
      <c r="C1228" s="1">
        <v>20</v>
      </c>
      <c r="D1228" s="1">
        <v>9</v>
      </c>
      <c r="E1228" s="1" t="str">
        <f t="shared" si="194"/>
        <v>Non-Summer</v>
      </c>
      <c r="F1228" s="78">
        <v>0.79290000000000005</v>
      </c>
      <c r="G1228" s="79">
        <f t="shared" si="195"/>
        <v>1.5085426940685416</v>
      </c>
      <c r="J1228" s="78">
        <v>4.5954930000000003</v>
      </c>
      <c r="K1228" s="80">
        <f t="shared" si="196"/>
        <v>4.5954930000000003</v>
      </c>
      <c r="L1228" s="68" t="str">
        <f t="shared" si="189"/>
        <v>Normal</v>
      </c>
      <c r="N1228" s="67">
        <f t="shared" si="190"/>
        <v>3.0869503059314587</v>
      </c>
      <c r="O1228" s="67">
        <f t="shared" si="191"/>
        <v>1.5085426940685416</v>
      </c>
      <c r="P1228" s="81">
        <f t="shared" si="192"/>
        <v>0</v>
      </c>
      <c r="Q1228" s="81">
        <f t="shared" si="193"/>
        <v>-3.0869503059314587</v>
      </c>
      <c r="S1228" s="1">
        <f t="shared" si="197"/>
        <v>1</v>
      </c>
      <c r="T1228" s="1" t="str">
        <f t="shared" si="198"/>
        <v>Peak</v>
      </c>
    </row>
    <row r="1229" spans="1:20" x14ac:dyDescent="0.25">
      <c r="A1229" s="85">
        <v>44977.416666663987</v>
      </c>
      <c r="B1229" s="1">
        <v>2</v>
      </c>
      <c r="C1229" s="1">
        <v>20</v>
      </c>
      <c r="D1229" s="1">
        <v>10</v>
      </c>
      <c r="E1229" s="1" t="str">
        <f t="shared" si="194"/>
        <v>Non-Summer</v>
      </c>
      <c r="F1229" s="78">
        <v>0.78710000000000002</v>
      </c>
      <c r="G1229" s="79">
        <f t="shared" si="195"/>
        <v>1.49750782507422</v>
      </c>
      <c r="J1229" s="78">
        <v>3.6400220000000001</v>
      </c>
      <c r="K1229" s="80">
        <f t="shared" si="196"/>
        <v>3.6400220000000001</v>
      </c>
      <c r="L1229" s="68" t="str">
        <f t="shared" si="189"/>
        <v>Normal</v>
      </c>
      <c r="N1229" s="67">
        <f t="shared" si="190"/>
        <v>2.1425141749257799</v>
      </c>
      <c r="O1229" s="67">
        <f t="shared" si="191"/>
        <v>1.4975078250742202</v>
      </c>
      <c r="P1229" s="81">
        <f t="shared" si="192"/>
        <v>0</v>
      </c>
      <c r="Q1229" s="81">
        <f t="shared" si="193"/>
        <v>-2.1425141749257799</v>
      </c>
      <c r="S1229" s="1">
        <f t="shared" si="197"/>
        <v>1</v>
      </c>
      <c r="T1229" s="1" t="str">
        <f t="shared" si="198"/>
        <v>Peak</v>
      </c>
    </row>
    <row r="1230" spans="1:20" x14ac:dyDescent="0.25">
      <c r="A1230" s="85">
        <v>44977.458333330651</v>
      </c>
      <c r="B1230" s="1">
        <v>2</v>
      </c>
      <c r="C1230" s="1">
        <v>20</v>
      </c>
      <c r="D1230" s="1">
        <v>11</v>
      </c>
      <c r="E1230" s="1" t="str">
        <f t="shared" si="194"/>
        <v>Non-Summer</v>
      </c>
      <c r="F1230" s="78">
        <v>0.7843</v>
      </c>
      <c r="G1230" s="79">
        <f t="shared" si="195"/>
        <v>1.4921806469390302</v>
      </c>
      <c r="J1230" s="78">
        <v>6.0181819999999995</v>
      </c>
      <c r="K1230" s="80">
        <f t="shared" si="196"/>
        <v>6.0181819999999995</v>
      </c>
      <c r="L1230" s="68" t="str">
        <f t="shared" si="189"/>
        <v>Normal</v>
      </c>
      <c r="N1230" s="67">
        <f t="shared" si="190"/>
        <v>4.5260013530609697</v>
      </c>
      <c r="O1230" s="67">
        <f t="shared" si="191"/>
        <v>1.4921806469390297</v>
      </c>
      <c r="P1230" s="81">
        <f t="shared" si="192"/>
        <v>4.4408920985006262E-16</v>
      </c>
      <c r="Q1230" s="81">
        <f t="shared" si="193"/>
        <v>-4.5260013530609697</v>
      </c>
      <c r="S1230" s="1">
        <f t="shared" si="197"/>
        <v>1</v>
      </c>
      <c r="T1230" s="1" t="str">
        <f t="shared" si="198"/>
        <v>Peak</v>
      </c>
    </row>
    <row r="1231" spans="1:20" x14ac:dyDescent="0.25">
      <c r="A1231" s="85">
        <v>44977.499999997315</v>
      </c>
      <c r="B1231" s="1">
        <v>2</v>
      </c>
      <c r="C1231" s="1">
        <v>20</v>
      </c>
      <c r="D1231" s="1">
        <v>12</v>
      </c>
      <c r="E1231" s="1" t="str">
        <f t="shared" si="194"/>
        <v>Non-Summer</v>
      </c>
      <c r="F1231" s="78">
        <v>0.7752</v>
      </c>
      <c r="G1231" s="79">
        <f t="shared" si="195"/>
        <v>1.4748673179996636</v>
      </c>
      <c r="J1231" s="78">
        <v>6.0360460000000007</v>
      </c>
      <c r="K1231" s="80">
        <f t="shared" si="196"/>
        <v>6.0360460000000007</v>
      </c>
      <c r="L1231" s="68" t="str">
        <f t="shared" si="189"/>
        <v>Normal</v>
      </c>
      <c r="N1231" s="67">
        <f t="shared" si="190"/>
        <v>4.561178682000337</v>
      </c>
      <c r="O1231" s="67">
        <f t="shared" si="191"/>
        <v>1.4748673179996636</v>
      </c>
      <c r="P1231" s="81">
        <f t="shared" si="192"/>
        <v>0</v>
      </c>
      <c r="Q1231" s="81">
        <f t="shared" si="193"/>
        <v>-4.561178682000337</v>
      </c>
      <c r="S1231" s="1">
        <f t="shared" si="197"/>
        <v>1</v>
      </c>
      <c r="T1231" s="1" t="str">
        <f t="shared" si="198"/>
        <v>Peak</v>
      </c>
    </row>
    <row r="1232" spans="1:20" x14ac:dyDescent="0.25">
      <c r="A1232" s="85">
        <v>44977.541666663979</v>
      </c>
      <c r="B1232" s="1">
        <v>2</v>
      </c>
      <c r="C1232" s="1">
        <v>20</v>
      </c>
      <c r="D1232" s="1">
        <v>13</v>
      </c>
      <c r="E1232" s="1" t="str">
        <f t="shared" si="194"/>
        <v>Non-Summer</v>
      </c>
      <c r="F1232" s="78">
        <v>0.75190000000000001</v>
      </c>
      <c r="G1232" s="79">
        <f t="shared" si="195"/>
        <v>1.4305375856604066</v>
      </c>
      <c r="J1232" s="78">
        <v>5.5653549999999994</v>
      </c>
      <c r="K1232" s="80">
        <f t="shared" si="196"/>
        <v>5.5653549999999994</v>
      </c>
      <c r="L1232" s="68" t="str">
        <f t="shared" si="189"/>
        <v>Normal</v>
      </c>
      <c r="N1232" s="67">
        <f t="shared" si="190"/>
        <v>4.1348174143395928</v>
      </c>
      <c r="O1232" s="67">
        <f t="shared" si="191"/>
        <v>1.4305375856604066</v>
      </c>
      <c r="P1232" s="81">
        <f t="shared" si="192"/>
        <v>0</v>
      </c>
      <c r="Q1232" s="81">
        <f t="shared" si="193"/>
        <v>-4.1348174143395928</v>
      </c>
      <c r="S1232" s="1">
        <f t="shared" si="197"/>
        <v>1</v>
      </c>
      <c r="T1232" s="1" t="str">
        <f t="shared" si="198"/>
        <v>Peak</v>
      </c>
    </row>
    <row r="1233" spans="1:20" x14ac:dyDescent="0.25">
      <c r="A1233" s="85">
        <v>44977.583333330644</v>
      </c>
      <c r="B1233" s="1">
        <v>2</v>
      </c>
      <c r="C1233" s="1">
        <v>20</v>
      </c>
      <c r="D1233" s="1">
        <v>14</v>
      </c>
      <c r="E1233" s="1" t="str">
        <f t="shared" si="194"/>
        <v>Non-Summer</v>
      </c>
      <c r="F1233" s="78">
        <v>0.74</v>
      </c>
      <c r="G1233" s="79">
        <f t="shared" si="195"/>
        <v>1.4078970785858502</v>
      </c>
      <c r="J1233" s="78">
        <v>4.6352659999999997</v>
      </c>
      <c r="K1233" s="80">
        <f t="shared" si="196"/>
        <v>4.6352659999999997</v>
      </c>
      <c r="L1233" s="68" t="str">
        <f t="shared" si="189"/>
        <v>Normal</v>
      </c>
      <c r="N1233" s="67">
        <f t="shared" si="190"/>
        <v>3.2273689214141497</v>
      </c>
      <c r="O1233" s="67">
        <f t="shared" si="191"/>
        <v>1.40789707858585</v>
      </c>
      <c r="P1233" s="81">
        <f t="shared" si="192"/>
        <v>2.2204460492503131E-16</v>
      </c>
      <c r="Q1233" s="81">
        <f t="shared" si="193"/>
        <v>-3.2273689214141497</v>
      </c>
      <c r="S1233" s="1">
        <f t="shared" si="197"/>
        <v>1</v>
      </c>
      <c r="T1233" s="1" t="str">
        <f t="shared" si="198"/>
        <v>Peak</v>
      </c>
    </row>
    <row r="1234" spans="1:20" x14ac:dyDescent="0.25">
      <c r="A1234" s="85">
        <v>44977.624999997308</v>
      </c>
      <c r="B1234" s="1">
        <v>2</v>
      </c>
      <c r="C1234" s="1">
        <v>20</v>
      </c>
      <c r="D1234" s="1">
        <v>15</v>
      </c>
      <c r="E1234" s="1" t="str">
        <f t="shared" si="194"/>
        <v>Non-Summer</v>
      </c>
      <c r="F1234" s="78">
        <v>0.75239999999999996</v>
      </c>
      <c r="G1234" s="79">
        <f t="shared" si="195"/>
        <v>1.4314888674702617</v>
      </c>
      <c r="J1234" s="78">
        <v>3.2003200000000001</v>
      </c>
      <c r="K1234" s="80">
        <f t="shared" si="196"/>
        <v>3.2003200000000001</v>
      </c>
      <c r="L1234" s="68" t="str">
        <f t="shared" si="189"/>
        <v>Normal</v>
      </c>
      <c r="N1234" s="67">
        <f t="shared" si="190"/>
        <v>1.7688311325297383</v>
      </c>
      <c r="O1234" s="67">
        <f t="shared" si="191"/>
        <v>1.4314888674702617</v>
      </c>
      <c r="P1234" s="81">
        <f t="shared" si="192"/>
        <v>0</v>
      </c>
      <c r="Q1234" s="81">
        <f t="shared" si="193"/>
        <v>-1.7688311325297383</v>
      </c>
      <c r="S1234" s="1">
        <f t="shared" si="197"/>
        <v>1</v>
      </c>
      <c r="T1234" s="1" t="str">
        <f t="shared" si="198"/>
        <v>Peak</v>
      </c>
    </row>
    <row r="1235" spans="1:20" x14ac:dyDescent="0.25">
      <c r="A1235" s="85">
        <v>44977.666666663972</v>
      </c>
      <c r="B1235" s="1">
        <v>2</v>
      </c>
      <c r="C1235" s="1">
        <v>20</v>
      </c>
      <c r="D1235" s="1">
        <v>16</v>
      </c>
      <c r="E1235" s="1" t="str">
        <f t="shared" si="194"/>
        <v>Non-Summer</v>
      </c>
      <c r="F1235" s="78">
        <v>0.80530000000000002</v>
      </c>
      <c r="G1235" s="79">
        <f t="shared" si="195"/>
        <v>1.5321344829529531</v>
      </c>
      <c r="J1235" s="78">
        <v>1.291938</v>
      </c>
      <c r="K1235" s="80">
        <f t="shared" si="196"/>
        <v>1.291938</v>
      </c>
      <c r="L1235" s="68" t="str">
        <f t="shared" ref="L1235:L1298" si="199">IF(AND(D1235&gt;=$C$2,D1235&lt;=$C$3,E1235="Summer"),"MaxDis","Normal")</f>
        <v>Normal</v>
      </c>
      <c r="N1235" s="67">
        <f t="shared" ref="N1235:N1298" si="200">IF(K1235-G1235&lt;0,0,K1235-G1235)</f>
        <v>0</v>
      </c>
      <c r="O1235" s="67">
        <f t="shared" ref="O1235:O1298" si="201">K1235-N1235</f>
        <v>1.291938</v>
      </c>
      <c r="P1235" s="81">
        <f t="shared" ref="P1235:P1298" si="202">MAX(0,G1235-O1235)</f>
        <v>0.24019648295295304</v>
      </c>
      <c r="Q1235" s="81">
        <f t="shared" ref="Q1235:Q1298" si="203">G1235-K1235</f>
        <v>0.24019648295295304</v>
      </c>
      <c r="S1235" s="1">
        <f t="shared" si="197"/>
        <v>1</v>
      </c>
      <c r="T1235" s="1" t="str">
        <f t="shared" si="198"/>
        <v>Peak</v>
      </c>
    </row>
    <row r="1236" spans="1:20" x14ac:dyDescent="0.25">
      <c r="A1236" s="85">
        <v>44977.708333330636</v>
      </c>
      <c r="B1236" s="1">
        <v>2</v>
      </c>
      <c r="C1236" s="1">
        <v>20</v>
      </c>
      <c r="D1236" s="1">
        <v>17</v>
      </c>
      <c r="E1236" s="1" t="str">
        <f t="shared" ref="E1236:E1299" si="204">IF(AND(B1236&gt;=$C$5,B1236&lt;=$C$6),"Summer","Non-Summer")</f>
        <v>Non-Summer</v>
      </c>
      <c r="F1236" s="78">
        <v>0.93100000000000005</v>
      </c>
      <c r="G1236" s="79">
        <f t="shared" ref="G1236:G1299" si="205">F1236*$G$13</f>
        <v>1.7712867299505766</v>
      </c>
      <c r="J1236" s="78">
        <v>0</v>
      </c>
      <c r="K1236" s="80">
        <f t="shared" ref="K1236:K1299" si="206">J1236*$K$13</f>
        <v>0</v>
      </c>
      <c r="L1236" s="68" t="str">
        <f t="shared" si="199"/>
        <v>Normal</v>
      </c>
      <c r="N1236" s="67">
        <f t="shared" si="200"/>
        <v>0</v>
      </c>
      <c r="O1236" s="67">
        <f t="shared" si="201"/>
        <v>0</v>
      </c>
      <c r="P1236" s="81">
        <f t="shared" si="202"/>
        <v>1.7712867299505766</v>
      </c>
      <c r="Q1236" s="81">
        <f t="shared" si="203"/>
        <v>1.7712867299505766</v>
      </c>
      <c r="S1236" s="1">
        <f t="shared" ref="S1236:S1299" si="207">WEEKDAY(A1236,2)</f>
        <v>1</v>
      </c>
      <c r="T1236" s="1" t="str">
        <f t="shared" ref="T1236:T1299" si="208">IF(S1236&gt;5,"Off-Peak",IF(AND(D1236&gt;=$C$7,D1236&lt;$C$8),"Peak","Off-Peak"))</f>
        <v>Peak</v>
      </c>
    </row>
    <row r="1237" spans="1:20" x14ac:dyDescent="0.25">
      <c r="A1237" s="85">
        <v>44977.749999997301</v>
      </c>
      <c r="B1237" s="1">
        <v>2</v>
      </c>
      <c r="C1237" s="1">
        <v>20</v>
      </c>
      <c r="D1237" s="1">
        <v>18</v>
      </c>
      <c r="E1237" s="1" t="str">
        <f t="shared" si="204"/>
        <v>Non-Summer</v>
      </c>
      <c r="F1237" s="78">
        <v>1.0228999999999999</v>
      </c>
      <c r="G1237" s="79">
        <f t="shared" si="205"/>
        <v>1.9461323266019812</v>
      </c>
      <c r="J1237" s="78">
        <v>0</v>
      </c>
      <c r="K1237" s="80">
        <f t="shared" si="206"/>
        <v>0</v>
      </c>
      <c r="L1237" s="68" t="str">
        <f t="shared" si="199"/>
        <v>Normal</v>
      </c>
      <c r="N1237" s="67">
        <f t="shared" si="200"/>
        <v>0</v>
      </c>
      <c r="O1237" s="67">
        <f t="shared" si="201"/>
        <v>0</v>
      </c>
      <c r="P1237" s="81">
        <f t="shared" si="202"/>
        <v>1.9461323266019812</v>
      </c>
      <c r="Q1237" s="81">
        <f t="shared" si="203"/>
        <v>1.9461323266019812</v>
      </c>
      <c r="S1237" s="1">
        <f t="shared" si="207"/>
        <v>1</v>
      </c>
      <c r="T1237" s="1" t="str">
        <f t="shared" si="208"/>
        <v>Peak</v>
      </c>
    </row>
    <row r="1238" spans="1:20" x14ac:dyDescent="0.25">
      <c r="A1238" s="85">
        <v>44977.791666663965</v>
      </c>
      <c r="B1238" s="1">
        <v>2</v>
      </c>
      <c r="C1238" s="1">
        <v>20</v>
      </c>
      <c r="D1238" s="1">
        <v>19</v>
      </c>
      <c r="E1238" s="1" t="str">
        <f t="shared" si="204"/>
        <v>Non-Summer</v>
      </c>
      <c r="F1238" s="78">
        <v>1.0307999999999999</v>
      </c>
      <c r="G1238" s="79">
        <f t="shared" si="205"/>
        <v>1.961162579197695</v>
      </c>
      <c r="J1238" s="78">
        <v>0</v>
      </c>
      <c r="K1238" s="80">
        <f t="shared" si="206"/>
        <v>0</v>
      </c>
      <c r="L1238" s="68" t="str">
        <f t="shared" si="199"/>
        <v>Normal</v>
      </c>
      <c r="N1238" s="67">
        <f t="shared" si="200"/>
        <v>0</v>
      </c>
      <c r="O1238" s="67">
        <f t="shared" si="201"/>
        <v>0</v>
      </c>
      <c r="P1238" s="81">
        <f t="shared" si="202"/>
        <v>1.961162579197695</v>
      </c>
      <c r="Q1238" s="81">
        <f t="shared" si="203"/>
        <v>1.961162579197695</v>
      </c>
      <c r="S1238" s="1">
        <f t="shared" si="207"/>
        <v>1</v>
      </c>
      <c r="T1238" s="1" t="str">
        <f t="shared" si="208"/>
        <v>Peak</v>
      </c>
    </row>
    <row r="1239" spans="1:20" x14ac:dyDescent="0.25">
      <c r="A1239" s="85">
        <v>44977.833333330629</v>
      </c>
      <c r="B1239" s="1">
        <v>2</v>
      </c>
      <c r="C1239" s="1">
        <v>20</v>
      </c>
      <c r="D1239" s="1">
        <v>20</v>
      </c>
      <c r="E1239" s="1" t="str">
        <f t="shared" si="204"/>
        <v>Non-Summer</v>
      </c>
      <c r="F1239" s="78">
        <v>1.0133000000000001</v>
      </c>
      <c r="G1239" s="79">
        <f t="shared" si="205"/>
        <v>1.9278677158527597</v>
      </c>
      <c r="J1239" s="78">
        <v>0</v>
      </c>
      <c r="K1239" s="80">
        <f t="shared" si="206"/>
        <v>0</v>
      </c>
      <c r="L1239" s="68" t="str">
        <f t="shared" si="199"/>
        <v>Normal</v>
      </c>
      <c r="N1239" s="67">
        <f t="shared" si="200"/>
        <v>0</v>
      </c>
      <c r="O1239" s="67">
        <f t="shared" si="201"/>
        <v>0</v>
      </c>
      <c r="P1239" s="81">
        <f t="shared" si="202"/>
        <v>1.9278677158527597</v>
      </c>
      <c r="Q1239" s="81">
        <f t="shared" si="203"/>
        <v>1.9278677158527597</v>
      </c>
      <c r="S1239" s="1">
        <f t="shared" si="207"/>
        <v>1</v>
      </c>
      <c r="T1239" s="1" t="str">
        <f t="shared" si="208"/>
        <v>Peak</v>
      </c>
    </row>
    <row r="1240" spans="1:20" x14ac:dyDescent="0.25">
      <c r="A1240" s="85">
        <v>44977.874999997293</v>
      </c>
      <c r="B1240" s="1">
        <v>2</v>
      </c>
      <c r="C1240" s="1">
        <v>20</v>
      </c>
      <c r="D1240" s="1">
        <v>21</v>
      </c>
      <c r="E1240" s="1" t="str">
        <f t="shared" si="204"/>
        <v>Non-Summer</v>
      </c>
      <c r="F1240" s="78">
        <v>0.96009999999999995</v>
      </c>
      <c r="G1240" s="79">
        <f t="shared" si="205"/>
        <v>1.826651331284155</v>
      </c>
      <c r="J1240" s="78">
        <v>0</v>
      </c>
      <c r="K1240" s="80">
        <f t="shared" si="206"/>
        <v>0</v>
      </c>
      <c r="L1240" s="68" t="str">
        <f t="shared" si="199"/>
        <v>Normal</v>
      </c>
      <c r="N1240" s="67">
        <f t="shared" si="200"/>
        <v>0</v>
      </c>
      <c r="O1240" s="67">
        <f t="shared" si="201"/>
        <v>0</v>
      </c>
      <c r="P1240" s="81">
        <f t="shared" si="202"/>
        <v>1.826651331284155</v>
      </c>
      <c r="Q1240" s="81">
        <f t="shared" si="203"/>
        <v>1.826651331284155</v>
      </c>
      <c r="S1240" s="1">
        <f t="shared" si="207"/>
        <v>1</v>
      </c>
      <c r="T1240" s="1" t="str">
        <f t="shared" si="208"/>
        <v>Peak</v>
      </c>
    </row>
    <row r="1241" spans="1:20" x14ac:dyDescent="0.25">
      <c r="A1241" s="85">
        <v>44977.916666663958</v>
      </c>
      <c r="B1241" s="1">
        <v>2</v>
      </c>
      <c r="C1241" s="1">
        <v>20</v>
      </c>
      <c r="D1241" s="1">
        <v>22</v>
      </c>
      <c r="E1241" s="1" t="str">
        <f t="shared" si="204"/>
        <v>Non-Summer</v>
      </c>
      <c r="F1241" s="78">
        <v>0.871</v>
      </c>
      <c r="G1241" s="79">
        <f t="shared" si="205"/>
        <v>1.6571329127679399</v>
      </c>
      <c r="J1241" s="78">
        <v>0</v>
      </c>
      <c r="K1241" s="80">
        <f t="shared" si="206"/>
        <v>0</v>
      </c>
      <c r="L1241" s="68" t="str">
        <f t="shared" si="199"/>
        <v>Normal</v>
      </c>
      <c r="N1241" s="67">
        <f t="shared" si="200"/>
        <v>0</v>
      </c>
      <c r="O1241" s="67">
        <f t="shared" si="201"/>
        <v>0</v>
      </c>
      <c r="P1241" s="81">
        <f t="shared" si="202"/>
        <v>1.6571329127679399</v>
      </c>
      <c r="Q1241" s="81">
        <f t="shared" si="203"/>
        <v>1.6571329127679399</v>
      </c>
      <c r="S1241" s="1">
        <f t="shared" si="207"/>
        <v>1</v>
      </c>
      <c r="T1241" s="1" t="str">
        <f t="shared" si="208"/>
        <v>Off-Peak</v>
      </c>
    </row>
    <row r="1242" spans="1:20" x14ac:dyDescent="0.25">
      <c r="A1242" s="85">
        <v>44977.958333330622</v>
      </c>
      <c r="B1242" s="1">
        <v>2</v>
      </c>
      <c r="C1242" s="1">
        <v>20</v>
      </c>
      <c r="D1242" s="1">
        <v>23</v>
      </c>
      <c r="E1242" s="1" t="str">
        <f t="shared" si="204"/>
        <v>Non-Summer</v>
      </c>
      <c r="F1242" s="78">
        <v>0.78820000000000001</v>
      </c>
      <c r="G1242" s="79">
        <f t="shared" si="205"/>
        <v>1.4996006450559016</v>
      </c>
      <c r="J1242" s="78">
        <v>0</v>
      </c>
      <c r="K1242" s="80">
        <f t="shared" si="206"/>
        <v>0</v>
      </c>
      <c r="L1242" s="68" t="str">
        <f t="shared" si="199"/>
        <v>Normal</v>
      </c>
      <c r="N1242" s="67">
        <f t="shared" si="200"/>
        <v>0</v>
      </c>
      <c r="O1242" s="67">
        <f t="shared" si="201"/>
        <v>0</v>
      </c>
      <c r="P1242" s="81">
        <f t="shared" si="202"/>
        <v>1.4996006450559016</v>
      </c>
      <c r="Q1242" s="81">
        <f t="shared" si="203"/>
        <v>1.4996006450559016</v>
      </c>
      <c r="S1242" s="1">
        <f t="shared" si="207"/>
        <v>1</v>
      </c>
      <c r="T1242" s="1" t="str">
        <f t="shared" si="208"/>
        <v>Off-Peak</v>
      </c>
    </row>
    <row r="1243" spans="1:20" x14ac:dyDescent="0.25">
      <c r="A1243" s="85">
        <v>44977.999999997286</v>
      </c>
      <c r="B1243" s="1">
        <v>2</v>
      </c>
      <c r="C1243" s="1">
        <v>21</v>
      </c>
      <c r="D1243" s="1">
        <v>0</v>
      </c>
      <c r="E1243" s="1" t="str">
        <f t="shared" si="204"/>
        <v>Non-Summer</v>
      </c>
      <c r="F1243" s="78">
        <v>0.73809999999999998</v>
      </c>
      <c r="G1243" s="79">
        <f t="shared" si="205"/>
        <v>1.4042822077084001</v>
      </c>
      <c r="J1243" s="78">
        <v>0</v>
      </c>
      <c r="K1243" s="80">
        <f t="shared" si="206"/>
        <v>0</v>
      </c>
      <c r="L1243" s="68" t="str">
        <f t="shared" si="199"/>
        <v>Normal</v>
      </c>
      <c r="N1243" s="67">
        <f t="shared" si="200"/>
        <v>0</v>
      </c>
      <c r="O1243" s="67">
        <f t="shared" si="201"/>
        <v>0</v>
      </c>
      <c r="P1243" s="81">
        <f t="shared" si="202"/>
        <v>1.4042822077084001</v>
      </c>
      <c r="Q1243" s="81">
        <f t="shared" si="203"/>
        <v>1.4042822077084001</v>
      </c>
      <c r="S1243" s="1">
        <f t="shared" si="207"/>
        <v>2</v>
      </c>
      <c r="T1243" s="1" t="str">
        <f t="shared" si="208"/>
        <v>Off-Peak</v>
      </c>
    </row>
    <row r="1244" spans="1:20" x14ac:dyDescent="0.25">
      <c r="A1244" s="85">
        <v>44978.04166666395</v>
      </c>
      <c r="B1244" s="1">
        <v>2</v>
      </c>
      <c r="C1244" s="1">
        <v>21</v>
      </c>
      <c r="D1244" s="1">
        <v>1</v>
      </c>
      <c r="E1244" s="1" t="str">
        <f t="shared" si="204"/>
        <v>Non-Summer</v>
      </c>
      <c r="F1244" s="78">
        <v>0.71009999999999995</v>
      </c>
      <c r="G1244" s="79">
        <f t="shared" si="205"/>
        <v>1.351010426356503</v>
      </c>
      <c r="J1244" s="78">
        <v>0</v>
      </c>
      <c r="K1244" s="80">
        <f t="shared" si="206"/>
        <v>0</v>
      </c>
      <c r="L1244" s="68" t="str">
        <f t="shared" si="199"/>
        <v>Normal</v>
      </c>
      <c r="N1244" s="67">
        <f t="shared" si="200"/>
        <v>0</v>
      </c>
      <c r="O1244" s="67">
        <f t="shared" si="201"/>
        <v>0</v>
      </c>
      <c r="P1244" s="81">
        <f t="shared" si="202"/>
        <v>1.351010426356503</v>
      </c>
      <c r="Q1244" s="81">
        <f t="shared" si="203"/>
        <v>1.351010426356503</v>
      </c>
      <c r="S1244" s="1">
        <f t="shared" si="207"/>
        <v>2</v>
      </c>
      <c r="T1244" s="1" t="str">
        <f t="shared" si="208"/>
        <v>Off-Peak</v>
      </c>
    </row>
    <row r="1245" spans="1:20" x14ac:dyDescent="0.25">
      <c r="A1245" s="85">
        <v>44978.083333330615</v>
      </c>
      <c r="B1245" s="1">
        <v>2</v>
      </c>
      <c r="C1245" s="1">
        <v>21</v>
      </c>
      <c r="D1245" s="1">
        <v>2</v>
      </c>
      <c r="E1245" s="1" t="str">
        <f t="shared" si="204"/>
        <v>Non-Summer</v>
      </c>
      <c r="F1245" s="78">
        <v>0.70220000000000005</v>
      </c>
      <c r="G1245" s="79">
        <f t="shared" si="205"/>
        <v>1.3359801737607893</v>
      </c>
      <c r="J1245" s="78">
        <v>0</v>
      </c>
      <c r="K1245" s="80">
        <f t="shared" si="206"/>
        <v>0</v>
      </c>
      <c r="L1245" s="68" t="str">
        <f t="shared" si="199"/>
        <v>Normal</v>
      </c>
      <c r="N1245" s="67">
        <f t="shared" si="200"/>
        <v>0</v>
      </c>
      <c r="O1245" s="67">
        <f t="shared" si="201"/>
        <v>0</v>
      </c>
      <c r="P1245" s="81">
        <f t="shared" si="202"/>
        <v>1.3359801737607893</v>
      </c>
      <c r="Q1245" s="81">
        <f t="shared" si="203"/>
        <v>1.3359801737607893</v>
      </c>
      <c r="S1245" s="1">
        <f t="shared" si="207"/>
        <v>2</v>
      </c>
      <c r="T1245" s="1" t="str">
        <f t="shared" si="208"/>
        <v>Off-Peak</v>
      </c>
    </row>
    <row r="1246" spans="1:20" x14ac:dyDescent="0.25">
      <c r="A1246" s="85">
        <v>44978.124999997279</v>
      </c>
      <c r="B1246" s="1">
        <v>2</v>
      </c>
      <c r="C1246" s="1">
        <v>21</v>
      </c>
      <c r="D1246" s="1">
        <v>3</v>
      </c>
      <c r="E1246" s="1" t="str">
        <f t="shared" si="204"/>
        <v>Non-Summer</v>
      </c>
      <c r="F1246" s="78">
        <v>0.70950000000000002</v>
      </c>
      <c r="G1246" s="79">
        <f t="shared" si="205"/>
        <v>1.3498688881846768</v>
      </c>
      <c r="J1246" s="78">
        <v>0</v>
      </c>
      <c r="K1246" s="80">
        <f t="shared" si="206"/>
        <v>0</v>
      </c>
      <c r="L1246" s="68" t="str">
        <f t="shared" si="199"/>
        <v>Normal</v>
      </c>
      <c r="N1246" s="67">
        <f t="shared" si="200"/>
        <v>0</v>
      </c>
      <c r="O1246" s="67">
        <f t="shared" si="201"/>
        <v>0</v>
      </c>
      <c r="P1246" s="81">
        <f t="shared" si="202"/>
        <v>1.3498688881846768</v>
      </c>
      <c r="Q1246" s="81">
        <f t="shared" si="203"/>
        <v>1.3498688881846768</v>
      </c>
      <c r="S1246" s="1">
        <f t="shared" si="207"/>
        <v>2</v>
      </c>
      <c r="T1246" s="1" t="str">
        <f t="shared" si="208"/>
        <v>Off-Peak</v>
      </c>
    </row>
    <row r="1247" spans="1:20" x14ac:dyDescent="0.25">
      <c r="A1247" s="85">
        <v>44978.166666663943</v>
      </c>
      <c r="B1247" s="1">
        <v>2</v>
      </c>
      <c r="C1247" s="1">
        <v>21</v>
      </c>
      <c r="D1247" s="1">
        <v>4</v>
      </c>
      <c r="E1247" s="1" t="str">
        <f t="shared" si="204"/>
        <v>Non-Summer</v>
      </c>
      <c r="F1247" s="78">
        <v>0.73680000000000001</v>
      </c>
      <c r="G1247" s="79">
        <f t="shared" si="205"/>
        <v>1.4018088750027762</v>
      </c>
      <c r="J1247" s="78">
        <v>0</v>
      </c>
      <c r="K1247" s="80">
        <f t="shared" si="206"/>
        <v>0</v>
      </c>
      <c r="L1247" s="68" t="str">
        <f t="shared" si="199"/>
        <v>Normal</v>
      </c>
      <c r="N1247" s="67">
        <f t="shared" si="200"/>
        <v>0</v>
      </c>
      <c r="O1247" s="67">
        <f t="shared" si="201"/>
        <v>0</v>
      </c>
      <c r="P1247" s="81">
        <f t="shared" si="202"/>
        <v>1.4018088750027762</v>
      </c>
      <c r="Q1247" s="81">
        <f t="shared" si="203"/>
        <v>1.4018088750027762</v>
      </c>
      <c r="S1247" s="1">
        <f t="shared" si="207"/>
        <v>2</v>
      </c>
      <c r="T1247" s="1" t="str">
        <f t="shared" si="208"/>
        <v>Off-Peak</v>
      </c>
    </row>
    <row r="1248" spans="1:20" x14ac:dyDescent="0.25">
      <c r="A1248" s="85">
        <v>44978.208333330607</v>
      </c>
      <c r="B1248" s="1">
        <v>2</v>
      </c>
      <c r="C1248" s="1">
        <v>21</v>
      </c>
      <c r="D1248" s="1">
        <v>5</v>
      </c>
      <c r="E1248" s="1" t="str">
        <f t="shared" si="204"/>
        <v>Non-Summer</v>
      </c>
      <c r="F1248" s="78">
        <v>0.78939999999999999</v>
      </c>
      <c r="G1248" s="79">
        <f t="shared" si="205"/>
        <v>1.5018837213995542</v>
      </c>
      <c r="J1248" s="78">
        <v>0</v>
      </c>
      <c r="K1248" s="80">
        <f t="shared" si="206"/>
        <v>0</v>
      </c>
      <c r="L1248" s="68" t="str">
        <f t="shared" si="199"/>
        <v>Normal</v>
      </c>
      <c r="N1248" s="67">
        <f t="shared" si="200"/>
        <v>0</v>
      </c>
      <c r="O1248" s="67">
        <f t="shared" si="201"/>
        <v>0</v>
      </c>
      <c r="P1248" s="81">
        <f t="shared" si="202"/>
        <v>1.5018837213995542</v>
      </c>
      <c r="Q1248" s="81">
        <f t="shared" si="203"/>
        <v>1.5018837213995542</v>
      </c>
      <c r="S1248" s="1">
        <f t="shared" si="207"/>
        <v>2</v>
      </c>
      <c r="T1248" s="1" t="str">
        <f t="shared" si="208"/>
        <v>Off-Peak</v>
      </c>
    </row>
    <row r="1249" spans="1:20" x14ac:dyDescent="0.25">
      <c r="A1249" s="85">
        <v>44978.249999997272</v>
      </c>
      <c r="B1249" s="1">
        <v>2</v>
      </c>
      <c r="C1249" s="1">
        <v>21</v>
      </c>
      <c r="D1249" s="1">
        <v>6</v>
      </c>
      <c r="E1249" s="1" t="str">
        <f t="shared" si="204"/>
        <v>Non-Summer</v>
      </c>
      <c r="F1249" s="78">
        <v>0.86429999999999996</v>
      </c>
      <c r="G1249" s="79">
        <f t="shared" si="205"/>
        <v>1.6443857365158787</v>
      </c>
      <c r="J1249" s="78">
        <v>0</v>
      </c>
      <c r="K1249" s="80">
        <f t="shared" si="206"/>
        <v>0</v>
      </c>
      <c r="L1249" s="68" t="str">
        <f t="shared" si="199"/>
        <v>Normal</v>
      </c>
      <c r="N1249" s="67">
        <f t="shared" si="200"/>
        <v>0</v>
      </c>
      <c r="O1249" s="67">
        <f t="shared" si="201"/>
        <v>0</v>
      </c>
      <c r="P1249" s="81">
        <f t="shared" si="202"/>
        <v>1.6443857365158787</v>
      </c>
      <c r="Q1249" s="81">
        <f t="shared" si="203"/>
        <v>1.6443857365158787</v>
      </c>
      <c r="S1249" s="1">
        <f t="shared" si="207"/>
        <v>2</v>
      </c>
      <c r="T1249" s="1" t="str">
        <f t="shared" si="208"/>
        <v>Peak</v>
      </c>
    </row>
    <row r="1250" spans="1:20" x14ac:dyDescent="0.25">
      <c r="A1250" s="85">
        <v>44978.291666663936</v>
      </c>
      <c r="B1250" s="1">
        <v>2</v>
      </c>
      <c r="C1250" s="1">
        <v>21</v>
      </c>
      <c r="D1250" s="1">
        <v>7</v>
      </c>
      <c r="E1250" s="1" t="str">
        <f t="shared" si="204"/>
        <v>Non-Summer</v>
      </c>
      <c r="F1250" s="78">
        <v>0.86739999999999995</v>
      </c>
      <c r="G1250" s="79">
        <f t="shared" si="205"/>
        <v>1.6502836837369816</v>
      </c>
      <c r="J1250" s="78">
        <v>0.48486599999999996</v>
      </c>
      <c r="K1250" s="80">
        <f t="shared" si="206"/>
        <v>0.48486599999999996</v>
      </c>
      <c r="L1250" s="68" t="str">
        <f t="shared" si="199"/>
        <v>Normal</v>
      </c>
      <c r="N1250" s="67">
        <f t="shared" si="200"/>
        <v>0</v>
      </c>
      <c r="O1250" s="67">
        <f t="shared" si="201"/>
        <v>0.48486599999999996</v>
      </c>
      <c r="P1250" s="81">
        <f t="shared" si="202"/>
        <v>1.1654176837369816</v>
      </c>
      <c r="Q1250" s="81">
        <f t="shared" si="203"/>
        <v>1.1654176837369816</v>
      </c>
      <c r="S1250" s="1">
        <f t="shared" si="207"/>
        <v>2</v>
      </c>
      <c r="T1250" s="1" t="str">
        <f t="shared" si="208"/>
        <v>Peak</v>
      </c>
    </row>
    <row r="1251" spans="1:20" x14ac:dyDescent="0.25">
      <c r="A1251" s="85">
        <v>44978.3333333306</v>
      </c>
      <c r="B1251" s="1">
        <v>2</v>
      </c>
      <c r="C1251" s="1">
        <v>21</v>
      </c>
      <c r="D1251" s="1">
        <v>8</v>
      </c>
      <c r="E1251" s="1" t="str">
        <f t="shared" si="204"/>
        <v>Non-Summer</v>
      </c>
      <c r="F1251" s="78">
        <v>0.82240000000000002</v>
      </c>
      <c r="G1251" s="79">
        <f t="shared" si="205"/>
        <v>1.5646683208500043</v>
      </c>
      <c r="J1251" s="78">
        <v>1.5356990000000001</v>
      </c>
      <c r="K1251" s="80">
        <f t="shared" si="206"/>
        <v>1.5356990000000001</v>
      </c>
      <c r="L1251" s="68" t="str">
        <f t="shared" si="199"/>
        <v>Normal</v>
      </c>
      <c r="N1251" s="67">
        <f t="shared" si="200"/>
        <v>0</v>
      </c>
      <c r="O1251" s="67">
        <f t="shared" si="201"/>
        <v>1.5356990000000001</v>
      </c>
      <c r="P1251" s="81">
        <f t="shared" si="202"/>
        <v>2.8969320850004143E-2</v>
      </c>
      <c r="Q1251" s="81">
        <f t="shared" si="203"/>
        <v>2.8969320850004143E-2</v>
      </c>
      <c r="S1251" s="1">
        <f t="shared" si="207"/>
        <v>2</v>
      </c>
      <c r="T1251" s="1" t="str">
        <f t="shared" si="208"/>
        <v>Peak</v>
      </c>
    </row>
    <row r="1252" spans="1:20" x14ac:dyDescent="0.25">
      <c r="A1252" s="85">
        <v>44978.374999997264</v>
      </c>
      <c r="B1252" s="1">
        <v>2</v>
      </c>
      <c r="C1252" s="1">
        <v>21</v>
      </c>
      <c r="D1252" s="1">
        <v>9</v>
      </c>
      <c r="E1252" s="1" t="str">
        <f t="shared" si="204"/>
        <v>Non-Summer</v>
      </c>
      <c r="F1252" s="78">
        <v>0.80059999999999998</v>
      </c>
      <c r="G1252" s="79">
        <f t="shared" si="205"/>
        <v>1.5231924339403131</v>
      </c>
      <c r="J1252" s="78">
        <v>1.5844259999999999</v>
      </c>
      <c r="K1252" s="80">
        <f t="shared" si="206"/>
        <v>1.5844259999999999</v>
      </c>
      <c r="L1252" s="68" t="str">
        <f t="shared" si="199"/>
        <v>Normal</v>
      </c>
      <c r="N1252" s="67">
        <f t="shared" si="200"/>
        <v>6.1233566059686773E-2</v>
      </c>
      <c r="O1252" s="67">
        <f t="shared" si="201"/>
        <v>1.5231924339403131</v>
      </c>
      <c r="P1252" s="81">
        <f t="shared" si="202"/>
        <v>0</v>
      </c>
      <c r="Q1252" s="81">
        <f t="shared" si="203"/>
        <v>-6.1233566059686773E-2</v>
      </c>
      <c r="S1252" s="1">
        <f t="shared" si="207"/>
        <v>2</v>
      </c>
      <c r="T1252" s="1" t="str">
        <f t="shared" si="208"/>
        <v>Peak</v>
      </c>
    </row>
    <row r="1253" spans="1:20" x14ac:dyDescent="0.25">
      <c r="A1253" s="85">
        <v>44978.416666663928</v>
      </c>
      <c r="B1253" s="1">
        <v>2</v>
      </c>
      <c r="C1253" s="1">
        <v>21</v>
      </c>
      <c r="D1253" s="1">
        <v>10</v>
      </c>
      <c r="E1253" s="1" t="str">
        <f t="shared" si="204"/>
        <v>Non-Summer</v>
      </c>
      <c r="F1253" s="78">
        <v>0.78739999999999999</v>
      </c>
      <c r="G1253" s="79">
        <f t="shared" si="205"/>
        <v>1.4980785941601331</v>
      </c>
      <c r="J1253" s="78">
        <v>2.0571550000000003</v>
      </c>
      <c r="K1253" s="80">
        <f t="shared" si="206"/>
        <v>2.0571550000000003</v>
      </c>
      <c r="L1253" s="68" t="str">
        <f t="shared" si="199"/>
        <v>Normal</v>
      </c>
      <c r="N1253" s="67">
        <f t="shared" si="200"/>
        <v>0.55907640583986717</v>
      </c>
      <c r="O1253" s="67">
        <f t="shared" si="201"/>
        <v>1.4980785941601331</v>
      </c>
      <c r="P1253" s="81">
        <f t="shared" si="202"/>
        <v>0</v>
      </c>
      <c r="Q1253" s="81">
        <f t="shared" si="203"/>
        <v>-0.55907640583986717</v>
      </c>
      <c r="S1253" s="1">
        <f t="shared" si="207"/>
        <v>2</v>
      </c>
      <c r="T1253" s="1" t="str">
        <f t="shared" si="208"/>
        <v>Peak</v>
      </c>
    </row>
    <row r="1254" spans="1:20" x14ac:dyDescent="0.25">
      <c r="A1254" s="85">
        <v>44978.458333330593</v>
      </c>
      <c r="B1254" s="1">
        <v>2</v>
      </c>
      <c r="C1254" s="1">
        <v>21</v>
      </c>
      <c r="D1254" s="1">
        <v>11</v>
      </c>
      <c r="E1254" s="1" t="str">
        <f t="shared" si="204"/>
        <v>Non-Summer</v>
      </c>
      <c r="F1254" s="78">
        <v>0.77249999999999996</v>
      </c>
      <c r="G1254" s="79">
        <f t="shared" si="205"/>
        <v>1.469730396226445</v>
      </c>
      <c r="J1254" s="78">
        <v>1.376576</v>
      </c>
      <c r="K1254" s="80">
        <f t="shared" si="206"/>
        <v>1.376576</v>
      </c>
      <c r="L1254" s="68" t="str">
        <f t="shared" si="199"/>
        <v>Normal</v>
      </c>
      <c r="N1254" s="67">
        <f t="shared" si="200"/>
        <v>0</v>
      </c>
      <c r="O1254" s="67">
        <f t="shared" si="201"/>
        <v>1.376576</v>
      </c>
      <c r="P1254" s="81">
        <f t="shared" si="202"/>
        <v>9.3154396226444947E-2</v>
      </c>
      <c r="Q1254" s="81">
        <f t="shared" si="203"/>
        <v>9.3154396226444947E-2</v>
      </c>
      <c r="S1254" s="1">
        <f t="shared" si="207"/>
        <v>2</v>
      </c>
      <c r="T1254" s="1" t="str">
        <f t="shared" si="208"/>
        <v>Peak</v>
      </c>
    </row>
    <row r="1255" spans="1:20" x14ac:dyDescent="0.25">
      <c r="A1255" s="85">
        <v>44978.499999997257</v>
      </c>
      <c r="B1255" s="1">
        <v>2</v>
      </c>
      <c r="C1255" s="1">
        <v>21</v>
      </c>
      <c r="D1255" s="1">
        <v>12</v>
      </c>
      <c r="E1255" s="1" t="str">
        <f t="shared" si="204"/>
        <v>Non-Summer</v>
      </c>
      <c r="F1255" s="78">
        <v>0.75539999999999996</v>
      </c>
      <c r="G1255" s="79">
        <f t="shared" si="205"/>
        <v>1.4371965583293935</v>
      </c>
      <c r="J1255" s="78">
        <v>2.2027979999999996</v>
      </c>
      <c r="K1255" s="80">
        <f t="shared" si="206"/>
        <v>2.2027979999999996</v>
      </c>
      <c r="L1255" s="68" t="str">
        <f t="shared" si="199"/>
        <v>Normal</v>
      </c>
      <c r="N1255" s="67">
        <f t="shared" si="200"/>
        <v>0.76560144167060606</v>
      </c>
      <c r="O1255" s="67">
        <f t="shared" si="201"/>
        <v>1.4371965583293935</v>
      </c>
      <c r="P1255" s="81">
        <f t="shared" si="202"/>
        <v>0</v>
      </c>
      <c r="Q1255" s="81">
        <f t="shared" si="203"/>
        <v>-0.76560144167060606</v>
      </c>
      <c r="S1255" s="1">
        <f t="shared" si="207"/>
        <v>2</v>
      </c>
      <c r="T1255" s="1" t="str">
        <f t="shared" si="208"/>
        <v>Peak</v>
      </c>
    </row>
    <row r="1256" spans="1:20" x14ac:dyDescent="0.25">
      <c r="A1256" s="85">
        <v>44978.541666663921</v>
      </c>
      <c r="B1256" s="1">
        <v>2</v>
      </c>
      <c r="C1256" s="1">
        <v>21</v>
      </c>
      <c r="D1256" s="1">
        <v>13</v>
      </c>
      <c r="E1256" s="1" t="str">
        <f t="shared" si="204"/>
        <v>Non-Summer</v>
      </c>
      <c r="F1256" s="78">
        <v>0.74870000000000003</v>
      </c>
      <c r="G1256" s="79">
        <f t="shared" si="205"/>
        <v>1.4244493820773325</v>
      </c>
      <c r="J1256" s="78">
        <v>2.0151629999999998</v>
      </c>
      <c r="K1256" s="80">
        <f t="shared" si="206"/>
        <v>2.0151629999999998</v>
      </c>
      <c r="L1256" s="68" t="str">
        <f t="shared" si="199"/>
        <v>Normal</v>
      </c>
      <c r="N1256" s="67">
        <f t="shared" si="200"/>
        <v>0.5907136179226673</v>
      </c>
      <c r="O1256" s="67">
        <f t="shared" si="201"/>
        <v>1.4244493820773325</v>
      </c>
      <c r="P1256" s="81">
        <f t="shared" si="202"/>
        <v>0</v>
      </c>
      <c r="Q1256" s="81">
        <f t="shared" si="203"/>
        <v>-0.5907136179226673</v>
      </c>
      <c r="S1256" s="1">
        <f t="shared" si="207"/>
        <v>2</v>
      </c>
      <c r="T1256" s="1" t="str">
        <f t="shared" si="208"/>
        <v>Peak</v>
      </c>
    </row>
    <row r="1257" spans="1:20" x14ac:dyDescent="0.25">
      <c r="A1257" s="85">
        <v>44978.583333330585</v>
      </c>
      <c r="B1257" s="1">
        <v>2</v>
      </c>
      <c r="C1257" s="1">
        <v>21</v>
      </c>
      <c r="D1257" s="1">
        <v>14</v>
      </c>
      <c r="E1257" s="1" t="str">
        <f t="shared" si="204"/>
        <v>Non-Summer</v>
      </c>
      <c r="F1257" s="78">
        <v>0.75829999999999997</v>
      </c>
      <c r="G1257" s="79">
        <f t="shared" si="205"/>
        <v>1.4427139928265542</v>
      </c>
      <c r="J1257" s="78">
        <v>1.404517</v>
      </c>
      <c r="K1257" s="80">
        <f t="shared" si="206"/>
        <v>1.404517</v>
      </c>
      <c r="L1257" s="68" t="str">
        <f t="shared" si="199"/>
        <v>Normal</v>
      </c>
      <c r="N1257" s="67">
        <f t="shared" si="200"/>
        <v>0</v>
      </c>
      <c r="O1257" s="67">
        <f t="shared" si="201"/>
        <v>1.404517</v>
      </c>
      <c r="P1257" s="81">
        <f t="shared" si="202"/>
        <v>3.8196992826554199E-2</v>
      </c>
      <c r="Q1257" s="81">
        <f t="shared" si="203"/>
        <v>3.8196992826554199E-2</v>
      </c>
      <c r="S1257" s="1">
        <f t="shared" si="207"/>
        <v>2</v>
      </c>
      <c r="T1257" s="1" t="str">
        <f t="shared" si="208"/>
        <v>Peak</v>
      </c>
    </row>
    <row r="1258" spans="1:20" x14ac:dyDescent="0.25">
      <c r="A1258" s="85">
        <v>44978.62499999725</v>
      </c>
      <c r="B1258" s="1">
        <v>2</v>
      </c>
      <c r="C1258" s="1">
        <v>21</v>
      </c>
      <c r="D1258" s="1">
        <v>15</v>
      </c>
      <c r="E1258" s="1" t="str">
        <f t="shared" si="204"/>
        <v>Non-Summer</v>
      </c>
      <c r="F1258" s="78">
        <v>0.79759999999999998</v>
      </c>
      <c r="G1258" s="79">
        <f t="shared" si="205"/>
        <v>1.5174847430811813</v>
      </c>
      <c r="J1258" s="78">
        <v>3.1631579999999997</v>
      </c>
      <c r="K1258" s="80">
        <f t="shared" si="206"/>
        <v>3.1631579999999997</v>
      </c>
      <c r="L1258" s="68" t="str">
        <f t="shared" si="199"/>
        <v>Normal</v>
      </c>
      <c r="N1258" s="67">
        <f t="shared" si="200"/>
        <v>1.6456732569188184</v>
      </c>
      <c r="O1258" s="67">
        <f t="shared" si="201"/>
        <v>1.5174847430811813</v>
      </c>
      <c r="P1258" s="81">
        <f t="shared" si="202"/>
        <v>0</v>
      </c>
      <c r="Q1258" s="81">
        <f t="shared" si="203"/>
        <v>-1.6456732569188184</v>
      </c>
      <c r="S1258" s="1">
        <f t="shared" si="207"/>
        <v>2</v>
      </c>
      <c r="T1258" s="1" t="str">
        <f t="shared" si="208"/>
        <v>Peak</v>
      </c>
    </row>
    <row r="1259" spans="1:20" x14ac:dyDescent="0.25">
      <c r="A1259" s="85">
        <v>44978.666666663914</v>
      </c>
      <c r="B1259" s="1">
        <v>2</v>
      </c>
      <c r="C1259" s="1">
        <v>21</v>
      </c>
      <c r="D1259" s="1">
        <v>16</v>
      </c>
      <c r="E1259" s="1" t="str">
        <f t="shared" si="204"/>
        <v>Non-Summer</v>
      </c>
      <c r="F1259" s="78">
        <v>0.88519999999999999</v>
      </c>
      <c r="G1259" s="79">
        <f t="shared" si="205"/>
        <v>1.6841493161678305</v>
      </c>
      <c r="J1259" s="78">
        <v>1.2851199999999998</v>
      </c>
      <c r="K1259" s="80">
        <f t="shared" si="206"/>
        <v>1.2851199999999998</v>
      </c>
      <c r="L1259" s="68" t="str">
        <f t="shared" si="199"/>
        <v>Normal</v>
      </c>
      <c r="N1259" s="67">
        <f t="shared" si="200"/>
        <v>0</v>
      </c>
      <c r="O1259" s="67">
        <f t="shared" si="201"/>
        <v>1.2851199999999998</v>
      </c>
      <c r="P1259" s="81">
        <f t="shared" si="202"/>
        <v>0.39902931616783066</v>
      </c>
      <c r="Q1259" s="81">
        <f t="shared" si="203"/>
        <v>0.39902931616783066</v>
      </c>
      <c r="S1259" s="1">
        <f t="shared" si="207"/>
        <v>2</v>
      </c>
      <c r="T1259" s="1" t="str">
        <f t="shared" si="208"/>
        <v>Peak</v>
      </c>
    </row>
    <row r="1260" spans="1:20" x14ac:dyDescent="0.25">
      <c r="A1260" s="85">
        <v>44978.708333330578</v>
      </c>
      <c r="B1260" s="1">
        <v>2</v>
      </c>
      <c r="C1260" s="1">
        <v>21</v>
      </c>
      <c r="D1260" s="1">
        <v>17</v>
      </c>
      <c r="E1260" s="1" t="str">
        <f t="shared" si="204"/>
        <v>Non-Summer</v>
      </c>
      <c r="F1260" s="78">
        <v>1.0069999999999999</v>
      </c>
      <c r="G1260" s="79">
        <f t="shared" si="205"/>
        <v>1.9158815650485825</v>
      </c>
      <c r="J1260" s="78">
        <v>0</v>
      </c>
      <c r="K1260" s="80">
        <f t="shared" si="206"/>
        <v>0</v>
      </c>
      <c r="L1260" s="68" t="str">
        <f t="shared" si="199"/>
        <v>Normal</v>
      </c>
      <c r="N1260" s="67">
        <f t="shared" si="200"/>
        <v>0</v>
      </c>
      <c r="O1260" s="67">
        <f t="shared" si="201"/>
        <v>0</v>
      </c>
      <c r="P1260" s="81">
        <f t="shared" si="202"/>
        <v>1.9158815650485825</v>
      </c>
      <c r="Q1260" s="81">
        <f t="shared" si="203"/>
        <v>1.9158815650485825</v>
      </c>
      <c r="S1260" s="1">
        <f t="shared" si="207"/>
        <v>2</v>
      </c>
      <c r="T1260" s="1" t="str">
        <f t="shared" si="208"/>
        <v>Peak</v>
      </c>
    </row>
    <row r="1261" spans="1:20" x14ac:dyDescent="0.25">
      <c r="A1261" s="85">
        <v>44978.749999997242</v>
      </c>
      <c r="B1261" s="1">
        <v>2</v>
      </c>
      <c r="C1261" s="1">
        <v>21</v>
      </c>
      <c r="D1261" s="1">
        <v>18</v>
      </c>
      <c r="E1261" s="1" t="str">
        <f t="shared" si="204"/>
        <v>Non-Summer</v>
      </c>
      <c r="F1261" s="78">
        <v>1.0742</v>
      </c>
      <c r="G1261" s="79">
        <f t="shared" si="205"/>
        <v>2.0437338402931355</v>
      </c>
      <c r="J1261" s="78">
        <v>0</v>
      </c>
      <c r="K1261" s="80">
        <f t="shared" si="206"/>
        <v>0</v>
      </c>
      <c r="L1261" s="68" t="str">
        <f t="shared" si="199"/>
        <v>Normal</v>
      </c>
      <c r="N1261" s="67">
        <f t="shared" si="200"/>
        <v>0</v>
      </c>
      <c r="O1261" s="67">
        <f t="shared" si="201"/>
        <v>0</v>
      </c>
      <c r="P1261" s="81">
        <f t="shared" si="202"/>
        <v>2.0437338402931355</v>
      </c>
      <c r="Q1261" s="81">
        <f t="shared" si="203"/>
        <v>2.0437338402931355</v>
      </c>
      <c r="S1261" s="1">
        <f t="shared" si="207"/>
        <v>2</v>
      </c>
      <c r="T1261" s="1" t="str">
        <f t="shared" si="208"/>
        <v>Peak</v>
      </c>
    </row>
    <row r="1262" spans="1:20" x14ac:dyDescent="0.25">
      <c r="A1262" s="85">
        <v>44978.791666663907</v>
      </c>
      <c r="B1262" s="1">
        <v>2</v>
      </c>
      <c r="C1262" s="1">
        <v>21</v>
      </c>
      <c r="D1262" s="1">
        <v>19</v>
      </c>
      <c r="E1262" s="1" t="str">
        <f t="shared" si="204"/>
        <v>Non-Summer</v>
      </c>
      <c r="F1262" s="78">
        <v>1.0766</v>
      </c>
      <c r="G1262" s="79">
        <f t="shared" si="205"/>
        <v>2.0482999929804411</v>
      </c>
      <c r="J1262" s="78">
        <v>0</v>
      </c>
      <c r="K1262" s="80">
        <f t="shared" si="206"/>
        <v>0</v>
      </c>
      <c r="L1262" s="68" t="str">
        <f t="shared" si="199"/>
        <v>Normal</v>
      </c>
      <c r="N1262" s="67">
        <f t="shared" si="200"/>
        <v>0</v>
      </c>
      <c r="O1262" s="67">
        <f t="shared" si="201"/>
        <v>0</v>
      </c>
      <c r="P1262" s="81">
        <f t="shared" si="202"/>
        <v>2.0482999929804411</v>
      </c>
      <c r="Q1262" s="81">
        <f t="shared" si="203"/>
        <v>2.0482999929804411</v>
      </c>
      <c r="S1262" s="1">
        <f t="shared" si="207"/>
        <v>2</v>
      </c>
      <c r="T1262" s="1" t="str">
        <f t="shared" si="208"/>
        <v>Peak</v>
      </c>
    </row>
    <row r="1263" spans="1:20" x14ac:dyDescent="0.25">
      <c r="A1263" s="85">
        <v>44978.833333330571</v>
      </c>
      <c r="B1263" s="1">
        <v>2</v>
      </c>
      <c r="C1263" s="1">
        <v>21</v>
      </c>
      <c r="D1263" s="1">
        <v>20</v>
      </c>
      <c r="E1263" s="1" t="str">
        <f t="shared" si="204"/>
        <v>Non-Summer</v>
      </c>
      <c r="F1263" s="78">
        <v>1.0570999999999999</v>
      </c>
      <c r="G1263" s="79">
        <f t="shared" si="205"/>
        <v>2.0112000023960839</v>
      </c>
      <c r="J1263" s="78">
        <v>0</v>
      </c>
      <c r="K1263" s="80">
        <f t="shared" si="206"/>
        <v>0</v>
      </c>
      <c r="L1263" s="68" t="str">
        <f t="shared" si="199"/>
        <v>Normal</v>
      </c>
      <c r="N1263" s="67">
        <f t="shared" si="200"/>
        <v>0</v>
      </c>
      <c r="O1263" s="67">
        <f t="shared" si="201"/>
        <v>0</v>
      </c>
      <c r="P1263" s="81">
        <f t="shared" si="202"/>
        <v>2.0112000023960839</v>
      </c>
      <c r="Q1263" s="81">
        <f t="shared" si="203"/>
        <v>2.0112000023960839</v>
      </c>
      <c r="S1263" s="1">
        <f t="shared" si="207"/>
        <v>2</v>
      </c>
      <c r="T1263" s="1" t="str">
        <f t="shared" si="208"/>
        <v>Peak</v>
      </c>
    </row>
    <row r="1264" spans="1:20" x14ac:dyDescent="0.25">
      <c r="A1264" s="85">
        <v>44978.874999997235</v>
      </c>
      <c r="B1264" s="1">
        <v>2</v>
      </c>
      <c r="C1264" s="1">
        <v>21</v>
      </c>
      <c r="D1264" s="1">
        <v>21</v>
      </c>
      <c r="E1264" s="1" t="str">
        <f t="shared" si="204"/>
        <v>Non-Summer</v>
      </c>
      <c r="F1264" s="78">
        <v>1.0029999999999999</v>
      </c>
      <c r="G1264" s="79">
        <f t="shared" si="205"/>
        <v>1.90827131056974</v>
      </c>
      <c r="J1264" s="78">
        <v>0</v>
      </c>
      <c r="K1264" s="80">
        <f t="shared" si="206"/>
        <v>0</v>
      </c>
      <c r="L1264" s="68" t="str">
        <f t="shared" si="199"/>
        <v>Normal</v>
      </c>
      <c r="N1264" s="67">
        <f t="shared" si="200"/>
        <v>0</v>
      </c>
      <c r="O1264" s="67">
        <f t="shared" si="201"/>
        <v>0</v>
      </c>
      <c r="P1264" s="81">
        <f t="shared" si="202"/>
        <v>1.90827131056974</v>
      </c>
      <c r="Q1264" s="81">
        <f t="shared" si="203"/>
        <v>1.90827131056974</v>
      </c>
      <c r="S1264" s="1">
        <f t="shared" si="207"/>
        <v>2</v>
      </c>
      <c r="T1264" s="1" t="str">
        <f t="shared" si="208"/>
        <v>Peak</v>
      </c>
    </row>
    <row r="1265" spans="1:20" x14ac:dyDescent="0.25">
      <c r="A1265" s="85">
        <v>44978.916666663899</v>
      </c>
      <c r="B1265" s="1">
        <v>2</v>
      </c>
      <c r="C1265" s="1">
        <v>21</v>
      </c>
      <c r="D1265" s="1">
        <v>22</v>
      </c>
      <c r="E1265" s="1" t="str">
        <f t="shared" si="204"/>
        <v>Non-Summer</v>
      </c>
      <c r="F1265" s="78">
        <v>0.91349999999999998</v>
      </c>
      <c r="G1265" s="79">
        <f t="shared" si="205"/>
        <v>1.7379918666056406</v>
      </c>
      <c r="J1265" s="78">
        <v>0</v>
      </c>
      <c r="K1265" s="80">
        <f t="shared" si="206"/>
        <v>0</v>
      </c>
      <c r="L1265" s="68" t="str">
        <f t="shared" si="199"/>
        <v>Normal</v>
      </c>
      <c r="N1265" s="67">
        <f t="shared" si="200"/>
        <v>0</v>
      </c>
      <c r="O1265" s="67">
        <f t="shared" si="201"/>
        <v>0</v>
      </c>
      <c r="P1265" s="81">
        <f t="shared" si="202"/>
        <v>1.7379918666056406</v>
      </c>
      <c r="Q1265" s="81">
        <f t="shared" si="203"/>
        <v>1.7379918666056406</v>
      </c>
      <c r="S1265" s="1">
        <f t="shared" si="207"/>
        <v>2</v>
      </c>
      <c r="T1265" s="1" t="str">
        <f t="shared" si="208"/>
        <v>Off-Peak</v>
      </c>
    </row>
    <row r="1266" spans="1:20" x14ac:dyDescent="0.25">
      <c r="A1266" s="85">
        <v>44978.958333330564</v>
      </c>
      <c r="B1266" s="1">
        <v>2</v>
      </c>
      <c r="C1266" s="1">
        <v>21</v>
      </c>
      <c r="D1266" s="1">
        <v>23</v>
      </c>
      <c r="E1266" s="1" t="str">
        <f t="shared" si="204"/>
        <v>Non-Summer</v>
      </c>
      <c r="F1266" s="78">
        <v>0.83260000000000001</v>
      </c>
      <c r="G1266" s="79">
        <f t="shared" si="205"/>
        <v>1.5840744697710525</v>
      </c>
      <c r="J1266" s="78">
        <v>0</v>
      </c>
      <c r="K1266" s="80">
        <f t="shared" si="206"/>
        <v>0</v>
      </c>
      <c r="L1266" s="68" t="str">
        <f t="shared" si="199"/>
        <v>Normal</v>
      </c>
      <c r="N1266" s="67">
        <f t="shared" si="200"/>
        <v>0</v>
      </c>
      <c r="O1266" s="67">
        <f t="shared" si="201"/>
        <v>0</v>
      </c>
      <c r="P1266" s="81">
        <f t="shared" si="202"/>
        <v>1.5840744697710525</v>
      </c>
      <c r="Q1266" s="81">
        <f t="shared" si="203"/>
        <v>1.5840744697710525</v>
      </c>
      <c r="S1266" s="1">
        <f t="shared" si="207"/>
        <v>2</v>
      </c>
      <c r="T1266" s="1" t="str">
        <f t="shared" si="208"/>
        <v>Off-Peak</v>
      </c>
    </row>
    <row r="1267" spans="1:20" x14ac:dyDescent="0.25">
      <c r="A1267" s="85">
        <v>44978.999999997228</v>
      </c>
      <c r="B1267" s="1">
        <v>2</v>
      </c>
      <c r="C1267" s="1">
        <v>22</v>
      </c>
      <c r="D1267" s="1">
        <v>0</v>
      </c>
      <c r="E1267" s="1" t="str">
        <f t="shared" si="204"/>
        <v>Non-Summer</v>
      </c>
      <c r="F1267" s="78">
        <v>0.78290000000000004</v>
      </c>
      <c r="G1267" s="79">
        <f t="shared" si="205"/>
        <v>1.4895170578714354</v>
      </c>
      <c r="J1267" s="78">
        <v>0</v>
      </c>
      <c r="K1267" s="80">
        <f t="shared" si="206"/>
        <v>0</v>
      </c>
      <c r="L1267" s="68" t="str">
        <f t="shared" si="199"/>
        <v>Normal</v>
      </c>
      <c r="N1267" s="67">
        <f t="shared" si="200"/>
        <v>0</v>
      </c>
      <c r="O1267" s="67">
        <f t="shared" si="201"/>
        <v>0</v>
      </c>
      <c r="P1267" s="81">
        <f t="shared" si="202"/>
        <v>1.4895170578714354</v>
      </c>
      <c r="Q1267" s="81">
        <f t="shared" si="203"/>
        <v>1.4895170578714354</v>
      </c>
      <c r="S1267" s="1">
        <f t="shared" si="207"/>
        <v>3</v>
      </c>
      <c r="T1267" s="1" t="str">
        <f t="shared" si="208"/>
        <v>Off-Peak</v>
      </c>
    </row>
    <row r="1268" spans="1:20" x14ac:dyDescent="0.25">
      <c r="A1268" s="85">
        <v>44979.041666663892</v>
      </c>
      <c r="B1268" s="1">
        <v>2</v>
      </c>
      <c r="C1268" s="1">
        <v>22</v>
      </c>
      <c r="D1268" s="1">
        <v>1</v>
      </c>
      <c r="E1268" s="1" t="str">
        <f t="shared" si="204"/>
        <v>Non-Summer</v>
      </c>
      <c r="F1268" s="78">
        <v>0.753</v>
      </c>
      <c r="G1268" s="79">
        <f t="shared" si="205"/>
        <v>1.4326304056420882</v>
      </c>
      <c r="J1268" s="78">
        <v>0</v>
      </c>
      <c r="K1268" s="80">
        <f t="shared" si="206"/>
        <v>0</v>
      </c>
      <c r="L1268" s="68" t="str">
        <f t="shared" si="199"/>
        <v>Normal</v>
      </c>
      <c r="N1268" s="67">
        <f t="shared" si="200"/>
        <v>0</v>
      </c>
      <c r="O1268" s="67">
        <f t="shared" si="201"/>
        <v>0</v>
      </c>
      <c r="P1268" s="81">
        <f t="shared" si="202"/>
        <v>1.4326304056420882</v>
      </c>
      <c r="Q1268" s="81">
        <f t="shared" si="203"/>
        <v>1.4326304056420882</v>
      </c>
      <c r="S1268" s="1">
        <f t="shared" si="207"/>
        <v>3</v>
      </c>
      <c r="T1268" s="1" t="str">
        <f t="shared" si="208"/>
        <v>Off-Peak</v>
      </c>
    </row>
    <row r="1269" spans="1:20" x14ac:dyDescent="0.25">
      <c r="A1269" s="85">
        <v>44979.083333330556</v>
      </c>
      <c r="B1269" s="1">
        <v>2</v>
      </c>
      <c r="C1269" s="1">
        <v>22</v>
      </c>
      <c r="D1269" s="1">
        <v>2</v>
      </c>
      <c r="E1269" s="1" t="str">
        <f t="shared" si="204"/>
        <v>Non-Summer</v>
      </c>
      <c r="F1269" s="78">
        <v>0.73839999999999995</v>
      </c>
      <c r="G1269" s="79">
        <f t="shared" si="205"/>
        <v>1.4048529767943132</v>
      </c>
      <c r="J1269" s="78">
        <v>0</v>
      </c>
      <c r="K1269" s="80">
        <f t="shared" si="206"/>
        <v>0</v>
      </c>
      <c r="L1269" s="68" t="str">
        <f t="shared" si="199"/>
        <v>Normal</v>
      </c>
      <c r="N1269" s="67">
        <f t="shared" si="200"/>
        <v>0</v>
      </c>
      <c r="O1269" s="67">
        <f t="shared" si="201"/>
        <v>0</v>
      </c>
      <c r="P1269" s="81">
        <f t="shared" si="202"/>
        <v>1.4048529767943132</v>
      </c>
      <c r="Q1269" s="81">
        <f t="shared" si="203"/>
        <v>1.4048529767943132</v>
      </c>
      <c r="S1269" s="1">
        <f t="shared" si="207"/>
        <v>3</v>
      </c>
      <c r="T1269" s="1" t="str">
        <f t="shared" si="208"/>
        <v>Off-Peak</v>
      </c>
    </row>
    <row r="1270" spans="1:20" x14ac:dyDescent="0.25">
      <c r="A1270" s="85">
        <v>44979.124999997221</v>
      </c>
      <c r="B1270" s="1">
        <v>2</v>
      </c>
      <c r="C1270" s="1">
        <v>22</v>
      </c>
      <c r="D1270" s="1">
        <v>3</v>
      </c>
      <c r="E1270" s="1" t="str">
        <f t="shared" si="204"/>
        <v>Non-Summer</v>
      </c>
      <c r="F1270" s="78">
        <v>0.73470000000000002</v>
      </c>
      <c r="G1270" s="79">
        <f t="shared" si="205"/>
        <v>1.397813491401384</v>
      </c>
      <c r="J1270" s="78">
        <v>0</v>
      </c>
      <c r="K1270" s="80">
        <f t="shared" si="206"/>
        <v>0</v>
      </c>
      <c r="L1270" s="68" t="str">
        <f t="shared" si="199"/>
        <v>Normal</v>
      </c>
      <c r="N1270" s="67">
        <f t="shared" si="200"/>
        <v>0</v>
      </c>
      <c r="O1270" s="67">
        <f t="shared" si="201"/>
        <v>0</v>
      </c>
      <c r="P1270" s="81">
        <f t="shared" si="202"/>
        <v>1.397813491401384</v>
      </c>
      <c r="Q1270" s="81">
        <f t="shared" si="203"/>
        <v>1.397813491401384</v>
      </c>
      <c r="S1270" s="1">
        <f t="shared" si="207"/>
        <v>3</v>
      </c>
      <c r="T1270" s="1" t="str">
        <f t="shared" si="208"/>
        <v>Off-Peak</v>
      </c>
    </row>
    <row r="1271" spans="1:20" x14ac:dyDescent="0.25">
      <c r="A1271" s="85">
        <v>44979.166666663885</v>
      </c>
      <c r="B1271" s="1">
        <v>2</v>
      </c>
      <c r="C1271" s="1">
        <v>22</v>
      </c>
      <c r="D1271" s="1">
        <v>4</v>
      </c>
      <c r="E1271" s="1" t="str">
        <f t="shared" si="204"/>
        <v>Non-Summer</v>
      </c>
      <c r="F1271" s="78">
        <v>0.74809999999999999</v>
      </c>
      <c r="G1271" s="79">
        <f t="shared" si="205"/>
        <v>1.423307843905506</v>
      </c>
      <c r="J1271" s="78">
        <v>0</v>
      </c>
      <c r="K1271" s="80">
        <f t="shared" si="206"/>
        <v>0</v>
      </c>
      <c r="L1271" s="68" t="str">
        <f t="shared" si="199"/>
        <v>Normal</v>
      </c>
      <c r="N1271" s="67">
        <f t="shared" si="200"/>
        <v>0</v>
      </c>
      <c r="O1271" s="67">
        <f t="shared" si="201"/>
        <v>0</v>
      </c>
      <c r="P1271" s="81">
        <f t="shared" si="202"/>
        <v>1.423307843905506</v>
      </c>
      <c r="Q1271" s="81">
        <f t="shared" si="203"/>
        <v>1.423307843905506</v>
      </c>
      <c r="S1271" s="1">
        <f t="shared" si="207"/>
        <v>3</v>
      </c>
      <c r="T1271" s="1" t="str">
        <f t="shared" si="208"/>
        <v>Off-Peak</v>
      </c>
    </row>
    <row r="1272" spans="1:20" x14ac:dyDescent="0.25">
      <c r="A1272" s="85">
        <v>44979.208333330549</v>
      </c>
      <c r="B1272" s="1">
        <v>2</v>
      </c>
      <c r="C1272" s="1">
        <v>22</v>
      </c>
      <c r="D1272" s="1">
        <v>5</v>
      </c>
      <c r="E1272" s="1" t="str">
        <f t="shared" si="204"/>
        <v>Non-Summer</v>
      </c>
      <c r="F1272" s="78">
        <v>0.78259999999999996</v>
      </c>
      <c r="G1272" s="79">
        <f t="shared" si="205"/>
        <v>1.488946288785522</v>
      </c>
      <c r="J1272" s="78">
        <v>0</v>
      </c>
      <c r="K1272" s="80">
        <f t="shared" si="206"/>
        <v>0</v>
      </c>
      <c r="L1272" s="68" t="str">
        <f t="shared" si="199"/>
        <v>Normal</v>
      </c>
      <c r="N1272" s="67">
        <f t="shared" si="200"/>
        <v>0</v>
      </c>
      <c r="O1272" s="67">
        <f t="shared" si="201"/>
        <v>0</v>
      </c>
      <c r="P1272" s="81">
        <f t="shared" si="202"/>
        <v>1.488946288785522</v>
      </c>
      <c r="Q1272" s="81">
        <f t="shared" si="203"/>
        <v>1.488946288785522</v>
      </c>
      <c r="S1272" s="1">
        <f t="shared" si="207"/>
        <v>3</v>
      </c>
      <c r="T1272" s="1" t="str">
        <f t="shared" si="208"/>
        <v>Off-Peak</v>
      </c>
    </row>
    <row r="1273" spans="1:20" x14ac:dyDescent="0.25">
      <c r="A1273" s="85">
        <v>44979.249999997213</v>
      </c>
      <c r="B1273" s="1">
        <v>2</v>
      </c>
      <c r="C1273" s="1">
        <v>22</v>
      </c>
      <c r="D1273" s="1">
        <v>6</v>
      </c>
      <c r="E1273" s="1" t="str">
        <f t="shared" si="204"/>
        <v>Non-Summer</v>
      </c>
      <c r="F1273" s="78">
        <v>0.84019999999999995</v>
      </c>
      <c r="G1273" s="79">
        <f t="shared" si="205"/>
        <v>1.5985339532808531</v>
      </c>
      <c r="J1273" s="78">
        <v>0</v>
      </c>
      <c r="K1273" s="80">
        <f t="shared" si="206"/>
        <v>0</v>
      </c>
      <c r="L1273" s="68" t="str">
        <f t="shared" si="199"/>
        <v>Normal</v>
      </c>
      <c r="N1273" s="67">
        <f t="shared" si="200"/>
        <v>0</v>
      </c>
      <c r="O1273" s="67">
        <f t="shared" si="201"/>
        <v>0</v>
      </c>
      <c r="P1273" s="81">
        <f t="shared" si="202"/>
        <v>1.5985339532808531</v>
      </c>
      <c r="Q1273" s="81">
        <f t="shared" si="203"/>
        <v>1.5985339532808531</v>
      </c>
      <c r="S1273" s="1">
        <f t="shared" si="207"/>
        <v>3</v>
      </c>
      <c r="T1273" s="1" t="str">
        <f t="shared" si="208"/>
        <v>Peak</v>
      </c>
    </row>
    <row r="1274" spans="1:20" x14ac:dyDescent="0.25">
      <c r="A1274" s="85">
        <v>44979.291666663878</v>
      </c>
      <c r="B1274" s="1">
        <v>2</v>
      </c>
      <c r="C1274" s="1">
        <v>22</v>
      </c>
      <c r="D1274" s="1">
        <v>7</v>
      </c>
      <c r="E1274" s="1" t="str">
        <f t="shared" si="204"/>
        <v>Non-Summer</v>
      </c>
      <c r="F1274" s="78">
        <v>0.87239999999999995</v>
      </c>
      <c r="G1274" s="79">
        <f t="shared" si="205"/>
        <v>1.6597965018355347</v>
      </c>
      <c r="J1274" s="78">
        <v>0.867178</v>
      </c>
      <c r="K1274" s="80">
        <f t="shared" si="206"/>
        <v>0.867178</v>
      </c>
      <c r="L1274" s="68" t="str">
        <f t="shared" si="199"/>
        <v>Normal</v>
      </c>
      <c r="N1274" s="67">
        <f t="shared" si="200"/>
        <v>0</v>
      </c>
      <c r="O1274" s="67">
        <f t="shared" si="201"/>
        <v>0.867178</v>
      </c>
      <c r="P1274" s="81">
        <f t="shared" si="202"/>
        <v>0.79261850183553473</v>
      </c>
      <c r="Q1274" s="81">
        <f t="shared" si="203"/>
        <v>0.79261850183553473</v>
      </c>
      <c r="S1274" s="1">
        <f t="shared" si="207"/>
        <v>3</v>
      </c>
      <c r="T1274" s="1" t="str">
        <f t="shared" si="208"/>
        <v>Peak</v>
      </c>
    </row>
    <row r="1275" spans="1:20" x14ac:dyDescent="0.25">
      <c r="A1275" s="85">
        <v>44979.333333330542</v>
      </c>
      <c r="B1275" s="1">
        <v>2</v>
      </c>
      <c r="C1275" s="1">
        <v>22</v>
      </c>
      <c r="D1275" s="1">
        <v>8</v>
      </c>
      <c r="E1275" s="1" t="str">
        <f t="shared" si="204"/>
        <v>Non-Summer</v>
      </c>
      <c r="F1275" s="78">
        <v>0.86419999999999997</v>
      </c>
      <c r="G1275" s="79">
        <f t="shared" si="205"/>
        <v>1.6441954801539078</v>
      </c>
      <c r="J1275" s="78">
        <v>2.397259</v>
      </c>
      <c r="K1275" s="80">
        <f t="shared" si="206"/>
        <v>2.397259</v>
      </c>
      <c r="L1275" s="68" t="str">
        <f t="shared" si="199"/>
        <v>Normal</v>
      </c>
      <c r="N1275" s="67">
        <f t="shared" si="200"/>
        <v>0.75306351984609221</v>
      </c>
      <c r="O1275" s="67">
        <f t="shared" si="201"/>
        <v>1.6441954801539078</v>
      </c>
      <c r="P1275" s="81">
        <f t="shared" si="202"/>
        <v>0</v>
      </c>
      <c r="Q1275" s="81">
        <f t="shared" si="203"/>
        <v>-0.75306351984609221</v>
      </c>
      <c r="S1275" s="1">
        <f t="shared" si="207"/>
        <v>3</v>
      </c>
      <c r="T1275" s="1" t="str">
        <f t="shared" si="208"/>
        <v>Peak</v>
      </c>
    </row>
    <row r="1276" spans="1:20" x14ac:dyDescent="0.25">
      <c r="A1276" s="85">
        <v>44979.374999997206</v>
      </c>
      <c r="B1276" s="1">
        <v>2</v>
      </c>
      <c r="C1276" s="1">
        <v>22</v>
      </c>
      <c r="D1276" s="1">
        <v>9</v>
      </c>
      <c r="E1276" s="1" t="str">
        <f t="shared" si="204"/>
        <v>Non-Summer</v>
      </c>
      <c r="F1276" s="78">
        <v>0.86899999999999999</v>
      </c>
      <c r="G1276" s="79">
        <f t="shared" si="205"/>
        <v>1.6533277855285187</v>
      </c>
      <c r="J1276" s="78">
        <v>4.5433779999999997</v>
      </c>
      <c r="K1276" s="80">
        <f t="shared" si="206"/>
        <v>4.5433779999999997</v>
      </c>
      <c r="L1276" s="68" t="str">
        <f t="shared" si="199"/>
        <v>Normal</v>
      </c>
      <c r="N1276" s="67">
        <f t="shared" si="200"/>
        <v>2.890050214471481</v>
      </c>
      <c r="O1276" s="67">
        <f t="shared" si="201"/>
        <v>1.6533277855285187</v>
      </c>
      <c r="P1276" s="81">
        <f t="shared" si="202"/>
        <v>0</v>
      </c>
      <c r="Q1276" s="81">
        <f t="shared" si="203"/>
        <v>-2.890050214471481</v>
      </c>
      <c r="S1276" s="1">
        <f t="shared" si="207"/>
        <v>3</v>
      </c>
      <c r="T1276" s="1" t="str">
        <f t="shared" si="208"/>
        <v>Peak</v>
      </c>
    </row>
    <row r="1277" spans="1:20" x14ac:dyDescent="0.25">
      <c r="A1277" s="85">
        <v>44979.41666666387</v>
      </c>
      <c r="B1277" s="1">
        <v>2</v>
      </c>
      <c r="C1277" s="1">
        <v>22</v>
      </c>
      <c r="D1277" s="1">
        <v>10</v>
      </c>
      <c r="E1277" s="1" t="str">
        <f t="shared" si="204"/>
        <v>Non-Summer</v>
      </c>
      <c r="F1277" s="78">
        <v>0.88100000000000001</v>
      </c>
      <c r="G1277" s="79">
        <f t="shared" si="205"/>
        <v>1.6761585489650459</v>
      </c>
      <c r="J1277" s="78">
        <v>5.5125860000000007</v>
      </c>
      <c r="K1277" s="80">
        <f t="shared" si="206"/>
        <v>5.5125860000000007</v>
      </c>
      <c r="L1277" s="68" t="str">
        <f t="shared" si="199"/>
        <v>Normal</v>
      </c>
      <c r="N1277" s="67">
        <f t="shared" si="200"/>
        <v>3.8364274510349547</v>
      </c>
      <c r="O1277" s="67">
        <f t="shared" si="201"/>
        <v>1.6761585489650459</v>
      </c>
      <c r="P1277" s="81">
        <f t="shared" si="202"/>
        <v>0</v>
      </c>
      <c r="Q1277" s="81">
        <f t="shared" si="203"/>
        <v>-3.8364274510349547</v>
      </c>
      <c r="S1277" s="1">
        <f t="shared" si="207"/>
        <v>3</v>
      </c>
      <c r="T1277" s="1" t="str">
        <f t="shared" si="208"/>
        <v>Peak</v>
      </c>
    </row>
    <row r="1278" spans="1:20" x14ac:dyDescent="0.25">
      <c r="A1278" s="85">
        <v>44979.458333330535</v>
      </c>
      <c r="B1278" s="1">
        <v>2</v>
      </c>
      <c r="C1278" s="1">
        <v>22</v>
      </c>
      <c r="D1278" s="1">
        <v>11</v>
      </c>
      <c r="E1278" s="1" t="str">
        <f t="shared" si="204"/>
        <v>Non-Summer</v>
      </c>
      <c r="F1278" s="78">
        <v>0.89570000000000005</v>
      </c>
      <c r="G1278" s="79">
        <f t="shared" si="205"/>
        <v>1.704126234174792</v>
      </c>
      <c r="J1278" s="78">
        <v>3.5543870000000002</v>
      </c>
      <c r="K1278" s="80">
        <f t="shared" si="206"/>
        <v>3.5543870000000002</v>
      </c>
      <c r="L1278" s="68" t="str">
        <f t="shared" si="199"/>
        <v>Normal</v>
      </c>
      <c r="N1278" s="67">
        <f t="shared" si="200"/>
        <v>1.8502607658252082</v>
      </c>
      <c r="O1278" s="67">
        <f t="shared" si="201"/>
        <v>1.704126234174792</v>
      </c>
      <c r="P1278" s="81">
        <f t="shared" si="202"/>
        <v>0</v>
      </c>
      <c r="Q1278" s="81">
        <f t="shared" si="203"/>
        <v>-1.8502607658252082</v>
      </c>
      <c r="S1278" s="1">
        <f t="shared" si="207"/>
        <v>3</v>
      </c>
      <c r="T1278" s="1" t="str">
        <f t="shared" si="208"/>
        <v>Peak</v>
      </c>
    </row>
    <row r="1279" spans="1:20" x14ac:dyDescent="0.25">
      <c r="A1279" s="85">
        <v>44979.499999997199</v>
      </c>
      <c r="B1279" s="1">
        <v>2</v>
      </c>
      <c r="C1279" s="1">
        <v>22</v>
      </c>
      <c r="D1279" s="1">
        <v>12</v>
      </c>
      <c r="E1279" s="1" t="str">
        <f t="shared" si="204"/>
        <v>Non-Summer</v>
      </c>
      <c r="F1279" s="78">
        <v>0.9093</v>
      </c>
      <c r="G1279" s="79">
        <f t="shared" si="205"/>
        <v>1.7300010994028563</v>
      </c>
      <c r="J1279" s="78">
        <v>4.1418970000000002</v>
      </c>
      <c r="K1279" s="80">
        <f t="shared" si="206"/>
        <v>4.1418970000000002</v>
      </c>
      <c r="L1279" s="68" t="str">
        <f t="shared" si="199"/>
        <v>Normal</v>
      </c>
      <c r="N1279" s="67">
        <f t="shared" si="200"/>
        <v>2.4118959005971439</v>
      </c>
      <c r="O1279" s="67">
        <f t="shared" si="201"/>
        <v>1.7300010994028563</v>
      </c>
      <c r="P1279" s="81">
        <f t="shared" si="202"/>
        <v>0</v>
      </c>
      <c r="Q1279" s="81">
        <f t="shared" si="203"/>
        <v>-2.4118959005971439</v>
      </c>
      <c r="S1279" s="1">
        <f t="shared" si="207"/>
        <v>3</v>
      </c>
      <c r="T1279" s="1" t="str">
        <f t="shared" si="208"/>
        <v>Peak</v>
      </c>
    </row>
    <row r="1280" spans="1:20" x14ac:dyDescent="0.25">
      <c r="A1280" s="85">
        <v>44979.541666663863</v>
      </c>
      <c r="B1280" s="1">
        <v>2</v>
      </c>
      <c r="C1280" s="1">
        <v>22</v>
      </c>
      <c r="D1280" s="1">
        <v>13</v>
      </c>
      <c r="E1280" s="1" t="str">
        <f t="shared" si="204"/>
        <v>Non-Summer</v>
      </c>
      <c r="F1280" s="78">
        <v>0.92130000000000001</v>
      </c>
      <c r="G1280" s="79">
        <f t="shared" si="205"/>
        <v>1.7528318628393835</v>
      </c>
      <c r="J1280" s="78">
        <v>3.455505</v>
      </c>
      <c r="K1280" s="80">
        <f t="shared" si="206"/>
        <v>3.455505</v>
      </c>
      <c r="L1280" s="68" t="str">
        <f t="shared" si="199"/>
        <v>Normal</v>
      </c>
      <c r="N1280" s="67">
        <f t="shared" si="200"/>
        <v>1.7026731371606165</v>
      </c>
      <c r="O1280" s="67">
        <f t="shared" si="201"/>
        <v>1.7528318628393835</v>
      </c>
      <c r="P1280" s="81">
        <f t="shared" si="202"/>
        <v>0</v>
      </c>
      <c r="Q1280" s="81">
        <f t="shared" si="203"/>
        <v>-1.7026731371606165</v>
      </c>
      <c r="S1280" s="1">
        <f t="shared" si="207"/>
        <v>3</v>
      </c>
      <c r="T1280" s="1" t="str">
        <f t="shared" si="208"/>
        <v>Peak</v>
      </c>
    </row>
    <row r="1281" spans="1:20" x14ac:dyDescent="0.25">
      <c r="A1281" s="85">
        <v>44979.583333330527</v>
      </c>
      <c r="B1281" s="1">
        <v>2</v>
      </c>
      <c r="C1281" s="1">
        <v>22</v>
      </c>
      <c r="D1281" s="1">
        <v>14</v>
      </c>
      <c r="E1281" s="1" t="str">
        <f t="shared" si="204"/>
        <v>Non-Summer</v>
      </c>
      <c r="F1281" s="78">
        <v>0.93489999999999995</v>
      </c>
      <c r="G1281" s="79">
        <f t="shared" si="205"/>
        <v>1.7787067280674478</v>
      </c>
      <c r="J1281" s="78">
        <v>3.11625</v>
      </c>
      <c r="K1281" s="80">
        <f t="shared" si="206"/>
        <v>3.11625</v>
      </c>
      <c r="L1281" s="68" t="str">
        <f t="shared" si="199"/>
        <v>Normal</v>
      </c>
      <c r="N1281" s="67">
        <f t="shared" si="200"/>
        <v>1.3375432719325522</v>
      </c>
      <c r="O1281" s="67">
        <f t="shared" si="201"/>
        <v>1.7787067280674478</v>
      </c>
      <c r="P1281" s="81">
        <f t="shared" si="202"/>
        <v>0</v>
      </c>
      <c r="Q1281" s="81">
        <f t="shared" si="203"/>
        <v>-1.3375432719325522</v>
      </c>
      <c r="S1281" s="1">
        <f t="shared" si="207"/>
        <v>3</v>
      </c>
      <c r="T1281" s="1" t="str">
        <f t="shared" si="208"/>
        <v>Peak</v>
      </c>
    </row>
    <row r="1282" spans="1:20" x14ac:dyDescent="0.25">
      <c r="A1282" s="85">
        <v>44979.624999997191</v>
      </c>
      <c r="B1282" s="1">
        <v>2</v>
      </c>
      <c r="C1282" s="1">
        <v>22</v>
      </c>
      <c r="D1282" s="1">
        <v>15</v>
      </c>
      <c r="E1282" s="1" t="str">
        <f t="shared" si="204"/>
        <v>Non-Summer</v>
      </c>
      <c r="F1282" s="78">
        <v>0.97660000000000002</v>
      </c>
      <c r="G1282" s="79">
        <f t="shared" si="205"/>
        <v>1.8580436310093802</v>
      </c>
      <c r="J1282" s="78">
        <v>3.1443590000000001</v>
      </c>
      <c r="K1282" s="80">
        <f t="shared" si="206"/>
        <v>3.1443590000000001</v>
      </c>
      <c r="L1282" s="68" t="str">
        <f t="shared" si="199"/>
        <v>Normal</v>
      </c>
      <c r="N1282" s="67">
        <f t="shared" si="200"/>
        <v>1.2863153689906199</v>
      </c>
      <c r="O1282" s="67">
        <f t="shared" si="201"/>
        <v>1.8580436310093802</v>
      </c>
      <c r="P1282" s="81">
        <f t="shared" si="202"/>
        <v>0</v>
      </c>
      <c r="Q1282" s="81">
        <f t="shared" si="203"/>
        <v>-1.2863153689906199</v>
      </c>
      <c r="S1282" s="1">
        <f t="shared" si="207"/>
        <v>3</v>
      </c>
      <c r="T1282" s="1" t="str">
        <f t="shared" si="208"/>
        <v>Peak</v>
      </c>
    </row>
    <row r="1283" spans="1:20" x14ac:dyDescent="0.25">
      <c r="A1283" s="85">
        <v>44979.666666663856</v>
      </c>
      <c r="B1283" s="1">
        <v>2</v>
      </c>
      <c r="C1283" s="1">
        <v>22</v>
      </c>
      <c r="D1283" s="1">
        <v>16</v>
      </c>
      <c r="E1283" s="1" t="str">
        <f t="shared" si="204"/>
        <v>Non-Summer</v>
      </c>
      <c r="F1283" s="78">
        <v>1.0385</v>
      </c>
      <c r="G1283" s="79">
        <f t="shared" si="205"/>
        <v>1.9758123190694667</v>
      </c>
      <c r="J1283" s="78">
        <v>1.283377</v>
      </c>
      <c r="K1283" s="80">
        <f t="shared" si="206"/>
        <v>1.283377</v>
      </c>
      <c r="L1283" s="68" t="str">
        <f t="shared" si="199"/>
        <v>Normal</v>
      </c>
      <c r="N1283" s="67">
        <f t="shared" si="200"/>
        <v>0</v>
      </c>
      <c r="O1283" s="67">
        <f t="shared" si="201"/>
        <v>1.283377</v>
      </c>
      <c r="P1283" s="81">
        <f t="shared" si="202"/>
        <v>0.69243531906946676</v>
      </c>
      <c r="Q1283" s="81">
        <f t="shared" si="203"/>
        <v>0.69243531906946676</v>
      </c>
      <c r="S1283" s="1">
        <f t="shared" si="207"/>
        <v>3</v>
      </c>
      <c r="T1283" s="1" t="str">
        <f t="shared" si="208"/>
        <v>Peak</v>
      </c>
    </row>
    <row r="1284" spans="1:20" x14ac:dyDescent="0.25">
      <c r="A1284" s="85">
        <v>44979.70833333052</v>
      </c>
      <c r="B1284" s="1">
        <v>2</v>
      </c>
      <c r="C1284" s="1">
        <v>22</v>
      </c>
      <c r="D1284" s="1">
        <v>17</v>
      </c>
      <c r="E1284" s="1" t="str">
        <f t="shared" si="204"/>
        <v>Non-Summer</v>
      </c>
      <c r="F1284" s="78">
        <v>1.0971</v>
      </c>
      <c r="G1284" s="79">
        <f t="shared" si="205"/>
        <v>2.0873025471845086</v>
      </c>
      <c r="J1284" s="78">
        <v>0</v>
      </c>
      <c r="K1284" s="80">
        <f t="shared" si="206"/>
        <v>0</v>
      </c>
      <c r="L1284" s="68" t="str">
        <f t="shared" si="199"/>
        <v>Normal</v>
      </c>
      <c r="N1284" s="67">
        <f t="shared" si="200"/>
        <v>0</v>
      </c>
      <c r="O1284" s="67">
        <f t="shared" si="201"/>
        <v>0</v>
      </c>
      <c r="P1284" s="81">
        <f t="shared" si="202"/>
        <v>2.0873025471845086</v>
      </c>
      <c r="Q1284" s="81">
        <f t="shared" si="203"/>
        <v>2.0873025471845086</v>
      </c>
      <c r="S1284" s="1">
        <f t="shared" si="207"/>
        <v>3</v>
      </c>
      <c r="T1284" s="1" t="str">
        <f t="shared" si="208"/>
        <v>Peak</v>
      </c>
    </row>
    <row r="1285" spans="1:20" x14ac:dyDescent="0.25">
      <c r="A1285" s="85">
        <v>44979.749999997184</v>
      </c>
      <c r="B1285" s="1">
        <v>2</v>
      </c>
      <c r="C1285" s="1">
        <v>22</v>
      </c>
      <c r="D1285" s="1">
        <v>18</v>
      </c>
      <c r="E1285" s="1" t="str">
        <f t="shared" si="204"/>
        <v>Non-Summer</v>
      </c>
      <c r="F1285" s="78">
        <v>1.1083000000000001</v>
      </c>
      <c r="G1285" s="79">
        <f t="shared" si="205"/>
        <v>2.1086112597252673</v>
      </c>
      <c r="J1285" s="78">
        <v>0</v>
      </c>
      <c r="K1285" s="80">
        <f t="shared" si="206"/>
        <v>0</v>
      </c>
      <c r="L1285" s="68" t="str">
        <f t="shared" si="199"/>
        <v>Normal</v>
      </c>
      <c r="N1285" s="67">
        <f t="shared" si="200"/>
        <v>0</v>
      </c>
      <c r="O1285" s="67">
        <f t="shared" si="201"/>
        <v>0</v>
      </c>
      <c r="P1285" s="81">
        <f t="shared" si="202"/>
        <v>2.1086112597252673</v>
      </c>
      <c r="Q1285" s="81">
        <f t="shared" si="203"/>
        <v>2.1086112597252673</v>
      </c>
      <c r="S1285" s="1">
        <f t="shared" si="207"/>
        <v>3</v>
      </c>
      <c r="T1285" s="1" t="str">
        <f t="shared" si="208"/>
        <v>Peak</v>
      </c>
    </row>
    <row r="1286" spans="1:20" x14ac:dyDescent="0.25">
      <c r="A1286" s="85">
        <v>44979.791666663848</v>
      </c>
      <c r="B1286" s="1">
        <v>2</v>
      </c>
      <c r="C1286" s="1">
        <v>22</v>
      </c>
      <c r="D1286" s="1">
        <v>19</v>
      </c>
      <c r="E1286" s="1" t="str">
        <f t="shared" si="204"/>
        <v>Non-Summer</v>
      </c>
      <c r="F1286" s="78">
        <v>1.0834999999999999</v>
      </c>
      <c r="G1286" s="79">
        <f t="shared" si="205"/>
        <v>2.0614276819564439</v>
      </c>
      <c r="J1286" s="78">
        <v>0</v>
      </c>
      <c r="K1286" s="80">
        <f t="shared" si="206"/>
        <v>0</v>
      </c>
      <c r="L1286" s="68" t="str">
        <f t="shared" si="199"/>
        <v>Normal</v>
      </c>
      <c r="N1286" s="67">
        <f t="shared" si="200"/>
        <v>0</v>
      </c>
      <c r="O1286" s="67">
        <f t="shared" si="201"/>
        <v>0</v>
      </c>
      <c r="P1286" s="81">
        <f t="shared" si="202"/>
        <v>2.0614276819564439</v>
      </c>
      <c r="Q1286" s="81">
        <f t="shared" si="203"/>
        <v>2.0614276819564439</v>
      </c>
      <c r="S1286" s="1">
        <f t="shared" si="207"/>
        <v>3</v>
      </c>
      <c r="T1286" s="1" t="str">
        <f t="shared" si="208"/>
        <v>Peak</v>
      </c>
    </row>
    <row r="1287" spans="1:20" x14ac:dyDescent="0.25">
      <c r="A1287" s="85">
        <v>44979.833333330513</v>
      </c>
      <c r="B1287" s="1">
        <v>2</v>
      </c>
      <c r="C1287" s="1">
        <v>22</v>
      </c>
      <c r="D1287" s="1">
        <v>20</v>
      </c>
      <c r="E1287" s="1" t="str">
        <f t="shared" si="204"/>
        <v>Non-Summer</v>
      </c>
      <c r="F1287" s="78">
        <v>1.0546</v>
      </c>
      <c r="G1287" s="79">
        <f t="shared" si="205"/>
        <v>2.0064435933468077</v>
      </c>
      <c r="J1287" s="78">
        <v>0</v>
      </c>
      <c r="K1287" s="80">
        <f t="shared" si="206"/>
        <v>0</v>
      </c>
      <c r="L1287" s="68" t="str">
        <f t="shared" si="199"/>
        <v>Normal</v>
      </c>
      <c r="N1287" s="67">
        <f t="shared" si="200"/>
        <v>0</v>
      </c>
      <c r="O1287" s="67">
        <f t="shared" si="201"/>
        <v>0</v>
      </c>
      <c r="P1287" s="81">
        <f t="shared" si="202"/>
        <v>2.0064435933468077</v>
      </c>
      <c r="Q1287" s="81">
        <f t="shared" si="203"/>
        <v>2.0064435933468077</v>
      </c>
      <c r="S1287" s="1">
        <f t="shared" si="207"/>
        <v>3</v>
      </c>
      <c r="T1287" s="1" t="str">
        <f t="shared" si="208"/>
        <v>Peak</v>
      </c>
    </row>
    <row r="1288" spans="1:20" x14ac:dyDescent="0.25">
      <c r="A1288" s="85">
        <v>44979.874999997177</v>
      </c>
      <c r="B1288" s="1">
        <v>2</v>
      </c>
      <c r="C1288" s="1">
        <v>22</v>
      </c>
      <c r="D1288" s="1">
        <v>21</v>
      </c>
      <c r="E1288" s="1" t="str">
        <f t="shared" si="204"/>
        <v>Non-Summer</v>
      </c>
      <c r="F1288" s="78">
        <v>0.99160000000000004</v>
      </c>
      <c r="G1288" s="79">
        <f t="shared" si="205"/>
        <v>1.8865820853050395</v>
      </c>
      <c r="J1288" s="78">
        <v>0</v>
      </c>
      <c r="K1288" s="80">
        <f t="shared" si="206"/>
        <v>0</v>
      </c>
      <c r="L1288" s="68" t="str">
        <f t="shared" si="199"/>
        <v>Normal</v>
      </c>
      <c r="N1288" s="67">
        <f t="shared" si="200"/>
        <v>0</v>
      </c>
      <c r="O1288" s="67">
        <f t="shared" si="201"/>
        <v>0</v>
      </c>
      <c r="P1288" s="81">
        <f t="shared" si="202"/>
        <v>1.8865820853050395</v>
      </c>
      <c r="Q1288" s="81">
        <f t="shared" si="203"/>
        <v>1.8865820853050395</v>
      </c>
      <c r="S1288" s="1">
        <f t="shared" si="207"/>
        <v>3</v>
      </c>
      <c r="T1288" s="1" t="str">
        <f t="shared" si="208"/>
        <v>Peak</v>
      </c>
    </row>
    <row r="1289" spans="1:20" x14ac:dyDescent="0.25">
      <c r="A1289" s="85">
        <v>44979.916666663841</v>
      </c>
      <c r="B1289" s="1">
        <v>2</v>
      </c>
      <c r="C1289" s="1">
        <v>22</v>
      </c>
      <c r="D1289" s="1">
        <v>22</v>
      </c>
      <c r="E1289" s="1" t="str">
        <f t="shared" si="204"/>
        <v>Non-Summer</v>
      </c>
      <c r="F1289" s="78">
        <v>0.89800000000000002</v>
      </c>
      <c r="G1289" s="79">
        <f t="shared" si="205"/>
        <v>1.7085021305001264</v>
      </c>
      <c r="J1289" s="78">
        <v>0</v>
      </c>
      <c r="K1289" s="80">
        <f t="shared" si="206"/>
        <v>0</v>
      </c>
      <c r="L1289" s="68" t="str">
        <f t="shared" si="199"/>
        <v>Normal</v>
      </c>
      <c r="N1289" s="67">
        <f t="shared" si="200"/>
        <v>0</v>
      </c>
      <c r="O1289" s="67">
        <f t="shared" si="201"/>
        <v>0</v>
      </c>
      <c r="P1289" s="81">
        <f t="shared" si="202"/>
        <v>1.7085021305001264</v>
      </c>
      <c r="Q1289" s="81">
        <f t="shared" si="203"/>
        <v>1.7085021305001264</v>
      </c>
      <c r="S1289" s="1">
        <f t="shared" si="207"/>
        <v>3</v>
      </c>
      <c r="T1289" s="1" t="str">
        <f t="shared" si="208"/>
        <v>Off-Peak</v>
      </c>
    </row>
    <row r="1290" spans="1:20" x14ac:dyDescent="0.25">
      <c r="A1290" s="85">
        <v>44979.958333330505</v>
      </c>
      <c r="B1290" s="1">
        <v>2</v>
      </c>
      <c r="C1290" s="1">
        <v>22</v>
      </c>
      <c r="D1290" s="1">
        <v>23</v>
      </c>
      <c r="E1290" s="1" t="str">
        <f t="shared" si="204"/>
        <v>Non-Summer</v>
      </c>
      <c r="F1290" s="78">
        <v>0.81289999999999996</v>
      </c>
      <c r="G1290" s="79">
        <f t="shared" si="205"/>
        <v>1.5465939664627535</v>
      </c>
      <c r="J1290" s="78">
        <v>0</v>
      </c>
      <c r="K1290" s="80">
        <f t="shared" si="206"/>
        <v>0</v>
      </c>
      <c r="L1290" s="68" t="str">
        <f t="shared" si="199"/>
        <v>Normal</v>
      </c>
      <c r="N1290" s="67">
        <f t="shared" si="200"/>
        <v>0</v>
      </c>
      <c r="O1290" s="67">
        <f t="shared" si="201"/>
        <v>0</v>
      </c>
      <c r="P1290" s="81">
        <f t="shared" si="202"/>
        <v>1.5465939664627535</v>
      </c>
      <c r="Q1290" s="81">
        <f t="shared" si="203"/>
        <v>1.5465939664627535</v>
      </c>
      <c r="S1290" s="1">
        <f t="shared" si="207"/>
        <v>3</v>
      </c>
      <c r="T1290" s="1" t="str">
        <f t="shared" si="208"/>
        <v>Off-Peak</v>
      </c>
    </row>
    <row r="1291" spans="1:20" x14ac:dyDescent="0.25">
      <c r="A1291" s="85">
        <v>44979.99999999717</v>
      </c>
      <c r="B1291" s="1">
        <v>2</v>
      </c>
      <c r="C1291" s="1">
        <v>23</v>
      </c>
      <c r="D1291" s="1">
        <v>0</v>
      </c>
      <c r="E1291" s="1" t="str">
        <f t="shared" si="204"/>
        <v>Non-Summer</v>
      </c>
      <c r="F1291" s="78">
        <v>0.76070000000000004</v>
      </c>
      <c r="G1291" s="79">
        <f t="shared" si="205"/>
        <v>1.44728014551386</v>
      </c>
      <c r="J1291" s="78">
        <v>0</v>
      </c>
      <c r="K1291" s="80">
        <f t="shared" si="206"/>
        <v>0</v>
      </c>
      <c r="L1291" s="68" t="str">
        <f t="shared" si="199"/>
        <v>Normal</v>
      </c>
      <c r="N1291" s="67">
        <f t="shared" si="200"/>
        <v>0</v>
      </c>
      <c r="O1291" s="67">
        <f t="shared" si="201"/>
        <v>0</v>
      </c>
      <c r="P1291" s="81">
        <f t="shared" si="202"/>
        <v>1.44728014551386</v>
      </c>
      <c r="Q1291" s="81">
        <f t="shared" si="203"/>
        <v>1.44728014551386</v>
      </c>
      <c r="S1291" s="1">
        <f t="shared" si="207"/>
        <v>4</v>
      </c>
      <c r="T1291" s="1" t="str">
        <f t="shared" si="208"/>
        <v>Off-Peak</v>
      </c>
    </row>
    <row r="1292" spans="1:20" x14ac:dyDescent="0.25">
      <c r="A1292" s="85">
        <v>44980.041666663834</v>
      </c>
      <c r="B1292" s="1">
        <v>2</v>
      </c>
      <c r="C1292" s="1">
        <v>23</v>
      </c>
      <c r="D1292" s="1">
        <v>1</v>
      </c>
      <c r="E1292" s="1" t="str">
        <f t="shared" si="204"/>
        <v>Non-Summer</v>
      </c>
      <c r="F1292" s="78">
        <v>0.7288</v>
      </c>
      <c r="G1292" s="79">
        <f t="shared" si="205"/>
        <v>1.3865883660450915</v>
      </c>
      <c r="J1292" s="78">
        <v>0</v>
      </c>
      <c r="K1292" s="80">
        <f t="shared" si="206"/>
        <v>0</v>
      </c>
      <c r="L1292" s="68" t="str">
        <f t="shared" si="199"/>
        <v>Normal</v>
      </c>
      <c r="N1292" s="67">
        <f t="shared" si="200"/>
        <v>0</v>
      </c>
      <c r="O1292" s="67">
        <f t="shared" si="201"/>
        <v>0</v>
      </c>
      <c r="P1292" s="81">
        <f t="shared" si="202"/>
        <v>1.3865883660450915</v>
      </c>
      <c r="Q1292" s="81">
        <f t="shared" si="203"/>
        <v>1.3865883660450915</v>
      </c>
      <c r="S1292" s="1">
        <f t="shared" si="207"/>
        <v>4</v>
      </c>
      <c r="T1292" s="1" t="str">
        <f t="shared" si="208"/>
        <v>Off-Peak</v>
      </c>
    </row>
    <row r="1293" spans="1:20" x14ac:dyDescent="0.25">
      <c r="A1293" s="85">
        <v>44980.083333330498</v>
      </c>
      <c r="B1293" s="1">
        <v>2</v>
      </c>
      <c r="C1293" s="1">
        <v>23</v>
      </c>
      <c r="D1293" s="1">
        <v>2</v>
      </c>
      <c r="E1293" s="1" t="str">
        <f t="shared" si="204"/>
        <v>Non-Summer</v>
      </c>
      <c r="F1293" s="78">
        <v>0.71199999999999997</v>
      </c>
      <c r="G1293" s="79">
        <f t="shared" si="205"/>
        <v>1.3546252972339532</v>
      </c>
      <c r="J1293" s="78">
        <v>0</v>
      </c>
      <c r="K1293" s="80">
        <f t="shared" si="206"/>
        <v>0</v>
      </c>
      <c r="L1293" s="68" t="str">
        <f t="shared" si="199"/>
        <v>Normal</v>
      </c>
      <c r="N1293" s="67">
        <f t="shared" si="200"/>
        <v>0</v>
      </c>
      <c r="O1293" s="67">
        <f t="shared" si="201"/>
        <v>0</v>
      </c>
      <c r="P1293" s="81">
        <f t="shared" si="202"/>
        <v>1.3546252972339532</v>
      </c>
      <c r="Q1293" s="81">
        <f t="shared" si="203"/>
        <v>1.3546252972339532</v>
      </c>
      <c r="S1293" s="1">
        <f t="shared" si="207"/>
        <v>4</v>
      </c>
      <c r="T1293" s="1" t="str">
        <f t="shared" si="208"/>
        <v>Off-Peak</v>
      </c>
    </row>
    <row r="1294" spans="1:20" x14ac:dyDescent="0.25">
      <c r="A1294" s="85">
        <v>44980.124999997162</v>
      </c>
      <c r="B1294" s="1">
        <v>2</v>
      </c>
      <c r="C1294" s="1">
        <v>23</v>
      </c>
      <c r="D1294" s="1">
        <v>3</v>
      </c>
      <c r="E1294" s="1" t="str">
        <f t="shared" si="204"/>
        <v>Non-Summer</v>
      </c>
      <c r="F1294" s="78">
        <v>0.70520000000000005</v>
      </c>
      <c r="G1294" s="79">
        <f t="shared" si="205"/>
        <v>1.3416878646199211</v>
      </c>
      <c r="J1294" s="78">
        <v>0</v>
      </c>
      <c r="K1294" s="80">
        <f t="shared" si="206"/>
        <v>0</v>
      </c>
      <c r="L1294" s="68" t="str">
        <f t="shared" si="199"/>
        <v>Normal</v>
      </c>
      <c r="N1294" s="67">
        <f t="shared" si="200"/>
        <v>0</v>
      </c>
      <c r="O1294" s="67">
        <f t="shared" si="201"/>
        <v>0</v>
      </c>
      <c r="P1294" s="81">
        <f t="shared" si="202"/>
        <v>1.3416878646199211</v>
      </c>
      <c r="Q1294" s="81">
        <f t="shared" si="203"/>
        <v>1.3416878646199211</v>
      </c>
      <c r="S1294" s="1">
        <f t="shared" si="207"/>
        <v>4</v>
      </c>
      <c r="T1294" s="1" t="str">
        <f t="shared" si="208"/>
        <v>Off-Peak</v>
      </c>
    </row>
    <row r="1295" spans="1:20" x14ac:dyDescent="0.25">
      <c r="A1295" s="85">
        <v>44980.166666663827</v>
      </c>
      <c r="B1295" s="1">
        <v>2</v>
      </c>
      <c r="C1295" s="1">
        <v>23</v>
      </c>
      <c r="D1295" s="1">
        <v>4</v>
      </c>
      <c r="E1295" s="1" t="str">
        <f t="shared" si="204"/>
        <v>Non-Summer</v>
      </c>
      <c r="F1295" s="78">
        <v>0.71240000000000003</v>
      </c>
      <c r="G1295" s="79">
        <f t="shared" si="205"/>
        <v>1.3553863226818375</v>
      </c>
      <c r="J1295" s="78">
        <v>0</v>
      </c>
      <c r="K1295" s="80">
        <f t="shared" si="206"/>
        <v>0</v>
      </c>
      <c r="L1295" s="68" t="str">
        <f t="shared" si="199"/>
        <v>Normal</v>
      </c>
      <c r="N1295" s="67">
        <f t="shared" si="200"/>
        <v>0</v>
      </c>
      <c r="O1295" s="67">
        <f t="shared" si="201"/>
        <v>0</v>
      </c>
      <c r="P1295" s="81">
        <f t="shared" si="202"/>
        <v>1.3553863226818375</v>
      </c>
      <c r="Q1295" s="81">
        <f t="shared" si="203"/>
        <v>1.3553863226818375</v>
      </c>
      <c r="S1295" s="1">
        <f t="shared" si="207"/>
        <v>4</v>
      </c>
      <c r="T1295" s="1" t="str">
        <f t="shared" si="208"/>
        <v>Off-Peak</v>
      </c>
    </row>
    <row r="1296" spans="1:20" x14ac:dyDescent="0.25">
      <c r="A1296" s="85">
        <v>44980.208333330491</v>
      </c>
      <c r="B1296" s="1">
        <v>2</v>
      </c>
      <c r="C1296" s="1">
        <v>23</v>
      </c>
      <c r="D1296" s="1">
        <v>5</v>
      </c>
      <c r="E1296" s="1" t="str">
        <f t="shared" si="204"/>
        <v>Non-Summer</v>
      </c>
      <c r="F1296" s="78">
        <v>0.74309999999999998</v>
      </c>
      <c r="G1296" s="79">
        <f t="shared" si="205"/>
        <v>1.4137950258069532</v>
      </c>
      <c r="J1296" s="78">
        <v>0</v>
      </c>
      <c r="K1296" s="80">
        <f t="shared" si="206"/>
        <v>0</v>
      </c>
      <c r="L1296" s="68" t="str">
        <f t="shared" si="199"/>
        <v>Normal</v>
      </c>
      <c r="N1296" s="67">
        <f t="shared" si="200"/>
        <v>0</v>
      </c>
      <c r="O1296" s="67">
        <f t="shared" si="201"/>
        <v>0</v>
      </c>
      <c r="P1296" s="81">
        <f t="shared" si="202"/>
        <v>1.4137950258069532</v>
      </c>
      <c r="Q1296" s="81">
        <f t="shared" si="203"/>
        <v>1.4137950258069532</v>
      </c>
      <c r="S1296" s="1">
        <f t="shared" si="207"/>
        <v>4</v>
      </c>
      <c r="T1296" s="1" t="str">
        <f t="shared" si="208"/>
        <v>Off-Peak</v>
      </c>
    </row>
    <row r="1297" spans="1:20" x14ac:dyDescent="0.25">
      <c r="A1297" s="85">
        <v>44980.249999997155</v>
      </c>
      <c r="B1297" s="1">
        <v>2</v>
      </c>
      <c r="C1297" s="1">
        <v>23</v>
      </c>
      <c r="D1297" s="1">
        <v>6</v>
      </c>
      <c r="E1297" s="1" t="str">
        <f t="shared" si="204"/>
        <v>Non-Summer</v>
      </c>
      <c r="F1297" s="78">
        <v>0.79690000000000005</v>
      </c>
      <c r="G1297" s="79">
        <f t="shared" si="205"/>
        <v>1.5161529485473839</v>
      </c>
      <c r="J1297" s="78">
        <v>0</v>
      </c>
      <c r="K1297" s="80">
        <f t="shared" si="206"/>
        <v>0</v>
      </c>
      <c r="L1297" s="68" t="str">
        <f t="shared" si="199"/>
        <v>Normal</v>
      </c>
      <c r="N1297" s="67">
        <f t="shared" si="200"/>
        <v>0</v>
      </c>
      <c r="O1297" s="67">
        <f t="shared" si="201"/>
        <v>0</v>
      </c>
      <c r="P1297" s="81">
        <f t="shared" si="202"/>
        <v>1.5161529485473839</v>
      </c>
      <c r="Q1297" s="81">
        <f t="shared" si="203"/>
        <v>1.5161529485473839</v>
      </c>
      <c r="S1297" s="1">
        <f t="shared" si="207"/>
        <v>4</v>
      </c>
      <c r="T1297" s="1" t="str">
        <f t="shared" si="208"/>
        <v>Peak</v>
      </c>
    </row>
    <row r="1298" spans="1:20" x14ac:dyDescent="0.25">
      <c r="A1298" s="85">
        <v>44980.291666663819</v>
      </c>
      <c r="B1298" s="1">
        <v>2</v>
      </c>
      <c r="C1298" s="1">
        <v>23</v>
      </c>
      <c r="D1298" s="1">
        <v>7</v>
      </c>
      <c r="E1298" s="1" t="str">
        <f t="shared" si="204"/>
        <v>Non-Summer</v>
      </c>
      <c r="F1298" s="78">
        <v>0.80930000000000002</v>
      </c>
      <c r="G1298" s="79">
        <f t="shared" si="205"/>
        <v>1.5397447374317954</v>
      </c>
      <c r="J1298" s="78">
        <v>0.80102899999999999</v>
      </c>
      <c r="K1298" s="80">
        <f t="shared" si="206"/>
        <v>0.80102899999999999</v>
      </c>
      <c r="L1298" s="68" t="str">
        <f t="shared" si="199"/>
        <v>Normal</v>
      </c>
      <c r="N1298" s="67">
        <f t="shared" si="200"/>
        <v>0</v>
      </c>
      <c r="O1298" s="67">
        <f t="shared" si="201"/>
        <v>0.80102899999999999</v>
      </c>
      <c r="P1298" s="81">
        <f t="shared" si="202"/>
        <v>0.73871573743179542</v>
      </c>
      <c r="Q1298" s="81">
        <f t="shared" si="203"/>
        <v>0.73871573743179542</v>
      </c>
      <c r="S1298" s="1">
        <f t="shared" si="207"/>
        <v>4</v>
      </c>
      <c r="T1298" s="1" t="str">
        <f t="shared" si="208"/>
        <v>Peak</v>
      </c>
    </row>
    <row r="1299" spans="1:20" x14ac:dyDescent="0.25">
      <c r="A1299" s="85">
        <v>44980.333333330484</v>
      </c>
      <c r="B1299" s="1">
        <v>2</v>
      </c>
      <c r="C1299" s="1">
        <v>23</v>
      </c>
      <c r="D1299" s="1">
        <v>8</v>
      </c>
      <c r="E1299" s="1" t="str">
        <f t="shared" si="204"/>
        <v>Non-Summer</v>
      </c>
      <c r="F1299" s="78">
        <v>0.78669999999999995</v>
      </c>
      <c r="G1299" s="79">
        <f t="shared" si="205"/>
        <v>1.4967467996263355</v>
      </c>
      <c r="J1299" s="78">
        <v>2.2975479999999999</v>
      </c>
      <c r="K1299" s="80">
        <f t="shared" si="206"/>
        <v>2.2975479999999999</v>
      </c>
      <c r="L1299" s="68" t="str">
        <f t="shared" ref="L1299:L1362" si="209">IF(AND(D1299&gt;=$C$2,D1299&lt;=$C$3,E1299="Summer"),"MaxDis","Normal")</f>
        <v>Normal</v>
      </c>
      <c r="N1299" s="67">
        <f t="shared" ref="N1299:N1362" si="210">IF(K1299-G1299&lt;0,0,K1299-G1299)</f>
        <v>0.80080120037366442</v>
      </c>
      <c r="O1299" s="67">
        <f t="shared" ref="O1299:O1362" si="211">K1299-N1299</f>
        <v>1.4967467996263355</v>
      </c>
      <c r="P1299" s="81">
        <f t="shared" ref="P1299:P1362" si="212">MAX(0,G1299-O1299)</f>
        <v>0</v>
      </c>
      <c r="Q1299" s="81">
        <f t="shared" ref="Q1299:Q1362" si="213">G1299-K1299</f>
        <v>-0.80080120037366442</v>
      </c>
      <c r="S1299" s="1">
        <f t="shared" si="207"/>
        <v>4</v>
      </c>
      <c r="T1299" s="1" t="str">
        <f t="shared" si="208"/>
        <v>Peak</v>
      </c>
    </row>
    <row r="1300" spans="1:20" x14ac:dyDescent="0.25">
      <c r="A1300" s="85">
        <v>44980.374999997148</v>
      </c>
      <c r="B1300" s="1">
        <v>2</v>
      </c>
      <c r="C1300" s="1">
        <v>23</v>
      </c>
      <c r="D1300" s="1">
        <v>9</v>
      </c>
      <c r="E1300" s="1" t="str">
        <f t="shared" ref="E1300:E1363" si="214">IF(AND(B1300&gt;=$C$5,B1300&lt;=$C$6),"Summer","Non-Summer")</f>
        <v>Non-Summer</v>
      </c>
      <c r="F1300" s="78">
        <v>0.79169999999999996</v>
      </c>
      <c r="G1300" s="79">
        <f t="shared" ref="G1300:G1363" si="215">F1300*$G$13</f>
        <v>1.5062596177248886</v>
      </c>
      <c r="J1300" s="78">
        <v>3.3549670000000003</v>
      </c>
      <c r="K1300" s="80">
        <f t="shared" ref="K1300:K1363" si="216">J1300*$K$13</f>
        <v>3.3549670000000003</v>
      </c>
      <c r="L1300" s="68" t="str">
        <f t="shared" si="209"/>
        <v>Normal</v>
      </c>
      <c r="N1300" s="67">
        <f t="shared" si="210"/>
        <v>1.8487073822751117</v>
      </c>
      <c r="O1300" s="67">
        <f t="shared" si="211"/>
        <v>1.5062596177248886</v>
      </c>
      <c r="P1300" s="81">
        <f t="shared" si="212"/>
        <v>0</v>
      </c>
      <c r="Q1300" s="81">
        <f t="shared" si="213"/>
        <v>-1.8487073822751117</v>
      </c>
      <c r="S1300" s="1">
        <f t="shared" ref="S1300:S1363" si="217">WEEKDAY(A1300,2)</f>
        <v>4</v>
      </c>
      <c r="T1300" s="1" t="str">
        <f t="shared" ref="T1300:T1363" si="218">IF(S1300&gt;5,"Off-Peak",IF(AND(D1300&gt;=$C$7,D1300&lt;$C$8),"Peak","Off-Peak"))</f>
        <v>Peak</v>
      </c>
    </row>
    <row r="1301" spans="1:20" x14ac:dyDescent="0.25">
      <c r="A1301" s="85">
        <v>44980.416666663812</v>
      </c>
      <c r="B1301" s="1">
        <v>2</v>
      </c>
      <c r="C1301" s="1">
        <v>23</v>
      </c>
      <c r="D1301" s="1">
        <v>10</v>
      </c>
      <c r="E1301" s="1" t="str">
        <f t="shared" si="214"/>
        <v>Non-Summer</v>
      </c>
      <c r="F1301" s="78">
        <v>0.79569999999999996</v>
      </c>
      <c r="G1301" s="79">
        <f t="shared" si="215"/>
        <v>1.5138698722037309</v>
      </c>
      <c r="J1301" s="78">
        <v>4.1820680000000001</v>
      </c>
      <c r="K1301" s="80">
        <f t="shared" si="216"/>
        <v>4.1820680000000001</v>
      </c>
      <c r="L1301" s="68" t="str">
        <f t="shared" si="209"/>
        <v>Normal</v>
      </c>
      <c r="N1301" s="67">
        <f t="shared" si="210"/>
        <v>2.668198127796269</v>
      </c>
      <c r="O1301" s="67">
        <f t="shared" si="211"/>
        <v>1.5138698722037311</v>
      </c>
      <c r="P1301" s="81">
        <f t="shared" si="212"/>
        <v>0</v>
      </c>
      <c r="Q1301" s="81">
        <f t="shared" si="213"/>
        <v>-2.668198127796269</v>
      </c>
      <c r="S1301" s="1">
        <f t="shared" si="217"/>
        <v>4</v>
      </c>
      <c r="T1301" s="1" t="str">
        <f t="shared" si="218"/>
        <v>Peak</v>
      </c>
    </row>
    <row r="1302" spans="1:20" x14ac:dyDescent="0.25">
      <c r="A1302" s="85">
        <v>44980.458333330476</v>
      </c>
      <c r="B1302" s="1">
        <v>2</v>
      </c>
      <c r="C1302" s="1">
        <v>23</v>
      </c>
      <c r="D1302" s="1">
        <v>11</v>
      </c>
      <c r="E1302" s="1" t="str">
        <f t="shared" si="214"/>
        <v>Non-Summer</v>
      </c>
      <c r="F1302" s="78">
        <v>0.80200000000000005</v>
      </c>
      <c r="G1302" s="79">
        <f t="shared" si="215"/>
        <v>1.5258560230079081</v>
      </c>
      <c r="J1302" s="78">
        <v>5.9832859999999997</v>
      </c>
      <c r="K1302" s="80">
        <f t="shared" si="216"/>
        <v>5.9832859999999997</v>
      </c>
      <c r="L1302" s="68" t="str">
        <f t="shared" si="209"/>
        <v>Normal</v>
      </c>
      <c r="N1302" s="67">
        <f t="shared" si="210"/>
        <v>4.457429976992092</v>
      </c>
      <c r="O1302" s="67">
        <f t="shared" si="211"/>
        <v>1.5258560230079077</v>
      </c>
      <c r="P1302" s="81">
        <f t="shared" si="212"/>
        <v>4.4408920985006262E-16</v>
      </c>
      <c r="Q1302" s="81">
        <f t="shared" si="213"/>
        <v>-4.457429976992092</v>
      </c>
      <c r="S1302" s="1">
        <f t="shared" si="217"/>
        <v>4</v>
      </c>
      <c r="T1302" s="1" t="str">
        <f t="shared" si="218"/>
        <v>Peak</v>
      </c>
    </row>
    <row r="1303" spans="1:20" x14ac:dyDescent="0.25">
      <c r="A1303" s="85">
        <v>44980.499999997141</v>
      </c>
      <c r="B1303" s="1">
        <v>2</v>
      </c>
      <c r="C1303" s="1">
        <v>23</v>
      </c>
      <c r="D1303" s="1">
        <v>12</v>
      </c>
      <c r="E1303" s="1" t="str">
        <f t="shared" si="214"/>
        <v>Non-Summer</v>
      </c>
      <c r="F1303" s="78">
        <v>0.80640000000000001</v>
      </c>
      <c r="G1303" s="79">
        <f t="shared" si="215"/>
        <v>1.5342273029346347</v>
      </c>
      <c r="J1303" s="78">
        <v>5.08291</v>
      </c>
      <c r="K1303" s="80">
        <f t="shared" si="216"/>
        <v>5.08291</v>
      </c>
      <c r="L1303" s="68" t="str">
        <f t="shared" si="209"/>
        <v>Normal</v>
      </c>
      <c r="N1303" s="67">
        <f t="shared" si="210"/>
        <v>3.5486826970653653</v>
      </c>
      <c r="O1303" s="67">
        <f t="shared" si="211"/>
        <v>1.5342273029346347</v>
      </c>
      <c r="P1303" s="81">
        <f t="shared" si="212"/>
        <v>0</v>
      </c>
      <c r="Q1303" s="81">
        <f t="shared" si="213"/>
        <v>-3.5486826970653653</v>
      </c>
      <c r="S1303" s="1">
        <f t="shared" si="217"/>
        <v>4</v>
      </c>
      <c r="T1303" s="1" t="str">
        <f t="shared" si="218"/>
        <v>Peak</v>
      </c>
    </row>
    <row r="1304" spans="1:20" x14ac:dyDescent="0.25">
      <c r="A1304" s="85">
        <v>44980.541666663805</v>
      </c>
      <c r="B1304" s="1">
        <v>2</v>
      </c>
      <c r="C1304" s="1">
        <v>23</v>
      </c>
      <c r="D1304" s="1">
        <v>13</v>
      </c>
      <c r="E1304" s="1" t="str">
        <f t="shared" si="214"/>
        <v>Non-Summer</v>
      </c>
      <c r="F1304" s="78">
        <v>0.8155</v>
      </c>
      <c r="G1304" s="79">
        <f t="shared" si="215"/>
        <v>1.551540631874001</v>
      </c>
      <c r="J1304" s="78">
        <v>5.6053869999999995</v>
      </c>
      <c r="K1304" s="80">
        <f t="shared" si="216"/>
        <v>5.6053869999999995</v>
      </c>
      <c r="L1304" s="68" t="str">
        <f t="shared" si="209"/>
        <v>Normal</v>
      </c>
      <c r="N1304" s="67">
        <f t="shared" si="210"/>
        <v>4.0538463681259982</v>
      </c>
      <c r="O1304" s="67">
        <f t="shared" si="211"/>
        <v>1.5515406318740013</v>
      </c>
      <c r="P1304" s="81">
        <f t="shared" si="212"/>
        <v>0</v>
      </c>
      <c r="Q1304" s="81">
        <f t="shared" si="213"/>
        <v>-4.0538463681259982</v>
      </c>
      <c r="S1304" s="1">
        <f t="shared" si="217"/>
        <v>4</v>
      </c>
      <c r="T1304" s="1" t="str">
        <f t="shared" si="218"/>
        <v>Peak</v>
      </c>
    </row>
    <row r="1305" spans="1:20" x14ac:dyDescent="0.25">
      <c r="A1305" s="85">
        <v>44980.583333330469</v>
      </c>
      <c r="B1305" s="1">
        <v>2</v>
      </c>
      <c r="C1305" s="1">
        <v>23</v>
      </c>
      <c r="D1305" s="1">
        <v>14</v>
      </c>
      <c r="E1305" s="1" t="str">
        <f t="shared" si="214"/>
        <v>Non-Summer</v>
      </c>
      <c r="F1305" s="78">
        <v>0.83540000000000003</v>
      </c>
      <c r="G1305" s="79">
        <f t="shared" si="215"/>
        <v>1.5894016479062423</v>
      </c>
      <c r="J1305" s="78">
        <v>4.6502049999999997</v>
      </c>
      <c r="K1305" s="80">
        <f t="shared" si="216"/>
        <v>4.6502049999999997</v>
      </c>
      <c r="L1305" s="68" t="str">
        <f t="shared" si="209"/>
        <v>Normal</v>
      </c>
      <c r="N1305" s="67">
        <f t="shared" si="210"/>
        <v>3.0608033520937576</v>
      </c>
      <c r="O1305" s="67">
        <f t="shared" si="211"/>
        <v>1.5894016479062421</v>
      </c>
      <c r="P1305" s="81">
        <f t="shared" si="212"/>
        <v>2.2204460492503131E-16</v>
      </c>
      <c r="Q1305" s="81">
        <f t="shared" si="213"/>
        <v>-3.0608033520937576</v>
      </c>
      <c r="S1305" s="1">
        <f t="shared" si="217"/>
        <v>4</v>
      </c>
      <c r="T1305" s="1" t="str">
        <f t="shared" si="218"/>
        <v>Peak</v>
      </c>
    </row>
    <row r="1306" spans="1:20" x14ac:dyDescent="0.25">
      <c r="A1306" s="85">
        <v>44980.624999997133</v>
      </c>
      <c r="B1306" s="1">
        <v>2</v>
      </c>
      <c r="C1306" s="1">
        <v>23</v>
      </c>
      <c r="D1306" s="1">
        <v>15</v>
      </c>
      <c r="E1306" s="1" t="str">
        <f t="shared" si="214"/>
        <v>Non-Summer</v>
      </c>
      <c r="F1306" s="78">
        <v>0.878</v>
      </c>
      <c r="G1306" s="79">
        <f t="shared" si="215"/>
        <v>1.6704508581059141</v>
      </c>
      <c r="J1306" s="78">
        <v>3.226877</v>
      </c>
      <c r="K1306" s="80">
        <f t="shared" si="216"/>
        <v>3.226877</v>
      </c>
      <c r="L1306" s="68" t="str">
        <f t="shared" si="209"/>
        <v>Normal</v>
      </c>
      <c r="N1306" s="67">
        <f t="shared" si="210"/>
        <v>1.5564261418940859</v>
      </c>
      <c r="O1306" s="67">
        <f t="shared" si="211"/>
        <v>1.6704508581059141</v>
      </c>
      <c r="P1306" s="81">
        <f t="shared" si="212"/>
        <v>0</v>
      </c>
      <c r="Q1306" s="81">
        <f t="shared" si="213"/>
        <v>-1.5564261418940859</v>
      </c>
      <c r="S1306" s="1">
        <f t="shared" si="217"/>
        <v>4</v>
      </c>
      <c r="T1306" s="1" t="str">
        <f t="shared" si="218"/>
        <v>Peak</v>
      </c>
    </row>
    <row r="1307" spans="1:20" x14ac:dyDescent="0.25">
      <c r="A1307" s="85">
        <v>44980.666666663798</v>
      </c>
      <c r="B1307" s="1">
        <v>2</v>
      </c>
      <c r="C1307" s="1">
        <v>23</v>
      </c>
      <c r="D1307" s="1">
        <v>16</v>
      </c>
      <c r="E1307" s="1" t="str">
        <f t="shared" si="214"/>
        <v>Non-Summer</v>
      </c>
      <c r="F1307" s="78">
        <v>0.94589999999999996</v>
      </c>
      <c r="G1307" s="79">
        <f t="shared" si="215"/>
        <v>1.7996349278842645</v>
      </c>
      <c r="J1307" s="78">
        <v>1.325423</v>
      </c>
      <c r="K1307" s="80">
        <f t="shared" si="216"/>
        <v>1.325423</v>
      </c>
      <c r="L1307" s="68" t="str">
        <f t="shared" si="209"/>
        <v>Normal</v>
      </c>
      <c r="N1307" s="67">
        <f t="shared" si="210"/>
        <v>0</v>
      </c>
      <c r="O1307" s="67">
        <f t="shared" si="211"/>
        <v>1.325423</v>
      </c>
      <c r="P1307" s="81">
        <f t="shared" si="212"/>
        <v>0.47421192788426447</v>
      </c>
      <c r="Q1307" s="81">
        <f t="shared" si="213"/>
        <v>0.47421192788426447</v>
      </c>
      <c r="S1307" s="1">
        <f t="shared" si="217"/>
        <v>4</v>
      </c>
      <c r="T1307" s="1" t="str">
        <f t="shared" si="218"/>
        <v>Peak</v>
      </c>
    </row>
    <row r="1308" spans="1:20" x14ac:dyDescent="0.25">
      <c r="A1308" s="85">
        <v>44980.708333330462</v>
      </c>
      <c r="B1308" s="1">
        <v>2</v>
      </c>
      <c r="C1308" s="1">
        <v>23</v>
      </c>
      <c r="D1308" s="1">
        <v>17</v>
      </c>
      <c r="E1308" s="1" t="str">
        <f t="shared" si="214"/>
        <v>Non-Summer</v>
      </c>
      <c r="F1308" s="78">
        <v>1.0415000000000001</v>
      </c>
      <c r="G1308" s="79">
        <f t="shared" si="215"/>
        <v>1.9815200099285988</v>
      </c>
      <c r="J1308" s="78">
        <v>0</v>
      </c>
      <c r="K1308" s="80">
        <f t="shared" si="216"/>
        <v>0</v>
      </c>
      <c r="L1308" s="68" t="str">
        <f t="shared" si="209"/>
        <v>Normal</v>
      </c>
      <c r="N1308" s="67">
        <f t="shared" si="210"/>
        <v>0</v>
      </c>
      <c r="O1308" s="67">
        <f t="shared" si="211"/>
        <v>0</v>
      </c>
      <c r="P1308" s="81">
        <f t="shared" si="212"/>
        <v>1.9815200099285988</v>
      </c>
      <c r="Q1308" s="81">
        <f t="shared" si="213"/>
        <v>1.9815200099285988</v>
      </c>
      <c r="S1308" s="1">
        <f t="shared" si="217"/>
        <v>4</v>
      </c>
      <c r="T1308" s="1" t="str">
        <f t="shared" si="218"/>
        <v>Peak</v>
      </c>
    </row>
    <row r="1309" spans="1:20" x14ac:dyDescent="0.25">
      <c r="A1309" s="85">
        <v>44980.749999997126</v>
      </c>
      <c r="B1309" s="1">
        <v>2</v>
      </c>
      <c r="C1309" s="1">
        <v>23</v>
      </c>
      <c r="D1309" s="1">
        <v>18</v>
      </c>
      <c r="E1309" s="1" t="str">
        <f t="shared" si="214"/>
        <v>Non-Summer</v>
      </c>
      <c r="F1309" s="78">
        <v>1.1177999999999999</v>
      </c>
      <c r="G1309" s="79">
        <f t="shared" si="215"/>
        <v>2.1266856141125179</v>
      </c>
      <c r="J1309" s="78">
        <v>0</v>
      </c>
      <c r="K1309" s="80">
        <f t="shared" si="216"/>
        <v>0</v>
      </c>
      <c r="L1309" s="68" t="str">
        <f t="shared" si="209"/>
        <v>Normal</v>
      </c>
      <c r="N1309" s="67">
        <f t="shared" si="210"/>
        <v>0</v>
      </c>
      <c r="O1309" s="67">
        <f t="shared" si="211"/>
        <v>0</v>
      </c>
      <c r="P1309" s="81">
        <f t="shared" si="212"/>
        <v>2.1266856141125179</v>
      </c>
      <c r="Q1309" s="81">
        <f t="shared" si="213"/>
        <v>2.1266856141125179</v>
      </c>
      <c r="S1309" s="1">
        <f t="shared" si="217"/>
        <v>4</v>
      </c>
      <c r="T1309" s="1" t="str">
        <f t="shared" si="218"/>
        <v>Peak</v>
      </c>
    </row>
    <row r="1310" spans="1:20" x14ac:dyDescent="0.25">
      <c r="A1310" s="85">
        <v>44980.79166666379</v>
      </c>
      <c r="B1310" s="1">
        <v>2</v>
      </c>
      <c r="C1310" s="1">
        <v>23</v>
      </c>
      <c r="D1310" s="1">
        <v>19</v>
      </c>
      <c r="E1310" s="1" t="str">
        <f t="shared" si="214"/>
        <v>Non-Summer</v>
      </c>
      <c r="F1310" s="78">
        <v>1.1303000000000001</v>
      </c>
      <c r="G1310" s="79">
        <f t="shared" si="215"/>
        <v>2.1504676593589007</v>
      </c>
      <c r="J1310" s="78">
        <v>0</v>
      </c>
      <c r="K1310" s="80">
        <f t="shared" si="216"/>
        <v>0</v>
      </c>
      <c r="L1310" s="68" t="str">
        <f t="shared" si="209"/>
        <v>Normal</v>
      </c>
      <c r="N1310" s="67">
        <f t="shared" si="210"/>
        <v>0</v>
      </c>
      <c r="O1310" s="67">
        <f t="shared" si="211"/>
        <v>0</v>
      </c>
      <c r="P1310" s="81">
        <f t="shared" si="212"/>
        <v>2.1504676593589007</v>
      </c>
      <c r="Q1310" s="81">
        <f t="shared" si="213"/>
        <v>2.1504676593589007</v>
      </c>
      <c r="S1310" s="1">
        <f t="shared" si="217"/>
        <v>4</v>
      </c>
      <c r="T1310" s="1" t="str">
        <f t="shared" si="218"/>
        <v>Peak</v>
      </c>
    </row>
    <row r="1311" spans="1:20" x14ac:dyDescent="0.25">
      <c r="A1311" s="85">
        <v>44980.833333330454</v>
      </c>
      <c r="B1311" s="1">
        <v>2</v>
      </c>
      <c r="C1311" s="1">
        <v>23</v>
      </c>
      <c r="D1311" s="1">
        <v>20</v>
      </c>
      <c r="E1311" s="1" t="str">
        <f t="shared" si="214"/>
        <v>Non-Summer</v>
      </c>
      <c r="F1311" s="78">
        <v>1.1214</v>
      </c>
      <c r="G1311" s="79">
        <f t="shared" si="215"/>
        <v>2.133534843143476</v>
      </c>
      <c r="J1311" s="78">
        <v>0</v>
      </c>
      <c r="K1311" s="80">
        <f t="shared" si="216"/>
        <v>0</v>
      </c>
      <c r="L1311" s="68" t="str">
        <f t="shared" si="209"/>
        <v>Normal</v>
      </c>
      <c r="N1311" s="67">
        <f t="shared" si="210"/>
        <v>0</v>
      </c>
      <c r="O1311" s="67">
        <f t="shared" si="211"/>
        <v>0</v>
      </c>
      <c r="P1311" s="81">
        <f t="shared" si="212"/>
        <v>2.133534843143476</v>
      </c>
      <c r="Q1311" s="81">
        <f t="shared" si="213"/>
        <v>2.133534843143476</v>
      </c>
      <c r="S1311" s="1">
        <f t="shared" si="217"/>
        <v>4</v>
      </c>
      <c r="T1311" s="1" t="str">
        <f t="shared" si="218"/>
        <v>Peak</v>
      </c>
    </row>
    <row r="1312" spans="1:20" x14ac:dyDescent="0.25">
      <c r="A1312" s="85">
        <v>44980.874999997119</v>
      </c>
      <c r="B1312" s="1">
        <v>2</v>
      </c>
      <c r="C1312" s="1">
        <v>23</v>
      </c>
      <c r="D1312" s="1">
        <v>21</v>
      </c>
      <c r="E1312" s="1" t="str">
        <f t="shared" si="214"/>
        <v>Non-Summer</v>
      </c>
      <c r="F1312" s="78">
        <v>1.075</v>
      </c>
      <c r="G1312" s="79">
        <f t="shared" si="215"/>
        <v>2.0452558911889041</v>
      </c>
      <c r="J1312" s="78">
        <v>0</v>
      </c>
      <c r="K1312" s="80">
        <f t="shared" si="216"/>
        <v>0</v>
      </c>
      <c r="L1312" s="68" t="str">
        <f t="shared" si="209"/>
        <v>Normal</v>
      </c>
      <c r="N1312" s="67">
        <f t="shared" si="210"/>
        <v>0</v>
      </c>
      <c r="O1312" s="67">
        <f t="shared" si="211"/>
        <v>0</v>
      </c>
      <c r="P1312" s="81">
        <f t="shared" si="212"/>
        <v>2.0452558911889041</v>
      </c>
      <c r="Q1312" s="81">
        <f t="shared" si="213"/>
        <v>2.0452558911889041</v>
      </c>
      <c r="S1312" s="1">
        <f t="shared" si="217"/>
        <v>4</v>
      </c>
      <c r="T1312" s="1" t="str">
        <f t="shared" si="218"/>
        <v>Peak</v>
      </c>
    </row>
    <row r="1313" spans="1:20" x14ac:dyDescent="0.25">
      <c r="A1313" s="85">
        <v>44980.916666663783</v>
      </c>
      <c r="B1313" s="1">
        <v>2</v>
      </c>
      <c r="C1313" s="1">
        <v>23</v>
      </c>
      <c r="D1313" s="1">
        <v>22</v>
      </c>
      <c r="E1313" s="1" t="str">
        <f t="shared" si="214"/>
        <v>Non-Summer</v>
      </c>
      <c r="F1313" s="78">
        <v>0.9899</v>
      </c>
      <c r="G1313" s="79">
        <f t="shared" si="215"/>
        <v>1.8833477271515313</v>
      </c>
      <c r="J1313" s="78">
        <v>0</v>
      </c>
      <c r="K1313" s="80">
        <f t="shared" si="216"/>
        <v>0</v>
      </c>
      <c r="L1313" s="68" t="str">
        <f t="shared" si="209"/>
        <v>Normal</v>
      </c>
      <c r="N1313" s="67">
        <f t="shared" si="210"/>
        <v>0</v>
      </c>
      <c r="O1313" s="67">
        <f t="shared" si="211"/>
        <v>0</v>
      </c>
      <c r="P1313" s="81">
        <f t="shared" si="212"/>
        <v>1.8833477271515313</v>
      </c>
      <c r="Q1313" s="81">
        <f t="shared" si="213"/>
        <v>1.8833477271515313</v>
      </c>
      <c r="S1313" s="1">
        <f t="shared" si="217"/>
        <v>4</v>
      </c>
      <c r="T1313" s="1" t="str">
        <f t="shared" si="218"/>
        <v>Off-Peak</v>
      </c>
    </row>
    <row r="1314" spans="1:20" x14ac:dyDescent="0.25">
      <c r="A1314" s="85">
        <v>44980.958333330447</v>
      </c>
      <c r="B1314" s="1">
        <v>2</v>
      </c>
      <c r="C1314" s="1">
        <v>23</v>
      </c>
      <c r="D1314" s="1">
        <v>23</v>
      </c>
      <c r="E1314" s="1" t="str">
        <f t="shared" si="214"/>
        <v>Non-Summer</v>
      </c>
      <c r="F1314" s="78">
        <v>0.90880000000000005</v>
      </c>
      <c r="G1314" s="79">
        <f t="shared" si="215"/>
        <v>1.7290498175930009</v>
      </c>
      <c r="J1314" s="78">
        <v>0</v>
      </c>
      <c r="K1314" s="80">
        <f t="shared" si="216"/>
        <v>0</v>
      </c>
      <c r="L1314" s="68" t="str">
        <f t="shared" si="209"/>
        <v>Normal</v>
      </c>
      <c r="N1314" s="67">
        <f t="shared" si="210"/>
        <v>0</v>
      </c>
      <c r="O1314" s="67">
        <f t="shared" si="211"/>
        <v>0</v>
      </c>
      <c r="P1314" s="81">
        <f t="shared" si="212"/>
        <v>1.7290498175930009</v>
      </c>
      <c r="Q1314" s="81">
        <f t="shared" si="213"/>
        <v>1.7290498175930009</v>
      </c>
      <c r="S1314" s="1">
        <f t="shared" si="217"/>
        <v>4</v>
      </c>
      <c r="T1314" s="1" t="str">
        <f t="shared" si="218"/>
        <v>Off-Peak</v>
      </c>
    </row>
    <row r="1315" spans="1:20" x14ac:dyDescent="0.25">
      <c r="A1315" s="85">
        <v>44980.999999997111</v>
      </c>
      <c r="B1315" s="1">
        <v>2</v>
      </c>
      <c r="C1315" s="1">
        <v>24</v>
      </c>
      <c r="D1315" s="1">
        <v>0</v>
      </c>
      <c r="E1315" s="1" t="str">
        <f t="shared" si="214"/>
        <v>Non-Summer</v>
      </c>
      <c r="F1315" s="78">
        <v>0.86080000000000001</v>
      </c>
      <c r="G1315" s="79">
        <f t="shared" si="215"/>
        <v>1.6377267638468918</v>
      </c>
      <c r="J1315" s="78">
        <v>0</v>
      </c>
      <c r="K1315" s="80">
        <f t="shared" si="216"/>
        <v>0</v>
      </c>
      <c r="L1315" s="68" t="str">
        <f t="shared" si="209"/>
        <v>Normal</v>
      </c>
      <c r="N1315" s="67">
        <f t="shared" si="210"/>
        <v>0</v>
      </c>
      <c r="O1315" s="67">
        <f t="shared" si="211"/>
        <v>0</v>
      </c>
      <c r="P1315" s="81">
        <f t="shared" si="212"/>
        <v>1.6377267638468918</v>
      </c>
      <c r="Q1315" s="81">
        <f t="shared" si="213"/>
        <v>1.6377267638468918</v>
      </c>
      <c r="S1315" s="1">
        <f t="shared" si="217"/>
        <v>5</v>
      </c>
      <c r="T1315" s="1" t="str">
        <f t="shared" si="218"/>
        <v>Off-Peak</v>
      </c>
    </row>
    <row r="1316" spans="1:20" x14ac:dyDescent="0.25">
      <c r="A1316" s="85">
        <v>44981.041666663776</v>
      </c>
      <c r="B1316" s="1">
        <v>2</v>
      </c>
      <c r="C1316" s="1">
        <v>24</v>
      </c>
      <c r="D1316" s="1">
        <v>1</v>
      </c>
      <c r="E1316" s="1" t="str">
        <f t="shared" si="214"/>
        <v>Non-Summer</v>
      </c>
      <c r="F1316" s="78">
        <v>0.83279999999999998</v>
      </c>
      <c r="G1316" s="79">
        <f t="shared" si="215"/>
        <v>1.5844549824949947</v>
      </c>
      <c r="J1316" s="78">
        <v>0</v>
      </c>
      <c r="K1316" s="80">
        <f t="shared" si="216"/>
        <v>0</v>
      </c>
      <c r="L1316" s="68" t="str">
        <f t="shared" si="209"/>
        <v>Normal</v>
      </c>
      <c r="N1316" s="67">
        <f t="shared" si="210"/>
        <v>0</v>
      </c>
      <c r="O1316" s="67">
        <f t="shared" si="211"/>
        <v>0</v>
      </c>
      <c r="P1316" s="81">
        <f t="shared" si="212"/>
        <v>1.5844549824949947</v>
      </c>
      <c r="Q1316" s="81">
        <f t="shared" si="213"/>
        <v>1.5844549824949947</v>
      </c>
      <c r="S1316" s="1">
        <f t="shared" si="217"/>
        <v>5</v>
      </c>
      <c r="T1316" s="1" t="str">
        <f t="shared" si="218"/>
        <v>Off-Peak</v>
      </c>
    </row>
    <row r="1317" spans="1:20" x14ac:dyDescent="0.25">
      <c r="A1317" s="85">
        <v>44981.08333333044</v>
      </c>
      <c r="B1317" s="1">
        <v>2</v>
      </c>
      <c r="C1317" s="1">
        <v>24</v>
      </c>
      <c r="D1317" s="1">
        <v>2</v>
      </c>
      <c r="E1317" s="1" t="str">
        <f t="shared" si="214"/>
        <v>Non-Summer</v>
      </c>
      <c r="F1317" s="78">
        <v>0.82169999999999999</v>
      </c>
      <c r="G1317" s="79">
        <f t="shared" si="215"/>
        <v>1.5633365263162069</v>
      </c>
      <c r="J1317" s="78">
        <v>0</v>
      </c>
      <c r="K1317" s="80">
        <f t="shared" si="216"/>
        <v>0</v>
      </c>
      <c r="L1317" s="68" t="str">
        <f t="shared" si="209"/>
        <v>Normal</v>
      </c>
      <c r="N1317" s="67">
        <f t="shared" si="210"/>
        <v>0</v>
      </c>
      <c r="O1317" s="67">
        <f t="shared" si="211"/>
        <v>0</v>
      </c>
      <c r="P1317" s="81">
        <f t="shared" si="212"/>
        <v>1.5633365263162069</v>
      </c>
      <c r="Q1317" s="81">
        <f t="shared" si="213"/>
        <v>1.5633365263162069</v>
      </c>
      <c r="S1317" s="1">
        <f t="shared" si="217"/>
        <v>5</v>
      </c>
      <c r="T1317" s="1" t="str">
        <f t="shared" si="218"/>
        <v>Off-Peak</v>
      </c>
    </row>
    <row r="1318" spans="1:20" x14ac:dyDescent="0.25">
      <c r="A1318" s="85">
        <v>44981.124999997104</v>
      </c>
      <c r="B1318" s="1">
        <v>2</v>
      </c>
      <c r="C1318" s="1">
        <v>24</v>
      </c>
      <c r="D1318" s="1">
        <v>3</v>
      </c>
      <c r="E1318" s="1" t="str">
        <f t="shared" si="214"/>
        <v>Non-Summer</v>
      </c>
      <c r="F1318" s="78">
        <v>0.82010000000000005</v>
      </c>
      <c r="G1318" s="79">
        <f t="shared" si="215"/>
        <v>1.5602924245246701</v>
      </c>
      <c r="J1318" s="78">
        <v>0</v>
      </c>
      <c r="K1318" s="80">
        <f t="shared" si="216"/>
        <v>0</v>
      </c>
      <c r="L1318" s="68" t="str">
        <f t="shared" si="209"/>
        <v>Normal</v>
      </c>
      <c r="N1318" s="67">
        <f t="shared" si="210"/>
        <v>0</v>
      </c>
      <c r="O1318" s="67">
        <f t="shared" si="211"/>
        <v>0</v>
      </c>
      <c r="P1318" s="81">
        <f t="shared" si="212"/>
        <v>1.5602924245246701</v>
      </c>
      <c r="Q1318" s="81">
        <f t="shared" si="213"/>
        <v>1.5602924245246701</v>
      </c>
      <c r="S1318" s="1">
        <f t="shared" si="217"/>
        <v>5</v>
      </c>
      <c r="T1318" s="1" t="str">
        <f t="shared" si="218"/>
        <v>Off-Peak</v>
      </c>
    </row>
    <row r="1319" spans="1:20" x14ac:dyDescent="0.25">
      <c r="A1319" s="85">
        <v>44981.166666663768</v>
      </c>
      <c r="B1319" s="1">
        <v>2</v>
      </c>
      <c r="C1319" s="1">
        <v>24</v>
      </c>
      <c r="D1319" s="1">
        <v>4</v>
      </c>
      <c r="E1319" s="1" t="str">
        <f t="shared" si="214"/>
        <v>Non-Summer</v>
      </c>
      <c r="F1319" s="78">
        <v>0.83299999999999996</v>
      </c>
      <c r="G1319" s="79">
        <f t="shared" si="215"/>
        <v>1.5848354952189367</v>
      </c>
      <c r="J1319" s="78">
        <v>0</v>
      </c>
      <c r="K1319" s="80">
        <f t="shared" si="216"/>
        <v>0</v>
      </c>
      <c r="L1319" s="68" t="str">
        <f t="shared" si="209"/>
        <v>Normal</v>
      </c>
      <c r="N1319" s="67">
        <f t="shared" si="210"/>
        <v>0</v>
      </c>
      <c r="O1319" s="67">
        <f t="shared" si="211"/>
        <v>0</v>
      </c>
      <c r="P1319" s="81">
        <f t="shared" si="212"/>
        <v>1.5848354952189367</v>
      </c>
      <c r="Q1319" s="81">
        <f t="shared" si="213"/>
        <v>1.5848354952189367</v>
      </c>
      <c r="S1319" s="1">
        <f t="shared" si="217"/>
        <v>5</v>
      </c>
      <c r="T1319" s="1" t="str">
        <f t="shared" si="218"/>
        <v>Off-Peak</v>
      </c>
    </row>
    <row r="1320" spans="1:20" x14ac:dyDescent="0.25">
      <c r="A1320" s="85">
        <v>44981.208333330433</v>
      </c>
      <c r="B1320" s="1">
        <v>2</v>
      </c>
      <c r="C1320" s="1">
        <v>24</v>
      </c>
      <c r="D1320" s="1">
        <v>5</v>
      </c>
      <c r="E1320" s="1" t="str">
        <f t="shared" si="214"/>
        <v>Non-Summer</v>
      </c>
      <c r="F1320" s="78">
        <v>0.86899999999999999</v>
      </c>
      <c r="G1320" s="79">
        <f t="shared" si="215"/>
        <v>1.6533277855285187</v>
      </c>
      <c r="J1320" s="78">
        <v>0</v>
      </c>
      <c r="K1320" s="80">
        <f t="shared" si="216"/>
        <v>0</v>
      </c>
      <c r="L1320" s="68" t="str">
        <f t="shared" si="209"/>
        <v>Normal</v>
      </c>
      <c r="N1320" s="67">
        <f t="shared" si="210"/>
        <v>0</v>
      </c>
      <c r="O1320" s="67">
        <f t="shared" si="211"/>
        <v>0</v>
      </c>
      <c r="P1320" s="81">
        <f t="shared" si="212"/>
        <v>1.6533277855285187</v>
      </c>
      <c r="Q1320" s="81">
        <f t="shared" si="213"/>
        <v>1.6533277855285187</v>
      </c>
      <c r="S1320" s="1">
        <f t="shared" si="217"/>
        <v>5</v>
      </c>
      <c r="T1320" s="1" t="str">
        <f t="shared" si="218"/>
        <v>Off-Peak</v>
      </c>
    </row>
    <row r="1321" spans="1:20" x14ac:dyDescent="0.25">
      <c r="A1321" s="85">
        <v>44981.249999997097</v>
      </c>
      <c r="B1321" s="1">
        <v>2</v>
      </c>
      <c r="C1321" s="1">
        <v>24</v>
      </c>
      <c r="D1321" s="1">
        <v>6</v>
      </c>
      <c r="E1321" s="1" t="str">
        <f t="shared" si="214"/>
        <v>Non-Summer</v>
      </c>
      <c r="F1321" s="78">
        <v>0.92469999999999997</v>
      </c>
      <c r="G1321" s="79">
        <f t="shared" si="215"/>
        <v>1.7593005791463996</v>
      </c>
      <c r="J1321" s="78">
        <v>0</v>
      </c>
      <c r="K1321" s="80">
        <f t="shared" si="216"/>
        <v>0</v>
      </c>
      <c r="L1321" s="68" t="str">
        <f t="shared" si="209"/>
        <v>Normal</v>
      </c>
      <c r="N1321" s="67">
        <f t="shared" si="210"/>
        <v>0</v>
      </c>
      <c r="O1321" s="67">
        <f t="shared" si="211"/>
        <v>0</v>
      </c>
      <c r="P1321" s="81">
        <f t="shared" si="212"/>
        <v>1.7593005791463996</v>
      </c>
      <c r="Q1321" s="81">
        <f t="shared" si="213"/>
        <v>1.7593005791463996</v>
      </c>
      <c r="S1321" s="1">
        <f t="shared" si="217"/>
        <v>5</v>
      </c>
      <c r="T1321" s="1" t="str">
        <f t="shared" si="218"/>
        <v>Peak</v>
      </c>
    </row>
    <row r="1322" spans="1:20" x14ac:dyDescent="0.25">
      <c r="A1322" s="85">
        <v>44981.291666663761</v>
      </c>
      <c r="B1322" s="1">
        <v>2</v>
      </c>
      <c r="C1322" s="1">
        <v>24</v>
      </c>
      <c r="D1322" s="1">
        <v>7</v>
      </c>
      <c r="E1322" s="1" t="str">
        <f t="shared" si="214"/>
        <v>Non-Summer</v>
      </c>
      <c r="F1322" s="78">
        <v>0.92720000000000002</v>
      </c>
      <c r="G1322" s="79">
        <f t="shared" si="215"/>
        <v>1.7640569881956762</v>
      </c>
      <c r="J1322" s="78">
        <v>0.14663499999999999</v>
      </c>
      <c r="K1322" s="80">
        <f t="shared" si="216"/>
        <v>0.14663499999999999</v>
      </c>
      <c r="L1322" s="68" t="str">
        <f t="shared" si="209"/>
        <v>Normal</v>
      </c>
      <c r="N1322" s="67">
        <f t="shared" si="210"/>
        <v>0</v>
      </c>
      <c r="O1322" s="67">
        <f t="shared" si="211"/>
        <v>0.14663499999999999</v>
      </c>
      <c r="P1322" s="81">
        <f t="shared" si="212"/>
        <v>1.6174219881956762</v>
      </c>
      <c r="Q1322" s="81">
        <f t="shared" si="213"/>
        <v>1.6174219881956762</v>
      </c>
      <c r="S1322" s="1">
        <f t="shared" si="217"/>
        <v>5</v>
      </c>
      <c r="T1322" s="1" t="str">
        <f t="shared" si="218"/>
        <v>Peak</v>
      </c>
    </row>
    <row r="1323" spans="1:20" x14ac:dyDescent="0.25">
      <c r="A1323" s="85">
        <v>44981.333333330425</v>
      </c>
      <c r="B1323" s="1">
        <v>2</v>
      </c>
      <c r="C1323" s="1">
        <v>24</v>
      </c>
      <c r="D1323" s="1">
        <v>8</v>
      </c>
      <c r="E1323" s="1" t="str">
        <f t="shared" si="214"/>
        <v>Non-Summer</v>
      </c>
      <c r="F1323" s="78">
        <v>0.89070000000000005</v>
      </c>
      <c r="G1323" s="79">
        <f t="shared" si="215"/>
        <v>1.6946134160762389</v>
      </c>
      <c r="J1323" s="78">
        <v>0.45205700000000004</v>
      </c>
      <c r="K1323" s="80">
        <f t="shared" si="216"/>
        <v>0.45205700000000004</v>
      </c>
      <c r="L1323" s="68" t="str">
        <f t="shared" si="209"/>
        <v>Normal</v>
      </c>
      <c r="N1323" s="67">
        <f t="shared" si="210"/>
        <v>0</v>
      </c>
      <c r="O1323" s="67">
        <f t="shared" si="211"/>
        <v>0.45205700000000004</v>
      </c>
      <c r="P1323" s="81">
        <f t="shared" si="212"/>
        <v>1.2425564160762388</v>
      </c>
      <c r="Q1323" s="81">
        <f t="shared" si="213"/>
        <v>1.2425564160762388</v>
      </c>
      <c r="S1323" s="1">
        <f t="shared" si="217"/>
        <v>5</v>
      </c>
      <c r="T1323" s="1" t="str">
        <f t="shared" si="218"/>
        <v>Peak</v>
      </c>
    </row>
    <row r="1324" spans="1:20" x14ac:dyDescent="0.25">
      <c r="A1324" s="85">
        <v>44981.37499999709</v>
      </c>
      <c r="B1324" s="1">
        <v>2</v>
      </c>
      <c r="C1324" s="1">
        <v>24</v>
      </c>
      <c r="D1324" s="1">
        <v>9</v>
      </c>
      <c r="E1324" s="1" t="str">
        <f t="shared" si="214"/>
        <v>Non-Summer</v>
      </c>
      <c r="F1324" s="78">
        <v>0.86050000000000004</v>
      </c>
      <c r="G1324" s="79">
        <f t="shared" si="215"/>
        <v>1.6371559947609786</v>
      </c>
      <c r="J1324" s="78">
        <v>7.5278000000000012E-2</v>
      </c>
      <c r="K1324" s="80">
        <f t="shared" si="216"/>
        <v>7.5278000000000012E-2</v>
      </c>
      <c r="L1324" s="68" t="str">
        <f t="shared" si="209"/>
        <v>Normal</v>
      </c>
      <c r="N1324" s="67">
        <f t="shared" si="210"/>
        <v>0</v>
      </c>
      <c r="O1324" s="67">
        <f t="shared" si="211"/>
        <v>7.5278000000000012E-2</v>
      </c>
      <c r="P1324" s="81">
        <f t="shared" si="212"/>
        <v>1.5618779947609787</v>
      </c>
      <c r="Q1324" s="81">
        <f t="shared" si="213"/>
        <v>1.5618779947609787</v>
      </c>
      <c r="S1324" s="1">
        <f t="shared" si="217"/>
        <v>5</v>
      </c>
      <c r="T1324" s="1" t="str">
        <f t="shared" si="218"/>
        <v>Peak</v>
      </c>
    </row>
    <row r="1325" spans="1:20" x14ac:dyDescent="0.25">
      <c r="A1325" s="85">
        <v>44981.416666663754</v>
      </c>
      <c r="B1325" s="1">
        <v>2</v>
      </c>
      <c r="C1325" s="1">
        <v>24</v>
      </c>
      <c r="D1325" s="1">
        <v>10</v>
      </c>
      <c r="E1325" s="1" t="str">
        <f t="shared" si="214"/>
        <v>Non-Summer</v>
      </c>
      <c r="F1325" s="78">
        <v>0.83940000000000003</v>
      </c>
      <c r="G1325" s="79">
        <f t="shared" si="215"/>
        <v>1.5970119023850848</v>
      </c>
      <c r="J1325" s="78">
        <v>0.29785199999999995</v>
      </c>
      <c r="K1325" s="80">
        <f t="shared" si="216"/>
        <v>0.29785199999999995</v>
      </c>
      <c r="L1325" s="68" t="str">
        <f t="shared" si="209"/>
        <v>Normal</v>
      </c>
      <c r="N1325" s="67">
        <f t="shared" si="210"/>
        <v>0</v>
      </c>
      <c r="O1325" s="67">
        <f t="shared" si="211"/>
        <v>0.29785199999999995</v>
      </c>
      <c r="P1325" s="81">
        <f t="shared" si="212"/>
        <v>1.2991599023850848</v>
      </c>
      <c r="Q1325" s="81">
        <f t="shared" si="213"/>
        <v>1.2991599023850848</v>
      </c>
      <c r="S1325" s="1">
        <f t="shared" si="217"/>
        <v>5</v>
      </c>
      <c r="T1325" s="1" t="str">
        <f t="shared" si="218"/>
        <v>Peak</v>
      </c>
    </row>
    <row r="1326" spans="1:20" x14ac:dyDescent="0.25">
      <c r="A1326" s="85">
        <v>44981.458333330418</v>
      </c>
      <c r="B1326" s="1">
        <v>2</v>
      </c>
      <c r="C1326" s="1">
        <v>24</v>
      </c>
      <c r="D1326" s="1">
        <v>11</v>
      </c>
      <c r="E1326" s="1" t="str">
        <f t="shared" si="214"/>
        <v>Non-Summer</v>
      </c>
      <c r="F1326" s="78">
        <v>0.82709999999999995</v>
      </c>
      <c r="G1326" s="79">
        <f t="shared" si="215"/>
        <v>1.573610369862644</v>
      </c>
      <c r="J1326" s="78">
        <v>0.83439300000000005</v>
      </c>
      <c r="K1326" s="80">
        <f t="shared" si="216"/>
        <v>0.83439300000000005</v>
      </c>
      <c r="L1326" s="68" t="str">
        <f t="shared" si="209"/>
        <v>Normal</v>
      </c>
      <c r="N1326" s="67">
        <f t="shared" si="210"/>
        <v>0</v>
      </c>
      <c r="O1326" s="67">
        <f t="shared" si="211"/>
        <v>0.83439300000000005</v>
      </c>
      <c r="P1326" s="81">
        <f t="shared" si="212"/>
        <v>0.73921736986264397</v>
      </c>
      <c r="Q1326" s="81">
        <f t="shared" si="213"/>
        <v>0.73921736986264397</v>
      </c>
      <c r="S1326" s="1">
        <f t="shared" si="217"/>
        <v>5</v>
      </c>
      <c r="T1326" s="1" t="str">
        <f t="shared" si="218"/>
        <v>Peak</v>
      </c>
    </row>
    <row r="1327" spans="1:20" x14ac:dyDescent="0.25">
      <c r="A1327" s="85">
        <v>44981.499999997082</v>
      </c>
      <c r="B1327" s="1">
        <v>2</v>
      </c>
      <c r="C1327" s="1">
        <v>24</v>
      </c>
      <c r="D1327" s="1">
        <v>12</v>
      </c>
      <c r="E1327" s="1" t="str">
        <f t="shared" si="214"/>
        <v>Non-Summer</v>
      </c>
      <c r="F1327" s="78">
        <v>0.81759999999999999</v>
      </c>
      <c r="G1327" s="79">
        <f t="shared" si="215"/>
        <v>1.5555360154753934</v>
      </c>
      <c r="J1327" s="78">
        <v>0.594302</v>
      </c>
      <c r="K1327" s="80">
        <f t="shared" si="216"/>
        <v>0.594302</v>
      </c>
      <c r="L1327" s="68" t="str">
        <f t="shared" si="209"/>
        <v>Normal</v>
      </c>
      <c r="N1327" s="67">
        <f t="shared" si="210"/>
        <v>0</v>
      </c>
      <c r="O1327" s="67">
        <f t="shared" si="211"/>
        <v>0.594302</v>
      </c>
      <c r="P1327" s="81">
        <f t="shared" si="212"/>
        <v>0.96123401547539344</v>
      </c>
      <c r="Q1327" s="81">
        <f t="shared" si="213"/>
        <v>0.96123401547539344</v>
      </c>
      <c r="S1327" s="1">
        <f t="shared" si="217"/>
        <v>5</v>
      </c>
      <c r="T1327" s="1" t="str">
        <f t="shared" si="218"/>
        <v>Peak</v>
      </c>
    </row>
    <row r="1328" spans="1:20" x14ac:dyDescent="0.25">
      <c r="A1328" s="85">
        <v>44981.541666663747</v>
      </c>
      <c r="B1328" s="1">
        <v>2</v>
      </c>
      <c r="C1328" s="1">
        <v>24</v>
      </c>
      <c r="D1328" s="1">
        <v>13</v>
      </c>
      <c r="E1328" s="1" t="str">
        <f t="shared" si="214"/>
        <v>Non-Summer</v>
      </c>
      <c r="F1328" s="78">
        <v>0.80600000000000005</v>
      </c>
      <c r="G1328" s="79">
        <f t="shared" si="215"/>
        <v>1.5334662774867505</v>
      </c>
      <c r="J1328" s="78">
        <v>1.01091</v>
      </c>
      <c r="K1328" s="80">
        <f t="shared" si="216"/>
        <v>1.01091</v>
      </c>
      <c r="L1328" s="68" t="str">
        <f t="shared" si="209"/>
        <v>Normal</v>
      </c>
      <c r="N1328" s="67">
        <f t="shared" si="210"/>
        <v>0</v>
      </c>
      <c r="O1328" s="67">
        <f t="shared" si="211"/>
        <v>1.01091</v>
      </c>
      <c r="P1328" s="81">
        <f t="shared" si="212"/>
        <v>0.52255627748675049</v>
      </c>
      <c r="Q1328" s="81">
        <f t="shared" si="213"/>
        <v>0.52255627748675049</v>
      </c>
      <c r="S1328" s="1">
        <f t="shared" si="217"/>
        <v>5</v>
      </c>
      <c r="T1328" s="1" t="str">
        <f t="shared" si="218"/>
        <v>Peak</v>
      </c>
    </row>
    <row r="1329" spans="1:20" x14ac:dyDescent="0.25">
      <c r="A1329" s="85">
        <v>44981.583333330411</v>
      </c>
      <c r="B1329" s="1">
        <v>2</v>
      </c>
      <c r="C1329" s="1">
        <v>24</v>
      </c>
      <c r="D1329" s="1">
        <v>14</v>
      </c>
      <c r="E1329" s="1" t="str">
        <f t="shared" si="214"/>
        <v>Non-Summer</v>
      </c>
      <c r="F1329" s="78">
        <v>0.81110000000000004</v>
      </c>
      <c r="G1329" s="79">
        <f t="shared" si="215"/>
        <v>1.5431693519472744</v>
      </c>
      <c r="J1329" s="78">
        <v>0.43899500000000002</v>
      </c>
      <c r="K1329" s="80">
        <f t="shared" si="216"/>
        <v>0.43899500000000002</v>
      </c>
      <c r="L1329" s="68" t="str">
        <f t="shared" si="209"/>
        <v>Normal</v>
      </c>
      <c r="N1329" s="67">
        <f t="shared" si="210"/>
        <v>0</v>
      </c>
      <c r="O1329" s="67">
        <f t="shared" si="211"/>
        <v>0.43899500000000002</v>
      </c>
      <c r="P1329" s="81">
        <f t="shared" si="212"/>
        <v>1.1041743519472744</v>
      </c>
      <c r="Q1329" s="81">
        <f t="shared" si="213"/>
        <v>1.1041743519472744</v>
      </c>
      <c r="S1329" s="1">
        <f t="shared" si="217"/>
        <v>5</v>
      </c>
      <c r="T1329" s="1" t="str">
        <f t="shared" si="218"/>
        <v>Peak</v>
      </c>
    </row>
    <row r="1330" spans="1:20" x14ac:dyDescent="0.25">
      <c r="A1330" s="85">
        <v>44981.624999997075</v>
      </c>
      <c r="B1330" s="1">
        <v>2</v>
      </c>
      <c r="C1330" s="1">
        <v>24</v>
      </c>
      <c r="D1330" s="1">
        <v>15</v>
      </c>
      <c r="E1330" s="1" t="str">
        <f t="shared" si="214"/>
        <v>Non-Summer</v>
      </c>
      <c r="F1330" s="78">
        <v>0.85470000000000002</v>
      </c>
      <c r="G1330" s="79">
        <f t="shared" si="215"/>
        <v>1.626121125766657</v>
      </c>
      <c r="J1330" s="78">
        <v>0.344387</v>
      </c>
      <c r="K1330" s="80">
        <f t="shared" si="216"/>
        <v>0.344387</v>
      </c>
      <c r="L1330" s="68" t="str">
        <f t="shared" si="209"/>
        <v>Normal</v>
      </c>
      <c r="N1330" s="67">
        <f t="shared" si="210"/>
        <v>0</v>
      </c>
      <c r="O1330" s="67">
        <f t="shared" si="211"/>
        <v>0.344387</v>
      </c>
      <c r="P1330" s="81">
        <f t="shared" si="212"/>
        <v>1.281734125766657</v>
      </c>
      <c r="Q1330" s="81">
        <f t="shared" si="213"/>
        <v>1.281734125766657</v>
      </c>
      <c r="S1330" s="1">
        <f t="shared" si="217"/>
        <v>5</v>
      </c>
      <c r="T1330" s="1" t="str">
        <f t="shared" si="218"/>
        <v>Peak</v>
      </c>
    </row>
    <row r="1331" spans="1:20" x14ac:dyDescent="0.25">
      <c r="A1331" s="85">
        <v>44981.666666663739</v>
      </c>
      <c r="B1331" s="1">
        <v>2</v>
      </c>
      <c r="C1331" s="1">
        <v>24</v>
      </c>
      <c r="D1331" s="1">
        <v>16</v>
      </c>
      <c r="E1331" s="1" t="str">
        <f t="shared" si="214"/>
        <v>Non-Summer</v>
      </c>
      <c r="F1331" s="78">
        <v>0.92689999999999995</v>
      </c>
      <c r="G1331" s="79">
        <f t="shared" si="215"/>
        <v>1.7634862191097629</v>
      </c>
      <c r="J1331" s="78">
        <v>0.12787399999999999</v>
      </c>
      <c r="K1331" s="80">
        <f t="shared" si="216"/>
        <v>0.12787399999999999</v>
      </c>
      <c r="L1331" s="68" t="str">
        <f t="shared" si="209"/>
        <v>Normal</v>
      </c>
      <c r="N1331" s="67">
        <f t="shared" si="210"/>
        <v>0</v>
      </c>
      <c r="O1331" s="67">
        <f t="shared" si="211"/>
        <v>0.12787399999999999</v>
      </c>
      <c r="P1331" s="81">
        <f t="shared" si="212"/>
        <v>1.6356122191097628</v>
      </c>
      <c r="Q1331" s="81">
        <f t="shared" si="213"/>
        <v>1.6356122191097628</v>
      </c>
      <c r="S1331" s="1">
        <f t="shared" si="217"/>
        <v>5</v>
      </c>
      <c r="T1331" s="1" t="str">
        <f t="shared" si="218"/>
        <v>Peak</v>
      </c>
    </row>
    <row r="1332" spans="1:20" x14ac:dyDescent="0.25">
      <c r="A1332" s="85">
        <v>44981.708333330404</v>
      </c>
      <c r="B1332" s="1">
        <v>2</v>
      </c>
      <c r="C1332" s="1">
        <v>24</v>
      </c>
      <c r="D1332" s="1">
        <v>17</v>
      </c>
      <c r="E1332" s="1" t="str">
        <f t="shared" si="214"/>
        <v>Non-Summer</v>
      </c>
      <c r="F1332" s="78">
        <v>1.0244</v>
      </c>
      <c r="G1332" s="79">
        <f t="shared" si="215"/>
        <v>1.9489861720315471</v>
      </c>
      <c r="J1332" s="78">
        <v>0</v>
      </c>
      <c r="K1332" s="80">
        <f t="shared" si="216"/>
        <v>0</v>
      </c>
      <c r="L1332" s="68" t="str">
        <f t="shared" si="209"/>
        <v>Normal</v>
      </c>
      <c r="N1332" s="67">
        <f t="shared" si="210"/>
        <v>0</v>
      </c>
      <c r="O1332" s="67">
        <f t="shared" si="211"/>
        <v>0</v>
      </c>
      <c r="P1332" s="81">
        <f t="shared" si="212"/>
        <v>1.9489861720315471</v>
      </c>
      <c r="Q1332" s="81">
        <f t="shared" si="213"/>
        <v>1.9489861720315471</v>
      </c>
      <c r="S1332" s="1">
        <f t="shared" si="217"/>
        <v>5</v>
      </c>
      <c r="T1332" s="1" t="str">
        <f t="shared" si="218"/>
        <v>Peak</v>
      </c>
    </row>
    <row r="1333" spans="1:20" x14ac:dyDescent="0.25">
      <c r="A1333" s="85">
        <v>44981.749999997068</v>
      </c>
      <c r="B1333" s="1">
        <v>2</v>
      </c>
      <c r="C1333" s="1">
        <v>24</v>
      </c>
      <c r="D1333" s="1">
        <v>18</v>
      </c>
      <c r="E1333" s="1" t="str">
        <f t="shared" si="214"/>
        <v>Non-Summer</v>
      </c>
      <c r="F1333" s="78">
        <v>1.0926</v>
      </c>
      <c r="G1333" s="79">
        <f t="shared" si="215"/>
        <v>2.0787410108958109</v>
      </c>
      <c r="J1333" s="78">
        <v>0</v>
      </c>
      <c r="K1333" s="80">
        <f t="shared" si="216"/>
        <v>0</v>
      </c>
      <c r="L1333" s="68" t="str">
        <f t="shared" si="209"/>
        <v>Normal</v>
      </c>
      <c r="N1333" s="67">
        <f t="shared" si="210"/>
        <v>0</v>
      </c>
      <c r="O1333" s="67">
        <f t="shared" si="211"/>
        <v>0</v>
      </c>
      <c r="P1333" s="81">
        <f t="shared" si="212"/>
        <v>2.0787410108958109</v>
      </c>
      <c r="Q1333" s="81">
        <f t="shared" si="213"/>
        <v>2.0787410108958109</v>
      </c>
      <c r="S1333" s="1">
        <f t="shared" si="217"/>
        <v>5</v>
      </c>
      <c r="T1333" s="1" t="str">
        <f t="shared" si="218"/>
        <v>Peak</v>
      </c>
    </row>
    <row r="1334" spans="1:20" x14ac:dyDescent="0.25">
      <c r="A1334" s="85">
        <v>44981.791666663732</v>
      </c>
      <c r="B1334" s="1">
        <v>2</v>
      </c>
      <c r="C1334" s="1">
        <v>24</v>
      </c>
      <c r="D1334" s="1">
        <v>19</v>
      </c>
      <c r="E1334" s="1" t="str">
        <f t="shared" si="214"/>
        <v>Non-Summer</v>
      </c>
      <c r="F1334" s="78">
        <v>1.095</v>
      </c>
      <c r="G1334" s="79">
        <f t="shared" si="215"/>
        <v>2.083307163583116</v>
      </c>
      <c r="J1334" s="78">
        <v>0</v>
      </c>
      <c r="K1334" s="80">
        <f t="shared" si="216"/>
        <v>0</v>
      </c>
      <c r="L1334" s="68" t="str">
        <f t="shared" si="209"/>
        <v>Normal</v>
      </c>
      <c r="N1334" s="67">
        <f t="shared" si="210"/>
        <v>0</v>
      </c>
      <c r="O1334" s="67">
        <f t="shared" si="211"/>
        <v>0</v>
      </c>
      <c r="P1334" s="81">
        <f t="shared" si="212"/>
        <v>2.083307163583116</v>
      </c>
      <c r="Q1334" s="81">
        <f t="shared" si="213"/>
        <v>2.083307163583116</v>
      </c>
      <c r="S1334" s="1">
        <f t="shared" si="217"/>
        <v>5</v>
      </c>
      <c r="T1334" s="1" t="str">
        <f t="shared" si="218"/>
        <v>Peak</v>
      </c>
    </row>
    <row r="1335" spans="1:20" x14ac:dyDescent="0.25">
      <c r="A1335" s="85">
        <v>44981.833333330396</v>
      </c>
      <c r="B1335" s="1">
        <v>2</v>
      </c>
      <c r="C1335" s="1">
        <v>24</v>
      </c>
      <c r="D1335" s="1">
        <v>20</v>
      </c>
      <c r="E1335" s="1" t="str">
        <f t="shared" si="214"/>
        <v>Non-Summer</v>
      </c>
      <c r="F1335" s="78">
        <v>1.0851</v>
      </c>
      <c r="G1335" s="79">
        <f t="shared" si="215"/>
        <v>2.0644717837479809</v>
      </c>
      <c r="J1335" s="78">
        <v>0</v>
      </c>
      <c r="K1335" s="80">
        <f t="shared" si="216"/>
        <v>0</v>
      </c>
      <c r="L1335" s="68" t="str">
        <f t="shared" si="209"/>
        <v>Normal</v>
      </c>
      <c r="N1335" s="67">
        <f t="shared" si="210"/>
        <v>0</v>
      </c>
      <c r="O1335" s="67">
        <f t="shared" si="211"/>
        <v>0</v>
      </c>
      <c r="P1335" s="81">
        <f t="shared" si="212"/>
        <v>2.0644717837479809</v>
      </c>
      <c r="Q1335" s="81">
        <f t="shared" si="213"/>
        <v>2.0644717837479809</v>
      </c>
      <c r="S1335" s="1">
        <f t="shared" si="217"/>
        <v>5</v>
      </c>
      <c r="T1335" s="1" t="str">
        <f t="shared" si="218"/>
        <v>Peak</v>
      </c>
    </row>
    <row r="1336" spans="1:20" x14ac:dyDescent="0.25">
      <c r="A1336" s="85">
        <v>44981.874999997061</v>
      </c>
      <c r="B1336" s="1">
        <v>2</v>
      </c>
      <c r="C1336" s="1">
        <v>24</v>
      </c>
      <c r="D1336" s="1">
        <v>21</v>
      </c>
      <c r="E1336" s="1" t="str">
        <f t="shared" si="214"/>
        <v>Non-Summer</v>
      </c>
      <c r="F1336" s="78">
        <v>1.0539000000000001</v>
      </c>
      <c r="G1336" s="79">
        <f t="shared" si="215"/>
        <v>2.0051117988130103</v>
      </c>
      <c r="J1336" s="78">
        <v>0</v>
      </c>
      <c r="K1336" s="80">
        <f t="shared" si="216"/>
        <v>0</v>
      </c>
      <c r="L1336" s="68" t="str">
        <f t="shared" si="209"/>
        <v>Normal</v>
      </c>
      <c r="N1336" s="67">
        <f t="shared" si="210"/>
        <v>0</v>
      </c>
      <c r="O1336" s="67">
        <f t="shared" si="211"/>
        <v>0</v>
      </c>
      <c r="P1336" s="81">
        <f t="shared" si="212"/>
        <v>2.0051117988130103</v>
      </c>
      <c r="Q1336" s="81">
        <f t="shared" si="213"/>
        <v>2.0051117988130103</v>
      </c>
      <c r="S1336" s="1">
        <f t="shared" si="217"/>
        <v>5</v>
      </c>
      <c r="T1336" s="1" t="str">
        <f t="shared" si="218"/>
        <v>Peak</v>
      </c>
    </row>
    <row r="1337" spans="1:20" x14ac:dyDescent="0.25">
      <c r="A1337" s="85">
        <v>44981.916666663725</v>
      </c>
      <c r="B1337" s="1">
        <v>2</v>
      </c>
      <c r="C1337" s="1">
        <v>24</v>
      </c>
      <c r="D1337" s="1">
        <v>22</v>
      </c>
      <c r="E1337" s="1" t="str">
        <f t="shared" si="214"/>
        <v>Non-Summer</v>
      </c>
      <c r="F1337" s="78">
        <v>0.99039999999999995</v>
      </c>
      <c r="G1337" s="79">
        <f t="shared" si="215"/>
        <v>1.8842990089613865</v>
      </c>
      <c r="J1337" s="78">
        <v>0</v>
      </c>
      <c r="K1337" s="80">
        <f t="shared" si="216"/>
        <v>0</v>
      </c>
      <c r="L1337" s="68" t="str">
        <f t="shared" si="209"/>
        <v>Normal</v>
      </c>
      <c r="N1337" s="67">
        <f t="shared" si="210"/>
        <v>0</v>
      </c>
      <c r="O1337" s="67">
        <f t="shared" si="211"/>
        <v>0</v>
      </c>
      <c r="P1337" s="81">
        <f t="shared" si="212"/>
        <v>1.8842990089613865</v>
      </c>
      <c r="Q1337" s="81">
        <f t="shared" si="213"/>
        <v>1.8842990089613865</v>
      </c>
      <c r="S1337" s="1">
        <f t="shared" si="217"/>
        <v>5</v>
      </c>
      <c r="T1337" s="1" t="str">
        <f t="shared" si="218"/>
        <v>Off-Peak</v>
      </c>
    </row>
    <row r="1338" spans="1:20" x14ac:dyDescent="0.25">
      <c r="A1338" s="85">
        <v>44981.958333330389</v>
      </c>
      <c r="B1338" s="1">
        <v>2</v>
      </c>
      <c r="C1338" s="1">
        <v>24</v>
      </c>
      <c r="D1338" s="1">
        <v>23</v>
      </c>
      <c r="E1338" s="1" t="str">
        <f t="shared" si="214"/>
        <v>Non-Summer</v>
      </c>
      <c r="F1338" s="78">
        <v>0.9173</v>
      </c>
      <c r="G1338" s="79">
        <f t="shared" si="215"/>
        <v>1.7452216083605412</v>
      </c>
      <c r="J1338" s="78">
        <v>0</v>
      </c>
      <c r="K1338" s="80">
        <f t="shared" si="216"/>
        <v>0</v>
      </c>
      <c r="L1338" s="68" t="str">
        <f t="shared" si="209"/>
        <v>Normal</v>
      </c>
      <c r="N1338" s="67">
        <f t="shared" si="210"/>
        <v>0</v>
      </c>
      <c r="O1338" s="67">
        <f t="shared" si="211"/>
        <v>0</v>
      </c>
      <c r="P1338" s="81">
        <f t="shared" si="212"/>
        <v>1.7452216083605412</v>
      </c>
      <c r="Q1338" s="81">
        <f t="shared" si="213"/>
        <v>1.7452216083605412</v>
      </c>
      <c r="S1338" s="1">
        <f t="shared" si="217"/>
        <v>5</v>
      </c>
      <c r="T1338" s="1" t="str">
        <f t="shared" si="218"/>
        <v>Off-Peak</v>
      </c>
    </row>
    <row r="1339" spans="1:20" x14ac:dyDescent="0.25">
      <c r="A1339" s="85">
        <v>44981.999999997053</v>
      </c>
      <c r="B1339" s="1">
        <v>2</v>
      </c>
      <c r="C1339" s="1">
        <v>25</v>
      </c>
      <c r="D1339" s="1">
        <v>0</v>
      </c>
      <c r="E1339" s="1" t="str">
        <f t="shared" si="214"/>
        <v>Non-Summer</v>
      </c>
      <c r="F1339" s="78">
        <v>0.86399999999999999</v>
      </c>
      <c r="G1339" s="79">
        <f t="shared" si="215"/>
        <v>1.6438149674299656</v>
      </c>
      <c r="J1339" s="78">
        <v>0</v>
      </c>
      <c r="K1339" s="80">
        <f t="shared" si="216"/>
        <v>0</v>
      </c>
      <c r="L1339" s="68" t="str">
        <f t="shared" si="209"/>
        <v>Normal</v>
      </c>
      <c r="N1339" s="67">
        <f t="shared" si="210"/>
        <v>0</v>
      </c>
      <c r="O1339" s="67">
        <f t="shared" si="211"/>
        <v>0</v>
      </c>
      <c r="P1339" s="81">
        <f t="shared" si="212"/>
        <v>1.6438149674299656</v>
      </c>
      <c r="Q1339" s="81">
        <f t="shared" si="213"/>
        <v>1.6438149674299656</v>
      </c>
      <c r="S1339" s="1">
        <f t="shared" si="217"/>
        <v>6</v>
      </c>
      <c r="T1339" s="1" t="str">
        <f t="shared" si="218"/>
        <v>Off-Peak</v>
      </c>
    </row>
    <row r="1340" spans="1:20" x14ac:dyDescent="0.25">
      <c r="A1340" s="85">
        <v>44982.041666663717</v>
      </c>
      <c r="B1340" s="1">
        <v>2</v>
      </c>
      <c r="C1340" s="1">
        <v>25</v>
      </c>
      <c r="D1340" s="1">
        <v>1</v>
      </c>
      <c r="E1340" s="1" t="str">
        <f t="shared" si="214"/>
        <v>Non-Summer</v>
      </c>
      <c r="F1340" s="78">
        <v>0.82579999999999998</v>
      </c>
      <c r="G1340" s="79">
        <f t="shared" si="215"/>
        <v>1.5711370371570204</v>
      </c>
      <c r="J1340" s="78">
        <v>0</v>
      </c>
      <c r="K1340" s="80">
        <f t="shared" si="216"/>
        <v>0</v>
      </c>
      <c r="L1340" s="68" t="str">
        <f t="shared" si="209"/>
        <v>Normal</v>
      </c>
      <c r="N1340" s="67">
        <f t="shared" si="210"/>
        <v>0</v>
      </c>
      <c r="O1340" s="67">
        <f t="shared" si="211"/>
        <v>0</v>
      </c>
      <c r="P1340" s="81">
        <f t="shared" si="212"/>
        <v>1.5711370371570204</v>
      </c>
      <c r="Q1340" s="81">
        <f t="shared" si="213"/>
        <v>1.5711370371570204</v>
      </c>
      <c r="S1340" s="1">
        <f t="shared" si="217"/>
        <v>6</v>
      </c>
      <c r="T1340" s="1" t="str">
        <f t="shared" si="218"/>
        <v>Off-Peak</v>
      </c>
    </row>
    <row r="1341" spans="1:20" x14ac:dyDescent="0.25">
      <c r="A1341" s="85">
        <v>44982.083333330382</v>
      </c>
      <c r="B1341" s="1">
        <v>2</v>
      </c>
      <c r="C1341" s="1">
        <v>25</v>
      </c>
      <c r="D1341" s="1">
        <v>2</v>
      </c>
      <c r="E1341" s="1" t="str">
        <f t="shared" si="214"/>
        <v>Non-Summer</v>
      </c>
      <c r="F1341" s="78">
        <v>0.79800000000000004</v>
      </c>
      <c r="G1341" s="79">
        <f t="shared" si="215"/>
        <v>1.5182457685290656</v>
      </c>
      <c r="J1341" s="78">
        <v>0</v>
      </c>
      <c r="K1341" s="80">
        <f t="shared" si="216"/>
        <v>0</v>
      </c>
      <c r="L1341" s="68" t="str">
        <f t="shared" si="209"/>
        <v>Normal</v>
      </c>
      <c r="N1341" s="67">
        <f t="shared" si="210"/>
        <v>0</v>
      </c>
      <c r="O1341" s="67">
        <f t="shared" si="211"/>
        <v>0</v>
      </c>
      <c r="P1341" s="81">
        <f t="shared" si="212"/>
        <v>1.5182457685290656</v>
      </c>
      <c r="Q1341" s="81">
        <f t="shared" si="213"/>
        <v>1.5182457685290656</v>
      </c>
      <c r="S1341" s="1">
        <f t="shared" si="217"/>
        <v>6</v>
      </c>
      <c r="T1341" s="1" t="str">
        <f t="shared" si="218"/>
        <v>Off-Peak</v>
      </c>
    </row>
    <row r="1342" spans="1:20" x14ac:dyDescent="0.25">
      <c r="A1342" s="85">
        <v>44982.124999997046</v>
      </c>
      <c r="B1342" s="1">
        <v>2</v>
      </c>
      <c r="C1342" s="1">
        <v>25</v>
      </c>
      <c r="D1342" s="1">
        <v>3</v>
      </c>
      <c r="E1342" s="1" t="str">
        <f t="shared" si="214"/>
        <v>Non-Summer</v>
      </c>
      <c r="F1342" s="78">
        <v>0.78149999999999997</v>
      </c>
      <c r="G1342" s="79">
        <f t="shared" si="215"/>
        <v>1.4868534688038404</v>
      </c>
      <c r="J1342" s="78">
        <v>0</v>
      </c>
      <c r="K1342" s="80">
        <f t="shared" si="216"/>
        <v>0</v>
      </c>
      <c r="L1342" s="68" t="str">
        <f t="shared" si="209"/>
        <v>Normal</v>
      </c>
      <c r="N1342" s="67">
        <f t="shared" si="210"/>
        <v>0</v>
      </c>
      <c r="O1342" s="67">
        <f t="shared" si="211"/>
        <v>0</v>
      </c>
      <c r="P1342" s="81">
        <f t="shared" si="212"/>
        <v>1.4868534688038404</v>
      </c>
      <c r="Q1342" s="81">
        <f t="shared" si="213"/>
        <v>1.4868534688038404</v>
      </c>
      <c r="S1342" s="1">
        <f t="shared" si="217"/>
        <v>6</v>
      </c>
      <c r="T1342" s="1" t="str">
        <f t="shared" si="218"/>
        <v>Off-Peak</v>
      </c>
    </row>
    <row r="1343" spans="1:20" x14ac:dyDescent="0.25">
      <c r="A1343" s="85">
        <v>44982.16666666371</v>
      </c>
      <c r="B1343" s="1">
        <v>2</v>
      </c>
      <c r="C1343" s="1">
        <v>25</v>
      </c>
      <c r="D1343" s="1">
        <v>4</v>
      </c>
      <c r="E1343" s="1" t="str">
        <f t="shared" si="214"/>
        <v>Non-Summer</v>
      </c>
      <c r="F1343" s="78">
        <v>0.77910000000000001</v>
      </c>
      <c r="G1343" s="79">
        <f t="shared" si="215"/>
        <v>1.4822873161165351</v>
      </c>
      <c r="J1343" s="78">
        <v>0</v>
      </c>
      <c r="K1343" s="80">
        <f t="shared" si="216"/>
        <v>0</v>
      </c>
      <c r="L1343" s="68" t="str">
        <f t="shared" si="209"/>
        <v>Normal</v>
      </c>
      <c r="N1343" s="67">
        <f t="shared" si="210"/>
        <v>0</v>
      </c>
      <c r="O1343" s="67">
        <f t="shared" si="211"/>
        <v>0</v>
      </c>
      <c r="P1343" s="81">
        <f t="shared" si="212"/>
        <v>1.4822873161165351</v>
      </c>
      <c r="Q1343" s="81">
        <f t="shared" si="213"/>
        <v>1.4822873161165351</v>
      </c>
      <c r="S1343" s="1">
        <f t="shared" si="217"/>
        <v>6</v>
      </c>
      <c r="T1343" s="1" t="str">
        <f t="shared" si="218"/>
        <v>Off-Peak</v>
      </c>
    </row>
    <row r="1344" spans="1:20" x14ac:dyDescent="0.25">
      <c r="A1344" s="85">
        <v>44982.208333330374</v>
      </c>
      <c r="B1344" s="1">
        <v>2</v>
      </c>
      <c r="C1344" s="1">
        <v>25</v>
      </c>
      <c r="D1344" s="1">
        <v>5</v>
      </c>
      <c r="E1344" s="1" t="str">
        <f t="shared" si="214"/>
        <v>Non-Summer</v>
      </c>
      <c r="F1344" s="78">
        <v>0.79249999999999998</v>
      </c>
      <c r="G1344" s="79">
        <f t="shared" si="215"/>
        <v>1.5077816686206571</v>
      </c>
      <c r="J1344" s="78">
        <v>0</v>
      </c>
      <c r="K1344" s="80">
        <f t="shared" si="216"/>
        <v>0</v>
      </c>
      <c r="L1344" s="68" t="str">
        <f t="shared" si="209"/>
        <v>Normal</v>
      </c>
      <c r="N1344" s="67">
        <f t="shared" si="210"/>
        <v>0</v>
      </c>
      <c r="O1344" s="67">
        <f t="shared" si="211"/>
        <v>0</v>
      </c>
      <c r="P1344" s="81">
        <f t="shared" si="212"/>
        <v>1.5077816686206571</v>
      </c>
      <c r="Q1344" s="81">
        <f t="shared" si="213"/>
        <v>1.5077816686206571</v>
      </c>
      <c r="S1344" s="1">
        <f t="shared" si="217"/>
        <v>6</v>
      </c>
      <c r="T1344" s="1" t="str">
        <f t="shared" si="218"/>
        <v>Off-Peak</v>
      </c>
    </row>
    <row r="1345" spans="1:20" x14ac:dyDescent="0.25">
      <c r="A1345" s="85">
        <v>44982.249999997039</v>
      </c>
      <c r="B1345" s="1">
        <v>2</v>
      </c>
      <c r="C1345" s="1">
        <v>25</v>
      </c>
      <c r="D1345" s="1">
        <v>6</v>
      </c>
      <c r="E1345" s="1" t="str">
        <f t="shared" si="214"/>
        <v>Non-Summer</v>
      </c>
      <c r="F1345" s="78">
        <v>0.82279999999999998</v>
      </c>
      <c r="G1345" s="79">
        <f t="shared" si="215"/>
        <v>1.5654293462978885</v>
      </c>
      <c r="J1345" s="78">
        <v>0</v>
      </c>
      <c r="K1345" s="80">
        <f t="shared" si="216"/>
        <v>0</v>
      </c>
      <c r="L1345" s="68" t="str">
        <f t="shared" si="209"/>
        <v>Normal</v>
      </c>
      <c r="N1345" s="67">
        <f t="shared" si="210"/>
        <v>0</v>
      </c>
      <c r="O1345" s="67">
        <f t="shared" si="211"/>
        <v>0</v>
      </c>
      <c r="P1345" s="81">
        <f t="shared" si="212"/>
        <v>1.5654293462978885</v>
      </c>
      <c r="Q1345" s="81">
        <f t="shared" si="213"/>
        <v>1.5654293462978885</v>
      </c>
      <c r="S1345" s="1">
        <f t="shared" si="217"/>
        <v>6</v>
      </c>
      <c r="T1345" s="1" t="str">
        <f t="shared" si="218"/>
        <v>Off-Peak</v>
      </c>
    </row>
    <row r="1346" spans="1:20" x14ac:dyDescent="0.25">
      <c r="A1346" s="85">
        <v>44982.291666663703</v>
      </c>
      <c r="B1346" s="1">
        <v>2</v>
      </c>
      <c r="C1346" s="1">
        <v>25</v>
      </c>
      <c r="D1346" s="1">
        <v>7</v>
      </c>
      <c r="E1346" s="1" t="str">
        <f t="shared" si="214"/>
        <v>Non-Summer</v>
      </c>
      <c r="F1346" s="78">
        <v>0.86199999999999999</v>
      </c>
      <c r="G1346" s="79">
        <f t="shared" si="215"/>
        <v>1.6400098401905443</v>
      </c>
      <c r="J1346" s="78">
        <v>0.45071899999999998</v>
      </c>
      <c r="K1346" s="80">
        <f t="shared" si="216"/>
        <v>0.45071899999999998</v>
      </c>
      <c r="L1346" s="68" t="str">
        <f t="shared" si="209"/>
        <v>Normal</v>
      </c>
      <c r="N1346" s="67">
        <f t="shared" si="210"/>
        <v>0</v>
      </c>
      <c r="O1346" s="67">
        <f t="shared" si="211"/>
        <v>0.45071899999999998</v>
      </c>
      <c r="P1346" s="81">
        <f t="shared" si="212"/>
        <v>1.1892908401905444</v>
      </c>
      <c r="Q1346" s="81">
        <f t="shared" si="213"/>
        <v>1.1892908401905444</v>
      </c>
      <c r="S1346" s="1">
        <f t="shared" si="217"/>
        <v>6</v>
      </c>
      <c r="T1346" s="1" t="str">
        <f t="shared" si="218"/>
        <v>Off-Peak</v>
      </c>
    </row>
    <row r="1347" spans="1:20" x14ac:dyDescent="0.25">
      <c r="A1347" s="85">
        <v>44982.333333330367</v>
      </c>
      <c r="B1347" s="1">
        <v>2</v>
      </c>
      <c r="C1347" s="1">
        <v>25</v>
      </c>
      <c r="D1347" s="1">
        <v>8</v>
      </c>
      <c r="E1347" s="1" t="str">
        <f t="shared" si="214"/>
        <v>Non-Summer</v>
      </c>
      <c r="F1347" s="78">
        <v>0.88949999999999996</v>
      </c>
      <c r="G1347" s="79">
        <f t="shared" si="215"/>
        <v>1.6923303397325862</v>
      </c>
      <c r="J1347" s="78">
        <v>1.275112</v>
      </c>
      <c r="K1347" s="80">
        <f t="shared" si="216"/>
        <v>1.275112</v>
      </c>
      <c r="L1347" s="68" t="str">
        <f t="shared" si="209"/>
        <v>Normal</v>
      </c>
      <c r="N1347" s="67">
        <f t="shared" si="210"/>
        <v>0</v>
      </c>
      <c r="O1347" s="67">
        <f t="shared" si="211"/>
        <v>1.275112</v>
      </c>
      <c r="P1347" s="81">
        <f t="shared" si="212"/>
        <v>0.41721833973258615</v>
      </c>
      <c r="Q1347" s="81">
        <f t="shared" si="213"/>
        <v>0.41721833973258615</v>
      </c>
      <c r="S1347" s="1">
        <f t="shared" si="217"/>
        <v>6</v>
      </c>
      <c r="T1347" s="1" t="str">
        <f t="shared" si="218"/>
        <v>Off-Peak</v>
      </c>
    </row>
    <row r="1348" spans="1:20" x14ac:dyDescent="0.25">
      <c r="A1348" s="85">
        <v>44982.374999997031</v>
      </c>
      <c r="B1348" s="1">
        <v>2</v>
      </c>
      <c r="C1348" s="1">
        <v>25</v>
      </c>
      <c r="D1348" s="1">
        <v>9</v>
      </c>
      <c r="E1348" s="1" t="str">
        <f t="shared" si="214"/>
        <v>Non-Summer</v>
      </c>
      <c r="F1348" s="78">
        <v>0.90949999999999998</v>
      </c>
      <c r="G1348" s="79">
        <f t="shared" si="215"/>
        <v>1.7303816121267983</v>
      </c>
      <c r="J1348" s="78">
        <v>2.9252669999999998</v>
      </c>
      <c r="K1348" s="80">
        <f t="shared" si="216"/>
        <v>2.9252669999999998</v>
      </c>
      <c r="L1348" s="68" t="str">
        <f t="shared" si="209"/>
        <v>Normal</v>
      </c>
      <c r="N1348" s="67">
        <f t="shared" si="210"/>
        <v>1.1948853878732015</v>
      </c>
      <c r="O1348" s="67">
        <f t="shared" si="211"/>
        <v>1.7303816121267983</v>
      </c>
      <c r="P1348" s="81">
        <f t="shared" si="212"/>
        <v>0</v>
      </c>
      <c r="Q1348" s="81">
        <f t="shared" si="213"/>
        <v>-1.1948853878732015</v>
      </c>
      <c r="S1348" s="1">
        <f t="shared" si="217"/>
        <v>6</v>
      </c>
      <c r="T1348" s="1" t="str">
        <f t="shared" si="218"/>
        <v>Off-Peak</v>
      </c>
    </row>
    <row r="1349" spans="1:20" x14ac:dyDescent="0.25">
      <c r="A1349" s="85">
        <v>44982.416666663696</v>
      </c>
      <c r="B1349" s="1">
        <v>2</v>
      </c>
      <c r="C1349" s="1">
        <v>25</v>
      </c>
      <c r="D1349" s="1">
        <v>10</v>
      </c>
      <c r="E1349" s="1" t="str">
        <f t="shared" si="214"/>
        <v>Non-Summer</v>
      </c>
      <c r="F1349" s="78">
        <v>0.91159999999999997</v>
      </c>
      <c r="G1349" s="79">
        <f t="shared" si="215"/>
        <v>1.7343769957281905</v>
      </c>
      <c r="J1349" s="78">
        <v>4.5001509999999998</v>
      </c>
      <c r="K1349" s="80">
        <f t="shared" si="216"/>
        <v>4.5001509999999998</v>
      </c>
      <c r="L1349" s="68" t="str">
        <f t="shared" si="209"/>
        <v>Normal</v>
      </c>
      <c r="N1349" s="67">
        <f t="shared" si="210"/>
        <v>2.7657740042718091</v>
      </c>
      <c r="O1349" s="67">
        <f t="shared" si="211"/>
        <v>1.7343769957281907</v>
      </c>
      <c r="P1349" s="81">
        <f t="shared" si="212"/>
        <v>0</v>
      </c>
      <c r="Q1349" s="81">
        <f t="shared" si="213"/>
        <v>-2.7657740042718091</v>
      </c>
      <c r="S1349" s="1">
        <f t="shared" si="217"/>
        <v>6</v>
      </c>
      <c r="T1349" s="1" t="str">
        <f t="shared" si="218"/>
        <v>Off-Peak</v>
      </c>
    </row>
    <row r="1350" spans="1:20" x14ac:dyDescent="0.25">
      <c r="A1350" s="85">
        <v>44982.45833333036</v>
      </c>
      <c r="B1350" s="1">
        <v>2</v>
      </c>
      <c r="C1350" s="1">
        <v>25</v>
      </c>
      <c r="D1350" s="1">
        <v>11</v>
      </c>
      <c r="E1350" s="1" t="str">
        <f t="shared" si="214"/>
        <v>Non-Summer</v>
      </c>
      <c r="F1350" s="78">
        <v>0.89829999999999999</v>
      </c>
      <c r="G1350" s="79">
        <f t="shared" si="215"/>
        <v>1.7090728995860396</v>
      </c>
      <c r="J1350" s="78">
        <v>4.3898739999999998</v>
      </c>
      <c r="K1350" s="80">
        <f t="shared" si="216"/>
        <v>4.3898739999999998</v>
      </c>
      <c r="L1350" s="68" t="str">
        <f t="shared" si="209"/>
        <v>Normal</v>
      </c>
      <c r="N1350" s="67">
        <f t="shared" si="210"/>
        <v>2.6808011004139605</v>
      </c>
      <c r="O1350" s="67">
        <f t="shared" si="211"/>
        <v>1.7090728995860394</v>
      </c>
      <c r="P1350" s="81">
        <f t="shared" si="212"/>
        <v>2.2204460492503131E-16</v>
      </c>
      <c r="Q1350" s="81">
        <f t="shared" si="213"/>
        <v>-2.6808011004139605</v>
      </c>
      <c r="S1350" s="1">
        <f t="shared" si="217"/>
        <v>6</v>
      </c>
      <c r="T1350" s="1" t="str">
        <f t="shared" si="218"/>
        <v>Off-Peak</v>
      </c>
    </row>
    <row r="1351" spans="1:20" x14ac:dyDescent="0.25">
      <c r="A1351" s="85">
        <v>44982.499999997024</v>
      </c>
      <c r="B1351" s="1">
        <v>2</v>
      </c>
      <c r="C1351" s="1">
        <v>25</v>
      </c>
      <c r="D1351" s="1">
        <v>12</v>
      </c>
      <c r="E1351" s="1" t="str">
        <f t="shared" si="214"/>
        <v>Non-Summer</v>
      </c>
      <c r="F1351" s="78">
        <v>0.87749999999999995</v>
      </c>
      <c r="G1351" s="79">
        <f t="shared" si="215"/>
        <v>1.6694995762960587</v>
      </c>
      <c r="J1351" s="78">
        <v>3.3544989999999997</v>
      </c>
      <c r="K1351" s="80">
        <f t="shared" si="216"/>
        <v>3.3544989999999997</v>
      </c>
      <c r="L1351" s="68" t="str">
        <f t="shared" si="209"/>
        <v>Normal</v>
      </c>
      <c r="N1351" s="67">
        <f t="shared" si="210"/>
        <v>1.684999423703941</v>
      </c>
      <c r="O1351" s="67">
        <f t="shared" si="211"/>
        <v>1.6694995762960587</v>
      </c>
      <c r="P1351" s="81">
        <f t="shared" si="212"/>
        <v>0</v>
      </c>
      <c r="Q1351" s="81">
        <f t="shared" si="213"/>
        <v>-1.684999423703941</v>
      </c>
      <c r="S1351" s="1">
        <f t="shared" si="217"/>
        <v>6</v>
      </c>
      <c r="T1351" s="1" t="str">
        <f t="shared" si="218"/>
        <v>Off-Peak</v>
      </c>
    </row>
    <row r="1352" spans="1:20" x14ac:dyDescent="0.25">
      <c r="A1352" s="85">
        <v>44982.541666663688</v>
      </c>
      <c r="B1352" s="1">
        <v>2</v>
      </c>
      <c r="C1352" s="1">
        <v>25</v>
      </c>
      <c r="D1352" s="1">
        <v>13</v>
      </c>
      <c r="E1352" s="1" t="str">
        <f t="shared" si="214"/>
        <v>Non-Summer</v>
      </c>
      <c r="F1352" s="78">
        <v>0.85640000000000005</v>
      </c>
      <c r="G1352" s="79">
        <f t="shared" si="215"/>
        <v>1.6293554839201652</v>
      </c>
      <c r="J1352" s="78">
        <v>2.956928</v>
      </c>
      <c r="K1352" s="80">
        <f t="shared" si="216"/>
        <v>2.956928</v>
      </c>
      <c r="L1352" s="68" t="str">
        <f t="shared" si="209"/>
        <v>Normal</v>
      </c>
      <c r="N1352" s="67">
        <f t="shared" si="210"/>
        <v>1.3275725160798348</v>
      </c>
      <c r="O1352" s="67">
        <f t="shared" si="211"/>
        <v>1.6293554839201652</v>
      </c>
      <c r="P1352" s="81">
        <f t="shared" si="212"/>
        <v>0</v>
      </c>
      <c r="Q1352" s="81">
        <f t="shared" si="213"/>
        <v>-1.3275725160798348</v>
      </c>
      <c r="S1352" s="1">
        <f t="shared" si="217"/>
        <v>6</v>
      </c>
      <c r="T1352" s="1" t="str">
        <f t="shared" si="218"/>
        <v>Off-Peak</v>
      </c>
    </row>
    <row r="1353" spans="1:20" x14ac:dyDescent="0.25">
      <c r="A1353" s="85">
        <v>44982.583333330353</v>
      </c>
      <c r="B1353" s="1">
        <v>2</v>
      </c>
      <c r="C1353" s="1">
        <v>25</v>
      </c>
      <c r="D1353" s="1">
        <v>14</v>
      </c>
      <c r="E1353" s="1" t="str">
        <f t="shared" si="214"/>
        <v>Non-Summer</v>
      </c>
      <c r="F1353" s="78">
        <v>0.84050000000000002</v>
      </c>
      <c r="G1353" s="79">
        <f t="shared" si="215"/>
        <v>1.5991047223667665</v>
      </c>
      <c r="J1353" s="78">
        <v>1.6167550000000002</v>
      </c>
      <c r="K1353" s="80">
        <f t="shared" si="216"/>
        <v>1.6167550000000002</v>
      </c>
      <c r="L1353" s="68" t="str">
        <f t="shared" si="209"/>
        <v>Normal</v>
      </c>
      <c r="N1353" s="67">
        <f t="shared" si="210"/>
        <v>1.765027763323368E-2</v>
      </c>
      <c r="O1353" s="67">
        <f t="shared" si="211"/>
        <v>1.5991047223667665</v>
      </c>
      <c r="P1353" s="81">
        <f t="shared" si="212"/>
        <v>0</v>
      </c>
      <c r="Q1353" s="81">
        <f t="shared" si="213"/>
        <v>-1.765027763323368E-2</v>
      </c>
      <c r="S1353" s="1">
        <f t="shared" si="217"/>
        <v>6</v>
      </c>
      <c r="T1353" s="1" t="str">
        <f t="shared" si="218"/>
        <v>Off-Peak</v>
      </c>
    </row>
    <row r="1354" spans="1:20" x14ac:dyDescent="0.25">
      <c r="A1354" s="85">
        <v>44982.624999997017</v>
      </c>
      <c r="B1354" s="1">
        <v>2</v>
      </c>
      <c r="C1354" s="1">
        <v>25</v>
      </c>
      <c r="D1354" s="1">
        <v>15</v>
      </c>
      <c r="E1354" s="1" t="str">
        <f t="shared" si="214"/>
        <v>Non-Summer</v>
      </c>
      <c r="F1354" s="78">
        <v>0.84099999999999997</v>
      </c>
      <c r="G1354" s="79">
        <f t="shared" si="215"/>
        <v>1.6000560041766216</v>
      </c>
      <c r="J1354" s="78">
        <v>0.78163499999999997</v>
      </c>
      <c r="K1354" s="80">
        <f t="shared" si="216"/>
        <v>0.78163499999999997</v>
      </c>
      <c r="L1354" s="68" t="str">
        <f t="shared" si="209"/>
        <v>Normal</v>
      </c>
      <c r="N1354" s="67">
        <f t="shared" si="210"/>
        <v>0</v>
      </c>
      <c r="O1354" s="67">
        <f t="shared" si="211"/>
        <v>0.78163499999999997</v>
      </c>
      <c r="P1354" s="81">
        <f t="shared" si="212"/>
        <v>0.81842100417662167</v>
      </c>
      <c r="Q1354" s="81">
        <f t="shared" si="213"/>
        <v>0.81842100417662167</v>
      </c>
      <c r="S1354" s="1">
        <f t="shared" si="217"/>
        <v>6</v>
      </c>
      <c r="T1354" s="1" t="str">
        <f t="shared" si="218"/>
        <v>Off-Peak</v>
      </c>
    </row>
    <row r="1355" spans="1:20" x14ac:dyDescent="0.25">
      <c r="A1355" s="85">
        <v>44982.666666663681</v>
      </c>
      <c r="B1355" s="1">
        <v>2</v>
      </c>
      <c r="C1355" s="1">
        <v>25</v>
      </c>
      <c r="D1355" s="1">
        <v>16</v>
      </c>
      <c r="E1355" s="1" t="str">
        <f t="shared" si="214"/>
        <v>Non-Summer</v>
      </c>
      <c r="F1355" s="78">
        <v>0.87239999999999995</v>
      </c>
      <c r="G1355" s="79">
        <f t="shared" si="215"/>
        <v>1.6597965018355347</v>
      </c>
      <c r="J1355" s="78">
        <v>0.32524700000000001</v>
      </c>
      <c r="K1355" s="80">
        <f t="shared" si="216"/>
        <v>0.32524700000000001</v>
      </c>
      <c r="L1355" s="68" t="str">
        <f t="shared" si="209"/>
        <v>Normal</v>
      </c>
      <c r="N1355" s="67">
        <f t="shared" si="210"/>
        <v>0</v>
      </c>
      <c r="O1355" s="67">
        <f t="shared" si="211"/>
        <v>0.32524700000000001</v>
      </c>
      <c r="P1355" s="81">
        <f t="shared" si="212"/>
        <v>1.3345495018355347</v>
      </c>
      <c r="Q1355" s="81">
        <f t="shared" si="213"/>
        <v>1.3345495018355347</v>
      </c>
      <c r="S1355" s="1">
        <f t="shared" si="217"/>
        <v>6</v>
      </c>
      <c r="T1355" s="1" t="str">
        <f t="shared" si="218"/>
        <v>Off-Peak</v>
      </c>
    </row>
    <row r="1356" spans="1:20" x14ac:dyDescent="0.25">
      <c r="A1356" s="85">
        <v>44982.708333330345</v>
      </c>
      <c r="B1356" s="1">
        <v>2</v>
      </c>
      <c r="C1356" s="1">
        <v>25</v>
      </c>
      <c r="D1356" s="1">
        <v>17</v>
      </c>
      <c r="E1356" s="1" t="str">
        <f t="shared" si="214"/>
        <v>Non-Summer</v>
      </c>
      <c r="F1356" s="78">
        <v>0.96430000000000005</v>
      </c>
      <c r="G1356" s="79">
        <f t="shared" si="215"/>
        <v>1.8346420984869398</v>
      </c>
      <c r="J1356" s="78">
        <v>0</v>
      </c>
      <c r="K1356" s="80">
        <f t="shared" si="216"/>
        <v>0</v>
      </c>
      <c r="L1356" s="68" t="str">
        <f t="shared" si="209"/>
        <v>Normal</v>
      </c>
      <c r="N1356" s="67">
        <f t="shared" si="210"/>
        <v>0</v>
      </c>
      <c r="O1356" s="67">
        <f t="shared" si="211"/>
        <v>0</v>
      </c>
      <c r="P1356" s="81">
        <f t="shared" si="212"/>
        <v>1.8346420984869398</v>
      </c>
      <c r="Q1356" s="81">
        <f t="shared" si="213"/>
        <v>1.8346420984869398</v>
      </c>
      <c r="S1356" s="1">
        <f t="shared" si="217"/>
        <v>6</v>
      </c>
      <c r="T1356" s="1" t="str">
        <f t="shared" si="218"/>
        <v>Off-Peak</v>
      </c>
    </row>
    <row r="1357" spans="1:20" x14ac:dyDescent="0.25">
      <c r="A1357" s="85">
        <v>44982.74999999701</v>
      </c>
      <c r="B1357" s="1">
        <v>2</v>
      </c>
      <c r="C1357" s="1">
        <v>25</v>
      </c>
      <c r="D1357" s="1">
        <v>18</v>
      </c>
      <c r="E1357" s="1" t="str">
        <f t="shared" si="214"/>
        <v>Non-Summer</v>
      </c>
      <c r="F1357" s="78">
        <v>1.0427999999999999</v>
      </c>
      <c r="G1357" s="79">
        <f t="shared" si="215"/>
        <v>1.9839933426342222</v>
      </c>
      <c r="J1357" s="78">
        <v>0</v>
      </c>
      <c r="K1357" s="80">
        <f t="shared" si="216"/>
        <v>0</v>
      </c>
      <c r="L1357" s="68" t="str">
        <f t="shared" si="209"/>
        <v>Normal</v>
      </c>
      <c r="N1357" s="67">
        <f t="shared" si="210"/>
        <v>0</v>
      </c>
      <c r="O1357" s="67">
        <f t="shared" si="211"/>
        <v>0</v>
      </c>
      <c r="P1357" s="81">
        <f t="shared" si="212"/>
        <v>1.9839933426342222</v>
      </c>
      <c r="Q1357" s="81">
        <f t="shared" si="213"/>
        <v>1.9839933426342222</v>
      </c>
      <c r="S1357" s="1">
        <f t="shared" si="217"/>
        <v>6</v>
      </c>
      <c r="T1357" s="1" t="str">
        <f t="shared" si="218"/>
        <v>Off-Peak</v>
      </c>
    </row>
    <row r="1358" spans="1:20" x14ac:dyDescent="0.25">
      <c r="A1358" s="85">
        <v>44982.791666663674</v>
      </c>
      <c r="B1358" s="1">
        <v>2</v>
      </c>
      <c r="C1358" s="1">
        <v>25</v>
      </c>
      <c r="D1358" s="1">
        <v>19</v>
      </c>
      <c r="E1358" s="1" t="str">
        <f t="shared" si="214"/>
        <v>Non-Summer</v>
      </c>
      <c r="F1358" s="78">
        <v>1.0449999999999999</v>
      </c>
      <c r="G1358" s="79">
        <f t="shared" si="215"/>
        <v>1.9881789825975857</v>
      </c>
      <c r="J1358" s="78">
        <v>0</v>
      </c>
      <c r="K1358" s="80">
        <f t="shared" si="216"/>
        <v>0</v>
      </c>
      <c r="L1358" s="68" t="str">
        <f t="shared" si="209"/>
        <v>Normal</v>
      </c>
      <c r="N1358" s="67">
        <f t="shared" si="210"/>
        <v>0</v>
      </c>
      <c r="O1358" s="67">
        <f t="shared" si="211"/>
        <v>0</v>
      </c>
      <c r="P1358" s="81">
        <f t="shared" si="212"/>
        <v>1.9881789825975857</v>
      </c>
      <c r="Q1358" s="81">
        <f t="shared" si="213"/>
        <v>1.9881789825975857</v>
      </c>
      <c r="S1358" s="1">
        <f t="shared" si="217"/>
        <v>6</v>
      </c>
      <c r="T1358" s="1" t="str">
        <f t="shared" si="218"/>
        <v>Off-Peak</v>
      </c>
    </row>
    <row r="1359" spans="1:20" x14ac:dyDescent="0.25">
      <c r="A1359" s="85">
        <v>44982.833333330338</v>
      </c>
      <c r="B1359" s="1">
        <v>2</v>
      </c>
      <c r="C1359" s="1">
        <v>25</v>
      </c>
      <c r="D1359" s="1">
        <v>20</v>
      </c>
      <c r="E1359" s="1" t="str">
        <f t="shared" si="214"/>
        <v>Non-Summer</v>
      </c>
      <c r="F1359" s="78">
        <v>1.0338000000000001</v>
      </c>
      <c r="G1359" s="79">
        <f t="shared" si="215"/>
        <v>1.966870270056827</v>
      </c>
      <c r="J1359" s="78">
        <v>0</v>
      </c>
      <c r="K1359" s="80">
        <f t="shared" si="216"/>
        <v>0</v>
      </c>
      <c r="L1359" s="68" t="str">
        <f t="shared" si="209"/>
        <v>Normal</v>
      </c>
      <c r="N1359" s="67">
        <f t="shared" si="210"/>
        <v>0</v>
      </c>
      <c r="O1359" s="67">
        <f t="shared" si="211"/>
        <v>0</v>
      </c>
      <c r="P1359" s="81">
        <f t="shared" si="212"/>
        <v>1.966870270056827</v>
      </c>
      <c r="Q1359" s="81">
        <f t="shared" si="213"/>
        <v>1.966870270056827</v>
      </c>
      <c r="S1359" s="1">
        <f t="shared" si="217"/>
        <v>6</v>
      </c>
      <c r="T1359" s="1" t="str">
        <f t="shared" si="218"/>
        <v>Off-Peak</v>
      </c>
    </row>
    <row r="1360" spans="1:20" x14ac:dyDescent="0.25">
      <c r="A1360" s="85">
        <v>44982.874999997002</v>
      </c>
      <c r="B1360" s="1">
        <v>2</v>
      </c>
      <c r="C1360" s="1">
        <v>25</v>
      </c>
      <c r="D1360" s="1">
        <v>21</v>
      </c>
      <c r="E1360" s="1" t="str">
        <f t="shared" si="214"/>
        <v>Non-Summer</v>
      </c>
      <c r="F1360" s="78">
        <v>1.0087999999999999</v>
      </c>
      <c r="G1360" s="79">
        <f t="shared" si="215"/>
        <v>1.9193061795640616</v>
      </c>
      <c r="J1360" s="78">
        <v>0</v>
      </c>
      <c r="K1360" s="80">
        <f t="shared" si="216"/>
        <v>0</v>
      </c>
      <c r="L1360" s="68" t="str">
        <f t="shared" si="209"/>
        <v>Normal</v>
      </c>
      <c r="N1360" s="67">
        <f t="shared" si="210"/>
        <v>0</v>
      </c>
      <c r="O1360" s="67">
        <f t="shared" si="211"/>
        <v>0</v>
      </c>
      <c r="P1360" s="81">
        <f t="shared" si="212"/>
        <v>1.9193061795640616</v>
      </c>
      <c r="Q1360" s="81">
        <f t="shared" si="213"/>
        <v>1.9193061795640616</v>
      </c>
      <c r="S1360" s="1">
        <f t="shared" si="217"/>
        <v>6</v>
      </c>
      <c r="T1360" s="1" t="str">
        <f t="shared" si="218"/>
        <v>Off-Peak</v>
      </c>
    </row>
    <row r="1361" spans="1:20" x14ac:dyDescent="0.25">
      <c r="A1361" s="85">
        <v>44982.916666663667</v>
      </c>
      <c r="B1361" s="1">
        <v>2</v>
      </c>
      <c r="C1361" s="1">
        <v>25</v>
      </c>
      <c r="D1361" s="1">
        <v>22</v>
      </c>
      <c r="E1361" s="1" t="str">
        <f t="shared" si="214"/>
        <v>Non-Summer</v>
      </c>
      <c r="F1361" s="78">
        <v>0.95389999999999997</v>
      </c>
      <c r="G1361" s="79">
        <f t="shared" si="215"/>
        <v>1.8148554368419494</v>
      </c>
      <c r="J1361" s="78">
        <v>0</v>
      </c>
      <c r="K1361" s="80">
        <f t="shared" si="216"/>
        <v>0</v>
      </c>
      <c r="L1361" s="68" t="str">
        <f t="shared" si="209"/>
        <v>Normal</v>
      </c>
      <c r="N1361" s="67">
        <f t="shared" si="210"/>
        <v>0</v>
      </c>
      <c r="O1361" s="67">
        <f t="shared" si="211"/>
        <v>0</v>
      </c>
      <c r="P1361" s="81">
        <f t="shared" si="212"/>
        <v>1.8148554368419494</v>
      </c>
      <c r="Q1361" s="81">
        <f t="shared" si="213"/>
        <v>1.8148554368419494</v>
      </c>
      <c r="S1361" s="1">
        <f t="shared" si="217"/>
        <v>6</v>
      </c>
      <c r="T1361" s="1" t="str">
        <f t="shared" si="218"/>
        <v>Off-Peak</v>
      </c>
    </row>
    <row r="1362" spans="1:20" x14ac:dyDescent="0.25">
      <c r="A1362" s="85">
        <v>44982.958333330331</v>
      </c>
      <c r="B1362" s="1">
        <v>2</v>
      </c>
      <c r="C1362" s="1">
        <v>25</v>
      </c>
      <c r="D1362" s="1">
        <v>23</v>
      </c>
      <c r="E1362" s="1" t="str">
        <f t="shared" si="214"/>
        <v>Non-Summer</v>
      </c>
      <c r="F1362" s="78">
        <v>0.88749999999999996</v>
      </c>
      <c r="G1362" s="79">
        <f t="shared" si="215"/>
        <v>1.6885252124931649</v>
      </c>
      <c r="J1362" s="78">
        <v>0</v>
      </c>
      <c r="K1362" s="80">
        <f t="shared" si="216"/>
        <v>0</v>
      </c>
      <c r="L1362" s="68" t="str">
        <f t="shared" si="209"/>
        <v>Normal</v>
      </c>
      <c r="N1362" s="67">
        <f t="shared" si="210"/>
        <v>0</v>
      </c>
      <c r="O1362" s="67">
        <f t="shared" si="211"/>
        <v>0</v>
      </c>
      <c r="P1362" s="81">
        <f t="shared" si="212"/>
        <v>1.6885252124931649</v>
      </c>
      <c r="Q1362" s="81">
        <f t="shared" si="213"/>
        <v>1.6885252124931649</v>
      </c>
      <c r="S1362" s="1">
        <f t="shared" si="217"/>
        <v>6</v>
      </c>
      <c r="T1362" s="1" t="str">
        <f t="shared" si="218"/>
        <v>Off-Peak</v>
      </c>
    </row>
    <row r="1363" spans="1:20" x14ac:dyDescent="0.25">
      <c r="A1363" s="85">
        <v>44982.999999996995</v>
      </c>
      <c r="B1363" s="1">
        <v>2</v>
      </c>
      <c r="C1363" s="1">
        <v>26</v>
      </c>
      <c r="D1363" s="1">
        <v>0</v>
      </c>
      <c r="E1363" s="1" t="str">
        <f t="shared" si="214"/>
        <v>Non-Summer</v>
      </c>
      <c r="F1363" s="78">
        <v>0.83409999999999995</v>
      </c>
      <c r="G1363" s="79">
        <f t="shared" si="215"/>
        <v>1.5869283152006184</v>
      </c>
      <c r="J1363" s="78">
        <v>0</v>
      </c>
      <c r="K1363" s="80">
        <f t="shared" si="216"/>
        <v>0</v>
      </c>
      <c r="L1363" s="68" t="str">
        <f t="shared" ref="L1363:L1426" si="219">IF(AND(D1363&gt;=$C$2,D1363&lt;=$C$3,E1363="Summer"),"MaxDis","Normal")</f>
        <v>Normal</v>
      </c>
      <c r="N1363" s="67">
        <f t="shared" ref="N1363:N1426" si="220">IF(K1363-G1363&lt;0,0,K1363-G1363)</f>
        <v>0</v>
      </c>
      <c r="O1363" s="67">
        <f t="shared" ref="O1363:O1426" si="221">K1363-N1363</f>
        <v>0</v>
      </c>
      <c r="P1363" s="81">
        <f t="shared" ref="P1363:P1426" si="222">MAX(0,G1363-O1363)</f>
        <v>1.5869283152006184</v>
      </c>
      <c r="Q1363" s="81">
        <f t="shared" ref="Q1363:Q1426" si="223">G1363-K1363</f>
        <v>1.5869283152006184</v>
      </c>
      <c r="S1363" s="1">
        <f t="shared" si="217"/>
        <v>7</v>
      </c>
      <c r="T1363" s="1" t="str">
        <f t="shared" si="218"/>
        <v>Off-Peak</v>
      </c>
    </row>
    <row r="1364" spans="1:20" x14ac:dyDescent="0.25">
      <c r="A1364" s="85">
        <v>44983.041666663659</v>
      </c>
      <c r="B1364" s="1">
        <v>2</v>
      </c>
      <c r="C1364" s="1">
        <v>26</v>
      </c>
      <c r="D1364" s="1">
        <v>1</v>
      </c>
      <c r="E1364" s="1" t="str">
        <f t="shared" ref="E1364:E1427" si="224">IF(AND(B1364&gt;=$C$5,B1364&lt;=$C$6),"Summer","Non-Summer")</f>
        <v>Non-Summer</v>
      </c>
      <c r="F1364" s="78">
        <v>0.79759999999999998</v>
      </c>
      <c r="G1364" s="79">
        <f t="shared" ref="G1364:G1427" si="225">F1364*$G$13</f>
        <v>1.5174847430811813</v>
      </c>
      <c r="J1364" s="78">
        <v>0</v>
      </c>
      <c r="K1364" s="80">
        <f t="shared" ref="K1364:K1427" si="226">J1364*$K$13</f>
        <v>0</v>
      </c>
      <c r="L1364" s="68" t="str">
        <f t="shared" si="219"/>
        <v>Normal</v>
      </c>
      <c r="N1364" s="67">
        <f t="shared" si="220"/>
        <v>0</v>
      </c>
      <c r="O1364" s="67">
        <f t="shared" si="221"/>
        <v>0</v>
      </c>
      <c r="P1364" s="81">
        <f t="shared" si="222"/>
        <v>1.5174847430811813</v>
      </c>
      <c r="Q1364" s="81">
        <f t="shared" si="223"/>
        <v>1.5174847430811813</v>
      </c>
      <c r="S1364" s="1">
        <f t="shared" ref="S1364:S1427" si="227">WEEKDAY(A1364,2)</f>
        <v>7</v>
      </c>
      <c r="T1364" s="1" t="str">
        <f t="shared" ref="T1364:T1427" si="228">IF(S1364&gt;5,"Off-Peak",IF(AND(D1364&gt;=$C$7,D1364&lt;$C$8),"Peak","Off-Peak"))</f>
        <v>Off-Peak</v>
      </c>
    </row>
    <row r="1365" spans="1:20" x14ac:dyDescent="0.25">
      <c r="A1365" s="85">
        <v>44983.083333330324</v>
      </c>
      <c r="B1365" s="1">
        <v>2</v>
      </c>
      <c r="C1365" s="1">
        <v>26</v>
      </c>
      <c r="D1365" s="1">
        <v>2</v>
      </c>
      <c r="E1365" s="1" t="str">
        <f t="shared" si="224"/>
        <v>Non-Summer</v>
      </c>
      <c r="F1365" s="78">
        <v>0.77510000000000001</v>
      </c>
      <c r="G1365" s="79">
        <f t="shared" si="225"/>
        <v>1.4746770616376925</v>
      </c>
      <c r="J1365" s="78">
        <v>0</v>
      </c>
      <c r="K1365" s="80">
        <f t="shared" si="226"/>
        <v>0</v>
      </c>
      <c r="L1365" s="68" t="str">
        <f t="shared" si="219"/>
        <v>Normal</v>
      </c>
      <c r="N1365" s="67">
        <f t="shared" si="220"/>
        <v>0</v>
      </c>
      <c r="O1365" s="67">
        <f t="shared" si="221"/>
        <v>0</v>
      </c>
      <c r="P1365" s="81">
        <f t="shared" si="222"/>
        <v>1.4746770616376925</v>
      </c>
      <c r="Q1365" s="81">
        <f t="shared" si="223"/>
        <v>1.4746770616376925</v>
      </c>
      <c r="S1365" s="1">
        <f t="shared" si="227"/>
        <v>7</v>
      </c>
      <c r="T1365" s="1" t="str">
        <f t="shared" si="228"/>
        <v>Off-Peak</v>
      </c>
    </row>
    <row r="1366" spans="1:20" x14ac:dyDescent="0.25">
      <c r="A1366" s="85">
        <v>44983.124999996988</v>
      </c>
      <c r="B1366" s="1">
        <v>2</v>
      </c>
      <c r="C1366" s="1">
        <v>26</v>
      </c>
      <c r="D1366" s="1">
        <v>3</v>
      </c>
      <c r="E1366" s="1" t="str">
        <f t="shared" si="224"/>
        <v>Non-Summer</v>
      </c>
      <c r="F1366" s="78">
        <v>0.7631</v>
      </c>
      <c r="G1366" s="79">
        <f t="shared" si="225"/>
        <v>1.4518462982011653</v>
      </c>
      <c r="J1366" s="78">
        <v>0</v>
      </c>
      <c r="K1366" s="80">
        <f t="shared" si="226"/>
        <v>0</v>
      </c>
      <c r="L1366" s="68" t="str">
        <f t="shared" si="219"/>
        <v>Normal</v>
      </c>
      <c r="N1366" s="67">
        <f t="shared" si="220"/>
        <v>0</v>
      </c>
      <c r="O1366" s="67">
        <f t="shared" si="221"/>
        <v>0</v>
      </c>
      <c r="P1366" s="81">
        <f t="shared" si="222"/>
        <v>1.4518462982011653</v>
      </c>
      <c r="Q1366" s="81">
        <f t="shared" si="223"/>
        <v>1.4518462982011653</v>
      </c>
      <c r="S1366" s="1">
        <f t="shared" si="227"/>
        <v>7</v>
      </c>
      <c r="T1366" s="1" t="str">
        <f t="shared" si="228"/>
        <v>Off-Peak</v>
      </c>
    </row>
    <row r="1367" spans="1:20" x14ac:dyDescent="0.25">
      <c r="A1367" s="85">
        <v>44983.166666663652</v>
      </c>
      <c r="B1367" s="1">
        <v>2</v>
      </c>
      <c r="C1367" s="1">
        <v>26</v>
      </c>
      <c r="D1367" s="1">
        <v>4</v>
      </c>
      <c r="E1367" s="1" t="str">
        <f t="shared" si="224"/>
        <v>Non-Summer</v>
      </c>
      <c r="F1367" s="78">
        <v>0.76239999999999997</v>
      </c>
      <c r="G1367" s="79">
        <f t="shared" si="225"/>
        <v>1.4505145036673677</v>
      </c>
      <c r="J1367" s="78">
        <v>0</v>
      </c>
      <c r="K1367" s="80">
        <f t="shared" si="226"/>
        <v>0</v>
      </c>
      <c r="L1367" s="68" t="str">
        <f t="shared" si="219"/>
        <v>Normal</v>
      </c>
      <c r="N1367" s="67">
        <f t="shared" si="220"/>
        <v>0</v>
      </c>
      <c r="O1367" s="67">
        <f t="shared" si="221"/>
        <v>0</v>
      </c>
      <c r="P1367" s="81">
        <f t="shared" si="222"/>
        <v>1.4505145036673677</v>
      </c>
      <c r="Q1367" s="81">
        <f t="shared" si="223"/>
        <v>1.4505145036673677</v>
      </c>
      <c r="S1367" s="1">
        <f t="shared" si="227"/>
        <v>7</v>
      </c>
      <c r="T1367" s="1" t="str">
        <f t="shared" si="228"/>
        <v>Off-Peak</v>
      </c>
    </row>
    <row r="1368" spans="1:20" x14ac:dyDescent="0.25">
      <c r="A1368" s="85">
        <v>44983.208333330316</v>
      </c>
      <c r="B1368" s="1">
        <v>2</v>
      </c>
      <c r="C1368" s="1">
        <v>26</v>
      </c>
      <c r="D1368" s="1">
        <v>5</v>
      </c>
      <c r="E1368" s="1" t="str">
        <f t="shared" si="224"/>
        <v>Non-Summer</v>
      </c>
      <c r="F1368" s="78">
        <v>0.77859999999999996</v>
      </c>
      <c r="G1368" s="79">
        <f t="shared" si="225"/>
        <v>1.4813360343066797</v>
      </c>
      <c r="J1368" s="78">
        <v>0</v>
      </c>
      <c r="K1368" s="80">
        <f t="shared" si="226"/>
        <v>0</v>
      </c>
      <c r="L1368" s="68" t="str">
        <f t="shared" si="219"/>
        <v>Normal</v>
      </c>
      <c r="N1368" s="67">
        <f t="shared" si="220"/>
        <v>0</v>
      </c>
      <c r="O1368" s="67">
        <f t="shared" si="221"/>
        <v>0</v>
      </c>
      <c r="P1368" s="81">
        <f t="shared" si="222"/>
        <v>1.4813360343066797</v>
      </c>
      <c r="Q1368" s="81">
        <f t="shared" si="223"/>
        <v>1.4813360343066797</v>
      </c>
      <c r="S1368" s="1">
        <f t="shared" si="227"/>
        <v>7</v>
      </c>
      <c r="T1368" s="1" t="str">
        <f t="shared" si="228"/>
        <v>Off-Peak</v>
      </c>
    </row>
    <row r="1369" spans="1:20" x14ac:dyDescent="0.25">
      <c r="A1369" s="85">
        <v>44983.24999999698</v>
      </c>
      <c r="B1369" s="1">
        <v>2</v>
      </c>
      <c r="C1369" s="1">
        <v>26</v>
      </c>
      <c r="D1369" s="1">
        <v>6</v>
      </c>
      <c r="E1369" s="1" t="str">
        <f t="shared" si="224"/>
        <v>Non-Summer</v>
      </c>
      <c r="F1369" s="78">
        <v>0.80800000000000005</v>
      </c>
      <c r="G1369" s="79">
        <f t="shared" si="225"/>
        <v>1.5372714047261717</v>
      </c>
      <c r="J1369" s="78">
        <v>0</v>
      </c>
      <c r="K1369" s="80">
        <f t="shared" si="226"/>
        <v>0</v>
      </c>
      <c r="L1369" s="68" t="str">
        <f t="shared" si="219"/>
        <v>Normal</v>
      </c>
      <c r="N1369" s="67">
        <f t="shared" si="220"/>
        <v>0</v>
      </c>
      <c r="O1369" s="67">
        <f t="shared" si="221"/>
        <v>0</v>
      </c>
      <c r="P1369" s="81">
        <f t="shared" si="222"/>
        <v>1.5372714047261717</v>
      </c>
      <c r="Q1369" s="81">
        <f t="shared" si="223"/>
        <v>1.5372714047261717</v>
      </c>
      <c r="S1369" s="1">
        <f t="shared" si="227"/>
        <v>7</v>
      </c>
      <c r="T1369" s="1" t="str">
        <f t="shared" si="228"/>
        <v>Off-Peak</v>
      </c>
    </row>
    <row r="1370" spans="1:20" x14ac:dyDescent="0.25">
      <c r="A1370" s="85">
        <v>44983.291666663645</v>
      </c>
      <c r="B1370" s="1">
        <v>2</v>
      </c>
      <c r="C1370" s="1">
        <v>26</v>
      </c>
      <c r="D1370" s="1">
        <v>7</v>
      </c>
      <c r="E1370" s="1" t="str">
        <f t="shared" si="224"/>
        <v>Non-Summer</v>
      </c>
      <c r="F1370" s="78">
        <v>0.82879999999999998</v>
      </c>
      <c r="G1370" s="79">
        <f t="shared" si="225"/>
        <v>1.5768447280161522</v>
      </c>
      <c r="J1370" s="78">
        <v>1.375931</v>
      </c>
      <c r="K1370" s="80">
        <f t="shared" si="226"/>
        <v>1.375931</v>
      </c>
      <c r="L1370" s="68" t="str">
        <f t="shared" si="219"/>
        <v>Normal</v>
      </c>
      <c r="N1370" s="67">
        <f t="shared" si="220"/>
        <v>0</v>
      </c>
      <c r="O1370" s="67">
        <f t="shared" si="221"/>
        <v>1.375931</v>
      </c>
      <c r="P1370" s="81">
        <f t="shared" si="222"/>
        <v>0.20091372801615215</v>
      </c>
      <c r="Q1370" s="81">
        <f t="shared" si="223"/>
        <v>0.20091372801615215</v>
      </c>
      <c r="S1370" s="1">
        <f t="shared" si="227"/>
        <v>7</v>
      </c>
      <c r="T1370" s="1" t="str">
        <f t="shared" si="228"/>
        <v>Off-Peak</v>
      </c>
    </row>
    <row r="1371" spans="1:20" x14ac:dyDescent="0.25">
      <c r="A1371" s="85">
        <v>44983.333333330309</v>
      </c>
      <c r="B1371" s="1">
        <v>2</v>
      </c>
      <c r="C1371" s="1">
        <v>26</v>
      </c>
      <c r="D1371" s="1">
        <v>8</v>
      </c>
      <c r="E1371" s="1" t="str">
        <f t="shared" si="224"/>
        <v>Non-Summer</v>
      </c>
      <c r="F1371" s="78">
        <v>0.83609999999999995</v>
      </c>
      <c r="G1371" s="79">
        <f t="shared" si="225"/>
        <v>1.5907334424400397</v>
      </c>
      <c r="J1371" s="78">
        <v>3.3723490000000003</v>
      </c>
      <c r="K1371" s="80">
        <f t="shared" si="226"/>
        <v>3.3723490000000003</v>
      </c>
      <c r="L1371" s="68" t="str">
        <f t="shared" si="219"/>
        <v>Normal</v>
      </c>
      <c r="N1371" s="67">
        <f t="shared" si="220"/>
        <v>1.7816155575599606</v>
      </c>
      <c r="O1371" s="67">
        <f t="shared" si="221"/>
        <v>1.5907334424400397</v>
      </c>
      <c r="P1371" s="81">
        <f t="shared" si="222"/>
        <v>0</v>
      </c>
      <c r="Q1371" s="81">
        <f t="shared" si="223"/>
        <v>-1.7816155575599606</v>
      </c>
      <c r="S1371" s="1">
        <f t="shared" si="227"/>
        <v>7</v>
      </c>
      <c r="T1371" s="1" t="str">
        <f t="shared" si="228"/>
        <v>Off-Peak</v>
      </c>
    </row>
    <row r="1372" spans="1:20" x14ac:dyDescent="0.25">
      <c r="A1372" s="85">
        <v>44983.374999996973</v>
      </c>
      <c r="B1372" s="1">
        <v>2</v>
      </c>
      <c r="C1372" s="1">
        <v>26</v>
      </c>
      <c r="D1372" s="1">
        <v>9</v>
      </c>
      <c r="E1372" s="1" t="str">
        <f t="shared" si="224"/>
        <v>Non-Summer</v>
      </c>
      <c r="F1372" s="78">
        <v>0.83250000000000002</v>
      </c>
      <c r="G1372" s="79">
        <f t="shared" si="225"/>
        <v>1.5838842134090816</v>
      </c>
      <c r="J1372" s="78">
        <v>2.0694349999999999</v>
      </c>
      <c r="K1372" s="80">
        <f t="shared" si="226"/>
        <v>2.0694349999999999</v>
      </c>
      <c r="L1372" s="68" t="str">
        <f t="shared" si="219"/>
        <v>Normal</v>
      </c>
      <c r="N1372" s="67">
        <f t="shared" si="220"/>
        <v>0.48555078659091833</v>
      </c>
      <c r="O1372" s="67">
        <f t="shared" si="221"/>
        <v>1.5838842134090816</v>
      </c>
      <c r="P1372" s="81">
        <f t="shared" si="222"/>
        <v>0</v>
      </c>
      <c r="Q1372" s="81">
        <f t="shared" si="223"/>
        <v>-0.48555078659091833</v>
      </c>
      <c r="S1372" s="1">
        <f t="shared" si="227"/>
        <v>7</v>
      </c>
      <c r="T1372" s="1" t="str">
        <f t="shared" si="228"/>
        <v>Off-Peak</v>
      </c>
    </row>
    <row r="1373" spans="1:20" x14ac:dyDescent="0.25">
      <c r="A1373" s="85">
        <v>44983.416666663637</v>
      </c>
      <c r="B1373" s="1">
        <v>2</v>
      </c>
      <c r="C1373" s="1">
        <v>26</v>
      </c>
      <c r="D1373" s="1">
        <v>10</v>
      </c>
      <c r="E1373" s="1" t="str">
        <f t="shared" si="224"/>
        <v>Non-Summer</v>
      </c>
      <c r="F1373" s="78">
        <v>0.82169999999999999</v>
      </c>
      <c r="G1373" s="79">
        <f t="shared" si="225"/>
        <v>1.5633365263162069</v>
      </c>
      <c r="J1373" s="78">
        <v>1.7220009999999999</v>
      </c>
      <c r="K1373" s="80">
        <f t="shared" si="226"/>
        <v>1.7220009999999999</v>
      </c>
      <c r="L1373" s="68" t="str">
        <f t="shared" si="219"/>
        <v>Normal</v>
      </c>
      <c r="N1373" s="67">
        <f t="shared" si="220"/>
        <v>0.15866447368379299</v>
      </c>
      <c r="O1373" s="67">
        <f t="shared" si="221"/>
        <v>1.5633365263162069</v>
      </c>
      <c r="P1373" s="81">
        <f t="shared" si="222"/>
        <v>0</v>
      </c>
      <c r="Q1373" s="81">
        <f t="shared" si="223"/>
        <v>-0.15866447368379299</v>
      </c>
      <c r="S1373" s="1">
        <f t="shared" si="227"/>
        <v>7</v>
      </c>
      <c r="T1373" s="1" t="str">
        <f t="shared" si="228"/>
        <v>Off-Peak</v>
      </c>
    </row>
    <row r="1374" spans="1:20" x14ac:dyDescent="0.25">
      <c r="A1374" s="85">
        <v>44983.458333330302</v>
      </c>
      <c r="B1374" s="1">
        <v>2</v>
      </c>
      <c r="C1374" s="1">
        <v>26</v>
      </c>
      <c r="D1374" s="1">
        <v>11</v>
      </c>
      <c r="E1374" s="1" t="str">
        <f t="shared" si="224"/>
        <v>Non-Summer</v>
      </c>
      <c r="F1374" s="78">
        <v>0.81</v>
      </c>
      <c r="G1374" s="79">
        <f t="shared" si="225"/>
        <v>1.5410765319655928</v>
      </c>
      <c r="J1374" s="78">
        <v>2.1710010000000004</v>
      </c>
      <c r="K1374" s="80">
        <f t="shared" si="226"/>
        <v>2.1710010000000004</v>
      </c>
      <c r="L1374" s="68" t="str">
        <f t="shared" si="219"/>
        <v>Normal</v>
      </c>
      <c r="N1374" s="67">
        <f t="shared" si="220"/>
        <v>0.6299244680344076</v>
      </c>
      <c r="O1374" s="67">
        <f t="shared" si="221"/>
        <v>1.5410765319655928</v>
      </c>
      <c r="P1374" s="81">
        <f t="shared" si="222"/>
        <v>0</v>
      </c>
      <c r="Q1374" s="81">
        <f t="shared" si="223"/>
        <v>-0.6299244680344076</v>
      </c>
      <c r="S1374" s="1">
        <f t="shared" si="227"/>
        <v>7</v>
      </c>
      <c r="T1374" s="1" t="str">
        <f t="shared" si="228"/>
        <v>Off-Peak</v>
      </c>
    </row>
    <row r="1375" spans="1:20" x14ac:dyDescent="0.25">
      <c r="A1375" s="85">
        <v>44983.499999996966</v>
      </c>
      <c r="B1375" s="1">
        <v>2</v>
      </c>
      <c r="C1375" s="1">
        <v>26</v>
      </c>
      <c r="D1375" s="1">
        <v>12</v>
      </c>
      <c r="E1375" s="1" t="str">
        <f t="shared" si="224"/>
        <v>Non-Summer</v>
      </c>
      <c r="F1375" s="78">
        <v>0.79900000000000004</v>
      </c>
      <c r="G1375" s="79">
        <f t="shared" si="225"/>
        <v>1.5201483321487761</v>
      </c>
      <c r="J1375" s="78">
        <v>2.0573600000000001</v>
      </c>
      <c r="K1375" s="80">
        <f t="shared" si="226"/>
        <v>2.0573600000000001</v>
      </c>
      <c r="L1375" s="68" t="str">
        <f t="shared" si="219"/>
        <v>Normal</v>
      </c>
      <c r="N1375" s="67">
        <f t="shared" si="220"/>
        <v>0.53721166785122398</v>
      </c>
      <c r="O1375" s="67">
        <f t="shared" si="221"/>
        <v>1.5201483321487761</v>
      </c>
      <c r="P1375" s="81">
        <f t="shared" si="222"/>
        <v>0</v>
      </c>
      <c r="Q1375" s="81">
        <f t="shared" si="223"/>
        <v>-0.53721166785122398</v>
      </c>
      <c r="S1375" s="1">
        <f t="shared" si="227"/>
        <v>7</v>
      </c>
      <c r="T1375" s="1" t="str">
        <f t="shared" si="228"/>
        <v>Off-Peak</v>
      </c>
    </row>
    <row r="1376" spans="1:20" x14ac:dyDescent="0.25">
      <c r="A1376" s="85">
        <v>44983.54166666363</v>
      </c>
      <c r="B1376" s="1">
        <v>2</v>
      </c>
      <c r="C1376" s="1">
        <v>26</v>
      </c>
      <c r="D1376" s="1">
        <v>13</v>
      </c>
      <c r="E1376" s="1" t="str">
        <f t="shared" si="224"/>
        <v>Non-Summer</v>
      </c>
      <c r="F1376" s="78">
        <v>0.78269999999999995</v>
      </c>
      <c r="G1376" s="79">
        <f t="shared" si="225"/>
        <v>1.4891365451474932</v>
      </c>
      <c r="J1376" s="78">
        <v>1.378479</v>
      </c>
      <c r="K1376" s="80">
        <f t="shared" si="226"/>
        <v>1.378479</v>
      </c>
      <c r="L1376" s="68" t="str">
        <f t="shared" si="219"/>
        <v>Normal</v>
      </c>
      <c r="N1376" s="67">
        <f t="shared" si="220"/>
        <v>0</v>
      </c>
      <c r="O1376" s="67">
        <f t="shared" si="221"/>
        <v>1.378479</v>
      </c>
      <c r="P1376" s="81">
        <f t="shared" si="222"/>
        <v>0.11065754514749315</v>
      </c>
      <c r="Q1376" s="81">
        <f t="shared" si="223"/>
        <v>0.11065754514749315</v>
      </c>
      <c r="S1376" s="1">
        <f t="shared" si="227"/>
        <v>7</v>
      </c>
      <c r="T1376" s="1" t="str">
        <f t="shared" si="228"/>
        <v>Off-Peak</v>
      </c>
    </row>
    <row r="1377" spans="1:20" x14ac:dyDescent="0.25">
      <c r="A1377" s="85">
        <v>44983.583333330294</v>
      </c>
      <c r="B1377" s="1">
        <v>2</v>
      </c>
      <c r="C1377" s="1">
        <v>26</v>
      </c>
      <c r="D1377" s="1">
        <v>14</v>
      </c>
      <c r="E1377" s="1" t="str">
        <f t="shared" si="224"/>
        <v>Non-Summer</v>
      </c>
      <c r="F1377" s="78">
        <v>0.77229999999999999</v>
      </c>
      <c r="G1377" s="79">
        <f t="shared" si="225"/>
        <v>1.4693498835025027</v>
      </c>
      <c r="J1377" s="78">
        <v>1.3803430000000001</v>
      </c>
      <c r="K1377" s="80">
        <f t="shared" si="226"/>
        <v>1.3803430000000001</v>
      </c>
      <c r="L1377" s="68" t="str">
        <f t="shared" si="219"/>
        <v>Normal</v>
      </c>
      <c r="N1377" s="67">
        <f t="shared" si="220"/>
        <v>0</v>
      </c>
      <c r="O1377" s="67">
        <f t="shared" si="221"/>
        <v>1.3803430000000001</v>
      </c>
      <c r="P1377" s="81">
        <f t="shared" si="222"/>
        <v>8.9006883502502632E-2</v>
      </c>
      <c r="Q1377" s="81">
        <f t="shared" si="223"/>
        <v>8.9006883502502632E-2</v>
      </c>
      <c r="S1377" s="1">
        <f t="shared" si="227"/>
        <v>7</v>
      </c>
      <c r="T1377" s="1" t="str">
        <f t="shared" si="228"/>
        <v>Off-Peak</v>
      </c>
    </row>
    <row r="1378" spans="1:20" x14ac:dyDescent="0.25">
      <c r="A1378" s="85">
        <v>44983.624999996959</v>
      </c>
      <c r="B1378" s="1">
        <v>2</v>
      </c>
      <c r="C1378" s="1">
        <v>26</v>
      </c>
      <c r="D1378" s="1">
        <v>15</v>
      </c>
      <c r="E1378" s="1" t="str">
        <f t="shared" si="224"/>
        <v>Non-Summer</v>
      </c>
      <c r="F1378" s="78">
        <v>0.77700000000000002</v>
      </c>
      <c r="G1378" s="79">
        <f t="shared" si="225"/>
        <v>1.4782919325151427</v>
      </c>
      <c r="J1378" s="78">
        <v>0.62034100000000003</v>
      </c>
      <c r="K1378" s="80">
        <f t="shared" si="226"/>
        <v>0.62034100000000003</v>
      </c>
      <c r="L1378" s="68" t="str">
        <f t="shared" si="219"/>
        <v>Normal</v>
      </c>
      <c r="N1378" s="67">
        <f t="shared" si="220"/>
        <v>0</v>
      </c>
      <c r="O1378" s="67">
        <f t="shared" si="221"/>
        <v>0.62034100000000003</v>
      </c>
      <c r="P1378" s="81">
        <f t="shared" si="222"/>
        <v>0.85795093251514265</v>
      </c>
      <c r="Q1378" s="81">
        <f t="shared" si="223"/>
        <v>0.85795093251514265</v>
      </c>
      <c r="S1378" s="1">
        <f t="shared" si="227"/>
        <v>7</v>
      </c>
      <c r="T1378" s="1" t="str">
        <f t="shared" si="228"/>
        <v>Off-Peak</v>
      </c>
    </row>
    <row r="1379" spans="1:20" x14ac:dyDescent="0.25">
      <c r="A1379" s="85">
        <v>44983.666666663623</v>
      </c>
      <c r="B1379" s="1">
        <v>2</v>
      </c>
      <c r="C1379" s="1">
        <v>26</v>
      </c>
      <c r="D1379" s="1">
        <v>16</v>
      </c>
      <c r="E1379" s="1" t="str">
        <f t="shared" si="224"/>
        <v>Non-Summer</v>
      </c>
      <c r="F1379" s="78">
        <v>0.81610000000000005</v>
      </c>
      <c r="G1379" s="79">
        <f t="shared" si="225"/>
        <v>1.5526821700458275</v>
      </c>
      <c r="J1379" s="78">
        <v>0.24351900000000001</v>
      </c>
      <c r="K1379" s="80">
        <f t="shared" si="226"/>
        <v>0.24351900000000001</v>
      </c>
      <c r="L1379" s="68" t="str">
        <f t="shared" si="219"/>
        <v>Normal</v>
      </c>
      <c r="N1379" s="67">
        <f t="shared" si="220"/>
        <v>0</v>
      </c>
      <c r="O1379" s="67">
        <f t="shared" si="221"/>
        <v>0.24351900000000001</v>
      </c>
      <c r="P1379" s="81">
        <f t="shared" si="222"/>
        <v>1.3091631700458275</v>
      </c>
      <c r="Q1379" s="81">
        <f t="shared" si="223"/>
        <v>1.3091631700458275</v>
      </c>
      <c r="S1379" s="1">
        <f t="shared" si="227"/>
        <v>7</v>
      </c>
      <c r="T1379" s="1" t="str">
        <f t="shared" si="228"/>
        <v>Off-Peak</v>
      </c>
    </row>
    <row r="1380" spans="1:20" x14ac:dyDescent="0.25">
      <c r="A1380" s="85">
        <v>44983.708333330287</v>
      </c>
      <c r="B1380" s="1">
        <v>2</v>
      </c>
      <c r="C1380" s="1">
        <v>26</v>
      </c>
      <c r="D1380" s="1">
        <v>17</v>
      </c>
      <c r="E1380" s="1" t="str">
        <f t="shared" si="224"/>
        <v>Non-Summer</v>
      </c>
      <c r="F1380" s="78">
        <v>0.91910000000000003</v>
      </c>
      <c r="G1380" s="79">
        <f t="shared" si="225"/>
        <v>1.7486462228760202</v>
      </c>
      <c r="J1380" s="78">
        <v>0</v>
      </c>
      <c r="K1380" s="80">
        <f t="shared" si="226"/>
        <v>0</v>
      </c>
      <c r="L1380" s="68" t="str">
        <f t="shared" si="219"/>
        <v>Normal</v>
      </c>
      <c r="N1380" s="67">
        <f t="shared" si="220"/>
        <v>0</v>
      </c>
      <c r="O1380" s="67">
        <f t="shared" si="221"/>
        <v>0</v>
      </c>
      <c r="P1380" s="81">
        <f t="shared" si="222"/>
        <v>1.7486462228760202</v>
      </c>
      <c r="Q1380" s="81">
        <f t="shared" si="223"/>
        <v>1.7486462228760202</v>
      </c>
      <c r="S1380" s="1">
        <f t="shared" si="227"/>
        <v>7</v>
      </c>
      <c r="T1380" s="1" t="str">
        <f t="shared" si="228"/>
        <v>Off-Peak</v>
      </c>
    </row>
    <row r="1381" spans="1:20" x14ac:dyDescent="0.25">
      <c r="A1381" s="85">
        <v>44983.749999996951</v>
      </c>
      <c r="B1381" s="1">
        <v>2</v>
      </c>
      <c r="C1381" s="1">
        <v>26</v>
      </c>
      <c r="D1381" s="1">
        <v>18</v>
      </c>
      <c r="E1381" s="1" t="str">
        <f t="shared" si="224"/>
        <v>Non-Summer</v>
      </c>
      <c r="F1381" s="78">
        <v>1.0178</v>
      </c>
      <c r="G1381" s="79">
        <f t="shared" si="225"/>
        <v>1.9364292521414572</v>
      </c>
      <c r="J1381" s="78">
        <v>0</v>
      </c>
      <c r="K1381" s="80">
        <f t="shared" si="226"/>
        <v>0</v>
      </c>
      <c r="L1381" s="68" t="str">
        <f t="shared" si="219"/>
        <v>Normal</v>
      </c>
      <c r="N1381" s="67">
        <f t="shared" si="220"/>
        <v>0</v>
      </c>
      <c r="O1381" s="67">
        <f t="shared" si="221"/>
        <v>0</v>
      </c>
      <c r="P1381" s="81">
        <f t="shared" si="222"/>
        <v>1.9364292521414572</v>
      </c>
      <c r="Q1381" s="81">
        <f t="shared" si="223"/>
        <v>1.9364292521414572</v>
      </c>
      <c r="S1381" s="1">
        <f t="shared" si="227"/>
        <v>7</v>
      </c>
      <c r="T1381" s="1" t="str">
        <f t="shared" si="228"/>
        <v>Off-Peak</v>
      </c>
    </row>
    <row r="1382" spans="1:20" x14ac:dyDescent="0.25">
      <c r="A1382" s="85">
        <v>44983.791666663616</v>
      </c>
      <c r="B1382" s="1">
        <v>2</v>
      </c>
      <c r="C1382" s="1">
        <v>26</v>
      </c>
      <c r="D1382" s="1">
        <v>19</v>
      </c>
      <c r="E1382" s="1" t="str">
        <f t="shared" si="224"/>
        <v>Non-Summer</v>
      </c>
      <c r="F1382" s="78">
        <v>1.0331999999999999</v>
      </c>
      <c r="G1382" s="79">
        <f t="shared" si="225"/>
        <v>1.9657287318850003</v>
      </c>
      <c r="J1382" s="78">
        <v>0</v>
      </c>
      <c r="K1382" s="80">
        <f t="shared" si="226"/>
        <v>0</v>
      </c>
      <c r="L1382" s="68" t="str">
        <f t="shared" si="219"/>
        <v>Normal</v>
      </c>
      <c r="N1382" s="67">
        <f t="shared" si="220"/>
        <v>0</v>
      </c>
      <c r="O1382" s="67">
        <f t="shared" si="221"/>
        <v>0</v>
      </c>
      <c r="P1382" s="81">
        <f t="shared" si="222"/>
        <v>1.9657287318850003</v>
      </c>
      <c r="Q1382" s="81">
        <f t="shared" si="223"/>
        <v>1.9657287318850003</v>
      </c>
      <c r="S1382" s="1">
        <f t="shared" si="227"/>
        <v>7</v>
      </c>
      <c r="T1382" s="1" t="str">
        <f t="shared" si="228"/>
        <v>Off-Peak</v>
      </c>
    </row>
    <row r="1383" spans="1:20" x14ac:dyDescent="0.25">
      <c r="A1383" s="85">
        <v>44983.83333333028</v>
      </c>
      <c r="B1383" s="1">
        <v>2</v>
      </c>
      <c r="C1383" s="1">
        <v>26</v>
      </c>
      <c r="D1383" s="1">
        <v>20</v>
      </c>
      <c r="E1383" s="1" t="str">
        <f t="shared" si="224"/>
        <v>Non-Summer</v>
      </c>
      <c r="F1383" s="78">
        <v>1.0227999999999999</v>
      </c>
      <c r="G1383" s="79">
        <f t="shared" si="225"/>
        <v>1.9459420702400101</v>
      </c>
      <c r="J1383" s="78">
        <v>0</v>
      </c>
      <c r="K1383" s="80">
        <f t="shared" si="226"/>
        <v>0</v>
      </c>
      <c r="L1383" s="68" t="str">
        <f t="shared" si="219"/>
        <v>Normal</v>
      </c>
      <c r="N1383" s="67">
        <f t="shared" si="220"/>
        <v>0</v>
      </c>
      <c r="O1383" s="67">
        <f t="shared" si="221"/>
        <v>0</v>
      </c>
      <c r="P1383" s="81">
        <f t="shared" si="222"/>
        <v>1.9459420702400101</v>
      </c>
      <c r="Q1383" s="81">
        <f t="shared" si="223"/>
        <v>1.9459420702400101</v>
      </c>
      <c r="S1383" s="1">
        <f t="shared" si="227"/>
        <v>7</v>
      </c>
      <c r="T1383" s="1" t="str">
        <f t="shared" si="228"/>
        <v>Off-Peak</v>
      </c>
    </row>
    <row r="1384" spans="1:20" x14ac:dyDescent="0.25">
      <c r="A1384" s="85">
        <v>44983.874999996944</v>
      </c>
      <c r="B1384" s="1">
        <v>2</v>
      </c>
      <c r="C1384" s="1">
        <v>26</v>
      </c>
      <c r="D1384" s="1">
        <v>21</v>
      </c>
      <c r="E1384" s="1" t="str">
        <f t="shared" si="224"/>
        <v>Non-Summer</v>
      </c>
      <c r="F1384" s="78">
        <v>0.97309999999999997</v>
      </c>
      <c r="G1384" s="79">
        <f t="shared" si="225"/>
        <v>1.851384658340393</v>
      </c>
      <c r="J1384" s="78">
        <v>0</v>
      </c>
      <c r="K1384" s="80">
        <f t="shared" si="226"/>
        <v>0</v>
      </c>
      <c r="L1384" s="68" t="str">
        <f t="shared" si="219"/>
        <v>Normal</v>
      </c>
      <c r="N1384" s="67">
        <f t="shared" si="220"/>
        <v>0</v>
      </c>
      <c r="O1384" s="67">
        <f t="shared" si="221"/>
        <v>0</v>
      </c>
      <c r="P1384" s="81">
        <f t="shared" si="222"/>
        <v>1.851384658340393</v>
      </c>
      <c r="Q1384" s="81">
        <f t="shared" si="223"/>
        <v>1.851384658340393</v>
      </c>
      <c r="S1384" s="1">
        <f t="shared" si="227"/>
        <v>7</v>
      </c>
      <c r="T1384" s="1" t="str">
        <f t="shared" si="228"/>
        <v>Off-Peak</v>
      </c>
    </row>
    <row r="1385" spans="1:20" x14ac:dyDescent="0.25">
      <c r="A1385" s="85">
        <v>44983.916666663608</v>
      </c>
      <c r="B1385" s="1">
        <v>2</v>
      </c>
      <c r="C1385" s="1">
        <v>26</v>
      </c>
      <c r="D1385" s="1">
        <v>22</v>
      </c>
      <c r="E1385" s="1" t="str">
        <f t="shared" si="224"/>
        <v>Non-Summer</v>
      </c>
      <c r="F1385" s="78">
        <v>0.88449999999999995</v>
      </c>
      <c r="G1385" s="79">
        <f t="shared" si="225"/>
        <v>1.6828175216340331</v>
      </c>
      <c r="J1385" s="78">
        <v>0</v>
      </c>
      <c r="K1385" s="80">
        <f t="shared" si="226"/>
        <v>0</v>
      </c>
      <c r="L1385" s="68" t="str">
        <f t="shared" si="219"/>
        <v>Normal</v>
      </c>
      <c r="N1385" s="67">
        <f t="shared" si="220"/>
        <v>0</v>
      </c>
      <c r="O1385" s="67">
        <f t="shared" si="221"/>
        <v>0</v>
      </c>
      <c r="P1385" s="81">
        <f t="shared" si="222"/>
        <v>1.6828175216340331</v>
      </c>
      <c r="Q1385" s="81">
        <f t="shared" si="223"/>
        <v>1.6828175216340331</v>
      </c>
      <c r="S1385" s="1">
        <f t="shared" si="227"/>
        <v>7</v>
      </c>
      <c r="T1385" s="1" t="str">
        <f t="shared" si="228"/>
        <v>Off-Peak</v>
      </c>
    </row>
    <row r="1386" spans="1:20" x14ac:dyDescent="0.25">
      <c r="A1386" s="85">
        <v>44983.958333330273</v>
      </c>
      <c r="B1386" s="1">
        <v>2</v>
      </c>
      <c r="C1386" s="1">
        <v>26</v>
      </c>
      <c r="D1386" s="1">
        <v>23</v>
      </c>
      <c r="E1386" s="1" t="str">
        <f t="shared" si="224"/>
        <v>Non-Summer</v>
      </c>
      <c r="F1386" s="78">
        <v>0.8004</v>
      </c>
      <c r="G1386" s="79">
        <f t="shared" si="225"/>
        <v>1.5228119212163709</v>
      </c>
      <c r="J1386" s="78">
        <v>0</v>
      </c>
      <c r="K1386" s="80">
        <f t="shared" si="226"/>
        <v>0</v>
      </c>
      <c r="L1386" s="68" t="str">
        <f t="shared" si="219"/>
        <v>Normal</v>
      </c>
      <c r="N1386" s="67">
        <f t="shared" si="220"/>
        <v>0</v>
      </c>
      <c r="O1386" s="67">
        <f t="shared" si="221"/>
        <v>0</v>
      </c>
      <c r="P1386" s="81">
        <f t="shared" si="222"/>
        <v>1.5228119212163709</v>
      </c>
      <c r="Q1386" s="81">
        <f t="shared" si="223"/>
        <v>1.5228119212163709</v>
      </c>
      <c r="S1386" s="1">
        <f t="shared" si="227"/>
        <v>7</v>
      </c>
      <c r="T1386" s="1" t="str">
        <f t="shared" si="228"/>
        <v>Off-Peak</v>
      </c>
    </row>
    <row r="1387" spans="1:20" x14ac:dyDescent="0.25">
      <c r="A1387" s="85">
        <v>44983.999999996937</v>
      </c>
      <c r="B1387" s="1">
        <v>2</v>
      </c>
      <c r="C1387" s="1">
        <v>27</v>
      </c>
      <c r="D1387" s="1">
        <v>0</v>
      </c>
      <c r="E1387" s="1" t="str">
        <f t="shared" si="224"/>
        <v>Non-Summer</v>
      </c>
      <c r="F1387" s="78">
        <v>0.74399999999999999</v>
      </c>
      <c r="G1387" s="79">
        <f t="shared" si="225"/>
        <v>1.4155073330646926</v>
      </c>
      <c r="J1387" s="78">
        <v>0</v>
      </c>
      <c r="K1387" s="80">
        <f t="shared" si="226"/>
        <v>0</v>
      </c>
      <c r="L1387" s="68" t="str">
        <f t="shared" si="219"/>
        <v>Normal</v>
      </c>
      <c r="N1387" s="67">
        <f t="shared" si="220"/>
        <v>0</v>
      </c>
      <c r="O1387" s="67">
        <f t="shared" si="221"/>
        <v>0</v>
      </c>
      <c r="P1387" s="81">
        <f t="shared" si="222"/>
        <v>1.4155073330646926</v>
      </c>
      <c r="Q1387" s="81">
        <f t="shared" si="223"/>
        <v>1.4155073330646926</v>
      </c>
      <c r="S1387" s="1">
        <f t="shared" si="227"/>
        <v>1</v>
      </c>
      <c r="T1387" s="1" t="str">
        <f t="shared" si="228"/>
        <v>Off-Peak</v>
      </c>
    </row>
    <row r="1388" spans="1:20" x14ac:dyDescent="0.25">
      <c r="A1388" s="85">
        <v>44984.041666663601</v>
      </c>
      <c r="B1388" s="1">
        <v>2</v>
      </c>
      <c r="C1388" s="1">
        <v>27</v>
      </c>
      <c r="D1388" s="1">
        <v>1</v>
      </c>
      <c r="E1388" s="1" t="str">
        <f t="shared" si="224"/>
        <v>Non-Summer</v>
      </c>
      <c r="F1388" s="78">
        <v>0.70950000000000002</v>
      </c>
      <c r="G1388" s="79">
        <f t="shared" si="225"/>
        <v>1.3498688881846768</v>
      </c>
      <c r="J1388" s="78">
        <v>0</v>
      </c>
      <c r="K1388" s="80">
        <f t="shared" si="226"/>
        <v>0</v>
      </c>
      <c r="L1388" s="68" t="str">
        <f t="shared" si="219"/>
        <v>Normal</v>
      </c>
      <c r="N1388" s="67">
        <f t="shared" si="220"/>
        <v>0</v>
      </c>
      <c r="O1388" s="67">
        <f t="shared" si="221"/>
        <v>0</v>
      </c>
      <c r="P1388" s="81">
        <f t="shared" si="222"/>
        <v>1.3498688881846768</v>
      </c>
      <c r="Q1388" s="81">
        <f t="shared" si="223"/>
        <v>1.3498688881846768</v>
      </c>
      <c r="S1388" s="1">
        <f t="shared" si="227"/>
        <v>1</v>
      </c>
      <c r="T1388" s="1" t="str">
        <f t="shared" si="228"/>
        <v>Off-Peak</v>
      </c>
    </row>
    <row r="1389" spans="1:20" x14ac:dyDescent="0.25">
      <c r="A1389" s="85">
        <v>44984.083333330265</v>
      </c>
      <c r="B1389" s="1">
        <v>2</v>
      </c>
      <c r="C1389" s="1">
        <v>27</v>
      </c>
      <c r="D1389" s="1">
        <v>2</v>
      </c>
      <c r="E1389" s="1" t="str">
        <f t="shared" si="224"/>
        <v>Non-Summer</v>
      </c>
      <c r="F1389" s="78">
        <v>0.68979999999999997</v>
      </c>
      <c r="G1389" s="79">
        <f t="shared" si="225"/>
        <v>1.3123883848763775</v>
      </c>
      <c r="J1389" s="78">
        <v>0</v>
      </c>
      <c r="K1389" s="80">
        <f t="shared" si="226"/>
        <v>0</v>
      </c>
      <c r="L1389" s="68" t="str">
        <f t="shared" si="219"/>
        <v>Normal</v>
      </c>
      <c r="N1389" s="67">
        <f t="shared" si="220"/>
        <v>0</v>
      </c>
      <c r="O1389" s="67">
        <f t="shared" si="221"/>
        <v>0</v>
      </c>
      <c r="P1389" s="81">
        <f t="shared" si="222"/>
        <v>1.3123883848763775</v>
      </c>
      <c r="Q1389" s="81">
        <f t="shared" si="223"/>
        <v>1.3123883848763775</v>
      </c>
      <c r="S1389" s="1">
        <f t="shared" si="227"/>
        <v>1</v>
      </c>
      <c r="T1389" s="1" t="str">
        <f t="shared" si="228"/>
        <v>Off-Peak</v>
      </c>
    </row>
    <row r="1390" spans="1:20" x14ac:dyDescent="0.25">
      <c r="A1390" s="85">
        <v>44984.12499999693</v>
      </c>
      <c r="B1390" s="1">
        <v>2</v>
      </c>
      <c r="C1390" s="1">
        <v>27</v>
      </c>
      <c r="D1390" s="1">
        <v>3</v>
      </c>
      <c r="E1390" s="1" t="str">
        <f t="shared" si="224"/>
        <v>Non-Summer</v>
      </c>
      <c r="F1390" s="78">
        <v>0.68240000000000001</v>
      </c>
      <c r="G1390" s="79">
        <f t="shared" si="225"/>
        <v>1.2983094140905191</v>
      </c>
      <c r="J1390" s="78">
        <v>0</v>
      </c>
      <c r="K1390" s="80">
        <f t="shared" si="226"/>
        <v>0</v>
      </c>
      <c r="L1390" s="68" t="str">
        <f t="shared" si="219"/>
        <v>Normal</v>
      </c>
      <c r="N1390" s="67">
        <f t="shared" si="220"/>
        <v>0</v>
      </c>
      <c r="O1390" s="67">
        <f t="shared" si="221"/>
        <v>0</v>
      </c>
      <c r="P1390" s="81">
        <f t="shared" si="222"/>
        <v>1.2983094140905191</v>
      </c>
      <c r="Q1390" s="81">
        <f t="shared" si="223"/>
        <v>1.2983094140905191</v>
      </c>
      <c r="S1390" s="1">
        <f t="shared" si="227"/>
        <v>1</v>
      </c>
      <c r="T1390" s="1" t="str">
        <f t="shared" si="228"/>
        <v>Off-Peak</v>
      </c>
    </row>
    <row r="1391" spans="1:20" x14ac:dyDescent="0.25">
      <c r="A1391" s="85">
        <v>44984.166666663594</v>
      </c>
      <c r="B1391" s="1">
        <v>2</v>
      </c>
      <c r="C1391" s="1">
        <v>27</v>
      </c>
      <c r="D1391" s="1">
        <v>4</v>
      </c>
      <c r="E1391" s="1" t="str">
        <f t="shared" si="224"/>
        <v>Non-Summer</v>
      </c>
      <c r="F1391" s="78">
        <v>0.70679999999999998</v>
      </c>
      <c r="G1391" s="79">
        <f t="shared" si="225"/>
        <v>1.3447319664114579</v>
      </c>
      <c r="J1391" s="78">
        <v>0</v>
      </c>
      <c r="K1391" s="80">
        <f t="shared" si="226"/>
        <v>0</v>
      </c>
      <c r="L1391" s="68" t="str">
        <f t="shared" si="219"/>
        <v>Normal</v>
      </c>
      <c r="N1391" s="67">
        <f t="shared" si="220"/>
        <v>0</v>
      </c>
      <c r="O1391" s="67">
        <f t="shared" si="221"/>
        <v>0</v>
      </c>
      <c r="P1391" s="81">
        <f t="shared" si="222"/>
        <v>1.3447319664114579</v>
      </c>
      <c r="Q1391" s="81">
        <f t="shared" si="223"/>
        <v>1.3447319664114579</v>
      </c>
      <c r="S1391" s="1">
        <f t="shared" si="227"/>
        <v>1</v>
      </c>
      <c r="T1391" s="1" t="str">
        <f t="shared" si="228"/>
        <v>Off-Peak</v>
      </c>
    </row>
    <row r="1392" spans="1:20" x14ac:dyDescent="0.25">
      <c r="A1392" s="85">
        <v>44984.208333330258</v>
      </c>
      <c r="B1392" s="1">
        <v>2</v>
      </c>
      <c r="C1392" s="1">
        <v>27</v>
      </c>
      <c r="D1392" s="1">
        <v>5</v>
      </c>
      <c r="E1392" s="1" t="str">
        <f t="shared" si="224"/>
        <v>Non-Summer</v>
      </c>
      <c r="F1392" s="78">
        <v>0.747</v>
      </c>
      <c r="G1392" s="79">
        <f t="shared" si="225"/>
        <v>1.4212150239238244</v>
      </c>
      <c r="J1392" s="78">
        <v>0</v>
      </c>
      <c r="K1392" s="80">
        <f t="shared" si="226"/>
        <v>0</v>
      </c>
      <c r="L1392" s="68" t="str">
        <f t="shared" si="219"/>
        <v>Normal</v>
      </c>
      <c r="N1392" s="67">
        <f t="shared" si="220"/>
        <v>0</v>
      </c>
      <c r="O1392" s="67">
        <f t="shared" si="221"/>
        <v>0</v>
      </c>
      <c r="P1392" s="81">
        <f t="shared" si="222"/>
        <v>1.4212150239238244</v>
      </c>
      <c r="Q1392" s="81">
        <f t="shared" si="223"/>
        <v>1.4212150239238244</v>
      </c>
      <c r="S1392" s="1">
        <f t="shared" si="227"/>
        <v>1</v>
      </c>
      <c r="T1392" s="1" t="str">
        <f t="shared" si="228"/>
        <v>Off-Peak</v>
      </c>
    </row>
    <row r="1393" spans="1:20" x14ac:dyDescent="0.25">
      <c r="A1393" s="85">
        <v>44984.249999996922</v>
      </c>
      <c r="B1393" s="1">
        <v>2</v>
      </c>
      <c r="C1393" s="1">
        <v>27</v>
      </c>
      <c r="D1393" s="1">
        <v>6</v>
      </c>
      <c r="E1393" s="1" t="str">
        <f t="shared" si="224"/>
        <v>Non-Summer</v>
      </c>
      <c r="F1393" s="78">
        <v>0.80830000000000002</v>
      </c>
      <c r="G1393" s="79">
        <f t="shared" si="225"/>
        <v>1.5378421738120849</v>
      </c>
      <c r="J1393" s="78">
        <v>0</v>
      </c>
      <c r="K1393" s="80">
        <f t="shared" si="226"/>
        <v>0</v>
      </c>
      <c r="L1393" s="68" t="str">
        <f t="shared" si="219"/>
        <v>Normal</v>
      </c>
      <c r="N1393" s="67">
        <f t="shared" si="220"/>
        <v>0</v>
      </c>
      <c r="O1393" s="67">
        <f t="shared" si="221"/>
        <v>0</v>
      </c>
      <c r="P1393" s="81">
        <f t="shared" si="222"/>
        <v>1.5378421738120849</v>
      </c>
      <c r="Q1393" s="81">
        <f t="shared" si="223"/>
        <v>1.5378421738120849</v>
      </c>
      <c r="S1393" s="1">
        <f t="shared" si="227"/>
        <v>1</v>
      </c>
      <c r="T1393" s="1" t="str">
        <f t="shared" si="228"/>
        <v>Peak</v>
      </c>
    </row>
    <row r="1394" spans="1:20" x14ac:dyDescent="0.25">
      <c r="A1394" s="85">
        <v>44984.291666663587</v>
      </c>
      <c r="B1394" s="1">
        <v>2</v>
      </c>
      <c r="C1394" s="1">
        <v>27</v>
      </c>
      <c r="D1394" s="1">
        <v>7</v>
      </c>
      <c r="E1394" s="1" t="str">
        <f t="shared" si="224"/>
        <v>Non-Summer</v>
      </c>
      <c r="F1394" s="78">
        <v>0.84470000000000001</v>
      </c>
      <c r="G1394" s="79">
        <f t="shared" si="225"/>
        <v>1.6070954895695508</v>
      </c>
      <c r="J1394" s="78">
        <v>1.3216130000000001</v>
      </c>
      <c r="K1394" s="80">
        <f t="shared" si="226"/>
        <v>1.3216130000000001</v>
      </c>
      <c r="L1394" s="68" t="str">
        <f t="shared" si="219"/>
        <v>Normal</v>
      </c>
      <c r="N1394" s="67">
        <f t="shared" si="220"/>
        <v>0</v>
      </c>
      <c r="O1394" s="67">
        <f t="shared" si="221"/>
        <v>1.3216130000000001</v>
      </c>
      <c r="P1394" s="81">
        <f t="shared" si="222"/>
        <v>0.28548248956955069</v>
      </c>
      <c r="Q1394" s="81">
        <f t="shared" si="223"/>
        <v>0.28548248956955069</v>
      </c>
      <c r="S1394" s="1">
        <f t="shared" si="227"/>
        <v>1</v>
      </c>
      <c r="T1394" s="1" t="str">
        <f t="shared" si="228"/>
        <v>Peak</v>
      </c>
    </row>
    <row r="1395" spans="1:20" x14ac:dyDescent="0.25">
      <c r="A1395" s="85">
        <v>44984.333333330251</v>
      </c>
      <c r="B1395" s="1">
        <v>2</v>
      </c>
      <c r="C1395" s="1">
        <v>27</v>
      </c>
      <c r="D1395" s="1">
        <v>8</v>
      </c>
      <c r="E1395" s="1" t="str">
        <f t="shared" si="224"/>
        <v>Non-Summer</v>
      </c>
      <c r="F1395" s="78">
        <v>0.83069999999999999</v>
      </c>
      <c r="G1395" s="79">
        <f t="shared" si="225"/>
        <v>1.5804595988936023</v>
      </c>
      <c r="J1395" s="78">
        <v>3.348376</v>
      </c>
      <c r="K1395" s="80">
        <f t="shared" si="226"/>
        <v>3.348376</v>
      </c>
      <c r="L1395" s="68" t="str">
        <f t="shared" si="219"/>
        <v>Normal</v>
      </c>
      <c r="N1395" s="67">
        <f t="shared" si="220"/>
        <v>1.7679164011063977</v>
      </c>
      <c r="O1395" s="67">
        <f t="shared" si="221"/>
        <v>1.5804595988936023</v>
      </c>
      <c r="P1395" s="81">
        <f t="shared" si="222"/>
        <v>0</v>
      </c>
      <c r="Q1395" s="81">
        <f t="shared" si="223"/>
        <v>-1.7679164011063977</v>
      </c>
      <c r="S1395" s="1">
        <f t="shared" si="227"/>
        <v>1</v>
      </c>
      <c r="T1395" s="1" t="str">
        <f t="shared" si="228"/>
        <v>Peak</v>
      </c>
    </row>
    <row r="1396" spans="1:20" x14ac:dyDescent="0.25">
      <c r="A1396" s="85">
        <v>44984.374999996915</v>
      </c>
      <c r="B1396" s="1">
        <v>2</v>
      </c>
      <c r="C1396" s="1">
        <v>27</v>
      </c>
      <c r="D1396" s="1">
        <v>9</v>
      </c>
      <c r="E1396" s="1" t="str">
        <f t="shared" si="224"/>
        <v>Non-Summer</v>
      </c>
      <c r="F1396" s="78">
        <v>0.81850000000000001</v>
      </c>
      <c r="G1396" s="79">
        <f t="shared" si="225"/>
        <v>1.5572483227331331</v>
      </c>
      <c r="J1396" s="78">
        <v>4.8651960000000001</v>
      </c>
      <c r="K1396" s="80">
        <f t="shared" si="226"/>
        <v>4.8651960000000001</v>
      </c>
      <c r="L1396" s="68" t="str">
        <f t="shared" si="219"/>
        <v>Normal</v>
      </c>
      <c r="N1396" s="67">
        <f t="shared" si="220"/>
        <v>3.307947677266867</v>
      </c>
      <c r="O1396" s="67">
        <f t="shared" si="221"/>
        <v>1.5572483227331331</v>
      </c>
      <c r="P1396" s="81">
        <f t="shared" si="222"/>
        <v>0</v>
      </c>
      <c r="Q1396" s="81">
        <f t="shared" si="223"/>
        <v>-3.307947677266867</v>
      </c>
      <c r="S1396" s="1">
        <f t="shared" si="227"/>
        <v>1</v>
      </c>
      <c r="T1396" s="1" t="str">
        <f t="shared" si="228"/>
        <v>Peak</v>
      </c>
    </row>
    <row r="1397" spans="1:20" x14ac:dyDescent="0.25">
      <c r="A1397" s="85">
        <v>44984.416666663579</v>
      </c>
      <c r="B1397" s="1">
        <v>2</v>
      </c>
      <c r="C1397" s="1">
        <v>27</v>
      </c>
      <c r="D1397" s="1">
        <v>10</v>
      </c>
      <c r="E1397" s="1" t="str">
        <f t="shared" si="224"/>
        <v>Non-Summer</v>
      </c>
      <c r="F1397" s="78">
        <v>0.8054</v>
      </c>
      <c r="G1397" s="79">
        <f t="shared" si="225"/>
        <v>1.532324739314924</v>
      </c>
      <c r="J1397" s="78">
        <v>5.831054</v>
      </c>
      <c r="K1397" s="80">
        <f t="shared" si="226"/>
        <v>5.831054</v>
      </c>
      <c r="L1397" s="68" t="str">
        <f t="shared" si="219"/>
        <v>Normal</v>
      </c>
      <c r="N1397" s="67">
        <f t="shared" si="220"/>
        <v>4.298729260685076</v>
      </c>
      <c r="O1397" s="67">
        <f t="shared" si="221"/>
        <v>1.532324739314924</v>
      </c>
      <c r="P1397" s="81">
        <f t="shared" si="222"/>
        <v>0</v>
      </c>
      <c r="Q1397" s="81">
        <f t="shared" si="223"/>
        <v>-4.298729260685076</v>
      </c>
      <c r="S1397" s="1">
        <f t="shared" si="227"/>
        <v>1</v>
      </c>
      <c r="T1397" s="1" t="str">
        <f t="shared" si="228"/>
        <v>Peak</v>
      </c>
    </row>
    <row r="1398" spans="1:20" x14ac:dyDescent="0.25">
      <c r="A1398" s="85">
        <v>44984.458333330243</v>
      </c>
      <c r="B1398" s="1">
        <v>2</v>
      </c>
      <c r="C1398" s="1">
        <v>27</v>
      </c>
      <c r="D1398" s="1">
        <v>11</v>
      </c>
      <c r="E1398" s="1" t="str">
        <f t="shared" si="224"/>
        <v>Non-Summer</v>
      </c>
      <c r="F1398" s="78">
        <v>0.78059999999999996</v>
      </c>
      <c r="G1398" s="79">
        <f t="shared" si="225"/>
        <v>1.4851411615461008</v>
      </c>
      <c r="J1398" s="78">
        <v>6.3097310000000002</v>
      </c>
      <c r="K1398" s="80">
        <f t="shared" si="226"/>
        <v>6.3097310000000002</v>
      </c>
      <c r="L1398" s="68" t="str">
        <f t="shared" si="219"/>
        <v>Normal</v>
      </c>
      <c r="N1398" s="67">
        <f t="shared" si="220"/>
        <v>4.8245898384538997</v>
      </c>
      <c r="O1398" s="67">
        <f t="shared" si="221"/>
        <v>1.4851411615461005</v>
      </c>
      <c r="P1398" s="81">
        <f t="shared" si="222"/>
        <v>2.2204460492503131E-16</v>
      </c>
      <c r="Q1398" s="81">
        <f t="shared" si="223"/>
        <v>-4.8245898384538997</v>
      </c>
      <c r="S1398" s="1">
        <f t="shared" si="227"/>
        <v>1</v>
      </c>
      <c r="T1398" s="1" t="str">
        <f t="shared" si="228"/>
        <v>Peak</v>
      </c>
    </row>
    <row r="1399" spans="1:20" x14ac:dyDescent="0.25">
      <c r="A1399" s="85">
        <v>44984.499999996908</v>
      </c>
      <c r="B1399" s="1">
        <v>2</v>
      </c>
      <c r="C1399" s="1">
        <v>27</v>
      </c>
      <c r="D1399" s="1">
        <v>12</v>
      </c>
      <c r="E1399" s="1" t="str">
        <f t="shared" si="224"/>
        <v>Non-Summer</v>
      </c>
      <c r="F1399" s="78">
        <v>0.75880000000000003</v>
      </c>
      <c r="G1399" s="79">
        <f t="shared" si="225"/>
        <v>1.4436652746364098</v>
      </c>
      <c r="J1399" s="78">
        <v>6.3149100000000002</v>
      </c>
      <c r="K1399" s="80">
        <f t="shared" si="226"/>
        <v>6.3149100000000002</v>
      </c>
      <c r="L1399" s="68" t="str">
        <f t="shared" si="219"/>
        <v>Normal</v>
      </c>
      <c r="N1399" s="67">
        <f t="shared" si="220"/>
        <v>4.8712447253635904</v>
      </c>
      <c r="O1399" s="67">
        <f t="shared" si="221"/>
        <v>1.4436652746364098</v>
      </c>
      <c r="P1399" s="81">
        <f t="shared" si="222"/>
        <v>0</v>
      </c>
      <c r="Q1399" s="81">
        <f t="shared" si="223"/>
        <v>-4.8712447253635904</v>
      </c>
      <c r="S1399" s="1">
        <f t="shared" si="227"/>
        <v>1</v>
      </c>
      <c r="T1399" s="1" t="str">
        <f t="shared" si="228"/>
        <v>Peak</v>
      </c>
    </row>
    <row r="1400" spans="1:20" x14ac:dyDescent="0.25">
      <c r="A1400" s="85">
        <v>44984.541666663572</v>
      </c>
      <c r="B1400" s="1">
        <v>2</v>
      </c>
      <c r="C1400" s="1">
        <v>27</v>
      </c>
      <c r="D1400" s="1">
        <v>13</v>
      </c>
      <c r="E1400" s="1" t="str">
        <f t="shared" si="224"/>
        <v>Non-Summer</v>
      </c>
      <c r="F1400" s="78">
        <v>0.75029999999999997</v>
      </c>
      <c r="G1400" s="79">
        <f t="shared" si="225"/>
        <v>1.4274934838688693</v>
      </c>
      <c r="J1400" s="78">
        <v>5.8186559999999998</v>
      </c>
      <c r="K1400" s="80">
        <f t="shared" si="226"/>
        <v>5.8186559999999998</v>
      </c>
      <c r="L1400" s="68" t="str">
        <f t="shared" si="219"/>
        <v>Normal</v>
      </c>
      <c r="N1400" s="67">
        <f t="shared" si="220"/>
        <v>4.3911625161311303</v>
      </c>
      <c r="O1400" s="67">
        <f t="shared" si="221"/>
        <v>1.4274934838688695</v>
      </c>
      <c r="P1400" s="81">
        <f t="shared" si="222"/>
        <v>0</v>
      </c>
      <c r="Q1400" s="81">
        <f t="shared" si="223"/>
        <v>-4.3911625161311303</v>
      </c>
      <c r="S1400" s="1">
        <f t="shared" si="227"/>
        <v>1</v>
      </c>
      <c r="T1400" s="1" t="str">
        <f t="shared" si="228"/>
        <v>Peak</v>
      </c>
    </row>
    <row r="1401" spans="1:20" x14ac:dyDescent="0.25">
      <c r="A1401" s="85">
        <v>44984.583333330236</v>
      </c>
      <c r="B1401" s="1">
        <v>2</v>
      </c>
      <c r="C1401" s="1">
        <v>27</v>
      </c>
      <c r="D1401" s="1">
        <v>14</v>
      </c>
      <c r="E1401" s="1" t="str">
        <f t="shared" si="224"/>
        <v>Non-Summer</v>
      </c>
      <c r="F1401" s="78">
        <v>0.75229999999999997</v>
      </c>
      <c r="G1401" s="79">
        <f t="shared" si="225"/>
        <v>1.4312986111082906</v>
      </c>
      <c r="J1401" s="78">
        <v>4.8922470000000002</v>
      </c>
      <c r="K1401" s="80">
        <f t="shared" si="226"/>
        <v>4.8922470000000002</v>
      </c>
      <c r="L1401" s="68" t="str">
        <f t="shared" si="219"/>
        <v>Normal</v>
      </c>
      <c r="N1401" s="67">
        <f t="shared" si="220"/>
        <v>3.4609483888917096</v>
      </c>
      <c r="O1401" s="67">
        <f t="shared" si="221"/>
        <v>1.4312986111082906</v>
      </c>
      <c r="P1401" s="81">
        <f t="shared" si="222"/>
        <v>0</v>
      </c>
      <c r="Q1401" s="81">
        <f t="shared" si="223"/>
        <v>-3.4609483888917096</v>
      </c>
      <c r="S1401" s="1">
        <f t="shared" si="227"/>
        <v>1</v>
      </c>
      <c r="T1401" s="1" t="str">
        <f t="shared" si="228"/>
        <v>Peak</v>
      </c>
    </row>
    <row r="1402" spans="1:20" x14ac:dyDescent="0.25">
      <c r="A1402" s="85">
        <v>44984.6249999969</v>
      </c>
      <c r="B1402" s="1">
        <v>2</v>
      </c>
      <c r="C1402" s="1">
        <v>27</v>
      </c>
      <c r="D1402" s="1">
        <v>15</v>
      </c>
      <c r="E1402" s="1" t="str">
        <f t="shared" si="224"/>
        <v>Non-Summer</v>
      </c>
      <c r="F1402" s="78">
        <v>0.7762</v>
      </c>
      <c r="G1402" s="79">
        <f t="shared" si="225"/>
        <v>1.4767698816193742</v>
      </c>
      <c r="J1402" s="78">
        <v>3.461503</v>
      </c>
      <c r="K1402" s="80">
        <f t="shared" si="226"/>
        <v>3.461503</v>
      </c>
      <c r="L1402" s="68" t="str">
        <f t="shared" si="219"/>
        <v>Normal</v>
      </c>
      <c r="N1402" s="67">
        <f t="shared" si="220"/>
        <v>1.9847331183806258</v>
      </c>
      <c r="O1402" s="67">
        <f t="shared" si="221"/>
        <v>1.4767698816193742</v>
      </c>
      <c r="P1402" s="81">
        <f t="shared" si="222"/>
        <v>0</v>
      </c>
      <c r="Q1402" s="81">
        <f t="shared" si="223"/>
        <v>-1.9847331183806258</v>
      </c>
      <c r="S1402" s="1">
        <f t="shared" si="227"/>
        <v>1</v>
      </c>
      <c r="T1402" s="1" t="str">
        <f t="shared" si="228"/>
        <v>Peak</v>
      </c>
    </row>
    <row r="1403" spans="1:20" x14ac:dyDescent="0.25">
      <c r="A1403" s="85">
        <v>44984.666666663565</v>
      </c>
      <c r="B1403" s="1">
        <v>2</v>
      </c>
      <c r="C1403" s="1">
        <v>27</v>
      </c>
      <c r="D1403" s="1">
        <v>16</v>
      </c>
      <c r="E1403" s="1" t="str">
        <f t="shared" si="224"/>
        <v>Non-Summer</v>
      </c>
      <c r="F1403" s="78">
        <v>0.85960000000000003</v>
      </c>
      <c r="G1403" s="79">
        <f t="shared" si="225"/>
        <v>1.635443687503239</v>
      </c>
      <c r="J1403" s="78">
        <v>1.5383469999999999</v>
      </c>
      <c r="K1403" s="80">
        <f t="shared" si="226"/>
        <v>1.5383469999999999</v>
      </c>
      <c r="L1403" s="68" t="str">
        <f t="shared" si="219"/>
        <v>Normal</v>
      </c>
      <c r="N1403" s="67">
        <f t="shared" si="220"/>
        <v>0</v>
      </c>
      <c r="O1403" s="67">
        <f t="shared" si="221"/>
        <v>1.5383469999999999</v>
      </c>
      <c r="P1403" s="81">
        <f t="shared" si="222"/>
        <v>9.7096687503239076E-2</v>
      </c>
      <c r="Q1403" s="81">
        <f t="shared" si="223"/>
        <v>9.7096687503239076E-2</v>
      </c>
      <c r="S1403" s="1">
        <f t="shared" si="227"/>
        <v>1</v>
      </c>
      <c r="T1403" s="1" t="str">
        <f t="shared" si="228"/>
        <v>Peak</v>
      </c>
    </row>
    <row r="1404" spans="1:20" x14ac:dyDescent="0.25">
      <c r="A1404" s="85">
        <v>44984.708333330229</v>
      </c>
      <c r="B1404" s="1">
        <v>2</v>
      </c>
      <c r="C1404" s="1">
        <v>27</v>
      </c>
      <c r="D1404" s="1">
        <v>17</v>
      </c>
      <c r="E1404" s="1" t="str">
        <f t="shared" si="224"/>
        <v>Non-Summer</v>
      </c>
      <c r="F1404" s="78">
        <v>0.97350000000000003</v>
      </c>
      <c r="G1404" s="79">
        <f t="shared" si="225"/>
        <v>1.8521456837882773</v>
      </c>
      <c r="J1404" s="78">
        <v>0</v>
      </c>
      <c r="K1404" s="80">
        <f t="shared" si="226"/>
        <v>0</v>
      </c>
      <c r="L1404" s="68" t="str">
        <f t="shared" si="219"/>
        <v>Normal</v>
      </c>
      <c r="N1404" s="67">
        <f t="shared" si="220"/>
        <v>0</v>
      </c>
      <c r="O1404" s="67">
        <f t="shared" si="221"/>
        <v>0</v>
      </c>
      <c r="P1404" s="81">
        <f t="shared" si="222"/>
        <v>1.8521456837882773</v>
      </c>
      <c r="Q1404" s="81">
        <f t="shared" si="223"/>
        <v>1.8521456837882773</v>
      </c>
      <c r="S1404" s="1">
        <f t="shared" si="227"/>
        <v>1</v>
      </c>
      <c r="T1404" s="1" t="str">
        <f t="shared" si="228"/>
        <v>Peak</v>
      </c>
    </row>
    <row r="1405" spans="1:20" x14ac:dyDescent="0.25">
      <c r="A1405" s="85">
        <v>44984.749999996893</v>
      </c>
      <c r="B1405" s="1">
        <v>2</v>
      </c>
      <c r="C1405" s="1">
        <v>27</v>
      </c>
      <c r="D1405" s="1">
        <v>18</v>
      </c>
      <c r="E1405" s="1" t="str">
        <f t="shared" si="224"/>
        <v>Non-Summer</v>
      </c>
      <c r="F1405" s="78">
        <v>1.0391999999999999</v>
      </c>
      <c r="G1405" s="79">
        <f t="shared" si="225"/>
        <v>1.9771441136032641</v>
      </c>
      <c r="J1405" s="78">
        <v>0</v>
      </c>
      <c r="K1405" s="80">
        <f t="shared" si="226"/>
        <v>0</v>
      </c>
      <c r="L1405" s="68" t="str">
        <f t="shared" si="219"/>
        <v>Normal</v>
      </c>
      <c r="N1405" s="67">
        <f t="shared" si="220"/>
        <v>0</v>
      </c>
      <c r="O1405" s="67">
        <f t="shared" si="221"/>
        <v>0</v>
      </c>
      <c r="P1405" s="81">
        <f t="shared" si="222"/>
        <v>1.9771441136032641</v>
      </c>
      <c r="Q1405" s="81">
        <f t="shared" si="223"/>
        <v>1.9771441136032641</v>
      </c>
      <c r="S1405" s="1">
        <f t="shared" si="227"/>
        <v>1</v>
      </c>
      <c r="T1405" s="1" t="str">
        <f t="shared" si="228"/>
        <v>Peak</v>
      </c>
    </row>
    <row r="1406" spans="1:20" x14ac:dyDescent="0.25">
      <c r="A1406" s="85">
        <v>44984.791666663557</v>
      </c>
      <c r="B1406" s="1">
        <v>2</v>
      </c>
      <c r="C1406" s="1">
        <v>27</v>
      </c>
      <c r="D1406" s="1">
        <v>19</v>
      </c>
      <c r="E1406" s="1" t="str">
        <f t="shared" si="224"/>
        <v>Non-Summer</v>
      </c>
      <c r="F1406" s="78">
        <v>1.0447</v>
      </c>
      <c r="G1406" s="79">
        <f t="shared" si="225"/>
        <v>1.9876082135116726</v>
      </c>
      <c r="J1406" s="78">
        <v>0</v>
      </c>
      <c r="K1406" s="80">
        <f t="shared" si="226"/>
        <v>0</v>
      </c>
      <c r="L1406" s="68" t="str">
        <f t="shared" si="219"/>
        <v>Normal</v>
      </c>
      <c r="N1406" s="67">
        <f t="shared" si="220"/>
        <v>0</v>
      </c>
      <c r="O1406" s="67">
        <f t="shared" si="221"/>
        <v>0</v>
      </c>
      <c r="P1406" s="81">
        <f t="shared" si="222"/>
        <v>1.9876082135116726</v>
      </c>
      <c r="Q1406" s="81">
        <f t="shared" si="223"/>
        <v>1.9876082135116726</v>
      </c>
      <c r="S1406" s="1">
        <f t="shared" si="227"/>
        <v>1</v>
      </c>
      <c r="T1406" s="1" t="str">
        <f t="shared" si="228"/>
        <v>Peak</v>
      </c>
    </row>
    <row r="1407" spans="1:20" x14ac:dyDescent="0.25">
      <c r="A1407" s="85">
        <v>44984.833333330222</v>
      </c>
      <c r="B1407" s="1">
        <v>2</v>
      </c>
      <c r="C1407" s="1">
        <v>27</v>
      </c>
      <c r="D1407" s="1">
        <v>20</v>
      </c>
      <c r="E1407" s="1" t="str">
        <f t="shared" si="224"/>
        <v>Non-Summer</v>
      </c>
      <c r="F1407" s="78">
        <v>1.0282</v>
      </c>
      <c r="G1407" s="79">
        <f t="shared" si="225"/>
        <v>1.9562159137864477</v>
      </c>
      <c r="J1407" s="78">
        <v>0</v>
      </c>
      <c r="K1407" s="80">
        <f t="shared" si="226"/>
        <v>0</v>
      </c>
      <c r="L1407" s="68" t="str">
        <f t="shared" si="219"/>
        <v>Normal</v>
      </c>
      <c r="N1407" s="67">
        <f t="shared" si="220"/>
        <v>0</v>
      </c>
      <c r="O1407" s="67">
        <f t="shared" si="221"/>
        <v>0</v>
      </c>
      <c r="P1407" s="81">
        <f t="shared" si="222"/>
        <v>1.9562159137864477</v>
      </c>
      <c r="Q1407" s="81">
        <f t="shared" si="223"/>
        <v>1.9562159137864477</v>
      </c>
      <c r="S1407" s="1">
        <f t="shared" si="227"/>
        <v>1</v>
      </c>
      <c r="T1407" s="1" t="str">
        <f t="shared" si="228"/>
        <v>Peak</v>
      </c>
    </row>
    <row r="1408" spans="1:20" x14ac:dyDescent="0.25">
      <c r="A1408" s="85">
        <v>44984.874999996886</v>
      </c>
      <c r="B1408" s="1">
        <v>2</v>
      </c>
      <c r="C1408" s="1">
        <v>27</v>
      </c>
      <c r="D1408" s="1">
        <v>21</v>
      </c>
      <c r="E1408" s="1" t="str">
        <f t="shared" si="224"/>
        <v>Non-Summer</v>
      </c>
      <c r="F1408" s="78">
        <v>0.97799999999999998</v>
      </c>
      <c r="G1408" s="79">
        <f t="shared" si="225"/>
        <v>1.860707220076975</v>
      </c>
      <c r="J1408" s="78">
        <v>0</v>
      </c>
      <c r="K1408" s="80">
        <f t="shared" si="226"/>
        <v>0</v>
      </c>
      <c r="L1408" s="68" t="str">
        <f t="shared" si="219"/>
        <v>Normal</v>
      </c>
      <c r="N1408" s="67">
        <f t="shared" si="220"/>
        <v>0</v>
      </c>
      <c r="O1408" s="67">
        <f t="shared" si="221"/>
        <v>0</v>
      </c>
      <c r="P1408" s="81">
        <f t="shared" si="222"/>
        <v>1.860707220076975</v>
      </c>
      <c r="Q1408" s="81">
        <f t="shared" si="223"/>
        <v>1.860707220076975</v>
      </c>
      <c r="S1408" s="1">
        <f t="shared" si="227"/>
        <v>1</v>
      </c>
      <c r="T1408" s="1" t="str">
        <f t="shared" si="228"/>
        <v>Peak</v>
      </c>
    </row>
    <row r="1409" spans="1:20" x14ac:dyDescent="0.25">
      <c r="A1409" s="85">
        <v>44984.91666666355</v>
      </c>
      <c r="B1409" s="1">
        <v>2</v>
      </c>
      <c r="C1409" s="1">
        <v>27</v>
      </c>
      <c r="D1409" s="1">
        <v>22</v>
      </c>
      <c r="E1409" s="1" t="str">
        <f t="shared" si="224"/>
        <v>Non-Summer</v>
      </c>
      <c r="F1409" s="78">
        <v>0.88819999999999999</v>
      </c>
      <c r="G1409" s="79">
        <f t="shared" si="225"/>
        <v>1.6898570070269623</v>
      </c>
      <c r="J1409" s="78">
        <v>0</v>
      </c>
      <c r="K1409" s="80">
        <f t="shared" si="226"/>
        <v>0</v>
      </c>
      <c r="L1409" s="68" t="str">
        <f t="shared" si="219"/>
        <v>Normal</v>
      </c>
      <c r="N1409" s="67">
        <f t="shared" si="220"/>
        <v>0</v>
      </c>
      <c r="O1409" s="67">
        <f t="shared" si="221"/>
        <v>0</v>
      </c>
      <c r="P1409" s="81">
        <f t="shared" si="222"/>
        <v>1.6898570070269623</v>
      </c>
      <c r="Q1409" s="81">
        <f t="shared" si="223"/>
        <v>1.6898570070269623</v>
      </c>
      <c r="S1409" s="1">
        <f t="shared" si="227"/>
        <v>1</v>
      </c>
      <c r="T1409" s="1" t="str">
        <f t="shared" si="228"/>
        <v>Off-Peak</v>
      </c>
    </row>
    <row r="1410" spans="1:20" x14ac:dyDescent="0.25">
      <c r="A1410" s="85">
        <v>44984.958333330214</v>
      </c>
      <c r="B1410" s="1">
        <v>2</v>
      </c>
      <c r="C1410" s="1">
        <v>27</v>
      </c>
      <c r="D1410" s="1">
        <v>23</v>
      </c>
      <c r="E1410" s="1" t="str">
        <f t="shared" si="224"/>
        <v>Non-Summer</v>
      </c>
      <c r="F1410" s="78">
        <v>0.80149999999999999</v>
      </c>
      <c r="G1410" s="79">
        <f t="shared" si="225"/>
        <v>1.5249047411980525</v>
      </c>
      <c r="J1410" s="78">
        <v>0</v>
      </c>
      <c r="K1410" s="80">
        <f t="shared" si="226"/>
        <v>0</v>
      </c>
      <c r="L1410" s="68" t="str">
        <f t="shared" si="219"/>
        <v>Normal</v>
      </c>
      <c r="N1410" s="67">
        <f t="shared" si="220"/>
        <v>0</v>
      </c>
      <c r="O1410" s="67">
        <f t="shared" si="221"/>
        <v>0</v>
      </c>
      <c r="P1410" s="81">
        <f t="shared" si="222"/>
        <v>1.5249047411980525</v>
      </c>
      <c r="Q1410" s="81">
        <f t="shared" si="223"/>
        <v>1.5249047411980525</v>
      </c>
      <c r="S1410" s="1">
        <f t="shared" si="227"/>
        <v>1</v>
      </c>
      <c r="T1410" s="1" t="str">
        <f t="shared" si="228"/>
        <v>Off-Peak</v>
      </c>
    </row>
    <row r="1411" spans="1:20" x14ac:dyDescent="0.25">
      <c r="A1411" s="85">
        <v>44984.999999996879</v>
      </c>
      <c r="B1411" s="1">
        <v>2</v>
      </c>
      <c r="C1411" s="1">
        <v>28</v>
      </c>
      <c r="D1411" s="1">
        <v>0</v>
      </c>
      <c r="E1411" s="1" t="str">
        <f t="shared" si="224"/>
        <v>Non-Summer</v>
      </c>
      <c r="F1411" s="78">
        <v>0.74790000000000001</v>
      </c>
      <c r="G1411" s="79">
        <f t="shared" si="225"/>
        <v>1.422927331181564</v>
      </c>
      <c r="J1411" s="78">
        <v>0</v>
      </c>
      <c r="K1411" s="80">
        <f t="shared" si="226"/>
        <v>0</v>
      </c>
      <c r="L1411" s="68" t="str">
        <f t="shared" si="219"/>
        <v>Normal</v>
      </c>
      <c r="N1411" s="67">
        <f t="shared" si="220"/>
        <v>0</v>
      </c>
      <c r="O1411" s="67">
        <f t="shared" si="221"/>
        <v>0</v>
      </c>
      <c r="P1411" s="81">
        <f t="shared" si="222"/>
        <v>1.422927331181564</v>
      </c>
      <c r="Q1411" s="81">
        <f t="shared" si="223"/>
        <v>1.422927331181564</v>
      </c>
      <c r="S1411" s="1">
        <f t="shared" si="227"/>
        <v>2</v>
      </c>
      <c r="T1411" s="1" t="str">
        <f t="shared" si="228"/>
        <v>Off-Peak</v>
      </c>
    </row>
    <row r="1412" spans="1:20" x14ac:dyDescent="0.25">
      <c r="A1412" s="85">
        <v>44985.041666663543</v>
      </c>
      <c r="B1412" s="1">
        <v>2</v>
      </c>
      <c r="C1412" s="1">
        <v>28</v>
      </c>
      <c r="D1412" s="1">
        <v>1</v>
      </c>
      <c r="E1412" s="1" t="str">
        <f t="shared" si="224"/>
        <v>Non-Summer</v>
      </c>
      <c r="F1412" s="78">
        <v>0.71679999999999999</v>
      </c>
      <c r="G1412" s="79">
        <f t="shared" si="225"/>
        <v>1.363757602608564</v>
      </c>
      <c r="J1412" s="78">
        <v>0</v>
      </c>
      <c r="K1412" s="80">
        <f t="shared" si="226"/>
        <v>0</v>
      </c>
      <c r="L1412" s="68" t="str">
        <f t="shared" si="219"/>
        <v>Normal</v>
      </c>
      <c r="N1412" s="67">
        <f t="shared" si="220"/>
        <v>0</v>
      </c>
      <c r="O1412" s="67">
        <f t="shared" si="221"/>
        <v>0</v>
      </c>
      <c r="P1412" s="81">
        <f t="shared" si="222"/>
        <v>1.363757602608564</v>
      </c>
      <c r="Q1412" s="81">
        <f t="shared" si="223"/>
        <v>1.363757602608564</v>
      </c>
      <c r="S1412" s="1">
        <f t="shared" si="227"/>
        <v>2</v>
      </c>
      <c r="T1412" s="1" t="str">
        <f t="shared" si="228"/>
        <v>Off-Peak</v>
      </c>
    </row>
    <row r="1413" spans="1:20" x14ac:dyDescent="0.25">
      <c r="A1413" s="85">
        <v>44985.083333330207</v>
      </c>
      <c r="B1413" s="1">
        <v>2</v>
      </c>
      <c r="C1413" s="1">
        <v>28</v>
      </c>
      <c r="D1413" s="1">
        <v>2</v>
      </c>
      <c r="E1413" s="1" t="str">
        <f t="shared" si="224"/>
        <v>Non-Summer</v>
      </c>
      <c r="F1413" s="78">
        <v>0.70089999999999997</v>
      </c>
      <c r="G1413" s="79">
        <f t="shared" si="225"/>
        <v>1.3335068410551654</v>
      </c>
      <c r="J1413" s="78">
        <v>0</v>
      </c>
      <c r="K1413" s="80">
        <f t="shared" si="226"/>
        <v>0</v>
      </c>
      <c r="L1413" s="68" t="str">
        <f t="shared" si="219"/>
        <v>Normal</v>
      </c>
      <c r="N1413" s="67">
        <f t="shared" si="220"/>
        <v>0</v>
      </c>
      <c r="O1413" s="67">
        <f t="shared" si="221"/>
        <v>0</v>
      </c>
      <c r="P1413" s="81">
        <f t="shared" si="222"/>
        <v>1.3335068410551654</v>
      </c>
      <c r="Q1413" s="81">
        <f t="shared" si="223"/>
        <v>1.3335068410551654</v>
      </c>
      <c r="S1413" s="1">
        <f t="shared" si="227"/>
        <v>2</v>
      </c>
      <c r="T1413" s="1" t="str">
        <f t="shared" si="228"/>
        <v>Off-Peak</v>
      </c>
    </row>
    <row r="1414" spans="1:20" x14ac:dyDescent="0.25">
      <c r="A1414" s="85">
        <v>44985.124999996871</v>
      </c>
      <c r="B1414" s="1">
        <v>2</v>
      </c>
      <c r="C1414" s="1">
        <v>28</v>
      </c>
      <c r="D1414" s="1">
        <v>3</v>
      </c>
      <c r="E1414" s="1" t="str">
        <f t="shared" si="224"/>
        <v>Non-Summer</v>
      </c>
      <c r="F1414" s="78">
        <v>0.69620000000000004</v>
      </c>
      <c r="G1414" s="79">
        <f t="shared" si="225"/>
        <v>1.3245647920425256</v>
      </c>
      <c r="J1414" s="78">
        <v>0</v>
      </c>
      <c r="K1414" s="80">
        <f t="shared" si="226"/>
        <v>0</v>
      </c>
      <c r="L1414" s="68" t="str">
        <f t="shared" si="219"/>
        <v>Normal</v>
      </c>
      <c r="N1414" s="67">
        <f t="shared" si="220"/>
        <v>0</v>
      </c>
      <c r="O1414" s="67">
        <f t="shared" si="221"/>
        <v>0</v>
      </c>
      <c r="P1414" s="81">
        <f t="shared" si="222"/>
        <v>1.3245647920425256</v>
      </c>
      <c r="Q1414" s="81">
        <f t="shared" si="223"/>
        <v>1.3245647920425256</v>
      </c>
      <c r="S1414" s="1">
        <f t="shared" si="227"/>
        <v>2</v>
      </c>
      <c r="T1414" s="1" t="str">
        <f t="shared" si="228"/>
        <v>Off-Peak</v>
      </c>
    </row>
    <row r="1415" spans="1:20" x14ac:dyDescent="0.25">
      <c r="A1415" s="85">
        <v>44985.166666663536</v>
      </c>
      <c r="B1415" s="1">
        <v>2</v>
      </c>
      <c r="C1415" s="1">
        <v>28</v>
      </c>
      <c r="D1415" s="1">
        <v>4</v>
      </c>
      <c r="E1415" s="1" t="str">
        <f t="shared" si="224"/>
        <v>Non-Summer</v>
      </c>
      <c r="F1415" s="78">
        <v>0.70930000000000004</v>
      </c>
      <c r="G1415" s="79">
        <f t="shared" si="225"/>
        <v>1.3494883754607345</v>
      </c>
      <c r="J1415" s="78">
        <v>0</v>
      </c>
      <c r="K1415" s="80">
        <f t="shared" si="226"/>
        <v>0</v>
      </c>
      <c r="L1415" s="68" t="str">
        <f t="shared" si="219"/>
        <v>Normal</v>
      </c>
      <c r="N1415" s="67">
        <f t="shared" si="220"/>
        <v>0</v>
      </c>
      <c r="O1415" s="67">
        <f t="shared" si="221"/>
        <v>0</v>
      </c>
      <c r="P1415" s="81">
        <f t="shared" si="222"/>
        <v>1.3494883754607345</v>
      </c>
      <c r="Q1415" s="81">
        <f t="shared" si="223"/>
        <v>1.3494883754607345</v>
      </c>
      <c r="S1415" s="1">
        <f t="shared" si="227"/>
        <v>2</v>
      </c>
      <c r="T1415" s="1" t="str">
        <f t="shared" si="228"/>
        <v>Off-Peak</v>
      </c>
    </row>
    <row r="1416" spans="1:20" x14ac:dyDescent="0.25">
      <c r="A1416" s="85">
        <v>44985.2083333302</v>
      </c>
      <c r="B1416" s="1">
        <v>2</v>
      </c>
      <c r="C1416" s="1">
        <v>28</v>
      </c>
      <c r="D1416" s="1">
        <v>5</v>
      </c>
      <c r="E1416" s="1" t="str">
        <f t="shared" si="224"/>
        <v>Non-Summer</v>
      </c>
      <c r="F1416" s="78">
        <v>0.74709999999999999</v>
      </c>
      <c r="G1416" s="79">
        <f t="shared" si="225"/>
        <v>1.4214052802857955</v>
      </c>
      <c r="J1416" s="78">
        <v>0</v>
      </c>
      <c r="K1416" s="80">
        <f t="shared" si="226"/>
        <v>0</v>
      </c>
      <c r="L1416" s="68" t="str">
        <f t="shared" si="219"/>
        <v>Normal</v>
      </c>
      <c r="N1416" s="67">
        <f t="shared" si="220"/>
        <v>0</v>
      </c>
      <c r="O1416" s="67">
        <f t="shared" si="221"/>
        <v>0</v>
      </c>
      <c r="P1416" s="81">
        <f t="shared" si="222"/>
        <v>1.4214052802857955</v>
      </c>
      <c r="Q1416" s="81">
        <f t="shared" si="223"/>
        <v>1.4214052802857955</v>
      </c>
      <c r="S1416" s="1">
        <f t="shared" si="227"/>
        <v>2</v>
      </c>
      <c r="T1416" s="1" t="str">
        <f t="shared" si="228"/>
        <v>Off-Peak</v>
      </c>
    </row>
    <row r="1417" spans="1:20" x14ac:dyDescent="0.25">
      <c r="A1417" s="85">
        <v>44985.249999996864</v>
      </c>
      <c r="B1417" s="1">
        <v>2</v>
      </c>
      <c r="C1417" s="1">
        <v>28</v>
      </c>
      <c r="D1417" s="1">
        <v>6</v>
      </c>
      <c r="E1417" s="1" t="str">
        <f t="shared" si="224"/>
        <v>Non-Summer</v>
      </c>
      <c r="F1417" s="78">
        <v>0.80569999999999997</v>
      </c>
      <c r="G1417" s="79">
        <f t="shared" si="225"/>
        <v>1.5328955084008371</v>
      </c>
      <c r="J1417" s="78">
        <v>0</v>
      </c>
      <c r="K1417" s="80">
        <f t="shared" si="226"/>
        <v>0</v>
      </c>
      <c r="L1417" s="68" t="str">
        <f t="shared" si="219"/>
        <v>Normal</v>
      </c>
      <c r="N1417" s="67">
        <f t="shared" si="220"/>
        <v>0</v>
      </c>
      <c r="O1417" s="67">
        <f t="shared" si="221"/>
        <v>0</v>
      </c>
      <c r="P1417" s="81">
        <f t="shared" si="222"/>
        <v>1.5328955084008371</v>
      </c>
      <c r="Q1417" s="81">
        <f t="shared" si="223"/>
        <v>1.5328955084008371</v>
      </c>
      <c r="S1417" s="1">
        <f t="shared" si="227"/>
        <v>2</v>
      </c>
      <c r="T1417" s="1" t="str">
        <f t="shared" si="228"/>
        <v>Peak</v>
      </c>
    </row>
    <row r="1418" spans="1:20" x14ac:dyDescent="0.25">
      <c r="A1418" s="85">
        <v>44985.291666663528</v>
      </c>
      <c r="B1418" s="1">
        <v>2</v>
      </c>
      <c r="C1418" s="1">
        <v>28</v>
      </c>
      <c r="D1418" s="1">
        <v>7</v>
      </c>
      <c r="E1418" s="1" t="str">
        <f t="shared" si="224"/>
        <v>Non-Summer</v>
      </c>
      <c r="F1418" s="78">
        <v>0.81520000000000004</v>
      </c>
      <c r="G1418" s="79">
        <f t="shared" si="225"/>
        <v>1.5509698627880881</v>
      </c>
      <c r="J1418" s="78">
        <v>1.037541</v>
      </c>
      <c r="K1418" s="80">
        <f t="shared" si="226"/>
        <v>1.037541</v>
      </c>
      <c r="L1418" s="68" t="str">
        <f t="shared" si="219"/>
        <v>Normal</v>
      </c>
      <c r="N1418" s="67">
        <f t="shared" si="220"/>
        <v>0</v>
      </c>
      <c r="O1418" s="67">
        <f t="shared" si="221"/>
        <v>1.037541</v>
      </c>
      <c r="P1418" s="81">
        <f t="shared" si="222"/>
        <v>0.51342886278808808</v>
      </c>
      <c r="Q1418" s="81">
        <f t="shared" si="223"/>
        <v>0.51342886278808808</v>
      </c>
      <c r="S1418" s="1">
        <f t="shared" si="227"/>
        <v>2</v>
      </c>
      <c r="T1418" s="1" t="str">
        <f t="shared" si="228"/>
        <v>Peak</v>
      </c>
    </row>
    <row r="1419" spans="1:20" x14ac:dyDescent="0.25">
      <c r="A1419" s="85">
        <v>44985.333333330193</v>
      </c>
      <c r="B1419" s="1">
        <v>2</v>
      </c>
      <c r="C1419" s="1">
        <v>28</v>
      </c>
      <c r="D1419" s="1">
        <v>8</v>
      </c>
      <c r="E1419" s="1" t="str">
        <f t="shared" si="224"/>
        <v>Non-Summer</v>
      </c>
      <c r="F1419" s="78">
        <v>0.76500000000000001</v>
      </c>
      <c r="G1419" s="79">
        <f t="shared" si="225"/>
        <v>1.4554611690786154</v>
      </c>
      <c r="J1419" s="78">
        <v>2.5871080000000002</v>
      </c>
      <c r="K1419" s="80">
        <f t="shared" si="226"/>
        <v>2.5871080000000002</v>
      </c>
      <c r="L1419" s="68" t="str">
        <f t="shared" si="219"/>
        <v>Normal</v>
      </c>
      <c r="N1419" s="67">
        <f t="shared" si="220"/>
        <v>1.1316468309213847</v>
      </c>
      <c r="O1419" s="67">
        <f t="shared" si="221"/>
        <v>1.4554611690786154</v>
      </c>
      <c r="P1419" s="81">
        <f t="shared" si="222"/>
        <v>0</v>
      </c>
      <c r="Q1419" s="81">
        <f t="shared" si="223"/>
        <v>-1.1316468309213847</v>
      </c>
      <c r="S1419" s="1">
        <f t="shared" si="227"/>
        <v>2</v>
      </c>
      <c r="T1419" s="1" t="str">
        <f t="shared" si="228"/>
        <v>Peak</v>
      </c>
    </row>
    <row r="1420" spans="1:20" x14ac:dyDescent="0.25">
      <c r="A1420" s="85">
        <v>44985.374999996857</v>
      </c>
      <c r="B1420" s="1">
        <v>2</v>
      </c>
      <c r="C1420" s="1">
        <v>28</v>
      </c>
      <c r="D1420" s="1">
        <v>9</v>
      </c>
      <c r="E1420" s="1" t="str">
        <f t="shared" si="224"/>
        <v>Non-Summer</v>
      </c>
      <c r="F1420" s="78">
        <v>0.71799999999999997</v>
      </c>
      <c r="G1420" s="79">
        <f t="shared" si="225"/>
        <v>1.3660406789522168</v>
      </c>
      <c r="J1420" s="78">
        <v>3.7081849999999998</v>
      </c>
      <c r="K1420" s="80">
        <f t="shared" si="226"/>
        <v>3.7081849999999998</v>
      </c>
      <c r="L1420" s="68" t="str">
        <f t="shared" si="219"/>
        <v>Normal</v>
      </c>
      <c r="N1420" s="67">
        <f t="shared" si="220"/>
        <v>2.3421443210477833</v>
      </c>
      <c r="O1420" s="67">
        <f t="shared" si="221"/>
        <v>1.3660406789522166</v>
      </c>
      <c r="P1420" s="81">
        <f t="shared" si="222"/>
        <v>2.2204460492503131E-16</v>
      </c>
      <c r="Q1420" s="81">
        <f t="shared" si="223"/>
        <v>-2.3421443210477833</v>
      </c>
      <c r="S1420" s="1">
        <f t="shared" si="227"/>
        <v>2</v>
      </c>
      <c r="T1420" s="1" t="str">
        <f t="shared" si="228"/>
        <v>Peak</v>
      </c>
    </row>
    <row r="1421" spans="1:20" x14ac:dyDescent="0.25">
      <c r="A1421" s="85">
        <v>44985.416666663521</v>
      </c>
      <c r="B1421" s="1">
        <v>2</v>
      </c>
      <c r="C1421" s="1">
        <v>28</v>
      </c>
      <c r="D1421" s="1">
        <v>10</v>
      </c>
      <c r="E1421" s="1" t="str">
        <f t="shared" si="224"/>
        <v>Non-Summer</v>
      </c>
      <c r="F1421" s="78">
        <v>0.69</v>
      </c>
      <c r="G1421" s="79">
        <f t="shared" si="225"/>
        <v>1.3127688976003198</v>
      </c>
      <c r="J1421" s="78">
        <v>5.4874790000000004</v>
      </c>
      <c r="K1421" s="80">
        <f t="shared" si="226"/>
        <v>5.4874790000000004</v>
      </c>
      <c r="L1421" s="68" t="str">
        <f t="shared" si="219"/>
        <v>Normal</v>
      </c>
      <c r="N1421" s="67">
        <f t="shared" si="220"/>
        <v>4.1747101023996809</v>
      </c>
      <c r="O1421" s="67">
        <f t="shared" si="221"/>
        <v>1.3127688976003196</v>
      </c>
      <c r="P1421" s="81">
        <f t="shared" si="222"/>
        <v>2.2204460492503131E-16</v>
      </c>
      <c r="Q1421" s="81">
        <f t="shared" si="223"/>
        <v>-4.1747101023996809</v>
      </c>
      <c r="S1421" s="1">
        <f t="shared" si="227"/>
        <v>2</v>
      </c>
      <c r="T1421" s="1" t="str">
        <f t="shared" si="228"/>
        <v>Peak</v>
      </c>
    </row>
    <row r="1422" spans="1:20" x14ac:dyDescent="0.25">
      <c r="A1422" s="85">
        <v>44985.458333330185</v>
      </c>
      <c r="B1422" s="1">
        <v>2</v>
      </c>
      <c r="C1422" s="1">
        <v>28</v>
      </c>
      <c r="D1422" s="1">
        <v>11</v>
      </c>
      <c r="E1422" s="1" t="str">
        <f t="shared" si="224"/>
        <v>Non-Summer</v>
      </c>
      <c r="F1422" s="78">
        <v>0.67649999999999999</v>
      </c>
      <c r="G1422" s="79">
        <f t="shared" si="225"/>
        <v>1.2870842887342266</v>
      </c>
      <c r="J1422" s="78">
        <v>4.8025190000000002</v>
      </c>
      <c r="K1422" s="80">
        <f t="shared" si="226"/>
        <v>4.8025190000000002</v>
      </c>
      <c r="L1422" s="68" t="str">
        <f t="shared" si="219"/>
        <v>Normal</v>
      </c>
      <c r="N1422" s="67">
        <f t="shared" si="220"/>
        <v>3.5154347112657733</v>
      </c>
      <c r="O1422" s="67">
        <f t="shared" si="221"/>
        <v>1.2870842887342269</v>
      </c>
      <c r="P1422" s="81">
        <f t="shared" si="222"/>
        <v>0</v>
      </c>
      <c r="Q1422" s="81">
        <f t="shared" si="223"/>
        <v>-3.5154347112657733</v>
      </c>
      <c r="S1422" s="1">
        <f t="shared" si="227"/>
        <v>2</v>
      </c>
      <c r="T1422" s="1" t="str">
        <f t="shared" si="228"/>
        <v>Peak</v>
      </c>
    </row>
    <row r="1423" spans="1:20" x14ac:dyDescent="0.25">
      <c r="A1423" s="85">
        <v>44985.49999999685</v>
      </c>
      <c r="B1423" s="1">
        <v>2</v>
      </c>
      <c r="C1423" s="1">
        <v>28</v>
      </c>
      <c r="D1423" s="1">
        <v>12</v>
      </c>
      <c r="E1423" s="1" t="str">
        <f t="shared" si="224"/>
        <v>Non-Summer</v>
      </c>
      <c r="F1423" s="78">
        <v>0.6663</v>
      </c>
      <c r="G1423" s="79">
        <f t="shared" si="225"/>
        <v>1.2676781398131785</v>
      </c>
      <c r="J1423" s="78">
        <v>4.3857010000000001</v>
      </c>
      <c r="K1423" s="80">
        <f t="shared" si="226"/>
        <v>4.3857010000000001</v>
      </c>
      <c r="L1423" s="68" t="str">
        <f t="shared" si="219"/>
        <v>Normal</v>
      </c>
      <c r="N1423" s="67">
        <f t="shared" si="220"/>
        <v>3.1180228601868216</v>
      </c>
      <c r="O1423" s="67">
        <f t="shared" si="221"/>
        <v>1.2676781398131785</v>
      </c>
      <c r="P1423" s="81">
        <f t="shared" si="222"/>
        <v>0</v>
      </c>
      <c r="Q1423" s="81">
        <f t="shared" si="223"/>
        <v>-3.1180228601868216</v>
      </c>
      <c r="S1423" s="1">
        <f t="shared" si="227"/>
        <v>2</v>
      </c>
      <c r="T1423" s="1" t="str">
        <f t="shared" si="228"/>
        <v>Peak</v>
      </c>
    </row>
    <row r="1424" spans="1:20" x14ac:dyDescent="0.25">
      <c r="A1424" s="85">
        <v>44985.541666663514</v>
      </c>
      <c r="B1424" s="1">
        <v>2</v>
      </c>
      <c r="C1424" s="1">
        <v>28</v>
      </c>
      <c r="D1424" s="1">
        <v>13</v>
      </c>
      <c r="E1424" s="1" t="str">
        <f t="shared" si="224"/>
        <v>Non-Summer</v>
      </c>
      <c r="F1424" s="78">
        <v>0.65400000000000003</v>
      </c>
      <c r="G1424" s="79">
        <f t="shared" si="225"/>
        <v>1.2442766072907379</v>
      </c>
      <c r="J1424" s="78">
        <v>2.6284019999999999</v>
      </c>
      <c r="K1424" s="80">
        <f t="shared" si="226"/>
        <v>2.6284019999999999</v>
      </c>
      <c r="L1424" s="68" t="str">
        <f t="shared" si="219"/>
        <v>Normal</v>
      </c>
      <c r="N1424" s="67">
        <f t="shared" si="220"/>
        <v>1.384125392709262</v>
      </c>
      <c r="O1424" s="67">
        <f t="shared" si="221"/>
        <v>1.2442766072907379</v>
      </c>
      <c r="P1424" s="81">
        <f t="shared" si="222"/>
        <v>0</v>
      </c>
      <c r="Q1424" s="81">
        <f t="shared" si="223"/>
        <v>-1.384125392709262</v>
      </c>
      <c r="S1424" s="1">
        <f t="shared" si="227"/>
        <v>2</v>
      </c>
      <c r="T1424" s="1" t="str">
        <f t="shared" si="228"/>
        <v>Peak</v>
      </c>
    </row>
    <row r="1425" spans="1:20" x14ac:dyDescent="0.25">
      <c r="A1425" s="85">
        <v>44985.583333330178</v>
      </c>
      <c r="B1425" s="1">
        <v>2</v>
      </c>
      <c r="C1425" s="1">
        <v>28</v>
      </c>
      <c r="D1425" s="1">
        <v>14</v>
      </c>
      <c r="E1425" s="1" t="str">
        <f t="shared" si="224"/>
        <v>Non-Summer</v>
      </c>
      <c r="F1425" s="78">
        <v>0.6573</v>
      </c>
      <c r="G1425" s="79">
        <f t="shared" si="225"/>
        <v>1.2505550672357828</v>
      </c>
      <c r="J1425" s="78">
        <v>0.33075500000000002</v>
      </c>
      <c r="K1425" s="80">
        <f t="shared" si="226"/>
        <v>0.33075500000000002</v>
      </c>
      <c r="L1425" s="68" t="str">
        <f t="shared" si="219"/>
        <v>Normal</v>
      </c>
      <c r="N1425" s="67">
        <f t="shared" si="220"/>
        <v>0</v>
      </c>
      <c r="O1425" s="67">
        <f t="shared" si="221"/>
        <v>0.33075500000000002</v>
      </c>
      <c r="P1425" s="81">
        <f t="shared" si="222"/>
        <v>0.91980006723578278</v>
      </c>
      <c r="Q1425" s="81">
        <f t="shared" si="223"/>
        <v>0.91980006723578278</v>
      </c>
      <c r="S1425" s="1">
        <f t="shared" si="227"/>
        <v>2</v>
      </c>
      <c r="T1425" s="1" t="str">
        <f t="shared" si="228"/>
        <v>Peak</v>
      </c>
    </row>
    <row r="1426" spans="1:20" x14ac:dyDescent="0.25">
      <c r="A1426" s="85">
        <v>44985.624999996842</v>
      </c>
      <c r="B1426" s="1">
        <v>2</v>
      </c>
      <c r="C1426" s="1">
        <v>28</v>
      </c>
      <c r="D1426" s="1">
        <v>15</v>
      </c>
      <c r="E1426" s="1" t="str">
        <f t="shared" si="224"/>
        <v>Non-Summer</v>
      </c>
      <c r="F1426" s="78">
        <v>0.69740000000000002</v>
      </c>
      <c r="G1426" s="79">
        <f t="shared" si="225"/>
        <v>1.3268478683861784</v>
      </c>
      <c r="J1426" s="78">
        <v>1.799E-3</v>
      </c>
      <c r="K1426" s="80">
        <f t="shared" si="226"/>
        <v>1.799E-3</v>
      </c>
      <c r="L1426" s="68" t="str">
        <f t="shared" si="219"/>
        <v>Normal</v>
      </c>
      <c r="N1426" s="67">
        <f t="shared" si="220"/>
        <v>0</v>
      </c>
      <c r="O1426" s="67">
        <f t="shared" si="221"/>
        <v>1.799E-3</v>
      </c>
      <c r="P1426" s="81">
        <f t="shared" si="222"/>
        <v>1.3250488683861783</v>
      </c>
      <c r="Q1426" s="81">
        <f t="shared" si="223"/>
        <v>1.3250488683861783</v>
      </c>
      <c r="S1426" s="1">
        <f t="shared" si="227"/>
        <v>2</v>
      </c>
      <c r="T1426" s="1" t="str">
        <f t="shared" si="228"/>
        <v>Peak</v>
      </c>
    </row>
    <row r="1427" spans="1:20" x14ac:dyDescent="0.25">
      <c r="A1427" s="85">
        <v>44985.666666663506</v>
      </c>
      <c r="B1427" s="1">
        <v>2</v>
      </c>
      <c r="C1427" s="1">
        <v>28</v>
      </c>
      <c r="D1427" s="1">
        <v>16</v>
      </c>
      <c r="E1427" s="1" t="str">
        <f t="shared" si="224"/>
        <v>Non-Summer</v>
      </c>
      <c r="F1427" s="78">
        <v>0.77539999999999998</v>
      </c>
      <c r="G1427" s="79">
        <f t="shared" si="225"/>
        <v>1.4752478307236057</v>
      </c>
      <c r="J1427" s="78">
        <v>0</v>
      </c>
      <c r="K1427" s="80">
        <f t="shared" si="226"/>
        <v>0</v>
      </c>
      <c r="L1427" s="68" t="str">
        <f t="shared" ref="L1427:L1490" si="229">IF(AND(D1427&gt;=$C$2,D1427&lt;=$C$3,E1427="Summer"),"MaxDis","Normal")</f>
        <v>Normal</v>
      </c>
      <c r="N1427" s="67">
        <f t="shared" ref="N1427:N1490" si="230">IF(K1427-G1427&lt;0,0,K1427-G1427)</f>
        <v>0</v>
      </c>
      <c r="O1427" s="67">
        <f t="shared" ref="O1427:O1490" si="231">K1427-N1427</f>
        <v>0</v>
      </c>
      <c r="P1427" s="81">
        <f t="shared" ref="P1427:P1490" si="232">MAX(0,G1427-O1427)</f>
        <v>1.4752478307236057</v>
      </c>
      <c r="Q1427" s="81">
        <f t="shared" ref="Q1427:Q1490" si="233">G1427-K1427</f>
        <v>1.4752478307236057</v>
      </c>
      <c r="S1427" s="1">
        <f t="shared" si="227"/>
        <v>2</v>
      </c>
      <c r="T1427" s="1" t="str">
        <f t="shared" si="228"/>
        <v>Peak</v>
      </c>
    </row>
    <row r="1428" spans="1:20" x14ac:dyDescent="0.25">
      <c r="A1428" s="85">
        <v>44985.708333330171</v>
      </c>
      <c r="B1428" s="1">
        <v>2</v>
      </c>
      <c r="C1428" s="1">
        <v>28</v>
      </c>
      <c r="D1428" s="1">
        <v>17</v>
      </c>
      <c r="E1428" s="1" t="str">
        <f t="shared" ref="E1428:E1491" si="234">IF(AND(B1428&gt;=$C$5,B1428&lt;=$C$6),"Summer","Non-Summer")</f>
        <v>Non-Summer</v>
      </c>
      <c r="F1428" s="78">
        <v>0.88429999999999997</v>
      </c>
      <c r="G1428" s="79">
        <f t="shared" ref="G1428:G1491" si="235">F1428*$G$13</f>
        <v>1.6824370089100908</v>
      </c>
      <c r="J1428" s="78">
        <v>0</v>
      </c>
      <c r="K1428" s="80">
        <f t="shared" ref="K1428:K1491" si="236">J1428*$K$13</f>
        <v>0</v>
      </c>
      <c r="L1428" s="68" t="str">
        <f t="shared" si="229"/>
        <v>Normal</v>
      </c>
      <c r="N1428" s="67">
        <f t="shared" si="230"/>
        <v>0</v>
      </c>
      <c r="O1428" s="67">
        <f t="shared" si="231"/>
        <v>0</v>
      </c>
      <c r="P1428" s="81">
        <f t="shared" si="232"/>
        <v>1.6824370089100908</v>
      </c>
      <c r="Q1428" s="81">
        <f t="shared" si="233"/>
        <v>1.6824370089100908</v>
      </c>
      <c r="S1428" s="1">
        <f t="shared" ref="S1428:S1491" si="237">WEEKDAY(A1428,2)</f>
        <v>2</v>
      </c>
      <c r="T1428" s="1" t="str">
        <f t="shared" ref="T1428:T1491" si="238">IF(S1428&gt;5,"Off-Peak",IF(AND(D1428&gt;=$C$7,D1428&lt;$C$8),"Peak","Off-Peak"))</f>
        <v>Peak</v>
      </c>
    </row>
    <row r="1429" spans="1:20" x14ac:dyDescent="0.25">
      <c r="A1429" s="85">
        <v>44985.749999996835</v>
      </c>
      <c r="B1429" s="1">
        <v>2</v>
      </c>
      <c r="C1429" s="1">
        <v>28</v>
      </c>
      <c r="D1429" s="1">
        <v>18</v>
      </c>
      <c r="E1429" s="1" t="str">
        <f t="shared" si="234"/>
        <v>Non-Summer</v>
      </c>
      <c r="F1429" s="78">
        <v>0.97670000000000001</v>
      </c>
      <c r="G1429" s="79">
        <f t="shared" si="235"/>
        <v>1.8582338873713513</v>
      </c>
      <c r="J1429" s="78">
        <v>0</v>
      </c>
      <c r="K1429" s="80">
        <f t="shared" si="236"/>
        <v>0</v>
      </c>
      <c r="L1429" s="68" t="str">
        <f t="shared" si="229"/>
        <v>Normal</v>
      </c>
      <c r="N1429" s="67">
        <f t="shared" si="230"/>
        <v>0</v>
      </c>
      <c r="O1429" s="67">
        <f t="shared" si="231"/>
        <v>0</v>
      </c>
      <c r="P1429" s="81">
        <f t="shared" si="232"/>
        <v>1.8582338873713513</v>
      </c>
      <c r="Q1429" s="81">
        <f t="shared" si="233"/>
        <v>1.8582338873713513</v>
      </c>
      <c r="S1429" s="1">
        <f t="shared" si="237"/>
        <v>2</v>
      </c>
      <c r="T1429" s="1" t="str">
        <f t="shared" si="238"/>
        <v>Peak</v>
      </c>
    </row>
    <row r="1430" spans="1:20" x14ac:dyDescent="0.25">
      <c r="A1430" s="85">
        <v>44985.791666663499</v>
      </c>
      <c r="B1430" s="1">
        <v>2</v>
      </c>
      <c r="C1430" s="1">
        <v>28</v>
      </c>
      <c r="D1430" s="1">
        <v>19</v>
      </c>
      <c r="E1430" s="1" t="str">
        <f t="shared" si="234"/>
        <v>Non-Summer</v>
      </c>
      <c r="F1430" s="78">
        <v>0.99380000000000002</v>
      </c>
      <c r="G1430" s="79">
        <f t="shared" si="235"/>
        <v>1.8907677252684028</v>
      </c>
      <c r="J1430" s="78">
        <v>0</v>
      </c>
      <c r="K1430" s="80">
        <f t="shared" si="236"/>
        <v>0</v>
      </c>
      <c r="L1430" s="68" t="str">
        <f t="shared" si="229"/>
        <v>Normal</v>
      </c>
      <c r="N1430" s="67">
        <f t="shared" si="230"/>
        <v>0</v>
      </c>
      <c r="O1430" s="67">
        <f t="shared" si="231"/>
        <v>0</v>
      </c>
      <c r="P1430" s="81">
        <f t="shared" si="232"/>
        <v>1.8907677252684028</v>
      </c>
      <c r="Q1430" s="81">
        <f t="shared" si="233"/>
        <v>1.8907677252684028</v>
      </c>
      <c r="S1430" s="1">
        <f t="shared" si="237"/>
        <v>2</v>
      </c>
      <c r="T1430" s="1" t="str">
        <f t="shared" si="238"/>
        <v>Peak</v>
      </c>
    </row>
    <row r="1431" spans="1:20" x14ac:dyDescent="0.25">
      <c r="A1431" s="85">
        <v>44985.833333330163</v>
      </c>
      <c r="B1431" s="1">
        <v>2</v>
      </c>
      <c r="C1431" s="1">
        <v>28</v>
      </c>
      <c r="D1431" s="1">
        <v>20</v>
      </c>
      <c r="E1431" s="1" t="str">
        <f t="shared" si="234"/>
        <v>Non-Summer</v>
      </c>
      <c r="F1431" s="78">
        <v>0.98219999999999996</v>
      </c>
      <c r="G1431" s="79">
        <f t="shared" si="235"/>
        <v>1.8686979872797596</v>
      </c>
      <c r="J1431" s="78">
        <v>0</v>
      </c>
      <c r="K1431" s="80">
        <f t="shared" si="236"/>
        <v>0</v>
      </c>
      <c r="L1431" s="68" t="str">
        <f t="shared" si="229"/>
        <v>Normal</v>
      </c>
      <c r="N1431" s="67">
        <f t="shared" si="230"/>
        <v>0</v>
      </c>
      <c r="O1431" s="67">
        <f t="shared" si="231"/>
        <v>0</v>
      </c>
      <c r="P1431" s="81">
        <f t="shared" si="232"/>
        <v>1.8686979872797596</v>
      </c>
      <c r="Q1431" s="81">
        <f t="shared" si="233"/>
        <v>1.8686979872797596</v>
      </c>
      <c r="S1431" s="1">
        <f t="shared" si="237"/>
        <v>2</v>
      </c>
      <c r="T1431" s="1" t="str">
        <f t="shared" si="238"/>
        <v>Peak</v>
      </c>
    </row>
    <row r="1432" spans="1:20" x14ac:dyDescent="0.25">
      <c r="A1432" s="85">
        <v>44985.874999996828</v>
      </c>
      <c r="B1432" s="1">
        <v>2</v>
      </c>
      <c r="C1432" s="1">
        <v>28</v>
      </c>
      <c r="D1432" s="1">
        <v>21</v>
      </c>
      <c r="E1432" s="1" t="str">
        <f t="shared" si="234"/>
        <v>Non-Summer</v>
      </c>
      <c r="F1432" s="78">
        <v>0.93659999999999999</v>
      </c>
      <c r="G1432" s="79">
        <f t="shared" si="235"/>
        <v>1.7819410862209557</v>
      </c>
      <c r="J1432" s="78">
        <v>0</v>
      </c>
      <c r="K1432" s="80">
        <f t="shared" si="236"/>
        <v>0</v>
      </c>
      <c r="L1432" s="68" t="str">
        <f t="shared" si="229"/>
        <v>Normal</v>
      </c>
      <c r="N1432" s="67">
        <f t="shared" si="230"/>
        <v>0</v>
      </c>
      <c r="O1432" s="67">
        <f t="shared" si="231"/>
        <v>0</v>
      </c>
      <c r="P1432" s="81">
        <f t="shared" si="232"/>
        <v>1.7819410862209557</v>
      </c>
      <c r="Q1432" s="81">
        <f t="shared" si="233"/>
        <v>1.7819410862209557</v>
      </c>
      <c r="S1432" s="1">
        <f t="shared" si="237"/>
        <v>2</v>
      </c>
      <c r="T1432" s="1" t="str">
        <f t="shared" si="238"/>
        <v>Peak</v>
      </c>
    </row>
    <row r="1433" spans="1:20" x14ac:dyDescent="0.25">
      <c r="A1433" s="85">
        <v>44985.916666663492</v>
      </c>
      <c r="B1433" s="1">
        <v>2</v>
      </c>
      <c r="C1433" s="1">
        <v>28</v>
      </c>
      <c r="D1433" s="1">
        <v>22</v>
      </c>
      <c r="E1433" s="1" t="str">
        <f t="shared" si="234"/>
        <v>Non-Summer</v>
      </c>
      <c r="F1433" s="78">
        <v>0.8508</v>
      </c>
      <c r="G1433" s="79">
        <f t="shared" si="235"/>
        <v>1.6187011276497856</v>
      </c>
      <c r="J1433" s="78">
        <v>0</v>
      </c>
      <c r="K1433" s="80">
        <f t="shared" si="236"/>
        <v>0</v>
      </c>
      <c r="L1433" s="68" t="str">
        <f t="shared" si="229"/>
        <v>Normal</v>
      </c>
      <c r="N1433" s="67">
        <f t="shared" si="230"/>
        <v>0</v>
      </c>
      <c r="O1433" s="67">
        <f t="shared" si="231"/>
        <v>0</v>
      </c>
      <c r="P1433" s="81">
        <f t="shared" si="232"/>
        <v>1.6187011276497856</v>
      </c>
      <c r="Q1433" s="81">
        <f t="shared" si="233"/>
        <v>1.6187011276497856</v>
      </c>
      <c r="S1433" s="1">
        <f t="shared" si="237"/>
        <v>2</v>
      </c>
      <c r="T1433" s="1" t="str">
        <f t="shared" si="238"/>
        <v>Off-Peak</v>
      </c>
    </row>
    <row r="1434" spans="1:20" x14ac:dyDescent="0.25">
      <c r="A1434" s="85">
        <v>44985.958333330156</v>
      </c>
      <c r="B1434" s="1">
        <v>2</v>
      </c>
      <c r="C1434" s="1">
        <v>28</v>
      </c>
      <c r="D1434" s="1">
        <v>23</v>
      </c>
      <c r="E1434" s="1" t="str">
        <f t="shared" si="234"/>
        <v>Non-Summer</v>
      </c>
      <c r="F1434" s="78">
        <v>0.7702</v>
      </c>
      <c r="G1434" s="79">
        <f t="shared" si="235"/>
        <v>1.4653544999011106</v>
      </c>
      <c r="J1434" s="78">
        <v>0</v>
      </c>
      <c r="K1434" s="80">
        <f t="shared" si="236"/>
        <v>0</v>
      </c>
      <c r="L1434" s="68" t="str">
        <f t="shared" si="229"/>
        <v>Normal</v>
      </c>
      <c r="N1434" s="67">
        <f t="shared" si="230"/>
        <v>0</v>
      </c>
      <c r="O1434" s="67">
        <f t="shared" si="231"/>
        <v>0</v>
      </c>
      <c r="P1434" s="81">
        <f t="shared" si="232"/>
        <v>1.4653544999011106</v>
      </c>
      <c r="Q1434" s="81">
        <f t="shared" si="233"/>
        <v>1.4653544999011106</v>
      </c>
      <c r="S1434" s="1">
        <f t="shared" si="237"/>
        <v>2</v>
      </c>
      <c r="T1434" s="1" t="str">
        <f t="shared" si="238"/>
        <v>Off-Peak</v>
      </c>
    </row>
    <row r="1435" spans="1:20" x14ac:dyDescent="0.25">
      <c r="A1435" s="85">
        <v>44985.99999999682</v>
      </c>
      <c r="B1435" s="1">
        <v>3</v>
      </c>
      <c r="C1435" s="1">
        <v>1</v>
      </c>
      <c r="D1435" s="1">
        <v>0</v>
      </c>
      <c r="E1435" s="1" t="str">
        <f t="shared" si="234"/>
        <v>Non-Summer</v>
      </c>
      <c r="F1435" s="78">
        <v>0.71850000000000003</v>
      </c>
      <c r="G1435" s="79">
        <f t="shared" si="235"/>
        <v>1.3669919607620722</v>
      </c>
      <c r="J1435" s="78">
        <v>0</v>
      </c>
      <c r="K1435" s="80">
        <f t="shared" si="236"/>
        <v>0</v>
      </c>
      <c r="L1435" s="68" t="str">
        <f t="shared" si="229"/>
        <v>Normal</v>
      </c>
      <c r="N1435" s="67">
        <f t="shared" si="230"/>
        <v>0</v>
      </c>
      <c r="O1435" s="67">
        <f t="shared" si="231"/>
        <v>0</v>
      </c>
      <c r="P1435" s="81">
        <f t="shared" si="232"/>
        <v>1.3669919607620722</v>
      </c>
      <c r="Q1435" s="81">
        <f t="shared" si="233"/>
        <v>1.3669919607620722</v>
      </c>
      <c r="S1435" s="1">
        <f t="shared" si="237"/>
        <v>3</v>
      </c>
      <c r="T1435" s="1" t="str">
        <f t="shared" si="238"/>
        <v>Off-Peak</v>
      </c>
    </row>
    <row r="1436" spans="1:20" x14ac:dyDescent="0.25">
      <c r="A1436" s="85">
        <v>44986.041666663485</v>
      </c>
      <c r="B1436" s="1">
        <v>3</v>
      </c>
      <c r="C1436" s="1">
        <v>1</v>
      </c>
      <c r="D1436" s="1">
        <v>1</v>
      </c>
      <c r="E1436" s="1" t="str">
        <f t="shared" si="234"/>
        <v>Non-Summer</v>
      </c>
      <c r="F1436" s="78">
        <v>0.69099999999999995</v>
      </c>
      <c r="G1436" s="79">
        <f t="shared" si="235"/>
        <v>1.3146714612200303</v>
      </c>
      <c r="J1436" s="78">
        <v>0</v>
      </c>
      <c r="K1436" s="80">
        <f t="shared" si="236"/>
        <v>0</v>
      </c>
      <c r="L1436" s="68" t="str">
        <f t="shared" si="229"/>
        <v>Normal</v>
      </c>
      <c r="N1436" s="67">
        <f t="shared" si="230"/>
        <v>0</v>
      </c>
      <c r="O1436" s="67">
        <f t="shared" si="231"/>
        <v>0</v>
      </c>
      <c r="P1436" s="81">
        <f t="shared" si="232"/>
        <v>1.3146714612200303</v>
      </c>
      <c r="Q1436" s="81">
        <f t="shared" si="233"/>
        <v>1.3146714612200303</v>
      </c>
      <c r="S1436" s="1">
        <f t="shared" si="237"/>
        <v>3</v>
      </c>
      <c r="T1436" s="1" t="str">
        <f t="shared" si="238"/>
        <v>Off-Peak</v>
      </c>
    </row>
    <row r="1437" spans="1:20" x14ac:dyDescent="0.25">
      <c r="A1437" s="85">
        <v>44986.083333330149</v>
      </c>
      <c r="B1437" s="1">
        <v>3</v>
      </c>
      <c r="C1437" s="1">
        <v>1</v>
      </c>
      <c r="D1437" s="1">
        <v>2</v>
      </c>
      <c r="E1437" s="1" t="str">
        <f t="shared" si="234"/>
        <v>Non-Summer</v>
      </c>
      <c r="F1437" s="78">
        <v>0.67649999999999999</v>
      </c>
      <c r="G1437" s="79">
        <f t="shared" si="235"/>
        <v>1.2870842887342266</v>
      </c>
      <c r="J1437" s="78">
        <v>0</v>
      </c>
      <c r="K1437" s="80">
        <f t="shared" si="236"/>
        <v>0</v>
      </c>
      <c r="L1437" s="68" t="str">
        <f t="shared" si="229"/>
        <v>Normal</v>
      </c>
      <c r="N1437" s="67">
        <f t="shared" si="230"/>
        <v>0</v>
      </c>
      <c r="O1437" s="67">
        <f t="shared" si="231"/>
        <v>0</v>
      </c>
      <c r="P1437" s="81">
        <f t="shared" si="232"/>
        <v>1.2870842887342266</v>
      </c>
      <c r="Q1437" s="81">
        <f t="shared" si="233"/>
        <v>1.2870842887342266</v>
      </c>
      <c r="S1437" s="1">
        <f t="shared" si="237"/>
        <v>3</v>
      </c>
      <c r="T1437" s="1" t="str">
        <f t="shared" si="238"/>
        <v>Off-Peak</v>
      </c>
    </row>
    <row r="1438" spans="1:20" x14ac:dyDescent="0.25">
      <c r="A1438" s="85">
        <v>44986.124999996813</v>
      </c>
      <c r="B1438" s="1">
        <v>3</v>
      </c>
      <c r="C1438" s="1">
        <v>1</v>
      </c>
      <c r="D1438" s="1">
        <v>3</v>
      </c>
      <c r="E1438" s="1" t="str">
        <f t="shared" si="234"/>
        <v>Non-Summer</v>
      </c>
      <c r="F1438" s="78">
        <v>0.67200000000000004</v>
      </c>
      <c r="G1438" s="79">
        <f t="shared" si="235"/>
        <v>1.2785227524455289</v>
      </c>
      <c r="J1438" s="78">
        <v>0</v>
      </c>
      <c r="K1438" s="80">
        <f t="shared" si="236"/>
        <v>0</v>
      </c>
      <c r="L1438" s="68" t="str">
        <f t="shared" si="229"/>
        <v>Normal</v>
      </c>
      <c r="N1438" s="67">
        <f t="shared" si="230"/>
        <v>0</v>
      </c>
      <c r="O1438" s="67">
        <f t="shared" si="231"/>
        <v>0</v>
      </c>
      <c r="P1438" s="81">
        <f t="shared" si="232"/>
        <v>1.2785227524455289</v>
      </c>
      <c r="Q1438" s="81">
        <f t="shared" si="233"/>
        <v>1.2785227524455289</v>
      </c>
      <c r="S1438" s="1">
        <f t="shared" si="237"/>
        <v>3</v>
      </c>
      <c r="T1438" s="1" t="str">
        <f t="shared" si="238"/>
        <v>Off-Peak</v>
      </c>
    </row>
    <row r="1439" spans="1:20" x14ac:dyDescent="0.25">
      <c r="A1439" s="85">
        <v>44986.166666663477</v>
      </c>
      <c r="B1439" s="1">
        <v>3</v>
      </c>
      <c r="C1439" s="1">
        <v>1</v>
      </c>
      <c r="D1439" s="1">
        <v>4</v>
      </c>
      <c r="E1439" s="1" t="str">
        <f t="shared" si="234"/>
        <v>Non-Summer</v>
      </c>
      <c r="F1439" s="78">
        <v>0.68689999999999996</v>
      </c>
      <c r="G1439" s="79">
        <f t="shared" si="235"/>
        <v>1.3068709503792169</v>
      </c>
      <c r="J1439" s="78">
        <v>0</v>
      </c>
      <c r="K1439" s="80">
        <f t="shared" si="236"/>
        <v>0</v>
      </c>
      <c r="L1439" s="68" t="str">
        <f t="shared" si="229"/>
        <v>Normal</v>
      </c>
      <c r="N1439" s="67">
        <f t="shared" si="230"/>
        <v>0</v>
      </c>
      <c r="O1439" s="67">
        <f t="shared" si="231"/>
        <v>0</v>
      </c>
      <c r="P1439" s="81">
        <f t="shared" si="232"/>
        <v>1.3068709503792169</v>
      </c>
      <c r="Q1439" s="81">
        <f t="shared" si="233"/>
        <v>1.3068709503792169</v>
      </c>
      <c r="S1439" s="1">
        <f t="shared" si="237"/>
        <v>3</v>
      </c>
      <c r="T1439" s="1" t="str">
        <f t="shared" si="238"/>
        <v>Off-Peak</v>
      </c>
    </row>
    <row r="1440" spans="1:20" x14ac:dyDescent="0.25">
      <c r="A1440" s="85">
        <v>44986.208333330142</v>
      </c>
      <c r="B1440" s="1">
        <v>3</v>
      </c>
      <c r="C1440" s="1">
        <v>1</v>
      </c>
      <c r="D1440" s="1">
        <v>5</v>
      </c>
      <c r="E1440" s="1" t="str">
        <f t="shared" si="234"/>
        <v>Non-Summer</v>
      </c>
      <c r="F1440" s="78">
        <v>0.72619999999999996</v>
      </c>
      <c r="G1440" s="79">
        <f t="shared" si="235"/>
        <v>1.3816417006338437</v>
      </c>
      <c r="J1440" s="78">
        <v>0</v>
      </c>
      <c r="K1440" s="80">
        <f t="shared" si="236"/>
        <v>0</v>
      </c>
      <c r="L1440" s="68" t="str">
        <f t="shared" si="229"/>
        <v>Normal</v>
      </c>
      <c r="N1440" s="67">
        <f t="shared" si="230"/>
        <v>0</v>
      </c>
      <c r="O1440" s="67">
        <f t="shared" si="231"/>
        <v>0</v>
      </c>
      <c r="P1440" s="81">
        <f t="shared" si="232"/>
        <v>1.3816417006338437</v>
      </c>
      <c r="Q1440" s="81">
        <f t="shared" si="233"/>
        <v>1.3816417006338437</v>
      </c>
      <c r="S1440" s="1">
        <f t="shared" si="237"/>
        <v>3</v>
      </c>
      <c r="T1440" s="1" t="str">
        <f t="shared" si="238"/>
        <v>Off-Peak</v>
      </c>
    </row>
    <row r="1441" spans="1:20" x14ac:dyDescent="0.25">
      <c r="A1441" s="85">
        <v>44986.249999996806</v>
      </c>
      <c r="B1441" s="1">
        <v>3</v>
      </c>
      <c r="C1441" s="1">
        <v>1</v>
      </c>
      <c r="D1441" s="1">
        <v>6</v>
      </c>
      <c r="E1441" s="1" t="str">
        <f t="shared" si="234"/>
        <v>Non-Summer</v>
      </c>
      <c r="F1441" s="78">
        <v>0.78120000000000001</v>
      </c>
      <c r="G1441" s="79">
        <f t="shared" si="235"/>
        <v>1.4862826997179273</v>
      </c>
      <c r="J1441" s="78">
        <v>0</v>
      </c>
      <c r="K1441" s="80">
        <f t="shared" si="236"/>
        <v>0</v>
      </c>
      <c r="L1441" s="68" t="str">
        <f t="shared" si="229"/>
        <v>Normal</v>
      </c>
      <c r="N1441" s="67">
        <f t="shared" si="230"/>
        <v>0</v>
      </c>
      <c r="O1441" s="67">
        <f t="shared" si="231"/>
        <v>0</v>
      </c>
      <c r="P1441" s="81">
        <f t="shared" si="232"/>
        <v>1.4862826997179273</v>
      </c>
      <c r="Q1441" s="81">
        <f t="shared" si="233"/>
        <v>1.4862826997179273</v>
      </c>
      <c r="S1441" s="1">
        <f t="shared" si="237"/>
        <v>3</v>
      </c>
      <c r="T1441" s="1" t="str">
        <f t="shared" si="238"/>
        <v>Peak</v>
      </c>
    </row>
    <row r="1442" spans="1:20" x14ac:dyDescent="0.25">
      <c r="A1442" s="85">
        <v>44986.29166666347</v>
      </c>
      <c r="B1442" s="1">
        <v>3</v>
      </c>
      <c r="C1442" s="1">
        <v>1</v>
      </c>
      <c r="D1442" s="1">
        <v>7</v>
      </c>
      <c r="E1442" s="1" t="str">
        <f t="shared" si="234"/>
        <v>Non-Summer</v>
      </c>
      <c r="F1442" s="78">
        <v>0.7762</v>
      </c>
      <c r="G1442" s="79">
        <f t="shared" si="235"/>
        <v>1.4767698816193742</v>
      </c>
      <c r="J1442" s="78">
        <v>0.15501799999999999</v>
      </c>
      <c r="K1442" s="80">
        <f t="shared" si="236"/>
        <v>0.15501799999999999</v>
      </c>
      <c r="L1442" s="68" t="str">
        <f t="shared" si="229"/>
        <v>Normal</v>
      </c>
      <c r="N1442" s="67">
        <f t="shared" si="230"/>
        <v>0</v>
      </c>
      <c r="O1442" s="67">
        <f t="shared" si="231"/>
        <v>0.15501799999999999</v>
      </c>
      <c r="P1442" s="81">
        <f t="shared" si="232"/>
        <v>1.3217518816193743</v>
      </c>
      <c r="Q1442" s="81">
        <f t="shared" si="233"/>
        <v>1.3217518816193743</v>
      </c>
      <c r="S1442" s="1">
        <f t="shared" si="237"/>
        <v>3</v>
      </c>
      <c r="T1442" s="1" t="str">
        <f t="shared" si="238"/>
        <v>Peak</v>
      </c>
    </row>
    <row r="1443" spans="1:20" x14ac:dyDescent="0.25">
      <c r="A1443" s="85">
        <v>44986.333333330134</v>
      </c>
      <c r="B1443" s="1">
        <v>3</v>
      </c>
      <c r="C1443" s="1">
        <v>1</v>
      </c>
      <c r="D1443" s="1">
        <v>8</v>
      </c>
      <c r="E1443" s="1" t="str">
        <f t="shared" si="234"/>
        <v>Non-Summer</v>
      </c>
      <c r="F1443" s="78">
        <v>0.72719999999999996</v>
      </c>
      <c r="G1443" s="79">
        <f t="shared" si="235"/>
        <v>1.3835442642535543</v>
      </c>
      <c r="J1443" s="78">
        <v>0.97272400000000003</v>
      </c>
      <c r="K1443" s="80">
        <f t="shared" si="236"/>
        <v>0.97272400000000003</v>
      </c>
      <c r="L1443" s="68" t="str">
        <f t="shared" si="229"/>
        <v>Normal</v>
      </c>
      <c r="N1443" s="67">
        <f t="shared" si="230"/>
        <v>0</v>
      </c>
      <c r="O1443" s="67">
        <f t="shared" si="231"/>
        <v>0.97272400000000003</v>
      </c>
      <c r="P1443" s="81">
        <f t="shared" si="232"/>
        <v>0.41082026425355422</v>
      </c>
      <c r="Q1443" s="81">
        <f t="shared" si="233"/>
        <v>0.41082026425355422</v>
      </c>
      <c r="S1443" s="1">
        <f t="shared" si="237"/>
        <v>3</v>
      </c>
      <c r="T1443" s="1" t="str">
        <f t="shared" si="238"/>
        <v>Peak</v>
      </c>
    </row>
    <row r="1444" spans="1:20" x14ac:dyDescent="0.25">
      <c r="A1444" s="85">
        <v>44986.374999996799</v>
      </c>
      <c r="B1444" s="1">
        <v>3</v>
      </c>
      <c r="C1444" s="1">
        <v>1</v>
      </c>
      <c r="D1444" s="1">
        <v>9</v>
      </c>
      <c r="E1444" s="1" t="str">
        <f t="shared" si="234"/>
        <v>Non-Summer</v>
      </c>
      <c r="F1444" s="78">
        <v>0.69510000000000005</v>
      </c>
      <c r="G1444" s="79">
        <f t="shared" si="235"/>
        <v>1.322471972060844</v>
      </c>
      <c r="J1444" s="78">
        <v>2.7965859999999996</v>
      </c>
      <c r="K1444" s="80">
        <f t="shared" si="236"/>
        <v>2.7965859999999996</v>
      </c>
      <c r="L1444" s="68" t="str">
        <f t="shared" si="229"/>
        <v>Normal</v>
      </c>
      <c r="N1444" s="67">
        <f t="shared" si="230"/>
        <v>1.4741140279391556</v>
      </c>
      <c r="O1444" s="67">
        <f t="shared" si="231"/>
        <v>1.322471972060844</v>
      </c>
      <c r="P1444" s="81">
        <f t="shared" si="232"/>
        <v>0</v>
      </c>
      <c r="Q1444" s="81">
        <f t="shared" si="233"/>
        <v>-1.4741140279391556</v>
      </c>
      <c r="S1444" s="1">
        <f t="shared" si="237"/>
        <v>3</v>
      </c>
      <c r="T1444" s="1" t="str">
        <f t="shared" si="238"/>
        <v>Peak</v>
      </c>
    </row>
    <row r="1445" spans="1:20" x14ac:dyDescent="0.25">
      <c r="A1445" s="85">
        <v>44986.416666663463</v>
      </c>
      <c r="B1445" s="1">
        <v>3</v>
      </c>
      <c r="C1445" s="1">
        <v>1</v>
      </c>
      <c r="D1445" s="1">
        <v>10</v>
      </c>
      <c r="E1445" s="1" t="str">
        <f t="shared" si="234"/>
        <v>Non-Summer</v>
      </c>
      <c r="F1445" s="78">
        <v>0.67059999999999997</v>
      </c>
      <c r="G1445" s="79">
        <f t="shared" si="235"/>
        <v>1.2758591633779339</v>
      </c>
      <c r="J1445" s="78">
        <v>2.2550479999999999</v>
      </c>
      <c r="K1445" s="80">
        <f t="shared" si="236"/>
        <v>2.2550479999999999</v>
      </c>
      <c r="L1445" s="68" t="str">
        <f t="shared" si="229"/>
        <v>Normal</v>
      </c>
      <c r="N1445" s="67">
        <f t="shared" si="230"/>
        <v>0.97918883662206602</v>
      </c>
      <c r="O1445" s="67">
        <f t="shared" si="231"/>
        <v>1.2758591633779339</v>
      </c>
      <c r="P1445" s="81">
        <f t="shared" si="232"/>
        <v>0</v>
      </c>
      <c r="Q1445" s="81">
        <f t="shared" si="233"/>
        <v>-0.97918883662206602</v>
      </c>
      <c r="S1445" s="1">
        <f t="shared" si="237"/>
        <v>3</v>
      </c>
      <c r="T1445" s="1" t="str">
        <f t="shared" si="238"/>
        <v>Peak</v>
      </c>
    </row>
    <row r="1446" spans="1:20" x14ac:dyDescent="0.25">
      <c r="A1446" s="85">
        <v>44986.458333330127</v>
      </c>
      <c r="B1446" s="1">
        <v>3</v>
      </c>
      <c r="C1446" s="1">
        <v>1</v>
      </c>
      <c r="D1446" s="1">
        <v>11</v>
      </c>
      <c r="E1446" s="1" t="str">
        <f t="shared" si="234"/>
        <v>Non-Summer</v>
      </c>
      <c r="F1446" s="78">
        <v>0.65590000000000004</v>
      </c>
      <c r="G1446" s="79">
        <f t="shared" si="235"/>
        <v>1.247891478168188</v>
      </c>
      <c r="J1446" s="78">
        <v>3.2684489999999999</v>
      </c>
      <c r="K1446" s="80">
        <f t="shared" si="236"/>
        <v>3.2684489999999999</v>
      </c>
      <c r="L1446" s="68" t="str">
        <f t="shared" si="229"/>
        <v>Normal</v>
      </c>
      <c r="N1446" s="67">
        <f t="shared" si="230"/>
        <v>2.0205575218318117</v>
      </c>
      <c r="O1446" s="67">
        <f t="shared" si="231"/>
        <v>1.2478914781681882</v>
      </c>
      <c r="P1446" s="81">
        <f t="shared" si="232"/>
        <v>0</v>
      </c>
      <c r="Q1446" s="81">
        <f t="shared" si="233"/>
        <v>-2.0205575218318117</v>
      </c>
      <c r="S1446" s="1">
        <f t="shared" si="237"/>
        <v>3</v>
      </c>
      <c r="T1446" s="1" t="str">
        <f t="shared" si="238"/>
        <v>Peak</v>
      </c>
    </row>
    <row r="1447" spans="1:20" x14ac:dyDescent="0.25">
      <c r="A1447" s="85">
        <v>44986.499999996791</v>
      </c>
      <c r="B1447" s="1">
        <v>3</v>
      </c>
      <c r="C1447" s="1">
        <v>1</v>
      </c>
      <c r="D1447" s="1">
        <v>12</v>
      </c>
      <c r="E1447" s="1" t="str">
        <f t="shared" si="234"/>
        <v>Non-Summer</v>
      </c>
      <c r="F1447" s="78">
        <v>0.64710000000000001</v>
      </c>
      <c r="G1447" s="79">
        <f t="shared" si="235"/>
        <v>1.2311489183147346</v>
      </c>
      <c r="J1447" s="78">
        <v>2.2256360000000002</v>
      </c>
      <c r="K1447" s="80">
        <f t="shared" si="236"/>
        <v>2.2256360000000002</v>
      </c>
      <c r="L1447" s="68" t="str">
        <f t="shared" si="229"/>
        <v>Normal</v>
      </c>
      <c r="N1447" s="67">
        <f t="shared" si="230"/>
        <v>0.99448708168526556</v>
      </c>
      <c r="O1447" s="67">
        <f t="shared" si="231"/>
        <v>1.2311489183147346</v>
      </c>
      <c r="P1447" s="81">
        <f t="shared" si="232"/>
        <v>0</v>
      </c>
      <c r="Q1447" s="81">
        <f t="shared" si="233"/>
        <v>-0.99448708168526556</v>
      </c>
      <c r="S1447" s="1">
        <f t="shared" si="237"/>
        <v>3</v>
      </c>
      <c r="T1447" s="1" t="str">
        <f t="shared" si="238"/>
        <v>Peak</v>
      </c>
    </row>
    <row r="1448" spans="1:20" x14ac:dyDescent="0.25">
      <c r="A1448" s="85">
        <v>44986.541666663456</v>
      </c>
      <c r="B1448" s="1">
        <v>3</v>
      </c>
      <c r="C1448" s="1">
        <v>1</v>
      </c>
      <c r="D1448" s="1">
        <v>13</v>
      </c>
      <c r="E1448" s="1" t="str">
        <f t="shared" si="234"/>
        <v>Non-Summer</v>
      </c>
      <c r="F1448" s="78">
        <v>0.63600000000000001</v>
      </c>
      <c r="G1448" s="79">
        <f t="shared" si="235"/>
        <v>1.210030462135947</v>
      </c>
      <c r="J1448" s="78">
        <v>2.099234</v>
      </c>
      <c r="K1448" s="80">
        <f t="shared" si="236"/>
        <v>2.099234</v>
      </c>
      <c r="L1448" s="68" t="str">
        <f t="shared" si="229"/>
        <v>Normal</v>
      </c>
      <c r="N1448" s="67">
        <f t="shared" si="230"/>
        <v>0.88920353786405304</v>
      </c>
      <c r="O1448" s="67">
        <f t="shared" si="231"/>
        <v>1.210030462135947</v>
      </c>
      <c r="P1448" s="81">
        <f t="shared" si="232"/>
        <v>0</v>
      </c>
      <c r="Q1448" s="81">
        <f t="shared" si="233"/>
        <v>-0.88920353786405304</v>
      </c>
      <c r="S1448" s="1">
        <f t="shared" si="237"/>
        <v>3</v>
      </c>
      <c r="T1448" s="1" t="str">
        <f t="shared" si="238"/>
        <v>Peak</v>
      </c>
    </row>
    <row r="1449" spans="1:20" x14ac:dyDescent="0.25">
      <c r="A1449" s="85">
        <v>44986.58333333012</v>
      </c>
      <c r="B1449" s="1">
        <v>3</v>
      </c>
      <c r="C1449" s="1">
        <v>1</v>
      </c>
      <c r="D1449" s="1">
        <v>14</v>
      </c>
      <c r="E1449" s="1" t="str">
        <f t="shared" si="234"/>
        <v>Non-Summer</v>
      </c>
      <c r="F1449" s="78">
        <v>0.63360000000000005</v>
      </c>
      <c r="G1449" s="79">
        <f t="shared" si="235"/>
        <v>1.2054643094486415</v>
      </c>
      <c r="J1449" s="78">
        <v>2.0707949999999999</v>
      </c>
      <c r="K1449" s="80">
        <f t="shared" si="236"/>
        <v>2.0707949999999999</v>
      </c>
      <c r="L1449" s="68" t="str">
        <f t="shared" si="229"/>
        <v>Normal</v>
      </c>
      <c r="N1449" s="67">
        <f t="shared" si="230"/>
        <v>0.86533069055135847</v>
      </c>
      <c r="O1449" s="67">
        <f t="shared" si="231"/>
        <v>1.2054643094486415</v>
      </c>
      <c r="P1449" s="81">
        <f t="shared" si="232"/>
        <v>0</v>
      </c>
      <c r="Q1449" s="81">
        <f t="shared" si="233"/>
        <v>-0.86533069055135847</v>
      </c>
      <c r="S1449" s="1">
        <f t="shared" si="237"/>
        <v>3</v>
      </c>
      <c r="T1449" s="1" t="str">
        <f t="shared" si="238"/>
        <v>Peak</v>
      </c>
    </row>
    <row r="1450" spans="1:20" x14ac:dyDescent="0.25">
      <c r="A1450" s="85">
        <v>44986.624999996784</v>
      </c>
      <c r="B1450" s="1">
        <v>3</v>
      </c>
      <c r="C1450" s="1">
        <v>1</v>
      </c>
      <c r="D1450" s="1">
        <v>15</v>
      </c>
      <c r="E1450" s="1" t="str">
        <f t="shared" si="234"/>
        <v>Non-Summer</v>
      </c>
      <c r="F1450" s="78">
        <v>0.65300000000000002</v>
      </c>
      <c r="G1450" s="79">
        <f t="shared" si="235"/>
        <v>1.2423740436710273</v>
      </c>
      <c r="J1450" s="78">
        <v>0.52415900000000004</v>
      </c>
      <c r="K1450" s="80">
        <f t="shared" si="236"/>
        <v>0.52415900000000004</v>
      </c>
      <c r="L1450" s="68" t="str">
        <f t="shared" si="229"/>
        <v>Normal</v>
      </c>
      <c r="N1450" s="67">
        <f t="shared" si="230"/>
        <v>0</v>
      </c>
      <c r="O1450" s="67">
        <f t="shared" si="231"/>
        <v>0.52415900000000004</v>
      </c>
      <c r="P1450" s="81">
        <f t="shared" si="232"/>
        <v>0.71821504367102729</v>
      </c>
      <c r="Q1450" s="81">
        <f t="shared" si="233"/>
        <v>0.71821504367102729</v>
      </c>
      <c r="S1450" s="1">
        <f t="shared" si="237"/>
        <v>3</v>
      </c>
      <c r="T1450" s="1" t="str">
        <f t="shared" si="238"/>
        <v>Peak</v>
      </c>
    </row>
    <row r="1451" spans="1:20" x14ac:dyDescent="0.25">
      <c r="A1451" s="85">
        <v>44986.666666663448</v>
      </c>
      <c r="B1451" s="1">
        <v>3</v>
      </c>
      <c r="C1451" s="1">
        <v>1</v>
      </c>
      <c r="D1451" s="1">
        <v>16</v>
      </c>
      <c r="E1451" s="1" t="str">
        <f t="shared" si="234"/>
        <v>Non-Summer</v>
      </c>
      <c r="F1451" s="78">
        <v>0.70420000000000005</v>
      </c>
      <c r="G1451" s="79">
        <f t="shared" si="235"/>
        <v>1.3397853010002105</v>
      </c>
      <c r="J1451" s="78">
        <v>0.320525</v>
      </c>
      <c r="K1451" s="80">
        <f t="shared" si="236"/>
        <v>0.320525</v>
      </c>
      <c r="L1451" s="68" t="str">
        <f t="shared" si="229"/>
        <v>Normal</v>
      </c>
      <c r="N1451" s="67">
        <f t="shared" si="230"/>
        <v>0</v>
      </c>
      <c r="O1451" s="67">
        <f t="shared" si="231"/>
        <v>0.320525</v>
      </c>
      <c r="P1451" s="81">
        <f t="shared" si="232"/>
        <v>1.0192603010002106</v>
      </c>
      <c r="Q1451" s="81">
        <f t="shared" si="233"/>
        <v>1.0192603010002106</v>
      </c>
      <c r="S1451" s="1">
        <f t="shared" si="237"/>
        <v>3</v>
      </c>
      <c r="T1451" s="1" t="str">
        <f t="shared" si="238"/>
        <v>Peak</v>
      </c>
    </row>
    <row r="1452" spans="1:20" x14ac:dyDescent="0.25">
      <c r="A1452" s="85">
        <v>44986.708333330113</v>
      </c>
      <c r="B1452" s="1">
        <v>3</v>
      </c>
      <c r="C1452" s="1">
        <v>1</v>
      </c>
      <c r="D1452" s="1">
        <v>17</v>
      </c>
      <c r="E1452" s="1" t="str">
        <f t="shared" si="234"/>
        <v>Non-Summer</v>
      </c>
      <c r="F1452" s="78">
        <v>0.80879999999999996</v>
      </c>
      <c r="G1452" s="79">
        <f t="shared" si="235"/>
        <v>1.53879345562194</v>
      </c>
      <c r="J1452" s="78">
        <v>0</v>
      </c>
      <c r="K1452" s="80">
        <f t="shared" si="236"/>
        <v>0</v>
      </c>
      <c r="L1452" s="68" t="str">
        <f t="shared" si="229"/>
        <v>Normal</v>
      </c>
      <c r="N1452" s="67">
        <f t="shared" si="230"/>
        <v>0</v>
      </c>
      <c r="O1452" s="67">
        <f t="shared" si="231"/>
        <v>0</v>
      </c>
      <c r="P1452" s="81">
        <f t="shared" si="232"/>
        <v>1.53879345562194</v>
      </c>
      <c r="Q1452" s="81">
        <f t="shared" si="233"/>
        <v>1.53879345562194</v>
      </c>
      <c r="S1452" s="1">
        <f t="shared" si="237"/>
        <v>3</v>
      </c>
      <c r="T1452" s="1" t="str">
        <f t="shared" si="238"/>
        <v>Peak</v>
      </c>
    </row>
    <row r="1453" spans="1:20" x14ac:dyDescent="0.25">
      <c r="A1453" s="85">
        <v>44986.749999996777</v>
      </c>
      <c r="B1453" s="1">
        <v>3</v>
      </c>
      <c r="C1453" s="1">
        <v>1</v>
      </c>
      <c r="D1453" s="1">
        <v>18</v>
      </c>
      <c r="E1453" s="1" t="str">
        <f t="shared" si="234"/>
        <v>Non-Summer</v>
      </c>
      <c r="F1453" s="78">
        <v>0.9194</v>
      </c>
      <c r="G1453" s="79">
        <f t="shared" si="235"/>
        <v>1.7492169919619334</v>
      </c>
      <c r="J1453" s="78">
        <v>0</v>
      </c>
      <c r="K1453" s="80">
        <f t="shared" si="236"/>
        <v>0</v>
      </c>
      <c r="L1453" s="68" t="str">
        <f t="shared" si="229"/>
        <v>Normal</v>
      </c>
      <c r="N1453" s="67">
        <f t="shared" si="230"/>
        <v>0</v>
      </c>
      <c r="O1453" s="67">
        <f t="shared" si="231"/>
        <v>0</v>
      </c>
      <c r="P1453" s="81">
        <f t="shared" si="232"/>
        <v>1.7492169919619334</v>
      </c>
      <c r="Q1453" s="81">
        <f t="shared" si="233"/>
        <v>1.7492169919619334</v>
      </c>
      <c r="S1453" s="1">
        <f t="shared" si="237"/>
        <v>3</v>
      </c>
      <c r="T1453" s="1" t="str">
        <f t="shared" si="238"/>
        <v>Peak</v>
      </c>
    </row>
    <row r="1454" spans="1:20" x14ac:dyDescent="0.25">
      <c r="A1454" s="85">
        <v>44986.791666663441</v>
      </c>
      <c r="B1454" s="1">
        <v>3</v>
      </c>
      <c r="C1454" s="1">
        <v>1</v>
      </c>
      <c r="D1454" s="1">
        <v>19</v>
      </c>
      <c r="E1454" s="1" t="str">
        <f t="shared" si="234"/>
        <v>Non-Summer</v>
      </c>
      <c r="F1454" s="78">
        <v>0.94030000000000002</v>
      </c>
      <c r="G1454" s="79">
        <f t="shared" si="235"/>
        <v>1.7889805716138851</v>
      </c>
      <c r="J1454" s="78">
        <v>0</v>
      </c>
      <c r="K1454" s="80">
        <f t="shared" si="236"/>
        <v>0</v>
      </c>
      <c r="L1454" s="68" t="str">
        <f t="shared" si="229"/>
        <v>Normal</v>
      </c>
      <c r="N1454" s="67">
        <f t="shared" si="230"/>
        <v>0</v>
      </c>
      <c r="O1454" s="67">
        <f t="shared" si="231"/>
        <v>0</v>
      </c>
      <c r="P1454" s="81">
        <f t="shared" si="232"/>
        <v>1.7889805716138851</v>
      </c>
      <c r="Q1454" s="81">
        <f t="shared" si="233"/>
        <v>1.7889805716138851</v>
      </c>
      <c r="S1454" s="1">
        <f t="shared" si="237"/>
        <v>3</v>
      </c>
      <c r="T1454" s="1" t="str">
        <f t="shared" si="238"/>
        <v>Peak</v>
      </c>
    </row>
    <row r="1455" spans="1:20" x14ac:dyDescent="0.25">
      <c r="A1455" s="85">
        <v>44986.833333330105</v>
      </c>
      <c r="B1455" s="1">
        <v>3</v>
      </c>
      <c r="C1455" s="1">
        <v>1</v>
      </c>
      <c r="D1455" s="1">
        <v>20</v>
      </c>
      <c r="E1455" s="1" t="str">
        <f t="shared" si="234"/>
        <v>Non-Summer</v>
      </c>
      <c r="F1455" s="78">
        <v>0.93600000000000005</v>
      </c>
      <c r="G1455" s="79">
        <f t="shared" si="235"/>
        <v>1.7807995480491297</v>
      </c>
      <c r="J1455" s="78">
        <v>0</v>
      </c>
      <c r="K1455" s="80">
        <f t="shared" si="236"/>
        <v>0</v>
      </c>
      <c r="L1455" s="68" t="str">
        <f t="shared" si="229"/>
        <v>Normal</v>
      </c>
      <c r="N1455" s="67">
        <f t="shared" si="230"/>
        <v>0</v>
      </c>
      <c r="O1455" s="67">
        <f t="shared" si="231"/>
        <v>0</v>
      </c>
      <c r="P1455" s="81">
        <f t="shared" si="232"/>
        <v>1.7807995480491297</v>
      </c>
      <c r="Q1455" s="81">
        <f t="shared" si="233"/>
        <v>1.7807995480491297</v>
      </c>
      <c r="S1455" s="1">
        <f t="shared" si="237"/>
        <v>3</v>
      </c>
      <c r="T1455" s="1" t="str">
        <f t="shared" si="238"/>
        <v>Peak</v>
      </c>
    </row>
    <row r="1456" spans="1:20" x14ac:dyDescent="0.25">
      <c r="A1456" s="85">
        <v>44986.874999996769</v>
      </c>
      <c r="B1456" s="1">
        <v>3</v>
      </c>
      <c r="C1456" s="1">
        <v>1</v>
      </c>
      <c r="D1456" s="1">
        <v>21</v>
      </c>
      <c r="E1456" s="1" t="str">
        <f t="shared" si="234"/>
        <v>Non-Summer</v>
      </c>
      <c r="F1456" s="78">
        <v>0.90249999999999997</v>
      </c>
      <c r="G1456" s="79">
        <f t="shared" si="235"/>
        <v>1.7170636667888239</v>
      </c>
      <c r="J1456" s="78">
        <v>0</v>
      </c>
      <c r="K1456" s="80">
        <f t="shared" si="236"/>
        <v>0</v>
      </c>
      <c r="L1456" s="68" t="str">
        <f t="shared" si="229"/>
        <v>Normal</v>
      </c>
      <c r="N1456" s="67">
        <f t="shared" si="230"/>
        <v>0</v>
      </c>
      <c r="O1456" s="67">
        <f t="shared" si="231"/>
        <v>0</v>
      </c>
      <c r="P1456" s="81">
        <f t="shared" si="232"/>
        <v>1.7170636667888239</v>
      </c>
      <c r="Q1456" s="81">
        <f t="shared" si="233"/>
        <v>1.7170636667888239</v>
      </c>
      <c r="S1456" s="1">
        <f t="shared" si="237"/>
        <v>3</v>
      </c>
      <c r="T1456" s="1" t="str">
        <f t="shared" si="238"/>
        <v>Peak</v>
      </c>
    </row>
    <row r="1457" spans="1:20" x14ac:dyDescent="0.25">
      <c r="A1457" s="85">
        <v>44986.916666663434</v>
      </c>
      <c r="B1457" s="1">
        <v>3</v>
      </c>
      <c r="C1457" s="1">
        <v>1</v>
      </c>
      <c r="D1457" s="1">
        <v>22</v>
      </c>
      <c r="E1457" s="1" t="str">
        <f t="shared" si="234"/>
        <v>Non-Summer</v>
      </c>
      <c r="F1457" s="78">
        <v>0.83099999999999996</v>
      </c>
      <c r="G1457" s="79">
        <f t="shared" si="235"/>
        <v>1.5810303679795155</v>
      </c>
      <c r="J1457" s="78">
        <v>0</v>
      </c>
      <c r="K1457" s="80">
        <f t="shared" si="236"/>
        <v>0</v>
      </c>
      <c r="L1457" s="68" t="str">
        <f t="shared" si="229"/>
        <v>Normal</v>
      </c>
      <c r="N1457" s="67">
        <f t="shared" si="230"/>
        <v>0</v>
      </c>
      <c r="O1457" s="67">
        <f t="shared" si="231"/>
        <v>0</v>
      </c>
      <c r="P1457" s="81">
        <f t="shared" si="232"/>
        <v>1.5810303679795155</v>
      </c>
      <c r="Q1457" s="81">
        <f t="shared" si="233"/>
        <v>1.5810303679795155</v>
      </c>
      <c r="S1457" s="1">
        <f t="shared" si="237"/>
        <v>3</v>
      </c>
      <c r="T1457" s="1" t="str">
        <f t="shared" si="238"/>
        <v>Off-Peak</v>
      </c>
    </row>
    <row r="1458" spans="1:20" x14ac:dyDescent="0.25">
      <c r="A1458" s="85">
        <v>44986.958333330098</v>
      </c>
      <c r="B1458" s="1">
        <v>3</v>
      </c>
      <c r="C1458" s="1">
        <v>1</v>
      </c>
      <c r="D1458" s="1">
        <v>23</v>
      </c>
      <c r="E1458" s="1" t="str">
        <f t="shared" si="234"/>
        <v>Non-Summer</v>
      </c>
      <c r="F1458" s="78">
        <v>0.75970000000000004</v>
      </c>
      <c r="G1458" s="79">
        <f t="shared" si="235"/>
        <v>1.4453775818941492</v>
      </c>
      <c r="J1458" s="78">
        <v>0</v>
      </c>
      <c r="K1458" s="80">
        <f t="shared" si="236"/>
        <v>0</v>
      </c>
      <c r="L1458" s="68" t="str">
        <f t="shared" si="229"/>
        <v>Normal</v>
      </c>
      <c r="N1458" s="67">
        <f t="shared" si="230"/>
        <v>0</v>
      </c>
      <c r="O1458" s="67">
        <f t="shared" si="231"/>
        <v>0</v>
      </c>
      <c r="P1458" s="81">
        <f t="shared" si="232"/>
        <v>1.4453775818941492</v>
      </c>
      <c r="Q1458" s="81">
        <f t="shared" si="233"/>
        <v>1.4453775818941492</v>
      </c>
      <c r="S1458" s="1">
        <f t="shared" si="237"/>
        <v>3</v>
      </c>
      <c r="T1458" s="1" t="str">
        <f t="shared" si="238"/>
        <v>Off-Peak</v>
      </c>
    </row>
    <row r="1459" spans="1:20" x14ac:dyDescent="0.25">
      <c r="A1459" s="85">
        <v>44986.999999996762</v>
      </c>
      <c r="B1459" s="1">
        <v>3</v>
      </c>
      <c r="C1459" s="1">
        <v>2</v>
      </c>
      <c r="D1459" s="1">
        <v>0</v>
      </c>
      <c r="E1459" s="1" t="str">
        <f t="shared" si="234"/>
        <v>Non-Summer</v>
      </c>
      <c r="F1459" s="78">
        <v>0.71660000000000001</v>
      </c>
      <c r="G1459" s="79">
        <f t="shared" si="235"/>
        <v>1.363377089884622</v>
      </c>
      <c r="J1459" s="78">
        <v>0</v>
      </c>
      <c r="K1459" s="80">
        <f t="shared" si="236"/>
        <v>0</v>
      </c>
      <c r="L1459" s="68" t="str">
        <f t="shared" si="229"/>
        <v>Normal</v>
      </c>
      <c r="N1459" s="67">
        <f t="shared" si="230"/>
        <v>0</v>
      </c>
      <c r="O1459" s="67">
        <f t="shared" si="231"/>
        <v>0</v>
      </c>
      <c r="P1459" s="81">
        <f t="shared" si="232"/>
        <v>1.363377089884622</v>
      </c>
      <c r="Q1459" s="81">
        <f t="shared" si="233"/>
        <v>1.363377089884622</v>
      </c>
      <c r="S1459" s="1">
        <f t="shared" si="237"/>
        <v>4</v>
      </c>
      <c r="T1459" s="1" t="str">
        <f t="shared" si="238"/>
        <v>Off-Peak</v>
      </c>
    </row>
    <row r="1460" spans="1:20" x14ac:dyDescent="0.25">
      <c r="A1460" s="85">
        <v>44987.041666663426</v>
      </c>
      <c r="B1460" s="1">
        <v>3</v>
      </c>
      <c r="C1460" s="1">
        <v>2</v>
      </c>
      <c r="D1460" s="1">
        <v>1</v>
      </c>
      <c r="E1460" s="1" t="str">
        <f t="shared" si="234"/>
        <v>Non-Summer</v>
      </c>
      <c r="F1460" s="78">
        <v>0.69179999999999997</v>
      </c>
      <c r="G1460" s="79">
        <f t="shared" si="235"/>
        <v>1.3161935121157988</v>
      </c>
      <c r="J1460" s="78">
        <v>0</v>
      </c>
      <c r="K1460" s="80">
        <f t="shared" si="236"/>
        <v>0</v>
      </c>
      <c r="L1460" s="68" t="str">
        <f t="shared" si="229"/>
        <v>Normal</v>
      </c>
      <c r="N1460" s="67">
        <f t="shared" si="230"/>
        <v>0</v>
      </c>
      <c r="O1460" s="67">
        <f t="shared" si="231"/>
        <v>0</v>
      </c>
      <c r="P1460" s="81">
        <f t="shared" si="232"/>
        <v>1.3161935121157988</v>
      </c>
      <c r="Q1460" s="81">
        <f t="shared" si="233"/>
        <v>1.3161935121157988</v>
      </c>
      <c r="S1460" s="1">
        <f t="shared" si="237"/>
        <v>4</v>
      </c>
      <c r="T1460" s="1" t="str">
        <f t="shared" si="238"/>
        <v>Off-Peak</v>
      </c>
    </row>
    <row r="1461" spans="1:20" x14ac:dyDescent="0.25">
      <c r="A1461" s="85">
        <v>44987.083333330091</v>
      </c>
      <c r="B1461" s="1">
        <v>3</v>
      </c>
      <c r="C1461" s="1">
        <v>2</v>
      </c>
      <c r="D1461" s="1">
        <v>2</v>
      </c>
      <c r="E1461" s="1" t="str">
        <f t="shared" si="234"/>
        <v>Non-Summer</v>
      </c>
      <c r="F1461" s="78">
        <v>0.68110000000000004</v>
      </c>
      <c r="G1461" s="79">
        <f t="shared" si="235"/>
        <v>1.2958360813848955</v>
      </c>
      <c r="J1461" s="78">
        <v>0</v>
      </c>
      <c r="K1461" s="80">
        <f t="shared" si="236"/>
        <v>0</v>
      </c>
      <c r="L1461" s="68" t="str">
        <f t="shared" si="229"/>
        <v>Normal</v>
      </c>
      <c r="N1461" s="67">
        <f t="shared" si="230"/>
        <v>0</v>
      </c>
      <c r="O1461" s="67">
        <f t="shared" si="231"/>
        <v>0</v>
      </c>
      <c r="P1461" s="81">
        <f t="shared" si="232"/>
        <v>1.2958360813848955</v>
      </c>
      <c r="Q1461" s="81">
        <f t="shared" si="233"/>
        <v>1.2958360813848955</v>
      </c>
      <c r="S1461" s="1">
        <f t="shared" si="237"/>
        <v>4</v>
      </c>
      <c r="T1461" s="1" t="str">
        <f t="shared" si="238"/>
        <v>Off-Peak</v>
      </c>
    </row>
    <row r="1462" spans="1:20" x14ac:dyDescent="0.25">
      <c r="A1462" s="85">
        <v>44987.124999996755</v>
      </c>
      <c r="B1462" s="1">
        <v>3</v>
      </c>
      <c r="C1462" s="1">
        <v>2</v>
      </c>
      <c r="D1462" s="1">
        <v>3</v>
      </c>
      <c r="E1462" s="1" t="str">
        <f t="shared" si="234"/>
        <v>Non-Summer</v>
      </c>
      <c r="F1462" s="78">
        <v>0.67889999999999995</v>
      </c>
      <c r="G1462" s="79">
        <f t="shared" si="235"/>
        <v>1.291650441421532</v>
      </c>
      <c r="J1462" s="78">
        <v>0</v>
      </c>
      <c r="K1462" s="80">
        <f t="shared" si="236"/>
        <v>0</v>
      </c>
      <c r="L1462" s="68" t="str">
        <f t="shared" si="229"/>
        <v>Normal</v>
      </c>
      <c r="N1462" s="67">
        <f t="shared" si="230"/>
        <v>0</v>
      </c>
      <c r="O1462" s="67">
        <f t="shared" si="231"/>
        <v>0</v>
      </c>
      <c r="P1462" s="81">
        <f t="shared" si="232"/>
        <v>1.291650441421532</v>
      </c>
      <c r="Q1462" s="81">
        <f t="shared" si="233"/>
        <v>1.291650441421532</v>
      </c>
      <c r="S1462" s="1">
        <f t="shared" si="237"/>
        <v>4</v>
      </c>
      <c r="T1462" s="1" t="str">
        <f t="shared" si="238"/>
        <v>Off-Peak</v>
      </c>
    </row>
    <row r="1463" spans="1:20" x14ac:dyDescent="0.25">
      <c r="A1463" s="85">
        <v>44987.166666663419</v>
      </c>
      <c r="B1463" s="1">
        <v>3</v>
      </c>
      <c r="C1463" s="1">
        <v>2</v>
      </c>
      <c r="D1463" s="1">
        <v>4</v>
      </c>
      <c r="E1463" s="1" t="str">
        <f t="shared" si="234"/>
        <v>Non-Summer</v>
      </c>
      <c r="F1463" s="78">
        <v>0.6946</v>
      </c>
      <c r="G1463" s="79">
        <f t="shared" si="235"/>
        <v>1.3215206902509886</v>
      </c>
      <c r="J1463" s="78">
        <v>0</v>
      </c>
      <c r="K1463" s="80">
        <f t="shared" si="236"/>
        <v>0</v>
      </c>
      <c r="L1463" s="68" t="str">
        <f t="shared" si="229"/>
        <v>Normal</v>
      </c>
      <c r="N1463" s="67">
        <f t="shared" si="230"/>
        <v>0</v>
      </c>
      <c r="O1463" s="67">
        <f t="shared" si="231"/>
        <v>0</v>
      </c>
      <c r="P1463" s="81">
        <f t="shared" si="232"/>
        <v>1.3215206902509886</v>
      </c>
      <c r="Q1463" s="81">
        <f t="shared" si="233"/>
        <v>1.3215206902509886</v>
      </c>
      <c r="S1463" s="1">
        <f t="shared" si="237"/>
        <v>4</v>
      </c>
      <c r="T1463" s="1" t="str">
        <f t="shared" si="238"/>
        <v>Off-Peak</v>
      </c>
    </row>
    <row r="1464" spans="1:20" x14ac:dyDescent="0.25">
      <c r="A1464" s="85">
        <v>44987.208333330083</v>
      </c>
      <c r="B1464" s="1">
        <v>3</v>
      </c>
      <c r="C1464" s="1">
        <v>2</v>
      </c>
      <c r="D1464" s="1">
        <v>5</v>
      </c>
      <c r="E1464" s="1" t="str">
        <f t="shared" si="234"/>
        <v>Non-Summer</v>
      </c>
      <c r="F1464" s="78">
        <v>0.73460000000000003</v>
      </c>
      <c r="G1464" s="79">
        <f t="shared" si="235"/>
        <v>1.3976232350394129</v>
      </c>
      <c r="J1464" s="78">
        <v>0</v>
      </c>
      <c r="K1464" s="80">
        <f t="shared" si="236"/>
        <v>0</v>
      </c>
      <c r="L1464" s="68" t="str">
        <f t="shared" si="229"/>
        <v>Normal</v>
      </c>
      <c r="N1464" s="67">
        <f t="shared" si="230"/>
        <v>0</v>
      </c>
      <c r="O1464" s="67">
        <f t="shared" si="231"/>
        <v>0</v>
      </c>
      <c r="P1464" s="81">
        <f t="shared" si="232"/>
        <v>1.3976232350394129</v>
      </c>
      <c r="Q1464" s="81">
        <f t="shared" si="233"/>
        <v>1.3976232350394129</v>
      </c>
      <c r="S1464" s="1">
        <f t="shared" si="237"/>
        <v>4</v>
      </c>
      <c r="T1464" s="1" t="str">
        <f t="shared" si="238"/>
        <v>Off-Peak</v>
      </c>
    </row>
    <row r="1465" spans="1:20" x14ac:dyDescent="0.25">
      <c r="A1465" s="85">
        <v>44987.249999996748</v>
      </c>
      <c r="B1465" s="1">
        <v>3</v>
      </c>
      <c r="C1465" s="1">
        <v>2</v>
      </c>
      <c r="D1465" s="1">
        <v>6</v>
      </c>
      <c r="E1465" s="1" t="str">
        <f t="shared" si="234"/>
        <v>Non-Summer</v>
      </c>
      <c r="F1465" s="78">
        <v>0.79300000000000004</v>
      </c>
      <c r="G1465" s="79">
        <f t="shared" si="235"/>
        <v>1.5087329504305125</v>
      </c>
      <c r="J1465" s="78">
        <v>0</v>
      </c>
      <c r="K1465" s="80">
        <f t="shared" si="236"/>
        <v>0</v>
      </c>
      <c r="L1465" s="68" t="str">
        <f t="shared" si="229"/>
        <v>Normal</v>
      </c>
      <c r="N1465" s="67">
        <f t="shared" si="230"/>
        <v>0</v>
      </c>
      <c r="O1465" s="67">
        <f t="shared" si="231"/>
        <v>0</v>
      </c>
      <c r="P1465" s="81">
        <f t="shared" si="232"/>
        <v>1.5087329504305125</v>
      </c>
      <c r="Q1465" s="81">
        <f t="shared" si="233"/>
        <v>1.5087329504305125</v>
      </c>
      <c r="S1465" s="1">
        <f t="shared" si="237"/>
        <v>4</v>
      </c>
      <c r="T1465" s="1" t="str">
        <f t="shared" si="238"/>
        <v>Peak</v>
      </c>
    </row>
    <row r="1466" spans="1:20" x14ac:dyDescent="0.25">
      <c r="A1466" s="85">
        <v>44987.291666663412</v>
      </c>
      <c r="B1466" s="1">
        <v>3</v>
      </c>
      <c r="C1466" s="1">
        <v>2</v>
      </c>
      <c r="D1466" s="1">
        <v>7</v>
      </c>
      <c r="E1466" s="1" t="str">
        <f t="shared" si="234"/>
        <v>Non-Summer</v>
      </c>
      <c r="F1466" s="78">
        <v>0.81159999999999999</v>
      </c>
      <c r="G1466" s="79">
        <f t="shared" si="235"/>
        <v>1.5441206337571298</v>
      </c>
      <c r="J1466" s="78">
        <v>0.25767200000000001</v>
      </c>
      <c r="K1466" s="80">
        <f t="shared" si="236"/>
        <v>0.25767200000000001</v>
      </c>
      <c r="L1466" s="68" t="str">
        <f t="shared" si="229"/>
        <v>Normal</v>
      </c>
      <c r="N1466" s="67">
        <f t="shared" si="230"/>
        <v>0</v>
      </c>
      <c r="O1466" s="67">
        <f t="shared" si="231"/>
        <v>0.25767200000000001</v>
      </c>
      <c r="P1466" s="81">
        <f t="shared" si="232"/>
        <v>1.2864486337571299</v>
      </c>
      <c r="Q1466" s="81">
        <f t="shared" si="233"/>
        <v>1.2864486337571299</v>
      </c>
      <c r="S1466" s="1">
        <f t="shared" si="237"/>
        <v>4</v>
      </c>
      <c r="T1466" s="1" t="str">
        <f t="shared" si="238"/>
        <v>Peak</v>
      </c>
    </row>
    <row r="1467" spans="1:20" x14ac:dyDescent="0.25">
      <c r="A1467" s="85">
        <v>44987.333333330076</v>
      </c>
      <c r="B1467" s="1">
        <v>3</v>
      </c>
      <c r="C1467" s="1">
        <v>2</v>
      </c>
      <c r="D1467" s="1">
        <v>8</v>
      </c>
      <c r="E1467" s="1" t="str">
        <f t="shared" si="234"/>
        <v>Non-Summer</v>
      </c>
      <c r="F1467" s="78">
        <v>0.78939999999999999</v>
      </c>
      <c r="G1467" s="79">
        <f t="shared" si="235"/>
        <v>1.5018837213995542</v>
      </c>
      <c r="J1467" s="78">
        <v>0.26578199999999996</v>
      </c>
      <c r="K1467" s="80">
        <f t="shared" si="236"/>
        <v>0.26578199999999996</v>
      </c>
      <c r="L1467" s="68" t="str">
        <f t="shared" si="229"/>
        <v>Normal</v>
      </c>
      <c r="N1467" s="67">
        <f t="shared" si="230"/>
        <v>0</v>
      </c>
      <c r="O1467" s="67">
        <f t="shared" si="231"/>
        <v>0.26578199999999996</v>
      </c>
      <c r="P1467" s="81">
        <f t="shared" si="232"/>
        <v>1.2361017213995542</v>
      </c>
      <c r="Q1467" s="81">
        <f t="shared" si="233"/>
        <v>1.2361017213995542</v>
      </c>
      <c r="S1467" s="1">
        <f t="shared" si="237"/>
        <v>4</v>
      </c>
      <c r="T1467" s="1" t="str">
        <f t="shared" si="238"/>
        <v>Peak</v>
      </c>
    </row>
    <row r="1468" spans="1:20" x14ac:dyDescent="0.25">
      <c r="A1468" s="85">
        <v>44987.37499999674</v>
      </c>
      <c r="B1468" s="1">
        <v>3</v>
      </c>
      <c r="C1468" s="1">
        <v>2</v>
      </c>
      <c r="D1468" s="1">
        <v>9</v>
      </c>
      <c r="E1468" s="1" t="str">
        <f t="shared" si="234"/>
        <v>Non-Summer</v>
      </c>
      <c r="F1468" s="78">
        <v>0.77449999999999997</v>
      </c>
      <c r="G1468" s="79">
        <f t="shared" si="235"/>
        <v>1.473535523465866</v>
      </c>
      <c r="J1468" s="78">
        <v>0.208705</v>
      </c>
      <c r="K1468" s="80">
        <f t="shared" si="236"/>
        <v>0.208705</v>
      </c>
      <c r="L1468" s="68" t="str">
        <f t="shared" si="229"/>
        <v>Normal</v>
      </c>
      <c r="N1468" s="67">
        <f t="shared" si="230"/>
        <v>0</v>
      </c>
      <c r="O1468" s="67">
        <f t="shared" si="231"/>
        <v>0.208705</v>
      </c>
      <c r="P1468" s="81">
        <f t="shared" si="232"/>
        <v>1.2648305234658661</v>
      </c>
      <c r="Q1468" s="81">
        <f t="shared" si="233"/>
        <v>1.2648305234658661</v>
      </c>
      <c r="S1468" s="1">
        <f t="shared" si="237"/>
        <v>4</v>
      </c>
      <c r="T1468" s="1" t="str">
        <f t="shared" si="238"/>
        <v>Peak</v>
      </c>
    </row>
    <row r="1469" spans="1:20" x14ac:dyDescent="0.25">
      <c r="A1469" s="85">
        <v>44987.416666663405</v>
      </c>
      <c r="B1469" s="1">
        <v>3</v>
      </c>
      <c r="C1469" s="1">
        <v>2</v>
      </c>
      <c r="D1469" s="1">
        <v>10</v>
      </c>
      <c r="E1469" s="1" t="str">
        <f t="shared" si="234"/>
        <v>Non-Summer</v>
      </c>
      <c r="F1469" s="78">
        <v>0.76670000000000005</v>
      </c>
      <c r="G1469" s="79">
        <f t="shared" si="235"/>
        <v>1.4586955272321236</v>
      </c>
      <c r="J1469" s="78">
        <v>0.133298</v>
      </c>
      <c r="K1469" s="80">
        <f t="shared" si="236"/>
        <v>0.133298</v>
      </c>
      <c r="L1469" s="68" t="str">
        <f t="shared" si="229"/>
        <v>Normal</v>
      </c>
      <c r="N1469" s="67">
        <f t="shared" si="230"/>
        <v>0</v>
      </c>
      <c r="O1469" s="67">
        <f t="shared" si="231"/>
        <v>0.133298</v>
      </c>
      <c r="P1469" s="81">
        <f t="shared" si="232"/>
        <v>1.3253975272321237</v>
      </c>
      <c r="Q1469" s="81">
        <f t="shared" si="233"/>
        <v>1.3253975272321237</v>
      </c>
      <c r="S1469" s="1">
        <f t="shared" si="237"/>
        <v>4</v>
      </c>
      <c r="T1469" s="1" t="str">
        <f t="shared" si="238"/>
        <v>Peak</v>
      </c>
    </row>
    <row r="1470" spans="1:20" x14ac:dyDescent="0.25">
      <c r="A1470" s="85">
        <v>44987.458333330069</v>
      </c>
      <c r="B1470" s="1">
        <v>3</v>
      </c>
      <c r="C1470" s="1">
        <v>2</v>
      </c>
      <c r="D1470" s="1">
        <v>11</v>
      </c>
      <c r="E1470" s="1" t="str">
        <f t="shared" si="234"/>
        <v>Non-Summer</v>
      </c>
      <c r="F1470" s="78">
        <v>0.76329999999999998</v>
      </c>
      <c r="G1470" s="79">
        <f t="shared" si="235"/>
        <v>1.4522268109251073</v>
      </c>
      <c r="J1470" s="78">
        <v>0.60333700000000001</v>
      </c>
      <c r="K1470" s="80">
        <f t="shared" si="236"/>
        <v>0.60333700000000001</v>
      </c>
      <c r="L1470" s="68" t="str">
        <f t="shared" si="229"/>
        <v>Normal</v>
      </c>
      <c r="N1470" s="67">
        <f t="shared" si="230"/>
        <v>0</v>
      </c>
      <c r="O1470" s="67">
        <f t="shared" si="231"/>
        <v>0.60333700000000001</v>
      </c>
      <c r="P1470" s="81">
        <f t="shared" si="232"/>
        <v>0.84888981092510729</v>
      </c>
      <c r="Q1470" s="81">
        <f t="shared" si="233"/>
        <v>0.84888981092510729</v>
      </c>
      <c r="S1470" s="1">
        <f t="shared" si="237"/>
        <v>4</v>
      </c>
      <c r="T1470" s="1" t="str">
        <f t="shared" si="238"/>
        <v>Peak</v>
      </c>
    </row>
    <row r="1471" spans="1:20" x14ac:dyDescent="0.25">
      <c r="A1471" s="85">
        <v>44987.499999996733</v>
      </c>
      <c r="B1471" s="1">
        <v>3</v>
      </c>
      <c r="C1471" s="1">
        <v>2</v>
      </c>
      <c r="D1471" s="1">
        <v>12</v>
      </c>
      <c r="E1471" s="1" t="str">
        <f t="shared" si="234"/>
        <v>Non-Summer</v>
      </c>
      <c r="F1471" s="78">
        <v>0.76149999999999995</v>
      </c>
      <c r="G1471" s="79">
        <f t="shared" si="235"/>
        <v>1.4488021964096283</v>
      </c>
      <c r="J1471" s="78">
        <v>0.417097</v>
      </c>
      <c r="K1471" s="80">
        <f t="shared" si="236"/>
        <v>0.417097</v>
      </c>
      <c r="L1471" s="68" t="str">
        <f t="shared" si="229"/>
        <v>Normal</v>
      </c>
      <c r="N1471" s="67">
        <f t="shared" si="230"/>
        <v>0</v>
      </c>
      <c r="O1471" s="67">
        <f t="shared" si="231"/>
        <v>0.417097</v>
      </c>
      <c r="P1471" s="81">
        <f t="shared" si="232"/>
        <v>1.0317051964096282</v>
      </c>
      <c r="Q1471" s="81">
        <f t="shared" si="233"/>
        <v>1.0317051964096282</v>
      </c>
      <c r="S1471" s="1">
        <f t="shared" si="237"/>
        <v>4</v>
      </c>
      <c r="T1471" s="1" t="str">
        <f t="shared" si="238"/>
        <v>Peak</v>
      </c>
    </row>
    <row r="1472" spans="1:20" x14ac:dyDescent="0.25">
      <c r="A1472" s="85">
        <v>44987.541666663397</v>
      </c>
      <c r="B1472" s="1">
        <v>3</v>
      </c>
      <c r="C1472" s="1">
        <v>2</v>
      </c>
      <c r="D1472" s="1">
        <v>13</v>
      </c>
      <c r="E1472" s="1" t="str">
        <f t="shared" si="234"/>
        <v>Non-Summer</v>
      </c>
      <c r="F1472" s="78">
        <v>0.75660000000000005</v>
      </c>
      <c r="G1472" s="79">
        <f t="shared" si="235"/>
        <v>1.4394796346730463</v>
      </c>
      <c r="J1472" s="78">
        <v>1.263746</v>
      </c>
      <c r="K1472" s="80">
        <f t="shared" si="236"/>
        <v>1.263746</v>
      </c>
      <c r="L1472" s="68" t="str">
        <f t="shared" si="229"/>
        <v>Normal</v>
      </c>
      <c r="N1472" s="67">
        <f t="shared" si="230"/>
        <v>0</v>
      </c>
      <c r="O1472" s="67">
        <f t="shared" si="231"/>
        <v>1.263746</v>
      </c>
      <c r="P1472" s="81">
        <f t="shared" si="232"/>
        <v>0.17573363467304626</v>
      </c>
      <c r="Q1472" s="81">
        <f t="shared" si="233"/>
        <v>0.17573363467304626</v>
      </c>
      <c r="S1472" s="1">
        <f t="shared" si="237"/>
        <v>4</v>
      </c>
      <c r="T1472" s="1" t="str">
        <f t="shared" si="238"/>
        <v>Peak</v>
      </c>
    </row>
    <row r="1473" spans="1:20" x14ac:dyDescent="0.25">
      <c r="A1473" s="85">
        <v>44987.583333330062</v>
      </c>
      <c r="B1473" s="1">
        <v>3</v>
      </c>
      <c r="C1473" s="1">
        <v>2</v>
      </c>
      <c r="D1473" s="1">
        <v>14</v>
      </c>
      <c r="E1473" s="1" t="str">
        <f t="shared" si="234"/>
        <v>Non-Summer</v>
      </c>
      <c r="F1473" s="78">
        <v>0.76139999999999997</v>
      </c>
      <c r="G1473" s="79">
        <f t="shared" si="235"/>
        <v>1.4486119400476571</v>
      </c>
      <c r="J1473" s="78">
        <v>0.30421800000000004</v>
      </c>
      <c r="K1473" s="80">
        <f t="shared" si="236"/>
        <v>0.30421800000000004</v>
      </c>
      <c r="L1473" s="68" t="str">
        <f t="shared" si="229"/>
        <v>Normal</v>
      </c>
      <c r="N1473" s="67">
        <f t="shared" si="230"/>
        <v>0</v>
      </c>
      <c r="O1473" s="67">
        <f t="shared" si="231"/>
        <v>0.30421800000000004</v>
      </c>
      <c r="P1473" s="81">
        <f t="shared" si="232"/>
        <v>1.144393940047657</v>
      </c>
      <c r="Q1473" s="81">
        <f t="shared" si="233"/>
        <v>1.144393940047657</v>
      </c>
      <c r="S1473" s="1">
        <f t="shared" si="237"/>
        <v>4</v>
      </c>
      <c r="T1473" s="1" t="str">
        <f t="shared" si="238"/>
        <v>Peak</v>
      </c>
    </row>
    <row r="1474" spans="1:20" x14ac:dyDescent="0.25">
      <c r="A1474" s="85">
        <v>44987.624999996726</v>
      </c>
      <c r="B1474" s="1">
        <v>3</v>
      </c>
      <c r="C1474" s="1">
        <v>2</v>
      </c>
      <c r="D1474" s="1">
        <v>15</v>
      </c>
      <c r="E1474" s="1" t="str">
        <f t="shared" si="234"/>
        <v>Non-Summer</v>
      </c>
      <c r="F1474" s="78">
        <v>0.79069999999999996</v>
      </c>
      <c r="G1474" s="79">
        <f t="shared" si="235"/>
        <v>1.5043570541051781</v>
      </c>
      <c r="J1474" s="78">
        <v>1.0211000000000001</v>
      </c>
      <c r="K1474" s="80">
        <f t="shared" si="236"/>
        <v>1.0211000000000001</v>
      </c>
      <c r="L1474" s="68" t="str">
        <f t="shared" si="229"/>
        <v>Normal</v>
      </c>
      <c r="N1474" s="67">
        <f t="shared" si="230"/>
        <v>0</v>
      </c>
      <c r="O1474" s="67">
        <f t="shared" si="231"/>
        <v>1.0211000000000001</v>
      </c>
      <c r="P1474" s="81">
        <f t="shared" si="232"/>
        <v>0.48325705410517794</v>
      </c>
      <c r="Q1474" s="81">
        <f t="shared" si="233"/>
        <v>0.48325705410517794</v>
      </c>
      <c r="S1474" s="1">
        <f t="shared" si="237"/>
        <v>4</v>
      </c>
      <c r="T1474" s="1" t="str">
        <f t="shared" si="238"/>
        <v>Peak</v>
      </c>
    </row>
    <row r="1475" spans="1:20" x14ac:dyDescent="0.25">
      <c r="A1475" s="85">
        <v>44987.66666666339</v>
      </c>
      <c r="B1475" s="1">
        <v>3</v>
      </c>
      <c r="C1475" s="1">
        <v>2</v>
      </c>
      <c r="D1475" s="1">
        <v>16</v>
      </c>
      <c r="E1475" s="1" t="str">
        <f t="shared" si="234"/>
        <v>Non-Summer</v>
      </c>
      <c r="F1475" s="78">
        <v>0.85770000000000002</v>
      </c>
      <c r="G1475" s="79">
        <f t="shared" si="235"/>
        <v>1.6318288166257888</v>
      </c>
      <c r="J1475" s="78">
        <v>0.48404000000000003</v>
      </c>
      <c r="K1475" s="80">
        <f t="shared" si="236"/>
        <v>0.48404000000000003</v>
      </c>
      <c r="L1475" s="68" t="str">
        <f t="shared" si="229"/>
        <v>Normal</v>
      </c>
      <c r="N1475" s="67">
        <f t="shared" si="230"/>
        <v>0</v>
      </c>
      <c r="O1475" s="67">
        <f t="shared" si="231"/>
        <v>0.48404000000000003</v>
      </c>
      <c r="P1475" s="81">
        <f t="shared" si="232"/>
        <v>1.1477888166257888</v>
      </c>
      <c r="Q1475" s="81">
        <f t="shared" si="233"/>
        <v>1.1477888166257888</v>
      </c>
      <c r="S1475" s="1">
        <f t="shared" si="237"/>
        <v>4</v>
      </c>
      <c r="T1475" s="1" t="str">
        <f t="shared" si="238"/>
        <v>Peak</v>
      </c>
    </row>
    <row r="1476" spans="1:20" x14ac:dyDescent="0.25">
      <c r="A1476" s="85">
        <v>44987.708333330054</v>
      </c>
      <c r="B1476" s="1">
        <v>3</v>
      </c>
      <c r="C1476" s="1">
        <v>2</v>
      </c>
      <c r="D1476" s="1">
        <v>17</v>
      </c>
      <c r="E1476" s="1" t="str">
        <f t="shared" si="234"/>
        <v>Non-Summer</v>
      </c>
      <c r="F1476" s="78">
        <v>0.95989999999999998</v>
      </c>
      <c r="G1476" s="79">
        <f t="shared" si="235"/>
        <v>1.826270818560213</v>
      </c>
      <c r="J1476" s="78">
        <v>0</v>
      </c>
      <c r="K1476" s="80">
        <f t="shared" si="236"/>
        <v>0</v>
      </c>
      <c r="L1476" s="68" t="str">
        <f t="shared" si="229"/>
        <v>Normal</v>
      </c>
      <c r="N1476" s="67">
        <f t="shared" si="230"/>
        <v>0</v>
      </c>
      <c r="O1476" s="67">
        <f t="shared" si="231"/>
        <v>0</v>
      </c>
      <c r="P1476" s="81">
        <f t="shared" si="232"/>
        <v>1.826270818560213</v>
      </c>
      <c r="Q1476" s="81">
        <f t="shared" si="233"/>
        <v>1.826270818560213</v>
      </c>
      <c r="S1476" s="1">
        <f t="shared" si="237"/>
        <v>4</v>
      </c>
      <c r="T1476" s="1" t="str">
        <f t="shared" si="238"/>
        <v>Peak</v>
      </c>
    </row>
    <row r="1477" spans="1:20" x14ac:dyDescent="0.25">
      <c r="A1477" s="85">
        <v>44987.749999996719</v>
      </c>
      <c r="B1477" s="1">
        <v>3</v>
      </c>
      <c r="C1477" s="1">
        <v>2</v>
      </c>
      <c r="D1477" s="1">
        <v>18</v>
      </c>
      <c r="E1477" s="1" t="str">
        <f t="shared" si="234"/>
        <v>Non-Summer</v>
      </c>
      <c r="F1477" s="78">
        <v>1.0362</v>
      </c>
      <c r="G1477" s="79">
        <f t="shared" si="235"/>
        <v>1.9714364227441323</v>
      </c>
      <c r="J1477" s="78">
        <v>0</v>
      </c>
      <c r="K1477" s="80">
        <f t="shared" si="236"/>
        <v>0</v>
      </c>
      <c r="L1477" s="68" t="str">
        <f t="shared" si="229"/>
        <v>Normal</v>
      </c>
      <c r="N1477" s="67">
        <f t="shared" si="230"/>
        <v>0</v>
      </c>
      <c r="O1477" s="67">
        <f t="shared" si="231"/>
        <v>0</v>
      </c>
      <c r="P1477" s="81">
        <f t="shared" si="232"/>
        <v>1.9714364227441323</v>
      </c>
      <c r="Q1477" s="81">
        <f t="shared" si="233"/>
        <v>1.9714364227441323</v>
      </c>
      <c r="S1477" s="1">
        <f t="shared" si="237"/>
        <v>4</v>
      </c>
      <c r="T1477" s="1" t="str">
        <f t="shared" si="238"/>
        <v>Peak</v>
      </c>
    </row>
    <row r="1478" spans="1:20" x14ac:dyDescent="0.25">
      <c r="A1478" s="85">
        <v>44987.791666663383</v>
      </c>
      <c r="B1478" s="1">
        <v>3</v>
      </c>
      <c r="C1478" s="1">
        <v>2</v>
      </c>
      <c r="D1478" s="1">
        <v>19</v>
      </c>
      <c r="E1478" s="1" t="str">
        <f t="shared" si="234"/>
        <v>Non-Summer</v>
      </c>
      <c r="F1478" s="78">
        <v>1.0495000000000001</v>
      </c>
      <c r="G1478" s="79">
        <f t="shared" si="235"/>
        <v>1.9967405188862837</v>
      </c>
      <c r="J1478" s="78">
        <v>0</v>
      </c>
      <c r="K1478" s="80">
        <f t="shared" si="236"/>
        <v>0</v>
      </c>
      <c r="L1478" s="68" t="str">
        <f t="shared" si="229"/>
        <v>Normal</v>
      </c>
      <c r="N1478" s="67">
        <f t="shared" si="230"/>
        <v>0</v>
      </c>
      <c r="O1478" s="67">
        <f t="shared" si="231"/>
        <v>0</v>
      </c>
      <c r="P1478" s="81">
        <f t="shared" si="232"/>
        <v>1.9967405188862837</v>
      </c>
      <c r="Q1478" s="81">
        <f t="shared" si="233"/>
        <v>1.9967405188862837</v>
      </c>
      <c r="S1478" s="1">
        <f t="shared" si="237"/>
        <v>4</v>
      </c>
      <c r="T1478" s="1" t="str">
        <f t="shared" si="238"/>
        <v>Peak</v>
      </c>
    </row>
    <row r="1479" spans="1:20" x14ac:dyDescent="0.25">
      <c r="A1479" s="85">
        <v>44987.833333330047</v>
      </c>
      <c r="B1479" s="1">
        <v>3</v>
      </c>
      <c r="C1479" s="1">
        <v>2</v>
      </c>
      <c r="D1479" s="1">
        <v>20</v>
      </c>
      <c r="E1479" s="1" t="str">
        <f t="shared" si="234"/>
        <v>Non-Summer</v>
      </c>
      <c r="F1479" s="78">
        <v>1.0399</v>
      </c>
      <c r="G1479" s="79">
        <f t="shared" si="235"/>
        <v>1.9784759081370618</v>
      </c>
      <c r="J1479" s="78">
        <v>0</v>
      </c>
      <c r="K1479" s="80">
        <f t="shared" si="236"/>
        <v>0</v>
      </c>
      <c r="L1479" s="68" t="str">
        <f t="shared" si="229"/>
        <v>Normal</v>
      </c>
      <c r="N1479" s="67">
        <f t="shared" si="230"/>
        <v>0</v>
      </c>
      <c r="O1479" s="67">
        <f t="shared" si="231"/>
        <v>0</v>
      </c>
      <c r="P1479" s="81">
        <f t="shared" si="232"/>
        <v>1.9784759081370618</v>
      </c>
      <c r="Q1479" s="81">
        <f t="shared" si="233"/>
        <v>1.9784759081370618</v>
      </c>
      <c r="S1479" s="1">
        <f t="shared" si="237"/>
        <v>4</v>
      </c>
      <c r="T1479" s="1" t="str">
        <f t="shared" si="238"/>
        <v>Peak</v>
      </c>
    </row>
    <row r="1480" spans="1:20" x14ac:dyDescent="0.25">
      <c r="A1480" s="85">
        <v>44987.874999996711</v>
      </c>
      <c r="B1480" s="1">
        <v>3</v>
      </c>
      <c r="C1480" s="1">
        <v>2</v>
      </c>
      <c r="D1480" s="1">
        <v>21</v>
      </c>
      <c r="E1480" s="1" t="str">
        <f t="shared" si="234"/>
        <v>Non-Summer</v>
      </c>
      <c r="F1480" s="78">
        <v>0.99629999999999996</v>
      </c>
      <c r="G1480" s="79">
        <f t="shared" si="235"/>
        <v>1.895524134317679</v>
      </c>
      <c r="J1480" s="78">
        <v>0</v>
      </c>
      <c r="K1480" s="80">
        <f t="shared" si="236"/>
        <v>0</v>
      </c>
      <c r="L1480" s="68" t="str">
        <f t="shared" si="229"/>
        <v>Normal</v>
      </c>
      <c r="N1480" s="67">
        <f t="shared" si="230"/>
        <v>0</v>
      </c>
      <c r="O1480" s="67">
        <f t="shared" si="231"/>
        <v>0</v>
      </c>
      <c r="P1480" s="81">
        <f t="shared" si="232"/>
        <v>1.895524134317679</v>
      </c>
      <c r="Q1480" s="81">
        <f t="shared" si="233"/>
        <v>1.895524134317679</v>
      </c>
      <c r="S1480" s="1">
        <f t="shared" si="237"/>
        <v>4</v>
      </c>
      <c r="T1480" s="1" t="str">
        <f t="shared" si="238"/>
        <v>Peak</v>
      </c>
    </row>
    <row r="1481" spans="1:20" x14ac:dyDescent="0.25">
      <c r="A1481" s="85">
        <v>44987.916666663376</v>
      </c>
      <c r="B1481" s="1">
        <v>3</v>
      </c>
      <c r="C1481" s="1">
        <v>2</v>
      </c>
      <c r="D1481" s="1">
        <v>22</v>
      </c>
      <c r="E1481" s="1" t="str">
        <f t="shared" si="234"/>
        <v>Non-Summer</v>
      </c>
      <c r="F1481" s="78">
        <v>0.91479999999999995</v>
      </c>
      <c r="G1481" s="79">
        <f t="shared" si="235"/>
        <v>1.7404651993112645</v>
      </c>
      <c r="J1481" s="78">
        <v>0</v>
      </c>
      <c r="K1481" s="80">
        <f t="shared" si="236"/>
        <v>0</v>
      </c>
      <c r="L1481" s="68" t="str">
        <f t="shared" si="229"/>
        <v>Normal</v>
      </c>
      <c r="N1481" s="67">
        <f t="shared" si="230"/>
        <v>0</v>
      </c>
      <c r="O1481" s="67">
        <f t="shared" si="231"/>
        <v>0</v>
      </c>
      <c r="P1481" s="81">
        <f t="shared" si="232"/>
        <v>1.7404651993112645</v>
      </c>
      <c r="Q1481" s="81">
        <f t="shared" si="233"/>
        <v>1.7404651993112645</v>
      </c>
      <c r="S1481" s="1">
        <f t="shared" si="237"/>
        <v>4</v>
      </c>
      <c r="T1481" s="1" t="str">
        <f t="shared" si="238"/>
        <v>Off-Peak</v>
      </c>
    </row>
    <row r="1482" spans="1:20" x14ac:dyDescent="0.25">
      <c r="A1482" s="85">
        <v>44987.95833333004</v>
      </c>
      <c r="B1482" s="1">
        <v>3</v>
      </c>
      <c r="C1482" s="1">
        <v>2</v>
      </c>
      <c r="D1482" s="1">
        <v>23</v>
      </c>
      <c r="E1482" s="1" t="str">
        <f t="shared" si="234"/>
        <v>Non-Summer</v>
      </c>
      <c r="F1482" s="78">
        <v>0.83350000000000002</v>
      </c>
      <c r="G1482" s="79">
        <f t="shared" si="235"/>
        <v>1.5857867770287921</v>
      </c>
      <c r="J1482" s="78">
        <v>0</v>
      </c>
      <c r="K1482" s="80">
        <f t="shared" si="236"/>
        <v>0</v>
      </c>
      <c r="L1482" s="68" t="str">
        <f t="shared" si="229"/>
        <v>Normal</v>
      </c>
      <c r="N1482" s="67">
        <f t="shared" si="230"/>
        <v>0</v>
      </c>
      <c r="O1482" s="67">
        <f t="shared" si="231"/>
        <v>0</v>
      </c>
      <c r="P1482" s="81">
        <f t="shared" si="232"/>
        <v>1.5857867770287921</v>
      </c>
      <c r="Q1482" s="81">
        <f t="shared" si="233"/>
        <v>1.5857867770287921</v>
      </c>
      <c r="S1482" s="1">
        <f t="shared" si="237"/>
        <v>4</v>
      </c>
      <c r="T1482" s="1" t="str">
        <f t="shared" si="238"/>
        <v>Off-Peak</v>
      </c>
    </row>
    <row r="1483" spans="1:20" x14ac:dyDescent="0.25">
      <c r="A1483" s="85">
        <v>44987.999999996704</v>
      </c>
      <c r="B1483" s="1">
        <v>3</v>
      </c>
      <c r="C1483" s="1">
        <v>3</v>
      </c>
      <c r="D1483" s="1">
        <v>0</v>
      </c>
      <c r="E1483" s="1" t="str">
        <f t="shared" si="234"/>
        <v>Non-Summer</v>
      </c>
      <c r="F1483" s="78">
        <v>0.7782</v>
      </c>
      <c r="G1483" s="79">
        <f t="shared" si="235"/>
        <v>1.4805750088587954</v>
      </c>
      <c r="J1483" s="78">
        <v>0</v>
      </c>
      <c r="K1483" s="80">
        <f t="shared" si="236"/>
        <v>0</v>
      </c>
      <c r="L1483" s="68" t="str">
        <f t="shared" si="229"/>
        <v>Normal</v>
      </c>
      <c r="N1483" s="67">
        <f t="shared" si="230"/>
        <v>0</v>
      </c>
      <c r="O1483" s="67">
        <f t="shared" si="231"/>
        <v>0</v>
      </c>
      <c r="P1483" s="81">
        <f t="shared" si="232"/>
        <v>1.4805750088587954</v>
      </c>
      <c r="Q1483" s="81">
        <f t="shared" si="233"/>
        <v>1.4805750088587954</v>
      </c>
      <c r="S1483" s="1">
        <f t="shared" si="237"/>
        <v>5</v>
      </c>
      <c r="T1483" s="1" t="str">
        <f t="shared" si="238"/>
        <v>Off-Peak</v>
      </c>
    </row>
    <row r="1484" spans="1:20" x14ac:dyDescent="0.25">
      <c r="A1484" s="85">
        <v>44988.041666663368</v>
      </c>
      <c r="B1484" s="1">
        <v>3</v>
      </c>
      <c r="C1484" s="1">
        <v>3</v>
      </c>
      <c r="D1484" s="1">
        <v>1</v>
      </c>
      <c r="E1484" s="1" t="str">
        <f t="shared" si="234"/>
        <v>Non-Summer</v>
      </c>
      <c r="F1484" s="78">
        <v>0.74790000000000001</v>
      </c>
      <c r="G1484" s="79">
        <f t="shared" si="235"/>
        <v>1.422927331181564</v>
      </c>
      <c r="J1484" s="78">
        <v>0</v>
      </c>
      <c r="K1484" s="80">
        <f t="shared" si="236"/>
        <v>0</v>
      </c>
      <c r="L1484" s="68" t="str">
        <f t="shared" si="229"/>
        <v>Normal</v>
      </c>
      <c r="N1484" s="67">
        <f t="shared" si="230"/>
        <v>0</v>
      </c>
      <c r="O1484" s="67">
        <f t="shared" si="231"/>
        <v>0</v>
      </c>
      <c r="P1484" s="81">
        <f t="shared" si="232"/>
        <v>1.422927331181564</v>
      </c>
      <c r="Q1484" s="81">
        <f t="shared" si="233"/>
        <v>1.422927331181564</v>
      </c>
      <c r="S1484" s="1">
        <f t="shared" si="237"/>
        <v>5</v>
      </c>
      <c r="T1484" s="1" t="str">
        <f t="shared" si="238"/>
        <v>Off-Peak</v>
      </c>
    </row>
    <row r="1485" spans="1:20" x14ac:dyDescent="0.25">
      <c r="A1485" s="85">
        <v>44988.083333330032</v>
      </c>
      <c r="B1485" s="1">
        <v>3</v>
      </c>
      <c r="C1485" s="1">
        <v>3</v>
      </c>
      <c r="D1485" s="1">
        <v>2</v>
      </c>
      <c r="E1485" s="1" t="str">
        <f t="shared" si="234"/>
        <v>Non-Summer</v>
      </c>
      <c r="F1485" s="78">
        <v>0.73380000000000001</v>
      </c>
      <c r="G1485" s="79">
        <f t="shared" si="235"/>
        <v>1.3961011841436444</v>
      </c>
      <c r="J1485" s="78">
        <v>0</v>
      </c>
      <c r="K1485" s="80">
        <f t="shared" si="236"/>
        <v>0</v>
      </c>
      <c r="L1485" s="68" t="str">
        <f t="shared" si="229"/>
        <v>Normal</v>
      </c>
      <c r="N1485" s="67">
        <f t="shared" si="230"/>
        <v>0</v>
      </c>
      <c r="O1485" s="67">
        <f t="shared" si="231"/>
        <v>0</v>
      </c>
      <c r="P1485" s="81">
        <f t="shared" si="232"/>
        <v>1.3961011841436444</v>
      </c>
      <c r="Q1485" s="81">
        <f t="shared" si="233"/>
        <v>1.3961011841436444</v>
      </c>
      <c r="S1485" s="1">
        <f t="shared" si="237"/>
        <v>5</v>
      </c>
      <c r="T1485" s="1" t="str">
        <f t="shared" si="238"/>
        <v>Off-Peak</v>
      </c>
    </row>
    <row r="1486" spans="1:20" x14ac:dyDescent="0.25">
      <c r="A1486" s="85">
        <v>44988.124999996697</v>
      </c>
      <c r="B1486" s="1">
        <v>3</v>
      </c>
      <c r="C1486" s="1">
        <v>3</v>
      </c>
      <c r="D1486" s="1">
        <v>3</v>
      </c>
      <c r="E1486" s="1" t="str">
        <f t="shared" si="234"/>
        <v>Non-Summer</v>
      </c>
      <c r="F1486" s="78">
        <v>0.72709999999999997</v>
      </c>
      <c r="G1486" s="79">
        <f t="shared" si="235"/>
        <v>1.3833540078915834</v>
      </c>
      <c r="J1486" s="78">
        <v>0</v>
      </c>
      <c r="K1486" s="80">
        <f t="shared" si="236"/>
        <v>0</v>
      </c>
      <c r="L1486" s="68" t="str">
        <f t="shared" si="229"/>
        <v>Normal</v>
      </c>
      <c r="N1486" s="67">
        <f t="shared" si="230"/>
        <v>0</v>
      </c>
      <c r="O1486" s="67">
        <f t="shared" si="231"/>
        <v>0</v>
      </c>
      <c r="P1486" s="81">
        <f t="shared" si="232"/>
        <v>1.3833540078915834</v>
      </c>
      <c r="Q1486" s="81">
        <f t="shared" si="233"/>
        <v>1.3833540078915834</v>
      </c>
      <c r="S1486" s="1">
        <f t="shared" si="237"/>
        <v>5</v>
      </c>
      <c r="T1486" s="1" t="str">
        <f t="shared" si="238"/>
        <v>Off-Peak</v>
      </c>
    </row>
    <row r="1487" spans="1:20" x14ac:dyDescent="0.25">
      <c r="A1487" s="85">
        <v>44988.166666663361</v>
      </c>
      <c r="B1487" s="1">
        <v>3</v>
      </c>
      <c r="C1487" s="1">
        <v>3</v>
      </c>
      <c r="D1487" s="1">
        <v>4</v>
      </c>
      <c r="E1487" s="1" t="str">
        <f t="shared" si="234"/>
        <v>Non-Summer</v>
      </c>
      <c r="F1487" s="78">
        <v>0.7349</v>
      </c>
      <c r="G1487" s="79">
        <f t="shared" si="235"/>
        <v>1.398194004125326</v>
      </c>
      <c r="J1487" s="78">
        <v>0</v>
      </c>
      <c r="K1487" s="80">
        <f t="shared" si="236"/>
        <v>0</v>
      </c>
      <c r="L1487" s="68" t="str">
        <f t="shared" si="229"/>
        <v>Normal</v>
      </c>
      <c r="N1487" s="67">
        <f t="shared" si="230"/>
        <v>0</v>
      </c>
      <c r="O1487" s="67">
        <f t="shared" si="231"/>
        <v>0</v>
      </c>
      <c r="P1487" s="81">
        <f t="shared" si="232"/>
        <v>1.398194004125326</v>
      </c>
      <c r="Q1487" s="81">
        <f t="shared" si="233"/>
        <v>1.398194004125326</v>
      </c>
      <c r="S1487" s="1">
        <f t="shared" si="237"/>
        <v>5</v>
      </c>
      <c r="T1487" s="1" t="str">
        <f t="shared" si="238"/>
        <v>Off-Peak</v>
      </c>
    </row>
    <row r="1488" spans="1:20" x14ac:dyDescent="0.25">
      <c r="A1488" s="85">
        <v>44988.208333330025</v>
      </c>
      <c r="B1488" s="1">
        <v>3</v>
      </c>
      <c r="C1488" s="1">
        <v>3</v>
      </c>
      <c r="D1488" s="1">
        <v>5</v>
      </c>
      <c r="E1488" s="1" t="str">
        <f t="shared" si="234"/>
        <v>Non-Summer</v>
      </c>
      <c r="F1488" s="78">
        <v>0.76690000000000003</v>
      </c>
      <c r="G1488" s="79">
        <f t="shared" si="235"/>
        <v>1.4590760399560656</v>
      </c>
      <c r="J1488" s="78">
        <v>0</v>
      </c>
      <c r="K1488" s="80">
        <f t="shared" si="236"/>
        <v>0</v>
      </c>
      <c r="L1488" s="68" t="str">
        <f t="shared" si="229"/>
        <v>Normal</v>
      </c>
      <c r="N1488" s="67">
        <f t="shared" si="230"/>
        <v>0</v>
      </c>
      <c r="O1488" s="67">
        <f t="shared" si="231"/>
        <v>0</v>
      </c>
      <c r="P1488" s="81">
        <f t="shared" si="232"/>
        <v>1.4590760399560656</v>
      </c>
      <c r="Q1488" s="81">
        <f t="shared" si="233"/>
        <v>1.4590760399560656</v>
      </c>
      <c r="S1488" s="1">
        <f t="shared" si="237"/>
        <v>5</v>
      </c>
      <c r="T1488" s="1" t="str">
        <f t="shared" si="238"/>
        <v>Off-Peak</v>
      </c>
    </row>
    <row r="1489" spans="1:20" x14ac:dyDescent="0.25">
      <c r="A1489" s="85">
        <v>44988.249999996689</v>
      </c>
      <c r="B1489" s="1">
        <v>3</v>
      </c>
      <c r="C1489" s="1">
        <v>3</v>
      </c>
      <c r="D1489" s="1">
        <v>6</v>
      </c>
      <c r="E1489" s="1" t="str">
        <f t="shared" si="234"/>
        <v>Non-Summer</v>
      </c>
      <c r="F1489" s="78">
        <v>0.82089999999999996</v>
      </c>
      <c r="G1489" s="79">
        <f t="shared" si="235"/>
        <v>1.5618144754204384</v>
      </c>
      <c r="J1489" s="78">
        <v>0</v>
      </c>
      <c r="K1489" s="80">
        <f t="shared" si="236"/>
        <v>0</v>
      </c>
      <c r="L1489" s="68" t="str">
        <f t="shared" si="229"/>
        <v>Normal</v>
      </c>
      <c r="N1489" s="67">
        <f t="shared" si="230"/>
        <v>0</v>
      </c>
      <c r="O1489" s="67">
        <f t="shared" si="231"/>
        <v>0</v>
      </c>
      <c r="P1489" s="81">
        <f t="shared" si="232"/>
        <v>1.5618144754204384</v>
      </c>
      <c r="Q1489" s="81">
        <f t="shared" si="233"/>
        <v>1.5618144754204384</v>
      </c>
      <c r="S1489" s="1">
        <f t="shared" si="237"/>
        <v>5</v>
      </c>
      <c r="T1489" s="1" t="str">
        <f t="shared" si="238"/>
        <v>Peak</v>
      </c>
    </row>
    <row r="1490" spans="1:20" x14ac:dyDescent="0.25">
      <c r="A1490" s="85">
        <v>44988.291666663354</v>
      </c>
      <c r="B1490" s="1">
        <v>3</v>
      </c>
      <c r="C1490" s="1">
        <v>3</v>
      </c>
      <c r="D1490" s="1">
        <v>7</v>
      </c>
      <c r="E1490" s="1" t="str">
        <f t="shared" si="234"/>
        <v>Non-Summer</v>
      </c>
      <c r="F1490" s="78">
        <v>0.84570000000000001</v>
      </c>
      <c r="G1490" s="79">
        <f t="shared" si="235"/>
        <v>1.6089980531892616</v>
      </c>
      <c r="J1490" s="78">
        <v>0.37604500000000002</v>
      </c>
      <c r="K1490" s="80">
        <f t="shared" si="236"/>
        <v>0.37604500000000002</v>
      </c>
      <c r="L1490" s="68" t="str">
        <f t="shared" si="229"/>
        <v>Normal</v>
      </c>
      <c r="N1490" s="67">
        <f t="shared" si="230"/>
        <v>0</v>
      </c>
      <c r="O1490" s="67">
        <f t="shared" si="231"/>
        <v>0.37604500000000002</v>
      </c>
      <c r="P1490" s="81">
        <f t="shared" si="232"/>
        <v>1.2329530531892616</v>
      </c>
      <c r="Q1490" s="81">
        <f t="shared" si="233"/>
        <v>1.2329530531892616</v>
      </c>
      <c r="S1490" s="1">
        <f t="shared" si="237"/>
        <v>5</v>
      </c>
      <c r="T1490" s="1" t="str">
        <f t="shared" si="238"/>
        <v>Peak</v>
      </c>
    </row>
    <row r="1491" spans="1:20" x14ac:dyDescent="0.25">
      <c r="A1491" s="85">
        <v>44988.333333330018</v>
      </c>
      <c r="B1491" s="1">
        <v>3</v>
      </c>
      <c r="C1491" s="1">
        <v>3</v>
      </c>
      <c r="D1491" s="1">
        <v>8</v>
      </c>
      <c r="E1491" s="1" t="str">
        <f t="shared" si="234"/>
        <v>Non-Summer</v>
      </c>
      <c r="F1491" s="78">
        <v>0.83599999999999997</v>
      </c>
      <c r="G1491" s="79">
        <f t="shared" si="235"/>
        <v>1.5905431860780685</v>
      </c>
      <c r="J1491" s="78">
        <v>2.2982669999999996</v>
      </c>
      <c r="K1491" s="80">
        <f t="shared" si="236"/>
        <v>2.2982669999999996</v>
      </c>
      <c r="L1491" s="68" t="str">
        <f t="shared" ref="L1491:L1554" si="239">IF(AND(D1491&gt;=$C$2,D1491&lt;=$C$3,E1491="Summer"),"MaxDis","Normal")</f>
        <v>Normal</v>
      </c>
      <c r="N1491" s="67">
        <f t="shared" ref="N1491:N1554" si="240">IF(K1491-G1491&lt;0,0,K1491-G1491)</f>
        <v>0.70772381392193107</v>
      </c>
      <c r="O1491" s="67">
        <f t="shared" ref="O1491:O1554" si="241">K1491-N1491</f>
        <v>1.5905431860780685</v>
      </c>
      <c r="P1491" s="81">
        <f t="shared" ref="P1491:P1554" si="242">MAX(0,G1491-O1491)</f>
        <v>0</v>
      </c>
      <c r="Q1491" s="81">
        <f t="shared" ref="Q1491:Q1554" si="243">G1491-K1491</f>
        <v>-0.70772381392193107</v>
      </c>
      <c r="S1491" s="1">
        <f t="shared" si="237"/>
        <v>5</v>
      </c>
      <c r="T1491" s="1" t="str">
        <f t="shared" si="238"/>
        <v>Peak</v>
      </c>
    </row>
    <row r="1492" spans="1:20" x14ac:dyDescent="0.25">
      <c r="A1492" s="85">
        <v>44988.374999996682</v>
      </c>
      <c r="B1492" s="1">
        <v>3</v>
      </c>
      <c r="C1492" s="1">
        <v>3</v>
      </c>
      <c r="D1492" s="1">
        <v>9</v>
      </c>
      <c r="E1492" s="1" t="str">
        <f t="shared" ref="E1492:E1555" si="244">IF(AND(B1492&gt;=$C$5,B1492&lt;=$C$6),"Summer","Non-Summer")</f>
        <v>Non-Summer</v>
      </c>
      <c r="F1492" s="78">
        <v>0.83030000000000004</v>
      </c>
      <c r="G1492" s="79">
        <f t="shared" ref="G1492:G1555" si="245">F1492*$G$13</f>
        <v>1.5796985734457183</v>
      </c>
      <c r="J1492" s="78">
        <v>5.0548919999999997</v>
      </c>
      <c r="K1492" s="80">
        <f t="shared" ref="K1492:K1555" si="246">J1492*$K$13</f>
        <v>5.0548919999999997</v>
      </c>
      <c r="L1492" s="68" t="str">
        <f t="shared" si="239"/>
        <v>Normal</v>
      </c>
      <c r="N1492" s="67">
        <f t="shared" si="240"/>
        <v>3.4751934265542817</v>
      </c>
      <c r="O1492" s="67">
        <f t="shared" si="241"/>
        <v>1.5796985734457181</v>
      </c>
      <c r="P1492" s="81">
        <f t="shared" si="242"/>
        <v>2.2204460492503131E-16</v>
      </c>
      <c r="Q1492" s="81">
        <f t="shared" si="243"/>
        <v>-3.4751934265542817</v>
      </c>
      <c r="S1492" s="1">
        <f t="shared" ref="S1492:S1555" si="247">WEEKDAY(A1492,2)</f>
        <v>5</v>
      </c>
      <c r="T1492" s="1" t="str">
        <f t="shared" ref="T1492:T1555" si="248">IF(S1492&gt;5,"Off-Peak",IF(AND(D1492&gt;=$C$7,D1492&lt;$C$8),"Peak","Off-Peak"))</f>
        <v>Peak</v>
      </c>
    </row>
    <row r="1493" spans="1:20" x14ac:dyDescent="0.25">
      <c r="A1493" s="85">
        <v>44988.416666663346</v>
      </c>
      <c r="B1493" s="1">
        <v>3</v>
      </c>
      <c r="C1493" s="1">
        <v>3</v>
      </c>
      <c r="D1493" s="1">
        <v>10</v>
      </c>
      <c r="E1493" s="1" t="str">
        <f t="shared" si="244"/>
        <v>Non-Summer</v>
      </c>
      <c r="F1493" s="78">
        <v>0.84179999999999999</v>
      </c>
      <c r="G1493" s="79">
        <f t="shared" si="245"/>
        <v>1.6015780550723901</v>
      </c>
      <c r="J1493" s="78">
        <v>6.1364099999999997</v>
      </c>
      <c r="K1493" s="80">
        <f t="shared" si="246"/>
        <v>6.1364099999999997</v>
      </c>
      <c r="L1493" s="68" t="str">
        <f t="shared" si="239"/>
        <v>Normal</v>
      </c>
      <c r="N1493" s="67">
        <f t="shared" si="240"/>
        <v>4.5348319449276095</v>
      </c>
      <c r="O1493" s="67">
        <f t="shared" si="241"/>
        <v>1.6015780550723901</v>
      </c>
      <c r="P1493" s="81">
        <f t="shared" si="242"/>
        <v>0</v>
      </c>
      <c r="Q1493" s="81">
        <f t="shared" si="243"/>
        <v>-4.5348319449276095</v>
      </c>
      <c r="S1493" s="1">
        <f t="shared" si="247"/>
        <v>5</v>
      </c>
      <c r="T1493" s="1" t="str">
        <f t="shared" si="248"/>
        <v>Peak</v>
      </c>
    </row>
    <row r="1494" spans="1:20" x14ac:dyDescent="0.25">
      <c r="A1494" s="85">
        <v>44988.458333330011</v>
      </c>
      <c r="B1494" s="1">
        <v>3</v>
      </c>
      <c r="C1494" s="1">
        <v>3</v>
      </c>
      <c r="D1494" s="1">
        <v>11</v>
      </c>
      <c r="E1494" s="1" t="str">
        <f t="shared" si="244"/>
        <v>Non-Summer</v>
      </c>
      <c r="F1494" s="78">
        <v>0.85060000000000002</v>
      </c>
      <c r="G1494" s="79">
        <f t="shared" si="245"/>
        <v>1.6183206149258436</v>
      </c>
      <c r="J1494" s="78">
        <v>6.657851</v>
      </c>
      <c r="K1494" s="80">
        <f t="shared" si="246"/>
        <v>6.657851</v>
      </c>
      <c r="L1494" s="68" t="str">
        <f t="shared" si="239"/>
        <v>Normal</v>
      </c>
      <c r="N1494" s="67">
        <f t="shared" si="240"/>
        <v>5.0395303850741566</v>
      </c>
      <c r="O1494" s="67">
        <f t="shared" si="241"/>
        <v>1.6183206149258433</v>
      </c>
      <c r="P1494" s="81">
        <f t="shared" si="242"/>
        <v>2.2204460492503131E-16</v>
      </c>
      <c r="Q1494" s="81">
        <f t="shared" si="243"/>
        <v>-5.0395303850741566</v>
      </c>
      <c r="S1494" s="1">
        <f t="shared" si="247"/>
        <v>5</v>
      </c>
      <c r="T1494" s="1" t="str">
        <f t="shared" si="248"/>
        <v>Peak</v>
      </c>
    </row>
    <row r="1495" spans="1:20" x14ac:dyDescent="0.25">
      <c r="A1495" s="85">
        <v>44988.499999996675</v>
      </c>
      <c r="B1495" s="1">
        <v>3</v>
      </c>
      <c r="C1495" s="1">
        <v>3</v>
      </c>
      <c r="D1495" s="1">
        <v>12</v>
      </c>
      <c r="E1495" s="1" t="str">
        <f t="shared" si="244"/>
        <v>Non-Summer</v>
      </c>
      <c r="F1495" s="78">
        <v>0.87009999999999998</v>
      </c>
      <c r="G1495" s="79">
        <f t="shared" si="245"/>
        <v>1.6554206055102003</v>
      </c>
      <c r="J1495" s="78">
        <v>6.6648329999999998</v>
      </c>
      <c r="K1495" s="80">
        <f t="shared" si="246"/>
        <v>6.6648329999999998</v>
      </c>
      <c r="L1495" s="68" t="str">
        <f t="shared" si="239"/>
        <v>Normal</v>
      </c>
      <c r="N1495" s="67">
        <f t="shared" si="240"/>
        <v>5.0094123944897992</v>
      </c>
      <c r="O1495" s="67">
        <f t="shared" si="241"/>
        <v>1.6554206055102005</v>
      </c>
      <c r="P1495" s="81">
        <f t="shared" si="242"/>
        <v>0</v>
      </c>
      <c r="Q1495" s="81">
        <f t="shared" si="243"/>
        <v>-5.0094123944897992</v>
      </c>
      <c r="S1495" s="1">
        <f t="shared" si="247"/>
        <v>5</v>
      </c>
      <c r="T1495" s="1" t="str">
        <f t="shared" si="248"/>
        <v>Peak</v>
      </c>
    </row>
    <row r="1496" spans="1:20" x14ac:dyDescent="0.25">
      <c r="A1496" s="85">
        <v>44988.541666663339</v>
      </c>
      <c r="B1496" s="1">
        <v>3</v>
      </c>
      <c r="C1496" s="1">
        <v>3</v>
      </c>
      <c r="D1496" s="1">
        <v>13</v>
      </c>
      <c r="E1496" s="1" t="str">
        <f t="shared" si="244"/>
        <v>Non-Summer</v>
      </c>
      <c r="F1496" s="78">
        <v>0.88970000000000005</v>
      </c>
      <c r="G1496" s="79">
        <f t="shared" si="245"/>
        <v>1.6927108524565284</v>
      </c>
      <c r="J1496" s="78">
        <v>6.1910850000000002</v>
      </c>
      <c r="K1496" s="80">
        <f t="shared" si="246"/>
        <v>6.1910850000000002</v>
      </c>
      <c r="L1496" s="68" t="str">
        <f t="shared" si="239"/>
        <v>Normal</v>
      </c>
      <c r="N1496" s="67">
        <f t="shared" si="240"/>
        <v>4.4983741475434718</v>
      </c>
      <c r="O1496" s="67">
        <f t="shared" si="241"/>
        <v>1.6927108524565284</v>
      </c>
      <c r="P1496" s="81">
        <f t="shared" si="242"/>
        <v>0</v>
      </c>
      <c r="Q1496" s="81">
        <f t="shared" si="243"/>
        <v>-4.4983741475434718</v>
      </c>
      <c r="S1496" s="1">
        <f t="shared" si="247"/>
        <v>5</v>
      </c>
      <c r="T1496" s="1" t="str">
        <f t="shared" si="248"/>
        <v>Peak</v>
      </c>
    </row>
    <row r="1497" spans="1:20" x14ac:dyDescent="0.25">
      <c r="A1497" s="85">
        <v>44988.583333330003</v>
      </c>
      <c r="B1497" s="1">
        <v>3</v>
      </c>
      <c r="C1497" s="1">
        <v>3</v>
      </c>
      <c r="D1497" s="1">
        <v>14</v>
      </c>
      <c r="E1497" s="1" t="str">
        <f t="shared" si="244"/>
        <v>Non-Summer</v>
      </c>
      <c r="F1497" s="78">
        <v>0.9032</v>
      </c>
      <c r="G1497" s="79">
        <f t="shared" si="245"/>
        <v>1.7183954613226216</v>
      </c>
      <c r="J1497" s="78">
        <v>5.1526290000000001</v>
      </c>
      <c r="K1497" s="80">
        <f t="shared" si="246"/>
        <v>5.1526290000000001</v>
      </c>
      <c r="L1497" s="68" t="str">
        <f t="shared" si="239"/>
        <v>Normal</v>
      </c>
      <c r="N1497" s="67">
        <f t="shared" si="240"/>
        <v>3.4342335386773786</v>
      </c>
      <c r="O1497" s="67">
        <f t="shared" si="241"/>
        <v>1.7183954613226216</v>
      </c>
      <c r="P1497" s="81">
        <f t="shared" si="242"/>
        <v>0</v>
      </c>
      <c r="Q1497" s="81">
        <f t="shared" si="243"/>
        <v>-3.4342335386773786</v>
      </c>
      <c r="S1497" s="1">
        <f t="shared" si="247"/>
        <v>5</v>
      </c>
      <c r="T1497" s="1" t="str">
        <f t="shared" si="248"/>
        <v>Peak</v>
      </c>
    </row>
    <row r="1498" spans="1:20" x14ac:dyDescent="0.25">
      <c r="A1498" s="85">
        <v>44988.624999996668</v>
      </c>
      <c r="B1498" s="1">
        <v>3</v>
      </c>
      <c r="C1498" s="1">
        <v>3</v>
      </c>
      <c r="D1498" s="1">
        <v>15</v>
      </c>
      <c r="E1498" s="1" t="str">
        <f t="shared" si="244"/>
        <v>Non-Summer</v>
      </c>
      <c r="F1498" s="78">
        <v>0.93479999999999996</v>
      </c>
      <c r="G1498" s="79">
        <f t="shared" si="245"/>
        <v>1.7785164717054767</v>
      </c>
      <c r="J1498" s="78">
        <v>3.6904340000000002</v>
      </c>
      <c r="K1498" s="80">
        <f t="shared" si="246"/>
        <v>3.6904340000000002</v>
      </c>
      <c r="L1498" s="68" t="str">
        <f t="shared" si="239"/>
        <v>Normal</v>
      </c>
      <c r="N1498" s="67">
        <f t="shared" si="240"/>
        <v>1.9119175282945235</v>
      </c>
      <c r="O1498" s="67">
        <f t="shared" si="241"/>
        <v>1.7785164717054767</v>
      </c>
      <c r="P1498" s="81">
        <f t="shared" si="242"/>
        <v>0</v>
      </c>
      <c r="Q1498" s="81">
        <f t="shared" si="243"/>
        <v>-1.9119175282945235</v>
      </c>
      <c r="S1498" s="1">
        <f t="shared" si="247"/>
        <v>5</v>
      </c>
      <c r="T1498" s="1" t="str">
        <f t="shared" si="248"/>
        <v>Peak</v>
      </c>
    </row>
    <row r="1499" spans="1:20" x14ac:dyDescent="0.25">
      <c r="A1499" s="85">
        <v>44988.666666663332</v>
      </c>
      <c r="B1499" s="1">
        <v>3</v>
      </c>
      <c r="C1499" s="1">
        <v>3</v>
      </c>
      <c r="D1499" s="1">
        <v>16</v>
      </c>
      <c r="E1499" s="1" t="str">
        <f t="shared" si="244"/>
        <v>Non-Summer</v>
      </c>
      <c r="F1499" s="78">
        <v>0.98240000000000005</v>
      </c>
      <c r="G1499" s="79">
        <f t="shared" si="245"/>
        <v>1.8690785000037018</v>
      </c>
      <c r="J1499" s="78">
        <v>1.7052129999999999</v>
      </c>
      <c r="K1499" s="80">
        <f t="shared" si="246"/>
        <v>1.7052129999999999</v>
      </c>
      <c r="L1499" s="68" t="str">
        <f t="shared" si="239"/>
        <v>Normal</v>
      </c>
      <c r="N1499" s="67">
        <f t="shared" si="240"/>
        <v>0</v>
      </c>
      <c r="O1499" s="67">
        <f t="shared" si="241"/>
        <v>1.7052129999999999</v>
      </c>
      <c r="P1499" s="81">
        <f t="shared" si="242"/>
        <v>0.16386550000370192</v>
      </c>
      <c r="Q1499" s="81">
        <f t="shared" si="243"/>
        <v>0.16386550000370192</v>
      </c>
      <c r="S1499" s="1">
        <f t="shared" si="247"/>
        <v>5</v>
      </c>
      <c r="T1499" s="1" t="str">
        <f t="shared" si="248"/>
        <v>Peak</v>
      </c>
    </row>
    <row r="1500" spans="1:20" x14ac:dyDescent="0.25">
      <c r="A1500" s="85">
        <v>44988.708333329996</v>
      </c>
      <c r="B1500" s="1">
        <v>3</v>
      </c>
      <c r="C1500" s="1">
        <v>3</v>
      </c>
      <c r="D1500" s="1">
        <v>17</v>
      </c>
      <c r="E1500" s="1" t="str">
        <f t="shared" si="244"/>
        <v>Non-Summer</v>
      </c>
      <c r="F1500" s="78">
        <v>1.0391999999999999</v>
      </c>
      <c r="G1500" s="79">
        <f t="shared" si="245"/>
        <v>1.9771441136032641</v>
      </c>
      <c r="J1500" s="78">
        <v>4.2543999999999998E-2</v>
      </c>
      <c r="K1500" s="80">
        <f t="shared" si="246"/>
        <v>4.2543999999999998E-2</v>
      </c>
      <c r="L1500" s="68" t="str">
        <f t="shared" si="239"/>
        <v>Normal</v>
      </c>
      <c r="N1500" s="67">
        <f t="shared" si="240"/>
        <v>0</v>
      </c>
      <c r="O1500" s="67">
        <f t="shared" si="241"/>
        <v>4.2543999999999998E-2</v>
      </c>
      <c r="P1500" s="81">
        <f t="shared" si="242"/>
        <v>1.9346001136032642</v>
      </c>
      <c r="Q1500" s="81">
        <f t="shared" si="243"/>
        <v>1.9346001136032642</v>
      </c>
      <c r="S1500" s="1">
        <f t="shared" si="247"/>
        <v>5</v>
      </c>
      <c r="T1500" s="1" t="str">
        <f t="shared" si="248"/>
        <v>Peak</v>
      </c>
    </row>
    <row r="1501" spans="1:20" x14ac:dyDescent="0.25">
      <c r="A1501" s="85">
        <v>44988.74999999666</v>
      </c>
      <c r="B1501" s="1">
        <v>3</v>
      </c>
      <c r="C1501" s="1">
        <v>3</v>
      </c>
      <c r="D1501" s="1">
        <v>18</v>
      </c>
      <c r="E1501" s="1" t="str">
        <f t="shared" si="244"/>
        <v>Non-Summer</v>
      </c>
      <c r="F1501" s="78">
        <v>1.0727</v>
      </c>
      <c r="G1501" s="79">
        <f t="shared" si="245"/>
        <v>2.0408799948635696</v>
      </c>
      <c r="J1501" s="78">
        <v>0</v>
      </c>
      <c r="K1501" s="80">
        <f t="shared" si="246"/>
        <v>0</v>
      </c>
      <c r="L1501" s="68" t="str">
        <f t="shared" si="239"/>
        <v>Normal</v>
      </c>
      <c r="N1501" s="67">
        <f t="shared" si="240"/>
        <v>0</v>
      </c>
      <c r="O1501" s="67">
        <f t="shared" si="241"/>
        <v>0</v>
      </c>
      <c r="P1501" s="81">
        <f t="shared" si="242"/>
        <v>2.0408799948635696</v>
      </c>
      <c r="Q1501" s="81">
        <f t="shared" si="243"/>
        <v>2.0408799948635696</v>
      </c>
      <c r="S1501" s="1">
        <f t="shared" si="247"/>
        <v>5</v>
      </c>
      <c r="T1501" s="1" t="str">
        <f t="shared" si="248"/>
        <v>Peak</v>
      </c>
    </row>
    <row r="1502" spans="1:20" x14ac:dyDescent="0.25">
      <c r="A1502" s="85">
        <v>44988.791666663325</v>
      </c>
      <c r="B1502" s="1">
        <v>3</v>
      </c>
      <c r="C1502" s="1">
        <v>3</v>
      </c>
      <c r="D1502" s="1">
        <v>19</v>
      </c>
      <c r="E1502" s="1" t="str">
        <f t="shared" si="244"/>
        <v>Non-Summer</v>
      </c>
      <c r="F1502" s="78">
        <v>1.0612999999999999</v>
      </c>
      <c r="G1502" s="79">
        <f t="shared" si="245"/>
        <v>2.0191907695988687</v>
      </c>
      <c r="J1502" s="78">
        <v>0</v>
      </c>
      <c r="K1502" s="80">
        <f t="shared" si="246"/>
        <v>0</v>
      </c>
      <c r="L1502" s="68" t="str">
        <f t="shared" si="239"/>
        <v>Normal</v>
      </c>
      <c r="N1502" s="67">
        <f t="shared" si="240"/>
        <v>0</v>
      </c>
      <c r="O1502" s="67">
        <f t="shared" si="241"/>
        <v>0</v>
      </c>
      <c r="P1502" s="81">
        <f t="shared" si="242"/>
        <v>2.0191907695988687</v>
      </c>
      <c r="Q1502" s="81">
        <f t="shared" si="243"/>
        <v>2.0191907695988687</v>
      </c>
      <c r="S1502" s="1">
        <f t="shared" si="247"/>
        <v>5</v>
      </c>
      <c r="T1502" s="1" t="str">
        <f t="shared" si="248"/>
        <v>Peak</v>
      </c>
    </row>
    <row r="1503" spans="1:20" x14ac:dyDescent="0.25">
      <c r="A1503" s="85">
        <v>44988.833333329989</v>
      </c>
      <c r="B1503" s="1">
        <v>3</v>
      </c>
      <c r="C1503" s="1">
        <v>3</v>
      </c>
      <c r="D1503" s="1">
        <v>20</v>
      </c>
      <c r="E1503" s="1" t="str">
        <f t="shared" si="244"/>
        <v>Non-Summer</v>
      </c>
      <c r="F1503" s="78">
        <v>1.0396000000000001</v>
      </c>
      <c r="G1503" s="79">
        <f t="shared" si="245"/>
        <v>1.9779051390511486</v>
      </c>
      <c r="J1503" s="78">
        <v>0</v>
      </c>
      <c r="K1503" s="80">
        <f t="shared" si="246"/>
        <v>0</v>
      </c>
      <c r="L1503" s="68" t="str">
        <f t="shared" si="239"/>
        <v>Normal</v>
      </c>
      <c r="N1503" s="67">
        <f t="shared" si="240"/>
        <v>0</v>
      </c>
      <c r="O1503" s="67">
        <f t="shared" si="241"/>
        <v>0</v>
      </c>
      <c r="P1503" s="81">
        <f t="shared" si="242"/>
        <v>1.9779051390511486</v>
      </c>
      <c r="Q1503" s="81">
        <f t="shared" si="243"/>
        <v>1.9779051390511486</v>
      </c>
      <c r="S1503" s="1">
        <f t="shared" si="247"/>
        <v>5</v>
      </c>
      <c r="T1503" s="1" t="str">
        <f t="shared" si="248"/>
        <v>Peak</v>
      </c>
    </row>
    <row r="1504" spans="1:20" x14ac:dyDescent="0.25">
      <c r="A1504" s="85">
        <v>44988.874999996653</v>
      </c>
      <c r="B1504" s="1">
        <v>3</v>
      </c>
      <c r="C1504" s="1">
        <v>3</v>
      </c>
      <c r="D1504" s="1">
        <v>21</v>
      </c>
      <c r="E1504" s="1" t="str">
        <f t="shared" si="244"/>
        <v>Non-Summer</v>
      </c>
      <c r="F1504" s="78">
        <v>0.99950000000000006</v>
      </c>
      <c r="G1504" s="79">
        <f t="shared" si="245"/>
        <v>1.9016123379007532</v>
      </c>
      <c r="J1504" s="78">
        <v>0</v>
      </c>
      <c r="K1504" s="80">
        <f t="shared" si="246"/>
        <v>0</v>
      </c>
      <c r="L1504" s="68" t="str">
        <f t="shared" si="239"/>
        <v>Normal</v>
      </c>
      <c r="N1504" s="67">
        <f t="shared" si="240"/>
        <v>0</v>
      </c>
      <c r="O1504" s="67">
        <f t="shared" si="241"/>
        <v>0</v>
      </c>
      <c r="P1504" s="81">
        <f t="shared" si="242"/>
        <v>1.9016123379007532</v>
      </c>
      <c r="Q1504" s="81">
        <f t="shared" si="243"/>
        <v>1.9016123379007532</v>
      </c>
      <c r="S1504" s="1">
        <f t="shared" si="247"/>
        <v>5</v>
      </c>
      <c r="T1504" s="1" t="str">
        <f t="shared" si="248"/>
        <v>Peak</v>
      </c>
    </row>
    <row r="1505" spans="1:20" x14ac:dyDescent="0.25">
      <c r="A1505" s="85">
        <v>44988.916666663317</v>
      </c>
      <c r="B1505" s="1">
        <v>3</v>
      </c>
      <c r="C1505" s="1">
        <v>3</v>
      </c>
      <c r="D1505" s="1">
        <v>22</v>
      </c>
      <c r="E1505" s="1" t="str">
        <f t="shared" si="244"/>
        <v>Non-Summer</v>
      </c>
      <c r="F1505" s="78">
        <v>0.93420000000000003</v>
      </c>
      <c r="G1505" s="79">
        <f t="shared" si="245"/>
        <v>1.7773749335336504</v>
      </c>
      <c r="J1505" s="78">
        <v>0</v>
      </c>
      <c r="K1505" s="80">
        <f t="shared" si="246"/>
        <v>0</v>
      </c>
      <c r="L1505" s="68" t="str">
        <f t="shared" si="239"/>
        <v>Normal</v>
      </c>
      <c r="N1505" s="67">
        <f t="shared" si="240"/>
        <v>0</v>
      </c>
      <c r="O1505" s="67">
        <f t="shared" si="241"/>
        <v>0</v>
      </c>
      <c r="P1505" s="81">
        <f t="shared" si="242"/>
        <v>1.7773749335336504</v>
      </c>
      <c r="Q1505" s="81">
        <f t="shared" si="243"/>
        <v>1.7773749335336504</v>
      </c>
      <c r="S1505" s="1">
        <f t="shared" si="247"/>
        <v>5</v>
      </c>
      <c r="T1505" s="1" t="str">
        <f t="shared" si="248"/>
        <v>Off-Peak</v>
      </c>
    </row>
    <row r="1506" spans="1:20" x14ac:dyDescent="0.25">
      <c r="A1506" s="85">
        <v>44988.958333329982</v>
      </c>
      <c r="B1506" s="1">
        <v>3</v>
      </c>
      <c r="C1506" s="1">
        <v>3</v>
      </c>
      <c r="D1506" s="1">
        <v>23</v>
      </c>
      <c r="E1506" s="1" t="str">
        <f t="shared" si="244"/>
        <v>Non-Summer</v>
      </c>
      <c r="F1506" s="78">
        <v>0.86199999999999999</v>
      </c>
      <c r="G1506" s="79">
        <f t="shared" si="245"/>
        <v>1.6400098401905443</v>
      </c>
      <c r="J1506" s="78">
        <v>0</v>
      </c>
      <c r="K1506" s="80">
        <f t="shared" si="246"/>
        <v>0</v>
      </c>
      <c r="L1506" s="68" t="str">
        <f t="shared" si="239"/>
        <v>Normal</v>
      </c>
      <c r="N1506" s="67">
        <f t="shared" si="240"/>
        <v>0</v>
      </c>
      <c r="O1506" s="67">
        <f t="shared" si="241"/>
        <v>0</v>
      </c>
      <c r="P1506" s="81">
        <f t="shared" si="242"/>
        <v>1.6400098401905443</v>
      </c>
      <c r="Q1506" s="81">
        <f t="shared" si="243"/>
        <v>1.6400098401905443</v>
      </c>
      <c r="S1506" s="1">
        <f t="shared" si="247"/>
        <v>5</v>
      </c>
      <c r="T1506" s="1" t="str">
        <f t="shared" si="248"/>
        <v>Off-Peak</v>
      </c>
    </row>
    <row r="1507" spans="1:20" x14ac:dyDescent="0.25">
      <c r="A1507" s="85">
        <v>44988.999999996646</v>
      </c>
      <c r="B1507" s="1">
        <v>3</v>
      </c>
      <c r="C1507" s="1">
        <v>4</v>
      </c>
      <c r="D1507" s="1">
        <v>0</v>
      </c>
      <c r="E1507" s="1" t="str">
        <f t="shared" si="244"/>
        <v>Non-Summer</v>
      </c>
      <c r="F1507" s="78">
        <v>0.80930000000000002</v>
      </c>
      <c r="G1507" s="79">
        <f t="shared" si="245"/>
        <v>1.5397447374317954</v>
      </c>
      <c r="J1507" s="78">
        <v>0</v>
      </c>
      <c r="K1507" s="80">
        <f t="shared" si="246"/>
        <v>0</v>
      </c>
      <c r="L1507" s="68" t="str">
        <f t="shared" si="239"/>
        <v>Normal</v>
      </c>
      <c r="N1507" s="67">
        <f t="shared" si="240"/>
        <v>0</v>
      </c>
      <c r="O1507" s="67">
        <f t="shared" si="241"/>
        <v>0</v>
      </c>
      <c r="P1507" s="81">
        <f t="shared" si="242"/>
        <v>1.5397447374317954</v>
      </c>
      <c r="Q1507" s="81">
        <f t="shared" si="243"/>
        <v>1.5397447374317954</v>
      </c>
      <c r="S1507" s="1">
        <f t="shared" si="247"/>
        <v>6</v>
      </c>
      <c r="T1507" s="1" t="str">
        <f t="shared" si="248"/>
        <v>Off-Peak</v>
      </c>
    </row>
    <row r="1508" spans="1:20" x14ac:dyDescent="0.25">
      <c r="A1508" s="85">
        <v>44989.04166666331</v>
      </c>
      <c r="B1508" s="1">
        <v>3</v>
      </c>
      <c r="C1508" s="1">
        <v>4</v>
      </c>
      <c r="D1508" s="1">
        <v>1</v>
      </c>
      <c r="E1508" s="1" t="str">
        <f t="shared" si="244"/>
        <v>Non-Summer</v>
      </c>
      <c r="F1508" s="78">
        <v>0.77590000000000003</v>
      </c>
      <c r="G1508" s="79">
        <f t="shared" si="245"/>
        <v>1.476199112533461</v>
      </c>
      <c r="J1508" s="78">
        <v>0</v>
      </c>
      <c r="K1508" s="80">
        <f t="shared" si="246"/>
        <v>0</v>
      </c>
      <c r="L1508" s="68" t="str">
        <f t="shared" si="239"/>
        <v>Normal</v>
      </c>
      <c r="N1508" s="67">
        <f t="shared" si="240"/>
        <v>0</v>
      </c>
      <c r="O1508" s="67">
        <f t="shared" si="241"/>
        <v>0</v>
      </c>
      <c r="P1508" s="81">
        <f t="shared" si="242"/>
        <v>1.476199112533461</v>
      </c>
      <c r="Q1508" s="81">
        <f t="shared" si="243"/>
        <v>1.476199112533461</v>
      </c>
      <c r="S1508" s="1">
        <f t="shared" si="247"/>
        <v>6</v>
      </c>
      <c r="T1508" s="1" t="str">
        <f t="shared" si="248"/>
        <v>Off-Peak</v>
      </c>
    </row>
    <row r="1509" spans="1:20" x14ac:dyDescent="0.25">
      <c r="A1509" s="85">
        <v>44989.083333329974</v>
      </c>
      <c r="B1509" s="1">
        <v>3</v>
      </c>
      <c r="C1509" s="1">
        <v>4</v>
      </c>
      <c r="D1509" s="1">
        <v>2</v>
      </c>
      <c r="E1509" s="1" t="str">
        <f t="shared" si="244"/>
        <v>Non-Summer</v>
      </c>
      <c r="F1509" s="78">
        <v>0.75780000000000003</v>
      </c>
      <c r="G1509" s="79">
        <f t="shared" si="245"/>
        <v>1.4417627110166991</v>
      </c>
      <c r="J1509" s="78">
        <v>0</v>
      </c>
      <c r="K1509" s="80">
        <f t="shared" si="246"/>
        <v>0</v>
      </c>
      <c r="L1509" s="68" t="str">
        <f t="shared" si="239"/>
        <v>Normal</v>
      </c>
      <c r="N1509" s="67">
        <f t="shared" si="240"/>
        <v>0</v>
      </c>
      <c r="O1509" s="67">
        <f t="shared" si="241"/>
        <v>0</v>
      </c>
      <c r="P1509" s="81">
        <f t="shared" si="242"/>
        <v>1.4417627110166991</v>
      </c>
      <c r="Q1509" s="81">
        <f t="shared" si="243"/>
        <v>1.4417627110166991</v>
      </c>
      <c r="S1509" s="1">
        <f t="shared" si="247"/>
        <v>6</v>
      </c>
      <c r="T1509" s="1" t="str">
        <f t="shared" si="248"/>
        <v>Off-Peak</v>
      </c>
    </row>
    <row r="1510" spans="1:20" x14ac:dyDescent="0.25">
      <c r="A1510" s="85">
        <v>44989.124999996639</v>
      </c>
      <c r="B1510" s="1">
        <v>3</v>
      </c>
      <c r="C1510" s="1">
        <v>4</v>
      </c>
      <c r="D1510" s="1">
        <v>3</v>
      </c>
      <c r="E1510" s="1" t="str">
        <f t="shared" si="244"/>
        <v>Non-Summer</v>
      </c>
      <c r="F1510" s="78">
        <v>0.74870000000000003</v>
      </c>
      <c r="G1510" s="79">
        <f t="shared" si="245"/>
        <v>1.4244493820773325</v>
      </c>
      <c r="J1510" s="78">
        <v>0</v>
      </c>
      <c r="K1510" s="80">
        <f t="shared" si="246"/>
        <v>0</v>
      </c>
      <c r="L1510" s="68" t="str">
        <f t="shared" si="239"/>
        <v>Normal</v>
      </c>
      <c r="N1510" s="67">
        <f t="shared" si="240"/>
        <v>0</v>
      </c>
      <c r="O1510" s="67">
        <f t="shared" si="241"/>
        <v>0</v>
      </c>
      <c r="P1510" s="81">
        <f t="shared" si="242"/>
        <v>1.4244493820773325</v>
      </c>
      <c r="Q1510" s="81">
        <f t="shared" si="243"/>
        <v>1.4244493820773325</v>
      </c>
      <c r="S1510" s="1">
        <f t="shared" si="247"/>
        <v>6</v>
      </c>
      <c r="T1510" s="1" t="str">
        <f t="shared" si="248"/>
        <v>Off-Peak</v>
      </c>
    </row>
    <row r="1511" spans="1:20" x14ac:dyDescent="0.25">
      <c r="A1511" s="85">
        <v>44989.166666663303</v>
      </c>
      <c r="B1511" s="1">
        <v>3</v>
      </c>
      <c r="C1511" s="1">
        <v>4</v>
      </c>
      <c r="D1511" s="1">
        <v>4</v>
      </c>
      <c r="E1511" s="1" t="str">
        <f t="shared" si="244"/>
        <v>Non-Summer</v>
      </c>
      <c r="F1511" s="78">
        <v>0.75290000000000001</v>
      </c>
      <c r="G1511" s="79">
        <f t="shared" si="245"/>
        <v>1.4324401492801171</v>
      </c>
      <c r="J1511" s="78">
        <v>0</v>
      </c>
      <c r="K1511" s="80">
        <f t="shared" si="246"/>
        <v>0</v>
      </c>
      <c r="L1511" s="68" t="str">
        <f t="shared" si="239"/>
        <v>Normal</v>
      </c>
      <c r="N1511" s="67">
        <f t="shared" si="240"/>
        <v>0</v>
      </c>
      <c r="O1511" s="67">
        <f t="shared" si="241"/>
        <v>0</v>
      </c>
      <c r="P1511" s="81">
        <f t="shared" si="242"/>
        <v>1.4324401492801171</v>
      </c>
      <c r="Q1511" s="81">
        <f t="shared" si="243"/>
        <v>1.4324401492801171</v>
      </c>
      <c r="S1511" s="1">
        <f t="shared" si="247"/>
        <v>6</v>
      </c>
      <c r="T1511" s="1" t="str">
        <f t="shared" si="248"/>
        <v>Off-Peak</v>
      </c>
    </row>
    <row r="1512" spans="1:20" x14ac:dyDescent="0.25">
      <c r="A1512" s="85">
        <v>44989.208333329967</v>
      </c>
      <c r="B1512" s="1">
        <v>3</v>
      </c>
      <c r="C1512" s="1">
        <v>4</v>
      </c>
      <c r="D1512" s="1">
        <v>5</v>
      </c>
      <c r="E1512" s="1" t="str">
        <f t="shared" si="244"/>
        <v>Non-Summer</v>
      </c>
      <c r="F1512" s="78">
        <v>0.77159999999999995</v>
      </c>
      <c r="G1512" s="79">
        <f t="shared" si="245"/>
        <v>1.4680180889687053</v>
      </c>
      <c r="J1512" s="78">
        <v>0</v>
      </c>
      <c r="K1512" s="80">
        <f t="shared" si="246"/>
        <v>0</v>
      </c>
      <c r="L1512" s="68" t="str">
        <f t="shared" si="239"/>
        <v>Normal</v>
      </c>
      <c r="N1512" s="67">
        <f t="shared" si="240"/>
        <v>0</v>
      </c>
      <c r="O1512" s="67">
        <f t="shared" si="241"/>
        <v>0</v>
      </c>
      <c r="P1512" s="81">
        <f t="shared" si="242"/>
        <v>1.4680180889687053</v>
      </c>
      <c r="Q1512" s="81">
        <f t="shared" si="243"/>
        <v>1.4680180889687053</v>
      </c>
      <c r="S1512" s="1">
        <f t="shared" si="247"/>
        <v>6</v>
      </c>
      <c r="T1512" s="1" t="str">
        <f t="shared" si="248"/>
        <v>Off-Peak</v>
      </c>
    </row>
    <row r="1513" spans="1:20" x14ac:dyDescent="0.25">
      <c r="A1513" s="85">
        <v>44989.249999996631</v>
      </c>
      <c r="B1513" s="1">
        <v>3</v>
      </c>
      <c r="C1513" s="1">
        <v>4</v>
      </c>
      <c r="D1513" s="1">
        <v>6</v>
      </c>
      <c r="E1513" s="1" t="str">
        <f t="shared" si="244"/>
        <v>Non-Summer</v>
      </c>
      <c r="F1513" s="78">
        <v>0.80410000000000004</v>
      </c>
      <c r="G1513" s="79">
        <f t="shared" si="245"/>
        <v>1.5298514066093003</v>
      </c>
      <c r="J1513" s="78">
        <v>0</v>
      </c>
      <c r="K1513" s="80">
        <f t="shared" si="246"/>
        <v>0</v>
      </c>
      <c r="L1513" s="68" t="str">
        <f t="shared" si="239"/>
        <v>Normal</v>
      </c>
      <c r="N1513" s="67">
        <f t="shared" si="240"/>
        <v>0</v>
      </c>
      <c r="O1513" s="67">
        <f t="shared" si="241"/>
        <v>0</v>
      </c>
      <c r="P1513" s="81">
        <f t="shared" si="242"/>
        <v>1.5298514066093003</v>
      </c>
      <c r="Q1513" s="81">
        <f t="shared" si="243"/>
        <v>1.5298514066093003</v>
      </c>
      <c r="S1513" s="1">
        <f t="shared" si="247"/>
        <v>6</v>
      </c>
      <c r="T1513" s="1" t="str">
        <f t="shared" si="248"/>
        <v>Off-Peak</v>
      </c>
    </row>
    <row r="1514" spans="1:20" x14ac:dyDescent="0.25">
      <c r="A1514" s="85">
        <v>44989.291666663295</v>
      </c>
      <c r="B1514" s="1">
        <v>3</v>
      </c>
      <c r="C1514" s="1">
        <v>4</v>
      </c>
      <c r="D1514" s="1">
        <v>7</v>
      </c>
      <c r="E1514" s="1" t="str">
        <f t="shared" si="244"/>
        <v>Non-Summer</v>
      </c>
      <c r="F1514" s="78">
        <v>0.82379999999999998</v>
      </c>
      <c r="G1514" s="79">
        <f t="shared" si="245"/>
        <v>1.5673319099175991</v>
      </c>
      <c r="J1514" s="78">
        <v>0.34511599999999998</v>
      </c>
      <c r="K1514" s="80">
        <f t="shared" si="246"/>
        <v>0.34511599999999998</v>
      </c>
      <c r="L1514" s="68" t="str">
        <f t="shared" si="239"/>
        <v>Normal</v>
      </c>
      <c r="N1514" s="67">
        <f t="shared" si="240"/>
        <v>0</v>
      </c>
      <c r="O1514" s="67">
        <f t="shared" si="241"/>
        <v>0.34511599999999998</v>
      </c>
      <c r="P1514" s="81">
        <f t="shared" si="242"/>
        <v>1.2222159099175991</v>
      </c>
      <c r="Q1514" s="81">
        <f t="shared" si="243"/>
        <v>1.2222159099175991</v>
      </c>
      <c r="S1514" s="1">
        <f t="shared" si="247"/>
        <v>6</v>
      </c>
      <c r="T1514" s="1" t="str">
        <f t="shared" si="248"/>
        <v>Off-Peak</v>
      </c>
    </row>
    <row r="1515" spans="1:20" x14ac:dyDescent="0.25">
      <c r="A1515" s="85">
        <v>44989.33333332996</v>
      </c>
      <c r="B1515" s="1">
        <v>3</v>
      </c>
      <c r="C1515" s="1">
        <v>4</v>
      </c>
      <c r="D1515" s="1">
        <v>8</v>
      </c>
      <c r="E1515" s="1" t="str">
        <f t="shared" si="244"/>
        <v>Non-Summer</v>
      </c>
      <c r="F1515" s="78">
        <v>0.82110000000000005</v>
      </c>
      <c r="G1515" s="79">
        <f t="shared" si="245"/>
        <v>1.5621949881443806</v>
      </c>
      <c r="J1515" s="78">
        <v>0.81269500000000006</v>
      </c>
      <c r="K1515" s="80">
        <f t="shared" si="246"/>
        <v>0.81269500000000006</v>
      </c>
      <c r="L1515" s="68" t="str">
        <f t="shared" si="239"/>
        <v>Normal</v>
      </c>
      <c r="N1515" s="67">
        <f t="shared" si="240"/>
        <v>0</v>
      </c>
      <c r="O1515" s="67">
        <f t="shared" si="241"/>
        <v>0.81269500000000006</v>
      </c>
      <c r="P1515" s="81">
        <f t="shared" si="242"/>
        <v>0.74949998814438057</v>
      </c>
      <c r="Q1515" s="81">
        <f t="shared" si="243"/>
        <v>0.74949998814438057</v>
      </c>
      <c r="S1515" s="1">
        <f t="shared" si="247"/>
        <v>6</v>
      </c>
      <c r="T1515" s="1" t="str">
        <f t="shared" si="248"/>
        <v>Off-Peak</v>
      </c>
    </row>
    <row r="1516" spans="1:20" x14ac:dyDescent="0.25">
      <c r="A1516" s="85">
        <v>44989.374999996624</v>
      </c>
      <c r="B1516" s="1">
        <v>3</v>
      </c>
      <c r="C1516" s="1">
        <v>4</v>
      </c>
      <c r="D1516" s="1">
        <v>9</v>
      </c>
      <c r="E1516" s="1" t="str">
        <f t="shared" si="244"/>
        <v>Non-Summer</v>
      </c>
      <c r="F1516" s="78">
        <v>0.81179999999999997</v>
      </c>
      <c r="G1516" s="79">
        <f t="shared" si="245"/>
        <v>1.5445011464810718</v>
      </c>
      <c r="J1516" s="78">
        <v>1.073167</v>
      </c>
      <c r="K1516" s="80">
        <f t="shared" si="246"/>
        <v>1.073167</v>
      </c>
      <c r="L1516" s="68" t="str">
        <f t="shared" si="239"/>
        <v>Normal</v>
      </c>
      <c r="N1516" s="67">
        <f t="shared" si="240"/>
        <v>0</v>
      </c>
      <c r="O1516" s="67">
        <f t="shared" si="241"/>
        <v>1.073167</v>
      </c>
      <c r="P1516" s="81">
        <f t="shared" si="242"/>
        <v>0.47133414648107186</v>
      </c>
      <c r="Q1516" s="81">
        <f t="shared" si="243"/>
        <v>0.47133414648107186</v>
      </c>
      <c r="S1516" s="1">
        <f t="shared" si="247"/>
        <v>6</v>
      </c>
      <c r="T1516" s="1" t="str">
        <f t="shared" si="248"/>
        <v>Off-Peak</v>
      </c>
    </row>
    <row r="1517" spans="1:20" x14ac:dyDescent="0.25">
      <c r="A1517" s="85">
        <v>44989.416666663288</v>
      </c>
      <c r="B1517" s="1">
        <v>3</v>
      </c>
      <c r="C1517" s="1">
        <v>4</v>
      </c>
      <c r="D1517" s="1">
        <v>10</v>
      </c>
      <c r="E1517" s="1" t="str">
        <f t="shared" si="244"/>
        <v>Non-Summer</v>
      </c>
      <c r="F1517" s="78">
        <v>0.79979999999999996</v>
      </c>
      <c r="G1517" s="79">
        <f t="shared" si="245"/>
        <v>1.5216703830445446</v>
      </c>
      <c r="J1517" s="78">
        <v>2.314441</v>
      </c>
      <c r="K1517" s="80">
        <f t="shared" si="246"/>
        <v>2.314441</v>
      </c>
      <c r="L1517" s="68" t="str">
        <f t="shared" si="239"/>
        <v>Normal</v>
      </c>
      <c r="N1517" s="67">
        <f t="shared" si="240"/>
        <v>0.79277061695545537</v>
      </c>
      <c r="O1517" s="67">
        <f t="shared" si="241"/>
        <v>1.5216703830445446</v>
      </c>
      <c r="P1517" s="81">
        <f t="shared" si="242"/>
        <v>0</v>
      </c>
      <c r="Q1517" s="81">
        <f t="shared" si="243"/>
        <v>-0.79277061695545537</v>
      </c>
      <c r="S1517" s="1">
        <f t="shared" si="247"/>
        <v>6</v>
      </c>
      <c r="T1517" s="1" t="str">
        <f t="shared" si="248"/>
        <v>Off-Peak</v>
      </c>
    </row>
    <row r="1518" spans="1:20" x14ac:dyDescent="0.25">
      <c r="A1518" s="85">
        <v>44989.458333329952</v>
      </c>
      <c r="B1518" s="1">
        <v>3</v>
      </c>
      <c r="C1518" s="1">
        <v>4</v>
      </c>
      <c r="D1518" s="1">
        <v>11</v>
      </c>
      <c r="E1518" s="1" t="str">
        <f t="shared" si="244"/>
        <v>Non-Summer</v>
      </c>
      <c r="F1518" s="78">
        <v>0.78749999999999998</v>
      </c>
      <c r="G1518" s="79">
        <f t="shared" si="245"/>
        <v>1.498268850522104</v>
      </c>
      <c r="J1518" s="78">
        <v>2.5637750000000001</v>
      </c>
      <c r="K1518" s="80">
        <f t="shared" si="246"/>
        <v>2.5637750000000001</v>
      </c>
      <c r="L1518" s="68" t="str">
        <f t="shared" si="239"/>
        <v>Normal</v>
      </c>
      <c r="N1518" s="67">
        <f t="shared" si="240"/>
        <v>1.0655061494778961</v>
      </c>
      <c r="O1518" s="67">
        <f t="shared" si="241"/>
        <v>1.498268850522104</v>
      </c>
      <c r="P1518" s="81">
        <f t="shared" si="242"/>
        <v>0</v>
      </c>
      <c r="Q1518" s="81">
        <f t="shared" si="243"/>
        <v>-1.0655061494778961</v>
      </c>
      <c r="S1518" s="1">
        <f t="shared" si="247"/>
        <v>6</v>
      </c>
      <c r="T1518" s="1" t="str">
        <f t="shared" si="248"/>
        <v>Off-Peak</v>
      </c>
    </row>
    <row r="1519" spans="1:20" x14ac:dyDescent="0.25">
      <c r="A1519" s="85">
        <v>44989.499999996617</v>
      </c>
      <c r="B1519" s="1">
        <v>3</v>
      </c>
      <c r="C1519" s="1">
        <v>4</v>
      </c>
      <c r="D1519" s="1">
        <v>12</v>
      </c>
      <c r="E1519" s="1" t="str">
        <f t="shared" si="244"/>
        <v>Non-Summer</v>
      </c>
      <c r="F1519" s="78">
        <v>0.78129999999999999</v>
      </c>
      <c r="G1519" s="79">
        <f t="shared" si="245"/>
        <v>1.4864729560798984</v>
      </c>
      <c r="J1519" s="78">
        <v>6.4713850000000006</v>
      </c>
      <c r="K1519" s="80">
        <f t="shared" si="246"/>
        <v>6.4713850000000006</v>
      </c>
      <c r="L1519" s="68" t="str">
        <f t="shared" si="239"/>
        <v>Normal</v>
      </c>
      <c r="N1519" s="67">
        <f t="shared" si="240"/>
        <v>4.9849120439201027</v>
      </c>
      <c r="O1519" s="67">
        <f t="shared" si="241"/>
        <v>1.4864729560798979</v>
      </c>
      <c r="P1519" s="81">
        <f t="shared" si="242"/>
        <v>4.4408920985006262E-16</v>
      </c>
      <c r="Q1519" s="81">
        <f t="shared" si="243"/>
        <v>-4.9849120439201027</v>
      </c>
      <c r="S1519" s="1">
        <f t="shared" si="247"/>
        <v>6</v>
      </c>
      <c r="T1519" s="1" t="str">
        <f t="shared" si="248"/>
        <v>Off-Peak</v>
      </c>
    </row>
    <row r="1520" spans="1:20" x14ac:dyDescent="0.25">
      <c r="A1520" s="85">
        <v>44989.541666663281</v>
      </c>
      <c r="B1520" s="1">
        <v>3</v>
      </c>
      <c r="C1520" s="1">
        <v>4</v>
      </c>
      <c r="D1520" s="1">
        <v>13</v>
      </c>
      <c r="E1520" s="1" t="str">
        <f t="shared" si="244"/>
        <v>Non-Summer</v>
      </c>
      <c r="F1520" s="78">
        <v>0.78680000000000005</v>
      </c>
      <c r="G1520" s="79">
        <f t="shared" si="245"/>
        <v>1.4969370559883068</v>
      </c>
      <c r="J1520" s="78">
        <v>6.0758380000000001</v>
      </c>
      <c r="K1520" s="80">
        <f t="shared" si="246"/>
        <v>6.0758380000000001</v>
      </c>
      <c r="L1520" s="68" t="str">
        <f t="shared" si="239"/>
        <v>Normal</v>
      </c>
      <c r="N1520" s="67">
        <f t="shared" si="240"/>
        <v>4.5789009440116928</v>
      </c>
      <c r="O1520" s="67">
        <f t="shared" si="241"/>
        <v>1.4969370559883073</v>
      </c>
      <c r="P1520" s="81">
        <f t="shared" si="242"/>
        <v>0</v>
      </c>
      <c r="Q1520" s="81">
        <f t="shared" si="243"/>
        <v>-4.5789009440116928</v>
      </c>
      <c r="S1520" s="1">
        <f t="shared" si="247"/>
        <v>6</v>
      </c>
      <c r="T1520" s="1" t="str">
        <f t="shared" si="248"/>
        <v>Off-Peak</v>
      </c>
    </row>
    <row r="1521" spans="1:20" x14ac:dyDescent="0.25">
      <c r="A1521" s="85">
        <v>44989.583333329945</v>
      </c>
      <c r="B1521" s="1">
        <v>3</v>
      </c>
      <c r="C1521" s="1">
        <v>4</v>
      </c>
      <c r="D1521" s="1">
        <v>14</v>
      </c>
      <c r="E1521" s="1" t="str">
        <f t="shared" si="244"/>
        <v>Non-Summer</v>
      </c>
      <c r="F1521" s="78">
        <v>0.79100000000000004</v>
      </c>
      <c r="G1521" s="79">
        <f t="shared" si="245"/>
        <v>1.5049278231910912</v>
      </c>
      <c r="J1521" s="78">
        <v>5.162496</v>
      </c>
      <c r="K1521" s="80">
        <f t="shared" si="246"/>
        <v>5.162496</v>
      </c>
      <c r="L1521" s="68" t="str">
        <f t="shared" si="239"/>
        <v>Normal</v>
      </c>
      <c r="N1521" s="67">
        <f t="shared" si="240"/>
        <v>3.6575681768089088</v>
      </c>
      <c r="O1521" s="67">
        <f t="shared" si="241"/>
        <v>1.5049278231910912</v>
      </c>
      <c r="P1521" s="81">
        <f t="shared" si="242"/>
        <v>0</v>
      </c>
      <c r="Q1521" s="81">
        <f t="shared" si="243"/>
        <v>-3.6575681768089088</v>
      </c>
      <c r="S1521" s="1">
        <f t="shared" si="247"/>
        <v>6</v>
      </c>
      <c r="T1521" s="1" t="str">
        <f t="shared" si="248"/>
        <v>Off-Peak</v>
      </c>
    </row>
    <row r="1522" spans="1:20" x14ac:dyDescent="0.25">
      <c r="A1522" s="85">
        <v>44989.624999996609</v>
      </c>
      <c r="B1522" s="1">
        <v>3</v>
      </c>
      <c r="C1522" s="1">
        <v>4</v>
      </c>
      <c r="D1522" s="1">
        <v>15</v>
      </c>
      <c r="E1522" s="1" t="str">
        <f t="shared" si="244"/>
        <v>Non-Summer</v>
      </c>
      <c r="F1522" s="78">
        <v>0.83020000000000005</v>
      </c>
      <c r="G1522" s="79">
        <f t="shared" si="245"/>
        <v>1.5795083170837472</v>
      </c>
      <c r="J1522" s="78">
        <v>3.7513209999999999</v>
      </c>
      <c r="K1522" s="80">
        <f t="shared" si="246"/>
        <v>3.7513209999999999</v>
      </c>
      <c r="L1522" s="68" t="str">
        <f t="shared" si="239"/>
        <v>Normal</v>
      </c>
      <c r="N1522" s="67">
        <f t="shared" si="240"/>
        <v>2.1718126829162525</v>
      </c>
      <c r="O1522" s="67">
        <f t="shared" si="241"/>
        <v>1.5795083170837474</v>
      </c>
      <c r="P1522" s="81">
        <f t="shared" si="242"/>
        <v>0</v>
      </c>
      <c r="Q1522" s="81">
        <f t="shared" si="243"/>
        <v>-2.1718126829162525</v>
      </c>
      <c r="S1522" s="1">
        <f t="shared" si="247"/>
        <v>6</v>
      </c>
      <c r="T1522" s="1" t="str">
        <f t="shared" si="248"/>
        <v>Off-Peak</v>
      </c>
    </row>
    <row r="1523" spans="1:20" x14ac:dyDescent="0.25">
      <c r="A1523" s="85">
        <v>44989.666666663274</v>
      </c>
      <c r="B1523" s="1">
        <v>3</v>
      </c>
      <c r="C1523" s="1">
        <v>4</v>
      </c>
      <c r="D1523" s="1">
        <v>16</v>
      </c>
      <c r="E1523" s="1" t="str">
        <f t="shared" si="244"/>
        <v>Non-Summer</v>
      </c>
      <c r="F1523" s="78">
        <v>0.88260000000000005</v>
      </c>
      <c r="G1523" s="79">
        <f t="shared" si="245"/>
        <v>1.6792026507565831</v>
      </c>
      <c r="J1523" s="78">
        <v>1.7769059999999999</v>
      </c>
      <c r="K1523" s="80">
        <f t="shared" si="246"/>
        <v>1.7769059999999999</v>
      </c>
      <c r="L1523" s="68" t="str">
        <f t="shared" si="239"/>
        <v>Normal</v>
      </c>
      <c r="N1523" s="67">
        <f t="shared" si="240"/>
        <v>9.7703349243416726E-2</v>
      </c>
      <c r="O1523" s="67">
        <f t="shared" si="241"/>
        <v>1.6792026507565831</v>
      </c>
      <c r="P1523" s="81">
        <f t="shared" si="242"/>
        <v>0</v>
      </c>
      <c r="Q1523" s="81">
        <f t="shared" si="243"/>
        <v>-9.7703349243416726E-2</v>
      </c>
      <c r="S1523" s="1">
        <f t="shared" si="247"/>
        <v>6</v>
      </c>
      <c r="T1523" s="1" t="str">
        <f t="shared" si="248"/>
        <v>Off-Peak</v>
      </c>
    </row>
    <row r="1524" spans="1:20" x14ac:dyDescent="0.25">
      <c r="A1524" s="85">
        <v>44989.708333329938</v>
      </c>
      <c r="B1524" s="1">
        <v>3</v>
      </c>
      <c r="C1524" s="1">
        <v>4</v>
      </c>
      <c r="D1524" s="1">
        <v>17</v>
      </c>
      <c r="E1524" s="1" t="str">
        <f t="shared" si="244"/>
        <v>Non-Summer</v>
      </c>
      <c r="F1524" s="78">
        <v>0.94579999999999997</v>
      </c>
      <c r="G1524" s="79">
        <f t="shared" si="245"/>
        <v>1.7994446715222934</v>
      </c>
      <c r="J1524" s="78">
        <v>5.6292000000000002E-2</v>
      </c>
      <c r="K1524" s="80">
        <f t="shared" si="246"/>
        <v>5.6292000000000002E-2</v>
      </c>
      <c r="L1524" s="68" t="str">
        <f t="shared" si="239"/>
        <v>Normal</v>
      </c>
      <c r="N1524" s="67">
        <f t="shared" si="240"/>
        <v>0</v>
      </c>
      <c r="O1524" s="67">
        <f t="shared" si="241"/>
        <v>5.6292000000000002E-2</v>
      </c>
      <c r="P1524" s="81">
        <f t="shared" si="242"/>
        <v>1.7431526715222934</v>
      </c>
      <c r="Q1524" s="81">
        <f t="shared" si="243"/>
        <v>1.7431526715222934</v>
      </c>
      <c r="S1524" s="1">
        <f t="shared" si="247"/>
        <v>6</v>
      </c>
      <c r="T1524" s="1" t="str">
        <f t="shared" si="248"/>
        <v>Off-Peak</v>
      </c>
    </row>
    <row r="1525" spans="1:20" x14ac:dyDescent="0.25">
      <c r="A1525" s="85">
        <v>44989.749999996602</v>
      </c>
      <c r="B1525" s="1">
        <v>3</v>
      </c>
      <c r="C1525" s="1">
        <v>4</v>
      </c>
      <c r="D1525" s="1">
        <v>18</v>
      </c>
      <c r="E1525" s="1" t="str">
        <f t="shared" si="244"/>
        <v>Non-Summer</v>
      </c>
      <c r="F1525" s="78">
        <v>0.9788</v>
      </c>
      <c r="G1525" s="79">
        <f t="shared" si="245"/>
        <v>1.8622292709727435</v>
      </c>
      <c r="J1525" s="78">
        <v>0</v>
      </c>
      <c r="K1525" s="80">
        <f t="shared" si="246"/>
        <v>0</v>
      </c>
      <c r="L1525" s="68" t="str">
        <f t="shared" si="239"/>
        <v>Normal</v>
      </c>
      <c r="N1525" s="67">
        <f t="shared" si="240"/>
        <v>0</v>
      </c>
      <c r="O1525" s="67">
        <f t="shared" si="241"/>
        <v>0</v>
      </c>
      <c r="P1525" s="81">
        <f t="shared" si="242"/>
        <v>1.8622292709727435</v>
      </c>
      <c r="Q1525" s="81">
        <f t="shared" si="243"/>
        <v>1.8622292709727435</v>
      </c>
      <c r="S1525" s="1">
        <f t="shared" si="247"/>
        <v>6</v>
      </c>
      <c r="T1525" s="1" t="str">
        <f t="shared" si="248"/>
        <v>Off-Peak</v>
      </c>
    </row>
    <row r="1526" spans="1:20" x14ac:dyDescent="0.25">
      <c r="A1526" s="85">
        <v>44989.791666663266</v>
      </c>
      <c r="B1526" s="1">
        <v>3</v>
      </c>
      <c r="C1526" s="1">
        <v>4</v>
      </c>
      <c r="D1526" s="1">
        <v>19</v>
      </c>
      <c r="E1526" s="1" t="str">
        <f t="shared" si="244"/>
        <v>Non-Summer</v>
      </c>
      <c r="F1526" s="78">
        <v>0.97489999999999999</v>
      </c>
      <c r="G1526" s="79">
        <f t="shared" si="245"/>
        <v>1.854809272855872</v>
      </c>
      <c r="J1526" s="78">
        <v>0</v>
      </c>
      <c r="K1526" s="80">
        <f t="shared" si="246"/>
        <v>0</v>
      </c>
      <c r="L1526" s="68" t="str">
        <f t="shared" si="239"/>
        <v>Normal</v>
      </c>
      <c r="N1526" s="67">
        <f t="shared" si="240"/>
        <v>0</v>
      </c>
      <c r="O1526" s="67">
        <f t="shared" si="241"/>
        <v>0</v>
      </c>
      <c r="P1526" s="81">
        <f t="shared" si="242"/>
        <v>1.854809272855872</v>
      </c>
      <c r="Q1526" s="81">
        <f t="shared" si="243"/>
        <v>1.854809272855872</v>
      </c>
      <c r="S1526" s="1">
        <f t="shared" si="247"/>
        <v>6</v>
      </c>
      <c r="T1526" s="1" t="str">
        <f t="shared" si="248"/>
        <v>Off-Peak</v>
      </c>
    </row>
    <row r="1527" spans="1:20" x14ac:dyDescent="0.25">
      <c r="A1527" s="85">
        <v>44989.833333329931</v>
      </c>
      <c r="B1527" s="1">
        <v>3</v>
      </c>
      <c r="C1527" s="1">
        <v>4</v>
      </c>
      <c r="D1527" s="1">
        <v>20</v>
      </c>
      <c r="E1527" s="1" t="str">
        <f t="shared" si="244"/>
        <v>Non-Summer</v>
      </c>
      <c r="F1527" s="78">
        <v>0.96460000000000001</v>
      </c>
      <c r="G1527" s="79">
        <f t="shared" si="245"/>
        <v>1.835212867572853</v>
      </c>
      <c r="J1527" s="78">
        <v>0</v>
      </c>
      <c r="K1527" s="80">
        <f t="shared" si="246"/>
        <v>0</v>
      </c>
      <c r="L1527" s="68" t="str">
        <f t="shared" si="239"/>
        <v>Normal</v>
      </c>
      <c r="N1527" s="67">
        <f t="shared" si="240"/>
        <v>0</v>
      </c>
      <c r="O1527" s="67">
        <f t="shared" si="241"/>
        <v>0</v>
      </c>
      <c r="P1527" s="81">
        <f t="shared" si="242"/>
        <v>1.835212867572853</v>
      </c>
      <c r="Q1527" s="81">
        <f t="shared" si="243"/>
        <v>1.835212867572853</v>
      </c>
      <c r="S1527" s="1">
        <f t="shared" si="247"/>
        <v>6</v>
      </c>
      <c r="T1527" s="1" t="str">
        <f t="shared" si="248"/>
        <v>Off-Peak</v>
      </c>
    </row>
    <row r="1528" spans="1:20" x14ac:dyDescent="0.25">
      <c r="A1528" s="85">
        <v>44989.874999996595</v>
      </c>
      <c r="B1528" s="1">
        <v>3</v>
      </c>
      <c r="C1528" s="1">
        <v>4</v>
      </c>
      <c r="D1528" s="1">
        <v>21</v>
      </c>
      <c r="E1528" s="1" t="str">
        <f t="shared" si="244"/>
        <v>Non-Summer</v>
      </c>
      <c r="F1528" s="78">
        <v>0.93899999999999995</v>
      </c>
      <c r="G1528" s="79">
        <f t="shared" si="245"/>
        <v>1.7865072389082612</v>
      </c>
      <c r="J1528" s="78">
        <v>0</v>
      </c>
      <c r="K1528" s="80">
        <f t="shared" si="246"/>
        <v>0</v>
      </c>
      <c r="L1528" s="68" t="str">
        <f t="shared" si="239"/>
        <v>Normal</v>
      </c>
      <c r="N1528" s="67">
        <f t="shared" si="240"/>
        <v>0</v>
      </c>
      <c r="O1528" s="67">
        <f t="shared" si="241"/>
        <v>0</v>
      </c>
      <c r="P1528" s="81">
        <f t="shared" si="242"/>
        <v>1.7865072389082612</v>
      </c>
      <c r="Q1528" s="81">
        <f t="shared" si="243"/>
        <v>1.7865072389082612</v>
      </c>
      <c r="S1528" s="1">
        <f t="shared" si="247"/>
        <v>6</v>
      </c>
      <c r="T1528" s="1" t="str">
        <f t="shared" si="248"/>
        <v>Off-Peak</v>
      </c>
    </row>
    <row r="1529" spans="1:20" x14ac:dyDescent="0.25">
      <c r="A1529" s="85">
        <v>44989.916666663259</v>
      </c>
      <c r="B1529" s="1">
        <v>3</v>
      </c>
      <c r="C1529" s="1">
        <v>4</v>
      </c>
      <c r="D1529" s="1">
        <v>22</v>
      </c>
      <c r="E1529" s="1" t="str">
        <f t="shared" si="244"/>
        <v>Non-Summer</v>
      </c>
      <c r="F1529" s="78">
        <v>0.89019999999999999</v>
      </c>
      <c r="G1529" s="79">
        <f t="shared" si="245"/>
        <v>1.6936621342663836</v>
      </c>
      <c r="J1529" s="78">
        <v>0</v>
      </c>
      <c r="K1529" s="80">
        <f t="shared" si="246"/>
        <v>0</v>
      </c>
      <c r="L1529" s="68" t="str">
        <f t="shared" si="239"/>
        <v>Normal</v>
      </c>
      <c r="N1529" s="67">
        <f t="shared" si="240"/>
        <v>0</v>
      </c>
      <c r="O1529" s="67">
        <f t="shared" si="241"/>
        <v>0</v>
      </c>
      <c r="P1529" s="81">
        <f t="shared" si="242"/>
        <v>1.6936621342663836</v>
      </c>
      <c r="Q1529" s="81">
        <f t="shared" si="243"/>
        <v>1.6936621342663836</v>
      </c>
      <c r="S1529" s="1">
        <f t="shared" si="247"/>
        <v>6</v>
      </c>
      <c r="T1529" s="1" t="str">
        <f t="shared" si="248"/>
        <v>Off-Peak</v>
      </c>
    </row>
    <row r="1530" spans="1:20" x14ac:dyDescent="0.25">
      <c r="A1530" s="85">
        <v>44989.958333329923</v>
      </c>
      <c r="B1530" s="1">
        <v>3</v>
      </c>
      <c r="C1530" s="1">
        <v>4</v>
      </c>
      <c r="D1530" s="1">
        <v>23</v>
      </c>
      <c r="E1530" s="1" t="str">
        <f t="shared" si="244"/>
        <v>Non-Summer</v>
      </c>
      <c r="F1530" s="78">
        <v>0.82899999999999996</v>
      </c>
      <c r="G1530" s="79">
        <f t="shared" si="245"/>
        <v>1.5772252407400942</v>
      </c>
      <c r="J1530" s="78">
        <v>0</v>
      </c>
      <c r="K1530" s="80">
        <f t="shared" si="246"/>
        <v>0</v>
      </c>
      <c r="L1530" s="68" t="str">
        <f t="shared" si="239"/>
        <v>Normal</v>
      </c>
      <c r="N1530" s="67">
        <f t="shared" si="240"/>
        <v>0</v>
      </c>
      <c r="O1530" s="67">
        <f t="shared" si="241"/>
        <v>0</v>
      </c>
      <c r="P1530" s="81">
        <f t="shared" si="242"/>
        <v>1.5772252407400942</v>
      </c>
      <c r="Q1530" s="81">
        <f t="shared" si="243"/>
        <v>1.5772252407400942</v>
      </c>
      <c r="S1530" s="1">
        <f t="shared" si="247"/>
        <v>6</v>
      </c>
      <c r="T1530" s="1" t="str">
        <f t="shared" si="248"/>
        <v>Off-Peak</v>
      </c>
    </row>
    <row r="1531" spans="1:20" x14ac:dyDescent="0.25">
      <c r="A1531" s="85">
        <v>44989.999999996588</v>
      </c>
      <c r="B1531" s="1">
        <v>3</v>
      </c>
      <c r="C1531" s="1">
        <v>5</v>
      </c>
      <c r="D1531" s="1">
        <v>0</v>
      </c>
      <c r="E1531" s="1" t="str">
        <f t="shared" si="244"/>
        <v>Non-Summer</v>
      </c>
      <c r="F1531" s="78">
        <v>0.7802</v>
      </c>
      <c r="G1531" s="79">
        <f t="shared" si="245"/>
        <v>1.4843801360982167</v>
      </c>
      <c r="J1531" s="78">
        <v>0</v>
      </c>
      <c r="K1531" s="80">
        <f t="shared" si="246"/>
        <v>0</v>
      </c>
      <c r="L1531" s="68" t="str">
        <f t="shared" si="239"/>
        <v>Normal</v>
      </c>
      <c r="N1531" s="67">
        <f t="shared" si="240"/>
        <v>0</v>
      </c>
      <c r="O1531" s="67">
        <f t="shared" si="241"/>
        <v>0</v>
      </c>
      <c r="P1531" s="81">
        <f t="shared" si="242"/>
        <v>1.4843801360982167</v>
      </c>
      <c r="Q1531" s="81">
        <f t="shared" si="243"/>
        <v>1.4843801360982167</v>
      </c>
      <c r="S1531" s="1">
        <f t="shared" si="247"/>
        <v>7</v>
      </c>
      <c r="T1531" s="1" t="str">
        <f t="shared" si="248"/>
        <v>Off-Peak</v>
      </c>
    </row>
    <row r="1532" spans="1:20" x14ac:dyDescent="0.25">
      <c r="A1532" s="85">
        <v>44990.041666663252</v>
      </c>
      <c r="B1532" s="1">
        <v>3</v>
      </c>
      <c r="C1532" s="1">
        <v>5</v>
      </c>
      <c r="D1532" s="1">
        <v>1</v>
      </c>
      <c r="E1532" s="1" t="str">
        <f t="shared" si="244"/>
        <v>Non-Summer</v>
      </c>
      <c r="F1532" s="78">
        <v>0.747</v>
      </c>
      <c r="G1532" s="79">
        <f t="shared" si="245"/>
        <v>1.4212150239238244</v>
      </c>
      <c r="J1532" s="78">
        <v>0</v>
      </c>
      <c r="K1532" s="80">
        <f t="shared" si="246"/>
        <v>0</v>
      </c>
      <c r="L1532" s="68" t="str">
        <f t="shared" si="239"/>
        <v>Normal</v>
      </c>
      <c r="N1532" s="67">
        <f t="shared" si="240"/>
        <v>0</v>
      </c>
      <c r="O1532" s="67">
        <f t="shared" si="241"/>
        <v>0</v>
      </c>
      <c r="P1532" s="81">
        <f t="shared" si="242"/>
        <v>1.4212150239238244</v>
      </c>
      <c r="Q1532" s="81">
        <f t="shared" si="243"/>
        <v>1.4212150239238244</v>
      </c>
      <c r="S1532" s="1">
        <f t="shared" si="247"/>
        <v>7</v>
      </c>
      <c r="T1532" s="1" t="str">
        <f t="shared" si="248"/>
        <v>Off-Peak</v>
      </c>
    </row>
    <row r="1533" spans="1:20" x14ac:dyDescent="0.25">
      <c r="A1533" s="85">
        <v>44990.083333329916</v>
      </c>
      <c r="B1533" s="1">
        <v>3</v>
      </c>
      <c r="C1533" s="1">
        <v>5</v>
      </c>
      <c r="D1533" s="1">
        <v>2</v>
      </c>
      <c r="E1533" s="1" t="str">
        <f t="shared" si="244"/>
        <v>Non-Summer</v>
      </c>
      <c r="F1533" s="78">
        <v>0.72760000000000002</v>
      </c>
      <c r="G1533" s="79">
        <f t="shared" si="245"/>
        <v>1.3843052897014387</v>
      </c>
      <c r="J1533" s="78">
        <v>0</v>
      </c>
      <c r="K1533" s="80">
        <f t="shared" si="246"/>
        <v>0</v>
      </c>
      <c r="L1533" s="68" t="str">
        <f t="shared" si="239"/>
        <v>Normal</v>
      </c>
      <c r="N1533" s="67">
        <f t="shared" si="240"/>
        <v>0</v>
      </c>
      <c r="O1533" s="67">
        <f t="shared" si="241"/>
        <v>0</v>
      </c>
      <c r="P1533" s="81">
        <f t="shared" si="242"/>
        <v>1.3843052897014387</v>
      </c>
      <c r="Q1533" s="81">
        <f t="shared" si="243"/>
        <v>1.3843052897014387</v>
      </c>
      <c r="S1533" s="1">
        <f t="shared" si="247"/>
        <v>7</v>
      </c>
      <c r="T1533" s="1" t="str">
        <f t="shared" si="248"/>
        <v>Off-Peak</v>
      </c>
    </row>
    <row r="1534" spans="1:20" x14ac:dyDescent="0.25">
      <c r="A1534" s="85">
        <v>44990.12499999658</v>
      </c>
      <c r="B1534" s="1">
        <v>3</v>
      </c>
      <c r="C1534" s="1">
        <v>5</v>
      </c>
      <c r="D1534" s="1">
        <v>3</v>
      </c>
      <c r="E1534" s="1" t="str">
        <f t="shared" si="244"/>
        <v>Non-Summer</v>
      </c>
      <c r="F1534" s="78">
        <v>0.71830000000000005</v>
      </c>
      <c r="G1534" s="79">
        <f t="shared" si="245"/>
        <v>1.3666114480381302</v>
      </c>
      <c r="J1534" s="78">
        <v>0</v>
      </c>
      <c r="K1534" s="80">
        <f t="shared" si="246"/>
        <v>0</v>
      </c>
      <c r="L1534" s="68" t="str">
        <f t="shared" si="239"/>
        <v>Normal</v>
      </c>
      <c r="N1534" s="67">
        <f t="shared" si="240"/>
        <v>0</v>
      </c>
      <c r="O1534" s="67">
        <f t="shared" si="241"/>
        <v>0</v>
      </c>
      <c r="P1534" s="81">
        <f t="shared" si="242"/>
        <v>1.3666114480381302</v>
      </c>
      <c r="Q1534" s="81">
        <f t="shared" si="243"/>
        <v>1.3666114480381302</v>
      </c>
      <c r="S1534" s="1">
        <f t="shared" si="247"/>
        <v>7</v>
      </c>
      <c r="T1534" s="1" t="str">
        <f t="shared" si="248"/>
        <v>Off-Peak</v>
      </c>
    </row>
    <row r="1535" spans="1:20" x14ac:dyDescent="0.25">
      <c r="A1535" s="85">
        <v>44990.166666663245</v>
      </c>
      <c r="B1535" s="1">
        <v>3</v>
      </c>
      <c r="C1535" s="1">
        <v>5</v>
      </c>
      <c r="D1535" s="1">
        <v>4</v>
      </c>
      <c r="E1535" s="1" t="str">
        <f t="shared" si="244"/>
        <v>Non-Summer</v>
      </c>
      <c r="F1535" s="78">
        <v>0.72030000000000005</v>
      </c>
      <c r="G1535" s="79">
        <f t="shared" si="245"/>
        <v>1.3704165752775512</v>
      </c>
      <c r="J1535" s="78">
        <v>0</v>
      </c>
      <c r="K1535" s="80">
        <f t="shared" si="246"/>
        <v>0</v>
      </c>
      <c r="L1535" s="68" t="str">
        <f t="shared" si="239"/>
        <v>Normal</v>
      </c>
      <c r="N1535" s="67">
        <f t="shared" si="240"/>
        <v>0</v>
      </c>
      <c r="O1535" s="67">
        <f t="shared" si="241"/>
        <v>0</v>
      </c>
      <c r="P1535" s="81">
        <f t="shared" si="242"/>
        <v>1.3704165752775512</v>
      </c>
      <c r="Q1535" s="81">
        <f t="shared" si="243"/>
        <v>1.3704165752775512</v>
      </c>
      <c r="S1535" s="1">
        <f t="shared" si="247"/>
        <v>7</v>
      </c>
      <c r="T1535" s="1" t="str">
        <f t="shared" si="248"/>
        <v>Off-Peak</v>
      </c>
    </row>
    <row r="1536" spans="1:20" x14ac:dyDescent="0.25">
      <c r="A1536" s="85">
        <v>44990.208333329909</v>
      </c>
      <c r="B1536" s="1">
        <v>3</v>
      </c>
      <c r="C1536" s="1">
        <v>5</v>
      </c>
      <c r="D1536" s="1">
        <v>5</v>
      </c>
      <c r="E1536" s="1" t="str">
        <f t="shared" si="244"/>
        <v>Non-Summer</v>
      </c>
      <c r="F1536" s="78">
        <v>0.73909999999999998</v>
      </c>
      <c r="G1536" s="79">
        <f t="shared" si="245"/>
        <v>1.4061847713281106</v>
      </c>
      <c r="J1536" s="78">
        <v>0</v>
      </c>
      <c r="K1536" s="80">
        <f t="shared" si="246"/>
        <v>0</v>
      </c>
      <c r="L1536" s="68" t="str">
        <f t="shared" si="239"/>
        <v>Normal</v>
      </c>
      <c r="N1536" s="67">
        <f t="shared" si="240"/>
        <v>0</v>
      </c>
      <c r="O1536" s="67">
        <f t="shared" si="241"/>
        <v>0</v>
      </c>
      <c r="P1536" s="81">
        <f t="shared" si="242"/>
        <v>1.4061847713281106</v>
      </c>
      <c r="Q1536" s="81">
        <f t="shared" si="243"/>
        <v>1.4061847713281106</v>
      </c>
      <c r="S1536" s="1">
        <f t="shared" si="247"/>
        <v>7</v>
      </c>
      <c r="T1536" s="1" t="str">
        <f t="shared" si="248"/>
        <v>Off-Peak</v>
      </c>
    </row>
    <row r="1537" spans="1:20" x14ac:dyDescent="0.25">
      <c r="A1537" s="85">
        <v>44990.249999996573</v>
      </c>
      <c r="B1537" s="1">
        <v>3</v>
      </c>
      <c r="C1537" s="1">
        <v>5</v>
      </c>
      <c r="D1537" s="1">
        <v>6</v>
      </c>
      <c r="E1537" s="1" t="str">
        <f t="shared" si="244"/>
        <v>Non-Summer</v>
      </c>
      <c r="F1537" s="78">
        <v>0.7702</v>
      </c>
      <c r="G1537" s="79">
        <f t="shared" si="245"/>
        <v>1.4653544999011106</v>
      </c>
      <c r="J1537" s="78">
        <v>0</v>
      </c>
      <c r="K1537" s="80">
        <f t="shared" si="246"/>
        <v>0</v>
      </c>
      <c r="L1537" s="68" t="str">
        <f t="shared" si="239"/>
        <v>Normal</v>
      </c>
      <c r="N1537" s="67">
        <f t="shared" si="240"/>
        <v>0</v>
      </c>
      <c r="O1537" s="67">
        <f t="shared" si="241"/>
        <v>0</v>
      </c>
      <c r="P1537" s="81">
        <f t="shared" si="242"/>
        <v>1.4653544999011106</v>
      </c>
      <c r="Q1537" s="81">
        <f t="shared" si="243"/>
        <v>1.4653544999011106</v>
      </c>
      <c r="S1537" s="1">
        <f t="shared" si="247"/>
        <v>7</v>
      </c>
      <c r="T1537" s="1" t="str">
        <f t="shared" si="248"/>
        <v>Off-Peak</v>
      </c>
    </row>
    <row r="1538" spans="1:20" x14ac:dyDescent="0.25">
      <c r="A1538" s="85">
        <v>44990.291666663237</v>
      </c>
      <c r="B1538" s="1">
        <v>3</v>
      </c>
      <c r="C1538" s="1">
        <v>5</v>
      </c>
      <c r="D1538" s="1">
        <v>7</v>
      </c>
      <c r="E1538" s="1" t="str">
        <f t="shared" si="244"/>
        <v>Non-Summer</v>
      </c>
      <c r="F1538" s="78">
        <v>0.79239999999999999</v>
      </c>
      <c r="G1538" s="79">
        <f t="shared" si="245"/>
        <v>1.507591412258686</v>
      </c>
      <c r="J1538" s="78">
        <v>0.32262999999999997</v>
      </c>
      <c r="K1538" s="80">
        <f t="shared" si="246"/>
        <v>0.32262999999999997</v>
      </c>
      <c r="L1538" s="68" t="str">
        <f t="shared" si="239"/>
        <v>Normal</v>
      </c>
      <c r="N1538" s="67">
        <f t="shared" si="240"/>
        <v>0</v>
      </c>
      <c r="O1538" s="67">
        <f t="shared" si="241"/>
        <v>0.32262999999999997</v>
      </c>
      <c r="P1538" s="81">
        <f t="shared" si="242"/>
        <v>1.184961412258686</v>
      </c>
      <c r="Q1538" s="81">
        <f t="shared" si="243"/>
        <v>1.184961412258686</v>
      </c>
      <c r="S1538" s="1">
        <f t="shared" si="247"/>
        <v>7</v>
      </c>
      <c r="T1538" s="1" t="str">
        <f t="shared" si="248"/>
        <v>Off-Peak</v>
      </c>
    </row>
    <row r="1539" spans="1:20" x14ac:dyDescent="0.25">
      <c r="A1539" s="85">
        <v>44990.333333329902</v>
      </c>
      <c r="B1539" s="1">
        <v>3</v>
      </c>
      <c r="C1539" s="1">
        <v>5</v>
      </c>
      <c r="D1539" s="1">
        <v>8</v>
      </c>
      <c r="E1539" s="1" t="str">
        <f t="shared" si="244"/>
        <v>Non-Summer</v>
      </c>
      <c r="F1539" s="78">
        <v>0.80379999999999996</v>
      </c>
      <c r="G1539" s="79">
        <f t="shared" si="245"/>
        <v>1.5292806375233869</v>
      </c>
      <c r="J1539" s="78">
        <v>0.54946700000000004</v>
      </c>
      <c r="K1539" s="80">
        <f t="shared" si="246"/>
        <v>0.54946700000000004</v>
      </c>
      <c r="L1539" s="68" t="str">
        <f t="shared" si="239"/>
        <v>Normal</v>
      </c>
      <c r="N1539" s="67">
        <f t="shared" si="240"/>
        <v>0</v>
      </c>
      <c r="O1539" s="67">
        <f t="shared" si="241"/>
        <v>0.54946700000000004</v>
      </c>
      <c r="P1539" s="81">
        <f t="shared" si="242"/>
        <v>0.9798136375233869</v>
      </c>
      <c r="Q1539" s="81">
        <f t="shared" si="243"/>
        <v>0.9798136375233869</v>
      </c>
      <c r="S1539" s="1">
        <f t="shared" si="247"/>
        <v>7</v>
      </c>
      <c r="T1539" s="1" t="str">
        <f t="shared" si="248"/>
        <v>Off-Peak</v>
      </c>
    </row>
    <row r="1540" spans="1:20" x14ac:dyDescent="0.25">
      <c r="A1540" s="85">
        <v>44990.374999996566</v>
      </c>
      <c r="B1540" s="1">
        <v>3</v>
      </c>
      <c r="C1540" s="1">
        <v>5</v>
      </c>
      <c r="D1540" s="1">
        <v>9</v>
      </c>
      <c r="E1540" s="1" t="str">
        <f t="shared" si="244"/>
        <v>Non-Summer</v>
      </c>
      <c r="F1540" s="78">
        <v>0.80110000000000003</v>
      </c>
      <c r="G1540" s="79">
        <f t="shared" si="245"/>
        <v>1.5241437157501685</v>
      </c>
      <c r="J1540" s="78">
        <v>0.89123299999999994</v>
      </c>
      <c r="K1540" s="80">
        <f t="shared" si="246"/>
        <v>0.89123299999999994</v>
      </c>
      <c r="L1540" s="68" t="str">
        <f t="shared" si="239"/>
        <v>Normal</v>
      </c>
      <c r="N1540" s="67">
        <f t="shared" si="240"/>
        <v>0</v>
      </c>
      <c r="O1540" s="67">
        <f t="shared" si="241"/>
        <v>0.89123299999999994</v>
      </c>
      <c r="P1540" s="81">
        <f t="shared" si="242"/>
        <v>0.63291071575016855</v>
      </c>
      <c r="Q1540" s="81">
        <f t="shared" si="243"/>
        <v>0.63291071575016855</v>
      </c>
      <c r="S1540" s="1">
        <f t="shared" si="247"/>
        <v>7</v>
      </c>
      <c r="T1540" s="1" t="str">
        <f t="shared" si="248"/>
        <v>Off-Peak</v>
      </c>
    </row>
    <row r="1541" spans="1:20" x14ac:dyDescent="0.25">
      <c r="A1541" s="85">
        <v>44990.41666666323</v>
      </c>
      <c r="B1541" s="1">
        <v>3</v>
      </c>
      <c r="C1541" s="1">
        <v>5</v>
      </c>
      <c r="D1541" s="1">
        <v>10</v>
      </c>
      <c r="E1541" s="1" t="str">
        <f t="shared" si="244"/>
        <v>Non-Summer</v>
      </c>
      <c r="F1541" s="78">
        <v>0.79259999999999997</v>
      </c>
      <c r="G1541" s="79">
        <f t="shared" si="245"/>
        <v>1.5079719249826282</v>
      </c>
      <c r="J1541" s="78">
        <v>1.764202</v>
      </c>
      <c r="K1541" s="80">
        <f t="shared" si="246"/>
        <v>1.764202</v>
      </c>
      <c r="L1541" s="68" t="str">
        <f t="shared" si="239"/>
        <v>Normal</v>
      </c>
      <c r="N1541" s="67">
        <f t="shared" si="240"/>
        <v>0.25623007501737183</v>
      </c>
      <c r="O1541" s="67">
        <f t="shared" si="241"/>
        <v>1.5079719249826282</v>
      </c>
      <c r="P1541" s="81">
        <f t="shared" si="242"/>
        <v>0</v>
      </c>
      <c r="Q1541" s="81">
        <f t="shared" si="243"/>
        <v>-0.25623007501737183</v>
      </c>
      <c r="S1541" s="1">
        <f t="shared" si="247"/>
        <v>7</v>
      </c>
      <c r="T1541" s="1" t="str">
        <f t="shared" si="248"/>
        <v>Off-Peak</v>
      </c>
    </row>
    <row r="1542" spans="1:20" x14ac:dyDescent="0.25">
      <c r="A1542" s="85">
        <v>44990.458333329894</v>
      </c>
      <c r="B1542" s="1">
        <v>3</v>
      </c>
      <c r="C1542" s="1">
        <v>5</v>
      </c>
      <c r="D1542" s="1">
        <v>11</v>
      </c>
      <c r="E1542" s="1" t="str">
        <f t="shared" si="244"/>
        <v>Non-Summer</v>
      </c>
      <c r="F1542" s="78">
        <v>0.78400000000000003</v>
      </c>
      <c r="G1542" s="79">
        <f t="shared" si="245"/>
        <v>1.491609877853117</v>
      </c>
      <c r="J1542" s="78">
        <v>0.92240599999999995</v>
      </c>
      <c r="K1542" s="80">
        <f t="shared" si="246"/>
        <v>0.92240599999999995</v>
      </c>
      <c r="L1542" s="68" t="str">
        <f t="shared" si="239"/>
        <v>Normal</v>
      </c>
      <c r="N1542" s="67">
        <f t="shared" si="240"/>
        <v>0</v>
      </c>
      <c r="O1542" s="67">
        <f t="shared" si="241"/>
        <v>0.92240599999999995</v>
      </c>
      <c r="P1542" s="81">
        <f t="shared" si="242"/>
        <v>0.5692038778531171</v>
      </c>
      <c r="Q1542" s="81">
        <f t="shared" si="243"/>
        <v>0.5692038778531171</v>
      </c>
      <c r="S1542" s="1">
        <f t="shared" si="247"/>
        <v>7</v>
      </c>
      <c r="T1542" s="1" t="str">
        <f t="shared" si="248"/>
        <v>Off-Peak</v>
      </c>
    </row>
    <row r="1543" spans="1:20" x14ac:dyDescent="0.25">
      <c r="A1543" s="85">
        <v>44990.499999996558</v>
      </c>
      <c r="B1543" s="1">
        <v>3</v>
      </c>
      <c r="C1543" s="1">
        <v>5</v>
      </c>
      <c r="D1543" s="1">
        <v>12</v>
      </c>
      <c r="E1543" s="1" t="str">
        <f t="shared" si="244"/>
        <v>Non-Summer</v>
      </c>
      <c r="F1543" s="78">
        <v>0.77639999999999998</v>
      </c>
      <c r="G1543" s="79">
        <f t="shared" si="245"/>
        <v>1.4771503943433164</v>
      </c>
      <c r="J1543" s="78">
        <v>1.1550129999999998</v>
      </c>
      <c r="K1543" s="80">
        <f t="shared" si="246"/>
        <v>1.1550129999999998</v>
      </c>
      <c r="L1543" s="68" t="str">
        <f t="shared" si="239"/>
        <v>Normal</v>
      </c>
      <c r="N1543" s="67">
        <f t="shared" si="240"/>
        <v>0</v>
      </c>
      <c r="O1543" s="67">
        <f t="shared" si="241"/>
        <v>1.1550129999999998</v>
      </c>
      <c r="P1543" s="81">
        <f t="shared" si="242"/>
        <v>0.32213739434331656</v>
      </c>
      <c r="Q1543" s="81">
        <f t="shared" si="243"/>
        <v>0.32213739434331656</v>
      </c>
      <c r="S1543" s="1">
        <f t="shared" si="247"/>
        <v>7</v>
      </c>
      <c r="T1543" s="1" t="str">
        <f t="shared" si="248"/>
        <v>Off-Peak</v>
      </c>
    </row>
    <row r="1544" spans="1:20" x14ac:dyDescent="0.25">
      <c r="A1544" s="85">
        <v>44990.541666663223</v>
      </c>
      <c r="B1544" s="1">
        <v>3</v>
      </c>
      <c r="C1544" s="1">
        <v>5</v>
      </c>
      <c r="D1544" s="1">
        <v>13</v>
      </c>
      <c r="E1544" s="1" t="str">
        <f t="shared" si="244"/>
        <v>Non-Summer</v>
      </c>
      <c r="F1544" s="78">
        <v>0.76449999999999996</v>
      </c>
      <c r="G1544" s="79">
        <f t="shared" si="245"/>
        <v>1.4545098872687601</v>
      </c>
      <c r="J1544" s="78">
        <v>0.61804999999999999</v>
      </c>
      <c r="K1544" s="80">
        <f t="shared" si="246"/>
        <v>0.61804999999999999</v>
      </c>
      <c r="L1544" s="68" t="str">
        <f t="shared" si="239"/>
        <v>Normal</v>
      </c>
      <c r="N1544" s="67">
        <f t="shared" si="240"/>
        <v>0</v>
      </c>
      <c r="O1544" s="67">
        <f t="shared" si="241"/>
        <v>0.61804999999999999</v>
      </c>
      <c r="P1544" s="81">
        <f t="shared" si="242"/>
        <v>0.83645988726876008</v>
      </c>
      <c r="Q1544" s="81">
        <f t="shared" si="243"/>
        <v>0.83645988726876008</v>
      </c>
      <c r="S1544" s="1">
        <f t="shared" si="247"/>
        <v>7</v>
      </c>
      <c r="T1544" s="1" t="str">
        <f t="shared" si="248"/>
        <v>Off-Peak</v>
      </c>
    </row>
    <row r="1545" spans="1:20" x14ac:dyDescent="0.25">
      <c r="A1545" s="85">
        <v>44990.583333329887</v>
      </c>
      <c r="B1545" s="1">
        <v>3</v>
      </c>
      <c r="C1545" s="1">
        <v>5</v>
      </c>
      <c r="D1545" s="1">
        <v>14</v>
      </c>
      <c r="E1545" s="1" t="str">
        <f t="shared" si="244"/>
        <v>Non-Summer</v>
      </c>
      <c r="F1545" s="78">
        <v>0.76529999999999998</v>
      </c>
      <c r="G1545" s="79">
        <f t="shared" si="245"/>
        <v>1.4560319381645286</v>
      </c>
      <c r="J1545" s="78">
        <v>0.36535099999999998</v>
      </c>
      <c r="K1545" s="80">
        <f t="shared" si="246"/>
        <v>0.36535099999999998</v>
      </c>
      <c r="L1545" s="68" t="str">
        <f t="shared" si="239"/>
        <v>Normal</v>
      </c>
      <c r="N1545" s="67">
        <f t="shared" si="240"/>
        <v>0</v>
      </c>
      <c r="O1545" s="67">
        <f t="shared" si="241"/>
        <v>0.36535099999999998</v>
      </c>
      <c r="P1545" s="81">
        <f t="shared" si="242"/>
        <v>1.0906809381645286</v>
      </c>
      <c r="Q1545" s="81">
        <f t="shared" si="243"/>
        <v>1.0906809381645286</v>
      </c>
      <c r="S1545" s="1">
        <f t="shared" si="247"/>
        <v>7</v>
      </c>
      <c r="T1545" s="1" t="str">
        <f t="shared" si="248"/>
        <v>Off-Peak</v>
      </c>
    </row>
    <row r="1546" spans="1:20" x14ac:dyDescent="0.25">
      <c r="A1546" s="85">
        <v>44990.624999996551</v>
      </c>
      <c r="B1546" s="1">
        <v>3</v>
      </c>
      <c r="C1546" s="1">
        <v>5</v>
      </c>
      <c r="D1546" s="1">
        <v>15</v>
      </c>
      <c r="E1546" s="1" t="str">
        <f t="shared" si="244"/>
        <v>Non-Summer</v>
      </c>
      <c r="F1546" s="78">
        <v>0.79079999999999995</v>
      </c>
      <c r="G1546" s="79">
        <f t="shared" si="245"/>
        <v>1.504547310467149</v>
      </c>
      <c r="J1546" s="78">
        <v>6.2348999999999995E-2</v>
      </c>
      <c r="K1546" s="80">
        <f t="shared" si="246"/>
        <v>6.2348999999999995E-2</v>
      </c>
      <c r="L1546" s="68" t="str">
        <f t="shared" si="239"/>
        <v>Normal</v>
      </c>
      <c r="N1546" s="67">
        <f t="shared" si="240"/>
        <v>0</v>
      </c>
      <c r="O1546" s="67">
        <f t="shared" si="241"/>
        <v>6.2348999999999995E-2</v>
      </c>
      <c r="P1546" s="81">
        <f t="shared" si="242"/>
        <v>1.442198310467149</v>
      </c>
      <c r="Q1546" s="81">
        <f t="shared" si="243"/>
        <v>1.442198310467149</v>
      </c>
      <c r="S1546" s="1">
        <f t="shared" si="247"/>
        <v>7</v>
      </c>
      <c r="T1546" s="1" t="str">
        <f t="shared" si="248"/>
        <v>Off-Peak</v>
      </c>
    </row>
    <row r="1547" spans="1:20" x14ac:dyDescent="0.25">
      <c r="A1547" s="85">
        <v>44990.666666663215</v>
      </c>
      <c r="B1547" s="1">
        <v>3</v>
      </c>
      <c r="C1547" s="1">
        <v>5</v>
      </c>
      <c r="D1547" s="1">
        <v>16</v>
      </c>
      <c r="E1547" s="1" t="str">
        <f t="shared" si="244"/>
        <v>Non-Summer</v>
      </c>
      <c r="F1547" s="78">
        <v>0.84179999999999999</v>
      </c>
      <c r="G1547" s="79">
        <f t="shared" si="245"/>
        <v>1.6015780550723901</v>
      </c>
      <c r="J1547" s="78">
        <v>0</v>
      </c>
      <c r="K1547" s="80">
        <f t="shared" si="246"/>
        <v>0</v>
      </c>
      <c r="L1547" s="68" t="str">
        <f t="shared" si="239"/>
        <v>Normal</v>
      </c>
      <c r="N1547" s="67">
        <f t="shared" si="240"/>
        <v>0</v>
      </c>
      <c r="O1547" s="67">
        <f t="shared" si="241"/>
        <v>0</v>
      </c>
      <c r="P1547" s="81">
        <f t="shared" si="242"/>
        <v>1.6015780550723901</v>
      </c>
      <c r="Q1547" s="81">
        <f t="shared" si="243"/>
        <v>1.6015780550723901</v>
      </c>
      <c r="S1547" s="1">
        <f t="shared" si="247"/>
        <v>7</v>
      </c>
      <c r="T1547" s="1" t="str">
        <f t="shared" si="248"/>
        <v>Off-Peak</v>
      </c>
    </row>
    <row r="1548" spans="1:20" x14ac:dyDescent="0.25">
      <c r="A1548" s="85">
        <v>44990.70833332988</v>
      </c>
      <c r="B1548" s="1">
        <v>3</v>
      </c>
      <c r="C1548" s="1">
        <v>5</v>
      </c>
      <c r="D1548" s="1">
        <v>17</v>
      </c>
      <c r="E1548" s="1" t="str">
        <f t="shared" si="244"/>
        <v>Non-Summer</v>
      </c>
      <c r="F1548" s="78">
        <v>0.92920000000000003</v>
      </c>
      <c r="G1548" s="79">
        <f t="shared" si="245"/>
        <v>1.7678621154350973</v>
      </c>
      <c r="J1548" s="78">
        <v>0</v>
      </c>
      <c r="K1548" s="80">
        <f t="shared" si="246"/>
        <v>0</v>
      </c>
      <c r="L1548" s="68" t="str">
        <f t="shared" si="239"/>
        <v>Normal</v>
      </c>
      <c r="N1548" s="67">
        <f t="shared" si="240"/>
        <v>0</v>
      </c>
      <c r="O1548" s="67">
        <f t="shared" si="241"/>
        <v>0</v>
      </c>
      <c r="P1548" s="81">
        <f t="shared" si="242"/>
        <v>1.7678621154350973</v>
      </c>
      <c r="Q1548" s="81">
        <f t="shared" si="243"/>
        <v>1.7678621154350973</v>
      </c>
      <c r="S1548" s="1">
        <f t="shared" si="247"/>
        <v>7</v>
      </c>
      <c r="T1548" s="1" t="str">
        <f t="shared" si="248"/>
        <v>Off-Peak</v>
      </c>
    </row>
    <row r="1549" spans="1:20" x14ac:dyDescent="0.25">
      <c r="A1549" s="85">
        <v>44990.749999996544</v>
      </c>
      <c r="B1549" s="1">
        <v>3</v>
      </c>
      <c r="C1549" s="1">
        <v>5</v>
      </c>
      <c r="D1549" s="1">
        <v>18</v>
      </c>
      <c r="E1549" s="1" t="str">
        <f t="shared" si="244"/>
        <v>Non-Summer</v>
      </c>
      <c r="F1549" s="78">
        <v>1.0125</v>
      </c>
      <c r="G1549" s="79">
        <f t="shared" si="245"/>
        <v>1.926345664956991</v>
      </c>
      <c r="J1549" s="78">
        <v>0</v>
      </c>
      <c r="K1549" s="80">
        <f t="shared" si="246"/>
        <v>0</v>
      </c>
      <c r="L1549" s="68" t="str">
        <f t="shared" si="239"/>
        <v>Normal</v>
      </c>
      <c r="N1549" s="67">
        <f t="shared" si="240"/>
        <v>0</v>
      </c>
      <c r="O1549" s="67">
        <f t="shared" si="241"/>
        <v>0</v>
      </c>
      <c r="P1549" s="81">
        <f t="shared" si="242"/>
        <v>1.926345664956991</v>
      </c>
      <c r="Q1549" s="81">
        <f t="shared" si="243"/>
        <v>1.926345664956991</v>
      </c>
      <c r="S1549" s="1">
        <f t="shared" si="247"/>
        <v>7</v>
      </c>
      <c r="T1549" s="1" t="str">
        <f t="shared" si="248"/>
        <v>Off-Peak</v>
      </c>
    </row>
    <row r="1550" spans="1:20" x14ac:dyDescent="0.25">
      <c r="A1550" s="85">
        <v>44990.791666663208</v>
      </c>
      <c r="B1550" s="1">
        <v>3</v>
      </c>
      <c r="C1550" s="1">
        <v>5</v>
      </c>
      <c r="D1550" s="1">
        <v>19</v>
      </c>
      <c r="E1550" s="1" t="str">
        <f t="shared" si="244"/>
        <v>Non-Summer</v>
      </c>
      <c r="F1550" s="78">
        <v>1.0203</v>
      </c>
      <c r="G1550" s="79">
        <f t="shared" si="245"/>
        <v>1.9411856611907337</v>
      </c>
      <c r="J1550" s="78">
        <v>0</v>
      </c>
      <c r="K1550" s="80">
        <f t="shared" si="246"/>
        <v>0</v>
      </c>
      <c r="L1550" s="68" t="str">
        <f t="shared" si="239"/>
        <v>Normal</v>
      </c>
      <c r="N1550" s="67">
        <f t="shared" si="240"/>
        <v>0</v>
      </c>
      <c r="O1550" s="67">
        <f t="shared" si="241"/>
        <v>0</v>
      </c>
      <c r="P1550" s="81">
        <f t="shared" si="242"/>
        <v>1.9411856611907337</v>
      </c>
      <c r="Q1550" s="81">
        <f t="shared" si="243"/>
        <v>1.9411856611907337</v>
      </c>
      <c r="S1550" s="1">
        <f t="shared" si="247"/>
        <v>7</v>
      </c>
      <c r="T1550" s="1" t="str">
        <f t="shared" si="248"/>
        <v>Off-Peak</v>
      </c>
    </row>
    <row r="1551" spans="1:20" x14ac:dyDescent="0.25">
      <c r="A1551" s="85">
        <v>44990.833333329872</v>
      </c>
      <c r="B1551" s="1">
        <v>3</v>
      </c>
      <c r="C1551" s="1">
        <v>5</v>
      </c>
      <c r="D1551" s="1">
        <v>20</v>
      </c>
      <c r="E1551" s="1" t="str">
        <f t="shared" si="244"/>
        <v>Non-Summer</v>
      </c>
      <c r="F1551" s="78">
        <v>1.0004</v>
      </c>
      <c r="G1551" s="79">
        <f t="shared" si="245"/>
        <v>1.9033246451584926</v>
      </c>
      <c r="J1551" s="78">
        <v>0</v>
      </c>
      <c r="K1551" s="80">
        <f t="shared" si="246"/>
        <v>0</v>
      </c>
      <c r="L1551" s="68" t="str">
        <f t="shared" si="239"/>
        <v>Normal</v>
      </c>
      <c r="N1551" s="67">
        <f t="shared" si="240"/>
        <v>0</v>
      </c>
      <c r="O1551" s="67">
        <f t="shared" si="241"/>
        <v>0</v>
      </c>
      <c r="P1551" s="81">
        <f t="shared" si="242"/>
        <v>1.9033246451584926</v>
      </c>
      <c r="Q1551" s="81">
        <f t="shared" si="243"/>
        <v>1.9033246451584926</v>
      </c>
      <c r="S1551" s="1">
        <f t="shared" si="247"/>
        <v>7</v>
      </c>
      <c r="T1551" s="1" t="str">
        <f t="shared" si="248"/>
        <v>Off-Peak</v>
      </c>
    </row>
    <row r="1552" spans="1:20" x14ac:dyDescent="0.25">
      <c r="A1552" s="85">
        <v>44990.874999996537</v>
      </c>
      <c r="B1552" s="1">
        <v>3</v>
      </c>
      <c r="C1552" s="1">
        <v>5</v>
      </c>
      <c r="D1552" s="1">
        <v>21</v>
      </c>
      <c r="E1552" s="1" t="str">
        <f t="shared" si="244"/>
        <v>Non-Summer</v>
      </c>
      <c r="F1552" s="78">
        <v>0.94410000000000005</v>
      </c>
      <c r="G1552" s="79">
        <f t="shared" si="245"/>
        <v>1.7962103133687854</v>
      </c>
      <c r="J1552" s="78">
        <v>0</v>
      </c>
      <c r="K1552" s="80">
        <f t="shared" si="246"/>
        <v>0</v>
      </c>
      <c r="L1552" s="68" t="str">
        <f t="shared" si="239"/>
        <v>Normal</v>
      </c>
      <c r="N1552" s="67">
        <f t="shared" si="240"/>
        <v>0</v>
      </c>
      <c r="O1552" s="67">
        <f t="shared" si="241"/>
        <v>0</v>
      </c>
      <c r="P1552" s="81">
        <f t="shared" si="242"/>
        <v>1.7962103133687854</v>
      </c>
      <c r="Q1552" s="81">
        <f t="shared" si="243"/>
        <v>1.7962103133687854</v>
      </c>
      <c r="S1552" s="1">
        <f t="shared" si="247"/>
        <v>7</v>
      </c>
      <c r="T1552" s="1" t="str">
        <f t="shared" si="248"/>
        <v>Off-Peak</v>
      </c>
    </row>
    <row r="1553" spans="1:20" x14ac:dyDescent="0.25">
      <c r="A1553" s="85">
        <v>44990.916666663201</v>
      </c>
      <c r="B1553" s="1">
        <v>3</v>
      </c>
      <c r="C1553" s="1">
        <v>5</v>
      </c>
      <c r="D1553" s="1">
        <v>22</v>
      </c>
      <c r="E1553" s="1" t="str">
        <f t="shared" si="244"/>
        <v>Non-Summer</v>
      </c>
      <c r="F1553" s="78">
        <v>0.85640000000000005</v>
      </c>
      <c r="G1553" s="79">
        <f t="shared" si="245"/>
        <v>1.6293554839201652</v>
      </c>
      <c r="J1553" s="78">
        <v>0</v>
      </c>
      <c r="K1553" s="80">
        <f t="shared" si="246"/>
        <v>0</v>
      </c>
      <c r="L1553" s="68" t="str">
        <f t="shared" si="239"/>
        <v>Normal</v>
      </c>
      <c r="N1553" s="67">
        <f t="shared" si="240"/>
        <v>0</v>
      </c>
      <c r="O1553" s="67">
        <f t="shared" si="241"/>
        <v>0</v>
      </c>
      <c r="P1553" s="81">
        <f t="shared" si="242"/>
        <v>1.6293554839201652</v>
      </c>
      <c r="Q1553" s="81">
        <f t="shared" si="243"/>
        <v>1.6293554839201652</v>
      </c>
      <c r="S1553" s="1">
        <f t="shared" si="247"/>
        <v>7</v>
      </c>
      <c r="T1553" s="1" t="str">
        <f t="shared" si="248"/>
        <v>Off-Peak</v>
      </c>
    </row>
    <row r="1554" spans="1:20" x14ac:dyDescent="0.25">
      <c r="A1554" s="85">
        <v>44990.958333329865</v>
      </c>
      <c r="B1554" s="1">
        <v>3</v>
      </c>
      <c r="C1554" s="1">
        <v>5</v>
      </c>
      <c r="D1554" s="1">
        <v>23</v>
      </c>
      <c r="E1554" s="1" t="str">
        <f t="shared" si="244"/>
        <v>Non-Summer</v>
      </c>
      <c r="F1554" s="78">
        <v>0.77659999999999996</v>
      </c>
      <c r="G1554" s="79">
        <f t="shared" si="245"/>
        <v>1.4775309070672584</v>
      </c>
      <c r="J1554" s="78">
        <v>0</v>
      </c>
      <c r="K1554" s="80">
        <f t="shared" si="246"/>
        <v>0</v>
      </c>
      <c r="L1554" s="68" t="str">
        <f t="shared" si="239"/>
        <v>Normal</v>
      </c>
      <c r="N1554" s="67">
        <f t="shared" si="240"/>
        <v>0</v>
      </c>
      <c r="O1554" s="67">
        <f t="shared" si="241"/>
        <v>0</v>
      </c>
      <c r="P1554" s="81">
        <f t="shared" si="242"/>
        <v>1.4775309070672584</v>
      </c>
      <c r="Q1554" s="81">
        <f t="shared" si="243"/>
        <v>1.4775309070672584</v>
      </c>
      <c r="S1554" s="1">
        <f t="shared" si="247"/>
        <v>7</v>
      </c>
      <c r="T1554" s="1" t="str">
        <f t="shared" si="248"/>
        <v>Off-Peak</v>
      </c>
    </row>
    <row r="1555" spans="1:20" x14ac:dyDescent="0.25">
      <c r="A1555" s="85">
        <v>44990.999999996529</v>
      </c>
      <c r="B1555" s="1">
        <v>3</v>
      </c>
      <c r="C1555" s="1">
        <v>6</v>
      </c>
      <c r="D1555" s="1">
        <v>0</v>
      </c>
      <c r="E1555" s="1" t="str">
        <f t="shared" si="244"/>
        <v>Non-Summer</v>
      </c>
      <c r="F1555" s="78">
        <v>0.72319999999999995</v>
      </c>
      <c r="G1555" s="79">
        <f t="shared" si="245"/>
        <v>1.3759340097747119</v>
      </c>
      <c r="J1555" s="78">
        <v>0</v>
      </c>
      <c r="K1555" s="80">
        <f t="shared" si="246"/>
        <v>0</v>
      </c>
      <c r="L1555" s="68" t="str">
        <f t="shared" ref="L1555:L1618" si="249">IF(AND(D1555&gt;=$C$2,D1555&lt;=$C$3,E1555="Summer"),"MaxDis","Normal")</f>
        <v>Normal</v>
      </c>
      <c r="N1555" s="67">
        <f t="shared" ref="N1555:N1618" si="250">IF(K1555-G1555&lt;0,0,K1555-G1555)</f>
        <v>0</v>
      </c>
      <c r="O1555" s="67">
        <f t="shared" ref="O1555:O1618" si="251">K1555-N1555</f>
        <v>0</v>
      </c>
      <c r="P1555" s="81">
        <f t="shared" ref="P1555:P1618" si="252">MAX(0,G1555-O1555)</f>
        <v>1.3759340097747119</v>
      </c>
      <c r="Q1555" s="81">
        <f t="shared" ref="Q1555:Q1618" si="253">G1555-K1555</f>
        <v>1.3759340097747119</v>
      </c>
      <c r="S1555" s="1">
        <f t="shared" si="247"/>
        <v>1</v>
      </c>
      <c r="T1555" s="1" t="str">
        <f t="shared" si="248"/>
        <v>Off-Peak</v>
      </c>
    </row>
    <row r="1556" spans="1:20" x14ac:dyDescent="0.25">
      <c r="A1556" s="85">
        <v>44991.041666663194</v>
      </c>
      <c r="B1556" s="1">
        <v>3</v>
      </c>
      <c r="C1556" s="1">
        <v>6</v>
      </c>
      <c r="D1556" s="1">
        <v>1</v>
      </c>
      <c r="E1556" s="1" t="str">
        <f t="shared" ref="E1556:E1619" si="254">IF(AND(B1556&gt;=$C$5,B1556&lt;=$C$6),"Summer","Non-Summer")</f>
        <v>Non-Summer</v>
      </c>
      <c r="F1556" s="78">
        <v>0.69479999999999997</v>
      </c>
      <c r="G1556" s="79">
        <f t="shared" ref="G1556:G1619" si="255">F1556*$G$13</f>
        <v>1.3219012029749306</v>
      </c>
      <c r="J1556" s="78">
        <v>0</v>
      </c>
      <c r="K1556" s="80">
        <f t="shared" ref="K1556:K1619" si="256">J1556*$K$13</f>
        <v>0</v>
      </c>
      <c r="L1556" s="68" t="str">
        <f t="shared" si="249"/>
        <v>Normal</v>
      </c>
      <c r="N1556" s="67">
        <f t="shared" si="250"/>
        <v>0</v>
      </c>
      <c r="O1556" s="67">
        <f t="shared" si="251"/>
        <v>0</v>
      </c>
      <c r="P1556" s="81">
        <f t="shared" si="252"/>
        <v>1.3219012029749306</v>
      </c>
      <c r="Q1556" s="81">
        <f t="shared" si="253"/>
        <v>1.3219012029749306</v>
      </c>
      <c r="S1556" s="1">
        <f t="shared" ref="S1556:S1619" si="257">WEEKDAY(A1556,2)</f>
        <v>1</v>
      </c>
      <c r="T1556" s="1" t="str">
        <f t="shared" ref="T1556:T1619" si="258">IF(S1556&gt;5,"Off-Peak",IF(AND(D1556&gt;=$C$7,D1556&lt;$C$8),"Peak","Off-Peak"))</f>
        <v>Off-Peak</v>
      </c>
    </row>
    <row r="1557" spans="1:20" x14ac:dyDescent="0.25">
      <c r="A1557" s="85">
        <v>44991.083333329858</v>
      </c>
      <c r="B1557" s="1">
        <v>3</v>
      </c>
      <c r="C1557" s="1">
        <v>6</v>
      </c>
      <c r="D1557" s="1">
        <v>2</v>
      </c>
      <c r="E1557" s="1" t="str">
        <f t="shared" si="254"/>
        <v>Non-Summer</v>
      </c>
      <c r="F1557" s="78">
        <v>0.67620000000000002</v>
      </c>
      <c r="G1557" s="79">
        <f t="shared" si="255"/>
        <v>1.2865135196483135</v>
      </c>
      <c r="J1557" s="78">
        <v>0</v>
      </c>
      <c r="K1557" s="80">
        <f t="shared" si="256"/>
        <v>0</v>
      </c>
      <c r="L1557" s="68" t="str">
        <f t="shared" si="249"/>
        <v>Normal</v>
      </c>
      <c r="N1557" s="67">
        <f t="shared" si="250"/>
        <v>0</v>
      </c>
      <c r="O1557" s="67">
        <f t="shared" si="251"/>
        <v>0</v>
      </c>
      <c r="P1557" s="81">
        <f t="shared" si="252"/>
        <v>1.2865135196483135</v>
      </c>
      <c r="Q1557" s="81">
        <f t="shared" si="253"/>
        <v>1.2865135196483135</v>
      </c>
      <c r="S1557" s="1">
        <f t="shared" si="257"/>
        <v>1</v>
      </c>
      <c r="T1557" s="1" t="str">
        <f t="shared" si="258"/>
        <v>Off-Peak</v>
      </c>
    </row>
    <row r="1558" spans="1:20" x14ac:dyDescent="0.25">
      <c r="A1558" s="85">
        <v>44991.124999996522</v>
      </c>
      <c r="B1558" s="1">
        <v>3</v>
      </c>
      <c r="C1558" s="1">
        <v>6</v>
      </c>
      <c r="D1558" s="1">
        <v>3</v>
      </c>
      <c r="E1558" s="1" t="str">
        <f t="shared" si="254"/>
        <v>Non-Summer</v>
      </c>
      <c r="F1558" s="78">
        <v>0.66739999999999999</v>
      </c>
      <c r="G1558" s="79">
        <f t="shared" si="255"/>
        <v>1.2697709597948601</v>
      </c>
      <c r="J1558" s="78">
        <v>0</v>
      </c>
      <c r="K1558" s="80">
        <f t="shared" si="256"/>
        <v>0</v>
      </c>
      <c r="L1558" s="68" t="str">
        <f t="shared" si="249"/>
        <v>Normal</v>
      </c>
      <c r="N1558" s="67">
        <f t="shared" si="250"/>
        <v>0</v>
      </c>
      <c r="O1558" s="67">
        <f t="shared" si="251"/>
        <v>0</v>
      </c>
      <c r="P1558" s="81">
        <f t="shared" si="252"/>
        <v>1.2697709597948601</v>
      </c>
      <c r="Q1558" s="81">
        <f t="shared" si="253"/>
        <v>1.2697709597948601</v>
      </c>
      <c r="S1558" s="1">
        <f t="shared" si="257"/>
        <v>1</v>
      </c>
      <c r="T1558" s="1" t="str">
        <f t="shared" si="258"/>
        <v>Off-Peak</v>
      </c>
    </row>
    <row r="1559" spans="1:20" x14ac:dyDescent="0.25">
      <c r="A1559" s="85">
        <v>44991.166666663186</v>
      </c>
      <c r="B1559" s="1">
        <v>3</v>
      </c>
      <c r="C1559" s="1">
        <v>6</v>
      </c>
      <c r="D1559" s="1">
        <v>4</v>
      </c>
      <c r="E1559" s="1" t="str">
        <f t="shared" si="254"/>
        <v>Non-Summer</v>
      </c>
      <c r="F1559" s="78">
        <v>0.67910000000000004</v>
      </c>
      <c r="G1559" s="79">
        <f t="shared" si="255"/>
        <v>1.2920309541454742</v>
      </c>
      <c r="J1559" s="78">
        <v>0</v>
      </c>
      <c r="K1559" s="80">
        <f t="shared" si="256"/>
        <v>0</v>
      </c>
      <c r="L1559" s="68" t="str">
        <f t="shared" si="249"/>
        <v>Normal</v>
      </c>
      <c r="N1559" s="67">
        <f t="shared" si="250"/>
        <v>0</v>
      </c>
      <c r="O1559" s="67">
        <f t="shared" si="251"/>
        <v>0</v>
      </c>
      <c r="P1559" s="81">
        <f t="shared" si="252"/>
        <v>1.2920309541454742</v>
      </c>
      <c r="Q1559" s="81">
        <f t="shared" si="253"/>
        <v>1.2920309541454742</v>
      </c>
      <c r="S1559" s="1">
        <f t="shared" si="257"/>
        <v>1</v>
      </c>
      <c r="T1559" s="1" t="str">
        <f t="shared" si="258"/>
        <v>Off-Peak</v>
      </c>
    </row>
    <row r="1560" spans="1:20" x14ac:dyDescent="0.25">
      <c r="A1560" s="85">
        <v>44991.208333329851</v>
      </c>
      <c r="B1560" s="1">
        <v>3</v>
      </c>
      <c r="C1560" s="1">
        <v>6</v>
      </c>
      <c r="D1560" s="1">
        <v>5</v>
      </c>
      <c r="E1560" s="1" t="str">
        <f t="shared" si="254"/>
        <v>Non-Summer</v>
      </c>
      <c r="F1560" s="78">
        <v>0.71609999999999996</v>
      </c>
      <c r="G1560" s="79">
        <f t="shared" si="255"/>
        <v>1.3624258080747667</v>
      </c>
      <c r="J1560" s="78">
        <v>0</v>
      </c>
      <c r="K1560" s="80">
        <f t="shared" si="256"/>
        <v>0</v>
      </c>
      <c r="L1560" s="68" t="str">
        <f t="shared" si="249"/>
        <v>Normal</v>
      </c>
      <c r="N1560" s="67">
        <f t="shared" si="250"/>
        <v>0</v>
      </c>
      <c r="O1560" s="67">
        <f t="shared" si="251"/>
        <v>0</v>
      </c>
      <c r="P1560" s="81">
        <f t="shared" si="252"/>
        <v>1.3624258080747667</v>
      </c>
      <c r="Q1560" s="81">
        <f t="shared" si="253"/>
        <v>1.3624258080747667</v>
      </c>
      <c r="S1560" s="1">
        <f t="shared" si="257"/>
        <v>1</v>
      </c>
      <c r="T1560" s="1" t="str">
        <f t="shared" si="258"/>
        <v>Off-Peak</v>
      </c>
    </row>
    <row r="1561" spans="1:20" x14ac:dyDescent="0.25">
      <c r="A1561" s="85">
        <v>44991.249999996515</v>
      </c>
      <c r="B1561" s="1">
        <v>3</v>
      </c>
      <c r="C1561" s="1">
        <v>6</v>
      </c>
      <c r="D1561" s="1">
        <v>6</v>
      </c>
      <c r="E1561" s="1" t="str">
        <f t="shared" si="254"/>
        <v>Non-Summer</v>
      </c>
      <c r="F1561" s="78">
        <v>0.76849999999999996</v>
      </c>
      <c r="G1561" s="79">
        <f t="shared" si="255"/>
        <v>1.4621201417476024</v>
      </c>
      <c r="J1561" s="78">
        <v>0</v>
      </c>
      <c r="K1561" s="80">
        <f t="shared" si="256"/>
        <v>0</v>
      </c>
      <c r="L1561" s="68" t="str">
        <f t="shared" si="249"/>
        <v>Normal</v>
      </c>
      <c r="N1561" s="67">
        <f t="shared" si="250"/>
        <v>0</v>
      </c>
      <c r="O1561" s="67">
        <f t="shared" si="251"/>
        <v>0</v>
      </c>
      <c r="P1561" s="81">
        <f t="shared" si="252"/>
        <v>1.4621201417476024</v>
      </c>
      <c r="Q1561" s="81">
        <f t="shared" si="253"/>
        <v>1.4621201417476024</v>
      </c>
      <c r="S1561" s="1">
        <f t="shared" si="257"/>
        <v>1</v>
      </c>
      <c r="T1561" s="1" t="str">
        <f t="shared" si="258"/>
        <v>Peak</v>
      </c>
    </row>
    <row r="1562" spans="1:20" x14ac:dyDescent="0.25">
      <c r="A1562" s="85">
        <v>44991.291666663179</v>
      </c>
      <c r="B1562" s="1">
        <v>3</v>
      </c>
      <c r="C1562" s="1">
        <v>6</v>
      </c>
      <c r="D1562" s="1">
        <v>7</v>
      </c>
      <c r="E1562" s="1" t="str">
        <f t="shared" si="254"/>
        <v>Non-Summer</v>
      </c>
      <c r="F1562" s="78">
        <v>0.78080000000000005</v>
      </c>
      <c r="G1562" s="79">
        <f t="shared" si="255"/>
        <v>1.4855216742700432</v>
      </c>
      <c r="J1562" s="78">
        <v>5.5274000000000004E-2</v>
      </c>
      <c r="K1562" s="80">
        <f t="shared" si="256"/>
        <v>5.5274000000000004E-2</v>
      </c>
      <c r="L1562" s="68" t="str">
        <f t="shared" si="249"/>
        <v>Normal</v>
      </c>
      <c r="N1562" s="67">
        <f t="shared" si="250"/>
        <v>0</v>
      </c>
      <c r="O1562" s="67">
        <f t="shared" si="251"/>
        <v>5.5274000000000004E-2</v>
      </c>
      <c r="P1562" s="81">
        <f t="shared" si="252"/>
        <v>1.4302476742700432</v>
      </c>
      <c r="Q1562" s="81">
        <f t="shared" si="253"/>
        <v>1.4302476742700432</v>
      </c>
      <c r="S1562" s="1">
        <f t="shared" si="257"/>
        <v>1</v>
      </c>
      <c r="T1562" s="1" t="str">
        <f t="shared" si="258"/>
        <v>Peak</v>
      </c>
    </row>
    <row r="1563" spans="1:20" x14ac:dyDescent="0.25">
      <c r="A1563" s="85">
        <v>44991.333333329843</v>
      </c>
      <c r="B1563" s="1">
        <v>3</v>
      </c>
      <c r="C1563" s="1">
        <v>6</v>
      </c>
      <c r="D1563" s="1">
        <v>8</v>
      </c>
      <c r="E1563" s="1" t="str">
        <f t="shared" si="254"/>
        <v>Non-Summer</v>
      </c>
      <c r="F1563" s="78">
        <v>0.77110000000000001</v>
      </c>
      <c r="G1563" s="79">
        <f t="shared" si="255"/>
        <v>1.4670668071588502</v>
      </c>
      <c r="J1563" s="78">
        <v>0.136132</v>
      </c>
      <c r="K1563" s="80">
        <f t="shared" si="256"/>
        <v>0.136132</v>
      </c>
      <c r="L1563" s="68" t="str">
        <f t="shared" si="249"/>
        <v>Normal</v>
      </c>
      <c r="N1563" s="67">
        <f t="shared" si="250"/>
        <v>0</v>
      </c>
      <c r="O1563" s="67">
        <f t="shared" si="251"/>
        <v>0.136132</v>
      </c>
      <c r="P1563" s="81">
        <f t="shared" si="252"/>
        <v>1.3309348071588503</v>
      </c>
      <c r="Q1563" s="81">
        <f t="shared" si="253"/>
        <v>1.3309348071588503</v>
      </c>
      <c r="S1563" s="1">
        <f t="shared" si="257"/>
        <v>1</v>
      </c>
      <c r="T1563" s="1" t="str">
        <f t="shared" si="258"/>
        <v>Peak</v>
      </c>
    </row>
    <row r="1564" spans="1:20" x14ac:dyDescent="0.25">
      <c r="A1564" s="85">
        <v>44991.374999996508</v>
      </c>
      <c r="B1564" s="1">
        <v>3</v>
      </c>
      <c r="C1564" s="1">
        <v>6</v>
      </c>
      <c r="D1564" s="1">
        <v>9</v>
      </c>
      <c r="E1564" s="1" t="str">
        <f t="shared" si="254"/>
        <v>Non-Summer</v>
      </c>
      <c r="F1564" s="78">
        <v>0.76990000000000003</v>
      </c>
      <c r="G1564" s="79">
        <f t="shared" si="255"/>
        <v>1.4647837308151974</v>
      </c>
      <c r="J1564" s="78">
        <v>0.41990300000000003</v>
      </c>
      <c r="K1564" s="80">
        <f t="shared" si="256"/>
        <v>0.41990300000000003</v>
      </c>
      <c r="L1564" s="68" t="str">
        <f t="shared" si="249"/>
        <v>Normal</v>
      </c>
      <c r="N1564" s="67">
        <f t="shared" si="250"/>
        <v>0</v>
      </c>
      <c r="O1564" s="67">
        <f t="shared" si="251"/>
        <v>0.41990300000000003</v>
      </c>
      <c r="P1564" s="81">
        <f t="shared" si="252"/>
        <v>1.0448807308151973</v>
      </c>
      <c r="Q1564" s="81">
        <f t="shared" si="253"/>
        <v>1.0448807308151973</v>
      </c>
      <c r="S1564" s="1">
        <f t="shared" si="257"/>
        <v>1</v>
      </c>
      <c r="T1564" s="1" t="str">
        <f t="shared" si="258"/>
        <v>Peak</v>
      </c>
    </row>
    <row r="1565" spans="1:20" x14ac:dyDescent="0.25">
      <c r="A1565" s="85">
        <v>44991.416666663172</v>
      </c>
      <c r="B1565" s="1">
        <v>3</v>
      </c>
      <c r="C1565" s="1">
        <v>6</v>
      </c>
      <c r="D1565" s="1">
        <v>10</v>
      </c>
      <c r="E1565" s="1" t="str">
        <f t="shared" si="254"/>
        <v>Non-Summer</v>
      </c>
      <c r="F1565" s="78">
        <v>0.76529999999999998</v>
      </c>
      <c r="G1565" s="79">
        <f t="shared" si="255"/>
        <v>1.4560319381645286</v>
      </c>
      <c r="J1565" s="78">
        <v>0.44448899999999997</v>
      </c>
      <c r="K1565" s="80">
        <f t="shared" si="256"/>
        <v>0.44448899999999997</v>
      </c>
      <c r="L1565" s="68" t="str">
        <f t="shared" si="249"/>
        <v>Normal</v>
      </c>
      <c r="N1565" s="67">
        <f t="shared" si="250"/>
        <v>0</v>
      </c>
      <c r="O1565" s="67">
        <f t="shared" si="251"/>
        <v>0.44448899999999997</v>
      </c>
      <c r="P1565" s="81">
        <f t="shared" si="252"/>
        <v>1.0115429381645287</v>
      </c>
      <c r="Q1565" s="81">
        <f t="shared" si="253"/>
        <v>1.0115429381645287</v>
      </c>
      <c r="S1565" s="1">
        <f t="shared" si="257"/>
        <v>1</v>
      </c>
      <c r="T1565" s="1" t="str">
        <f t="shared" si="258"/>
        <v>Peak</v>
      </c>
    </row>
    <row r="1566" spans="1:20" x14ac:dyDescent="0.25">
      <c r="A1566" s="85">
        <v>44991.458333329836</v>
      </c>
      <c r="B1566" s="1">
        <v>3</v>
      </c>
      <c r="C1566" s="1">
        <v>6</v>
      </c>
      <c r="D1566" s="1">
        <v>11</v>
      </c>
      <c r="E1566" s="1" t="str">
        <f t="shared" si="254"/>
        <v>Non-Summer</v>
      </c>
      <c r="F1566" s="78">
        <v>0.76449999999999996</v>
      </c>
      <c r="G1566" s="79">
        <f t="shared" si="255"/>
        <v>1.4545098872687601</v>
      </c>
      <c r="J1566" s="78">
        <v>0.73560999999999999</v>
      </c>
      <c r="K1566" s="80">
        <f t="shared" si="256"/>
        <v>0.73560999999999999</v>
      </c>
      <c r="L1566" s="68" t="str">
        <f t="shared" si="249"/>
        <v>Normal</v>
      </c>
      <c r="N1566" s="67">
        <f t="shared" si="250"/>
        <v>0</v>
      </c>
      <c r="O1566" s="67">
        <f t="shared" si="251"/>
        <v>0.73560999999999999</v>
      </c>
      <c r="P1566" s="81">
        <f t="shared" si="252"/>
        <v>0.71889988726876008</v>
      </c>
      <c r="Q1566" s="81">
        <f t="shared" si="253"/>
        <v>0.71889988726876008</v>
      </c>
      <c r="S1566" s="1">
        <f t="shared" si="257"/>
        <v>1</v>
      </c>
      <c r="T1566" s="1" t="str">
        <f t="shared" si="258"/>
        <v>Peak</v>
      </c>
    </row>
    <row r="1567" spans="1:20" x14ac:dyDescent="0.25">
      <c r="A1567" s="85">
        <v>44991.4999999965</v>
      </c>
      <c r="B1567" s="1">
        <v>3</v>
      </c>
      <c r="C1567" s="1">
        <v>6</v>
      </c>
      <c r="D1567" s="1">
        <v>12</v>
      </c>
      <c r="E1567" s="1" t="str">
        <f t="shared" si="254"/>
        <v>Non-Summer</v>
      </c>
      <c r="F1567" s="78">
        <v>0.75360000000000005</v>
      </c>
      <c r="G1567" s="79">
        <f t="shared" si="255"/>
        <v>1.4337719438139145</v>
      </c>
      <c r="J1567" s="78">
        <v>1.2597149999999999</v>
      </c>
      <c r="K1567" s="80">
        <f t="shared" si="256"/>
        <v>1.2597149999999999</v>
      </c>
      <c r="L1567" s="68" t="str">
        <f t="shared" si="249"/>
        <v>Normal</v>
      </c>
      <c r="N1567" s="67">
        <f t="shared" si="250"/>
        <v>0</v>
      </c>
      <c r="O1567" s="67">
        <f t="shared" si="251"/>
        <v>1.2597149999999999</v>
      </c>
      <c r="P1567" s="81">
        <f t="shared" si="252"/>
        <v>0.17405694381391457</v>
      </c>
      <c r="Q1567" s="81">
        <f t="shared" si="253"/>
        <v>0.17405694381391457</v>
      </c>
      <c r="S1567" s="1">
        <f t="shared" si="257"/>
        <v>1</v>
      </c>
      <c r="T1567" s="1" t="str">
        <f t="shared" si="258"/>
        <v>Peak</v>
      </c>
    </row>
    <row r="1568" spans="1:20" x14ac:dyDescent="0.25">
      <c r="A1568" s="85">
        <v>44991.541666663165</v>
      </c>
      <c r="B1568" s="1">
        <v>3</v>
      </c>
      <c r="C1568" s="1">
        <v>6</v>
      </c>
      <c r="D1568" s="1">
        <v>13</v>
      </c>
      <c r="E1568" s="1" t="str">
        <f t="shared" si="254"/>
        <v>Non-Summer</v>
      </c>
      <c r="F1568" s="78">
        <v>0.72460000000000002</v>
      </c>
      <c r="G1568" s="79">
        <f t="shared" si="255"/>
        <v>1.3785975988423069</v>
      </c>
      <c r="J1568" s="78">
        <v>0.96762400000000004</v>
      </c>
      <c r="K1568" s="80">
        <f t="shared" si="256"/>
        <v>0.96762400000000004</v>
      </c>
      <c r="L1568" s="68" t="str">
        <f t="shared" si="249"/>
        <v>Normal</v>
      </c>
      <c r="N1568" s="67">
        <f t="shared" si="250"/>
        <v>0</v>
      </c>
      <c r="O1568" s="67">
        <f t="shared" si="251"/>
        <v>0.96762400000000004</v>
      </c>
      <c r="P1568" s="81">
        <f t="shared" si="252"/>
        <v>0.41097359884230689</v>
      </c>
      <c r="Q1568" s="81">
        <f t="shared" si="253"/>
        <v>0.41097359884230689</v>
      </c>
      <c r="S1568" s="1">
        <f t="shared" si="257"/>
        <v>1</v>
      </c>
      <c r="T1568" s="1" t="str">
        <f t="shared" si="258"/>
        <v>Peak</v>
      </c>
    </row>
    <row r="1569" spans="1:20" x14ac:dyDescent="0.25">
      <c r="A1569" s="85">
        <v>44991.583333329829</v>
      </c>
      <c r="B1569" s="1">
        <v>3</v>
      </c>
      <c r="C1569" s="1">
        <v>6</v>
      </c>
      <c r="D1569" s="1">
        <v>14</v>
      </c>
      <c r="E1569" s="1" t="str">
        <f t="shared" si="254"/>
        <v>Non-Summer</v>
      </c>
      <c r="F1569" s="78">
        <v>0.70740000000000003</v>
      </c>
      <c r="G1569" s="79">
        <f t="shared" si="255"/>
        <v>1.3458735045832844</v>
      </c>
      <c r="J1569" s="78">
        <v>0.48069400000000001</v>
      </c>
      <c r="K1569" s="80">
        <f t="shared" si="256"/>
        <v>0.48069400000000001</v>
      </c>
      <c r="L1569" s="68" t="str">
        <f t="shared" si="249"/>
        <v>Normal</v>
      </c>
      <c r="N1569" s="67">
        <f t="shared" si="250"/>
        <v>0</v>
      </c>
      <c r="O1569" s="67">
        <f t="shared" si="251"/>
        <v>0.48069400000000001</v>
      </c>
      <c r="P1569" s="81">
        <f t="shared" si="252"/>
        <v>0.86517950458328441</v>
      </c>
      <c r="Q1569" s="81">
        <f t="shared" si="253"/>
        <v>0.86517950458328441</v>
      </c>
      <c r="S1569" s="1">
        <f t="shared" si="257"/>
        <v>1</v>
      </c>
      <c r="T1569" s="1" t="str">
        <f t="shared" si="258"/>
        <v>Peak</v>
      </c>
    </row>
    <row r="1570" spans="1:20" x14ac:dyDescent="0.25">
      <c r="A1570" s="85">
        <v>44991.624999996493</v>
      </c>
      <c r="B1570" s="1">
        <v>3</v>
      </c>
      <c r="C1570" s="1">
        <v>6</v>
      </c>
      <c r="D1570" s="1">
        <v>15</v>
      </c>
      <c r="E1570" s="1" t="str">
        <f t="shared" si="254"/>
        <v>Non-Summer</v>
      </c>
      <c r="F1570" s="78">
        <v>0.73939999999999995</v>
      </c>
      <c r="G1570" s="79">
        <f t="shared" si="255"/>
        <v>1.4067555404140237</v>
      </c>
      <c r="J1570" s="78">
        <v>0.168494</v>
      </c>
      <c r="K1570" s="80">
        <f t="shared" si="256"/>
        <v>0.168494</v>
      </c>
      <c r="L1570" s="68" t="str">
        <f t="shared" si="249"/>
        <v>Normal</v>
      </c>
      <c r="N1570" s="67">
        <f t="shared" si="250"/>
        <v>0</v>
      </c>
      <c r="O1570" s="67">
        <f t="shared" si="251"/>
        <v>0.168494</v>
      </c>
      <c r="P1570" s="81">
        <f t="shared" si="252"/>
        <v>1.2382615404140238</v>
      </c>
      <c r="Q1570" s="81">
        <f t="shared" si="253"/>
        <v>1.2382615404140238</v>
      </c>
      <c r="S1570" s="1">
        <f t="shared" si="257"/>
        <v>1</v>
      </c>
      <c r="T1570" s="1" t="str">
        <f t="shared" si="258"/>
        <v>Peak</v>
      </c>
    </row>
    <row r="1571" spans="1:20" x14ac:dyDescent="0.25">
      <c r="A1571" s="85">
        <v>44991.666666663157</v>
      </c>
      <c r="B1571" s="1">
        <v>3</v>
      </c>
      <c r="C1571" s="1">
        <v>6</v>
      </c>
      <c r="D1571" s="1">
        <v>16</v>
      </c>
      <c r="E1571" s="1" t="str">
        <f t="shared" si="254"/>
        <v>Non-Summer</v>
      </c>
      <c r="F1571" s="78">
        <v>0.8206</v>
      </c>
      <c r="G1571" s="79">
        <f t="shared" si="255"/>
        <v>1.5612437063345252</v>
      </c>
      <c r="J1571" s="78">
        <v>2.8924999999999999E-2</v>
      </c>
      <c r="K1571" s="80">
        <f t="shared" si="256"/>
        <v>2.8924999999999999E-2</v>
      </c>
      <c r="L1571" s="68" t="str">
        <f t="shared" si="249"/>
        <v>Normal</v>
      </c>
      <c r="N1571" s="67">
        <f t="shared" si="250"/>
        <v>0</v>
      </c>
      <c r="O1571" s="67">
        <f t="shared" si="251"/>
        <v>2.8924999999999999E-2</v>
      </c>
      <c r="P1571" s="81">
        <f t="shared" si="252"/>
        <v>1.5323187063345252</v>
      </c>
      <c r="Q1571" s="81">
        <f t="shared" si="253"/>
        <v>1.5323187063345252</v>
      </c>
      <c r="S1571" s="1">
        <f t="shared" si="257"/>
        <v>1</v>
      </c>
      <c r="T1571" s="1" t="str">
        <f t="shared" si="258"/>
        <v>Peak</v>
      </c>
    </row>
    <row r="1572" spans="1:20" x14ac:dyDescent="0.25">
      <c r="A1572" s="85">
        <v>44991.708333329821</v>
      </c>
      <c r="B1572" s="1">
        <v>3</v>
      </c>
      <c r="C1572" s="1">
        <v>6</v>
      </c>
      <c r="D1572" s="1">
        <v>17</v>
      </c>
      <c r="E1572" s="1" t="str">
        <f t="shared" si="254"/>
        <v>Non-Summer</v>
      </c>
      <c r="F1572" s="78">
        <v>0.91500000000000004</v>
      </c>
      <c r="G1572" s="79">
        <f t="shared" si="255"/>
        <v>1.7408457120352068</v>
      </c>
      <c r="J1572" s="78">
        <v>3.8353999999999999E-2</v>
      </c>
      <c r="K1572" s="80">
        <f t="shared" si="256"/>
        <v>3.8353999999999999E-2</v>
      </c>
      <c r="L1572" s="68" t="str">
        <f t="shared" si="249"/>
        <v>Normal</v>
      </c>
      <c r="N1572" s="67">
        <f t="shared" si="250"/>
        <v>0</v>
      </c>
      <c r="O1572" s="67">
        <f t="shared" si="251"/>
        <v>3.8353999999999999E-2</v>
      </c>
      <c r="P1572" s="81">
        <f t="shared" si="252"/>
        <v>1.7024917120352068</v>
      </c>
      <c r="Q1572" s="81">
        <f t="shared" si="253"/>
        <v>1.7024917120352068</v>
      </c>
      <c r="S1572" s="1">
        <f t="shared" si="257"/>
        <v>1</v>
      </c>
      <c r="T1572" s="1" t="str">
        <f t="shared" si="258"/>
        <v>Peak</v>
      </c>
    </row>
    <row r="1573" spans="1:20" x14ac:dyDescent="0.25">
      <c r="A1573" s="85">
        <v>44991.749999996486</v>
      </c>
      <c r="B1573" s="1">
        <v>3</v>
      </c>
      <c r="C1573" s="1">
        <v>6</v>
      </c>
      <c r="D1573" s="1">
        <v>18</v>
      </c>
      <c r="E1573" s="1" t="str">
        <f t="shared" si="254"/>
        <v>Non-Summer</v>
      </c>
      <c r="F1573" s="78">
        <v>0.99619999999999997</v>
      </c>
      <c r="G1573" s="79">
        <f t="shared" si="255"/>
        <v>1.8953338779557081</v>
      </c>
      <c r="J1573" s="78">
        <v>0</v>
      </c>
      <c r="K1573" s="80">
        <f t="shared" si="256"/>
        <v>0</v>
      </c>
      <c r="L1573" s="68" t="str">
        <f t="shared" si="249"/>
        <v>Normal</v>
      </c>
      <c r="N1573" s="67">
        <f t="shared" si="250"/>
        <v>0</v>
      </c>
      <c r="O1573" s="67">
        <f t="shared" si="251"/>
        <v>0</v>
      </c>
      <c r="P1573" s="81">
        <f t="shared" si="252"/>
        <v>1.8953338779557081</v>
      </c>
      <c r="Q1573" s="81">
        <f t="shared" si="253"/>
        <v>1.8953338779557081</v>
      </c>
      <c r="S1573" s="1">
        <f t="shared" si="257"/>
        <v>1</v>
      </c>
      <c r="T1573" s="1" t="str">
        <f t="shared" si="258"/>
        <v>Peak</v>
      </c>
    </row>
    <row r="1574" spans="1:20" x14ac:dyDescent="0.25">
      <c r="A1574" s="85">
        <v>44991.79166666315</v>
      </c>
      <c r="B1574" s="1">
        <v>3</v>
      </c>
      <c r="C1574" s="1">
        <v>6</v>
      </c>
      <c r="D1574" s="1">
        <v>19</v>
      </c>
      <c r="E1574" s="1" t="str">
        <f t="shared" si="254"/>
        <v>Non-Summer</v>
      </c>
      <c r="F1574" s="78">
        <v>1.0048999999999999</v>
      </c>
      <c r="G1574" s="79">
        <f t="shared" si="255"/>
        <v>1.9118861814471901</v>
      </c>
      <c r="J1574" s="78">
        <v>0</v>
      </c>
      <c r="K1574" s="80">
        <f t="shared" si="256"/>
        <v>0</v>
      </c>
      <c r="L1574" s="68" t="str">
        <f t="shared" si="249"/>
        <v>Normal</v>
      </c>
      <c r="N1574" s="67">
        <f t="shared" si="250"/>
        <v>0</v>
      </c>
      <c r="O1574" s="67">
        <f t="shared" si="251"/>
        <v>0</v>
      </c>
      <c r="P1574" s="81">
        <f t="shared" si="252"/>
        <v>1.9118861814471901</v>
      </c>
      <c r="Q1574" s="81">
        <f t="shared" si="253"/>
        <v>1.9118861814471901</v>
      </c>
      <c r="S1574" s="1">
        <f t="shared" si="257"/>
        <v>1</v>
      </c>
      <c r="T1574" s="1" t="str">
        <f t="shared" si="258"/>
        <v>Peak</v>
      </c>
    </row>
    <row r="1575" spans="1:20" x14ac:dyDescent="0.25">
      <c r="A1575" s="85">
        <v>44991.833333329814</v>
      </c>
      <c r="B1575" s="1">
        <v>3</v>
      </c>
      <c r="C1575" s="1">
        <v>6</v>
      </c>
      <c r="D1575" s="1">
        <v>20</v>
      </c>
      <c r="E1575" s="1" t="str">
        <f t="shared" si="254"/>
        <v>Non-Summer</v>
      </c>
      <c r="F1575" s="78">
        <v>0.98850000000000005</v>
      </c>
      <c r="G1575" s="79">
        <f t="shared" si="255"/>
        <v>1.8806841380839365</v>
      </c>
      <c r="J1575" s="78">
        <v>0</v>
      </c>
      <c r="K1575" s="80">
        <f t="shared" si="256"/>
        <v>0</v>
      </c>
      <c r="L1575" s="68" t="str">
        <f t="shared" si="249"/>
        <v>Normal</v>
      </c>
      <c r="N1575" s="67">
        <f t="shared" si="250"/>
        <v>0</v>
      </c>
      <c r="O1575" s="67">
        <f t="shared" si="251"/>
        <v>0</v>
      </c>
      <c r="P1575" s="81">
        <f t="shared" si="252"/>
        <v>1.8806841380839365</v>
      </c>
      <c r="Q1575" s="81">
        <f t="shared" si="253"/>
        <v>1.8806841380839365</v>
      </c>
      <c r="S1575" s="1">
        <f t="shared" si="257"/>
        <v>1</v>
      </c>
      <c r="T1575" s="1" t="str">
        <f t="shared" si="258"/>
        <v>Peak</v>
      </c>
    </row>
    <row r="1576" spans="1:20" x14ac:dyDescent="0.25">
      <c r="A1576" s="85">
        <v>44991.874999996478</v>
      </c>
      <c r="B1576" s="1">
        <v>3</v>
      </c>
      <c r="C1576" s="1">
        <v>6</v>
      </c>
      <c r="D1576" s="1">
        <v>21</v>
      </c>
      <c r="E1576" s="1" t="str">
        <f t="shared" si="254"/>
        <v>Non-Summer</v>
      </c>
      <c r="F1576" s="78">
        <v>0.93740000000000001</v>
      </c>
      <c r="G1576" s="79">
        <f t="shared" si="255"/>
        <v>1.7834631371167242</v>
      </c>
      <c r="J1576" s="78">
        <v>0</v>
      </c>
      <c r="K1576" s="80">
        <f t="shared" si="256"/>
        <v>0</v>
      </c>
      <c r="L1576" s="68" t="str">
        <f t="shared" si="249"/>
        <v>Normal</v>
      </c>
      <c r="N1576" s="67">
        <f t="shared" si="250"/>
        <v>0</v>
      </c>
      <c r="O1576" s="67">
        <f t="shared" si="251"/>
        <v>0</v>
      </c>
      <c r="P1576" s="81">
        <f t="shared" si="252"/>
        <v>1.7834631371167242</v>
      </c>
      <c r="Q1576" s="81">
        <f t="shared" si="253"/>
        <v>1.7834631371167242</v>
      </c>
      <c r="S1576" s="1">
        <f t="shared" si="257"/>
        <v>1</v>
      </c>
      <c r="T1576" s="1" t="str">
        <f t="shared" si="258"/>
        <v>Peak</v>
      </c>
    </row>
    <row r="1577" spans="1:20" x14ac:dyDescent="0.25">
      <c r="A1577" s="85">
        <v>44991.916666663143</v>
      </c>
      <c r="B1577" s="1">
        <v>3</v>
      </c>
      <c r="C1577" s="1">
        <v>6</v>
      </c>
      <c r="D1577" s="1">
        <v>22</v>
      </c>
      <c r="E1577" s="1" t="str">
        <f t="shared" si="254"/>
        <v>Non-Summer</v>
      </c>
      <c r="F1577" s="78">
        <v>0.85140000000000005</v>
      </c>
      <c r="G1577" s="79">
        <f t="shared" si="255"/>
        <v>1.6198426658216121</v>
      </c>
      <c r="J1577" s="78">
        <v>0</v>
      </c>
      <c r="K1577" s="80">
        <f t="shared" si="256"/>
        <v>0</v>
      </c>
      <c r="L1577" s="68" t="str">
        <f t="shared" si="249"/>
        <v>Normal</v>
      </c>
      <c r="N1577" s="67">
        <f t="shared" si="250"/>
        <v>0</v>
      </c>
      <c r="O1577" s="67">
        <f t="shared" si="251"/>
        <v>0</v>
      </c>
      <c r="P1577" s="81">
        <f t="shared" si="252"/>
        <v>1.6198426658216121</v>
      </c>
      <c r="Q1577" s="81">
        <f t="shared" si="253"/>
        <v>1.6198426658216121</v>
      </c>
      <c r="S1577" s="1">
        <f t="shared" si="257"/>
        <v>1</v>
      </c>
      <c r="T1577" s="1" t="str">
        <f t="shared" si="258"/>
        <v>Off-Peak</v>
      </c>
    </row>
    <row r="1578" spans="1:20" x14ac:dyDescent="0.25">
      <c r="A1578" s="85">
        <v>44991.958333329807</v>
      </c>
      <c r="B1578" s="1">
        <v>3</v>
      </c>
      <c r="C1578" s="1">
        <v>6</v>
      </c>
      <c r="D1578" s="1">
        <v>23</v>
      </c>
      <c r="E1578" s="1" t="str">
        <f t="shared" si="254"/>
        <v>Non-Summer</v>
      </c>
      <c r="F1578" s="78">
        <v>0.77170000000000005</v>
      </c>
      <c r="G1578" s="79">
        <f t="shared" si="255"/>
        <v>1.4682083453306767</v>
      </c>
      <c r="J1578" s="78">
        <v>0</v>
      </c>
      <c r="K1578" s="80">
        <f t="shared" si="256"/>
        <v>0</v>
      </c>
      <c r="L1578" s="68" t="str">
        <f t="shared" si="249"/>
        <v>Normal</v>
      </c>
      <c r="N1578" s="67">
        <f t="shared" si="250"/>
        <v>0</v>
      </c>
      <c r="O1578" s="67">
        <f t="shared" si="251"/>
        <v>0</v>
      </c>
      <c r="P1578" s="81">
        <f t="shared" si="252"/>
        <v>1.4682083453306767</v>
      </c>
      <c r="Q1578" s="81">
        <f t="shared" si="253"/>
        <v>1.4682083453306767</v>
      </c>
      <c r="S1578" s="1">
        <f t="shared" si="257"/>
        <v>1</v>
      </c>
      <c r="T1578" s="1" t="str">
        <f t="shared" si="258"/>
        <v>Off-Peak</v>
      </c>
    </row>
    <row r="1579" spans="1:20" x14ac:dyDescent="0.25">
      <c r="A1579" s="85">
        <v>44991.999999996471</v>
      </c>
      <c r="B1579" s="1">
        <v>3</v>
      </c>
      <c r="C1579" s="1">
        <v>7</v>
      </c>
      <c r="D1579" s="1">
        <v>0</v>
      </c>
      <c r="E1579" s="1" t="str">
        <f t="shared" si="254"/>
        <v>Non-Summer</v>
      </c>
      <c r="F1579" s="78">
        <v>0.72209999999999996</v>
      </c>
      <c r="G1579" s="79">
        <f t="shared" si="255"/>
        <v>1.3738411897930303</v>
      </c>
      <c r="J1579" s="78">
        <v>0</v>
      </c>
      <c r="K1579" s="80">
        <f t="shared" si="256"/>
        <v>0</v>
      </c>
      <c r="L1579" s="68" t="str">
        <f t="shared" si="249"/>
        <v>Normal</v>
      </c>
      <c r="N1579" s="67">
        <f t="shared" si="250"/>
        <v>0</v>
      </c>
      <c r="O1579" s="67">
        <f t="shared" si="251"/>
        <v>0</v>
      </c>
      <c r="P1579" s="81">
        <f t="shared" si="252"/>
        <v>1.3738411897930303</v>
      </c>
      <c r="Q1579" s="81">
        <f t="shared" si="253"/>
        <v>1.3738411897930303</v>
      </c>
      <c r="S1579" s="1">
        <f t="shared" si="257"/>
        <v>2</v>
      </c>
      <c r="T1579" s="1" t="str">
        <f t="shared" si="258"/>
        <v>Off-Peak</v>
      </c>
    </row>
    <row r="1580" spans="1:20" x14ac:dyDescent="0.25">
      <c r="A1580" s="85">
        <v>44992.041666663135</v>
      </c>
      <c r="B1580" s="1">
        <v>3</v>
      </c>
      <c r="C1580" s="1">
        <v>7</v>
      </c>
      <c r="D1580" s="1">
        <v>1</v>
      </c>
      <c r="E1580" s="1" t="str">
        <f t="shared" si="254"/>
        <v>Non-Summer</v>
      </c>
      <c r="F1580" s="78">
        <v>0.69579999999999997</v>
      </c>
      <c r="G1580" s="79">
        <f t="shared" si="255"/>
        <v>1.3238037665946412</v>
      </c>
      <c r="J1580" s="78">
        <v>0</v>
      </c>
      <c r="K1580" s="80">
        <f t="shared" si="256"/>
        <v>0</v>
      </c>
      <c r="L1580" s="68" t="str">
        <f t="shared" si="249"/>
        <v>Normal</v>
      </c>
      <c r="N1580" s="67">
        <f t="shared" si="250"/>
        <v>0</v>
      </c>
      <c r="O1580" s="67">
        <f t="shared" si="251"/>
        <v>0</v>
      </c>
      <c r="P1580" s="81">
        <f t="shared" si="252"/>
        <v>1.3238037665946412</v>
      </c>
      <c r="Q1580" s="81">
        <f t="shared" si="253"/>
        <v>1.3238037665946412</v>
      </c>
      <c r="S1580" s="1">
        <f t="shared" si="257"/>
        <v>2</v>
      </c>
      <c r="T1580" s="1" t="str">
        <f t="shared" si="258"/>
        <v>Off-Peak</v>
      </c>
    </row>
    <row r="1581" spans="1:20" x14ac:dyDescent="0.25">
      <c r="A1581" s="85">
        <v>44992.0833333298</v>
      </c>
      <c r="B1581" s="1">
        <v>3</v>
      </c>
      <c r="C1581" s="1">
        <v>7</v>
      </c>
      <c r="D1581" s="1">
        <v>2</v>
      </c>
      <c r="E1581" s="1" t="str">
        <f t="shared" si="254"/>
        <v>Non-Summer</v>
      </c>
      <c r="F1581" s="78">
        <v>0.6835</v>
      </c>
      <c r="G1581" s="79">
        <f t="shared" si="255"/>
        <v>1.3004022340722008</v>
      </c>
      <c r="J1581" s="78">
        <v>0</v>
      </c>
      <c r="K1581" s="80">
        <f t="shared" si="256"/>
        <v>0</v>
      </c>
      <c r="L1581" s="68" t="str">
        <f t="shared" si="249"/>
        <v>Normal</v>
      </c>
      <c r="N1581" s="67">
        <f t="shared" si="250"/>
        <v>0</v>
      </c>
      <c r="O1581" s="67">
        <f t="shared" si="251"/>
        <v>0</v>
      </c>
      <c r="P1581" s="81">
        <f t="shared" si="252"/>
        <v>1.3004022340722008</v>
      </c>
      <c r="Q1581" s="81">
        <f t="shared" si="253"/>
        <v>1.3004022340722008</v>
      </c>
      <c r="S1581" s="1">
        <f t="shared" si="257"/>
        <v>2</v>
      </c>
      <c r="T1581" s="1" t="str">
        <f t="shared" si="258"/>
        <v>Off-Peak</v>
      </c>
    </row>
    <row r="1582" spans="1:20" x14ac:dyDescent="0.25">
      <c r="A1582" s="85">
        <v>44992.124999996464</v>
      </c>
      <c r="B1582" s="1">
        <v>3</v>
      </c>
      <c r="C1582" s="1">
        <v>7</v>
      </c>
      <c r="D1582" s="1">
        <v>3</v>
      </c>
      <c r="E1582" s="1" t="str">
        <f t="shared" si="254"/>
        <v>Non-Summer</v>
      </c>
      <c r="F1582" s="78">
        <v>0.68149999999999999</v>
      </c>
      <c r="G1582" s="79">
        <f t="shared" si="255"/>
        <v>1.2965971068327795</v>
      </c>
      <c r="J1582" s="78">
        <v>0</v>
      </c>
      <c r="K1582" s="80">
        <f t="shared" si="256"/>
        <v>0</v>
      </c>
      <c r="L1582" s="68" t="str">
        <f t="shared" si="249"/>
        <v>Normal</v>
      </c>
      <c r="N1582" s="67">
        <f t="shared" si="250"/>
        <v>0</v>
      </c>
      <c r="O1582" s="67">
        <f t="shared" si="251"/>
        <v>0</v>
      </c>
      <c r="P1582" s="81">
        <f t="shared" si="252"/>
        <v>1.2965971068327795</v>
      </c>
      <c r="Q1582" s="81">
        <f t="shared" si="253"/>
        <v>1.2965971068327795</v>
      </c>
      <c r="S1582" s="1">
        <f t="shared" si="257"/>
        <v>2</v>
      </c>
      <c r="T1582" s="1" t="str">
        <f t="shared" si="258"/>
        <v>Off-Peak</v>
      </c>
    </row>
    <row r="1583" spans="1:20" x14ac:dyDescent="0.25">
      <c r="A1583" s="85">
        <v>44992.166666663128</v>
      </c>
      <c r="B1583" s="1">
        <v>3</v>
      </c>
      <c r="C1583" s="1">
        <v>7</v>
      </c>
      <c r="D1583" s="1">
        <v>4</v>
      </c>
      <c r="E1583" s="1" t="str">
        <f t="shared" si="254"/>
        <v>Non-Summer</v>
      </c>
      <c r="F1583" s="78">
        <v>0.6986</v>
      </c>
      <c r="G1583" s="79">
        <f t="shared" si="255"/>
        <v>1.329130944729831</v>
      </c>
      <c r="J1583" s="78">
        <v>0</v>
      </c>
      <c r="K1583" s="80">
        <f t="shared" si="256"/>
        <v>0</v>
      </c>
      <c r="L1583" s="68" t="str">
        <f t="shared" si="249"/>
        <v>Normal</v>
      </c>
      <c r="N1583" s="67">
        <f t="shared" si="250"/>
        <v>0</v>
      </c>
      <c r="O1583" s="67">
        <f t="shared" si="251"/>
        <v>0</v>
      </c>
      <c r="P1583" s="81">
        <f t="shared" si="252"/>
        <v>1.329130944729831</v>
      </c>
      <c r="Q1583" s="81">
        <f t="shared" si="253"/>
        <v>1.329130944729831</v>
      </c>
      <c r="S1583" s="1">
        <f t="shared" si="257"/>
        <v>2</v>
      </c>
      <c r="T1583" s="1" t="str">
        <f t="shared" si="258"/>
        <v>Off-Peak</v>
      </c>
    </row>
    <row r="1584" spans="1:20" x14ac:dyDescent="0.25">
      <c r="A1584" s="85">
        <v>44992.208333329792</v>
      </c>
      <c r="B1584" s="1">
        <v>3</v>
      </c>
      <c r="C1584" s="1">
        <v>7</v>
      </c>
      <c r="D1584" s="1">
        <v>5</v>
      </c>
      <c r="E1584" s="1" t="str">
        <f t="shared" si="254"/>
        <v>Non-Summer</v>
      </c>
      <c r="F1584" s="78">
        <v>0.74209999999999998</v>
      </c>
      <c r="G1584" s="79">
        <f t="shared" si="255"/>
        <v>1.4118924621872424</v>
      </c>
      <c r="J1584" s="78">
        <v>0</v>
      </c>
      <c r="K1584" s="80">
        <f t="shared" si="256"/>
        <v>0</v>
      </c>
      <c r="L1584" s="68" t="str">
        <f t="shared" si="249"/>
        <v>Normal</v>
      </c>
      <c r="N1584" s="67">
        <f t="shared" si="250"/>
        <v>0</v>
      </c>
      <c r="O1584" s="67">
        <f t="shared" si="251"/>
        <v>0</v>
      </c>
      <c r="P1584" s="81">
        <f t="shared" si="252"/>
        <v>1.4118924621872424</v>
      </c>
      <c r="Q1584" s="81">
        <f t="shared" si="253"/>
        <v>1.4118924621872424</v>
      </c>
      <c r="S1584" s="1">
        <f t="shared" si="257"/>
        <v>2</v>
      </c>
      <c r="T1584" s="1" t="str">
        <f t="shared" si="258"/>
        <v>Off-Peak</v>
      </c>
    </row>
    <row r="1585" spans="1:20" x14ac:dyDescent="0.25">
      <c r="A1585" s="85">
        <v>44992.249999996457</v>
      </c>
      <c r="B1585" s="1">
        <v>3</v>
      </c>
      <c r="C1585" s="1">
        <v>7</v>
      </c>
      <c r="D1585" s="1">
        <v>6</v>
      </c>
      <c r="E1585" s="1" t="str">
        <f t="shared" si="254"/>
        <v>Non-Summer</v>
      </c>
      <c r="F1585" s="78">
        <v>0.80100000000000005</v>
      </c>
      <c r="G1585" s="79">
        <f t="shared" si="255"/>
        <v>1.5239534593881974</v>
      </c>
      <c r="J1585" s="78">
        <v>0</v>
      </c>
      <c r="K1585" s="80">
        <f t="shared" si="256"/>
        <v>0</v>
      </c>
      <c r="L1585" s="68" t="str">
        <f t="shared" si="249"/>
        <v>Normal</v>
      </c>
      <c r="N1585" s="67">
        <f t="shared" si="250"/>
        <v>0</v>
      </c>
      <c r="O1585" s="67">
        <f t="shared" si="251"/>
        <v>0</v>
      </c>
      <c r="P1585" s="81">
        <f t="shared" si="252"/>
        <v>1.5239534593881974</v>
      </c>
      <c r="Q1585" s="81">
        <f t="shared" si="253"/>
        <v>1.5239534593881974</v>
      </c>
      <c r="S1585" s="1">
        <f t="shared" si="257"/>
        <v>2</v>
      </c>
      <c r="T1585" s="1" t="str">
        <f t="shared" si="258"/>
        <v>Peak</v>
      </c>
    </row>
    <row r="1586" spans="1:20" x14ac:dyDescent="0.25">
      <c r="A1586" s="85">
        <v>44992.291666663121</v>
      </c>
      <c r="B1586" s="1">
        <v>3</v>
      </c>
      <c r="C1586" s="1">
        <v>7</v>
      </c>
      <c r="D1586" s="1">
        <v>7</v>
      </c>
      <c r="E1586" s="1" t="str">
        <f t="shared" si="254"/>
        <v>Non-Summer</v>
      </c>
      <c r="F1586" s="78">
        <v>0.79769999999999996</v>
      </c>
      <c r="G1586" s="79">
        <f t="shared" si="255"/>
        <v>1.5176749994431522</v>
      </c>
      <c r="J1586" s="78">
        <v>0.42600199999999999</v>
      </c>
      <c r="K1586" s="80">
        <f t="shared" si="256"/>
        <v>0.42600199999999999</v>
      </c>
      <c r="L1586" s="68" t="str">
        <f t="shared" si="249"/>
        <v>Normal</v>
      </c>
      <c r="N1586" s="67">
        <f t="shared" si="250"/>
        <v>0</v>
      </c>
      <c r="O1586" s="67">
        <f t="shared" si="251"/>
        <v>0.42600199999999999</v>
      </c>
      <c r="P1586" s="81">
        <f t="shared" si="252"/>
        <v>1.0916729994431522</v>
      </c>
      <c r="Q1586" s="81">
        <f t="shared" si="253"/>
        <v>1.0916729994431522</v>
      </c>
      <c r="S1586" s="1">
        <f t="shared" si="257"/>
        <v>2</v>
      </c>
      <c r="T1586" s="1" t="str">
        <f t="shared" si="258"/>
        <v>Peak</v>
      </c>
    </row>
    <row r="1587" spans="1:20" x14ac:dyDescent="0.25">
      <c r="A1587" s="85">
        <v>44992.333333329785</v>
      </c>
      <c r="B1587" s="1">
        <v>3</v>
      </c>
      <c r="C1587" s="1">
        <v>7</v>
      </c>
      <c r="D1587" s="1">
        <v>8</v>
      </c>
      <c r="E1587" s="1" t="str">
        <f t="shared" si="254"/>
        <v>Non-Summer</v>
      </c>
      <c r="F1587" s="78">
        <v>0.75419999999999998</v>
      </c>
      <c r="G1587" s="79">
        <f t="shared" si="255"/>
        <v>1.4349134819857408</v>
      </c>
      <c r="J1587" s="78">
        <v>2.721295</v>
      </c>
      <c r="K1587" s="80">
        <f t="shared" si="256"/>
        <v>2.721295</v>
      </c>
      <c r="L1587" s="68" t="str">
        <f t="shared" si="249"/>
        <v>Normal</v>
      </c>
      <c r="N1587" s="67">
        <f t="shared" si="250"/>
        <v>1.2863815180142593</v>
      </c>
      <c r="O1587" s="67">
        <f t="shared" si="251"/>
        <v>1.4349134819857408</v>
      </c>
      <c r="P1587" s="81">
        <f t="shared" si="252"/>
        <v>0</v>
      </c>
      <c r="Q1587" s="81">
        <f t="shared" si="253"/>
        <v>-1.2863815180142593</v>
      </c>
      <c r="S1587" s="1">
        <f t="shared" si="257"/>
        <v>2</v>
      </c>
      <c r="T1587" s="1" t="str">
        <f t="shared" si="258"/>
        <v>Peak</v>
      </c>
    </row>
    <row r="1588" spans="1:20" x14ac:dyDescent="0.25">
      <c r="A1588" s="85">
        <v>44992.374999996449</v>
      </c>
      <c r="B1588" s="1">
        <v>3</v>
      </c>
      <c r="C1588" s="1">
        <v>7</v>
      </c>
      <c r="D1588" s="1">
        <v>9</v>
      </c>
      <c r="E1588" s="1" t="str">
        <f t="shared" si="254"/>
        <v>Non-Summer</v>
      </c>
      <c r="F1588" s="78">
        <v>0.72450000000000003</v>
      </c>
      <c r="G1588" s="79">
        <f t="shared" si="255"/>
        <v>1.3784073424803358</v>
      </c>
      <c r="J1588" s="78">
        <v>5.2310829999999999</v>
      </c>
      <c r="K1588" s="80">
        <f t="shared" si="256"/>
        <v>5.2310829999999999</v>
      </c>
      <c r="L1588" s="68" t="str">
        <f t="shared" si="249"/>
        <v>Normal</v>
      </c>
      <c r="N1588" s="67">
        <f t="shared" si="250"/>
        <v>3.8526756575196641</v>
      </c>
      <c r="O1588" s="67">
        <f t="shared" si="251"/>
        <v>1.3784073424803358</v>
      </c>
      <c r="P1588" s="81">
        <f t="shared" si="252"/>
        <v>0</v>
      </c>
      <c r="Q1588" s="81">
        <f t="shared" si="253"/>
        <v>-3.8526756575196641</v>
      </c>
      <c r="S1588" s="1">
        <f t="shared" si="257"/>
        <v>2</v>
      </c>
      <c r="T1588" s="1" t="str">
        <f t="shared" si="258"/>
        <v>Peak</v>
      </c>
    </row>
    <row r="1589" spans="1:20" x14ac:dyDescent="0.25">
      <c r="A1589" s="85">
        <v>44992.416666663114</v>
      </c>
      <c r="B1589" s="1">
        <v>3</v>
      </c>
      <c r="C1589" s="1">
        <v>7</v>
      </c>
      <c r="D1589" s="1">
        <v>10</v>
      </c>
      <c r="E1589" s="1" t="str">
        <f t="shared" si="254"/>
        <v>Non-Summer</v>
      </c>
      <c r="F1589" s="78">
        <v>0.70469999999999999</v>
      </c>
      <c r="G1589" s="79">
        <f t="shared" si="255"/>
        <v>1.3407365828100657</v>
      </c>
      <c r="J1589" s="78">
        <v>4.7789419999999998</v>
      </c>
      <c r="K1589" s="80">
        <f t="shared" si="256"/>
        <v>4.7789419999999998</v>
      </c>
      <c r="L1589" s="68" t="str">
        <f t="shared" si="249"/>
        <v>Normal</v>
      </c>
      <c r="N1589" s="67">
        <f t="shared" si="250"/>
        <v>3.4382054171899341</v>
      </c>
      <c r="O1589" s="67">
        <f t="shared" si="251"/>
        <v>1.3407365828100657</v>
      </c>
      <c r="P1589" s="81">
        <f t="shared" si="252"/>
        <v>0</v>
      </c>
      <c r="Q1589" s="81">
        <f t="shared" si="253"/>
        <v>-3.4382054171899341</v>
      </c>
      <c r="S1589" s="1">
        <f t="shared" si="257"/>
        <v>2</v>
      </c>
      <c r="T1589" s="1" t="str">
        <f t="shared" si="258"/>
        <v>Peak</v>
      </c>
    </row>
    <row r="1590" spans="1:20" x14ac:dyDescent="0.25">
      <c r="A1590" s="85">
        <v>44992.458333329778</v>
      </c>
      <c r="B1590" s="1">
        <v>3</v>
      </c>
      <c r="C1590" s="1">
        <v>7</v>
      </c>
      <c r="D1590" s="1">
        <v>11</v>
      </c>
      <c r="E1590" s="1" t="str">
        <f t="shared" si="254"/>
        <v>Non-Summer</v>
      </c>
      <c r="F1590" s="78">
        <v>0.69689999999999996</v>
      </c>
      <c r="G1590" s="79">
        <f t="shared" si="255"/>
        <v>1.3258965865763228</v>
      </c>
      <c r="J1590" s="78">
        <v>5.1366909999999999</v>
      </c>
      <c r="K1590" s="80">
        <f t="shared" si="256"/>
        <v>5.1366909999999999</v>
      </c>
      <c r="L1590" s="68" t="str">
        <f t="shared" si="249"/>
        <v>Normal</v>
      </c>
      <c r="N1590" s="67">
        <f t="shared" si="250"/>
        <v>3.8107944134236771</v>
      </c>
      <c r="O1590" s="67">
        <f t="shared" si="251"/>
        <v>1.3258965865763228</v>
      </c>
      <c r="P1590" s="81">
        <f t="shared" si="252"/>
        <v>0</v>
      </c>
      <c r="Q1590" s="81">
        <f t="shared" si="253"/>
        <v>-3.8107944134236771</v>
      </c>
      <c r="S1590" s="1">
        <f t="shared" si="257"/>
        <v>2</v>
      </c>
      <c r="T1590" s="1" t="str">
        <f t="shared" si="258"/>
        <v>Peak</v>
      </c>
    </row>
    <row r="1591" spans="1:20" x14ac:dyDescent="0.25">
      <c r="A1591" s="85">
        <v>44992.499999996442</v>
      </c>
      <c r="B1591" s="1">
        <v>3</v>
      </c>
      <c r="C1591" s="1">
        <v>7</v>
      </c>
      <c r="D1591" s="1">
        <v>12</v>
      </c>
      <c r="E1591" s="1" t="str">
        <f t="shared" si="254"/>
        <v>Non-Summer</v>
      </c>
      <c r="F1591" s="78">
        <v>0.69059999999999999</v>
      </c>
      <c r="G1591" s="79">
        <f t="shared" si="255"/>
        <v>1.3139104357721461</v>
      </c>
      <c r="J1591" s="78">
        <v>5.5133059999999992</v>
      </c>
      <c r="K1591" s="80">
        <f t="shared" si="256"/>
        <v>5.5133059999999992</v>
      </c>
      <c r="L1591" s="68" t="str">
        <f t="shared" si="249"/>
        <v>Normal</v>
      </c>
      <c r="N1591" s="67">
        <f t="shared" si="250"/>
        <v>4.1993955642278529</v>
      </c>
      <c r="O1591" s="67">
        <f t="shared" si="251"/>
        <v>1.3139104357721463</v>
      </c>
      <c r="P1591" s="81">
        <f t="shared" si="252"/>
        <v>0</v>
      </c>
      <c r="Q1591" s="81">
        <f t="shared" si="253"/>
        <v>-4.1993955642278529</v>
      </c>
      <c r="S1591" s="1">
        <f t="shared" si="257"/>
        <v>2</v>
      </c>
      <c r="T1591" s="1" t="str">
        <f t="shared" si="258"/>
        <v>Peak</v>
      </c>
    </row>
    <row r="1592" spans="1:20" x14ac:dyDescent="0.25">
      <c r="A1592" s="85">
        <v>44992.541666663106</v>
      </c>
      <c r="B1592" s="1">
        <v>3</v>
      </c>
      <c r="C1592" s="1">
        <v>7</v>
      </c>
      <c r="D1592" s="1">
        <v>13</v>
      </c>
      <c r="E1592" s="1" t="str">
        <f t="shared" si="254"/>
        <v>Non-Summer</v>
      </c>
      <c r="F1592" s="78">
        <v>0.67889999999999995</v>
      </c>
      <c r="G1592" s="79">
        <f t="shared" si="255"/>
        <v>1.291650441421532</v>
      </c>
      <c r="J1592" s="78">
        <v>4.6098059999999998</v>
      </c>
      <c r="K1592" s="80">
        <f t="shared" si="256"/>
        <v>4.6098059999999998</v>
      </c>
      <c r="L1592" s="68" t="str">
        <f t="shared" si="249"/>
        <v>Normal</v>
      </c>
      <c r="N1592" s="67">
        <f t="shared" si="250"/>
        <v>3.3181555585784679</v>
      </c>
      <c r="O1592" s="67">
        <f t="shared" si="251"/>
        <v>1.291650441421532</v>
      </c>
      <c r="P1592" s="81">
        <f t="shared" si="252"/>
        <v>0</v>
      </c>
      <c r="Q1592" s="81">
        <f t="shared" si="253"/>
        <v>-3.3181555585784679</v>
      </c>
      <c r="S1592" s="1">
        <f t="shared" si="257"/>
        <v>2</v>
      </c>
      <c r="T1592" s="1" t="str">
        <f t="shared" si="258"/>
        <v>Peak</v>
      </c>
    </row>
    <row r="1593" spans="1:20" x14ac:dyDescent="0.25">
      <c r="A1593" s="85">
        <v>44992.583333329771</v>
      </c>
      <c r="B1593" s="1">
        <v>3</v>
      </c>
      <c r="C1593" s="1">
        <v>7</v>
      </c>
      <c r="D1593" s="1">
        <v>14</v>
      </c>
      <c r="E1593" s="1" t="str">
        <f t="shared" si="254"/>
        <v>Non-Summer</v>
      </c>
      <c r="F1593" s="78">
        <v>0.67549999999999999</v>
      </c>
      <c r="G1593" s="79">
        <f t="shared" si="255"/>
        <v>1.2851817251145159</v>
      </c>
      <c r="J1593" s="78">
        <v>4.1581000000000001</v>
      </c>
      <c r="K1593" s="80">
        <f t="shared" si="256"/>
        <v>4.1581000000000001</v>
      </c>
      <c r="L1593" s="68" t="str">
        <f t="shared" si="249"/>
        <v>Normal</v>
      </c>
      <c r="N1593" s="67">
        <f t="shared" si="250"/>
        <v>2.8729182748854845</v>
      </c>
      <c r="O1593" s="67">
        <f t="shared" si="251"/>
        <v>1.2851817251145157</v>
      </c>
      <c r="P1593" s="81">
        <f t="shared" si="252"/>
        <v>2.2204460492503131E-16</v>
      </c>
      <c r="Q1593" s="81">
        <f t="shared" si="253"/>
        <v>-2.8729182748854845</v>
      </c>
      <c r="S1593" s="1">
        <f t="shared" si="257"/>
        <v>2</v>
      </c>
      <c r="T1593" s="1" t="str">
        <f t="shared" si="258"/>
        <v>Peak</v>
      </c>
    </row>
    <row r="1594" spans="1:20" x14ac:dyDescent="0.25">
      <c r="A1594" s="85">
        <v>44992.624999996435</v>
      </c>
      <c r="B1594" s="1">
        <v>3</v>
      </c>
      <c r="C1594" s="1">
        <v>7</v>
      </c>
      <c r="D1594" s="1">
        <v>15</v>
      </c>
      <c r="E1594" s="1" t="str">
        <f t="shared" si="254"/>
        <v>Non-Summer</v>
      </c>
      <c r="F1594" s="78">
        <v>0.69989999999999997</v>
      </c>
      <c r="G1594" s="79">
        <f t="shared" si="255"/>
        <v>1.3316042774354548</v>
      </c>
      <c r="J1594" s="78">
        <v>1.4397139999999999</v>
      </c>
      <c r="K1594" s="80">
        <f t="shared" si="256"/>
        <v>1.4397139999999999</v>
      </c>
      <c r="L1594" s="68" t="str">
        <f t="shared" si="249"/>
        <v>Normal</v>
      </c>
      <c r="N1594" s="67">
        <f t="shared" si="250"/>
        <v>0.1081097225645451</v>
      </c>
      <c r="O1594" s="67">
        <f t="shared" si="251"/>
        <v>1.3316042774354548</v>
      </c>
      <c r="P1594" s="81">
        <f t="shared" si="252"/>
        <v>0</v>
      </c>
      <c r="Q1594" s="81">
        <f t="shared" si="253"/>
        <v>-0.1081097225645451</v>
      </c>
      <c r="S1594" s="1">
        <f t="shared" si="257"/>
        <v>2</v>
      </c>
      <c r="T1594" s="1" t="str">
        <f t="shared" si="258"/>
        <v>Peak</v>
      </c>
    </row>
    <row r="1595" spans="1:20" x14ac:dyDescent="0.25">
      <c r="A1595" s="85">
        <v>44992.666666663099</v>
      </c>
      <c r="B1595" s="1">
        <v>3</v>
      </c>
      <c r="C1595" s="1">
        <v>7</v>
      </c>
      <c r="D1595" s="1">
        <v>16</v>
      </c>
      <c r="E1595" s="1" t="str">
        <f t="shared" si="254"/>
        <v>Non-Summer</v>
      </c>
      <c r="F1595" s="78">
        <v>0.76549999999999996</v>
      </c>
      <c r="G1595" s="79">
        <f t="shared" si="255"/>
        <v>1.4564124508884706</v>
      </c>
      <c r="J1595" s="78">
        <v>6.7454E-2</v>
      </c>
      <c r="K1595" s="80">
        <f t="shared" si="256"/>
        <v>6.7454E-2</v>
      </c>
      <c r="L1595" s="68" t="str">
        <f t="shared" si="249"/>
        <v>Normal</v>
      </c>
      <c r="N1595" s="67">
        <f t="shared" si="250"/>
        <v>0</v>
      </c>
      <c r="O1595" s="67">
        <f t="shared" si="251"/>
        <v>6.7454E-2</v>
      </c>
      <c r="P1595" s="81">
        <f t="shared" si="252"/>
        <v>1.3889584508884707</v>
      </c>
      <c r="Q1595" s="81">
        <f t="shared" si="253"/>
        <v>1.3889584508884707</v>
      </c>
      <c r="S1595" s="1">
        <f t="shared" si="257"/>
        <v>2</v>
      </c>
      <c r="T1595" s="1" t="str">
        <f t="shared" si="258"/>
        <v>Peak</v>
      </c>
    </row>
    <row r="1596" spans="1:20" x14ac:dyDescent="0.25">
      <c r="A1596" s="85">
        <v>44992.708333329763</v>
      </c>
      <c r="B1596" s="1">
        <v>3</v>
      </c>
      <c r="C1596" s="1">
        <v>7</v>
      </c>
      <c r="D1596" s="1">
        <v>17</v>
      </c>
      <c r="E1596" s="1" t="str">
        <f t="shared" si="254"/>
        <v>Non-Summer</v>
      </c>
      <c r="F1596" s="78">
        <v>0.88729999999999998</v>
      </c>
      <c r="G1596" s="79">
        <f t="shared" si="255"/>
        <v>1.6881446997692229</v>
      </c>
      <c r="J1596" s="78">
        <v>0</v>
      </c>
      <c r="K1596" s="80">
        <f t="shared" si="256"/>
        <v>0</v>
      </c>
      <c r="L1596" s="68" t="str">
        <f t="shared" si="249"/>
        <v>Normal</v>
      </c>
      <c r="N1596" s="67">
        <f t="shared" si="250"/>
        <v>0</v>
      </c>
      <c r="O1596" s="67">
        <f t="shared" si="251"/>
        <v>0</v>
      </c>
      <c r="P1596" s="81">
        <f t="shared" si="252"/>
        <v>1.6881446997692229</v>
      </c>
      <c r="Q1596" s="81">
        <f t="shared" si="253"/>
        <v>1.6881446997692229</v>
      </c>
      <c r="S1596" s="1">
        <f t="shared" si="257"/>
        <v>2</v>
      </c>
      <c r="T1596" s="1" t="str">
        <f t="shared" si="258"/>
        <v>Peak</v>
      </c>
    </row>
    <row r="1597" spans="1:20" x14ac:dyDescent="0.25">
      <c r="A1597" s="85">
        <v>44992.749999996428</v>
      </c>
      <c r="B1597" s="1">
        <v>3</v>
      </c>
      <c r="C1597" s="1">
        <v>7</v>
      </c>
      <c r="D1597" s="1">
        <v>18</v>
      </c>
      <c r="E1597" s="1" t="str">
        <f t="shared" si="254"/>
        <v>Non-Summer</v>
      </c>
      <c r="F1597" s="78">
        <v>1.0037</v>
      </c>
      <c r="G1597" s="79">
        <f t="shared" si="255"/>
        <v>1.9096031051035378</v>
      </c>
      <c r="J1597" s="78">
        <v>0</v>
      </c>
      <c r="K1597" s="80">
        <f t="shared" si="256"/>
        <v>0</v>
      </c>
      <c r="L1597" s="68" t="str">
        <f t="shared" si="249"/>
        <v>Normal</v>
      </c>
      <c r="N1597" s="67">
        <f t="shared" si="250"/>
        <v>0</v>
      </c>
      <c r="O1597" s="67">
        <f t="shared" si="251"/>
        <v>0</v>
      </c>
      <c r="P1597" s="81">
        <f t="shared" si="252"/>
        <v>1.9096031051035378</v>
      </c>
      <c r="Q1597" s="81">
        <f t="shared" si="253"/>
        <v>1.9096031051035378</v>
      </c>
      <c r="S1597" s="1">
        <f t="shared" si="257"/>
        <v>2</v>
      </c>
      <c r="T1597" s="1" t="str">
        <f t="shared" si="258"/>
        <v>Peak</v>
      </c>
    </row>
    <row r="1598" spans="1:20" x14ac:dyDescent="0.25">
      <c r="A1598" s="85">
        <v>44992.791666663092</v>
      </c>
      <c r="B1598" s="1">
        <v>3</v>
      </c>
      <c r="C1598" s="1">
        <v>7</v>
      </c>
      <c r="D1598" s="1">
        <v>19</v>
      </c>
      <c r="E1598" s="1" t="str">
        <f t="shared" si="254"/>
        <v>Non-Summer</v>
      </c>
      <c r="F1598" s="78">
        <v>1.0267999999999999</v>
      </c>
      <c r="G1598" s="79">
        <f t="shared" si="255"/>
        <v>1.9535523247188527</v>
      </c>
      <c r="J1598" s="78">
        <v>0</v>
      </c>
      <c r="K1598" s="80">
        <f t="shared" si="256"/>
        <v>0</v>
      </c>
      <c r="L1598" s="68" t="str">
        <f t="shared" si="249"/>
        <v>Normal</v>
      </c>
      <c r="N1598" s="67">
        <f t="shared" si="250"/>
        <v>0</v>
      </c>
      <c r="O1598" s="67">
        <f t="shared" si="251"/>
        <v>0</v>
      </c>
      <c r="P1598" s="81">
        <f t="shared" si="252"/>
        <v>1.9535523247188527</v>
      </c>
      <c r="Q1598" s="81">
        <f t="shared" si="253"/>
        <v>1.9535523247188527</v>
      </c>
      <c r="S1598" s="1">
        <f t="shared" si="257"/>
        <v>2</v>
      </c>
      <c r="T1598" s="1" t="str">
        <f t="shared" si="258"/>
        <v>Peak</v>
      </c>
    </row>
    <row r="1599" spans="1:20" x14ac:dyDescent="0.25">
      <c r="A1599" s="85">
        <v>44992.833333329756</v>
      </c>
      <c r="B1599" s="1">
        <v>3</v>
      </c>
      <c r="C1599" s="1">
        <v>7</v>
      </c>
      <c r="D1599" s="1">
        <v>20</v>
      </c>
      <c r="E1599" s="1" t="str">
        <f t="shared" si="254"/>
        <v>Non-Summer</v>
      </c>
      <c r="F1599" s="78">
        <v>1.0177</v>
      </c>
      <c r="G1599" s="79">
        <f t="shared" si="255"/>
        <v>1.9362389957794863</v>
      </c>
      <c r="J1599" s="78">
        <v>0</v>
      </c>
      <c r="K1599" s="80">
        <f t="shared" si="256"/>
        <v>0</v>
      </c>
      <c r="L1599" s="68" t="str">
        <f t="shared" si="249"/>
        <v>Normal</v>
      </c>
      <c r="N1599" s="67">
        <f t="shared" si="250"/>
        <v>0</v>
      </c>
      <c r="O1599" s="67">
        <f t="shared" si="251"/>
        <v>0</v>
      </c>
      <c r="P1599" s="81">
        <f t="shared" si="252"/>
        <v>1.9362389957794863</v>
      </c>
      <c r="Q1599" s="81">
        <f t="shared" si="253"/>
        <v>1.9362389957794863</v>
      </c>
      <c r="S1599" s="1">
        <f t="shared" si="257"/>
        <v>2</v>
      </c>
      <c r="T1599" s="1" t="str">
        <f t="shared" si="258"/>
        <v>Peak</v>
      </c>
    </row>
    <row r="1600" spans="1:20" x14ac:dyDescent="0.25">
      <c r="A1600" s="85">
        <v>44992.87499999642</v>
      </c>
      <c r="B1600" s="1">
        <v>3</v>
      </c>
      <c r="C1600" s="1">
        <v>7</v>
      </c>
      <c r="D1600" s="1">
        <v>21</v>
      </c>
      <c r="E1600" s="1" t="str">
        <f t="shared" si="254"/>
        <v>Non-Summer</v>
      </c>
      <c r="F1600" s="78">
        <v>0.96730000000000005</v>
      </c>
      <c r="G1600" s="79">
        <f t="shared" si="255"/>
        <v>1.8403497893460716</v>
      </c>
      <c r="J1600" s="78">
        <v>0</v>
      </c>
      <c r="K1600" s="80">
        <f t="shared" si="256"/>
        <v>0</v>
      </c>
      <c r="L1600" s="68" t="str">
        <f t="shared" si="249"/>
        <v>Normal</v>
      </c>
      <c r="N1600" s="67">
        <f t="shared" si="250"/>
        <v>0</v>
      </c>
      <c r="O1600" s="67">
        <f t="shared" si="251"/>
        <v>0</v>
      </c>
      <c r="P1600" s="81">
        <f t="shared" si="252"/>
        <v>1.8403497893460716</v>
      </c>
      <c r="Q1600" s="81">
        <f t="shared" si="253"/>
        <v>1.8403497893460716</v>
      </c>
      <c r="S1600" s="1">
        <f t="shared" si="257"/>
        <v>2</v>
      </c>
      <c r="T1600" s="1" t="str">
        <f t="shared" si="258"/>
        <v>Peak</v>
      </c>
    </row>
    <row r="1601" spans="1:20" x14ac:dyDescent="0.25">
      <c r="A1601" s="85">
        <v>44992.916666663084</v>
      </c>
      <c r="B1601" s="1">
        <v>3</v>
      </c>
      <c r="C1601" s="1">
        <v>7</v>
      </c>
      <c r="D1601" s="1">
        <v>22</v>
      </c>
      <c r="E1601" s="1" t="str">
        <f t="shared" si="254"/>
        <v>Non-Summer</v>
      </c>
      <c r="F1601" s="78">
        <v>0.87539999999999996</v>
      </c>
      <c r="G1601" s="79">
        <f t="shared" si="255"/>
        <v>1.6655041926946665</v>
      </c>
      <c r="J1601" s="78">
        <v>0</v>
      </c>
      <c r="K1601" s="80">
        <f t="shared" si="256"/>
        <v>0</v>
      </c>
      <c r="L1601" s="68" t="str">
        <f t="shared" si="249"/>
        <v>Normal</v>
      </c>
      <c r="N1601" s="67">
        <f t="shared" si="250"/>
        <v>0</v>
      </c>
      <c r="O1601" s="67">
        <f t="shared" si="251"/>
        <v>0</v>
      </c>
      <c r="P1601" s="81">
        <f t="shared" si="252"/>
        <v>1.6655041926946665</v>
      </c>
      <c r="Q1601" s="81">
        <f t="shared" si="253"/>
        <v>1.6655041926946665</v>
      </c>
      <c r="S1601" s="1">
        <f t="shared" si="257"/>
        <v>2</v>
      </c>
      <c r="T1601" s="1" t="str">
        <f t="shared" si="258"/>
        <v>Off-Peak</v>
      </c>
    </row>
    <row r="1602" spans="1:20" x14ac:dyDescent="0.25">
      <c r="A1602" s="85">
        <v>44992.958333329749</v>
      </c>
      <c r="B1602" s="1">
        <v>3</v>
      </c>
      <c r="C1602" s="1">
        <v>7</v>
      </c>
      <c r="D1602" s="1">
        <v>23</v>
      </c>
      <c r="E1602" s="1" t="str">
        <f t="shared" si="254"/>
        <v>Non-Summer</v>
      </c>
      <c r="F1602" s="78">
        <v>0.7923</v>
      </c>
      <c r="G1602" s="79">
        <f t="shared" si="255"/>
        <v>1.5074011558967151</v>
      </c>
      <c r="J1602" s="78">
        <v>0</v>
      </c>
      <c r="K1602" s="80">
        <f t="shared" si="256"/>
        <v>0</v>
      </c>
      <c r="L1602" s="68" t="str">
        <f t="shared" si="249"/>
        <v>Normal</v>
      </c>
      <c r="N1602" s="67">
        <f t="shared" si="250"/>
        <v>0</v>
      </c>
      <c r="O1602" s="67">
        <f t="shared" si="251"/>
        <v>0</v>
      </c>
      <c r="P1602" s="81">
        <f t="shared" si="252"/>
        <v>1.5074011558967151</v>
      </c>
      <c r="Q1602" s="81">
        <f t="shared" si="253"/>
        <v>1.5074011558967151</v>
      </c>
      <c r="S1602" s="1">
        <f t="shared" si="257"/>
        <v>2</v>
      </c>
      <c r="T1602" s="1" t="str">
        <f t="shared" si="258"/>
        <v>Off-Peak</v>
      </c>
    </row>
    <row r="1603" spans="1:20" x14ac:dyDescent="0.25">
      <c r="A1603" s="85">
        <v>44992.999999996413</v>
      </c>
      <c r="B1603" s="1">
        <v>3</v>
      </c>
      <c r="C1603" s="1">
        <v>8</v>
      </c>
      <c r="D1603" s="1">
        <v>0</v>
      </c>
      <c r="E1603" s="1" t="str">
        <f t="shared" si="254"/>
        <v>Non-Summer</v>
      </c>
      <c r="F1603" s="78">
        <v>0.74219999999999997</v>
      </c>
      <c r="G1603" s="79">
        <f t="shared" si="255"/>
        <v>1.4120827185492135</v>
      </c>
      <c r="J1603" s="78">
        <v>0</v>
      </c>
      <c r="K1603" s="80">
        <f t="shared" si="256"/>
        <v>0</v>
      </c>
      <c r="L1603" s="68" t="str">
        <f t="shared" si="249"/>
        <v>Normal</v>
      </c>
      <c r="N1603" s="67">
        <f t="shared" si="250"/>
        <v>0</v>
      </c>
      <c r="O1603" s="67">
        <f t="shared" si="251"/>
        <v>0</v>
      </c>
      <c r="P1603" s="81">
        <f t="shared" si="252"/>
        <v>1.4120827185492135</v>
      </c>
      <c r="Q1603" s="81">
        <f t="shared" si="253"/>
        <v>1.4120827185492135</v>
      </c>
      <c r="S1603" s="1">
        <f t="shared" si="257"/>
        <v>3</v>
      </c>
      <c r="T1603" s="1" t="str">
        <f t="shared" si="258"/>
        <v>Off-Peak</v>
      </c>
    </row>
    <row r="1604" spans="1:20" x14ac:dyDescent="0.25">
      <c r="A1604" s="85">
        <v>44993.041666663077</v>
      </c>
      <c r="B1604" s="1">
        <v>3</v>
      </c>
      <c r="C1604" s="1">
        <v>8</v>
      </c>
      <c r="D1604" s="1">
        <v>1</v>
      </c>
      <c r="E1604" s="1" t="str">
        <f t="shared" si="254"/>
        <v>Non-Summer</v>
      </c>
      <c r="F1604" s="78">
        <v>0.71330000000000005</v>
      </c>
      <c r="G1604" s="79">
        <f t="shared" si="255"/>
        <v>1.3570986299395771</v>
      </c>
      <c r="J1604" s="78">
        <v>0</v>
      </c>
      <c r="K1604" s="80">
        <f t="shared" si="256"/>
        <v>0</v>
      </c>
      <c r="L1604" s="68" t="str">
        <f t="shared" si="249"/>
        <v>Normal</v>
      </c>
      <c r="N1604" s="67">
        <f t="shared" si="250"/>
        <v>0</v>
      </c>
      <c r="O1604" s="67">
        <f t="shared" si="251"/>
        <v>0</v>
      </c>
      <c r="P1604" s="81">
        <f t="shared" si="252"/>
        <v>1.3570986299395771</v>
      </c>
      <c r="Q1604" s="81">
        <f t="shared" si="253"/>
        <v>1.3570986299395771</v>
      </c>
      <c r="S1604" s="1">
        <f t="shared" si="257"/>
        <v>3</v>
      </c>
      <c r="T1604" s="1" t="str">
        <f t="shared" si="258"/>
        <v>Off-Peak</v>
      </c>
    </row>
    <row r="1605" spans="1:20" x14ac:dyDescent="0.25">
      <c r="A1605" s="85">
        <v>44993.083333329741</v>
      </c>
      <c r="B1605" s="1">
        <v>3</v>
      </c>
      <c r="C1605" s="1">
        <v>8</v>
      </c>
      <c r="D1605" s="1">
        <v>2</v>
      </c>
      <c r="E1605" s="1" t="str">
        <f t="shared" si="254"/>
        <v>Non-Summer</v>
      </c>
      <c r="F1605" s="78">
        <v>0.7</v>
      </c>
      <c r="G1605" s="79">
        <f t="shared" si="255"/>
        <v>1.3317945337974257</v>
      </c>
      <c r="J1605" s="78">
        <v>0</v>
      </c>
      <c r="K1605" s="80">
        <f t="shared" si="256"/>
        <v>0</v>
      </c>
      <c r="L1605" s="68" t="str">
        <f t="shared" si="249"/>
        <v>Normal</v>
      </c>
      <c r="N1605" s="67">
        <f t="shared" si="250"/>
        <v>0</v>
      </c>
      <c r="O1605" s="67">
        <f t="shared" si="251"/>
        <v>0</v>
      </c>
      <c r="P1605" s="81">
        <f t="shared" si="252"/>
        <v>1.3317945337974257</v>
      </c>
      <c r="Q1605" s="81">
        <f t="shared" si="253"/>
        <v>1.3317945337974257</v>
      </c>
      <c r="S1605" s="1">
        <f t="shared" si="257"/>
        <v>3</v>
      </c>
      <c r="T1605" s="1" t="str">
        <f t="shared" si="258"/>
        <v>Off-Peak</v>
      </c>
    </row>
    <row r="1606" spans="1:20" x14ac:dyDescent="0.25">
      <c r="A1606" s="85">
        <v>44993.124999996406</v>
      </c>
      <c r="B1606" s="1">
        <v>3</v>
      </c>
      <c r="C1606" s="1">
        <v>8</v>
      </c>
      <c r="D1606" s="1">
        <v>3</v>
      </c>
      <c r="E1606" s="1" t="str">
        <f t="shared" si="254"/>
        <v>Non-Summer</v>
      </c>
      <c r="F1606" s="78">
        <v>0.69599999999999995</v>
      </c>
      <c r="G1606" s="79">
        <f t="shared" si="255"/>
        <v>1.3241842793185834</v>
      </c>
      <c r="J1606" s="78">
        <v>0</v>
      </c>
      <c r="K1606" s="80">
        <f t="shared" si="256"/>
        <v>0</v>
      </c>
      <c r="L1606" s="68" t="str">
        <f t="shared" si="249"/>
        <v>Normal</v>
      </c>
      <c r="N1606" s="67">
        <f t="shared" si="250"/>
        <v>0</v>
      </c>
      <c r="O1606" s="67">
        <f t="shared" si="251"/>
        <v>0</v>
      </c>
      <c r="P1606" s="81">
        <f t="shared" si="252"/>
        <v>1.3241842793185834</v>
      </c>
      <c r="Q1606" s="81">
        <f t="shared" si="253"/>
        <v>1.3241842793185834</v>
      </c>
      <c r="S1606" s="1">
        <f t="shared" si="257"/>
        <v>3</v>
      </c>
      <c r="T1606" s="1" t="str">
        <f t="shared" si="258"/>
        <v>Off-Peak</v>
      </c>
    </row>
    <row r="1607" spans="1:20" x14ac:dyDescent="0.25">
      <c r="A1607" s="85">
        <v>44993.16666666307</v>
      </c>
      <c r="B1607" s="1">
        <v>3</v>
      </c>
      <c r="C1607" s="1">
        <v>8</v>
      </c>
      <c r="D1607" s="1">
        <v>4</v>
      </c>
      <c r="E1607" s="1" t="str">
        <f t="shared" si="254"/>
        <v>Non-Summer</v>
      </c>
      <c r="F1607" s="78">
        <v>0.71140000000000003</v>
      </c>
      <c r="G1607" s="79">
        <f t="shared" si="255"/>
        <v>1.3534837590621269</v>
      </c>
      <c r="J1607" s="78">
        <v>0</v>
      </c>
      <c r="K1607" s="80">
        <f t="shared" si="256"/>
        <v>0</v>
      </c>
      <c r="L1607" s="68" t="str">
        <f t="shared" si="249"/>
        <v>Normal</v>
      </c>
      <c r="N1607" s="67">
        <f t="shared" si="250"/>
        <v>0</v>
      </c>
      <c r="O1607" s="67">
        <f t="shared" si="251"/>
        <v>0</v>
      </c>
      <c r="P1607" s="81">
        <f t="shared" si="252"/>
        <v>1.3534837590621269</v>
      </c>
      <c r="Q1607" s="81">
        <f t="shared" si="253"/>
        <v>1.3534837590621269</v>
      </c>
      <c r="S1607" s="1">
        <f t="shared" si="257"/>
        <v>3</v>
      </c>
      <c r="T1607" s="1" t="str">
        <f t="shared" si="258"/>
        <v>Off-Peak</v>
      </c>
    </row>
    <row r="1608" spans="1:20" x14ac:dyDescent="0.25">
      <c r="A1608" s="85">
        <v>44993.208333329734</v>
      </c>
      <c r="B1608" s="1">
        <v>3</v>
      </c>
      <c r="C1608" s="1">
        <v>8</v>
      </c>
      <c r="D1608" s="1">
        <v>5</v>
      </c>
      <c r="E1608" s="1" t="str">
        <f t="shared" si="254"/>
        <v>Non-Summer</v>
      </c>
      <c r="F1608" s="78">
        <v>0.75149999999999995</v>
      </c>
      <c r="G1608" s="79">
        <f t="shared" si="255"/>
        <v>1.4297765602125221</v>
      </c>
      <c r="J1608" s="78">
        <v>0</v>
      </c>
      <c r="K1608" s="80">
        <f t="shared" si="256"/>
        <v>0</v>
      </c>
      <c r="L1608" s="68" t="str">
        <f t="shared" si="249"/>
        <v>Normal</v>
      </c>
      <c r="N1608" s="67">
        <f t="shared" si="250"/>
        <v>0</v>
      </c>
      <c r="O1608" s="67">
        <f t="shared" si="251"/>
        <v>0</v>
      </c>
      <c r="P1608" s="81">
        <f t="shared" si="252"/>
        <v>1.4297765602125221</v>
      </c>
      <c r="Q1608" s="81">
        <f t="shared" si="253"/>
        <v>1.4297765602125221</v>
      </c>
      <c r="S1608" s="1">
        <f t="shared" si="257"/>
        <v>3</v>
      </c>
      <c r="T1608" s="1" t="str">
        <f t="shared" si="258"/>
        <v>Off-Peak</v>
      </c>
    </row>
    <row r="1609" spans="1:20" x14ac:dyDescent="0.25">
      <c r="A1609" s="85">
        <v>44993.249999996398</v>
      </c>
      <c r="B1609" s="1">
        <v>3</v>
      </c>
      <c r="C1609" s="1">
        <v>8</v>
      </c>
      <c r="D1609" s="1">
        <v>6</v>
      </c>
      <c r="E1609" s="1" t="str">
        <f t="shared" si="254"/>
        <v>Non-Summer</v>
      </c>
      <c r="F1609" s="78">
        <v>0.80930000000000002</v>
      </c>
      <c r="G1609" s="79">
        <f t="shared" si="255"/>
        <v>1.5397447374317954</v>
      </c>
      <c r="J1609" s="78">
        <v>0</v>
      </c>
      <c r="K1609" s="80">
        <f t="shared" si="256"/>
        <v>0</v>
      </c>
      <c r="L1609" s="68" t="str">
        <f t="shared" si="249"/>
        <v>Normal</v>
      </c>
      <c r="N1609" s="67">
        <f t="shared" si="250"/>
        <v>0</v>
      </c>
      <c r="O1609" s="67">
        <f t="shared" si="251"/>
        <v>0</v>
      </c>
      <c r="P1609" s="81">
        <f t="shared" si="252"/>
        <v>1.5397447374317954</v>
      </c>
      <c r="Q1609" s="81">
        <f t="shared" si="253"/>
        <v>1.5397447374317954</v>
      </c>
      <c r="S1609" s="1">
        <f t="shared" si="257"/>
        <v>3</v>
      </c>
      <c r="T1609" s="1" t="str">
        <f t="shared" si="258"/>
        <v>Peak</v>
      </c>
    </row>
    <row r="1610" spans="1:20" x14ac:dyDescent="0.25">
      <c r="A1610" s="85">
        <v>44993.291666663063</v>
      </c>
      <c r="B1610" s="1">
        <v>3</v>
      </c>
      <c r="C1610" s="1">
        <v>8</v>
      </c>
      <c r="D1610" s="1">
        <v>7</v>
      </c>
      <c r="E1610" s="1" t="str">
        <f t="shared" si="254"/>
        <v>Non-Summer</v>
      </c>
      <c r="F1610" s="78">
        <v>0.81069999999999998</v>
      </c>
      <c r="G1610" s="79">
        <f t="shared" si="255"/>
        <v>1.5424083264993902</v>
      </c>
      <c r="J1610" s="78">
        <v>0.46562799999999999</v>
      </c>
      <c r="K1610" s="80">
        <f t="shared" si="256"/>
        <v>0.46562799999999999</v>
      </c>
      <c r="L1610" s="68" t="str">
        <f t="shared" si="249"/>
        <v>Normal</v>
      </c>
      <c r="N1610" s="67">
        <f t="shared" si="250"/>
        <v>0</v>
      </c>
      <c r="O1610" s="67">
        <f t="shared" si="251"/>
        <v>0.46562799999999999</v>
      </c>
      <c r="P1610" s="81">
        <f t="shared" si="252"/>
        <v>1.0767803264993903</v>
      </c>
      <c r="Q1610" s="81">
        <f t="shared" si="253"/>
        <v>1.0767803264993903</v>
      </c>
      <c r="S1610" s="1">
        <f t="shared" si="257"/>
        <v>3</v>
      </c>
      <c r="T1610" s="1" t="str">
        <f t="shared" si="258"/>
        <v>Peak</v>
      </c>
    </row>
    <row r="1611" spans="1:20" x14ac:dyDescent="0.25">
      <c r="A1611" s="85">
        <v>44993.333333329727</v>
      </c>
      <c r="B1611" s="1">
        <v>3</v>
      </c>
      <c r="C1611" s="1">
        <v>8</v>
      </c>
      <c r="D1611" s="1">
        <v>8</v>
      </c>
      <c r="E1611" s="1" t="str">
        <f t="shared" si="254"/>
        <v>Non-Summer</v>
      </c>
      <c r="F1611" s="78">
        <v>0.77070000000000005</v>
      </c>
      <c r="G1611" s="79">
        <f t="shared" si="255"/>
        <v>1.4663057817109659</v>
      </c>
      <c r="J1611" s="78">
        <v>1.7428979999999998</v>
      </c>
      <c r="K1611" s="80">
        <f t="shared" si="256"/>
        <v>1.7428979999999998</v>
      </c>
      <c r="L1611" s="68" t="str">
        <f t="shared" si="249"/>
        <v>Normal</v>
      </c>
      <c r="N1611" s="67">
        <f t="shared" si="250"/>
        <v>0.27659221828903391</v>
      </c>
      <c r="O1611" s="67">
        <f t="shared" si="251"/>
        <v>1.4663057817109659</v>
      </c>
      <c r="P1611" s="81">
        <f t="shared" si="252"/>
        <v>0</v>
      </c>
      <c r="Q1611" s="81">
        <f t="shared" si="253"/>
        <v>-0.27659221828903391</v>
      </c>
      <c r="S1611" s="1">
        <f t="shared" si="257"/>
        <v>3</v>
      </c>
      <c r="T1611" s="1" t="str">
        <f t="shared" si="258"/>
        <v>Peak</v>
      </c>
    </row>
    <row r="1612" spans="1:20" x14ac:dyDescent="0.25">
      <c r="A1612" s="85">
        <v>44993.374999996391</v>
      </c>
      <c r="B1612" s="1">
        <v>3</v>
      </c>
      <c r="C1612" s="1">
        <v>8</v>
      </c>
      <c r="D1612" s="1">
        <v>9</v>
      </c>
      <c r="E1612" s="1" t="str">
        <f t="shared" si="254"/>
        <v>Non-Summer</v>
      </c>
      <c r="F1612" s="78">
        <v>0.7379</v>
      </c>
      <c r="G1612" s="79">
        <f t="shared" si="255"/>
        <v>1.4039016949844578</v>
      </c>
      <c r="J1612" s="78">
        <v>2.1108370000000001</v>
      </c>
      <c r="K1612" s="80">
        <f t="shared" si="256"/>
        <v>2.1108370000000001</v>
      </c>
      <c r="L1612" s="68" t="str">
        <f t="shared" si="249"/>
        <v>Normal</v>
      </c>
      <c r="N1612" s="67">
        <f t="shared" si="250"/>
        <v>0.70693530501554225</v>
      </c>
      <c r="O1612" s="67">
        <f t="shared" si="251"/>
        <v>1.4039016949844578</v>
      </c>
      <c r="P1612" s="81">
        <f t="shared" si="252"/>
        <v>0</v>
      </c>
      <c r="Q1612" s="81">
        <f t="shared" si="253"/>
        <v>-0.70693530501554225</v>
      </c>
      <c r="S1612" s="1">
        <f t="shared" si="257"/>
        <v>3</v>
      </c>
      <c r="T1612" s="1" t="str">
        <f t="shared" si="258"/>
        <v>Peak</v>
      </c>
    </row>
    <row r="1613" spans="1:20" x14ac:dyDescent="0.25">
      <c r="A1613" s="85">
        <v>44993.416666663055</v>
      </c>
      <c r="B1613" s="1">
        <v>3</v>
      </c>
      <c r="C1613" s="1">
        <v>8</v>
      </c>
      <c r="D1613" s="1">
        <v>10</v>
      </c>
      <c r="E1613" s="1" t="str">
        <f t="shared" si="254"/>
        <v>Non-Summer</v>
      </c>
      <c r="F1613" s="78">
        <v>0.72050000000000003</v>
      </c>
      <c r="G1613" s="79">
        <f t="shared" si="255"/>
        <v>1.3707970880014935</v>
      </c>
      <c r="J1613" s="78">
        <v>4.0553119999999998</v>
      </c>
      <c r="K1613" s="80">
        <f t="shared" si="256"/>
        <v>4.0553119999999998</v>
      </c>
      <c r="L1613" s="68" t="str">
        <f t="shared" si="249"/>
        <v>Normal</v>
      </c>
      <c r="N1613" s="67">
        <f t="shared" si="250"/>
        <v>2.6845149119985061</v>
      </c>
      <c r="O1613" s="67">
        <f t="shared" si="251"/>
        <v>1.3707970880014937</v>
      </c>
      <c r="P1613" s="81">
        <f t="shared" si="252"/>
        <v>0</v>
      </c>
      <c r="Q1613" s="81">
        <f t="shared" si="253"/>
        <v>-2.6845149119985061</v>
      </c>
      <c r="S1613" s="1">
        <f t="shared" si="257"/>
        <v>3</v>
      </c>
      <c r="T1613" s="1" t="str">
        <f t="shared" si="258"/>
        <v>Peak</v>
      </c>
    </row>
    <row r="1614" spans="1:20" x14ac:dyDescent="0.25">
      <c r="A1614" s="85">
        <v>44993.45833332972</v>
      </c>
      <c r="B1614" s="1">
        <v>3</v>
      </c>
      <c r="C1614" s="1">
        <v>8</v>
      </c>
      <c r="D1614" s="1">
        <v>11</v>
      </c>
      <c r="E1614" s="1" t="str">
        <f t="shared" si="254"/>
        <v>Non-Summer</v>
      </c>
      <c r="F1614" s="78">
        <v>0.71260000000000001</v>
      </c>
      <c r="G1614" s="79">
        <f t="shared" si="255"/>
        <v>1.3557668354057795</v>
      </c>
      <c r="J1614" s="78">
        <v>4.5600770000000006</v>
      </c>
      <c r="K1614" s="80">
        <f t="shared" si="256"/>
        <v>4.5600770000000006</v>
      </c>
      <c r="L1614" s="68" t="str">
        <f t="shared" si="249"/>
        <v>Normal</v>
      </c>
      <c r="N1614" s="67">
        <f t="shared" si="250"/>
        <v>3.2043101645942214</v>
      </c>
      <c r="O1614" s="67">
        <f t="shared" si="251"/>
        <v>1.3557668354057792</v>
      </c>
      <c r="P1614" s="81">
        <f t="shared" si="252"/>
        <v>2.2204460492503131E-16</v>
      </c>
      <c r="Q1614" s="81">
        <f t="shared" si="253"/>
        <v>-3.2043101645942214</v>
      </c>
      <c r="S1614" s="1">
        <f t="shared" si="257"/>
        <v>3</v>
      </c>
      <c r="T1614" s="1" t="str">
        <f t="shared" si="258"/>
        <v>Peak</v>
      </c>
    </row>
    <row r="1615" spans="1:20" x14ac:dyDescent="0.25">
      <c r="A1615" s="85">
        <v>44993.499999996384</v>
      </c>
      <c r="B1615" s="1">
        <v>3</v>
      </c>
      <c r="C1615" s="1">
        <v>8</v>
      </c>
      <c r="D1615" s="1">
        <v>12</v>
      </c>
      <c r="E1615" s="1" t="str">
        <f t="shared" si="254"/>
        <v>Non-Summer</v>
      </c>
      <c r="F1615" s="78">
        <v>0.70440000000000003</v>
      </c>
      <c r="G1615" s="79">
        <f t="shared" si="255"/>
        <v>1.3401658137241526</v>
      </c>
      <c r="J1615" s="78">
        <v>4.6297220000000001</v>
      </c>
      <c r="K1615" s="80">
        <f t="shared" si="256"/>
        <v>4.6297220000000001</v>
      </c>
      <c r="L1615" s="68" t="str">
        <f t="shared" si="249"/>
        <v>Normal</v>
      </c>
      <c r="N1615" s="67">
        <f t="shared" si="250"/>
        <v>3.2895561862758473</v>
      </c>
      <c r="O1615" s="67">
        <f t="shared" si="251"/>
        <v>1.3401658137241528</v>
      </c>
      <c r="P1615" s="81">
        <f t="shared" si="252"/>
        <v>0</v>
      </c>
      <c r="Q1615" s="81">
        <f t="shared" si="253"/>
        <v>-3.2895561862758473</v>
      </c>
      <c r="S1615" s="1">
        <f t="shared" si="257"/>
        <v>3</v>
      </c>
      <c r="T1615" s="1" t="str">
        <f t="shared" si="258"/>
        <v>Peak</v>
      </c>
    </row>
    <row r="1616" spans="1:20" x14ac:dyDescent="0.25">
      <c r="A1616" s="85">
        <v>44993.541666663048</v>
      </c>
      <c r="B1616" s="1">
        <v>3</v>
      </c>
      <c r="C1616" s="1">
        <v>8</v>
      </c>
      <c r="D1616" s="1">
        <v>13</v>
      </c>
      <c r="E1616" s="1" t="str">
        <f t="shared" si="254"/>
        <v>Non-Summer</v>
      </c>
      <c r="F1616" s="78">
        <v>0.69079999999999997</v>
      </c>
      <c r="G1616" s="79">
        <f t="shared" si="255"/>
        <v>1.3142909484960883</v>
      </c>
      <c r="J1616" s="78">
        <v>2.4573290000000001</v>
      </c>
      <c r="K1616" s="80">
        <f t="shared" si="256"/>
        <v>2.4573290000000001</v>
      </c>
      <c r="L1616" s="68" t="str">
        <f t="shared" si="249"/>
        <v>Normal</v>
      </c>
      <c r="N1616" s="67">
        <f t="shared" si="250"/>
        <v>1.1430380515039118</v>
      </c>
      <c r="O1616" s="67">
        <f t="shared" si="251"/>
        <v>1.3142909484960883</v>
      </c>
      <c r="P1616" s="81">
        <f t="shared" si="252"/>
        <v>0</v>
      </c>
      <c r="Q1616" s="81">
        <f t="shared" si="253"/>
        <v>-1.1430380515039118</v>
      </c>
      <c r="S1616" s="1">
        <f t="shared" si="257"/>
        <v>3</v>
      </c>
      <c r="T1616" s="1" t="str">
        <f t="shared" si="258"/>
        <v>Peak</v>
      </c>
    </row>
    <row r="1617" spans="1:20" x14ac:dyDescent="0.25">
      <c r="A1617" s="85">
        <v>44993.583333329712</v>
      </c>
      <c r="B1617" s="1">
        <v>3</v>
      </c>
      <c r="C1617" s="1">
        <v>8</v>
      </c>
      <c r="D1617" s="1">
        <v>14</v>
      </c>
      <c r="E1617" s="1" t="str">
        <f t="shared" si="254"/>
        <v>Non-Summer</v>
      </c>
      <c r="F1617" s="78">
        <v>0.69410000000000005</v>
      </c>
      <c r="G1617" s="79">
        <f t="shared" si="255"/>
        <v>1.3205694084411335</v>
      </c>
      <c r="J1617" s="78">
        <v>1.0443989999999999</v>
      </c>
      <c r="K1617" s="80">
        <f t="shared" si="256"/>
        <v>1.0443989999999999</v>
      </c>
      <c r="L1617" s="68" t="str">
        <f t="shared" si="249"/>
        <v>Normal</v>
      </c>
      <c r="N1617" s="67">
        <f t="shared" si="250"/>
        <v>0</v>
      </c>
      <c r="O1617" s="67">
        <f t="shared" si="251"/>
        <v>1.0443989999999999</v>
      </c>
      <c r="P1617" s="81">
        <f t="shared" si="252"/>
        <v>0.27617040844113361</v>
      </c>
      <c r="Q1617" s="81">
        <f t="shared" si="253"/>
        <v>0.27617040844113361</v>
      </c>
      <c r="S1617" s="1">
        <f t="shared" si="257"/>
        <v>3</v>
      </c>
      <c r="T1617" s="1" t="str">
        <f t="shared" si="258"/>
        <v>Peak</v>
      </c>
    </row>
    <row r="1618" spans="1:20" x14ac:dyDescent="0.25">
      <c r="A1618" s="85">
        <v>44993.624999996377</v>
      </c>
      <c r="B1618" s="1">
        <v>3</v>
      </c>
      <c r="C1618" s="1">
        <v>8</v>
      </c>
      <c r="D1618" s="1">
        <v>15</v>
      </c>
      <c r="E1618" s="1" t="str">
        <f t="shared" si="254"/>
        <v>Non-Summer</v>
      </c>
      <c r="F1618" s="78">
        <v>0.7258</v>
      </c>
      <c r="G1618" s="79">
        <f t="shared" si="255"/>
        <v>1.3808806751859595</v>
      </c>
      <c r="J1618" s="78">
        <v>4.6450000000000005E-2</v>
      </c>
      <c r="K1618" s="80">
        <f t="shared" si="256"/>
        <v>4.6450000000000005E-2</v>
      </c>
      <c r="L1618" s="68" t="str">
        <f t="shared" si="249"/>
        <v>Normal</v>
      </c>
      <c r="N1618" s="67">
        <f t="shared" si="250"/>
        <v>0</v>
      </c>
      <c r="O1618" s="67">
        <f t="shared" si="251"/>
        <v>4.6450000000000005E-2</v>
      </c>
      <c r="P1618" s="81">
        <f t="shared" si="252"/>
        <v>1.3344306751859594</v>
      </c>
      <c r="Q1618" s="81">
        <f t="shared" si="253"/>
        <v>1.3344306751859594</v>
      </c>
      <c r="S1618" s="1">
        <f t="shared" si="257"/>
        <v>3</v>
      </c>
      <c r="T1618" s="1" t="str">
        <f t="shared" si="258"/>
        <v>Peak</v>
      </c>
    </row>
    <row r="1619" spans="1:20" x14ac:dyDescent="0.25">
      <c r="A1619" s="85">
        <v>44993.666666663041</v>
      </c>
      <c r="B1619" s="1">
        <v>3</v>
      </c>
      <c r="C1619" s="1">
        <v>8</v>
      </c>
      <c r="D1619" s="1">
        <v>16</v>
      </c>
      <c r="E1619" s="1" t="str">
        <f t="shared" si="254"/>
        <v>Non-Summer</v>
      </c>
      <c r="F1619" s="78">
        <v>0.80130000000000001</v>
      </c>
      <c r="G1619" s="79">
        <f t="shared" si="255"/>
        <v>1.5245242284741105</v>
      </c>
      <c r="J1619" s="78">
        <v>0.33501799999999998</v>
      </c>
      <c r="K1619" s="80">
        <f t="shared" si="256"/>
        <v>0.33501799999999998</v>
      </c>
      <c r="L1619" s="68" t="str">
        <f t="shared" ref="L1619:L1682" si="259">IF(AND(D1619&gt;=$C$2,D1619&lt;=$C$3,E1619="Summer"),"MaxDis","Normal")</f>
        <v>Normal</v>
      </c>
      <c r="N1619" s="67">
        <f t="shared" ref="N1619:N1682" si="260">IF(K1619-G1619&lt;0,0,K1619-G1619)</f>
        <v>0</v>
      </c>
      <c r="O1619" s="67">
        <f t="shared" ref="O1619:O1682" si="261">K1619-N1619</f>
        <v>0.33501799999999998</v>
      </c>
      <c r="P1619" s="81">
        <f t="shared" ref="P1619:P1682" si="262">MAX(0,G1619-O1619)</f>
        <v>1.1895062284741105</v>
      </c>
      <c r="Q1619" s="81">
        <f t="shared" ref="Q1619:Q1682" si="263">G1619-K1619</f>
        <v>1.1895062284741105</v>
      </c>
      <c r="S1619" s="1">
        <f t="shared" si="257"/>
        <v>3</v>
      </c>
      <c r="T1619" s="1" t="str">
        <f t="shared" si="258"/>
        <v>Peak</v>
      </c>
    </row>
    <row r="1620" spans="1:20" x14ac:dyDescent="0.25">
      <c r="A1620" s="85">
        <v>44993.708333329705</v>
      </c>
      <c r="B1620" s="1">
        <v>3</v>
      </c>
      <c r="C1620" s="1">
        <v>8</v>
      </c>
      <c r="D1620" s="1">
        <v>17</v>
      </c>
      <c r="E1620" s="1" t="str">
        <f t="shared" ref="E1620:E1683" si="264">IF(AND(B1620&gt;=$C$5,B1620&lt;=$C$6),"Summer","Non-Summer")</f>
        <v>Non-Summer</v>
      </c>
      <c r="F1620" s="78">
        <v>0.91080000000000005</v>
      </c>
      <c r="G1620" s="79">
        <f t="shared" ref="G1620:G1683" si="265">F1620*$G$13</f>
        <v>1.7328549448324222</v>
      </c>
      <c r="J1620" s="78">
        <v>0</v>
      </c>
      <c r="K1620" s="80">
        <f t="shared" ref="K1620:K1683" si="266">J1620*$K$13</f>
        <v>0</v>
      </c>
      <c r="L1620" s="68" t="str">
        <f t="shared" si="259"/>
        <v>Normal</v>
      </c>
      <c r="N1620" s="67">
        <f t="shared" si="260"/>
        <v>0</v>
      </c>
      <c r="O1620" s="67">
        <f t="shared" si="261"/>
        <v>0</v>
      </c>
      <c r="P1620" s="81">
        <f t="shared" si="262"/>
        <v>1.7328549448324222</v>
      </c>
      <c r="Q1620" s="81">
        <f t="shared" si="263"/>
        <v>1.7328549448324222</v>
      </c>
      <c r="S1620" s="1">
        <f t="shared" ref="S1620:S1683" si="267">WEEKDAY(A1620,2)</f>
        <v>3</v>
      </c>
      <c r="T1620" s="1" t="str">
        <f t="shared" ref="T1620:T1683" si="268">IF(S1620&gt;5,"Off-Peak",IF(AND(D1620&gt;=$C$7,D1620&lt;$C$8),"Peak","Off-Peak"))</f>
        <v>Peak</v>
      </c>
    </row>
    <row r="1621" spans="1:20" x14ac:dyDescent="0.25">
      <c r="A1621" s="85">
        <v>44993.749999996369</v>
      </c>
      <c r="B1621" s="1">
        <v>3</v>
      </c>
      <c r="C1621" s="1">
        <v>8</v>
      </c>
      <c r="D1621" s="1">
        <v>18</v>
      </c>
      <c r="E1621" s="1" t="str">
        <f t="shared" si="264"/>
        <v>Non-Summer</v>
      </c>
      <c r="F1621" s="78">
        <v>1.0047999999999999</v>
      </c>
      <c r="G1621" s="79">
        <f t="shared" si="265"/>
        <v>1.9116959250852192</v>
      </c>
      <c r="J1621" s="78">
        <v>0</v>
      </c>
      <c r="K1621" s="80">
        <f t="shared" si="266"/>
        <v>0</v>
      </c>
      <c r="L1621" s="68" t="str">
        <f t="shared" si="259"/>
        <v>Normal</v>
      </c>
      <c r="N1621" s="67">
        <f t="shared" si="260"/>
        <v>0</v>
      </c>
      <c r="O1621" s="67">
        <f t="shared" si="261"/>
        <v>0</v>
      </c>
      <c r="P1621" s="81">
        <f t="shared" si="262"/>
        <v>1.9116959250852192</v>
      </c>
      <c r="Q1621" s="81">
        <f t="shared" si="263"/>
        <v>1.9116959250852192</v>
      </c>
      <c r="S1621" s="1">
        <f t="shared" si="267"/>
        <v>3</v>
      </c>
      <c r="T1621" s="1" t="str">
        <f t="shared" si="268"/>
        <v>Peak</v>
      </c>
    </row>
    <row r="1622" spans="1:20" x14ac:dyDescent="0.25">
      <c r="A1622" s="85">
        <v>44993.791666663034</v>
      </c>
      <c r="B1622" s="1">
        <v>3</v>
      </c>
      <c r="C1622" s="1">
        <v>8</v>
      </c>
      <c r="D1622" s="1">
        <v>19</v>
      </c>
      <c r="E1622" s="1" t="str">
        <f t="shared" si="264"/>
        <v>Non-Summer</v>
      </c>
      <c r="F1622" s="78">
        <v>1.0190999999999999</v>
      </c>
      <c r="G1622" s="79">
        <f t="shared" si="265"/>
        <v>1.9389025848470809</v>
      </c>
      <c r="J1622" s="78">
        <v>0</v>
      </c>
      <c r="K1622" s="80">
        <f t="shared" si="266"/>
        <v>0</v>
      </c>
      <c r="L1622" s="68" t="str">
        <f t="shared" si="259"/>
        <v>Normal</v>
      </c>
      <c r="N1622" s="67">
        <f t="shared" si="260"/>
        <v>0</v>
      </c>
      <c r="O1622" s="67">
        <f t="shared" si="261"/>
        <v>0</v>
      </c>
      <c r="P1622" s="81">
        <f t="shared" si="262"/>
        <v>1.9389025848470809</v>
      </c>
      <c r="Q1622" s="81">
        <f t="shared" si="263"/>
        <v>1.9389025848470809</v>
      </c>
      <c r="S1622" s="1">
        <f t="shared" si="267"/>
        <v>3</v>
      </c>
      <c r="T1622" s="1" t="str">
        <f t="shared" si="268"/>
        <v>Peak</v>
      </c>
    </row>
    <row r="1623" spans="1:20" x14ac:dyDescent="0.25">
      <c r="A1623" s="85">
        <v>44993.833333329698</v>
      </c>
      <c r="B1623" s="1">
        <v>3</v>
      </c>
      <c r="C1623" s="1">
        <v>8</v>
      </c>
      <c r="D1623" s="1">
        <v>20</v>
      </c>
      <c r="E1623" s="1" t="str">
        <f t="shared" si="264"/>
        <v>Non-Summer</v>
      </c>
      <c r="F1623" s="78">
        <v>1.0057</v>
      </c>
      <c r="G1623" s="79">
        <f t="shared" si="265"/>
        <v>1.9134082323429589</v>
      </c>
      <c r="J1623" s="78">
        <v>0</v>
      </c>
      <c r="K1623" s="80">
        <f t="shared" si="266"/>
        <v>0</v>
      </c>
      <c r="L1623" s="68" t="str">
        <f t="shared" si="259"/>
        <v>Normal</v>
      </c>
      <c r="N1623" s="67">
        <f t="shared" si="260"/>
        <v>0</v>
      </c>
      <c r="O1623" s="67">
        <f t="shared" si="261"/>
        <v>0</v>
      </c>
      <c r="P1623" s="81">
        <f t="shared" si="262"/>
        <v>1.9134082323429589</v>
      </c>
      <c r="Q1623" s="81">
        <f t="shared" si="263"/>
        <v>1.9134082323429589</v>
      </c>
      <c r="S1623" s="1">
        <f t="shared" si="267"/>
        <v>3</v>
      </c>
      <c r="T1623" s="1" t="str">
        <f t="shared" si="268"/>
        <v>Peak</v>
      </c>
    </row>
    <row r="1624" spans="1:20" x14ac:dyDescent="0.25">
      <c r="A1624" s="85">
        <v>44993.874999996362</v>
      </c>
      <c r="B1624" s="1">
        <v>3</v>
      </c>
      <c r="C1624" s="1">
        <v>8</v>
      </c>
      <c r="D1624" s="1">
        <v>21</v>
      </c>
      <c r="E1624" s="1" t="str">
        <f t="shared" si="264"/>
        <v>Non-Summer</v>
      </c>
      <c r="F1624" s="78">
        <v>0.95469999999999999</v>
      </c>
      <c r="G1624" s="79">
        <f t="shared" si="265"/>
        <v>1.8163774877377179</v>
      </c>
      <c r="J1624" s="78">
        <v>0</v>
      </c>
      <c r="K1624" s="80">
        <f t="shared" si="266"/>
        <v>0</v>
      </c>
      <c r="L1624" s="68" t="str">
        <f t="shared" si="259"/>
        <v>Normal</v>
      </c>
      <c r="N1624" s="67">
        <f t="shared" si="260"/>
        <v>0</v>
      </c>
      <c r="O1624" s="67">
        <f t="shared" si="261"/>
        <v>0</v>
      </c>
      <c r="P1624" s="81">
        <f t="shared" si="262"/>
        <v>1.8163774877377179</v>
      </c>
      <c r="Q1624" s="81">
        <f t="shared" si="263"/>
        <v>1.8163774877377179</v>
      </c>
      <c r="S1624" s="1">
        <f t="shared" si="267"/>
        <v>3</v>
      </c>
      <c r="T1624" s="1" t="str">
        <f t="shared" si="268"/>
        <v>Peak</v>
      </c>
    </row>
    <row r="1625" spans="1:20" x14ac:dyDescent="0.25">
      <c r="A1625" s="85">
        <v>44993.916666663026</v>
      </c>
      <c r="B1625" s="1">
        <v>3</v>
      </c>
      <c r="C1625" s="1">
        <v>8</v>
      </c>
      <c r="D1625" s="1">
        <v>22</v>
      </c>
      <c r="E1625" s="1" t="str">
        <f t="shared" si="264"/>
        <v>Non-Summer</v>
      </c>
      <c r="F1625" s="78">
        <v>0.86699999999999999</v>
      </c>
      <c r="G1625" s="79">
        <f t="shared" si="265"/>
        <v>1.6495226582890974</v>
      </c>
      <c r="J1625" s="78">
        <v>0</v>
      </c>
      <c r="K1625" s="80">
        <f t="shared" si="266"/>
        <v>0</v>
      </c>
      <c r="L1625" s="68" t="str">
        <f t="shared" si="259"/>
        <v>Normal</v>
      </c>
      <c r="N1625" s="67">
        <f t="shared" si="260"/>
        <v>0</v>
      </c>
      <c r="O1625" s="67">
        <f t="shared" si="261"/>
        <v>0</v>
      </c>
      <c r="P1625" s="81">
        <f t="shared" si="262"/>
        <v>1.6495226582890974</v>
      </c>
      <c r="Q1625" s="81">
        <f t="shared" si="263"/>
        <v>1.6495226582890974</v>
      </c>
      <c r="S1625" s="1">
        <f t="shared" si="267"/>
        <v>3</v>
      </c>
      <c r="T1625" s="1" t="str">
        <f t="shared" si="268"/>
        <v>Off-Peak</v>
      </c>
    </row>
    <row r="1626" spans="1:20" x14ac:dyDescent="0.25">
      <c r="A1626" s="85">
        <v>44993.958333329691</v>
      </c>
      <c r="B1626" s="1">
        <v>3</v>
      </c>
      <c r="C1626" s="1">
        <v>8</v>
      </c>
      <c r="D1626" s="1">
        <v>23</v>
      </c>
      <c r="E1626" s="1" t="str">
        <f t="shared" si="264"/>
        <v>Non-Summer</v>
      </c>
      <c r="F1626" s="78">
        <v>0.78290000000000004</v>
      </c>
      <c r="G1626" s="79">
        <f t="shared" si="265"/>
        <v>1.4895170578714354</v>
      </c>
      <c r="J1626" s="78">
        <v>0</v>
      </c>
      <c r="K1626" s="80">
        <f t="shared" si="266"/>
        <v>0</v>
      </c>
      <c r="L1626" s="68" t="str">
        <f t="shared" si="259"/>
        <v>Normal</v>
      </c>
      <c r="N1626" s="67">
        <f t="shared" si="260"/>
        <v>0</v>
      </c>
      <c r="O1626" s="67">
        <f t="shared" si="261"/>
        <v>0</v>
      </c>
      <c r="P1626" s="81">
        <f t="shared" si="262"/>
        <v>1.4895170578714354</v>
      </c>
      <c r="Q1626" s="81">
        <f t="shared" si="263"/>
        <v>1.4895170578714354</v>
      </c>
      <c r="S1626" s="1">
        <f t="shared" si="267"/>
        <v>3</v>
      </c>
      <c r="T1626" s="1" t="str">
        <f t="shared" si="268"/>
        <v>Off-Peak</v>
      </c>
    </row>
    <row r="1627" spans="1:20" x14ac:dyDescent="0.25">
      <c r="A1627" s="85">
        <v>44993.999999996355</v>
      </c>
      <c r="B1627" s="1">
        <v>3</v>
      </c>
      <c r="C1627" s="1">
        <v>9</v>
      </c>
      <c r="D1627" s="1">
        <v>0</v>
      </c>
      <c r="E1627" s="1" t="str">
        <f t="shared" si="264"/>
        <v>Non-Summer</v>
      </c>
      <c r="F1627" s="78">
        <v>0.73109999999999997</v>
      </c>
      <c r="G1627" s="79">
        <f t="shared" si="265"/>
        <v>1.3909642623704257</v>
      </c>
      <c r="J1627" s="78">
        <v>0</v>
      </c>
      <c r="K1627" s="80">
        <f t="shared" si="266"/>
        <v>0</v>
      </c>
      <c r="L1627" s="68" t="str">
        <f t="shared" si="259"/>
        <v>Normal</v>
      </c>
      <c r="N1627" s="67">
        <f t="shared" si="260"/>
        <v>0</v>
      </c>
      <c r="O1627" s="67">
        <f t="shared" si="261"/>
        <v>0</v>
      </c>
      <c r="P1627" s="81">
        <f t="shared" si="262"/>
        <v>1.3909642623704257</v>
      </c>
      <c r="Q1627" s="81">
        <f t="shared" si="263"/>
        <v>1.3909642623704257</v>
      </c>
      <c r="S1627" s="1">
        <f t="shared" si="267"/>
        <v>4</v>
      </c>
      <c r="T1627" s="1" t="str">
        <f t="shared" si="268"/>
        <v>Off-Peak</v>
      </c>
    </row>
    <row r="1628" spans="1:20" x14ac:dyDescent="0.25">
      <c r="A1628" s="85">
        <v>44994.041666663019</v>
      </c>
      <c r="B1628" s="1">
        <v>3</v>
      </c>
      <c r="C1628" s="1">
        <v>9</v>
      </c>
      <c r="D1628" s="1">
        <v>1</v>
      </c>
      <c r="E1628" s="1" t="str">
        <f t="shared" si="264"/>
        <v>Non-Summer</v>
      </c>
      <c r="F1628" s="78">
        <v>0.70340000000000003</v>
      </c>
      <c r="G1628" s="79">
        <f t="shared" si="265"/>
        <v>1.338263250104442</v>
      </c>
      <c r="J1628" s="78">
        <v>0</v>
      </c>
      <c r="K1628" s="80">
        <f t="shared" si="266"/>
        <v>0</v>
      </c>
      <c r="L1628" s="68" t="str">
        <f t="shared" si="259"/>
        <v>Normal</v>
      </c>
      <c r="N1628" s="67">
        <f t="shared" si="260"/>
        <v>0</v>
      </c>
      <c r="O1628" s="67">
        <f t="shared" si="261"/>
        <v>0</v>
      </c>
      <c r="P1628" s="81">
        <f t="shared" si="262"/>
        <v>1.338263250104442</v>
      </c>
      <c r="Q1628" s="81">
        <f t="shared" si="263"/>
        <v>1.338263250104442</v>
      </c>
      <c r="S1628" s="1">
        <f t="shared" si="267"/>
        <v>4</v>
      </c>
      <c r="T1628" s="1" t="str">
        <f t="shared" si="268"/>
        <v>Off-Peak</v>
      </c>
    </row>
    <row r="1629" spans="1:20" x14ac:dyDescent="0.25">
      <c r="A1629" s="85">
        <v>44994.083333329683</v>
      </c>
      <c r="B1629" s="1">
        <v>3</v>
      </c>
      <c r="C1629" s="1">
        <v>9</v>
      </c>
      <c r="D1629" s="1">
        <v>2</v>
      </c>
      <c r="E1629" s="1" t="str">
        <f t="shared" si="264"/>
        <v>Non-Summer</v>
      </c>
      <c r="F1629" s="78">
        <v>0.68689999999999996</v>
      </c>
      <c r="G1629" s="79">
        <f t="shared" si="265"/>
        <v>1.3068709503792169</v>
      </c>
      <c r="J1629" s="78">
        <v>0</v>
      </c>
      <c r="K1629" s="80">
        <f t="shared" si="266"/>
        <v>0</v>
      </c>
      <c r="L1629" s="68" t="str">
        <f t="shared" si="259"/>
        <v>Normal</v>
      </c>
      <c r="N1629" s="67">
        <f t="shared" si="260"/>
        <v>0</v>
      </c>
      <c r="O1629" s="67">
        <f t="shared" si="261"/>
        <v>0</v>
      </c>
      <c r="P1629" s="81">
        <f t="shared" si="262"/>
        <v>1.3068709503792169</v>
      </c>
      <c r="Q1629" s="81">
        <f t="shared" si="263"/>
        <v>1.3068709503792169</v>
      </c>
      <c r="S1629" s="1">
        <f t="shared" si="267"/>
        <v>4</v>
      </c>
      <c r="T1629" s="1" t="str">
        <f t="shared" si="268"/>
        <v>Off-Peak</v>
      </c>
    </row>
    <row r="1630" spans="1:20" x14ac:dyDescent="0.25">
      <c r="A1630" s="85">
        <v>44994.124999996347</v>
      </c>
      <c r="B1630" s="1">
        <v>3</v>
      </c>
      <c r="C1630" s="1">
        <v>9</v>
      </c>
      <c r="D1630" s="1">
        <v>3</v>
      </c>
      <c r="E1630" s="1" t="str">
        <f t="shared" si="264"/>
        <v>Non-Summer</v>
      </c>
      <c r="F1630" s="78">
        <v>0.68310000000000004</v>
      </c>
      <c r="G1630" s="79">
        <f t="shared" si="265"/>
        <v>1.2996412086243168</v>
      </c>
      <c r="J1630" s="78">
        <v>0</v>
      </c>
      <c r="K1630" s="80">
        <f t="shared" si="266"/>
        <v>0</v>
      </c>
      <c r="L1630" s="68" t="str">
        <f t="shared" si="259"/>
        <v>Normal</v>
      </c>
      <c r="N1630" s="67">
        <f t="shared" si="260"/>
        <v>0</v>
      </c>
      <c r="O1630" s="67">
        <f t="shared" si="261"/>
        <v>0</v>
      </c>
      <c r="P1630" s="81">
        <f t="shared" si="262"/>
        <v>1.2996412086243168</v>
      </c>
      <c r="Q1630" s="81">
        <f t="shared" si="263"/>
        <v>1.2996412086243168</v>
      </c>
      <c r="S1630" s="1">
        <f t="shared" si="267"/>
        <v>4</v>
      </c>
      <c r="T1630" s="1" t="str">
        <f t="shared" si="268"/>
        <v>Off-Peak</v>
      </c>
    </row>
    <row r="1631" spans="1:20" x14ac:dyDescent="0.25">
      <c r="A1631" s="85">
        <v>44994.166666663012</v>
      </c>
      <c r="B1631" s="1">
        <v>3</v>
      </c>
      <c r="C1631" s="1">
        <v>9</v>
      </c>
      <c r="D1631" s="1">
        <v>4</v>
      </c>
      <c r="E1631" s="1" t="str">
        <f t="shared" si="264"/>
        <v>Non-Summer</v>
      </c>
      <c r="F1631" s="78">
        <v>0.69969999999999999</v>
      </c>
      <c r="G1631" s="79">
        <f t="shared" si="265"/>
        <v>1.3312237647115126</v>
      </c>
      <c r="J1631" s="78">
        <v>0</v>
      </c>
      <c r="K1631" s="80">
        <f t="shared" si="266"/>
        <v>0</v>
      </c>
      <c r="L1631" s="68" t="str">
        <f t="shared" si="259"/>
        <v>Normal</v>
      </c>
      <c r="N1631" s="67">
        <f t="shared" si="260"/>
        <v>0</v>
      </c>
      <c r="O1631" s="67">
        <f t="shared" si="261"/>
        <v>0</v>
      </c>
      <c r="P1631" s="81">
        <f t="shared" si="262"/>
        <v>1.3312237647115126</v>
      </c>
      <c r="Q1631" s="81">
        <f t="shared" si="263"/>
        <v>1.3312237647115126</v>
      </c>
      <c r="S1631" s="1">
        <f t="shared" si="267"/>
        <v>4</v>
      </c>
      <c r="T1631" s="1" t="str">
        <f t="shared" si="268"/>
        <v>Off-Peak</v>
      </c>
    </row>
    <row r="1632" spans="1:20" x14ac:dyDescent="0.25">
      <c r="A1632" s="85">
        <v>44994.208333329676</v>
      </c>
      <c r="B1632" s="1">
        <v>3</v>
      </c>
      <c r="C1632" s="1">
        <v>9</v>
      </c>
      <c r="D1632" s="1">
        <v>5</v>
      </c>
      <c r="E1632" s="1" t="str">
        <f t="shared" si="264"/>
        <v>Non-Summer</v>
      </c>
      <c r="F1632" s="78">
        <v>0.74109999999999998</v>
      </c>
      <c r="G1632" s="79">
        <f t="shared" si="265"/>
        <v>1.4099898985675319</v>
      </c>
      <c r="J1632" s="78">
        <v>0</v>
      </c>
      <c r="K1632" s="80">
        <f t="shared" si="266"/>
        <v>0</v>
      </c>
      <c r="L1632" s="68" t="str">
        <f t="shared" si="259"/>
        <v>Normal</v>
      </c>
      <c r="N1632" s="67">
        <f t="shared" si="260"/>
        <v>0</v>
      </c>
      <c r="O1632" s="67">
        <f t="shared" si="261"/>
        <v>0</v>
      </c>
      <c r="P1632" s="81">
        <f t="shared" si="262"/>
        <v>1.4099898985675319</v>
      </c>
      <c r="Q1632" s="81">
        <f t="shared" si="263"/>
        <v>1.4099898985675319</v>
      </c>
      <c r="S1632" s="1">
        <f t="shared" si="267"/>
        <v>4</v>
      </c>
      <c r="T1632" s="1" t="str">
        <f t="shared" si="268"/>
        <v>Off-Peak</v>
      </c>
    </row>
    <row r="1633" spans="1:20" x14ac:dyDescent="0.25">
      <c r="A1633" s="85">
        <v>44994.24999999634</v>
      </c>
      <c r="B1633" s="1">
        <v>3</v>
      </c>
      <c r="C1633" s="1">
        <v>9</v>
      </c>
      <c r="D1633" s="1">
        <v>6</v>
      </c>
      <c r="E1633" s="1" t="str">
        <f t="shared" si="264"/>
        <v>Non-Summer</v>
      </c>
      <c r="F1633" s="78">
        <v>0.79920000000000002</v>
      </c>
      <c r="G1633" s="79">
        <f t="shared" si="265"/>
        <v>1.5205288448727183</v>
      </c>
      <c r="J1633" s="78">
        <v>0</v>
      </c>
      <c r="K1633" s="80">
        <f t="shared" si="266"/>
        <v>0</v>
      </c>
      <c r="L1633" s="68" t="str">
        <f t="shared" si="259"/>
        <v>Normal</v>
      </c>
      <c r="N1633" s="67">
        <f t="shared" si="260"/>
        <v>0</v>
      </c>
      <c r="O1633" s="67">
        <f t="shared" si="261"/>
        <v>0</v>
      </c>
      <c r="P1633" s="81">
        <f t="shared" si="262"/>
        <v>1.5205288448727183</v>
      </c>
      <c r="Q1633" s="81">
        <f t="shared" si="263"/>
        <v>1.5205288448727183</v>
      </c>
      <c r="S1633" s="1">
        <f t="shared" si="267"/>
        <v>4</v>
      </c>
      <c r="T1633" s="1" t="str">
        <f t="shared" si="268"/>
        <v>Peak</v>
      </c>
    </row>
    <row r="1634" spans="1:20" x14ac:dyDescent="0.25">
      <c r="A1634" s="85">
        <v>44994.291666663004</v>
      </c>
      <c r="B1634" s="1">
        <v>3</v>
      </c>
      <c r="C1634" s="1">
        <v>9</v>
      </c>
      <c r="D1634" s="1">
        <v>7</v>
      </c>
      <c r="E1634" s="1" t="str">
        <f t="shared" si="264"/>
        <v>Non-Summer</v>
      </c>
      <c r="F1634" s="78">
        <v>0.81</v>
      </c>
      <c r="G1634" s="79">
        <f t="shared" si="265"/>
        <v>1.5410765319655928</v>
      </c>
      <c r="J1634" s="78">
        <v>0.202044</v>
      </c>
      <c r="K1634" s="80">
        <f t="shared" si="266"/>
        <v>0.202044</v>
      </c>
      <c r="L1634" s="68" t="str">
        <f t="shared" si="259"/>
        <v>Normal</v>
      </c>
      <c r="N1634" s="67">
        <f t="shared" si="260"/>
        <v>0</v>
      </c>
      <c r="O1634" s="67">
        <f t="shared" si="261"/>
        <v>0.202044</v>
      </c>
      <c r="P1634" s="81">
        <f t="shared" si="262"/>
        <v>1.3390325319655929</v>
      </c>
      <c r="Q1634" s="81">
        <f t="shared" si="263"/>
        <v>1.3390325319655929</v>
      </c>
      <c r="S1634" s="1">
        <f t="shared" si="267"/>
        <v>4</v>
      </c>
      <c r="T1634" s="1" t="str">
        <f t="shared" si="268"/>
        <v>Peak</v>
      </c>
    </row>
    <row r="1635" spans="1:20" x14ac:dyDescent="0.25">
      <c r="A1635" s="85">
        <v>44994.333333329669</v>
      </c>
      <c r="B1635" s="1">
        <v>3</v>
      </c>
      <c r="C1635" s="1">
        <v>9</v>
      </c>
      <c r="D1635" s="1">
        <v>8</v>
      </c>
      <c r="E1635" s="1" t="str">
        <f t="shared" si="264"/>
        <v>Non-Summer</v>
      </c>
      <c r="F1635" s="78">
        <v>0.77729999999999999</v>
      </c>
      <c r="G1635" s="79">
        <f t="shared" si="265"/>
        <v>1.4788627016010558</v>
      </c>
      <c r="J1635" s="78">
        <v>0.54667999999999994</v>
      </c>
      <c r="K1635" s="80">
        <f t="shared" si="266"/>
        <v>0.54667999999999994</v>
      </c>
      <c r="L1635" s="68" t="str">
        <f t="shared" si="259"/>
        <v>Normal</v>
      </c>
      <c r="N1635" s="67">
        <f t="shared" si="260"/>
        <v>0</v>
      </c>
      <c r="O1635" s="67">
        <f t="shared" si="261"/>
        <v>0.54667999999999994</v>
      </c>
      <c r="P1635" s="81">
        <f t="shared" si="262"/>
        <v>0.93218270160105587</v>
      </c>
      <c r="Q1635" s="81">
        <f t="shared" si="263"/>
        <v>0.93218270160105587</v>
      </c>
      <c r="S1635" s="1">
        <f t="shared" si="267"/>
        <v>4</v>
      </c>
      <c r="T1635" s="1" t="str">
        <f t="shared" si="268"/>
        <v>Peak</v>
      </c>
    </row>
    <row r="1636" spans="1:20" x14ac:dyDescent="0.25">
      <c r="A1636" s="85">
        <v>44994.374999996333</v>
      </c>
      <c r="B1636" s="1">
        <v>3</v>
      </c>
      <c r="C1636" s="1">
        <v>9</v>
      </c>
      <c r="D1636" s="1">
        <v>9</v>
      </c>
      <c r="E1636" s="1" t="str">
        <f t="shared" si="264"/>
        <v>Non-Summer</v>
      </c>
      <c r="F1636" s="78">
        <v>0.76439999999999997</v>
      </c>
      <c r="G1636" s="79">
        <f t="shared" si="265"/>
        <v>1.454319630906789</v>
      </c>
      <c r="J1636" s="78">
        <v>0.83233299999999999</v>
      </c>
      <c r="K1636" s="80">
        <f t="shared" si="266"/>
        <v>0.83233299999999999</v>
      </c>
      <c r="L1636" s="68" t="str">
        <f t="shared" si="259"/>
        <v>Normal</v>
      </c>
      <c r="N1636" s="67">
        <f t="shared" si="260"/>
        <v>0</v>
      </c>
      <c r="O1636" s="67">
        <f t="shared" si="261"/>
        <v>0.83233299999999999</v>
      </c>
      <c r="P1636" s="81">
        <f t="shared" si="262"/>
        <v>0.62198663090678896</v>
      </c>
      <c r="Q1636" s="81">
        <f t="shared" si="263"/>
        <v>0.62198663090678896</v>
      </c>
      <c r="S1636" s="1">
        <f t="shared" si="267"/>
        <v>4</v>
      </c>
      <c r="T1636" s="1" t="str">
        <f t="shared" si="268"/>
        <v>Peak</v>
      </c>
    </row>
    <row r="1637" spans="1:20" x14ac:dyDescent="0.25">
      <c r="A1637" s="85">
        <v>44994.416666662997</v>
      </c>
      <c r="B1637" s="1">
        <v>3</v>
      </c>
      <c r="C1637" s="1">
        <v>9</v>
      </c>
      <c r="D1637" s="1">
        <v>10</v>
      </c>
      <c r="E1637" s="1" t="str">
        <f t="shared" si="264"/>
        <v>Non-Summer</v>
      </c>
      <c r="F1637" s="78">
        <v>0.76370000000000005</v>
      </c>
      <c r="G1637" s="79">
        <f t="shared" si="265"/>
        <v>1.4529878363729918</v>
      </c>
      <c r="J1637" s="78">
        <v>0.98574300000000004</v>
      </c>
      <c r="K1637" s="80">
        <f t="shared" si="266"/>
        <v>0.98574300000000004</v>
      </c>
      <c r="L1637" s="68" t="str">
        <f t="shared" si="259"/>
        <v>Normal</v>
      </c>
      <c r="N1637" s="67">
        <f t="shared" si="260"/>
        <v>0</v>
      </c>
      <c r="O1637" s="67">
        <f t="shared" si="261"/>
        <v>0.98574300000000004</v>
      </c>
      <c r="P1637" s="81">
        <f t="shared" si="262"/>
        <v>0.46724483637299175</v>
      </c>
      <c r="Q1637" s="81">
        <f t="shared" si="263"/>
        <v>0.46724483637299175</v>
      </c>
      <c r="S1637" s="1">
        <f t="shared" si="267"/>
        <v>4</v>
      </c>
      <c r="T1637" s="1" t="str">
        <f t="shared" si="268"/>
        <v>Peak</v>
      </c>
    </row>
    <row r="1638" spans="1:20" x14ac:dyDescent="0.25">
      <c r="A1638" s="85">
        <v>44994.458333329661</v>
      </c>
      <c r="B1638" s="1">
        <v>3</v>
      </c>
      <c r="C1638" s="1">
        <v>9</v>
      </c>
      <c r="D1638" s="1">
        <v>11</v>
      </c>
      <c r="E1638" s="1" t="str">
        <f t="shared" si="264"/>
        <v>Non-Summer</v>
      </c>
      <c r="F1638" s="78">
        <v>0.7681</v>
      </c>
      <c r="G1638" s="79">
        <f t="shared" si="265"/>
        <v>1.4613591162997184</v>
      </c>
      <c r="J1638" s="78">
        <v>0.88247299999999995</v>
      </c>
      <c r="K1638" s="80">
        <f t="shared" si="266"/>
        <v>0.88247299999999995</v>
      </c>
      <c r="L1638" s="68" t="str">
        <f t="shared" si="259"/>
        <v>Normal</v>
      </c>
      <c r="N1638" s="67">
        <f t="shared" si="260"/>
        <v>0</v>
      </c>
      <c r="O1638" s="67">
        <f t="shared" si="261"/>
        <v>0.88247299999999995</v>
      </c>
      <c r="P1638" s="81">
        <f t="shared" si="262"/>
        <v>0.57888611629971842</v>
      </c>
      <c r="Q1638" s="81">
        <f t="shared" si="263"/>
        <v>0.57888611629971842</v>
      </c>
      <c r="S1638" s="1">
        <f t="shared" si="267"/>
        <v>4</v>
      </c>
      <c r="T1638" s="1" t="str">
        <f t="shared" si="268"/>
        <v>Peak</v>
      </c>
    </row>
    <row r="1639" spans="1:20" x14ac:dyDescent="0.25">
      <c r="A1639" s="85">
        <v>44994.499999996326</v>
      </c>
      <c r="B1639" s="1">
        <v>3</v>
      </c>
      <c r="C1639" s="1">
        <v>9</v>
      </c>
      <c r="D1639" s="1">
        <v>12</v>
      </c>
      <c r="E1639" s="1" t="str">
        <f t="shared" si="264"/>
        <v>Non-Summer</v>
      </c>
      <c r="F1639" s="78">
        <v>0.77839999999999998</v>
      </c>
      <c r="G1639" s="79">
        <f t="shared" si="265"/>
        <v>1.4809555215827375</v>
      </c>
      <c r="J1639" s="78">
        <v>0.58534600000000003</v>
      </c>
      <c r="K1639" s="80">
        <f t="shared" si="266"/>
        <v>0.58534600000000003</v>
      </c>
      <c r="L1639" s="68" t="str">
        <f t="shared" si="259"/>
        <v>Normal</v>
      </c>
      <c r="N1639" s="67">
        <f t="shared" si="260"/>
        <v>0</v>
      </c>
      <c r="O1639" s="67">
        <f t="shared" si="261"/>
        <v>0.58534600000000003</v>
      </c>
      <c r="P1639" s="81">
        <f t="shared" si="262"/>
        <v>0.89560952158273743</v>
      </c>
      <c r="Q1639" s="81">
        <f t="shared" si="263"/>
        <v>0.89560952158273743</v>
      </c>
      <c r="S1639" s="1">
        <f t="shared" si="267"/>
        <v>4</v>
      </c>
      <c r="T1639" s="1" t="str">
        <f t="shared" si="268"/>
        <v>Peak</v>
      </c>
    </row>
    <row r="1640" spans="1:20" x14ac:dyDescent="0.25">
      <c r="A1640" s="85">
        <v>44994.54166666299</v>
      </c>
      <c r="B1640" s="1">
        <v>3</v>
      </c>
      <c r="C1640" s="1">
        <v>9</v>
      </c>
      <c r="D1640" s="1">
        <v>13</v>
      </c>
      <c r="E1640" s="1" t="str">
        <f t="shared" si="264"/>
        <v>Non-Summer</v>
      </c>
      <c r="F1640" s="78">
        <v>0.79079999999999995</v>
      </c>
      <c r="G1640" s="79">
        <f t="shared" si="265"/>
        <v>1.504547310467149</v>
      </c>
      <c r="J1640" s="78">
        <v>1.1131800000000001</v>
      </c>
      <c r="K1640" s="80">
        <f t="shared" si="266"/>
        <v>1.1131800000000001</v>
      </c>
      <c r="L1640" s="68" t="str">
        <f t="shared" si="259"/>
        <v>Normal</v>
      </c>
      <c r="N1640" s="67">
        <f t="shared" si="260"/>
        <v>0</v>
      </c>
      <c r="O1640" s="67">
        <f t="shared" si="261"/>
        <v>1.1131800000000001</v>
      </c>
      <c r="P1640" s="81">
        <f t="shared" si="262"/>
        <v>0.3913673104671489</v>
      </c>
      <c r="Q1640" s="81">
        <f t="shared" si="263"/>
        <v>0.3913673104671489</v>
      </c>
      <c r="S1640" s="1">
        <f t="shared" si="267"/>
        <v>4</v>
      </c>
      <c r="T1640" s="1" t="str">
        <f t="shared" si="268"/>
        <v>Peak</v>
      </c>
    </row>
    <row r="1641" spans="1:20" x14ac:dyDescent="0.25">
      <c r="A1641" s="85">
        <v>44994.583333329654</v>
      </c>
      <c r="B1641" s="1">
        <v>3</v>
      </c>
      <c r="C1641" s="1">
        <v>9</v>
      </c>
      <c r="D1641" s="1">
        <v>14</v>
      </c>
      <c r="E1641" s="1" t="str">
        <f t="shared" si="264"/>
        <v>Non-Summer</v>
      </c>
      <c r="F1641" s="78">
        <v>0.81289999999999996</v>
      </c>
      <c r="G1641" s="79">
        <f t="shared" si="265"/>
        <v>1.5465939664627535</v>
      </c>
      <c r="J1641" s="78">
        <v>0.83208399999999993</v>
      </c>
      <c r="K1641" s="80">
        <f t="shared" si="266"/>
        <v>0.83208399999999993</v>
      </c>
      <c r="L1641" s="68" t="str">
        <f t="shared" si="259"/>
        <v>Normal</v>
      </c>
      <c r="N1641" s="67">
        <f t="shared" si="260"/>
        <v>0</v>
      </c>
      <c r="O1641" s="67">
        <f t="shared" si="261"/>
        <v>0.83208399999999993</v>
      </c>
      <c r="P1641" s="81">
        <f t="shared" si="262"/>
        <v>0.71450996646275355</v>
      </c>
      <c r="Q1641" s="81">
        <f t="shared" si="263"/>
        <v>0.71450996646275355</v>
      </c>
      <c r="S1641" s="1">
        <f t="shared" si="267"/>
        <v>4</v>
      </c>
      <c r="T1641" s="1" t="str">
        <f t="shared" si="268"/>
        <v>Peak</v>
      </c>
    </row>
    <row r="1642" spans="1:20" x14ac:dyDescent="0.25">
      <c r="A1642" s="85">
        <v>44994.624999996318</v>
      </c>
      <c r="B1642" s="1">
        <v>3</v>
      </c>
      <c r="C1642" s="1">
        <v>9</v>
      </c>
      <c r="D1642" s="1">
        <v>15</v>
      </c>
      <c r="E1642" s="1" t="str">
        <f t="shared" si="264"/>
        <v>Non-Summer</v>
      </c>
      <c r="F1642" s="78">
        <v>0.85429999999999995</v>
      </c>
      <c r="G1642" s="79">
        <f t="shared" si="265"/>
        <v>1.6253601003187725</v>
      </c>
      <c r="J1642" s="78">
        <v>0.26108199999999998</v>
      </c>
      <c r="K1642" s="80">
        <f t="shared" si="266"/>
        <v>0.26108199999999998</v>
      </c>
      <c r="L1642" s="68" t="str">
        <f t="shared" si="259"/>
        <v>Normal</v>
      </c>
      <c r="N1642" s="67">
        <f t="shared" si="260"/>
        <v>0</v>
      </c>
      <c r="O1642" s="67">
        <f t="shared" si="261"/>
        <v>0.26108199999999998</v>
      </c>
      <c r="P1642" s="81">
        <f t="shared" si="262"/>
        <v>1.3642781003187725</v>
      </c>
      <c r="Q1642" s="81">
        <f t="shared" si="263"/>
        <v>1.3642781003187725</v>
      </c>
      <c r="S1642" s="1">
        <f t="shared" si="267"/>
        <v>4</v>
      </c>
      <c r="T1642" s="1" t="str">
        <f t="shared" si="268"/>
        <v>Peak</v>
      </c>
    </row>
    <row r="1643" spans="1:20" x14ac:dyDescent="0.25">
      <c r="A1643" s="85">
        <v>44994.666666662983</v>
      </c>
      <c r="B1643" s="1">
        <v>3</v>
      </c>
      <c r="C1643" s="1">
        <v>9</v>
      </c>
      <c r="D1643" s="1">
        <v>16</v>
      </c>
      <c r="E1643" s="1" t="str">
        <f t="shared" si="264"/>
        <v>Non-Summer</v>
      </c>
      <c r="F1643" s="78">
        <v>0.92559999999999998</v>
      </c>
      <c r="G1643" s="79">
        <f t="shared" si="265"/>
        <v>1.761012886404139</v>
      </c>
      <c r="J1643" s="78">
        <v>0.13097999999999999</v>
      </c>
      <c r="K1643" s="80">
        <f t="shared" si="266"/>
        <v>0.13097999999999999</v>
      </c>
      <c r="L1643" s="68" t="str">
        <f t="shared" si="259"/>
        <v>Normal</v>
      </c>
      <c r="N1643" s="67">
        <f t="shared" si="260"/>
        <v>0</v>
      </c>
      <c r="O1643" s="67">
        <f t="shared" si="261"/>
        <v>0.13097999999999999</v>
      </c>
      <c r="P1643" s="81">
        <f t="shared" si="262"/>
        <v>1.6300328864041389</v>
      </c>
      <c r="Q1643" s="81">
        <f t="shared" si="263"/>
        <v>1.6300328864041389</v>
      </c>
      <c r="S1643" s="1">
        <f t="shared" si="267"/>
        <v>4</v>
      </c>
      <c r="T1643" s="1" t="str">
        <f t="shared" si="268"/>
        <v>Peak</v>
      </c>
    </row>
    <row r="1644" spans="1:20" x14ac:dyDescent="0.25">
      <c r="A1644" s="85">
        <v>44994.708333329647</v>
      </c>
      <c r="B1644" s="1">
        <v>3</v>
      </c>
      <c r="C1644" s="1">
        <v>9</v>
      </c>
      <c r="D1644" s="1">
        <v>17</v>
      </c>
      <c r="E1644" s="1" t="str">
        <f t="shared" si="264"/>
        <v>Non-Summer</v>
      </c>
      <c r="F1644" s="78">
        <v>1.0144</v>
      </c>
      <c r="G1644" s="79">
        <f t="shared" si="265"/>
        <v>1.9299605358344412</v>
      </c>
      <c r="J1644" s="78">
        <v>0</v>
      </c>
      <c r="K1644" s="80">
        <f t="shared" si="266"/>
        <v>0</v>
      </c>
      <c r="L1644" s="68" t="str">
        <f t="shared" si="259"/>
        <v>Normal</v>
      </c>
      <c r="N1644" s="67">
        <f t="shared" si="260"/>
        <v>0</v>
      </c>
      <c r="O1644" s="67">
        <f t="shared" si="261"/>
        <v>0</v>
      </c>
      <c r="P1644" s="81">
        <f t="shared" si="262"/>
        <v>1.9299605358344412</v>
      </c>
      <c r="Q1644" s="81">
        <f t="shared" si="263"/>
        <v>1.9299605358344412</v>
      </c>
      <c r="S1644" s="1">
        <f t="shared" si="267"/>
        <v>4</v>
      </c>
      <c r="T1644" s="1" t="str">
        <f t="shared" si="268"/>
        <v>Peak</v>
      </c>
    </row>
    <row r="1645" spans="1:20" x14ac:dyDescent="0.25">
      <c r="A1645" s="85">
        <v>44994.749999996311</v>
      </c>
      <c r="B1645" s="1">
        <v>3</v>
      </c>
      <c r="C1645" s="1">
        <v>9</v>
      </c>
      <c r="D1645" s="1">
        <v>18</v>
      </c>
      <c r="E1645" s="1" t="str">
        <f t="shared" si="264"/>
        <v>Non-Summer</v>
      </c>
      <c r="F1645" s="78">
        <v>1.069</v>
      </c>
      <c r="G1645" s="79">
        <f t="shared" si="265"/>
        <v>2.0338405094706404</v>
      </c>
      <c r="J1645" s="78">
        <v>0</v>
      </c>
      <c r="K1645" s="80">
        <f t="shared" si="266"/>
        <v>0</v>
      </c>
      <c r="L1645" s="68" t="str">
        <f t="shared" si="259"/>
        <v>Normal</v>
      </c>
      <c r="N1645" s="67">
        <f t="shared" si="260"/>
        <v>0</v>
      </c>
      <c r="O1645" s="67">
        <f t="shared" si="261"/>
        <v>0</v>
      </c>
      <c r="P1645" s="81">
        <f t="shared" si="262"/>
        <v>2.0338405094706404</v>
      </c>
      <c r="Q1645" s="81">
        <f t="shared" si="263"/>
        <v>2.0338405094706404</v>
      </c>
      <c r="S1645" s="1">
        <f t="shared" si="267"/>
        <v>4</v>
      </c>
      <c r="T1645" s="1" t="str">
        <f t="shared" si="268"/>
        <v>Peak</v>
      </c>
    </row>
    <row r="1646" spans="1:20" x14ac:dyDescent="0.25">
      <c r="A1646" s="85">
        <v>44994.791666662975</v>
      </c>
      <c r="B1646" s="1">
        <v>3</v>
      </c>
      <c r="C1646" s="1">
        <v>9</v>
      </c>
      <c r="D1646" s="1">
        <v>19</v>
      </c>
      <c r="E1646" s="1" t="str">
        <f t="shared" si="264"/>
        <v>Non-Summer</v>
      </c>
      <c r="F1646" s="78">
        <v>1.0707</v>
      </c>
      <c r="G1646" s="79">
        <f t="shared" si="265"/>
        <v>2.0370748676241486</v>
      </c>
      <c r="J1646" s="78">
        <v>0</v>
      </c>
      <c r="K1646" s="80">
        <f t="shared" si="266"/>
        <v>0</v>
      </c>
      <c r="L1646" s="68" t="str">
        <f t="shared" si="259"/>
        <v>Normal</v>
      </c>
      <c r="N1646" s="67">
        <f t="shared" si="260"/>
        <v>0</v>
      </c>
      <c r="O1646" s="67">
        <f t="shared" si="261"/>
        <v>0</v>
      </c>
      <c r="P1646" s="81">
        <f t="shared" si="262"/>
        <v>2.0370748676241486</v>
      </c>
      <c r="Q1646" s="81">
        <f t="shared" si="263"/>
        <v>2.0370748676241486</v>
      </c>
      <c r="S1646" s="1">
        <f t="shared" si="267"/>
        <v>4</v>
      </c>
      <c r="T1646" s="1" t="str">
        <f t="shared" si="268"/>
        <v>Peak</v>
      </c>
    </row>
    <row r="1647" spans="1:20" x14ac:dyDescent="0.25">
      <c r="A1647" s="85">
        <v>44994.83333332964</v>
      </c>
      <c r="B1647" s="1">
        <v>3</v>
      </c>
      <c r="C1647" s="1">
        <v>9</v>
      </c>
      <c r="D1647" s="1">
        <v>20</v>
      </c>
      <c r="E1647" s="1" t="str">
        <f t="shared" si="264"/>
        <v>Non-Summer</v>
      </c>
      <c r="F1647" s="78">
        <v>1.0504</v>
      </c>
      <c r="G1647" s="79">
        <f t="shared" si="265"/>
        <v>1.9984528261440231</v>
      </c>
      <c r="J1647" s="78">
        <v>0</v>
      </c>
      <c r="K1647" s="80">
        <f t="shared" si="266"/>
        <v>0</v>
      </c>
      <c r="L1647" s="68" t="str">
        <f t="shared" si="259"/>
        <v>Normal</v>
      </c>
      <c r="N1647" s="67">
        <f t="shared" si="260"/>
        <v>0</v>
      </c>
      <c r="O1647" s="67">
        <f t="shared" si="261"/>
        <v>0</v>
      </c>
      <c r="P1647" s="81">
        <f t="shared" si="262"/>
        <v>1.9984528261440231</v>
      </c>
      <c r="Q1647" s="81">
        <f t="shared" si="263"/>
        <v>1.9984528261440231</v>
      </c>
      <c r="S1647" s="1">
        <f t="shared" si="267"/>
        <v>4</v>
      </c>
      <c r="T1647" s="1" t="str">
        <f t="shared" si="268"/>
        <v>Peak</v>
      </c>
    </row>
    <row r="1648" spans="1:20" x14ac:dyDescent="0.25">
      <c r="A1648" s="85">
        <v>44994.874999996304</v>
      </c>
      <c r="B1648" s="1">
        <v>3</v>
      </c>
      <c r="C1648" s="1">
        <v>9</v>
      </c>
      <c r="D1648" s="1">
        <v>21</v>
      </c>
      <c r="E1648" s="1" t="str">
        <f t="shared" si="264"/>
        <v>Non-Summer</v>
      </c>
      <c r="F1648" s="78">
        <v>0.99650000000000005</v>
      </c>
      <c r="G1648" s="79">
        <f t="shared" si="265"/>
        <v>1.8959046470416214</v>
      </c>
      <c r="J1648" s="78">
        <v>0</v>
      </c>
      <c r="K1648" s="80">
        <f t="shared" si="266"/>
        <v>0</v>
      </c>
      <c r="L1648" s="68" t="str">
        <f t="shared" si="259"/>
        <v>Normal</v>
      </c>
      <c r="N1648" s="67">
        <f t="shared" si="260"/>
        <v>0</v>
      </c>
      <c r="O1648" s="67">
        <f t="shared" si="261"/>
        <v>0</v>
      </c>
      <c r="P1648" s="81">
        <f t="shared" si="262"/>
        <v>1.8959046470416214</v>
      </c>
      <c r="Q1648" s="81">
        <f t="shared" si="263"/>
        <v>1.8959046470416214</v>
      </c>
      <c r="S1648" s="1">
        <f t="shared" si="267"/>
        <v>4</v>
      </c>
      <c r="T1648" s="1" t="str">
        <f t="shared" si="268"/>
        <v>Peak</v>
      </c>
    </row>
    <row r="1649" spans="1:20" x14ac:dyDescent="0.25">
      <c r="A1649" s="85">
        <v>44994.916666662968</v>
      </c>
      <c r="B1649" s="1">
        <v>3</v>
      </c>
      <c r="C1649" s="1">
        <v>9</v>
      </c>
      <c r="D1649" s="1">
        <v>22</v>
      </c>
      <c r="E1649" s="1" t="str">
        <f t="shared" si="264"/>
        <v>Non-Summer</v>
      </c>
      <c r="F1649" s="78">
        <v>0.90800000000000003</v>
      </c>
      <c r="G1649" s="79">
        <f t="shared" si="265"/>
        <v>1.7275277666972324</v>
      </c>
      <c r="J1649" s="78">
        <v>0</v>
      </c>
      <c r="K1649" s="80">
        <f t="shared" si="266"/>
        <v>0</v>
      </c>
      <c r="L1649" s="68" t="str">
        <f t="shared" si="259"/>
        <v>Normal</v>
      </c>
      <c r="N1649" s="67">
        <f t="shared" si="260"/>
        <v>0</v>
      </c>
      <c r="O1649" s="67">
        <f t="shared" si="261"/>
        <v>0</v>
      </c>
      <c r="P1649" s="81">
        <f t="shared" si="262"/>
        <v>1.7275277666972324</v>
      </c>
      <c r="Q1649" s="81">
        <f t="shared" si="263"/>
        <v>1.7275277666972324</v>
      </c>
      <c r="S1649" s="1">
        <f t="shared" si="267"/>
        <v>4</v>
      </c>
      <c r="T1649" s="1" t="str">
        <f t="shared" si="268"/>
        <v>Off-Peak</v>
      </c>
    </row>
    <row r="1650" spans="1:20" x14ac:dyDescent="0.25">
      <c r="A1650" s="85">
        <v>44994.958333329632</v>
      </c>
      <c r="B1650" s="1">
        <v>3</v>
      </c>
      <c r="C1650" s="1">
        <v>9</v>
      </c>
      <c r="D1650" s="1">
        <v>23</v>
      </c>
      <c r="E1650" s="1" t="str">
        <f t="shared" si="264"/>
        <v>Non-Summer</v>
      </c>
      <c r="F1650" s="78">
        <v>0.82450000000000001</v>
      </c>
      <c r="G1650" s="79">
        <f t="shared" si="265"/>
        <v>1.5686637044513967</v>
      </c>
      <c r="J1650" s="78">
        <v>0</v>
      </c>
      <c r="K1650" s="80">
        <f t="shared" si="266"/>
        <v>0</v>
      </c>
      <c r="L1650" s="68" t="str">
        <f t="shared" si="259"/>
        <v>Normal</v>
      </c>
      <c r="N1650" s="67">
        <f t="shared" si="260"/>
        <v>0</v>
      </c>
      <c r="O1650" s="67">
        <f t="shared" si="261"/>
        <v>0</v>
      </c>
      <c r="P1650" s="81">
        <f t="shared" si="262"/>
        <v>1.5686637044513967</v>
      </c>
      <c r="Q1650" s="81">
        <f t="shared" si="263"/>
        <v>1.5686637044513967</v>
      </c>
      <c r="S1650" s="1">
        <f t="shared" si="267"/>
        <v>4</v>
      </c>
      <c r="T1650" s="1" t="str">
        <f t="shared" si="268"/>
        <v>Off-Peak</v>
      </c>
    </row>
    <row r="1651" spans="1:20" x14ac:dyDescent="0.25">
      <c r="A1651" s="85">
        <v>44994.999999996297</v>
      </c>
      <c r="B1651" s="1">
        <v>3</v>
      </c>
      <c r="C1651" s="1">
        <v>10</v>
      </c>
      <c r="D1651" s="1">
        <v>0</v>
      </c>
      <c r="E1651" s="1" t="str">
        <f t="shared" si="264"/>
        <v>Non-Summer</v>
      </c>
      <c r="F1651" s="78">
        <v>0.7722</v>
      </c>
      <c r="G1651" s="79">
        <f t="shared" si="265"/>
        <v>1.4691596271405318</v>
      </c>
      <c r="J1651" s="78">
        <v>0</v>
      </c>
      <c r="K1651" s="80">
        <f t="shared" si="266"/>
        <v>0</v>
      </c>
      <c r="L1651" s="68" t="str">
        <f t="shared" si="259"/>
        <v>Normal</v>
      </c>
      <c r="N1651" s="67">
        <f t="shared" si="260"/>
        <v>0</v>
      </c>
      <c r="O1651" s="67">
        <f t="shared" si="261"/>
        <v>0</v>
      </c>
      <c r="P1651" s="81">
        <f t="shared" si="262"/>
        <v>1.4691596271405318</v>
      </c>
      <c r="Q1651" s="81">
        <f t="shared" si="263"/>
        <v>1.4691596271405318</v>
      </c>
      <c r="S1651" s="1">
        <f t="shared" si="267"/>
        <v>5</v>
      </c>
      <c r="T1651" s="1" t="str">
        <f t="shared" si="268"/>
        <v>Off-Peak</v>
      </c>
    </row>
    <row r="1652" spans="1:20" x14ac:dyDescent="0.25">
      <c r="A1652" s="85">
        <v>44995.041666662961</v>
      </c>
      <c r="B1652" s="1">
        <v>3</v>
      </c>
      <c r="C1652" s="1">
        <v>10</v>
      </c>
      <c r="D1652" s="1">
        <v>1</v>
      </c>
      <c r="E1652" s="1" t="str">
        <f t="shared" si="264"/>
        <v>Non-Summer</v>
      </c>
      <c r="F1652" s="78">
        <v>0.74180000000000001</v>
      </c>
      <c r="G1652" s="79">
        <f t="shared" si="265"/>
        <v>1.4113216931013293</v>
      </c>
      <c r="J1652" s="78">
        <v>0</v>
      </c>
      <c r="K1652" s="80">
        <f t="shared" si="266"/>
        <v>0</v>
      </c>
      <c r="L1652" s="68" t="str">
        <f t="shared" si="259"/>
        <v>Normal</v>
      </c>
      <c r="N1652" s="67">
        <f t="shared" si="260"/>
        <v>0</v>
      </c>
      <c r="O1652" s="67">
        <f t="shared" si="261"/>
        <v>0</v>
      </c>
      <c r="P1652" s="81">
        <f t="shared" si="262"/>
        <v>1.4113216931013293</v>
      </c>
      <c r="Q1652" s="81">
        <f t="shared" si="263"/>
        <v>1.4113216931013293</v>
      </c>
      <c r="S1652" s="1">
        <f t="shared" si="267"/>
        <v>5</v>
      </c>
      <c r="T1652" s="1" t="str">
        <f t="shared" si="268"/>
        <v>Off-Peak</v>
      </c>
    </row>
    <row r="1653" spans="1:20" x14ac:dyDescent="0.25">
      <c r="A1653" s="85">
        <v>44995.083333329625</v>
      </c>
      <c r="B1653" s="1">
        <v>3</v>
      </c>
      <c r="C1653" s="1">
        <v>10</v>
      </c>
      <c r="D1653" s="1">
        <v>2</v>
      </c>
      <c r="E1653" s="1" t="str">
        <f t="shared" si="264"/>
        <v>Non-Summer</v>
      </c>
      <c r="F1653" s="78">
        <v>0.72509999999999997</v>
      </c>
      <c r="G1653" s="79">
        <f t="shared" si="265"/>
        <v>1.3795488806521621</v>
      </c>
      <c r="J1653" s="78">
        <v>0</v>
      </c>
      <c r="K1653" s="80">
        <f t="shared" si="266"/>
        <v>0</v>
      </c>
      <c r="L1653" s="68" t="str">
        <f t="shared" si="259"/>
        <v>Normal</v>
      </c>
      <c r="N1653" s="67">
        <f t="shared" si="260"/>
        <v>0</v>
      </c>
      <c r="O1653" s="67">
        <f t="shared" si="261"/>
        <v>0</v>
      </c>
      <c r="P1653" s="81">
        <f t="shared" si="262"/>
        <v>1.3795488806521621</v>
      </c>
      <c r="Q1653" s="81">
        <f t="shared" si="263"/>
        <v>1.3795488806521621</v>
      </c>
      <c r="S1653" s="1">
        <f t="shared" si="267"/>
        <v>5</v>
      </c>
      <c r="T1653" s="1" t="str">
        <f t="shared" si="268"/>
        <v>Off-Peak</v>
      </c>
    </row>
    <row r="1654" spans="1:20" x14ac:dyDescent="0.25">
      <c r="A1654" s="85">
        <v>44995.124999996289</v>
      </c>
      <c r="B1654" s="1">
        <v>3</v>
      </c>
      <c r="C1654" s="1">
        <v>10</v>
      </c>
      <c r="D1654" s="1">
        <v>3</v>
      </c>
      <c r="E1654" s="1" t="str">
        <f t="shared" si="264"/>
        <v>Non-Summer</v>
      </c>
      <c r="F1654" s="78">
        <v>0.71809999999999996</v>
      </c>
      <c r="G1654" s="79">
        <f t="shared" si="265"/>
        <v>1.3662309353141877</v>
      </c>
      <c r="J1654" s="78">
        <v>0</v>
      </c>
      <c r="K1654" s="80">
        <f t="shared" si="266"/>
        <v>0</v>
      </c>
      <c r="L1654" s="68" t="str">
        <f t="shared" si="259"/>
        <v>Normal</v>
      </c>
      <c r="N1654" s="67">
        <f t="shared" si="260"/>
        <v>0</v>
      </c>
      <c r="O1654" s="67">
        <f t="shared" si="261"/>
        <v>0</v>
      </c>
      <c r="P1654" s="81">
        <f t="shared" si="262"/>
        <v>1.3662309353141877</v>
      </c>
      <c r="Q1654" s="81">
        <f t="shared" si="263"/>
        <v>1.3662309353141877</v>
      </c>
      <c r="S1654" s="1">
        <f t="shared" si="267"/>
        <v>5</v>
      </c>
      <c r="T1654" s="1" t="str">
        <f t="shared" si="268"/>
        <v>Off-Peak</v>
      </c>
    </row>
    <row r="1655" spans="1:20" x14ac:dyDescent="0.25">
      <c r="A1655" s="85">
        <v>44995.166666662954</v>
      </c>
      <c r="B1655" s="1">
        <v>3</v>
      </c>
      <c r="C1655" s="1">
        <v>10</v>
      </c>
      <c r="D1655" s="1">
        <v>4</v>
      </c>
      <c r="E1655" s="1" t="str">
        <f t="shared" si="264"/>
        <v>Non-Summer</v>
      </c>
      <c r="F1655" s="78">
        <v>0.72889999999999999</v>
      </c>
      <c r="G1655" s="79">
        <f t="shared" si="265"/>
        <v>1.3867786224070624</v>
      </c>
      <c r="J1655" s="78">
        <v>0</v>
      </c>
      <c r="K1655" s="80">
        <f t="shared" si="266"/>
        <v>0</v>
      </c>
      <c r="L1655" s="68" t="str">
        <f t="shared" si="259"/>
        <v>Normal</v>
      </c>
      <c r="N1655" s="67">
        <f t="shared" si="260"/>
        <v>0</v>
      </c>
      <c r="O1655" s="67">
        <f t="shared" si="261"/>
        <v>0</v>
      </c>
      <c r="P1655" s="81">
        <f t="shared" si="262"/>
        <v>1.3867786224070624</v>
      </c>
      <c r="Q1655" s="81">
        <f t="shared" si="263"/>
        <v>1.3867786224070624</v>
      </c>
      <c r="S1655" s="1">
        <f t="shared" si="267"/>
        <v>5</v>
      </c>
      <c r="T1655" s="1" t="str">
        <f t="shared" si="268"/>
        <v>Off-Peak</v>
      </c>
    </row>
    <row r="1656" spans="1:20" x14ac:dyDescent="0.25">
      <c r="A1656" s="85">
        <v>44995.208333329618</v>
      </c>
      <c r="B1656" s="1">
        <v>3</v>
      </c>
      <c r="C1656" s="1">
        <v>10</v>
      </c>
      <c r="D1656" s="1">
        <v>5</v>
      </c>
      <c r="E1656" s="1" t="str">
        <f t="shared" si="264"/>
        <v>Non-Summer</v>
      </c>
      <c r="F1656" s="78">
        <v>0.76519999999999999</v>
      </c>
      <c r="G1656" s="79">
        <f t="shared" si="265"/>
        <v>1.4558416818025575</v>
      </c>
      <c r="J1656" s="78">
        <v>0</v>
      </c>
      <c r="K1656" s="80">
        <f t="shared" si="266"/>
        <v>0</v>
      </c>
      <c r="L1656" s="68" t="str">
        <f t="shared" si="259"/>
        <v>Normal</v>
      </c>
      <c r="N1656" s="67">
        <f t="shared" si="260"/>
        <v>0</v>
      </c>
      <c r="O1656" s="67">
        <f t="shared" si="261"/>
        <v>0</v>
      </c>
      <c r="P1656" s="81">
        <f t="shared" si="262"/>
        <v>1.4558416818025575</v>
      </c>
      <c r="Q1656" s="81">
        <f t="shared" si="263"/>
        <v>1.4558416818025575</v>
      </c>
      <c r="S1656" s="1">
        <f t="shared" si="267"/>
        <v>5</v>
      </c>
      <c r="T1656" s="1" t="str">
        <f t="shared" si="268"/>
        <v>Off-Peak</v>
      </c>
    </row>
    <row r="1657" spans="1:20" x14ac:dyDescent="0.25">
      <c r="A1657" s="85">
        <v>44995.249999996282</v>
      </c>
      <c r="B1657" s="1">
        <v>3</v>
      </c>
      <c r="C1657" s="1">
        <v>10</v>
      </c>
      <c r="D1657" s="1">
        <v>6</v>
      </c>
      <c r="E1657" s="1" t="str">
        <f t="shared" si="264"/>
        <v>Non-Summer</v>
      </c>
      <c r="F1657" s="78">
        <v>0.82199999999999995</v>
      </c>
      <c r="G1657" s="79">
        <f t="shared" si="265"/>
        <v>1.56390729540212</v>
      </c>
      <c r="J1657" s="78">
        <v>0</v>
      </c>
      <c r="K1657" s="80">
        <f t="shared" si="266"/>
        <v>0</v>
      </c>
      <c r="L1657" s="68" t="str">
        <f t="shared" si="259"/>
        <v>Normal</v>
      </c>
      <c r="N1657" s="67">
        <f t="shared" si="260"/>
        <v>0</v>
      </c>
      <c r="O1657" s="67">
        <f t="shared" si="261"/>
        <v>0</v>
      </c>
      <c r="P1657" s="81">
        <f t="shared" si="262"/>
        <v>1.56390729540212</v>
      </c>
      <c r="Q1657" s="81">
        <f t="shared" si="263"/>
        <v>1.56390729540212</v>
      </c>
      <c r="S1657" s="1">
        <f t="shared" si="267"/>
        <v>5</v>
      </c>
      <c r="T1657" s="1" t="str">
        <f t="shared" si="268"/>
        <v>Peak</v>
      </c>
    </row>
    <row r="1658" spans="1:20" x14ac:dyDescent="0.25">
      <c r="A1658" s="85">
        <v>44995.291666662946</v>
      </c>
      <c r="B1658" s="1">
        <v>3</v>
      </c>
      <c r="C1658" s="1">
        <v>10</v>
      </c>
      <c r="D1658" s="1">
        <v>7</v>
      </c>
      <c r="E1658" s="1" t="str">
        <f t="shared" si="264"/>
        <v>Non-Summer</v>
      </c>
      <c r="F1658" s="78">
        <v>0.84650000000000003</v>
      </c>
      <c r="G1658" s="79">
        <f t="shared" si="265"/>
        <v>1.6105201040850301</v>
      </c>
      <c r="J1658" s="78">
        <v>0.298012</v>
      </c>
      <c r="K1658" s="80">
        <f t="shared" si="266"/>
        <v>0.298012</v>
      </c>
      <c r="L1658" s="68" t="str">
        <f t="shared" si="259"/>
        <v>Normal</v>
      </c>
      <c r="N1658" s="67">
        <f t="shared" si="260"/>
        <v>0</v>
      </c>
      <c r="O1658" s="67">
        <f t="shared" si="261"/>
        <v>0.298012</v>
      </c>
      <c r="P1658" s="81">
        <f t="shared" si="262"/>
        <v>1.3125081040850302</v>
      </c>
      <c r="Q1658" s="81">
        <f t="shared" si="263"/>
        <v>1.3125081040850302</v>
      </c>
      <c r="S1658" s="1">
        <f t="shared" si="267"/>
        <v>5</v>
      </c>
      <c r="T1658" s="1" t="str">
        <f t="shared" si="268"/>
        <v>Peak</v>
      </c>
    </row>
    <row r="1659" spans="1:20" x14ac:dyDescent="0.25">
      <c r="A1659" s="85">
        <v>44995.33333332961</v>
      </c>
      <c r="B1659" s="1">
        <v>3</v>
      </c>
      <c r="C1659" s="1">
        <v>10</v>
      </c>
      <c r="D1659" s="1">
        <v>8</v>
      </c>
      <c r="E1659" s="1" t="str">
        <f t="shared" si="264"/>
        <v>Non-Summer</v>
      </c>
      <c r="F1659" s="78">
        <v>0.82969999999999999</v>
      </c>
      <c r="G1659" s="79">
        <f t="shared" si="265"/>
        <v>1.5785570352738918</v>
      </c>
      <c r="J1659" s="78">
        <v>0.55346400000000007</v>
      </c>
      <c r="K1659" s="80">
        <f t="shared" si="266"/>
        <v>0.55346400000000007</v>
      </c>
      <c r="L1659" s="68" t="str">
        <f t="shared" si="259"/>
        <v>Normal</v>
      </c>
      <c r="N1659" s="67">
        <f t="shared" si="260"/>
        <v>0</v>
      </c>
      <c r="O1659" s="67">
        <f t="shared" si="261"/>
        <v>0.55346400000000007</v>
      </c>
      <c r="P1659" s="81">
        <f t="shared" si="262"/>
        <v>1.0250930352738918</v>
      </c>
      <c r="Q1659" s="81">
        <f t="shared" si="263"/>
        <v>1.0250930352738918</v>
      </c>
      <c r="S1659" s="1">
        <f t="shared" si="267"/>
        <v>5</v>
      </c>
      <c r="T1659" s="1" t="str">
        <f t="shared" si="268"/>
        <v>Peak</v>
      </c>
    </row>
    <row r="1660" spans="1:20" x14ac:dyDescent="0.25">
      <c r="A1660" s="85">
        <v>44995.374999996275</v>
      </c>
      <c r="B1660" s="1">
        <v>3</v>
      </c>
      <c r="C1660" s="1">
        <v>10</v>
      </c>
      <c r="D1660" s="1">
        <v>9</v>
      </c>
      <c r="E1660" s="1" t="str">
        <f t="shared" si="264"/>
        <v>Non-Summer</v>
      </c>
      <c r="F1660" s="78">
        <v>0.81769999999999998</v>
      </c>
      <c r="G1660" s="79">
        <f t="shared" si="265"/>
        <v>1.5557262718373643</v>
      </c>
      <c r="J1660" s="78">
        <v>3.7333249999999998</v>
      </c>
      <c r="K1660" s="80">
        <f t="shared" si="266"/>
        <v>3.7333249999999998</v>
      </c>
      <c r="L1660" s="68" t="str">
        <f t="shared" si="259"/>
        <v>Normal</v>
      </c>
      <c r="N1660" s="67">
        <f t="shared" si="260"/>
        <v>2.1775987281626357</v>
      </c>
      <c r="O1660" s="67">
        <f t="shared" si="261"/>
        <v>1.5557262718373641</v>
      </c>
      <c r="P1660" s="81">
        <f t="shared" si="262"/>
        <v>2.2204460492503131E-16</v>
      </c>
      <c r="Q1660" s="81">
        <f t="shared" si="263"/>
        <v>-2.1775987281626357</v>
      </c>
      <c r="S1660" s="1">
        <f t="shared" si="267"/>
        <v>5</v>
      </c>
      <c r="T1660" s="1" t="str">
        <f t="shared" si="268"/>
        <v>Peak</v>
      </c>
    </row>
    <row r="1661" spans="1:20" x14ac:dyDescent="0.25">
      <c r="A1661" s="85">
        <v>44995.416666662939</v>
      </c>
      <c r="B1661" s="1">
        <v>3</v>
      </c>
      <c r="C1661" s="1">
        <v>10</v>
      </c>
      <c r="D1661" s="1">
        <v>10</v>
      </c>
      <c r="E1661" s="1" t="str">
        <f t="shared" si="264"/>
        <v>Non-Summer</v>
      </c>
      <c r="F1661" s="78">
        <v>0.81499999999999995</v>
      </c>
      <c r="G1661" s="79">
        <f t="shared" si="265"/>
        <v>1.5505893500641457</v>
      </c>
      <c r="J1661" s="78">
        <v>5.8162089999999997</v>
      </c>
      <c r="K1661" s="80">
        <f t="shared" si="266"/>
        <v>5.8162089999999997</v>
      </c>
      <c r="L1661" s="68" t="str">
        <f t="shared" si="259"/>
        <v>Normal</v>
      </c>
      <c r="N1661" s="67">
        <f t="shared" si="260"/>
        <v>4.2656196499358536</v>
      </c>
      <c r="O1661" s="67">
        <f t="shared" si="261"/>
        <v>1.5505893500641461</v>
      </c>
      <c r="P1661" s="81">
        <f t="shared" si="262"/>
        <v>0</v>
      </c>
      <c r="Q1661" s="81">
        <f t="shared" si="263"/>
        <v>-4.2656196499358536</v>
      </c>
      <c r="S1661" s="1">
        <f t="shared" si="267"/>
        <v>5</v>
      </c>
      <c r="T1661" s="1" t="str">
        <f t="shared" si="268"/>
        <v>Peak</v>
      </c>
    </row>
    <row r="1662" spans="1:20" x14ac:dyDescent="0.25">
      <c r="A1662" s="85">
        <v>44995.458333329603</v>
      </c>
      <c r="B1662" s="1">
        <v>3</v>
      </c>
      <c r="C1662" s="1">
        <v>10</v>
      </c>
      <c r="D1662" s="1">
        <v>11</v>
      </c>
      <c r="E1662" s="1" t="str">
        <f t="shared" si="264"/>
        <v>Non-Summer</v>
      </c>
      <c r="F1662" s="78">
        <v>0.81659999999999999</v>
      </c>
      <c r="G1662" s="79">
        <f t="shared" si="265"/>
        <v>1.5536334518556827</v>
      </c>
      <c r="J1662" s="78">
        <v>6.2457709999999995</v>
      </c>
      <c r="K1662" s="80">
        <f t="shared" si="266"/>
        <v>6.2457709999999995</v>
      </c>
      <c r="L1662" s="68" t="str">
        <f t="shared" si="259"/>
        <v>Normal</v>
      </c>
      <c r="N1662" s="67">
        <f t="shared" si="260"/>
        <v>4.6921375481443164</v>
      </c>
      <c r="O1662" s="67">
        <f t="shared" si="261"/>
        <v>1.5536334518556831</v>
      </c>
      <c r="P1662" s="81">
        <f t="shared" si="262"/>
        <v>0</v>
      </c>
      <c r="Q1662" s="81">
        <f t="shared" si="263"/>
        <v>-4.6921375481443164</v>
      </c>
      <c r="S1662" s="1">
        <f t="shared" si="267"/>
        <v>5</v>
      </c>
      <c r="T1662" s="1" t="str">
        <f t="shared" si="268"/>
        <v>Peak</v>
      </c>
    </row>
    <row r="1663" spans="1:20" x14ac:dyDescent="0.25">
      <c r="A1663" s="85">
        <v>44995.499999996267</v>
      </c>
      <c r="B1663" s="1">
        <v>3</v>
      </c>
      <c r="C1663" s="1">
        <v>10</v>
      </c>
      <c r="D1663" s="1">
        <v>12</v>
      </c>
      <c r="E1663" s="1" t="str">
        <f t="shared" si="264"/>
        <v>Non-Summer</v>
      </c>
      <c r="F1663" s="78">
        <v>0.81950000000000001</v>
      </c>
      <c r="G1663" s="79">
        <f t="shared" si="265"/>
        <v>1.5591508863528436</v>
      </c>
      <c r="J1663" s="78">
        <v>5.2645870000000006</v>
      </c>
      <c r="K1663" s="80">
        <f t="shared" si="266"/>
        <v>5.2645870000000006</v>
      </c>
      <c r="L1663" s="68" t="str">
        <f t="shared" si="259"/>
        <v>Normal</v>
      </c>
      <c r="N1663" s="67">
        <f t="shared" si="260"/>
        <v>3.7054361136471572</v>
      </c>
      <c r="O1663" s="67">
        <f t="shared" si="261"/>
        <v>1.5591508863528434</v>
      </c>
      <c r="P1663" s="81">
        <f t="shared" si="262"/>
        <v>2.2204460492503131E-16</v>
      </c>
      <c r="Q1663" s="81">
        <f t="shared" si="263"/>
        <v>-3.7054361136471572</v>
      </c>
      <c r="S1663" s="1">
        <f t="shared" si="267"/>
        <v>5</v>
      </c>
      <c r="T1663" s="1" t="str">
        <f t="shared" si="268"/>
        <v>Peak</v>
      </c>
    </row>
    <row r="1664" spans="1:20" x14ac:dyDescent="0.25">
      <c r="A1664" s="85">
        <v>44995.541666662932</v>
      </c>
      <c r="B1664" s="1">
        <v>3</v>
      </c>
      <c r="C1664" s="1">
        <v>10</v>
      </c>
      <c r="D1664" s="1">
        <v>13</v>
      </c>
      <c r="E1664" s="1" t="str">
        <f t="shared" si="264"/>
        <v>Non-Summer</v>
      </c>
      <c r="F1664" s="78">
        <v>0.8206</v>
      </c>
      <c r="G1664" s="79">
        <f t="shared" si="265"/>
        <v>1.5612437063345252</v>
      </c>
      <c r="J1664" s="78">
        <v>5.7498610000000001</v>
      </c>
      <c r="K1664" s="80">
        <f t="shared" si="266"/>
        <v>5.7498610000000001</v>
      </c>
      <c r="L1664" s="68" t="str">
        <f t="shared" si="259"/>
        <v>Normal</v>
      </c>
      <c r="N1664" s="67">
        <f t="shared" si="260"/>
        <v>4.1886172936654749</v>
      </c>
      <c r="O1664" s="67">
        <f t="shared" si="261"/>
        <v>1.5612437063345252</v>
      </c>
      <c r="P1664" s="81">
        <f t="shared" si="262"/>
        <v>0</v>
      </c>
      <c r="Q1664" s="81">
        <f t="shared" si="263"/>
        <v>-4.1886172936654749</v>
      </c>
      <c r="S1664" s="1">
        <f t="shared" si="267"/>
        <v>5</v>
      </c>
      <c r="T1664" s="1" t="str">
        <f t="shared" si="268"/>
        <v>Peak</v>
      </c>
    </row>
    <row r="1665" spans="1:20" x14ac:dyDescent="0.25">
      <c r="A1665" s="85">
        <v>44995.583333329596</v>
      </c>
      <c r="B1665" s="1">
        <v>3</v>
      </c>
      <c r="C1665" s="1">
        <v>10</v>
      </c>
      <c r="D1665" s="1">
        <v>14</v>
      </c>
      <c r="E1665" s="1" t="str">
        <f t="shared" si="264"/>
        <v>Non-Summer</v>
      </c>
      <c r="F1665" s="78">
        <v>0.83089999999999997</v>
      </c>
      <c r="G1665" s="79">
        <f t="shared" si="265"/>
        <v>1.5808401116175446</v>
      </c>
      <c r="J1665" s="78">
        <v>4.8474489999999992</v>
      </c>
      <c r="K1665" s="80">
        <f t="shared" si="266"/>
        <v>4.8474489999999992</v>
      </c>
      <c r="L1665" s="68" t="str">
        <f t="shared" si="259"/>
        <v>Normal</v>
      </c>
      <c r="N1665" s="67">
        <f t="shared" si="260"/>
        <v>3.2666088883824544</v>
      </c>
      <c r="O1665" s="67">
        <f t="shared" si="261"/>
        <v>1.5808401116175448</v>
      </c>
      <c r="P1665" s="81">
        <f t="shared" si="262"/>
        <v>0</v>
      </c>
      <c r="Q1665" s="81">
        <f t="shared" si="263"/>
        <v>-3.2666088883824544</v>
      </c>
      <c r="S1665" s="1">
        <f t="shared" si="267"/>
        <v>5</v>
      </c>
      <c r="T1665" s="1" t="str">
        <f t="shared" si="268"/>
        <v>Peak</v>
      </c>
    </row>
    <row r="1666" spans="1:20" x14ac:dyDescent="0.25">
      <c r="A1666" s="85">
        <v>44995.62499999626</v>
      </c>
      <c r="B1666" s="1">
        <v>3</v>
      </c>
      <c r="C1666" s="1">
        <v>10</v>
      </c>
      <c r="D1666" s="1">
        <v>15</v>
      </c>
      <c r="E1666" s="1" t="str">
        <f t="shared" si="264"/>
        <v>Non-Summer</v>
      </c>
      <c r="F1666" s="78">
        <v>0.86460000000000004</v>
      </c>
      <c r="G1666" s="79">
        <f t="shared" si="265"/>
        <v>1.6449565056017921</v>
      </c>
      <c r="J1666" s="78">
        <v>3.414736</v>
      </c>
      <c r="K1666" s="80">
        <f t="shared" si="266"/>
        <v>3.414736</v>
      </c>
      <c r="L1666" s="68" t="str">
        <f t="shared" si="259"/>
        <v>Normal</v>
      </c>
      <c r="N1666" s="67">
        <f t="shared" si="260"/>
        <v>1.7697794943982079</v>
      </c>
      <c r="O1666" s="67">
        <f t="shared" si="261"/>
        <v>1.6449565056017921</v>
      </c>
      <c r="P1666" s="81">
        <f t="shared" si="262"/>
        <v>0</v>
      </c>
      <c r="Q1666" s="81">
        <f t="shared" si="263"/>
        <v>-1.7697794943982079</v>
      </c>
      <c r="S1666" s="1">
        <f t="shared" si="267"/>
        <v>5</v>
      </c>
      <c r="T1666" s="1" t="str">
        <f t="shared" si="268"/>
        <v>Peak</v>
      </c>
    </row>
    <row r="1667" spans="1:20" x14ac:dyDescent="0.25">
      <c r="A1667" s="85">
        <v>44995.666666662924</v>
      </c>
      <c r="B1667" s="1">
        <v>3</v>
      </c>
      <c r="C1667" s="1">
        <v>10</v>
      </c>
      <c r="D1667" s="1">
        <v>16</v>
      </c>
      <c r="E1667" s="1" t="str">
        <f t="shared" si="264"/>
        <v>Non-Summer</v>
      </c>
      <c r="F1667" s="78">
        <v>0.92520000000000002</v>
      </c>
      <c r="G1667" s="79">
        <f t="shared" si="265"/>
        <v>1.760251860956255</v>
      </c>
      <c r="J1667" s="78">
        <v>1.7682470000000001</v>
      </c>
      <c r="K1667" s="80">
        <f t="shared" si="266"/>
        <v>1.7682470000000001</v>
      </c>
      <c r="L1667" s="68" t="str">
        <f t="shared" si="259"/>
        <v>Normal</v>
      </c>
      <c r="N1667" s="67">
        <f t="shared" si="260"/>
        <v>7.9951390437451586E-3</v>
      </c>
      <c r="O1667" s="67">
        <f t="shared" si="261"/>
        <v>1.760251860956255</v>
      </c>
      <c r="P1667" s="81">
        <f t="shared" si="262"/>
        <v>0</v>
      </c>
      <c r="Q1667" s="81">
        <f t="shared" si="263"/>
        <v>-7.9951390437451586E-3</v>
      </c>
      <c r="S1667" s="1">
        <f t="shared" si="267"/>
        <v>5</v>
      </c>
      <c r="T1667" s="1" t="str">
        <f t="shared" si="268"/>
        <v>Peak</v>
      </c>
    </row>
    <row r="1668" spans="1:20" x14ac:dyDescent="0.25">
      <c r="A1668" s="85">
        <v>44995.708333329589</v>
      </c>
      <c r="B1668" s="1">
        <v>3</v>
      </c>
      <c r="C1668" s="1">
        <v>10</v>
      </c>
      <c r="D1668" s="1">
        <v>17</v>
      </c>
      <c r="E1668" s="1" t="str">
        <f t="shared" si="264"/>
        <v>Non-Summer</v>
      </c>
      <c r="F1668" s="78">
        <v>0.99390000000000001</v>
      </c>
      <c r="G1668" s="79">
        <f t="shared" si="265"/>
        <v>1.8909579816303737</v>
      </c>
      <c r="J1668" s="78">
        <v>0.11189</v>
      </c>
      <c r="K1668" s="80">
        <f t="shared" si="266"/>
        <v>0.11189</v>
      </c>
      <c r="L1668" s="68" t="str">
        <f t="shared" si="259"/>
        <v>Normal</v>
      </c>
      <c r="N1668" s="67">
        <f t="shared" si="260"/>
        <v>0</v>
      </c>
      <c r="O1668" s="67">
        <f t="shared" si="261"/>
        <v>0.11189</v>
      </c>
      <c r="P1668" s="81">
        <f t="shared" si="262"/>
        <v>1.7790679816303736</v>
      </c>
      <c r="Q1668" s="81">
        <f t="shared" si="263"/>
        <v>1.7790679816303736</v>
      </c>
      <c r="S1668" s="1">
        <f t="shared" si="267"/>
        <v>5</v>
      </c>
      <c r="T1668" s="1" t="str">
        <f t="shared" si="268"/>
        <v>Peak</v>
      </c>
    </row>
    <row r="1669" spans="1:20" x14ac:dyDescent="0.25">
      <c r="A1669" s="85">
        <v>44995.749999996253</v>
      </c>
      <c r="B1669" s="1">
        <v>3</v>
      </c>
      <c r="C1669" s="1">
        <v>10</v>
      </c>
      <c r="D1669" s="1">
        <v>18</v>
      </c>
      <c r="E1669" s="1" t="str">
        <f t="shared" si="264"/>
        <v>Non-Summer</v>
      </c>
      <c r="F1669" s="78">
        <v>1.0427</v>
      </c>
      <c r="G1669" s="79">
        <f t="shared" si="265"/>
        <v>1.9838030862722513</v>
      </c>
      <c r="J1669" s="78">
        <v>0</v>
      </c>
      <c r="K1669" s="80">
        <f t="shared" si="266"/>
        <v>0</v>
      </c>
      <c r="L1669" s="68" t="str">
        <f t="shared" si="259"/>
        <v>Normal</v>
      </c>
      <c r="N1669" s="67">
        <f t="shared" si="260"/>
        <v>0</v>
      </c>
      <c r="O1669" s="67">
        <f t="shared" si="261"/>
        <v>0</v>
      </c>
      <c r="P1669" s="81">
        <f t="shared" si="262"/>
        <v>1.9838030862722513</v>
      </c>
      <c r="Q1669" s="81">
        <f t="shared" si="263"/>
        <v>1.9838030862722513</v>
      </c>
      <c r="S1669" s="1">
        <f t="shared" si="267"/>
        <v>5</v>
      </c>
      <c r="T1669" s="1" t="str">
        <f t="shared" si="268"/>
        <v>Peak</v>
      </c>
    </row>
    <row r="1670" spans="1:20" x14ac:dyDescent="0.25">
      <c r="A1670" s="85">
        <v>44995.791666662917</v>
      </c>
      <c r="B1670" s="1">
        <v>3</v>
      </c>
      <c r="C1670" s="1">
        <v>10</v>
      </c>
      <c r="D1670" s="1">
        <v>19</v>
      </c>
      <c r="E1670" s="1" t="str">
        <f t="shared" si="264"/>
        <v>Non-Summer</v>
      </c>
      <c r="F1670" s="78">
        <v>1.0415000000000001</v>
      </c>
      <c r="G1670" s="79">
        <f t="shared" si="265"/>
        <v>1.9815200099285988</v>
      </c>
      <c r="J1670" s="78">
        <v>0</v>
      </c>
      <c r="K1670" s="80">
        <f t="shared" si="266"/>
        <v>0</v>
      </c>
      <c r="L1670" s="68" t="str">
        <f t="shared" si="259"/>
        <v>Normal</v>
      </c>
      <c r="N1670" s="67">
        <f t="shared" si="260"/>
        <v>0</v>
      </c>
      <c r="O1670" s="67">
        <f t="shared" si="261"/>
        <v>0</v>
      </c>
      <c r="P1670" s="81">
        <f t="shared" si="262"/>
        <v>1.9815200099285988</v>
      </c>
      <c r="Q1670" s="81">
        <f t="shared" si="263"/>
        <v>1.9815200099285988</v>
      </c>
      <c r="S1670" s="1">
        <f t="shared" si="267"/>
        <v>5</v>
      </c>
      <c r="T1670" s="1" t="str">
        <f t="shared" si="268"/>
        <v>Peak</v>
      </c>
    </row>
    <row r="1671" spans="1:20" x14ac:dyDescent="0.25">
      <c r="A1671" s="85">
        <v>44995.833333329581</v>
      </c>
      <c r="B1671" s="1">
        <v>3</v>
      </c>
      <c r="C1671" s="1">
        <v>10</v>
      </c>
      <c r="D1671" s="1">
        <v>20</v>
      </c>
      <c r="E1671" s="1" t="str">
        <f t="shared" si="264"/>
        <v>Non-Summer</v>
      </c>
      <c r="F1671" s="78">
        <v>1.0268999999999999</v>
      </c>
      <c r="G1671" s="79">
        <f t="shared" si="265"/>
        <v>1.9537425810808235</v>
      </c>
      <c r="J1671" s="78">
        <v>0</v>
      </c>
      <c r="K1671" s="80">
        <f t="shared" si="266"/>
        <v>0</v>
      </c>
      <c r="L1671" s="68" t="str">
        <f t="shared" si="259"/>
        <v>Normal</v>
      </c>
      <c r="N1671" s="67">
        <f t="shared" si="260"/>
        <v>0</v>
      </c>
      <c r="O1671" s="67">
        <f t="shared" si="261"/>
        <v>0</v>
      </c>
      <c r="P1671" s="81">
        <f t="shared" si="262"/>
        <v>1.9537425810808235</v>
      </c>
      <c r="Q1671" s="81">
        <f t="shared" si="263"/>
        <v>1.9537425810808235</v>
      </c>
      <c r="S1671" s="1">
        <f t="shared" si="267"/>
        <v>5</v>
      </c>
      <c r="T1671" s="1" t="str">
        <f t="shared" si="268"/>
        <v>Peak</v>
      </c>
    </row>
    <row r="1672" spans="1:20" x14ac:dyDescent="0.25">
      <c r="A1672" s="85">
        <v>44995.874999996246</v>
      </c>
      <c r="B1672" s="1">
        <v>3</v>
      </c>
      <c r="C1672" s="1">
        <v>10</v>
      </c>
      <c r="D1672" s="1">
        <v>21</v>
      </c>
      <c r="E1672" s="1" t="str">
        <f t="shared" si="264"/>
        <v>Non-Summer</v>
      </c>
      <c r="F1672" s="78">
        <v>0.99229999999999996</v>
      </c>
      <c r="G1672" s="79">
        <f t="shared" si="265"/>
        <v>1.8879138798388366</v>
      </c>
      <c r="J1672" s="78">
        <v>0</v>
      </c>
      <c r="K1672" s="80">
        <f t="shared" si="266"/>
        <v>0</v>
      </c>
      <c r="L1672" s="68" t="str">
        <f t="shared" si="259"/>
        <v>Normal</v>
      </c>
      <c r="N1672" s="67">
        <f t="shared" si="260"/>
        <v>0</v>
      </c>
      <c r="O1672" s="67">
        <f t="shared" si="261"/>
        <v>0</v>
      </c>
      <c r="P1672" s="81">
        <f t="shared" si="262"/>
        <v>1.8879138798388366</v>
      </c>
      <c r="Q1672" s="81">
        <f t="shared" si="263"/>
        <v>1.8879138798388366</v>
      </c>
      <c r="S1672" s="1">
        <f t="shared" si="267"/>
        <v>5</v>
      </c>
      <c r="T1672" s="1" t="str">
        <f t="shared" si="268"/>
        <v>Peak</v>
      </c>
    </row>
    <row r="1673" spans="1:20" x14ac:dyDescent="0.25">
      <c r="A1673" s="85">
        <v>44995.91666666291</v>
      </c>
      <c r="B1673" s="1">
        <v>3</v>
      </c>
      <c r="C1673" s="1">
        <v>10</v>
      </c>
      <c r="D1673" s="1">
        <v>22</v>
      </c>
      <c r="E1673" s="1" t="str">
        <f t="shared" si="264"/>
        <v>Non-Summer</v>
      </c>
      <c r="F1673" s="78">
        <v>0.92800000000000005</v>
      </c>
      <c r="G1673" s="79">
        <f t="shared" si="265"/>
        <v>1.7655790390914448</v>
      </c>
      <c r="J1673" s="78">
        <v>0</v>
      </c>
      <c r="K1673" s="80">
        <f t="shared" si="266"/>
        <v>0</v>
      </c>
      <c r="L1673" s="68" t="str">
        <f t="shared" si="259"/>
        <v>Normal</v>
      </c>
      <c r="N1673" s="67">
        <f t="shared" si="260"/>
        <v>0</v>
      </c>
      <c r="O1673" s="67">
        <f t="shared" si="261"/>
        <v>0</v>
      </c>
      <c r="P1673" s="81">
        <f t="shared" si="262"/>
        <v>1.7655790390914448</v>
      </c>
      <c r="Q1673" s="81">
        <f t="shared" si="263"/>
        <v>1.7655790390914448</v>
      </c>
      <c r="S1673" s="1">
        <f t="shared" si="267"/>
        <v>5</v>
      </c>
      <c r="T1673" s="1" t="str">
        <f t="shared" si="268"/>
        <v>Off-Peak</v>
      </c>
    </row>
    <row r="1674" spans="1:20" x14ac:dyDescent="0.25">
      <c r="A1674" s="85">
        <v>44995.958333329574</v>
      </c>
      <c r="B1674" s="1">
        <v>3</v>
      </c>
      <c r="C1674" s="1">
        <v>10</v>
      </c>
      <c r="D1674" s="1">
        <v>23</v>
      </c>
      <c r="E1674" s="1" t="str">
        <f t="shared" si="264"/>
        <v>Non-Summer</v>
      </c>
      <c r="F1674" s="78">
        <v>0.85329999999999995</v>
      </c>
      <c r="G1674" s="79">
        <f t="shared" si="265"/>
        <v>1.623457536699062</v>
      </c>
      <c r="J1674" s="78">
        <v>0</v>
      </c>
      <c r="K1674" s="80">
        <f t="shared" si="266"/>
        <v>0</v>
      </c>
      <c r="L1674" s="68" t="str">
        <f t="shared" si="259"/>
        <v>Normal</v>
      </c>
      <c r="N1674" s="67">
        <f t="shared" si="260"/>
        <v>0</v>
      </c>
      <c r="O1674" s="67">
        <f t="shared" si="261"/>
        <v>0</v>
      </c>
      <c r="P1674" s="81">
        <f t="shared" si="262"/>
        <v>1.623457536699062</v>
      </c>
      <c r="Q1674" s="81">
        <f t="shared" si="263"/>
        <v>1.623457536699062</v>
      </c>
      <c r="S1674" s="1">
        <f t="shared" si="267"/>
        <v>5</v>
      </c>
      <c r="T1674" s="1" t="str">
        <f t="shared" si="268"/>
        <v>Off-Peak</v>
      </c>
    </row>
    <row r="1675" spans="1:20" x14ac:dyDescent="0.25">
      <c r="A1675" s="85">
        <v>44995.999999996238</v>
      </c>
      <c r="B1675" s="1">
        <v>3</v>
      </c>
      <c r="C1675" s="1">
        <v>11</v>
      </c>
      <c r="D1675" s="1">
        <v>0</v>
      </c>
      <c r="E1675" s="1" t="str">
        <f t="shared" si="264"/>
        <v>Non-Summer</v>
      </c>
      <c r="F1675" s="78">
        <v>0.79849999999999999</v>
      </c>
      <c r="G1675" s="79">
        <f t="shared" si="265"/>
        <v>1.5191970503389207</v>
      </c>
      <c r="J1675" s="78">
        <v>0</v>
      </c>
      <c r="K1675" s="80">
        <f t="shared" si="266"/>
        <v>0</v>
      </c>
      <c r="L1675" s="68" t="str">
        <f t="shared" si="259"/>
        <v>Normal</v>
      </c>
      <c r="N1675" s="67">
        <f t="shared" si="260"/>
        <v>0</v>
      </c>
      <c r="O1675" s="67">
        <f t="shared" si="261"/>
        <v>0</v>
      </c>
      <c r="P1675" s="81">
        <f t="shared" si="262"/>
        <v>1.5191970503389207</v>
      </c>
      <c r="Q1675" s="81">
        <f t="shared" si="263"/>
        <v>1.5191970503389207</v>
      </c>
      <c r="S1675" s="1">
        <f t="shared" si="267"/>
        <v>6</v>
      </c>
      <c r="T1675" s="1" t="str">
        <f t="shared" si="268"/>
        <v>Off-Peak</v>
      </c>
    </row>
    <row r="1676" spans="1:20" x14ac:dyDescent="0.25">
      <c r="A1676" s="85">
        <v>44996.041666662903</v>
      </c>
      <c r="B1676" s="1">
        <v>3</v>
      </c>
      <c r="C1676" s="1">
        <v>11</v>
      </c>
      <c r="D1676" s="1">
        <v>1</v>
      </c>
      <c r="E1676" s="1" t="str">
        <f t="shared" si="264"/>
        <v>Non-Summer</v>
      </c>
      <c r="F1676" s="78">
        <v>0.7611</v>
      </c>
      <c r="G1676" s="79">
        <f t="shared" si="265"/>
        <v>1.448041170961744</v>
      </c>
      <c r="J1676" s="78">
        <v>0</v>
      </c>
      <c r="K1676" s="80">
        <f t="shared" si="266"/>
        <v>0</v>
      </c>
      <c r="L1676" s="68" t="str">
        <f t="shared" si="259"/>
        <v>Normal</v>
      </c>
      <c r="N1676" s="67">
        <f t="shared" si="260"/>
        <v>0</v>
      </c>
      <c r="O1676" s="67">
        <f t="shared" si="261"/>
        <v>0</v>
      </c>
      <c r="P1676" s="81">
        <f t="shared" si="262"/>
        <v>1.448041170961744</v>
      </c>
      <c r="Q1676" s="81">
        <f t="shared" si="263"/>
        <v>1.448041170961744</v>
      </c>
      <c r="S1676" s="1">
        <f t="shared" si="267"/>
        <v>6</v>
      </c>
      <c r="T1676" s="1" t="str">
        <f t="shared" si="268"/>
        <v>Off-Peak</v>
      </c>
    </row>
    <row r="1677" spans="1:20" x14ac:dyDescent="0.25">
      <c r="A1677" s="85">
        <v>44996.083333329567</v>
      </c>
      <c r="B1677" s="1">
        <v>3</v>
      </c>
      <c r="C1677" s="1">
        <v>11</v>
      </c>
      <c r="D1677" s="1">
        <v>2</v>
      </c>
      <c r="E1677" s="1" t="str">
        <f t="shared" si="264"/>
        <v>Non-Summer</v>
      </c>
      <c r="F1677" s="78">
        <v>0.73929999999999996</v>
      </c>
      <c r="G1677" s="79">
        <f t="shared" si="265"/>
        <v>1.4065652840520526</v>
      </c>
      <c r="J1677" s="78">
        <v>0</v>
      </c>
      <c r="K1677" s="80">
        <f t="shared" si="266"/>
        <v>0</v>
      </c>
      <c r="L1677" s="68" t="str">
        <f t="shared" si="259"/>
        <v>Normal</v>
      </c>
      <c r="N1677" s="67">
        <f t="shared" si="260"/>
        <v>0</v>
      </c>
      <c r="O1677" s="67">
        <f t="shared" si="261"/>
        <v>0</v>
      </c>
      <c r="P1677" s="81">
        <f t="shared" si="262"/>
        <v>1.4065652840520526</v>
      </c>
      <c r="Q1677" s="81">
        <f t="shared" si="263"/>
        <v>1.4065652840520526</v>
      </c>
      <c r="S1677" s="1">
        <f t="shared" si="267"/>
        <v>6</v>
      </c>
      <c r="T1677" s="1" t="str">
        <f t="shared" si="268"/>
        <v>Off-Peak</v>
      </c>
    </row>
    <row r="1678" spans="1:20" x14ac:dyDescent="0.25">
      <c r="A1678" s="85">
        <v>44996.124999996231</v>
      </c>
      <c r="B1678" s="1">
        <v>3</v>
      </c>
      <c r="C1678" s="1">
        <v>11</v>
      </c>
      <c r="D1678" s="1">
        <v>3</v>
      </c>
      <c r="E1678" s="1" t="str">
        <f t="shared" si="264"/>
        <v>Non-Summer</v>
      </c>
      <c r="F1678" s="78">
        <v>0.72709999999999997</v>
      </c>
      <c r="G1678" s="79">
        <f t="shared" si="265"/>
        <v>1.3833540078915834</v>
      </c>
      <c r="J1678" s="78">
        <v>0</v>
      </c>
      <c r="K1678" s="80">
        <f t="shared" si="266"/>
        <v>0</v>
      </c>
      <c r="L1678" s="68" t="str">
        <f t="shared" si="259"/>
        <v>Normal</v>
      </c>
      <c r="N1678" s="67">
        <f t="shared" si="260"/>
        <v>0</v>
      </c>
      <c r="O1678" s="67">
        <f t="shared" si="261"/>
        <v>0</v>
      </c>
      <c r="P1678" s="81">
        <f t="shared" si="262"/>
        <v>1.3833540078915834</v>
      </c>
      <c r="Q1678" s="81">
        <f t="shared" si="263"/>
        <v>1.3833540078915834</v>
      </c>
      <c r="S1678" s="1">
        <f t="shared" si="267"/>
        <v>6</v>
      </c>
      <c r="T1678" s="1" t="str">
        <f t="shared" si="268"/>
        <v>Off-Peak</v>
      </c>
    </row>
    <row r="1679" spans="1:20" x14ac:dyDescent="0.25">
      <c r="A1679" s="85">
        <v>44996.166666662895</v>
      </c>
      <c r="B1679" s="1">
        <v>3</v>
      </c>
      <c r="C1679" s="1">
        <v>11</v>
      </c>
      <c r="D1679" s="1">
        <v>4</v>
      </c>
      <c r="E1679" s="1" t="str">
        <f t="shared" si="264"/>
        <v>Non-Summer</v>
      </c>
      <c r="F1679" s="78">
        <v>0.72770000000000001</v>
      </c>
      <c r="G1679" s="79">
        <f t="shared" si="265"/>
        <v>1.3844955460634099</v>
      </c>
      <c r="J1679" s="78">
        <v>0</v>
      </c>
      <c r="K1679" s="80">
        <f t="shared" si="266"/>
        <v>0</v>
      </c>
      <c r="L1679" s="68" t="str">
        <f t="shared" si="259"/>
        <v>Normal</v>
      </c>
      <c r="N1679" s="67">
        <f t="shared" si="260"/>
        <v>0</v>
      </c>
      <c r="O1679" s="67">
        <f t="shared" si="261"/>
        <v>0</v>
      </c>
      <c r="P1679" s="81">
        <f t="shared" si="262"/>
        <v>1.3844955460634099</v>
      </c>
      <c r="Q1679" s="81">
        <f t="shared" si="263"/>
        <v>1.3844955460634099</v>
      </c>
      <c r="S1679" s="1">
        <f t="shared" si="267"/>
        <v>6</v>
      </c>
      <c r="T1679" s="1" t="str">
        <f t="shared" si="268"/>
        <v>Off-Peak</v>
      </c>
    </row>
    <row r="1680" spans="1:20" x14ac:dyDescent="0.25">
      <c r="A1680" s="85">
        <v>44996.20833332956</v>
      </c>
      <c r="B1680" s="1">
        <v>3</v>
      </c>
      <c r="C1680" s="1">
        <v>11</v>
      </c>
      <c r="D1680" s="1">
        <v>5</v>
      </c>
      <c r="E1680" s="1" t="str">
        <f t="shared" si="264"/>
        <v>Non-Summer</v>
      </c>
      <c r="F1680" s="78">
        <v>0.74250000000000005</v>
      </c>
      <c r="G1680" s="79">
        <f t="shared" si="265"/>
        <v>1.4126534876351269</v>
      </c>
      <c r="J1680" s="78">
        <v>0</v>
      </c>
      <c r="K1680" s="80">
        <f t="shared" si="266"/>
        <v>0</v>
      </c>
      <c r="L1680" s="68" t="str">
        <f t="shared" si="259"/>
        <v>Normal</v>
      </c>
      <c r="N1680" s="67">
        <f t="shared" si="260"/>
        <v>0</v>
      </c>
      <c r="O1680" s="67">
        <f t="shared" si="261"/>
        <v>0</v>
      </c>
      <c r="P1680" s="81">
        <f t="shared" si="262"/>
        <v>1.4126534876351269</v>
      </c>
      <c r="Q1680" s="81">
        <f t="shared" si="263"/>
        <v>1.4126534876351269</v>
      </c>
      <c r="S1680" s="1">
        <f t="shared" si="267"/>
        <v>6</v>
      </c>
      <c r="T1680" s="1" t="str">
        <f t="shared" si="268"/>
        <v>Off-Peak</v>
      </c>
    </row>
    <row r="1681" spans="1:20" x14ac:dyDescent="0.25">
      <c r="A1681" s="85">
        <v>44996.249999996224</v>
      </c>
      <c r="B1681" s="1">
        <v>3</v>
      </c>
      <c r="C1681" s="1">
        <v>11</v>
      </c>
      <c r="D1681" s="1">
        <v>6</v>
      </c>
      <c r="E1681" s="1" t="str">
        <f t="shared" si="264"/>
        <v>Non-Summer</v>
      </c>
      <c r="F1681" s="78">
        <v>0.77590000000000003</v>
      </c>
      <c r="G1681" s="79">
        <f t="shared" si="265"/>
        <v>1.476199112533461</v>
      </c>
      <c r="J1681" s="78">
        <v>4.8542000000000002E-2</v>
      </c>
      <c r="K1681" s="80">
        <f t="shared" si="266"/>
        <v>4.8542000000000002E-2</v>
      </c>
      <c r="L1681" s="68" t="str">
        <f t="shared" si="259"/>
        <v>Normal</v>
      </c>
      <c r="N1681" s="67">
        <f t="shared" si="260"/>
        <v>0</v>
      </c>
      <c r="O1681" s="67">
        <f t="shared" si="261"/>
        <v>4.8542000000000002E-2</v>
      </c>
      <c r="P1681" s="81">
        <f t="shared" si="262"/>
        <v>1.4276571125334609</v>
      </c>
      <c r="Q1681" s="81">
        <f t="shared" si="263"/>
        <v>1.4276571125334609</v>
      </c>
      <c r="S1681" s="1">
        <f t="shared" si="267"/>
        <v>6</v>
      </c>
      <c r="T1681" s="1" t="str">
        <f t="shared" si="268"/>
        <v>Off-Peak</v>
      </c>
    </row>
    <row r="1682" spans="1:20" x14ac:dyDescent="0.25">
      <c r="A1682" s="85">
        <v>44996.291666662888</v>
      </c>
      <c r="B1682" s="1">
        <v>3</v>
      </c>
      <c r="C1682" s="1">
        <v>11</v>
      </c>
      <c r="D1682" s="1">
        <v>7</v>
      </c>
      <c r="E1682" s="1" t="str">
        <f t="shared" si="264"/>
        <v>Non-Summer</v>
      </c>
      <c r="F1682" s="78">
        <v>0.81640000000000001</v>
      </c>
      <c r="G1682" s="79">
        <f t="shared" si="265"/>
        <v>1.5532529391317407</v>
      </c>
      <c r="J1682" s="78">
        <v>1.190644</v>
      </c>
      <c r="K1682" s="80">
        <f t="shared" si="266"/>
        <v>1.190644</v>
      </c>
      <c r="L1682" s="68" t="str">
        <f t="shared" si="259"/>
        <v>Normal</v>
      </c>
      <c r="N1682" s="67">
        <f t="shared" si="260"/>
        <v>0</v>
      </c>
      <c r="O1682" s="67">
        <f t="shared" si="261"/>
        <v>1.190644</v>
      </c>
      <c r="P1682" s="81">
        <f t="shared" si="262"/>
        <v>0.36260893913174064</v>
      </c>
      <c r="Q1682" s="81">
        <f t="shared" si="263"/>
        <v>0.36260893913174064</v>
      </c>
      <c r="S1682" s="1">
        <f t="shared" si="267"/>
        <v>6</v>
      </c>
      <c r="T1682" s="1" t="str">
        <f t="shared" si="268"/>
        <v>Off-Peak</v>
      </c>
    </row>
    <row r="1683" spans="1:20" x14ac:dyDescent="0.25">
      <c r="A1683" s="85">
        <v>44996.333333329552</v>
      </c>
      <c r="B1683" s="1">
        <v>3</v>
      </c>
      <c r="C1683" s="1">
        <v>11</v>
      </c>
      <c r="D1683" s="1">
        <v>8</v>
      </c>
      <c r="E1683" s="1" t="str">
        <f t="shared" si="264"/>
        <v>Non-Summer</v>
      </c>
      <c r="F1683" s="78">
        <v>0.8427</v>
      </c>
      <c r="G1683" s="79">
        <f t="shared" si="265"/>
        <v>1.6032903623301298</v>
      </c>
      <c r="J1683" s="78">
        <v>1.628155</v>
      </c>
      <c r="K1683" s="80">
        <f t="shared" si="266"/>
        <v>1.628155</v>
      </c>
      <c r="L1683" s="68" t="str">
        <f t="shared" ref="L1683:L1746" si="269">IF(AND(D1683&gt;=$C$2,D1683&lt;=$C$3,E1683="Summer"),"MaxDis","Normal")</f>
        <v>Normal</v>
      </c>
      <c r="N1683" s="67">
        <f t="shared" ref="N1683:N1746" si="270">IF(K1683-G1683&lt;0,0,K1683-G1683)</f>
        <v>2.4864637669870238E-2</v>
      </c>
      <c r="O1683" s="67">
        <f t="shared" ref="O1683:O1746" si="271">K1683-N1683</f>
        <v>1.6032903623301298</v>
      </c>
      <c r="P1683" s="81">
        <f t="shared" ref="P1683:P1746" si="272">MAX(0,G1683-O1683)</f>
        <v>0</v>
      </c>
      <c r="Q1683" s="81">
        <f t="shared" ref="Q1683:Q1746" si="273">G1683-K1683</f>
        <v>-2.4864637669870238E-2</v>
      </c>
      <c r="S1683" s="1">
        <f t="shared" si="267"/>
        <v>6</v>
      </c>
      <c r="T1683" s="1" t="str">
        <f t="shared" si="268"/>
        <v>Off-Peak</v>
      </c>
    </row>
    <row r="1684" spans="1:20" x14ac:dyDescent="0.25">
      <c r="A1684" s="85">
        <v>44996.374999996217</v>
      </c>
      <c r="B1684" s="1">
        <v>3</v>
      </c>
      <c r="C1684" s="1">
        <v>11</v>
      </c>
      <c r="D1684" s="1">
        <v>9</v>
      </c>
      <c r="E1684" s="1" t="str">
        <f t="shared" ref="E1684:E1747" si="274">IF(AND(B1684&gt;=$C$5,B1684&lt;=$C$6),"Summer","Non-Summer")</f>
        <v>Non-Summer</v>
      </c>
      <c r="F1684" s="78">
        <v>0.85319999999999996</v>
      </c>
      <c r="G1684" s="79">
        <f t="shared" ref="G1684:G1747" si="275">F1684*$G$13</f>
        <v>1.6232672803370909</v>
      </c>
      <c r="J1684" s="78">
        <v>3.757463</v>
      </c>
      <c r="K1684" s="80">
        <f t="shared" ref="K1684:K1747" si="276">J1684*$K$13</f>
        <v>3.757463</v>
      </c>
      <c r="L1684" s="68" t="str">
        <f t="shared" si="269"/>
        <v>Normal</v>
      </c>
      <c r="N1684" s="67">
        <f t="shared" si="270"/>
        <v>2.1341957196629089</v>
      </c>
      <c r="O1684" s="67">
        <f t="shared" si="271"/>
        <v>1.6232672803370911</v>
      </c>
      <c r="P1684" s="81">
        <f t="shared" si="272"/>
        <v>0</v>
      </c>
      <c r="Q1684" s="81">
        <f t="shared" si="273"/>
        <v>-2.1341957196629089</v>
      </c>
      <c r="S1684" s="1">
        <f t="shared" ref="S1684:S1747" si="277">WEEKDAY(A1684,2)</f>
        <v>6</v>
      </c>
      <c r="T1684" s="1" t="str">
        <f t="shared" ref="T1684:T1747" si="278">IF(S1684&gt;5,"Off-Peak",IF(AND(D1684&gt;=$C$7,D1684&lt;$C$8),"Peak","Off-Peak"))</f>
        <v>Off-Peak</v>
      </c>
    </row>
    <row r="1685" spans="1:20" x14ac:dyDescent="0.25">
      <c r="A1685" s="85">
        <v>44996.416666662881</v>
      </c>
      <c r="B1685" s="1">
        <v>3</v>
      </c>
      <c r="C1685" s="1">
        <v>11</v>
      </c>
      <c r="D1685" s="1">
        <v>10</v>
      </c>
      <c r="E1685" s="1" t="str">
        <f t="shared" si="274"/>
        <v>Non-Summer</v>
      </c>
      <c r="F1685" s="78">
        <v>0.86019999999999996</v>
      </c>
      <c r="G1685" s="79">
        <f t="shared" si="275"/>
        <v>1.6365852256750653</v>
      </c>
      <c r="J1685" s="78">
        <v>4.1255480000000002</v>
      </c>
      <c r="K1685" s="80">
        <f t="shared" si="276"/>
        <v>4.1255480000000002</v>
      </c>
      <c r="L1685" s="68" t="str">
        <f t="shared" si="269"/>
        <v>Normal</v>
      </c>
      <c r="N1685" s="67">
        <f t="shared" si="270"/>
        <v>2.4889627743249347</v>
      </c>
      <c r="O1685" s="67">
        <f t="shared" si="271"/>
        <v>1.6365852256750655</v>
      </c>
      <c r="P1685" s="81">
        <f t="shared" si="272"/>
        <v>0</v>
      </c>
      <c r="Q1685" s="81">
        <f t="shared" si="273"/>
        <v>-2.4889627743249347</v>
      </c>
      <c r="S1685" s="1">
        <f t="shared" si="277"/>
        <v>6</v>
      </c>
      <c r="T1685" s="1" t="str">
        <f t="shared" si="278"/>
        <v>Off-Peak</v>
      </c>
    </row>
    <row r="1686" spans="1:20" x14ac:dyDescent="0.25">
      <c r="A1686" s="85">
        <v>44996.458333329545</v>
      </c>
      <c r="B1686" s="1">
        <v>3</v>
      </c>
      <c r="C1686" s="1">
        <v>11</v>
      </c>
      <c r="D1686" s="1">
        <v>11</v>
      </c>
      <c r="E1686" s="1" t="str">
        <f t="shared" si="274"/>
        <v>Non-Summer</v>
      </c>
      <c r="F1686" s="78">
        <v>0.86209999999999998</v>
      </c>
      <c r="G1686" s="79">
        <f t="shared" si="275"/>
        <v>1.6402000965525154</v>
      </c>
      <c r="J1686" s="78">
        <v>3.7991030000000001</v>
      </c>
      <c r="K1686" s="80">
        <f t="shared" si="276"/>
        <v>3.7991030000000001</v>
      </c>
      <c r="L1686" s="68" t="str">
        <f t="shared" si="269"/>
        <v>Normal</v>
      </c>
      <c r="N1686" s="67">
        <f t="shared" si="270"/>
        <v>2.1589029034474847</v>
      </c>
      <c r="O1686" s="67">
        <f t="shared" si="271"/>
        <v>1.6402000965525154</v>
      </c>
      <c r="P1686" s="81">
        <f t="shared" si="272"/>
        <v>0</v>
      </c>
      <c r="Q1686" s="81">
        <f t="shared" si="273"/>
        <v>-2.1589029034474847</v>
      </c>
      <c r="S1686" s="1">
        <f t="shared" si="277"/>
        <v>6</v>
      </c>
      <c r="T1686" s="1" t="str">
        <f t="shared" si="278"/>
        <v>Off-Peak</v>
      </c>
    </row>
    <row r="1687" spans="1:20" x14ac:dyDescent="0.25">
      <c r="A1687" s="85">
        <v>44996.499999996209</v>
      </c>
      <c r="B1687" s="1">
        <v>3</v>
      </c>
      <c r="C1687" s="1">
        <v>11</v>
      </c>
      <c r="D1687" s="1">
        <v>12</v>
      </c>
      <c r="E1687" s="1" t="str">
        <f t="shared" si="274"/>
        <v>Non-Summer</v>
      </c>
      <c r="F1687" s="78">
        <v>0.86670000000000003</v>
      </c>
      <c r="G1687" s="79">
        <f t="shared" si="275"/>
        <v>1.6489518892031843</v>
      </c>
      <c r="J1687" s="78">
        <v>6.1118549999999994</v>
      </c>
      <c r="K1687" s="80">
        <f t="shared" si="276"/>
        <v>6.1118549999999994</v>
      </c>
      <c r="L1687" s="68" t="str">
        <f t="shared" si="269"/>
        <v>Normal</v>
      </c>
      <c r="N1687" s="67">
        <f t="shared" si="270"/>
        <v>4.4629031107968151</v>
      </c>
      <c r="O1687" s="67">
        <f t="shared" si="271"/>
        <v>1.6489518892031843</v>
      </c>
      <c r="P1687" s="81">
        <f t="shared" si="272"/>
        <v>0</v>
      </c>
      <c r="Q1687" s="81">
        <f t="shared" si="273"/>
        <v>-4.4629031107968151</v>
      </c>
      <c r="S1687" s="1">
        <f t="shared" si="277"/>
        <v>6</v>
      </c>
      <c r="T1687" s="1" t="str">
        <f t="shared" si="278"/>
        <v>Off-Peak</v>
      </c>
    </row>
    <row r="1688" spans="1:20" x14ac:dyDescent="0.25">
      <c r="A1688" s="85">
        <v>44996.541666662873</v>
      </c>
      <c r="B1688" s="1">
        <v>3</v>
      </c>
      <c r="C1688" s="1">
        <v>11</v>
      </c>
      <c r="D1688" s="1">
        <v>13</v>
      </c>
      <c r="E1688" s="1" t="str">
        <f t="shared" si="274"/>
        <v>Non-Summer</v>
      </c>
      <c r="F1688" s="78">
        <v>0.87160000000000004</v>
      </c>
      <c r="G1688" s="79">
        <f t="shared" si="275"/>
        <v>1.6582744509397664</v>
      </c>
      <c r="J1688" s="78">
        <v>2.2959140000000002</v>
      </c>
      <c r="K1688" s="80">
        <f t="shared" si="276"/>
        <v>2.2959140000000002</v>
      </c>
      <c r="L1688" s="68" t="str">
        <f t="shared" si="269"/>
        <v>Normal</v>
      </c>
      <c r="N1688" s="67">
        <f t="shared" si="270"/>
        <v>0.63763954906023379</v>
      </c>
      <c r="O1688" s="67">
        <f t="shared" si="271"/>
        <v>1.6582744509397664</v>
      </c>
      <c r="P1688" s="81">
        <f t="shared" si="272"/>
        <v>0</v>
      </c>
      <c r="Q1688" s="81">
        <f t="shared" si="273"/>
        <v>-0.63763954906023379</v>
      </c>
      <c r="S1688" s="1">
        <f t="shared" si="277"/>
        <v>6</v>
      </c>
      <c r="T1688" s="1" t="str">
        <f t="shared" si="278"/>
        <v>Off-Peak</v>
      </c>
    </row>
    <row r="1689" spans="1:20" x14ac:dyDescent="0.25">
      <c r="A1689" s="85">
        <v>44996.583333329538</v>
      </c>
      <c r="B1689" s="1">
        <v>3</v>
      </c>
      <c r="C1689" s="1">
        <v>11</v>
      </c>
      <c r="D1689" s="1">
        <v>14</v>
      </c>
      <c r="E1689" s="1" t="str">
        <f t="shared" si="274"/>
        <v>Non-Summer</v>
      </c>
      <c r="F1689" s="78">
        <v>0.87549999999999994</v>
      </c>
      <c r="G1689" s="79">
        <f t="shared" si="275"/>
        <v>1.6656944490566374</v>
      </c>
      <c r="J1689" s="78">
        <v>4.611199</v>
      </c>
      <c r="K1689" s="80">
        <f t="shared" si="276"/>
        <v>4.611199</v>
      </c>
      <c r="L1689" s="68" t="str">
        <f t="shared" si="269"/>
        <v>Normal</v>
      </c>
      <c r="N1689" s="67">
        <f t="shared" si="270"/>
        <v>2.9455045509433626</v>
      </c>
      <c r="O1689" s="67">
        <f t="shared" si="271"/>
        <v>1.6656944490566374</v>
      </c>
      <c r="P1689" s="81">
        <f t="shared" si="272"/>
        <v>0</v>
      </c>
      <c r="Q1689" s="81">
        <f t="shared" si="273"/>
        <v>-2.9455045509433626</v>
      </c>
      <c r="S1689" s="1">
        <f t="shared" si="277"/>
        <v>6</v>
      </c>
      <c r="T1689" s="1" t="str">
        <f t="shared" si="278"/>
        <v>Off-Peak</v>
      </c>
    </row>
    <row r="1690" spans="1:20" x14ac:dyDescent="0.25">
      <c r="A1690" s="85">
        <v>44996.624999996202</v>
      </c>
      <c r="B1690" s="1">
        <v>3</v>
      </c>
      <c r="C1690" s="1">
        <v>11</v>
      </c>
      <c r="D1690" s="1">
        <v>15</v>
      </c>
      <c r="E1690" s="1" t="str">
        <f t="shared" si="274"/>
        <v>Non-Summer</v>
      </c>
      <c r="F1690" s="78">
        <v>0.89590000000000003</v>
      </c>
      <c r="G1690" s="79">
        <f t="shared" si="275"/>
        <v>1.704506746898734</v>
      </c>
      <c r="J1690" s="78">
        <v>3.2148840000000001</v>
      </c>
      <c r="K1690" s="80">
        <f t="shared" si="276"/>
        <v>3.2148840000000001</v>
      </c>
      <c r="L1690" s="68" t="str">
        <f t="shared" si="269"/>
        <v>Normal</v>
      </c>
      <c r="N1690" s="67">
        <f t="shared" si="270"/>
        <v>1.510377253101266</v>
      </c>
      <c r="O1690" s="67">
        <f t="shared" si="271"/>
        <v>1.704506746898734</v>
      </c>
      <c r="P1690" s="81">
        <f t="shared" si="272"/>
        <v>0</v>
      </c>
      <c r="Q1690" s="81">
        <f t="shared" si="273"/>
        <v>-1.510377253101266</v>
      </c>
      <c r="S1690" s="1">
        <f t="shared" si="277"/>
        <v>6</v>
      </c>
      <c r="T1690" s="1" t="str">
        <f t="shared" si="278"/>
        <v>Off-Peak</v>
      </c>
    </row>
    <row r="1691" spans="1:20" x14ac:dyDescent="0.25">
      <c r="A1691" s="85">
        <v>44996.666666662866</v>
      </c>
      <c r="B1691" s="1">
        <v>3</v>
      </c>
      <c r="C1691" s="1">
        <v>11</v>
      </c>
      <c r="D1691" s="1">
        <v>16</v>
      </c>
      <c r="E1691" s="1" t="str">
        <f t="shared" si="274"/>
        <v>Non-Summer</v>
      </c>
      <c r="F1691" s="78">
        <v>0.93530000000000002</v>
      </c>
      <c r="G1691" s="79">
        <f t="shared" si="275"/>
        <v>1.779467753515332</v>
      </c>
      <c r="J1691" s="78">
        <v>1.5020550000000001</v>
      </c>
      <c r="K1691" s="80">
        <f t="shared" si="276"/>
        <v>1.5020550000000001</v>
      </c>
      <c r="L1691" s="68" t="str">
        <f t="shared" si="269"/>
        <v>Normal</v>
      </c>
      <c r="N1691" s="67">
        <f t="shared" si="270"/>
        <v>0</v>
      </c>
      <c r="O1691" s="67">
        <f t="shared" si="271"/>
        <v>1.5020550000000001</v>
      </c>
      <c r="P1691" s="81">
        <f t="shared" si="272"/>
        <v>0.2774127535153319</v>
      </c>
      <c r="Q1691" s="81">
        <f t="shared" si="273"/>
        <v>0.2774127535153319</v>
      </c>
      <c r="S1691" s="1">
        <f t="shared" si="277"/>
        <v>6</v>
      </c>
      <c r="T1691" s="1" t="str">
        <f t="shared" si="278"/>
        <v>Off-Peak</v>
      </c>
    </row>
    <row r="1692" spans="1:20" x14ac:dyDescent="0.25">
      <c r="A1692" s="85">
        <v>44996.70833332953</v>
      </c>
      <c r="B1692" s="1">
        <v>3</v>
      </c>
      <c r="C1692" s="1">
        <v>11</v>
      </c>
      <c r="D1692" s="1">
        <v>17</v>
      </c>
      <c r="E1692" s="1" t="str">
        <f t="shared" si="274"/>
        <v>Non-Summer</v>
      </c>
      <c r="F1692" s="78">
        <v>0.99080000000000001</v>
      </c>
      <c r="G1692" s="79">
        <f t="shared" si="275"/>
        <v>1.8850600344092707</v>
      </c>
      <c r="J1692" s="78">
        <v>7.1504999999999999E-2</v>
      </c>
      <c r="K1692" s="80">
        <f t="shared" si="276"/>
        <v>7.1504999999999999E-2</v>
      </c>
      <c r="L1692" s="68" t="str">
        <f t="shared" si="269"/>
        <v>Normal</v>
      </c>
      <c r="N1692" s="67">
        <f t="shared" si="270"/>
        <v>0</v>
      </c>
      <c r="O1692" s="67">
        <f t="shared" si="271"/>
        <v>7.1504999999999999E-2</v>
      </c>
      <c r="P1692" s="81">
        <f t="shared" si="272"/>
        <v>1.8135550344092708</v>
      </c>
      <c r="Q1692" s="81">
        <f t="shared" si="273"/>
        <v>1.8135550344092708</v>
      </c>
      <c r="S1692" s="1">
        <f t="shared" si="277"/>
        <v>6</v>
      </c>
      <c r="T1692" s="1" t="str">
        <f t="shared" si="278"/>
        <v>Off-Peak</v>
      </c>
    </row>
    <row r="1693" spans="1:20" x14ac:dyDescent="0.25">
      <c r="A1693" s="85">
        <v>44996.749999996195</v>
      </c>
      <c r="B1693" s="1">
        <v>3</v>
      </c>
      <c r="C1693" s="1">
        <v>11</v>
      </c>
      <c r="D1693" s="1">
        <v>18</v>
      </c>
      <c r="E1693" s="1" t="str">
        <f t="shared" si="274"/>
        <v>Non-Summer</v>
      </c>
      <c r="F1693" s="78">
        <v>1.0313000000000001</v>
      </c>
      <c r="G1693" s="79">
        <f t="shared" si="275"/>
        <v>1.9621138610075506</v>
      </c>
      <c r="J1693" s="78">
        <v>0</v>
      </c>
      <c r="K1693" s="80">
        <f t="shared" si="276"/>
        <v>0</v>
      </c>
      <c r="L1693" s="68" t="str">
        <f t="shared" si="269"/>
        <v>Normal</v>
      </c>
      <c r="N1693" s="67">
        <f t="shared" si="270"/>
        <v>0</v>
      </c>
      <c r="O1693" s="67">
        <f t="shared" si="271"/>
        <v>0</v>
      </c>
      <c r="P1693" s="81">
        <f t="shared" si="272"/>
        <v>1.9621138610075506</v>
      </c>
      <c r="Q1693" s="81">
        <f t="shared" si="273"/>
        <v>1.9621138610075506</v>
      </c>
      <c r="S1693" s="1">
        <f t="shared" si="277"/>
        <v>6</v>
      </c>
      <c r="T1693" s="1" t="str">
        <f t="shared" si="278"/>
        <v>Off-Peak</v>
      </c>
    </row>
    <row r="1694" spans="1:20" x14ac:dyDescent="0.25">
      <c r="A1694" s="85">
        <v>44996.791666662859</v>
      </c>
      <c r="B1694" s="1">
        <v>3</v>
      </c>
      <c r="C1694" s="1">
        <v>11</v>
      </c>
      <c r="D1694" s="1">
        <v>19</v>
      </c>
      <c r="E1694" s="1" t="str">
        <f t="shared" si="274"/>
        <v>Non-Summer</v>
      </c>
      <c r="F1694" s="78">
        <v>1.0250999999999999</v>
      </c>
      <c r="G1694" s="79">
        <f t="shared" si="275"/>
        <v>1.9503179665653445</v>
      </c>
      <c r="J1694" s="78">
        <v>0</v>
      </c>
      <c r="K1694" s="80">
        <f t="shared" si="276"/>
        <v>0</v>
      </c>
      <c r="L1694" s="68" t="str">
        <f t="shared" si="269"/>
        <v>Normal</v>
      </c>
      <c r="N1694" s="67">
        <f t="shared" si="270"/>
        <v>0</v>
      </c>
      <c r="O1694" s="67">
        <f t="shared" si="271"/>
        <v>0</v>
      </c>
      <c r="P1694" s="81">
        <f t="shared" si="272"/>
        <v>1.9503179665653445</v>
      </c>
      <c r="Q1694" s="81">
        <f t="shared" si="273"/>
        <v>1.9503179665653445</v>
      </c>
      <c r="S1694" s="1">
        <f t="shared" si="277"/>
        <v>6</v>
      </c>
      <c r="T1694" s="1" t="str">
        <f t="shared" si="278"/>
        <v>Off-Peak</v>
      </c>
    </row>
    <row r="1695" spans="1:20" x14ac:dyDescent="0.25">
      <c r="A1695" s="85">
        <v>44996.833333329523</v>
      </c>
      <c r="B1695" s="1">
        <v>3</v>
      </c>
      <c r="C1695" s="1">
        <v>11</v>
      </c>
      <c r="D1695" s="1">
        <v>20</v>
      </c>
      <c r="E1695" s="1" t="str">
        <f t="shared" si="274"/>
        <v>Non-Summer</v>
      </c>
      <c r="F1695" s="78">
        <v>1.0104</v>
      </c>
      <c r="G1695" s="79">
        <f t="shared" si="275"/>
        <v>1.9223502813555986</v>
      </c>
      <c r="J1695" s="78">
        <v>0</v>
      </c>
      <c r="K1695" s="80">
        <f t="shared" si="276"/>
        <v>0</v>
      </c>
      <c r="L1695" s="68" t="str">
        <f t="shared" si="269"/>
        <v>Normal</v>
      </c>
      <c r="N1695" s="67">
        <f t="shared" si="270"/>
        <v>0</v>
      </c>
      <c r="O1695" s="67">
        <f t="shared" si="271"/>
        <v>0</v>
      </c>
      <c r="P1695" s="81">
        <f t="shared" si="272"/>
        <v>1.9223502813555986</v>
      </c>
      <c r="Q1695" s="81">
        <f t="shared" si="273"/>
        <v>1.9223502813555986</v>
      </c>
      <c r="S1695" s="1">
        <f t="shared" si="277"/>
        <v>6</v>
      </c>
      <c r="T1695" s="1" t="str">
        <f t="shared" si="278"/>
        <v>Off-Peak</v>
      </c>
    </row>
    <row r="1696" spans="1:20" x14ac:dyDescent="0.25">
      <c r="A1696" s="85">
        <v>44996.874999996187</v>
      </c>
      <c r="B1696" s="1">
        <v>3</v>
      </c>
      <c r="C1696" s="1">
        <v>11</v>
      </c>
      <c r="D1696" s="1">
        <v>21</v>
      </c>
      <c r="E1696" s="1" t="str">
        <f t="shared" si="274"/>
        <v>Non-Summer</v>
      </c>
      <c r="F1696" s="78">
        <v>0.98060000000000003</v>
      </c>
      <c r="G1696" s="79">
        <f t="shared" si="275"/>
        <v>1.8656538854882225</v>
      </c>
      <c r="J1696" s="78">
        <v>0</v>
      </c>
      <c r="K1696" s="80">
        <f t="shared" si="276"/>
        <v>0</v>
      </c>
      <c r="L1696" s="68" t="str">
        <f t="shared" si="269"/>
        <v>Normal</v>
      </c>
      <c r="N1696" s="67">
        <f t="shared" si="270"/>
        <v>0</v>
      </c>
      <c r="O1696" s="67">
        <f t="shared" si="271"/>
        <v>0</v>
      </c>
      <c r="P1696" s="81">
        <f t="shared" si="272"/>
        <v>1.8656538854882225</v>
      </c>
      <c r="Q1696" s="81">
        <f t="shared" si="273"/>
        <v>1.8656538854882225</v>
      </c>
      <c r="S1696" s="1">
        <f t="shared" si="277"/>
        <v>6</v>
      </c>
      <c r="T1696" s="1" t="str">
        <f t="shared" si="278"/>
        <v>Off-Peak</v>
      </c>
    </row>
    <row r="1697" spans="1:20" x14ac:dyDescent="0.25">
      <c r="A1697" s="85">
        <v>44996.916666662852</v>
      </c>
      <c r="B1697" s="1">
        <v>3</v>
      </c>
      <c r="C1697" s="1">
        <v>11</v>
      </c>
      <c r="D1697" s="1">
        <v>22</v>
      </c>
      <c r="E1697" s="1" t="str">
        <f t="shared" si="274"/>
        <v>Non-Summer</v>
      </c>
      <c r="F1697" s="78">
        <v>0.92579999999999996</v>
      </c>
      <c r="G1697" s="79">
        <f t="shared" si="275"/>
        <v>1.7613933991280812</v>
      </c>
      <c r="J1697" s="78">
        <v>0</v>
      </c>
      <c r="K1697" s="80">
        <f t="shared" si="276"/>
        <v>0</v>
      </c>
      <c r="L1697" s="68" t="str">
        <f t="shared" si="269"/>
        <v>Normal</v>
      </c>
      <c r="N1697" s="67">
        <f t="shared" si="270"/>
        <v>0</v>
      </c>
      <c r="O1697" s="67">
        <f t="shared" si="271"/>
        <v>0</v>
      </c>
      <c r="P1697" s="81">
        <f t="shared" si="272"/>
        <v>1.7613933991280812</v>
      </c>
      <c r="Q1697" s="81">
        <f t="shared" si="273"/>
        <v>1.7613933991280812</v>
      </c>
      <c r="S1697" s="1">
        <f t="shared" si="277"/>
        <v>6</v>
      </c>
      <c r="T1697" s="1" t="str">
        <f t="shared" si="278"/>
        <v>Off-Peak</v>
      </c>
    </row>
    <row r="1698" spans="1:20" x14ac:dyDescent="0.25">
      <c r="A1698" s="85">
        <v>44996.958333329516</v>
      </c>
      <c r="B1698" s="1">
        <v>3</v>
      </c>
      <c r="C1698" s="1">
        <v>11</v>
      </c>
      <c r="D1698" s="1">
        <v>23</v>
      </c>
      <c r="E1698" s="1" t="str">
        <f t="shared" si="274"/>
        <v>Non-Summer</v>
      </c>
      <c r="F1698" s="78">
        <v>0.85840000000000005</v>
      </c>
      <c r="G1698" s="79">
        <f t="shared" si="275"/>
        <v>1.6331606111595864</v>
      </c>
      <c r="J1698" s="78">
        <v>0</v>
      </c>
      <c r="K1698" s="80">
        <f t="shared" si="276"/>
        <v>0</v>
      </c>
      <c r="L1698" s="68" t="str">
        <f t="shared" si="269"/>
        <v>Normal</v>
      </c>
      <c r="N1698" s="67">
        <f t="shared" si="270"/>
        <v>0</v>
      </c>
      <c r="O1698" s="67">
        <f t="shared" si="271"/>
        <v>0</v>
      </c>
      <c r="P1698" s="81">
        <f t="shared" si="272"/>
        <v>1.6331606111595864</v>
      </c>
      <c r="Q1698" s="81">
        <f t="shared" si="273"/>
        <v>1.6331606111595864</v>
      </c>
      <c r="S1698" s="1">
        <f t="shared" si="277"/>
        <v>6</v>
      </c>
      <c r="T1698" s="1" t="str">
        <f t="shared" si="278"/>
        <v>Off-Peak</v>
      </c>
    </row>
    <row r="1699" spans="1:20" x14ac:dyDescent="0.25">
      <c r="A1699" s="85">
        <v>44996.99999999618</v>
      </c>
      <c r="B1699" s="1">
        <v>3</v>
      </c>
      <c r="C1699" s="1">
        <v>12</v>
      </c>
      <c r="D1699" s="1">
        <v>0</v>
      </c>
      <c r="E1699" s="1" t="str">
        <f t="shared" si="274"/>
        <v>Non-Summer</v>
      </c>
      <c r="F1699" s="78">
        <v>0.8044</v>
      </c>
      <c r="G1699" s="79">
        <f t="shared" si="275"/>
        <v>1.5304221756952134</v>
      </c>
      <c r="J1699" s="78">
        <v>0</v>
      </c>
      <c r="K1699" s="80">
        <f t="shared" si="276"/>
        <v>0</v>
      </c>
      <c r="L1699" s="68" t="str">
        <f t="shared" si="269"/>
        <v>Normal</v>
      </c>
      <c r="N1699" s="67">
        <f t="shared" si="270"/>
        <v>0</v>
      </c>
      <c r="O1699" s="67">
        <f t="shared" si="271"/>
        <v>0</v>
      </c>
      <c r="P1699" s="81">
        <f t="shared" si="272"/>
        <v>1.5304221756952134</v>
      </c>
      <c r="Q1699" s="81">
        <f t="shared" si="273"/>
        <v>1.5304221756952134</v>
      </c>
      <c r="S1699" s="1">
        <f t="shared" si="277"/>
        <v>7</v>
      </c>
      <c r="T1699" s="1" t="str">
        <f t="shared" si="278"/>
        <v>Off-Peak</v>
      </c>
    </row>
    <row r="1700" spans="1:20" x14ac:dyDescent="0.25">
      <c r="A1700" s="85">
        <v>44997.041666662844</v>
      </c>
      <c r="B1700" s="1">
        <v>3</v>
      </c>
      <c r="C1700" s="1">
        <v>12</v>
      </c>
      <c r="D1700" s="1">
        <v>1</v>
      </c>
      <c r="E1700" s="1" t="str">
        <f t="shared" si="274"/>
        <v>Non-Summer</v>
      </c>
      <c r="F1700" s="78">
        <v>0.76659999999999995</v>
      </c>
      <c r="G1700" s="79">
        <f t="shared" si="275"/>
        <v>1.4585052708701522</v>
      </c>
      <c r="J1700" s="78">
        <v>0</v>
      </c>
      <c r="K1700" s="80">
        <f t="shared" si="276"/>
        <v>0</v>
      </c>
      <c r="L1700" s="68" t="str">
        <f t="shared" si="269"/>
        <v>Normal</v>
      </c>
      <c r="N1700" s="67">
        <f t="shared" si="270"/>
        <v>0</v>
      </c>
      <c r="O1700" s="67">
        <f t="shared" si="271"/>
        <v>0</v>
      </c>
      <c r="P1700" s="81">
        <f t="shared" si="272"/>
        <v>1.4585052708701522</v>
      </c>
      <c r="Q1700" s="81">
        <f t="shared" si="273"/>
        <v>1.4585052708701522</v>
      </c>
      <c r="S1700" s="1">
        <f t="shared" si="277"/>
        <v>7</v>
      </c>
      <c r="T1700" s="1" t="str">
        <f t="shared" si="278"/>
        <v>Off-Peak</v>
      </c>
    </row>
    <row r="1701" spans="1:20" x14ac:dyDescent="0.25">
      <c r="A1701" s="85">
        <v>44997.083333329509</v>
      </c>
      <c r="B1701" s="84">
        <v>3</v>
      </c>
      <c r="C1701" s="84">
        <v>12</v>
      </c>
      <c r="D1701" s="84">
        <v>3</v>
      </c>
      <c r="E1701" s="1" t="str">
        <f t="shared" si="274"/>
        <v>Non-Summer</v>
      </c>
      <c r="F1701" s="78">
        <v>0.74470000000000003</v>
      </c>
      <c r="G1701" s="79">
        <f t="shared" si="275"/>
        <v>1.4168391275984902</v>
      </c>
      <c r="J1701" s="78">
        <v>0</v>
      </c>
      <c r="K1701" s="80">
        <f t="shared" si="276"/>
        <v>0</v>
      </c>
      <c r="L1701" s="68" t="str">
        <f t="shared" si="269"/>
        <v>Normal</v>
      </c>
      <c r="N1701" s="67">
        <f t="shared" si="270"/>
        <v>0</v>
      </c>
      <c r="O1701" s="67">
        <f t="shared" si="271"/>
        <v>0</v>
      </c>
      <c r="P1701" s="81">
        <f t="shared" si="272"/>
        <v>1.4168391275984902</v>
      </c>
      <c r="Q1701" s="81">
        <f t="shared" si="273"/>
        <v>1.4168391275984902</v>
      </c>
      <c r="S1701" s="1">
        <f t="shared" si="277"/>
        <v>7</v>
      </c>
      <c r="T1701" s="1" t="str">
        <f t="shared" si="278"/>
        <v>Off-Peak</v>
      </c>
    </row>
    <row r="1702" spans="1:20" x14ac:dyDescent="0.25">
      <c r="A1702" s="85">
        <v>44997.124999996173</v>
      </c>
      <c r="B1702" s="1">
        <v>3</v>
      </c>
      <c r="C1702" s="1">
        <v>12</v>
      </c>
      <c r="D1702" s="1">
        <v>4</v>
      </c>
      <c r="E1702" s="1" t="str">
        <f t="shared" si="274"/>
        <v>Non-Summer</v>
      </c>
      <c r="F1702" s="78">
        <v>0.73419999999999996</v>
      </c>
      <c r="G1702" s="79">
        <f t="shared" si="275"/>
        <v>1.3968622095915286</v>
      </c>
      <c r="J1702" s="78">
        <v>0</v>
      </c>
      <c r="K1702" s="80">
        <f t="shared" si="276"/>
        <v>0</v>
      </c>
      <c r="L1702" s="68" t="str">
        <f t="shared" si="269"/>
        <v>Normal</v>
      </c>
      <c r="N1702" s="67">
        <f t="shared" si="270"/>
        <v>0</v>
      </c>
      <c r="O1702" s="67">
        <f t="shared" si="271"/>
        <v>0</v>
      </c>
      <c r="P1702" s="81">
        <f t="shared" si="272"/>
        <v>1.3968622095915286</v>
      </c>
      <c r="Q1702" s="81">
        <f t="shared" si="273"/>
        <v>1.3968622095915286</v>
      </c>
      <c r="S1702" s="1">
        <f t="shared" si="277"/>
        <v>7</v>
      </c>
      <c r="T1702" s="1" t="str">
        <f t="shared" si="278"/>
        <v>Off-Peak</v>
      </c>
    </row>
    <row r="1703" spans="1:20" x14ac:dyDescent="0.25">
      <c r="A1703" s="85">
        <v>44997.166666662837</v>
      </c>
      <c r="B1703" s="1">
        <v>3</v>
      </c>
      <c r="C1703" s="1">
        <v>12</v>
      </c>
      <c r="D1703" s="1">
        <v>5</v>
      </c>
      <c r="E1703" s="1" t="str">
        <f t="shared" si="274"/>
        <v>Non-Summer</v>
      </c>
      <c r="F1703" s="78">
        <v>0.73670000000000002</v>
      </c>
      <c r="G1703" s="79">
        <f t="shared" si="275"/>
        <v>1.4016186186408053</v>
      </c>
      <c r="J1703" s="78">
        <v>0</v>
      </c>
      <c r="K1703" s="80">
        <f t="shared" si="276"/>
        <v>0</v>
      </c>
      <c r="L1703" s="68" t="str">
        <f t="shared" si="269"/>
        <v>Normal</v>
      </c>
      <c r="N1703" s="67">
        <f t="shared" si="270"/>
        <v>0</v>
      </c>
      <c r="O1703" s="67">
        <f t="shared" si="271"/>
        <v>0</v>
      </c>
      <c r="P1703" s="81">
        <f t="shared" si="272"/>
        <v>1.4016186186408053</v>
      </c>
      <c r="Q1703" s="81">
        <f t="shared" si="273"/>
        <v>1.4016186186408053</v>
      </c>
      <c r="S1703" s="1">
        <f t="shared" si="277"/>
        <v>7</v>
      </c>
      <c r="T1703" s="1" t="str">
        <f t="shared" si="278"/>
        <v>Off-Peak</v>
      </c>
    </row>
    <row r="1704" spans="1:20" x14ac:dyDescent="0.25">
      <c r="A1704" s="85">
        <v>44997.208333329501</v>
      </c>
      <c r="B1704" s="1">
        <v>3</v>
      </c>
      <c r="C1704" s="1">
        <v>12</v>
      </c>
      <c r="D1704" s="1">
        <v>6</v>
      </c>
      <c r="E1704" s="1" t="str">
        <f t="shared" si="274"/>
        <v>Non-Summer</v>
      </c>
      <c r="F1704" s="78">
        <v>0.75239999999999996</v>
      </c>
      <c r="G1704" s="79">
        <f t="shared" si="275"/>
        <v>1.4314888674702617</v>
      </c>
      <c r="J1704" s="78">
        <v>0</v>
      </c>
      <c r="K1704" s="80">
        <f t="shared" si="276"/>
        <v>0</v>
      </c>
      <c r="L1704" s="68" t="str">
        <f t="shared" si="269"/>
        <v>Normal</v>
      </c>
      <c r="N1704" s="67">
        <f t="shared" si="270"/>
        <v>0</v>
      </c>
      <c r="O1704" s="67">
        <f t="shared" si="271"/>
        <v>0</v>
      </c>
      <c r="P1704" s="81">
        <f t="shared" si="272"/>
        <v>1.4314888674702617</v>
      </c>
      <c r="Q1704" s="81">
        <f t="shared" si="273"/>
        <v>1.4314888674702617</v>
      </c>
      <c r="S1704" s="1">
        <f t="shared" si="277"/>
        <v>7</v>
      </c>
      <c r="T1704" s="1" t="str">
        <f t="shared" si="278"/>
        <v>Off-Peak</v>
      </c>
    </row>
    <row r="1705" spans="1:20" x14ac:dyDescent="0.25">
      <c r="A1705" s="85">
        <v>44997.249999996166</v>
      </c>
      <c r="B1705" s="1">
        <v>3</v>
      </c>
      <c r="C1705" s="1">
        <v>12</v>
      </c>
      <c r="D1705" s="1">
        <v>7</v>
      </c>
      <c r="E1705" s="1" t="str">
        <f t="shared" si="274"/>
        <v>Non-Summer</v>
      </c>
      <c r="F1705" s="78">
        <v>0.78559999999999997</v>
      </c>
      <c r="G1705" s="79">
        <f t="shared" si="275"/>
        <v>1.4946539796446539</v>
      </c>
      <c r="J1705" s="78">
        <v>6.946200000000001E-2</v>
      </c>
      <c r="K1705" s="80">
        <f t="shared" si="276"/>
        <v>6.946200000000001E-2</v>
      </c>
      <c r="L1705" s="68" t="str">
        <f t="shared" si="269"/>
        <v>Normal</v>
      </c>
      <c r="N1705" s="67">
        <f t="shared" si="270"/>
        <v>0</v>
      </c>
      <c r="O1705" s="67">
        <f t="shared" si="271"/>
        <v>6.946200000000001E-2</v>
      </c>
      <c r="P1705" s="81">
        <f t="shared" si="272"/>
        <v>1.4251919796446539</v>
      </c>
      <c r="Q1705" s="81">
        <f t="shared" si="273"/>
        <v>1.4251919796446539</v>
      </c>
      <c r="S1705" s="1">
        <f t="shared" si="277"/>
        <v>7</v>
      </c>
      <c r="T1705" s="1" t="str">
        <f t="shared" si="278"/>
        <v>Off-Peak</v>
      </c>
    </row>
    <row r="1706" spans="1:20" x14ac:dyDescent="0.25">
      <c r="A1706" s="85">
        <v>44997.29166666283</v>
      </c>
      <c r="B1706" s="1">
        <v>3</v>
      </c>
      <c r="C1706" s="1">
        <v>12</v>
      </c>
      <c r="D1706" s="1">
        <v>8</v>
      </c>
      <c r="E1706" s="1" t="str">
        <f t="shared" si="274"/>
        <v>Non-Summer</v>
      </c>
      <c r="F1706" s="78">
        <v>0.82820000000000005</v>
      </c>
      <c r="G1706" s="79">
        <f t="shared" si="275"/>
        <v>1.5757031898443259</v>
      </c>
      <c r="J1706" s="78">
        <v>1.890817</v>
      </c>
      <c r="K1706" s="80">
        <f t="shared" si="276"/>
        <v>1.890817</v>
      </c>
      <c r="L1706" s="68" t="str">
        <f t="shared" si="269"/>
        <v>Normal</v>
      </c>
      <c r="N1706" s="67">
        <f t="shared" si="270"/>
        <v>0.31511381015567408</v>
      </c>
      <c r="O1706" s="67">
        <f t="shared" si="271"/>
        <v>1.5757031898443259</v>
      </c>
      <c r="P1706" s="81">
        <f t="shared" si="272"/>
        <v>0</v>
      </c>
      <c r="Q1706" s="81">
        <f t="shared" si="273"/>
        <v>-0.31511381015567408</v>
      </c>
      <c r="S1706" s="1">
        <f t="shared" si="277"/>
        <v>7</v>
      </c>
      <c r="T1706" s="1" t="str">
        <f t="shared" si="278"/>
        <v>Off-Peak</v>
      </c>
    </row>
    <row r="1707" spans="1:20" x14ac:dyDescent="0.25">
      <c r="A1707" s="85">
        <v>44997.333333329494</v>
      </c>
      <c r="B1707" s="1">
        <v>3</v>
      </c>
      <c r="C1707" s="1">
        <v>12</v>
      </c>
      <c r="D1707" s="1">
        <v>9</v>
      </c>
      <c r="E1707" s="1" t="str">
        <f t="shared" si="274"/>
        <v>Non-Summer</v>
      </c>
      <c r="F1707" s="78">
        <v>0.86529999999999996</v>
      </c>
      <c r="G1707" s="79">
        <f t="shared" si="275"/>
        <v>1.6462883001355895</v>
      </c>
      <c r="J1707" s="78">
        <v>3.722248</v>
      </c>
      <c r="K1707" s="80">
        <f t="shared" si="276"/>
        <v>3.722248</v>
      </c>
      <c r="L1707" s="68" t="str">
        <f t="shared" si="269"/>
        <v>Normal</v>
      </c>
      <c r="N1707" s="67">
        <f t="shared" si="270"/>
        <v>2.0759596998644105</v>
      </c>
      <c r="O1707" s="67">
        <f t="shared" si="271"/>
        <v>1.6462883001355895</v>
      </c>
      <c r="P1707" s="81">
        <f t="shared" si="272"/>
        <v>0</v>
      </c>
      <c r="Q1707" s="81">
        <f t="shared" si="273"/>
        <v>-2.0759596998644105</v>
      </c>
      <c r="S1707" s="1">
        <f t="shared" si="277"/>
        <v>7</v>
      </c>
      <c r="T1707" s="1" t="str">
        <f t="shared" si="278"/>
        <v>Off-Peak</v>
      </c>
    </row>
    <row r="1708" spans="1:20" x14ac:dyDescent="0.25">
      <c r="A1708" s="85">
        <v>44997.374999996158</v>
      </c>
      <c r="B1708" s="1">
        <v>3</v>
      </c>
      <c r="C1708" s="1">
        <v>12</v>
      </c>
      <c r="D1708" s="1">
        <v>10</v>
      </c>
      <c r="E1708" s="1" t="str">
        <f t="shared" si="274"/>
        <v>Non-Summer</v>
      </c>
      <c r="F1708" s="78">
        <v>0.88619999999999999</v>
      </c>
      <c r="G1708" s="79">
        <f t="shared" si="275"/>
        <v>1.6860518797875412</v>
      </c>
      <c r="J1708" s="78">
        <v>4.5638030000000001</v>
      </c>
      <c r="K1708" s="80">
        <f t="shared" si="276"/>
        <v>4.5638030000000001</v>
      </c>
      <c r="L1708" s="68" t="str">
        <f t="shared" si="269"/>
        <v>Normal</v>
      </c>
      <c r="N1708" s="67">
        <f t="shared" si="270"/>
        <v>2.8777511202124586</v>
      </c>
      <c r="O1708" s="67">
        <f t="shared" si="271"/>
        <v>1.6860518797875415</v>
      </c>
      <c r="P1708" s="81">
        <f t="shared" si="272"/>
        <v>0</v>
      </c>
      <c r="Q1708" s="81">
        <f t="shared" si="273"/>
        <v>-2.8777511202124586</v>
      </c>
      <c r="S1708" s="1">
        <f t="shared" si="277"/>
        <v>7</v>
      </c>
      <c r="T1708" s="1" t="str">
        <f t="shared" si="278"/>
        <v>Off-Peak</v>
      </c>
    </row>
    <row r="1709" spans="1:20" x14ac:dyDescent="0.25">
      <c r="A1709" s="85">
        <v>44997.416666662823</v>
      </c>
      <c r="B1709" s="1">
        <v>3</v>
      </c>
      <c r="C1709" s="1">
        <v>12</v>
      </c>
      <c r="D1709" s="1">
        <v>11</v>
      </c>
      <c r="E1709" s="1" t="str">
        <f t="shared" si="274"/>
        <v>Non-Summer</v>
      </c>
      <c r="F1709" s="78">
        <v>0.90300000000000002</v>
      </c>
      <c r="G1709" s="79">
        <f t="shared" si="275"/>
        <v>1.7180149485986793</v>
      </c>
      <c r="J1709" s="78">
        <v>5.168825</v>
      </c>
      <c r="K1709" s="80">
        <f t="shared" si="276"/>
        <v>5.168825</v>
      </c>
      <c r="L1709" s="68" t="str">
        <f t="shared" si="269"/>
        <v>Normal</v>
      </c>
      <c r="N1709" s="67">
        <f t="shared" si="270"/>
        <v>3.4508100514013207</v>
      </c>
      <c r="O1709" s="67">
        <f t="shared" si="271"/>
        <v>1.7180149485986793</v>
      </c>
      <c r="P1709" s="81">
        <f t="shared" si="272"/>
        <v>0</v>
      </c>
      <c r="Q1709" s="81">
        <f t="shared" si="273"/>
        <v>-3.4508100514013207</v>
      </c>
      <c r="S1709" s="1">
        <f t="shared" si="277"/>
        <v>7</v>
      </c>
      <c r="T1709" s="1" t="str">
        <f t="shared" si="278"/>
        <v>Off-Peak</v>
      </c>
    </row>
    <row r="1710" spans="1:20" x14ac:dyDescent="0.25">
      <c r="A1710" s="85">
        <v>44997.458333329487</v>
      </c>
      <c r="B1710" s="1">
        <v>3</v>
      </c>
      <c r="C1710" s="1">
        <v>12</v>
      </c>
      <c r="D1710" s="1">
        <v>12</v>
      </c>
      <c r="E1710" s="1" t="str">
        <f t="shared" si="274"/>
        <v>Non-Summer</v>
      </c>
      <c r="F1710" s="78">
        <v>0.91879999999999995</v>
      </c>
      <c r="G1710" s="79">
        <f t="shared" si="275"/>
        <v>1.7480754537901069</v>
      </c>
      <c r="J1710" s="78">
        <v>4.6142780000000005</v>
      </c>
      <c r="K1710" s="80">
        <f t="shared" si="276"/>
        <v>4.6142780000000005</v>
      </c>
      <c r="L1710" s="68" t="str">
        <f t="shared" si="269"/>
        <v>Normal</v>
      </c>
      <c r="N1710" s="67">
        <f t="shared" si="270"/>
        <v>2.8662025462098937</v>
      </c>
      <c r="O1710" s="67">
        <f t="shared" si="271"/>
        <v>1.7480754537901069</v>
      </c>
      <c r="P1710" s="81">
        <f t="shared" si="272"/>
        <v>0</v>
      </c>
      <c r="Q1710" s="81">
        <f t="shared" si="273"/>
        <v>-2.8662025462098937</v>
      </c>
      <c r="S1710" s="1">
        <f t="shared" si="277"/>
        <v>7</v>
      </c>
      <c r="T1710" s="1" t="str">
        <f t="shared" si="278"/>
        <v>Off-Peak</v>
      </c>
    </row>
    <row r="1711" spans="1:20" x14ac:dyDescent="0.25">
      <c r="A1711" s="85">
        <v>44997.499999996151</v>
      </c>
      <c r="B1711" s="1">
        <v>3</v>
      </c>
      <c r="C1711" s="1">
        <v>12</v>
      </c>
      <c r="D1711" s="1">
        <v>13</v>
      </c>
      <c r="E1711" s="1" t="str">
        <f t="shared" si="274"/>
        <v>Non-Summer</v>
      </c>
      <c r="F1711" s="78">
        <v>0.93049999999999999</v>
      </c>
      <c r="G1711" s="79">
        <f t="shared" si="275"/>
        <v>1.7703354481407212</v>
      </c>
      <c r="J1711" s="78">
        <v>3.6072069999999998</v>
      </c>
      <c r="K1711" s="80">
        <f t="shared" si="276"/>
        <v>3.6072069999999998</v>
      </c>
      <c r="L1711" s="68" t="str">
        <f t="shared" si="269"/>
        <v>Normal</v>
      </c>
      <c r="N1711" s="67">
        <f t="shared" si="270"/>
        <v>1.8368715518592786</v>
      </c>
      <c r="O1711" s="67">
        <f t="shared" si="271"/>
        <v>1.7703354481407212</v>
      </c>
      <c r="P1711" s="81">
        <f t="shared" si="272"/>
        <v>0</v>
      </c>
      <c r="Q1711" s="81">
        <f t="shared" si="273"/>
        <v>-1.8368715518592786</v>
      </c>
      <c r="S1711" s="1">
        <f t="shared" si="277"/>
        <v>7</v>
      </c>
      <c r="T1711" s="1" t="str">
        <f t="shared" si="278"/>
        <v>Off-Peak</v>
      </c>
    </row>
    <row r="1712" spans="1:20" x14ac:dyDescent="0.25">
      <c r="A1712" s="85">
        <v>44997.541666662815</v>
      </c>
      <c r="B1712" s="1">
        <v>3</v>
      </c>
      <c r="C1712" s="1">
        <v>12</v>
      </c>
      <c r="D1712" s="1">
        <v>14</v>
      </c>
      <c r="E1712" s="1" t="str">
        <f t="shared" si="274"/>
        <v>Non-Summer</v>
      </c>
      <c r="F1712" s="78">
        <v>0.94079999999999997</v>
      </c>
      <c r="G1712" s="79">
        <f t="shared" si="275"/>
        <v>1.7899318534237403</v>
      </c>
      <c r="J1712" s="78">
        <v>3.258775</v>
      </c>
      <c r="K1712" s="80">
        <f t="shared" si="276"/>
        <v>3.258775</v>
      </c>
      <c r="L1712" s="68" t="str">
        <f t="shared" si="269"/>
        <v>Normal</v>
      </c>
      <c r="N1712" s="67">
        <f t="shared" si="270"/>
        <v>1.4688431465762597</v>
      </c>
      <c r="O1712" s="67">
        <f t="shared" si="271"/>
        <v>1.7899318534237403</v>
      </c>
      <c r="P1712" s="81">
        <f t="shared" si="272"/>
        <v>0</v>
      </c>
      <c r="Q1712" s="81">
        <f t="shared" si="273"/>
        <v>-1.4688431465762597</v>
      </c>
      <c r="S1712" s="1">
        <f t="shared" si="277"/>
        <v>7</v>
      </c>
      <c r="T1712" s="1" t="str">
        <f t="shared" si="278"/>
        <v>Off-Peak</v>
      </c>
    </row>
    <row r="1713" spans="1:20" x14ac:dyDescent="0.25">
      <c r="A1713" s="85">
        <v>44997.58333332948</v>
      </c>
      <c r="B1713" s="1">
        <v>3</v>
      </c>
      <c r="C1713" s="1">
        <v>12</v>
      </c>
      <c r="D1713" s="1">
        <v>15</v>
      </c>
      <c r="E1713" s="1" t="str">
        <f t="shared" si="274"/>
        <v>Non-Summer</v>
      </c>
      <c r="F1713" s="78">
        <v>0.9536</v>
      </c>
      <c r="G1713" s="79">
        <f t="shared" si="275"/>
        <v>1.8142846677560363</v>
      </c>
      <c r="J1713" s="78">
        <v>2.7778580000000002</v>
      </c>
      <c r="K1713" s="80">
        <f t="shared" si="276"/>
        <v>2.7778580000000002</v>
      </c>
      <c r="L1713" s="68" t="str">
        <f t="shared" si="269"/>
        <v>Normal</v>
      </c>
      <c r="N1713" s="67">
        <f t="shared" si="270"/>
        <v>0.96357333224396391</v>
      </c>
      <c r="O1713" s="67">
        <f t="shared" si="271"/>
        <v>1.8142846677560363</v>
      </c>
      <c r="P1713" s="81">
        <f t="shared" si="272"/>
        <v>0</v>
      </c>
      <c r="Q1713" s="81">
        <f t="shared" si="273"/>
        <v>-0.96357333224396391</v>
      </c>
      <c r="S1713" s="1">
        <f t="shared" si="277"/>
        <v>7</v>
      </c>
      <c r="T1713" s="1" t="str">
        <f t="shared" si="278"/>
        <v>Off-Peak</v>
      </c>
    </row>
    <row r="1714" spans="1:20" x14ac:dyDescent="0.25">
      <c r="A1714" s="85">
        <v>44997.624999996144</v>
      </c>
      <c r="B1714" s="1">
        <v>3</v>
      </c>
      <c r="C1714" s="1">
        <v>12</v>
      </c>
      <c r="D1714" s="1">
        <v>16</v>
      </c>
      <c r="E1714" s="1" t="str">
        <f t="shared" si="274"/>
        <v>Non-Summer</v>
      </c>
      <c r="F1714" s="78">
        <v>0.9778</v>
      </c>
      <c r="G1714" s="79">
        <f t="shared" si="275"/>
        <v>1.860326707353033</v>
      </c>
      <c r="J1714" s="78">
        <v>0.95768700000000007</v>
      </c>
      <c r="K1714" s="80">
        <f t="shared" si="276"/>
        <v>0.95768700000000007</v>
      </c>
      <c r="L1714" s="68" t="str">
        <f t="shared" si="269"/>
        <v>Normal</v>
      </c>
      <c r="N1714" s="67">
        <f t="shared" si="270"/>
        <v>0</v>
      </c>
      <c r="O1714" s="67">
        <f t="shared" si="271"/>
        <v>0.95768700000000007</v>
      </c>
      <c r="P1714" s="81">
        <f t="shared" si="272"/>
        <v>0.90263970735303289</v>
      </c>
      <c r="Q1714" s="81">
        <f t="shared" si="273"/>
        <v>0.90263970735303289</v>
      </c>
      <c r="S1714" s="1">
        <f t="shared" si="277"/>
        <v>7</v>
      </c>
      <c r="T1714" s="1" t="str">
        <f t="shared" si="278"/>
        <v>Off-Peak</v>
      </c>
    </row>
    <row r="1715" spans="1:20" x14ac:dyDescent="0.25">
      <c r="A1715" s="85">
        <v>44997.666666662808</v>
      </c>
      <c r="B1715" s="1">
        <v>3</v>
      </c>
      <c r="C1715" s="1">
        <v>12</v>
      </c>
      <c r="D1715" s="1">
        <v>17</v>
      </c>
      <c r="E1715" s="1" t="str">
        <f t="shared" si="274"/>
        <v>Non-Summer</v>
      </c>
      <c r="F1715" s="78">
        <v>1.0215000000000001</v>
      </c>
      <c r="G1715" s="79">
        <f t="shared" si="275"/>
        <v>1.9434687375343866</v>
      </c>
      <c r="J1715" s="78">
        <v>0.35044700000000001</v>
      </c>
      <c r="K1715" s="80">
        <f t="shared" si="276"/>
        <v>0.35044700000000001</v>
      </c>
      <c r="L1715" s="68" t="str">
        <f t="shared" si="269"/>
        <v>Normal</v>
      </c>
      <c r="N1715" s="67">
        <f t="shared" si="270"/>
        <v>0</v>
      </c>
      <c r="O1715" s="67">
        <f t="shared" si="271"/>
        <v>0.35044700000000001</v>
      </c>
      <c r="P1715" s="81">
        <f t="shared" si="272"/>
        <v>1.5930217375343867</v>
      </c>
      <c r="Q1715" s="81">
        <f t="shared" si="273"/>
        <v>1.5930217375343867</v>
      </c>
      <c r="S1715" s="1">
        <f t="shared" si="277"/>
        <v>7</v>
      </c>
      <c r="T1715" s="1" t="str">
        <f t="shared" si="278"/>
        <v>Off-Peak</v>
      </c>
    </row>
    <row r="1716" spans="1:20" x14ac:dyDescent="0.25">
      <c r="A1716" s="85">
        <v>44997.708333329472</v>
      </c>
      <c r="B1716" s="1">
        <v>3</v>
      </c>
      <c r="C1716" s="1">
        <v>12</v>
      </c>
      <c r="D1716" s="1">
        <v>18</v>
      </c>
      <c r="E1716" s="1" t="str">
        <f t="shared" si="274"/>
        <v>Non-Summer</v>
      </c>
      <c r="F1716" s="78">
        <v>1.0674999999999999</v>
      </c>
      <c r="G1716" s="79">
        <f t="shared" si="275"/>
        <v>2.0309866640410741</v>
      </c>
      <c r="J1716" s="78">
        <v>2.7060000000000001E-3</v>
      </c>
      <c r="K1716" s="80">
        <f t="shared" si="276"/>
        <v>2.7060000000000001E-3</v>
      </c>
      <c r="L1716" s="68" t="str">
        <f t="shared" si="269"/>
        <v>Normal</v>
      </c>
      <c r="N1716" s="67">
        <f t="shared" si="270"/>
        <v>0</v>
      </c>
      <c r="O1716" s="67">
        <f t="shared" si="271"/>
        <v>2.7060000000000001E-3</v>
      </c>
      <c r="P1716" s="81">
        <f t="shared" si="272"/>
        <v>2.0282806640410742</v>
      </c>
      <c r="Q1716" s="81">
        <f t="shared" si="273"/>
        <v>2.0282806640410742</v>
      </c>
      <c r="S1716" s="1">
        <f t="shared" si="277"/>
        <v>7</v>
      </c>
      <c r="T1716" s="1" t="str">
        <f t="shared" si="278"/>
        <v>Off-Peak</v>
      </c>
    </row>
    <row r="1717" spans="1:20" x14ac:dyDescent="0.25">
      <c r="A1717" s="85">
        <v>44997.749999996136</v>
      </c>
      <c r="B1717" s="1">
        <v>3</v>
      </c>
      <c r="C1717" s="1">
        <v>12</v>
      </c>
      <c r="D1717" s="1">
        <v>19</v>
      </c>
      <c r="E1717" s="1" t="str">
        <f t="shared" si="274"/>
        <v>Non-Summer</v>
      </c>
      <c r="F1717" s="78">
        <v>1.1119000000000001</v>
      </c>
      <c r="G1717" s="79">
        <f t="shared" si="275"/>
        <v>2.1154604887562258</v>
      </c>
      <c r="J1717" s="78">
        <v>0</v>
      </c>
      <c r="K1717" s="80">
        <f t="shared" si="276"/>
        <v>0</v>
      </c>
      <c r="L1717" s="68" t="str">
        <f t="shared" si="269"/>
        <v>Normal</v>
      </c>
      <c r="N1717" s="67">
        <f t="shared" si="270"/>
        <v>0</v>
      </c>
      <c r="O1717" s="67">
        <f t="shared" si="271"/>
        <v>0</v>
      </c>
      <c r="P1717" s="81">
        <f t="shared" si="272"/>
        <v>2.1154604887562258</v>
      </c>
      <c r="Q1717" s="81">
        <f t="shared" si="273"/>
        <v>2.1154604887562258</v>
      </c>
      <c r="S1717" s="1">
        <f t="shared" si="277"/>
        <v>7</v>
      </c>
      <c r="T1717" s="1" t="str">
        <f t="shared" si="278"/>
        <v>Off-Peak</v>
      </c>
    </row>
    <row r="1718" spans="1:20" x14ac:dyDescent="0.25">
      <c r="A1718" s="85">
        <v>44997.791666662801</v>
      </c>
      <c r="B1718" s="1">
        <v>3</v>
      </c>
      <c r="C1718" s="1">
        <v>12</v>
      </c>
      <c r="D1718" s="1">
        <v>20</v>
      </c>
      <c r="E1718" s="1" t="str">
        <f t="shared" si="274"/>
        <v>Non-Summer</v>
      </c>
      <c r="F1718" s="78">
        <v>1.1099000000000001</v>
      </c>
      <c r="G1718" s="79">
        <f t="shared" si="275"/>
        <v>2.1116553615168043</v>
      </c>
      <c r="J1718" s="78">
        <v>0</v>
      </c>
      <c r="K1718" s="80">
        <f t="shared" si="276"/>
        <v>0</v>
      </c>
      <c r="L1718" s="68" t="str">
        <f t="shared" si="269"/>
        <v>Normal</v>
      </c>
      <c r="N1718" s="67">
        <f t="shared" si="270"/>
        <v>0</v>
      </c>
      <c r="O1718" s="67">
        <f t="shared" si="271"/>
        <v>0</v>
      </c>
      <c r="P1718" s="81">
        <f t="shared" si="272"/>
        <v>2.1116553615168043</v>
      </c>
      <c r="Q1718" s="81">
        <f t="shared" si="273"/>
        <v>2.1116553615168043</v>
      </c>
      <c r="S1718" s="1">
        <f t="shared" si="277"/>
        <v>7</v>
      </c>
      <c r="T1718" s="1" t="str">
        <f t="shared" si="278"/>
        <v>Off-Peak</v>
      </c>
    </row>
    <row r="1719" spans="1:20" x14ac:dyDescent="0.25">
      <c r="A1719" s="85">
        <v>44997.833333329465</v>
      </c>
      <c r="B1719" s="1">
        <v>3</v>
      </c>
      <c r="C1719" s="1">
        <v>12</v>
      </c>
      <c r="D1719" s="1">
        <v>21</v>
      </c>
      <c r="E1719" s="1" t="str">
        <f t="shared" si="274"/>
        <v>Non-Summer</v>
      </c>
      <c r="F1719" s="78">
        <v>1.0621</v>
      </c>
      <c r="G1719" s="79">
        <f t="shared" si="275"/>
        <v>2.0207128204946372</v>
      </c>
      <c r="J1719" s="78">
        <v>0</v>
      </c>
      <c r="K1719" s="80">
        <f t="shared" si="276"/>
        <v>0</v>
      </c>
      <c r="L1719" s="68" t="str">
        <f t="shared" si="269"/>
        <v>Normal</v>
      </c>
      <c r="N1719" s="67">
        <f t="shared" si="270"/>
        <v>0</v>
      </c>
      <c r="O1719" s="67">
        <f t="shared" si="271"/>
        <v>0</v>
      </c>
      <c r="P1719" s="81">
        <f t="shared" si="272"/>
        <v>2.0207128204946372</v>
      </c>
      <c r="Q1719" s="81">
        <f t="shared" si="273"/>
        <v>2.0207128204946372</v>
      </c>
      <c r="S1719" s="1">
        <f t="shared" si="277"/>
        <v>7</v>
      </c>
      <c r="T1719" s="1" t="str">
        <f t="shared" si="278"/>
        <v>Off-Peak</v>
      </c>
    </row>
    <row r="1720" spans="1:20" x14ac:dyDescent="0.25">
      <c r="A1720" s="85">
        <v>44997.874999996129</v>
      </c>
      <c r="B1720" s="1">
        <v>3</v>
      </c>
      <c r="C1720" s="1">
        <v>12</v>
      </c>
      <c r="D1720" s="1">
        <v>22</v>
      </c>
      <c r="E1720" s="1" t="str">
        <f t="shared" si="274"/>
        <v>Non-Summer</v>
      </c>
      <c r="F1720" s="78">
        <v>0.97550000000000003</v>
      </c>
      <c r="G1720" s="79">
        <f t="shared" si="275"/>
        <v>1.8559508110276985</v>
      </c>
      <c r="J1720" s="78">
        <v>0</v>
      </c>
      <c r="K1720" s="80">
        <f t="shared" si="276"/>
        <v>0</v>
      </c>
      <c r="L1720" s="68" t="str">
        <f t="shared" si="269"/>
        <v>Normal</v>
      </c>
      <c r="N1720" s="67">
        <f t="shared" si="270"/>
        <v>0</v>
      </c>
      <c r="O1720" s="67">
        <f t="shared" si="271"/>
        <v>0</v>
      </c>
      <c r="P1720" s="81">
        <f t="shared" si="272"/>
        <v>1.8559508110276985</v>
      </c>
      <c r="Q1720" s="81">
        <f t="shared" si="273"/>
        <v>1.8559508110276985</v>
      </c>
      <c r="S1720" s="1">
        <f t="shared" si="277"/>
        <v>7</v>
      </c>
      <c r="T1720" s="1" t="str">
        <f t="shared" si="278"/>
        <v>Off-Peak</v>
      </c>
    </row>
    <row r="1721" spans="1:20" x14ac:dyDescent="0.25">
      <c r="A1721" s="85">
        <v>44997.916666662793</v>
      </c>
      <c r="B1721" s="1">
        <v>3</v>
      </c>
      <c r="C1721" s="1">
        <v>12</v>
      </c>
      <c r="D1721" s="1">
        <v>23</v>
      </c>
      <c r="E1721" s="1" t="str">
        <f t="shared" si="274"/>
        <v>Non-Summer</v>
      </c>
      <c r="F1721" s="78">
        <v>0.88170000000000004</v>
      </c>
      <c r="G1721" s="79">
        <f t="shared" si="275"/>
        <v>1.6774903434988435</v>
      </c>
      <c r="J1721" s="78">
        <v>0</v>
      </c>
      <c r="K1721" s="80">
        <f t="shared" si="276"/>
        <v>0</v>
      </c>
      <c r="L1721" s="68" t="str">
        <f t="shared" si="269"/>
        <v>Normal</v>
      </c>
      <c r="N1721" s="67">
        <f t="shared" si="270"/>
        <v>0</v>
      </c>
      <c r="O1721" s="67">
        <f t="shared" si="271"/>
        <v>0</v>
      </c>
      <c r="P1721" s="81">
        <f t="shared" si="272"/>
        <v>1.6774903434988435</v>
      </c>
      <c r="Q1721" s="81">
        <f t="shared" si="273"/>
        <v>1.6774903434988435</v>
      </c>
      <c r="S1721" s="1">
        <f t="shared" si="277"/>
        <v>7</v>
      </c>
      <c r="T1721" s="1" t="str">
        <f t="shared" si="278"/>
        <v>Off-Peak</v>
      </c>
    </row>
    <row r="1722" spans="1:20" x14ac:dyDescent="0.25">
      <c r="A1722" s="85">
        <v>44997.958333329458</v>
      </c>
      <c r="B1722" s="1">
        <v>3</v>
      </c>
      <c r="C1722" s="1">
        <v>13</v>
      </c>
      <c r="D1722" s="1">
        <v>0</v>
      </c>
      <c r="E1722" s="1" t="str">
        <f t="shared" si="274"/>
        <v>Non-Summer</v>
      </c>
      <c r="F1722" s="78">
        <v>0.88170000000000004</v>
      </c>
      <c r="G1722" s="79">
        <f t="shared" si="275"/>
        <v>1.6774903434988435</v>
      </c>
      <c r="J1722" s="78">
        <v>0</v>
      </c>
      <c r="K1722" s="80">
        <f t="shared" si="276"/>
        <v>0</v>
      </c>
      <c r="L1722" s="68" t="str">
        <f t="shared" si="269"/>
        <v>Normal</v>
      </c>
      <c r="N1722" s="67">
        <f t="shared" si="270"/>
        <v>0</v>
      </c>
      <c r="O1722" s="67">
        <f t="shared" si="271"/>
        <v>0</v>
      </c>
      <c r="P1722" s="81">
        <f t="shared" si="272"/>
        <v>1.6774903434988435</v>
      </c>
      <c r="Q1722" s="81">
        <f t="shared" si="273"/>
        <v>1.6774903434988435</v>
      </c>
      <c r="S1722" s="1">
        <f t="shared" si="277"/>
        <v>7</v>
      </c>
      <c r="T1722" s="1" t="str">
        <f t="shared" si="278"/>
        <v>Off-Peak</v>
      </c>
    </row>
    <row r="1723" spans="1:20" x14ac:dyDescent="0.25">
      <c r="A1723" s="85">
        <v>44997.999999996122</v>
      </c>
      <c r="B1723" s="1">
        <v>3</v>
      </c>
      <c r="C1723" s="1">
        <v>13</v>
      </c>
      <c r="D1723" s="1">
        <v>1</v>
      </c>
      <c r="E1723" s="1" t="str">
        <f t="shared" si="274"/>
        <v>Non-Summer</v>
      </c>
      <c r="F1723" s="78">
        <v>0.81930000000000003</v>
      </c>
      <c r="G1723" s="79">
        <f t="shared" si="275"/>
        <v>1.5587703736289016</v>
      </c>
      <c r="J1723" s="78">
        <v>0</v>
      </c>
      <c r="K1723" s="80">
        <f t="shared" si="276"/>
        <v>0</v>
      </c>
      <c r="L1723" s="68" t="str">
        <f t="shared" si="269"/>
        <v>Normal</v>
      </c>
      <c r="N1723" s="67">
        <f t="shared" si="270"/>
        <v>0</v>
      </c>
      <c r="O1723" s="67">
        <f t="shared" si="271"/>
        <v>0</v>
      </c>
      <c r="P1723" s="81">
        <f t="shared" si="272"/>
        <v>1.5587703736289016</v>
      </c>
      <c r="Q1723" s="81">
        <f t="shared" si="273"/>
        <v>1.5587703736289016</v>
      </c>
      <c r="S1723" s="1">
        <f t="shared" si="277"/>
        <v>1</v>
      </c>
      <c r="T1723" s="1" t="str">
        <f t="shared" si="278"/>
        <v>Off-Peak</v>
      </c>
    </row>
    <row r="1724" spans="1:20" x14ac:dyDescent="0.25">
      <c r="A1724" s="85">
        <v>44998.041666662786</v>
      </c>
      <c r="B1724" s="1">
        <v>3</v>
      </c>
      <c r="C1724" s="1">
        <v>13</v>
      </c>
      <c r="D1724" s="1">
        <v>2</v>
      </c>
      <c r="E1724" s="1" t="str">
        <f t="shared" si="274"/>
        <v>Non-Summer</v>
      </c>
      <c r="F1724" s="78">
        <v>0.78310000000000002</v>
      </c>
      <c r="G1724" s="79">
        <f t="shared" si="275"/>
        <v>1.4898975705953774</v>
      </c>
      <c r="J1724" s="78">
        <v>0</v>
      </c>
      <c r="K1724" s="80">
        <f t="shared" si="276"/>
        <v>0</v>
      </c>
      <c r="L1724" s="68" t="str">
        <f t="shared" si="269"/>
        <v>Normal</v>
      </c>
      <c r="N1724" s="67">
        <f t="shared" si="270"/>
        <v>0</v>
      </c>
      <c r="O1724" s="67">
        <f t="shared" si="271"/>
        <v>0</v>
      </c>
      <c r="P1724" s="81">
        <f t="shared" si="272"/>
        <v>1.4898975705953774</v>
      </c>
      <c r="Q1724" s="81">
        <f t="shared" si="273"/>
        <v>1.4898975705953774</v>
      </c>
      <c r="S1724" s="1">
        <f t="shared" si="277"/>
        <v>1</v>
      </c>
      <c r="T1724" s="1" t="str">
        <f t="shared" si="278"/>
        <v>Off-Peak</v>
      </c>
    </row>
    <row r="1725" spans="1:20" x14ac:dyDescent="0.25">
      <c r="A1725" s="85">
        <v>44998.08333332945</v>
      </c>
      <c r="B1725" s="1">
        <v>3</v>
      </c>
      <c r="C1725" s="1">
        <v>13</v>
      </c>
      <c r="D1725" s="1">
        <v>3</v>
      </c>
      <c r="E1725" s="1" t="str">
        <f t="shared" si="274"/>
        <v>Non-Summer</v>
      </c>
      <c r="F1725" s="78">
        <v>0.76359999999999995</v>
      </c>
      <c r="G1725" s="79">
        <f t="shared" si="275"/>
        <v>1.4527975800110204</v>
      </c>
      <c r="J1725" s="78">
        <v>0</v>
      </c>
      <c r="K1725" s="80">
        <f t="shared" si="276"/>
        <v>0</v>
      </c>
      <c r="L1725" s="68" t="str">
        <f t="shared" si="269"/>
        <v>Normal</v>
      </c>
      <c r="N1725" s="67">
        <f t="shared" si="270"/>
        <v>0</v>
      </c>
      <c r="O1725" s="67">
        <f t="shared" si="271"/>
        <v>0</v>
      </c>
      <c r="P1725" s="81">
        <f t="shared" si="272"/>
        <v>1.4527975800110204</v>
      </c>
      <c r="Q1725" s="81">
        <f t="shared" si="273"/>
        <v>1.4527975800110204</v>
      </c>
      <c r="S1725" s="1">
        <f t="shared" si="277"/>
        <v>1</v>
      </c>
      <c r="T1725" s="1" t="str">
        <f t="shared" si="278"/>
        <v>Off-Peak</v>
      </c>
    </row>
    <row r="1726" spans="1:20" x14ac:dyDescent="0.25">
      <c r="A1726" s="85">
        <v>44998.124999996115</v>
      </c>
      <c r="B1726" s="1">
        <v>3</v>
      </c>
      <c r="C1726" s="1">
        <v>13</v>
      </c>
      <c r="D1726" s="1">
        <v>4</v>
      </c>
      <c r="E1726" s="1" t="str">
        <f t="shared" si="274"/>
        <v>Non-Summer</v>
      </c>
      <c r="F1726" s="78">
        <v>0.75600000000000001</v>
      </c>
      <c r="G1726" s="79">
        <f t="shared" si="275"/>
        <v>1.43833809650122</v>
      </c>
      <c r="J1726" s="78">
        <v>0</v>
      </c>
      <c r="K1726" s="80">
        <f t="shared" si="276"/>
        <v>0</v>
      </c>
      <c r="L1726" s="68" t="str">
        <f t="shared" si="269"/>
        <v>Normal</v>
      </c>
      <c r="N1726" s="67">
        <f t="shared" si="270"/>
        <v>0</v>
      </c>
      <c r="O1726" s="67">
        <f t="shared" si="271"/>
        <v>0</v>
      </c>
      <c r="P1726" s="81">
        <f t="shared" si="272"/>
        <v>1.43833809650122</v>
      </c>
      <c r="Q1726" s="81">
        <f t="shared" si="273"/>
        <v>1.43833809650122</v>
      </c>
      <c r="S1726" s="1">
        <f t="shared" si="277"/>
        <v>1</v>
      </c>
      <c r="T1726" s="1" t="str">
        <f t="shared" si="278"/>
        <v>Off-Peak</v>
      </c>
    </row>
    <row r="1727" spans="1:20" x14ac:dyDescent="0.25">
      <c r="A1727" s="85">
        <v>44998.166666662779</v>
      </c>
      <c r="B1727" s="1">
        <v>3</v>
      </c>
      <c r="C1727" s="1">
        <v>13</v>
      </c>
      <c r="D1727" s="1">
        <v>5</v>
      </c>
      <c r="E1727" s="1" t="str">
        <f t="shared" si="274"/>
        <v>Non-Summer</v>
      </c>
      <c r="F1727" s="78">
        <v>0.76680000000000004</v>
      </c>
      <c r="G1727" s="79">
        <f t="shared" si="275"/>
        <v>1.4588857835940945</v>
      </c>
      <c r="J1727" s="78">
        <v>0</v>
      </c>
      <c r="K1727" s="80">
        <f t="shared" si="276"/>
        <v>0</v>
      </c>
      <c r="L1727" s="68" t="str">
        <f t="shared" si="269"/>
        <v>Normal</v>
      </c>
      <c r="N1727" s="67">
        <f t="shared" si="270"/>
        <v>0</v>
      </c>
      <c r="O1727" s="67">
        <f t="shared" si="271"/>
        <v>0</v>
      </c>
      <c r="P1727" s="81">
        <f t="shared" si="272"/>
        <v>1.4588857835940945</v>
      </c>
      <c r="Q1727" s="81">
        <f t="shared" si="273"/>
        <v>1.4588857835940945</v>
      </c>
      <c r="S1727" s="1">
        <f t="shared" si="277"/>
        <v>1</v>
      </c>
      <c r="T1727" s="1" t="str">
        <f t="shared" si="278"/>
        <v>Off-Peak</v>
      </c>
    </row>
    <row r="1728" spans="1:20" x14ac:dyDescent="0.25">
      <c r="A1728" s="85">
        <v>44998.208333329443</v>
      </c>
      <c r="B1728" s="1">
        <v>3</v>
      </c>
      <c r="C1728" s="1">
        <v>13</v>
      </c>
      <c r="D1728" s="1">
        <v>6</v>
      </c>
      <c r="E1728" s="1" t="str">
        <f t="shared" si="274"/>
        <v>Non-Summer</v>
      </c>
      <c r="F1728" s="78">
        <v>0.79779999999999995</v>
      </c>
      <c r="G1728" s="79">
        <f t="shared" si="275"/>
        <v>1.5178652558051233</v>
      </c>
      <c r="J1728" s="78">
        <v>0</v>
      </c>
      <c r="K1728" s="80">
        <f t="shared" si="276"/>
        <v>0</v>
      </c>
      <c r="L1728" s="68" t="str">
        <f t="shared" si="269"/>
        <v>Normal</v>
      </c>
      <c r="N1728" s="67">
        <f t="shared" si="270"/>
        <v>0</v>
      </c>
      <c r="O1728" s="67">
        <f t="shared" si="271"/>
        <v>0</v>
      </c>
      <c r="P1728" s="81">
        <f t="shared" si="272"/>
        <v>1.5178652558051233</v>
      </c>
      <c r="Q1728" s="81">
        <f t="shared" si="273"/>
        <v>1.5178652558051233</v>
      </c>
      <c r="S1728" s="1">
        <f t="shared" si="277"/>
        <v>1</v>
      </c>
      <c r="T1728" s="1" t="str">
        <f t="shared" si="278"/>
        <v>Peak</v>
      </c>
    </row>
    <row r="1729" spans="1:20" x14ac:dyDescent="0.25">
      <c r="A1729" s="85">
        <v>44998.249999996107</v>
      </c>
      <c r="B1729" s="1">
        <v>3</v>
      </c>
      <c r="C1729" s="1">
        <v>13</v>
      </c>
      <c r="D1729" s="1">
        <v>7</v>
      </c>
      <c r="E1729" s="1" t="str">
        <f t="shared" si="274"/>
        <v>Non-Summer</v>
      </c>
      <c r="F1729" s="78">
        <v>0.85509999999999997</v>
      </c>
      <c r="G1729" s="79">
        <f t="shared" si="275"/>
        <v>1.6268821512145413</v>
      </c>
      <c r="J1729" s="78">
        <v>6.8610000000000004E-2</v>
      </c>
      <c r="K1729" s="80">
        <f t="shared" si="276"/>
        <v>6.8610000000000004E-2</v>
      </c>
      <c r="L1729" s="68" t="str">
        <f t="shared" si="269"/>
        <v>Normal</v>
      </c>
      <c r="N1729" s="67">
        <f t="shared" si="270"/>
        <v>0</v>
      </c>
      <c r="O1729" s="67">
        <f t="shared" si="271"/>
        <v>6.8610000000000004E-2</v>
      </c>
      <c r="P1729" s="81">
        <f t="shared" si="272"/>
        <v>1.5582721512145412</v>
      </c>
      <c r="Q1729" s="81">
        <f t="shared" si="273"/>
        <v>1.5582721512145412</v>
      </c>
      <c r="S1729" s="1">
        <f t="shared" si="277"/>
        <v>1</v>
      </c>
      <c r="T1729" s="1" t="str">
        <f t="shared" si="278"/>
        <v>Peak</v>
      </c>
    </row>
    <row r="1730" spans="1:20" x14ac:dyDescent="0.25">
      <c r="A1730" s="85">
        <v>44998.291666662772</v>
      </c>
      <c r="B1730" s="1">
        <v>3</v>
      </c>
      <c r="C1730" s="1">
        <v>13</v>
      </c>
      <c r="D1730" s="1">
        <v>8</v>
      </c>
      <c r="E1730" s="1" t="str">
        <f t="shared" si="274"/>
        <v>Non-Summer</v>
      </c>
      <c r="F1730" s="78">
        <v>0.89270000000000005</v>
      </c>
      <c r="G1730" s="79">
        <f t="shared" si="275"/>
        <v>1.6984185433156602</v>
      </c>
      <c r="J1730" s="78">
        <v>1.059537</v>
      </c>
      <c r="K1730" s="80">
        <f t="shared" si="276"/>
        <v>1.059537</v>
      </c>
      <c r="L1730" s="68" t="str">
        <f t="shared" si="269"/>
        <v>Normal</v>
      </c>
      <c r="N1730" s="67">
        <f t="shared" si="270"/>
        <v>0</v>
      </c>
      <c r="O1730" s="67">
        <f t="shared" si="271"/>
        <v>1.059537</v>
      </c>
      <c r="P1730" s="81">
        <f t="shared" si="272"/>
        <v>0.63888154331566027</v>
      </c>
      <c r="Q1730" s="81">
        <f t="shared" si="273"/>
        <v>0.63888154331566027</v>
      </c>
      <c r="S1730" s="1">
        <f t="shared" si="277"/>
        <v>1</v>
      </c>
      <c r="T1730" s="1" t="str">
        <f t="shared" si="278"/>
        <v>Peak</v>
      </c>
    </row>
    <row r="1731" spans="1:20" x14ac:dyDescent="0.25">
      <c r="A1731" s="85">
        <v>44998.333333329436</v>
      </c>
      <c r="B1731" s="1">
        <v>3</v>
      </c>
      <c r="C1731" s="1">
        <v>13</v>
      </c>
      <c r="D1731" s="1">
        <v>9</v>
      </c>
      <c r="E1731" s="1" t="str">
        <f t="shared" si="274"/>
        <v>Non-Summer</v>
      </c>
      <c r="F1731" s="78">
        <v>0.874</v>
      </c>
      <c r="G1731" s="79">
        <f t="shared" si="275"/>
        <v>1.6628406036270718</v>
      </c>
      <c r="J1731" s="78">
        <v>2.9923609999999998</v>
      </c>
      <c r="K1731" s="80">
        <f t="shared" si="276"/>
        <v>2.9923609999999998</v>
      </c>
      <c r="L1731" s="68" t="str">
        <f t="shared" si="269"/>
        <v>Normal</v>
      </c>
      <c r="N1731" s="67">
        <f t="shared" si="270"/>
        <v>1.3295203963729281</v>
      </c>
      <c r="O1731" s="67">
        <f t="shared" si="271"/>
        <v>1.6628406036270718</v>
      </c>
      <c r="P1731" s="81">
        <f t="shared" si="272"/>
        <v>0</v>
      </c>
      <c r="Q1731" s="81">
        <f t="shared" si="273"/>
        <v>-1.3295203963729281</v>
      </c>
      <c r="S1731" s="1">
        <f t="shared" si="277"/>
        <v>1</v>
      </c>
      <c r="T1731" s="1" t="str">
        <f t="shared" si="278"/>
        <v>Peak</v>
      </c>
    </row>
    <row r="1732" spans="1:20" x14ac:dyDescent="0.25">
      <c r="A1732" s="85">
        <v>44998.3749999961</v>
      </c>
      <c r="B1732" s="1">
        <v>3</v>
      </c>
      <c r="C1732" s="1">
        <v>13</v>
      </c>
      <c r="D1732" s="1">
        <v>10</v>
      </c>
      <c r="E1732" s="1" t="str">
        <f t="shared" si="274"/>
        <v>Non-Summer</v>
      </c>
      <c r="F1732" s="78">
        <v>0.85980000000000001</v>
      </c>
      <c r="G1732" s="79">
        <f t="shared" si="275"/>
        <v>1.635824200227181</v>
      </c>
      <c r="J1732" s="78">
        <v>5.2223059999999997</v>
      </c>
      <c r="K1732" s="80">
        <f t="shared" si="276"/>
        <v>5.2223059999999997</v>
      </c>
      <c r="L1732" s="68" t="str">
        <f t="shared" si="269"/>
        <v>Normal</v>
      </c>
      <c r="N1732" s="67">
        <f t="shared" si="270"/>
        <v>3.5864817997728187</v>
      </c>
      <c r="O1732" s="67">
        <f t="shared" si="271"/>
        <v>1.635824200227181</v>
      </c>
      <c r="P1732" s="81">
        <f t="shared" si="272"/>
        <v>0</v>
      </c>
      <c r="Q1732" s="81">
        <f t="shared" si="273"/>
        <v>-3.5864817997728187</v>
      </c>
      <c r="S1732" s="1">
        <f t="shared" si="277"/>
        <v>1</v>
      </c>
      <c r="T1732" s="1" t="str">
        <f t="shared" si="278"/>
        <v>Peak</v>
      </c>
    </row>
    <row r="1733" spans="1:20" x14ac:dyDescent="0.25">
      <c r="A1733" s="85">
        <v>44998.416666662764</v>
      </c>
      <c r="B1733" s="1">
        <v>3</v>
      </c>
      <c r="C1733" s="1">
        <v>13</v>
      </c>
      <c r="D1733" s="1">
        <v>11</v>
      </c>
      <c r="E1733" s="1" t="str">
        <f t="shared" si="274"/>
        <v>Non-Summer</v>
      </c>
      <c r="F1733" s="78">
        <v>0.85950000000000004</v>
      </c>
      <c r="G1733" s="79">
        <f t="shared" si="275"/>
        <v>1.6352534311412681</v>
      </c>
      <c r="J1733" s="78">
        <v>2.0025630000000003</v>
      </c>
      <c r="K1733" s="80">
        <f t="shared" si="276"/>
        <v>2.0025630000000003</v>
      </c>
      <c r="L1733" s="68" t="str">
        <f t="shared" si="269"/>
        <v>Normal</v>
      </c>
      <c r="N1733" s="67">
        <f t="shared" si="270"/>
        <v>0.36730956885873223</v>
      </c>
      <c r="O1733" s="67">
        <f t="shared" si="271"/>
        <v>1.6352534311412681</v>
      </c>
      <c r="P1733" s="81">
        <f t="shared" si="272"/>
        <v>0</v>
      </c>
      <c r="Q1733" s="81">
        <f t="shared" si="273"/>
        <v>-0.36730956885873223</v>
      </c>
      <c r="S1733" s="1">
        <f t="shared" si="277"/>
        <v>1</v>
      </c>
      <c r="T1733" s="1" t="str">
        <f t="shared" si="278"/>
        <v>Peak</v>
      </c>
    </row>
    <row r="1734" spans="1:20" x14ac:dyDescent="0.25">
      <c r="A1734" s="85">
        <v>44998.458333329429</v>
      </c>
      <c r="B1734" s="1">
        <v>3</v>
      </c>
      <c r="C1734" s="1">
        <v>13</v>
      </c>
      <c r="D1734" s="1">
        <v>12</v>
      </c>
      <c r="E1734" s="1" t="str">
        <f t="shared" si="274"/>
        <v>Non-Summer</v>
      </c>
      <c r="F1734" s="78">
        <v>0.86129999999999995</v>
      </c>
      <c r="G1734" s="79">
        <f t="shared" si="275"/>
        <v>1.6386780456567469</v>
      </c>
      <c r="J1734" s="78">
        <v>1.393335</v>
      </c>
      <c r="K1734" s="80">
        <f t="shared" si="276"/>
        <v>1.393335</v>
      </c>
      <c r="L1734" s="68" t="str">
        <f t="shared" si="269"/>
        <v>Normal</v>
      </c>
      <c r="N1734" s="67">
        <f t="shared" si="270"/>
        <v>0</v>
      </c>
      <c r="O1734" s="67">
        <f t="shared" si="271"/>
        <v>1.393335</v>
      </c>
      <c r="P1734" s="81">
        <f t="shared" si="272"/>
        <v>0.24534304565674692</v>
      </c>
      <c r="Q1734" s="81">
        <f t="shared" si="273"/>
        <v>0.24534304565674692</v>
      </c>
      <c r="S1734" s="1">
        <f t="shared" si="277"/>
        <v>1</v>
      </c>
      <c r="T1734" s="1" t="str">
        <f t="shared" si="278"/>
        <v>Peak</v>
      </c>
    </row>
    <row r="1735" spans="1:20" x14ac:dyDescent="0.25">
      <c r="A1735" s="85">
        <v>44998.499999996093</v>
      </c>
      <c r="B1735" s="1">
        <v>3</v>
      </c>
      <c r="C1735" s="1">
        <v>13</v>
      </c>
      <c r="D1735" s="1">
        <v>13</v>
      </c>
      <c r="E1735" s="1" t="str">
        <f t="shared" si="274"/>
        <v>Non-Summer</v>
      </c>
      <c r="F1735" s="78">
        <v>0.86409999999999998</v>
      </c>
      <c r="G1735" s="79">
        <f t="shared" si="275"/>
        <v>1.6440052237919367</v>
      </c>
      <c r="J1735" s="78">
        <v>1.121078</v>
      </c>
      <c r="K1735" s="80">
        <f t="shared" si="276"/>
        <v>1.121078</v>
      </c>
      <c r="L1735" s="68" t="str">
        <f t="shared" si="269"/>
        <v>Normal</v>
      </c>
      <c r="N1735" s="67">
        <f t="shared" si="270"/>
        <v>0</v>
      </c>
      <c r="O1735" s="67">
        <f t="shared" si="271"/>
        <v>1.121078</v>
      </c>
      <c r="P1735" s="81">
        <f t="shared" si="272"/>
        <v>0.52292722379193668</v>
      </c>
      <c r="Q1735" s="81">
        <f t="shared" si="273"/>
        <v>0.52292722379193668</v>
      </c>
      <c r="S1735" s="1">
        <f t="shared" si="277"/>
        <v>1</v>
      </c>
      <c r="T1735" s="1" t="str">
        <f t="shared" si="278"/>
        <v>Peak</v>
      </c>
    </row>
    <row r="1736" spans="1:20" x14ac:dyDescent="0.25">
      <c r="A1736" s="85">
        <v>44998.541666662757</v>
      </c>
      <c r="B1736" s="1">
        <v>3</v>
      </c>
      <c r="C1736" s="1">
        <v>13</v>
      </c>
      <c r="D1736" s="1">
        <v>14</v>
      </c>
      <c r="E1736" s="1" t="str">
        <f t="shared" si="274"/>
        <v>Non-Summer</v>
      </c>
      <c r="F1736" s="78">
        <v>0.86339999999999995</v>
      </c>
      <c r="G1736" s="79">
        <f t="shared" si="275"/>
        <v>1.6426734292581391</v>
      </c>
      <c r="J1736" s="78">
        <v>0.67025599999999996</v>
      </c>
      <c r="K1736" s="80">
        <f t="shared" si="276"/>
        <v>0.67025599999999996</v>
      </c>
      <c r="L1736" s="68" t="str">
        <f t="shared" si="269"/>
        <v>Normal</v>
      </c>
      <c r="N1736" s="67">
        <f t="shared" si="270"/>
        <v>0</v>
      </c>
      <c r="O1736" s="67">
        <f t="shared" si="271"/>
        <v>0.67025599999999996</v>
      </c>
      <c r="P1736" s="81">
        <f t="shared" si="272"/>
        <v>0.97241742925813912</v>
      </c>
      <c r="Q1736" s="81">
        <f t="shared" si="273"/>
        <v>0.97241742925813912</v>
      </c>
      <c r="S1736" s="1">
        <f t="shared" si="277"/>
        <v>1</v>
      </c>
      <c r="T1736" s="1" t="str">
        <f t="shared" si="278"/>
        <v>Peak</v>
      </c>
    </row>
    <row r="1737" spans="1:20" x14ac:dyDescent="0.25">
      <c r="A1737" s="85">
        <v>44998.583333329421</v>
      </c>
      <c r="B1737" s="1">
        <v>3</v>
      </c>
      <c r="C1737" s="1">
        <v>13</v>
      </c>
      <c r="D1737" s="1">
        <v>15</v>
      </c>
      <c r="E1737" s="1" t="str">
        <f t="shared" si="274"/>
        <v>Non-Summer</v>
      </c>
      <c r="F1737" s="78">
        <v>0.86919999999999997</v>
      </c>
      <c r="G1737" s="79">
        <f t="shared" si="275"/>
        <v>1.6537082982524607</v>
      </c>
      <c r="J1737" s="78">
        <v>0.53883999999999999</v>
      </c>
      <c r="K1737" s="80">
        <f t="shared" si="276"/>
        <v>0.53883999999999999</v>
      </c>
      <c r="L1737" s="68" t="str">
        <f t="shared" si="269"/>
        <v>Normal</v>
      </c>
      <c r="N1737" s="67">
        <f t="shared" si="270"/>
        <v>0</v>
      </c>
      <c r="O1737" s="67">
        <f t="shared" si="271"/>
        <v>0.53883999999999999</v>
      </c>
      <c r="P1737" s="81">
        <f t="shared" si="272"/>
        <v>1.1148682982524607</v>
      </c>
      <c r="Q1737" s="81">
        <f t="shared" si="273"/>
        <v>1.1148682982524607</v>
      </c>
      <c r="S1737" s="1">
        <f t="shared" si="277"/>
        <v>1</v>
      </c>
      <c r="T1737" s="1" t="str">
        <f t="shared" si="278"/>
        <v>Peak</v>
      </c>
    </row>
    <row r="1738" spans="1:20" x14ac:dyDescent="0.25">
      <c r="A1738" s="85">
        <v>44998.624999996086</v>
      </c>
      <c r="B1738" s="1">
        <v>3</v>
      </c>
      <c r="C1738" s="1">
        <v>13</v>
      </c>
      <c r="D1738" s="1">
        <v>16</v>
      </c>
      <c r="E1738" s="1" t="str">
        <f t="shared" si="274"/>
        <v>Non-Summer</v>
      </c>
      <c r="F1738" s="78">
        <v>0.89980000000000004</v>
      </c>
      <c r="G1738" s="79">
        <f t="shared" si="275"/>
        <v>1.7119267450156055</v>
      </c>
      <c r="J1738" s="78">
        <v>0.49879199999999996</v>
      </c>
      <c r="K1738" s="80">
        <f t="shared" si="276"/>
        <v>0.49879199999999996</v>
      </c>
      <c r="L1738" s="68" t="str">
        <f t="shared" si="269"/>
        <v>Normal</v>
      </c>
      <c r="N1738" s="67">
        <f t="shared" si="270"/>
        <v>0</v>
      </c>
      <c r="O1738" s="67">
        <f t="shared" si="271"/>
        <v>0.49879199999999996</v>
      </c>
      <c r="P1738" s="81">
        <f t="shared" si="272"/>
        <v>1.2131347450156056</v>
      </c>
      <c r="Q1738" s="81">
        <f t="shared" si="273"/>
        <v>1.2131347450156056</v>
      </c>
      <c r="S1738" s="1">
        <f t="shared" si="277"/>
        <v>1</v>
      </c>
      <c r="T1738" s="1" t="str">
        <f t="shared" si="278"/>
        <v>Peak</v>
      </c>
    </row>
    <row r="1739" spans="1:20" x14ac:dyDescent="0.25">
      <c r="A1739" s="85">
        <v>44998.66666666275</v>
      </c>
      <c r="B1739" s="1">
        <v>3</v>
      </c>
      <c r="C1739" s="1">
        <v>13</v>
      </c>
      <c r="D1739" s="1">
        <v>17</v>
      </c>
      <c r="E1739" s="1" t="str">
        <f t="shared" si="274"/>
        <v>Non-Summer</v>
      </c>
      <c r="F1739" s="78">
        <v>0.95709999999999995</v>
      </c>
      <c r="G1739" s="79">
        <f t="shared" si="275"/>
        <v>1.8209436404250232</v>
      </c>
      <c r="J1739" s="78">
        <v>0.34557499999999997</v>
      </c>
      <c r="K1739" s="80">
        <f t="shared" si="276"/>
        <v>0.34557499999999997</v>
      </c>
      <c r="L1739" s="68" t="str">
        <f t="shared" si="269"/>
        <v>Normal</v>
      </c>
      <c r="N1739" s="67">
        <f t="shared" si="270"/>
        <v>0</v>
      </c>
      <c r="O1739" s="67">
        <f t="shared" si="271"/>
        <v>0.34557499999999997</v>
      </c>
      <c r="P1739" s="81">
        <f t="shared" si="272"/>
        <v>1.4753686404250232</v>
      </c>
      <c r="Q1739" s="81">
        <f t="shared" si="273"/>
        <v>1.4753686404250232</v>
      </c>
      <c r="S1739" s="1">
        <f t="shared" si="277"/>
        <v>1</v>
      </c>
      <c r="T1739" s="1" t="str">
        <f t="shared" si="278"/>
        <v>Peak</v>
      </c>
    </row>
    <row r="1740" spans="1:20" x14ac:dyDescent="0.25">
      <c r="A1740" s="85">
        <v>44998.708333329414</v>
      </c>
      <c r="B1740" s="1">
        <v>3</v>
      </c>
      <c r="C1740" s="1">
        <v>13</v>
      </c>
      <c r="D1740" s="1">
        <v>18</v>
      </c>
      <c r="E1740" s="1" t="str">
        <f t="shared" si="274"/>
        <v>Non-Summer</v>
      </c>
      <c r="F1740" s="78">
        <v>1.0248999999999999</v>
      </c>
      <c r="G1740" s="79">
        <f t="shared" si="275"/>
        <v>1.9499374538414025</v>
      </c>
      <c r="J1740" s="78">
        <v>8.7070000000000012E-3</v>
      </c>
      <c r="K1740" s="80">
        <f t="shared" si="276"/>
        <v>8.7070000000000012E-3</v>
      </c>
      <c r="L1740" s="68" t="str">
        <f t="shared" si="269"/>
        <v>Normal</v>
      </c>
      <c r="N1740" s="67">
        <f t="shared" si="270"/>
        <v>0</v>
      </c>
      <c r="O1740" s="67">
        <f t="shared" si="271"/>
        <v>8.7070000000000012E-3</v>
      </c>
      <c r="P1740" s="81">
        <f t="shared" si="272"/>
        <v>1.9412304538414025</v>
      </c>
      <c r="Q1740" s="81">
        <f t="shared" si="273"/>
        <v>1.9412304538414025</v>
      </c>
      <c r="S1740" s="1">
        <f t="shared" si="277"/>
        <v>1</v>
      </c>
      <c r="T1740" s="1" t="str">
        <f t="shared" si="278"/>
        <v>Peak</v>
      </c>
    </row>
    <row r="1741" spans="1:20" x14ac:dyDescent="0.25">
      <c r="A1741" s="85">
        <v>44998.749999996078</v>
      </c>
      <c r="B1741" s="1">
        <v>3</v>
      </c>
      <c r="C1741" s="1">
        <v>13</v>
      </c>
      <c r="D1741" s="1">
        <v>19</v>
      </c>
      <c r="E1741" s="1" t="str">
        <f t="shared" si="274"/>
        <v>Non-Summer</v>
      </c>
      <c r="F1741" s="78">
        <v>1.0809</v>
      </c>
      <c r="G1741" s="79">
        <f t="shared" si="275"/>
        <v>2.0564810165451965</v>
      </c>
      <c r="J1741" s="78">
        <v>0</v>
      </c>
      <c r="K1741" s="80">
        <f t="shared" si="276"/>
        <v>0</v>
      </c>
      <c r="L1741" s="68" t="str">
        <f t="shared" si="269"/>
        <v>Normal</v>
      </c>
      <c r="N1741" s="67">
        <f t="shared" si="270"/>
        <v>0</v>
      </c>
      <c r="O1741" s="67">
        <f t="shared" si="271"/>
        <v>0</v>
      </c>
      <c r="P1741" s="81">
        <f t="shared" si="272"/>
        <v>2.0564810165451965</v>
      </c>
      <c r="Q1741" s="81">
        <f t="shared" si="273"/>
        <v>2.0564810165451965</v>
      </c>
      <c r="S1741" s="1">
        <f t="shared" si="277"/>
        <v>1</v>
      </c>
      <c r="T1741" s="1" t="str">
        <f t="shared" si="278"/>
        <v>Peak</v>
      </c>
    </row>
    <row r="1742" spans="1:20" x14ac:dyDescent="0.25">
      <c r="A1742" s="85">
        <v>44998.791666662743</v>
      </c>
      <c r="B1742" s="1">
        <v>3</v>
      </c>
      <c r="C1742" s="1">
        <v>13</v>
      </c>
      <c r="D1742" s="1">
        <v>20</v>
      </c>
      <c r="E1742" s="1" t="str">
        <f t="shared" si="274"/>
        <v>Non-Summer</v>
      </c>
      <c r="F1742" s="78">
        <v>1.1335999999999999</v>
      </c>
      <c r="G1742" s="79">
        <f t="shared" si="275"/>
        <v>2.1567461193039454</v>
      </c>
      <c r="J1742" s="78">
        <v>0</v>
      </c>
      <c r="K1742" s="80">
        <f t="shared" si="276"/>
        <v>0</v>
      </c>
      <c r="L1742" s="68" t="str">
        <f t="shared" si="269"/>
        <v>Normal</v>
      </c>
      <c r="N1742" s="67">
        <f t="shared" si="270"/>
        <v>0</v>
      </c>
      <c r="O1742" s="67">
        <f t="shared" si="271"/>
        <v>0</v>
      </c>
      <c r="P1742" s="81">
        <f t="shared" si="272"/>
        <v>2.1567461193039454</v>
      </c>
      <c r="Q1742" s="81">
        <f t="shared" si="273"/>
        <v>2.1567461193039454</v>
      </c>
      <c r="S1742" s="1">
        <f t="shared" si="277"/>
        <v>1</v>
      </c>
      <c r="T1742" s="1" t="str">
        <f t="shared" si="278"/>
        <v>Peak</v>
      </c>
    </row>
    <row r="1743" spans="1:20" x14ac:dyDescent="0.25">
      <c r="A1743" s="85">
        <v>44998.833333329407</v>
      </c>
      <c r="B1743" s="1">
        <v>3</v>
      </c>
      <c r="C1743" s="1">
        <v>13</v>
      </c>
      <c r="D1743" s="1">
        <v>21</v>
      </c>
      <c r="E1743" s="1" t="str">
        <f t="shared" si="274"/>
        <v>Non-Summer</v>
      </c>
      <c r="F1743" s="78">
        <v>1.1299999999999999</v>
      </c>
      <c r="G1743" s="79">
        <f t="shared" si="275"/>
        <v>2.1498968902729874</v>
      </c>
      <c r="J1743" s="78">
        <v>0</v>
      </c>
      <c r="K1743" s="80">
        <f t="shared" si="276"/>
        <v>0</v>
      </c>
      <c r="L1743" s="68" t="str">
        <f t="shared" si="269"/>
        <v>Normal</v>
      </c>
      <c r="N1743" s="67">
        <f t="shared" si="270"/>
        <v>0</v>
      </c>
      <c r="O1743" s="67">
        <f t="shared" si="271"/>
        <v>0</v>
      </c>
      <c r="P1743" s="81">
        <f t="shared" si="272"/>
        <v>2.1498968902729874</v>
      </c>
      <c r="Q1743" s="81">
        <f t="shared" si="273"/>
        <v>2.1498968902729874</v>
      </c>
      <c r="S1743" s="1">
        <f t="shared" si="277"/>
        <v>1</v>
      </c>
      <c r="T1743" s="1" t="str">
        <f t="shared" si="278"/>
        <v>Peak</v>
      </c>
    </row>
    <row r="1744" spans="1:20" x14ac:dyDescent="0.25">
      <c r="A1744" s="85">
        <v>44998.874999996071</v>
      </c>
      <c r="B1744" s="1">
        <v>3</v>
      </c>
      <c r="C1744" s="1">
        <v>13</v>
      </c>
      <c r="D1744" s="1">
        <v>22</v>
      </c>
      <c r="E1744" s="1" t="str">
        <f t="shared" si="274"/>
        <v>Non-Summer</v>
      </c>
      <c r="F1744" s="78">
        <v>1.0786</v>
      </c>
      <c r="G1744" s="79">
        <f t="shared" si="275"/>
        <v>2.0521051202198621</v>
      </c>
      <c r="J1744" s="78">
        <v>0</v>
      </c>
      <c r="K1744" s="80">
        <f t="shared" si="276"/>
        <v>0</v>
      </c>
      <c r="L1744" s="68" t="str">
        <f t="shared" si="269"/>
        <v>Normal</v>
      </c>
      <c r="N1744" s="67">
        <f t="shared" si="270"/>
        <v>0</v>
      </c>
      <c r="O1744" s="67">
        <f t="shared" si="271"/>
        <v>0</v>
      </c>
      <c r="P1744" s="81">
        <f t="shared" si="272"/>
        <v>2.0521051202198621</v>
      </c>
      <c r="Q1744" s="81">
        <f t="shared" si="273"/>
        <v>2.0521051202198621</v>
      </c>
      <c r="S1744" s="1">
        <f t="shared" si="277"/>
        <v>1</v>
      </c>
      <c r="T1744" s="1" t="str">
        <f t="shared" si="278"/>
        <v>Off-Peak</v>
      </c>
    </row>
    <row r="1745" spans="1:20" x14ac:dyDescent="0.25">
      <c r="A1745" s="85">
        <v>44998.916666662735</v>
      </c>
      <c r="B1745" s="1">
        <v>3</v>
      </c>
      <c r="C1745" s="1">
        <v>13</v>
      </c>
      <c r="D1745" s="1">
        <v>23</v>
      </c>
      <c r="E1745" s="1" t="str">
        <f t="shared" si="274"/>
        <v>Non-Summer</v>
      </c>
      <c r="F1745" s="78">
        <v>0.98550000000000004</v>
      </c>
      <c r="G1745" s="79">
        <f t="shared" si="275"/>
        <v>1.8749764472248047</v>
      </c>
      <c r="J1745" s="78">
        <v>0</v>
      </c>
      <c r="K1745" s="80">
        <f t="shared" si="276"/>
        <v>0</v>
      </c>
      <c r="L1745" s="68" t="str">
        <f t="shared" si="269"/>
        <v>Normal</v>
      </c>
      <c r="N1745" s="67">
        <f t="shared" si="270"/>
        <v>0</v>
      </c>
      <c r="O1745" s="67">
        <f t="shared" si="271"/>
        <v>0</v>
      </c>
      <c r="P1745" s="81">
        <f t="shared" si="272"/>
        <v>1.8749764472248047</v>
      </c>
      <c r="Q1745" s="81">
        <f t="shared" si="273"/>
        <v>1.8749764472248047</v>
      </c>
      <c r="S1745" s="1">
        <f t="shared" si="277"/>
        <v>1</v>
      </c>
      <c r="T1745" s="1" t="str">
        <f t="shared" si="278"/>
        <v>Off-Peak</v>
      </c>
    </row>
    <row r="1746" spans="1:20" x14ac:dyDescent="0.25">
      <c r="A1746" s="85">
        <v>44998.958333329399</v>
      </c>
      <c r="B1746" s="1">
        <v>3</v>
      </c>
      <c r="C1746" s="1">
        <v>14</v>
      </c>
      <c r="D1746" s="1">
        <v>0</v>
      </c>
      <c r="E1746" s="1" t="str">
        <f t="shared" si="274"/>
        <v>Non-Summer</v>
      </c>
      <c r="F1746" s="78">
        <v>0.89270000000000005</v>
      </c>
      <c r="G1746" s="79">
        <f t="shared" si="275"/>
        <v>1.6984185433156602</v>
      </c>
      <c r="J1746" s="78">
        <v>0</v>
      </c>
      <c r="K1746" s="80">
        <f t="shared" si="276"/>
        <v>0</v>
      </c>
      <c r="L1746" s="68" t="str">
        <f t="shared" si="269"/>
        <v>Normal</v>
      </c>
      <c r="N1746" s="67">
        <f t="shared" si="270"/>
        <v>0</v>
      </c>
      <c r="O1746" s="67">
        <f t="shared" si="271"/>
        <v>0</v>
      </c>
      <c r="P1746" s="81">
        <f t="shared" si="272"/>
        <v>1.6984185433156602</v>
      </c>
      <c r="Q1746" s="81">
        <f t="shared" si="273"/>
        <v>1.6984185433156602</v>
      </c>
      <c r="S1746" s="1">
        <f t="shared" si="277"/>
        <v>1</v>
      </c>
      <c r="T1746" s="1" t="str">
        <f t="shared" si="278"/>
        <v>Off-Peak</v>
      </c>
    </row>
    <row r="1747" spans="1:20" x14ac:dyDescent="0.25">
      <c r="A1747" s="85">
        <v>44998.999999996064</v>
      </c>
      <c r="B1747" s="1">
        <v>3</v>
      </c>
      <c r="C1747" s="1">
        <v>14</v>
      </c>
      <c r="D1747" s="1">
        <v>1</v>
      </c>
      <c r="E1747" s="1" t="str">
        <f t="shared" si="274"/>
        <v>Non-Summer</v>
      </c>
      <c r="F1747" s="78">
        <v>0.83779999999999999</v>
      </c>
      <c r="G1747" s="79">
        <f t="shared" si="275"/>
        <v>1.5939678005935476</v>
      </c>
      <c r="J1747" s="78">
        <v>0</v>
      </c>
      <c r="K1747" s="80">
        <f t="shared" si="276"/>
        <v>0</v>
      </c>
      <c r="L1747" s="68" t="str">
        <f t="shared" ref="L1747:L1810" si="279">IF(AND(D1747&gt;=$C$2,D1747&lt;=$C$3,E1747="Summer"),"MaxDis","Normal")</f>
        <v>Normal</v>
      </c>
      <c r="N1747" s="67">
        <f t="shared" ref="N1747:N1810" si="280">IF(K1747-G1747&lt;0,0,K1747-G1747)</f>
        <v>0</v>
      </c>
      <c r="O1747" s="67">
        <f t="shared" ref="O1747:O1810" si="281">K1747-N1747</f>
        <v>0</v>
      </c>
      <c r="P1747" s="81">
        <f t="shared" ref="P1747:P1810" si="282">MAX(0,G1747-O1747)</f>
        <v>1.5939678005935476</v>
      </c>
      <c r="Q1747" s="81">
        <f t="shared" ref="Q1747:Q1810" si="283">G1747-K1747</f>
        <v>1.5939678005935476</v>
      </c>
      <c r="S1747" s="1">
        <f t="shared" si="277"/>
        <v>2</v>
      </c>
      <c r="T1747" s="1" t="str">
        <f t="shared" si="278"/>
        <v>Off-Peak</v>
      </c>
    </row>
    <row r="1748" spans="1:20" x14ac:dyDescent="0.25">
      <c r="A1748" s="85">
        <v>44999.041666662728</v>
      </c>
      <c r="B1748" s="1">
        <v>3</v>
      </c>
      <c r="C1748" s="1">
        <v>14</v>
      </c>
      <c r="D1748" s="1">
        <v>2</v>
      </c>
      <c r="E1748" s="1" t="str">
        <f t="shared" ref="E1748:E1811" si="284">IF(AND(B1748&gt;=$C$5,B1748&lt;=$C$6),"Summer","Non-Summer")</f>
        <v>Non-Summer</v>
      </c>
      <c r="F1748" s="78">
        <v>0.80700000000000005</v>
      </c>
      <c r="G1748" s="79">
        <f t="shared" ref="G1748:G1811" si="285">F1748*$G$13</f>
        <v>1.535368841106461</v>
      </c>
      <c r="J1748" s="78">
        <v>0</v>
      </c>
      <c r="K1748" s="80">
        <f t="shared" ref="K1748:K1811" si="286">J1748*$K$13</f>
        <v>0</v>
      </c>
      <c r="L1748" s="68" t="str">
        <f t="shared" si="279"/>
        <v>Normal</v>
      </c>
      <c r="N1748" s="67">
        <f t="shared" si="280"/>
        <v>0</v>
      </c>
      <c r="O1748" s="67">
        <f t="shared" si="281"/>
        <v>0</v>
      </c>
      <c r="P1748" s="81">
        <f t="shared" si="282"/>
        <v>1.535368841106461</v>
      </c>
      <c r="Q1748" s="81">
        <f t="shared" si="283"/>
        <v>1.535368841106461</v>
      </c>
      <c r="S1748" s="1">
        <f t="shared" ref="S1748:S1811" si="287">WEEKDAY(A1748,2)</f>
        <v>2</v>
      </c>
      <c r="T1748" s="1" t="str">
        <f t="shared" ref="T1748:T1811" si="288">IF(S1748&gt;5,"Off-Peak",IF(AND(D1748&gt;=$C$7,D1748&lt;$C$8),"Peak","Off-Peak"))</f>
        <v>Off-Peak</v>
      </c>
    </row>
    <row r="1749" spans="1:20" x14ac:dyDescent="0.25">
      <c r="A1749" s="85">
        <v>44999.083333329392</v>
      </c>
      <c r="B1749" s="1">
        <v>3</v>
      </c>
      <c r="C1749" s="1">
        <v>14</v>
      </c>
      <c r="D1749" s="1">
        <v>3</v>
      </c>
      <c r="E1749" s="1" t="str">
        <f t="shared" si="284"/>
        <v>Non-Summer</v>
      </c>
      <c r="F1749" s="78">
        <v>0.79249999999999998</v>
      </c>
      <c r="G1749" s="79">
        <f t="shared" si="285"/>
        <v>1.5077816686206571</v>
      </c>
      <c r="J1749" s="78">
        <v>0</v>
      </c>
      <c r="K1749" s="80">
        <f t="shared" si="286"/>
        <v>0</v>
      </c>
      <c r="L1749" s="68" t="str">
        <f t="shared" si="279"/>
        <v>Normal</v>
      </c>
      <c r="N1749" s="67">
        <f t="shared" si="280"/>
        <v>0</v>
      </c>
      <c r="O1749" s="67">
        <f t="shared" si="281"/>
        <v>0</v>
      </c>
      <c r="P1749" s="81">
        <f t="shared" si="282"/>
        <v>1.5077816686206571</v>
      </c>
      <c r="Q1749" s="81">
        <f t="shared" si="283"/>
        <v>1.5077816686206571</v>
      </c>
      <c r="S1749" s="1">
        <f t="shared" si="287"/>
        <v>2</v>
      </c>
      <c r="T1749" s="1" t="str">
        <f t="shared" si="288"/>
        <v>Off-Peak</v>
      </c>
    </row>
    <row r="1750" spans="1:20" x14ac:dyDescent="0.25">
      <c r="A1750" s="85">
        <v>44999.124999996056</v>
      </c>
      <c r="B1750" s="1">
        <v>3</v>
      </c>
      <c r="C1750" s="1">
        <v>14</v>
      </c>
      <c r="D1750" s="1">
        <v>4</v>
      </c>
      <c r="E1750" s="1" t="str">
        <f t="shared" si="284"/>
        <v>Non-Summer</v>
      </c>
      <c r="F1750" s="78">
        <v>0.78979999999999995</v>
      </c>
      <c r="G1750" s="79">
        <f t="shared" si="285"/>
        <v>1.5026447468474384</v>
      </c>
      <c r="J1750" s="78">
        <v>0</v>
      </c>
      <c r="K1750" s="80">
        <f t="shared" si="286"/>
        <v>0</v>
      </c>
      <c r="L1750" s="68" t="str">
        <f t="shared" si="279"/>
        <v>Normal</v>
      </c>
      <c r="N1750" s="67">
        <f t="shared" si="280"/>
        <v>0</v>
      </c>
      <c r="O1750" s="67">
        <f t="shared" si="281"/>
        <v>0</v>
      </c>
      <c r="P1750" s="81">
        <f t="shared" si="282"/>
        <v>1.5026447468474384</v>
      </c>
      <c r="Q1750" s="81">
        <f t="shared" si="283"/>
        <v>1.5026447468474384</v>
      </c>
      <c r="S1750" s="1">
        <f t="shared" si="287"/>
        <v>2</v>
      </c>
      <c r="T1750" s="1" t="str">
        <f t="shared" si="288"/>
        <v>Off-Peak</v>
      </c>
    </row>
    <row r="1751" spans="1:20" x14ac:dyDescent="0.25">
      <c r="A1751" s="85">
        <v>44999.166666662721</v>
      </c>
      <c r="B1751" s="1">
        <v>3</v>
      </c>
      <c r="C1751" s="1">
        <v>14</v>
      </c>
      <c r="D1751" s="1">
        <v>5</v>
      </c>
      <c r="E1751" s="1" t="str">
        <f t="shared" si="284"/>
        <v>Non-Summer</v>
      </c>
      <c r="F1751" s="78">
        <v>0.80269999999999997</v>
      </c>
      <c r="G1751" s="79">
        <f t="shared" si="285"/>
        <v>1.5271878175417053</v>
      </c>
      <c r="J1751" s="78">
        <v>0</v>
      </c>
      <c r="K1751" s="80">
        <f t="shared" si="286"/>
        <v>0</v>
      </c>
      <c r="L1751" s="68" t="str">
        <f t="shared" si="279"/>
        <v>Normal</v>
      </c>
      <c r="N1751" s="67">
        <f t="shared" si="280"/>
        <v>0</v>
      </c>
      <c r="O1751" s="67">
        <f t="shared" si="281"/>
        <v>0</v>
      </c>
      <c r="P1751" s="81">
        <f t="shared" si="282"/>
        <v>1.5271878175417053</v>
      </c>
      <c r="Q1751" s="81">
        <f t="shared" si="283"/>
        <v>1.5271878175417053</v>
      </c>
      <c r="S1751" s="1">
        <f t="shared" si="287"/>
        <v>2</v>
      </c>
      <c r="T1751" s="1" t="str">
        <f t="shared" si="288"/>
        <v>Off-Peak</v>
      </c>
    </row>
    <row r="1752" spans="1:20" x14ac:dyDescent="0.25">
      <c r="A1752" s="85">
        <v>44999.208333329385</v>
      </c>
      <c r="B1752" s="1">
        <v>3</v>
      </c>
      <c r="C1752" s="1">
        <v>14</v>
      </c>
      <c r="D1752" s="1">
        <v>6</v>
      </c>
      <c r="E1752" s="1" t="str">
        <f t="shared" si="284"/>
        <v>Non-Summer</v>
      </c>
      <c r="F1752" s="78">
        <v>0.84050000000000002</v>
      </c>
      <c r="G1752" s="79">
        <f t="shared" si="285"/>
        <v>1.5991047223667665</v>
      </c>
      <c r="J1752" s="78">
        <v>0</v>
      </c>
      <c r="K1752" s="80">
        <f t="shared" si="286"/>
        <v>0</v>
      </c>
      <c r="L1752" s="68" t="str">
        <f t="shared" si="279"/>
        <v>Normal</v>
      </c>
      <c r="N1752" s="67">
        <f t="shared" si="280"/>
        <v>0</v>
      </c>
      <c r="O1752" s="67">
        <f t="shared" si="281"/>
        <v>0</v>
      </c>
      <c r="P1752" s="81">
        <f t="shared" si="282"/>
        <v>1.5991047223667665</v>
      </c>
      <c r="Q1752" s="81">
        <f t="shared" si="283"/>
        <v>1.5991047223667665</v>
      </c>
      <c r="S1752" s="1">
        <f t="shared" si="287"/>
        <v>2</v>
      </c>
      <c r="T1752" s="1" t="str">
        <f t="shared" si="288"/>
        <v>Peak</v>
      </c>
    </row>
    <row r="1753" spans="1:20" x14ac:dyDescent="0.25">
      <c r="A1753" s="85">
        <v>44999.249999996049</v>
      </c>
      <c r="B1753" s="1">
        <v>3</v>
      </c>
      <c r="C1753" s="1">
        <v>14</v>
      </c>
      <c r="D1753" s="1">
        <v>7</v>
      </c>
      <c r="E1753" s="1" t="str">
        <f t="shared" si="284"/>
        <v>Non-Summer</v>
      </c>
      <c r="F1753" s="78">
        <v>0.90469999999999995</v>
      </c>
      <c r="G1753" s="79">
        <f t="shared" si="285"/>
        <v>1.7212493067521872</v>
      </c>
      <c r="J1753" s="78">
        <v>0.12803</v>
      </c>
      <c r="K1753" s="80">
        <f t="shared" si="286"/>
        <v>0.12803</v>
      </c>
      <c r="L1753" s="68" t="str">
        <f t="shared" si="279"/>
        <v>Normal</v>
      </c>
      <c r="N1753" s="67">
        <f t="shared" si="280"/>
        <v>0</v>
      </c>
      <c r="O1753" s="67">
        <f t="shared" si="281"/>
        <v>0.12803</v>
      </c>
      <c r="P1753" s="81">
        <f t="shared" si="282"/>
        <v>1.5932193067521871</v>
      </c>
      <c r="Q1753" s="81">
        <f t="shared" si="283"/>
        <v>1.5932193067521871</v>
      </c>
      <c r="S1753" s="1">
        <f t="shared" si="287"/>
        <v>2</v>
      </c>
      <c r="T1753" s="1" t="str">
        <f t="shared" si="288"/>
        <v>Peak</v>
      </c>
    </row>
    <row r="1754" spans="1:20" x14ac:dyDescent="0.25">
      <c r="A1754" s="85">
        <v>44999.291666662713</v>
      </c>
      <c r="B1754" s="1">
        <v>3</v>
      </c>
      <c r="C1754" s="1">
        <v>14</v>
      </c>
      <c r="D1754" s="1">
        <v>8</v>
      </c>
      <c r="E1754" s="1" t="str">
        <f t="shared" si="284"/>
        <v>Non-Summer</v>
      </c>
      <c r="F1754" s="78">
        <v>0.92600000000000005</v>
      </c>
      <c r="G1754" s="79">
        <f t="shared" si="285"/>
        <v>1.7617739118520235</v>
      </c>
      <c r="J1754" s="78">
        <v>1.4411720000000001</v>
      </c>
      <c r="K1754" s="80">
        <f t="shared" si="286"/>
        <v>1.4411720000000001</v>
      </c>
      <c r="L1754" s="68" t="str">
        <f t="shared" si="279"/>
        <v>Normal</v>
      </c>
      <c r="N1754" s="67">
        <f t="shared" si="280"/>
        <v>0</v>
      </c>
      <c r="O1754" s="67">
        <f t="shared" si="281"/>
        <v>1.4411720000000001</v>
      </c>
      <c r="P1754" s="81">
        <f t="shared" si="282"/>
        <v>0.32060191185202336</v>
      </c>
      <c r="Q1754" s="81">
        <f t="shared" si="283"/>
        <v>0.32060191185202336</v>
      </c>
      <c r="S1754" s="1">
        <f t="shared" si="287"/>
        <v>2</v>
      </c>
      <c r="T1754" s="1" t="str">
        <f t="shared" si="288"/>
        <v>Peak</v>
      </c>
    </row>
    <row r="1755" spans="1:20" x14ac:dyDescent="0.25">
      <c r="A1755" s="85">
        <v>44999.333333329378</v>
      </c>
      <c r="B1755" s="1">
        <v>3</v>
      </c>
      <c r="C1755" s="1">
        <v>14</v>
      </c>
      <c r="D1755" s="1">
        <v>9</v>
      </c>
      <c r="E1755" s="1" t="str">
        <f t="shared" si="284"/>
        <v>Non-Summer</v>
      </c>
      <c r="F1755" s="78">
        <v>0.87070000000000003</v>
      </c>
      <c r="G1755" s="79">
        <f t="shared" si="285"/>
        <v>1.6565621436820268</v>
      </c>
      <c r="J1755" s="78">
        <v>3.946307</v>
      </c>
      <c r="K1755" s="80">
        <f t="shared" si="286"/>
        <v>3.946307</v>
      </c>
      <c r="L1755" s="68" t="str">
        <f t="shared" si="279"/>
        <v>Normal</v>
      </c>
      <c r="N1755" s="67">
        <f t="shared" si="280"/>
        <v>2.2897448563179732</v>
      </c>
      <c r="O1755" s="67">
        <f t="shared" si="281"/>
        <v>1.6565621436820268</v>
      </c>
      <c r="P1755" s="81">
        <f t="shared" si="282"/>
        <v>0</v>
      </c>
      <c r="Q1755" s="81">
        <f t="shared" si="283"/>
        <v>-2.2897448563179732</v>
      </c>
      <c r="S1755" s="1">
        <f t="shared" si="287"/>
        <v>2</v>
      </c>
      <c r="T1755" s="1" t="str">
        <f t="shared" si="288"/>
        <v>Peak</v>
      </c>
    </row>
    <row r="1756" spans="1:20" x14ac:dyDescent="0.25">
      <c r="A1756" s="85">
        <v>44999.374999996042</v>
      </c>
      <c r="B1756" s="1">
        <v>3</v>
      </c>
      <c r="C1756" s="1">
        <v>14</v>
      </c>
      <c r="D1756" s="1">
        <v>10</v>
      </c>
      <c r="E1756" s="1" t="str">
        <f t="shared" si="284"/>
        <v>Non-Summer</v>
      </c>
      <c r="F1756" s="78">
        <v>0.83169999999999999</v>
      </c>
      <c r="G1756" s="79">
        <f t="shared" si="285"/>
        <v>1.5823621625133131</v>
      </c>
      <c r="J1756" s="78">
        <v>5.6358959999999998</v>
      </c>
      <c r="K1756" s="80">
        <f t="shared" si="286"/>
        <v>5.6358959999999998</v>
      </c>
      <c r="L1756" s="68" t="str">
        <f t="shared" si="279"/>
        <v>Normal</v>
      </c>
      <c r="N1756" s="67">
        <f t="shared" si="280"/>
        <v>4.0535338374866869</v>
      </c>
      <c r="O1756" s="67">
        <f t="shared" si="281"/>
        <v>1.5823621625133129</v>
      </c>
      <c r="P1756" s="81">
        <f t="shared" si="282"/>
        <v>2.2204460492503131E-16</v>
      </c>
      <c r="Q1756" s="81">
        <f t="shared" si="283"/>
        <v>-4.0535338374866869</v>
      </c>
      <c r="S1756" s="1">
        <f t="shared" si="287"/>
        <v>2</v>
      </c>
      <c r="T1756" s="1" t="str">
        <f t="shared" si="288"/>
        <v>Peak</v>
      </c>
    </row>
    <row r="1757" spans="1:20" x14ac:dyDescent="0.25">
      <c r="A1757" s="85">
        <v>44999.416666662706</v>
      </c>
      <c r="B1757" s="1">
        <v>3</v>
      </c>
      <c r="C1757" s="1">
        <v>14</v>
      </c>
      <c r="D1757" s="1">
        <v>11</v>
      </c>
      <c r="E1757" s="1" t="str">
        <f t="shared" si="284"/>
        <v>Non-Summer</v>
      </c>
      <c r="F1757" s="78">
        <v>0.80640000000000001</v>
      </c>
      <c r="G1757" s="79">
        <f t="shared" si="285"/>
        <v>1.5342273029346347</v>
      </c>
      <c r="J1757" s="78">
        <v>6.5607680000000004</v>
      </c>
      <c r="K1757" s="80">
        <f t="shared" si="286"/>
        <v>6.5607680000000004</v>
      </c>
      <c r="L1757" s="68" t="str">
        <f t="shared" si="279"/>
        <v>Normal</v>
      </c>
      <c r="N1757" s="67">
        <f t="shared" si="280"/>
        <v>5.0265406970653661</v>
      </c>
      <c r="O1757" s="67">
        <f t="shared" si="281"/>
        <v>1.5342273029346343</v>
      </c>
      <c r="P1757" s="81">
        <f t="shared" si="282"/>
        <v>4.4408920985006262E-16</v>
      </c>
      <c r="Q1757" s="81">
        <f t="shared" si="283"/>
        <v>-5.0265406970653661</v>
      </c>
      <c r="S1757" s="1">
        <f t="shared" si="287"/>
        <v>2</v>
      </c>
      <c r="T1757" s="1" t="str">
        <f t="shared" si="288"/>
        <v>Peak</v>
      </c>
    </row>
    <row r="1758" spans="1:20" x14ac:dyDescent="0.25">
      <c r="A1758" s="85">
        <v>44999.45833332937</v>
      </c>
      <c r="B1758" s="1">
        <v>3</v>
      </c>
      <c r="C1758" s="1">
        <v>14</v>
      </c>
      <c r="D1758" s="1">
        <v>12</v>
      </c>
      <c r="E1758" s="1" t="str">
        <f t="shared" si="284"/>
        <v>Non-Summer</v>
      </c>
      <c r="F1758" s="78">
        <v>0.79330000000000001</v>
      </c>
      <c r="G1758" s="79">
        <f t="shared" si="285"/>
        <v>1.5093037195164256</v>
      </c>
      <c r="J1758" s="78">
        <v>7</v>
      </c>
      <c r="K1758" s="80">
        <f t="shared" si="286"/>
        <v>7</v>
      </c>
      <c r="L1758" s="68" t="str">
        <f t="shared" si="279"/>
        <v>Normal</v>
      </c>
      <c r="N1758" s="67">
        <f t="shared" si="280"/>
        <v>5.4906962804835739</v>
      </c>
      <c r="O1758" s="67">
        <f t="shared" si="281"/>
        <v>1.5093037195164261</v>
      </c>
      <c r="P1758" s="81">
        <f t="shared" si="282"/>
        <v>0</v>
      </c>
      <c r="Q1758" s="81">
        <f t="shared" si="283"/>
        <v>-5.4906962804835739</v>
      </c>
      <c r="S1758" s="1">
        <f t="shared" si="287"/>
        <v>2</v>
      </c>
      <c r="T1758" s="1" t="str">
        <f t="shared" si="288"/>
        <v>Peak</v>
      </c>
    </row>
    <row r="1759" spans="1:20" x14ac:dyDescent="0.25">
      <c r="A1759" s="85">
        <v>44999.499999996035</v>
      </c>
      <c r="B1759" s="1">
        <v>3</v>
      </c>
      <c r="C1759" s="1">
        <v>14</v>
      </c>
      <c r="D1759" s="1">
        <v>13</v>
      </c>
      <c r="E1759" s="1" t="str">
        <f t="shared" si="284"/>
        <v>Non-Summer</v>
      </c>
      <c r="F1759" s="78">
        <v>0.78239999999999998</v>
      </c>
      <c r="G1759" s="79">
        <f t="shared" si="285"/>
        <v>1.48856577606158</v>
      </c>
      <c r="J1759" s="78">
        <v>7</v>
      </c>
      <c r="K1759" s="80">
        <f t="shared" si="286"/>
        <v>7</v>
      </c>
      <c r="L1759" s="68" t="str">
        <f t="shared" si="279"/>
        <v>Normal</v>
      </c>
      <c r="N1759" s="67">
        <f t="shared" si="280"/>
        <v>5.5114342239384202</v>
      </c>
      <c r="O1759" s="67">
        <f t="shared" si="281"/>
        <v>1.4885657760615798</v>
      </c>
      <c r="P1759" s="81">
        <f t="shared" si="282"/>
        <v>2.2204460492503131E-16</v>
      </c>
      <c r="Q1759" s="81">
        <f t="shared" si="283"/>
        <v>-5.5114342239384202</v>
      </c>
      <c r="S1759" s="1">
        <f t="shared" si="287"/>
        <v>2</v>
      </c>
      <c r="T1759" s="1" t="str">
        <f t="shared" si="288"/>
        <v>Peak</v>
      </c>
    </row>
    <row r="1760" spans="1:20" x14ac:dyDescent="0.25">
      <c r="A1760" s="85">
        <v>44999.541666662699</v>
      </c>
      <c r="B1760" s="1">
        <v>3</v>
      </c>
      <c r="C1760" s="1">
        <v>14</v>
      </c>
      <c r="D1760" s="1">
        <v>14</v>
      </c>
      <c r="E1760" s="1" t="str">
        <f t="shared" si="284"/>
        <v>Non-Summer</v>
      </c>
      <c r="F1760" s="78">
        <v>0.76519999999999999</v>
      </c>
      <c r="G1760" s="79">
        <f t="shared" si="285"/>
        <v>1.4558416818025575</v>
      </c>
      <c r="J1760" s="78">
        <v>6.5313729999999994</v>
      </c>
      <c r="K1760" s="80">
        <f t="shared" si="286"/>
        <v>6.5313729999999994</v>
      </c>
      <c r="L1760" s="68" t="str">
        <f t="shared" si="279"/>
        <v>Normal</v>
      </c>
      <c r="N1760" s="67">
        <f t="shared" si="280"/>
        <v>5.0755313181974415</v>
      </c>
      <c r="O1760" s="67">
        <f t="shared" si="281"/>
        <v>1.4558416818025579</v>
      </c>
      <c r="P1760" s="81">
        <f t="shared" si="282"/>
        <v>0</v>
      </c>
      <c r="Q1760" s="81">
        <f t="shared" si="283"/>
        <v>-5.0755313181974415</v>
      </c>
      <c r="S1760" s="1">
        <f t="shared" si="287"/>
        <v>2</v>
      </c>
      <c r="T1760" s="1" t="str">
        <f t="shared" si="288"/>
        <v>Peak</v>
      </c>
    </row>
    <row r="1761" spans="1:20" x14ac:dyDescent="0.25">
      <c r="A1761" s="85">
        <v>44999.583333329363</v>
      </c>
      <c r="B1761" s="1">
        <v>3</v>
      </c>
      <c r="C1761" s="1">
        <v>14</v>
      </c>
      <c r="D1761" s="1">
        <v>15</v>
      </c>
      <c r="E1761" s="1" t="str">
        <f t="shared" si="284"/>
        <v>Non-Summer</v>
      </c>
      <c r="F1761" s="78">
        <v>0.75139999999999996</v>
      </c>
      <c r="G1761" s="79">
        <f t="shared" si="285"/>
        <v>1.429586303850551</v>
      </c>
      <c r="J1761" s="78">
        <v>5.5480679999999998</v>
      </c>
      <c r="K1761" s="80">
        <f t="shared" si="286"/>
        <v>5.5480679999999998</v>
      </c>
      <c r="L1761" s="68" t="str">
        <f t="shared" si="279"/>
        <v>Normal</v>
      </c>
      <c r="N1761" s="67">
        <f t="shared" si="280"/>
        <v>4.1184816961494484</v>
      </c>
      <c r="O1761" s="67">
        <f t="shared" si="281"/>
        <v>1.4295863038505514</v>
      </c>
      <c r="P1761" s="81">
        <f t="shared" si="282"/>
        <v>0</v>
      </c>
      <c r="Q1761" s="81">
        <f t="shared" si="283"/>
        <v>-4.1184816961494484</v>
      </c>
      <c r="S1761" s="1">
        <f t="shared" si="287"/>
        <v>2</v>
      </c>
      <c r="T1761" s="1" t="str">
        <f t="shared" si="288"/>
        <v>Peak</v>
      </c>
    </row>
    <row r="1762" spans="1:20" x14ac:dyDescent="0.25">
      <c r="A1762" s="85">
        <v>44999.624999996027</v>
      </c>
      <c r="B1762" s="1">
        <v>3</v>
      </c>
      <c r="C1762" s="1">
        <v>14</v>
      </c>
      <c r="D1762" s="1">
        <v>16</v>
      </c>
      <c r="E1762" s="1" t="str">
        <f t="shared" si="284"/>
        <v>Non-Summer</v>
      </c>
      <c r="F1762" s="78">
        <v>0.75749999999999995</v>
      </c>
      <c r="G1762" s="79">
        <f t="shared" si="285"/>
        <v>1.4411919419307857</v>
      </c>
      <c r="J1762" s="78">
        <v>4.0627440000000004</v>
      </c>
      <c r="K1762" s="80">
        <f t="shared" si="286"/>
        <v>4.0627440000000004</v>
      </c>
      <c r="L1762" s="68" t="str">
        <f t="shared" si="279"/>
        <v>Normal</v>
      </c>
      <c r="N1762" s="67">
        <f t="shared" si="280"/>
        <v>2.6215520580692147</v>
      </c>
      <c r="O1762" s="67">
        <f t="shared" si="281"/>
        <v>1.4411919419307857</v>
      </c>
      <c r="P1762" s="81">
        <f t="shared" si="282"/>
        <v>0</v>
      </c>
      <c r="Q1762" s="81">
        <f t="shared" si="283"/>
        <v>-2.6215520580692147</v>
      </c>
      <c r="S1762" s="1">
        <f t="shared" si="287"/>
        <v>2</v>
      </c>
      <c r="T1762" s="1" t="str">
        <f t="shared" si="288"/>
        <v>Peak</v>
      </c>
    </row>
    <row r="1763" spans="1:20" x14ac:dyDescent="0.25">
      <c r="A1763" s="85">
        <v>44999.666666662692</v>
      </c>
      <c r="B1763" s="1">
        <v>3</v>
      </c>
      <c r="C1763" s="1">
        <v>14</v>
      </c>
      <c r="D1763" s="1">
        <v>17</v>
      </c>
      <c r="E1763" s="1" t="str">
        <f t="shared" si="284"/>
        <v>Non-Summer</v>
      </c>
      <c r="F1763" s="78">
        <v>0.79459999999999997</v>
      </c>
      <c r="G1763" s="79">
        <f t="shared" si="285"/>
        <v>1.5117770522220493</v>
      </c>
      <c r="J1763" s="78">
        <v>2.0337049999999999</v>
      </c>
      <c r="K1763" s="80">
        <f t="shared" si="286"/>
        <v>2.0337049999999999</v>
      </c>
      <c r="L1763" s="68" t="str">
        <f t="shared" si="279"/>
        <v>Normal</v>
      </c>
      <c r="N1763" s="67">
        <f t="shared" si="280"/>
        <v>0.5219279477779506</v>
      </c>
      <c r="O1763" s="67">
        <f t="shared" si="281"/>
        <v>1.5117770522220493</v>
      </c>
      <c r="P1763" s="81">
        <f t="shared" si="282"/>
        <v>0</v>
      </c>
      <c r="Q1763" s="81">
        <f t="shared" si="283"/>
        <v>-0.5219279477779506</v>
      </c>
      <c r="S1763" s="1">
        <f t="shared" si="287"/>
        <v>2</v>
      </c>
      <c r="T1763" s="1" t="str">
        <f t="shared" si="288"/>
        <v>Peak</v>
      </c>
    </row>
    <row r="1764" spans="1:20" x14ac:dyDescent="0.25">
      <c r="A1764" s="85">
        <v>44999.708333329356</v>
      </c>
      <c r="B1764" s="1">
        <v>3</v>
      </c>
      <c r="C1764" s="1">
        <v>14</v>
      </c>
      <c r="D1764" s="1">
        <v>18</v>
      </c>
      <c r="E1764" s="1" t="str">
        <f t="shared" si="284"/>
        <v>Non-Summer</v>
      </c>
      <c r="F1764" s="78">
        <v>0.8548</v>
      </c>
      <c r="G1764" s="79">
        <f t="shared" si="285"/>
        <v>1.6263113821286281</v>
      </c>
      <c r="J1764" s="78">
        <v>0.18326900000000002</v>
      </c>
      <c r="K1764" s="80">
        <f t="shared" si="286"/>
        <v>0.18326900000000002</v>
      </c>
      <c r="L1764" s="68" t="str">
        <f t="shared" si="279"/>
        <v>Normal</v>
      </c>
      <c r="N1764" s="67">
        <f t="shared" si="280"/>
        <v>0</v>
      </c>
      <c r="O1764" s="67">
        <f t="shared" si="281"/>
        <v>0.18326900000000002</v>
      </c>
      <c r="P1764" s="81">
        <f t="shared" si="282"/>
        <v>1.443042382128628</v>
      </c>
      <c r="Q1764" s="81">
        <f t="shared" si="283"/>
        <v>1.443042382128628</v>
      </c>
      <c r="S1764" s="1">
        <f t="shared" si="287"/>
        <v>2</v>
      </c>
      <c r="T1764" s="1" t="str">
        <f t="shared" si="288"/>
        <v>Peak</v>
      </c>
    </row>
    <row r="1765" spans="1:20" x14ac:dyDescent="0.25">
      <c r="A1765" s="85">
        <v>44999.74999999602</v>
      </c>
      <c r="B1765" s="1">
        <v>3</v>
      </c>
      <c r="C1765" s="1">
        <v>14</v>
      </c>
      <c r="D1765" s="1">
        <v>19</v>
      </c>
      <c r="E1765" s="1" t="str">
        <f t="shared" si="284"/>
        <v>Non-Summer</v>
      </c>
      <c r="F1765" s="78">
        <v>0.93640000000000001</v>
      </c>
      <c r="G1765" s="79">
        <f t="shared" si="285"/>
        <v>1.7815605734970137</v>
      </c>
      <c r="J1765" s="78">
        <v>0</v>
      </c>
      <c r="K1765" s="80">
        <f t="shared" si="286"/>
        <v>0</v>
      </c>
      <c r="L1765" s="68" t="str">
        <f t="shared" si="279"/>
        <v>Normal</v>
      </c>
      <c r="N1765" s="67">
        <f t="shared" si="280"/>
        <v>0</v>
      </c>
      <c r="O1765" s="67">
        <f t="shared" si="281"/>
        <v>0</v>
      </c>
      <c r="P1765" s="81">
        <f t="shared" si="282"/>
        <v>1.7815605734970137</v>
      </c>
      <c r="Q1765" s="81">
        <f t="shared" si="283"/>
        <v>1.7815605734970137</v>
      </c>
      <c r="S1765" s="1">
        <f t="shared" si="287"/>
        <v>2</v>
      </c>
      <c r="T1765" s="1" t="str">
        <f t="shared" si="288"/>
        <v>Peak</v>
      </c>
    </row>
    <row r="1766" spans="1:20" x14ac:dyDescent="0.25">
      <c r="A1766" s="85">
        <v>44999.791666662684</v>
      </c>
      <c r="B1766" s="1">
        <v>3</v>
      </c>
      <c r="C1766" s="1">
        <v>14</v>
      </c>
      <c r="D1766" s="1">
        <v>20</v>
      </c>
      <c r="E1766" s="1" t="str">
        <f t="shared" si="284"/>
        <v>Non-Summer</v>
      </c>
      <c r="F1766" s="78">
        <v>1.0409999999999999</v>
      </c>
      <c r="G1766" s="79">
        <f t="shared" si="285"/>
        <v>1.9805687281187432</v>
      </c>
      <c r="J1766" s="78">
        <v>0</v>
      </c>
      <c r="K1766" s="80">
        <f t="shared" si="286"/>
        <v>0</v>
      </c>
      <c r="L1766" s="68" t="str">
        <f t="shared" si="279"/>
        <v>Normal</v>
      </c>
      <c r="N1766" s="67">
        <f t="shared" si="280"/>
        <v>0</v>
      </c>
      <c r="O1766" s="67">
        <f t="shared" si="281"/>
        <v>0</v>
      </c>
      <c r="P1766" s="81">
        <f t="shared" si="282"/>
        <v>1.9805687281187432</v>
      </c>
      <c r="Q1766" s="81">
        <f t="shared" si="283"/>
        <v>1.9805687281187432</v>
      </c>
      <c r="S1766" s="1">
        <f t="shared" si="287"/>
        <v>2</v>
      </c>
      <c r="T1766" s="1" t="str">
        <f t="shared" si="288"/>
        <v>Peak</v>
      </c>
    </row>
    <row r="1767" spans="1:20" x14ac:dyDescent="0.25">
      <c r="A1767" s="85">
        <v>44999.833333329349</v>
      </c>
      <c r="B1767" s="1">
        <v>3</v>
      </c>
      <c r="C1767" s="1">
        <v>14</v>
      </c>
      <c r="D1767" s="1">
        <v>21</v>
      </c>
      <c r="E1767" s="1" t="str">
        <f t="shared" si="284"/>
        <v>Non-Summer</v>
      </c>
      <c r="F1767" s="78">
        <v>1.0673999999999999</v>
      </c>
      <c r="G1767" s="79">
        <f t="shared" si="285"/>
        <v>2.0307964076791034</v>
      </c>
      <c r="J1767" s="78">
        <v>0</v>
      </c>
      <c r="K1767" s="80">
        <f t="shared" si="286"/>
        <v>0</v>
      </c>
      <c r="L1767" s="68" t="str">
        <f t="shared" si="279"/>
        <v>Normal</v>
      </c>
      <c r="N1767" s="67">
        <f t="shared" si="280"/>
        <v>0</v>
      </c>
      <c r="O1767" s="67">
        <f t="shared" si="281"/>
        <v>0</v>
      </c>
      <c r="P1767" s="81">
        <f t="shared" si="282"/>
        <v>2.0307964076791034</v>
      </c>
      <c r="Q1767" s="81">
        <f t="shared" si="283"/>
        <v>2.0307964076791034</v>
      </c>
      <c r="S1767" s="1">
        <f t="shared" si="287"/>
        <v>2</v>
      </c>
      <c r="T1767" s="1" t="str">
        <f t="shared" si="288"/>
        <v>Peak</v>
      </c>
    </row>
    <row r="1768" spans="1:20" x14ac:dyDescent="0.25">
      <c r="A1768" s="85">
        <v>44999.874999996013</v>
      </c>
      <c r="B1768" s="1">
        <v>3</v>
      </c>
      <c r="C1768" s="1">
        <v>14</v>
      </c>
      <c r="D1768" s="1">
        <v>22</v>
      </c>
      <c r="E1768" s="1" t="str">
        <f t="shared" si="284"/>
        <v>Non-Summer</v>
      </c>
      <c r="F1768" s="78">
        <v>1.0365</v>
      </c>
      <c r="G1768" s="79">
        <f t="shared" si="285"/>
        <v>1.9720071918300455</v>
      </c>
      <c r="J1768" s="78">
        <v>0</v>
      </c>
      <c r="K1768" s="80">
        <f t="shared" si="286"/>
        <v>0</v>
      </c>
      <c r="L1768" s="68" t="str">
        <f t="shared" si="279"/>
        <v>Normal</v>
      </c>
      <c r="N1768" s="67">
        <f t="shared" si="280"/>
        <v>0</v>
      </c>
      <c r="O1768" s="67">
        <f t="shared" si="281"/>
        <v>0</v>
      </c>
      <c r="P1768" s="81">
        <f t="shared" si="282"/>
        <v>1.9720071918300455</v>
      </c>
      <c r="Q1768" s="81">
        <f t="shared" si="283"/>
        <v>1.9720071918300455</v>
      </c>
      <c r="S1768" s="1">
        <f t="shared" si="287"/>
        <v>2</v>
      </c>
      <c r="T1768" s="1" t="str">
        <f t="shared" si="288"/>
        <v>Off-Peak</v>
      </c>
    </row>
    <row r="1769" spans="1:20" x14ac:dyDescent="0.25">
      <c r="A1769" s="85">
        <v>44999.916666662677</v>
      </c>
      <c r="B1769" s="1">
        <v>3</v>
      </c>
      <c r="C1769" s="1">
        <v>14</v>
      </c>
      <c r="D1769" s="1">
        <v>23</v>
      </c>
      <c r="E1769" s="1" t="str">
        <f t="shared" si="284"/>
        <v>Non-Summer</v>
      </c>
      <c r="F1769" s="78">
        <v>0.95440000000000003</v>
      </c>
      <c r="G1769" s="79">
        <f t="shared" si="285"/>
        <v>1.8158067186518048</v>
      </c>
      <c r="J1769" s="78">
        <v>0</v>
      </c>
      <c r="K1769" s="80">
        <f t="shared" si="286"/>
        <v>0</v>
      </c>
      <c r="L1769" s="68" t="str">
        <f t="shared" si="279"/>
        <v>Normal</v>
      </c>
      <c r="N1769" s="67">
        <f t="shared" si="280"/>
        <v>0</v>
      </c>
      <c r="O1769" s="67">
        <f t="shared" si="281"/>
        <v>0</v>
      </c>
      <c r="P1769" s="81">
        <f t="shared" si="282"/>
        <v>1.8158067186518048</v>
      </c>
      <c r="Q1769" s="81">
        <f t="shared" si="283"/>
        <v>1.8158067186518048</v>
      </c>
      <c r="S1769" s="1">
        <f t="shared" si="287"/>
        <v>2</v>
      </c>
      <c r="T1769" s="1" t="str">
        <f t="shared" si="288"/>
        <v>Off-Peak</v>
      </c>
    </row>
    <row r="1770" spans="1:20" x14ac:dyDescent="0.25">
      <c r="A1770" s="85">
        <v>44999.958333329341</v>
      </c>
      <c r="B1770" s="1">
        <v>3</v>
      </c>
      <c r="C1770" s="1">
        <v>15</v>
      </c>
      <c r="D1770" s="1">
        <v>0</v>
      </c>
      <c r="E1770" s="1" t="str">
        <f t="shared" si="284"/>
        <v>Non-Summer</v>
      </c>
      <c r="F1770" s="78">
        <v>0.87129999999999996</v>
      </c>
      <c r="G1770" s="79">
        <f t="shared" si="285"/>
        <v>1.6577036818538531</v>
      </c>
      <c r="J1770" s="78">
        <v>0</v>
      </c>
      <c r="K1770" s="80">
        <f t="shared" si="286"/>
        <v>0</v>
      </c>
      <c r="L1770" s="68" t="str">
        <f t="shared" si="279"/>
        <v>Normal</v>
      </c>
      <c r="N1770" s="67">
        <f t="shared" si="280"/>
        <v>0</v>
      </c>
      <c r="O1770" s="67">
        <f t="shared" si="281"/>
        <v>0</v>
      </c>
      <c r="P1770" s="81">
        <f t="shared" si="282"/>
        <v>1.6577036818538531</v>
      </c>
      <c r="Q1770" s="81">
        <f t="shared" si="283"/>
        <v>1.6577036818538531</v>
      </c>
      <c r="S1770" s="1">
        <f t="shared" si="287"/>
        <v>2</v>
      </c>
      <c r="T1770" s="1" t="str">
        <f t="shared" si="288"/>
        <v>Off-Peak</v>
      </c>
    </row>
    <row r="1771" spans="1:20" x14ac:dyDescent="0.25">
      <c r="A1771" s="85">
        <v>44999.999999996005</v>
      </c>
      <c r="B1771" s="1">
        <v>3</v>
      </c>
      <c r="C1771" s="1">
        <v>15</v>
      </c>
      <c r="D1771" s="1">
        <v>1</v>
      </c>
      <c r="E1771" s="1" t="str">
        <f t="shared" si="284"/>
        <v>Non-Summer</v>
      </c>
      <c r="F1771" s="78">
        <v>0.82</v>
      </c>
      <c r="G1771" s="79">
        <f t="shared" si="285"/>
        <v>1.5601021681626988</v>
      </c>
      <c r="J1771" s="78">
        <v>0</v>
      </c>
      <c r="K1771" s="80">
        <f t="shared" si="286"/>
        <v>0</v>
      </c>
      <c r="L1771" s="68" t="str">
        <f t="shared" si="279"/>
        <v>Normal</v>
      </c>
      <c r="N1771" s="67">
        <f t="shared" si="280"/>
        <v>0</v>
      </c>
      <c r="O1771" s="67">
        <f t="shared" si="281"/>
        <v>0</v>
      </c>
      <c r="P1771" s="81">
        <f t="shared" si="282"/>
        <v>1.5601021681626988</v>
      </c>
      <c r="Q1771" s="81">
        <f t="shared" si="283"/>
        <v>1.5601021681626988</v>
      </c>
      <c r="S1771" s="1">
        <f t="shared" si="287"/>
        <v>3</v>
      </c>
      <c r="T1771" s="1" t="str">
        <f t="shared" si="288"/>
        <v>Off-Peak</v>
      </c>
    </row>
    <row r="1772" spans="1:20" x14ac:dyDescent="0.25">
      <c r="A1772" s="85">
        <v>45000.04166666267</v>
      </c>
      <c r="B1772" s="1">
        <v>3</v>
      </c>
      <c r="C1772" s="1">
        <v>15</v>
      </c>
      <c r="D1772" s="1">
        <v>2</v>
      </c>
      <c r="E1772" s="1" t="str">
        <f t="shared" si="284"/>
        <v>Non-Summer</v>
      </c>
      <c r="F1772" s="78">
        <v>0.79249999999999998</v>
      </c>
      <c r="G1772" s="79">
        <f t="shared" si="285"/>
        <v>1.5077816686206571</v>
      </c>
      <c r="J1772" s="78">
        <v>0</v>
      </c>
      <c r="K1772" s="80">
        <f t="shared" si="286"/>
        <v>0</v>
      </c>
      <c r="L1772" s="68" t="str">
        <f t="shared" si="279"/>
        <v>Normal</v>
      </c>
      <c r="N1772" s="67">
        <f t="shared" si="280"/>
        <v>0</v>
      </c>
      <c r="O1772" s="67">
        <f t="shared" si="281"/>
        <v>0</v>
      </c>
      <c r="P1772" s="81">
        <f t="shared" si="282"/>
        <v>1.5077816686206571</v>
      </c>
      <c r="Q1772" s="81">
        <f t="shared" si="283"/>
        <v>1.5077816686206571</v>
      </c>
      <c r="S1772" s="1">
        <f t="shared" si="287"/>
        <v>3</v>
      </c>
      <c r="T1772" s="1" t="str">
        <f t="shared" si="288"/>
        <v>Off-Peak</v>
      </c>
    </row>
    <row r="1773" spans="1:20" x14ac:dyDescent="0.25">
      <c r="A1773" s="85">
        <v>45000.083333329334</v>
      </c>
      <c r="B1773" s="1">
        <v>3</v>
      </c>
      <c r="C1773" s="1">
        <v>15</v>
      </c>
      <c r="D1773" s="1">
        <v>3</v>
      </c>
      <c r="E1773" s="1" t="str">
        <f t="shared" si="284"/>
        <v>Non-Summer</v>
      </c>
      <c r="F1773" s="78">
        <v>0.77869999999999995</v>
      </c>
      <c r="G1773" s="79">
        <f t="shared" si="285"/>
        <v>1.4815262906686506</v>
      </c>
      <c r="J1773" s="78">
        <v>0</v>
      </c>
      <c r="K1773" s="80">
        <f t="shared" si="286"/>
        <v>0</v>
      </c>
      <c r="L1773" s="68" t="str">
        <f t="shared" si="279"/>
        <v>Normal</v>
      </c>
      <c r="N1773" s="67">
        <f t="shared" si="280"/>
        <v>0</v>
      </c>
      <c r="O1773" s="67">
        <f t="shared" si="281"/>
        <v>0</v>
      </c>
      <c r="P1773" s="81">
        <f t="shared" si="282"/>
        <v>1.4815262906686506</v>
      </c>
      <c r="Q1773" s="81">
        <f t="shared" si="283"/>
        <v>1.4815262906686506</v>
      </c>
      <c r="S1773" s="1">
        <f t="shared" si="287"/>
        <v>3</v>
      </c>
      <c r="T1773" s="1" t="str">
        <f t="shared" si="288"/>
        <v>Off-Peak</v>
      </c>
    </row>
    <row r="1774" spans="1:20" x14ac:dyDescent="0.25">
      <c r="A1774" s="85">
        <v>45000.124999995998</v>
      </c>
      <c r="B1774" s="1">
        <v>3</v>
      </c>
      <c r="C1774" s="1">
        <v>15</v>
      </c>
      <c r="D1774" s="1">
        <v>4</v>
      </c>
      <c r="E1774" s="1" t="str">
        <f t="shared" si="284"/>
        <v>Non-Summer</v>
      </c>
      <c r="F1774" s="78">
        <v>0.77590000000000003</v>
      </c>
      <c r="G1774" s="79">
        <f t="shared" si="285"/>
        <v>1.476199112533461</v>
      </c>
      <c r="J1774" s="78">
        <v>0</v>
      </c>
      <c r="K1774" s="80">
        <f t="shared" si="286"/>
        <v>0</v>
      </c>
      <c r="L1774" s="68" t="str">
        <f t="shared" si="279"/>
        <v>Normal</v>
      </c>
      <c r="N1774" s="67">
        <f t="shared" si="280"/>
        <v>0</v>
      </c>
      <c r="O1774" s="67">
        <f t="shared" si="281"/>
        <v>0</v>
      </c>
      <c r="P1774" s="81">
        <f t="shared" si="282"/>
        <v>1.476199112533461</v>
      </c>
      <c r="Q1774" s="81">
        <f t="shared" si="283"/>
        <v>1.476199112533461</v>
      </c>
      <c r="S1774" s="1">
        <f t="shared" si="287"/>
        <v>3</v>
      </c>
      <c r="T1774" s="1" t="str">
        <f t="shared" si="288"/>
        <v>Off-Peak</v>
      </c>
    </row>
    <row r="1775" spans="1:20" x14ac:dyDescent="0.25">
      <c r="A1775" s="85">
        <v>45000.166666662662</v>
      </c>
      <c r="B1775" s="1">
        <v>3</v>
      </c>
      <c r="C1775" s="1">
        <v>15</v>
      </c>
      <c r="D1775" s="1">
        <v>5</v>
      </c>
      <c r="E1775" s="1" t="str">
        <f t="shared" si="284"/>
        <v>Non-Summer</v>
      </c>
      <c r="F1775" s="78">
        <v>0.79149999999999998</v>
      </c>
      <c r="G1775" s="79">
        <f t="shared" si="285"/>
        <v>1.5058791050009466</v>
      </c>
      <c r="J1775" s="78">
        <v>0</v>
      </c>
      <c r="K1775" s="80">
        <f t="shared" si="286"/>
        <v>0</v>
      </c>
      <c r="L1775" s="68" t="str">
        <f t="shared" si="279"/>
        <v>Normal</v>
      </c>
      <c r="N1775" s="67">
        <f t="shared" si="280"/>
        <v>0</v>
      </c>
      <c r="O1775" s="67">
        <f t="shared" si="281"/>
        <v>0</v>
      </c>
      <c r="P1775" s="81">
        <f t="shared" si="282"/>
        <v>1.5058791050009466</v>
      </c>
      <c r="Q1775" s="81">
        <f t="shared" si="283"/>
        <v>1.5058791050009466</v>
      </c>
      <c r="S1775" s="1">
        <f t="shared" si="287"/>
        <v>3</v>
      </c>
      <c r="T1775" s="1" t="str">
        <f t="shared" si="288"/>
        <v>Off-Peak</v>
      </c>
    </row>
    <row r="1776" spans="1:20" x14ac:dyDescent="0.25">
      <c r="A1776" s="85">
        <v>45000.208333329327</v>
      </c>
      <c r="B1776" s="1">
        <v>3</v>
      </c>
      <c r="C1776" s="1">
        <v>15</v>
      </c>
      <c r="D1776" s="1">
        <v>6</v>
      </c>
      <c r="E1776" s="1" t="str">
        <f t="shared" si="284"/>
        <v>Non-Summer</v>
      </c>
      <c r="F1776" s="78">
        <v>0.82640000000000002</v>
      </c>
      <c r="G1776" s="79">
        <f t="shared" si="285"/>
        <v>1.5722785753288469</v>
      </c>
      <c r="J1776" s="78">
        <v>0</v>
      </c>
      <c r="K1776" s="80">
        <f t="shared" si="286"/>
        <v>0</v>
      </c>
      <c r="L1776" s="68" t="str">
        <f t="shared" si="279"/>
        <v>Normal</v>
      </c>
      <c r="N1776" s="67">
        <f t="shared" si="280"/>
        <v>0</v>
      </c>
      <c r="O1776" s="67">
        <f t="shared" si="281"/>
        <v>0</v>
      </c>
      <c r="P1776" s="81">
        <f t="shared" si="282"/>
        <v>1.5722785753288469</v>
      </c>
      <c r="Q1776" s="81">
        <f t="shared" si="283"/>
        <v>1.5722785753288469</v>
      </c>
      <c r="S1776" s="1">
        <f t="shared" si="287"/>
        <v>3</v>
      </c>
      <c r="T1776" s="1" t="str">
        <f t="shared" si="288"/>
        <v>Peak</v>
      </c>
    </row>
    <row r="1777" spans="1:20" x14ac:dyDescent="0.25">
      <c r="A1777" s="85">
        <v>45000.249999995991</v>
      </c>
      <c r="B1777" s="1">
        <v>3</v>
      </c>
      <c r="C1777" s="1">
        <v>15</v>
      </c>
      <c r="D1777" s="1">
        <v>7</v>
      </c>
      <c r="E1777" s="1" t="str">
        <f t="shared" si="284"/>
        <v>Non-Summer</v>
      </c>
      <c r="F1777" s="78">
        <v>0.88700000000000001</v>
      </c>
      <c r="G1777" s="79">
        <f t="shared" si="285"/>
        <v>1.6875739306833097</v>
      </c>
      <c r="J1777" s="78">
        <v>0.26675900000000002</v>
      </c>
      <c r="K1777" s="80">
        <f t="shared" si="286"/>
        <v>0.26675900000000002</v>
      </c>
      <c r="L1777" s="68" t="str">
        <f t="shared" si="279"/>
        <v>Normal</v>
      </c>
      <c r="N1777" s="67">
        <f t="shared" si="280"/>
        <v>0</v>
      </c>
      <c r="O1777" s="67">
        <f t="shared" si="281"/>
        <v>0.26675900000000002</v>
      </c>
      <c r="P1777" s="81">
        <f t="shared" si="282"/>
        <v>1.4208149306833098</v>
      </c>
      <c r="Q1777" s="81">
        <f t="shared" si="283"/>
        <v>1.4208149306833098</v>
      </c>
      <c r="S1777" s="1">
        <f t="shared" si="287"/>
        <v>3</v>
      </c>
      <c r="T1777" s="1" t="str">
        <f t="shared" si="288"/>
        <v>Peak</v>
      </c>
    </row>
    <row r="1778" spans="1:20" x14ac:dyDescent="0.25">
      <c r="A1778" s="85">
        <v>45000.291666662655</v>
      </c>
      <c r="B1778" s="1">
        <v>3</v>
      </c>
      <c r="C1778" s="1">
        <v>15</v>
      </c>
      <c r="D1778" s="1">
        <v>8</v>
      </c>
      <c r="E1778" s="1" t="str">
        <f t="shared" si="284"/>
        <v>Non-Summer</v>
      </c>
      <c r="F1778" s="78">
        <v>0.90169999999999995</v>
      </c>
      <c r="G1778" s="79">
        <f t="shared" si="285"/>
        <v>1.7155416158930554</v>
      </c>
      <c r="J1778" s="78">
        <v>2.1793749999999998</v>
      </c>
      <c r="K1778" s="80">
        <f t="shared" si="286"/>
        <v>2.1793749999999998</v>
      </c>
      <c r="L1778" s="68" t="str">
        <f t="shared" si="279"/>
        <v>Normal</v>
      </c>
      <c r="N1778" s="67">
        <f t="shared" si="280"/>
        <v>0.46383338410694441</v>
      </c>
      <c r="O1778" s="67">
        <f t="shared" si="281"/>
        <v>1.7155416158930554</v>
      </c>
      <c r="P1778" s="81">
        <f t="shared" si="282"/>
        <v>0</v>
      </c>
      <c r="Q1778" s="81">
        <f t="shared" si="283"/>
        <v>-0.46383338410694441</v>
      </c>
      <c r="S1778" s="1">
        <f t="shared" si="287"/>
        <v>3</v>
      </c>
      <c r="T1778" s="1" t="str">
        <f t="shared" si="288"/>
        <v>Peak</v>
      </c>
    </row>
    <row r="1779" spans="1:20" x14ac:dyDescent="0.25">
      <c r="A1779" s="85">
        <v>45000.333333329319</v>
      </c>
      <c r="B1779" s="1">
        <v>3</v>
      </c>
      <c r="C1779" s="1">
        <v>15</v>
      </c>
      <c r="D1779" s="1">
        <v>9</v>
      </c>
      <c r="E1779" s="1" t="str">
        <f t="shared" si="284"/>
        <v>Non-Summer</v>
      </c>
      <c r="F1779" s="78">
        <v>0.84130000000000005</v>
      </c>
      <c r="G1779" s="79">
        <f t="shared" si="285"/>
        <v>1.600626773262535</v>
      </c>
      <c r="J1779" s="78">
        <v>4.1493900000000004</v>
      </c>
      <c r="K1779" s="80">
        <f t="shared" si="286"/>
        <v>4.1493900000000004</v>
      </c>
      <c r="L1779" s="68" t="str">
        <f t="shared" si="279"/>
        <v>Normal</v>
      </c>
      <c r="N1779" s="67">
        <f t="shared" si="280"/>
        <v>2.5487632267374654</v>
      </c>
      <c r="O1779" s="67">
        <f t="shared" si="281"/>
        <v>1.600626773262535</v>
      </c>
      <c r="P1779" s="81">
        <f t="shared" si="282"/>
        <v>0</v>
      </c>
      <c r="Q1779" s="81">
        <f t="shared" si="283"/>
        <v>-2.5487632267374654</v>
      </c>
      <c r="S1779" s="1">
        <f t="shared" si="287"/>
        <v>3</v>
      </c>
      <c r="T1779" s="1" t="str">
        <f t="shared" si="288"/>
        <v>Peak</v>
      </c>
    </row>
    <row r="1780" spans="1:20" x14ac:dyDescent="0.25">
      <c r="A1780" s="85">
        <v>45000.374999995984</v>
      </c>
      <c r="B1780" s="1">
        <v>3</v>
      </c>
      <c r="C1780" s="1">
        <v>15</v>
      </c>
      <c r="D1780" s="1">
        <v>10</v>
      </c>
      <c r="E1780" s="1" t="str">
        <f t="shared" si="284"/>
        <v>Non-Summer</v>
      </c>
      <c r="F1780" s="78">
        <v>0.79620000000000002</v>
      </c>
      <c r="G1780" s="79">
        <f t="shared" si="285"/>
        <v>1.5148211540135865</v>
      </c>
      <c r="J1780" s="78">
        <v>5.5518019999999995</v>
      </c>
      <c r="K1780" s="80">
        <f t="shared" si="286"/>
        <v>5.5518019999999995</v>
      </c>
      <c r="L1780" s="68" t="str">
        <f t="shared" si="279"/>
        <v>Normal</v>
      </c>
      <c r="N1780" s="67">
        <f t="shared" si="280"/>
        <v>4.0369808459864132</v>
      </c>
      <c r="O1780" s="67">
        <f t="shared" si="281"/>
        <v>1.5148211540135863</v>
      </c>
      <c r="P1780" s="81">
        <f t="shared" si="282"/>
        <v>2.2204460492503131E-16</v>
      </c>
      <c r="Q1780" s="81">
        <f t="shared" si="283"/>
        <v>-4.0369808459864132</v>
      </c>
      <c r="S1780" s="1">
        <f t="shared" si="287"/>
        <v>3</v>
      </c>
      <c r="T1780" s="1" t="str">
        <f t="shared" si="288"/>
        <v>Peak</v>
      </c>
    </row>
    <row r="1781" spans="1:20" x14ac:dyDescent="0.25">
      <c r="A1781" s="85">
        <v>45000.416666662648</v>
      </c>
      <c r="B1781" s="1">
        <v>3</v>
      </c>
      <c r="C1781" s="1">
        <v>15</v>
      </c>
      <c r="D1781" s="1">
        <v>11</v>
      </c>
      <c r="E1781" s="1" t="str">
        <f t="shared" si="284"/>
        <v>Non-Summer</v>
      </c>
      <c r="F1781" s="78">
        <v>0.76700000000000002</v>
      </c>
      <c r="G1781" s="79">
        <f t="shared" si="285"/>
        <v>1.4592662963180367</v>
      </c>
      <c r="J1781" s="78">
        <v>6.4558840000000002</v>
      </c>
      <c r="K1781" s="80">
        <f t="shared" si="286"/>
        <v>6.4558840000000002</v>
      </c>
      <c r="L1781" s="68" t="str">
        <f t="shared" si="279"/>
        <v>Normal</v>
      </c>
      <c r="N1781" s="67">
        <f t="shared" si="280"/>
        <v>4.996617703681963</v>
      </c>
      <c r="O1781" s="67">
        <f t="shared" si="281"/>
        <v>1.4592662963180372</v>
      </c>
      <c r="P1781" s="81">
        <f t="shared" si="282"/>
        <v>0</v>
      </c>
      <c r="Q1781" s="81">
        <f t="shared" si="283"/>
        <v>-4.996617703681963</v>
      </c>
      <c r="S1781" s="1">
        <f t="shared" si="287"/>
        <v>3</v>
      </c>
      <c r="T1781" s="1" t="str">
        <f t="shared" si="288"/>
        <v>Peak</v>
      </c>
    </row>
    <row r="1782" spans="1:20" x14ac:dyDescent="0.25">
      <c r="A1782" s="85">
        <v>45000.458333329312</v>
      </c>
      <c r="B1782" s="1">
        <v>3</v>
      </c>
      <c r="C1782" s="1">
        <v>15</v>
      </c>
      <c r="D1782" s="1">
        <v>12</v>
      </c>
      <c r="E1782" s="1" t="str">
        <f t="shared" si="284"/>
        <v>Non-Summer</v>
      </c>
      <c r="F1782" s="78">
        <v>0.75</v>
      </c>
      <c r="G1782" s="79">
        <f t="shared" si="285"/>
        <v>1.4269227147829562</v>
      </c>
      <c r="J1782" s="78">
        <v>6.8684219999999998</v>
      </c>
      <c r="K1782" s="80">
        <f t="shared" si="286"/>
        <v>6.8684219999999998</v>
      </c>
      <c r="L1782" s="68" t="str">
        <f t="shared" si="279"/>
        <v>Normal</v>
      </c>
      <c r="N1782" s="67">
        <f t="shared" si="280"/>
        <v>5.4414992852170432</v>
      </c>
      <c r="O1782" s="67">
        <f t="shared" si="281"/>
        <v>1.4269227147829566</v>
      </c>
      <c r="P1782" s="81">
        <f t="shared" si="282"/>
        <v>0</v>
      </c>
      <c r="Q1782" s="81">
        <f t="shared" si="283"/>
        <v>-5.4414992852170432</v>
      </c>
      <c r="S1782" s="1">
        <f t="shared" si="287"/>
        <v>3</v>
      </c>
      <c r="T1782" s="1" t="str">
        <f t="shared" si="288"/>
        <v>Peak</v>
      </c>
    </row>
    <row r="1783" spans="1:20" x14ac:dyDescent="0.25">
      <c r="A1783" s="85">
        <v>45000.499999995976</v>
      </c>
      <c r="B1783" s="1">
        <v>3</v>
      </c>
      <c r="C1783" s="1">
        <v>15</v>
      </c>
      <c r="D1783" s="1">
        <v>13</v>
      </c>
      <c r="E1783" s="1" t="str">
        <f t="shared" si="284"/>
        <v>Non-Summer</v>
      </c>
      <c r="F1783" s="78">
        <v>0.73160000000000003</v>
      </c>
      <c r="G1783" s="79">
        <f t="shared" si="285"/>
        <v>1.3919155441802811</v>
      </c>
      <c r="J1783" s="78">
        <v>6.7357500000000003</v>
      </c>
      <c r="K1783" s="80">
        <f t="shared" si="286"/>
        <v>6.7357500000000003</v>
      </c>
      <c r="L1783" s="68" t="str">
        <f t="shared" si="279"/>
        <v>Normal</v>
      </c>
      <c r="N1783" s="67">
        <f t="shared" si="280"/>
        <v>5.3438344558197191</v>
      </c>
      <c r="O1783" s="67">
        <f t="shared" si="281"/>
        <v>1.3919155441802813</v>
      </c>
      <c r="P1783" s="81">
        <f t="shared" si="282"/>
        <v>0</v>
      </c>
      <c r="Q1783" s="81">
        <f t="shared" si="283"/>
        <v>-5.3438344558197191</v>
      </c>
      <c r="S1783" s="1">
        <f t="shared" si="287"/>
        <v>3</v>
      </c>
      <c r="T1783" s="1" t="str">
        <f t="shared" si="288"/>
        <v>Peak</v>
      </c>
    </row>
    <row r="1784" spans="1:20" x14ac:dyDescent="0.25">
      <c r="A1784" s="85">
        <v>45000.541666662641</v>
      </c>
      <c r="B1784" s="1">
        <v>3</v>
      </c>
      <c r="C1784" s="1">
        <v>15</v>
      </c>
      <c r="D1784" s="1">
        <v>14</v>
      </c>
      <c r="E1784" s="1" t="str">
        <f t="shared" si="284"/>
        <v>Non-Summer</v>
      </c>
      <c r="F1784" s="78">
        <v>0.71209999999999996</v>
      </c>
      <c r="G1784" s="79">
        <f t="shared" si="285"/>
        <v>1.3548155535959241</v>
      </c>
      <c r="J1784" s="78">
        <v>5.1823030000000001</v>
      </c>
      <c r="K1784" s="80">
        <f t="shared" si="286"/>
        <v>5.1823030000000001</v>
      </c>
      <c r="L1784" s="68" t="str">
        <f t="shared" si="279"/>
        <v>Normal</v>
      </c>
      <c r="N1784" s="67">
        <f t="shared" si="280"/>
        <v>3.827487446404076</v>
      </c>
      <c r="O1784" s="67">
        <f t="shared" si="281"/>
        <v>1.3548155535959241</v>
      </c>
      <c r="P1784" s="81">
        <f t="shared" si="282"/>
        <v>0</v>
      </c>
      <c r="Q1784" s="81">
        <f t="shared" si="283"/>
        <v>-3.827487446404076</v>
      </c>
      <c r="S1784" s="1">
        <f t="shared" si="287"/>
        <v>3</v>
      </c>
      <c r="T1784" s="1" t="str">
        <f t="shared" si="288"/>
        <v>Peak</v>
      </c>
    </row>
    <row r="1785" spans="1:20" x14ac:dyDescent="0.25">
      <c r="A1785" s="85">
        <v>45000.583333329305</v>
      </c>
      <c r="B1785" s="1">
        <v>3</v>
      </c>
      <c r="C1785" s="1">
        <v>15</v>
      </c>
      <c r="D1785" s="1">
        <v>15</v>
      </c>
      <c r="E1785" s="1" t="str">
        <f t="shared" si="284"/>
        <v>Non-Summer</v>
      </c>
      <c r="F1785" s="78">
        <v>0.70499999999999996</v>
      </c>
      <c r="G1785" s="79">
        <f t="shared" si="285"/>
        <v>1.3413073518959788</v>
      </c>
      <c r="J1785" s="78">
        <v>3.8885369999999999</v>
      </c>
      <c r="K1785" s="80">
        <f t="shared" si="286"/>
        <v>3.8885369999999999</v>
      </c>
      <c r="L1785" s="68" t="str">
        <f t="shared" si="279"/>
        <v>Normal</v>
      </c>
      <c r="N1785" s="67">
        <f t="shared" si="280"/>
        <v>2.5472296481040209</v>
      </c>
      <c r="O1785" s="67">
        <f t="shared" si="281"/>
        <v>1.341307351895979</v>
      </c>
      <c r="P1785" s="81">
        <f t="shared" si="282"/>
        <v>0</v>
      </c>
      <c r="Q1785" s="81">
        <f t="shared" si="283"/>
        <v>-2.5472296481040209</v>
      </c>
      <c r="S1785" s="1">
        <f t="shared" si="287"/>
        <v>3</v>
      </c>
      <c r="T1785" s="1" t="str">
        <f t="shared" si="288"/>
        <v>Peak</v>
      </c>
    </row>
    <row r="1786" spans="1:20" x14ac:dyDescent="0.25">
      <c r="A1786" s="85">
        <v>45000.624999995969</v>
      </c>
      <c r="B1786" s="1">
        <v>3</v>
      </c>
      <c r="C1786" s="1">
        <v>15</v>
      </c>
      <c r="D1786" s="1">
        <v>16</v>
      </c>
      <c r="E1786" s="1" t="str">
        <f t="shared" si="284"/>
        <v>Non-Summer</v>
      </c>
      <c r="F1786" s="78">
        <v>0.71970000000000001</v>
      </c>
      <c r="G1786" s="79">
        <f t="shared" si="285"/>
        <v>1.369275037105725</v>
      </c>
      <c r="J1786" s="78">
        <v>2.1066280000000002</v>
      </c>
      <c r="K1786" s="80">
        <f t="shared" si="286"/>
        <v>2.1066280000000002</v>
      </c>
      <c r="L1786" s="68" t="str">
        <f t="shared" si="279"/>
        <v>Normal</v>
      </c>
      <c r="N1786" s="67">
        <f t="shared" si="280"/>
        <v>0.73735296289427521</v>
      </c>
      <c r="O1786" s="67">
        <f t="shared" si="281"/>
        <v>1.369275037105725</v>
      </c>
      <c r="P1786" s="81">
        <f t="shared" si="282"/>
        <v>0</v>
      </c>
      <c r="Q1786" s="81">
        <f t="shared" si="283"/>
        <v>-0.73735296289427521</v>
      </c>
      <c r="S1786" s="1">
        <f t="shared" si="287"/>
        <v>3</v>
      </c>
      <c r="T1786" s="1" t="str">
        <f t="shared" si="288"/>
        <v>Peak</v>
      </c>
    </row>
    <row r="1787" spans="1:20" x14ac:dyDescent="0.25">
      <c r="A1787" s="85">
        <v>45000.666666662633</v>
      </c>
      <c r="B1787" s="1">
        <v>3</v>
      </c>
      <c r="C1787" s="1">
        <v>15</v>
      </c>
      <c r="D1787" s="1">
        <v>17</v>
      </c>
      <c r="E1787" s="1" t="str">
        <f t="shared" si="284"/>
        <v>Non-Summer</v>
      </c>
      <c r="F1787" s="78">
        <v>0.76980000000000004</v>
      </c>
      <c r="G1787" s="79">
        <f t="shared" si="285"/>
        <v>1.4645934744532265</v>
      </c>
      <c r="J1787" s="78">
        <v>0.99747200000000003</v>
      </c>
      <c r="K1787" s="80">
        <f t="shared" si="286"/>
        <v>0.99747200000000003</v>
      </c>
      <c r="L1787" s="68" t="str">
        <f t="shared" si="279"/>
        <v>Normal</v>
      </c>
      <c r="N1787" s="67">
        <f t="shared" si="280"/>
        <v>0</v>
      </c>
      <c r="O1787" s="67">
        <f t="shared" si="281"/>
        <v>0.99747200000000003</v>
      </c>
      <c r="P1787" s="81">
        <f t="shared" si="282"/>
        <v>0.46712147445322649</v>
      </c>
      <c r="Q1787" s="81">
        <f t="shared" si="283"/>
        <v>0.46712147445322649</v>
      </c>
      <c r="S1787" s="1">
        <f t="shared" si="287"/>
        <v>3</v>
      </c>
      <c r="T1787" s="1" t="str">
        <f t="shared" si="288"/>
        <v>Peak</v>
      </c>
    </row>
    <row r="1788" spans="1:20" x14ac:dyDescent="0.25">
      <c r="A1788" s="85">
        <v>45000.708333329298</v>
      </c>
      <c r="B1788" s="1">
        <v>3</v>
      </c>
      <c r="C1788" s="1">
        <v>15</v>
      </c>
      <c r="D1788" s="1">
        <v>18</v>
      </c>
      <c r="E1788" s="1" t="str">
        <f t="shared" si="284"/>
        <v>Non-Summer</v>
      </c>
      <c r="F1788" s="78">
        <v>0.83679999999999999</v>
      </c>
      <c r="G1788" s="79">
        <f t="shared" si="285"/>
        <v>1.5920652369738371</v>
      </c>
      <c r="J1788" s="78">
        <v>9.8947999999999994E-2</v>
      </c>
      <c r="K1788" s="80">
        <f t="shared" si="286"/>
        <v>9.8947999999999994E-2</v>
      </c>
      <c r="L1788" s="68" t="str">
        <f t="shared" si="279"/>
        <v>Normal</v>
      </c>
      <c r="N1788" s="67">
        <f t="shared" si="280"/>
        <v>0</v>
      </c>
      <c r="O1788" s="67">
        <f t="shared" si="281"/>
        <v>9.8947999999999994E-2</v>
      </c>
      <c r="P1788" s="81">
        <f t="shared" si="282"/>
        <v>1.493117236973837</v>
      </c>
      <c r="Q1788" s="81">
        <f t="shared" si="283"/>
        <v>1.493117236973837</v>
      </c>
      <c r="S1788" s="1">
        <f t="shared" si="287"/>
        <v>3</v>
      </c>
      <c r="T1788" s="1" t="str">
        <f t="shared" si="288"/>
        <v>Peak</v>
      </c>
    </row>
    <row r="1789" spans="1:20" x14ac:dyDescent="0.25">
      <c r="A1789" s="85">
        <v>45000.749999995962</v>
      </c>
      <c r="B1789" s="1">
        <v>3</v>
      </c>
      <c r="C1789" s="1">
        <v>15</v>
      </c>
      <c r="D1789" s="1">
        <v>19</v>
      </c>
      <c r="E1789" s="1" t="str">
        <f t="shared" si="284"/>
        <v>Non-Summer</v>
      </c>
      <c r="F1789" s="78">
        <v>0.90839999999999999</v>
      </c>
      <c r="G1789" s="79">
        <f t="shared" si="285"/>
        <v>1.7282887921451167</v>
      </c>
      <c r="J1789" s="78">
        <v>0</v>
      </c>
      <c r="K1789" s="80">
        <f t="shared" si="286"/>
        <v>0</v>
      </c>
      <c r="L1789" s="68" t="str">
        <f t="shared" si="279"/>
        <v>Normal</v>
      </c>
      <c r="N1789" s="67">
        <f t="shared" si="280"/>
        <v>0</v>
      </c>
      <c r="O1789" s="67">
        <f t="shared" si="281"/>
        <v>0</v>
      </c>
      <c r="P1789" s="81">
        <f t="shared" si="282"/>
        <v>1.7282887921451167</v>
      </c>
      <c r="Q1789" s="81">
        <f t="shared" si="283"/>
        <v>1.7282887921451167</v>
      </c>
      <c r="S1789" s="1">
        <f t="shared" si="287"/>
        <v>3</v>
      </c>
      <c r="T1789" s="1" t="str">
        <f t="shared" si="288"/>
        <v>Peak</v>
      </c>
    </row>
    <row r="1790" spans="1:20" x14ac:dyDescent="0.25">
      <c r="A1790" s="85">
        <v>45000.791666662626</v>
      </c>
      <c r="B1790" s="1">
        <v>3</v>
      </c>
      <c r="C1790" s="1">
        <v>15</v>
      </c>
      <c r="D1790" s="1">
        <v>20</v>
      </c>
      <c r="E1790" s="1" t="str">
        <f t="shared" si="284"/>
        <v>Non-Summer</v>
      </c>
      <c r="F1790" s="78">
        <v>0.97740000000000005</v>
      </c>
      <c r="G1790" s="79">
        <f t="shared" si="285"/>
        <v>1.8595656819051487</v>
      </c>
      <c r="J1790" s="78">
        <v>0</v>
      </c>
      <c r="K1790" s="80">
        <f t="shared" si="286"/>
        <v>0</v>
      </c>
      <c r="L1790" s="68" t="str">
        <f t="shared" si="279"/>
        <v>Normal</v>
      </c>
      <c r="N1790" s="67">
        <f t="shared" si="280"/>
        <v>0</v>
      </c>
      <c r="O1790" s="67">
        <f t="shared" si="281"/>
        <v>0</v>
      </c>
      <c r="P1790" s="81">
        <f t="shared" si="282"/>
        <v>1.8595656819051487</v>
      </c>
      <c r="Q1790" s="81">
        <f t="shared" si="283"/>
        <v>1.8595656819051487</v>
      </c>
      <c r="S1790" s="1">
        <f t="shared" si="287"/>
        <v>3</v>
      </c>
      <c r="T1790" s="1" t="str">
        <f t="shared" si="288"/>
        <v>Peak</v>
      </c>
    </row>
    <row r="1791" spans="1:20" x14ac:dyDescent="0.25">
      <c r="A1791" s="85">
        <v>45000.83333332929</v>
      </c>
      <c r="B1791" s="1">
        <v>3</v>
      </c>
      <c r="C1791" s="1">
        <v>15</v>
      </c>
      <c r="D1791" s="1">
        <v>21</v>
      </c>
      <c r="E1791" s="1" t="str">
        <f t="shared" si="284"/>
        <v>Non-Summer</v>
      </c>
      <c r="F1791" s="78">
        <v>0.99129999999999996</v>
      </c>
      <c r="G1791" s="79">
        <f t="shared" si="285"/>
        <v>1.8860113162191261</v>
      </c>
      <c r="J1791" s="78">
        <v>0</v>
      </c>
      <c r="K1791" s="80">
        <f t="shared" si="286"/>
        <v>0</v>
      </c>
      <c r="L1791" s="68" t="str">
        <f t="shared" si="279"/>
        <v>Normal</v>
      </c>
      <c r="N1791" s="67">
        <f t="shared" si="280"/>
        <v>0</v>
      </c>
      <c r="O1791" s="67">
        <f t="shared" si="281"/>
        <v>0</v>
      </c>
      <c r="P1791" s="81">
        <f t="shared" si="282"/>
        <v>1.8860113162191261</v>
      </c>
      <c r="Q1791" s="81">
        <f t="shared" si="283"/>
        <v>1.8860113162191261</v>
      </c>
      <c r="S1791" s="1">
        <f t="shared" si="287"/>
        <v>3</v>
      </c>
      <c r="T1791" s="1" t="str">
        <f t="shared" si="288"/>
        <v>Peak</v>
      </c>
    </row>
    <row r="1792" spans="1:20" x14ac:dyDescent="0.25">
      <c r="A1792" s="85">
        <v>45000.874999995955</v>
      </c>
      <c r="B1792" s="1">
        <v>3</v>
      </c>
      <c r="C1792" s="1">
        <v>15</v>
      </c>
      <c r="D1792" s="1">
        <v>22</v>
      </c>
      <c r="E1792" s="1" t="str">
        <f t="shared" si="284"/>
        <v>Non-Summer</v>
      </c>
      <c r="F1792" s="78">
        <v>0.95569999999999999</v>
      </c>
      <c r="G1792" s="79">
        <f t="shared" si="285"/>
        <v>1.8182800513574284</v>
      </c>
      <c r="J1792" s="78">
        <v>0</v>
      </c>
      <c r="K1792" s="80">
        <f t="shared" si="286"/>
        <v>0</v>
      </c>
      <c r="L1792" s="68" t="str">
        <f t="shared" si="279"/>
        <v>Normal</v>
      </c>
      <c r="N1792" s="67">
        <f t="shared" si="280"/>
        <v>0</v>
      </c>
      <c r="O1792" s="67">
        <f t="shared" si="281"/>
        <v>0</v>
      </c>
      <c r="P1792" s="81">
        <f t="shared" si="282"/>
        <v>1.8182800513574284</v>
      </c>
      <c r="Q1792" s="81">
        <f t="shared" si="283"/>
        <v>1.8182800513574284</v>
      </c>
      <c r="S1792" s="1">
        <f t="shared" si="287"/>
        <v>3</v>
      </c>
      <c r="T1792" s="1" t="str">
        <f t="shared" si="288"/>
        <v>Off-Peak</v>
      </c>
    </row>
    <row r="1793" spans="1:20" x14ac:dyDescent="0.25">
      <c r="A1793" s="85">
        <v>45000.916666662619</v>
      </c>
      <c r="B1793" s="1">
        <v>3</v>
      </c>
      <c r="C1793" s="1">
        <v>15</v>
      </c>
      <c r="D1793" s="1">
        <v>23</v>
      </c>
      <c r="E1793" s="1" t="str">
        <f t="shared" si="284"/>
        <v>Non-Summer</v>
      </c>
      <c r="F1793" s="78">
        <v>0.87460000000000004</v>
      </c>
      <c r="G1793" s="79">
        <f t="shared" si="285"/>
        <v>1.6639821417988983</v>
      </c>
      <c r="J1793" s="78">
        <v>0</v>
      </c>
      <c r="K1793" s="80">
        <f t="shared" si="286"/>
        <v>0</v>
      </c>
      <c r="L1793" s="68" t="str">
        <f t="shared" si="279"/>
        <v>Normal</v>
      </c>
      <c r="N1793" s="67">
        <f t="shared" si="280"/>
        <v>0</v>
      </c>
      <c r="O1793" s="67">
        <f t="shared" si="281"/>
        <v>0</v>
      </c>
      <c r="P1793" s="81">
        <f t="shared" si="282"/>
        <v>1.6639821417988983</v>
      </c>
      <c r="Q1793" s="81">
        <f t="shared" si="283"/>
        <v>1.6639821417988983</v>
      </c>
      <c r="S1793" s="1">
        <f t="shared" si="287"/>
        <v>3</v>
      </c>
      <c r="T1793" s="1" t="str">
        <f t="shared" si="288"/>
        <v>Off-Peak</v>
      </c>
    </row>
    <row r="1794" spans="1:20" x14ac:dyDescent="0.25">
      <c r="A1794" s="85">
        <v>45000.958333329283</v>
      </c>
      <c r="B1794" s="1">
        <v>3</v>
      </c>
      <c r="C1794" s="1">
        <v>16</v>
      </c>
      <c r="D1794" s="1">
        <v>0</v>
      </c>
      <c r="E1794" s="1" t="str">
        <f t="shared" si="284"/>
        <v>Non-Summer</v>
      </c>
      <c r="F1794" s="78">
        <v>0.7903</v>
      </c>
      <c r="G1794" s="79">
        <f t="shared" si="285"/>
        <v>1.5035960286572938</v>
      </c>
      <c r="J1794" s="78">
        <v>0</v>
      </c>
      <c r="K1794" s="80">
        <f t="shared" si="286"/>
        <v>0</v>
      </c>
      <c r="L1794" s="68" t="str">
        <f t="shared" si="279"/>
        <v>Normal</v>
      </c>
      <c r="N1794" s="67">
        <f t="shared" si="280"/>
        <v>0</v>
      </c>
      <c r="O1794" s="67">
        <f t="shared" si="281"/>
        <v>0</v>
      </c>
      <c r="P1794" s="81">
        <f t="shared" si="282"/>
        <v>1.5035960286572938</v>
      </c>
      <c r="Q1794" s="81">
        <f t="shared" si="283"/>
        <v>1.5035960286572938</v>
      </c>
      <c r="S1794" s="1">
        <f t="shared" si="287"/>
        <v>3</v>
      </c>
      <c r="T1794" s="1" t="str">
        <f t="shared" si="288"/>
        <v>Off-Peak</v>
      </c>
    </row>
    <row r="1795" spans="1:20" x14ac:dyDescent="0.25">
      <c r="A1795" s="85">
        <v>45000.999999995947</v>
      </c>
      <c r="B1795" s="1">
        <v>3</v>
      </c>
      <c r="C1795" s="1">
        <v>16</v>
      </c>
      <c r="D1795" s="1">
        <v>1</v>
      </c>
      <c r="E1795" s="1" t="str">
        <f t="shared" si="284"/>
        <v>Non-Summer</v>
      </c>
      <c r="F1795" s="78">
        <v>0.73680000000000001</v>
      </c>
      <c r="G1795" s="79">
        <f t="shared" si="285"/>
        <v>1.4018088750027762</v>
      </c>
      <c r="J1795" s="78">
        <v>0</v>
      </c>
      <c r="K1795" s="80">
        <f t="shared" si="286"/>
        <v>0</v>
      </c>
      <c r="L1795" s="68" t="str">
        <f t="shared" si="279"/>
        <v>Normal</v>
      </c>
      <c r="N1795" s="67">
        <f t="shared" si="280"/>
        <v>0</v>
      </c>
      <c r="O1795" s="67">
        <f t="shared" si="281"/>
        <v>0</v>
      </c>
      <c r="P1795" s="81">
        <f t="shared" si="282"/>
        <v>1.4018088750027762</v>
      </c>
      <c r="Q1795" s="81">
        <f t="shared" si="283"/>
        <v>1.4018088750027762</v>
      </c>
      <c r="S1795" s="1">
        <f t="shared" si="287"/>
        <v>4</v>
      </c>
      <c r="T1795" s="1" t="str">
        <f t="shared" si="288"/>
        <v>Off-Peak</v>
      </c>
    </row>
    <row r="1796" spans="1:20" x14ac:dyDescent="0.25">
      <c r="A1796" s="85">
        <v>45001.041666662612</v>
      </c>
      <c r="B1796" s="1">
        <v>3</v>
      </c>
      <c r="C1796" s="1">
        <v>16</v>
      </c>
      <c r="D1796" s="1">
        <v>2</v>
      </c>
      <c r="E1796" s="1" t="str">
        <f t="shared" si="284"/>
        <v>Non-Summer</v>
      </c>
      <c r="F1796" s="78">
        <v>0.70509999999999995</v>
      </c>
      <c r="G1796" s="79">
        <f t="shared" si="285"/>
        <v>1.3414976082579499</v>
      </c>
      <c r="J1796" s="78">
        <v>0</v>
      </c>
      <c r="K1796" s="80">
        <f t="shared" si="286"/>
        <v>0</v>
      </c>
      <c r="L1796" s="68" t="str">
        <f t="shared" si="279"/>
        <v>Normal</v>
      </c>
      <c r="N1796" s="67">
        <f t="shared" si="280"/>
        <v>0</v>
      </c>
      <c r="O1796" s="67">
        <f t="shared" si="281"/>
        <v>0</v>
      </c>
      <c r="P1796" s="81">
        <f t="shared" si="282"/>
        <v>1.3414976082579499</v>
      </c>
      <c r="Q1796" s="81">
        <f t="shared" si="283"/>
        <v>1.3414976082579499</v>
      </c>
      <c r="S1796" s="1">
        <f t="shared" si="287"/>
        <v>4</v>
      </c>
      <c r="T1796" s="1" t="str">
        <f t="shared" si="288"/>
        <v>Off-Peak</v>
      </c>
    </row>
    <row r="1797" spans="1:20" x14ac:dyDescent="0.25">
      <c r="A1797" s="85">
        <v>45001.083333329276</v>
      </c>
      <c r="B1797" s="1">
        <v>3</v>
      </c>
      <c r="C1797" s="1">
        <v>16</v>
      </c>
      <c r="D1797" s="1">
        <v>3</v>
      </c>
      <c r="E1797" s="1" t="str">
        <f t="shared" si="284"/>
        <v>Non-Summer</v>
      </c>
      <c r="F1797" s="78">
        <v>0.68569999999999998</v>
      </c>
      <c r="G1797" s="79">
        <f t="shared" si="285"/>
        <v>1.3045878740355641</v>
      </c>
      <c r="J1797" s="78">
        <v>0</v>
      </c>
      <c r="K1797" s="80">
        <f t="shared" si="286"/>
        <v>0</v>
      </c>
      <c r="L1797" s="68" t="str">
        <f t="shared" si="279"/>
        <v>Normal</v>
      </c>
      <c r="N1797" s="67">
        <f t="shared" si="280"/>
        <v>0</v>
      </c>
      <c r="O1797" s="67">
        <f t="shared" si="281"/>
        <v>0</v>
      </c>
      <c r="P1797" s="81">
        <f t="shared" si="282"/>
        <v>1.3045878740355641</v>
      </c>
      <c r="Q1797" s="81">
        <f t="shared" si="283"/>
        <v>1.3045878740355641</v>
      </c>
      <c r="S1797" s="1">
        <f t="shared" si="287"/>
        <v>4</v>
      </c>
      <c r="T1797" s="1" t="str">
        <f t="shared" si="288"/>
        <v>Off-Peak</v>
      </c>
    </row>
    <row r="1798" spans="1:20" x14ac:dyDescent="0.25">
      <c r="A1798" s="85">
        <v>45001.12499999594</v>
      </c>
      <c r="B1798" s="1">
        <v>3</v>
      </c>
      <c r="C1798" s="1">
        <v>16</v>
      </c>
      <c r="D1798" s="1">
        <v>4</v>
      </c>
      <c r="E1798" s="1" t="str">
        <f t="shared" si="284"/>
        <v>Non-Summer</v>
      </c>
      <c r="F1798" s="78">
        <v>0.67969999999999997</v>
      </c>
      <c r="G1798" s="79">
        <f t="shared" si="285"/>
        <v>1.2931724923173005</v>
      </c>
      <c r="J1798" s="78">
        <v>0</v>
      </c>
      <c r="K1798" s="80">
        <f t="shared" si="286"/>
        <v>0</v>
      </c>
      <c r="L1798" s="68" t="str">
        <f t="shared" si="279"/>
        <v>Normal</v>
      </c>
      <c r="N1798" s="67">
        <f t="shared" si="280"/>
        <v>0</v>
      </c>
      <c r="O1798" s="67">
        <f t="shared" si="281"/>
        <v>0</v>
      </c>
      <c r="P1798" s="81">
        <f t="shared" si="282"/>
        <v>1.2931724923173005</v>
      </c>
      <c r="Q1798" s="81">
        <f t="shared" si="283"/>
        <v>1.2931724923173005</v>
      </c>
      <c r="S1798" s="1">
        <f t="shared" si="287"/>
        <v>4</v>
      </c>
      <c r="T1798" s="1" t="str">
        <f t="shared" si="288"/>
        <v>Off-Peak</v>
      </c>
    </row>
    <row r="1799" spans="1:20" x14ac:dyDescent="0.25">
      <c r="A1799" s="85">
        <v>45001.166666662604</v>
      </c>
      <c r="B1799" s="1">
        <v>3</v>
      </c>
      <c r="C1799" s="1">
        <v>16</v>
      </c>
      <c r="D1799" s="1">
        <v>5</v>
      </c>
      <c r="E1799" s="1" t="str">
        <f t="shared" si="284"/>
        <v>Non-Summer</v>
      </c>
      <c r="F1799" s="78">
        <v>0.69140000000000001</v>
      </c>
      <c r="G1799" s="79">
        <f t="shared" si="285"/>
        <v>1.3154324866679146</v>
      </c>
      <c r="J1799" s="78">
        <v>0</v>
      </c>
      <c r="K1799" s="80">
        <f t="shared" si="286"/>
        <v>0</v>
      </c>
      <c r="L1799" s="68" t="str">
        <f t="shared" si="279"/>
        <v>Normal</v>
      </c>
      <c r="N1799" s="67">
        <f t="shared" si="280"/>
        <v>0</v>
      </c>
      <c r="O1799" s="67">
        <f t="shared" si="281"/>
        <v>0</v>
      </c>
      <c r="P1799" s="81">
        <f t="shared" si="282"/>
        <v>1.3154324866679146</v>
      </c>
      <c r="Q1799" s="81">
        <f t="shared" si="283"/>
        <v>1.3154324866679146</v>
      </c>
      <c r="S1799" s="1">
        <f t="shared" si="287"/>
        <v>4</v>
      </c>
      <c r="T1799" s="1" t="str">
        <f t="shared" si="288"/>
        <v>Off-Peak</v>
      </c>
    </row>
    <row r="1800" spans="1:20" x14ac:dyDescent="0.25">
      <c r="A1800" s="85">
        <v>45001.208333329268</v>
      </c>
      <c r="B1800" s="1">
        <v>3</v>
      </c>
      <c r="C1800" s="1">
        <v>16</v>
      </c>
      <c r="D1800" s="1">
        <v>6</v>
      </c>
      <c r="E1800" s="1" t="str">
        <f t="shared" si="284"/>
        <v>Non-Summer</v>
      </c>
      <c r="F1800" s="78">
        <v>0.72589999999999999</v>
      </c>
      <c r="G1800" s="79">
        <f t="shared" si="285"/>
        <v>1.3810709315479306</v>
      </c>
      <c r="J1800" s="78">
        <v>0</v>
      </c>
      <c r="K1800" s="80">
        <f t="shared" si="286"/>
        <v>0</v>
      </c>
      <c r="L1800" s="68" t="str">
        <f t="shared" si="279"/>
        <v>Normal</v>
      </c>
      <c r="N1800" s="67">
        <f t="shared" si="280"/>
        <v>0</v>
      </c>
      <c r="O1800" s="67">
        <f t="shared" si="281"/>
        <v>0</v>
      </c>
      <c r="P1800" s="81">
        <f t="shared" si="282"/>
        <v>1.3810709315479306</v>
      </c>
      <c r="Q1800" s="81">
        <f t="shared" si="283"/>
        <v>1.3810709315479306</v>
      </c>
      <c r="S1800" s="1">
        <f t="shared" si="287"/>
        <v>4</v>
      </c>
      <c r="T1800" s="1" t="str">
        <f t="shared" si="288"/>
        <v>Peak</v>
      </c>
    </row>
    <row r="1801" spans="1:20" x14ac:dyDescent="0.25">
      <c r="A1801" s="85">
        <v>45001.249999995933</v>
      </c>
      <c r="B1801" s="1">
        <v>3</v>
      </c>
      <c r="C1801" s="1">
        <v>16</v>
      </c>
      <c r="D1801" s="1">
        <v>7</v>
      </c>
      <c r="E1801" s="1" t="str">
        <f t="shared" si="284"/>
        <v>Non-Summer</v>
      </c>
      <c r="F1801" s="78">
        <v>0.78569999999999995</v>
      </c>
      <c r="G1801" s="79">
        <f t="shared" si="285"/>
        <v>1.494844236006625</v>
      </c>
      <c r="J1801" s="78">
        <v>0</v>
      </c>
      <c r="K1801" s="80">
        <f t="shared" si="286"/>
        <v>0</v>
      </c>
      <c r="L1801" s="68" t="str">
        <f t="shared" si="279"/>
        <v>Normal</v>
      </c>
      <c r="N1801" s="67">
        <f t="shared" si="280"/>
        <v>0</v>
      </c>
      <c r="O1801" s="67">
        <f t="shared" si="281"/>
        <v>0</v>
      </c>
      <c r="P1801" s="81">
        <f t="shared" si="282"/>
        <v>1.494844236006625</v>
      </c>
      <c r="Q1801" s="81">
        <f t="shared" si="283"/>
        <v>1.494844236006625</v>
      </c>
      <c r="S1801" s="1">
        <f t="shared" si="287"/>
        <v>4</v>
      </c>
      <c r="T1801" s="1" t="str">
        <f t="shared" si="288"/>
        <v>Peak</v>
      </c>
    </row>
    <row r="1802" spans="1:20" x14ac:dyDescent="0.25">
      <c r="A1802" s="85">
        <v>45001.291666662597</v>
      </c>
      <c r="B1802" s="1">
        <v>3</v>
      </c>
      <c r="C1802" s="1">
        <v>16</v>
      </c>
      <c r="D1802" s="1">
        <v>8</v>
      </c>
      <c r="E1802" s="1" t="str">
        <f t="shared" si="284"/>
        <v>Non-Summer</v>
      </c>
      <c r="F1802" s="78">
        <v>0.81299999999999994</v>
      </c>
      <c r="G1802" s="79">
        <f t="shared" si="285"/>
        <v>1.5467842228247246</v>
      </c>
      <c r="J1802" s="78">
        <v>0.19717999999999999</v>
      </c>
      <c r="K1802" s="80">
        <f t="shared" si="286"/>
        <v>0.19717999999999999</v>
      </c>
      <c r="L1802" s="68" t="str">
        <f t="shared" si="279"/>
        <v>Normal</v>
      </c>
      <c r="N1802" s="67">
        <f t="shared" si="280"/>
        <v>0</v>
      </c>
      <c r="O1802" s="67">
        <f t="shared" si="281"/>
        <v>0.19717999999999999</v>
      </c>
      <c r="P1802" s="81">
        <f t="shared" si="282"/>
        <v>1.3496042228247247</v>
      </c>
      <c r="Q1802" s="81">
        <f t="shared" si="283"/>
        <v>1.3496042228247247</v>
      </c>
      <c r="S1802" s="1">
        <f t="shared" si="287"/>
        <v>4</v>
      </c>
      <c r="T1802" s="1" t="str">
        <f t="shared" si="288"/>
        <v>Peak</v>
      </c>
    </row>
    <row r="1803" spans="1:20" x14ac:dyDescent="0.25">
      <c r="A1803" s="85">
        <v>45001.333333329261</v>
      </c>
      <c r="B1803" s="1">
        <v>3</v>
      </c>
      <c r="C1803" s="1">
        <v>16</v>
      </c>
      <c r="D1803" s="1">
        <v>9</v>
      </c>
      <c r="E1803" s="1" t="str">
        <f t="shared" si="284"/>
        <v>Non-Summer</v>
      </c>
      <c r="F1803" s="78">
        <v>0.78890000000000005</v>
      </c>
      <c r="G1803" s="79">
        <f t="shared" si="285"/>
        <v>1.500932439589699</v>
      </c>
      <c r="J1803" s="78">
        <v>1.0347739999999999</v>
      </c>
      <c r="K1803" s="80">
        <f t="shared" si="286"/>
        <v>1.0347739999999999</v>
      </c>
      <c r="L1803" s="68" t="str">
        <f t="shared" si="279"/>
        <v>Normal</v>
      </c>
      <c r="N1803" s="67">
        <f t="shared" si="280"/>
        <v>0</v>
      </c>
      <c r="O1803" s="67">
        <f t="shared" si="281"/>
        <v>1.0347739999999999</v>
      </c>
      <c r="P1803" s="81">
        <f t="shared" si="282"/>
        <v>0.46615843958969916</v>
      </c>
      <c r="Q1803" s="81">
        <f t="shared" si="283"/>
        <v>0.46615843958969916</v>
      </c>
      <c r="S1803" s="1">
        <f t="shared" si="287"/>
        <v>4</v>
      </c>
      <c r="T1803" s="1" t="str">
        <f t="shared" si="288"/>
        <v>Peak</v>
      </c>
    </row>
    <row r="1804" spans="1:20" x14ac:dyDescent="0.25">
      <c r="A1804" s="85">
        <v>45001.374999995925</v>
      </c>
      <c r="B1804" s="1">
        <v>3</v>
      </c>
      <c r="C1804" s="1">
        <v>16</v>
      </c>
      <c r="D1804" s="1">
        <v>10</v>
      </c>
      <c r="E1804" s="1" t="str">
        <f t="shared" si="284"/>
        <v>Non-Summer</v>
      </c>
      <c r="F1804" s="78">
        <v>0.78339999999999999</v>
      </c>
      <c r="G1804" s="79">
        <f t="shared" si="285"/>
        <v>1.4904683396812906</v>
      </c>
      <c r="J1804" s="78">
        <v>0.47950500000000001</v>
      </c>
      <c r="K1804" s="80">
        <f t="shared" si="286"/>
        <v>0.47950500000000001</v>
      </c>
      <c r="L1804" s="68" t="str">
        <f t="shared" si="279"/>
        <v>Normal</v>
      </c>
      <c r="N1804" s="67">
        <f t="shared" si="280"/>
        <v>0</v>
      </c>
      <c r="O1804" s="67">
        <f t="shared" si="281"/>
        <v>0.47950500000000001</v>
      </c>
      <c r="P1804" s="81">
        <f t="shared" si="282"/>
        <v>1.0109633396812905</v>
      </c>
      <c r="Q1804" s="81">
        <f t="shared" si="283"/>
        <v>1.0109633396812905</v>
      </c>
      <c r="S1804" s="1">
        <f t="shared" si="287"/>
        <v>4</v>
      </c>
      <c r="T1804" s="1" t="str">
        <f t="shared" si="288"/>
        <v>Peak</v>
      </c>
    </row>
    <row r="1805" spans="1:20" x14ac:dyDescent="0.25">
      <c r="A1805" s="85">
        <v>45001.41666666259</v>
      </c>
      <c r="B1805" s="1">
        <v>3</v>
      </c>
      <c r="C1805" s="1">
        <v>16</v>
      </c>
      <c r="D1805" s="1">
        <v>11</v>
      </c>
      <c r="E1805" s="1" t="str">
        <f t="shared" si="284"/>
        <v>Non-Summer</v>
      </c>
      <c r="F1805" s="78">
        <v>0.78080000000000005</v>
      </c>
      <c r="G1805" s="79">
        <f t="shared" si="285"/>
        <v>1.4855216742700432</v>
      </c>
      <c r="J1805" s="78">
        <v>1.0793170000000001</v>
      </c>
      <c r="K1805" s="80">
        <f t="shared" si="286"/>
        <v>1.0793170000000001</v>
      </c>
      <c r="L1805" s="68" t="str">
        <f t="shared" si="279"/>
        <v>Normal</v>
      </c>
      <c r="N1805" s="67">
        <f t="shared" si="280"/>
        <v>0</v>
      </c>
      <c r="O1805" s="67">
        <f t="shared" si="281"/>
        <v>1.0793170000000001</v>
      </c>
      <c r="P1805" s="81">
        <f t="shared" si="282"/>
        <v>0.40620467427004314</v>
      </c>
      <c r="Q1805" s="81">
        <f t="shared" si="283"/>
        <v>0.40620467427004314</v>
      </c>
      <c r="S1805" s="1">
        <f t="shared" si="287"/>
        <v>4</v>
      </c>
      <c r="T1805" s="1" t="str">
        <f t="shared" si="288"/>
        <v>Peak</v>
      </c>
    </row>
    <row r="1806" spans="1:20" x14ac:dyDescent="0.25">
      <c r="A1806" s="85">
        <v>45001.458333329254</v>
      </c>
      <c r="B1806" s="1">
        <v>3</v>
      </c>
      <c r="C1806" s="1">
        <v>16</v>
      </c>
      <c r="D1806" s="1">
        <v>12</v>
      </c>
      <c r="E1806" s="1" t="str">
        <f t="shared" si="284"/>
        <v>Non-Summer</v>
      </c>
      <c r="F1806" s="78">
        <v>0.77439999999999998</v>
      </c>
      <c r="G1806" s="79">
        <f t="shared" si="285"/>
        <v>1.4733452671038951</v>
      </c>
      <c r="J1806" s="78">
        <v>0.80257199999999995</v>
      </c>
      <c r="K1806" s="80">
        <f t="shared" si="286"/>
        <v>0.80257199999999995</v>
      </c>
      <c r="L1806" s="68" t="str">
        <f t="shared" si="279"/>
        <v>Normal</v>
      </c>
      <c r="N1806" s="67">
        <f t="shared" si="280"/>
        <v>0</v>
      </c>
      <c r="O1806" s="67">
        <f t="shared" si="281"/>
        <v>0.80257199999999995</v>
      </c>
      <c r="P1806" s="81">
        <f t="shared" si="282"/>
        <v>0.67077326710389518</v>
      </c>
      <c r="Q1806" s="81">
        <f t="shared" si="283"/>
        <v>0.67077326710389518</v>
      </c>
      <c r="S1806" s="1">
        <f t="shared" si="287"/>
        <v>4</v>
      </c>
      <c r="T1806" s="1" t="str">
        <f t="shared" si="288"/>
        <v>Peak</v>
      </c>
    </row>
    <row r="1807" spans="1:20" x14ac:dyDescent="0.25">
      <c r="A1807" s="85">
        <v>45001.499999995918</v>
      </c>
      <c r="B1807" s="1">
        <v>3</v>
      </c>
      <c r="C1807" s="1">
        <v>16</v>
      </c>
      <c r="D1807" s="1">
        <v>13</v>
      </c>
      <c r="E1807" s="1" t="str">
        <f t="shared" si="284"/>
        <v>Non-Summer</v>
      </c>
      <c r="F1807" s="78">
        <v>0.78110000000000002</v>
      </c>
      <c r="G1807" s="79">
        <f t="shared" si="285"/>
        <v>1.4860924433559561</v>
      </c>
      <c r="J1807" s="78">
        <v>1.0319500000000001</v>
      </c>
      <c r="K1807" s="80">
        <f t="shared" si="286"/>
        <v>1.0319500000000001</v>
      </c>
      <c r="L1807" s="68" t="str">
        <f t="shared" si="279"/>
        <v>Normal</v>
      </c>
      <c r="N1807" s="67">
        <f t="shared" si="280"/>
        <v>0</v>
      </c>
      <c r="O1807" s="67">
        <f t="shared" si="281"/>
        <v>1.0319500000000001</v>
      </c>
      <c r="P1807" s="81">
        <f t="shared" si="282"/>
        <v>0.45414244335595599</v>
      </c>
      <c r="Q1807" s="81">
        <f t="shared" si="283"/>
        <v>0.45414244335595599</v>
      </c>
      <c r="S1807" s="1">
        <f t="shared" si="287"/>
        <v>4</v>
      </c>
      <c r="T1807" s="1" t="str">
        <f t="shared" si="288"/>
        <v>Peak</v>
      </c>
    </row>
    <row r="1808" spans="1:20" x14ac:dyDescent="0.25">
      <c r="A1808" s="85">
        <v>45001.541666662582</v>
      </c>
      <c r="B1808" s="1">
        <v>3</v>
      </c>
      <c r="C1808" s="1">
        <v>16</v>
      </c>
      <c r="D1808" s="1">
        <v>14</v>
      </c>
      <c r="E1808" s="1" t="str">
        <f t="shared" si="284"/>
        <v>Non-Summer</v>
      </c>
      <c r="F1808" s="78">
        <v>0.77980000000000005</v>
      </c>
      <c r="G1808" s="79">
        <f t="shared" si="285"/>
        <v>1.4836191106503325</v>
      </c>
      <c r="J1808" s="78">
        <v>0.23186999999999999</v>
      </c>
      <c r="K1808" s="80">
        <f t="shared" si="286"/>
        <v>0.23186999999999999</v>
      </c>
      <c r="L1808" s="68" t="str">
        <f t="shared" si="279"/>
        <v>Normal</v>
      </c>
      <c r="N1808" s="67">
        <f t="shared" si="280"/>
        <v>0</v>
      </c>
      <c r="O1808" s="67">
        <f t="shared" si="281"/>
        <v>0.23186999999999999</v>
      </c>
      <c r="P1808" s="81">
        <f t="shared" si="282"/>
        <v>1.2517491106503325</v>
      </c>
      <c r="Q1808" s="81">
        <f t="shared" si="283"/>
        <v>1.2517491106503325</v>
      </c>
      <c r="S1808" s="1">
        <f t="shared" si="287"/>
        <v>4</v>
      </c>
      <c r="T1808" s="1" t="str">
        <f t="shared" si="288"/>
        <v>Peak</v>
      </c>
    </row>
    <row r="1809" spans="1:20" x14ac:dyDescent="0.25">
      <c r="A1809" s="85">
        <v>45001.583333329247</v>
      </c>
      <c r="B1809" s="1">
        <v>3</v>
      </c>
      <c r="C1809" s="1">
        <v>16</v>
      </c>
      <c r="D1809" s="1">
        <v>15</v>
      </c>
      <c r="E1809" s="1" t="str">
        <f t="shared" si="284"/>
        <v>Non-Summer</v>
      </c>
      <c r="F1809" s="78">
        <v>0.78290000000000004</v>
      </c>
      <c r="G1809" s="79">
        <f t="shared" si="285"/>
        <v>1.4895170578714354</v>
      </c>
      <c r="J1809" s="78">
        <v>1.1734</v>
      </c>
      <c r="K1809" s="80">
        <f t="shared" si="286"/>
        <v>1.1734</v>
      </c>
      <c r="L1809" s="68" t="str">
        <f t="shared" si="279"/>
        <v>Normal</v>
      </c>
      <c r="N1809" s="67">
        <f t="shared" si="280"/>
        <v>0</v>
      </c>
      <c r="O1809" s="67">
        <f t="shared" si="281"/>
        <v>1.1734</v>
      </c>
      <c r="P1809" s="81">
        <f t="shared" si="282"/>
        <v>0.3161170578714354</v>
      </c>
      <c r="Q1809" s="81">
        <f t="shared" si="283"/>
        <v>0.3161170578714354</v>
      </c>
      <c r="S1809" s="1">
        <f t="shared" si="287"/>
        <v>4</v>
      </c>
      <c r="T1809" s="1" t="str">
        <f t="shared" si="288"/>
        <v>Peak</v>
      </c>
    </row>
    <row r="1810" spans="1:20" x14ac:dyDescent="0.25">
      <c r="A1810" s="85">
        <v>45001.624999995911</v>
      </c>
      <c r="B1810" s="1">
        <v>3</v>
      </c>
      <c r="C1810" s="1">
        <v>16</v>
      </c>
      <c r="D1810" s="1">
        <v>16</v>
      </c>
      <c r="E1810" s="1" t="str">
        <f t="shared" si="284"/>
        <v>Non-Summer</v>
      </c>
      <c r="F1810" s="78">
        <v>0.81059999999999999</v>
      </c>
      <c r="G1810" s="79">
        <f t="shared" si="285"/>
        <v>1.5422180701374191</v>
      </c>
      <c r="J1810" s="78">
        <v>0.70437699999999992</v>
      </c>
      <c r="K1810" s="80">
        <f t="shared" si="286"/>
        <v>0.70437699999999992</v>
      </c>
      <c r="L1810" s="68" t="str">
        <f t="shared" si="279"/>
        <v>Normal</v>
      </c>
      <c r="N1810" s="67">
        <f t="shared" si="280"/>
        <v>0</v>
      </c>
      <c r="O1810" s="67">
        <f t="shared" si="281"/>
        <v>0.70437699999999992</v>
      </c>
      <c r="P1810" s="81">
        <f t="shared" si="282"/>
        <v>0.83784107013741915</v>
      </c>
      <c r="Q1810" s="81">
        <f t="shared" si="283"/>
        <v>0.83784107013741915</v>
      </c>
      <c r="S1810" s="1">
        <f t="shared" si="287"/>
        <v>4</v>
      </c>
      <c r="T1810" s="1" t="str">
        <f t="shared" si="288"/>
        <v>Peak</v>
      </c>
    </row>
    <row r="1811" spans="1:20" x14ac:dyDescent="0.25">
      <c r="A1811" s="85">
        <v>45001.666666662575</v>
      </c>
      <c r="B1811" s="1">
        <v>3</v>
      </c>
      <c r="C1811" s="1">
        <v>16</v>
      </c>
      <c r="D1811" s="1">
        <v>17</v>
      </c>
      <c r="E1811" s="1" t="str">
        <f t="shared" si="284"/>
        <v>Non-Summer</v>
      </c>
      <c r="F1811" s="78">
        <v>0.86509999999999998</v>
      </c>
      <c r="G1811" s="79">
        <f t="shared" si="285"/>
        <v>1.6459077874116472</v>
      </c>
      <c r="J1811" s="78">
        <v>0.29376600000000003</v>
      </c>
      <c r="K1811" s="80">
        <f t="shared" si="286"/>
        <v>0.29376600000000003</v>
      </c>
      <c r="L1811" s="68" t="str">
        <f t="shared" ref="L1811:L1874" si="289">IF(AND(D1811&gt;=$C$2,D1811&lt;=$C$3,E1811="Summer"),"MaxDis","Normal")</f>
        <v>Normal</v>
      </c>
      <c r="N1811" s="67">
        <f t="shared" ref="N1811:N1874" si="290">IF(K1811-G1811&lt;0,0,K1811-G1811)</f>
        <v>0</v>
      </c>
      <c r="O1811" s="67">
        <f t="shared" ref="O1811:O1874" si="291">K1811-N1811</f>
        <v>0.29376600000000003</v>
      </c>
      <c r="P1811" s="81">
        <f t="shared" ref="P1811:P1874" si="292">MAX(0,G1811-O1811)</f>
        <v>1.3521417874116473</v>
      </c>
      <c r="Q1811" s="81">
        <f t="shared" ref="Q1811:Q1874" si="293">G1811-K1811</f>
        <v>1.3521417874116473</v>
      </c>
      <c r="S1811" s="1">
        <f t="shared" si="287"/>
        <v>4</v>
      </c>
      <c r="T1811" s="1" t="str">
        <f t="shared" si="288"/>
        <v>Peak</v>
      </c>
    </row>
    <row r="1812" spans="1:20" x14ac:dyDescent="0.25">
      <c r="A1812" s="85">
        <v>45001.708333329239</v>
      </c>
      <c r="B1812" s="1">
        <v>3</v>
      </c>
      <c r="C1812" s="1">
        <v>16</v>
      </c>
      <c r="D1812" s="1">
        <v>18</v>
      </c>
      <c r="E1812" s="1" t="str">
        <f t="shared" ref="E1812:E1875" si="294">IF(AND(B1812&gt;=$C$5,B1812&lt;=$C$6),"Summer","Non-Summer")</f>
        <v>Non-Summer</v>
      </c>
      <c r="F1812" s="78">
        <v>0.92530000000000001</v>
      </c>
      <c r="G1812" s="79">
        <f t="shared" ref="G1812:G1875" si="295">F1812*$G$13</f>
        <v>1.7604421173182259</v>
      </c>
      <c r="J1812" s="78">
        <v>7.5430000000000002E-3</v>
      </c>
      <c r="K1812" s="80">
        <f t="shared" ref="K1812:K1875" si="296">J1812*$K$13</f>
        <v>7.5430000000000002E-3</v>
      </c>
      <c r="L1812" s="68" t="str">
        <f t="shared" si="289"/>
        <v>Normal</v>
      </c>
      <c r="N1812" s="67">
        <f t="shared" si="290"/>
        <v>0</v>
      </c>
      <c r="O1812" s="67">
        <f t="shared" si="291"/>
        <v>7.5430000000000002E-3</v>
      </c>
      <c r="P1812" s="81">
        <f t="shared" si="292"/>
        <v>1.7528991173182258</v>
      </c>
      <c r="Q1812" s="81">
        <f t="shared" si="293"/>
        <v>1.7528991173182258</v>
      </c>
      <c r="S1812" s="1">
        <f t="shared" ref="S1812:S1875" si="297">WEEKDAY(A1812,2)</f>
        <v>4</v>
      </c>
      <c r="T1812" s="1" t="str">
        <f t="shared" ref="T1812:T1875" si="298">IF(S1812&gt;5,"Off-Peak",IF(AND(D1812&gt;=$C$7,D1812&lt;$C$8),"Peak","Off-Peak"))</f>
        <v>Peak</v>
      </c>
    </row>
    <row r="1813" spans="1:20" x14ac:dyDescent="0.25">
      <c r="A1813" s="85">
        <v>45001.749999995904</v>
      </c>
      <c r="B1813" s="1">
        <v>3</v>
      </c>
      <c r="C1813" s="1">
        <v>16</v>
      </c>
      <c r="D1813" s="1">
        <v>19</v>
      </c>
      <c r="E1813" s="1" t="str">
        <f t="shared" si="294"/>
        <v>Non-Summer</v>
      </c>
      <c r="F1813" s="78">
        <v>0.96719999999999995</v>
      </c>
      <c r="G1813" s="79">
        <f t="shared" si="295"/>
        <v>1.8401595329841003</v>
      </c>
      <c r="J1813" s="78">
        <v>0</v>
      </c>
      <c r="K1813" s="80">
        <f t="shared" si="296"/>
        <v>0</v>
      </c>
      <c r="L1813" s="68" t="str">
        <f t="shared" si="289"/>
        <v>Normal</v>
      </c>
      <c r="N1813" s="67">
        <f t="shared" si="290"/>
        <v>0</v>
      </c>
      <c r="O1813" s="67">
        <f t="shared" si="291"/>
        <v>0</v>
      </c>
      <c r="P1813" s="81">
        <f t="shared" si="292"/>
        <v>1.8401595329841003</v>
      </c>
      <c r="Q1813" s="81">
        <f t="shared" si="293"/>
        <v>1.8401595329841003</v>
      </c>
      <c r="S1813" s="1">
        <f t="shared" si="297"/>
        <v>4</v>
      </c>
      <c r="T1813" s="1" t="str">
        <f t="shared" si="298"/>
        <v>Peak</v>
      </c>
    </row>
    <row r="1814" spans="1:20" x14ac:dyDescent="0.25">
      <c r="A1814" s="85">
        <v>45001.791666662568</v>
      </c>
      <c r="B1814" s="1">
        <v>3</v>
      </c>
      <c r="C1814" s="1">
        <v>16</v>
      </c>
      <c r="D1814" s="1">
        <v>20</v>
      </c>
      <c r="E1814" s="1" t="str">
        <f t="shared" si="294"/>
        <v>Non-Summer</v>
      </c>
      <c r="F1814" s="78">
        <v>0.99929999999999997</v>
      </c>
      <c r="G1814" s="79">
        <f t="shared" si="295"/>
        <v>1.901231825176811</v>
      </c>
      <c r="J1814" s="78">
        <v>0</v>
      </c>
      <c r="K1814" s="80">
        <f t="shared" si="296"/>
        <v>0</v>
      </c>
      <c r="L1814" s="68" t="str">
        <f t="shared" si="289"/>
        <v>Normal</v>
      </c>
      <c r="N1814" s="67">
        <f t="shared" si="290"/>
        <v>0</v>
      </c>
      <c r="O1814" s="67">
        <f t="shared" si="291"/>
        <v>0</v>
      </c>
      <c r="P1814" s="81">
        <f t="shared" si="292"/>
        <v>1.901231825176811</v>
      </c>
      <c r="Q1814" s="81">
        <f t="shared" si="293"/>
        <v>1.901231825176811</v>
      </c>
      <c r="S1814" s="1">
        <f t="shared" si="297"/>
        <v>4</v>
      </c>
      <c r="T1814" s="1" t="str">
        <f t="shared" si="298"/>
        <v>Peak</v>
      </c>
    </row>
    <row r="1815" spans="1:20" x14ac:dyDescent="0.25">
      <c r="A1815" s="85">
        <v>45001.833333329232</v>
      </c>
      <c r="B1815" s="1">
        <v>3</v>
      </c>
      <c r="C1815" s="1">
        <v>16</v>
      </c>
      <c r="D1815" s="1">
        <v>21</v>
      </c>
      <c r="E1815" s="1" t="str">
        <f t="shared" si="294"/>
        <v>Non-Summer</v>
      </c>
      <c r="F1815" s="78">
        <v>0.99080000000000001</v>
      </c>
      <c r="G1815" s="79">
        <f t="shared" si="295"/>
        <v>1.8850600344092707</v>
      </c>
      <c r="J1815" s="78">
        <v>0</v>
      </c>
      <c r="K1815" s="80">
        <f t="shared" si="296"/>
        <v>0</v>
      </c>
      <c r="L1815" s="68" t="str">
        <f t="shared" si="289"/>
        <v>Normal</v>
      </c>
      <c r="N1815" s="67">
        <f t="shared" si="290"/>
        <v>0</v>
      </c>
      <c r="O1815" s="67">
        <f t="shared" si="291"/>
        <v>0</v>
      </c>
      <c r="P1815" s="81">
        <f t="shared" si="292"/>
        <v>1.8850600344092707</v>
      </c>
      <c r="Q1815" s="81">
        <f t="shared" si="293"/>
        <v>1.8850600344092707</v>
      </c>
      <c r="S1815" s="1">
        <f t="shared" si="297"/>
        <v>4</v>
      </c>
      <c r="T1815" s="1" t="str">
        <f t="shared" si="298"/>
        <v>Peak</v>
      </c>
    </row>
    <row r="1816" spans="1:20" x14ac:dyDescent="0.25">
      <c r="A1816" s="85">
        <v>45001.874999995896</v>
      </c>
      <c r="B1816" s="1">
        <v>3</v>
      </c>
      <c r="C1816" s="1">
        <v>16</v>
      </c>
      <c r="D1816" s="1">
        <v>22</v>
      </c>
      <c r="E1816" s="1" t="str">
        <f t="shared" si="294"/>
        <v>Non-Summer</v>
      </c>
      <c r="F1816" s="78">
        <v>0.94489999999999996</v>
      </c>
      <c r="G1816" s="79">
        <f t="shared" si="295"/>
        <v>1.7977323642645537</v>
      </c>
      <c r="J1816" s="78">
        <v>0</v>
      </c>
      <c r="K1816" s="80">
        <f t="shared" si="296"/>
        <v>0</v>
      </c>
      <c r="L1816" s="68" t="str">
        <f t="shared" si="289"/>
        <v>Normal</v>
      </c>
      <c r="N1816" s="67">
        <f t="shared" si="290"/>
        <v>0</v>
      </c>
      <c r="O1816" s="67">
        <f t="shared" si="291"/>
        <v>0</v>
      </c>
      <c r="P1816" s="81">
        <f t="shared" si="292"/>
        <v>1.7977323642645537</v>
      </c>
      <c r="Q1816" s="81">
        <f t="shared" si="293"/>
        <v>1.7977323642645537</v>
      </c>
      <c r="S1816" s="1">
        <f t="shared" si="297"/>
        <v>4</v>
      </c>
      <c r="T1816" s="1" t="str">
        <f t="shared" si="298"/>
        <v>Off-Peak</v>
      </c>
    </row>
    <row r="1817" spans="1:20" x14ac:dyDescent="0.25">
      <c r="A1817" s="85">
        <v>45001.916666662561</v>
      </c>
      <c r="B1817" s="1">
        <v>3</v>
      </c>
      <c r="C1817" s="1">
        <v>16</v>
      </c>
      <c r="D1817" s="1">
        <v>23</v>
      </c>
      <c r="E1817" s="1" t="str">
        <f t="shared" si="294"/>
        <v>Non-Summer</v>
      </c>
      <c r="F1817" s="78">
        <v>0.86050000000000004</v>
      </c>
      <c r="G1817" s="79">
        <f t="shared" si="295"/>
        <v>1.6371559947609786</v>
      </c>
      <c r="J1817" s="78">
        <v>0</v>
      </c>
      <c r="K1817" s="80">
        <f t="shared" si="296"/>
        <v>0</v>
      </c>
      <c r="L1817" s="68" t="str">
        <f t="shared" si="289"/>
        <v>Normal</v>
      </c>
      <c r="N1817" s="67">
        <f t="shared" si="290"/>
        <v>0</v>
      </c>
      <c r="O1817" s="67">
        <f t="shared" si="291"/>
        <v>0</v>
      </c>
      <c r="P1817" s="81">
        <f t="shared" si="292"/>
        <v>1.6371559947609786</v>
      </c>
      <c r="Q1817" s="81">
        <f t="shared" si="293"/>
        <v>1.6371559947609786</v>
      </c>
      <c r="S1817" s="1">
        <f t="shared" si="297"/>
        <v>4</v>
      </c>
      <c r="T1817" s="1" t="str">
        <f t="shared" si="298"/>
        <v>Off-Peak</v>
      </c>
    </row>
    <row r="1818" spans="1:20" x14ac:dyDescent="0.25">
      <c r="A1818" s="85">
        <v>45001.958333329225</v>
      </c>
      <c r="B1818" s="1">
        <v>3</v>
      </c>
      <c r="C1818" s="1">
        <v>17</v>
      </c>
      <c r="D1818" s="1">
        <v>0</v>
      </c>
      <c r="E1818" s="1" t="str">
        <f t="shared" si="294"/>
        <v>Non-Summer</v>
      </c>
      <c r="F1818" s="78">
        <v>0.77280000000000004</v>
      </c>
      <c r="G1818" s="79">
        <f t="shared" si="295"/>
        <v>1.4703011653123583</v>
      </c>
      <c r="J1818" s="78">
        <v>0</v>
      </c>
      <c r="K1818" s="80">
        <f t="shared" si="296"/>
        <v>0</v>
      </c>
      <c r="L1818" s="68" t="str">
        <f t="shared" si="289"/>
        <v>Normal</v>
      </c>
      <c r="N1818" s="67">
        <f t="shared" si="290"/>
        <v>0</v>
      </c>
      <c r="O1818" s="67">
        <f t="shared" si="291"/>
        <v>0</v>
      </c>
      <c r="P1818" s="81">
        <f t="shared" si="292"/>
        <v>1.4703011653123583</v>
      </c>
      <c r="Q1818" s="81">
        <f t="shared" si="293"/>
        <v>1.4703011653123583</v>
      </c>
      <c r="S1818" s="1">
        <f t="shared" si="297"/>
        <v>4</v>
      </c>
      <c r="T1818" s="1" t="str">
        <f t="shared" si="298"/>
        <v>Off-Peak</v>
      </c>
    </row>
    <row r="1819" spans="1:20" x14ac:dyDescent="0.25">
      <c r="A1819" s="85">
        <v>45001.999999995889</v>
      </c>
      <c r="B1819" s="1">
        <v>3</v>
      </c>
      <c r="C1819" s="1">
        <v>17</v>
      </c>
      <c r="D1819" s="1">
        <v>1</v>
      </c>
      <c r="E1819" s="1" t="str">
        <f t="shared" si="294"/>
        <v>Non-Summer</v>
      </c>
      <c r="F1819" s="78">
        <v>0.71509999999999996</v>
      </c>
      <c r="G1819" s="79">
        <f t="shared" si="295"/>
        <v>1.3605232444550559</v>
      </c>
      <c r="J1819" s="78">
        <v>0</v>
      </c>
      <c r="K1819" s="80">
        <f t="shared" si="296"/>
        <v>0</v>
      </c>
      <c r="L1819" s="68" t="str">
        <f t="shared" si="289"/>
        <v>Normal</v>
      </c>
      <c r="N1819" s="67">
        <f t="shared" si="290"/>
        <v>0</v>
      </c>
      <c r="O1819" s="67">
        <f t="shared" si="291"/>
        <v>0</v>
      </c>
      <c r="P1819" s="81">
        <f t="shared" si="292"/>
        <v>1.3605232444550559</v>
      </c>
      <c r="Q1819" s="81">
        <f t="shared" si="293"/>
        <v>1.3605232444550559</v>
      </c>
      <c r="S1819" s="1">
        <f t="shared" si="297"/>
        <v>5</v>
      </c>
      <c r="T1819" s="1" t="str">
        <f t="shared" si="298"/>
        <v>Off-Peak</v>
      </c>
    </row>
    <row r="1820" spans="1:20" x14ac:dyDescent="0.25">
      <c r="A1820" s="85">
        <v>45002.041666662553</v>
      </c>
      <c r="B1820" s="1">
        <v>3</v>
      </c>
      <c r="C1820" s="1">
        <v>17</v>
      </c>
      <c r="D1820" s="1">
        <v>2</v>
      </c>
      <c r="E1820" s="1" t="str">
        <f t="shared" si="294"/>
        <v>Non-Summer</v>
      </c>
      <c r="F1820" s="78">
        <v>0.68430000000000002</v>
      </c>
      <c r="G1820" s="79">
        <f t="shared" si="295"/>
        <v>1.3019242849679693</v>
      </c>
      <c r="J1820" s="78">
        <v>0</v>
      </c>
      <c r="K1820" s="80">
        <f t="shared" si="296"/>
        <v>0</v>
      </c>
      <c r="L1820" s="68" t="str">
        <f t="shared" si="289"/>
        <v>Normal</v>
      </c>
      <c r="N1820" s="67">
        <f t="shared" si="290"/>
        <v>0</v>
      </c>
      <c r="O1820" s="67">
        <f t="shared" si="291"/>
        <v>0</v>
      </c>
      <c r="P1820" s="81">
        <f t="shared" si="292"/>
        <v>1.3019242849679693</v>
      </c>
      <c r="Q1820" s="81">
        <f t="shared" si="293"/>
        <v>1.3019242849679693</v>
      </c>
      <c r="S1820" s="1">
        <f t="shared" si="297"/>
        <v>5</v>
      </c>
      <c r="T1820" s="1" t="str">
        <f t="shared" si="298"/>
        <v>Off-Peak</v>
      </c>
    </row>
    <row r="1821" spans="1:20" x14ac:dyDescent="0.25">
      <c r="A1821" s="85">
        <v>45002.083333329218</v>
      </c>
      <c r="B1821" s="1">
        <v>3</v>
      </c>
      <c r="C1821" s="1">
        <v>17</v>
      </c>
      <c r="D1821" s="1">
        <v>3</v>
      </c>
      <c r="E1821" s="1" t="str">
        <f t="shared" si="294"/>
        <v>Non-Summer</v>
      </c>
      <c r="F1821" s="78">
        <v>0.67689999999999995</v>
      </c>
      <c r="G1821" s="79">
        <f t="shared" si="295"/>
        <v>1.2878453141821107</v>
      </c>
      <c r="J1821" s="78">
        <v>0</v>
      </c>
      <c r="K1821" s="80">
        <f t="shared" si="296"/>
        <v>0</v>
      </c>
      <c r="L1821" s="68" t="str">
        <f t="shared" si="289"/>
        <v>Normal</v>
      </c>
      <c r="N1821" s="67">
        <f t="shared" si="290"/>
        <v>0</v>
      </c>
      <c r="O1821" s="67">
        <f t="shared" si="291"/>
        <v>0</v>
      </c>
      <c r="P1821" s="81">
        <f t="shared" si="292"/>
        <v>1.2878453141821107</v>
      </c>
      <c r="Q1821" s="81">
        <f t="shared" si="293"/>
        <v>1.2878453141821107</v>
      </c>
      <c r="S1821" s="1">
        <f t="shared" si="297"/>
        <v>5</v>
      </c>
      <c r="T1821" s="1" t="str">
        <f t="shared" si="298"/>
        <v>Off-Peak</v>
      </c>
    </row>
    <row r="1822" spans="1:20" x14ac:dyDescent="0.25">
      <c r="A1822" s="85">
        <v>45002.124999995882</v>
      </c>
      <c r="B1822" s="1">
        <v>3</v>
      </c>
      <c r="C1822" s="1">
        <v>17</v>
      </c>
      <c r="D1822" s="1">
        <v>4</v>
      </c>
      <c r="E1822" s="1" t="str">
        <f t="shared" si="294"/>
        <v>Non-Summer</v>
      </c>
      <c r="F1822" s="78">
        <v>0.68440000000000001</v>
      </c>
      <c r="G1822" s="79">
        <f t="shared" si="295"/>
        <v>1.3021145413299404</v>
      </c>
      <c r="J1822" s="78">
        <v>0</v>
      </c>
      <c r="K1822" s="80">
        <f t="shared" si="296"/>
        <v>0</v>
      </c>
      <c r="L1822" s="68" t="str">
        <f t="shared" si="289"/>
        <v>Normal</v>
      </c>
      <c r="N1822" s="67">
        <f t="shared" si="290"/>
        <v>0</v>
      </c>
      <c r="O1822" s="67">
        <f t="shared" si="291"/>
        <v>0</v>
      </c>
      <c r="P1822" s="81">
        <f t="shared" si="292"/>
        <v>1.3021145413299404</v>
      </c>
      <c r="Q1822" s="81">
        <f t="shared" si="293"/>
        <v>1.3021145413299404</v>
      </c>
      <c r="S1822" s="1">
        <f t="shared" si="297"/>
        <v>5</v>
      </c>
      <c r="T1822" s="1" t="str">
        <f t="shared" si="298"/>
        <v>Off-Peak</v>
      </c>
    </row>
    <row r="1823" spans="1:20" x14ac:dyDescent="0.25">
      <c r="A1823" s="85">
        <v>45002.166666662546</v>
      </c>
      <c r="B1823" s="1">
        <v>3</v>
      </c>
      <c r="C1823" s="1">
        <v>17</v>
      </c>
      <c r="D1823" s="1">
        <v>5</v>
      </c>
      <c r="E1823" s="1" t="str">
        <f t="shared" si="294"/>
        <v>Non-Summer</v>
      </c>
      <c r="F1823" s="78">
        <v>0.70350000000000001</v>
      </c>
      <c r="G1823" s="79">
        <f t="shared" si="295"/>
        <v>1.3384535064664129</v>
      </c>
      <c r="J1823" s="78">
        <v>0</v>
      </c>
      <c r="K1823" s="80">
        <f t="shared" si="296"/>
        <v>0</v>
      </c>
      <c r="L1823" s="68" t="str">
        <f t="shared" si="289"/>
        <v>Normal</v>
      </c>
      <c r="N1823" s="67">
        <f t="shared" si="290"/>
        <v>0</v>
      </c>
      <c r="O1823" s="67">
        <f t="shared" si="291"/>
        <v>0</v>
      </c>
      <c r="P1823" s="81">
        <f t="shared" si="292"/>
        <v>1.3384535064664129</v>
      </c>
      <c r="Q1823" s="81">
        <f t="shared" si="293"/>
        <v>1.3384535064664129</v>
      </c>
      <c r="S1823" s="1">
        <f t="shared" si="297"/>
        <v>5</v>
      </c>
      <c r="T1823" s="1" t="str">
        <f t="shared" si="298"/>
        <v>Off-Peak</v>
      </c>
    </row>
    <row r="1824" spans="1:20" x14ac:dyDescent="0.25">
      <c r="A1824" s="85">
        <v>45002.20833332921</v>
      </c>
      <c r="B1824" s="1">
        <v>3</v>
      </c>
      <c r="C1824" s="1">
        <v>17</v>
      </c>
      <c r="D1824" s="1">
        <v>6</v>
      </c>
      <c r="E1824" s="1" t="str">
        <f t="shared" si="294"/>
        <v>Non-Summer</v>
      </c>
      <c r="F1824" s="78">
        <v>0.74850000000000005</v>
      </c>
      <c r="G1824" s="79">
        <f t="shared" si="295"/>
        <v>1.4240688693533905</v>
      </c>
      <c r="J1824" s="78">
        <v>0</v>
      </c>
      <c r="K1824" s="80">
        <f t="shared" si="296"/>
        <v>0</v>
      </c>
      <c r="L1824" s="68" t="str">
        <f t="shared" si="289"/>
        <v>Normal</v>
      </c>
      <c r="N1824" s="67">
        <f t="shared" si="290"/>
        <v>0</v>
      </c>
      <c r="O1824" s="67">
        <f t="shared" si="291"/>
        <v>0</v>
      </c>
      <c r="P1824" s="81">
        <f t="shared" si="292"/>
        <v>1.4240688693533905</v>
      </c>
      <c r="Q1824" s="81">
        <f t="shared" si="293"/>
        <v>1.4240688693533905</v>
      </c>
      <c r="S1824" s="1">
        <f t="shared" si="297"/>
        <v>5</v>
      </c>
      <c r="T1824" s="1" t="str">
        <f t="shared" si="298"/>
        <v>Peak</v>
      </c>
    </row>
    <row r="1825" spans="1:20" x14ac:dyDescent="0.25">
      <c r="A1825" s="85">
        <v>45002.249999995875</v>
      </c>
      <c r="B1825" s="1">
        <v>3</v>
      </c>
      <c r="C1825" s="1">
        <v>17</v>
      </c>
      <c r="D1825" s="1">
        <v>7</v>
      </c>
      <c r="E1825" s="1" t="str">
        <f t="shared" si="294"/>
        <v>Non-Summer</v>
      </c>
      <c r="F1825" s="78">
        <v>0.81340000000000001</v>
      </c>
      <c r="G1825" s="79">
        <f t="shared" si="295"/>
        <v>1.5475452482726089</v>
      </c>
      <c r="J1825" s="78">
        <v>0.10570300000000001</v>
      </c>
      <c r="K1825" s="80">
        <f t="shared" si="296"/>
        <v>0.10570300000000001</v>
      </c>
      <c r="L1825" s="68" t="str">
        <f t="shared" si="289"/>
        <v>Normal</v>
      </c>
      <c r="N1825" s="67">
        <f t="shared" si="290"/>
        <v>0</v>
      </c>
      <c r="O1825" s="67">
        <f t="shared" si="291"/>
        <v>0.10570300000000001</v>
      </c>
      <c r="P1825" s="81">
        <f t="shared" si="292"/>
        <v>1.4418422482726088</v>
      </c>
      <c r="Q1825" s="81">
        <f t="shared" si="293"/>
        <v>1.4418422482726088</v>
      </c>
      <c r="S1825" s="1">
        <f t="shared" si="297"/>
        <v>5</v>
      </c>
      <c r="T1825" s="1" t="str">
        <f t="shared" si="298"/>
        <v>Peak</v>
      </c>
    </row>
    <row r="1826" spans="1:20" x14ac:dyDescent="0.25">
      <c r="A1826" s="85">
        <v>45002.291666662539</v>
      </c>
      <c r="B1826" s="1">
        <v>3</v>
      </c>
      <c r="C1826" s="1">
        <v>17</v>
      </c>
      <c r="D1826" s="1">
        <v>8</v>
      </c>
      <c r="E1826" s="1" t="str">
        <f t="shared" si="294"/>
        <v>Non-Summer</v>
      </c>
      <c r="F1826" s="78">
        <v>0.85919999999999996</v>
      </c>
      <c r="G1826" s="79">
        <f t="shared" si="295"/>
        <v>1.6346826620553547</v>
      </c>
      <c r="J1826" s="78">
        <v>0.74327799999999999</v>
      </c>
      <c r="K1826" s="80">
        <f t="shared" si="296"/>
        <v>0.74327799999999999</v>
      </c>
      <c r="L1826" s="68" t="str">
        <f t="shared" si="289"/>
        <v>Normal</v>
      </c>
      <c r="N1826" s="67">
        <f t="shared" si="290"/>
        <v>0</v>
      </c>
      <c r="O1826" s="67">
        <f t="shared" si="291"/>
        <v>0.74327799999999999</v>
      </c>
      <c r="P1826" s="81">
        <f t="shared" si="292"/>
        <v>0.89140466205535474</v>
      </c>
      <c r="Q1826" s="81">
        <f t="shared" si="293"/>
        <v>0.89140466205535474</v>
      </c>
      <c r="S1826" s="1">
        <f t="shared" si="297"/>
        <v>5</v>
      </c>
      <c r="T1826" s="1" t="str">
        <f t="shared" si="298"/>
        <v>Peak</v>
      </c>
    </row>
    <row r="1827" spans="1:20" x14ac:dyDescent="0.25">
      <c r="A1827" s="85">
        <v>45002.333333329203</v>
      </c>
      <c r="B1827" s="1">
        <v>3</v>
      </c>
      <c r="C1827" s="1">
        <v>17</v>
      </c>
      <c r="D1827" s="1">
        <v>9</v>
      </c>
      <c r="E1827" s="1" t="str">
        <f t="shared" si="294"/>
        <v>Non-Summer</v>
      </c>
      <c r="F1827" s="78">
        <v>0.85699999999999998</v>
      </c>
      <c r="G1827" s="79">
        <f t="shared" si="295"/>
        <v>1.6304970220919914</v>
      </c>
      <c r="J1827" s="78">
        <v>1.020421</v>
      </c>
      <c r="K1827" s="80">
        <f t="shared" si="296"/>
        <v>1.020421</v>
      </c>
      <c r="L1827" s="68" t="str">
        <f t="shared" si="289"/>
        <v>Normal</v>
      </c>
      <c r="N1827" s="67">
        <f t="shared" si="290"/>
        <v>0</v>
      </c>
      <c r="O1827" s="67">
        <f t="shared" si="291"/>
        <v>1.020421</v>
      </c>
      <c r="P1827" s="81">
        <f t="shared" si="292"/>
        <v>0.61007602209199141</v>
      </c>
      <c r="Q1827" s="81">
        <f t="shared" si="293"/>
        <v>0.61007602209199141</v>
      </c>
      <c r="S1827" s="1">
        <f t="shared" si="297"/>
        <v>5</v>
      </c>
      <c r="T1827" s="1" t="str">
        <f t="shared" si="298"/>
        <v>Peak</v>
      </c>
    </row>
    <row r="1828" spans="1:20" x14ac:dyDescent="0.25">
      <c r="A1828" s="85">
        <v>45002.374999995867</v>
      </c>
      <c r="B1828" s="1">
        <v>3</v>
      </c>
      <c r="C1828" s="1">
        <v>17</v>
      </c>
      <c r="D1828" s="1">
        <v>10</v>
      </c>
      <c r="E1828" s="1" t="str">
        <f t="shared" si="294"/>
        <v>Non-Summer</v>
      </c>
      <c r="F1828" s="78">
        <v>0.85409999999999997</v>
      </c>
      <c r="G1828" s="79">
        <f t="shared" si="295"/>
        <v>1.6249795875948305</v>
      </c>
      <c r="J1828" s="78">
        <v>2.1211570000000002</v>
      </c>
      <c r="K1828" s="80">
        <f t="shared" si="296"/>
        <v>2.1211570000000002</v>
      </c>
      <c r="L1828" s="68" t="str">
        <f t="shared" si="289"/>
        <v>Normal</v>
      </c>
      <c r="N1828" s="67">
        <f t="shared" si="290"/>
        <v>0.49617741240516966</v>
      </c>
      <c r="O1828" s="67">
        <f t="shared" si="291"/>
        <v>1.6249795875948305</v>
      </c>
      <c r="P1828" s="81">
        <f t="shared" si="292"/>
        <v>0</v>
      </c>
      <c r="Q1828" s="81">
        <f t="shared" si="293"/>
        <v>-0.49617741240516966</v>
      </c>
      <c r="S1828" s="1">
        <f t="shared" si="297"/>
        <v>5</v>
      </c>
      <c r="T1828" s="1" t="str">
        <f t="shared" si="298"/>
        <v>Peak</v>
      </c>
    </row>
    <row r="1829" spans="1:20" x14ac:dyDescent="0.25">
      <c r="A1829" s="85">
        <v>45002.416666662531</v>
      </c>
      <c r="B1829" s="1">
        <v>3</v>
      </c>
      <c r="C1829" s="1">
        <v>17</v>
      </c>
      <c r="D1829" s="1">
        <v>11</v>
      </c>
      <c r="E1829" s="1" t="str">
        <f t="shared" si="294"/>
        <v>Non-Summer</v>
      </c>
      <c r="F1829" s="78">
        <v>0.85009999999999997</v>
      </c>
      <c r="G1829" s="79">
        <f t="shared" si="295"/>
        <v>1.6173693331159882</v>
      </c>
      <c r="J1829" s="78">
        <v>3.788478</v>
      </c>
      <c r="K1829" s="80">
        <f t="shared" si="296"/>
        <v>3.788478</v>
      </c>
      <c r="L1829" s="68" t="str">
        <f t="shared" si="289"/>
        <v>Normal</v>
      </c>
      <c r="N1829" s="67">
        <f t="shared" si="290"/>
        <v>2.1711086668840118</v>
      </c>
      <c r="O1829" s="67">
        <f t="shared" si="291"/>
        <v>1.6173693331159882</v>
      </c>
      <c r="P1829" s="81">
        <f t="shared" si="292"/>
        <v>0</v>
      </c>
      <c r="Q1829" s="81">
        <f t="shared" si="293"/>
        <v>-2.1711086668840118</v>
      </c>
      <c r="S1829" s="1">
        <f t="shared" si="297"/>
        <v>5</v>
      </c>
      <c r="T1829" s="1" t="str">
        <f t="shared" si="298"/>
        <v>Peak</v>
      </c>
    </row>
    <row r="1830" spans="1:20" x14ac:dyDescent="0.25">
      <c r="A1830" s="85">
        <v>45002.458333329196</v>
      </c>
      <c r="B1830" s="1">
        <v>3</v>
      </c>
      <c r="C1830" s="1">
        <v>17</v>
      </c>
      <c r="D1830" s="1">
        <v>12</v>
      </c>
      <c r="E1830" s="1" t="str">
        <f t="shared" si="294"/>
        <v>Non-Summer</v>
      </c>
      <c r="F1830" s="78">
        <v>0.84650000000000003</v>
      </c>
      <c r="G1830" s="79">
        <f t="shared" si="295"/>
        <v>1.6105201040850301</v>
      </c>
      <c r="J1830" s="78">
        <v>4.8872260000000001</v>
      </c>
      <c r="K1830" s="80">
        <f t="shared" si="296"/>
        <v>4.8872260000000001</v>
      </c>
      <c r="L1830" s="68" t="str">
        <f t="shared" si="289"/>
        <v>Normal</v>
      </c>
      <c r="N1830" s="67">
        <f t="shared" si="290"/>
        <v>3.27670589591497</v>
      </c>
      <c r="O1830" s="67">
        <f t="shared" si="291"/>
        <v>1.6105201040850301</v>
      </c>
      <c r="P1830" s="81">
        <f t="shared" si="292"/>
        <v>0</v>
      </c>
      <c r="Q1830" s="81">
        <f t="shared" si="293"/>
        <v>-3.27670589591497</v>
      </c>
      <c r="S1830" s="1">
        <f t="shared" si="297"/>
        <v>5</v>
      </c>
      <c r="T1830" s="1" t="str">
        <f t="shared" si="298"/>
        <v>Peak</v>
      </c>
    </row>
    <row r="1831" spans="1:20" x14ac:dyDescent="0.25">
      <c r="A1831" s="85">
        <v>45002.49999999586</v>
      </c>
      <c r="B1831" s="1">
        <v>3</v>
      </c>
      <c r="C1831" s="1">
        <v>17</v>
      </c>
      <c r="D1831" s="1">
        <v>13</v>
      </c>
      <c r="E1831" s="1" t="str">
        <f t="shared" si="294"/>
        <v>Non-Summer</v>
      </c>
      <c r="F1831" s="78">
        <v>0.83579999999999999</v>
      </c>
      <c r="G1831" s="79">
        <f t="shared" si="295"/>
        <v>1.5901626733541265</v>
      </c>
      <c r="J1831" s="78">
        <v>6.9166020000000001</v>
      </c>
      <c r="K1831" s="80">
        <f t="shared" si="296"/>
        <v>6.9166020000000001</v>
      </c>
      <c r="L1831" s="68" t="str">
        <f t="shared" si="289"/>
        <v>Normal</v>
      </c>
      <c r="N1831" s="67">
        <f t="shared" si="290"/>
        <v>5.3264393266458736</v>
      </c>
      <c r="O1831" s="67">
        <f t="shared" si="291"/>
        <v>1.5901626733541265</v>
      </c>
      <c r="P1831" s="81">
        <f t="shared" si="292"/>
        <v>0</v>
      </c>
      <c r="Q1831" s="81">
        <f t="shared" si="293"/>
        <v>-5.3264393266458736</v>
      </c>
      <c r="S1831" s="1">
        <f t="shared" si="297"/>
        <v>5</v>
      </c>
      <c r="T1831" s="1" t="str">
        <f t="shared" si="298"/>
        <v>Peak</v>
      </c>
    </row>
    <row r="1832" spans="1:20" x14ac:dyDescent="0.25">
      <c r="A1832" s="85">
        <v>45002.541666662524</v>
      </c>
      <c r="B1832" s="1">
        <v>3</v>
      </c>
      <c r="C1832" s="1">
        <v>17</v>
      </c>
      <c r="D1832" s="1">
        <v>14</v>
      </c>
      <c r="E1832" s="1" t="str">
        <f t="shared" si="294"/>
        <v>Non-Summer</v>
      </c>
      <c r="F1832" s="78">
        <v>0.82569999999999999</v>
      </c>
      <c r="G1832" s="79">
        <f t="shared" si="295"/>
        <v>1.5709467807950492</v>
      </c>
      <c r="J1832" s="78">
        <v>6.4290569999999994</v>
      </c>
      <c r="K1832" s="80">
        <f t="shared" si="296"/>
        <v>6.4290569999999994</v>
      </c>
      <c r="L1832" s="68" t="str">
        <f t="shared" si="289"/>
        <v>Normal</v>
      </c>
      <c r="N1832" s="67">
        <f t="shared" si="290"/>
        <v>4.8581102192049501</v>
      </c>
      <c r="O1832" s="67">
        <f t="shared" si="291"/>
        <v>1.5709467807950492</v>
      </c>
      <c r="P1832" s="81">
        <f t="shared" si="292"/>
        <v>0</v>
      </c>
      <c r="Q1832" s="81">
        <f t="shared" si="293"/>
        <v>-4.8581102192049501</v>
      </c>
      <c r="S1832" s="1">
        <f t="shared" si="297"/>
        <v>5</v>
      </c>
      <c r="T1832" s="1" t="str">
        <f t="shared" si="298"/>
        <v>Peak</v>
      </c>
    </row>
    <row r="1833" spans="1:20" x14ac:dyDescent="0.25">
      <c r="A1833" s="85">
        <v>45002.583333329188</v>
      </c>
      <c r="B1833" s="1">
        <v>3</v>
      </c>
      <c r="C1833" s="1">
        <v>17</v>
      </c>
      <c r="D1833" s="1">
        <v>15</v>
      </c>
      <c r="E1833" s="1" t="str">
        <f t="shared" si="294"/>
        <v>Non-Summer</v>
      </c>
      <c r="F1833" s="78">
        <v>0.81640000000000001</v>
      </c>
      <c r="G1833" s="79">
        <f t="shared" si="295"/>
        <v>1.5532529391317407</v>
      </c>
      <c r="J1833" s="78">
        <v>5.4466830000000002</v>
      </c>
      <c r="K1833" s="80">
        <f t="shared" si="296"/>
        <v>5.4466830000000002</v>
      </c>
      <c r="L1833" s="68" t="str">
        <f t="shared" si="289"/>
        <v>Normal</v>
      </c>
      <c r="N1833" s="67">
        <f t="shared" si="290"/>
        <v>3.8934300608682593</v>
      </c>
      <c r="O1833" s="67">
        <f t="shared" si="291"/>
        <v>1.5532529391317409</v>
      </c>
      <c r="P1833" s="81">
        <f t="shared" si="292"/>
        <v>0</v>
      </c>
      <c r="Q1833" s="81">
        <f t="shared" si="293"/>
        <v>-3.8934300608682593</v>
      </c>
      <c r="S1833" s="1">
        <f t="shared" si="297"/>
        <v>5</v>
      </c>
      <c r="T1833" s="1" t="str">
        <f t="shared" si="298"/>
        <v>Peak</v>
      </c>
    </row>
    <row r="1834" spans="1:20" x14ac:dyDescent="0.25">
      <c r="A1834" s="85">
        <v>45002.624999995853</v>
      </c>
      <c r="B1834" s="1">
        <v>3</v>
      </c>
      <c r="C1834" s="1">
        <v>17</v>
      </c>
      <c r="D1834" s="1">
        <v>16</v>
      </c>
      <c r="E1834" s="1" t="str">
        <f t="shared" si="294"/>
        <v>Non-Summer</v>
      </c>
      <c r="F1834" s="78">
        <v>0.82550000000000001</v>
      </c>
      <c r="G1834" s="79">
        <f t="shared" si="295"/>
        <v>1.5705662680711072</v>
      </c>
      <c r="J1834" s="78">
        <v>4.002059</v>
      </c>
      <c r="K1834" s="80">
        <f t="shared" si="296"/>
        <v>4.002059</v>
      </c>
      <c r="L1834" s="68" t="str">
        <f t="shared" si="289"/>
        <v>Normal</v>
      </c>
      <c r="N1834" s="67">
        <f t="shared" si="290"/>
        <v>2.431492731928893</v>
      </c>
      <c r="O1834" s="67">
        <f t="shared" si="291"/>
        <v>1.570566268071107</v>
      </c>
      <c r="P1834" s="81">
        <f t="shared" si="292"/>
        <v>2.2204460492503131E-16</v>
      </c>
      <c r="Q1834" s="81">
        <f t="shared" si="293"/>
        <v>-2.431492731928893</v>
      </c>
      <c r="S1834" s="1">
        <f t="shared" si="297"/>
        <v>5</v>
      </c>
      <c r="T1834" s="1" t="str">
        <f t="shared" si="298"/>
        <v>Peak</v>
      </c>
    </row>
    <row r="1835" spans="1:20" x14ac:dyDescent="0.25">
      <c r="A1835" s="85">
        <v>45002.666666662517</v>
      </c>
      <c r="B1835" s="1">
        <v>3</v>
      </c>
      <c r="C1835" s="1">
        <v>17</v>
      </c>
      <c r="D1835" s="1">
        <v>17</v>
      </c>
      <c r="E1835" s="1" t="str">
        <f t="shared" si="294"/>
        <v>Non-Summer</v>
      </c>
      <c r="F1835" s="78">
        <v>0.85640000000000005</v>
      </c>
      <c r="G1835" s="79">
        <f t="shared" si="295"/>
        <v>1.6293554839201652</v>
      </c>
      <c r="J1835" s="78">
        <v>2.0650749999999998</v>
      </c>
      <c r="K1835" s="80">
        <f t="shared" si="296"/>
        <v>2.0650749999999998</v>
      </c>
      <c r="L1835" s="68" t="str">
        <f t="shared" si="289"/>
        <v>Normal</v>
      </c>
      <c r="N1835" s="67">
        <f t="shared" si="290"/>
        <v>0.43571951607983461</v>
      </c>
      <c r="O1835" s="67">
        <f t="shared" si="291"/>
        <v>1.6293554839201652</v>
      </c>
      <c r="P1835" s="81">
        <f t="shared" si="292"/>
        <v>0</v>
      </c>
      <c r="Q1835" s="81">
        <f t="shared" si="293"/>
        <v>-0.43571951607983461</v>
      </c>
      <c r="S1835" s="1">
        <f t="shared" si="297"/>
        <v>5</v>
      </c>
      <c r="T1835" s="1" t="str">
        <f t="shared" si="298"/>
        <v>Peak</v>
      </c>
    </row>
    <row r="1836" spans="1:20" x14ac:dyDescent="0.25">
      <c r="A1836" s="85">
        <v>45002.708333329181</v>
      </c>
      <c r="B1836" s="1">
        <v>3</v>
      </c>
      <c r="C1836" s="1">
        <v>17</v>
      </c>
      <c r="D1836" s="1">
        <v>18</v>
      </c>
      <c r="E1836" s="1" t="str">
        <f t="shared" si="294"/>
        <v>Non-Summer</v>
      </c>
      <c r="F1836" s="78">
        <v>0.90710000000000002</v>
      </c>
      <c r="G1836" s="79">
        <f t="shared" si="295"/>
        <v>1.725815459439493</v>
      </c>
      <c r="J1836" s="78">
        <v>0.26203500000000002</v>
      </c>
      <c r="K1836" s="80">
        <f t="shared" si="296"/>
        <v>0.26203500000000002</v>
      </c>
      <c r="L1836" s="68" t="str">
        <f t="shared" si="289"/>
        <v>Normal</v>
      </c>
      <c r="N1836" s="67">
        <f t="shared" si="290"/>
        <v>0</v>
      </c>
      <c r="O1836" s="67">
        <f t="shared" si="291"/>
        <v>0.26203500000000002</v>
      </c>
      <c r="P1836" s="81">
        <f t="shared" si="292"/>
        <v>1.463780459439493</v>
      </c>
      <c r="Q1836" s="81">
        <f t="shared" si="293"/>
        <v>1.463780459439493</v>
      </c>
      <c r="S1836" s="1">
        <f t="shared" si="297"/>
        <v>5</v>
      </c>
      <c r="T1836" s="1" t="str">
        <f t="shared" si="298"/>
        <v>Peak</v>
      </c>
    </row>
    <row r="1837" spans="1:20" x14ac:dyDescent="0.25">
      <c r="A1837" s="85">
        <v>45002.749999995845</v>
      </c>
      <c r="B1837" s="1">
        <v>3</v>
      </c>
      <c r="C1837" s="1">
        <v>17</v>
      </c>
      <c r="D1837" s="1">
        <v>19</v>
      </c>
      <c r="E1837" s="1" t="str">
        <f t="shared" si="294"/>
        <v>Non-Summer</v>
      </c>
      <c r="F1837" s="78">
        <v>0.97260000000000002</v>
      </c>
      <c r="G1837" s="79">
        <f t="shared" si="295"/>
        <v>1.8504333765305379</v>
      </c>
      <c r="J1837" s="78">
        <v>0</v>
      </c>
      <c r="K1837" s="80">
        <f t="shared" si="296"/>
        <v>0</v>
      </c>
      <c r="L1837" s="68" t="str">
        <f t="shared" si="289"/>
        <v>Normal</v>
      </c>
      <c r="N1837" s="67">
        <f t="shared" si="290"/>
        <v>0</v>
      </c>
      <c r="O1837" s="67">
        <f t="shared" si="291"/>
        <v>0</v>
      </c>
      <c r="P1837" s="81">
        <f t="shared" si="292"/>
        <v>1.8504333765305379</v>
      </c>
      <c r="Q1837" s="81">
        <f t="shared" si="293"/>
        <v>1.8504333765305379</v>
      </c>
      <c r="S1837" s="1">
        <f t="shared" si="297"/>
        <v>5</v>
      </c>
      <c r="T1837" s="1" t="str">
        <f t="shared" si="298"/>
        <v>Peak</v>
      </c>
    </row>
    <row r="1838" spans="1:20" x14ac:dyDescent="0.25">
      <c r="A1838" s="85">
        <v>45002.79166666251</v>
      </c>
      <c r="B1838" s="1">
        <v>3</v>
      </c>
      <c r="C1838" s="1">
        <v>17</v>
      </c>
      <c r="D1838" s="1">
        <v>20</v>
      </c>
      <c r="E1838" s="1" t="str">
        <f t="shared" si="294"/>
        <v>Non-Summer</v>
      </c>
      <c r="F1838" s="78">
        <v>1.0526</v>
      </c>
      <c r="G1838" s="79">
        <f t="shared" si="295"/>
        <v>2.0026384661073862</v>
      </c>
      <c r="J1838" s="78">
        <v>0</v>
      </c>
      <c r="K1838" s="80">
        <f t="shared" si="296"/>
        <v>0</v>
      </c>
      <c r="L1838" s="68" t="str">
        <f t="shared" si="289"/>
        <v>Normal</v>
      </c>
      <c r="N1838" s="67">
        <f t="shared" si="290"/>
        <v>0</v>
      </c>
      <c r="O1838" s="67">
        <f t="shared" si="291"/>
        <v>0</v>
      </c>
      <c r="P1838" s="81">
        <f t="shared" si="292"/>
        <v>2.0026384661073862</v>
      </c>
      <c r="Q1838" s="81">
        <f t="shared" si="293"/>
        <v>2.0026384661073862</v>
      </c>
      <c r="S1838" s="1">
        <f t="shared" si="297"/>
        <v>5</v>
      </c>
      <c r="T1838" s="1" t="str">
        <f t="shared" si="298"/>
        <v>Peak</v>
      </c>
    </row>
    <row r="1839" spans="1:20" x14ac:dyDescent="0.25">
      <c r="A1839" s="85">
        <v>45002.833333329174</v>
      </c>
      <c r="B1839" s="1">
        <v>3</v>
      </c>
      <c r="C1839" s="1">
        <v>17</v>
      </c>
      <c r="D1839" s="1">
        <v>21</v>
      </c>
      <c r="E1839" s="1" t="str">
        <f t="shared" si="294"/>
        <v>Non-Summer</v>
      </c>
      <c r="F1839" s="78">
        <v>1.0755999999999999</v>
      </c>
      <c r="G1839" s="79">
        <f t="shared" si="295"/>
        <v>2.0463974293607303</v>
      </c>
      <c r="J1839" s="78">
        <v>0</v>
      </c>
      <c r="K1839" s="80">
        <f t="shared" si="296"/>
        <v>0</v>
      </c>
      <c r="L1839" s="68" t="str">
        <f t="shared" si="289"/>
        <v>Normal</v>
      </c>
      <c r="N1839" s="67">
        <f t="shared" si="290"/>
        <v>0</v>
      </c>
      <c r="O1839" s="67">
        <f t="shared" si="291"/>
        <v>0</v>
      </c>
      <c r="P1839" s="81">
        <f t="shared" si="292"/>
        <v>2.0463974293607303</v>
      </c>
      <c r="Q1839" s="81">
        <f t="shared" si="293"/>
        <v>2.0463974293607303</v>
      </c>
      <c r="S1839" s="1">
        <f t="shared" si="297"/>
        <v>5</v>
      </c>
      <c r="T1839" s="1" t="str">
        <f t="shared" si="298"/>
        <v>Peak</v>
      </c>
    </row>
    <row r="1840" spans="1:20" x14ac:dyDescent="0.25">
      <c r="A1840" s="85">
        <v>45002.874999995838</v>
      </c>
      <c r="B1840" s="1">
        <v>3</v>
      </c>
      <c r="C1840" s="1">
        <v>17</v>
      </c>
      <c r="D1840" s="1">
        <v>22</v>
      </c>
      <c r="E1840" s="1" t="str">
        <f t="shared" si="294"/>
        <v>Non-Summer</v>
      </c>
      <c r="F1840" s="78">
        <v>1.0593999999999999</v>
      </c>
      <c r="G1840" s="79">
        <f t="shared" si="295"/>
        <v>2.0155758987214183</v>
      </c>
      <c r="J1840" s="78">
        <v>0</v>
      </c>
      <c r="K1840" s="80">
        <f t="shared" si="296"/>
        <v>0</v>
      </c>
      <c r="L1840" s="68" t="str">
        <f t="shared" si="289"/>
        <v>Normal</v>
      </c>
      <c r="N1840" s="67">
        <f t="shared" si="290"/>
        <v>0</v>
      </c>
      <c r="O1840" s="67">
        <f t="shared" si="291"/>
        <v>0</v>
      </c>
      <c r="P1840" s="81">
        <f t="shared" si="292"/>
        <v>2.0155758987214183</v>
      </c>
      <c r="Q1840" s="81">
        <f t="shared" si="293"/>
        <v>2.0155758987214183</v>
      </c>
      <c r="S1840" s="1">
        <f t="shared" si="297"/>
        <v>5</v>
      </c>
      <c r="T1840" s="1" t="str">
        <f t="shared" si="298"/>
        <v>Off-Peak</v>
      </c>
    </row>
    <row r="1841" spans="1:20" x14ac:dyDescent="0.25">
      <c r="A1841" s="85">
        <v>45002.916666662502</v>
      </c>
      <c r="B1841" s="1">
        <v>3</v>
      </c>
      <c r="C1841" s="1">
        <v>17</v>
      </c>
      <c r="D1841" s="1">
        <v>23</v>
      </c>
      <c r="E1841" s="1" t="str">
        <f t="shared" si="294"/>
        <v>Non-Summer</v>
      </c>
      <c r="F1841" s="78">
        <v>1.0081</v>
      </c>
      <c r="G1841" s="79">
        <f t="shared" si="295"/>
        <v>1.9179743850302644</v>
      </c>
      <c r="J1841" s="78">
        <v>0</v>
      </c>
      <c r="K1841" s="80">
        <f t="shared" si="296"/>
        <v>0</v>
      </c>
      <c r="L1841" s="68" t="str">
        <f t="shared" si="289"/>
        <v>Normal</v>
      </c>
      <c r="N1841" s="67">
        <f t="shared" si="290"/>
        <v>0</v>
      </c>
      <c r="O1841" s="67">
        <f t="shared" si="291"/>
        <v>0</v>
      </c>
      <c r="P1841" s="81">
        <f t="shared" si="292"/>
        <v>1.9179743850302644</v>
      </c>
      <c r="Q1841" s="81">
        <f t="shared" si="293"/>
        <v>1.9179743850302644</v>
      </c>
      <c r="S1841" s="1">
        <f t="shared" si="297"/>
        <v>5</v>
      </c>
      <c r="T1841" s="1" t="str">
        <f t="shared" si="298"/>
        <v>Off-Peak</v>
      </c>
    </row>
    <row r="1842" spans="1:20" x14ac:dyDescent="0.25">
      <c r="A1842" s="85">
        <v>45002.958333329167</v>
      </c>
      <c r="B1842" s="1">
        <v>3</v>
      </c>
      <c r="C1842" s="1">
        <v>18</v>
      </c>
      <c r="D1842" s="1">
        <v>0</v>
      </c>
      <c r="E1842" s="1" t="str">
        <f t="shared" si="294"/>
        <v>Non-Summer</v>
      </c>
      <c r="F1842" s="78">
        <v>0.94010000000000005</v>
      </c>
      <c r="G1842" s="79">
        <f t="shared" si="295"/>
        <v>1.7886000588899431</v>
      </c>
      <c r="J1842" s="78">
        <v>0</v>
      </c>
      <c r="K1842" s="80">
        <f t="shared" si="296"/>
        <v>0</v>
      </c>
      <c r="L1842" s="68" t="str">
        <f t="shared" si="289"/>
        <v>Normal</v>
      </c>
      <c r="N1842" s="67">
        <f t="shared" si="290"/>
        <v>0</v>
      </c>
      <c r="O1842" s="67">
        <f t="shared" si="291"/>
        <v>0</v>
      </c>
      <c r="P1842" s="81">
        <f t="shared" si="292"/>
        <v>1.7886000588899431</v>
      </c>
      <c r="Q1842" s="81">
        <f t="shared" si="293"/>
        <v>1.7886000588899431</v>
      </c>
      <c r="S1842" s="1">
        <f t="shared" si="297"/>
        <v>5</v>
      </c>
      <c r="T1842" s="1" t="str">
        <f t="shared" si="298"/>
        <v>Off-Peak</v>
      </c>
    </row>
    <row r="1843" spans="1:20" x14ac:dyDescent="0.25">
      <c r="A1843" s="85">
        <v>45002.999999995831</v>
      </c>
      <c r="B1843" s="1">
        <v>3</v>
      </c>
      <c r="C1843" s="1">
        <v>18</v>
      </c>
      <c r="D1843" s="1">
        <v>1</v>
      </c>
      <c r="E1843" s="1" t="str">
        <f t="shared" si="294"/>
        <v>Non-Summer</v>
      </c>
      <c r="F1843" s="78">
        <v>0.89190000000000003</v>
      </c>
      <c r="G1843" s="79">
        <f t="shared" si="295"/>
        <v>1.6968964924198917</v>
      </c>
      <c r="J1843" s="78">
        <v>0</v>
      </c>
      <c r="K1843" s="80">
        <f t="shared" si="296"/>
        <v>0</v>
      </c>
      <c r="L1843" s="68" t="str">
        <f t="shared" si="289"/>
        <v>Normal</v>
      </c>
      <c r="N1843" s="67">
        <f t="shared" si="290"/>
        <v>0</v>
      </c>
      <c r="O1843" s="67">
        <f t="shared" si="291"/>
        <v>0</v>
      </c>
      <c r="P1843" s="81">
        <f t="shared" si="292"/>
        <v>1.6968964924198917</v>
      </c>
      <c r="Q1843" s="81">
        <f t="shared" si="293"/>
        <v>1.6968964924198917</v>
      </c>
      <c r="S1843" s="1">
        <f t="shared" si="297"/>
        <v>6</v>
      </c>
      <c r="T1843" s="1" t="str">
        <f t="shared" si="298"/>
        <v>Off-Peak</v>
      </c>
    </row>
    <row r="1844" spans="1:20" x14ac:dyDescent="0.25">
      <c r="A1844" s="85">
        <v>45003.041666662495</v>
      </c>
      <c r="B1844" s="1">
        <v>3</v>
      </c>
      <c r="C1844" s="1">
        <v>18</v>
      </c>
      <c r="D1844" s="1">
        <v>2</v>
      </c>
      <c r="E1844" s="1" t="str">
        <f t="shared" si="294"/>
        <v>Non-Summer</v>
      </c>
      <c r="F1844" s="78">
        <v>0.86040000000000005</v>
      </c>
      <c r="G1844" s="79">
        <f t="shared" si="295"/>
        <v>1.6369657383990075</v>
      </c>
      <c r="J1844" s="78">
        <v>0</v>
      </c>
      <c r="K1844" s="80">
        <f t="shared" si="296"/>
        <v>0</v>
      </c>
      <c r="L1844" s="68" t="str">
        <f t="shared" si="289"/>
        <v>Normal</v>
      </c>
      <c r="N1844" s="67">
        <f t="shared" si="290"/>
        <v>0</v>
      </c>
      <c r="O1844" s="67">
        <f t="shared" si="291"/>
        <v>0</v>
      </c>
      <c r="P1844" s="81">
        <f t="shared" si="292"/>
        <v>1.6369657383990075</v>
      </c>
      <c r="Q1844" s="81">
        <f t="shared" si="293"/>
        <v>1.6369657383990075</v>
      </c>
      <c r="S1844" s="1">
        <f t="shared" si="297"/>
        <v>6</v>
      </c>
      <c r="T1844" s="1" t="str">
        <f t="shared" si="298"/>
        <v>Off-Peak</v>
      </c>
    </row>
    <row r="1845" spans="1:20" x14ac:dyDescent="0.25">
      <c r="A1845" s="85">
        <v>45003.083333329159</v>
      </c>
      <c r="B1845" s="1">
        <v>3</v>
      </c>
      <c r="C1845" s="1">
        <v>18</v>
      </c>
      <c r="D1845" s="1">
        <v>3</v>
      </c>
      <c r="E1845" s="1" t="str">
        <f t="shared" si="294"/>
        <v>Non-Summer</v>
      </c>
      <c r="F1845" s="78">
        <v>0.84370000000000001</v>
      </c>
      <c r="G1845" s="79">
        <f t="shared" si="295"/>
        <v>1.6051929259498403</v>
      </c>
      <c r="J1845" s="78">
        <v>0</v>
      </c>
      <c r="K1845" s="80">
        <f t="shared" si="296"/>
        <v>0</v>
      </c>
      <c r="L1845" s="68" t="str">
        <f t="shared" si="289"/>
        <v>Normal</v>
      </c>
      <c r="N1845" s="67">
        <f t="shared" si="290"/>
        <v>0</v>
      </c>
      <c r="O1845" s="67">
        <f t="shared" si="291"/>
        <v>0</v>
      </c>
      <c r="P1845" s="81">
        <f t="shared" si="292"/>
        <v>1.6051929259498403</v>
      </c>
      <c r="Q1845" s="81">
        <f t="shared" si="293"/>
        <v>1.6051929259498403</v>
      </c>
      <c r="S1845" s="1">
        <f t="shared" si="297"/>
        <v>6</v>
      </c>
      <c r="T1845" s="1" t="str">
        <f t="shared" si="298"/>
        <v>Off-Peak</v>
      </c>
    </row>
    <row r="1846" spans="1:20" x14ac:dyDescent="0.25">
      <c r="A1846" s="85">
        <v>45003.124999995824</v>
      </c>
      <c r="B1846" s="1">
        <v>3</v>
      </c>
      <c r="C1846" s="1">
        <v>18</v>
      </c>
      <c r="D1846" s="1">
        <v>4</v>
      </c>
      <c r="E1846" s="1" t="str">
        <f t="shared" si="294"/>
        <v>Non-Summer</v>
      </c>
      <c r="F1846" s="78">
        <v>0.83950000000000002</v>
      </c>
      <c r="G1846" s="79">
        <f t="shared" si="295"/>
        <v>1.5972021587470557</v>
      </c>
      <c r="J1846" s="78">
        <v>0</v>
      </c>
      <c r="K1846" s="80">
        <f t="shared" si="296"/>
        <v>0</v>
      </c>
      <c r="L1846" s="68" t="str">
        <f t="shared" si="289"/>
        <v>Normal</v>
      </c>
      <c r="N1846" s="67">
        <f t="shared" si="290"/>
        <v>0</v>
      </c>
      <c r="O1846" s="67">
        <f t="shared" si="291"/>
        <v>0</v>
      </c>
      <c r="P1846" s="81">
        <f t="shared" si="292"/>
        <v>1.5972021587470557</v>
      </c>
      <c r="Q1846" s="81">
        <f t="shared" si="293"/>
        <v>1.5972021587470557</v>
      </c>
      <c r="S1846" s="1">
        <f t="shared" si="297"/>
        <v>6</v>
      </c>
      <c r="T1846" s="1" t="str">
        <f t="shared" si="298"/>
        <v>Off-Peak</v>
      </c>
    </row>
    <row r="1847" spans="1:20" x14ac:dyDescent="0.25">
      <c r="A1847" s="85">
        <v>45003.166666662488</v>
      </c>
      <c r="B1847" s="1">
        <v>3</v>
      </c>
      <c r="C1847" s="1">
        <v>18</v>
      </c>
      <c r="D1847" s="1">
        <v>5</v>
      </c>
      <c r="E1847" s="1" t="str">
        <f t="shared" si="294"/>
        <v>Non-Summer</v>
      </c>
      <c r="F1847" s="78">
        <v>0.84819999999999995</v>
      </c>
      <c r="G1847" s="79">
        <f t="shared" si="295"/>
        <v>1.613754462238538</v>
      </c>
      <c r="J1847" s="78">
        <v>0</v>
      </c>
      <c r="K1847" s="80">
        <f t="shared" si="296"/>
        <v>0</v>
      </c>
      <c r="L1847" s="68" t="str">
        <f t="shared" si="289"/>
        <v>Normal</v>
      </c>
      <c r="N1847" s="67">
        <f t="shared" si="290"/>
        <v>0</v>
      </c>
      <c r="O1847" s="67">
        <f t="shared" si="291"/>
        <v>0</v>
      </c>
      <c r="P1847" s="81">
        <f t="shared" si="292"/>
        <v>1.613754462238538</v>
      </c>
      <c r="Q1847" s="81">
        <f t="shared" si="293"/>
        <v>1.613754462238538</v>
      </c>
      <c r="S1847" s="1">
        <f t="shared" si="297"/>
        <v>6</v>
      </c>
      <c r="T1847" s="1" t="str">
        <f t="shared" si="298"/>
        <v>Off-Peak</v>
      </c>
    </row>
    <row r="1848" spans="1:20" x14ac:dyDescent="0.25">
      <c r="A1848" s="85">
        <v>45003.208333329152</v>
      </c>
      <c r="B1848" s="1">
        <v>3</v>
      </c>
      <c r="C1848" s="1">
        <v>18</v>
      </c>
      <c r="D1848" s="1">
        <v>6</v>
      </c>
      <c r="E1848" s="1" t="str">
        <f t="shared" si="294"/>
        <v>Non-Summer</v>
      </c>
      <c r="F1848" s="78">
        <v>0.86739999999999995</v>
      </c>
      <c r="G1848" s="79">
        <f t="shared" si="295"/>
        <v>1.6502836837369816</v>
      </c>
      <c r="J1848" s="78">
        <v>0</v>
      </c>
      <c r="K1848" s="80">
        <f t="shared" si="296"/>
        <v>0</v>
      </c>
      <c r="L1848" s="68" t="str">
        <f t="shared" si="289"/>
        <v>Normal</v>
      </c>
      <c r="N1848" s="67">
        <f t="shared" si="290"/>
        <v>0</v>
      </c>
      <c r="O1848" s="67">
        <f t="shared" si="291"/>
        <v>0</v>
      </c>
      <c r="P1848" s="81">
        <f t="shared" si="292"/>
        <v>1.6502836837369816</v>
      </c>
      <c r="Q1848" s="81">
        <f t="shared" si="293"/>
        <v>1.6502836837369816</v>
      </c>
      <c r="S1848" s="1">
        <f t="shared" si="297"/>
        <v>6</v>
      </c>
      <c r="T1848" s="1" t="str">
        <f t="shared" si="298"/>
        <v>Off-Peak</v>
      </c>
    </row>
    <row r="1849" spans="1:20" x14ac:dyDescent="0.25">
      <c r="A1849" s="85">
        <v>45003.249999995816</v>
      </c>
      <c r="B1849" s="1">
        <v>3</v>
      </c>
      <c r="C1849" s="1">
        <v>18</v>
      </c>
      <c r="D1849" s="1">
        <v>7</v>
      </c>
      <c r="E1849" s="1" t="str">
        <f t="shared" si="294"/>
        <v>Non-Summer</v>
      </c>
      <c r="F1849" s="78">
        <v>0.9022</v>
      </c>
      <c r="G1849" s="79">
        <f t="shared" si="295"/>
        <v>1.7164928977029108</v>
      </c>
      <c r="J1849" s="78">
        <v>0.35590899999999998</v>
      </c>
      <c r="K1849" s="80">
        <f t="shared" si="296"/>
        <v>0.35590899999999998</v>
      </c>
      <c r="L1849" s="68" t="str">
        <f t="shared" si="289"/>
        <v>Normal</v>
      </c>
      <c r="N1849" s="67">
        <f t="shared" si="290"/>
        <v>0</v>
      </c>
      <c r="O1849" s="67">
        <f t="shared" si="291"/>
        <v>0.35590899999999998</v>
      </c>
      <c r="P1849" s="81">
        <f t="shared" si="292"/>
        <v>1.3605838977029108</v>
      </c>
      <c r="Q1849" s="81">
        <f t="shared" si="293"/>
        <v>1.3605838977029108</v>
      </c>
      <c r="S1849" s="1">
        <f t="shared" si="297"/>
        <v>6</v>
      </c>
      <c r="T1849" s="1" t="str">
        <f t="shared" si="298"/>
        <v>Off-Peak</v>
      </c>
    </row>
    <row r="1850" spans="1:20" x14ac:dyDescent="0.25">
      <c r="A1850" s="85">
        <v>45003.291666662481</v>
      </c>
      <c r="B1850" s="1">
        <v>3</v>
      </c>
      <c r="C1850" s="1">
        <v>18</v>
      </c>
      <c r="D1850" s="1">
        <v>8</v>
      </c>
      <c r="E1850" s="1" t="str">
        <f t="shared" si="294"/>
        <v>Non-Summer</v>
      </c>
      <c r="F1850" s="78">
        <v>0.95120000000000005</v>
      </c>
      <c r="G1850" s="79">
        <f t="shared" si="295"/>
        <v>1.8097185150687307</v>
      </c>
      <c r="J1850" s="78">
        <v>2.2637040000000002</v>
      </c>
      <c r="K1850" s="80">
        <f t="shared" si="296"/>
        <v>2.2637040000000002</v>
      </c>
      <c r="L1850" s="68" t="str">
        <f t="shared" si="289"/>
        <v>Normal</v>
      </c>
      <c r="N1850" s="67">
        <f t="shared" si="290"/>
        <v>0.45398548493126945</v>
      </c>
      <c r="O1850" s="67">
        <f t="shared" si="291"/>
        <v>1.8097185150687307</v>
      </c>
      <c r="P1850" s="81">
        <f t="shared" si="292"/>
        <v>0</v>
      </c>
      <c r="Q1850" s="81">
        <f t="shared" si="293"/>
        <v>-0.45398548493126945</v>
      </c>
      <c r="S1850" s="1">
        <f t="shared" si="297"/>
        <v>6</v>
      </c>
      <c r="T1850" s="1" t="str">
        <f t="shared" si="298"/>
        <v>Off-Peak</v>
      </c>
    </row>
    <row r="1851" spans="1:20" x14ac:dyDescent="0.25">
      <c r="A1851" s="85">
        <v>45003.333333329145</v>
      </c>
      <c r="B1851" s="1">
        <v>3</v>
      </c>
      <c r="C1851" s="1">
        <v>18</v>
      </c>
      <c r="D1851" s="1">
        <v>9</v>
      </c>
      <c r="E1851" s="1" t="str">
        <f t="shared" si="294"/>
        <v>Non-Summer</v>
      </c>
      <c r="F1851" s="78">
        <v>0.98780000000000001</v>
      </c>
      <c r="G1851" s="79">
        <f t="shared" si="295"/>
        <v>1.8793523435501389</v>
      </c>
      <c r="J1851" s="78">
        <v>4.2607160000000004</v>
      </c>
      <c r="K1851" s="80">
        <f t="shared" si="296"/>
        <v>4.2607160000000004</v>
      </c>
      <c r="L1851" s="68" t="str">
        <f t="shared" si="289"/>
        <v>Normal</v>
      </c>
      <c r="N1851" s="67">
        <f t="shared" si="290"/>
        <v>2.3813636564498615</v>
      </c>
      <c r="O1851" s="67">
        <f t="shared" si="291"/>
        <v>1.8793523435501389</v>
      </c>
      <c r="P1851" s="81">
        <f t="shared" si="292"/>
        <v>0</v>
      </c>
      <c r="Q1851" s="81">
        <f t="shared" si="293"/>
        <v>-2.3813636564498615</v>
      </c>
      <c r="S1851" s="1">
        <f t="shared" si="297"/>
        <v>6</v>
      </c>
      <c r="T1851" s="1" t="str">
        <f t="shared" si="298"/>
        <v>Off-Peak</v>
      </c>
    </row>
    <row r="1852" spans="1:20" x14ac:dyDescent="0.25">
      <c r="A1852" s="85">
        <v>45003.374999995809</v>
      </c>
      <c r="B1852" s="1">
        <v>3</v>
      </c>
      <c r="C1852" s="1">
        <v>18</v>
      </c>
      <c r="D1852" s="1">
        <v>10</v>
      </c>
      <c r="E1852" s="1" t="str">
        <f t="shared" si="294"/>
        <v>Non-Summer</v>
      </c>
      <c r="F1852" s="78">
        <v>1.0072000000000001</v>
      </c>
      <c r="G1852" s="79">
        <f t="shared" si="295"/>
        <v>1.916262077772525</v>
      </c>
      <c r="J1852" s="78">
        <v>5.7375429999999996</v>
      </c>
      <c r="K1852" s="80">
        <f t="shared" si="296"/>
        <v>5.7375429999999996</v>
      </c>
      <c r="L1852" s="68" t="str">
        <f t="shared" si="289"/>
        <v>Normal</v>
      </c>
      <c r="N1852" s="67">
        <f t="shared" si="290"/>
        <v>3.8212809222274746</v>
      </c>
      <c r="O1852" s="67">
        <f t="shared" si="291"/>
        <v>1.916262077772525</v>
      </c>
      <c r="P1852" s="81">
        <f t="shared" si="292"/>
        <v>0</v>
      </c>
      <c r="Q1852" s="81">
        <f t="shared" si="293"/>
        <v>-3.8212809222274746</v>
      </c>
      <c r="S1852" s="1">
        <f t="shared" si="297"/>
        <v>6</v>
      </c>
      <c r="T1852" s="1" t="str">
        <f t="shared" si="298"/>
        <v>Off-Peak</v>
      </c>
    </row>
    <row r="1853" spans="1:20" x14ac:dyDescent="0.25">
      <c r="A1853" s="85">
        <v>45003.416666662473</v>
      </c>
      <c r="B1853" s="1">
        <v>3</v>
      </c>
      <c r="C1853" s="1">
        <v>18</v>
      </c>
      <c r="D1853" s="1">
        <v>11</v>
      </c>
      <c r="E1853" s="1" t="str">
        <f t="shared" si="294"/>
        <v>Non-Summer</v>
      </c>
      <c r="F1853" s="78">
        <v>1.0123</v>
      </c>
      <c r="G1853" s="79">
        <f t="shared" si="295"/>
        <v>1.9259651522330488</v>
      </c>
      <c r="J1853" s="78">
        <v>6.6790050000000001</v>
      </c>
      <c r="K1853" s="80">
        <f t="shared" si="296"/>
        <v>6.6790050000000001</v>
      </c>
      <c r="L1853" s="68" t="str">
        <f t="shared" si="289"/>
        <v>Normal</v>
      </c>
      <c r="N1853" s="67">
        <f t="shared" si="290"/>
        <v>4.7530398477669511</v>
      </c>
      <c r="O1853" s="67">
        <f t="shared" si="291"/>
        <v>1.925965152233049</v>
      </c>
      <c r="P1853" s="81">
        <f t="shared" si="292"/>
        <v>0</v>
      </c>
      <c r="Q1853" s="81">
        <f t="shared" si="293"/>
        <v>-4.7530398477669511</v>
      </c>
      <c r="S1853" s="1">
        <f t="shared" si="297"/>
        <v>6</v>
      </c>
      <c r="T1853" s="1" t="str">
        <f t="shared" si="298"/>
        <v>Off-Peak</v>
      </c>
    </row>
    <row r="1854" spans="1:20" x14ac:dyDescent="0.25">
      <c r="A1854" s="85">
        <v>45003.458333329138</v>
      </c>
      <c r="B1854" s="1">
        <v>3</v>
      </c>
      <c r="C1854" s="1">
        <v>18</v>
      </c>
      <c r="D1854" s="1">
        <v>12</v>
      </c>
      <c r="E1854" s="1" t="str">
        <f t="shared" si="294"/>
        <v>Non-Summer</v>
      </c>
      <c r="F1854" s="78">
        <v>1.0165999999999999</v>
      </c>
      <c r="G1854" s="79">
        <f t="shared" si="295"/>
        <v>1.9341461757978045</v>
      </c>
      <c r="J1854" s="78">
        <v>7</v>
      </c>
      <c r="K1854" s="80">
        <f t="shared" si="296"/>
        <v>7</v>
      </c>
      <c r="L1854" s="68" t="str">
        <f t="shared" si="289"/>
        <v>Normal</v>
      </c>
      <c r="N1854" s="67">
        <f t="shared" si="290"/>
        <v>5.0658538242021951</v>
      </c>
      <c r="O1854" s="67">
        <f t="shared" si="291"/>
        <v>1.9341461757978049</v>
      </c>
      <c r="P1854" s="81">
        <f t="shared" si="292"/>
        <v>0</v>
      </c>
      <c r="Q1854" s="81">
        <f t="shared" si="293"/>
        <v>-5.0658538242021951</v>
      </c>
      <c r="S1854" s="1">
        <f t="shared" si="297"/>
        <v>6</v>
      </c>
      <c r="T1854" s="1" t="str">
        <f t="shared" si="298"/>
        <v>Off-Peak</v>
      </c>
    </row>
    <row r="1855" spans="1:20" x14ac:dyDescent="0.25">
      <c r="A1855" s="85">
        <v>45003.499999995802</v>
      </c>
      <c r="B1855" s="1">
        <v>3</v>
      </c>
      <c r="C1855" s="1">
        <v>18</v>
      </c>
      <c r="D1855" s="1">
        <v>13</v>
      </c>
      <c r="E1855" s="1" t="str">
        <f t="shared" si="294"/>
        <v>Non-Summer</v>
      </c>
      <c r="F1855" s="78">
        <v>1.0169999999999999</v>
      </c>
      <c r="G1855" s="79">
        <f t="shared" si="295"/>
        <v>1.9349072012456885</v>
      </c>
      <c r="J1855" s="78">
        <v>7</v>
      </c>
      <c r="K1855" s="80">
        <f t="shared" si="296"/>
        <v>7</v>
      </c>
      <c r="L1855" s="68" t="str">
        <f t="shared" si="289"/>
        <v>Normal</v>
      </c>
      <c r="N1855" s="67">
        <f t="shared" si="290"/>
        <v>5.0650927987543115</v>
      </c>
      <c r="O1855" s="67">
        <f t="shared" si="291"/>
        <v>1.9349072012456885</v>
      </c>
      <c r="P1855" s="81">
        <f t="shared" si="292"/>
        <v>0</v>
      </c>
      <c r="Q1855" s="81">
        <f t="shared" si="293"/>
        <v>-5.0650927987543115</v>
      </c>
      <c r="S1855" s="1">
        <f t="shared" si="297"/>
        <v>6</v>
      </c>
      <c r="T1855" s="1" t="str">
        <f t="shared" si="298"/>
        <v>Off-Peak</v>
      </c>
    </row>
    <row r="1856" spans="1:20" x14ac:dyDescent="0.25">
      <c r="A1856" s="85">
        <v>45003.541666662466</v>
      </c>
      <c r="B1856" s="1">
        <v>3</v>
      </c>
      <c r="C1856" s="1">
        <v>18</v>
      </c>
      <c r="D1856" s="1">
        <v>14</v>
      </c>
      <c r="E1856" s="1" t="str">
        <f t="shared" si="294"/>
        <v>Non-Summer</v>
      </c>
      <c r="F1856" s="78">
        <v>1.012</v>
      </c>
      <c r="G1856" s="79">
        <f t="shared" si="295"/>
        <v>1.9253943831471356</v>
      </c>
      <c r="J1856" s="78">
        <v>6.5706059999999997</v>
      </c>
      <c r="K1856" s="80">
        <f t="shared" si="296"/>
        <v>6.5706059999999997</v>
      </c>
      <c r="L1856" s="68" t="str">
        <f t="shared" si="289"/>
        <v>Normal</v>
      </c>
      <c r="N1856" s="67">
        <f t="shared" si="290"/>
        <v>4.6452116168528637</v>
      </c>
      <c r="O1856" s="67">
        <f t="shared" si="291"/>
        <v>1.9253943831471361</v>
      </c>
      <c r="P1856" s="81">
        <f t="shared" si="292"/>
        <v>0</v>
      </c>
      <c r="Q1856" s="81">
        <f t="shared" si="293"/>
        <v>-4.6452116168528637</v>
      </c>
      <c r="S1856" s="1">
        <f t="shared" si="297"/>
        <v>6</v>
      </c>
      <c r="T1856" s="1" t="str">
        <f t="shared" si="298"/>
        <v>Off-Peak</v>
      </c>
    </row>
    <row r="1857" spans="1:20" x14ac:dyDescent="0.25">
      <c r="A1857" s="85">
        <v>45003.58333332913</v>
      </c>
      <c r="B1857" s="1">
        <v>3</v>
      </c>
      <c r="C1857" s="1">
        <v>18</v>
      </c>
      <c r="D1857" s="1">
        <v>15</v>
      </c>
      <c r="E1857" s="1" t="str">
        <f t="shared" si="294"/>
        <v>Non-Summer</v>
      </c>
      <c r="F1857" s="78">
        <v>1.0087999999999999</v>
      </c>
      <c r="G1857" s="79">
        <f t="shared" si="295"/>
        <v>1.9193061795640616</v>
      </c>
      <c r="J1857" s="78">
        <v>5.55999</v>
      </c>
      <c r="K1857" s="80">
        <f t="shared" si="296"/>
        <v>5.55999</v>
      </c>
      <c r="L1857" s="68" t="str">
        <f t="shared" si="289"/>
        <v>Normal</v>
      </c>
      <c r="N1857" s="67">
        <f t="shared" si="290"/>
        <v>3.6406838204359384</v>
      </c>
      <c r="O1857" s="67">
        <f t="shared" si="291"/>
        <v>1.9193061795640616</v>
      </c>
      <c r="P1857" s="81">
        <f t="shared" si="292"/>
        <v>0</v>
      </c>
      <c r="Q1857" s="81">
        <f t="shared" si="293"/>
        <v>-3.6406838204359384</v>
      </c>
      <c r="S1857" s="1">
        <f t="shared" si="297"/>
        <v>6</v>
      </c>
      <c r="T1857" s="1" t="str">
        <f t="shared" si="298"/>
        <v>Off-Peak</v>
      </c>
    </row>
    <row r="1858" spans="1:20" x14ac:dyDescent="0.25">
      <c r="A1858" s="85">
        <v>45003.624999995794</v>
      </c>
      <c r="B1858" s="1">
        <v>3</v>
      </c>
      <c r="C1858" s="1">
        <v>18</v>
      </c>
      <c r="D1858" s="1">
        <v>16</v>
      </c>
      <c r="E1858" s="1" t="str">
        <f t="shared" si="294"/>
        <v>Non-Summer</v>
      </c>
      <c r="F1858" s="78">
        <v>1.0112000000000001</v>
      </c>
      <c r="G1858" s="79">
        <f t="shared" si="295"/>
        <v>1.9238723322513673</v>
      </c>
      <c r="J1858" s="78">
        <v>4.1244129999999997</v>
      </c>
      <c r="K1858" s="80">
        <f t="shared" si="296"/>
        <v>4.1244129999999997</v>
      </c>
      <c r="L1858" s="68" t="str">
        <f t="shared" si="289"/>
        <v>Normal</v>
      </c>
      <c r="N1858" s="67">
        <f t="shared" si="290"/>
        <v>2.2005406677486326</v>
      </c>
      <c r="O1858" s="67">
        <f t="shared" si="291"/>
        <v>1.9238723322513671</v>
      </c>
      <c r="P1858" s="81">
        <f t="shared" si="292"/>
        <v>2.2204460492503131E-16</v>
      </c>
      <c r="Q1858" s="81">
        <f t="shared" si="293"/>
        <v>-2.2005406677486326</v>
      </c>
      <c r="S1858" s="1">
        <f t="shared" si="297"/>
        <v>6</v>
      </c>
      <c r="T1858" s="1" t="str">
        <f t="shared" si="298"/>
        <v>Off-Peak</v>
      </c>
    </row>
    <row r="1859" spans="1:20" x14ac:dyDescent="0.25">
      <c r="A1859" s="85">
        <v>45003.666666662459</v>
      </c>
      <c r="B1859" s="1">
        <v>3</v>
      </c>
      <c r="C1859" s="1">
        <v>18</v>
      </c>
      <c r="D1859" s="1">
        <v>17</v>
      </c>
      <c r="E1859" s="1" t="str">
        <f t="shared" si="294"/>
        <v>Non-Summer</v>
      </c>
      <c r="F1859" s="78">
        <v>1.0262</v>
      </c>
      <c r="G1859" s="79">
        <f t="shared" si="295"/>
        <v>1.9524107865470264</v>
      </c>
      <c r="J1859" s="78">
        <v>2.1664129999999999</v>
      </c>
      <c r="K1859" s="80">
        <f t="shared" si="296"/>
        <v>2.1664129999999999</v>
      </c>
      <c r="L1859" s="68" t="str">
        <f t="shared" si="289"/>
        <v>Normal</v>
      </c>
      <c r="N1859" s="67">
        <f t="shared" si="290"/>
        <v>0.21400221345297354</v>
      </c>
      <c r="O1859" s="67">
        <f t="shared" si="291"/>
        <v>1.9524107865470264</v>
      </c>
      <c r="P1859" s="81">
        <f t="shared" si="292"/>
        <v>0</v>
      </c>
      <c r="Q1859" s="81">
        <f t="shared" si="293"/>
        <v>-0.21400221345297354</v>
      </c>
      <c r="S1859" s="1">
        <f t="shared" si="297"/>
        <v>6</v>
      </c>
      <c r="T1859" s="1" t="str">
        <f t="shared" si="298"/>
        <v>Off-Peak</v>
      </c>
    </row>
    <row r="1860" spans="1:20" x14ac:dyDescent="0.25">
      <c r="A1860" s="85">
        <v>45003.708333329123</v>
      </c>
      <c r="B1860" s="1">
        <v>3</v>
      </c>
      <c r="C1860" s="1">
        <v>18</v>
      </c>
      <c r="D1860" s="1">
        <v>18</v>
      </c>
      <c r="E1860" s="1" t="str">
        <f t="shared" si="294"/>
        <v>Non-Summer</v>
      </c>
      <c r="F1860" s="78">
        <v>1.0598000000000001</v>
      </c>
      <c r="G1860" s="79">
        <f t="shared" si="295"/>
        <v>2.0163369241693028</v>
      </c>
      <c r="J1860" s="78">
        <v>0.29575499999999999</v>
      </c>
      <c r="K1860" s="80">
        <f t="shared" si="296"/>
        <v>0.29575499999999999</v>
      </c>
      <c r="L1860" s="68" t="str">
        <f t="shared" si="289"/>
        <v>Normal</v>
      </c>
      <c r="N1860" s="67">
        <f t="shared" si="290"/>
        <v>0</v>
      </c>
      <c r="O1860" s="67">
        <f t="shared" si="291"/>
        <v>0.29575499999999999</v>
      </c>
      <c r="P1860" s="81">
        <f t="shared" si="292"/>
        <v>1.7205819241693028</v>
      </c>
      <c r="Q1860" s="81">
        <f t="shared" si="293"/>
        <v>1.7205819241693028</v>
      </c>
      <c r="S1860" s="1">
        <f t="shared" si="297"/>
        <v>6</v>
      </c>
      <c r="T1860" s="1" t="str">
        <f t="shared" si="298"/>
        <v>Off-Peak</v>
      </c>
    </row>
    <row r="1861" spans="1:20" x14ac:dyDescent="0.25">
      <c r="A1861" s="85">
        <v>45003.749999995787</v>
      </c>
      <c r="B1861" s="1">
        <v>3</v>
      </c>
      <c r="C1861" s="1">
        <v>18</v>
      </c>
      <c r="D1861" s="1">
        <v>19</v>
      </c>
      <c r="E1861" s="1" t="str">
        <f t="shared" si="294"/>
        <v>Non-Summer</v>
      </c>
      <c r="F1861" s="78">
        <v>1.089</v>
      </c>
      <c r="G1861" s="79">
        <f t="shared" si="295"/>
        <v>2.0718917818648523</v>
      </c>
      <c r="J1861" s="78">
        <v>0</v>
      </c>
      <c r="K1861" s="80">
        <f t="shared" si="296"/>
        <v>0</v>
      </c>
      <c r="L1861" s="68" t="str">
        <f t="shared" si="289"/>
        <v>Normal</v>
      </c>
      <c r="N1861" s="67">
        <f t="shared" si="290"/>
        <v>0</v>
      </c>
      <c r="O1861" s="67">
        <f t="shared" si="291"/>
        <v>0</v>
      </c>
      <c r="P1861" s="81">
        <f t="shared" si="292"/>
        <v>2.0718917818648523</v>
      </c>
      <c r="Q1861" s="81">
        <f t="shared" si="293"/>
        <v>2.0718917818648523</v>
      </c>
      <c r="S1861" s="1">
        <f t="shared" si="297"/>
        <v>6</v>
      </c>
      <c r="T1861" s="1" t="str">
        <f t="shared" si="298"/>
        <v>Off-Peak</v>
      </c>
    </row>
    <row r="1862" spans="1:20" x14ac:dyDescent="0.25">
      <c r="A1862" s="85">
        <v>45003.791666662451</v>
      </c>
      <c r="B1862" s="1">
        <v>3</v>
      </c>
      <c r="C1862" s="1">
        <v>18</v>
      </c>
      <c r="D1862" s="1">
        <v>20</v>
      </c>
      <c r="E1862" s="1" t="str">
        <f t="shared" si="294"/>
        <v>Non-Summer</v>
      </c>
      <c r="F1862" s="78">
        <v>1.1404000000000001</v>
      </c>
      <c r="G1862" s="79">
        <f t="shared" si="295"/>
        <v>2.169683551917978</v>
      </c>
      <c r="J1862" s="78">
        <v>0</v>
      </c>
      <c r="K1862" s="80">
        <f t="shared" si="296"/>
        <v>0</v>
      </c>
      <c r="L1862" s="68" t="str">
        <f t="shared" si="289"/>
        <v>Normal</v>
      </c>
      <c r="N1862" s="67">
        <f t="shared" si="290"/>
        <v>0</v>
      </c>
      <c r="O1862" s="67">
        <f t="shared" si="291"/>
        <v>0</v>
      </c>
      <c r="P1862" s="81">
        <f t="shared" si="292"/>
        <v>2.169683551917978</v>
      </c>
      <c r="Q1862" s="81">
        <f t="shared" si="293"/>
        <v>2.169683551917978</v>
      </c>
      <c r="S1862" s="1">
        <f t="shared" si="297"/>
        <v>6</v>
      </c>
      <c r="T1862" s="1" t="str">
        <f t="shared" si="298"/>
        <v>Off-Peak</v>
      </c>
    </row>
    <row r="1863" spans="1:20" x14ac:dyDescent="0.25">
      <c r="A1863" s="85">
        <v>45003.833333329116</v>
      </c>
      <c r="B1863" s="1">
        <v>3</v>
      </c>
      <c r="C1863" s="1">
        <v>18</v>
      </c>
      <c r="D1863" s="1">
        <v>21</v>
      </c>
      <c r="E1863" s="1" t="str">
        <f t="shared" si="294"/>
        <v>Non-Summer</v>
      </c>
      <c r="F1863" s="78">
        <v>1.1446000000000001</v>
      </c>
      <c r="G1863" s="79">
        <f t="shared" si="295"/>
        <v>2.1776743191207624</v>
      </c>
      <c r="J1863" s="78">
        <v>0</v>
      </c>
      <c r="K1863" s="80">
        <f t="shared" si="296"/>
        <v>0</v>
      </c>
      <c r="L1863" s="68" t="str">
        <f t="shared" si="289"/>
        <v>Normal</v>
      </c>
      <c r="N1863" s="67">
        <f t="shared" si="290"/>
        <v>0</v>
      </c>
      <c r="O1863" s="67">
        <f t="shared" si="291"/>
        <v>0</v>
      </c>
      <c r="P1863" s="81">
        <f t="shared" si="292"/>
        <v>2.1776743191207624</v>
      </c>
      <c r="Q1863" s="81">
        <f t="shared" si="293"/>
        <v>2.1776743191207624</v>
      </c>
      <c r="S1863" s="1">
        <f t="shared" si="297"/>
        <v>6</v>
      </c>
      <c r="T1863" s="1" t="str">
        <f t="shared" si="298"/>
        <v>Off-Peak</v>
      </c>
    </row>
    <row r="1864" spans="1:20" x14ac:dyDescent="0.25">
      <c r="A1864" s="85">
        <v>45003.87499999578</v>
      </c>
      <c r="B1864" s="1">
        <v>3</v>
      </c>
      <c r="C1864" s="1">
        <v>18</v>
      </c>
      <c r="D1864" s="1">
        <v>22</v>
      </c>
      <c r="E1864" s="1" t="str">
        <f t="shared" si="294"/>
        <v>Non-Summer</v>
      </c>
      <c r="F1864" s="78">
        <v>1.1178999999999999</v>
      </c>
      <c r="G1864" s="79">
        <f t="shared" si="295"/>
        <v>2.126875870474489</v>
      </c>
      <c r="J1864" s="78">
        <v>0</v>
      </c>
      <c r="K1864" s="80">
        <f t="shared" si="296"/>
        <v>0</v>
      </c>
      <c r="L1864" s="68" t="str">
        <f t="shared" si="289"/>
        <v>Normal</v>
      </c>
      <c r="N1864" s="67">
        <f t="shared" si="290"/>
        <v>0</v>
      </c>
      <c r="O1864" s="67">
        <f t="shared" si="291"/>
        <v>0</v>
      </c>
      <c r="P1864" s="81">
        <f t="shared" si="292"/>
        <v>2.126875870474489</v>
      </c>
      <c r="Q1864" s="81">
        <f t="shared" si="293"/>
        <v>2.126875870474489</v>
      </c>
      <c r="S1864" s="1">
        <f t="shared" si="297"/>
        <v>6</v>
      </c>
      <c r="T1864" s="1" t="str">
        <f t="shared" si="298"/>
        <v>Off-Peak</v>
      </c>
    </row>
    <row r="1865" spans="1:20" x14ac:dyDescent="0.25">
      <c r="A1865" s="85">
        <v>45003.916666662444</v>
      </c>
      <c r="B1865" s="1">
        <v>3</v>
      </c>
      <c r="C1865" s="1">
        <v>18</v>
      </c>
      <c r="D1865" s="1">
        <v>23</v>
      </c>
      <c r="E1865" s="1" t="str">
        <f t="shared" si="294"/>
        <v>Non-Summer</v>
      </c>
      <c r="F1865" s="78">
        <v>1.0612999999999999</v>
      </c>
      <c r="G1865" s="79">
        <f t="shared" si="295"/>
        <v>2.0191907695988687</v>
      </c>
      <c r="J1865" s="78">
        <v>0</v>
      </c>
      <c r="K1865" s="80">
        <f t="shared" si="296"/>
        <v>0</v>
      </c>
      <c r="L1865" s="68" t="str">
        <f t="shared" si="289"/>
        <v>Normal</v>
      </c>
      <c r="N1865" s="67">
        <f t="shared" si="290"/>
        <v>0</v>
      </c>
      <c r="O1865" s="67">
        <f t="shared" si="291"/>
        <v>0</v>
      </c>
      <c r="P1865" s="81">
        <f t="shared" si="292"/>
        <v>2.0191907695988687</v>
      </c>
      <c r="Q1865" s="81">
        <f t="shared" si="293"/>
        <v>2.0191907695988687</v>
      </c>
      <c r="S1865" s="1">
        <f t="shared" si="297"/>
        <v>6</v>
      </c>
      <c r="T1865" s="1" t="str">
        <f t="shared" si="298"/>
        <v>Off-Peak</v>
      </c>
    </row>
    <row r="1866" spans="1:20" x14ac:dyDescent="0.25">
      <c r="A1866" s="85">
        <v>45003.958333329108</v>
      </c>
      <c r="B1866" s="1">
        <v>3</v>
      </c>
      <c r="C1866" s="1">
        <v>19</v>
      </c>
      <c r="D1866" s="1">
        <v>0</v>
      </c>
      <c r="E1866" s="1" t="str">
        <f t="shared" si="294"/>
        <v>Non-Summer</v>
      </c>
      <c r="F1866" s="78">
        <v>0.98719999999999997</v>
      </c>
      <c r="G1866" s="79">
        <f t="shared" si="295"/>
        <v>1.8782108053783126</v>
      </c>
      <c r="J1866" s="78">
        <v>0</v>
      </c>
      <c r="K1866" s="80">
        <f t="shared" si="296"/>
        <v>0</v>
      </c>
      <c r="L1866" s="68" t="str">
        <f t="shared" si="289"/>
        <v>Normal</v>
      </c>
      <c r="N1866" s="67">
        <f t="shared" si="290"/>
        <v>0</v>
      </c>
      <c r="O1866" s="67">
        <f t="shared" si="291"/>
        <v>0</v>
      </c>
      <c r="P1866" s="81">
        <f t="shared" si="292"/>
        <v>1.8782108053783126</v>
      </c>
      <c r="Q1866" s="81">
        <f t="shared" si="293"/>
        <v>1.8782108053783126</v>
      </c>
      <c r="S1866" s="1">
        <f t="shared" si="297"/>
        <v>6</v>
      </c>
      <c r="T1866" s="1" t="str">
        <f t="shared" si="298"/>
        <v>Off-Peak</v>
      </c>
    </row>
    <row r="1867" spans="1:20" x14ac:dyDescent="0.25">
      <c r="A1867" s="85">
        <v>45003.999999995773</v>
      </c>
      <c r="B1867" s="1">
        <v>3</v>
      </c>
      <c r="C1867" s="1">
        <v>19</v>
      </c>
      <c r="D1867" s="1">
        <v>1</v>
      </c>
      <c r="E1867" s="1" t="str">
        <f t="shared" si="294"/>
        <v>Non-Summer</v>
      </c>
      <c r="F1867" s="78">
        <v>0.93159999999999998</v>
      </c>
      <c r="G1867" s="79">
        <f t="shared" si="295"/>
        <v>1.7724282681224028</v>
      </c>
      <c r="J1867" s="78">
        <v>0</v>
      </c>
      <c r="K1867" s="80">
        <f t="shared" si="296"/>
        <v>0</v>
      </c>
      <c r="L1867" s="68" t="str">
        <f t="shared" si="289"/>
        <v>Normal</v>
      </c>
      <c r="N1867" s="67">
        <f t="shared" si="290"/>
        <v>0</v>
      </c>
      <c r="O1867" s="67">
        <f t="shared" si="291"/>
        <v>0</v>
      </c>
      <c r="P1867" s="81">
        <f t="shared" si="292"/>
        <v>1.7724282681224028</v>
      </c>
      <c r="Q1867" s="81">
        <f t="shared" si="293"/>
        <v>1.7724282681224028</v>
      </c>
      <c r="S1867" s="1">
        <f t="shared" si="297"/>
        <v>7</v>
      </c>
      <c r="T1867" s="1" t="str">
        <f t="shared" si="298"/>
        <v>Off-Peak</v>
      </c>
    </row>
    <row r="1868" spans="1:20" x14ac:dyDescent="0.25">
      <c r="A1868" s="85">
        <v>45004.041666662437</v>
      </c>
      <c r="B1868" s="1">
        <v>3</v>
      </c>
      <c r="C1868" s="1">
        <v>19</v>
      </c>
      <c r="D1868" s="1">
        <v>2</v>
      </c>
      <c r="E1868" s="1" t="str">
        <f t="shared" si="294"/>
        <v>Non-Summer</v>
      </c>
      <c r="F1868" s="78">
        <v>0.89200000000000002</v>
      </c>
      <c r="G1868" s="79">
        <f t="shared" si="295"/>
        <v>1.6970867487818626</v>
      </c>
      <c r="J1868" s="78">
        <v>0</v>
      </c>
      <c r="K1868" s="80">
        <f t="shared" si="296"/>
        <v>0</v>
      </c>
      <c r="L1868" s="68" t="str">
        <f t="shared" si="289"/>
        <v>Normal</v>
      </c>
      <c r="N1868" s="67">
        <f t="shared" si="290"/>
        <v>0</v>
      </c>
      <c r="O1868" s="67">
        <f t="shared" si="291"/>
        <v>0</v>
      </c>
      <c r="P1868" s="81">
        <f t="shared" si="292"/>
        <v>1.6970867487818626</v>
      </c>
      <c r="Q1868" s="81">
        <f t="shared" si="293"/>
        <v>1.6970867487818626</v>
      </c>
      <c r="S1868" s="1">
        <f t="shared" si="297"/>
        <v>7</v>
      </c>
      <c r="T1868" s="1" t="str">
        <f t="shared" si="298"/>
        <v>Off-Peak</v>
      </c>
    </row>
    <row r="1869" spans="1:20" x14ac:dyDescent="0.25">
      <c r="A1869" s="85">
        <v>45004.083333329101</v>
      </c>
      <c r="B1869" s="1">
        <v>3</v>
      </c>
      <c r="C1869" s="1">
        <v>19</v>
      </c>
      <c r="D1869" s="1">
        <v>3</v>
      </c>
      <c r="E1869" s="1" t="str">
        <f t="shared" si="294"/>
        <v>Non-Summer</v>
      </c>
      <c r="F1869" s="78">
        <v>0.86799999999999999</v>
      </c>
      <c r="G1869" s="79">
        <f t="shared" si="295"/>
        <v>1.6514252219088081</v>
      </c>
      <c r="J1869" s="78">
        <v>0</v>
      </c>
      <c r="K1869" s="80">
        <f t="shared" si="296"/>
        <v>0</v>
      </c>
      <c r="L1869" s="68" t="str">
        <f t="shared" si="289"/>
        <v>Normal</v>
      </c>
      <c r="N1869" s="67">
        <f t="shared" si="290"/>
        <v>0</v>
      </c>
      <c r="O1869" s="67">
        <f t="shared" si="291"/>
        <v>0</v>
      </c>
      <c r="P1869" s="81">
        <f t="shared" si="292"/>
        <v>1.6514252219088081</v>
      </c>
      <c r="Q1869" s="81">
        <f t="shared" si="293"/>
        <v>1.6514252219088081</v>
      </c>
      <c r="S1869" s="1">
        <f t="shared" si="297"/>
        <v>7</v>
      </c>
      <c r="T1869" s="1" t="str">
        <f t="shared" si="298"/>
        <v>Off-Peak</v>
      </c>
    </row>
    <row r="1870" spans="1:20" x14ac:dyDescent="0.25">
      <c r="A1870" s="85">
        <v>45004.124999995765</v>
      </c>
      <c r="B1870" s="1">
        <v>3</v>
      </c>
      <c r="C1870" s="1">
        <v>19</v>
      </c>
      <c r="D1870" s="1">
        <v>4</v>
      </c>
      <c r="E1870" s="1" t="str">
        <f t="shared" si="294"/>
        <v>Non-Summer</v>
      </c>
      <c r="F1870" s="78">
        <v>0.85350000000000004</v>
      </c>
      <c r="G1870" s="79">
        <f t="shared" si="295"/>
        <v>1.6238380494230042</v>
      </c>
      <c r="J1870" s="78">
        <v>0</v>
      </c>
      <c r="K1870" s="80">
        <f t="shared" si="296"/>
        <v>0</v>
      </c>
      <c r="L1870" s="68" t="str">
        <f t="shared" si="289"/>
        <v>Normal</v>
      </c>
      <c r="N1870" s="67">
        <f t="shared" si="290"/>
        <v>0</v>
      </c>
      <c r="O1870" s="67">
        <f t="shared" si="291"/>
        <v>0</v>
      </c>
      <c r="P1870" s="81">
        <f t="shared" si="292"/>
        <v>1.6238380494230042</v>
      </c>
      <c r="Q1870" s="81">
        <f t="shared" si="293"/>
        <v>1.6238380494230042</v>
      </c>
      <c r="S1870" s="1">
        <f t="shared" si="297"/>
        <v>7</v>
      </c>
      <c r="T1870" s="1" t="str">
        <f t="shared" si="298"/>
        <v>Off-Peak</v>
      </c>
    </row>
    <row r="1871" spans="1:20" x14ac:dyDescent="0.25">
      <c r="A1871" s="85">
        <v>45004.16666666243</v>
      </c>
      <c r="B1871" s="1">
        <v>3</v>
      </c>
      <c r="C1871" s="1">
        <v>19</v>
      </c>
      <c r="D1871" s="1">
        <v>5</v>
      </c>
      <c r="E1871" s="1" t="str">
        <f t="shared" si="294"/>
        <v>Non-Summer</v>
      </c>
      <c r="F1871" s="78">
        <v>0.84970000000000001</v>
      </c>
      <c r="G1871" s="79">
        <f t="shared" si="295"/>
        <v>1.6166083076681039</v>
      </c>
      <c r="J1871" s="78">
        <v>0</v>
      </c>
      <c r="K1871" s="80">
        <f t="shared" si="296"/>
        <v>0</v>
      </c>
      <c r="L1871" s="68" t="str">
        <f t="shared" si="289"/>
        <v>Normal</v>
      </c>
      <c r="N1871" s="67">
        <f t="shared" si="290"/>
        <v>0</v>
      </c>
      <c r="O1871" s="67">
        <f t="shared" si="291"/>
        <v>0</v>
      </c>
      <c r="P1871" s="81">
        <f t="shared" si="292"/>
        <v>1.6166083076681039</v>
      </c>
      <c r="Q1871" s="81">
        <f t="shared" si="293"/>
        <v>1.6166083076681039</v>
      </c>
      <c r="S1871" s="1">
        <f t="shared" si="297"/>
        <v>7</v>
      </c>
      <c r="T1871" s="1" t="str">
        <f t="shared" si="298"/>
        <v>Off-Peak</v>
      </c>
    </row>
    <row r="1872" spans="1:20" x14ac:dyDescent="0.25">
      <c r="A1872" s="85">
        <v>45004.208333329094</v>
      </c>
      <c r="B1872" s="1">
        <v>3</v>
      </c>
      <c r="C1872" s="1">
        <v>19</v>
      </c>
      <c r="D1872" s="1">
        <v>6</v>
      </c>
      <c r="E1872" s="1" t="str">
        <f t="shared" si="294"/>
        <v>Non-Summer</v>
      </c>
      <c r="F1872" s="78">
        <v>0.86019999999999996</v>
      </c>
      <c r="G1872" s="79">
        <f t="shared" si="295"/>
        <v>1.6365852256750653</v>
      </c>
      <c r="J1872" s="78">
        <v>0</v>
      </c>
      <c r="K1872" s="80">
        <f t="shared" si="296"/>
        <v>0</v>
      </c>
      <c r="L1872" s="68" t="str">
        <f t="shared" si="289"/>
        <v>Normal</v>
      </c>
      <c r="N1872" s="67">
        <f t="shared" si="290"/>
        <v>0</v>
      </c>
      <c r="O1872" s="67">
        <f t="shared" si="291"/>
        <v>0</v>
      </c>
      <c r="P1872" s="81">
        <f t="shared" si="292"/>
        <v>1.6365852256750653</v>
      </c>
      <c r="Q1872" s="81">
        <f t="shared" si="293"/>
        <v>1.6365852256750653</v>
      </c>
      <c r="S1872" s="1">
        <f t="shared" si="297"/>
        <v>7</v>
      </c>
      <c r="T1872" s="1" t="str">
        <f t="shared" si="298"/>
        <v>Off-Peak</v>
      </c>
    </row>
    <row r="1873" spans="1:20" x14ac:dyDescent="0.25">
      <c r="A1873" s="85">
        <v>45004.249999995758</v>
      </c>
      <c r="B1873" s="1">
        <v>3</v>
      </c>
      <c r="C1873" s="1">
        <v>19</v>
      </c>
      <c r="D1873" s="1">
        <v>7</v>
      </c>
      <c r="E1873" s="1" t="str">
        <f t="shared" si="294"/>
        <v>Non-Summer</v>
      </c>
      <c r="F1873" s="78">
        <v>0.88580000000000003</v>
      </c>
      <c r="G1873" s="79">
        <f t="shared" si="295"/>
        <v>1.685290854339657</v>
      </c>
      <c r="J1873" s="78">
        <v>0.39494099999999999</v>
      </c>
      <c r="K1873" s="80">
        <f t="shared" si="296"/>
        <v>0.39494099999999999</v>
      </c>
      <c r="L1873" s="68" t="str">
        <f t="shared" si="289"/>
        <v>Normal</v>
      </c>
      <c r="N1873" s="67">
        <f t="shared" si="290"/>
        <v>0</v>
      </c>
      <c r="O1873" s="67">
        <f t="shared" si="291"/>
        <v>0.39494099999999999</v>
      </c>
      <c r="P1873" s="81">
        <f t="shared" si="292"/>
        <v>1.290349854339657</v>
      </c>
      <c r="Q1873" s="81">
        <f t="shared" si="293"/>
        <v>1.290349854339657</v>
      </c>
      <c r="S1873" s="1">
        <f t="shared" si="297"/>
        <v>7</v>
      </c>
      <c r="T1873" s="1" t="str">
        <f t="shared" si="298"/>
        <v>Off-Peak</v>
      </c>
    </row>
    <row r="1874" spans="1:20" x14ac:dyDescent="0.25">
      <c r="A1874" s="85">
        <v>45004.291666662422</v>
      </c>
      <c r="B1874" s="1">
        <v>3</v>
      </c>
      <c r="C1874" s="1">
        <v>19</v>
      </c>
      <c r="D1874" s="1">
        <v>8</v>
      </c>
      <c r="E1874" s="1" t="str">
        <f t="shared" si="294"/>
        <v>Non-Summer</v>
      </c>
      <c r="F1874" s="78">
        <v>0.91839999999999999</v>
      </c>
      <c r="G1874" s="79">
        <f t="shared" si="295"/>
        <v>1.7473144283422228</v>
      </c>
      <c r="J1874" s="78">
        <v>2.3116179999999997</v>
      </c>
      <c r="K1874" s="80">
        <f t="shared" si="296"/>
        <v>2.3116179999999997</v>
      </c>
      <c r="L1874" s="68" t="str">
        <f t="shared" si="289"/>
        <v>Normal</v>
      </c>
      <c r="N1874" s="67">
        <f t="shared" si="290"/>
        <v>0.56430357165777689</v>
      </c>
      <c r="O1874" s="67">
        <f t="shared" si="291"/>
        <v>1.7473144283422228</v>
      </c>
      <c r="P1874" s="81">
        <f t="shared" si="292"/>
        <v>0</v>
      </c>
      <c r="Q1874" s="81">
        <f t="shared" si="293"/>
        <v>-0.56430357165777689</v>
      </c>
      <c r="S1874" s="1">
        <f t="shared" si="297"/>
        <v>7</v>
      </c>
      <c r="T1874" s="1" t="str">
        <f t="shared" si="298"/>
        <v>Off-Peak</v>
      </c>
    </row>
    <row r="1875" spans="1:20" x14ac:dyDescent="0.25">
      <c r="A1875" s="85">
        <v>45004.333333329087</v>
      </c>
      <c r="B1875" s="1">
        <v>3</v>
      </c>
      <c r="C1875" s="1">
        <v>19</v>
      </c>
      <c r="D1875" s="1">
        <v>9</v>
      </c>
      <c r="E1875" s="1" t="str">
        <f t="shared" si="294"/>
        <v>Non-Summer</v>
      </c>
      <c r="F1875" s="78">
        <v>0.9325</v>
      </c>
      <c r="G1875" s="79">
        <f t="shared" si="295"/>
        <v>1.7741405753801422</v>
      </c>
      <c r="J1875" s="78">
        <v>4.2458900000000002</v>
      </c>
      <c r="K1875" s="80">
        <f t="shared" si="296"/>
        <v>4.2458900000000002</v>
      </c>
      <c r="L1875" s="68" t="str">
        <f t="shared" ref="L1875:L1938" si="299">IF(AND(D1875&gt;=$C$2,D1875&lt;=$C$3,E1875="Summer"),"MaxDis","Normal")</f>
        <v>Normal</v>
      </c>
      <c r="N1875" s="67">
        <f t="shared" ref="N1875:N1938" si="300">IF(K1875-G1875&lt;0,0,K1875-G1875)</f>
        <v>2.4717494246198579</v>
      </c>
      <c r="O1875" s="67">
        <f t="shared" ref="O1875:O1938" si="301">K1875-N1875</f>
        <v>1.7741405753801422</v>
      </c>
      <c r="P1875" s="81">
        <f t="shared" ref="P1875:P1938" si="302">MAX(0,G1875-O1875)</f>
        <v>0</v>
      </c>
      <c r="Q1875" s="81">
        <f t="shared" ref="Q1875:Q1938" si="303">G1875-K1875</f>
        <v>-2.4717494246198579</v>
      </c>
      <c r="S1875" s="1">
        <f t="shared" si="297"/>
        <v>7</v>
      </c>
      <c r="T1875" s="1" t="str">
        <f t="shared" si="298"/>
        <v>Off-Peak</v>
      </c>
    </row>
    <row r="1876" spans="1:20" x14ac:dyDescent="0.25">
      <c r="A1876" s="85">
        <v>45004.374999995751</v>
      </c>
      <c r="B1876" s="1">
        <v>3</v>
      </c>
      <c r="C1876" s="1">
        <v>19</v>
      </c>
      <c r="D1876" s="1">
        <v>10</v>
      </c>
      <c r="E1876" s="1" t="str">
        <f t="shared" ref="E1876:E1939" si="304">IF(AND(B1876&gt;=$C$5,B1876&lt;=$C$6),"Summer","Non-Summer")</f>
        <v>Non-Summer</v>
      </c>
      <c r="F1876" s="78">
        <v>0.93359999999999999</v>
      </c>
      <c r="G1876" s="79">
        <f t="shared" ref="G1876:G1939" si="305">F1876*$G$13</f>
        <v>1.7762333953618239</v>
      </c>
      <c r="J1876" s="78">
        <v>5.6125680000000004</v>
      </c>
      <c r="K1876" s="80">
        <f t="shared" ref="K1876:K1939" si="306">J1876*$K$13</f>
        <v>5.6125680000000004</v>
      </c>
      <c r="L1876" s="68" t="str">
        <f t="shared" si="299"/>
        <v>Normal</v>
      </c>
      <c r="N1876" s="67">
        <f t="shared" si="300"/>
        <v>3.8363346046381768</v>
      </c>
      <c r="O1876" s="67">
        <f t="shared" si="301"/>
        <v>1.7762333953618237</v>
      </c>
      <c r="P1876" s="81">
        <f t="shared" si="302"/>
        <v>2.2204460492503131E-16</v>
      </c>
      <c r="Q1876" s="81">
        <f t="shared" si="303"/>
        <v>-3.8363346046381768</v>
      </c>
      <c r="S1876" s="1">
        <f t="shared" ref="S1876:S1939" si="307">WEEKDAY(A1876,2)</f>
        <v>7</v>
      </c>
      <c r="T1876" s="1" t="str">
        <f t="shared" ref="T1876:T1939" si="308">IF(S1876&gt;5,"Off-Peak",IF(AND(D1876&gt;=$C$7,D1876&lt;$C$8),"Peak","Off-Peak"))</f>
        <v>Off-Peak</v>
      </c>
    </row>
    <row r="1877" spans="1:20" x14ac:dyDescent="0.25">
      <c r="A1877" s="85">
        <v>45004.416666662415</v>
      </c>
      <c r="B1877" s="1">
        <v>3</v>
      </c>
      <c r="C1877" s="1">
        <v>19</v>
      </c>
      <c r="D1877" s="1">
        <v>11</v>
      </c>
      <c r="E1877" s="1" t="str">
        <f t="shared" si="304"/>
        <v>Non-Summer</v>
      </c>
      <c r="F1877" s="78">
        <v>0.92610000000000003</v>
      </c>
      <c r="G1877" s="79">
        <f t="shared" si="305"/>
        <v>1.7619641682139946</v>
      </c>
      <c r="J1877" s="78">
        <v>6.5406209999999998</v>
      </c>
      <c r="K1877" s="80">
        <f t="shared" si="306"/>
        <v>6.5406209999999998</v>
      </c>
      <c r="L1877" s="68" t="str">
        <f t="shared" si="299"/>
        <v>Normal</v>
      </c>
      <c r="N1877" s="67">
        <f t="shared" si="300"/>
        <v>4.7786568317860052</v>
      </c>
      <c r="O1877" s="67">
        <f t="shared" si="301"/>
        <v>1.7619641682139946</v>
      </c>
      <c r="P1877" s="81">
        <f t="shared" si="302"/>
        <v>0</v>
      </c>
      <c r="Q1877" s="81">
        <f t="shared" si="303"/>
        <v>-4.7786568317860052</v>
      </c>
      <c r="S1877" s="1">
        <f t="shared" si="307"/>
        <v>7</v>
      </c>
      <c r="T1877" s="1" t="str">
        <f t="shared" si="308"/>
        <v>Off-Peak</v>
      </c>
    </row>
    <row r="1878" spans="1:20" x14ac:dyDescent="0.25">
      <c r="A1878" s="85">
        <v>45004.458333329079</v>
      </c>
      <c r="B1878" s="1">
        <v>3</v>
      </c>
      <c r="C1878" s="1">
        <v>19</v>
      </c>
      <c r="D1878" s="1">
        <v>12</v>
      </c>
      <c r="E1878" s="1" t="str">
        <f t="shared" si="304"/>
        <v>Non-Summer</v>
      </c>
      <c r="F1878" s="78">
        <v>0.92320000000000002</v>
      </c>
      <c r="G1878" s="79">
        <f t="shared" si="305"/>
        <v>1.7564467337168337</v>
      </c>
      <c r="J1878" s="78">
        <v>6.9716199999999997</v>
      </c>
      <c r="K1878" s="80">
        <f t="shared" si="306"/>
        <v>6.9716199999999997</v>
      </c>
      <c r="L1878" s="68" t="str">
        <f t="shared" si="299"/>
        <v>Normal</v>
      </c>
      <c r="N1878" s="67">
        <f t="shared" si="300"/>
        <v>5.2151732662831662</v>
      </c>
      <c r="O1878" s="67">
        <f t="shared" si="301"/>
        <v>1.7564467337168335</v>
      </c>
      <c r="P1878" s="81">
        <f t="shared" si="302"/>
        <v>2.2204460492503131E-16</v>
      </c>
      <c r="Q1878" s="81">
        <f t="shared" si="303"/>
        <v>-5.2151732662831662</v>
      </c>
      <c r="S1878" s="1">
        <f t="shared" si="307"/>
        <v>7</v>
      </c>
      <c r="T1878" s="1" t="str">
        <f t="shared" si="308"/>
        <v>Off-Peak</v>
      </c>
    </row>
    <row r="1879" spans="1:20" x14ac:dyDescent="0.25">
      <c r="A1879" s="85">
        <v>45004.499999995744</v>
      </c>
      <c r="B1879" s="1">
        <v>3</v>
      </c>
      <c r="C1879" s="1">
        <v>19</v>
      </c>
      <c r="D1879" s="1">
        <v>13</v>
      </c>
      <c r="E1879" s="1" t="str">
        <f t="shared" si="304"/>
        <v>Non-Summer</v>
      </c>
      <c r="F1879" s="78">
        <v>0.91839999999999999</v>
      </c>
      <c r="G1879" s="79">
        <f t="shared" si="305"/>
        <v>1.7473144283422228</v>
      </c>
      <c r="J1879" s="78">
        <v>6.2385389999999994</v>
      </c>
      <c r="K1879" s="80">
        <f t="shared" si="306"/>
        <v>6.2385389999999994</v>
      </c>
      <c r="L1879" s="68" t="str">
        <f t="shared" si="299"/>
        <v>Normal</v>
      </c>
      <c r="N1879" s="67">
        <f t="shared" si="300"/>
        <v>4.4912245716577761</v>
      </c>
      <c r="O1879" s="67">
        <f t="shared" si="301"/>
        <v>1.7473144283422233</v>
      </c>
      <c r="P1879" s="81">
        <f t="shared" si="302"/>
        <v>0</v>
      </c>
      <c r="Q1879" s="81">
        <f t="shared" si="303"/>
        <v>-4.4912245716577761</v>
      </c>
      <c r="S1879" s="1">
        <f t="shared" si="307"/>
        <v>7</v>
      </c>
      <c r="T1879" s="1" t="str">
        <f t="shared" si="308"/>
        <v>Off-Peak</v>
      </c>
    </row>
    <row r="1880" spans="1:20" x14ac:dyDescent="0.25">
      <c r="A1880" s="85">
        <v>45004.541666662408</v>
      </c>
      <c r="B1880" s="1">
        <v>3</v>
      </c>
      <c r="C1880" s="1">
        <v>19</v>
      </c>
      <c r="D1880" s="1">
        <v>14</v>
      </c>
      <c r="E1880" s="1" t="str">
        <f t="shared" si="304"/>
        <v>Non-Summer</v>
      </c>
      <c r="F1880" s="78">
        <v>0.90269999999999995</v>
      </c>
      <c r="G1880" s="79">
        <f t="shared" si="305"/>
        <v>1.7174441795127662</v>
      </c>
      <c r="J1880" s="78">
        <v>6.4364399999999993</v>
      </c>
      <c r="K1880" s="80">
        <f t="shared" si="306"/>
        <v>6.4364399999999993</v>
      </c>
      <c r="L1880" s="68" t="str">
        <f t="shared" si="299"/>
        <v>Normal</v>
      </c>
      <c r="N1880" s="67">
        <f t="shared" si="300"/>
        <v>4.7189958204872333</v>
      </c>
      <c r="O1880" s="67">
        <f t="shared" si="301"/>
        <v>1.717444179512766</v>
      </c>
      <c r="P1880" s="81">
        <f t="shared" si="302"/>
        <v>2.2204460492503131E-16</v>
      </c>
      <c r="Q1880" s="81">
        <f t="shared" si="303"/>
        <v>-4.7189958204872333</v>
      </c>
      <c r="S1880" s="1">
        <f t="shared" si="307"/>
        <v>7</v>
      </c>
      <c r="T1880" s="1" t="str">
        <f t="shared" si="308"/>
        <v>Off-Peak</v>
      </c>
    </row>
    <row r="1881" spans="1:20" x14ac:dyDescent="0.25">
      <c r="A1881" s="85">
        <v>45004.583333329072</v>
      </c>
      <c r="B1881" s="1">
        <v>3</v>
      </c>
      <c r="C1881" s="1">
        <v>19</v>
      </c>
      <c r="D1881" s="1">
        <v>15</v>
      </c>
      <c r="E1881" s="1" t="str">
        <f t="shared" si="304"/>
        <v>Non-Summer</v>
      </c>
      <c r="F1881" s="78">
        <v>0.88500000000000001</v>
      </c>
      <c r="G1881" s="79">
        <f t="shared" si="305"/>
        <v>1.6837688034438885</v>
      </c>
      <c r="J1881" s="78">
        <v>5.4753889999999998</v>
      </c>
      <c r="K1881" s="80">
        <f t="shared" si="306"/>
        <v>5.4753889999999998</v>
      </c>
      <c r="L1881" s="68" t="str">
        <f t="shared" si="299"/>
        <v>Normal</v>
      </c>
      <c r="N1881" s="67">
        <f t="shared" si="300"/>
        <v>3.7916201965561114</v>
      </c>
      <c r="O1881" s="67">
        <f t="shared" si="301"/>
        <v>1.6837688034438885</v>
      </c>
      <c r="P1881" s="81">
        <f t="shared" si="302"/>
        <v>0</v>
      </c>
      <c r="Q1881" s="81">
        <f t="shared" si="303"/>
        <v>-3.7916201965561114</v>
      </c>
      <c r="S1881" s="1">
        <f t="shared" si="307"/>
        <v>7</v>
      </c>
      <c r="T1881" s="1" t="str">
        <f t="shared" si="308"/>
        <v>Off-Peak</v>
      </c>
    </row>
    <row r="1882" spans="1:20" x14ac:dyDescent="0.25">
      <c r="A1882" s="85">
        <v>45004.624999995736</v>
      </c>
      <c r="B1882" s="1">
        <v>3</v>
      </c>
      <c r="C1882" s="1">
        <v>19</v>
      </c>
      <c r="D1882" s="1">
        <v>16</v>
      </c>
      <c r="E1882" s="1" t="str">
        <f t="shared" si="304"/>
        <v>Non-Summer</v>
      </c>
      <c r="F1882" s="78">
        <v>0.87319999999999998</v>
      </c>
      <c r="G1882" s="79">
        <f t="shared" si="305"/>
        <v>1.6613185527313032</v>
      </c>
      <c r="J1882" s="78">
        <v>4.0874240000000004</v>
      </c>
      <c r="K1882" s="80">
        <f t="shared" si="306"/>
        <v>4.0874240000000004</v>
      </c>
      <c r="L1882" s="68" t="str">
        <f t="shared" si="299"/>
        <v>Normal</v>
      </c>
      <c r="N1882" s="67">
        <f t="shared" si="300"/>
        <v>2.4261054472686974</v>
      </c>
      <c r="O1882" s="67">
        <f t="shared" si="301"/>
        <v>1.661318552731303</v>
      </c>
      <c r="P1882" s="81">
        <f t="shared" si="302"/>
        <v>2.2204460492503131E-16</v>
      </c>
      <c r="Q1882" s="81">
        <f t="shared" si="303"/>
        <v>-2.4261054472686974</v>
      </c>
      <c r="S1882" s="1">
        <f t="shared" si="307"/>
        <v>7</v>
      </c>
      <c r="T1882" s="1" t="str">
        <f t="shared" si="308"/>
        <v>Off-Peak</v>
      </c>
    </row>
    <row r="1883" spans="1:20" x14ac:dyDescent="0.25">
      <c r="A1883" s="85">
        <v>45004.666666662401</v>
      </c>
      <c r="B1883" s="1">
        <v>3</v>
      </c>
      <c r="C1883" s="1">
        <v>19</v>
      </c>
      <c r="D1883" s="1">
        <v>17</v>
      </c>
      <c r="E1883" s="1" t="str">
        <f t="shared" si="304"/>
        <v>Non-Summer</v>
      </c>
      <c r="F1883" s="78">
        <v>0.88400000000000001</v>
      </c>
      <c r="G1883" s="79">
        <f t="shared" si="305"/>
        <v>1.6818662398241779</v>
      </c>
      <c r="J1883" s="78">
        <v>2.1682350000000001</v>
      </c>
      <c r="K1883" s="80">
        <f t="shared" si="306"/>
        <v>2.1682350000000001</v>
      </c>
      <c r="L1883" s="68" t="str">
        <f t="shared" si="299"/>
        <v>Normal</v>
      </c>
      <c r="N1883" s="67">
        <f t="shared" si="300"/>
        <v>0.4863687601758222</v>
      </c>
      <c r="O1883" s="67">
        <f t="shared" si="301"/>
        <v>1.6818662398241779</v>
      </c>
      <c r="P1883" s="81">
        <f t="shared" si="302"/>
        <v>0</v>
      </c>
      <c r="Q1883" s="81">
        <f t="shared" si="303"/>
        <v>-0.4863687601758222</v>
      </c>
      <c r="S1883" s="1">
        <f t="shared" si="307"/>
        <v>7</v>
      </c>
      <c r="T1883" s="1" t="str">
        <f t="shared" si="308"/>
        <v>Off-Peak</v>
      </c>
    </row>
    <row r="1884" spans="1:20" x14ac:dyDescent="0.25">
      <c r="A1884" s="85">
        <v>45004.708333329065</v>
      </c>
      <c r="B1884" s="1">
        <v>3</v>
      </c>
      <c r="C1884" s="1">
        <v>19</v>
      </c>
      <c r="D1884" s="1">
        <v>18</v>
      </c>
      <c r="E1884" s="1" t="str">
        <f t="shared" si="304"/>
        <v>Non-Summer</v>
      </c>
      <c r="F1884" s="78">
        <v>0.92110000000000003</v>
      </c>
      <c r="G1884" s="79">
        <f t="shared" si="305"/>
        <v>1.7524513501154415</v>
      </c>
      <c r="J1884" s="78">
        <v>0.31835599999999997</v>
      </c>
      <c r="K1884" s="80">
        <f t="shared" si="306"/>
        <v>0.31835599999999997</v>
      </c>
      <c r="L1884" s="68" t="str">
        <f t="shared" si="299"/>
        <v>Normal</v>
      </c>
      <c r="N1884" s="67">
        <f t="shared" si="300"/>
        <v>0</v>
      </c>
      <c r="O1884" s="67">
        <f t="shared" si="301"/>
        <v>0.31835599999999997</v>
      </c>
      <c r="P1884" s="81">
        <f t="shared" si="302"/>
        <v>1.4340953501154416</v>
      </c>
      <c r="Q1884" s="81">
        <f t="shared" si="303"/>
        <v>1.4340953501154416</v>
      </c>
      <c r="S1884" s="1">
        <f t="shared" si="307"/>
        <v>7</v>
      </c>
      <c r="T1884" s="1" t="str">
        <f t="shared" si="308"/>
        <v>Off-Peak</v>
      </c>
    </row>
    <row r="1885" spans="1:20" x14ac:dyDescent="0.25">
      <c r="A1885" s="85">
        <v>45004.749999995729</v>
      </c>
      <c r="B1885" s="1">
        <v>3</v>
      </c>
      <c r="C1885" s="1">
        <v>19</v>
      </c>
      <c r="D1885" s="1">
        <v>19</v>
      </c>
      <c r="E1885" s="1" t="str">
        <f t="shared" si="304"/>
        <v>Non-Summer</v>
      </c>
      <c r="F1885" s="78">
        <v>0.97840000000000005</v>
      </c>
      <c r="G1885" s="79">
        <f t="shared" si="305"/>
        <v>1.8614682455248592</v>
      </c>
      <c r="J1885" s="78">
        <v>0</v>
      </c>
      <c r="K1885" s="80">
        <f t="shared" si="306"/>
        <v>0</v>
      </c>
      <c r="L1885" s="68" t="str">
        <f t="shared" si="299"/>
        <v>Normal</v>
      </c>
      <c r="N1885" s="67">
        <f t="shared" si="300"/>
        <v>0</v>
      </c>
      <c r="O1885" s="67">
        <f t="shared" si="301"/>
        <v>0</v>
      </c>
      <c r="P1885" s="81">
        <f t="shared" si="302"/>
        <v>1.8614682455248592</v>
      </c>
      <c r="Q1885" s="81">
        <f t="shared" si="303"/>
        <v>1.8614682455248592</v>
      </c>
      <c r="S1885" s="1">
        <f t="shared" si="307"/>
        <v>7</v>
      </c>
      <c r="T1885" s="1" t="str">
        <f t="shared" si="308"/>
        <v>Off-Peak</v>
      </c>
    </row>
    <row r="1886" spans="1:20" x14ac:dyDescent="0.25">
      <c r="A1886" s="85">
        <v>45004.791666662393</v>
      </c>
      <c r="B1886" s="1">
        <v>3</v>
      </c>
      <c r="C1886" s="1">
        <v>19</v>
      </c>
      <c r="D1886" s="1">
        <v>20</v>
      </c>
      <c r="E1886" s="1" t="str">
        <f t="shared" si="304"/>
        <v>Non-Summer</v>
      </c>
      <c r="F1886" s="78">
        <v>1.0719000000000001</v>
      </c>
      <c r="G1886" s="79">
        <f t="shared" si="305"/>
        <v>2.0393579439678011</v>
      </c>
      <c r="J1886" s="78">
        <v>0</v>
      </c>
      <c r="K1886" s="80">
        <f t="shared" si="306"/>
        <v>0</v>
      </c>
      <c r="L1886" s="68" t="str">
        <f t="shared" si="299"/>
        <v>Normal</v>
      </c>
      <c r="N1886" s="67">
        <f t="shared" si="300"/>
        <v>0</v>
      </c>
      <c r="O1886" s="67">
        <f t="shared" si="301"/>
        <v>0</v>
      </c>
      <c r="P1886" s="81">
        <f t="shared" si="302"/>
        <v>2.0393579439678011</v>
      </c>
      <c r="Q1886" s="81">
        <f t="shared" si="303"/>
        <v>2.0393579439678011</v>
      </c>
      <c r="S1886" s="1">
        <f t="shared" si="307"/>
        <v>7</v>
      </c>
      <c r="T1886" s="1" t="str">
        <f t="shared" si="308"/>
        <v>Off-Peak</v>
      </c>
    </row>
    <row r="1887" spans="1:20" x14ac:dyDescent="0.25">
      <c r="A1887" s="85">
        <v>45004.833333329057</v>
      </c>
      <c r="B1887" s="1">
        <v>3</v>
      </c>
      <c r="C1887" s="1">
        <v>19</v>
      </c>
      <c r="D1887" s="1">
        <v>21</v>
      </c>
      <c r="E1887" s="1" t="str">
        <f t="shared" si="304"/>
        <v>Non-Summer</v>
      </c>
      <c r="F1887" s="78">
        <v>1.0906</v>
      </c>
      <c r="G1887" s="79">
        <f t="shared" si="305"/>
        <v>2.0749358836563894</v>
      </c>
      <c r="J1887" s="78">
        <v>0</v>
      </c>
      <c r="K1887" s="80">
        <f t="shared" si="306"/>
        <v>0</v>
      </c>
      <c r="L1887" s="68" t="str">
        <f t="shared" si="299"/>
        <v>Normal</v>
      </c>
      <c r="N1887" s="67">
        <f t="shared" si="300"/>
        <v>0</v>
      </c>
      <c r="O1887" s="67">
        <f t="shared" si="301"/>
        <v>0</v>
      </c>
      <c r="P1887" s="81">
        <f t="shared" si="302"/>
        <v>2.0749358836563894</v>
      </c>
      <c r="Q1887" s="81">
        <f t="shared" si="303"/>
        <v>2.0749358836563894</v>
      </c>
      <c r="S1887" s="1">
        <f t="shared" si="307"/>
        <v>7</v>
      </c>
      <c r="T1887" s="1" t="str">
        <f t="shared" si="308"/>
        <v>Off-Peak</v>
      </c>
    </row>
    <row r="1888" spans="1:20" x14ac:dyDescent="0.25">
      <c r="A1888" s="85">
        <v>45004.874999995722</v>
      </c>
      <c r="B1888" s="1">
        <v>3</v>
      </c>
      <c r="C1888" s="1">
        <v>19</v>
      </c>
      <c r="D1888" s="1">
        <v>22</v>
      </c>
      <c r="E1888" s="1" t="str">
        <f t="shared" si="304"/>
        <v>Non-Summer</v>
      </c>
      <c r="F1888" s="78">
        <v>1.0474000000000001</v>
      </c>
      <c r="G1888" s="79">
        <f t="shared" si="305"/>
        <v>1.9927451352848915</v>
      </c>
      <c r="J1888" s="78">
        <v>0</v>
      </c>
      <c r="K1888" s="80">
        <f t="shared" si="306"/>
        <v>0</v>
      </c>
      <c r="L1888" s="68" t="str">
        <f t="shared" si="299"/>
        <v>Normal</v>
      </c>
      <c r="N1888" s="67">
        <f t="shared" si="300"/>
        <v>0</v>
      </c>
      <c r="O1888" s="67">
        <f t="shared" si="301"/>
        <v>0</v>
      </c>
      <c r="P1888" s="81">
        <f t="shared" si="302"/>
        <v>1.9927451352848915</v>
      </c>
      <c r="Q1888" s="81">
        <f t="shared" si="303"/>
        <v>1.9927451352848915</v>
      </c>
      <c r="S1888" s="1">
        <f t="shared" si="307"/>
        <v>7</v>
      </c>
      <c r="T1888" s="1" t="str">
        <f t="shared" si="308"/>
        <v>Off-Peak</v>
      </c>
    </row>
    <row r="1889" spans="1:20" x14ac:dyDescent="0.25">
      <c r="A1889" s="85">
        <v>45004.916666662386</v>
      </c>
      <c r="B1889" s="1">
        <v>3</v>
      </c>
      <c r="C1889" s="1">
        <v>19</v>
      </c>
      <c r="D1889" s="1">
        <v>23</v>
      </c>
      <c r="E1889" s="1" t="str">
        <f t="shared" si="304"/>
        <v>Non-Summer</v>
      </c>
      <c r="F1889" s="78">
        <v>0.96079999999999999</v>
      </c>
      <c r="G1889" s="79">
        <f t="shared" si="305"/>
        <v>1.8279831258179524</v>
      </c>
      <c r="J1889" s="78">
        <v>0</v>
      </c>
      <c r="K1889" s="80">
        <f t="shared" si="306"/>
        <v>0</v>
      </c>
      <c r="L1889" s="68" t="str">
        <f t="shared" si="299"/>
        <v>Normal</v>
      </c>
      <c r="N1889" s="67">
        <f t="shared" si="300"/>
        <v>0</v>
      </c>
      <c r="O1889" s="67">
        <f t="shared" si="301"/>
        <v>0</v>
      </c>
      <c r="P1889" s="81">
        <f t="shared" si="302"/>
        <v>1.8279831258179524</v>
      </c>
      <c r="Q1889" s="81">
        <f t="shared" si="303"/>
        <v>1.8279831258179524</v>
      </c>
      <c r="S1889" s="1">
        <f t="shared" si="307"/>
        <v>7</v>
      </c>
      <c r="T1889" s="1" t="str">
        <f t="shared" si="308"/>
        <v>Off-Peak</v>
      </c>
    </row>
    <row r="1890" spans="1:20" x14ac:dyDescent="0.25">
      <c r="A1890" s="85">
        <v>45004.95833332905</v>
      </c>
      <c r="B1890" s="1">
        <v>3</v>
      </c>
      <c r="C1890" s="1">
        <v>20</v>
      </c>
      <c r="D1890" s="1">
        <v>0</v>
      </c>
      <c r="E1890" s="1" t="str">
        <f t="shared" si="304"/>
        <v>Non-Summer</v>
      </c>
      <c r="F1890" s="78">
        <v>0.87190000000000001</v>
      </c>
      <c r="G1890" s="79">
        <f t="shared" si="305"/>
        <v>1.6588452200256796</v>
      </c>
      <c r="J1890" s="78">
        <v>0</v>
      </c>
      <c r="K1890" s="80">
        <f t="shared" si="306"/>
        <v>0</v>
      </c>
      <c r="L1890" s="68" t="str">
        <f t="shared" si="299"/>
        <v>Normal</v>
      </c>
      <c r="N1890" s="67">
        <f t="shared" si="300"/>
        <v>0</v>
      </c>
      <c r="O1890" s="67">
        <f t="shared" si="301"/>
        <v>0</v>
      </c>
      <c r="P1890" s="81">
        <f t="shared" si="302"/>
        <v>1.6588452200256796</v>
      </c>
      <c r="Q1890" s="81">
        <f t="shared" si="303"/>
        <v>1.6588452200256796</v>
      </c>
      <c r="S1890" s="1">
        <f t="shared" si="307"/>
        <v>7</v>
      </c>
      <c r="T1890" s="1" t="str">
        <f t="shared" si="308"/>
        <v>Off-Peak</v>
      </c>
    </row>
    <row r="1891" spans="1:20" x14ac:dyDescent="0.25">
      <c r="A1891" s="85">
        <v>45004.999999995714</v>
      </c>
      <c r="B1891" s="1">
        <v>3</v>
      </c>
      <c r="C1891" s="1">
        <v>20</v>
      </c>
      <c r="D1891" s="1">
        <v>1</v>
      </c>
      <c r="E1891" s="1" t="str">
        <f t="shared" si="304"/>
        <v>Non-Summer</v>
      </c>
      <c r="F1891" s="78">
        <v>0.81769999999999998</v>
      </c>
      <c r="G1891" s="79">
        <f t="shared" si="305"/>
        <v>1.5557262718373643</v>
      </c>
      <c r="J1891" s="78">
        <v>0</v>
      </c>
      <c r="K1891" s="80">
        <f t="shared" si="306"/>
        <v>0</v>
      </c>
      <c r="L1891" s="68" t="str">
        <f t="shared" si="299"/>
        <v>Normal</v>
      </c>
      <c r="N1891" s="67">
        <f t="shared" si="300"/>
        <v>0</v>
      </c>
      <c r="O1891" s="67">
        <f t="shared" si="301"/>
        <v>0</v>
      </c>
      <c r="P1891" s="81">
        <f t="shared" si="302"/>
        <v>1.5557262718373643</v>
      </c>
      <c r="Q1891" s="81">
        <f t="shared" si="303"/>
        <v>1.5557262718373643</v>
      </c>
      <c r="S1891" s="1">
        <f t="shared" si="307"/>
        <v>1</v>
      </c>
      <c r="T1891" s="1" t="str">
        <f t="shared" si="308"/>
        <v>Off-Peak</v>
      </c>
    </row>
    <row r="1892" spans="1:20" x14ac:dyDescent="0.25">
      <c r="A1892" s="85">
        <v>45005.041666662379</v>
      </c>
      <c r="B1892" s="1">
        <v>3</v>
      </c>
      <c r="C1892" s="1">
        <v>20</v>
      </c>
      <c r="D1892" s="1">
        <v>2</v>
      </c>
      <c r="E1892" s="1" t="str">
        <f t="shared" si="304"/>
        <v>Non-Summer</v>
      </c>
      <c r="F1892" s="78">
        <v>0.78590000000000004</v>
      </c>
      <c r="G1892" s="79">
        <f t="shared" si="305"/>
        <v>1.4952247487305672</v>
      </c>
      <c r="J1892" s="78">
        <v>0</v>
      </c>
      <c r="K1892" s="80">
        <f t="shared" si="306"/>
        <v>0</v>
      </c>
      <c r="L1892" s="68" t="str">
        <f t="shared" si="299"/>
        <v>Normal</v>
      </c>
      <c r="N1892" s="67">
        <f t="shared" si="300"/>
        <v>0</v>
      </c>
      <c r="O1892" s="67">
        <f t="shared" si="301"/>
        <v>0</v>
      </c>
      <c r="P1892" s="81">
        <f t="shared" si="302"/>
        <v>1.4952247487305672</v>
      </c>
      <c r="Q1892" s="81">
        <f t="shared" si="303"/>
        <v>1.4952247487305672</v>
      </c>
      <c r="S1892" s="1">
        <f t="shared" si="307"/>
        <v>1</v>
      </c>
      <c r="T1892" s="1" t="str">
        <f t="shared" si="308"/>
        <v>Off-Peak</v>
      </c>
    </row>
    <row r="1893" spans="1:20" x14ac:dyDescent="0.25">
      <c r="A1893" s="85">
        <v>45005.083333329043</v>
      </c>
      <c r="B1893" s="1">
        <v>3</v>
      </c>
      <c r="C1893" s="1">
        <v>20</v>
      </c>
      <c r="D1893" s="1">
        <v>3</v>
      </c>
      <c r="E1893" s="1" t="str">
        <f t="shared" si="304"/>
        <v>Non-Summer</v>
      </c>
      <c r="F1893" s="78">
        <v>0.77139999999999997</v>
      </c>
      <c r="G1893" s="79">
        <f t="shared" si="305"/>
        <v>1.4676375762447633</v>
      </c>
      <c r="J1893" s="78">
        <v>0</v>
      </c>
      <c r="K1893" s="80">
        <f t="shared" si="306"/>
        <v>0</v>
      </c>
      <c r="L1893" s="68" t="str">
        <f t="shared" si="299"/>
        <v>Normal</v>
      </c>
      <c r="N1893" s="67">
        <f t="shared" si="300"/>
        <v>0</v>
      </c>
      <c r="O1893" s="67">
        <f t="shared" si="301"/>
        <v>0</v>
      </c>
      <c r="P1893" s="81">
        <f t="shared" si="302"/>
        <v>1.4676375762447633</v>
      </c>
      <c r="Q1893" s="81">
        <f t="shared" si="303"/>
        <v>1.4676375762447633</v>
      </c>
      <c r="S1893" s="1">
        <f t="shared" si="307"/>
        <v>1</v>
      </c>
      <c r="T1893" s="1" t="str">
        <f t="shared" si="308"/>
        <v>Off-Peak</v>
      </c>
    </row>
    <row r="1894" spans="1:20" x14ac:dyDescent="0.25">
      <c r="A1894" s="85">
        <v>45005.124999995707</v>
      </c>
      <c r="B1894" s="1">
        <v>3</v>
      </c>
      <c r="C1894" s="1">
        <v>20</v>
      </c>
      <c r="D1894" s="1">
        <v>4</v>
      </c>
      <c r="E1894" s="1" t="str">
        <f t="shared" si="304"/>
        <v>Non-Summer</v>
      </c>
      <c r="F1894" s="78">
        <v>0.76629999999999998</v>
      </c>
      <c r="G1894" s="79">
        <f t="shared" si="305"/>
        <v>1.4579345017842391</v>
      </c>
      <c r="J1894" s="78">
        <v>0</v>
      </c>
      <c r="K1894" s="80">
        <f t="shared" si="306"/>
        <v>0</v>
      </c>
      <c r="L1894" s="68" t="str">
        <f t="shared" si="299"/>
        <v>Normal</v>
      </c>
      <c r="N1894" s="67">
        <f t="shared" si="300"/>
        <v>0</v>
      </c>
      <c r="O1894" s="67">
        <f t="shared" si="301"/>
        <v>0</v>
      </c>
      <c r="P1894" s="81">
        <f t="shared" si="302"/>
        <v>1.4579345017842391</v>
      </c>
      <c r="Q1894" s="81">
        <f t="shared" si="303"/>
        <v>1.4579345017842391</v>
      </c>
      <c r="S1894" s="1">
        <f t="shared" si="307"/>
        <v>1</v>
      </c>
      <c r="T1894" s="1" t="str">
        <f t="shared" si="308"/>
        <v>Off-Peak</v>
      </c>
    </row>
    <row r="1895" spans="1:20" x14ac:dyDescent="0.25">
      <c r="A1895" s="85">
        <v>45005.166666662371</v>
      </c>
      <c r="B1895" s="1">
        <v>3</v>
      </c>
      <c r="C1895" s="1">
        <v>20</v>
      </c>
      <c r="D1895" s="1">
        <v>5</v>
      </c>
      <c r="E1895" s="1" t="str">
        <f t="shared" si="304"/>
        <v>Non-Summer</v>
      </c>
      <c r="F1895" s="78">
        <v>0.78190000000000004</v>
      </c>
      <c r="G1895" s="79">
        <f t="shared" si="305"/>
        <v>1.4876144942517249</v>
      </c>
      <c r="J1895" s="78">
        <v>0</v>
      </c>
      <c r="K1895" s="80">
        <f t="shared" si="306"/>
        <v>0</v>
      </c>
      <c r="L1895" s="68" t="str">
        <f t="shared" si="299"/>
        <v>Normal</v>
      </c>
      <c r="N1895" s="67">
        <f t="shared" si="300"/>
        <v>0</v>
      </c>
      <c r="O1895" s="67">
        <f t="shared" si="301"/>
        <v>0</v>
      </c>
      <c r="P1895" s="81">
        <f t="shared" si="302"/>
        <v>1.4876144942517249</v>
      </c>
      <c r="Q1895" s="81">
        <f t="shared" si="303"/>
        <v>1.4876144942517249</v>
      </c>
      <c r="S1895" s="1">
        <f t="shared" si="307"/>
        <v>1</v>
      </c>
      <c r="T1895" s="1" t="str">
        <f t="shared" si="308"/>
        <v>Off-Peak</v>
      </c>
    </row>
    <row r="1896" spans="1:20" x14ac:dyDescent="0.25">
      <c r="A1896" s="85">
        <v>45005.208333329036</v>
      </c>
      <c r="B1896" s="1">
        <v>3</v>
      </c>
      <c r="C1896" s="1">
        <v>20</v>
      </c>
      <c r="D1896" s="1">
        <v>6</v>
      </c>
      <c r="E1896" s="1" t="str">
        <f t="shared" si="304"/>
        <v>Non-Summer</v>
      </c>
      <c r="F1896" s="78">
        <v>0.81569999999999998</v>
      </c>
      <c r="G1896" s="79">
        <f t="shared" si="305"/>
        <v>1.5519211445979433</v>
      </c>
      <c r="J1896" s="78">
        <v>0</v>
      </c>
      <c r="K1896" s="80">
        <f t="shared" si="306"/>
        <v>0</v>
      </c>
      <c r="L1896" s="68" t="str">
        <f t="shared" si="299"/>
        <v>Normal</v>
      </c>
      <c r="N1896" s="67">
        <f t="shared" si="300"/>
        <v>0</v>
      </c>
      <c r="O1896" s="67">
        <f t="shared" si="301"/>
        <v>0</v>
      </c>
      <c r="P1896" s="81">
        <f t="shared" si="302"/>
        <v>1.5519211445979433</v>
      </c>
      <c r="Q1896" s="81">
        <f t="shared" si="303"/>
        <v>1.5519211445979433</v>
      </c>
      <c r="S1896" s="1">
        <f t="shared" si="307"/>
        <v>1</v>
      </c>
      <c r="T1896" s="1" t="str">
        <f t="shared" si="308"/>
        <v>Peak</v>
      </c>
    </row>
    <row r="1897" spans="1:20" x14ac:dyDescent="0.25">
      <c r="A1897" s="85">
        <v>45005.2499999957</v>
      </c>
      <c r="B1897" s="1">
        <v>3</v>
      </c>
      <c r="C1897" s="1">
        <v>20</v>
      </c>
      <c r="D1897" s="1">
        <v>7</v>
      </c>
      <c r="E1897" s="1" t="str">
        <f t="shared" si="304"/>
        <v>Non-Summer</v>
      </c>
      <c r="F1897" s="78">
        <v>0.87649999999999995</v>
      </c>
      <c r="G1897" s="79">
        <f t="shared" si="305"/>
        <v>1.6675970126763482</v>
      </c>
      <c r="J1897" s="78">
        <v>0.26131500000000002</v>
      </c>
      <c r="K1897" s="80">
        <f t="shared" si="306"/>
        <v>0.26131500000000002</v>
      </c>
      <c r="L1897" s="68" t="str">
        <f t="shared" si="299"/>
        <v>Normal</v>
      </c>
      <c r="N1897" s="67">
        <f t="shared" si="300"/>
        <v>0</v>
      </c>
      <c r="O1897" s="67">
        <f t="shared" si="301"/>
        <v>0.26131500000000002</v>
      </c>
      <c r="P1897" s="81">
        <f t="shared" si="302"/>
        <v>1.4062820126763482</v>
      </c>
      <c r="Q1897" s="81">
        <f t="shared" si="303"/>
        <v>1.4062820126763482</v>
      </c>
      <c r="S1897" s="1">
        <f t="shared" si="307"/>
        <v>1</v>
      </c>
      <c r="T1897" s="1" t="str">
        <f t="shared" si="308"/>
        <v>Peak</v>
      </c>
    </row>
    <row r="1898" spans="1:20" x14ac:dyDescent="0.25">
      <c r="A1898" s="85">
        <v>45005.291666662364</v>
      </c>
      <c r="B1898" s="1">
        <v>3</v>
      </c>
      <c r="C1898" s="1">
        <v>20</v>
      </c>
      <c r="D1898" s="1">
        <v>8</v>
      </c>
      <c r="E1898" s="1" t="str">
        <f t="shared" si="304"/>
        <v>Non-Summer</v>
      </c>
      <c r="F1898" s="78">
        <v>0.8901</v>
      </c>
      <c r="G1898" s="79">
        <f t="shared" si="305"/>
        <v>1.6934718779044124</v>
      </c>
      <c r="J1898" s="78">
        <v>0.437255</v>
      </c>
      <c r="K1898" s="80">
        <f t="shared" si="306"/>
        <v>0.437255</v>
      </c>
      <c r="L1898" s="68" t="str">
        <f t="shared" si="299"/>
        <v>Normal</v>
      </c>
      <c r="N1898" s="67">
        <f t="shared" si="300"/>
        <v>0</v>
      </c>
      <c r="O1898" s="67">
        <f t="shared" si="301"/>
        <v>0.437255</v>
      </c>
      <c r="P1898" s="81">
        <f t="shared" si="302"/>
        <v>1.2562168779044125</v>
      </c>
      <c r="Q1898" s="81">
        <f t="shared" si="303"/>
        <v>1.2562168779044125</v>
      </c>
      <c r="S1898" s="1">
        <f t="shared" si="307"/>
        <v>1</v>
      </c>
      <c r="T1898" s="1" t="str">
        <f t="shared" si="308"/>
        <v>Peak</v>
      </c>
    </row>
    <row r="1899" spans="1:20" x14ac:dyDescent="0.25">
      <c r="A1899" s="85">
        <v>45005.333333329028</v>
      </c>
      <c r="B1899" s="1">
        <v>3</v>
      </c>
      <c r="C1899" s="1">
        <v>20</v>
      </c>
      <c r="D1899" s="1">
        <v>9</v>
      </c>
      <c r="E1899" s="1" t="str">
        <f t="shared" si="304"/>
        <v>Non-Summer</v>
      </c>
      <c r="F1899" s="78">
        <v>0.83950000000000002</v>
      </c>
      <c r="G1899" s="79">
        <f t="shared" si="305"/>
        <v>1.5972021587470557</v>
      </c>
      <c r="J1899" s="78">
        <v>1.2275050000000001</v>
      </c>
      <c r="K1899" s="80">
        <f t="shared" si="306"/>
        <v>1.2275050000000001</v>
      </c>
      <c r="L1899" s="68" t="str">
        <f t="shared" si="299"/>
        <v>Normal</v>
      </c>
      <c r="N1899" s="67">
        <f t="shared" si="300"/>
        <v>0</v>
      </c>
      <c r="O1899" s="67">
        <f t="shared" si="301"/>
        <v>1.2275050000000001</v>
      </c>
      <c r="P1899" s="81">
        <f t="shared" si="302"/>
        <v>0.36969715874705567</v>
      </c>
      <c r="Q1899" s="81">
        <f t="shared" si="303"/>
        <v>0.36969715874705567</v>
      </c>
      <c r="S1899" s="1">
        <f t="shared" si="307"/>
        <v>1</v>
      </c>
      <c r="T1899" s="1" t="str">
        <f t="shared" si="308"/>
        <v>Peak</v>
      </c>
    </row>
    <row r="1900" spans="1:20" x14ac:dyDescent="0.25">
      <c r="A1900" s="85">
        <v>45005.374999995693</v>
      </c>
      <c r="B1900" s="1">
        <v>3</v>
      </c>
      <c r="C1900" s="1">
        <v>20</v>
      </c>
      <c r="D1900" s="1">
        <v>10</v>
      </c>
      <c r="E1900" s="1" t="str">
        <f t="shared" si="304"/>
        <v>Non-Summer</v>
      </c>
      <c r="F1900" s="78">
        <v>0.80930000000000002</v>
      </c>
      <c r="G1900" s="79">
        <f t="shared" si="305"/>
        <v>1.5397447374317954</v>
      </c>
      <c r="J1900" s="78">
        <v>2.6106180000000001</v>
      </c>
      <c r="K1900" s="80">
        <f t="shared" si="306"/>
        <v>2.6106180000000001</v>
      </c>
      <c r="L1900" s="68" t="str">
        <f t="shared" si="299"/>
        <v>Normal</v>
      </c>
      <c r="N1900" s="67">
        <f t="shared" si="300"/>
        <v>1.0708732625682047</v>
      </c>
      <c r="O1900" s="67">
        <f t="shared" si="301"/>
        <v>1.5397447374317954</v>
      </c>
      <c r="P1900" s="81">
        <f t="shared" si="302"/>
        <v>0</v>
      </c>
      <c r="Q1900" s="81">
        <f t="shared" si="303"/>
        <v>-1.0708732625682047</v>
      </c>
      <c r="S1900" s="1">
        <f t="shared" si="307"/>
        <v>1</v>
      </c>
      <c r="T1900" s="1" t="str">
        <f t="shared" si="308"/>
        <v>Peak</v>
      </c>
    </row>
    <row r="1901" spans="1:20" x14ac:dyDescent="0.25">
      <c r="A1901" s="85">
        <v>45005.416666662357</v>
      </c>
      <c r="B1901" s="1">
        <v>3</v>
      </c>
      <c r="C1901" s="1">
        <v>20</v>
      </c>
      <c r="D1901" s="1">
        <v>11</v>
      </c>
      <c r="E1901" s="1" t="str">
        <f t="shared" si="304"/>
        <v>Non-Summer</v>
      </c>
      <c r="F1901" s="78">
        <v>0.78610000000000002</v>
      </c>
      <c r="G1901" s="79">
        <f t="shared" si="305"/>
        <v>1.4956052614545092</v>
      </c>
      <c r="J1901" s="78">
        <v>4.4620280000000001</v>
      </c>
      <c r="K1901" s="80">
        <f t="shared" si="306"/>
        <v>4.4620280000000001</v>
      </c>
      <c r="L1901" s="68" t="str">
        <f t="shared" si="299"/>
        <v>Normal</v>
      </c>
      <c r="N1901" s="67">
        <f t="shared" si="300"/>
        <v>2.9664227385454911</v>
      </c>
      <c r="O1901" s="67">
        <f t="shared" si="301"/>
        <v>1.495605261454509</v>
      </c>
      <c r="P1901" s="81">
        <f t="shared" si="302"/>
        <v>2.2204460492503131E-16</v>
      </c>
      <c r="Q1901" s="81">
        <f t="shared" si="303"/>
        <v>-2.9664227385454911</v>
      </c>
      <c r="S1901" s="1">
        <f t="shared" si="307"/>
        <v>1</v>
      </c>
      <c r="T1901" s="1" t="str">
        <f t="shared" si="308"/>
        <v>Peak</v>
      </c>
    </row>
    <row r="1902" spans="1:20" x14ac:dyDescent="0.25">
      <c r="A1902" s="85">
        <v>45005.458333329021</v>
      </c>
      <c r="B1902" s="1">
        <v>3</v>
      </c>
      <c r="C1902" s="1">
        <v>20</v>
      </c>
      <c r="D1902" s="1">
        <v>12</v>
      </c>
      <c r="E1902" s="1" t="str">
        <f t="shared" si="304"/>
        <v>Non-Summer</v>
      </c>
      <c r="F1902" s="78">
        <v>0.77229999999999999</v>
      </c>
      <c r="G1902" s="79">
        <f t="shared" si="305"/>
        <v>1.4693498835025027</v>
      </c>
      <c r="J1902" s="78">
        <v>5.1078659999999996</v>
      </c>
      <c r="K1902" s="80">
        <f t="shared" si="306"/>
        <v>5.1078659999999996</v>
      </c>
      <c r="L1902" s="68" t="str">
        <f t="shared" si="299"/>
        <v>Normal</v>
      </c>
      <c r="N1902" s="67">
        <f t="shared" si="300"/>
        <v>3.6385161164974971</v>
      </c>
      <c r="O1902" s="67">
        <f t="shared" si="301"/>
        <v>1.4693498835025025</v>
      </c>
      <c r="P1902" s="81">
        <f t="shared" si="302"/>
        <v>2.2204460492503131E-16</v>
      </c>
      <c r="Q1902" s="81">
        <f t="shared" si="303"/>
        <v>-3.6385161164974971</v>
      </c>
      <c r="S1902" s="1">
        <f t="shared" si="307"/>
        <v>1</v>
      </c>
      <c r="T1902" s="1" t="str">
        <f t="shared" si="308"/>
        <v>Peak</v>
      </c>
    </row>
    <row r="1903" spans="1:20" x14ac:dyDescent="0.25">
      <c r="A1903" s="85">
        <v>45005.499999995685</v>
      </c>
      <c r="B1903" s="1">
        <v>3</v>
      </c>
      <c r="C1903" s="1">
        <v>20</v>
      </c>
      <c r="D1903" s="1">
        <v>13</v>
      </c>
      <c r="E1903" s="1" t="str">
        <f t="shared" si="304"/>
        <v>Non-Summer</v>
      </c>
      <c r="F1903" s="78">
        <v>0.75890000000000002</v>
      </c>
      <c r="G1903" s="79">
        <f t="shared" si="305"/>
        <v>1.4438555309983807</v>
      </c>
      <c r="J1903" s="78">
        <v>4.6418569999999999</v>
      </c>
      <c r="K1903" s="80">
        <f t="shared" si="306"/>
        <v>4.6418569999999999</v>
      </c>
      <c r="L1903" s="68" t="str">
        <f t="shared" si="299"/>
        <v>Normal</v>
      </c>
      <c r="N1903" s="67">
        <f t="shared" si="300"/>
        <v>3.1980014690016194</v>
      </c>
      <c r="O1903" s="67">
        <f t="shared" si="301"/>
        <v>1.4438555309983805</v>
      </c>
      <c r="P1903" s="81">
        <f t="shared" si="302"/>
        <v>2.2204460492503131E-16</v>
      </c>
      <c r="Q1903" s="81">
        <f t="shared" si="303"/>
        <v>-3.1980014690016194</v>
      </c>
      <c r="S1903" s="1">
        <f t="shared" si="307"/>
        <v>1</v>
      </c>
      <c r="T1903" s="1" t="str">
        <f t="shared" si="308"/>
        <v>Peak</v>
      </c>
    </row>
    <row r="1904" spans="1:20" x14ac:dyDescent="0.25">
      <c r="A1904" s="85">
        <v>45005.54166666235</v>
      </c>
      <c r="B1904" s="1">
        <v>3</v>
      </c>
      <c r="C1904" s="1">
        <v>20</v>
      </c>
      <c r="D1904" s="1">
        <v>14</v>
      </c>
      <c r="E1904" s="1" t="str">
        <f t="shared" si="304"/>
        <v>Non-Summer</v>
      </c>
      <c r="F1904" s="78">
        <v>0.74129999999999996</v>
      </c>
      <c r="G1904" s="79">
        <f t="shared" si="305"/>
        <v>1.4103704112914739</v>
      </c>
      <c r="J1904" s="78">
        <v>4.5474920000000001</v>
      </c>
      <c r="K1904" s="80">
        <f t="shared" si="306"/>
        <v>4.5474920000000001</v>
      </c>
      <c r="L1904" s="68" t="str">
        <f t="shared" si="299"/>
        <v>Normal</v>
      </c>
      <c r="N1904" s="67">
        <f t="shared" si="300"/>
        <v>3.137121588708526</v>
      </c>
      <c r="O1904" s="67">
        <f t="shared" si="301"/>
        <v>1.4103704112914741</v>
      </c>
      <c r="P1904" s="81">
        <f t="shared" si="302"/>
        <v>0</v>
      </c>
      <c r="Q1904" s="81">
        <f t="shared" si="303"/>
        <v>-3.137121588708526</v>
      </c>
      <c r="S1904" s="1">
        <f t="shared" si="307"/>
        <v>1</v>
      </c>
      <c r="T1904" s="1" t="str">
        <f t="shared" si="308"/>
        <v>Peak</v>
      </c>
    </row>
    <row r="1905" spans="1:20" x14ac:dyDescent="0.25">
      <c r="A1905" s="85">
        <v>45005.583333329014</v>
      </c>
      <c r="B1905" s="1">
        <v>3</v>
      </c>
      <c r="C1905" s="1">
        <v>20</v>
      </c>
      <c r="D1905" s="1">
        <v>15</v>
      </c>
      <c r="E1905" s="1" t="str">
        <f t="shared" si="304"/>
        <v>Non-Summer</v>
      </c>
      <c r="F1905" s="78">
        <v>0.74319999999999997</v>
      </c>
      <c r="G1905" s="79">
        <f t="shared" si="305"/>
        <v>1.4139852821689241</v>
      </c>
      <c r="J1905" s="78">
        <v>4.473954</v>
      </c>
      <c r="K1905" s="80">
        <f t="shared" si="306"/>
        <v>4.473954</v>
      </c>
      <c r="L1905" s="68" t="str">
        <f t="shared" si="299"/>
        <v>Normal</v>
      </c>
      <c r="N1905" s="67">
        <f t="shared" si="300"/>
        <v>3.0599687178310759</v>
      </c>
      <c r="O1905" s="67">
        <f t="shared" si="301"/>
        <v>1.4139852821689241</v>
      </c>
      <c r="P1905" s="81">
        <f t="shared" si="302"/>
        <v>0</v>
      </c>
      <c r="Q1905" s="81">
        <f t="shared" si="303"/>
        <v>-3.0599687178310759</v>
      </c>
      <c r="S1905" s="1">
        <f t="shared" si="307"/>
        <v>1</v>
      </c>
      <c r="T1905" s="1" t="str">
        <f t="shared" si="308"/>
        <v>Peak</v>
      </c>
    </row>
    <row r="1906" spans="1:20" x14ac:dyDescent="0.25">
      <c r="A1906" s="85">
        <v>45005.624999995678</v>
      </c>
      <c r="B1906" s="1">
        <v>3</v>
      </c>
      <c r="C1906" s="1">
        <v>20</v>
      </c>
      <c r="D1906" s="1">
        <v>16</v>
      </c>
      <c r="E1906" s="1" t="str">
        <f t="shared" si="304"/>
        <v>Non-Summer</v>
      </c>
      <c r="F1906" s="78">
        <v>0.77239999999999998</v>
      </c>
      <c r="G1906" s="79">
        <f t="shared" si="305"/>
        <v>1.4695401398644738</v>
      </c>
      <c r="J1906" s="78">
        <v>3.489446</v>
      </c>
      <c r="K1906" s="80">
        <f t="shared" si="306"/>
        <v>3.489446</v>
      </c>
      <c r="L1906" s="68" t="str">
        <f t="shared" si="299"/>
        <v>Normal</v>
      </c>
      <c r="N1906" s="67">
        <f t="shared" si="300"/>
        <v>2.019905860135526</v>
      </c>
      <c r="O1906" s="67">
        <f t="shared" si="301"/>
        <v>1.4695401398644741</v>
      </c>
      <c r="P1906" s="81">
        <f t="shared" si="302"/>
        <v>0</v>
      </c>
      <c r="Q1906" s="81">
        <f t="shared" si="303"/>
        <v>-2.019905860135526</v>
      </c>
      <c r="S1906" s="1">
        <f t="shared" si="307"/>
        <v>1</v>
      </c>
      <c r="T1906" s="1" t="str">
        <f t="shared" si="308"/>
        <v>Peak</v>
      </c>
    </row>
    <row r="1907" spans="1:20" x14ac:dyDescent="0.25">
      <c r="A1907" s="85">
        <v>45005.666666662342</v>
      </c>
      <c r="B1907" s="1">
        <v>3</v>
      </c>
      <c r="C1907" s="1">
        <v>20</v>
      </c>
      <c r="D1907" s="1">
        <v>17</v>
      </c>
      <c r="E1907" s="1" t="str">
        <f t="shared" si="304"/>
        <v>Non-Summer</v>
      </c>
      <c r="F1907" s="78">
        <v>0.81069999999999998</v>
      </c>
      <c r="G1907" s="79">
        <f t="shared" si="305"/>
        <v>1.5424083264993902</v>
      </c>
      <c r="J1907" s="78">
        <v>1.289873</v>
      </c>
      <c r="K1907" s="80">
        <f t="shared" si="306"/>
        <v>1.289873</v>
      </c>
      <c r="L1907" s="68" t="str">
        <f t="shared" si="299"/>
        <v>Normal</v>
      </c>
      <c r="N1907" s="67">
        <f t="shared" si="300"/>
        <v>0</v>
      </c>
      <c r="O1907" s="67">
        <f t="shared" si="301"/>
        <v>1.289873</v>
      </c>
      <c r="P1907" s="81">
        <f t="shared" si="302"/>
        <v>0.25253532649939014</v>
      </c>
      <c r="Q1907" s="81">
        <f t="shared" si="303"/>
        <v>0.25253532649939014</v>
      </c>
      <c r="S1907" s="1">
        <f t="shared" si="307"/>
        <v>1</v>
      </c>
      <c r="T1907" s="1" t="str">
        <f t="shared" si="308"/>
        <v>Peak</v>
      </c>
    </row>
    <row r="1908" spans="1:20" x14ac:dyDescent="0.25">
      <c r="A1908" s="85">
        <v>45005.708333329007</v>
      </c>
      <c r="B1908" s="1">
        <v>3</v>
      </c>
      <c r="C1908" s="1">
        <v>20</v>
      </c>
      <c r="D1908" s="1">
        <v>18</v>
      </c>
      <c r="E1908" s="1" t="str">
        <f t="shared" si="304"/>
        <v>Non-Summer</v>
      </c>
      <c r="F1908" s="78">
        <v>0.8629</v>
      </c>
      <c r="G1908" s="79">
        <f t="shared" si="305"/>
        <v>1.6417221474482839</v>
      </c>
      <c r="J1908" s="78">
        <v>0.20550100000000002</v>
      </c>
      <c r="K1908" s="80">
        <f t="shared" si="306"/>
        <v>0.20550100000000002</v>
      </c>
      <c r="L1908" s="68" t="str">
        <f t="shared" si="299"/>
        <v>Normal</v>
      </c>
      <c r="N1908" s="67">
        <f t="shared" si="300"/>
        <v>0</v>
      </c>
      <c r="O1908" s="67">
        <f t="shared" si="301"/>
        <v>0.20550100000000002</v>
      </c>
      <c r="P1908" s="81">
        <f t="shared" si="302"/>
        <v>1.436221147448284</v>
      </c>
      <c r="Q1908" s="81">
        <f t="shared" si="303"/>
        <v>1.436221147448284</v>
      </c>
      <c r="S1908" s="1">
        <f t="shared" si="307"/>
        <v>1</v>
      </c>
      <c r="T1908" s="1" t="str">
        <f t="shared" si="308"/>
        <v>Peak</v>
      </c>
    </row>
    <row r="1909" spans="1:20" x14ac:dyDescent="0.25">
      <c r="A1909" s="85">
        <v>45005.749999995671</v>
      </c>
      <c r="B1909" s="1">
        <v>3</v>
      </c>
      <c r="C1909" s="1">
        <v>20</v>
      </c>
      <c r="D1909" s="1">
        <v>19</v>
      </c>
      <c r="E1909" s="1" t="str">
        <f t="shared" si="304"/>
        <v>Non-Summer</v>
      </c>
      <c r="F1909" s="78">
        <v>0.92269999999999996</v>
      </c>
      <c r="G1909" s="79">
        <f t="shared" si="305"/>
        <v>1.7554954519069783</v>
      </c>
      <c r="J1909" s="78">
        <v>0</v>
      </c>
      <c r="K1909" s="80">
        <f t="shared" si="306"/>
        <v>0</v>
      </c>
      <c r="L1909" s="68" t="str">
        <f t="shared" si="299"/>
        <v>Normal</v>
      </c>
      <c r="N1909" s="67">
        <f t="shared" si="300"/>
        <v>0</v>
      </c>
      <c r="O1909" s="67">
        <f t="shared" si="301"/>
        <v>0</v>
      </c>
      <c r="P1909" s="81">
        <f t="shared" si="302"/>
        <v>1.7554954519069783</v>
      </c>
      <c r="Q1909" s="81">
        <f t="shared" si="303"/>
        <v>1.7554954519069783</v>
      </c>
      <c r="S1909" s="1">
        <f t="shared" si="307"/>
        <v>1</v>
      </c>
      <c r="T1909" s="1" t="str">
        <f t="shared" si="308"/>
        <v>Peak</v>
      </c>
    </row>
    <row r="1910" spans="1:20" x14ac:dyDescent="0.25">
      <c r="A1910" s="85">
        <v>45005.791666662335</v>
      </c>
      <c r="B1910" s="1">
        <v>3</v>
      </c>
      <c r="C1910" s="1">
        <v>20</v>
      </c>
      <c r="D1910" s="1">
        <v>20</v>
      </c>
      <c r="E1910" s="1" t="str">
        <f t="shared" si="304"/>
        <v>Non-Summer</v>
      </c>
      <c r="F1910" s="78">
        <v>0.99039999999999995</v>
      </c>
      <c r="G1910" s="79">
        <f t="shared" si="305"/>
        <v>1.8842990089613865</v>
      </c>
      <c r="J1910" s="78">
        <v>0</v>
      </c>
      <c r="K1910" s="80">
        <f t="shared" si="306"/>
        <v>0</v>
      </c>
      <c r="L1910" s="68" t="str">
        <f t="shared" si="299"/>
        <v>Normal</v>
      </c>
      <c r="N1910" s="67">
        <f t="shared" si="300"/>
        <v>0</v>
      </c>
      <c r="O1910" s="67">
        <f t="shared" si="301"/>
        <v>0</v>
      </c>
      <c r="P1910" s="81">
        <f t="shared" si="302"/>
        <v>1.8842990089613865</v>
      </c>
      <c r="Q1910" s="81">
        <f t="shared" si="303"/>
        <v>1.8842990089613865</v>
      </c>
      <c r="S1910" s="1">
        <f t="shared" si="307"/>
        <v>1</v>
      </c>
      <c r="T1910" s="1" t="str">
        <f t="shared" si="308"/>
        <v>Peak</v>
      </c>
    </row>
    <row r="1911" spans="1:20" x14ac:dyDescent="0.25">
      <c r="A1911" s="85">
        <v>45005.833333328999</v>
      </c>
      <c r="B1911" s="1">
        <v>3</v>
      </c>
      <c r="C1911" s="1">
        <v>20</v>
      </c>
      <c r="D1911" s="1">
        <v>21</v>
      </c>
      <c r="E1911" s="1" t="str">
        <f t="shared" si="304"/>
        <v>Non-Summer</v>
      </c>
      <c r="F1911" s="78">
        <v>1.0007999999999999</v>
      </c>
      <c r="G1911" s="79">
        <f t="shared" si="305"/>
        <v>1.9040856706063767</v>
      </c>
      <c r="J1911" s="78">
        <v>0</v>
      </c>
      <c r="K1911" s="80">
        <f t="shared" si="306"/>
        <v>0</v>
      </c>
      <c r="L1911" s="68" t="str">
        <f t="shared" si="299"/>
        <v>Normal</v>
      </c>
      <c r="N1911" s="67">
        <f t="shared" si="300"/>
        <v>0</v>
      </c>
      <c r="O1911" s="67">
        <f t="shared" si="301"/>
        <v>0</v>
      </c>
      <c r="P1911" s="81">
        <f t="shared" si="302"/>
        <v>1.9040856706063767</v>
      </c>
      <c r="Q1911" s="81">
        <f t="shared" si="303"/>
        <v>1.9040856706063767</v>
      </c>
      <c r="S1911" s="1">
        <f t="shared" si="307"/>
        <v>1</v>
      </c>
      <c r="T1911" s="1" t="str">
        <f t="shared" si="308"/>
        <v>Peak</v>
      </c>
    </row>
    <row r="1912" spans="1:20" x14ac:dyDescent="0.25">
      <c r="A1912" s="85">
        <v>45005.874999995664</v>
      </c>
      <c r="B1912" s="1">
        <v>3</v>
      </c>
      <c r="C1912" s="1">
        <v>20</v>
      </c>
      <c r="D1912" s="1">
        <v>22</v>
      </c>
      <c r="E1912" s="1" t="str">
        <f t="shared" si="304"/>
        <v>Non-Summer</v>
      </c>
      <c r="F1912" s="78">
        <v>0.95709999999999995</v>
      </c>
      <c r="G1912" s="79">
        <f t="shared" si="305"/>
        <v>1.8209436404250232</v>
      </c>
      <c r="J1912" s="78">
        <v>0</v>
      </c>
      <c r="K1912" s="80">
        <f t="shared" si="306"/>
        <v>0</v>
      </c>
      <c r="L1912" s="68" t="str">
        <f t="shared" si="299"/>
        <v>Normal</v>
      </c>
      <c r="N1912" s="67">
        <f t="shared" si="300"/>
        <v>0</v>
      </c>
      <c r="O1912" s="67">
        <f t="shared" si="301"/>
        <v>0</v>
      </c>
      <c r="P1912" s="81">
        <f t="shared" si="302"/>
        <v>1.8209436404250232</v>
      </c>
      <c r="Q1912" s="81">
        <f t="shared" si="303"/>
        <v>1.8209436404250232</v>
      </c>
      <c r="S1912" s="1">
        <f t="shared" si="307"/>
        <v>1</v>
      </c>
      <c r="T1912" s="1" t="str">
        <f t="shared" si="308"/>
        <v>Off-Peak</v>
      </c>
    </row>
    <row r="1913" spans="1:20" x14ac:dyDescent="0.25">
      <c r="A1913" s="85">
        <v>45005.916666662328</v>
      </c>
      <c r="B1913" s="1">
        <v>3</v>
      </c>
      <c r="C1913" s="1">
        <v>20</v>
      </c>
      <c r="D1913" s="1">
        <v>23</v>
      </c>
      <c r="E1913" s="1" t="str">
        <f t="shared" si="304"/>
        <v>Non-Summer</v>
      </c>
      <c r="F1913" s="78">
        <v>0.87329999999999997</v>
      </c>
      <c r="G1913" s="79">
        <f t="shared" si="305"/>
        <v>1.6615088090932741</v>
      </c>
      <c r="J1913" s="78">
        <v>0</v>
      </c>
      <c r="K1913" s="80">
        <f t="shared" si="306"/>
        <v>0</v>
      </c>
      <c r="L1913" s="68" t="str">
        <f t="shared" si="299"/>
        <v>Normal</v>
      </c>
      <c r="N1913" s="67">
        <f t="shared" si="300"/>
        <v>0</v>
      </c>
      <c r="O1913" s="67">
        <f t="shared" si="301"/>
        <v>0</v>
      </c>
      <c r="P1913" s="81">
        <f t="shared" si="302"/>
        <v>1.6615088090932741</v>
      </c>
      <c r="Q1913" s="81">
        <f t="shared" si="303"/>
        <v>1.6615088090932741</v>
      </c>
      <c r="S1913" s="1">
        <f t="shared" si="307"/>
        <v>1</v>
      </c>
      <c r="T1913" s="1" t="str">
        <f t="shared" si="308"/>
        <v>Off-Peak</v>
      </c>
    </row>
    <row r="1914" spans="1:20" x14ac:dyDescent="0.25">
      <c r="A1914" s="85">
        <v>45005.958333328992</v>
      </c>
      <c r="B1914" s="1">
        <v>3</v>
      </c>
      <c r="C1914" s="1">
        <v>21</v>
      </c>
      <c r="D1914" s="1">
        <v>0</v>
      </c>
      <c r="E1914" s="1" t="str">
        <f t="shared" si="304"/>
        <v>Non-Summer</v>
      </c>
      <c r="F1914" s="78">
        <v>0.78790000000000004</v>
      </c>
      <c r="G1914" s="79">
        <f t="shared" si="305"/>
        <v>1.4990298759699885</v>
      </c>
      <c r="J1914" s="78">
        <v>0</v>
      </c>
      <c r="K1914" s="80">
        <f t="shared" si="306"/>
        <v>0</v>
      </c>
      <c r="L1914" s="68" t="str">
        <f t="shared" si="299"/>
        <v>Normal</v>
      </c>
      <c r="N1914" s="67">
        <f t="shared" si="300"/>
        <v>0</v>
      </c>
      <c r="O1914" s="67">
        <f t="shared" si="301"/>
        <v>0</v>
      </c>
      <c r="P1914" s="81">
        <f t="shared" si="302"/>
        <v>1.4990298759699885</v>
      </c>
      <c r="Q1914" s="81">
        <f t="shared" si="303"/>
        <v>1.4990298759699885</v>
      </c>
      <c r="S1914" s="1">
        <f t="shared" si="307"/>
        <v>1</v>
      </c>
      <c r="T1914" s="1" t="str">
        <f t="shared" si="308"/>
        <v>Off-Peak</v>
      </c>
    </row>
    <row r="1915" spans="1:20" x14ac:dyDescent="0.25">
      <c r="A1915" s="85">
        <v>45005.999999995656</v>
      </c>
      <c r="B1915" s="1">
        <v>3</v>
      </c>
      <c r="C1915" s="1">
        <v>21</v>
      </c>
      <c r="D1915" s="1">
        <v>1</v>
      </c>
      <c r="E1915" s="1" t="str">
        <f t="shared" si="304"/>
        <v>Non-Summer</v>
      </c>
      <c r="F1915" s="78">
        <v>0.73760000000000003</v>
      </c>
      <c r="G1915" s="79">
        <f t="shared" si="305"/>
        <v>1.4033309258985449</v>
      </c>
      <c r="J1915" s="78">
        <v>0</v>
      </c>
      <c r="K1915" s="80">
        <f t="shared" si="306"/>
        <v>0</v>
      </c>
      <c r="L1915" s="68" t="str">
        <f t="shared" si="299"/>
        <v>Normal</v>
      </c>
      <c r="N1915" s="67">
        <f t="shared" si="300"/>
        <v>0</v>
      </c>
      <c r="O1915" s="67">
        <f t="shared" si="301"/>
        <v>0</v>
      </c>
      <c r="P1915" s="81">
        <f t="shared" si="302"/>
        <v>1.4033309258985449</v>
      </c>
      <c r="Q1915" s="81">
        <f t="shared" si="303"/>
        <v>1.4033309258985449</v>
      </c>
      <c r="S1915" s="1">
        <f t="shared" si="307"/>
        <v>2</v>
      </c>
      <c r="T1915" s="1" t="str">
        <f t="shared" si="308"/>
        <v>Off-Peak</v>
      </c>
    </row>
    <row r="1916" spans="1:20" x14ac:dyDescent="0.25">
      <c r="A1916" s="85">
        <v>45006.04166666232</v>
      </c>
      <c r="B1916" s="1">
        <v>3</v>
      </c>
      <c r="C1916" s="1">
        <v>21</v>
      </c>
      <c r="D1916" s="1">
        <v>2</v>
      </c>
      <c r="E1916" s="1" t="str">
        <f t="shared" si="304"/>
        <v>Non-Summer</v>
      </c>
      <c r="F1916" s="78">
        <v>0.70879999999999999</v>
      </c>
      <c r="G1916" s="79">
        <f t="shared" si="305"/>
        <v>1.3485370936508791</v>
      </c>
      <c r="J1916" s="78">
        <v>0</v>
      </c>
      <c r="K1916" s="80">
        <f t="shared" si="306"/>
        <v>0</v>
      </c>
      <c r="L1916" s="68" t="str">
        <f t="shared" si="299"/>
        <v>Normal</v>
      </c>
      <c r="N1916" s="67">
        <f t="shared" si="300"/>
        <v>0</v>
      </c>
      <c r="O1916" s="67">
        <f t="shared" si="301"/>
        <v>0</v>
      </c>
      <c r="P1916" s="81">
        <f t="shared" si="302"/>
        <v>1.3485370936508791</v>
      </c>
      <c r="Q1916" s="81">
        <f t="shared" si="303"/>
        <v>1.3485370936508791</v>
      </c>
      <c r="S1916" s="1">
        <f t="shared" si="307"/>
        <v>2</v>
      </c>
      <c r="T1916" s="1" t="str">
        <f t="shared" si="308"/>
        <v>Off-Peak</v>
      </c>
    </row>
    <row r="1917" spans="1:20" x14ac:dyDescent="0.25">
      <c r="A1917" s="85">
        <v>45006.083333328985</v>
      </c>
      <c r="B1917" s="1">
        <v>3</v>
      </c>
      <c r="C1917" s="1">
        <v>21</v>
      </c>
      <c r="D1917" s="1">
        <v>3</v>
      </c>
      <c r="E1917" s="1" t="str">
        <f t="shared" si="304"/>
        <v>Non-Summer</v>
      </c>
      <c r="F1917" s="78">
        <v>0.69599999999999995</v>
      </c>
      <c r="G1917" s="79">
        <f t="shared" si="305"/>
        <v>1.3241842793185834</v>
      </c>
      <c r="J1917" s="78">
        <v>0</v>
      </c>
      <c r="K1917" s="80">
        <f t="shared" si="306"/>
        <v>0</v>
      </c>
      <c r="L1917" s="68" t="str">
        <f t="shared" si="299"/>
        <v>Normal</v>
      </c>
      <c r="N1917" s="67">
        <f t="shared" si="300"/>
        <v>0</v>
      </c>
      <c r="O1917" s="67">
        <f t="shared" si="301"/>
        <v>0</v>
      </c>
      <c r="P1917" s="81">
        <f t="shared" si="302"/>
        <v>1.3241842793185834</v>
      </c>
      <c r="Q1917" s="81">
        <f t="shared" si="303"/>
        <v>1.3241842793185834</v>
      </c>
      <c r="S1917" s="1">
        <f t="shared" si="307"/>
        <v>2</v>
      </c>
      <c r="T1917" s="1" t="str">
        <f t="shared" si="308"/>
        <v>Off-Peak</v>
      </c>
    </row>
    <row r="1918" spans="1:20" x14ac:dyDescent="0.25">
      <c r="A1918" s="85">
        <v>45006.124999995649</v>
      </c>
      <c r="B1918" s="1">
        <v>3</v>
      </c>
      <c r="C1918" s="1">
        <v>21</v>
      </c>
      <c r="D1918" s="1">
        <v>4</v>
      </c>
      <c r="E1918" s="1" t="str">
        <f t="shared" si="304"/>
        <v>Non-Summer</v>
      </c>
      <c r="F1918" s="78">
        <v>0.6915</v>
      </c>
      <c r="G1918" s="79">
        <f t="shared" si="305"/>
        <v>1.3156227430298857</v>
      </c>
      <c r="J1918" s="78">
        <v>0</v>
      </c>
      <c r="K1918" s="80">
        <f t="shared" si="306"/>
        <v>0</v>
      </c>
      <c r="L1918" s="68" t="str">
        <f t="shared" si="299"/>
        <v>Normal</v>
      </c>
      <c r="N1918" s="67">
        <f t="shared" si="300"/>
        <v>0</v>
      </c>
      <c r="O1918" s="67">
        <f t="shared" si="301"/>
        <v>0</v>
      </c>
      <c r="P1918" s="81">
        <f t="shared" si="302"/>
        <v>1.3156227430298857</v>
      </c>
      <c r="Q1918" s="81">
        <f t="shared" si="303"/>
        <v>1.3156227430298857</v>
      </c>
      <c r="S1918" s="1">
        <f t="shared" si="307"/>
        <v>2</v>
      </c>
      <c r="T1918" s="1" t="str">
        <f t="shared" si="308"/>
        <v>Off-Peak</v>
      </c>
    </row>
    <row r="1919" spans="1:20" x14ac:dyDescent="0.25">
      <c r="A1919" s="85">
        <v>45006.166666662313</v>
      </c>
      <c r="B1919" s="1">
        <v>3</v>
      </c>
      <c r="C1919" s="1">
        <v>21</v>
      </c>
      <c r="D1919" s="1">
        <v>5</v>
      </c>
      <c r="E1919" s="1" t="str">
        <f t="shared" si="304"/>
        <v>Non-Summer</v>
      </c>
      <c r="F1919" s="78">
        <v>0.70679999999999998</v>
      </c>
      <c r="G1919" s="79">
        <f t="shared" si="305"/>
        <v>1.3447319664114579</v>
      </c>
      <c r="J1919" s="78">
        <v>0</v>
      </c>
      <c r="K1919" s="80">
        <f t="shared" si="306"/>
        <v>0</v>
      </c>
      <c r="L1919" s="68" t="str">
        <f t="shared" si="299"/>
        <v>Normal</v>
      </c>
      <c r="N1919" s="67">
        <f t="shared" si="300"/>
        <v>0</v>
      </c>
      <c r="O1919" s="67">
        <f t="shared" si="301"/>
        <v>0</v>
      </c>
      <c r="P1919" s="81">
        <f t="shared" si="302"/>
        <v>1.3447319664114579</v>
      </c>
      <c r="Q1919" s="81">
        <f t="shared" si="303"/>
        <v>1.3447319664114579</v>
      </c>
      <c r="S1919" s="1">
        <f t="shared" si="307"/>
        <v>2</v>
      </c>
      <c r="T1919" s="1" t="str">
        <f t="shared" si="308"/>
        <v>Off-Peak</v>
      </c>
    </row>
    <row r="1920" spans="1:20" x14ac:dyDescent="0.25">
      <c r="A1920" s="85">
        <v>45006.208333328977</v>
      </c>
      <c r="B1920" s="1">
        <v>3</v>
      </c>
      <c r="C1920" s="1">
        <v>21</v>
      </c>
      <c r="D1920" s="1">
        <v>6</v>
      </c>
      <c r="E1920" s="1" t="str">
        <f t="shared" si="304"/>
        <v>Non-Summer</v>
      </c>
      <c r="F1920" s="78">
        <v>0.74429999999999996</v>
      </c>
      <c r="G1920" s="79">
        <f t="shared" si="305"/>
        <v>1.4160781021506057</v>
      </c>
      <c r="J1920" s="78">
        <v>0</v>
      </c>
      <c r="K1920" s="80">
        <f t="shared" si="306"/>
        <v>0</v>
      </c>
      <c r="L1920" s="68" t="str">
        <f t="shared" si="299"/>
        <v>Normal</v>
      </c>
      <c r="N1920" s="67">
        <f t="shared" si="300"/>
        <v>0</v>
      </c>
      <c r="O1920" s="67">
        <f t="shared" si="301"/>
        <v>0</v>
      </c>
      <c r="P1920" s="81">
        <f t="shared" si="302"/>
        <v>1.4160781021506057</v>
      </c>
      <c r="Q1920" s="81">
        <f t="shared" si="303"/>
        <v>1.4160781021506057</v>
      </c>
      <c r="S1920" s="1">
        <f t="shared" si="307"/>
        <v>2</v>
      </c>
      <c r="T1920" s="1" t="str">
        <f t="shared" si="308"/>
        <v>Peak</v>
      </c>
    </row>
    <row r="1921" spans="1:20" x14ac:dyDescent="0.25">
      <c r="A1921" s="85">
        <v>45006.249999995642</v>
      </c>
      <c r="B1921" s="1">
        <v>3</v>
      </c>
      <c r="C1921" s="1">
        <v>21</v>
      </c>
      <c r="D1921" s="1">
        <v>7</v>
      </c>
      <c r="E1921" s="1" t="str">
        <f t="shared" si="304"/>
        <v>Non-Summer</v>
      </c>
      <c r="F1921" s="78">
        <v>0.80530000000000002</v>
      </c>
      <c r="G1921" s="79">
        <f t="shared" si="305"/>
        <v>1.5321344829529531</v>
      </c>
      <c r="J1921" s="78">
        <v>3.2478E-2</v>
      </c>
      <c r="K1921" s="80">
        <f t="shared" si="306"/>
        <v>3.2478E-2</v>
      </c>
      <c r="L1921" s="68" t="str">
        <f t="shared" si="299"/>
        <v>Normal</v>
      </c>
      <c r="N1921" s="67">
        <f t="shared" si="300"/>
        <v>0</v>
      </c>
      <c r="O1921" s="67">
        <f t="shared" si="301"/>
        <v>3.2478E-2</v>
      </c>
      <c r="P1921" s="81">
        <f t="shared" si="302"/>
        <v>1.4996564829529531</v>
      </c>
      <c r="Q1921" s="81">
        <f t="shared" si="303"/>
        <v>1.4996564829529531</v>
      </c>
      <c r="S1921" s="1">
        <f t="shared" si="307"/>
        <v>2</v>
      </c>
      <c r="T1921" s="1" t="str">
        <f t="shared" si="308"/>
        <v>Peak</v>
      </c>
    </row>
    <row r="1922" spans="1:20" x14ac:dyDescent="0.25">
      <c r="A1922" s="85">
        <v>45006.291666662306</v>
      </c>
      <c r="B1922" s="1">
        <v>3</v>
      </c>
      <c r="C1922" s="1">
        <v>21</v>
      </c>
      <c r="D1922" s="1">
        <v>8</v>
      </c>
      <c r="E1922" s="1" t="str">
        <f t="shared" si="304"/>
        <v>Non-Summer</v>
      </c>
      <c r="F1922" s="78">
        <v>0.8196</v>
      </c>
      <c r="G1922" s="79">
        <f t="shared" si="305"/>
        <v>1.5593411427148147</v>
      </c>
      <c r="J1922" s="78">
        <v>0.26878299999999999</v>
      </c>
      <c r="K1922" s="80">
        <f t="shared" si="306"/>
        <v>0.26878299999999999</v>
      </c>
      <c r="L1922" s="68" t="str">
        <f t="shared" si="299"/>
        <v>Normal</v>
      </c>
      <c r="N1922" s="67">
        <f t="shared" si="300"/>
        <v>0</v>
      </c>
      <c r="O1922" s="67">
        <f t="shared" si="301"/>
        <v>0.26878299999999999</v>
      </c>
      <c r="P1922" s="81">
        <f t="shared" si="302"/>
        <v>1.2905581427148147</v>
      </c>
      <c r="Q1922" s="81">
        <f t="shared" si="303"/>
        <v>1.2905581427148147</v>
      </c>
      <c r="S1922" s="1">
        <f t="shared" si="307"/>
        <v>2</v>
      </c>
      <c r="T1922" s="1" t="str">
        <f t="shared" si="308"/>
        <v>Peak</v>
      </c>
    </row>
    <row r="1923" spans="1:20" x14ac:dyDescent="0.25">
      <c r="A1923" s="85">
        <v>45006.33333332897</v>
      </c>
      <c r="B1923" s="1">
        <v>3</v>
      </c>
      <c r="C1923" s="1">
        <v>21</v>
      </c>
      <c r="D1923" s="1">
        <v>9</v>
      </c>
      <c r="E1923" s="1" t="str">
        <f t="shared" si="304"/>
        <v>Non-Summer</v>
      </c>
      <c r="F1923" s="78">
        <v>0.77929999999999999</v>
      </c>
      <c r="G1923" s="79">
        <f t="shared" si="305"/>
        <v>1.4826678288404771</v>
      </c>
      <c r="J1923" s="78">
        <v>0.73618399999999995</v>
      </c>
      <c r="K1923" s="80">
        <f t="shared" si="306"/>
        <v>0.73618399999999995</v>
      </c>
      <c r="L1923" s="68" t="str">
        <f t="shared" si="299"/>
        <v>Normal</v>
      </c>
      <c r="N1923" s="67">
        <f t="shared" si="300"/>
        <v>0</v>
      </c>
      <c r="O1923" s="67">
        <f t="shared" si="301"/>
        <v>0.73618399999999995</v>
      </c>
      <c r="P1923" s="81">
        <f t="shared" si="302"/>
        <v>0.74648382884047715</v>
      </c>
      <c r="Q1923" s="81">
        <f t="shared" si="303"/>
        <v>0.74648382884047715</v>
      </c>
      <c r="S1923" s="1">
        <f t="shared" si="307"/>
        <v>2</v>
      </c>
      <c r="T1923" s="1" t="str">
        <f t="shared" si="308"/>
        <v>Peak</v>
      </c>
    </row>
    <row r="1924" spans="1:20" x14ac:dyDescent="0.25">
      <c r="A1924" s="85">
        <v>45006.374999995634</v>
      </c>
      <c r="B1924" s="1">
        <v>3</v>
      </c>
      <c r="C1924" s="1">
        <v>21</v>
      </c>
      <c r="D1924" s="1">
        <v>10</v>
      </c>
      <c r="E1924" s="1" t="str">
        <f t="shared" si="304"/>
        <v>Non-Summer</v>
      </c>
      <c r="F1924" s="78">
        <v>0.74660000000000004</v>
      </c>
      <c r="G1924" s="79">
        <f t="shared" si="305"/>
        <v>1.4204539984759403</v>
      </c>
      <c r="J1924" s="78">
        <v>1.8652529999999998</v>
      </c>
      <c r="K1924" s="80">
        <f t="shared" si="306"/>
        <v>1.8652529999999998</v>
      </c>
      <c r="L1924" s="68" t="str">
        <f t="shared" si="299"/>
        <v>Normal</v>
      </c>
      <c r="N1924" s="67">
        <f t="shared" si="300"/>
        <v>0.44479900152405949</v>
      </c>
      <c r="O1924" s="67">
        <f t="shared" si="301"/>
        <v>1.4204539984759403</v>
      </c>
      <c r="P1924" s="81">
        <f t="shared" si="302"/>
        <v>0</v>
      </c>
      <c r="Q1924" s="81">
        <f t="shared" si="303"/>
        <v>-0.44479900152405949</v>
      </c>
      <c r="S1924" s="1">
        <f t="shared" si="307"/>
        <v>2</v>
      </c>
      <c r="T1924" s="1" t="str">
        <f t="shared" si="308"/>
        <v>Peak</v>
      </c>
    </row>
    <row r="1925" spans="1:20" x14ac:dyDescent="0.25">
      <c r="A1925" s="85">
        <v>45006.416666662299</v>
      </c>
      <c r="B1925" s="1">
        <v>3</v>
      </c>
      <c r="C1925" s="1">
        <v>21</v>
      </c>
      <c r="D1925" s="1">
        <v>11</v>
      </c>
      <c r="E1925" s="1" t="str">
        <f t="shared" si="304"/>
        <v>Non-Summer</v>
      </c>
      <c r="F1925" s="78">
        <v>0.72330000000000005</v>
      </c>
      <c r="G1925" s="79">
        <f t="shared" si="305"/>
        <v>1.3761242661366833</v>
      </c>
      <c r="J1925" s="78">
        <v>1.9496020000000001</v>
      </c>
      <c r="K1925" s="80">
        <f t="shared" si="306"/>
        <v>1.9496020000000001</v>
      </c>
      <c r="L1925" s="68" t="str">
        <f t="shared" si="299"/>
        <v>Normal</v>
      </c>
      <c r="N1925" s="67">
        <f t="shared" si="300"/>
        <v>0.5734777338633168</v>
      </c>
      <c r="O1925" s="67">
        <f t="shared" si="301"/>
        <v>1.3761242661366833</v>
      </c>
      <c r="P1925" s="81">
        <f t="shared" si="302"/>
        <v>0</v>
      </c>
      <c r="Q1925" s="81">
        <f t="shared" si="303"/>
        <v>-0.5734777338633168</v>
      </c>
      <c r="S1925" s="1">
        <f t="shared" si="307"/>
        <v>2</v>
      </c>
      <c r="T1925" s="1" t="str">
        <f t="shared" si="308"/>
        <v>Peak</v>
      </c>
    </row>
    <row r="1926" spans="1:20" x14ac:dyDescent="0.25">
      <c r="A1926" s="85">
        <v>45006.458333328963</v>
      </c>
      <c r="B1926" s="1">
        <v>3</v>
      </c>
      <c r="C1926" s="1">
        <v>21</v>
      </c>
      <c r="D1926" s="1">
        <v>12</v>
      </c>
      <c r="E1926" s="1" t="str">
        <f t="shared" si="304"/>
        <v>Non-Summer</v>
      </c>
      <c r="F1926" s="78">
        <v>0.70499999999999996</v>
      </c>
      <c r="G1926" s="79">
        <f t="shared" si="305"/>
        <v>1.3413073518959788</v>
      </c>
      <c r="J1926" s="78">
        <v>2.1366320000000001</v>
      </c>
      <c r="K1926" s="80">
        <f t="shared" si="306"/>
        <v>2.1366320000000001</v>
      </c>
      <c r="L1926" s="68" t="str">
        <f t="shared" si="299"/>
        <v>Normal</v>
      </c>
      <c r="N1926" s="67">
        <f t="shared" si="300"/>
        <v>0.79532464810402126</v>
      </c>
      <c r="O1926" s="67">
        <f t="shared" si="301"/>
        <v>1.3413073518959788</v>
      </c>
      <c r="P1926" s="81">
        <f t="shared" si="302"/>
        <v>0</v>
      </c>
      <c r="Q1926" s="81">
        <f t="shared" si="303"/>
        <v>-0.79532464810402126</v>
      </c>
      <c r="S1926" s="1">
        <f t="shared" si="307"/>
        <v>2</v>
      </c>
      <c r="T1926" s="1" t="str">
        <f t="shared" si="308"/>
        <v>Peak</v>
      </c>
    </row>
    <row r="1927" spans="1:20" x14ac:dyDescent="0.25">
      <c r="A1927" s="85">
        <v>45006.499999995627</v>
      </c>
      <c r="B1927" s="1">
        <v>3</v>
      </c>
      <c r="C1927" s="1">
        <v>21</v>
      </c>
      <c r="D1927" s="1">
        <v>13</v>
      </c>
      <c r="E1927" s="1" t="str">
        <f t="shared" si="304"/>
        <v>Non-Summer</v>
      </c>
      <c r="F1927" s="78">
        <v>0.69099999999999995</v>
      </c>
      <c r="G1927" s="79">
        <f t="shared" si="305"/>
        <v>1.3146714612200303</v>
      </c>
      <c r="J1927" s="78">
        <v>2.4197030000000002</v>
      </c>
      <c r="K1927" s="80">
        <f t="shared" si="306"/>
        <v>2.4197030000000002</v>
      </c>
      <c r="L1927" s="68" t="str">
        <f t="shared" si="299"/>
        <v>Normal</v>
      </c>
      <c r="N1927" s="67">
        <f t="shared" si="300"/>
        <v>1.1050315387799698</v>
      </c>
      <c r="O1927" s="67">
        <f t="shared" si="301"/>
        <v>1.3146714612200303</v>
      </c>
      <c r="P1927" s="81">
        <f t="shared" si="302"/>
        <v>0</v>
      </c>
      <c r="Q1927" s="81">
        <f t="shared" si="303"/>
        <v>-1.1050315387799698</v>
      </c>
      <c r="S1927" s="1">
        <f t="shared" si="307"/>
        <v>2</v>
      </c>
      <c r="T1927" s="1" t="str">
        <f t="shared" si="308"/>
        <v>Peak</v>
      </c>
    </row>
    <row r="1928" spans="1:20" x14ac:dyDescent="0.25">
      <c r="A1928" s="85">
        <v>45006.541666662291</v>
      </c>
      <c r="B1928" s="1">
        <v>3</v>
      </c>
      <c r="C1928" s="1">
        <v>21</v>
      </c>
      <c r="D1928" s="1">
        <v>14</v>
      </c>
      <c r="E1928" s="1" t="str">
        <f t="shared" si="304"/>
        <v>Non-Summer</v>
      </c>
      <c r="F1928" s="78">
        <v>0.67030000000000001</v>
      </c>
      <c r="G1928" s="79">
        <f t="shared" si="305"/>
        <v>1.2752883942920208</v>
      </c>
      <c r="J1928" s="78">
        <v>2.9384709999999998</v>
      </c>
      <c r="K1928" s="80">
        <f t="shared" si="306"/>
        <v>2.9384709999999998</v>
      </c>
      <c r="L1928" s="68" t="str">
        <f t="shared" si="299"/>
        <v>Normal</v>
      </c>
      <c r="N1928" s="67">
        <f t="shared" si="300"/>
        <v>1.663182605707979</v>
      </c>
      <c r="O1928" s="67">
        <f t="shared" si="301"/>
        <v>1.2752883942920208</v>
      </c>
      <c r="P1928" s="81">
        <f t="shared" si="302"/>
        <v>0</v>
      </c>
      <c r="Q1928" s="81">
        <f t="shared" si="303"/>
        <v>-1.663182605707979</v>
      </c>
      <c r="S1928" s="1">
        <f t="shared" si="307"/>
        <v>2</v>
      </c>
      <c r="T1928" s="1" t="str">
        <f t="shared" si="308"/>
        <v>Peak</v>
      </c>
    </row>
    <row r="1929" spans="1:20" x14ac:dyDescent="0.25">
      <c r="A1929" s="85">
        <v>45006.583333328956</v>
      </c>
      <c r="B1929" s="1">
        <v>3</v>
      </c>
      <c r="C1929" s="1">
        <v>21</v>
      </c>
      <c r="D1929" s="1">
        <v>15</v>
      </c>
      <c r="E1929" s="1" t="str">
        <f t="shared" si="304"/>
        <v>Non-Summer</v>
      </c>
      <c r="F1929" s="78">
        <v>0.6633</v>
      </c>
      <c r="G1929" s="79">
        <f t="shared" si="305"/>
        <v>1.2619704489540466</v>
      </c>
      <c r="J1929" s="78">
        <v>1.8942750000000002</v>
      </c>
      <c r="K1929" s="80">
        <f t="shared" si="306"/>
        <v>1.8942750000000002</v>
      </c>
      <c r="L1929" s="68" t="str">
        <f t="shared" si="299"/>
        <v>Normal</v>
      </c>
      <c r="N1929" s="67">
        <f t="shared" si="300"/>
        <v>0.63230455104595351</v>
      </c>
      <c r="O1929" s="67">
        <f t="shared" si="301"/>
        <v>1.2619704489540466</v>
      </c>
      <c r="P1929" s="81">
        <f t="shared" si="302"/>
        <v>0</v>
      </c>
      <c r="Q1929" s="81">
        <f t="shared" si="303"/>
        <v>-0.63230455104595351</v>
      </c>
      <c r="S1929" s="1">
        <f t="shared" si="307"/>
        <v>2</v>
      </c>
      <c r="T1929" s="1" t="str">
        <f t="shared" si="308"/>
        <v>Peak</v>
      </c>
    </row>
    <row r="1930" spans="1:20" x14ac:dyDescent="0.25">
      <c r="A1930" s="85">
        <v>45006.62499999562</v>
      </c>
      <c r="B1930" s="1">
        <v>3</v>
      </c>
      <c r="C1930" s="1">
        <v>21</v>
      </c>
      <c r="D1930" s="1">
        <v>16</v>
      </c>
      <c r="E1930" s="1" t="str">
        <f t="shared" si="304"/>
        <v>Non-Summer</v>
      </c>
      <c r="F1930" s="78">
        <v>0.68389999999999995</v>
      </c>
      <c r="G1930" s="79">
        <f t="shared" si="305"/>
        <v>1.301163259520085</v>
      </c>
      <c r="J1930" s="78">
        <v>1.0497030000000001</v>
      </c>
      <c r="K1930" s="80">
        <f t="shared" si="306"/>
        <v>1.0497030000000001</v>
      </c>
      <c r="L1930" s="68" t="str">
        <f t="shared" si="299"/>
        <v>Normal</v>
      </c>
      <c r="N1930" s="67">
        <f t="shared" si="300"/>
        <v>0</v>
      </c>
      <c r="O1930" s="67">
        <f t="shared" si="301"/>
        <v>1.0497030000000001</v>
      </c>
      <c r="P1930" s="81">
        <f t="shared" si="302"/>
        <v>0.25146025952008499</v>
      </c>
      <c r="Q1930" s="81">
        <f t="shared" si="303"/>
        <v>0.25146025952008499</v>
      </c>
      <c r="S1930" s="1">
        <f t="shared" si="307"/>
        <v>2</v>
      </c>
      <c r="T1930" s="1" t="str">
        <f t="shared" si="308"/>
        <v>Peak</v>
      </c>
    </row>
    <row r="1931" spans="1:20" x14ac:dyDescent="0.25">
      <c r="A1931" s="85">
        <v>45006.666666662284</v>
      </c>
      <c r="B1931" s="1">
        <v>3</v>
      </c>
      <c r="C1931" s="1">
        <v>21</v>
      </c>
      <c r="D1931" s="1">
        <v>17</v>
      </c>
      <c r="E1931" s="1" t="str">
        <f t="shared" si="304"/>
        <v>Non-Summer</v>
      </c>
      <c r="F1931" s="78">
        <v>0.7349</v>
      </c>
      <c r="G1931" s="79">
        <f t="shared" si="305"/>
        <v>1.398194004125326</v>
      </c>
      <c r="J1931" s="78">
        <v>1.4393900000000002</v>
      </c>
      <c r="K1931" s="80">
        <f t="shared" si="306"/>
        <v>1.4393900000000002</v>
      </c>
      <c r="L1931" s="68" t="str">
        <f t="shared" si="299"/>
        <v>Normal</v>
      </c>
      <c r="N1931" s="67">
        <f t="shared" si="300"/>
        <v>4.1195995874674152E-2</v>
      </c>
      <c r="O1931" s="67">
        <f t="shared" si="301"/>
        <v>1.398194004125326</v>
      </c>
      <c r="P1931" s="81">
        <f t="shared" si="302"/>
        <v>0</v>
      </c>
      <c r="Q1931" s="81">
        <f t="shared" si="303"/>
        <v>-4.1195995874674152E-2</v>
      </c>
      <c r="S1931" s="1">
        <f t="shared" si="307"/>
        <v>2</v>
      </c>
      <c r="T1931" s="1" t="str">
        <f t="shared" si="308"/>
        <v>Peak</v>
      </c>
    </row>
    <row r="1932" spans="1:20" x14ac:dyDescent="0.25">
      <c r="A1932" s="85">
        <v>45006.708333328948</v>
      </c>
      <c r="B1932" s="1">
        <v>3</v>
      </c>
      <c r="C1932" s="1">
        <v>21</v>
      </c>
      <c r="D1932" s="1">
        <v>18</v>
      </c>
      <c r="E1932" s="1" t="str">
        <f t="shared" si="304"/>
        <v>Non-Summer</v>
      </c>
      <c r="F1932" s="78">
        <v>0.81969999999999998</v>
      </c>
      <c r="G1932" s="79">
        <f t="shared" si="305"/>
        <v>1.5595313990767856</v>
      </c>
      <c r="J1932" s="78">
        <v>0.25087100000000001</v>
      </c>
      <c r="K1932" s="80">
        <f t="shared" si="306"/>
        <v>0.25087100000000001</v>
      </c>
      <c r="L1932" s="68" t="str">
        <f t="shared" si="299"/>
        <v>Normal</v>
      </c>
      <c r="N1932" s="67">
        <f t="shared" si="300"/>
        <v>0</v>
      </c>
      <c r="O1932" s="67">
        <f t="shared" si="301"/>
        <v>0.25087100000000001</v>
      </c>
      <c r="P1932" s="81">
        <f t="shared" si="302"/>
        <v>1.3086603990767856</v>
      </c>
      <c r="Q1932" s="81">
        <f t="shared" si="303"/>
        <v>1.3086603990767856</v>
      </c>
      <c r="S1932" s="1">
        <f t="shared" si="307"/>
        <v>2</v>
      </c>
      <c r="T1932" s="1" t="str">
        <f t="shared" si="308"/>
        <v>Peak</v>
      </c>
    </row>
    <row r="1933" spans="1:20" x14ac:dyDescent="0.25">
      <c r="A1933" s="85">
        <v>45006.749999995613</v>
      </c>
      <c r="B1933" s="1">
        <v>3</v>
      </c>
      <c r="C1933" s="1">
        <v>21</v>
      </c>
      <c r="D1933" s="1">
        <v>19</v>
      </c>
      <c r="E1933" s="1" t="str">
        <f t="shared" si="304"/>
        <v>Non-Summer</v>
      </c>
      <c r="F1933" s="78">
        <v>0.89810000000000001</v>
      </c>
      <c r="G1933" s="79">
        <f t="shared" si="305"/>
        <v>1.7086923868620973</v>
      </c>
      <c r="J1933" s="78">
        <v>0</v>
      </c>
      <c r="K1933" s="80">
        <f t="shared" si="306"/>
        <v>0</v>
      </c>
      <c r="L1933" s="68" t="str">
        <f t="shared" si="299"/>
        <v>Normal</v>
      </c>
      <c r="N1933" s="67">
        <f t="shared" si="300"/>
        <v>0</v>
      </c>
      <c r="O1933" s="67">
        <f t="shared" si="301"/>
        <v>0</v>
      </c>
      <c r="P1933" s="81">
        <f t="shared" si="302"/>
        <v>1.7086923868620973</v>
      </c>
      <c r="Q1933" s="81">
        <f t="shared" si="303"/>
        <v>1.7086923868620973</v>
      </c>
      <c r="S1933" s="1">
        <f t="shared" si="307"/>
        <v>2</v>
      </c>
      <c r="T1933" s="1" t="str">
        <f t="shared" si="308"/>
        <v>Peak</v>
      </c>
    </row>
    <row r="1934" spans="1:20" x14ac:dyDescent="0.25">
      <c r="A1934" s="85">
        <v>45006.791666662277</v>
      </c>
      <c r="B1934" s="1">
        <v>3</v>
      </c>
      <c r="C1934" s="1">
        <v>21</v>
      </c>
      <c r="D1934" s="1">
        <v>20</v>
      </c>
      <c r="E1934" s="1" t="str">
        <f t="shared" si="304"/>
        <v>Non-Summer</v>
      </c>
      <c r="F1934" s="78">
        <v>0.95979999999999999</v>
      </c>
      <c r="G1934" s="79">
        <f t="shared" si="305"/>
        <v>1.8260805621982419</v>
      </c>
      <c r="J1934" s="78">
        <v>0</v>
      </c>
      <c r="K1934" s="80">
        <f t="shared" si="306"/>
        <v>0</v>
      </c>
      <c r="L1934" s="68" t="str">
        <f t="shared" si="299"/>
        <v>Normal</v>
      </c>
      <c r="N1934" s="67">
        <f t="shared" si="300"/>
        <v>0</v>
      </c>
      <c r="O1934" s="67">
        <f t="shared" si="301"/>
        <v>0</v>
      </c>
      <c r="P1934" s="81">
        <f t="shared" si="302"/>
        <v>1.8260805621982419</v>
      </c>
      <c r="Q1934" s="81">
        <f t="shared" si="303"/>
        <v>1.8260805621982419</v>
      </c>
      <c r="S1934" s="1">
        <f t="shared" si="307"/>
        <v>2</v>
      </c>
      <c r="T1934" s="1" t="str">
        <f t="shared" si="308"/>
        <v>Peak</v>
      </c>
    </row>
    <row r="1935" spans="1:20" x14ac:dyDescent="0.25">
      <c r="A1935" s="85">
        <v>45006.833333328941</v>
      </c>
      <c r="B1935" s="1">
        <v>3</v>
      </c>
      <c r="C1935" s="1">
        <v>21</v>
      </c>
      <c r="D1935" s="1">
        <v>21</v>
      </c>
      <c r="E1935" s="1" t="str">
        <f t="shared" si="304"/>
        <v>Non-Summer</v>
      </c>
      <c r="F1935" s="78">
        <v>0.97050000000000003</v>
      </c>
      <c r="G1935" s="79">
        <f t="shared" si="305"/>
        <v>1.8464379929291455</v>
      </c>
      <c r="J1935" s="78">
        <v>0</v>
      </c>
      <c r="K1935" s="80">
        <f t="shared" si="306"/>
        <v>0</v>
      </c>
      <c r="L1935" s="68" t="str">
        <f t="shared" si="299"/>
        <v>Normal</v>
      </c>
      <c r="N1935" s="67">
        <f t="shared" si="300"/>
        <v>0</v>
      </c>
      <c r="O1935" s="67">
        <f t="shared" si="301"/>
        <v>0</v>
      </c>
      <c r="P1935" s="81">
        <f t="shared" si="302"/>
        <v>1.8464379929291455</v>
      </c>
      <c r="Q1935" s="81">
        <f t="shared" si="303"/>
        <v>1.8464379929291455</v>
      </c>
      <c r="S1935" s="1">
        <f t="shared" si="307"/>
        <v>2</v>
      </c>
      <c r="T1935" s="1" t="str">
        <f t="shared" si="308"/>
        <v>Peak</v>
      </c>
    </row>
    <row r="1936" spans="1:20" x14ac:dyDescent="0.25">
      <c r="A1936" s="85">
        <v>45006.874999995605</v>
      </c>
      <c r="B1936" s="1">
        <v>3</v>
      </c>
      <c r="C1936" s="1">
        <v>21</v>
      </c>
      <c r="D1936" s="1">
        <v>22</v>
      </c>
      <c r="E1936" s="1" t="str">
        <f t="shared" si="304"/>
        <v>Non-Summer</v>
      </c>
      <c r="F1936" s="78">
        <v>0.93159999999999998</v>
      </c>
      <c r="G1936" s="79">
        <f t="shared" si="305"/>
        <v>1.7724282681224028</v>
      </c>
      <c r="J1936" s="78">
        <v>0</v>
      </c>
      <c r="K1936" s="80">
        <f t="shared" si="306"/>
        <v>0</v>
      </c>
      <c r="L1936" s="68" t="str">
        <f t="shared" si="299"/>
        <v>Normal</v>
      </c>
      <c r="N1936" s="67">
        <f t="shared" si="300"/>
        <v>0</v>
      </c>
      <c r="O1936" s="67">
        <f t="shared" si="301"/>
        <v>0</v>
      </c>
      <c r="P1936" s="81">
        <f t="shared" si="302"/>
        <v>1.7724282681224028</v>
      </c>
      <c r="Q1936" s="81">
        <f t="shared" si="303"/>
        <v>1.7724282681224028</v>
      </c>
      <c r="S1936" s="1">
        <f t="shared" si="307"/>
        <v>2</v>
      </c>
      <c r="T1936" s="1" t="str">
        <f t="shared" si="308"/>
        <v>Off-Peak</v>
      </c>
    </row>
    <row r="1937" spans="1:20" x14ac:dyDescent="0.25">
      <c r="A1937" s="85">
        <v>45006.91666666227</v>
      </c>
      <c r="B1937" s="1">
        <v>3</v>
      </c>
      <c r="C1937" s="1">
        <v>21</v>
      </c>
      <c r="D1937" s="1">
        <v>23</v>
      </c>
      <c r="E1937" s="1" t="str">
        <f t="shared" si="304"/>
        <v>Non-Summer</v>
      </c>
      <c r="F1937" s="78">
        <v>0.85070000000000001</v>
      </c>
      <c r="G1937" s="79">
        <f t="shared" si="305"/>
        <v>1.6185108712878147</v>
      </c>
      <c r="J1937" s="78">
        <v>0</v>
      </c>
      <c r="K1937" s="80">
        <f t="shared" si="306"/>
        <v>0</v>
      </c>
      <c r="L1937" s="68" t="str">
        <f t="shared" si="299"/>
        <v>Normal</v>
      </c>
      <c r="N1937" s="67">
        <f t="shared" si="300"/>
        <v>0</v>
      </c>
      <c r="O1937" s="67">
        <f t="shared" si="301"/>
        <v>0</v>
      </c>
      <c r="P1937" s="81">
        <f t="shared" si="302"/>
        <v>1.6185108712878147</v>
      </c>
      <c r="Q1937" s="81">
        <f t="shared" si="303"/>
        <v>1.6185108712878147</v>
      </c>
      <c r="S1937" s="1">
        <f t="shared" si="307"/>
        <v>2</v>
      </c>
      <c r="T1937" s="1" t="str">
        <f t="shared" si="308"/>
        <v>Off-Peak</v>
      </c>
    </row>
    <row r="1938" spans="1:20" x14ac:dyDescent="0.25">
      <c r="A1938" s="85">
        <v>45006.958333328934</v>
      </c>
      <c r="B1938" s="1">
        <v>3</v>
      </c>
      <c r="C1938" s="1">
        <v>22</v>
      </c>
      <c r="D1938" s="1">
        <v>0</v>
      </c>
      <c r="E1938" s="1" t="str">
        <f t="shared" si="304"/>
        <v>Non-Summer</v>
      </c>
      <c r="F1938" s="78">
        <v>0.76749999999999996</v>
      </c>
      <c r="G1938" s="79">
        <f t="shared" si="305"/>
        <v>1.4602175781278919</v>
      </c>
      <c r="J1938" s="78">
        <v>0</v>
      </c>
      <c r="K1938" s="80">
        <f t="shared" si="306"/>
        <v>0</v>
      </c>
      <c r="L1938" s="68" t="str">
        <f t="shared" si="299"/>
        <v>Normal</v>
      </c>
      <c r="N1938" s="67">
        <f t="shared" si="300"/>
        <v>0</v>
      </c>
      <c r="O1938" s="67">
        <f t="shared" si="301"/>
        <v>0</v>
      </c>
      <c r="P1938" s="81">
        <f t="shared" si="302"/>
        <v>1.4602175781278919</v>
      </c>
      <c r="Q1938" s="81">
        <f t="shared" si="303"/>
        <v>1.4602175781278919</v>
      </c>
      <c r="S1938" s="1">
        <f t="shared" si="307"/>
        <v>2</v>
      </c>
      <c r="T1938" s="1" t="str">
        <f t="shared" si="308"/>
        <v>Off-Peak</v>
      </c>
    </row>
    <row r="1939" spans="1:20" x14ac:dyDescent="0.25">
      <c r="A1939" s="85">
        <v>45006.999999995598</v>
      </c>
      <c r="B1939" s="1">
        <v>3</v>
      </c>
      <c r="C1939" s="1">
        <v>22</v>
      </c>
      <c r="D1939" s="1">
        <v>1</v>
      </c>
      <c r="E1939" s="1" t="str">
        <f t="shared" si="304"/>
        <v>Non-Summer</v>
      </c>
      <c r="F1939" s="78">
        <v>0.71560000000000001</v>
      </c>
      <c r="G1939" s="79">
        <f t="shared" si="305"/>
        <v>1.3614745262649115</v>
      </c>
      <c r="J1939" s="78">
        <v>0</v>
      </c>
      <c r="K1939" s="80">
        <f t="shared" si="306"/>
        <v>0</v>
      </c>
      <c r="L1939" s="68" t="str">
        <f t="shared" ref="L1939:L2002" si="309">IF(AND(D1939&gt;=$C$2,D1939&lt;=$C$3,E1939="Summer"),"MaxDis","Normal")</f>
        <v>Normal</v>
      </c>
      <c r="N1939" s="67">
        <f t="shared" ref="N1939:N2002" si="310">IF(K1939-G1939&lt;0,0,K1939-G1939)</f>
        <v>0</v>
      </c>
      <c r="O1939" s="67">
        <f t="shared" ref="O1939:O2002" si="311">K1939-N1939</f>
        <v>0</v>
      </c>
      <c r="P1939" s="81">
        <f t="shared" ref="P1939:P2002" si="312">MAX(0,G1939-O1939)</f>
        <v>1.3614745262649115</v>
      </c>
      <c r="Q1939" s="81">
        <f t="shared" ref="Q1939:Q2002" si="313">G1939-K1939</f>
        <v>1.3614745262649115</v>
      </c>
      <c r="S1939" s="1">
        <f t="shared" si="307"/>
        <v>3</v>
      </c>
      <c r="T1939" s="1" t="str">
        <f t="shared" si="308"/>
        <v>Off-Peak</v>
      </c>
    </row>
    <row r="1940" spans="1:20" x14ac:dyDescent="0.25">
      <c r="A1940" s="85">
        <v>45007.041666662262</v>
      </c>
      <c r="B1940" s="1">
        <v>3</v>
      </c>
      <c r="C1940" s="1">
        <v>22</v>
      </c>
      <c r="D1940" s="1">
        <v>2</v>
      </c>
      <c r="E1940" s="1" t="str">
        <f t="shared" ref="E1940:E2003" si="314">IF(AND(B1940&gt;=$C$5,B1940&lt;=$C$6),"Summer","Non-Summer")</f>
        <v>Non-Summer</v>
      </c>
      <c r="F1940" s="78">
        <v>0.68689999999999996</v>
      </c>
      <c r="G1940" s="79">
        <f t="shared" ref="G1940:G2003" si="315">F1940*$G$13</f>
        <v>1.3068709503792169</v>
      </c>
      <c r="J1940" s="78">
        <v>0</v>
      </c>
      <c r="K1940" s="80">
        <f t="shared" ref="K1940:K2003" si="316">J1940*$K$13</f>
        <v>0</v>
      </c>
      <c r="L1940" s="68" t="str">
        <f t="shared" si="309"/>
        <v>Normal</v>
      </c>
      <c r="N1940" s="67">
        <f t="shared" si="310"/>
        <v>0</v>
      </c>
      <c r="O1940" s="67">
        <f t="shared" si="311"/>
        <v>0</v>
      </c>
      <c r="P1940" s="81">
        <f t="shared" si="312"/>
        <v>1.3068709503792169</v>
      </c>
      <c r="Q1940" s="81">
        <f t="shared" si="313"/>
        <v>1.3068709503792169</v>
      </c>
      <c r="S1940" s="1">
        <f t="shared" ref="S1940:S2003" si="317">WEEKDAY(A1940,2)</f>
        <v>3</v>
      </c>
      <c r="T1940" s="1" t="str">
        <f t="shared" ref="T1940:T2003" si="318">IF(S1940&gt;5,"Off-Peak",IF(AND(D1940&gt;=$C$7,D1940&lt;$C$8),"Peak","Off-Peak"))</f>
        <v>Off-Peak</v>
      </c>
    </row>
    <row r="1941" spans="1:20" x14ac:dyDescent="0.25">
      <c r="A1941" s="85">
        <v>45007.083333328927</v>
      </c>
      <c r="B1941" s="1">
        <v>3</v>
      </c>
      <c r="C1941" s="1">
        <v>22</v>
      </c>
      <c r="D1941" s="1">
        <v>3</v>
      </c>
      <c r="E1941" s="1" t="str">
        <f t="shared" si="314"/>
        <v>Non-Summer</v>
      </c>
      <c r="F1941" s="78">
        <v>0.66959999999999997</v>
      </c>
      <c r="G1941" s="79">
        <f t="shared" si="315"/>
        <v>1.2739565997582234</v>
      </c>
      <c r="J1941" s="78">
        <v>0</v>
      </c>
      <c r="K1941" s="80">
        <f t="shared" si="316"/>
        <v>0</v>
      </c>
      <c r="L1941" s="68" t="str">
        <f t="shared" si="309"/>
        <v>Normal</v>
      </c>
      <c r="N1941" s="67">
        <f t="shared" si="310"/>
        <v>0</v>
      </c>
      <c r="O1941" s="67">
        <f t="shared" si="311"/>
        <v>0</v>
      </c>
      <c r="P1941" s="81">
        <f t="shared" si="312"/>
        <v>1.2739565997582234</v>
      </c>
      <c r="Q1941" s="81">
        <f t="shared" si="313"/>
        <v>1.2739565997582234</v>
      </c>
      <c r="S1941" s="1">
        <f t="shared" si="317"/>
        <v>3</v>
      </c>
      <c r="T1941" s="1" t="str">
        <f t="shared" si="318"/>
        <v>Off-Peak</v>
      </c>
    </row>
    <row r="1942" spans="1:20" x14ac:dyDescent="0.25">
      <c r="A1942" s="85">
        <v>45007.124999995591</v>
      </c>
      <c r="B1942" s="1">
        <v>3</v>
      </c>
      <c r="C1942" s="1">
        <v>22</v>
      </c>
      <c r="D1942" s="1">
        <v>4</v>
      </c>
      <c r="E1942" s="1" t="str">
        <f t="shared" si="314"/>
        <v>Non-Summer</v>
      </c>
      <c r="F1942" s="78">
        <v>0.66369999999999996</v>
      </c>
      <c r="G1942" s="79">
        <f t="shared" si="315"/>
        <v>1.2627314744019307</v>
      </c>
      <c r="J1942" s="78">
        <v>0</v>
      </c>
      <c r="K1942" s="80">
        <f t="shared" si="316"/>
        <v>0</v>
      </c>
      <c r="L1942" s="68" t="str">
        <f t="shared" si="309"/>
        <v>Normal</v>
      </c>
      <c r="N1942" s="67">
        <f t="shared" si="310"/>
        <v>0</v>
      </c>
      <c r="O1942" s="67">
        <f t="shared" si="311"/>
        <v>0</v>
      </c>
      <c r="P1942" s="81">
        <f t="shared" si="312"/>
        <v>1.2627314744019307</v>
      </c>
      <c r="Q1942" s="81">
        <f t="shared" si="313"/>
        <v>1.2627314744019307</v>
      </c>
      <c r="S1942" s="1">
        <f t="shared" si="317"/>
        <v>3</v>
      </c>
      <c r="T1942" s="1" t="str">
        <f t="shared" si="318"/>
        <v>Off-Peak</v>
      </c>
    </row>
    <row r="1943" spans="1:20" x14ac:dyDescent="0.25">
      <c r="A1943" s="85">
        <v>45007.166666662255</v>
      </c>
      <c r="B1943" s="1">
        <v>3</v>
      </c>
      <c r="C1943" s="1">
        <v>22</v>
      </c>
      <c r="D1943" s="1">
        <v>5</v>
      </c>
      <c r="E1943" s="1" t="str">
        <f t="shared" si="314"/>
        <v>Non-Summer</v>
      </c>
      <c r="F1943" s="78">
        <v>0.67390000000000005</v>
      </c>
      <c r="G1943" s="79">
        <f t="shared" si="315"/>
        <v>1.2821376233229791</v>
      </c>
      <c r="J1943" s="78">
        <v>0</v>
      </c>
      <c r="K1943" s="80">
        <f t="shared" si="316"/>
        <v>0</v>
      </c>
      <c r="L1943" s="68" t="str">
        <f t="shared" si="309"/>
        <v>Normal</v>
      </c>
      <c r="N1943" s="67">
        <f t="shared" si="310"/>
        <v>0</v>
      </c>
      <c r="O1943" s="67">
        <f t="shared" si="311"/>
        <v>0</v>
      </c>
      <c r="P1943" s="81">
        <f t="shared" si="312"/>
        <v>1.2821376233229791</v>
      </c>
      <c r="Q1943" s="81">
        <f t="shared" si="313"/>
        <v>1.2821376233229791</v>
      </c>
      <c r="S1943" s="1">
        <f t="shared" si="317"/>
        <v>3</v>
      </c>
      <c r="T1943" s="1" t="str">
        <f t="shared" si="318"/>
        <v>Off-Peak</v>
      </c>
    </row>
    <row r="1944" spans="1:20" x14ac:dyDescent="0.25">
      <c r="A1944" s="85">
        <v>45007.208333328919</v>
      </c>
      <c r="B1944" s="1">
        <v>3</v>
      </c>
      <c r="C1944" s="1">
        <v>22</v>
      </c>
      <c r="D1944" s="1">
        <v>6</v>
      </c>
      <c r="E1944" s="1" t="str">
        <f t="shared" si="314"/>
        <v>Non-Summer</v>
      </c>
      <c r="F1944" s="78">
        <v>0.70830000000000004</v>
      </c>
      <c r="G1944" s="79">
        <f t="shared" si="315"/>
        <v>1.347585811841024</v>
      </c>
      <c r="J1944" s="78">
        <v>0</v>
      </c>
      <c r="K1944" s="80">
        <f t="shared" si="316"/>
        <v>0</v>
      </c>
      <c r="L1944" s="68" t="str">
        <f t="shared" si="309"/>
        <v>Normal</v>
      </c>
      <c r="N1944" s="67">
        <f t="shared" si="310"/>
        <v>0</v>
      </c>
      <c r="O1944" s="67">
        <f t="shared" si="311"/>
        <v>0</v>
      </c>
      <c r="P1944" s="81">
        <f t="shared" si="312"/>
        <v>1.347585811841024</v>
      </c>
      <c r="Q1944" s="81">
        <f t="shared" si="313"/>
        <v>1.347585811841024</v>
      </c>
      <c r="S1944" s="1">
        <f t="shared" si="317"/>
        <v>3</v>
      </c>
      <c r="T1944" s="1" t="str">
        <f t="shared" si="318"/>
        <v>Peak</v>
      </c>
    </row>
    <row r="1945" spans="1:20" x14ac:dyDescent="0.25">
      <c r="A1945" s="85">
        <v>45007.249999995583</v>
      </c>
      <c r="B1945" s="1">
        <v>3</v>
      </c>
      <c r="C1945" s="1">
        <v>22</v>
      </c>
      <c r="D1945" s="1">
        <v>7</v>
      </c>
      <c r="E1945" s="1" t="str">
        <f t="shared" si="314"/>
        <v>Non-Summer</v>
      </c>
      <c r="F1945" s="78">
        <v>0.76639999999999997</v>
      </c>
      <c r="G1945" s="79">
        <f t="shared" si="315"/>
        <v>1.4581247581462102</v>
      </c>
      <c r="J1945" s="78">
        <v>0.47017999999999999</v>
      </c>
      <c r="K1945" s="80">
        <f t="shared" si="316"/>
        <v>0.47017999999999999</v>
      </c>
      <c r="L1945" s="68" t="str">
        <f t="shared" si="309"/>
        <v>Normal</v>
      </c>
      <c r="N1945" s="67">
        <f t="shared" si="310"/>
        <v>0</v>
      </c>
      <c r="O1945" s="67">
        <f t="shared" si="311"/>
        <v>0.47017999999999999</v>
      </c>
      <c r="P1945" s="81">
        <f t="shared" si="312"/>
        <v>0.98794475814621019</v>
      </c>
      <c r="Q1945" s="81">
        <f t="shared" si="313"/>
        <v>0.98794475814621019</v>
      </c>
      <c r="S1945" s="1">
        <f t="shared" si="317"/>
        <v>3</v>
      </c>
      <c r="T1945" s="1" t="str">
        <f t="shared" si="318"/>
        <v>Peak</v>
      </c>
    </row>
    <row r="1946" spans="1:20" x14ac:dyDescent="0.25">
      <c r="A1946" s="85">
        <v>45007.291666662248</v>
      </c>
      <c r="B1946" s="1">
        <v>3</v>
      </c>
      <c r="C1946" s="1">
        <v>22</v>
      </c>
      <c r="D1946" s="1">
        <v>8</v>
      </c>
      <c r="E1946" s="1" t="str">
        <f t="shared" si="314"/>
        <v>Non-Summer</v>
      </c>
      <c r="F1946" s="78">
        <v>0.79849999999999999</v>
      </c>
      <c r="G1946" s="79">
        <f t="shared" si="315"/>
        <v>1.5191970503389207</v>
      </c>
      <c r="J1946" s="78">
        <v>2.3676050000000002</v>
      </c>
      <c r="K1946" s="80">
        <f t="shared" si="316"/>
        <v>2.3676050000000002</v>
      </c>
      <c r="L1946" s="68" t="str">
        <f t="shared" si="309"/>
        <v>Normal</v>
      </c>
      <c r="N1946" s="67">
        <f t="shared" si="310"/>
        <v>0.84840794966107946</v>
      </c>
      <c r="O1946" s="67">
        <f t="shared" si="311"/>
        <v>1.5191970503389207</v>
      </c>
      <c r="P1946" s="81">
        <f t="shared" si="312"/>
        <v>0</v>
      </c>
      <c r="Q1946" s="81">
        <f t="shared" si="313"/>
        <v>-0.84840794966107946</v>
      </c>
      <c r="S1946" s="1">
        <f t="shared" si="317"/>
        <v>3</v>
      </c>
      <c r="T1946" s="1" t="str">
        <f t="shared" si="318"/>
        <v>Peak</v>
      </c>
    </row>
    <row r="1947" spans="1:20" x14ac:dyDescent="0.25">
      <c r="A1947" s="85">
        <v>45007.333333328912</v>
      </c>
      <c r="B1947" s="1">
        <v>3</v>
      </c>
      <c r="C1947" s="1">
        <v>22</v>
      </c>
      <c r="D1947" s="1">
        <v>9</v>
      </c>
      <c r="E1947" s="1" t="str">
        <f t="shared" si="314"/>
        <v>Non-Summer</v>
      </c>
      <c r="F1947" s="78">
        <v>0.78180000000000005</v>
      </c>
      <c r="G1947" s="79">
        <f t="shared" si="315"/>
        <v>1.4874242378897538</v>
      </c>
      <c r="J1947" s="78">
        <v>4.2393609999999997</v>
      </c>
      <c r="K1947" s="80">
        <f t="shared" si="316"/>
        <v>4.2393609999999997</v>
      </c>
      <c r="L1947" s="68" t="str">
        <f t="shared" si="309"/>
        <v>Normal</v>
      </c>
      <c r="N1947" s="67">
        <f t="shared" si="310"/>
        <v>2.7519367621102457</v>
      </c>
      <c r="O1947" s="67">
        <f t="shared" si="311"/>
        <v>1.487424237889754</v>
      </c>
      <c r="P1947" s="81">
        <f t="shared" si="312"/>
        <v>0</v>
      </c>
      <c r="Q1947" s="81">
        <f t="shared" si="313"/>
        <v>-2.7519367621102457</v>
      </c>
      <c r="S1947" s="1">
        <f t="shared" si="317"/>
        <v>3</v>
      </c>
      <c r="T1947" s="1" t="str">
        <f t="shared" si="318"/>
        <v>Peak</v>
      </c>
    </row>
    <row r="1948" spans="1:20" x14ac:dyDescent="0.25">
      <c r="A1948" s="85">
        <v>45007.374999995576</v>
      </c>
      <c r="B1948" s="1">
        <v>3</v>
      </c>
      <c r="C1948" s="1">
        <v>22</v>
      </c>
      <c r="D1948" s="1">
        <v>10</v>
      </c>
      <c r="E1948" s="1" t="str">
        <f t="shared" si="314"/>
        <v>Non-Summer</v>
      </c>
      <c r="F1948" s="78">
        <v>0.76729999999999998</v>
      </c>
      <c r="G1948" s="79">
        <f t="shared" si="315"/>
        <v>1.4598370654039499</v>
      </c>
      <c r="J1948" s="78">
        <v>5.6004799999999992</v>
      </c>
      <c r="K1948" s="80">
        <f t="shared" si="316"/>
        <v>5.6004799999999992</v>
      </c>
      <c r="L1948" s="68" t="str">
        <f t="shared" si="309"/>
        <v>Normal</v>
      </c>
      <c r="N1948" s="67">
        <f t="shared" si="310"/>
        <v>4.1406429345960492</v>
      </c>
      <c r="O1948" s="67">
        <f t="shared" si="311"/>
        <v>1.4598370654039501</v>
      </c>
      <c r="P1948" s="81">
        <f t="shared" si="312"/>
        <v>0</v>
      </c>
      <c r="Q1948" s="81">
        <f t="shared" si="313"/>
        <v>-4.1406429345960492</v>
      </c>
      <c r="S1948" s="1">
        <f t="shared" si="317"/>
        <v>3</v>
      </c>
      <c r="T1948" s="1" t="str">
        <f t="shared" si="318"/>
        <v>Peak</v>
      </c>
    </row>
    <row r="1949" spans="1:20" x14ac:dyDescent="0.25">
      <c r="A1949" s="85">
        <v>45007.41666666224</v>
      </c>
      <c r="B1949" s="1">
        <v>3</v>
      </c>
      <c r="C1949" s="1">
        <v>22</v>
      </c>
      <c r="D1949" s="1">
        <v>11</v>
      </c>
      <c r="E1949" s="1" t="str">
        <f t="shared" si="314"/>
        <v>Non-Summer</v>
      </c>
      <c r="F1949" s="78">
        <v>0.751</v>
      </c>
      <c r="G1949" s="79">
        <f t="shared" si="315"/>
        <v>1.4288252784026669</v>
      </c>
      <c r="J1949" s="78">
        <v>6.5046020000000002</v>
      </c>
      <c r="K1949" s="80">
        <f t="shared" si="316"/>
        <v>6.5046020000000002</v>
      </c>
      <c r="L1949" s="68" t="str">
        <f t="shared" si="309"/>
        <v>Normal</v>
      </c>
      <c r="N1949" s="67">
        <f t="shared" si="310"/>
        <v>5.0757767215973333</v>
      </c>
      <c r="O1949" s="67">
        <f t="shared" si="311"/>
        <v>1.4288252784026669</v>
      </c>
      <c r="P1949" s="81">
        <f t="shared" si="312"/>
        <v>0</v>
      </c>
      <c r="Q1949" s="81">
        <f t="shared" si="313"/>
        <v>-5.0757767215973333</v>
      </c>
      <c r="S1949" s="1">
        <f t="shared" si="317"/>
        <v>3</v>
      </c>
      <c r="T1949" s="1" t="str">
        <f t="shared" si="318"/>
        <v>Peak</v>
      </c>
    </row>
    <row r="1950" spans="1:20" x14ac:dyDescent="0.25">
      <c r="A1950" s="85">
        <v>45007.458333328905</v>
      </c>
      <c r="B1950" s="1">
        <v>3</v>
      </c>
      <c r="C1950" s="1">
        <v>22</v>
      </c>
      <c r="D1950" s="1">
        <v>12</v>
      </c>
      <c r="E1950" s="1" t="str">
        <f t="shared" si="314"/>
        <v>Non-Summer</v>
      </c>
      <c r="F1950" s="78">
        <v>0.74309999999999998</v>
      </c>
      <c r="G1950" s="79">
        <f t="shared" si="315"/>
        <v>1.4137950258069532</v>
      </c>
      <c r="J1950" s="78">
        <v>6.9062859999999997</v>
      </c>
      <c r="K1950" s="80">
        <f t="shared" si="316"/>
        <v>6.9062859999999997</v>
      </c>
      <c r="L1950" s="68" t="str">
        <f t="shared" si="309"/>
        <v>Normal</v>
      </c>
      <c r="N1950" s="67">
        <f t="shared" si="310"/>
        <v>5.4924909741930463</v>
      </c>
      <c r="O1950" s="67">
        <f t="shared" si="311"/>
        <v>1.4137950258069534</v>
      </c>
      <c r="P1950" s="81">
        <f t="shared" si="312"/>
        <v>0</v>
      </c>
      <c r="Q1950" s="81">
        <f t="shared" si="313"/>
        <v>-5.4924909741930463</v>
      </c>
      <c r="S1950" s="1">
        <f t="shared" si="317"/>
        <v>3</v>
      </c>
      <c r="T1950" s="1" t="str">
        <f t="shared" si="318"/>
        <v>Peak</v>
      </c>
    </row>
    <row r="1951" spans="1:20" x14ac:dyDescent="0.25">
      <c r="A1951" s="85">
        <v>45007.499999995569</v>
      </c>
      <c r="B1951" s="1">
        <v>3</v>
      </c>
      <c r="C1951" s="1">
        <v>22</v>
      </c>
      <c r="D1951" s="1">
        <v>13</v>
      </c>
      <c r="E1951" s="1" t="str">
        <f t="shared" si="314"/>
        <v>Non-Summer</v>
      </c>
      <c r="F1951" s="78">
        <v>0.73880000000000001</v>
      </c>
      <c r="G1951" s="79">
        <f t="shared" si="315"/>
        <v>1.4056140022421975</v>
      </c>
      <c r="J1951" s="78">
        <v>6.818244</v>
      </c>
      <c r="K1951" s="80">
        <f t="shared" si="316"/>
        <v>6.818244</v>
      </c>
      <c r="L1951" s="68" t="str">
        <f t="shared" si="309"/>
        <v>Normal</v>
      </c>
      <c r="N1951" s="67">
        <f t="shared" si="310"/>
        <v>5.4126299977578025</v>
      </c>
      <c r="O1951" s="67">
        <f t="shared" si="311"/>
        <v>1.4056140022421975</v>
      </c>
      <c r="P1951" s="81">
        <f t="shared" si="312"/>
        <v>0</v>
      </c>
      <c r="Q1951" s="81">
        <f t="shared" si="313"/>
        <v>-5.4126299977578025</v>
      </c>
      <c r="S1951" s="1">
        <f t="shared" si="317"/>
        <v>3</v>
      </c>
      <c r="T1951" s="1" t="str">
        <f t="shared" si="318"/>
        <v>Peak</v>
      </c>
    </row>
    <row r="1952" spans="1:20" x14ac:dyDescent="0.25">
      <c r="A1952" s="85">
        <v>45007.541666662233</v>
      </c>
      <c r="B1952" s="1">
        <v>3</v>
      </c>
      <c r="C1952" s="1">
        <v>22</v>
      </c>
      <c r="D1952" s="1">
        <v>14</v>
      </c>
      <c r="E1952" s="1" t="str">
        <f t="shared" si="314"/>
        <v>Non-Summer</v>
      </c>
      <c r="F1952" s="78">
        <v>0.71909999999999996</v>
      </c>
      <c r="G1952" s="79">
        <f t="shared" si="315"/>
        <v>1.3681334989338985</v>
      </c>
      <c r="J1952" s="78">
        <v>6.2604860000000002</v>
      </c>
      <c r="K1952" s="80">
        <f t="shared" si="316"/>
        <v>6.2604860000000002</v>
      </c>
      <c r="L1952" s="68" t="str">
        <f t="shared" si="309"/>
        <v>Normal</v>
      </c>
      <c r="N1952" s="67">
        <f t="shared" si="310"/>
        <v>4.8923525010661013</v>
      </c>
      <c r="O1952" s="67">
        <f t="shared" si="311"/>
        <v>1.3681334989338989</v>
      </c>
      <c r="P1952" s="81">
        <f t="shared" si="312"/>
        <v>0</v>
      </c>
      <c r="Q1952" s="81">
        <f t="shared" si="313"/>
        <v>-4.8923525010661013</v>
      </c>
      <c r="S1952" s="1">
        <f t="shared" si="317"/>
        <v>3</v>
      </c>
      <c r="T1952" s="1" t="str">
        <f t="shared" si="318"/>
        <v>Peak</v>
      </c>
    </row>
    <row r="1953" spans="1:20" x14ac:dyDescent="0.25">
      <c r="A1953" s="85">
        <v>45007.583333328897</v>
      </c>
      <c r="B1953" s="1">
        <v>3</v>
      </c>
      <c r="C1953" s="1">
        <v>22</v>
      </c>
      <c r="D1953" s="1">
        <v>15</v>
      </c>
      <c r="E1953" s="1" t="str">
        <f t="shared" si="314"/>
        <v>Non-Summer</v>
      </c>
      <c r="F1953" s="78">
        <v>0.72189999999999999</v>
      </c>
      <c r="G1953" s="79">
        <f t="shared" si="315"/>
        <v>1.3734606770690883</v>
      </c>
      <c r="J1953" s="78">
        <v>5.3006139999999995</v>
      </c>
      <c r="K1953" s="80">
        <f t="shared" si="316"/>
        <v>5.3006139999999995</v>
      </c>
      <c r="L1953" s="68" t="str">
        <f t="shared" si="309"/>
        <v>Normal</v>
      </c>
      <c r="N1953" s="67">
        <f t="shared" si="310"/>
        <v>3.927153322930911</v>
      </c>
      <c r="O1953" s="67">
        <f t="shared" si="311"/>
        <v>1.3734606770690885</v>
      </c>
      <c r="P1953" s="81">
        <f t="shared" si="312"/>
        <v>0</v>
      </c>
      <c r="Q1953" s="81">
        <f t="shared" si="313"/>
        <v>-3.927153322930911</v>
      </c>
      <c r="S1953" s="1">
        <f t="shared" si="317"/>
        <v>3</v>
      </c>
      <c r="T1953" s="1" t="str">
        <f t="shared" si="318"/>
        <v>Peak</v>
      </c>
    </row>
    <row r="1954" spans="1:20" x14ac:dyDescent="0.25">
      <c r="A1954" s="85">
        <v>45007.624999995562</v>
      </c>
      <c r="B1954" s="1">
        <v>3</v>
      </c>
      <c r="C1954" s="1">
        <v>22</v>
      </c>
      <c r="D1954" s="1">
        <v>16</v>
      </c>
      <c r="E1954" s="1" t="str">
        <f t="shared" si="314"/>
        <v>Non-Summer</v>
      </c>
      <c r="F1954" s="78">
        <v>0.75109999999999999</v>
      </c>
      <c r="G1954" s="79">
        <f t="shared" si="315"/>
        <v>1.4290155347646381</v>
      </c>
      <c r="J1954" s="78">
        <v>3.942015</v>
      </c>
      <c r="K1954" s="80">
        <f t="shared" si="316"/>
        <v>3.942015</v>
      </c>
      <c r="L1954" s="68" t="str">
        <f t="shared" si="309"/>
        <v>Normal</v>
      </c>
      <c r="N1954" s="67">
        <f t="shared" si="310"/>
        <v>2.512999465235362</v>
      </c>
      <c r="O1954" s="67">
        <f t="shared" si="311"/>
        <v>1.4290155347646381</v>
      </c>
      <c r="P1954" s="81">
        <f t="shared" si="312"/>
        <v>0</v>
      </c>
      <c r="Q1954" s="81">
        <f t="shared" si="313"/>
        <v>-2.512999465235362</v>
      </c>
      <c r="S1954" s="1">
        <f t="shared" si="317"/>
        <v>3</v>
      </c>
      <c r="T1954" s="1" t="str">
        <f t="shared" si="318"/>
        <v>Peak</v>
      </c>
    </row>
    <row r="1955" spans="1:20" x14ac:dyDescent="0.25">
      <c r="A1955" s="85">
        <v>45007.666666662226</v>
      </c>
      <c r="B1955" s="1">
        <v>3</v>
      </c>
      <c r="C1955" s="1">
        <v>22</v>
      </c>
      <c r="D1955" s="1">
        <v>17</v>
      </c>
      <c r="E1955" s="1" t="str">
        <f t="shared" si="314"/>
        <v>Non-Summer</v>
      </c>
      <c r="F1955" s="78">
        <v>0.80379999999999996</v>
      </c>
      <c r="G1955" s="79">
        <f t="shared" si="315"/>
        <v>1.5292806375233869</v>
      </c>
      <c r="J1955" s="78">
        <v>2.0964430000000003</v>
      </c>
      <c r="K1955" s="80">
        <f t="shared" si="316"/>
        <v>2.0964430000000003</v>
      </c>
      <c r="L1955" s="68" t="str">
        <f t="shared" si="309"/>
        <v>Normal</v>
      </c>
      <c r="N1955" s="67">
        <f t="shared" si="310"/>
        <v>0.56716236247661334</v>
      </c>
      <c r="O1955" s="67">
        <f t="shared" si="311"/>
        <v>1.5292806375233869</v>
      </c>
      <c r="P1955" s="81">
        <f t="shared" si="312"/>
        <v>0</v>
      </c>
      <c r="Q1955" s="81">
        <f t="shared" si="313"/>
        <v>-0.56716236247661334</v>
      </c>
      <c r="S1955" s="1">
        <f t="shared" si="317"/>
        <v>3</v>
      </c>
      <c r="T1955" s="1" t="str">
        <f t="shared" si="318"/>
        <v>Peak</v>
      </c>
    </row>
    <row r="1956" spans="1:20" x14ac:dyDescent="0.25">
      <c r="A1956" s="85">
        <v>45007.70833332889</v>
      </c>
      <c r="B1956" s="1">
        <v>3</v>
      </c>
      <c r="C1956" s="1">
        <v>22</v>
      </c>
      <c r="D1956" s="1">
        <v>18</v>
      </c>
      <c r="E1956" s="1" t="str">
        <f t="shared" si="314"/>
        <v>Non-Summer</v>
      </c>
      <c r="F1956" s="78">
        <v>0.87060000000000004</v>
      </c>
      <c r="G1956" s="79">
        <f t="shared" si="315"/>
        <v>1.6563718873200557</v>
      </c>
      <c r="J1956" s="78">
        <v>0.34598099999999998</v>
      </c>
      <c r="K1956" s="80">
        <f t="shared" si="316"/>
        <v>0.34598099999999998</v>
      </c>
      <c r="L1956" s="68" t="str">
        <f t="shared" si="309"/>
        <v>Normal</v>
      </c>
      <c r="N1956" s="67">
        <f t="shared" si="310"/>
        <v>0</v>
      </c>
      <c r="O1956" s="67">
        <f t="shared" si="311"/>
        <v>0.34598099999999998</v>
      </c>
      <c r="P1956" s="81">
        <f t="shared" si="312"/>
        <v>1.3103908873200556</v>
      </c>
      <c r="Q1956" s="81">
        <f t="shared" si="313"/>
        <v>1.3103908873200556</v>
      </c>
      <c r="S1956" s="1">
        <f t="shared" si="317"/>
        <v>3</v>
      </c>
      <c r="T1956" s="1" t="str">
        <f t="shared" si="318"/>
        <v>Peak</v>
      </c>
    </row>
    <row r="1957" spans="1:20" x14ac:dyDescent="0.25">
      <c r="A1957" s="85">
        <v>45007.749999995554</v>
      </c>
      <c r="B1957" s="1">
        <v>3</v>
      </c>
      <c r="C1957" s="1">
        <v>22</v>
      </c>
      <c r="D1957" s="1">
        <v>19</v>
      </c>
      <c r="E1957" s="1" t="str">
        <f t="shared" si="314"/>
        <v>Non-Summer</v>
      </c>
      <c r="F1957" s="78">
        <v>0.91600000000000004</v>
      </c>
      <c r="G1957" s="79">
        <f t="shared" si="315"/>
        <v>1.7427482756549173</v>
      </c>
      <c r="J1957" s="78">
        <v>0</v>
      </c>
      <c r="K1957" s="80">
        <f t="shared" si="316"/>
        <v>0</v>
      </c>
      <c r="L1957" s="68" t="str">
        <f t="shared" si="309"/>
        <v>Normal</v>
      </c>
      <c r="N1957" s="67">
        <f t="shared" si="310"/>
        <v>0</v>
      </c>
      <c r="O1957" s="67">
        <f t="shared" si="311"/>
        <v>0</v>
      </c>
      <c r="P1957" s="81">
        <f t="shared" si="312"/>
        <v>1.7427482756549173</v>
      </c>
      <c r="Q1957" s="81">
        <f t="shared" si="313"/>
        <v>1.7427482756549173</v>
      </c>
      <c r="S1957" s="1">
        <f t="shared" si="317"/>
        <v>3</v>
      </c>
      <c r="T1957" s="1" t="str">
        <f t="shared" si="318"/>
        <v>Peak</v>
      </c>
    </row>
    <row r="1958" spans="1:20" x14ac:dyDescent="0.25">
      <c r="A1958" s="85">
        <v>45007.791666662219</v>
      </c>
      <c r="B1958" s="1">
        <v>3</v>
      </c>
      <c r="C1958" s="1">
        <v>22</v>
      </c>
      <c r="D1958" s="1">
        <v>20</v>
      </c>
      <c r="E1958" s="1" t="str">
        <f t="shared" si="314"/>
        <v>Non-Summer</v>
      </c>
      <c r="F1958" s="78">
        <v>0.95</v>
      </c>
      <c r="G1958" s="79">
        <f t="shared" si="315"/>
        <v>1.8074354387250779</v>
      </c>
      <c r="J1958" s="78">
        <v>0</v>
      </c>
      <c r="K1958" s="80">
        <f t="shared" si="316"/>
        <v>0</v>
      </c>
      <c r="L1958" s="68" t="str">
        <f t="shared" si="309"/>
        <v>Normal</v>
      </c>
      <c r="N1958" s="67">
        <f t="shared" si="310"/>
        <v>0</v>
      </c>
      <c r="O1958" s="67">
        <f t="shared" si="311"/>
        <v>0</v>
      </c>
      <c r="P1958" s="81">
        <f t="shared" si="312"/>
        <v>1.8074354387250779</v>
      </c>
      <c r="Q1958" s="81">
        <f t="shared" si="313"/>
        <v>1.8074354387250779</v>
      </c>
      <c r="S1958" s="1">
        <f t="shared" si="317"/>
        <v>3</v>
      </c>
      <c r="T1958" s="1" t="str">
        <f t="shared" si="318"/>
        <v>Peak</v>
      </c>
    </row>
    <row r="1959" spans="1:20" x14ac:dyDescent="0.25">
      <c r="A1959" s="85">
        <v>45007.833333328883</v>
      </c>
      <c r="B1959" s="1">
        <v>3</v>
      </c>
      <c r="C1959" s="1">
        <v>22</v>
      </c>
      <c r="D1959" s="1">
        <v>21</v>
      </c>
      <c r="E1959" s="1" t="str">
        <f t="shared" si="314"/>
        <v>Non-Summer</v>
      </c>
      <c r="F1959" s="78">
        <v>0.94440000000000002</v>
      </c>
      <c r="G1959" s="79">
        <f t="shared" si="315"/>
        <v>1.7967810824546986</v>
      </c>
      <c r="J1959" s="78">
        <v>0</v>
      </c>
      <c r="K1959" s="80">
        <f t="shared" si="316"/>
        <v>0</v>
      </c>
      <c r="L1959" s="68" t="str">
        <f t="shared" si="309"/>
        <v>Normal</v>
      </c>
      <c r="N1959" s="67">
        <f t="shared" si="310"/>
        <v>0</v>
      </c>
      <c r="O1959" s="67">
        <f t="shared" si="311"/>
        <v>0</v>
      </c>
      <c r="P1959" s="81">
        <f t="shared" si="312"/>
        <v>1.7967810824546986</v>
      </c>
      <c r="Q1959" s="81">
        <f t="shared" si="313"/>
        <v>1.7967810824546986</v>
      </c>
      <c r="S1959" s="1">
        <f t="shared" si="317"/>
        <v>3</v>
      </c>
      <c r="T1959" s="1" t="str">
        <f t="shared" si="318"/>
        <v>Peak</v>
      </c>
    </row>
    <row r="1960" spans="1:20" x14ac:dyDescent="0.25">
      <c r="A1960" s="85">
        <v>45007.874999995547</v>
      </c>
      <c r="B1960" s="1">
        <v>3</v>
      </c>
      <c r="C1960" s="1">
        <v>22</v>
      </c>
      <c r="D1960" s="1">
        <v>22</v>
      </c>
      <c r="E1960" s="1" t="str">
        <f t="shared" si="314"/>
        <v>Non-Summer</v>
      </c>
      <c r="F1960" s="78">
        <v>0.89790000000000003</v>
      </c>
      <c r="G1960" s="79">
        <f t="shared" si="315"/>
        <v>1.7083118741381553</v>
      </c>
      <c r="J1960" s="78">
        <v>0</v>
      </c>
      <c r="K1960" s="80">
        <f t="shared" si="316"/>
        <v>0</v>
      </c>
      <c r="L1960" s="68" t="str">
        <f t="shared" si="309"/>
        <v>Normal</v>
      </c>
      <c r="N1960" s="67">
        <f t="shared" si="310"/>
        <v>0</v>
      </c>
      <c r="O1960" s="67">
        <f t="shared" si="311"/>
        <v>0</v>
      </c>
      <c r="P1960" s="81">
        <f t="shared" si="312"/>
        <v>1.7083118741381553</v>
      </c>
      <c r="Q1960" s="81">
        <f t="shared" si="313"/>
        <v>1.7083118741381553</v>
      </c>
      <c r="S1960" s="1">
        <f t="shared" si="317"/>
        <v>3</v>
      </c>
      <c r="T1960" s="1" t="str">
        <f t="shared" si="318"/>
        <v>Off-Peak</v>
      </c>
    </row>
    <row r="1961" spans="1:20" x14ac:dyDescent="0.25">
      <c r="A1961" s="85">
        <v>45007.916666662211</v>
      </c>
      <c r="B1961" s="1">
        <v>3</v>
      </c>
      <c r="C1961" s="1">
        <v>22</v>
      </c>
      <c r="D1961" s="1">
        <v>23</v>
      </c>
      <c r="E1961" s="1" t="str">
        <f t="shared" si="314"/>
        <v>Non-Summer</v>
      </c>
      <c r="F1961" s="78">
        <v>0.81379999999999997</v>
      </c>
      <c r="G1961" s="79">
        <f t="shared" si="315"/>
        <v>1.5483062737204931</v>
      </c>
      <c r="J1961" s="78">
        <v>0</v>
      </c>
      <c r="K1961" s="80">
        <f t="shared" si="316"/>
        <v>0</v>
      </c>
      <c r="L1961" s="68" t="str">
        <f t="shared" si="309"/>
        <v>Normal</v>
      </c>
      <c r="N1961" s="67">
        <f t="shared" si="310"/>
        <v>0</v>
      </c>
      <c r="O1961" s="67">
        <f t="shared" si="311"/>
        <v>0</v>
      </c>
      <c r="P1961" s="81">
        <f t="shared" si="312"/>
        <v>1.5483062737204931</v>
      </c>
      <c r="Q1961" s="81">
        <f t="shared" si="313"/>
        <v>1.5483062737204931</v>
      </c>
      <c r="S1961" s="1">
        <f t="shared" si="317"/>
        <v>3</v>
      </c>
      <c r="T1961" s="1" t="str">
        <f t="shared" si="318"/>
        <v>Off-Peak</v>
      </c>
    </row>
    <row r="1962" spans="1:20" x14ac:dyDescent="0.25">
      <c r="A1962" s="85">
        <v>45007.958333328876</v>
      </c>
      <c r="B1962" s="1">
        <v>3</v>
      </c>
      <c r="C1962" s="1">
        <v>23</v>
      </c>
      <c r="D1962" s="1">
        <v>0</v>
      </c>
      <c r="E1962" s="1" t="str">
        <f t="shared" si="314"/>
        <v>Non-Summer</v>
      </c>
      <c r="F1962" s="78">
        <v>0.73019999999999996</v>
      </c>
      <c r="G1962" s="79">
        <f t="shared" si="315"/>
        <v>1.3892519551126861</v>
      </c>
      <c r="J1962" s="78">
        <v>0</v>
      </c>
      <c r="K1962" s="80">
        <f t="shared" si="316"/>
        <v>0</v>
      </c>
      <c r="L1962" s="68" t="str">
        <f t="shared" si="309"/>
        <v>Normal</v>
      </c>
      <c r="N1962" s="67">
        <f t="shared" si="310"/>
        <v>0</v>
      </c>
      <c r="O1962" s="67">
        <f t="shared" si="311"/>
        <v>0</v>
      </c>
      <c r="P1962" s="81">
        <f t="shared" si="312"/>
        <v>1.3892519551126861</v>
      </c>
      <c r="Q1962" s="81">
        <f t="shared" si="313"/>
        <v>1.3892519551126861</v>
      </c>
      <c r="S1962" s="1">
        <f t="shared" si="317"/>
        <v>3</v>
      </c>
      <c r="T1962" s="1" t="str">
        <f t="shared" si="318"/>
        <v>Off-Peak</v>
      </c>
    </row>
    <row r="1963" spans="1:20" x14ac:dyDescent="0.25">
      <c r="A1963" s="85">
        <v>45007.99999999554</v>
      </c>
      <c r="B1963" s="1">
        <v>3</v>
      </c>
      <c r="C1963" s="1">
        <v>23</v>
      </c>
      <c r="D1963" s="1">
        <v>1</v>
      </c>
      <c r="E1963" s="1" t="str">
        <f t="shared" si="314"/>
        <v>Non-Summer</v>
      </c>
      <c r="F1963" s="78">
        <v>0.6754</v>
      </c>
      <c r="G1963" s="79">
        <f t="shared" si="315"/>
        <v>1.284991468752545</v>
      </c>
      <c r="J1963" s="78">
        <v>0</v>
      </c>
      <c r="K1963" s="80">
        <f t="shared" si="316"/>
        <v>0</v>
      </c>
      <c r="L1963" s="68" t="str">
        <f t="shared" si="309"/>
        <v>Normal</v>
      </c>
      <c r="N1963" s="67">
        <f t="shared" si="310"/>
        <v>0</v>
      </c>
      <c r="O1963" s="67">
        <f t="shared" si="311"/>
        <v>0</v>
      </c>
      <c r="P1963" s="81">
        <f t="shared" si="312"/>
        <v>1.284991468752545</v>
      </c>
      <c r="Q1963" s="81">
        <f t="shared" si="313"/>
        <v>1.284991468752545</v>
      </c>
      <c r="S1963" s="1">
        <f t="shared" si="317"/>
        <v>4</v>
      </c>
      <c r="T1963" s="1" t="str">
        <f t="shared" si="318"/>
        <v>Off-Peak</v>
      </c>
    </row>
    <row r="1964" spans="1:20" x14ac:dyDescent="0.25">
      <c r="A1964" s="85">
        <v>45008.041666662204</v>
      </c>
      <c r="B1964" s="1">
        <v>3</v>
      </c>
      <c r="C1964" s="1">
        <v>23</v>
      </c>
      <c r="D1964" s="1">
        <v>2</v>
      </c>
      <c r="E1964" s="1" t="str">
        <f t="shared" si="314"/>
        <v>Non-Summer</v>
      </c>
      <c r="F1964" s="78">
        <v>0.64280000000000004</v>
      </c>
      <c r="G1964" s="79">
        <f t="shared" si="315"/>
        <v>1.2229678947499791</v>
      </c>
      <c r="J1964" s="78">
        <v>0</v>
      </c>
      <c r="K1964" s="80">
        <f t="shared" si="316"/>
        <v>0</v>
      </c>
      <c r="L1964" s="68" t="str">
        <f t="shared" si="309"/>
        <v>Normal</v>
      </c>
      <c r="N1964" s="67">
        <f t="shared" si="310"/>
        <v>0</v>
      </c>
      <c r="O1964" s="67">
        <f t="shared" si="311"/>
        <v>0</v>
      </c>
      <c r="P1964" s="81">
        <f t="shared" si="312"/>
        <v>1.2229678947499791</v>
      </c>
      <c r="Q1964" s="81">
        <f t="shared" si="313"/>
        <v>1.2229678947499791</v>
      </c>
      <c r="S1964" s="1">
        <f t="shared" si="317"/>
        <v>4</v>
      </c>
      <c r="T1964" s="1" t="str">
        <f t="shared" si="318"/>
        <v>Off-Peak</v>
      </c>
    </row>
    <row r="1965" spans="1:20" x14ac:dyDescent="0.25">
      <c r="A1965" s="85">
        <v>45008.083333328868</v>
      </c>
      <c r="B1965" s="1">
        <v>3</v>
      </c>
      <c r="C1965" s="1">
        <v>23</v>
      </c>
      <c r="D1965" s="1">
        <v>3</v>
      </c>
      <c r="E1965" s="1" t="str">
        <f t="shared" si="314"/>
        <v>Non-Summer</v>
      </c>
      <c r="F1965" s="78">
        <v>0.62409999999999999</v>
      </c>
      <c r="G1965" s="79">
        <f t="shared" si="315"/>
        <v>1.1873899550613907</v>
      </c>
      <c r="J1965" s="78">
        <v>0</v>
      </c>
      <c r="K1965" s="80">
        <f t="shared" si="316"/>
        <v>0</v>
      </c>
      <c r="L1965" s="68" t="str">
        <f t="shared" si="309"/>
        <v>Normal</v>
      </c>
      <c r="N1965" s="67">
        <f t="shared" si="310"/>
        <v>0</v>
      </c>
      <c r="O1965" s="67">
        <f t="shared" si="311"/>
        <v>0</v>
      </c>
      <c r="P1965" s="81">
        <f t="shared" si="312"/>
        <v>1.1873899550613907</v>
      </c>
      <c r="Q1965" s="81">
        <f t="shared" si="313"/>
        <v>1.1873899550613907</v>
      </c>
      <c r="S1965" s="1">
        <f t="shared" si="317"/>
        <v>4</v>
      </c>
      <c r="T1965" s="1" t="str">
        <f t="shared" si="318"/>
        <v>Off-Peak</v>
      </c>
    </row>
    <row r="1966" spans="1:20" x14ac:dyDescent="0.25">
      <c r="A1966" s="85">
        <v>45008.124999995533</v>
      </c>
      <c r="B1966" s="1">
        <v>3</v>
      </c>
      <c r="C1966" s="1">
        <v>23</v>
      </c>
      <c r="D1966" s="1">
        <v>4</v>
      </c>
      <c r="E1966" s="1" t="str">
        <f t="shared" si="314"/>
        <v>Non-Summer</v>
      </c>
      <c r="F1966" s="78">
        <v>0.61709999999999998</v>
      </c>
      <c r="G1966" s="79">
        <f t="shared" si="315"/>
        <v>1.1740720097234163</v>
      </c>
      <c r="J1966" s="78">
        <v>0</v>
      </c>
      <c r="K1966" s="80">
        <f t="shared" si="316"/>
        <v>0</v>
      </c>
      <c r="L1966" s="68" t="str">
        <f t="shared" si="309"/>
        <v>Normal</v>
      </c>
      <c r="N1966" s="67">
        <f t="shared" si="310"/>
        <v>0</v>
      </c>
      <c r="O1966" s="67">
        <f t="shared" si="311"/>
        <v>0</v>
      </c>
      <c r="P1966" s="81">
        <f t="shared" si="312"/>
        <v>1.1740720097234163</v>
      </c>
      <c r="Q1966" s="81">
        <f t="shared" si="313"/>
        <v>1.1740720097234163</v>
      </c>
      <c r="S1966" s="1">
        <f t="shared" si="317"/>
        <v>4</v>
      </c>
      <c r="T1966" s="1" t="str">
        <f t="shared" si="318"/>
        <v>Off-Peak</v>
      </c>
    </row>
    <row r="1967" spans="1:20" x14ac:dyDescent="0.25">
      <c r="A1967" s="85">
        <v>45008.166666662197</v>
      </c>
      <c r="B1967" s="1">
        <v>3</v>
      </c>
      <c r="C1967" s="1">
        <v>23</v>
      </c>
      <c r="D1967" s="1">
        <v>5</v>
      </c>
      <c r="E1967" s="1" t="str">
        <f t="shared" si="314"/>
        <v>Non-Summer</v>
      </c>
      <c r="F1967" s="78">
        <v>0.63149999999999995</v>
      </c>
      <c r="G1967" s="79">
        <f t="shared" si="315"/>
        <v>1.2014689258472491</v>
      </c>
      <c r="J1967" s="78">
        <v>0</v>
      </c>
      <c r="K1967" s="80">
        <f t="shared" si="316"/>
        <v>0</v>
      </c>
      <c r="L1967" s="68" t="str">
        <f t="shared" si="309"/>
        <v>Normal</v>
      </c>
      <c r="N1967" s="67">
        <f t="shared" si="310"/>
        <v>0</v>
      </c>
      <c r="O1967" s="67">
        <f t="shared" si="311"/>
        <v>0</v>
      </c>
      <c r="P1967" s="81">
        <f t="shared" si="312"/>
        <v>1.2014689258472491</v>
      </c>
      <c r="Q1967" s="81">
        <f t="shared" si="313"/>
        <v>1.2014689258472491</v>
      </c>
      <c r="S1967" s="1">
        <f t="shared" si="317"/>
        <v>4</v>
      </c>
      <c r="T1967" s="1" t="str">
        <f t="shared" si="318"/>
        <v>Off-Peak</v>
      </c>
    </row>
    <row r="1968" spans="1:20" x14ac:dyDescent="0.25">
      <c r="A1968" s="85">
        <v>45008.208333328861</v>
      </c>
      <c r="B1968" s="1">
        <v>3</v>
      </c>
      <c r="C1968" s="1">
        <v>23</v>
      </c>
      <c r="D1968" s="1">
        <v>6</v>
      </c>
      <c r="E1968" s="1" t="str">
        <f t="shared" si="314"/>
        <v>Non-Summer</v>
      </c>
      <c r="F1968" s="78">
        <v>0.6734</v>
      </c>
      <c r="G1968" s="79">
        <f t="shared" si="315"/>
        <v>1.2811863415131237</v>
      </c>
      <c r="J1968" s="78">
        <v>0</v>
      </c>
      <c r="K1968" s="80">
        <f t="shared" si="316"/>
        <v>0</v>
      </c>
      <c r="L1968" s="68" t="str">
        <f t="shared" si="309"/>
        <v>Normal</v>
      </c>
      <c r="N1968" s="67">
        <f t="shared" si="310"/>
        <v>0</v>
      </c>
      <c r="O1968" s="67">
        <f t="shared" si="311"/>
        <v>0</v>
      </c>
      <c r="P1968" s="81">
        <f t="shared" si="312"/>
        <v>1.2811863415131237</v>
      </c>
      <c r="Q1968" s="81">
        <f t="shared" si="313"/>
        <v>1.2811863415131237</v>
      </c>
      <c r="S1968" s="1">
        <f t="shared" si="317"/>
        <v>4</v>
      </c>
      <c r="T1968" s="1" t="str">
        <f t="shared" si="318"/>
        <v>Peak</v>
      </c>
    </row>
    <row r="1969" spans="1:20" x14ac:dyDescent="0.25">
      <c r="A1969" s="85">
        <v>45008.249999995525</v>
      </c>
      <c r="B1969" s="1">
        <v>3</v>
      </c>
      <c r="C1969" s="1">
        <v>23</v>
      </c>
      <c r="D1969" s="1">
        <v>7</v>
      </c>
      <c r="E1969" s="1" t="str">
        <f t="shared" si="314"/>
        <v>Non-Summer</v>
      </c>
      <c r="F1969" s="78">
        <v>0.7419</v>
      </c>
      <c r="G1969" s="79">
        <f t="shared" si="315"/>
        <v>1.4115119494633004</v>
      </c>
      <c r="J1969" s="78">
        <v>0.22735900000000001</v>
      </c>
      <c r="K1969" s="80">
        <f t="shared" si="316"/>
        <v>0.22735900000000001</v>
      </c>
      <c r="L1969" s="68" t="str">
        <f t="shared" si="309"/>
        <v>Normal</v>
      </c>
      <c r="N1969" s="67">
        <f t="shared" si="310"/>
        <v>0</v>
      </c>
      <c r="O1969" s="67">
        <f t="shared" si="311"/>
        <v>0.22735900000000001</v>
      </c>
      <c r="P1969" s="81">
        <f t="shared" si="312"/>
        <v>1.1841529494633003</v>
      </c>
      <c r="Q1969" s="81">
        <f t="shared" si="313"/>
        <v>1.1841529494633003</v>
      </c>
      <c r="S1969" s="1">
        <f t="shared" si="317"/>
        <v>4</v>
      </c>
      <c r="T1969" s="1" t="str">
        <f t="shared" si="318"/>
        <v>Peak</v>
      </c>
    </row>
    <row r="1970" spans="1:20" x14ac:dyDescent="0.25">
      <c r="A1970" s="85">
        <v>45008.29166666219</v>
      </c>
      <c r="B1970" s="1">
        <v>3</v>
      </c>
      <c r="C1970" s="1">
        <v>23</v>
      </c>
      <c r="D1970" s="1">
        <v>8</v>
      </c>
      <c r="E1970" s="1" t="str">
        <f t="shared" si="314"/>
        <v>Non-Summer</v>
      </c>
      <c r="F1970" s="78">
        <v>0.78190000000000004</v>
      </c>
      <c r="G1970" s="79">
        <f t="shared" si="315"/>
        <v>1.4876144942517249</v>
      </c>
      <c r="J1970" s="78">
        <v>2.3172609999999998</v>
      </c>
      <c r="K1970" s="80">
        <f t="shared" si="316"/>
        <v>2.3172609999999998</v>
      </c>
      <c r="L1970" s="68" t="str">
        <f t="shared" si="309"/>
        <v>Normal</v>
      </c>
      <c r="N1970" s="67">
        <f t="shared" si="310"/>
        <v>0.82964650574827492</v>
      </c>
      <c r="O1970" s="67">
        <f t="shared" si="311"/>
        <v>1.4876144942517249</v>
      </c>
      <c r="P1970" s="81">
        <f t="shared" si="312"/>
        <v>0</v>
      </c>
      <c r="Q1970" s="81">
        <f t="shared" si="313"/>
        <v>-0.82964650574827492</v>
      </c>
      <c r="S1970" s="1">
        <f t="shared" si="317"/>
        <v>4</v>
      </c>
      <c r="T1970" s="1" t="str">
        <f t="shared" si="318"/>
        <v>Peak</v>
      </c>
    </row>
    <row r="1971" spans="1:20" x14ac:dyDescent="0.25">
      <c r="A1971" s="85">
        <v>45008.333333328854</v>
      </c>
      <c r="B1971" s="1">
        <v>3</v>
      </c>
      <c r="C1971" s="1">
        <v>23</v>
      </c>
      <c r="D1971" s="1">
        <v>9</v>
      </c>
      <c r="E1971" s="1" t="str">
        <f t="shared" si="314"/>
        <v>Non-Summer</v>
      </c>
      <c r="F1971" s="78">
        <v>0.7772</v>
      </c>
      <c r="G1971" s="79">
        <f t="shared" si="315"/>
        <v>1.4786724452390849</v>
      </c>
      <c r="J1971" s="78">
        <v>4.1173010000000003</v>
      </c>
      <c r="K1971" s="80">
        <f t="shared" si="316"/>
        <v>4.1173010000000003</v>
      </c>
      <c r="L1971" s="68" t="str">
        <f t="shared" si="309"/>
        <v>Normal</v>
      </c>
      <c r="N1971" s="67">
        <f t="shared" si="310"/>
        <v>2.6386285547609152</v>
      </c>
      <c r="O1971" s="67">
        <f t="shared" si="311"/>
        <v>1.4786724452390851</v>
      </c>
      <c r="P1971" s="81">
        <f t="shared" si="312"/>
        <v>0</v>
      </c>
      <c r="Q1971" s="81">
        <f t="shared" si="313"/>
        <v>-2.6386285547609152</v>
      </c>
      <c r="S1971" s="1">
        <f t="shared" si="317"/>
        <v>4</v>
      </c>
      <c r="T1971" s="1" t="str">
        <f t="shared" si="318"/>
        <v>Peak</v>
      </c>
    </row>
    <row r="1972" spans="1:20" x14ac:dyDescent="0.25">
      <c r="A1972" s="85">
        <v>45008.374999995518</v>
      </c>
      <c r="B1972" s="1">
        <v>3</v>
      </c>
      <c r="C1972" s="1">
        <v>23</v>
      </c>
      <c r="D1972" s="1">
        <v>10</v>
      </c>
      <c r="E1972" s="1" t="str">
        <f t="shared" si="314"/>
        <v>Non-Summer</v>
      </c>
      <c r="F1972" s="78">
        <v>0.77110000000000001</v>
      </c>
      <c r="G1972" s="79">
        <f t="shared" si="315"/>
        <v>1.4670668071588502</v>
      </c>
      <c r="J1972" s="78">
        <v>2.5757050000000001</v>
      </c>
      <c r="K1972" s="80">
        <f t="shared" si="316"/>
        <v>2.5757050000000001</v>
      </c>
      <c r="L1972" s="68" t="str">
        <f t="shared" si="309"/>
        <v>Normal</v>
      </c>
      <c r="N1972" s="67">
        <f t="shared" si="310"/>
        <v>1.1086381928411499</v>
      </c>
      <c r="O1972" s="67">
        <f t="shared" si="311"/>
        <v>1.4670668071588502</v>
      </c>
      <c r="P1972" s="81">
        <f t="shared" si="312"/>
        <v>0</v>
      </c>
      <c r="Q1972" s="81">
        <f t="shared" si="313"/>
        <v>-1.1086381928411499</v>
      </c>
      <c r="S1972" s="1">
        <f t="shared" si="317"/>
        <v>4</v>
      </c>
      <c r="T1972" s="1" t="str">
        <f t="shared" si="318"/>
        <v>Peak</v>
      </c>
    </row>
    <row r="1973" spans="1:20" x14ac:dyDescent="0.25">
      <c r="A1973" s="85">
        <v>45008.416666662182</v>
      </c>
      <c r="B1973" s="1">
        <v>3</v>
      </c>
      <c r="C1973" s="1">
        <v>23</v>
      </c>
      <c r="D1973" s="1">
        <v>11</v>
      </c>
      <c r="E1973" s="1" t="str">
        <f t="shared" si="314"/>
        <v>Non-Summer</v>
      </c>
      <c r="F1973" s="78">
        <v>0.76749999999999996</v>
      </c>
      <c r="G1973" s="79">
        <f t="shared" si="315"/>
        <v>1.4602175781278919</v>
      </c>
      <c r="J1973" s="78">
        <v>1.82592</v>
      </c>
      <c r="K1973" s="80">
        <f t="shared" si="316"/>
        <v>1.82592</v>
      </c>
      <c r="L1973" s="68" t="str">
        <f t="shared" si="309"/>
        <v>Normal</v>
      </c>
      <c r="N1973" s="67">
        <f t="shared" si="310"/>
        <v>0.36570242187210811</v>
      </c>
      <c r="O1973" s="67">
        <f t="shared" si="311"/>
        <v>1.4602175781278919</v>
      </c>
      <c r="P1973" s="81">
        <f t="shared" si="312"/>
        <v>0</v>
      </c>
      <c r="Q1973" s="81">
        <f t="shared" si="313"/>
        <v>-0.36570242187210811</v>
      </c>
      <c r="S1973" s="1">
        <f t="shared" si="317"/>
        <v>4</v>
      </c>
      <c r="T1973" s="1" t="str">
        <f t="shared" si="318"/>
        <v>Peak</v>
      </c>
    </row>
    <row r="1974" spans="1:20" x14ac:dyDescent="0.25">
      <c r="A1974" s="85">
        <v>45008.458333328846</v>
      </c>
      <c r="B1974" s="1">
        <v>3</v>
      </c>
      <c r="C1974" s="1">
        <v>23</v>
      </c>
      <c r="D1974" s="1">
        <v>12</v>
      </c>
      <c r="E1974" s="1" t="str">
        <f t="shared" si="314"/>
        <v>Non-Summer</v>
      </c>
      <c r="F1974" s="78">
        <v>0.76160000000000005</v>
      </c>
      <c r="G1974" s="79">
        <f t="shared" si="315"/>
        <v>1.4489924527715994</v>
      </c>
      <c r="J1974" s="78">
        <v>1.9385050000000001</v>
      </c>
      <c r="K1974" s="80">
        <f t="shared" si="316"/>
        <v>1.9385050000000001</v>
      </c>
      <c r="L1974" s="68" t="str">
        <f t="shared" si="309"/>
        <v>Normal</v>
      </c>
      <c r="N1974" s="67">
        <f t="shared" si="310"/>
        <v>0.48951254722840076</v>
      </c>
      <c r="O1974" s="67">
        <f t="shared" si="311"/>
        <v>1.4489924527715994</v>
      </c>
      <c r="P1974" s="81">
        <f t="shared" si="312"/>
        <v>0</v>
      </c>
      <c r="Q1974" s="81">
        <f t="shared" si="313"/>
        <v>-0.48951254722840076</v>
      </c>
      <c r="S1974" s="1">
        <f t="shared" si="317"/>
        <v>4</v>
      </c>
      <c r="T1974" s="1" t="str">
        <f t="shared" si="318"/>
        <v>Peak</v>
      </c>
    </row>
    <row r="1975" spans="1:20" x14ac:dyDescent="0.25">
      <c r="A1975" s="85">
        <v>45008.499999995511</v>
      </c>
      <c r="B1975" s="1">
        <v>3</v>
      </c>
      <c r="C1975" s="1">
        <v>23</v>
      </c>
      <c r="D1975" s="1">
        <v>13</v>
      </c>
      <c r="E1975" s="1" t="str">
        <f t="shared" si="314"/>
        <v>Non-Summer</v>
      </c>
      <c r="F1975" s="78">
        <v>0.75370000000000004</v>
      </c>
      <c r="G1975" s="79">
        <f t="shared" si="315"/>
        <v>1.4339622001758856</v>
      </c>
      <c r="J1975" s="78">
        <v>4.769266</v>
      </c>
      <c r="K1975" s="80">
        <f t="shared" si="316"/>
        <v>4.769266</v>
      </c>
      <c r="L1975" s="68" t="str">
        <f t="shared" si="309"/>
        <v>Normal</v>
      </c>
      <c r="N1975" s="67">
        <f t="shared" si="310"/>
        <v>3.3353037998241142</v>
      </c>
      <c r="O1975" s="67">
        <f t="shared" si="311"/>
        <v>1.4339622001758858</v>
      </c>
      <c r="P1975" s="81">
        <f t="shared" si="312"/>
        <v>0</v>
      </c>
      <c r="Q1975" s="81">
        <f t="shared" si="313"/>
        <v>-3.3353037998241142</v>
      </c>
      <c r="S1975" s="1">
        <f t="shared" si="317"/>
        <v>4</v>
      </c>
      <c r="T1975" s="1" t="str">
        <f t="shared" si="318"/>
        <v>Peak</v>
      </c>
    </row>
    <row r="1976" spans="1:20" x14ac:dyDescent="0.25">
      <c r="A1976" s="85">
        <v>45008.541666662175</v>
      </c>
      <c r="B1976" s="1">
        <v>3</v>
      </c>
      <c r="C1976" s="1">
        <v>23</v>
      </c>
      <c r="D1976" s="1">
        <v>14</v>
      </c>
      <c r="E1976" s="1" t="str">
        <f t="shared" si="314"/>
        <v>Non-Summer</v>
      </c>
      <c r="F1976" s="78">
        <v>0.73209999999999997</v>
      </c>
      <c r="G1976" s="79">
        <f t="shared" si="315"/>
        <v>1.3928668259901364</v>
      </c>
      <c r="J1976" s="78">
        <v>4.3105880000000001</v>
      </c>
      <c r="K1976" s="80">
        <f t="shared" si="316"/>
        <v>4.3105880000000001</v>
      </c>
      <c r="L1976" s="68" t="str">
        <f t="shared" si="309"/>
        <v>Normal</v>
      </c>
      <c r="N1976" s="67">
        <f t="shared" si="310"/>
        <v>2.9177211740098636</v>
      </c>
      <c r="O1976" s="67">
        <f t="shared" si="311"/>
        <v>1.3928668259901364</v>
      </c>
      <c r="P1976" s="81">
        <f t="shared" si="312"/>
        <v>0</v>
      </c>
      <c r="Q1976" s="81">
        <f t="shared" si="313"/>
        <v>-2.9177211740098636</v>
      </c>
      <c r="S1976" s="1">
        <f t="shared" si="317"/>
        <v>4</v>
      </c>
      <c r="T1976" s="1" t="str">
        <f t="shared" si="318"/>
        <v>Peak</v>
      </c>
    </row>
    <row r="1977" spans="1:20" x14ac:dyDescent="0.25">
      <c r="A1977" s="85">
        <v>45008.583333328839</v>
      </c>
      <c r="B1977" s="1">
        <v>3</v>
      </c>
      <c r="C1977" s="1">
        <v>23</v>
      </c>
      <c r="D1977" s="1">
        <v>15</v>
      </c>
      <c r="E1977" s="1" t="str">
        <f t="shared" si="314"/>
        <v>Non-Summer</v>
      </c>
      <c r="F1977" s="78">
        <v>0.71799999999999997</v>
      </c>
      <c r="G1977" s="79">
        <f t="shared" si="315"/>
        <v>1.3660406789522168</v>
      </c>
      <c r="J1977" s="78">
        <v>4.151402</v>
      </c>
      <c r="K1977" s="80">
        <f t="shared" si="316"/>
        <v>4.151402</v>
      </c>
      <c r="L1977" s="68" t="str">
        <f t="shared" si="309"/>
        <v>Normal</v>
      </c>
      <c r="N1977" s="67">
        <f t="shared" si="310"/>
        <v>2.785361321047783</v>
      </c>
      <c r="O1977" s="67">
        <f t="shared" si="311"/>
        <v>1.366040678952217</v>
      </c>
      <c r="P1977" s="81">
        <f t="shared" si="312"/>
        <v>0</v>
      </c>
      <c r="Q1977" s="81">
        <f t="shared" si="313"/>
        <v>-2.785361321047783</v>
      </c>
      <c r="S1977" s="1">
        <f t="shared" si="317"/>
        <v>4</v>
      </c>
      <c r="T1977" s="1" t="str">
        <f t="shared" si="318"/>
        <v>Peak</v>
      </c>
    </row>
    <row r="1978" spans="1:20" x14ac:dyDescent="0.25">
      <c r="A1978" s="85">
        <v>45008.624999995503</v>
      </c>
      <c r="B1978" s="1">
        <v>3</v>
      </c>
      <c r="C1978" s="1">
        <v>23</v>
      </c>
      <c r="D1978" s="1">
        <v>16</v>
      </c>
      <c r="E1978" s="1" t="str">
        <f t="shared" si="314"/>
        <v>Non-Summer</v>
      </c>
      <c r="F1978" s="78">
        <v>0.72540000000000004</v>
      </c>
      <c r="G1978" s="79">
        <f t="shared" si="315"/>
        <v>1.3801196497380754</v>
      </c>
      <c r="J1978" s="78">
        <v>1.697379</v>
      </c>
      <c r="K1978" s="80">
        <f t="shared" si="316"/>
        <v>1.697379</v>
      </c>
      <c r="L1978" s="68" t="str">
        <f t="shared" si="309"/>
        <v>Normal</v>
      </c>
      <c r="N1978" s="67">
        <f t="shared" si="310"/>
        <v>0.31725935026192453</v>
      </c>
      <c r="O1978" s="67">
        <f t="shared" si="311"/>
        <v>1.3801196497380754</v>
      </c>
      <c r="P1978" s="81">
        <f t="shared" si="312"/>
        <v>0</v>
      </c>
      <c r="Q1978" s="81">
        <f t="shared" si="313"/>
        <v>-0.31725935026192453</v>
      </c>
      <c r="S1978" s="1">
        <f t="shared" si="317"/>
        <v>4</v>
      </c>
      <c r="T1978" s="1" t="str">
        <f t="shared" si="318"/>
        <v>Peak</v>
      </c>
    </row>
    <row r="1979" spans="1:20" x14ac:dyDescent="0.25">
      <c r="A1979" s="85">
        <v>45008.666666662168</v>
      </c>
      <c r="B1979" s="1">
        <v>3</v>
      </c>
      <c r="C1979" s="1">
        <v>23</v>
      </c>
      <c r="D1979" s="1">
        <v>17</v>
      </c>
      <c r="E1979" s="1" t="str">
        <f t="shared" si="314"/>
        <v>Non-Summer</v>
      </c>
      <c r="F1979" s="78">
        <v>0.76370000000000005</v>
      </c>
      <c r="G1979" s="79">
        <f t="shared" si="315"/>
        <v>1.4529878363729918</v>
      </c>
      <c r="J1979" s="78">
        <v>0.37480200000000002</v>
      </c>
      <c r="K1979" s="80">
        <f t="shared" si="316"/>
        <v>0.37480200000000002</v>
      </c>
      <c r="L1979" s="68" t="str">
        <f t="shared" si="309"/>
        <v>Normal</v>
      </c>
      <c r="N1979" s="67">
        <f t="shared" si="310"/>
        <v>0</v>
      </c>
      <c r="O1979" s="67">
        <f t="shared" si="311"/>
        <v>0.37480200000000002</v>
      </c>
      <c r="P1979" s="81">
        <f t="shared" si="312"/>
        <v>1.0781858363729917</v>
      </c>
      <c r="Q1979" s="81">
        <f t="shared" si="313"/>
        <v>1.0781858363729917</v>
      </c>
      <c r="S1979" s="1">
        <f t="shared" si="317"/>
        <v>4</v>
      </c>
      <c r="T1979" s="1" t="str">
        <f t="shared" si="318"/>
        <v>Peak</v>
      </c>
    </row>
    <row r="1980" spans="1:20" x14ac:dyDescent="0.25">
      <c r="A1980" s="85">
        <v>45008.708333328832</v>
      </c>
      <c r="B1980" s="1">
        <v>3</v>
      </c>
      <c r="C1980" s="1">
        <v>23</v>
      </c>
      <c r="D1980" s="1">
        <v>18</v>
      </c>
      <c r="E1980" s="1" t="str">
        <f t="shared" si="314"/>
        <v>Non-Summer</v>
      </c>
      <c r="F1980" s="78">
        <v>0.82150000000000001</v>
      </c>
      <c r="G1980" s="79">
        <f t="shared" si="315"/>
        <v>1.5629560135922649</v>
      </c>
      <c r="J1980" s="78">
        <v>0.18437799999999999</v>
      </c>
      <c r="K1980" s="80">
        <f t="shared" si="316"/>
        <v>0.18437799999999999</v>
      </c>
      <c r="L1980" s="68" t="str">
        <f t="shared" si="309"/>
        <v>Normal</v>
      </c>
      <c r="N1980" s="67">
        <f t="shared" si="310"/>
        <v>0</v>
      </c>
      <c r="O1980" s="67">
        <f t="shared" si="311"/>
        <v>0.18437799999999999</v>
      </c>
      <c r="P1980" s="81">
        <f t="shared" si="312"/>
        <v>1.378578013592265</v>
      </c>
      <c r="Q1980" s="81">
        <f t="shared" si="313"/>
        <v>1.378578013592265</v>
      </c>
      <c r="S1980" s="1">
        <f t="shared" si="317"/>
        <v>4</v>
      </c>
      <c r="T1980" s="1" t="str">
        <f t="shared" si="318"/>
        <v>Peak</v>
      </c>
    </row>
    <row r="1981" spans="1:20" x14ac:dyDescent="0.25">
      <c r="A1981" s="85">
        <v>45008.749999995496</v>
      </c>
      <c r="B1981" s="1">
        <v>3</v>
      </c>
      <c r="C1981" s="1">
        <v>23</v>
      </c>
      <c r="D1981" s="1">
        <v>19</v>
      </c>
      <c r="E1981" s="1" t="str">
        <f t="shared" si="314"/>
        <v>Non-Summer</v>
      </c>
      <c r="F1981" s="78">
        <v>0.88859999999999995</v>
      </c>
      <c r="G1981" s="79">
        <f t="shared" si="315"/>
        <v>1.6906180324748465</v>
      </c>
      <c r="J1981" s="78">
        <v>0</v>
      </c>
      <c r="K1981" s="80">
        <f t="shared" si="316"/>
        <v>0</v>
      </c>
      <c r="L1981" s="68" t="str">
        <f t="shared" si="309"/>
        <v>Normal</v>
      </c>
      <c r="N1981" s="67">
        <f t="shared" si="310"/>
        <v>0</v>
      </c>
      <c r="O1981" s="67">
        <f t="shared" si="311"/>
        <v>0</v>
      </c>
      <c r="P1981" s="81">
        <f t="shared" si="312"/>
        <v>1.6906180324748465</v>
      </c>
      <c r="Q1981" s="81">
        <f t="shared" si="313"/>
        <v>1.6906180324748465</v>
      </c>
      <c r="S1981" s="1">
        <f t="shared" si="317"/>
        <v>4</v>
      </c>
      <c r="T1981" s="1" t="str">
        <f t="shared" si="318"/>
        <v>Peak</v>
      </c>
    </row>
    <row r="1982" spans="1:20" x14ac:dyDescent="0.25">
      <c r="A1982" s="85">
        <v>45008.79166666216</v>
      </c>
      <c r="B1982" s="1">
        <v>3</v>
      </c>
      <c r="C1982" s="1">
        <v>23</v>
      </c>
      <c r="D1982" s="1">
        <v>20</v>
      </c>
      <c r="E1982" s="1" t="str">
        <f t="shared" si="314"/>
        <v>Non-Summer</v>
      </c>
      <c r="F1982" s="78">
        <v>0.96040000000000003</v>
      </c>
      <c r="G1982" s="79">
        <f t="shared" si="315"/>
        <v>1.8272221003700684</v>
      </c>
      <c r="J1982" s="78">
        <v>0</v>
      </c>
      <c r="K1982" s="80">
        <f t="shared" si="316"/>
        <v>0</v>
      </c>
      <c r="L1982" s="68" t="str">
        <f t="shared" si="309"/>
        <v>Normal</v>
      </c>
      <c r="N1982" s="67">
        <f t="shared" si="310"/>
        <v>0</v>
      </c>
      <c r="O1982" s="67">
        <f t="shared" si="311"/>
        <v>0</v>
      </c>
      <c r="P1982" s="81">
        <f t="shared" si="312"/>
        <v>1.8272221003700684</v>
      </c>
      <c r="Q1982" s="81">
        <f t="shared" si="313"/>
        <v>1.8272221003700684</v>
      </c>
      <c r="S1982" s="1">
        <f t="shared" si="317"/>
        <v>4</v>
      </c>
      <c r="T1982" s="1" t="str">
        <f t="shared" si="318"/>
        <v>Peak</v>
      </c>
    </row>
    <row r="1983" spans="1:20" x14ac:dyDescent="0.25">
      <c r="A1983" s="85">
        <v>45008.833333328825</v>
      </c>
      <c r="B1983" s="1">
        <v>3</v>
      </c>
      <c r="C1983" s="1">
        <v>23</v>
      </c>
      <c r="D1983" s="1">
        <v>21</v>
      </c>
      <c r="E1983" s="1" t="str">
        <f t="shared" si="314"/>
        <v>Non-Summer</v>
      </c>
      <c r="F1983" s="78">
        <v>0.98050000000000004</v>
      </c>
      <c r="G1983" s="79">
        <f t="shared" si="315"/>
        <v>1.8654636291262516</v>
      </c>
      <c r="J1983" s="78">
        <v>0</v>
      </c>
      <c r="K1983" s="80">
        <f t="shared" si="316"/>
        <v>0</v>
      </c>
      <c r="L1983" s="68" t="str">
        <f t="shared" si="309"/>
        <v>Normal</v>
      </c>
      <c r="N1983" s="67">
        <f t="shared" si="310"/>
        <v>0</v>
      </c>
      <c r="O1983" s="67">
        <f t="shared" si="311"/>
        <v>0</v>
      </c>
      <c r="P1983" s="81">
        <f t="shared" si="312"/>
        <v>1.8654636291262516</v>
      </c>
      <c r="Q1983" s="81">
        <f t="shared" si="313"/>
        <v>1.8654636291262516</v>
      </c>
      <c r="S1983" s="1">
        <f t="shared" si="317"/>
        <v>4</v>
      </c>
      <c r="T1983" s="1" t="str">
        <f t="shared" si="318"/>
        <v>Peak</v>
      </c>
    </row>
    <row r="1984" spans="1:20" x14ac:dyDescent="0.25">
      <c r="A1984" s="85">
        <v>45008.874999995489</v>
      </c>
      <c r="B1984" s="1">
        <v>3</v>
      </c>
      <c r="C1984" s="1">
        <v>23</v>
      </c>
      <c r="D1984" s="1">
        <v>22</v>
      </c>
      <c r="E1984" s="1" t="str">
        <f t="shared" si="314"/>
        <v>Non-Summer</v>
      </c>
      <c r="F1984" s="78">
        <v>0.94689999999999996</v>
      </c>
      <c r="G1984" s="79">
        <f t="shared" si="315"/>
        <v>1.801537491503975</v>
      </c>
      <c r="J1984" s="78">
        <v>0</v>
      </c>
      <c r="K1984" s="80">
        <f t="shared" si="316"/>
        <v>0</v>
      </c>
      <c r="L1984" s="68" t="str">
        <f t="shared" si="309"/>
        <v>Normal</v>
      </c>
      <c r="N1984" s="67">
        <f t="shared" si="310"/>
        <v>0</v>
      </c>
      <c r="O1984" s="67">
        <f t="shared" si="311"/>
        <v>0</v>
      </c>
      <c r="P1984" s="81">
        <f t="shared" si="312"/>
        <v>1.801537491503975</v>
      </c>
      <c r="Q1984" s="81">
        <f t="shared" si="313"/>
        <v>1.801537491503975</v>
      </c>
      <c r="S1984" s="1">
        <f t="shared" si="317"/>
        <v>4</v>
      </c>
      <c r="T1984" s="1" t="str">
        <f t="shared" si="318"/>
        <v>Off-Peak</v>
      </c>
    </row>
    <row r="1985" spans="1:20" x14ac:dyDescent="0.25">
      <c r="A1985" s="85">
        <v>45008.916666662153</v>
      </c>
      <c r="B1985" s="1">
        <v>3</v>
      </c>
      <c r="C1985" s="1">
        <v>23</v>
      </c>
      <c r="D1985" s="1">
        <v>23</v>
      </c>
      <c r="E1985" s="1" t="str">
        <f t="shared" si="314"/>
        <v>Non-Summer</v>
      </c>
      <c r="F1985" s="78">
        <v>0.87109999999999999</v>
      </c>
      <c r="G1985" s="79">
        <f t="shared" si="315"/>
        <v>1.6573231691299108</v>
      </c>
      <c r="J1985" s="78">
        <v>0</v>
      </c>
      <c r="K1985" s="80">
        <f t="shared" si="316"/>
        <v>0</v>
      </c>
      <c r="L1985" s="68" t="str">
        <f t="shared" si="309"/>
        <v>Normal</v>
      </c>
      <c r="N1985" s="67">
        <f t="shared" si="310"/>
        <v>0</v>
      </c>
      <c r="O1985" s="67">
        <f t="shared" si="311"/>
        <v>0</v>
      </c>
      <c r="P1985" s="81">
        <f t="shared" si="312"/>
        <v>1.6573231691299108</v>
      </c>
      <c r="Q1985" s="81">
        <f t="shared" si="313"/>
        <v>1.6573231691299108</v>
      </c>
      <c r="S1985" s="1">
        <f t="shared" si="317"/>
        <v>4</v>
      </c>
      <c r="T1985" s="1" t="str">
        <f t="shared" si="318"/>
        <v>Off-Peak</v>
      </c>
    </row>
    <row r="1986" spans="1:20" x14ac:dyDescent="0.25">
      <c r="A1986" s="85">
        <v>45008.958333328817</v>
      </c>
      <c r="B1986" s="1">
        <v>3</v>
      </c>
      <c r="C1986" s="1">
        <v>24</v>
      </c>
      <c r="D1986" s="1">
        <v>0</v>
      </c>
      <c r="E1986" s="1" t="str">
        <f t="shared" si="314"/>
        <v>Non-Summer</v>
      </c>
      <c r="F1986" s="78">
        <v>0.79</v>
      </c>
      <c r="G1986" s="79">
        <f t="shared" si="315"/>
        <v>1.5030252595713807</v>
      </c>
      <c r="J1986" s="78">
        <v>0</v>
      </c>
      <c r="K1986" s="80">
        <f t="shared" si="316"/>
        <v>0</v>
      </c>
      <c r="L1986" s="68" t="str">
        <f t="shared" si="309"/>
        <v>Normal</v>
      </c>
      <c r="N1986" s="67">
        <f t="shared" si="310"/>
        <v>0</v>
      </c>
      <c r="O1986" s="67">
        <f t="shared" si="311"/>
        <v>0</v>
      </c>
      <c r="P1986" s="81">
        <f t="shared" si="312"/>
        <v>1.5030252595713807</v>
      </c>
      <c r="Q1986" s="81">
        <f t="shared" si="313"/>
        <v>1.5030252595713807</v>
      </c>
      <c r="S1986" s="1">
        <f t="shared" si="317"/>
        <v>4</v>
      </c>
      <c r="T1986" s="1" t="str">
        <f t="shared" si="318"/>
        <v>Off-Peak</v>
      </c>
    </row>
    <row r="1987" spans="1:20" x14ac:dyDescent="0.25">
      <c r="A1987" s="85">
        <v>45008.999999995482</v>
      </c>
      <c r="B1987" s="1">
        <v>3</v>
      </c>
      <c r="C1987" s="1">
        <v>24</v>
      </c>
      <c r="D1987" s="1">
        <v>1</v>
      </c>
      <c r="E1987" s="1" t="str">
        <f t="shared" si="314"/>
        <v>Non-Summer</v>
      </c>
      <c r="F1987" s="78">
        <v>0.73750000000000004</v>
      </c>
      <c r="G1987" s="79">
        <f t="shared" si="315"/>
        <v>1.4031406695365738</v>
      </c>
      <c r="J1987" s="78">
        <v>0</v>
      </c>
      <c r="K1987" s="80">
        <f t="shared" si="316"/>
        <v>0</v>
      </c>
      <c r="L1987" s="68" t="str">
        <f t="shared" si="309"/>
        <v>Normal</v>
      </c>
      <c r="N1987" s="67">
        <f t="shared" si="310"/>
        <v>0</v>
      </c>
      <c r="O1987" s="67">
        <f t="shared" si="311"/>
        <v>0</v>
      </c>
      <c r="P1987" s="81">
        <f t="shared" si="312"/>
        <v>1.4031406695365738</v>
      </c>
      <c r="Q1987" s="81">
        <f t="shared" si="313"/>
        <v>1.4031406695365738</v>
      </c>
      <c r="S1987" s="1">
        <f t="shared" si="317"/>
        <v>5</v>
      </c>
      <c r="T1987" s="1" t="str">
        <f t="shared" si="318"/>
        <v>Off-Peak</v>
      </c>
    </row>
    <row r="1988" spans="1:20" x14ac:dyDescent="0.25">
      <c r="A1988" s="85">
        <v>45009.041666662146</v>
      </c>
      <c r="B1988" s="1">
        <v>3</v>
      </c>
      <c r="C1988" s="1">
        <v>24</v>
      </c>
      <c r="D1988" s="1">
        <v>2</v>
      </c>
      <c r="E1988" s="1" t="str">
        <f t="shared" si="314"/>
        <v>Non-Summer</v>
      </c>
      <c r="F1988" s="78">
        <v>0.70679999999999998</v>
      </c>
      <c r="G1988" s="79">
        <f t="shared" si="315"/>
        <v>1.3447319664114579</v>
      </c>
      <c r="J1988" s="78">
        <v>0</v>
      </c>
      <c r="K1988" s="80">
        <f t="shared" si="316"/>
        <v>0</v>
      </c>
      <c r="L1988" s="68" t="str">
        <f t="shared" si="309"/>
        <v>Normal</v>
      </c>
      <c r="N1988" s="67">
        <f t="shared" si="310"/>
        <v>0</v>
      </c>
      <c r="O1988" s="67">
        <f t="shared" si="311"/>
        <v>0</v>
      </c>
      <c r="P1988" s="81">
        <f t="shared" si="312"/>
        <v>1.3447319664114579</v>
      </c>
      <c r="Q1988" s="81">
        <f t="shared" si="313"/>
        <v>1.3447319664114579</v>
      </c>
      <c r="S1988" s="1">
        <f t="shared" si="317"/>
        <v>5</v>
      </c>
      <c r="T1988" s="1" t="str">
        <f t="shared" si="318"/>
        <v>Off-Peak</v>
      </c>
    </row>
    <row r="1989" spans="1:20" x14ac:dyDescent="0.25">
      <c r="A1989" s="85">
        <v>45009.08333332881</v>
      </c>
      <c r="B1989" s="1">
        <v>3</v>
      </c>
      <c r="C1989" s="1">
        <v>24</v>
      </c>
      <c r="D1989" s="1">
        <v>3</v>
      </c>
      <c r="E1989" s="1" t="str">
        <f t="shared" si="314"/>
        <v>Non-Summer</v>
      </c>
      <c r="F1989" s="78">
        <v>0.69099999999999995</v>
      </c>
      <c r="G1989" s="79">
        <f t="shared" si="315"/>
        <v>1.3146714612200303</v>
      </c>
      <c r="J1989" s="78">
        <v>0</v>
      </c>
      <c r="K1989" s="80">
        <f t="shared" si="316"/>
        <v>0</v>
      </c>
      <c r="L1989" s="68" t="str">
        <f t="shared" si="309"/>
        <v>Normal</v>
      </c>
      <c r="N1989" s="67">
        <f t="shared" si="310"/>
        <v>0</v>
      </c>
      <c r="O1989" s="67">
        <f t="shared" si="311"/>
        <v>0</v>
      </c>
      <c r="P1989" s="81">
        <f t="shared" si="312"/>
        <v>1.3146714612200303</v>
      </c>
      <c r="Q1989" s="81">
        <f t="shared" si="313"/>
        <v>1.3146714612200303</v>
      </c>
      <c r="S1989" s="1">
        <f t="shared" si="317"/>
        <v>5</v>
      </c>
      <c r="T1989" s="1" t="str">
        <f t="shared" si="318"/>
        <v>Off-Peak</v>
      </c>
    </row>
    <row r="1990" spans="1:20" x14ac:dyDescent="0.25">
      <c r="A1990" s="85">
        <v>45009.124999995474</v>
      </c>
      <c r="B1990" s="1">
        <v>3</v>
      </c>
      <c r="C1990" s="1">
        <v>24</v>
      </c>
      <c r="D1990" s="1">
        <v>4</v>
      </c>
      <c r="E1990" s="1" t="str">
        <f t="shared" si="314"/>
        <v>Non-Summer</v>
      </c>
      <c r="F1990" s="78">
        <v>0.68769999999999998</v>
      </c>
      <c r="G1990" s="79">
        <f t="shared" si="315"/>
        <v>1.3083930012749854</v>
      </c>
      <c r="J1990" s="78">
        <v>0</v>
      </c>
      <c r="K1990" s="80">
        <f t="shared" si="316"/>
        <v>0</v>
      </c>
      <c r="L1990" s="68" t="str">
        <f t="shared" si="309"/>
        <v>Normal</v>
      </c>
      <c r="N1990" s="67">
        <f t="shared" si="310"/>
        <v>0</v>
      </c>
      <c r="O1990" s="67">
        <f t="shared" si="311"/>
        <v>0</v>
      </c>
      <c r="P1990" s="81">
        <f t="shared" si="312"/>
        <v>1.3083930012749854</v>
      </c>
      <c r="Q1990" s="81">
        <f t="shared" si="313"/>
        <v>1.3083930012749854</v>
      </c>
      <c r="S1990" s="1">
        <f t="shared" si="317"/>
        <v>5</v>
      </c>
      <c r="T1990" s="1" t="str">
        <f t="shared" si="318"/>
        <v>Off-Peak</v>
      </c>
    </row>
    <row r="1991" spans="1:20" x14ac:dyDescent="0.25">
      <c r="A1991" s="85">
        <v>45009.166666662139</v>
      </c>
      <c r="B1991" s="1">
        <v>3</v>
      </c>
      <c r="C1991" s="1">
        <v>24</v>
      </c>
      <c r="D1991" s="1">
        <v>5</v>
      </c>
      <c r="E1991" s="1" t="str">
        <f t="shared" si="314"/>
        <v>Non-Summer</v>
      </c>
      <c r="F1991" s="78">
        <v>0.70089999999999997</v>
      </c>
      <c r="G1991" s="79">
        <f t="shared" si="315"/>
        <v>1.3335068410551654</v>
      </c>
      <c r="J1991" s="78">
        <v>0</v>
      </c>
      <c r="K1991" s="80">
        <f t="shared" si="316"/>
        <v>0</v>
      </c>
      <c r="L1991" s="68" t="str">
        <f t="shared" si="309"/>
        <v>Normal</v>
      </c>
      <c r="N1991" s="67">
        <f t="shared" si="310"/>
        <v>0</v>
      </c>
      <c r="O1991" s="67">
        <f t="shared" si="311"/>
        <v>0</v>
      </c>
      <c r="P1991" s="81">
        <f t="shared" si="312"/>
        <v>1.3335068410551654</v>
      </c>
      <c r="Q1991" s="81">
        <f t="shared" si="313"/>
        <v>1.3335068410551654</v>
      </c>
      <c r="S1991" s="1">
        <f t="shared" si="317"/>
        <v>5</v>
      </c>
      <c r="T1991" s="1" t="str">
        <f t="shared" si="318"/>
        <v>Off-Peak</v>
      </c>
    </row>
    <row r="1992" spans="1:20" x14ac:dyDescent="0.25">
      <c r="A1992" s="85">
        <v>45009.208333328803</v>
      </c>
      <c r="B1992" s="1">
        <v>3</v>
      </c>
      <c r="C1992" s="1">
        <v>24</v>
      </c>
      <c r="D1992" s="1">
        <v>6</v>
      </c>
      <c r="E1992" s="1" t="str">
        <f t="shared" si="314"/>
        <v>Non-Summer</v>
      </c>
      <c r="F1992" s="78">
        <v>0.73470000000000002</v>
      </c>
      <c r="G1992" s="79">
        <f t="shared" si="315"/>
        <v>1.397813491401384</v>
      </c>
      <c r="J1992" s="78">
        <v>0</v>
      </c>
      <c r="K1992" s="80">
        <f t="shared" si="316"/>
        <v>0</v>
      </c>
      <c r="L1992" s="68" t="str">
        <f t="shared" si="309"/>
        <v>Normal</v>
      </c>
      <c r="N1992" s="67">
        <f t="shared" si="310"/>
        <v>0</v>
      </c>
      <c r="O1992" s="67">
        <f t="shared" si="311"/>
        <v>0</v>
      </c>
      <c r="P1992" s="81">
        <f t="shared" si="312"/>
        <v>1.397813491401384</v>
      </c>
      <c r="Q1992" s="81">
        <f t="shared" si="313"/>
        <v>1.397813491401384</v>
      </c>
      <c r="S1992" s="1">
        <f t="shared" si="317"/>
        <v>5</v>
      </c>
      <c r="T1992" s="1" t="str">
        <f t="shared" si="318"/>
        <v>Peak</v>
      </c>
    </row>
    <row r="1993" spans="1:20" x14ac:dyDescent="0.25">
      <c r="A1993" s="85">
        <v>45009.249999995467</v>
      </c>
      <c r="B1993" s="1">
        <v>3</v>
      </c>
      <c r="C1993" s="1">
        <v>24</v>
      </c>
      <c r="D1993" s="1">
        <v>7</v>
      </c>
      <c r="E1993" s="1" t="str">
        <f t="shared" si="314"/>
        <v>Non-Summer</v>
      </c>
      <c r="F1993" s="78">
        <v>0.7893</v>
      </c>
      <c r="G1993" s="79">
        <f t="shared" si="315"/>
        <v>1.5016934650375833</v>
      </c>
      <c r="J1993" s="78">
        <v>0.15984399999999999</v>
      </c>
      <c r="K1993" s="80">
        <f t="shared" si="316"/>
        <v>0.15984399999999999</v>
      </c>
      <c r="L1993" s="68" t="str">
        <f t="shared" si="309"/>
        <v>Normal</v>
      </c>
      <c r="N1993" s="67">
        <f t="shared" si="310"/>
        <v>0</v>
      </c>
      <c r="O1993" s="67">
        <f t="shared" si="311"/>
        <v>0.15984399999999999</v>
      </c>
      <c r="P1993" s="81">
        <f t="shared" si="312"/>
        <v>1.3418494650375834</v>
      </c>
      <c r="Q1993" s="81">
        <f t="shared" si="313"/>
        <v>1.3418494650375834</v>
      </c>
      <c r="S1993" s="1">
        <f t="shared" si="317"/>
        <v>5</v>
      </c>
      <c r="T1993" s="1" t="str">
        <f t="shared" si="318"/>
        <v>Peak</v>
      </c>
    </row>
    <row r="1994" spans="1:20" x14ac:dyDescent="0.25">
      <c r="A1994" s="85">
        <v>45009.291666662131</v>
      </c>
      <c r="B1994" s="1">
        <v>3</v>
      </c>
      <c r="C1994" s="1">
        <v>24</v>
      </c>
      <c r="D1994" s="1">
        <v>8</v>
      </c>
      <c r="E1994" s="1" t="str">
        <f t="shared" si="314"/>
        <v>Non-Summer</v>
      </c>
      <c r="F1994" s="78">
        <v>0.81489999999999996</v>
      </c>
      <c r="G1994" s="79">
        <f t="shared" si="315"/>
        <v>1.5503990937021748</v>
      </c>
      <c r="J1994" s="78">
        <v>1.502386</v>
      </c>
      <c r="K1994" s="80">
        <f t="shared" si="316"/>
        <v>1.502386</v>
      </c>
      <c r="L1994" s="68" t="str">
        <f t="shared" si="309"/>
        <v>Normal</v>
      </c>
      <c r="N1994" s="67">
        <f t="shared" si="310"/>
        <v>0</v>
      </c>
      <c r="O1994" s="67">
        <f t="shared" si="311"/>
        <v>1.502386</v>
      </c>
      <c r="P1994" s="81">
        <f t="shared" si="312"/>
        <v>4.8013093702174769E-2</v>
      </c>
      <c r="Q1994" s="81">
        <f t="shared" si="313"/>
        <v>4.8013093702174769E-2</v>
      </c>
      <c r="S1994" s="1">
        <f t="shared" si="317"/>
        <v>5</v>
      </c>
      <c r="T1994" s="1" t="str">
        <f t="shared" si="318"/>
        <v>Peak</v>
      </c>
    </row>
    <row r="1995" spans="1:20" x14ac:dyDescent="0.25">
      <c r="A1995" s="85">
        <v>45009.333333328796</v>
      </c>
      <c r="B1995" s="1">
        <v>3</v>
      </c>
      <c r="C1995" s="1">
        <v>24</v>
      </c>
      <c r="D1995" s="1">
        <v>9</v>
      </c>
      <c r="E1995" s="1" t="str">
        <f t="shared" si="314"/>
        <v>Non-Summer</v>
      </c>
      <c r="F1995" s="78">
        <v>0.79090000000000005</v>
      </c>
      <c r="G1995" s="79">
        <f t="shared" si="315"/>
        <v>1.5047375668291203</v>
      </c>
      <c r="J1995" s="78">
        <v>3.2100940000000002</v>
      </c>
      <c r="K1995" s="80">
        <f t="shared" si="316"/>
        <v>3.2100940000000002</v>
      </c>
      <c r="L1995" s="68" t="str">
        <f t="shared" si="309"/>
        <v>Normal</v>
      </c>
      <c r="N1995" s="67">
        <f t="shared" si="310"/>
        <v>1.7053564331708799</v>
      </c>
      <c r="O1995" s="67">
        <f t="shared" si="311"/>
        <v>1.5047375668291203</v>
      </c>
      <c r="P1995" s="81">
        <f t="shared" si="312"/>
        <v>0</v>
      </c>
      <c r="Q1995" s="81">
        <f t="shared" si="313"/>
        <v>-1.7053564331708799</v>
      </c>
      <c r="S1995" s="1">
        <f t="shared" si="317"/>
        <v>5</v>
      </c>
      <c r="T1995" s="1" t="str">
        <f t="shared" si="318"/>
        <v>Peak</v>
      </c>
    </row>
    <row r="1996" spans="1:20" x14ac:dyDescent="0.25">
      <c r="A1996" s="85">
        <v>45009.37499999546</v>
      </c>
      <c r="B1996" s="1">
        <v>3</v>
      </c>
      <c r="C1996" s="1">
        <v>24</v>
      </c>
      <c r="D1996" s="1">
        <v>10</v>
      </c>
      <c r="E1996" s="1" t="str">
        <f t="shared" si="314"/>
        <v>Non-Summer</v>
      </c>
      <c r="F1996" s="78">
        <v>0.76539999999999997</v>
      </c>
      <c r="G1996" s="79">
        <f t="shared" si="315"/>
        <v>1.4562221945264997</v>
      </c>
      <c r="J1996" s="78">
        <v>2.058624</v>
      </c>
      <c r="K1996" s="80">
        <f t="shared" si="316"/>
        <v>2.058624</v>
      </c>
      <c r="L1996" s="68" t="str">
        <f t="shared" si="309"/>
        <v>Normal</v>
      </c>
      <c r="N1996" s="67">
        <f t="shared" si="310"/>
        <v>0.60240180547350031</v>
      </c>
      <c r="O1996" s="67">
        <f t="shared" si="311"/>
        <v>1.4562221945264997</v>
      </c>
      <c r="P1996" s="81">
        <f t="shared" si="312"/>
        <v>0</v>
      </c>
      <c r="Q1996" s="81">
        <f t="shared" si="313"/>
        <v>-0.60240180547350031</v>
      </c>
      <c r="S1996" s="1">
        <f t="shared" si="317"/>
        <v>5</v>
      </c>
      <c r="T1996" s="1" t="str">
        <f t="shared" si="318"/>
        <v>Peak</v>
      </c>
    </row>
    <row r="1997" spans="1:20" x14ac:dyDescent="0.25">
      <c r="A1997" s="85">
        <v>45009.416666662124</v>
      </c>
      <c r="B1997" s="1">
        <v>3</v>
      </c>
      <c r="C1997" s="1">
        <v>24</v>
      </c>
      <c r="D1997" s="1">
        <v>11</v>
      </c>
      <c r="E1997" s="1" t="str">
        <f t="shared" si="314"/>
        <v>Non-Summer</v>
      </c>
      <c r="F1997" s="78">
        <v>0.75060000000000004</v>
      </c>
      <c r="G1997" s="79">
        <f t="shared" si="315"/>
        <v>1.4280642529547827</v>
      </c>
      <c r="J1997" s="78">
        <v>3.6252</v>
      </c>
      <c r="K1997" s="80">
        <f t="shared" si="316"/>
        <v>3.6252</v>
      </c>
      <c r="L1997" s="68" t="str">
        <f t="shared" si="309"/>
        <v>Normal</v>
      </c>
      <c r="N1997" s="67">
        <f t="shared" si="310"/>
        <v>2.1971357470452171</v>
      </c>
      <c r="O1997" s="67">
        <f t="shared" si="311"/>
        <v>1.4280642529547829</v>
      </c>
      <c r="P1997" s="81">
        <f t="shared" si="312"/>
        <v>0</v>
      </c>
      <c r="Q1997" s="81">
        <f t="shared" si="313"/>
        <v>-2.1971357470452171</v>
      </c>
      <c r="S1997" s="1">
        <f t="shared" si="317"/>
        <v>5</v>
      </c>
      <c r="T1997" s="1" t="str">
        <f t="shared" si="318"/>
        <v>Peak</v>
      </c>
    </row>
    <row r="1998" spans="1:20" x14ac:dyDescent="0.25">
      <c r="A1998" s="85">
        <v>45009.458333328788</v>
      </c>
      <c r="B1998" s="1">
        <v>3</v>
      </c>
      <c r="C1998" s="1">
        <v>24</v>
      </c>
      <c r="D1998" s="1">
        <v>12</v>
      </c>
      <c r="E1998" s="1" t="str">
        <f t="shared" si="314"/>
        <v>Non-Summer</v>
      </c>
      <c r="F1998" s="78">
        <v>0.73699999999999999</v>
      </c>
      <c r="G1998" s="79">
        <f t="shared" si="315"/>
        <v>1.4021893877267184</v>
      </c>
      <c r="J1998" s="78">
        <v>5.3660670000000001</v>
      </c>
      <c r="K1998" s="80">
        <f t="shared" si="316"/>
        <v>5.3660670000000001</v>
      </c>
      <c r="L1998" s="68" t="str">
        <f t="shared" si="309"/>
        <v>Normal</v>
      </c>
      <c r="N1998" s="67">
        <f t="shared" si="310"/>
        <v>3.9638776122732819</v>
      </c>
      <c r="O1998" s="67">
        <f t="shared" si="311"/>
        <v>1.4021893877267182</v>
      </c>
      <c r="P1998" s="81">
        <f t="shared" si="312"/>
        <v>2.2204460492503131E-16</v>
      </c>
      <c r="Q1998" s="81">
        <f t="shared" si="313"/>
        <v>-3.9638776122732819</v>
      </c>
      <c r="S1998" s="1">
        <f t="shared" si="317"/>
        <v>5</v>
      </c>
      <c r="T1998" s="1" t="str">
        <f t="shared" si="318"/>
        <v>Peak</v>
      </c>
    </row>
    <row r="1999" spans="1:20" x14ac:dyDescent="0.25">
      <c r="A1999" s="85">
        <v>45009.499999995453</v>
      </c>
      <c r="B1999" s="1">
        <v>3</v>
      </c>
      <c r="C1999" s="1">
        <v>24</v>
      </c>
      <c r="D1999" s="1">
        <v>13</v>
      </c>
      <c r="E1999" s="1" t="str">
        <f t="shared" si="314"/>
        <v>Non-Summer</v>
      </c>
      <c r="F1999" s="78">
        <v>0.72040000000000004</v>
      </c>
      <c r="G1999" s="79">
        <f t="shared" si="315"/>
        <v>1.3706068316395223</v>
      </c>
      <c r="J1999" s="78">
        <v>3.2738960000000001</v>
      </c>
      <c r="K1999" s="80">
        <f t="shared" si="316"/>
        <v>3.2738960000000001</v>
      </c>
      <c r="L1999" s="68" t="str">
        <f t="shared" si="309"/>
        <v>Normal</v>
      </c>
      <c r="N1999" s="67">
        <f t="shared" si="310"/>
        <v>1.9032891683604778</v>
      </c>
      <c r="O1999" s="67">
        <f t="shared" si="311"/>
        <v>1.3706068316395223</v>
      </c>
      <c r="P1999" s="81">
        <f t="shared" si="312"/>
        <v>0</v>
      </c>
      <c r="Q1999" s="81">
        <f t="shared" si="313"/>
        <v>-1.9032891683604778</v>
      </c>
      <c r="S1999" s="1">
        <f t="shared" si="317"/>
        <v>5</v>
      </c>
      <c r="T1999" s="1" t="str">
        <f t="shared" si="318"/>
        <v>Peak</v>
      </c>
    </row>
    <row r="2000" spans="1:20" x14ac:dyDescent="0.25">
      <c r="A2000" s="85">
        <v>45009.541666662117</v>
      </c>
      <c r="B2000" s="1">
        <v>3</v>
      </c>
      <c r="C2000" s="1">
        <v>24</v>
      </c>
      <c r="D2000" s="1">
        <v>14</v>
      </c>
      <c r="E2000" s="1" t="str">
        <f t="shared" si="314"/>
        <v>Non-Summer</v>
      </c>
      <c r="F2000" s="78">
        <v>0.71020000000000005</v>
      </c>
      <c r="G2000" s="79">
        <f t="shared" si="315"/>
        <v>1.3512006827184742</v>
      </c>
      <c r="J2000" s="78">
        <v>4.583723</v>
      </c>
      <c r="K2000" s="80">
        <f t="shared" si="316"/>
        <v>4.583723</v>
      </c>
      <c r="L2000" s="68" t="str">
        <f t="shared" si="309"/>
        <v>Normal</v>
      </c>
      <c r="N2000" s="67">
        <f t="shared" si="310"/>
        <v>3.2325223172815258</v>
      </c>
      <c r="O2000" s="67">
        <f t="shared" si="311"/>
        <v>1.3512006827184742</v>
      </c>
      <c r="P2000" s="81">
        <f t="shared" si="312"/>
        <v>0</v>
      </c>
      <c r="Q2000" s="81">
        <f t="shared" si="313"/>
        <v>-3.2325223172815258</v>
      </c>
      <c r="S2000" s="1">
        <f t="shared" si="317"/>
        <v>5</v>
      </c>
      <c r="T2000" s="1" t="str">
        <f t="shared" si="318"/>
        <v>Peak</v>
      </c>
    </row>
    <row r="2001" spans="1:20" x14ac:dyDescent="0.25">
      <c r="A2001" s="85">
        <v>45009.583333328781</v>
      </c>
      <c r="B2001" s="1">
        <v>3</v>
      </c>
      <c r="C2001" s="1">
        <v>24</v>
      </c>
      <c r="D2001" s="1">
        <v>15</v>
      </c>
      <c r="E2001" s="1" t="str">
        <f t="shared" si="314"/>
        <v>Non-Summer</v>
      </c>
      <c r="F2001" s="78">
        <v>0.71479999999999999</v>
      </c>
      <c r="G2001" s="79">
        <f t="shared" si="315"/>
        <v>1.3599524753691428</v>
      </c>
      <c r="J2001" s="78">
        <v>4.8919499999999996</v>
      </c>
      <c r="K2001" s="80">
        <f t="shared" si="316"/>
        <v>4.8919499999999996</v>
      </c>
      <c r="L2001" s="68" t="str">
        <f t="shared" si="309"/>
        <v>Normal</v>
      </c>
      <c r="N2001" s="67">
        <f t="shared" si="310"/>
        <v>3.5319975246308566</v>
      </c>
      <c r="O2001" s="67">
        <f t="shared" si="311"/>
        <v>1.359952475369143</v>
      </c>
      <c r="P2001" s="81">
        <f t="shared" si="312"/>
        <v>0</v>
      </c>
      <c r="Q2001" s="81">
        <f t="shared" si="313"/>
        <v>-3.5319975246308566</v>
      </c>
      <c r="S2001" s="1">
        <f t="shared" si="317"/>
        <v>5</v>
      </c>
      <c r="T2001" s="1" t="str">
        <f t="shared" si="318"/>
        <v>Peak</v>
      </c>
    </row>
    <row r="2002" spans="1:20" x14ac:dyDescent="0.25">
      <c r="A2002" s="85">
        <v>45009.624999995445</v>
      </c>
      <c r="B2002" s="1">
        <v>3</v>
      </c>
      <c r="C2002" s="1">
        <v>24</v>
      </c>
      <c r="D2002" s="1">
        <v>16</v>
      </c>
      <c r="E2002" s="1" t="str">
        <f t="shared" si="314"/>
        <v>Non-Summer</v>
      </c>
      <c r="F2002" s="78">
        <v>0.73970000000000002</v>
      </c>
      <c r="G2002" s="79">
        <f t="shared" si="315"/>
        <v>1.4073263094999371</v>
      </c>
      <c r="J2002" s="78">
        <v>3.498173</v>
      </c>
      <c r="K2002" s="80">
        <f t="shared" si="316"/>
        <v>3.498173</v>
      </c>
      <c r="L2002" s="68" t="str">
        <f t="shared" si="309"/>
        <v>Normal</v>
      </c>
      <c r="N2002" s="67">
        <f t="shared" si="310"/>
        <v>2.0908466905000629</v>
      </c>
      <c r="O2002" s="67">
        <f t="shared" si="311"/>
        <v>1.4073263094999371</v>
      </c>
      <c r="P2002" s="81">
        <f t="shared" si="312"/>
        <v>0</v>
      </c>
      <c r="Q2002" s="81">
        <f t="shared" si="313"/>
        <v>-2.0908466905000629</v>
      </c>
      <c r="S2002" s="1">
        <f t="shared" si="317"/>
        <v>5</v>
      </c>
      <c r="T2002" s="1" t="str">
        <f t="shared" si="318"/>
        <v>Peak</v>
      </c>
    </row>
    <row r="2003" spans="1:20" x14ac:dyDescent="0.25">
      <c r="A2003" s="85">
        <v>45009.666666662109</v>
      </c>
      <c r="B2003" s="1">
        <v>3</v>
      </c>
      <c r="C2003" s="1">
        <v>24</v>
      </c>
      <c r="D2003" s="1">
        <v>17</v>
      </c>
      <c r="E2003" s="1" t="str">
        <f t="shared" si="314"/>
        <v>Non-Summer</v>
      </c>
      <c r="F2003" s="78">
        <v>0.77769999999999995</v>
      </c>
      <c r="G2003" s="79">
        <f t="shared" si="315"/>
        <v>1.4796237270489401</v>
      </c>
      <c r="J2003" s="78">
        <v>1.924563</v>
      </c>
      <c r="K2003" s="80">
        <f t="shared" si="316"/>
        <v>1.924563</v>
      </c>
      <c r="L2003" s="68" t="str">
        <f t="shared" ref="L2003:L2066" si="319">IF(AND(D2003&gt;=$C$2,D2003&lt;=$C$3,E2003="Summer"),"MaxDis","Normal")</f>
        <v>Normal</v>
      </c>
      <c r="N2003" s="67">
        <f t="shared" ref="N2003:N2066" si="320">IF(K2003-G2003&lt;0,0,K2003-G2003)</f>
        <v>0.44493927295105995</v>
      </c>
      <c r="O2003" s="67">
        <f t="shared" ref="O2003:O2066" si="321">K2003-N2003</f>
        <v>1.4796237270489401</v>
      </c>
      <c r="P2003" s="81">
        <f t="shared" ref="P2003:P2066" si="322">MAX(0,G2003-O2003)</f>
        <v>0</v>
      </c>
      <c r="Q2003" s="81">
        <f t="shared" ref="Q2003:Q2066" si="323">G2003-K2003</f>
        <v>-0.44493927295105995</v>
      </c>
      <c r="S2003" s="1">
        <f t="shared" si="317"/>
        <v>5</v>
      </c>
      <c r="T2003" s="1" t="str">
        <f t="shared" si="318"/>
        <v>Peak</v>
      </c>
    </row>
    <row r="2004" spans="1:20" x14ac:dyDescent="0.25">
      <c r="A2004" s="85">
        <v>45009.708333328774</v>
      </c>
      <c r="B2004" s="1">
        <v>3</v>
      </c>
      <c r="C2004" s="1">
        <v>24</v>
      </c>
      <c r="D2004" s="1">
        <v>18</v>
      </c>
      <c r="E2004" s="1" t="str">
        <f t="shared" ref="E2004:E2067" si="324">IF(AND(B2004&gt;=$C$5,B2004&lt;=$C$6),"Summer","Non-Summer")</f>
        <v>Non-Summer</v>
      </c>
      <c r="F2004" s="78">
        <v>0.83809999999999996</v>
      </c>
      <c r="G2004" s="79">
        <f t="shared" ref="G2004:G2067" si="325">F2004*$G$13</f>
        <v>1.5945385696794607</v>
      </c>
      <c r="J2004" s="78">
        <v>0.38837500000000003</v>
      </c>
      <c r="K2004" s="80">
        <f t="shared" ref="K2004:K2067" si="326">J2004*$K$13</f>
        <v>0.38837500000000003</v>
      </c>
      <c r="L2004" s="68" t="str">
        <f t="shared" si="319"/>
        <v>Normal</v>
      </c>
      <c r="N2004" s="67">
        <f t="shared" si="320"/>
        <v>0</v>
      </c>
      <c r="O2004" s="67">
        <f t="shared" si="321"/>
        <v>0.38837500000000003</v>
      </c>
      <c r="P2004" s="81">
        <f t="shared" si="322"/>
        <v>1.2061635696794606</v>
      </c>
      <c r="Q2004" s="81">
        <f t="shared" si="323"/>
        <v>1.2061635696794606</v>
      </c>
      <c r="S2004" s="1">
        <f t="shared" ref="S2004:S2067" si="327">WEEKDAY(A2004,2)</f>
        <v>5</v>
      </c>
      <c r="T2004" s="1" t="str">
        <f t="shared" ref="T2004:T2067" si="328">IF(S2004&gt;5,"Off-Peak",IF(AND(D2004&gt;=$C$7,D2004&lt;$C$8),"Peak","Off-Peak"))</f>
        <v>Peak</v>
      </c>
    </row>
    <row r="2005" spans="1:20" x14ac:dyDescent="0.25">
      <c r="A2005" s="85">
        <v>45009.749999995438</v>
      </c>
      <c r="B2005" s="1">
        <v>3</v>
      </c>
      <c r="C2005" s="1">
        <v>24</v>
      </c>
      <c r="D2005" s="1">
        <v>19</v>
      </c>
      <c r="E2005" s="1" t="str">
        <f t="shared" si="324"/>
        <v>Non-Summer</v>
      </c>
      <c r="F2005" s="78">
        <v>0.89800000000000002</v>
      </c>
      <c r="G2005" s="79">
        <f t="shared" si="325"/>
        <v>1.7085021305001264</v>
      </c>
      <c r="J2005" s="78">
        <v>0</v>
      </c>
      <c r="K2005" s="80">
        <f t="shared" si="326"/>
        <v>0</v>
      </c>
      <c r="L2005" s="68" t="str">
        <f t="shared" si="319"/>
        <v>Normal</v>
      </c>
      <c r="N2005" s="67">
        <f t="shared" si="320"/>
        <v>0</v>
      </c>
      <c r="O2005" s="67">
        <f t="shared" si="321"/>
        <v>0</v>
      </c>
      <c r="P2005" s="81">
        <f t="shared" si="322"/>
        <v>1.7085021305001264</v>
      </c>
      <c r="Q2005" s="81">
        <f t="shared" si="323"/>
        <v>1.7085021305001264</v>
      </c>
      <c r="S2005" s="1">
        <f t="shared" si="327"/>
        <v>5</v>
      </c>
      <c r="T2005" s="1" t="str">
        <f t="shared" si="328"/>
        <v>Peak</v>
      </c>
    </row>
    <row r="2006" spans="1:20" x14ac:dyDescent="0.25">
      <c r="A2006" s="85">
        <v>45009.791666662102</v>
      </c>
      <c r="B2006" s="1">
        <v>3</v>
      </c>
      <c r="C2006" s="1">
        <v>24</v>
      </c>
      <c r="D2006" s="1">
        <v>20</v>
      </c>
      <c r="E2006" s="1" t="str">
        <f t="shared" si="324"/>
        <v>Non-Summer</v>
      </c>
      <c r="F2006" s="78">
        <v>0.94650000000000001</v>
      </c>
      <c r="G2006" s="79">
        <f t="shared" si="325"/>
        <v>1.8007764660560908</v>
      </c>
      <c r="J2006" s="78">
        <v>0</v>
      </c>
      <c r="K2006" s="80">
        <f t="shared" si="326"/>
        <v>0</v>
      </c>
      <c r="L2006" s="68" t="str">
        <f t="shared" si="319"/>
        <v>Normal</v>
      </c>
      <c r="N2006" s="67">
        <f t="shared" si="320"/>
        <v>0</v>
      </c>
      <c r="O2006" s="67">
        <f t="shared" si="321"/>
        <v>0</v>
      </c>
      <c r="P2006" s="81">
        <f t="shared" si="322"/>
        <v>1.8007764660560908</v>
      </c>
      <c r="Q2006" s="81">
        <f t="shared" si="323"/>
        <v>1.8007764660560908</v>
      </c>
      <c r="S2006" s="1">
        <f t="shared" si="327"/>
        <v>5</v>
      </c>
      <c r="T2006" s="1" t="str">
        <f t="shared" si="328"/>
        <v>Peak</v>
      </c>
    </row>
    <row r="2007" spans="1:20" x14ac:dyDescent="0.25">
      <c r="A2007" s="85">
        <v>45009.833333328766</v>
      </c>
      <c r="B2007" s="1">
        <v>3</v>
      </c>
      <c r="C2007" s="1">
        <v>24</v>
      </c>
      <c r="D2007" s="1">
        <v>21</v>
      </c>
      <c r="E2007" s="1" t="str">
        <f t="shared" si="324"/>
        <v>Non-Summer</v>
      </c>
      <c r="F2007" s="78">
        <v>0.95279999999999998</v>
      </c>
      <c r="G2007" s="79">
        <f t="shared" si="325"/>
        <v>1.8127626168602677</v>
      </c>
      <c r="J2007" s="78">
        <v>0</v>
      </c>
      <c r="K2007" s="80">
        <f t="shared" si="326"/>
        <v>0</v>
      </c>
      <c r="L2007" s="68" t="str">
        <f t="shared" si="319"/>
        <v>Normal</v>
      </c>
      <c r="N2007" s="67">
        <f t="shared" si="320"/>
        <v>0</v>
      </c>
      <c r="O2007" s="67">
        <f t="shared" si="321"/>
        <v>0</v>
      </c>
      <c r="P2007" s="81">
        <f t="shared" si="322"/>
        <v>1.8127626168602677</v>
      </c>
      <c r="Q2007" s="81">
        <f t="shared" si="323"/>
        <v>1.8127626168602677</v>
      </c>
      <c r="S2007" s="1">
        <f t="shared" si="327"/>
        <v>5</v>
      </c>
      <c r="T2007" s="1" t="str">
        <f t="shared" si="328"/>
        <v>Peak</v>
      </c>
    </row>
    <row r="2008" spans="1:20" x14ac:dyDescent="0.25">
      <c r="A2008" s="85">
        <v>45009.874999995431</v>
      </c>
      <c r="B2008" s="1">
        <v>3</v>
      </c>
      <c r="C2008" s="1">
        <v>24</v>
      </c>
      <c r="D2008" s="1">
        <v>22</v>
      </c>
      <c r="E2008" s="1" t="str">
        <f t="shared" si="324"/>
        <v>Non-Summer</v>
      </c>
      <c r="F2008" s="78">
        <v>0.93210000000000004</v>
      </c>
      <c r="G2008" s="79">
        <f t="shared" si="325"/>
        <v>1.7733795499322582</v>
      </c>
      <c r="J2008" s="78">
        <v>0</v>
      </c>
      <c r="K2008" s="80">
        <f t="shared" si="326"/>
        <v>0</v>
      </c>
      <c r="L2008" s="68" t="str">
        <f t="shared" si="319"/>
        <v>Normal</v>
      </c>
      <c r="N2008" s="67">
        <f t="shared" si="320"/>
        <v>0</v>
      </c>
      <c r="O2008" s="67">
        <f t="shared" si="321"/>
        <v>0</v>
      </c>
      <c r="P2008" s="81">
        <f t="shared" si="322"/>
        <v>1.7733795499322582</v>
      </c>
      <c r="Q2008" s="81">
        <f t="shared" si="323"/>
        <v>1.7733795499322582</v>
      </c>
      <c r="S2008" s="1">
        <f t="shared" si="327"/>
        <v>5</v>
      </c>
      <c r="T2008" s="1" t="str">
        <f t="shared" si="328"/>
        <v>Off-Peak</v>
      </c>
    </row>
    <row r="2009" spans="1:20" x14ac:dyDescent="0.25">
      <c r="A2009" s="85">
        <v>45009.916666662095</v>
      </c>
      <c r="B2009" s="1">
        <v>3</v>
      </c>
      <c r="C2009" s="1">
        <v>24</v>
      </c>
      <c r="D2009" s="1">
        <v>23</v>
      </c>
      <c r="E2009" s="1" t="str">
        <f t="shared" si="324"/>
        <v>Non-Summer</v>
      </c>
      <c r="F2009" s="78">
        <v>0.88080000000000003</v>
      </c>
      <c r="G2009" s="79">
        <f t="shared" si="325"/>
        <v>1.6757780362411039</v>
      </c>
      <c r="J2009" s="78">
        <v>0</v>
      </c>
      <c r="K2009" s="80">
        <f t="shared" si="326"/>
        <v>0</v>
      </c>
      <c r="L2009" s="68" t="str">
        <f t="shared" si="319"/>
        <v>Normal</v>
      </c>
      <c r="N2009" s="67">
        <f t="shared" si="320"/>
        <v>0</v>
      </c>
      <c r="O2009" s="67">
        <f t="shared" si="321"/>
        <v>0</v>
      </c>
      <c r="P2009" s="81">
        <f t="shared" si="322"/>
        <v>1.6757780362411039</v>
      </c>
      <c r="Q2009" s="81">
        <f t="shared" si="323"/>
        <v>1.6757780362411039</v>
      </c>
      <c r="S2009" s="1">
        <f t="shared" si="327"/>
        <v>5</v>
      </c>
      <c r="T2009" s="1" t="str">
        <f t="shared" si="328"/>
        <v>Off-Peak</v>
      </c>
    </row>
    <row r="2010" spans="1:20" x14ac:dyDescent="0.25">
      <c r="A2010" s="85">
        <v>45009.958333328759</v>
      </c>
      <c r="B2010" s="1">
        <v>3</v>
      </c>
      <c r="C2010" s="1">
        <v>25</v>
      </c>
      <c r="D2010" s="1">
        <v>0</v>
      </c>
      <c r="E2010" s="1" t="str">
        <f t="shared" si="324"/>
        <v>Non-Summer</v>
      </c>
      <c r="F2010" s="78">
        <v>0.81389999999999996</v>
      </c>
      <c r="G2010" s="79">
        <f t="shared" si="325"/>
        <v>1.548496530082464</v>
      </c>
      <c r="J2010" s="78">
        <v>0</v>
      </c>
      <c r="K2010" s="80">
        <f t="shared" si="326"/>
        <v>0</v>
      </c>
      <c r="L2010" s="68" t="str">
        <f t="shared" si="319"/>
        <v>Normal</v>
      </c>
      <c r="N2010" s="67">
        <f t="shared" si="320"/>
        <v>0</v>
      </c>
      <c r="O2010" s="67">
        <f t="shared" si="321"/>
        <v>0</v>
      </c>
      <c r="P2010" s="81">
        <f t="shared" si="322"/>
        <v>1.548496530082464</v>
      </c>
      <c r="Q2010" s="81">
        <f t="shared" si="323"/>
        <v>1.548496530082464</v>
      </c>
      <c r="S2010" s="1">
        <f t="shared" si="327"/>
        <v>5</v>
      </c>
      <c r="T2010" s="1" t="str">
        <f t="shared" si="328"/>
        <v>Off-Peak</v>
      </c>
    </row>
    <row r="2011" spans="1:20" x14ac:dyDescent="0.25">
      <c r="A2011" s="85">
        <v>45009.999999995423</v>
      </c>
      <c r="B2011" s="1">
        <v>3</v>
      </c>
      <c r="C2011" s="1">
        <v>25</v>
      </c>
      <c r="D2011" s="1">
        <v>1</v>
      </c>
      <c r="E2011" s="1" t="str">
        <f t="shared" si="324"/>
        <v>Non-Summer</v>
      </c>
      <c r="F2011" s="78">
        <v>0.76419999999999999</v>
      </c>
      <c r="G2011" s="79">
        <f t="shared" si="325"/>
        <v>1.4539391181828469</v>
      </c>
      <c r="J2011" s="78">
        <v>0</v>
      </c>
      <c r="K2011" s="80">
        <f t="shared" si="326"/>
        <v>0</v>
      </c>
      <c r="L2011" s="68" t="str">
        <f t="shared" si="319"/>
        <v>Normal</v>
      </c>
      <c r="N2011" s="67">
        <f t="shared" si="320"/>
        <v>0</v>
      </c>
      <c r="O2011" s="67">
        <f t="shared" si="321"/>
        <v>0</v>
      </c>
      <c r="P2011" s="81">
        <f t="shared" si="322"/>
        <v>1.4539391181828469</v>
      </c>
      <c r="Q2011" s="81">
        <f t="shared" si="323"/>
        <v>1.4539391181828469</v>
      </c>
      <c r="S2011" s="1">
        <f t="shared" si="327"/>
        <v>6</v>
      </c>
      <c r="T2011" s="1" t="str">
        <f t="shared" si="328"/>
        <v>Off-Peak</v>
      </c>
    </row>
    <row r="2012" spans="1:20" x14ac:dyDescent="0.25">
      <c r="A2012" s="85">
        <v>45010.041666662088</v>
      </c>
      <c r="B2012" s="1">
        <v>3</v>
      </c>
      <c r="C2012" s="1">
        <v>25</v>
      </c>
      <c r="D2012" s="1">
        <v>2</v>
      </c>
      <c r="E2012" s="1" t="str">
        <f t="shared" si="324"/>
        <v>Non-Summer</v>
      </c>
      <c r="F2012" s="78">
        <v>0.73250000000000004</v>
      </c>
      <c r="G2012" s="79">
        <f t="shared" si="325"/>
        <v>1.3936278514380207</v>
      </c>
      <c r="J2012" s="78">
        <v>0</v>
      </c>
      <c r="K2012" s="80">
        <f t="shared" si="326"/>
        <v>0</v>
      </c>
      <c r="L2012" s="68" t="str">
        <f t="shared" si="319"/>
        <v>Normal</v>
      </c>
      <c r="N2012" s="67">
        <f t="shared" si="320"/>
        <v>0</v>
      </c>
      <c r="O2012" s="67">
        <f t="shared" si="321"/>
        <v>0</v>
      </c>
      <c r="P2012" s="81">
        <f t="shared" si="322"/>
        <v>1.3936278514380207</v>
      </c>
      <c r="Q2012" s="81">
        <f t="shared" si="323"/>
        <v>1.3936278514380207</v>
      </c>
      <c r="S2012" s="1">
        <f t="shared" si="327"/>
        <v>6</v>
      </c>
      <c r="T2012" s="1" t="str">
        <f t="shared" si="328"/>
        <v>Off-Peak</v>
      </c>
    </row>
    <row r="2013" spans="1:20" x14ac:dyDescent="0.25">
      <c r="A2013" s="85">
        <v>45010.083333328752</v>
      </c>
      <c r="B2013" s="1">
        <v>3</v>
      </c>
      <c r="C2013" s="1">
        <v>25</v>
      </c>
      <c r="D2013" s="1">
        <v>3</v>
      </c>
      <c r="E2013" s="1" t="str">
        <f t="shared" si="324"/>
        <v>Non-Summer</v>
      </c>
      <c r="F2013" s="78">
        <v>0.71650000000000003</v>
      </c>
      <c r="G2013" s="79">
        <f t="shared" si="325"/>
        <v>1.3631868335226509</v>
      </c>
      <c r="J2013" s="78">
        <v>0</v>
      </c>
      <c r="K2013" s="80">
        <f t="shared" si="326"/>
        <v>0</v>
      </c>
      <c r="L2013" s="68" t="str">
        <f t="shared" si="319"/>
        <v>Normal</v>
      </c>
      <c r="N2013" s="67">
        <f t="shared" si="320"/>
        <v>0</v>
      </c>
      <c r="O2013" s="67">
        <f t="shared" si="321"/>
        <v>0</v>
      </c>
      <c r="P2013" s="81">
        <f t="shared" si="322"/>
        <v>1.3631868335226509</v>
      </c>
      <c r="Q2013" s="81">
        <f t="shared" si="323"/>
        <v>1.3631868335226509</v>
      </c>
      <c r="S2013" s="1">
        <f t="shared" si="327"/>
        <v>6</v>
      </c>
      <c r="T2013" s="1" t="str">
        <f t="shared" si="328"/>
        <v>Off-Peak</v>
      </c>
    </row>
    <row r="2014" spans="1:20" x14ac:dyDescent="0.25">
      <c r="A2014" s="85">
        <v>45010.124999995416</v>
      </c>
      <c r="B2014" s="1">
        <v>3</v>
      </c>
      <c r="C2014" s="1">
        <v>25</v>
      </c>
      <c r="D2014" s="1">
        <v>4</v>
      </c>
      <c r="E2014" s="1" t="str">
        <f t="shared" si="324"/>
        <v>Non-Summer</v>
      </c>
      <c r="F2014" s="78">
        <v>0.71330000000000005</v>
      </c>
      <c r="G2014" s="79">
        <f t="shared" si="325"/>
        <v>1.3570986299395771</v>
      </c>
      <c r="J2014" s="78">
        <v>0</v>
      </c>
      <c r="K2014" s="80">
        <f t="shared" si="326"/>
        <v>0</v>
      </c>
      <c r="L2014" s="68" t="str">
        <f t="shared" si="319"/>
        <v>Normal</v>
      </c>
      <c r="N2014" s="67">
        <f t="shared" si="320"/>
        <v>0</v>
      </c>
      <c r="O2014" s="67">
        <f t="shared" si="321"/>
        <v>0</v>
      </c>
      <c r="P2014" s="81">
        <f t="shared" si="322"/>
        <v>1.3570986299395771</v>
      </c>
      <c r="Q2014" s="81">
        <f t="shared" si="323"/>
        <v>1.3570986299395771</v>
      </c>
      <c r="S2014" s="1">
        <f t="shared" si="327"/>
        <v>6</v>
      </c>
      <c r="T2014" s="1" t="str">
        <f t="shared" si="328"/>
        <v>Off-Peak</v>
      </c>
    </row>
    <row r="2015" spans="1:20" x14ac:dyDescent="0.25">
      <c r="A2015" s="85">
        <v>45010.16666666208</v>
      </c>
      <c r="B2015" s="1">
        <v>3</v>
      </c>
      <c r="C2015" s="1">
        <v>25</v>
      </c>
      <c r="D2015" s="1">
        <v>5</v>
      </c>
      <c r="E2015" s="1" t="str">
        <f t="shared" si="324"/>
        <v>Non-Summer</v>
      </c>
      <c r="F2015" s="78">
        <v>0.71930000000000005</v>
      </c>
      <c r="G2015" s="79">
        <f t="shared" si="325"/>
        <v>1.3685140116578407</v>
      </c>
      <c r="J2015" s="78">
        <v>0</v>
      </c>
      <c r="K2015" s="80">
        <f t="shared" si="326"/>
        <v>0</v>
      </c>
      <c r="L2015" s="68" t="str">
        <f t="shared" si="319"/>
        <v>Normal</v>
      </c>
      <c r="N2015" s="67">
        <f t="shared" si="320"/>
        <v>0</v>
      </c>
      <c r="O2015" s="67">
        <f t="shared" si="321"/>
        <v>0</v>
      </c>
      <c r="P2015" s="81">
        <f t="shared" si="322"/>
        <v>1.3685140116578407</v>
      </c>
      <c r="Q2015" s="81">
        <f t="shared" si="323"/>
        <v>1.3685140116578407</v>
      </c>
      <c r="S2015" s="1">
        <f t="shared" si="327"/>
        <v>6</v>
      </c>
      <c r="T2015" s="1" t="str">
        <f t="shared" si="328"/>
        <v>Off-Peak</v>
      </c>
    </row>
    <row r="2016" spans="1:20" x14ac:dyDescent="0.25">
      <c r="A2016" s="85">
        <v>45010.208333328745</v>
      </c>
      <c r="B2016" s="1">
        <v>3</v>
      </c>
      <c r="C2016" s="1">
        <v>25</v>
      </c>
      <c r="D2016" s="1">
        <v>6</v>
      </c>
      <c r="E2016" s="1" t="str">
        <f t="shared" si="324"/>
        <v>Non-Summer</v>
      </c>
      <c r="F2016" s="78">
        <v>0.72970000000000002</v>
      </c>
      <c r="G2016" s="79">
        <f t="shared" si="325"/>
        <v>1.3883006733028309</v>
      </c>
      <c r="J2016" s="78">
        <v>0</v>
      </c>
      <c r="K2016" s="80">
        <f t="shared" si="326"/>
        <v>0</v>
      </c>
      <c r="L2016" s="68" t="str">
        <f t="shared" si="319"/>
        <v>Normal</v>
      </c>
      <c r="N2016" s="67">
        <f t="shared" si="320"/>
        <v>0</v>
      </c>
      <c r="O2016" s="67">
        <f t="shared" si="321"/>
        <v>0</v>
      </c>
      <c r="P2016" s="81">
        <f t="shared" si="322"/>
        <v>1.3883006733028309</v>
      </c>
      <c r="Q2016" s="81">
        <f t="shared" si="323"/>
        <v>1.3883006733028309</v>
      </c>
      <c r="S2016" s="1">
        <f t="shared" si="327"/>
        <v>6</v>
      </c>
      <c r="T2016" s="1" t="str">
        <f t="shared" si="328"/>
        <v>Off-Peak</v>
      </c>
    </row>
    <row r="2017" spans="1:20" x14ac:dyDescent="0.25">
      <c r="A2017" s="85">
        <v>45010.249999995409</v>
      </c>
      <c r="B2017" s="1">
        <v>3</v>
      </c>
      <c r="C2017" s="1">
        <v>25</v>
      </c>
      <c r="D2017" s="1">
        <v>7</v>
      </c>
      <c r="E2017" s="1" t="str">
        <f t="shared" si="324"/>
        <v>Non-Summer</v>
      </c>
      <c r="F2017" s="78">
        <v>0.754</v>
      </c>
      <c r="G2017" s="79">
        <f t="shared" si="325"/>
        <v>1.4345329692617987</v>
      </c>
      <c r="J2017" s="78">
        <v>0.24349500000000002</v>
      </c>
      <c r="K2017" s="80">
        <f t="shared" si="326"/>
        <v>0.24349500000000002</v>
      </c>
      <c r="L2017" s="68" t="str">
        <f t="shared" si="319"/>
        <v>Normal</v>
      </c>
      <c r="N2017" s="67">
        <f t="shared" si="320"/>
        <v>0</v>
      </c>
      <c r="O2017" s="67">
        <f t="shared" si="321"/>
        <v>0.24349500000000002</v>
      </c>
      <c r="P2017" s="81">
        <f t="shared" si="322"/>
        <v>1.1910379692617987</v>
      </c>
      <c r="Q2017" s="81">
        <f t="shared" si="323"/>
        <v>1.1910379692617987</v>
      </c>
      <c r="S2017" s="1">
        <f t="shared" si="327"/>
        <v>6</v>
      </c>
      <c r="T2017" s="1" t="str">
        <f t="shared" si="328"/>
        <v>Off-Peak</v>
      </c>
    </row>
    <row r="2018" spans="1:20" x14ac:dyDescent="0.25">
      <c r="A2018" s="85">
        <v>45010.291666662073</v>
      </c>
      <c r="B2018" s="1">
        <v>3</v>
      </c>
      <c r="C2018" s="1">
        <v>25</v>
      </c>
      <c r="D2018" s="1">
        <v>8</v>
      </c>
      <c r="E2018" s="1" t="str">
        <f t="shared" si="324"/>
        <v>Non-Summer</v>
      </c>
      <c r="F2018" s="78">
        <v>0.79669999999999996</v>
      </c>
      <c r="G2018" s="79">
        <f t="shared" si="325"/>
        <v>1.5157724358234417</v>
      </c>
      <c r="J2018" s="78">
        <v>1.7836610000000002</v>
      </c>
      <c r="K2018" s="80">
        <f t="shared" si="326"/>
        <v>1.7836610000000002</v>
      </c>
      <c r="L2018" s="68" t="str">
        <f t="shared" si="319"/>
        <v>Normal</v>
      </c>
      <c r="N2018" s="67">
        <f t="shared" si="320"/>
        <v>0.26788856417655849</v>
      </c>
      <c r="O2018" s="67">
        <f t="shared" si="321"/>
        <v>1.5157724358234417</v>
      </c>
      <c r="P2018" s="81">
        <f t="shared" si="322"/>
        <v>0</v>
      </c>
      <c r="Q2018" s="81">
        <f t="shared" si="323"/>
        <v>-0.26788856417655849</v>
      </c>
      <c r="S2018" s="1">
        <f t="shared" si="327"/>
        <v>6</v>
      </c>
      <c r="T2018" s="1" t="str">
        <f t="shared" si="328"/>
        <v>Off-Peak</v>
      </c>
    </row>
    <row r="2019" spans="1:20" x14ac:dyDescent="0.25">
      <c r="A2019" s="85">
        <v>45010.333333328737</v>
      </c>
      <c r="B2019" s="1">
        <v>3</v>
      </c>
      <c r="C2019" s="1">
        <v>25</v>
      </c>
      <c r="D2019" s="1">
        <v>9</v>
      </c>
      <c r="E2019" s="1" t="str">
        <f t="shared" si="324"/>
        <v>Non-Summer</v>
      </c>
      <c r="F2019" s="78">
        <v>0.8387</v>
      </c>
      <c r="G2019" s="79">
        <f t="shared" si="325"/>
        <v>1.5956801078512872</v>
      </c>
      <c r="J2019" s="78">
        <v>2.5124609999999996</v>
      </c>
      <c r="K2019" s="80">
        <f t="shared" si="326"/>
        <v>2.5124609999999996</v>
      </c>
      <c r="L2019" s="68" t="str">
        <f t="shared" si="319"/>
        <v>Normal</v>
      </c>
      <c r="N2019" s="67">
        <f t="shared" si="320"/>
        <v>0.91678089214871239</v>
      </c>
      <c r="O2019" s="67">
        <f t="shared" si="321"/>
        <v>1.5956801078512872</v>
      </c>
      <c r="P2019" s="81">
        <f t="shared" si="322"/>
        <v>0</v>
      </c>
      <c r="Q2019" s="81">
        <f t="shared" si="323"/>
        <v>-0.91678089214871239</v>
      </c>
      <c r="S2019" s="1">
        <f t="shared" si="327"/>
        <v>6</v>
      </c>
      <c r="T2019" s="1" t="str">
        <f t="shared" si="328"/>
        <v>Off-Peak</v>
      </c>
    </row>
    <row r="2020" spans="1:20" x14ac:dyDescent="0.25">
      <c r="A2020" s="85">
        <v>45010.374999995402</v>
      </c>
      <c r="B2020" s="1">
        <v>3</v>
      </c>
      <c r="C2020" s="1">
        <v>25</v>
      </c>
      <c r="D2020" s="1">
        <v>10</v>
      </c>
      <c r="E2020" s="1" t="str">
        <f t="shared" si="324"/>
        <v>Non-Summer</v>
      </c>
      <c r="F2020" s="78">
        <v>0.874</v>
      </c>
      <c r="G2020" s="79">
        <f t="shared" si="325"/>
        <v>1.6628406036270718</v>
      </c>
      <c r="J2020" s="78">
        <v>2.1037170000000001</v>
      </c>
      <c r="K2020" s="80">
        <f t="shared" si="326"/>
        <v>2.1037170000000001</v>
      </c>
      <c r="L2020" s="68" t="str">
        <f t="shared" si="319"/>
        <v>Normal</v>
      </c>
      <c r="N2020" s="67">
        <f t="shared" si="320"/>
        <v>0.4408763963729283</v>
      </c>
      <c r="O2020" s="67">
        <f t="shared" si="321"/>
        <v>1.6628406036270718</v>
      </c>
      <c r="P2020" s="81">
        <f t="shared" si="322"/>
        <v>0</v>
      </c>
      <c r="Q2020" s="81">
        <f t="shared" si="323"/>
        <v>-0.4408763963729283</v>
      </c>
      <c r="S2020" s="1">
        <f t="shared" si="327"/>
        <v>6</v>
      </c>
      <c r="T2020" s="1" t="str">
        <f t="shared" si="328"/>
        <v>Off-Peak</v>
      </c>
    </row>
    <row r="2021" spans="1:20" x14ac:dyDescent="0.25">
      <c r="A2021" s="85">
        <v>45010.416666662066</v>
      </c>
      <c r="B2021" s="1">
        <v>3</v>
      </c>
      <c r="C2021" s="1">
        <v>25</v>
      </c>
      <c r="D2021" s="1">
        <v>11</v>
      </c>
      <c r="E2021" s="1" t="str">
        <f t="shared" si="324"/>
        <v>Non-Summer</v>
      </c>
      <c r="F2021" s="78">
        <v>0.89539999999999997</v>
      </c>
      <c r="G2021" s="79">
        <f t="shared" si="325"/>
        <v>1.7035554650888787</v>
      </c>
      <c r="J2021" s="78">
        <v>2.4952519999999998</v>
      </c>
      <c r="K2021" s="80">
        <f t="shared" si="326"/>
        <v>2.4952519999999998</v>
      </c>
      <c r="L2021" s="68" t="str">
        <f t="shared" si="319"/>
        <v>Normal</v>
      </c>
      <c r="N2021" s="67">
        <f t="shared" si="320"/>
        <v>0.79169653491112113</v>
      </c>
      <c r="O2021" s="67">
        <f t="shared" si="321"/>
        <v>1.7035554650888787</v>
      </c>
      <c r="P2021" s="81">
        <f t="shared" si="322"/>
        <v>0</v>
      </c>
      <c r="Q2021" s="81">
        <f t="shared" si="323"/>
        <v>-0.79169653491112113</v>
      </c>
      <c r="S2021" s="1">
        <f t="shared" si="327"/>
        <v>6</v>
      </c>
      <c r="T2021" s="1" t="str">
        <f t="shared" si="328"/>
        <v>Off-Peak</v>
      </c>
    </row>
    <row r="2022" spans="1:20" x14ac:dyDescent="0.25">
      <c r="A2022" s="85">
        <v>45010.45833332873</v>
      </c>
      <c r="B2022" s="1">
        <v>3</v>
      </c>
      <c r="C2022" s="1">
        <v>25</v>
      </c>
      <c r="D2022" s="1">
        <v>12</v>
      </c>
      <c r="E2022" s="1" t="str">
        <f t="shared" si="324"/>
        <v>Non-Summer</v>
      </c>
      <c r="F2022" s="78">
        <v>0.90139999999999998</v>
      </c>
      <c r="G2022" s="79">
        <f t="shared" si="325"/>
        <v>1.7149708468071423</v>
      </c>
      <c r="J2022" s="78">
        <v>6.5741649999999998</v>
      </c>
      <c r="K2022" s="80">
        <f t="shared" si="326"/>
        <v>6.5741649999999998</v>
      </c>
      <c r="L2022" s="68" t="str">
        <f t="shared" si="319"/>
        <v>Normal</v>
      </c>
      <c r="N2022" s="67">
        <f t="shared" si="320"/>
        <v>4.859194153192858</v>
      </c>
      <c r="O2022" s="67">
        <f t="shared" si="321"/>
        <v>1.7149708468071418</v>
      </c>
      <c r="P2022" s="81">
        <f t="shared" si="322"/>
        <v>4.4408920985006262E-16</v>
      </c>
      <c r="Q2022" s="81">
        <f t="shared" si="323"/>
        <v>-4.859194153192858</v>
      </c>
      <c r="S2022" s="1">
        <f t="shared" si="327"/>
        <v>6</v>
      </c>
      <c r="T2022" s="1" t="str">
        <f t="shared" si="328"/>
        <v>Off-Peak</v>
      </c>
    </row>
    <row r="2023" spans="1:20" x14ac:dyDescent="0.25">
      <c r="A2023" s="85">
        <v>45010.499999995394</v>
      </c>
      <c r="B2023" s="1">
        <v>3</v>
      </c>
      <c r="C2023" s="1">
        <v>25</v>
      </c>
      <c r="D2023" s="1">
        <v>13</v>
      </c>
      <c r="E2023" s="1" t="str">
        <f t="shared" si="324"/>
        <v>Non-Summer</v>
      </c>
      <c r="F2023" s="78">
        <v>0.89949999999999997</v>
      </c>
      <c r="G2023" s="79">
        <f t="shared" si="325"/>
        <v>1.7113559759296921</v>
      </c>
      <c r="J2023" s="78">
        <v>7</v>
      </c>
      <c r="K2023" s="80">
        <f t="shared" si="326"/>
        <v>7</v>
      </c>
      <c r="L2023" s="68" t="str">
        <f t="shared" si="319"/>
        <v>Normal</v>
      </c>
      <c r="N2023" s="67">
        <f t="shared" si="320"/>
        <v>5.2886440240703081</v>
      </c>
      <c r="O2023" s="67">
        <f t="shared" si="321"/>
        <v>1.7113559759296919</v>
      </c>
      <c r="P2023" s="81">
        <f t="shared" si="322"/>
        <v>2.2204460492503131E-16</v>
      </c>
      <c r="Q2023" s="81">
        <f t="shared" si="323"/>
        <v>-5.2886440240703081</v>
      </c>
      <c r="S2023" s="1">
        <f t="shared" si="327"/>
        <v>6</v>
      </c>
      <c r="T2023" s="1" t="str">
        <f t="shared" si="328"/>
        <v>Off-Peak</v>
      </c>
    </row>
    <row r="2024" spans="1:20" x14ac:dyDescent="0.25">
      <c r="A2024" s="85">
        <v>45010.541666662059</v>
      </c>
      <c r="B2024" s="1">
        <v>3</v>
      </c>
      <c r="C2024" s="1">
        <v>25</v>
      </c>
      <c r="D2024" s="1">
        <v>14</v>
      </c>
      <c r="E2024" s="1" t="str">
        <f t="shared" si="324"/>
        <v>Non-Summer</v>
      </c>
      <c r="F2024" s="78">
        <v>0.89049999999999996</v>
      </c>
      <c r="G2024" s="79">
        <f t="shared" si="325"/>
        <v>1.6942329033522967</v>
      </c>
      <c r="J2024" s="78">
        <v>6.6926440000000005</v>
      </c>
      <c r="K2024" s="80">
        <f t="shared" si="326"/>
        <v>6.6926440000000005</v>
      </c>
      <c r="L2024" s="68" t="str">
        <f t="shared" si="319"/>
        <v>Normal</v>
      </c>
      <c r="N2024" s="67">
        <f t="shared" si="320"/>
        <v>4.998411096647704</v>
      </c>
      <c r="O2024" s="67">
        <f t="shared" si="321"/>
        <v>1.6942329033522965</v>
      </c>
      <c r="P2024" s="81">
        <f t="shared" si="322"/>
        <v>2.2204460492503131E-16</v>
      </c>
      <c r="Q2024" s="81">
        <f t="shared" si="323"/>
        <v>-4.998411096647704</v>
      </c>
      <c r="S2024" s="1">
        <f t="shared" si="327"/>
        <v>6</v>
      </c>
      <c r="T2024" s="1" t="str">
        <f t="shared" si="328"/>
        <v>Off-Peak</v>
      </c>
    </row>
    <row r="2025" spans="1:20" x14ac:dyDescent="0.25">
      <c r="A2025" s="85">
        <v>45010.583333328723</v>
      </c>
      <c r="B2025" s="1">
        <v>3</v>
      </c>
      <c r="C2025" s="1">
        <v>25</v>
      </c>
      <c r="D2025" s="1">
        <v>15</v>
      </c>
      <c r="E2025" s="1" t="str">
        <f t="shared" si="324"/>
        <v>Non-Summer</v>
      </c>
      <c r="F2025" s="78">
        <v>0.87450000000000006</v>
      </c>
      <c r="G2025" s="79">
        <f t="shared" si="325"/>
        <v>1.6637918854369271</v>
      </c>
      <c r="J2025" s="78">
        <v>5.6817929999999999</v>
      </c>
      <c r="K2025" s="80">
        <f t="shared" si="326"/>
        <v>5.6817929999999999</v>
      </c>
      <c r="L2025" s="68" t="str">
        <f t="shared" si="319"/>
        <v>Normal</v>
      </c>
      <c r="N2025" s="67">
        <f t="shared" si="320"/>
        <v>4.0180011145630727</v>
      </c>
      <c r="O2025" s="67">
        <f t="shared" si="321"/>
        <v>1.6637918854369271</v>
      </c>
      <c r="P2025" s="81">
        <f t="shared" si="322"/>
        <v>0</v>
      </c>
      <c r="Q2025" s="81">
        <f t="shared" si="323"/>
        <v>-4.0180011145630727</v>
      </c>
      <c r="S2025" s="1">
        <f t="shared" si="327"/>
        <v>6</v>
      </c>
      <c r="T2025" s="1" t="str">
        <f t="shared" si="328"/>
        <v>Off-Peak</v>
      </c>
    </row>
    <row r="2026" spans="1:20" x14ac:dyDescent="0.25">
      <c r="A2026" s="85">
        <v>45010.624999995387</v>
      </c>
      <c r="B2026" s="1">
        <v>3</v>
      </c>
      <c r="C2026" s="1">
        <v>25</v>
      </c>
      <c r="D2026" s="1">
        <v>16</v>
      </c>
      <c r="E2026" s="1" t="str">
        <f t="shared" si="324"/>
        <v>Non-Summer</v>
      </c>
      <c r="F2026" s="78">
        <v>0.86950000000000005</v>
      </c>
      <c r="G2026" s="79">
        <f t="shared" si="325"/>
        <v>1.654279067338374</v>
      </c>
      <c r="J2026" s="78">
        <v>3.2268649999999997</v>
      </c>
      <c r="K2026" s="80">
        <f t="shared" si="326"/>
        <v>3.2268649999999997</v>
      </c>
      <c r="L2026" s="68" t="str">
        <f t="shared" si="319"/>
        <v>Normal</v>
      </c>
      <c r="N2026" s="67">
        <f t="shared" si="320"/>
        <v>1.5725859326616256</v>
      </c>
      <c r="O2026" s="67">
        <f t="shared" si="321"/>
        <v>1.654279067338374</v>
      </c>
      <c r="P2026" s="81">
        <f t="shared" si="322"/>
        <v>0</v>
      </c>
      <c r="Q2026" s="81">
        <f t="shared" si="323"/>
        <v>-1.5725859326616256</v>
      </c>
      <c r="S2026" s="1">
        <f t="shared" si="327"/>
        <v>6</v>
      </c>
      <c r="T2026" s="1" t="str">
        <f t="shared" si="328"/>
        <v>Off-Peak</v>
      </c>
    </row>
    <row r="2027" spans="1:20" x14ac:dyDescent="0.25">
      <c r="A2027" s="85">
        <v>45010.666666662051</v>
      </c>
      <c r="B2027" s="1">
        <v>3</v>
      </c>
      <c r="C2027" s="1">
        <v>25</v>
      </c>
      <c r="D2027" s="1">
        <v>17</v>
      </c>
      <c r="E2027" s="1" t="str">
        <f t="shared" si="324"/>
        <v>Non-Summer</v>
      </c>
      <c r="F2027" s="78">
        <v>0.84499999999999997</v>
      </c>
      <c r="G2027" s="79">
        <f t="shared" si="325"/>
        <v>1.607666258655464</v>
      </c>
      <c r="J2027" s="78">
        <v>0.63690400000000003</v>
      </c>
      <c r="K2027" s="80">
        <f t="shared" si="326"/>
        <v>0.63690400000000003</v>
      </c>
      <c r="L2027" s="68" t="str">
        <f t="shared" si="319"/>
        <v>Normal</v>
      </c>
      <c r="N2027" s="67">
        <f t="shared" si="320"/>
        <v>0</v>
      </c>
      <c r="O2027" s="67">
        <f t="shared" si="321"/>
        <v>0.63690400000000003</v>
      </c>
      <c r="P2027" s="81">
        <f t="shared" si="322"/>
        <v>0.97076225865546395</v>
      </c>
      <c r="Q2027" s="81">
        <f t="shared" si="323"/>
        <v>0.97076225865546395</v>
      </c>
      <c r="S2027" s="1">
        <f t="shared" si="327"/>
        <v>6</v>
      </c>
      <c r="T2027" s="1" t="str">
        <f t="shared" si="328"/>
        <v>Off-Peak</v>
      </c>
    </row>
    <row r="2028" spans="1:20" x14ac:dyDescent="0.25">
      <c r="A2028" s="85">
        <v>45010.708333328716</v>
      </c>
      <c r="B2028" s="1">
        <v>3</v>
      </c>
      <c r="C2028" s="1">
        <v>25</v>
      </c>
      <c r="D2028" s="1">
        <v>18</v>
      </c>
      <c r="E2028" s="1" t="str">
        <f t="shared" si="324"/>
        <v>Non-Summer</v>
      </c>
      <c r="F2028" s="78">
        <v>0.85099999999999998</v>
      </c>
      <c r="G2028" s="79">
        <f t="shared" si="325"/>
        <v>1.6190816403737276</v>
      </c>
      <c r="J2028" s="78">
        <v>0.30747599999999997</v>
      </c>
      <c r="K2028" s="80">
        <f t="shared" si="326"/>
        <v>0.30747599999999997</v>
      </c>
      <c r="L2028" s="68" t="str">
        <f t="shared" si="319"/>
        <v>Normal</v>
      </c>
      <c r="N2028" s="67">
        <f t="shared" si="320"/>
        <v>0</v>
      </c>
      <c r="O2028" s="67">
        <f t="shared" si="321"/>
        <v>0.30747599999999997</v>
      </c>
      <c r="P2028" s="81">
        <f t="shared" si="322"/>
        <v>1.3116056403737275</v>
      </c>
      <c r="Q2028" s="81">
        <f t="shared" si="323"/>
        <v>1.3116056403737275</v>
      </c>
      <c r="S2028" s="1">
        <f t="shared" si="327"/>
        <v>6</v>
      </c>
      <c r="T2028" s="1" t="str">
        <f t="shared" si="328"/>
        <v>Off-Peak</v>
      </c>
    </row>
    <row r="2029" spans="1:20" x14ac:dyDescent="0.25">
      <c r="A2029" s="85">
        <v>45010.74999999538</v>
      </c>
      <c r="B2029" s="1">
        <v>3</v>
      </c>
      <c r="C2029" s="1">
        <v>25</v>
      </c>
      <c r="D2029" s="1">
        <v>19</v>
      </c>
      <c r="E2029" s="1" t="str">
        <f t="shared" si="324"/>
        <v>Non-Summer</v>
      </c>
      <c r="F2029" s="78">
        <v>0.88290000000000002</v>
      </c>
      <c r="G2029" s="79">
        <f t="shared" si="325"/>
        <v>1.6797734198424963</v>
      </c>
      <c r="J2029" s="78">
        <v>0</v>
      </c>
      <c r="K2029" s="80">
        <f t="shared" si="326"/>
        <v>0</v>
      </c>
      <c r="L2029" s="68" t="str">
        <f t="shared" si="319"/>
        <v>Normal</v>
      </c>
      <c r="N2029" s="67">
        <f t="shared" si="320"/>
        <v>0</v>
      </c>
      <c r="O2029" s="67">
        <f t="shared" si="321"/>
        <v>0</v>
      </c>
      <c r="P2029" s="81">
        <f t="shared" si="322"/>
        <v>1.6797734198424963</v>
      </c>
      <c r="Q2029" s="81">
        <f t="shared" si="323"/>
        <v>1.6797734198424963</v>
      </c>
      <c r="S2029" s="1">
        <f t="shared" si="327"/>
        <v>6</v>
      </c>
      <c r="T2029" s="1" t="str">
        <f t="shared" si="328"/>
        <v>Off-Peak</v>
      </c>
    </row>
    <row r="2030" spans="1:20" x14ac:dyDescent="0.25">
      <c r="A2030" s="85">
        <v>45010.791666662044</v>
      </c>
      <c r="B2030" s="1">
        <v>3</v>
      </c>
      <c r="C2030" s="1">
        <v>25</v>
      </c>
      <c r="D2030" s="1">
        <v>20</v>
      </c>
      <c r="E2030" s="1" t="str">
        <f t="shared" si="324"/>
        <v>Non-Summer</v>
      </c>
      <c r="F2030" s="78">
        <v>0.94950000000000001</v>
      </c>
      <c r="G2030" s="79">
        <f t="shared" si="325"/>
        <v>1.8064841569152228</v>
      </c>
      <c r="J2030" s="78">
        <v>0</v>
      </c>
      <c r="K2030" s="80">
        <f t="shared" si="326"/>
        <v>0</v>
      </c>
      <c r="L2030" s="68" t="str">
        <f t="shared" si="319"/>
        <v>Normal</v>
      </c>
      <c r="N2030" s="67">
        <f t="shared" si="320"/>
        <v>0</v>
      </c>
      <c r="O2030" s="67">
        <f t="shared" si="321"/>
        <v>0</v>
      </c>
      <c r="P2030" s="81">
        <f t="shared" si="322"/>
        <v>1.8064841569152228</v>
      </c>
      <c r="Q2030" s="81">
        <f t="shared" si="323"/>
        <v>1.8064841569152228</v>
      </c>
      <c r="S2030" s="1">
        <f t="shared" si="327"/>
        <v>6</v>
      </c>
      <c r="T2030" s="1" t="str">
        <f t="shared" si="328"/>
        <v>Off-Peak</v>
      </c>
    </row>
    <row r="2031" spans="1:20" x14ac:dyDescent="0.25">
      <c r="A2031" s="85">
        <v>45010.833333328708</v>
      </c>
      <c r="B2031" s="1">
        <v>3</v>
      </c>
      <c r="C2031" s="1">
        <v>25</v>
      </c>
      <c r="D2031" s="1">
        <v>21</v>
      </c>
      <c r="E2031" s="1" t="str">
        <f t="shared" si="324"/>
        <v>Non-Summer</v>
      </c>
      <c r="F2031" s="78">
        <v>0.96950000000000003</v>
      </c>
      <c r="G2031" s="79">
        <f t="shared" si="325"/>
        <v>1.8445354293094349</v>
      </c>
      <c r="J2031" s="78">
        <v>0</v>
      </c>
      <c r="K2031" s="80">
        <f t="shared" si="326"/>
        <v>0</v>
      </c>
      <c r="L2031" s="68" t="str">
        <f t="shared" si="319"/>
        <v>Normal</v>
      </c>
      <c r="N2031" s="67">
        <f t="shared" si="320"/>
        <v>0</v>
      </c>
      <c r="O2031" s="67">
        <f t="shared" si="321"/>
        <v>0</v>
      </c>
      <c r="P2031" s="81">
        <f t="shared" si="322"/>
        <v>1.8445354293094349</v>
      </c>
      <c r="Q2031" s="81">
        <f t="shared" si="323"/>
        <v>1.8445354293094349</v>
      </c>
      <c r="S2031" s="1">
        <f t="shared" si="327"/>
        <v>6</v>
      </c>
      <c r="T2031" s="1" t="str">
        <f t="shared" si="328"/>
        <v>Off-Peak</v>
      </c>
    </row>
    <row r="2032" spans="1:20" x14ac:dyDescent="0.25">
      <c r="A2032" s="85">
        <v>45010.874999995372</v>
      </c>
      <c r="B2032" s="1">
        <v>3</v>
      </c>
      <c r="C2032" s="1">
        <v>25</v>
      </c>
      <c r="D2032" s="1">
        <v>22</v>
      </c>
      <c r="E2032" s="1" t="str">
        <f t="shared" si="324"/>
        <v>Non-Summer</v>
      </c>
      <c r="F2032" s="78">
        <v>0.94930000000000003</v>
      </c>
      <c r="G2032" s="79">
        <f t="shared" si="325"/>
        <v>1.8061036441912806</v>
      </c>
      <c r="J2032" s="78">
        <v>0</v>
      </c>
      <c r="K2032" s="80">
        <f t="shared" si="326"/>
        <v>0</v>
      </c>
      <c r="L2032" s="68" t="str">
        <f t="shared" si="319"/>
        <v>Normal</v>
      </c>
      <c r="N2032" s="67">
        <f t="shared" si="320"/>
        <v>0</v>
      </c>
      <c r="O2032" s="67">
        <f t="shared" si="321"/>
        <v>0</v>
      </c>
      <c r="P2032" s="81">
        <f t="shared" si="322"/>
        <v>1.8061036441912806</v>
      </c>
      <c r="Q2032" s="81">
        <f t="shared" si="323"/>
        <v>1.8061036441912806</v>
      </c>
      <c r="S2032" s="1">
        <f t="shared" si="327"/>
        <v>6</v>
      </c>
      <c r="T2032" s="1" t="str">
        <f t="shared" si="328"/>
        <v>Off-Peak</v>
      </c>
    </row>
    <row r="2033" spans="1:20" x14ac:dyDescent="0.25">
      <c r="A2033" s="85">
        <v>45010.916666662037</v>
      </c>
      <c r="B2033" s="1">
        <v>3</v>
      </c>
      <c r="C2033" s="1">
        <v>25</v>
      </c>
      <c r="D2033" s="1">
        <v>23</v>
      </c>
      <c r="E2033" s="1" t="str">
        <f t="shared" si="324"/>
        <v>Non-Summer</v>
      </c>
      <c r="F2033" s="78">
        <v>0.90039999999999998</v>
      </c>
      <c r="G2033" s="79">
        <f t="shared" si="325"/>
        <v>1.7130682831874318</v>
      </c>
      <c r="J2033" s="78">
        <v>0</v>
      </c>
      <c r="K2033" s="80">
        <f t="shared" si="326"/>
        <v>0</v>
      </c>
      <c r="L2033" s="68" t="str">
        <f t="shared" si="319"/>
        <v>Normal</v>
      </c>
      <c r="N2033" s="67">
        <f t="shared" si="320"/>
        <v>0</v>
      </c>
      <c r="O2033" s="67">
        <f t="shared" si="321"/>
        <v>0</v>
      </c>
      <c r="P2033" s="81">
        <f t="shared" si="322"/>
        <v>1.7130682831874318</v>
      </c>
      <c r="Q2033" s="81">
        <f t="shared" si="323"/>
        <v>1.7130682831874318</v>
      </c>
      <c r="S2033" s="1">
        <f t="shared" si="327"/>
        <v>6</v>
      </c>
      <c r="T2033" s="1" t="str">
        <f t="shared" si="328"/>
        <v>Off-Peak</v>
      </c>
    </row>
    <row r="2034" spans="1:20" x14ac:dyDescent="0.25">
      <c r="A2034" s="85">
        <v>45010.958333328701</v>
      </c>
      <c r="B2034" s="1">
        <v>3</v>
      </c>
      <c r="C2034" s="1">
        <v>26</v>
      </c>
      <c r="D2034" s="1">
        <v>0</v>
      </c>
      <c r="E2034" s="1" t="str">
        <f t="shared" si="324"/>
        <v>Non-Summer</v>
      </c>
      <c r="F2034" s="78">
        <v>0.83520000000000005</v>
      </c>
      <c r="G2034" s="79">
        <f t="shared" si="325"/>
        <v>1.5890211351823003</v>
      </c>
      <c r="J2034" s="78">
        <v>0</v>
      </c>
      <c r="K2034" s="80">
        <f t="shared" si="326"/>
        <v>0</v>
      </c>
      <c r="L2034" s="68" t="str">
        <f t="shared" si="319"/>
        <v>Normal</v>
      </c>
      <c r="N2034" s="67">
        <f t="shared" si="320"/>
        <v>0</v>
      </c>
      <c r="O2034" s="67">
        <f t="shared" si="321"/>
        <v>0</v>
      </c>
      <c r="P2034" s="81">
        <f t="shared" si="322"/>
        <v>1.5890211351823003</v>
      </c>
      <c r="Q2034" s="81">
        <f t="shared" si="323"/>
        <v>1.5890211351823003</v>
      </c>
      <c r="S2034" s="1">
        <f t="shared" si="327"/>
        <v>6</v>
      </c>
      <c r="T2034" s="1" t="str">
        <f t="shared" si="328"/>
        <v>Off-Peak</v>
      </c>
    </row>
    <row r="2035" spans="1:20" x14ac:dyDescent="0.25">
      <c r="A2035" s="85">
        <v>45010.999999995365</v>
      </c>
      <c r="B2035" s="1">
        <v>3</v>
      </c>
      <c r="C2035" s="1">
        <v>26</v>
      </c>
      <c r="D2035" s="1">
        <v>1</v>
      </c>
      <c r="E2035" s="1" t="str">
        <f t="shared" si="324"/>
        <v>Non-Summer</v>
      </c>
      <c r="F2035" s="78">
        <v>0.7833</v>
      </c>
      <c r="G2035" s="79">
        <f t="shared" si="325"/>
        <v>1.4902780833193194</v>
      </c>
      <c r="J2035" s="78">
        <v>0</v>
      </c>
      <c r="K2035" s="80">
        <f t="shared" si="326"/>
        <v>0</v>
      </c>
      <c r="L2035" s="68" t="str">
        <f t="shared" si="319"/>
        <v>Normal</v>
      </c>
      <c r="N2035" s="67">
        <f t="shared" si="320"/>
        <v>0</v>
      </c>
      <c r="O2035" s="67">
        <f t="shared" si="321"/>
        <v>0</v>
      </c>
      <c r="P2035" s="81">
        <f t="shared" si="322"/>
        <v>1.4902780833193194</v>
      </c>
      <c r="Q2035" s="81">
        <f t="shared" si="323"/>
        <v>1.4902780833193194</v>
      </c>
      <c r="S2035" s="1">
        <f t="shared" si="327"/>
        <v>7</v>
      </c>
      <c r="T2035" s="1" t="str">
        <f t="shared" si="328"/>
        <v>Off-Peak</v>
      </c>
    </row>
    <row r="2036" spans="1:20" x14ac:dyDescent="0.25">
      <c r="A2036" s="85">
        <v>45011.041666662029</v>
      </c>
      <c r="B2036" s="1">
        <v>3</v>
      </c>
      <c r="C2036" s="1">
        <v>26</v>
      </c>
      <c r="D2036" s="1">
        <v>2</v>
      </c>
      <c r="E2036" s="1" t="str">
        <f t="shared" si="324"/>
        <v>Non-Summer</v>
      </c>
      <c r="F2036" s="78">
        <v>0.74590000000000001</v>
      </c>
      <c r="G2036" s="79">
        <f t="shared" si="325"/>
        <v>1.4191222039421427</v>
      </c>
      <c r="J2036" s="78">
        <v>0</v>
      </c>
      <c r="K2036" s="80">
        <f t="shared" si="326"/>
        <v>0</v>
      </c>
      <c r="L2036" s="68" t="str">
        <f t="shared" si="319"/>
        <v>Normal</v>
      </c>
      <c r="N2036" s="67">
        <f t="shared" si="320"/>
        <v>0</v>
      </c>
      <c r="O2036" s="67">
        <f t="shared" si="321"/>
        <v>0</v>
      </c>
      <c r="P2036" s="81">
        <f t="shared" si="322"/>
        <v>1.4191222039421427</v>
      </c>
      <c r="Q2036" s="81">
        <f t="shared" si="323"/>
        <v>1.4191222039421427</v>
      </c>
      <c r="S2036" s="1">
        <f t="shared" si="327"/>
        <v>7</v>
      </c>
      <c r="T2036" s="1" t="str">
        <f t="shared" si="328"/>
        <v>Off-Peak</v>
      </c>
    </row>
    <row r="2037" spans="1:20" x14ac:dyDescent="0.25">
      <c r="A2037" s="85">
        <v>45011.083333328694</v>
      </c>
      <c r="B2037" s="1">
        <v>3</v>
      </c>
      <c r="C2037" s="1">
        <v>26</v>
      </c>
      <c r="D2037" s="1">
        <v>3</v>
      </c>
      <c r="E2037" s="1" t="str">
        <f t="shared" si="324"/>
        <v>Non-Summer</v>
      </c>
      <c r="F2037" s="78">
        <v>0.72319999999999995</v>
      </c>
      <c r="G2037" s="79">
        <f t="shared" si="325"/>
        <v>1.3759340097747119</v>
      </c>
      <c r="J2037" s="78">
        <v>0</v>
      </c>
      <c r="K2037" s="80">
        <f t="shared" si="326"/>
        <v>0</v>
      </c>
      <c r="L2037" s="68" t="str">
        <f t="shared" si="319"/>
        <v>Normal</v>
      </c>
      <c r="N2037" s="67">
        <f t="shared" si="320"/>
        <v>0</v>
      </c>
      <c r="O2037" s="67">
        <f t="shared" si="321"/>
        <v>0</v>
      </c>
      <c r="P2037" s="81">
        <f t="shared" si="322"/>
        <v>1.3759340097747119</v>
      </c>
      <c r="Q2037" s="81">
        <f t="shared" si="323"/>
        <v>1.3759340097747119</v>
      </c>
      <c r="S2037" s="1">
        <f t="shared" si="327"/>
        <v>7</v>
      </c>
      <c r="T2037" s="1" t="str">
        <f t="shared" si="328"/>
        <v>Off-Peak</v>
      </c>
    </row>
    <row r="2038" spans="1:20" x14ac:dyDescent="0.25">
      <c r="A2038" s="85">
        <v>45011.124999995358</v>
      </c>
      <c r="B2038" s="1">
        <v>3</v>
      </c>
      <c r="C2038" s="1">
        <v>26</v>
      </c>
      <c r="D2038" s="1">
        <v>4</v>
      </c>
      <c r="E2038" s="1" t="str">
        <f t="shared" si="324"/>
        <v>Non-Summer</v>
      </c>
      <c r="F2038" s="78">
        <v>0.71279999999999999</v>
      </c>
      <c r="G2038" s="79">
        <f t="shared" si="325"/>
        <v>1.3561473481297217</v>
      </c>
      <c r="J2038" s="78">
        <v>0</v>
      </c>
      <c r="K2038" s="80">
        <f t="shared" si="326"/>
        <v>0</v>
      </c>
      <c r="L2038" s="68" t="str">
        <f t="shared" si="319"/>
        <v>Normal</v>
      </c>
      <c r="N2038" s="67">
        <f t="shared" si="320"/>
        <v>0</v>
      </c>
      <c r="O2038" s="67">
        <f t="shared" si="321"/>
        <v>0</v>
      </c>
      <c r="P2038" s="81">
        <f t="shared" si="322"/>
        <v>1.3561473481297217</v>
      </c>
      <c r="Q2038" s="81">
        <f t="shared" si="323"/>
        <v>1.3561473481297217</v>
      </c>
      <c r="S2038" s="1">
        <f t="shared" si="327"/>
        <v>7</v>
      </c>
      <c r="T2038" s="1" t="str">
        <f t="shared" si="328"/>
        <v>Off-Peak</v>
      </c>
    </row>
    <row r="2039" spans="1:20" x14ac:dyDescent="0.25">
      <c r="A2039" s="85">
        <v>45011.166666662022</v>
      </c>
      <c r="B2039" s="1">
        <v>3</v>
      </c>
      <c r="C2039" s="1">
        <v>26</v>
      </c>
      <c r="D2039" s="1">
        <v>5</v>
      </c>
      <c r="E2039" s="1" t="str">
        <f t="shared" si="324"/>
        <v>Non-Summer</v>
      </c>
      <c r="F2039" s="78">
        <v>0.7147</v>
      </c>
      <c r="G2039" s="79">
        <f t="shared" si="325"/>
        <v>1.3597622190071719</v>
      </c>
      <c r="J2039" s="78">
        <v>0</v>
      </c>
      <c r="K2039" s="80">
        <f t="shared" si="326"/>
        <v>0</v>
      </c>
      <c r="L2039" s="68" t="str">
        <f t="shared" si="319"/>
        <v>Normal</v>
      </c>
      <c r="N2039" s="67">
        <f t="shared" si="320"/>
        <v>0</v>
      </c>
      <c r="O2039" s="67">
        <f t="shared" si="321"/>
        <v>0</v>
      </c>
      <c r="P2039" s="81">
        <f t="shared" si="322"/>
        <v>1.3597622190071719</v>
      </c>
      <c r="Q2039" s="81">
        <f t="shared" si="323"/>
        <v>1.3597622190071719</v>
      </c>
      <c r="S2039" s="1">
        <f t="shared" si="327"/>
        <v>7</v>
      </c>
      <c r="T2039" s="1" t="str">
        <f t="shared" si="328"/>
        <v>Off-Peak</v>
      </c>
    </row>
    <row r="2040" spans="1:20" x14ac:dyDescent="0.25">
      <c r="A2040" s="85">
        <v>45011.208333328686</v>
      </c>
      <c r="B2040" s="1">
        <v>3</v>
      </c>
      <c r="C2040" s="1">
        <v>26</v>
      </c>
      <c r="D2040" s="1">
        <v>6</v>
      </c>
      <c r="E2040" s="1" t="str">
        <f t="shared" si="324"/>
        <v>Non-Summer</v>
      </c>
      <c r="F2040" s="78">
        <v>0.72770000000000001</v>
      </c>
      <c r="G2040" s="79">
        <f t="shared" si="325"/>
        <v>1.3844955460634099</v>
      </c>
      <c r="J2040" s="78">
        <v>0</v>
      </c>
      <c r="K2040" s="80">
        <f t="shared" si="326"/>
        <v>0</v>
      </c>
      <c r="L2040" s="68" t="str">
        <f t="shared" si="319"/>
        <v>Normal</v>
      </c>
      <c r="N2040" s="67">
        <f t="shared" si="320"/>
        <v>0</v>
      </c>
      <c r="O2040" s="67">
        <f t="shared" si="321"/>
        <v>0</v>
      </c>
      <c r="P2040" s="81">
        <f t="shared" si="322"/>
        <v>1.3844955460634099</v>
      </c>
      <c r="Q2040" s="81">
        <f t="shared" si="323"/>
        <v>1.3844955460634099</v>
      </c>
      <c r="S2040" s="1">
        <f t="shared" si="327"/>
        <v>7</v>
      </c>
      <c r="T2040" s="1" t="str">
        <f t="shared" si="328"/>
        <v>Off-Peak</v>
      </c>
    </row>
    <row r="2041" spans="1:20" x14ac:dyDescent="0.25">
      <c r="A2041" s="85">
        <v>45011.249999995351</v>
      </c>
      <c r="B2041" s="1">
        <v>3</v>
      </c>
      <c r="C2041" s="1">
        <v>26</v>
      </c>
      <c r="D2041" s="1">
        <v>7</v>
      </c>
      <c r="E2041" s="1" t="str">
        <f t="shared" si="324"/>
        <v>Non-Summer</v>
      </c>
      <c r="F2041" s="78">
        <v>0.75260000000000005</v>
      </c>
      <c r="G2041" s="79">
        <f t="shared" si="325"/>
        <v>1.431869380194204</v>
      </c>
      <c r="J2041" s="78">
        <v>0.35852499999999998</v>
      </c>
      <c r="K2041" s="80">
        <f t="shared" si="326"/>
        <v>0.35852499999999998</v>
      </c>
      <c r="L2041" s="68" t="str">
        <f t="shared" si="319"/>
        <v>Normal</v>
      </c>
      <c r="N2041" s="67">
        <f t="shared" si="320"/>
        <v>0</v>
      </c>
      <c r="O2041" s="67">
        <f t="shared" si="321"/>
        <v>0.35852499999999998</v>
      </c>
      <c r="P2041" s="81">
        <f t="shared" si="322"/>
        <v>1.073344380194204</v>
      </c>
      <c r="Q2041" s="81">
        <f t="shared" si="323"/>
        <v>1.073344380194204</v>
      </c>
      <c r="S2041" s="1">
        <f t="shared" si="327"/>
        <v>7</v>
      </c>
      <c r="T2041" s="1" t="str">
        <f t="shared" si="328"/>
        <v>Off-Peak</v>
      </c>
    </row>
    <row r="2042" spans="1:20" x14ac:dyDescent="0.25">
      <c r="A2042" s="85">
        <v>45011.291666662015</v>
      </c>
      <c r="B2042" s="1">
        <v>3</v>
      </c>
      <c r="C2042" s="1">
        <v>26</v>
      </c>
      <c r="D2042" s="1">
        <v>8</v>
      </c>
      <c r="E2042" s="1" t="str">
        <f t="shared" si="324"/>
        <v>Non-Summer</v>
      </c>
      <c r="F2042" s="78">
        <v>0.78290000000000004</v>
      </c>
      <c r="G2042" s="79">
        <f t="shared" si="325"/>
        <v>1.4895170578714354</v>
      </c>
      <c r="J2042" s="78">
        <v>2.4503840000000001</v>
      </c>
      <c r="K2042" s="80">
        <f t="shared" si="326"/>
        <v>2.4503840000000001</v>
      </c>
      <c r="L2042" s="68" t="str">
        <f t="shared" si="319"/>
        <v>Normal</v>
      </c>
      <c r="N2042" s="67">
        <f t="shared" si="320"/>
        <v>0.96086694212856472</v>
      </c>
      <c r="O2042" s="67">
        <f t="shared" si="321"/>
        <v>1.4895170578714354</v>
      </c>
      <c r="P2042" s="81">
        <f t="shared" si="322"/>
        <v>0</v>
      </c>
      <c r="Q2042" s="81">
        <f t="shared" si="323"/>
        <v>-0.96086694212856472</v>
      </c>
      <c r="S2042" s="1">
        <f t="shared" si="327"/>
        <v>7</v>
      </c>
      <c r="T2042" s="1" t="str">
        <f t="shared" si="328"/>
        <v>Off-Peak</v>
      </c>
    </row>
    <row r="2043" spans="1:20" x14ac:dyDescent="0.25">
      <c r="A2043" s="85">
        <v>45011.333333328679</v>
      </c>
      <c r="B2043" s="1">
        <v>3</v>
      </c>
      <c r="C2043" s="1">
        <v>26</v>
      </c>
      <c r="D2043" s="1">
        <v>9</v>
      </c>
      <c r="E2043" s="1" t="str">
        <f t="shared" si="324"/>
        <v>Non-Summer</v>
      </c>
      <c r="F2043" s="78">
        <v>0.81420000000000003</v>
      </c>
      <c r="G2043" s="79">
        <f t="shared" si="325"/>
        <v>1.5490672991683774</v>
      </c>
      <c r="J2043" s="78">
        <v>4.1994470000000002</v>
      </c>
      <c r="K2043" s="80">
        <f t="shared" si="326"/>
        <v>4.1994470000000002</v>
      </c>
      <c r="L2043" s="68" t="str">
        <f t="shared" si="319"/>
        <v>Normal</v>
      </c>
      <c r="N2043" s="67">
        <f t="shared" si="320"/>
        <v>2.650379700831623</v>
      </c>
      <c r="O2043" s="67">
        <f t="shared" si="321"/>
        <v>1.5490672991683772</v>
      </c>
      <c r="P2043" s="81">
        <f t="shared" si="322"/>
        <v>2.2204460492503131E-16</v>
      </c>
      <c r="Q2043" s="81">
        <f t="shared" si="323"/>
        <v>-2.650379700831623</v>
      </c>
      <c r="S2043" s="1">
        <f t="shared" si="327"/>
        <v>7</v>
      </c>
      <c r="T2043" s="1" t="str">
        <f t="shared" si="328"/>
        <v>Off-Peak</v>
      </c>
    </row>
    <row r="2044" spans="1:20" x14ac:dyDescent="0.25">
      <c r="A2044" s="85">
        <v>45011.374999995343</v>
      </c>
      <c r="B2044" s="1">
        <v>3</v>
      </c>
      <c r="C2044" s="1">
        <v>26</v>
      </c>
      <c r="D2044" s="1">
        <v>10</v>
      </c>
      <c r="E2044" s="1" t="str">
        <f t="shared" si="324"/>
        <v>Non-Summer</v>
      </c>
      <c r="F2044" s="78">
        <v>0.84370000000000001</v>
      </c>
      <c r="G2044" s="79">
        <f t="shared" si="325"/>
        <v>1.6051929259498403</v>
      </c>
      <c r="J2044" s="78">
        <v>5.4395950000000006</v>
      </c>
      <c r="K2044" s="80">
        <f t="shared" si="326"/>
        <v>5.4395950000000006</v>
      </c>
      <c r="L2044" s="68" t="str">
        <f t="shared" si="319"/>
        <v>Normal</v>
      </c>
      <c r="N2044" s="67">
        <f t="shared" si="320"/>
        <v>3.8344020740501605</v>
      </c>
      <c r="O2044" s="67">
        <f t="shared" si="321"/>
        <v>1.6051929259498401</v>
      </c>
      <c r="P2044" s="81">
        <f t="shared" si="322"/>
        <v>2.2204460492503131E-16</v>
      </c>
      <c r="Q2044" s="81">
        <f t="shared" si="323"/>
        <v>-3.8344020740501605</v>
      </c>
      <c r="S2044" s="1">
        <f t="shared" si="327"/>
        <v>7</v>
      </c>
      <c r="T2044" s="1" t="str">
        <f t="shared" si="328"/>
        <v>Off-Peak</v>
      </c>
    </row>
    <row r="2045" spans="1:20" x14ac:dyDescent="0.25">
      <c r="A2045" s="85">
        <v>45011.416666662008</v>
      </c>
      <c r="B2045" s="1">
        <v>3</v>
      </c>
      <c r="C2045" s="1">
        <v>26</v>
      </c>
      <c r="D2045" s="1">
        <v>11</v>
      </c>
      <c r="E2045" s="1" t="str">
        <f t="shared" si="324"/>
        <v>Non-Summer</v>
      </c>
      <c r="F2045" s="78">
        <v>0.85040000000000004</v>
      </c>
      <c r="G2045" s="79">
        <f t="shared" si="325"/>
        <v>1.6179401022019015</v>
      </c>
      <c r="J2045" s="78">
        <v>6.2661419999999994</v>
      </c>
      <c r="K2045" s="80">
        <f t="shared" si="326"/>
        <v>6.2661419999999994</v>
      </c>
      <c r="L2045" s="68" t="str">
        <f t="shared" si="319"/>
        <v>Normal</v>
      </c>
      <c r="N2045" s="67">
        <f t="shared" si="320"/>
        <v>4.6482018977980974</v>
      </c>
      <c r="O2045" s="67">
        <f t="shared" si="321"/>
        <v>1.617940102201902</v>
      </c>
      <c r="P2045" s="81">
        <f t="shared" si="322"/>
        <v>0</v>
      </c>
      <c r="Q2045" s="81">
        <f t="shared" si="323"/>
        <v>-4.6482018977980974</v>
      </c>
      <c r="S2045" s="1">
        <f t="shared" si="327"/>
        <v>7</v>
      </c>
      <c r="T2045" s="1" t="str">
        <f t="shared" si="328"/>
        <v>Off-Peak</v>
      </c>
    </row>
    <row r="2046" spans="1:20" x14ac:dyDescent="0.25">
      <c r="A2046" s="85">
        <v>45011.458333328672</v>
      </c>
      <c r="B2046" s="1">
        <v>3</v>
      </c>
      <c r="C2046" s="1">
        <v>26</v>
      </c>
      <c r="D2046" s="1">
        <v>12</v>
      </c>
      <c r="E2046" s="1" t="str">
        <f t="shared" si="324"/>
        <v>Non-Summer</v>
      </c>
      <c r="F2046" s="78">
        <v>0.8397</v>
      </c>
      <c r="G2046" s="79">
        <f t="shared" si="325"/>
        <v>1.597582671470998</v>
      </c>
      <c r="J2046" s="78">
        <v>6.6995119999999995</v>
      </c>
      <c r="K2046" s="80">
        <f t="shared" si="326"/>
        <v>6.6995119999999995</v>
      </c>
      <c r="L2046" s="68" t="str">
        <f t="shared" si="319"/>
        <v>Normal</v>
      </c>
      <c r="N2046" s="67">
        <f t="shared" si="320"/>
        <v>5.1019293285290015</v>
      </c>
      <c r="O2046" s="67">
        <f t="shared" si="321"/>
        <v>1.597582671470998</v>
      </c>
      <c r="P2046" s="81">
        <f t="shared" si="322"/>
        <v>0</v>
      </c>
      <c r="Q2046" s="81">
        <f t="shared" si="323"/>
        <v>-5.1019293285290015</v>
      </c>
      <c r="S2046" s="1">
        <f t="shared" si="327"/>
        <v>7</v>
      </c>
      <c r="T2046" s="1" t="str">
        <f t="shared" si="328"/>
        <v>Off-Peak</v>
      </c>
    </row>
    <row r="2047" spans="1:20" x14ac:dyDescent="0.25">
      <c r="A2047" s="85">
        <v>45011.499999995336</v>
      </c>
      <c r="B2047" s="1">
        <v>3</v>
      </c>
      <c r="C2047" s="1">
        <v>26</v>
      </c>
      <c r="D2047" s="1">
        <v>13</v>
      </c>
      <c r="E2047" s="1" t="str">
        <f t="shared" si="324"/>
        <v>Non-Summer</v>
      </c>
      <c r="F2047" s="78">
        <v>0.82110000000000005</v>
      </c>
      <c r="G2047" s="79">
        <f t="shared" si="325"/>
        <v>1.5621949881443806</v>
      </c>
      <c r="J2047" s="78">
        <v>6.7339759999999993</v>
      </c>
      <c r="K2047" s="80">
        <f t="shared" si="326"/>
        <v>6.7339759999999993</v>
      </c>
      <c r="L2047" s="68" t="str">
        <f t="shared" si="319"/>
        <v>Normal</v>
      </c>
      <c r="N2047" s="67">
        <f t="shared" si="320"/>
        <v>5.1717810118556189</v>
      </c>
      <c r="O2047" s="67">
        <f t="shared" si="321"/>
        <v>1.5621949881443804</v>
      </c>
      <c r="P2047" s="81">
        <f t="shared" si="322"/>
        <v>2.2204460492503131E-16</v>
      </c>
      <c r="Q2047" s="81">
        <f t="shared" si="323"/>
        <v>-5.1717810118556189</v>
      </c>
      <c r="S2047" s="1">
        <f t="shared" si="327"/>
        <v>7</v>
      </c>
      <c r="T2047" s="1" t="str">
        <f t="shared" si="328"/>
        <v>Off-Peak</v>
      </c>
    </row>
    <row r="2048" spans="1:20" x14ac:dyDescent="0.25">
      <c r="A2048" s="85">
        <v>45011.541666662</v>
      </c>
      <c r="B2048" s="1">
        <v>3</v>
      </c>
      <c r="C2048" s="1">
        <v>26</v>
      </c>
      <c r="D2048" s="1">
        <v>14</v>
      </c>
      <c r="E2048" s="1" t="str">
        <f t="shared" si="324"/>
        <v>Non-Summer</v>
      </c>
      <c r="F2048" s="78">
        <v>0.80640000000000001</v>
      </c>
      <c r="G2048" s="79">
        <f t="shared" si="325"/>
        <v>1.5342273029346347</v>
      </c>
      <c r="J2048" s="78">
        <v>6.3058149999999999</v>
      </c>
      <c r="K2048" s="80">
        <f t="shared" si="326"/>
        <v>6.3058149999999999</v>
      </c>
      <c r="L2048" s="68" t="str">
        <f t="shared" si="319"/>
        <v>Normal</v>
      </c>
      <c r="N2048" s="67">
        <f t="shared" si="320"/>
        <v>4.7715876970653657</v>
      </c>
      <c r="O2048" s="67">
        <f t="shared" si="321"/>
        <v>1.5342273029346343</v>
      </c>
      <c r="P2048" s="81">
        <f t="shared" si="322"/>
        <v>4.4408920985006262E-16</v>
      </c>
      <c r="Q2048" s="81">
        <f t="shared" si="323"/>
        <v>-4.7715876970653657</v>
      </c>
      <c r="S2048" s="1">
        <f t="shared" si="327"/>
        <v>7</v>
      </c>
      <c r="T2048" s="1" t="str">
        <f t="shared" si="328"/>
        <v>Off-Peak</v>
      </c>
    </row>
    <row r="2049" spans="1:20" x14ac:dyDescent="0.25">
      <c r="A2049" s="85">
        <v>45011.583333328665</v>
      </c>
      <c r="B2049" s="1">
        <v>3</v>
      </c>
      <c r="C2049" s="1">
        <v>26</v>
      </c>
      <c r="D2049" s="1">
        <v>15</v>
      </c>
      <c r="E2049" s="1" t="str">
        <f t="shared" si="324"/>
        <v>Non-Summer</v>
      </c>
      <c r="F2049" s="78">
        <v>0.80289999999999995</v>
      </c>
      <c r="G2049" s="79">
        <f t="shared" si="325"/>
        <v>1.5275683302656473</v>
      </c>
      <c r="J2049" s="78">
        <v>5.4311499999999997</v>
      </c>
      <c r="K2049" s="80">
        <f t="shared" si="326"/>
        <v>5.4311499999999997</v>
      </c>
      <c r="L2049" s="68" t="str">
        <f t="shared" si="319"/>
        <v>Normal</v>
      </c>
      <c r="N2049" s="67">
        <f t="shared" si="320"/>
        <v>3.9035816697343524</v>
      </c>
      <c r="O2049" s="67">
        <f t="shared" si="321"/>
        <v>1.5275683302656473</v>
      </c>
      <c r="P2049" s="81">
        <f t="shared" si="322"/>
        <v>0</v>
      </c>
      <c r="Q2049" s="81">
        <f t="shared" si="323"/>
        <v>-3.9035816697343524</v>
      </c>
      <c r="S2049" s="1">
        <f t="shared" si="327"/>
        <v>7</v>
      </c>
      <c r="T2049" s="1" t="str">
        <f t="shared" si="328"/>
        <v>Off-Peak</v>
      </c>
    </row>
    <row r="2050" spans="1:20" x14ac:dyDescent="0.25">
      <c r="A2050" s="85">
        <v>45011.624999995329</v>
      </c>
      <c r="B2050" s="1">
        <v>3</v>
      </c>
      <c r="C2050" s="1">
        <v>26</v>
      </c>
      <c r="D2050" s="1">
        <v>16</v>
      </c>
      <c r="E2050" s="1" t="str">
        <f t="shared" si="324"/>
        <v>Non-Summer</v>
      </c>
      <c r="F2050" s="78">
        <v>0.82099999999999995</v>
      </c>
      <c r="G2050" s="79">
        <f t="shared" si="325"/>
        <v>1.5620047317824095</v>
      </c>
      <c r="J2050" s="78">
        <v>4.1117379999999999</v>
      </c>
      <c r="K2050" s="80">
        <f t="shared" si="326"/>
        <v>4.1117379999999999</v>
      </c>
      <c r="L2050" s="68" t="str">
        <f t="shared" si="319"/>
        <v>Normal</v>
      </c>
      <c r="N2050" s="67">
        <f t="shared" si="320"/>
        <v>2.5497332682175902</v>
      </c>
      <c r="O2050" s="67">
        <f t="shared" si="321"/>
        <v>1.5620047317824097</v>
      </c>
      <c r="P2050" s="81">
        <f t="shared" si="322"/>
        <v>0</v>
      </c>
      <c r="Q2050" s="81">
        <f t="shared" si="323"/>
        <v>-2.5497332682175902</v>
      </c>
      <c r="S2050" s="1">
        <f t="shared" si="327"/>
        <v>7</v>
      </c>
      <c r="T2050" s="1" t="str">
        <f t="shared" si="328"/>
        <v>Off-Peak</v>
      </c>
    </row>
    <row r="2051" spans="1:20" x14ac:dyDescent="0.25">
      <c r="A2051" s="85">
        <v>45011.666666661993</v>
      </c>
      <c r="B2051" s="1">
        <v>3</v>
      </c>
      <c r="C2051" s="1">
        <v>26</v>
      </c>
      <c r="D2051" s="1">
        <v>17</v>
      </c>
      <c r="E2051" s="1" t="str">
        <f t="shared" si="324"/>
        <v>Non-Summer</v>
      </c>
      <c r="F2051" s="78">
        <v>0.88239999999999996</v>
      </c>
      <c r="G2051" s="79">
        <f t="shared" si="325"/>
        <v>1.6788221380326407</v>
      </c>
      <c r="J2051" s="78">
        <v>2.2529540000000003</v>
      </c>
      <c r="K2051" s="80">
        <f t="shared" si="326"/>
        <v>2.2529540000000003</v>
      </c>
      <c r="L2051" s="68" t="str">
        <f t="shared" si="319"/>
        <v>Normal</v>
      </c>
      <c r="N2051" s="67">
        <f t="shared" si="320"/>
        <v>0.57413186196735966</v>
      </c>
      <c r="O2051" s="67">
        <f t="shared" si="321"/>
        <v>1.6788221380326407</v>
      </c>
      <c r="P2051" s="81">
        <f t="shared" si="322"/>
        <v>0</v>
      </c>
      <c r="Q2051" s="81">
        <f t="shared" si="323"/>
        <v>-0.57413186196735966</v>
      </c>
      <c r="S2051" s="1">
        <f t="shared" si="327"/>
        <v>7</v>
      </c>
      <c r="T2051" s="1" t="str">
        <f t="shared" si="328"/>
        <v>Off-Peak</v>
      </c>
    </row>
    <row r="2052" spans="1:20" x14ac:dyDescent="0.25">
      <c r="A2052" s="85">
        <v>45011.708333328657</v>
      </c>
      <c r="B2052" s="1">
        <v>3</v>
      </c>
      <c r="C2052" s="1">
        <v>26</v>
      </c>
      <c r="D2052" s="1">
        <v>18</v>
      </c>
      <c r="E2052" s="1" t="str">
        <f t="shared" si="324"/>
        <v>Non-Summer</v>
      </c>
      <c r="F2052" s="78">
        <v>0.90039999999999998</v>
      </c>
      <c r="G2052" s="79">
        <f t="shared" si="325"/>
        <v>1.7130682831874318</v>
      </c>
      <c r="J2052" s="78">
        <v>0.41461700000000001</v>
      </c>
      <c r="K2052" s="80">
        <f t="shared" si="326"/>
        <v>0.41461700000000001</v>
      </c>
      <c r="L2052" s="68" t="str">
        <f t="shared" si="319"/>
        <v>Normal</v>
      </c>
      <c r="N2052" s="67">
        <f t="shared" si="320"/>
        <v>0</v>
      </c>
      <c r="O2052" s="67">
        <f t="shared" si="321"/>
        <v>0.41461700000000001</v>
      </c>
      <c r="P2052" s="81">
        <f t="shared" si="322"/>
        <v>1.2984512831874317</v>
      </c>
      <c r="Q2052" s="81">
        <f t="shared" si="323"/>
        <v>1.2984512831874317</v>
      </c>
      <c r="S2052" s="1">
        <f t="shared" si="327"/>
        <v>7</v>
      </c>
      <c r="T2052" s="1" t="str">
        <f t="shared" si="328"/>
        <v>Off-Peak</v>
      </c>
    </row>
    <row r="2053" spans="1:20" x14ac:dyDescent="0.25">
      <c r="A2053" s="85">
        <v>45011.749999995322</v>
      </c>
      <c r="B2053" s="1">
        <v>3</v>
      </c>
      <c r="C2053" s="1">
        <v>26</v>
      </c>
      <c r="D2053" s="1">
        <v>19</v>
      </c>
      <c r="E2053" s="1" t="str">
        <f t="shared" si="324"/>
        <v>Non-Summer</v>
      </c>
      <c r="F2053" s="78">
        <v>0.92349999999999999</v>
      </c>
      <c r="G2053" s="79">
        <f t="shared" si="325"/>
        <v>1.7570175028027468</v>
      </c>
      <c r="J2053" s="78">
        <v>0</v>
      </c>
      <c r="K2053" s="80">
        <f t="shared" si="326"/>
        <v>0</v>
      </c>
      <c r="L2053" s="68" t="str">
        <f t="shared" si="319"/>
        <v>Normal</v>
      </c>
      <c r="N2053" s="67">
        <f t="shared" si="320"/>
        <v>0</v>
      </c>
      <c r="O2053" s="67">
        <f t="shared" si="321"/>
        <v>0</v>
      </c>
      <c r="P2053" s="81">
        <f t="shared" si="322"/>
        <v>1.7570175028027468</v>
      </c>
      <c r="Q2053" s="81">
        <f t="shared" si="323"/>
        <v>1.7570175028027468</v>
      </c>
      <c r="S2053" s="1">
        <f t="shared" si="327"/>
        <v>7</v>
      </c>
      <c r="T2053" s="1" t="str">
        <f t="shared" si="328"/>
        <v>Off-Peak</v>
      </c>
    </row>
    <row r="2054" spans="1:20" x14ac:dyDescent="0.25">
      <c r="A2054" s="85">
        <v>45011.791666661986</v>
      </c>
      <c r="B2054" s="1">
        <v>3</v>
      </c>
      <c r="C2054" s="1">
        <v>26</v>
      </c>
      <c r="D2054" s="1">
        <v>20</v>
      </c>
      <c r="E2054" s="1" t="str">
        <f t="shared" si="324"/>
        <v>Non-Summer</v>
      </c>
      <c r="F2054" s="78">
        <v>0.97650000000000003</v>
      </c>
      <c r="G2054" s="79">
        <f t="shared" si="325"/>
        <v>1.8578533746474091</v>
      </c>
      <c r="J2054" s="78">
        <v>0</v>
      </c>
      <c r="K2054" s="80">
        <f t="shared" si="326"/>
        <v>0</v>
      </c>
      <c r="L2054" s="68" t="str">
        <f t="shared" si="319"/>
        <v>Normal</v>
      </c>
      <c r="N2054" s="67">
        <f t="shared" si="320"/>
        <v>0</v>
      </c>
      <c r="O2054" s="67">
        <f t="shared" si="321"/>
        <v>0</v>
      </c>
      <c r="P2054" s="81">
        <f t="shared" si="322"/>
        <v>1.8578533746474091</v>
      </c>
      <c r="Q2054" s="81">
        <f t="shared" si="323"/>
        <v>1.8578533746474091</v>
      </c>
      <c r="S2054" s="1">
        <f t="shared" si="327"/>
        <v>7</v>
      </c>
      <c r="T2054" s="1" t="str">
        <f t="shared" si="328"/>
        <v>Off-Peak</v>
      </c>
    </row>
    <row r="2055" spans="1:20" x14ac:dyDescent="0.25">
      <c r="A2055" s="85">
        <v>45011.83333332865</v>
      </c>
      <c r="B2055" s="1">
        <v>3</v>
      </c>
      <c r="C2055" s="1">
        <v>26</v>
      </c>
      <c r="D2055" s="1">
        <v>21</v>
      </c>
      <c r="E2055" s="1" t="str">
        <f t="shared" si="324"/>
        <v>Non-Summer</v>
      </c>
      <c r="F2055" s="78">
        <v>0.98560000000000003</v>
      </c>
      <c r="G2055" s="79">
        <f t="shared" si="325"/>
        <v>1.8751667035867756</v>
      </c>
      <c r="J2055" s="78">
        <v>0</v>
      </c>
      <c r="K2055" s="80">
        <f t="shared" si="326"/>
        <v>0</v>
      </c>
      <c r="L2055" s="68" t="str">
        <f t="shared" si="319"/>
        <v>Normal</v>
      </c>
      <c r="N2055" s="67">
        <f t="shared" si="320"/>
        <v>0</v>
      </c>
      <c r="O2055" s="67">
        <f t="shared" si="321"/>
        <v>0</v>
      </c>
      <c r="P2055" s="81">
        <f t="shared" si="322"/>
        <v>1.8751667035867756</v>
      </c>
      <c r="Q2055" s="81">
        <f t="shared" si="323"/>
        <v>1.8751667035867756</v>
      </c>
      <c r="S2055" s="1">
        <f t="shared" si="327"/>
        <v>7</v>
      </c>
      <c r="T2055" s="1" t="str">
        <f t="shared" si="328"/>
        <v>Off-Peak</v>
      </c>
    </row>
    <row r="2056" spans="1:20" x14ac:dyDescent="0.25">
      <c r="A2056" s="85">
        <v>45011.874999995314</v>
      </c>
      <c r="B2056" s="1">
        <v>3</v>
      </c>
      <c r="C2056" s="1">
        <v>26</v>
      </c>
      <c r="D2056" s="1">
        <v>22</v>
      </c>
      <c r="E2056" s="1" t="str">
        <f t="shared" si="324"/>
        <v>Non-Summer</v>
      </c>
      <c r="F2056" s="78">
        <v>0.94840000000000002</v>
      </c>
      <c r="G2056" s="79">
        <f t="shared" si="325"/>
        <v>1.8043913369335411</v>
      </c>
      <c r="J2056" s="78">
        <v>0</v>
      </c>
      <c r="K2056" s="80">
        <f t="shared" si="326"/>
        <v>0</v>
      </c>
      <c r="L2056" s="68" t="str">
        <f t="shared" si="319"/>
        <v>Normal</v>
      </c>
      <c r="N2056" s="67">
        <f t="shared" si="320"/>
        <v>0</v>
      </c>
      <c r="O2056" s="67">
        <f t="shared" si="321"/>
        <v>0</v>
      </c>
      <c r="P2056" s="81">
        <f t="shared" si="322"/>
        <v>1.8043913369335411</v>
      </c>
      <c r="Q2056" s="81">
        <f t="shared" si="323"/>
        <v>1.8043913369335411</v>
      </c>
      <c r="S2056" s="1">
        <f t="shared" si="327"/>
        <v>7</v>
      </c>
      <c r="T2056" s="1" t="str">
        <f t="shared" si="328"/>
        <v>Off-Peak</v>
      </c>
    </row>
    <row r="2057" spans="1:20" x14ac:dyDescent="0.25">
      <c r="A2057" s="85">
        <v>45011.916666661979</v>
      </c>
      <c r="B2057" s="1">
        <v>3</v>
      </c>
      <c r="C2057" s="1">
        <v>26</v>
      </c>
      <c r="D2057" s="1">
        <v>23</v>
      </c>
      <c r="E2057" s="1" t="str">
        <f t="shared" si="324"/>
        <v>Non-Summer</v>
      </c>
      <c r="F2057" s="78">
        <v>0.874</v>
      </c>
      <c r="G2057" s="79">
        <f t="shared" si="325"/>
        <v>1.6628406036270718</v>
      </c>
      <c r="J2057" s="78">
        <v>0</v>
      </c>
      <c r="K2057" s="80">
        <f t="shared" si="326"/>
        <v>0</v>
      </c>
      <c r="L2057" s="68" t="str">
        <f t="shared" si="319"/>
        <v>Normal</v>
      </c>
      <c r="N2057" s="67">
        <f t="shared" si="320"/>
        <v>0</v>
      </c>
      <c r="O2057" s="67">
        <f t="shared" si="321"/>
        <v>0</v>
      </c>
      <c r="P2057" s="81">
        <f t="shared" si="322"/>
        <v>1.6628406036270718</v>
      </c>
      <c r="Q2057" s="81">
        <f t="shared" si="323"/>
        <v>1.6628406036270718</v>
      </c>
      <c r="S2057" s="1">
        <f t="shared" si="327"/>
        <v>7</v>
      </c>
      <c r="T2057" s="1" t="str">
        <f t="shared" si="328"/>
        <v>Off-Peak</v>
      </c>
    </row>
    <row r="2058" spans="1:20" x14ac:dyDescent="0.25">
      <c r="A2058" s="85">
        <v>45011.958333328643</v>
      </c>
      <c r="B2058" s="1">
        <v>3</v>
      </c>
      <c r="C2058" s="1">
        <v>27</v>
      </c>
      <c r="D2058" s="1">
        <v>0</v>
      </c>
      <c r="E2058" s="1" t="str">
        <f t="shared" si="324"/>
        <v>Non-Summer</v>
      </c>
      <c r="F2058" s="78">
        <v>0.79530000000000001</v>
      </c>
      <c r="G2058" s="79">
        <f t="shared" si="325"/>
        <v>1.5131088467558469</v>
      </c>
      <c r="J2058" s="78">
        <v>0</v>
      </c>
      <c r="K2058" s="80">
        <f t="shared" si="326"/>
        <v>0</v>
      </c>
      <c r="L2058" s="68" t="str">
        <f t="shared" si="319"/>
        <v>Normal</v>
      </c>
      <c r="N2058" s="67">
        <f t="shared" si="320"/>
        <v>0</v>
      </c>
      <c r="O2058" s="67">
        <f t="shared" si="321"/>
        <v>0</v>
      </c>
      <c r="P2058" s="81">
        <f t="shared" si="322"/>
        <v>1.5131088467558469</v>
      </c>
      <c r="Q2058" s="81">
        <f t="shared" si="323"/>
        <v>1.5131088467558469</v>
      </c>
      <c r="S2058" s="1">
        <f t="shared" si="327"/>
        <v>7</v>
      </c>
      <c r="T2058" s="1" t="str">
        <f t="shared" si="328"/>
        <v>Off-Peak</v>
      </c>
    </row>
    <row r="2059" spans="1:20" x14ac:dyDescent="0.25">
      <c r="A2059" s="85">
        <v>45011.999999995307</v>
      </c>
      <c r="B2059" s="1">
        <v>3</v>
      </c>
      <c r="C2059" s="1">
        <v>27</v>
      </c>
      <c r="D2059" s="1">
        <v>1</v>
      </c>
      <c r="E2059" s="1" t="str">
        <f t="shared" si="324"/>
        <v>Non-Summer</v>
      </c>
      <c r="F2059" s="78">
        <v>0.74219999999999997</v>
      </c>
      <c r="G2059" s="79">
        <f t="shared" si="325"/>
        <v>1.4120827185492135</v>
      </c>
      <c r="J2059" s="78">
        <v>0</v>
      </c>
      <c r="K2059" s="80">
        <f t="shared" si="326"/>
        <v>0</v>
      </c>
      <c r="L2059" s="68" t="str">
        <f t="shared" si="319"/>
        <v>Normal</v>
      </c>
      <c r="N2059" s="67">
        <f t="shared" si="320"/>
        <v>0</v>
      </c>
      <c r="O2059" s="67">
        <f t="shared" si="321"/>
        <v>0</v>
      </c>
      <c r="P2059" s="81">
        <f t="shared" si="322"/>
        <v>1.4120827185492135</v>
      </c>
      <c r="Q2059" s="81">
        <f t="shared" si="323"/>
        <v>1.4120827185492135</v>
      </c>
      <c r="S2059" s="1">
        <f t="shared" si="327"/>
        <v>1</v>
      </c>
      <c r="T2059" s="1" t="str">
        <f t="shared" si="328"/>
        <v>Off-Peak</v>
      </c>
    </row>
    <row r="2060" spans="1:20" x14ac:dyDescent="0.25">
      <c r="A2060" s="85">
        <v>45012.041666661971</v>
      </c>
      <c r="B2060" s="1">
        <v>3</v>
      </c>
      <c r="C2060" s="1">
        <v>27</v>
      </c>
      <c r="D2060" s="1">
        <v>2</v>
      </c>
      <c r="E2060" s="1" t="str">
        <f t="shared" si="324"/>
        <v>Non-Summer</v>
      </c>
      <c r="F2060" s="78">
        <v>0.71009999999999995</v>
      </c>
      <c r="G2060" s="79">
        <f t="shared" si="325"/>
        <v>1.351010426356503</v>
      </c>
      <c r="J2060" s="78">
        <v>0</v>
      </c>
      <c r="K2060" s="80">
        <f t="shared" si="326"/>
        <v>0</v>
      </c>
      <c r="L2060" s="68" t="str">
        <f t="shared" si="319"/>
        <v>Normal</v>
      </c>
      <c r="N2060" s="67">
        <f t="shared" si="320"/>
        <v>0</v>
      </c>
      <c r="O2060" s="67">
        <f t="shared" si="321"/>
        <v>0</v>
      </c>
      <c r="P2060" s="81">
        <f t="shared" si="322"/>
        <v>1.351010426356503</v>
      </c>
      <c r="Q2060" s="81">
        <f t="shared" si="323"/>
        <v>1.351010426356503</v>
      </c>
      <c r="S2060" s="1">
        <f t="shared" si="327"/>
        <v>1</v>
      </c>
      <c r="T2060" s="1" t="str">
        <f t="shared" si="328"/>
        <v>Off-Peak</v>
      </c>
    </row>
    <row r="2061" spans="1:20" x14ac:dyDescent="0.25">
      <c r="A2061" s="85">
        <v>45012.083333328635</v>
      </c>
      <c r="B2061" s="1">
        <v>3</v>
      </c>
      <c r="C2061" s="1">
        <v>27</v>
      </c>
      <c r="D2061" s="1">
        <v>3</v>
      </c>
      <c r="E2061" s="1" t="str">
        <f t="shared" si="324"/>
        <v>Non-Summer</v>
      </c>
      <c r="F2061" s="78">
        <v>0.69320000000000004</v>
      </c>
      <c r="G2061" s="79">
        <f t="shared" si="325"/>
        <v>1.3188571011833938</v>
      </c>
      <c r="J2061" s="78">
        <v>0</v>
      </c>
      <c r="K2061" s="80">
        <f t="shared" si="326"/>
        <v>0</v>
      </c>
      <c r="L2061" s="68" t="str">
        <f t="shared" si="319"/>
        <v>Normal</v>
      </c>
      <c r="N2061" s="67">
        <f t="shared" si="320"/>
        <v>0</v>
      </c>
      <c r="O2061" s="67">
        <f t="shared" si="321"/>
        <v>0</v>
      </c>
      <c r="P2061" s="81">
        <f t="shared" si="322"/>
        <v>1.3188571011833938</v>
      </c>
      <c r="Q2061" s="81">
        <f t="shared" si="323"/>
        <v>1.3188571011833938</v>
      </c>
      <c r="S2061" s="1">
        <f t="shared" si="327"/>
        <v>1</v>
      </c>
      <c r="T2061" s="1" t="str">
        <f t="shared" si="328"/>
        <v>Off-Peak</v>
      </c>
    </row>
    <row r="2062" spans="1:20" x14ac:dyDescent="0.25">
      <c r="A2062" s="85">
        <v>45012.1249999953</v>
      </c>
      <c r="B2062" s="1">
        <v>3</v>
      </c>
      <c r="C2062" s="1">
        <v>27</v>
      </c>
      <c r="D2062" s="1">
        <v>4</v>
      </c>
      <c r="E2062" s="1" t="str">
        <f t="shared" si="324"/>
        <v>Non-Summer</v>
      </c>
      <c r="F2062" s="78">
        <v>0.68720000000000003</v>
      </c>
      <c r="G2062" s="79">
        <f t="shared" si="325"/>
        <v>1.3074417194651302</v>
      </c>
      <c r="J2062" s="78">
        <v>0</v>
      </c>
      <c r="K2062" s="80">
        <f t="shared" si="326"/>
        <v>0</v>
      </c>
      <c r="L2062" s="68" t="str">
        <f t="shared" si="319"/>
        <v>Normal</v>
      </c>
      <c r="N2062" s="67">
        <f t="shared" si="320"/>
        <v>0</v>
      </c>
      <c r="O2062" s="67">
        <f t="shared" si="321"/>
        <v>0</v>
      </c>
      <c r="P2062" s="81">
        <f t="shared" si="322"/>
        <v>1.3074417194651302</v>
      </c>
      <c r="Q2062" s="81">
        <f t="shared" si="323"/>
        <v>1.3074417194651302</v>
      </c>
      <c r="S2062" s="1">
        <f t="shared" si="327"/>
        <v>1</v>
      </c>
      <c r="T2062" s="1" t="str">
        <f t="shared" si="328"/>
        <v>Off-Peak</v>
      </c>
    </row>
    <row r="2063" spans="1:20" x14ac:dyDescent="0.25">
      <c r="A2063" s="85">
        <v>45012.166666661964</v>
      </c>
      <c r="B2063" s="1">
        <v>3</v>
      </c>
      <c r="C2063" s="1">
        <v>27</v>
      </c>
      <c r="D2063" s="1">
        <v>5</v>
      </c>
      <c r="E2063" s="1" t="str">
        <f t="shared" si="324"/>
        <v>Non-Summer</v>
      </c>
      <c r="F2063" s="78">
        <v>0.70179999999999998</v>
      </c>
      <c r="G2063" s="79">
        <f t="shared" si="325"/>
        <v>1.335219148312905</v>
      </c>
      <c r="J2063" s="78">
        <v>0</v>
      </c>
      <c r="K2063" s="80">
        <f t="shared" si="326"/>
        <v>0</v>
      </c>
      <c r="L2063" s="68" t="str">
        <f t="shared" si="319"/>
        <v>Normal</v>
      </c>
      <c r="N2063" s="67">
        <f t="shared" si="320"/>
        <v>0</v>
      </c>
      <c r="O2063" s="67">
        <f t="shared" si="321"/>
        <v>0</v>
      </c>
      <c r="P2063" s="81">
        <f t="shared" si="322"/>
        <v>1.335219148312905</v>
      </c>
      <c r="Q2063" s="81">
        <f t="shared" si="323"/>
        <v>1.335219148312905</v>
      </c>
      <c r="S2063" s="1">
        <f t="shared" si="327"/>
        <v>1</v>
      </c>
      <c r="T2063" s="1" t="str">
        <f t="shared" si="328"/>
        <v>Off-Peak</v>
      </c>
    </row>
    <row r="2064" spans="1:20" x14ac:dyDescent="0.25">
      <c r="A2064" s="85">
        <v>45012.208333328628</v>
      </c>
      <c r="B2064" s="1">
        <v>3</v>
      </c>
      <c r="C2064" s="1">
        <v>27</v>
      </c>
      <c r="D2064" s="1">
        <v>6</v>
      </c>
      <c r="E2064" s="1" t="str">
        <f t="shared" si="324"/>
        <v>Non-Summer</v>
      </c>
      <c r="F2064" s="78">
        <v>0.73850000000000005</v>
      </c>
      <c r="G2064" s="79">
        <f t="shared" si="325"/>
        <v>1.4050432331562843</v>
      </c>
      <c r="J2064" s="78">
        <v>0</v>
      </c>
      <c r="K2064" s="80">
        <f t="shared" si="326"/>
        <v>0</v>
      </c>
      <c r="L2064" s="68" t="str">
        <f t="shared" si="319"/>
        <v>Normal</v>
      </c>
      <c r="N2064" s="67">
        <f t="shared" si="320"/>
        <v>0</v>
      </c>
      <c r="O2064" s="67">
        <f t="shared" si="321"/>
        <v>0</v>
      </c>
      <c r="P2064" s="81">
        <f t="shared" si="322"/>
        <v>1.4050432331562843</v>
      </c>
      <c r="Q2064" s="81">
        <f t="shared" si="323"/>
        <v>1.4050432331562843</v>
      </c>
      <c r="S2064" s="1">
        <f t="shared" si="327"/>
        <v>1</v>
      </c>
      <c r="T2064" s="1" t="str">
        <f t="shared" si="328"/>
        <v>Peak</v>
      </c>
    </row>
    <row r="2065" spans="1:20" x14ac:dyDescent="0.25">
      <c r="A2065" s="85">
        <v>45012.249999995292</v>
      </c>
      <c r="B2065" s="1">
        <v>3</v>
      </c>
      <c r="C2065" s="1">
        <v>27</v>
      </c>
      <c r="D2065" s="1">
        <v>7</v>
      </c>
      <c r="E2065" s="1" t="str">
        <f t="shared" si="324"/>
        <v>Non-Summer</v>
      </c>
      <c r="F2065" s="78">
        <v>0.7873</v>
      </c>
      <c r="G2065" s="79">
        <f t="shared" si="325"/>
        <v>1.497888337798162</v>
      </c>
      <c r="J2065" s="78">
        <v>0.58709800000000001</v>
      </c>
      <c r="K2065" s="80">
        <f t="shared" si="326"/>
        <v>0.58709800000000001</v>
      </c>
      <c r="L2065" s="68" t="str">
        <f t="shared" si="319"/>
        <v>Normal</v>
      </c>
      <c r="N2065" s="67">
        <f t="shared" si="320"/>
        <v>0</v>
      </c>
      <c r="O2065" s="67">
        <f t="shared" si="321"/>
        <v>0.58709800000000001</v>
      </c>
      <c r="P2065" s="81">
        <f t="shared" si="322"/>
        <v>0.91079033779816199</v>
      </c>
      <c r="Q2065" s="81">
        <f t="shared" si="323"/>
        <v>0.91079033779816199</v>
      </c>
      <c r="S2065" s="1">
        <f t="shared" si="327"/>
        <v>1</v>
      </c>
      <c r="T2065" s="1" t="str">
        <f t="shared" si="328"/>
        <v>Peak</v>
      </c>
    </row>
    <row r="2066" spans="1:20" x14ac:dyDescent="0.25">
      <c r="A2066" s="85">
        <v>45012.291666661957</v>
      </c>
      <c r="B2066" s="1">
        <v>3</v>
      </c>
      <c r="C2066" s="1">
        <v>27</v>
      </c>
      <c r="D2066" s="1">
        <v>8</v>
      </c>
      <c r="E2066" s="1" t="str">
        <f t="shared" si="324"/>
        <v>Non-Summer</v>
      </c>
      <c r="F2066" s="78">
        <v>0.79490000000000005</v>
      </c>
      <c r="G2066" s="79">
        <f t="shared" si="325"/>
        <v>1.5123478213079626</v>
      </c>
      <c r="J2066" s="78">
        <v>2.3734419999999998</v>
      </c>
      <c r="K2066" s="80">
        <f t="shared" si="326"/>
        <v>2.3734419999999998</v>
      </c>
      <c r="L2066" s="68" t="str">
        <f t="shared" si="319"/>
        <v>Normal</v>
      </c>
      <c r="N2066" s="67">
        <f t="shared" si="320"/>
        <v>0.86109417869203719</v>
      </c>
      <c r="O2066" s="67">
        <f t="shared" si="321"/>
        <v>1.5123478213079626</v>
      </c>
      <c r="P2066" s="81">
        <f t="shared" si="322"/>
        <v>0</v>
      </c>
      <c r="Q2066" s="81">
        <f t="shared" si="323"/>
        <v>-0.86109417869203719</v>
      </c>
      <c r="S2066" s="1">
        <f t="shared" si="327"/>
        <v>1</v>
      </c>
      <c r="T2066" s="1" t="str">
        <f t="shared" si="328"/>
        <v>Peak</v>
      </c>
    </row>
    <row r="2067" spans="1:20" x14ac:dyDescent="0.25">
      <c r="A2067" s="85">
        <v>45012.333333328621</v>
      </c>
      <c r="B2067" s="1">
        <v>3</v>
      </c>
      <c r="C2067" s="1">
        <v>27</v>
      </c>
      <c r="D2067" s="1">
        <v>9</v>
      </c>
      <c r="E2067" s="1" t="str">
        <f t="shared" si="324"/>
        <v>Non-Summer</v>
      </c>
      <c r="F2067" s="78">
        <v>0.76459999999999995</v>
      </c>
      <c r="G2067" s="79">
        <f t="shared" si="325"/>
        <v>1.454700143630731</v>
      </c>
      <c r="J2067" s="78">
        <v>4.1297160000000002</v>
      </c>
      <c r="K2067" s="80">
        <f t="shared" si="326"/>
        <v>4.1297160000000002</v>
      </c>
      <c r="L2067" s="68" t="str">
        <f t="shared" ref="L2067:L2130" si="329">IF(AND(D2067&gt;=$C$2,D2067&lt;=$C$3,E2067="Summer"),"MaxDis","Normal")</f>
        <v>Normal</v>
      </c>
      <c r="N2067" s="67">
        <f t="shared" ref="N2067:N2130" si="330">IF(K2067-G2067&lt;0,0,K2067-G2067)</f>
        <v>2.675015856369269</v>
      </c>
      <c r="O2067" s="67">
        <f t="shared" ref="O2067:O2130" si="331">K2067-N2067</f>
        <v>1.4547001436307312</v>
      </c>
      <c r="P2067" s="81">
        <f t="shared" ref="P2067:P2130" si="332">MAX(0,G2067-O2067)</f>
        <v>0</v>
      </c>
      <c r="Q2067" s="81">
        <f t="shared" ref="Q2067:Q2130" si="333">G2067-K2067</f>
        <v>-2.675015856369269</v>
      </c>
      <c r="S2067" s="1">
        <f t="shared" si="327"/>
        <v>1</v>
      </c>
      <c r="T2067" s="1" t="str">
        <f t="shared" si="328"/>
        <v>Peak</v>
      </c>
    </row>
    <row r="2068" spans="1:20" x14ac:dyDescent="0.25">
      <c r="A2068" s="85">
        <v>45012.374999995285</v>
      </c>
      <c r="B2068" s="1">
        <v>3</v>
      </c>
      <c r="C2068" s="1">
        <v>27</v>
      </c>
      <c r="D2068" s="1">
        <v>10</v>
      </c>
      <c r="E2068" s="1" t="str">
        <f t="shared" ref="E2068:E2131" si="334">IF(AND(B2068&gt;=$C$5,B2068&lt;=$C$6),"Summer","Non-Summer")</f>
        <v>Non-Summer</v>
      </c>
      <c r="F2068" s="78">
        <v>0.74390000000000001</v>
      </c>
      <c r="G2068" s="79">
        <f t="shared" ref="G2068:G2131" si="335">F2068*$G$13</f>
        <v>1.4153170767027217</v>
      </c>
      <c r="J2068" s="78">
        <v>5.403543</v>
      </c>
      <c r="K2068" s="80">
        <f t="shared" ref="K2068:K2131" si="336">J2068*$K$13</f>
        <v>5.403543</v>
      </c>
      <c r="L2068" s="68" t="str">
        <f t="shared" si="329"/>
        <v>Normal</v>
      </c>
      <c r="N2068" s="67">
        <f t="shared" si="330"/>
        <v>3.9882259232972785</v>
      </c>
      <c r="O2068" s="67">
        <f t="shared" si="331"/>
        <v>1.4153170767027214</v>
      </c>
      <c r="P2068" s="81">
        <f t="shared" si="332"/>
        <v>2.2204460492503131E-16</v>
      </c>
      <c r="Q2068" s="81">
        <f t="shared" si="333"/>
        <v>-3.9882259232972785</v>
      </c>
      <c r="S2068" s="1">
        <f t="shared" ref="S2068:S2131" si="337">WEEKDAY(A2068,2)</f>
        <v>1</v>
      </c>
      <c r="T2068" s="1" t="str">
        <f t="shared" ref="T2068:T2131" si="338">IF(S2068&gt;5,"Off-Peak",IF(AND(D2068&gt;=$C$7,D2068&lt;$C$8),"Peak","Off-Peak"))</f>
        <v>Peak</v>
      </c>
    </row>
    <row r="2069" spans="1:20" x14ac:dyDescent="0.25">
      <c r="A2069" s="85">
        <v>45012.416666661949</v>
      </c>
      <c r="B2069" s="1">
        <v>3</v>
      </c>
      <c r="C2069" s="1">
        <v>27</v>
      </c>
      <c r="D2069" s="1">
        <v>11</v>
      </c>
      <c r="E2069" s="1" t="str">
        <f t="shared" si="334"/>
        <v>Non-Summer</v>
      </c>
      <c r="F2069" s="78">
        <v>0.72960000000000003</v>
      </c>
      <c r="G2069" s="79">
        <f t="shared" si="335"/>
        <v>1.38811041694086</v>
      </c>
      <c r="J2069" s="78">
        <v>4.9370050000000001</v>
      </c>
      <c r="K2069" s="80">
        <f t="shared" si="336"/>
        <v>4.9370050000000001</v>
      </c>
      <c r="L2069" s="68" t="str">
        <f t="shared" si="329"/>
        <v>Normal</v>
      </c>
      <c r="N2069" s="67">
        <f t="shared" si="330"/>
        <v>3.5488945830591403</v>
      </c>
      <c r="O2069" s="67">
        <f t="shared" si="331"/>
        <v>1.3881104169408598</v>
      </c>
      <c r="P2069" s="81">
        <f t="shared" si="332"/>
        <v>2.2204460492503131E-16</v>
      </c>
      <c r="Q2069" s="81">
        <f t="shared" si="333"/>
        <v>-3.5488945830591403</v>
      </c>
      <c r="S2069" s="1">
        <f t="shared" si="337"/>
        <v>1</v>
      </c>
      <c r="T2069" s="1" t="str">
        <f t="shared" si="338"/>
        <v>Peak</v>
      </c>
    </row>
    <row r="2070" spans="1:20" x14ac:dyDescent="0.25">
      <c r="A2070" s="85">
        <v>45012.458333328614</v>
      </c>
      <c r="B2070" s="1">
        <v>3</v>
      </c>
      <c r="C2070" s="1">
        <v>27</v>
      </c>
      <c r="D2070" s="1">
        <v>12</v>
      </c>
      <c r="E2070" s="1" t="str">
        <f t="shared" si="334"/>
        <v>Non-Summer</v>
      </c>
      <c r="F2070" s="78">
        <v>0.72189999999999999</v>
      </c>
      <c r="G2070" s="79">
        <f t="shared" si="335"/>
        <v>1.3734606770690883</v>
      </c>
      <c r="J2070" s="78">
        <v>2.3735949999999999</v>
      </c>
      <c r="K2070" s="80">
        <f t="shared" si="336"/>
        <v>2.3735949999999999</v>
      </c>
      <c r="L2070" s="68" t="str">
        <f t="shared" si="329"/>
        <v>Normal</v>
      </c>
      <c r="N2070" s="67">
        <f t="shared" si="330"/>
        <v>1.0001343229309116</v>
      </c>
      <c r="O2070" s="67">
        <f t="shared" si="331"/>
        <v>1.3734606770690883</v>
      </c>
      <c r="P2070" s="81">
        <f t="shared" si="332"/>
        <v>0</v>
      </c>
      <c r="Q2070" s="81">
        <f t="shared" si="333"/>
        <v>-1.0001343229309116</v>
      </c>
      <c r="S2070" s="1">
        <f t="shared" si="337"/>
        <v>1</v>
      </c>
      <c r="T2070" s="1" t="str">
        <f t="shared" si="338"/>
        <v>Peak</v>
      </c>
    </row>
    <row r="2071" spans="1:20" x14ac:dyDescent="0.25">
      <c r="A2071" s="85">
        <v>45012.499999995278</v>
      </c>
      <c r="B2071" s="1">
        <v>3</v>
      </c>
      <c r="C2071" s="1">
        <v>27</v>
      </c>
      <c r="D2071" s="1">
        <v>13</v>
      </c>
      <c r="E2071" s="1" t="str">
        <f t="shared" si="334"/>
        <v>Non-Summer</v>
      </c>
      <c r="F2071" s="78">
        <v>0.71609999999999996</v>
      </c>
      <c r="G2071" s="79">
        <f t="shared" si="335"/>
        <v>1.3624258080747667</v>
      </c>
      <c r="J2071" s="78">
        <v>4.8039329999999998</v>
      </c>
      <c r="K2071" s="80">
        <f t="shared" si="336"/>
        <v>4.8039329999999998</v>
      </c>
      <c r="L2071" s="68" t="str">
        <f t="shared" si="329"/>
        <v>Normal</v>
      </c>
      <c r="N2071" s="67">
        <f t="shared" si="330"/>
        <v>3.4415071919252331</v>
      </c>
      <c r="O2071" s="67">
        <f t="shared" si="331"/>
        <v>1.3624258080747667</v>
      </c>
      <c r="P2071" s="81">
        <f t="shared" si="332"/>
        <v>0</v>
      </c>
      <c r="Q2071" s="81">
        <f t="shared" si="333"/>
        <v>-3.4415071919252331</v>
      </c>
      <c r="S2071" s="1">
        <f t="shared" si="337"/>
        <v>1</v>
      </c>
      <c r="T2071" s="1" t="str">
        <f t="shared" si="338"/>
        <v>Peak</v>
      </c>
    </row>
    <row r="2072" spans="1:20" x14ac:dyDescent="0.25">
      <c r="A2072" s="85">
        <v>45012.541666661942</v>
      </c>
      <c r="B2072" s="1">
        <v>3</v>
      </c>
      <c r="C2072" s="1">
        <v>27</v>
      </c>
      <c r="D2072" s="1">
        <v>14</v>
      </c>
      <c r="E2072" s="1" t="str">
        <f t="shared" si="334"/>
        <v>Non-Summer</v>
      </c>
      <c r="F2072" s="78">
        <v>0.70409999999999995</v>
      </c>
      <c r="G2072" s="79">
        <f t="shared" si="335"/>
        <v>1.3395950446382392</v>
      </c>
      <c r="J2072" s="78">
        <v>2.1844229999999998</v>
      </c>
      <c r="K2072" s="80">
        <f t="shared" si="336"/>
        <v>2.1844229999999998</v>
      </c>
      <c r="L2072" s="68" t="str">
        <f t="shared" si="329"/>
        <v>Normal</v>
      </c>
      <c r="N2072" s="67">
        <f t="shared" si="330"/>
        <v>0.84482795536176059</v>
      </c>
      <c r="O2072" s="67">
        <f t="shared" si="331"/>
        <v>1.3395950446382392</v>
      </c>
      <c r="P2072" s="81">
        <f t="shared" si="332"/>
        <v>0</v>
      </c>
      <c r="Q2072" s="81">
        <f t="shared" si="333"/>
        <v>-0.84482795536176059</v>
      </c>
      <c r="S2072" s="1">
        <f t="shared" si="337"/>
        <v>1</v>
      </c>
      <c r="T2072" s="1" t="str">
        <f t="shared" si="338"/>
        <v>Peak</v>
      </c>
    </row>
    <row r="2073" spans="1:20" x14ac:dyDescent="0.25">
      <c r="A2073" s="85">
        <v>45012.583333328606</v>
      </c>
      <c r="B2073" s="1">
        <v>3</v>
      </c>
      <c r="C2073" s="1">
        <v>27</v>
      </c>
      <c r="D2073" s="1">
        <v>15</v>
      </c>
      <c r="E2073" s="1" t="str">
        <f t="shared" si="334"/>
        <v>Non-Summer</v>
      </c>
      <c r="F2073" s="78">
        <v>0.69420000000000004</v>
      </c>
      <c r="G2073" s="79">
        <f t="shared" si="335"/>
        <v>1.3207596648031044</v>
      </c>
      <c r="J2073" s="78">
        <v>0.55205799999999994</v>
      </c>
      <c r="K2073" s="80">
        <f t="shared" si="336"/>
        <v>0.55205799999999994</v>
      </c>
      <c r="L2073" s="68" t="str">
        <f t="shared" si="329"/>
        <v>Normal</v>
      </c>
      <c r="N2073" s="67">
        <f t="shared" si="330"/>
        <v>0</v>
      </c>
      <c r="O2073" s="67">
        <f t="shared" si="331"/>
        <v>0.55205799999999994</v>
      </c>
      <c r="P2073" s="81">
        <f t="shared" si="332"/>
        <v>0.76870166480310442</v>
      </c>
      <c r="Q2073" s="81">
        <f t="shared" si="333"/>
        <v>0.76870166480310442</v>
      </c>
      <c r="S2073" s="1">
        <f t="shared" si="337"/>
        <v>1</v>
      </c>
      <c r="T2073" s="1" t="str">
        <f t="shared" si="338"/>
        <v>Peak</v>
      </c>
    </row>
    <row r="2074" spans="1:20" x14ac:dyDescent="0.25">
      <c r="A2074" s="85">
        <v>45012.624999995271</v>
      </c>
      <c r="B2074" s="1">
        <v>3</v>
      </c>
      <c r="C2074" s="1">
        <v>27</v>
      </c>
      <c r="D2074" s="1">
        <v>16</v>
      </c>
      <c r="E2074" s="1" t="str">
        <f t="shared" si="334"/>
        <v>Non-Summer</v>
      </c>
      <c r="F2074" s="78">
        <v>0.69979999999999998</v>
      </c>
      <c r="G2074" s="79">
        <f t="shared" si="335"/>
        <v>1.3314140210734837</v>
      </c>
      <c r="J2074" s="78">
        <v>0.12576999999999999</v>
      </c>
      <c r="K2074" s="80">
        <f t="shared" si="336"/>
        <v>0.12576999999999999</v>
      </c>
      <c r="L2074" s="68" t="str">
        <f t="shared" si="329"/>
        <v>Normal</v>
      </c>
      <c r="N2074" s="67">
        <f t="shared" si="330"/>
        <v>0</v>
      </c>
      <c r="O2074" s="67">
        <f t="shared" si="331"/>
        <v>0.12576999999999999</v>
      </c>
      <c r="P2074" s="81">
        <f t="shared" si="332"/>
        <v>1.2056440210734838</v>
      </c>
      <c r="Q2074" s="81">
        <f t="shared" si="333"/>
        <v>1.2056440210734838</v>
      </c>
      <c r="S2074" s="1">
        <f t="shared" si="337"/>
        <v>1</v>
      </c>
      <c r="T2074" s="1" t="str">
        <f t="shared" si="338"/>
        <v>Peak</v>
      </c>
    </row>
    <row r="2075" spans="1:20" x14ac:dyDescent="0.25">
      <c r="A2075" s="85">
        <v>45012.666666661935</v>
      </c>
      <c r="B2075" s="1">
        <v>3</v>
      </c>
      <c r="C2075" s="1">
        <v>27</v>
      </c>
      <c r="D2075" s="1">
        <v>17</v>
      </c>
      <c r="E2075" s="1" t="str">
        <f t="shared" si="334"/>
        <v>Non-Summer</v>
      </c>
      <c r="F2075" s="78">
        <v>0.72960000000000003</v>
      </c>
      <c r="G2075" s="79">
        <f t="shared" si="335"/>
        <v>1.38811041694086</v>
      </c>
      <c r="J2075" s="78">
        <v>0.160497</v>
      </c>
      <c r="K2075" s="80">
        <f t="shared" si="336"/>
        <v>0.160497</v>
      </c>
      <c r="L2075" s="68" t="str">
        <f t="shared" si="329"/>
        <v>Normal</v>
      </c>
      <c r="N2075" s="67">
        <f t="shared" si="330"/>
        <v>0</v>
      </c>
      <c r="O2075" s="67">
        <f t="shared" si="331"/>
        <v>0.160497</v>
      </c>
      <c r="P2075" s="81">
        <f t="shared" si="332"/>
        <v>1.2276134169408599</v>
      </c>
      <c r="Q2075" s="81">
        <f t="shared" si="333"/>
        <v>1.2276134169408599</v>
      </c>
      <c r="S2075" s="1">
        <f t="shared" si="337"/>
        <v>1</v>
      </c>
      <c r="T2075" s="1" t="str">
        <f t="shared" si="338"/>
        <v>Peak</v>
      </c>
    </row>
    <row r="2076" spans="1:20" x14ac:dyDescent="0.25">
      <c r="A2076" s="85">
        <v>45012.708333328599</v>
      </c>
      <c r="B2076" s="1">
        <v>3</v>
      </c>
      <c r="C2076" s="1">
        <v>27</v>
      </c>
      <c r="D2076" s="1">
        <v>18</v>
      </c>
      <c r="E2076" s="1" t="str">
        <f t="shared" si="334"/>
        <v>Non-Summer</v>
      </c>
      <c r="F2076" s="78">
        <v>0.78339999999999999</v>
      </c>
      <c r="G2076" s="79">
        <f t="shared" si="335"/>
        <v>1.4904683396812906</v>
      </c>
      <c r="J2076" s="78">
        <v>0</v>
      </c>
      <c r="K2076" s="80">
        <f t="shared" si="336"/>
        <v>0</v>
      </c>
      <c r="L2076" s="68" t="str">
        <f t="shared" si="329"/>
        <v>Normal</v>
      </c>
      <c r="N2076" s="67">
        <f t="shared" si="330"/>
        <v>0</v>
      </c>
      <c r="O2076" s="67">
        <f t="shared" si="331"/>
        <v>0</v>
      </c>
      <c r="P2076" s="81">
        <f t="shared" si="332"/>
        <v>1.4904683396812906</v>
      </c>
      <c r="Q2076" s="81">
        <f t="shared" si="333"/>
        <v>1.4904683396812906</v>
      </c>
      <c r="S2076" s="1">
        <f t="shared" si="337"/>
        <v>1</v>
      </c>
      <c r="T2076" s="1" t="str">
        <f t="shared" si="338"/>
        <v>Peak</v>
      </c>
    </row>
    <row r="2077" spans="1:20" x14ac:dyDescent="0.25">
      <c r="A2077" s="85">
        <v>45012.749999995263</v>
      </c>
      <c r="B2077" s="1">
        <v>3</v>
      </c>
      <c r="C2077" s="1">
        <v>27</v>
      </c>
      <c r="D2077" s="1">
        <v>19</v>
      </c>
      <c r="E2077" s="1" t="str">
        <f t="shared" si="334"/>
        <v>Non-Summer</v>
      </c>
      <c r="F2077" s="78">
        <v>0.84460000000000002</v>
      </c>
      <c r="G2077" s="79">
        <f t="shared" si="335"/>
        <v>1.6069052332075799</v>
      </c>
      <c r="J2077" s="78">
        <v>0</v>
      </c>
      <c r="K2077" s="80">
        <f t="shared" si="336"/>
        <v>0</v>
      </c>
      <c r="L2077" s="68" t="str">
        <f t="shared" si="329"/>
        <v>Normal</v>
      </c>
      <c r="N2077" s="67">
        <f t="shared" si="330"/>
        <v>0</v>
      </c>
      <c r="O2077" s="67">
        <f t="shared" si="331"/>
        <v>0</v>
      </c>
      <c r="P2077" s="81">
        <f t="shared" si="332"/>
        <v>1.6069052332075799</v>
      </c>
      <c r="Q2077" s="81">
        <f t="shared" si="333"/>
        <v>1.6069052332075799</v>
      </c>
      <c r="S2077" s="1">
        <f t="shared" si="337"/>
        <v>1</v>
      </c>
      <c r="T2077" s="1" t="str">
        <f t="shared" si="338"/>
        <v>Peak</v>
      </c>
    </row>
    <row r="2078" spans="1:20" x14ac:dyDescent="0.25">
      <c r="A2078" s="85">
        <v>45012.791666661928</v>
      </c>
      <c r="B2078" s="1">
        <v>3</v>
      </c>
      <c r="C2078" s="1">
        <v>27</v>
      </c>
      <c r="D2078" s="1">
        <v>20</v>
      </c>
      <c r="E2078" s="1" t="str">
        <f t="shared" si="334"/>
        <v>Non-Summer</v>
      </c>
      <c r="F2078" s="78">
        <v>0.93220000000000003</v>
      </c>
      <c r="G2078" s="79">
        <f t="shared" si="335"/>
        <v>1.7735698062942291</v>
      </c>
      <c r="J2078" s="78">
        <v>0</v>
      </c>
      <c r="K2078" s="80">
        <f t="shared" si="336"/>
        <v>0</v>
      </c>
      <c r="L2078" s="68" t="str">
        <f t="shared" si="329"/>
        <v>Normal</v>
      </c>
      <c r="N2078" s="67">
        <f t="shared" si="330"/>
        <v>0</v>
      </c>
      <c r="O2078" s="67">
        <f t="shared" si="331"/>
        <v>0</v>
      </c>
      <c r="P2078" s="81">
        <f t="shared" si="332"/>
        <v>1.7735698062942291</v>
      </c>
      <c r="Q2078" s="81">
        <f t="shared" si="333"/>
        <v>1.7735698062942291</v>
      </c>
      <c r="S2078" s="1">
        <f t="shared" si="337"/>
        <v>1</v>
      </c>
      <c r="T2078" s="1" t="str">
        <f t="shared" si="338"/>
        <v>Peak</v>
      </c>
    </row>
    <row r="2079" spans="1:20" x14ac:dyDescent="0.25">
      <c r="A2079" s="85">
        <v>45012.833333328592</v>
      </c>
      <c r="B2079" s="1">
        <v>3</v>
      </c>
      <c r="C2079" s="1">
        <v>27</v>
      </c>
      <c r="D2079" s="1">
        <v>21</v>
      </c>
      <c r="E2079" s="1" t="str">
        <f t="shared" si="334"/>
        <v>Non-Summer</v>
      </c>
      <c r="F2079" s="78">
        <v>0.96319999999999995</v>
      </c>
      <c r="G2079" s="79">
        <f t="shared" si="335"/>
        <v>1.832549278505258</v>
      </c>
      <c r="J2079" s="78">
        <v>0</v>
      </c>
      <c r="K2079" s="80">
        <f t="shared" si="336"/>
        <v>0</v>
      </c>
      <c r="L2079" s="68" t="str">
        <f t="shared" si="329"/>
        <v>Normal</v>
      </c>
      <c r="N2079" s="67">
        <f t="shared" si="330"/>
        <v>0</v>
      </c>
      <c r="O2079" s="67">
        <f t="shared" si="331"/>
        <v>0</v>
      </c>
      <c r="P2079" s="81">
        <f t="shared" si="332"/>
        <v>1.832549278505258</v>
      </c>
      <c r="Q2079" s="81">
        <f t="shared" si="333"/>
        <v>1.832549278505258</v>
      </c>
      <c r="S2079" s="1">
        <f t="shared" si="337"/>
        <v>1</v>
      </c>
      <c r="T2079" s="1" t="str">
        <f t="shared" si="338"/>
        <v>Peak</v>
      </c>
    </row>
    <row r="2080" spans="1:20" x14ac:dyDescent="0.25">
      <c r="A2080" s="85">
        <v>45012.874999995256</v>
      </c>
      <c r="B2080" s="1">
        <v>3</v>
      </c>
      <c r="C2080" s="1">
        <v>27</v>
      </c>
      <c r="D2080" s="1">
        <v>22</v>
      </c>
      <c r="E2080" s="1" t="str">
        <f t="shared" si="334"/>
        <v>Non-Summer</v>
      </c>
      <c r="F2080" s="78">
        <v>0.93330000000000002</v>
      </c>
      <c r="G2080" s="79">
        <f t="shared" si="335"/>
        <v>1.7756626262759108</v>
      </c>
      <c r="J2080" s="78">
        <v>0</v>
      </c>
      <c r="K2080" s="80">
        <f t="shared" si="336"/>
        <v>0</v>
      </c>
      <c r="L2080" s="68" t="str">
        <f t="shared" si="329"/>
        <v>Normal</v>
      </c>
      <c r="N2080" s="67">
        <f t="shared" si="330"/>
        <v>0</v>
      </c>
      <c r="O2080" s="67">
        <f t="shared" si="331"/>
        <v>0</v>
      </c>
      <c r="P2080" s="81">
        <f t="shared" si="332"/>
        <v>1.7756626262759108</v>
      </c>
      <c r="Q2080" s="81">
        <f t="shared" si="333"/>
        <v>1.7756626262759108</v>
      </c>
      <c r="S2080" s="1">
        <f t="shared" si="337"/>
        <v>1</v>
      </c>
      <c r="T2080" s="1" t="str">
        <f t="shared" si="338"/>
        <v>Off-Peak</v>
      </c>
    </row>
    <row r="2081" spans="1:20" x14ac:dyDescent="0.25">
      <c r="A2081" s="85">
        <v>45012.91666666192</v>
      </c>
      <c r="B2081" s="1">
        <v>3</v>
      </c>
      <c r="C2081" s="1">
        <v>27</v>
      </c>
      <c r="D2081" s="1">
        <v>23</v>
      </c>
      <c r="E2081" s="1" t="str">
        <f t="shared" si="334"/>
        <v>Non-Summer</v>
      </c>
      <c r="F2081" s="78">
        <v>0.86580000000000001</v>
      </c>
      <c r="G2081" s="79">
        <f t="shared" si="335"/>
        <v>1.6472395819454448</v>
      </c>
      <c r="J2081" s="78">
        <v>0</v>
      </c>
      <c r="K2081" s="80">
        <f t="shared" si="336"/>
        <v>0</v>
      </c>
      <c r="L2081" s="68" t="str">
        <f t="shared" si="329"/>
        <v>Normal</v>
      </c>
      <c r="N2081" s="67">
        <f t="shared" si="330"/>
        <v>0</v>
      </c>
      <c r="O2081" s="67">
        <f t="shared" si="331"/>
        <v>0</v>
      </c>
      <c r="P2081" s="81">
        <f t="shared" si="332"/>
        <v>1.6472395819454448</v>
      </c>
      <c r="Q2081" s="81">
        <f t="shared" si="333"/>
        <v>1.6472395819454448</v>
      </c>
      <c r="S2081" s="1">
        <f t="shared" si="337"/>
        <v>1</v>
      </c>
      <c r="T2081" s="1" t="str">
        <f t="shared" si="338"/>
        <v>Off-Peak</v>
      </c>
    </row>
    <row r="2082" spans="1:20" x14ac:dyDescent="0.25">
      <c r="A2082" s="85">
        <v>45012.958333328585</v>
      </c>
      <c r="B2082" s="1">
        <v>3</v>
      </c>
      <c r="C2082" s="1">
        <v>28</v>
      </c>
      <c r="D2082" s="1">
        <v>0</v>
      </c>
      <c r="E2082" s="1" t="str">
        <f t="shared" si="334"/>
        <v>Non-Summer</v>
      </c>
      <c r="F2082" s="78">
        <v>0.79249999999999998</v>
      </c>
      <c r="G2082" s="79">
        <f t="shared" si="335"/>
        <v>1.5077816686206571</v>
      </c>
      <c r="J2082" s="78">
        <v>0</v>
      </c>
      <c r="K2082" s="80">
        <f t="shared" si="336"/>
        <v>0</v>
      </c>
      <c r="L2082" s="68" t="str">
        <f t="shared" si="329"/>
        <v>Normal</v>
      </c>
      <c r="N2082" s="67">
        <f t="shared" si="330"/>
        <v>0</v>
      </c>
      <c r="O2082" s="67">
        <f t="shared" si="331"/>
        <v>0</v>
      </c>
      <c r="P2082" s="81">
        <f t="shared" si="332"/>
        <v>1.5077816686206571</v>
      </c>
      <c r="Q2082" s="81">
        <f t="shared" si="333"/>
        <v>1.5077816686206571</v>
      </c>
      <c r="S2082" s="1">
        <f t="shared" si="337"/>
        <v>1</v>
      </c>
      <c r="T2082" s="1" t="str">
        <f t="shared" si="338"/>
        <v>Off-Peak</v>
      </c>
    </row>
    <row r="2083" spans="1:20" x14ac:dyDescent="0.25">
      <c r="A2083" s="85">
        <v>45012.999999995249</v>
      </c>
      <c r="B2083" s="1">
        <v>3</v>
      </c>
      <c r="C2083" s="1">
        <v>28</v>
      </c>
      <c r="D2083" s="1">
        <v>1</v>
      </c>
      <c r="E2083" s="1" t="str">
        <f t="shared" si="334"/>
        <v>Non-Summer</v>
      </c>
      <c r="F2083" s="78">
        <v>0.74780000000000002</v>
      </c>
      <c r="G2083" s="79">
        <f t="shared" si="335"/>
        <v>1.4227370748195929</v>
      </c>
      <c r="J2083" s="78">
        <v>0</v>
      </c>
      <c r="K2083" s="80">
        <f t="shared" si="336"/>
        <v>0</v>
      </c>
      <c r="L2083" s="68" t="str">
        <f t="shared" si="329"/>
        <v>Normal</v>
      </c>
      <c r="N2083" s="67">
        <f t="shared" si="330"/>
        <v>0</v>
      </c>
      <c r="O2083" s="67">
        <f t="shared" si="331"/>
        <v>0</v>
      </c>
      <c r="P2083" s="81">
        <f t="shared" si="332"/>
        <v>1.4227370748195929</v>
      </c>
      <c r="Q2083" s="81">
        <f t="shared" si="333"/>
        <v>1.4227370748195929</v>
      </c>
      <c r="S2083" s="1">
        <f t="shared" si="337"/>
        <v>2</v>
      </c>
      <c r="T2083" s="1" t="str">
        <f t="shared" si="338"/>
        <v>Off-Peak</v>
      </c>
    </row>
    <row r="2084" spans="1:20" x14ac:dyDescent="0.25">
      <c r="A2084" s="85">
        <v>45013.041666661913</v>
      </c>
      <c r="B2084" s="1">
        <v>3</v>
      </c>
      <c r="C2084" s="1">
        <v>28</v>
      </c>
      <c r="D2084" s="1">
        <v>2</v>
      </c>
      <c r="E2084" s="1" t="str">
        <f t="shared" si="334"/>
        <v>Non-Summer</v>
      </c>
      <c r="F2084" s="78">
        <v>0.72360000000000002</v>
      </c>
      <c r="G2084" s="79">
        <f t="shared" si="335"/>
        <v>1.3766950352225962</v>
      </c>
      <c r="J2084" s="78">
        <v>0</v>
      </c>
      <c r="K2084" s="80">
        <f t="shared" si="336"/>
        <v>0</v>
      </c>
      <c r="L2084" s="68" t="str">
        <f t="shared" si="329"/>
        <v>Normal</v>
      </c>
      <c r="N2084" s="67">
        <f t="shared" si="330"/>
        <v>0</v>
      </c>
      <c r="O2084" s="67">
        <f t="shared" si="331"/>
        <v>0</v>
      </c>
      <c r="P2084" s="81">
        <f t="shared" si="332"/>
        <v>1.3766950352225962</v>
      </c>
      <c r="Q2084" s="81">
        <f t="shared" si="333"/>
        <v>1.3766950352225962</v>
      </c>
      <c r="S2084" s="1">
        <f t="shared" si="337"/>
        <v>2</v>
      </c>
      <c r="T2084" s="1" t="str">
        <f t="shared" si="338"/>
        <v>Off-Peak</v>
      </c>
    </row>
    <row r="2085" spans="1:20" x14ac:dyDescent="0.25">
      <c r="A2085" s="85">
        <v>45013.083333328577</v>
      </c>
      <c r="B2085" s="1">
        <v>3</v>
      </c>
      <c r="C2085" s="1">
        <v>28</v>
      </c>
      <c r="D2085" s="1">
        <v>3</v>
      </c>
      <c r="E2085" s="1" t="str">
        <f t="shared" si="334"/>
        <v>Non-Summer</v>
      </c>
      <c r="F2085" s="78">
        <v>0.71189999999999998</v>
      </c>
      <c r="G2085" s="79">
        <f t="shared" si="335"/>
        <v>1.3544350408719821</v>
      </c>
      <c r="J2085" s="78">
        <v>0</v>
      </c>
      <c r="K2085" s="80">
        <f t="shared" si="336"/>
        <v>0</v>
      </c>
      <c r="L2085" s="68" t="str">
        <f t="shared" si="329"/>
        <v>Normal</v>
      </c>
      <c r="N2085" s="67">
        <f t="shared" si="330"/>
        <v>0</v>
      </c>
      <c r="O2085" s="67">
        <f t="shared" si="331"/>
        <v>0</v>
      </c>
      <c r="P2085" s="81">
        <f t="shared" si="332"/>
        <v>1.3544350408719821</v>
      </c>
      <c r="Q2085" s="81">
        <f t="shared" si="333"/>
        <v>1.3544350408719821</v>
      </c>
      <c r="S2085" s="1">
        <f t="shared" si="337"/>
        <v>2</v>
      </c>
      <c r="T2085" s="1" t="str">
        <f t="shared" si="338"/>
        <v>Off-Peak</v>
      </c>
    </row>
    <row r="2086" spans="1:20" x14ac:dyDescent="0.25">
      <c r="A2086" s="85">
        <v>45013.124999995242</v>
      </c>
      <c r="B2086" s="1">
        <v>3</v>
      </c>
      <c r="C2086" s="1">
        <v>28</v>
      </c>
      <c r="D2086" s="1">
        <v>4</v>
      </c>
      <c r="E2086" s="1" t="str">
        <f t="shared" si="334"/>
        <v>Non-Summer</v>
      </c>
      <c r="F2086" s="78">
        <v>0.71230000000000004</v>
      </c>
      <c r="G2086" s="79">
        <f t="shared" si="335"/>
        <v>1.3551960663198663</v>
      </c>
      <c r="J2086" s="78">
        <v>0</v>
      </c>
      <c r="K2086" s="80">
        <f t="shared" si="336"/>
        <v>0</v>
      </c>
      <c r="L2086" s="68" t="str">
        <f t="shared" si="329"/>
        <v>Normal</v>
      </c>
      <c r="N2086" s="67">
        <f t="shared" si="330"/>
        <v>0</v>
      </c>
      <c r="O2086" s="67">
        <f t="shared" si="331"/>
        <v>0</v>
      </c>
      <c r="P2086" s="81">
        <f t="shared" si="332"/>
        <v>1.3551960663198663</v>
      </c>
      <c r="Q2086" s="81">
        <f t="shared" si="333"/>
        <v>1.3551960663198663</v>
      </c>
      <c r="S2086" s="1">
        <f t="shared" si="337"/>
        <v>2</v>
      </c>
      <c r="T2086" s="1" t="str">
        <f t="shared" si="338"/>
        <v>Off-Peak</v>
      </c>
    </row>
    <row r="2087" spans="1:20" x14ac:dyDescent="0.25">
      <c r="A2087" s="85">
        <v>45013.166666661906</v>
      </c>
      <c r="B2087" s="1">
        <v>3</v>
      </c>
      <c r="C2087" s="1">
        <v>28</v>
      </c>
      <c r="D2087" s="1">
        <v>5</v>
      </c>
      <c r="E2087" s="1" t="str">
        <f t="shared" si="334"/>
        <v>Non-Summer</v>
      </c>
      <c r="F2087" s="78">
        <v>0.72899999999999998</v>
      </c>
      <c r="G2087" s="79">
        <f t="shared" si="335"/>
        <v>1.3869688787690335</v>
      </c>
      <c r="J2087" s="78">
        <v>0</v>
      </c>
      <c r="K2087" s="80">
        <f t="shared" si="336"/>
        <v>0</v>
      </c>
      <c r="L2087" s="68" t="str">
        <f t="shared" si="329"/>
        <v>Normal</v>
      </c>
      <c r="N2087" s="67">
        <f t="shared" si="330"/>
        <v>0</v>
      </c>
      <c r="O2087" s="67">
        <f t="shared" si="331"/>
        <v>0</v>
      </c>
      <c r="P2087" s="81">
        <f t="shared" si="332"/>
        <v>1.3869688787690335</v>
      </c>
      <c r="Q2087" s="81">
        <f t="shared" si="333"/>
        <v>1.3869688787690335</v>
      </c>
      <c r="S2087" s="1">
        <f t="shared" si="337"/>
        <v>2</v>
      </c>
      <c r="T2087" s="1" t="str">
        <f t="shared" si="338"/>
        <v>Off-Peak</v>
      </c>
    </row>
    <row r="2088" spans="1:20" x14ac:dyDescent="0.25">
      <c r="A2088" s="85">
        <v>45013.20833332857</v>
      </c>
      <c r="B2088" s="1">
        <v>3</v>
      </c>
      <c r="C2088" s="1">
        <v>28</v>
      </c>
      <c r="D2088" s="1">
        <v>6</v>
      </c>
      <c r="E2088" s="1" t="str">
        <f t="shared" si="334"/>
        <v>Non-Summer</v>
      </c>
      <c r="F2088" s="78">
        <v>0.76259999999999994</v>
      </c>
      <c r="G2088" s="79">
        <f t="shared" si="335"/>
        <v>1.4508950163913099</v>
      </c>
      <c r="J2088" s="78">
        <v>0</v>
      </c>
      <c r="K2088" s="80">
        <f t="shared" si="336"/>
        <v>0</v>
      </c>
      <c r="L2088" s="68" t="str">
        <f t="shared" si="329"/>
        <v>Normal</v>
      </c>
      <c r="N2088" s="67">
        <f t="shared" si="330"/>
        <v>0</v>
      </c>
      <c r="O2088" s="67">
        <f t="shared" si="331"/>
        <v>0</v>
      </c>
      <c r="P2088" s="81">
        <f t="shared" si="332"/>
        <v>1.4508950163913099</v>
      </c>
      <c r="Q2088" s="81">
        <f t="shared" si="333"/>
        <v>1.4508950163913099</v>
      </c>
      <c r="S2088" s="1">
        <f t="shared" si="337"/>
        <v>2</v>
      </c>
      <c r="T2088" s="1" t="str">
        <f t="shared" si="338"/>
        <v>Peak</v>
      </c>
    </row>
    <row r="2089" spans="1:20" x14ac:dyDescent="0.25">
      <c r="A2089" s="85">
        <v>45013.249999995234</v>
      </c>
      <c r="B2089" s="1">
        <v>3</v>
      </c>
      <c r="C2089" s="1">
        <v>28</v>
      </c>
      <c r="D2089" s="1">
        <v>7</v>
      </c>
      <c r="E2089" s="1" t="str">
        <f t="shared" si="334"/>
        <v>Non-Summer</v>
      </c>
      <c r="F2089" s="78">
        <v>0.80569999999999997</v>
      </c>
      <c r="G2089" s="79">
        <f t="shared" si="335"/>
        <v>1.5328955084008371</v>
      </c>
      <c r="J2089" s="78">
        <v>2.0768000000000002E-2</v>
      </c>
      <c r="K2089" s="80">
        <f t="shared" si="336"/>
        <v>2.0768000000000002E-2</v>
      </c>
      <c r="L2089" s="68" t="str">
        <f t="shared" si="329"/>
        <v>Normal</v>
      </c>
      <c r="N2089" s="67">
        <f t="shared" si="330"/>
        <v>0</v>
      </c>
      <c r="O2089" s="67">
        <f t="shared" si="331"/>
        <v>2.0768000000000002E-2</v>
      </c>
      <c r="P2089" s="81">
        <f t="shared" si="332"/>
        <v>1.5121275084008372</v>
      </c>
      <c r="Q2089" s="81">
        <f t="shared" si="333"/>
        <v>1.5121275084008372</v>
      </c>
      <c r="S2089" s="1">
        <f t="shared" si="337"/>
        <v>2</v>
      </c>
      <c r="T2089" s="1" t="str">
        <f t="shared" si="338"/>
        <v>Peak</v>
      </c>
    </row>
    <row r="2090" spans="1:20" x14ac:dyDescent="0.25">
      <c r="A2090" s="85">
        <v>45013.291666661898</v>
      </c>
      <c r="B2090" s="1">
        <v>3</v>
      </c>
      <c r="C2090" s="1">
        <v>28</v>
      </c>
      <c r="D2090" s="1">
        <v>8</v>
      </c>
      <c r="E2090" s="1" t="str">
        <f t="shared" si="334"/>
        <v>Non-Summer</v>
      </c>
      <c r="F2090" s="78">
        <v>0.81859999999999999</v>
      </c>
      <c r="G2090" s="79">
        <f t="shared" si="335"/>
        <v>1.557438579095104</v>
      </c>
      <c r="J2090" s="78">
        <v>0.277306</v>
      </c>
      <c r="K2090" s="80">
        <f t="shared" si="336"/>
        <v>0.277306</v>
      </c>
      <c r="L2090" s="68" t="str">
        <f t="shared" si="329"/>
        <v>Normal</v>
      </c>
      <c r="N2090" s="67">
        <f t="shared" si="330"/>
        <v>0</v>
      </c>
      <c r="O2090" s="67">
        <f t="shared" si="331"/>
        <v>0.277306</v>
      </c>
      <c r="P2090" s="81">
        <f t="shared" si="332"/>
        <v>1.2801325790951039</v>
      </c>
      <c r="Q2090" s="81">
        <f t="shared" si="333"/>
        <v>1.2801325790951039</v>
      </c>
      <c r="S2090" s="1">
        <f t="shared" si="337"/>
        <v>2</v>
      </c>
      <c r="T2090" s="1" t="str">
        <f t="shared" si="338"/>
        <v>Peak</v>
      </c>
    </row>
    <row r="2091" spans="1:20" x14ac:dyDescent="0.25">
      <c r="A2091" s="85">
        <v>45013.333333328563</v>
      </c>
      <c r="B2091" s="1">
        <v>3</v>
      </c>
      <c r="C2091" s="1">
        <v>28</v>
      </c>
      <c r="D2091" s="1">
        <v>9</v>
      </c>
      <c r="E2091" s="1" t="str">
        <f t="shared" si="334"/>
        <v>Non-Summer</v>
      </c>
      <c r="F2091" s="78">
        <v>0.79730000000000001</v>
      </c>
      <c r="G2091" s="79">
        <f t="shared" si="335"/>
        <v>1.5169139739952682</v>
      </c>
      <c r="J2091" s="78">
        <v>1.2843099999999998</v>
      </c>
      <c r="K2091" s="80">
        <f t="shared" si="336"/>
        <v>1.2843099999999998</v>
      </c>
      <c r="L2091" s="68" t="str">
        <f t="shared" si="329"/>
        <v>Normal</v>
      </c>
      <c r="N2091" s="67">
        <f t="shared" si="330"/>
        <v>0</v>
      </c>
      <c r="O2091" s="67">
        <f t="shared" si="331"/>
        <v>1.2843099999999998</v>
      </c>
      <c r="P2091" s="81">
        <f t="shared" si="332"/>
        <v>0.23260397399526833</v>
      </c>
      <c r="Q2091" s="81">
        <f t="shared" si="333"/>
        <v>0.23260397399526833</v>
      </c>
      <c r="S2091" s="1">
        <f t="shared" si="337"/>
        <v>2</v>
      </c>
      <c r="T2091" s="1" t="str">
        <f t="shared" si="338"/>
        <v>Peak</v>
      </c>
    </row>
    <row r="2092" spans="1:20" x14ac:dyDescent="0.25">
      <c r="A2092" s="85">
        <v>45013.374999995227</v>
      </c>
      <c r="B2092" s="1">
        <v>3</v>
      </c>
      <c r="C2092" s="1">
        <v>28</v>
      </c>
      <c r="D2092" s="1">
        <v>10</v>
      </c>
      <c r="E2092" s="1" t="str">
        <f t="shared" si="334"/>
        <v>Non-Summer</v>
      </c>
      <c r="F2092" s="78">
        <v>0.78010000000000002</v>
      </c>
      <c r="G2092" s="79">
        <f t="shared" si="335"/>
        <v>1.4841898797362456</v>
      </c>
      <c r="J2092" s="78">
        <v>0.96830700000000003</v>
      </c>
      <c r="K2092" s="80">
        <f t="shared" si="336"/>
        <v>0.96830700000000003</v>
      </c>
      <c r="L2092" s="68" t="str">
        <f t="shared" si="329"/>
        <v>Normal</v>
      </c>
      <c r="N2092" s="67">
        <f t="shared" si="330"/>
        <v>0</v>
      </c>
      <c r="O2092" s="67">
        <f t="shared" si="331"/>
        <v>0.96830700000000003</v>
      </c>
      <c r="P2092" s="81">
        <f t="shared" si="332"/>
        <v>0.51588287973624558</v>
      </c>
      <c r="Q2092" s="81">
        <f t="shared" si="333"/>
        <v>0.51588287973624558</v>
      </c>
      <c r="S2092" s="1">
        <f t="shared" si="337"/>
        <v>2</v>
      </c>
      <c r="T2092" s="1" t="str">
        <f t="shared" si="338"/>
        <v>Peak</v>
      </c>
    </row>
    <row r="2093" spans="1:20" x14ac:dyDescent="0.25">
      <c r="A2093" s="85">
        <v>45013.416666661891</v>
      </c>
      <c r="B2093" s="1">
        <v>3</v>
      </c>
      <c r="C2093" s="1">
        <v>28</v>
      </c>
      <c r="D2093" s="1">
        <v>11</v>
      </c>
      <c r="E2093" s="1" t="str">
        <f t="shared" si="334"/>
        <v>Non-Summer</v>
      </c>
      <c r="F2093" s="78">
        <v>0.76390000000000002</v>
      </c>
      <c r="G2093" s="79">
        <f t="shared" si="335"/>
        <v>1.4533683490969338</v>
      </c>
      <c r="J2093" s="78">
        <v>1.4398199999999999</v>
      </c>
      <c r="K2093" s="80">
        <f t="shared" si="336"/>
        <v>1.4398199999999999</v>
      </c>
      <c r="L2093" s="68" t="str">
        <f t="shared" si="329"/>
        <v>Normal</v>
      </c>
      <c r="N2093" s="67">
        <f t="shared" si="330"/>
        <v>0</v>
      </c>
      <c r="O2093" s="67">
        <f t="shared" si="331"/>
        <v>1.4398199999999999</v>
      </c>
      <c r="P2093" s="81">
        <f t="shared" si="332"/>
        <v>1.354834909693392E-2</v>
      </c>
      <c r="Q2093" s="81">
        <f t="shared" si="333"/>
        <v>1.354834909693392E-2</v>
      </c>
      <c r="S2093" s="1">
        <f t="shared" si="337"/>
        <v>2</v>
      </c>
      <c r="T2093" s="1" t="str">
        <f t="shared" si="338"/>
        <v>Peak</v>
      </c>
    </row>
    <row r="2094" spans="1:20" x14ac:dyDescent="0.25">
      <c r="A2094" s="85">
        <v>45013.458333328555</v>
      </c>
      <c r="B2094" s="1">
        <v>3</v>
      </c>
      <c r="C2094" s="1">
        <v>28</v>
      </c>
      <c r="D2094" s="1">
        <v>12</v>
      </c>
      <c r="E2094" s="1" t="str">
        <f t="shared" si="334"/>
        <v>Non-Summer</v>
      </c>
      <c r="F2094" s="78">
        <v>0.74429999999999996</v>
      </c>
      <c r="G2094" s="79">
        <f t="shared" si="335"/>
        <v>1.4160781021506057</v>
      </c>
      <c r="J2094" s="78">
        <v>1.4883759999999999</v>
      </c>
      <c r="K2094" s="80">
        <f t="shared" si="336"/>
        <v>1.4883759999999999</v>
      </c>
      <c r="L2094" s="68" t="str">
        <f t="shared" si="329"/>
        <v>Normal</v>
      </c>
      <c r="N2094" s="67">
        <f t="shared" si="330"/>
        <v>7.2297897849394221E-2</v>
      </c>
      <c r="O2094" s="67">
        <f t="shared" si="331"/>
        <v>1.4160781021506057</v>
      </c>
      <c r="P2094" s="81">
        <f t="shared" si="332"/>
        <v>0</v>
      </c>
      <c r="Q2094" s="81">
        <f t="shared" si="333"/>
        <v>-7.2297897849394221E-2</v>
      </c>
      <c r="S2094" s="1">
        <f t="shared" si="337"/>
        <v>2</v>
      </c>
      <c r="T2094" s="1" t="str">
        <f t="shared" si="338"/>
        <v>Peak</v>
      </c>
    </row>
    <row r="2095" spans="1:20" x14ac:dyDescent="0.25">
      <c r="A2095" s="85">
        <v>45013.49999999522</v>
      </c>
      <c r="B2095" s="1">
        <v>3</v>
      </c>
      <c r="C2095" s="1">
        <v>28</v>
      </c>
      <c r="D2095" s="1">
        <v>13</v>
      </c>
      <c r="E2095" s="1" t="str">
        <f t="shared" si="334"/>
        <v>Non-Summer</v>
      </c>
      <c r="F2095" s="78">
        <v>0.71879999999999999</v>
      </c>
      <c r="G2095" s="79">
        <f t="shared" si="335"/>
        <v>1.3675627298479853</v>
      </c>
      <c r="J2095" s="78">
        <v>1.23383</v>
      </c>
      <c r="K2095" s="80">
        <f t="shared" si="336"/>
        <v>1.23383</v>
      </c>
      <c r="L2095" s="68" t="str">
        <f t="shared" si="329"/>
        <v>Normal</v>
      </c>
      <c r="N2095" s="67">
        <f t="shared" si="330"/>
        <v>0</v>
      </c>
      <c r="O2095" s="67">
        <f t="shared" si="331"/>
        <v>1.23383</v>
      </c>
      <c r="P2095" s="81">
        <f t="shared" si="332"/>
        <v>0.13373272984798534</v>
      </c>
      <c r="Q2095" s="81">
        <f t="shared" si="333"/>
        <v>0.13373272984798534</v>
      </c>
      <c r="S2095" s="1">
        <f t="shared" si="337"/>
        <v>2</v>
      </c>
      <c r="T2095" s="1" t="str">
        <f t="shared" si="338"/>
        <v>Peak</v>
      </c>
    </row>
    <row r="2096" spans="1:20" x14ac:dyDescent="0.25">
      <c r="A2096" s="85">
        <v>45013.541666661884</v>
      </c>
      <c r="B2096" s="1">
        <v>3</v>
      </c>
      <c r="C2096" s="1">
        <v>28</v>
      </c>
      <c r="D2096" s="1">
        <v>14</v>
      </c>
      <c r="E2096" s="1" t="str">
        <f t="shared" si="334"/>
        <v>Non-Summer</v>
      </c>
      <c r="F2096" s="78">
        <v>0.69269999999999998</v>
      </c>
      <c r="G2096" s="79">
        <f t="shared" si="335"/>
        <v>1.3179058193735385</v>
      </c>
      <c r="J2096" s="78">
        <v>2.7140340000000003</v>
      </c>
      <c r="K2096" s="80">
        <f t="shared" si="336"/>
        <v>2.7140340000000003</v>
      </c>
      <c r="L2096" s="68" t="str">
        <f t="shared" si="329"/>
        <v>Normal</v>
      </c>
      <c r="N2096" s="67">
        <f t="shared" si="330"/>
        <v>1.3961281806264618</v>
      </c>
      <c r="O2096" s="67">
        <f t="shared" si="331"/>
        <v>1.3179058193735385</v>
      </c>
      <c r="P2096" s="81">
        <f t="shared" si="332"/>
        <v>0</v>
      </c>
      <c r="Q2096" s="81">
        <f t="shared" si="333"/>
        <v>-1.3961281806264618</v>
      </c>
      <c r="S2096" s="1">
        <f t="shared" si="337"/>
        <v>2</v>
      </c>
      <c r="T2096" s="1" t="str">
        <f t="shared" si="338"/>
        <v>Peak</v>
      </c>
    </row>
    <row r="2097" spans="1:20" x14ac:dyDescent="0.25">
      <c r="A2097" s="85">
        <v>45013.583333328548</v>
      </c>
      <c r="B2097" s="1">
        <v>3</v>
      </c>
      <c r="C2097" s="1">
        <v>28</v>
      </c>
      <c r="D2097" s="1">
        <v>15</v>
      </c>
      <c r="E2097" s="1" t="str">
        <f t="shared" si="334"/>
        <v>Non-Summer</v>
      </c>
      <c r="F2097" s="78">
        <v>0.67779999999999996</v>
      </c>
      <c r="G2097" s="79">
        <f t="shared" si="335"/>
        <v>1.2895576214398503</v>
      </c>
      <c r="J2097" s="78">
        <v>1.399524</v>
      </c>
      <c r="K2097" s="80">
        <f t="shared" si="336"/>
        <v>1.399524</v>
      </c>
      <c r="L2097" s="68" t="str">
        <f t="shared" si="329"/>
        <v>Normal</v>
      </c>
      <c r="N2097" s="67">
        <f t="shared" si="330"/>
        <v>0.10996637856014968</v>
      </c>
      <c r="O2097" s="67">
        <f t="shared" si="331"/>
        <v>1.2895576214398503</v>
      </c>
      <c r="P2097" s="81">
        <f t="shared" si="332"/>
        <v>0</v>
      </c>
      <c r="Q2097" s="81">
        <f t="shared" si="333"/>
        <v>-0.10996637856014968</v>
      </c>
      <c r="S2097" s="1">
        <f t="shared" si="337"/>
        <v>2</v>
      </c>
      <c r="T2097" s="1" t="str">
        <f t="shared" si="338"/>
        <v>Peak</v>
      </c>
    </row>
    <row r="2098" spans="1:20" x14ac:dyDescent="0.25">
      <c r="A2098" s="85">
        <v>45013.624999995212</v>
      </c>
      <c r="B2098" s="1">
        <v>3</v>
      </c>
      <c r="C2098" s="1">
        <v>28</v>
      </c>
      <c r="D2098" s="1">
        <v>16</v>
      </c>
      <c r="E2098" s="1" t="str">
        <f t="shared" si="334"/>
        <v>Non-Summer</v>
      </c>
      <c r="F2098" s="78">
        <v>0.68289999999999995</v>
      </c>
      <c r="G2098" s="79">
        <f t="shared" si="335"/>
        <v>1.2992606959003743</v>
      </c>
      <c r="J2098" s="78">
        <v>1.2851980000000001</v>
      </c>
      <c r="K2098" s="80">
        <f t="shared" si="336"/>
        <v>1.2851980000000001</v>
      </c>
      <c r="L2098" s="68" t="str">
        <f t="shared" si="329"/>
        <v>Normal</v>
      </c>
      <c r="N2098" s="67">
        <f t="shared" si="330"/>
        <v>0</v>
      </c>
      <c r="O2098" s="67">
        <f t="shared" si="331"/>
        <v>1.2851980000000001</v>
      </c>
      <c r="P2098" s="81">
        <f t="shared" si="332"/>
        <v>1.4062695900374234E-2</v>
      </c>
      <c r="Q2098" s="81">
        <f t="shared" si="333"/>
        <v>1.4062695900374234E-2</v>
      </c>
      <c r="S2098" s="1">
        <f t="shared" si="337"/>
        <v>2</v>
      </c>
      <c r="T2098" s="1" t="str">
        <f t="shared" si="338"/>
        <v>Peak</v>
      </c>
    </row>
    <row r="2099" spans="1:20" x14ac:dyDescent="0.25">
      <c r="A2099" s="85">
        <v>45013.666666661877</v>
      </c>
      <c r="B2099" s="1">
        <v>3</v>
      </c>
      <c r="C2099" s="1">
        <v>28</v>
      </c>
      <c r="D2099" s="1">
        <v>17</v>
      </c>
      <c r="E2099" s="1" t="str">
        <f t="shared" si="334"/>
        <v>Non-Summer</v>
      </c>
      <c r="F2099" s="78">
        <v>0.71209999999999996</v>
      </c>
      <c r="G2099" s="79">
        <f t="shared" si="335"/>
        <v>1.3548155535959241</v>
      </c>
      <c r="J2099" s="78">
        <v>1.0945129999999998</v>
      </c>
      <c r="K2099" s="80">
        <f t="shared" si="336"/>
        <v>1.0945129999999998</v>
      </c>
      <c r="L2099" s="68" t="str">
        <f t="shared" si="329"/>
        <v>Normal</v>
      </c>
      <c r="N2099" s="67">
        <f t="shared" si="330"/>
        <v>0</v>
      </c>
      <c r="O2099" s="67">
        <f t="shared" si="331"/>
        <v>1.0945129999999998</v>
      </c>
      <c r="P2099" s="81">
        <f t="shared" si="332"/>
        <v>0.26030255359592425</v>
      </c>
      <c r="Q2099" s="81">
        <f t="shared" si="333"/>
        <v>0.26030255359592425</v>
      </c>
      <c r="S2099" s="1">
        <f t="shared" si="337"/>
        <v>2</v>
      </c>
      <c r="T2099" s="1" t="str">
        <f t="shared" si="338"/>
        <v>Peak</v>
      </c>
    </row>
    <row r="2100" spans="1:20" x14ac:dyDescent="0.25">
      <c r="A2100" s="85">
        <v>45013.708333328541</v>
      </c>
      <c r="B2100" s="1">
        <v>3</v>
      </c>
      <c r="C2100" s="1">
        <v>28</v>
      </c>
      <c r="D2100" s="1">
        <v>18</v>
      </c>
      <c r="E2100" s="1" t="str">
        <f t="shared" si="334"/>
        <v>Non-Summer</v>
      </c>
      <c r="F2100" s="78">
        <v>0.75949999999999995</v>
      </c>
      <c r="G2100" s="79">
        <f t="shared" si="335"/>
        <v>1.444997069170207</v>
      </c>
      <c r="J2100" s="78">
        <v>0.19774</v>
      </c>
      <c r="K2100" s="80">
        <f t="shared" si="336"/>
        <v>0.19774</v>
      </c>
      <c r="L2100" s="68" t="str">
        <f t="shared" si="329"/>
        <v>Normal</v>
      </c>
      <c r="N2100" s="67">
        <f t="shared" si="330"/>
        <v>0</v>
      </c>
      <c r="O2100" s="67">
        <f t="shared" si="331"/>
        <v>0.19774</v>
      </c>
      <c r="P2100" s="81">
        <f t="shared" si="332"/>
        <v>1.247257069170207</v>
      </c>
      <c r="Q2100" s="81">
        <f t="shared" si="333"/>
        <v>1.247257069170207</v>
      </c>
      <c r="S2100" s="1">
        <f t="shared" si="337"/>
        <v>2</v>
      </c>
      <c r="T2100" s="1" t="str">
        <f t="shared" si="338"/>
        <v>Peak</v>
      </c>
    </row>
    <row r="2101" spans="1:20" x14ac:dyDescent="0.25">
      <c r="A2101" s="85">
        <v>45013.749999995205</v>
      </c>
      <c r="B2101" s="1">
        <v>3</v>
      </c>
      <c r="C2101" s="1">
        <v>28</v>
      </c>
      <c r="D2101" s="1">
        <v>19</v>
      </c>
      <c r="E2101" s="1" t="str">
        <f t="shared" si="334"/>
        <v>Non-Summer</v>
      </c>
      <c r="F2101" s="78">
        <v>0.81369999999999998</v>
      </c>
      <c r="G2101" s="79">
        <f t="shared" si="335"/>
        <v>1.548116017358522</v>
      </c>
      <c r="J2101" s="78">
        <v>0</v>
      </c>
      <c r="K2101" s="80">
        <f t="shared" si="336"/>
        <v>0</v>
      </c>
      <c r="L2101" s="68" t="str">
        <f t="shared" si="329"/>
        <v>Normal</v>
      </c>
      <c r="N2101" s="67">
        <f t="shared" si="330"/>
        <v>0</v>
      </c>
      <c r="O2101" s="67">
        <f t="shared" si="331"/>
        <v>0</v>
      </c>
      <c r="P2101" s="81">
        <f t="shared" si="332"/>
        <v>1.548116017358522</v>
      </c>
      <c r="Q2101" s="81">
        <f t="shared" si="333"/>
        <v>1.548116017358522</v>
      </c>
      <c r="S2101" s="1">
        <f t="shared" si="337"/>
        <v>2</v>
      </c>
      <c r="T2101" s="1" t="str">
        <f t="shared" si="338"/>
        <v>Peak</v>
      </c>
    </row>
    <row r="2102" spans="1:20" x14ac:dyDescent="0.25">
      <c r="A2102" s="85">
        <v>45013.791666661869</v>
      </c>
      <c r="B2102" s="1">
        <v>3</v>
      </c>
      <c r="C2102" s="1">
        <v>28</v>
      </c>
      <c r="D2102" s="1">
        <v>20</v>
      </c>
      <c r="E2102" s="1" t="str">
        <f t="shared" si="334"/>
        <v>Non-Summer</v>
      </c>
      <c r="F2102" s="78">
        <v>0.89839999999999998</v>
      </c>
      <c r="G2102" s="79">
        <f t="shared" si="335"/>
        <v>1.7092631559480105</v>
      </c>
      <c r="J2102" s="78">
        <v>0</v>
      </c>
      <c r="K2102" s="80">
        <f t="shared" si="336"/>
        <v>0</v>
      </c>
      <c r="L2102" s="68" t="str">
        <f t="shared" si="329"/>
        <v>Normal</v>
      </c>
      <c r="N2102" s="67">
        <f t="shared" si="330"/>
        <v>0</v>
      </c>
      <c r="O2102" s="67">
        <f t="shared" si="331"/>
        <v>0</v>
      </c>
      <c r="P2102" s="81">
        <f t="shared" si="332"/>
        <v>1.7092631559480105</v>
      </c>
      <c r="Q2102" s="81">
        <f t="shared" si="333"/>
        <v>1.7092631559480105</v>
      </c>
      <c r="S2102" s="1">
        <f t="shared" si="337"/>
        <v>2</v>
      </c>
      <c r="T2102" s="1" t="str">
        <f t="shared" si="338"/>
        <v>Peak</v>
      </c>
    </row>
    <row r="2103" spans="1:20" x14ac:dyDescent="0.25">
      <c r="A2103" s="85">
        <v>45013.833333328534</v>
      </c>
      <c r="B2103" s="1">
        <v>3</v>
      </c>
      <c r="C2103" s="1">
        <v>28</v>
      </c>
      <c r="D2103" s="1">
        <v>21</v>
      </c>
      <c r="E2103" s="1" t="str">
        <f t="shared" si="334"/>
        <v>Non-Summer</v>
      </c>
      <c r="F2103" s="78">
        <v>0.93149999999999999</v>
      </c>
      <c r="G2103" s="79">
        <f t="shared" si="335"/>
        <v>1.7722380117604317</v>
      </c>
      <c r="J2103" s="78">
        <v>0</v>
      </c>
      <c r="K2103" s="80">
        <f t="shared" si="336"/>
        <v>0</v>
      </c>
      <c r="L2103" s="68" t="str">
        <f t="shared" si="329"/>
        <v>Normal</v>
      </c>
      <c r="N2103" s="67">
        <f t="shared" si="330"/>
        <v>0</v>
      </c>
      <c r="O2103" s="67">
        <f t="shared" si="331"/>
        <v>0</v>
      </c>
      <c r="P2103" s="81">
        <f t="shared" si="332"/>
        <v>1.7722380117604317</v>
      </c>
      <c r="Q2103" s="81">
        <f t="shared" si="333"/>
        <v>1.7722380117604317</v>
      </c>
      <c r="S2103" s="1">
        <f t="shared" si="337"/>
        <v>2</v>
      </c>
      <c r="T2103" s="1" t="str">
        <f t="shared" si="338"/>
        <v>Peak</v>
      </c>
    </row>
    <row r="2104" spans="1:20" x14ac:dyDescent="0.25">
      <c r="A2104" s="85">
        <v>45013.874999995198</v>
      </c>
      <c r="B2104" s="1">
        <v>3</v>
      </c>
      <c r="C2104" s="1">
        <v>28</v>
      </c>
      <c r="D2104" s="1">
        <v>22</v>
      </c>
      <c r="E2104" s="1" t="str">
        <f t="shared" si="334"/>
        <v>Non-Summer</v>
      </c>
      <c r="F2104" s="78">
        <v>0.90410000000000001</v>
      </c>
      <c r="G2104" s="79">
        <f t="shared" si="335"/>
        <v>1.720107768580361</v>
      </c>
      <c r="J2104" s="78">
        <v>0</v>
      </c>
      <c r="K2104" s="80">
        <f t="shared" si="336"/>
        <v>0</v>
      </c>
      <c r="L2104" s="68" t="str">
        <f t="shared" si="329"/>
        <v>Normal</v>
      </c>
      <c r="N2104" s="67">
        <f t="shared" si="330"/>
        <v>0</v>
      </c>
      <c r="O2104" s="67">
        <f t="shared" si="331"/>
        <v>0</v>
      </c>
      <c r="P2104" s="81">
        <f t="shared" si="332"/>
        <v>1.720107768580361</v>
      </c>
      <c r="Q2104" s="81">
        <f t="shared" si="333"/>
        <v>1.720107768580361</v>
      </c>
      <c r="S2104" s="1">
        <f t="shared" si="337"/>
        <v>2</v>
      </c>
      <c r="T2104" s="1" t="str">
        <f t="shared" si="338"/>
        <v>Off-Peak</v>
      </c>
    </row>
    <row r="2105" spans="1:20" x14ac:dyDescent="0.25">
      <c r="A2105" s="85">
        <v>45013.916666661862</v>
      </c>
      <c r="B2105" s="1">
        <v>3</v>
      </c>
      <c r="C2105" s="1">
        <v>28</v>
      </c>
      <c r="D2105" s="1">
        <v>23</v>
      </c>
      <c r="E2105" s="1" t="str">
        <f t="shared" si="334"/>
        <v>Non-Summer</v>
      </c>
      <c r="F2105" s="78">
        <v>0.83909999999999996</v>
      </c>
      <c r="G2105" s="79">
        <f t="shared" si="335"/>
        <v>1.5964411332991715</v>
      </c>
      <c r="J2105" s="78">
        <v>0</v>
      </c>
      <c r="K2105" s="80">
        <f t="shared" si="336"/>
        <v>0</v>
      </c>
      <c r="L2105" s="68" t="str">
        <f t="shared" si="329"/>
        <v>Normal</v>
      </c>
      <c r="N2105" s="67">
        <f t="shared" si="330"/>
        <v>0</v>
      </c>
      <c r="O2105" s="67">
        <f t="shared" si="331"/>
        <v>0</v>
      </c>
      <c r="P2105" s="81">
        <f t="shared" si="332"/>
        <v>1.5964411332991715</v>
      </c>
      <c r="Q2105" s="81">
        <f t="shared" si="333"/>
        <v>1.5964411332991715</v>
      </c>
      <c r="S2105" s="1">
        <f t="shared" si="337"/>
        <v>2</v>
      </c>
      <c r="T2105" s="1" t="str">
        <f t="shared" si="338"/>
        <v>Off-Peak</v>
      </c>
    </row>
    <row r="2106" spans="1:20" x14ac:dyDescent="0.25">
      <c r="A2106" s="85">
        <v>45013.958333328526</v>
      </c>
      <c r="B2106" s="1">
        <v>3</v>
      </c>
      <c r="C2106" s="1">
        <v>29</v>
      </c>
      <c r="D2106" s="1">
        <v>0</v>
      </c>
      <c r="E2106" s="1" t="str">
        <f t="shared" si="334"/>
        <v>Non-Summer</v>
      </c>
      <c r="F2106" s="78">
        <v>0.76770000000000005</v>
      </c>
      <c r="G2106" s="79">
        <f t="shared" si="335"/>
        <v>1.4605980908518341</v>
      </c>
      <c r="J2106" s="78">
        <v>0</v>
      </c>
      <c r="K2106" s="80">
        <f t="shared" si="336"/>
        <v>0</v>
      </c>
      <c r="L2106" s="68" t="str">
        <f t="shared" si="329"/>
        <v>Normal</v>
      </c>
      <c r="N2106" s="67">
        <f t="shared" si="330"/>
        <v>0</v>
      </c>
      <c r="O2106" s="67">
        <f t="shared" si="331"/>
        <v>0</v>
      </c>
      <c r="P2106" s="81">
        <f t="shared" si="332"/>
        <v>1.4605980908518341</v>
      </c>
      <c r="Q2106" s="81">
        <f t="shared" si="333"/>
        <v>1.4605980908518341</v>
      </c>
      <c r="S2106" s="1">
        <f t="shared" si="337"/>
        <v>2</v>
      </c>
      <c r="T2106" s="1" t="str">
        <f t="shared" si="338"/>
        <v>Off-Peak</v>
      </c>
    </row>
    <row r="2107" spans="1:20" x14ac:dyDescent="0.25">
      <c r="A2107" s="85">
        <v>45013.999999995191</v>
      </c>
      <c r="B2107" s="1">
        <v>3</v>
      </c>
      <c r="C2107" s="1">
        <v>29</v>
      </c>
      <c r="D2107" s="1">
        <v>1</v>
      </c>
      <c r="E2107" s="1" t="str">
        <f t="shared" si="334"/>
        <v>Non-Summer</v>
      </c>
      <c r="F2107" s="78">
        <v>0.72309999999999997</v>
      </c>
      <c r="G2107" s="79">
        <f t="shared" si="335"/>
        <v>1.3757437534127408</v>
      </c>
      <c r="J2107" s="78">
        <v>0</v>
      </c>
      <c r="K2107" s="80">
        <f t="shared" si="336"/>
        <v>0</v>
      </c>
      <c r="L2107" s="68" t="str">
        <f t="shared" si="329"/>
        <v>Normal</v>
      </c>
      <c r="N2107" s="67">
        <f t="shared" si="330"/>
        <v>0</v>
      </c>
      <c r="O2107" s="67">
        <f t="shared" si="331"/>
        <v>0</v>
      </c>
      <c r="P2107" s="81">
        <f t="shared" si="332"/>
        <v>1.3757437534127408</v>
      </c>
      <c r="Q2107" s="81">
        <f t="shared" si="333"/>
        <v>1.3757437534127408</v>
      </c>
      <c r="S2107" s="1">
        <f t="shared" si="337"/>
        <v>3</v>
      </c>
      <c r="T2107" s="1" t="str">
        <f t="shared" si="338"/>
        <v>Off-Peak</v>
      </c>
    </row>
    <row r="2108" spans="1:20" x14ac:dyDescent="0.25">
      <c r="A2108" s="85">
        <v>45014.041666661855</v>
      </c>
      <c r="B2108" s="1">
        <v>3</v>
      </c>
      <c r="C2108" s="1">
        <v>29</v>
      </c>
      <c r="D2108" s="1">
        <v>2</v>
      </c>
      <c r="E2108" s="1" t="str">
        <f t="shared" si="334"/>
        <v>Non-Summer</v>
      </c>
      <c r="F2108" s="78">
        <v>0.69650000000000001</v>
      </c>
      <c r="G2108" s="79">
        <f t="shared" si="335"/>
        <v>1.3251355611284388</v>
      </c>
      <c r="J2108" s="78">
        <v>0</v>
      </c>
      <c r="K2108" s="80">
        <f t="shared" si="336"/>
        <v>0</v>
      </c>
      <c r="L2108" s="68" t="str">
        <f t="shared" si="329"/>
        <v>Normal</v>
      </c>
      <c r="N2108" s="67">
        <f t="shared" si="330"/>
        <v>0</v>
      </c>
      <c r="O2108" s="67">
        <f t="shared" si="331"/>
        <v>0</v>
      </c>
      <c r="P2108" s="81">
        <f t="shared" si="332"/>
        <v>1.3251355611284388</v>
      </c>
      <c r="Q2108" s="81">
        <f t="shared" si="333"/>
        <v>1.3251355611284388</v>
      </c>
      <c r="S2108" s="1">
        <f t="shared" si="337"/>
        <v>3</v>
      </c>
      <c r="T2108" s="1" t="str">
        <f t="shared" si="338"/>
        <v>Off-Peak</v>
      </c>
    </row>
    <row r="2109" spans="1:20" x14ac:dyDescent="0.25">
      <c r="A2109" s="85">
        <v>45014.083333328519</v>
      </c>
      <c r="B2109" s="1">
        <v>3</v>
      </c>
      <c r="C2109" s="1">
        <v>29</v>
      </c>
      <c r="D2109" s="1">
        <v>3</v>
      </c>
      <c r="E2109" s="1" t="str">
        <f t="shared" si="334"/>
        <v>Non-Summer</v>
      </c>
      <c r="F2109" s="78">
        <v>0.68240000000000001</v>
      </c>
      <c r="G2109" s="79">
        <f t="shared" si="335"/>
        <v>1.2983094140905191</v>
      </c>
      <c r="J2109" s="78">
        <v>0</v>
      </c>
      <c r="K2109" s="80">
        <f t="shared" si="336"/>
        <v>0</v>
      </c>
      <c r="L2109" s="68" t="str">
        <f t="shared" si="329"/>
        <v>Normal</v>
      </c>
      <c r="N2109" s="67">
        <f t="shared" si="330"/>
        <v>0</v>
      </c>
      <c r="O2109" s="67">
        <f t="shared" si="331"/>
        <v>0</v>
      </c>
      <c r="P2109" s="81">
        <f t="shared" si="332"/>
        <v>1.2983094140905191</v>
      </c>
      <c r="Q2109" s="81">
        <f t="shared" si="333"/>
        <v>1.2983094140905191</v>
      </c>
      <c r="S2109" s="1">
        <f t="shared" si="337"/>
        <v>3</v>
      </c>
      <c r="T2109" s="1" t="str">
        <f t="shared" si="338"/>
        <v>Off-Peak</v>
      </c>
    </row>
    <row r="2110" spans="1:20" x14ac:dyDescent="0.25">
      <c r="A2110" s="85">
        <v>45014.124999995183</v>
      </c>
      <c r="B2110" s="1">
        <v>3</v>
      </c>
      <c r="C2110" s="1">
        <v>29</v>
      </c>
      <c r="D2110" s="1">
        <v>4</v>
      </c>
      <c r="E2110" s="1" t="str">
        <f t="shared" si="334"/>
        <v>Non-Summer</v>
      </c>
      <c r="F2110" s="78">
        <v>0.6784</v>
      </c>
      <c r="G2110" s="79">
        <f t="shared" si="335"/>
        <v>1.2906991596116768</v>
      </c>
      <c r="J2110" s="78">
        <v>0</v>
      </c>
      <c r="K2110" s="80">
        <f t="shared" si="336"/>
        <v>0</v>
      </c>
      <c r="L2110" s="68" t="str">
        <f t="shared" si="329"/>
        <v>Normal</v>
      </c>
      <c r="N2110" s="67">
        <f t="shared" si="330"/>
        <v>0</v>
      </c>
      <c r="O2110" s="67">
        <f t="shared" si="331"/>
        <v>0</v>
      </c>
      <c r="P2110" s="81">
        <f t="shared" si="332"/>
        <v>1.2906991596116768</v>
      </c>
      <c r="Q2110" s="81">
        <f t="shared" si="333"/>
        <v>1.2906991596116768</v>
      </c>
      <c r="S2110" s="1">
        <f t="shared" si="337"/>
        <v>3</v>
      </c>
      <c r="T2110" s="1" t="str">
        <f t="shared" si="338"/>
        <v>Off-Peak</v>
      </c>
    </row>
    <row r="2111" spans="1:20" x14ac:dyDescent="0.25">
      <c r="A2111" s="85">
        <v>45014.166666661848</v>
      </c>
      <c r="B2111" s="1">
        <v>3</v>
      </c>
      <c r="C2111" s="1">
        <v>29</v>
      </c>
      <c r="D2111" s="1">
        <v>5</v>
      </c>
      <c r="E2111" s="1" t="str">
        <f t="shared" si="334"/>
        <v>Non-Summer</v>
      </c>
      <c r="F2111" s="78">
        <v>0.69579999999999997</v>
      </c>
      <c r="G2111" s="79">
        <f t="shared" si="335"/>
        <v>1.3238037665946412</v>
      </c>
      <c r="J2111" s="78">
        <v>0</v>
      </c>
      <c r="K2111" s="80">
        <f t="shared" si="336"/>
        <v>0</v>
      </c>
      <c r="L2111" s="68" t="str">
        <f t="shared" si="329"/>
        <v>Normal</v>
      </c>
      <c r="N2111" s="67">
        <f t="shared" si="330"/>
        <v>0</v>
      </c>
      <c r="O2111" s="67">
        <f t="shared" si="331"/>
        <v>0</v>
      </c>
      <c r="P2111" s="81">
        <f t="shared" si="332"/>
        <v>1.3238037665946412</v>
      </c>
      <c r="Q2111" s="81">
        <f t="shared" si="333"/>
        <v>1.3238037665946412</v>
      </c>
      <c r="S2111" s="1">
        <f t="shared" si="337"/>
        <v>3</v>
      </c>
      <c r="T2111" s="1" t="str">
        <f t="shared" si="338"/>
        <v>Off-Peak</v>
      </c>
    </row>
    <row r="2112" spans="1:20" x14ac:dyDescent="0.25">
      <c r="A2112" s="85">
        <v>45014.208333328512</v>
      </c>
      <c r="B2112" s="1">
        <v>3</v>
      </c>
      <c r="C2112" s="1">
        <v>29</v>
      </c>
      <c r="D2112" s="1">
        <v>6</v>
      </c>
      <c r="E2112" s="1" t="str">
        <f t="shared" si="334"/>
        <v>Non-Summer</v>
      </c>
      <c r="F2112" s="78">
        <v>0.72719999999999996</v>
      </c>
      <c r="G2112" s="79">
        <f t="shared" si="335"/>
        <v>1.3835442642535543</v>
      </c>
      <c r="J2112" s="78">
        <v>0</v>
      </c>
      <c r="K2112" s="80">
        <f t="shared" si="336"/>
        <v>0</v>
      </c>
      <c r="L2112" s="68" t="str">
        <f t="shared" si="329"/>
        <v>Normal</v>
      </c>
      <c r="N2112" s="67">
        <f t="shared" si="330"/>
        <v>0</v>
      </c>
      <c r="O2112" s="67">
        <f t="shared" si="331"/>
        <v>0</v>
      </c>
      <c r="P2112" s="81">
        <f t="shared" si="332"/>
        <v>1.3835442642535543</v>
      </c>
      <c r="Q2112" s="81">
        <f t="shared" si="333"/>
        <v>1.3835442642535543</v>
      </c>
      <c r="S2112" s="1">
        <f t="shared" si="337"/>
        <v>3</v>
      </c>
      <c r="T2112" s="1" t="str">
        <f t="shared" si="338"/>
        <v>Peak</v>
      </c>
    </row>
    <row r="2113" spans="1:20" x14ac:dyDescent="0.25">
      <c r="A2113" s="85">
        <v>45014.249999995176</v>
      </c>
      <c r="B2113" s="1">
        <v>3</v>
      </c>
      <c r="C2113" s="1">
        <v>29</v>
      </c>
      <c r="D2113" s="1">
        <v>7</v>
      </c>
      <c r="E2113" s="1" t="str">
        <f t="shared" si="334"/>
        <v>Non-Summer</v>
      </c>
      <c r="F2113" s="78">
        <v>0.76800000000000002</v>
      </c>
      <c r="G2113" s="79">
        <f t="shared" si="335"/>
        <v>1.4611688599377473</v>
      </c>
      <c r="J2113" s="78">
        <v>9.7724999999999992E-2</v>
      </c>
      <c r="K2113" s="80">
        <f t="shared" si="336"/>
        <v>9.7724999999999992E-2</v>
      </c>
      <c r="L2113" s="68" t="str">
        <f t="shared" si="329"/>
        <v>Normal</v>
      </c>
      <c r="N2113" s="67">
        <f t="shared" si="330"/>
        <v>0</v>
      </c>
      <c r="O2113" s="67">
        <f t="shared" si="331"/>
        <v>9.7724999999999992E-2</v>
      </c>
      <c r="P2113" s="81">
        <f t="shared" si="332"/>
        <v>1.3634438599377472</v>
      </c>
      <c r="Q2113" s="81">
        <f t="shared" si="333"/>
        <v>1.3634438599377472</v>
      </c>
      <c r="S2113" s="1">
        <f t="shared" si="337"/>
        <v>3</v>
      </c>
      <c r="T2113" s="1" t="str">
        <f t="shared" si="338"/>
        <v>Peak</v>
      </c>
    </row>
    <row r="2114" spans="1:20" x14ac:dyDescent="0.25">
      <c r="A2114" s="85">
        <v>45014.29166666184</v>
      </c>
      <c r="B2114" s="1">
        <v>3</v>
      </c>
      <c r="C2114" s="1">
        <v>29</v>
      </c>
      <c r="D2114" s="1">
        <v>8</v>
      </c>
      <c r="E2114" s="1" t="str">
        <f t="shared" si="334"/>
        <v>Non-Summer</v>
      </c>
      <c r="F2114" s="78">
        <v>0.78559999999999997</v>
      </c>
      <c r="G2114" s="79">
        <f t="shared" si="335"/>
        <v>1.4946539796446539</v>
      </c>
      <c r="J2114" s="78">
        <v>0.247728</v>
      </c>
      <c r="K2114" s="80">
        <f t="shared" si="336"/>
        <v>0.247728</v>
      </c>
      <c r="L2114" s="68" t="str">
        <f t="shared" si="329"/>
        <v>Normal</v>
      </c>
      <c r="N2114" s="67">
        <f t="shared" si="330"/>
        <v>0</v>
      </c>
      <c r="O2114" s="67">
        <f t="shared" si="331"/>
        <v>0.247728</v>
      </c>
      <c r="P2114" s="81">
        <f t="shared" si="332"/>
        <v>1.2469259796446539</v>
      </c>
      <c r="Q2114" s="81">
        <f t="shared" si="333"/>
        <v>1.2469259796446539</v>
      </c>
      <c r="S2114" s="1">
        <f t="shared" si="337"/>
        <v>3</v>
      </c>
      <c r="T2114" s="1" t="str">
        <f t="shared" si="338"/>
        <v>Peak</v>
      </c>
    </row>
    <row r="2115" spans="1:20" x14ac:dyDescent="0.25">
      <c r="A2115" s="85">
        <v>45014.333333328505</v>
      </c>
      <c r="B2115" s="1">
        <v>3</v>
      </c>
      <c r="C2115" s="1">
        <v>29</v>
      </c>
      <c r="D2115" s="1">
        <v>9</v>
      </c>
      <c r="E2115" s="1" t="str">
        <f t="shared" si="334"/>
        <v>Non-Summer</v>
      </c>
      <c r="F2115" s="78">
        <v>0.78080000000000005</v>
      </c>
      <c r="G2115" s="79">
        <f t="shared" si="335"/>
        <v>1.4855216742700432</v>
      </c>
      <c r="J2115" s="78">
        <v>0.69126700000000008</v>
      </c>
      <c r="K2115" s="80">
        <f t="shared" si="336"/>
        <v>0.69126700000000008</v>
      </c>
      <c r="L2115" s="68" t="str">
        <f t="shared" si="329"/>
        <v>Normal</v>
      </c>
      <c r="N2115" s="67">
        <f t="shared" si="330"/>
        <v>0</v>
      </c>
      <c r="O2115" s="67">
        <f t="shared" si="331"/>
        <v>0.69126700000000008</v>
      </c>
      <c r="P2115" s="81">
        <f t="shared" si="332"/>
        <v>0.79425467427004315</v>
      </c>
      <c r="Q2115" s="81">
        <f t="shared" si="333"/>
        <v>0.79425467427004315</v>
      </c>
      <c r="S2115" s="1">
        <f t="shared" si="337"/>
        <v>3</v>
      </c>
      <c r="T2115" s="1" t="str">
        <f t="shared" si="338"/>
        <v>Peak</v>
      </c>
    </row>
    <row r="2116" spans="1:20" x14ac:dyDescent="0.25">
      <c r="A2116" s="85">
        <v>45014.374999995169</v>
      </c>
      <c r="B2116" s="1">
        <v>3</v>
      </c>
      <c r="C2116" s="1">
        <v>29</v>
      </c>
      <c r="D2116" s="1">
        <v>10</v>
      </c>
      <c r="E2116" s="1" t="str">
        <f t="shared" si="334"/>
        <v>Non-Summer</v>
      </c>
      <c r="F2116" s="78">
        <v>0.78010000000000002</v>
      </c>
      <c r="G2116" s="79">
        <f t="shared" si="335"/>
        <v>1.4841898797362456</v>
      </c>
      <c r="J2116" s="78">
        <v>1.1635909999999998</v>
      </c>
      <c r="K2116" s="80">
        <f t="shared" si="336"/>
        <v>1.1635909999999998</v>
      </c>
      <c r="L2116" s="68" t="str">
        <f t="shared" si="329"/>
        <v>Normal</v>
      </c>
      <c r="N2116" s="67">
        <f t="shared" si="330"/>
        <v>0</v>
      </c>
      <c r="O2116" s="67">
        <f t="shared" si="331"/>
        <v>1.1635909999999998</v>
      </c>
      <c r="P2116" s="81">
        <f t="shared" si="332"/>
        <v>0.32059887973624579</v>
      </c>
      <c r="Q2116" s="81">
        <f t="shared" si="333"/>
        <v>0.32059887973624579</v>
      </c>
      <c r="S2116" s="1">
        <f t="shared" si="337"/>
        <v>3</v>
      </c>
      <c r="T2116" s="1" t="str">
        <f t="shared" si="338"/>
        <v>Peak</v>
      </c>
    </row>
    <row r="2117" spans="1:20" x14ac:dyDescent="0.25">
      <c r="A2117" s="85">
        <v>45014.416666661833</v>
      </c>
      <c r="B2117" s="1">
        <v>3</v>
      </c>
      <c r="C2117" s="1">
        <v>29</v>
      </c>
      <c r="D2117" s="1">
        <v>11</v>
      </c>
      <c r="E2117" s="1" t="str">
        <f t="shared" si="334"/>
        <v>Non-Summer</v>
      </c>
      <c r="F2117" s="78">
        <v>0.77749999999999997</v>
      </c>
      <c r="G2117" s="79">
        <f t="shared" si="335"/>
        <v>1.4792432143249981</v>
      </c>
      <c r="J2117" s="78">
        <v>1.834238</v>
      </c>
      <c r="K2117" s="80">
        <f t="shared" si="336"/>
        <v>1.834238</v>
      </c>
      <c r="L2117" s="68" t="str">
        <f t="shared" si="329"/>
        <v>Normal</v>
      </c>
      <c r="N2117" s="67">
        <f t="shared" si="330"/>
        <v>0.35499478567500198</v>
      </c>
      <c r="O2117" s="67">
        <f t="shared" si="331"/>
        <v>1.4792432143249981</v>
      </c>
      <c r="P2117" s="81">
        <f t="shared" si="332"/>
        <v>0</v>
      </c>
      <c r="Q2117" s="81">
        <f t="shared" si="333"/>
        <v>-0.35499478567500198</v>
      </c>
      <c r="S2117" s="1">
        <f t="shared" si="337"/>
        <v>3</v>
      </c>
      <c r="T2117" s="1" t="str">
        <f t="shared" si="338"/>
        <v>Peak</v>
      </c>
    </row>
    <row r="2118" spans="1:20" x14ac:dyDescent="0.25">
      <c r="A2118" s="85">
        <v>45014.458333328497</v>
      </c>
      <c r="B2118" s="1">
        <v>3</v>
      </c>
      <c r="C2118" s="1">
        <v>29</v>
      </c>
      <c r="D2118" s="1">
        <v>12</v>
      </c>
      <c r="E2118" s="1" t="str">
        <f t="shared" si="334"/>
        <v>Non-Summer</v>
      </c>
      <c r="F2118" s="78">
        <v>0.76790000000000003</v>
      </c>
      <c r="G2118" s="79">
        <f t="shared" si="335"/>
        <v>1.4609786035757761</v>
      </c>
      <c r="J2118" s="78">
        <v>1.400045</v>
      </c>
      <c r="K2118" s="80">
        <f t="shared" si="336"/>
        <v>1.400045</v>
      </c>
      <c r="L2118" s="68" t="str">
        <f t="shared" si="329"/>
        <v>Normal</v>
      </c>
      <c r="N2118" s="67">
        <f t="shared" si="330"/>
        <v>0</v>
      </c>
      <c r="O2118" s="67">
        <f t="shared" si="331"/>
        <v>1.400045</v>
      </c>
      <c r="P2118" s="81">
        <f t="shared" si="332"/>
        <v>6.0933603575776152E-2</v>
      </c>
      <c r="Q2118" s="81">
        <f t="shared" si="333"/>
        <v>6.0933603575776152E-2</v>
      </c>
      <c r="S2118" s="1">
        <f t="shared" si="337"/>
        <v>3</v>
      </c>
      <c r="T2118" s="1" t="str">
        <f t="shared" si="338"/>
        <v>Peak</v>
      </c>
    </row>
    <row r="2119" spans="1:20" x14ac:dyDescent="0.25">
      <c r="A2119" s="85">
        <v>45014.499999995161</v>
      </c>
      <c r="B2119" s="1">
        <v>3</v>
      </c>
      <c r="C2119" s="1">
        <v>29</v>
      </c>
      <c r="D2119" s="1">
        <v>13</v>
      </c>
      <c r="E2119" s="1" t="str">
        <f t="shared" si="334"/>
        <v>Non-Summer</v>
      </c>
      <c r="F2119" s="78">
        <v>0.751</v>
      </c>
      <c r="G2119" s="79">
        <f t="shared" si="335"/>
        <v>1.4288252784026669</v>
      </c>
      <c r="J2119" s="78">
        <v>1.394938</v>
      </c>
      <c r="K2119" s="80">
        <f t="shared" si="336"/>
        <v>1.394938</v>
      </c>
      <c r="L2119" s="68" t="str">
        <f t="shared" si="329"/>
        <v>Normal</v>
      </c>
      <c r="N2119" s="67">
        <f t="shared" si="330"/>
        <v>0</v>
      </c>
      <c r="O2119" s="67">
        <f t="shared" si="331"/>
        <v>1.394938</v>
      </c>
      <c r="P2119" s="81">
        <f t="shared" si="332"/>
        <v>3.388727840266692E-2</v>
      </c>
      <c r="Q2119" s="81">
        <f t="shared" si="333"/>
        <v>3.388727840266692E-2</v>
      </c>
      <c r="S2119" s="1">
        <f t="shared" si="337"/>
        <v>3</v>
      </c>
      <c r="T2119" s="1" t="str">
        <f t="shared" si="338"/>
        <v>Peak</v>
      </c>
    </row>
    <row r="2120" spans="1:20" x14ac:dyDescent="0.25">
      <c r="A2120" s="85">
        <v>45014.541666661826</v>
      </c>
      <c r="B2120" s="1">
        <v>3</v>
      </c>
      <c r="C2120" s="1">
        <v>29</v>
      </c>
      <c r="D2120" s="1">
        <v>14</v>
      </c>
      <c r="E2120" s="1" t="str">
        <f t="shared" si="334"/>
        <v>Non-Summer</v>
      </c>
      <c r="F2120" s="78">
        <v>0.72899999999999998</v>
      </c>
      <c r="G2120" s="79">
        <f t="shared" si="335"/>
        <v>1.3869688787690335</v>
      </c>
      <c r="J2120" s="78">
        <v>0.98052399999999995</v>
      </c>
      <c r="K2120" s="80">
        <f t="shared" si="336"/>
        <v>0.98052399999999995</v>
      </c>
      <c r="L2120" s="68" t="str">
        <f t="shared" si="329"/>
        <v>Normal</v>
      </c>
      <c r="N2120" s="67">
        <f t="shared" si="330"/>
        <v>0</v>
      </c>
      <c r="O2120" s="67">
        <f t="shared" si="331"/>
        <v>0.98052399999999995</v>
      </c>
      <c r="P2120" s="81">
        <f t="shared" si="332"/>
        <v>0.40644487876903357</v>
      </c>
      <c r="Q2120" s="81">
        <f t="shared" si="333"/>
        <v>0.40644487876903357</v>
      </c>
      <c r="S2120" s="1">
        <f t="shared" si="337"/>
        <v>3</v>
      </c>
      <c r="T2120" s="1" t="str">
        <f t="shared" si="338"/>
        <v>Peak</v>
      </c>
    </row>
    <row r="2121" spans="1:20" x14ac:dyDescent="0.25">
      <c r="A2121" s="85">
        <v>45014.58333332849</v>
      </c>
      <c r="B2121" s="1">
        <v>3</v>
      </c>
      <c r="C2121" s="1">
        <v>29</v>
      </c>
      <c r="D2121" s="1">
        <v>15</v>
      </c>
      <c r="E2121" s="1" t="str">
        <f t="shared" si="334"/>
        <v>Non-Summer</v>
      </c>
      <c r="F2121" s="78">
        <v>0.7157</v>
      </c>
      <c r="G2121" s="79">
        <f t="shared" si="335"/>
        <v>1.3616647826268824</v>
      </c>
      <c r="J2121" s="78">
        <v>1.5003919999999999</v>
      </c>
      <c r="K2121" s="80">
        <f t="shared" si="336"/>
        <v>1.5003919999999999</v>
      </c>
      <c r="L2121" s="68" t="str">
        <f t="shared" si="329"/>
        <v>Normal</v>
      </c>
      <c r="N2121" s="67">
        <f t="shared" si="330"/>
        <v>0.13872721737311755</v>
      </c>
      <c r="O2121" s="67">
        <f t="shared" si="331"/>
        <v>1.3616647826268824</v>
      </c>
      <c r="P2121" s="81">
        <f t="shared" si="332"/>
        <v>0</v>
      </c>
      <c r="Q2121" s="81">
        <f t="shared" si="333"/>
        <v>-0.13872721737311755</v>
      </c>
      <c r="S2121" s="1">
        <f t="shared" si="337"/>
        <v>3</v>
      </c>
      <c r="T2121" s="1" t="str">
        <f t="shared" si="338"/>
        <v>Peak</v>
      </c>
    </row>
    <row r="2122" spans="1:20" x14ac:dyDescent="0.25">
      <c r="A2122" s="85">
        <v>45014.624999995154</v>
      </c>
      <c r="B2122" s="1">
        <v>3</v>
      </c>
      <c r="C2122" s="1">
        <v>29</v>
      </c>
      <c r="D2122" s="1">
        <v>16</v>
      </c>
      <c r="E2122" s="1" t="str">
        <f t="shared" si="334"/>
        <v>Non-Summer</v>
      </c>
      <c r="F2122" s="78">
        <v>0.71760000000000002</v>
      </c>
      <c r="G2122" s="79">
        <f t="shared" si="335"/>
        <v>1.3652796535043326</v>
      </c>
      <c r="J2122" s="78">
        <v>1.126795</v>
      </c>
      <c r="K2122" s="80">
        <f t="shared" si="336"/>
        <v>1.126795</v>
      </c>
      <c r="L2122" s="68" t="str">
        <f t="shared" si="329"/>
        <v>Normal</v>
      </c>
      <c r="N2122" s="67">
        <f t="shared" si="330"/>
        <v>0</v>
      </c>
      <c r="O2122" s="67">
        <f t="shared" si="331"/>
        <v>1.126795</v>
      </c>
      <c r="P2122" s="81">
        <f t="shared" si="332"/>
        <v>0.23848465350433257</v>
      </c>
      <c r="Q2122" s="81">
        <f t="shared" si="333"/>
        <v>0.23848465350433257</v>
      </c>
      <c r="S2122" s="1">
        <f t="shared" si="337"/>
        <v>3</v>
      </c>
      <c r="T2122" s="1" t="str">
        <f t="shared" si="338"/>
        <v>Peak</v>
      </c>
    </row>
    <row r="2123" spans="1:20" x14ac:dyDescent="0.25">
      <c r="A2123" s="85">
        <v>45014.666666661818</v>
      </c>
      <c r="B2123" s="1">
        <v>3</v>
      </c>
      <c r="C2123" s="1">
        <v>29</v>
      </c>
      <c r="D2123" s="1">
        <v>17</v>
      </c>
      <c r="E2123" s="1" t="str">
        <f t="shared" si="334"/>
        <v>Non-Summer</v>
      </c>
      <c r="F2123" s="78">
        <v>0.74399999999999999</v>
      </c>
      <c r="G2123" s="79">
        <f t="shared" si="335"/>
        <v>1.4155073330646926</v>
      </c>
      <c r="J2123" s="78">
        <v>0.433865</v>
      </c>
      <c r="K2123" s="80">
        <f t="shared" si="336"/>
        <v>0.433865</v>
      </c>
      <c r="L2123" s="68" t="str">
        <f t="shared" si="329"/>
        <v>Normal</v>
      </c>
      <c r="N2123" s="67">
        <f t="shared" si="330"/>
        <v>0</v>
      </c>
      <c r="O2123" s="67">
        <f t="shared" si="331"/>
        <v>0.433865</v>
      </c>
      <c r="P2123" s="81">
        <f t="shared" si="332"/>
        <v>0.98164233306469262</v>
      </c>
      <c r="Q2123" s="81">
        <f t="shared" si="333"/>
        <v>0.98164233306469262</v>
      </c>
      <c r="S2123" s="1">
        <f t="shared" si="337"/>
        <v>3</v>
      </c>
      <c r="T2123" s="1" t="str">
        <f t="shared" si="338"/>
        <v>Peak</v>
      </c>
    </row>
    <row r="2124" spans="1:20" x14ac:dyDescent="0.25">
      <c r="A2124" s="85">
        <v>45014.708333328483</v>
      </c>
      <c r="B2124" s="1">
        <v>3</v>
      </c>
      <c r="C2124" s="1">
        <v>29</v>
      </c>
      <c r="D2124" s="1">
        <v>18</v>
      </c>
      <c r="E2124" s="1" t="str">
        <f t="shared" si="334"/>
        <v>Non-Summer</v>
      </c>
      <c r="F2124" s="78">
        <v>0.79320000000000002</v>
      </c>
      <c r="G2124" s="79">
        <f t="shared" si="335"/>
        <v>1.5091134631544547</v>
      </c>
      <c r="J2124" s="78">
        <v>0.40120499999999998</v>
      </c>
      <c r="K2124" s="80">
        <f t="shared" si="336"/>
        <v>0.40120499999999998</v>
      </c>
      <c r="L2124" s="68" t="str">
        <f t="shared" si="329"/>
        <v>Normal</v>
      </c>
      <c r="N2124" s="67">
        <f t="shared" si="330"/>
        <v>0</v>
      </c>
      <c r="O2124" s="67">
        <f t="shared" si="331"/>
        <v>0.40120499999999998</v>
      </c>
      <c r="P2124" s="81">
        <f t="shared" si="332"/>
        <v>1.1079084631544547</v>
      </c>
      <c r="Q2124" s="81">
        <f t="shared" si="333"/>
        <v>1.1079084631544547</v>
      </c>
      <c r="S2124" s="1">
        <f t="shared" si="337"/>
        <v>3</v>
      </c>
      <c r="T2124" s="1" t="str">
        <f t="shared" si="338"/>
        <v>Peak</v>
      </c>
    </row>
    <row r="2125" spans="1:20" x14ac:dyDescent="0.25">
      <c r="A2125" s="85">
        <v>45014.749999995147</v>
      </c>
      <c r="B2125" s="1">
        <v>3</v>
      </c>
      <c r="C2125" s="1">
        <v>29</v>
      </c>
      <c r="D2125" s="1">
        <v>19</v>
      </c>
      <c r="E2125" s="1" t="str">
        <f t="shared" si="334"/>
        <v>Non-Summer</v>
      </c>
      <c r="F2125" s="78">
        <v>0.85429999999999995</v>
      </c>
      <c r="G2125" s="79">
        <f t="shared" si="335"/>
        <v>1.6253601003187725</v>
      </c>
      <c r="J2125" s="78">
        <v>0</v>
      </c>
      <c r="K2125" s="80">
        <f t="shared" si="336"/>
        <v>0</v>
      </c>
      <c r="L2125" s="68" t="str">
        <f t="shared" si="329"/>
        <v>Normal</v>
      </c>
      <c r="N2125" s="67">
        <f t="shared" si="330"/>
        <v>0</v>
      </c>
      <c r="O2125" s="67">
        <f t="shared" si="331"/>
        <v>0</v>
      </c>
      <c r="P2125" s="81">
        <f t="shared" si="332"/>
        <v>1.6253601003187725</v>
      </c>
      <c r="Q2125" s="81">
        <f t="shared" si="333"/>
        <v>1.6253601003187725</v>
      </c>
      <c r="S2125" s="1">
        <f t="shared" si="337"/>
        <v>3</v>
      </c>
      <c r="T2125" s="1" t="str">
        <f t="shared" si="338"/>
        <v>Peak</v>
      </c>
    </row>
    <row r="2126" spans="1:20" x14ac:dyDescent="0.25">
      <c r="A2126" s="85">
        <v>45014.791666661811</v>
      </c>
      <c r="B2126" s="1">
        <v>3</v>
      </c>
      <c r="C2126" s="1">
        <v>29</v>
      </c>
      <c r="D2126" s="1">
        <v>20</v>
      </c>
      <c r="E2126" s="1" t="str">
        <f t="shared" si="334"/>
        <v>Non-Summer</v>
      </c>
      <c r="F2126" s="78">
        <v>0.94799999999999995</v>
      </c>
      <c r="G2126" s="79">
        <f t="shared" si="335"/>
        <v>1.8036303114856567</v>
      </c>
      <c r="J2126" s="78">
        <v>0</v>
      </c>
      <c r="K2126" s="80">
        <f t="shared" si="336"/>
        <v>0</v>
      </c>
      <c r="L2126" s="68" t="str">
        <f t="shared" si="329"/>
        <v>Normal</v>
      </c>
      <c r="N2126" s="67">
        <f t="shared" si="330"/>
        <v>0</v>
      </c>
      <c r="O2126" s="67">
        <f t="shared" si="331"/>
        <v>0</v>
      </c>
      <c r="P2126" s="81">
        <f t="shared" si="332"/>
        <v>1.8036303114856567</v>
      </c>
      <c r="Q2126" s="81">
        <f t="shared" si="333"/>
        <v>1.8036303114856567</v>
      </c>
      <c r="S2126" s="1">
        <f t="shared" si="337"/>
        <v>3</v>
      </c>
      <c r="T2126" s="1" t="str">
        <f t="shared" si="338"/>
        <v>Peak</v>
      </c>
    </row>
    <row r="2127" spans="1:20" x14ac:dyDescent="0.25">
      <c r="A2127" s="85">
        <v>45014.833333328475</v>
      </c>
      <c r="B2127" s="1">
        <v>3</v>
      </c>
      <c r="C2127" s="1">
        <v>29</v>
      </c>
      <c r="D2127" s="1">
        <v>21</v>
      </c>
      <c r="E2127" s="1" t="str">
        <f t="shared" si="334"/>
        <v>Non-Summer</v>
      </c>
      <c r="F2127" s="78">
        <v>0.98550000000000004</v>
      </c>
      <c r="G2127" s="79">
        <f t="shared" si="335"/>
        <v>1.8749764472248047</v>
      </c>
      <c r="J2127" s="78">
        <v>0</v>
      </c>
      <c r="K2127" s="80">
        <f t="shared" si="336"/>
        <v>0</v>
      </c>
      <c r="L2127" s="68" t="str">
        <f t="shared" si="329"/>
        <v>Normal</v>
      </c>
      <c r="N2127" s="67">
        <f t="shared" si="330"/>
        <v>0</v>
      </c>
      <c r="O2127" s="67">
        <f t="shared" si="331"/>
        <v>0</v>
      </c>
      <c r="P2127" s="81">
        <f t="shared" si="332"/>
        <v>1.8749764472248047</v>
      </c>
      <c r="Q2127" s="81">
        <f t="shared" si="333"/>
        <v>1.8749764472248047</v>
      </c>
      <c r="S2127" s="1">
        <f t="shared" si="337"/>
        <v>3</v>
      </c>
      <c r="T2127" s="1" t="str">
        <f t="shared" si="338"/>
        <v>Peak</v>
      </c>
    </row>
    <row r="2128" spans="1:20" x14ac:dyDescent="0.25">
      <c r="A2128" s="85">
        <v>45014.87499999514</v>
      </c>
      <c r="B2128" s="1">
        <v>3</v>
      </c>
      <c r="C2128" s="1">
        <v>29</v>
      </c>
      <c r="D2128" s="1">
        <v>22</v>
      </c>
      <c r="E2128" s="1" t="str">
        <f t="shared" si="334"/>
        <v>Non-Summer</v>
      </c>
      <c r="F2128" s="78">
        <v>0.95950000000000002</v>
      </c>
      <c r="G2128" s="79">
        <f t="shared" si="335"/>
        <v>1.8255097931123287</v>
      </c>
      <c r="J2128" s="78">
        <v>0</v>
      </c>
      <c r="K2128" s="80">
        <f t="shared" si="336"/>
        <v>0</v>
      </c>
      <c r="L2128" s="68" t="str">
        <f t="shared" si="329"/>
        <v>Normal</v>
      </c>
      <c r="N2128" s="67">
        <f t="shared" si="330"/>
        <v>0</v>
      </c>
      <c r="O2128" s="67">
        <f t="shared" si="331"/>
        <v>0</v>
      </c>
      <c r="P2128" s="81">
        <f t="shared" si="332"/>
        <v>1.8255097931123287</v>
      </c>
      <c r="Q2128" s="81">
        <f t="shared" si="333"/>
        <v>1.8255097931123287</v>
      </c>
      <c r="S2128" s="1">
        <f t="shared" si="337"/>
        <v>3</v>
      </c>
      <c r="T2128" s="1" t="str">
        <f t="shared" si="338"/>
        <v>Off-Peak</v>
      </c>
    </row>
    <row r="2129" spans="1:20" x14ac:dyDescent="0.25">
      <c r="A2129" s="85">
        <v>45014.916666661804</v>
      </c>
      <c r="B2129" s="1">
        <v>3</v>
      </c>
      <c r="C2129" s="1">
        <v>29</v>
      </c>
      <c r="D2129" s="1">
        <v>23</v>
      </c>
      <c r="E2129" s="1" t="str">
        <f t="shared" si="334"/>
        <v>Non-Summer</v>
      </c>
      <c r="F2129" s="78">
        <v>0.8921</v>
      </c>
      <c r="G2129" s="79">
        <f t="shared" si="335"/>
        <v>1.6972770051438337</v>
      </c>
      <c r="J2129" s="78">
        <v>0</v>
      </c>
      <c r="K2129" s="80">
        <f t="shared" si="336"/>
        <v>0</v>
      </c>
      <c r="L2129" s="68" t="str">
        <f t="shared" si="329"/>
        <v>Normal</v>
      </c>
      <c r="N2129" s="67">
        <f t="shared" si="330"/>
        <v>0</v>
      </c>
      <c r="O2129" s="67">
        <f t="shared" si="331"/>
        <v>0</v>
      </c>
      <c r="P2129" s="81">
        <f t="shared" si="332"/>
        <v>1.6972770051438337</v>
      </c>
      <c r="Q2129" s="81">
        <f t="shared" si="333"/>
        <v>1.6972770051438337</v>
      </c>
      <c r="S2129" s="1">
        <f t="shared" si="337"/>
        <v>3</v>
      </c>
      <c r="T2129" s="1" t="str">
        <f t="shared" si="338"/>
        <v>Off-Peak</v>
      </c>
    </row>
    <row r="2130" spans="1:20" x14ac:dyDescent="0.25">
      <c r="A2130" s="85">
        <v>45014.958333328468</v>
      </c>
      <c r="B2130" s="1">
        <v>3</v>
      </c>
      <c r="C2130" s="1">
        <v>30</v>
      </c>
      <c r="D2130" s="1">
        <v>0</v>
      </c>
      <c r="E2130" s="1" t="str">
        <f t="shared" si="334"/>
        <v>Non-Summer</v>
      </c>
      <c r="F2130" s="78">
        <v>0.82040000000000002</v>
      </c>
      <c r="G2130" s="79">
        <f t="shared" si="335"/>
        <v>1.5608631936105832</v>
      </c>
      <c r="J2130" s="78">
        <v>0</v>
      </c>
      <c r="K2130" s="80">
        <f t="shared" si="336"/>
        <v>0</v>
      </c>
      <c r="L2130" s="68" t="str">
        <f t="shared" si="329"/>
        <v>Normal</v>
      </c>
      <c r="N2130" s="67">
        <f t="shared" si="330"/>
        <v>0</v>
      </c>
      <c r="O2130" s="67">
        <f t="shared" si="331"/>
        <v>0</v>
      </c>
      <c r="P2130" s="81">
        <f t="shared" si="332"/>
        <v>1.5608631936105832</v>
      </c>
      <c r="Q2130" s="81">
        <f t="shared" si="333"/>
        <v>1.5608631936105832</v>
      </c>
      <c r="S2130" s="1">
        <f t="shared" si="337"/>
        <v>3</v>
      </c>
      <c r="T2130" s="1" t="str">
        <f t="shared" si="338"/>
        <v>Off-Peak</v>
      </c>
    </row>
    <row r="2131" spans="1:20" x14ac:dyDescent="0.25">
      <c r="A2131" s="85">
        <v>45014.999999995132</v>
      </c>
      <c r="B2131" s="1">
        <v>3</v>
      </c>
      <c r="C2131" s="1">
        <v>30</v>
      </c>
      <c r="D2131" s="1">
        <v>1</v>
      </c>
      <c r="E2131" s="1" t="str">
        <f t="shared" si="334"/>
        <v>Non-Summer</v>
      </c>
      <c r="F2131" s="78">
        <v>0.77659999999999996</v>
      </c>
      <c r="G2131" s="79">
        <f t="shared" si="335"/>
        <v>1.4775309070672584</v>
      </c>
      <c r="J2131" s="78">
        <v>0</v>
      </c>
      <c r="K2131" s="80">
        <f t="shared" si="336"/>
        <v>0</v>
      </c>
      <c r="L2131" s="68" t="str">
        <f t="shared" ref="L2131:L2194" si="339">IF(AND(D2131&gt;=$C$2,D2131&lt;=$C$3,E2131="Summer"),"MaxDis","Normal")</f>
        <v>Normal</v>
      </c>
      <c r="N2131" s="67">
        <f t="shared" ref="N2131:N2194" si="340">IF(K2131-G2131&lt;0,0,K2131-G2131)</f>
        <v>0</v>
      </c>
      <c r="O2131" s="67">
        <f t="shared" ref="O2131:O2194" si="341">K2131-N2131</f>
        <v>0</v>
      </c>
      <c r="P2131" s="81">
        <f t="shared" ref="P2131:P2194" si="342">MAX(0,G2131-O2131)</f>
        <v>1.4775309070672584</v>
      </c>
      <c r="Q2131" s="81">
        <f t="shared" ref="Q2131:Q2194" si="343">G2131-K2131</f>
        <v>1.4775309070672584</v>
      </c>
      <c r="S2131" s="1">
        <f t="shared" si="337"/>
        <v>4</v>
      </c>
      <c r="T2131" s="1" t="str">
        <f t="shared" si="338"/>
        <v>Off-Peak</v>
      </c>
    </row>
    <row r="2132" spans="1:20" x14ac:dyDescent="0.25">
      <c r="A2132" s="85">
        <v>45015.041666661797</v>
      </c>
      <c r="B2132" s="1">
        <v>3</v>
      </c>
      <c r="C2132" s="1">
        <v>30</v>
      </c>
      <c r="D2132" s="1">
        <v>2</v>
      </c>
      <c r="E2132" s="1" t="str">
        <f t="shared" ref="E2132:E2195" si="344">IF(AND(B2132&gt;=$C$5,B2132&lt;=$C$6),"Summer","Non-Summer")</f>
        <v>Non-Summer</v>
      </c>
      <c r="F2132" s="78">
        <v>0.75180000000000002</v>
      </c>
      <c r="G2132" s="79">
        <f t="shared" ref="G2132:G2195" si="345">F2132*$G$13</f>
        <v>1.4303473292984354</v>
      </c>
      <c r="J2132" s="78">
        <v>0</v>
      </c>
      <c r="K2132" s="80">
        <f t="shared" ref="K2132:K2195" si="346">J2132*$K$13</f>
        <v>0</v>
      </c>
      <c r="L2132" s="68" t="str">
        <f t="shared" si="339"/>
        <v>Normal</v>
      </c>
      <c r="N2132" s="67">
        <f t="shared" si="340"/>
        <v>0</v>
      </c>
      <c r="O2132" s="67">
        <f t="shared" si="341"/>
        <v>0</v>
      </c>
      <c r="P2132" s="81">
        <f t="shared" si="342"/>
        <v>1.4303473292984354</v>
      </c>
      <c r="Q2132" s="81">
        <f t="shared" si="343"/>
        <v>1.4303473292984354</v>
      </c>
      <c r="S2132" s="1">
        <f t="shared" ref="S2132:S2195" si="347">WEEKDAY(A2132,2)</f>
        <v>4</v>
      </c>
      <c r="T2132" s="1" t="str">
        <f t="shared" ref="T2132:T2195" si="348">IF(S2132&gt;5,"Off-Peak",IF(AND(D2132&gt;=$C$7,D2132&lt;$C$8),"Peak","Off-Peak"))</f>
        <v>Off-Peak</v>
      </c>
    </row>
    <row r="2133" spans="1:20" x14ac:dyDescent="0.25">
      <c r="A2133" s="85">
        <v>45015.083333328461</v>
      </c>
      <c r="B2133" s="1">
        <v>3</v>
      </c>
      <c r="C2133" s="1">
        <v>30</v>
      </c>
      <c r="D2133" s="1">
        <v>3</v>
      </c>
      <c r="E2133" s="1" t="str">
        <f t="shared" si="344"/>
        <v>Non-Summer</v>
      </c>
      <c r="F2133" s="78">
        <v>0.73770000000000002</v>
      </c>
      <c r="G2133" s="79">
        <f t="shared" si="345"/>
        <v>1.4035211822605158</v>
      </c>
      <c r="J2133" s="78">
        <v>0</v>
      </c>
      <c r="K2133" s="80">
        <f t="shared" si="346"/>
        <v>0</v>
      </c>
      <c r="L2133" s="68" t="str">
        <f t="shared" si="339"/>
        <v>Normal</v>
      </c>
      <c r="N2133" s="67">
        <f t="shared" si="340"/>
        <v>0</v>
      </c>
      <c r="O2133" s="67">
        <f t="shared" si="341"/>
        <v>0</v>
      </c>
      <c r="P2133" s="81">
        <f t="shared" si="342"/>
        <v>1.4035211822605158</v>
      </c>
      <c r="Q2133" s="81">
        <f t="shared" si="343"/>
        <v>1.4035211822605158</v>
      </c>
      <c r="S2133" s="1">
        <f t="shared" si="347"/>
        <v>4</v>
      </c>
      <c r="T2133" s="1" t="str">
        <f t="shared" si="348"/>
        <v>Off-Peak</v>
      </c>
    </row>
    <row r="2134" spans="1:20" x14ac:dyDescent="0.25">
      <c r="A2134" s="85">
        <v>45015.124999995125</v>
      </c>
      <c r="B2134" s="1">
        <v>3</v>
      </c>
      <c r="C2134" s="1">
        <v>30</v>
      </c>
      <c r="D2134" s="1">
        <v>4</v>
      </c>
      <c r="E2134" s="1" t="str">
        <f t="shared" si="344"/>
        <v>Non-Summer</v>
      </c>
      <c r="F2134" s="78">
        <v>0.73629999999999995</v>
      </c>
      <c r="G2134" s="79">
        <f t="shared" si="345"/>
        <v>1.4008575931929208</v>
      </c>
      <c r="J2134" s="78">
        <v>0</v>
      </c>
      <c r="K2134" s="80">
        <f t="shared" si="346"/>
        <v>0</v>
      </c>
      <c r="L2134" s="68" t="str">
        <f t="shared" si="339"/>
        <v>Normal</v>
      </c>
      <c r="N2134" s="67">
        <f t="shared" si="340"/>
        <v>0</v>
      </c>
      <c r="O2134" s="67">
        <f t="shared" si="341"/>
        <v>0</v>
      </c>
      <c r="P2134" s="81">
        <f t="shared" si="342"/>
        <v>1.4008575931929208</v>
      </c>
      <c r="Q2134" s="81">
        <f t="shared" si="343"/>
        <v>1.4008575931929208</v>
      </c>
      <c r="S2134" s="1">
        <f t="shared" si="347"/>
        <v>4</v>
      </c>
      <c r="T2134" s="1" t="str">
        <f t="shared" si="348"/>
        <v>Off-Peak</v>
      </c>
    </row>
    <row r="2135" spans="1:20" x14ac:dyDescent="0.25">
      <c r="A2135" s="85">
        <v>45015.166666661789</v>
      </c>
      <c r="B2135" s="1">
        <v>3</v>
      </c>
      <c r="C2135" s="1">
        <v>30</v>
      </c>
      <c r="D2135" s="1">
        <v>5</v>
      </c>
      <c r="E2135" s="1" t="str">
        <f t="shared" si="344"/>
        <v>Non-Summer</v>
      </c>
      <c r="F2135" s="78">
        <v>0.74909999999999999</v>
      </c>
      <c r="G2135" s="79">
        <f t="shared" si="345"/>
        <v>1.4252104075252168</v>
      </c>
      <c r="J2135" s="78">
        <v>0</v>
      </c>
      <c r="K2135" s="80">
        <f t="shared" si="346"/>
        <v>0</v>
      </c>
      <c r="L2135" s="68" t="str">
        <f t="shared" si="339"/>
        <v>Normal</v>
      </c>
      <c r="N2135" s="67">
        <f t="shared" si="340"/>
        <v>0</v>
      </c>
      <c r="O2135" s="67">
        <f t="shared" si="341"/>
        <v>0</v>
      </c>
      <c r="P2135" s="81">
        <f t="shared" si="342"/>
        <v>1.4252104075252168</v>
      </c>
      <c r="Q2135" s="81">
        <f t="shared" si="343"/>
        <v>1.4252104075252168</v>
      </c>
      <c r="S2135" s="1">
        <f t="shared" si="347"/>
        <v>4</v>
      </c>
      <c r="T2135" s="1" t="str">
        <f t="shared" si="348"/>
        <v>Off-Peak</v>
      </c>
    </row>
    <row r="2136" spans="1:20" x14ac:dyDescent="0.25">
      <c r="A2136" s="85">
        <v>45015.208333328454</v>
      </c>
      <c r="B2136" s="1">
        <v>3</v>
      </c>
      <c r="C2136" s="1">
        <v>30</v>
      </c>
      <c r="D2136" s="1">
        <v>6</v>
      </c>
      <c r="E2136" s="1" t="str">
        <f t="shared" si="344"/>
        <v>Non-Summer</v>
      </c>
      <c r="F2136" s="78">
        <v>0.77949999999999997</v>
      </c>
      <c r="G2136" s="79">
        <f t="shared" si="345"/>
        <v>1.4830483415644191</v>
      </c>
      <c r="J2136" s="78">
        <v>0</v>
      </c>
      <c r="K2136" s="80">
        <f t="shared" si="346"/>
        <v>0</v>
      </c>
      <c r="L2136" s="68" t="str">
        <f t="shared" si="339"/>
        <v>Normal</v>
      </c>
      <c r="N2136" s="67">
        <f t="shared" si="340"/>
        <v>0</v>
      </c>
      <c r="O2136" s="67">
        <f t="shared" si="341"/>
        <v>0</v>
      </c>
      <c r="P2136" s="81">
        <f t="shared" si="342"/>
        <v>1.4830483415644191</v>
      </c>
      <c r="Q2136" s="81">
        <f t="shared" si="343"/>
        <v>1.4830483415644191</v>
      </c>
      <c r="S2136" s="1">
        <f t="shared" si="347"/>
        <v>4</v>
      </c>
      <c r="T2136" s="1" t="str">
        <f t="shared" si="348"/>
        <v>Peak</v>
      </c>
    </row>
    <row r="2137" spans="1:20" x14ac:dyDescent="0.25">
      <c r="A2137" s="85">
        <v>45015.249999995118</v>
      </c>
      <c r="B2137" s="1">
        <v>3</v>
      </c>
      <c r="C2137" s="1">
        <v>30</v>
      </c>
      <c r="D2137" s="1">
        <v>7</v>
      </c>
      <c r="E2137" s="1" t="str">
        <f t="shared" si="344"/>
        <v>Non-Summer</v>
      </c>
      <c r="F2137" s="78">
        <v>0.82030000000000003</v>
      </c>
      <c r="G2137" s="79">
        <f t="shared" si="345"/>
        <v>1.5606729372486121</v>
      </c>
      <c r="J2137" s="78">
        <v>0.64150300000000005</v>
      </c>
      <c r="K2137" s="80">
        <f t="shared" si="346"/>
        <v>0.64150300000000005</v>
      </c>
      <c r="L2137" s="68" t="str">
        <f t="shared" si="339"/>
        <v>Normal</v>
      </c>
      <c r="N2137" s="67">
        <f t="shared" si="340"/>
        <v>0</v>
      </c>
      <c r="O2137" s="67">
        <f t="shared" si="341"/>
        <v>0.64150300000000005</v>
      </c>
      <c r="P2137" s="81">
        <f t="shared" si="342"/>
        <v>0.91916993724861207</v>
      </c>
      <c r="Q2137" s="81">
        <f t="shared" si="343"/>
        <v>0.91916993724861207</v>
      </c>
      <c r="S2137" s="1">
        <f t="shared" si="347"/>
        <v>4</v>
      </c>
      <c r="T2137" s="1" t="str">
        <f t="shared" si="348"/>
        <v>Peak</v>
      </c>
    </row>
    <row r="2138" spans="1:20" x14ac:dyDescent="0.25">
      <c r="A2138" s="85">
        <v>45015.291666661782</v>
      </c>
      <c r="B2138" s="1">
        <v>3</v>
      </c>
      <c r="C2138" s="1">
        <v>30</v>
      </c>
      <c r="D2138" s="1">
        <v>8</v>
      </c>
      <c r="E2138" s="1" t="str">
        <f t="shared" si="344"/>
        <v>Non-Summer</v>
      </c>
      <c r="F2138" s="78">
        <v>0.83340000000000003</v>
      </c>
      <c r="G2138" s="79">
        <f t="shared" si="345"/>
        <v>1.585596520666821</v>
      </c>
      <c r="J2138" s="78">
        <v>2.346031</v>
      </c>
      <c r="K2138" s="80">
        <f t="shared" si="346"/>
        <v>2.346031</v>
      </c>
      <c r="L2138" s="68" t="str">
        <f t="shared" si="339"/>
        <v>Normal</v>
      </c>
      <c r="N2138" s="67">
        <f t="shared" si="340"/>
        <v>0.76043447933317898</v>
      </c>
      <c r="O2138" s="67">
        <f t="shared" si="341"/>
        <v>1.585596520666821</v>
      </c>
      <c r="P2138" s="81">
        <f t="shared" si="342"/>
        <v>0</v>
      </c>
      <c r="Q2138" s="81">
        <f t="shared" si="343"/>
        <v>-0.76043447933317898</v>
      </c>
      <c r="S2138" s="1">
        <f t="shared" si="347"/>
        <v>4</v>
      </c>
      <c r="T2138" s="1" t="str">
        <f t="shared" si="348"/>
        <v>Peak</v>
      </c>
    </row>
    <row r="2139" spans="1:20" x14ac:dyDescent="0.25">
      <c r="A2139" s="85">
        <v>45015.333333328446</v>
      </c>
      <c r="B2139" s="1">
        <v>3</v>
      </c>
      <c r="C2139" s="1">
        <v>30</v>
      </c>
      <c r="D2139" s="1">
        <v>9</v>
      </c>
      <c r="E2139" s="1" t="str">
        <f t="shared" si="344"/>
        <v>Non-Summer</v>
      </c>
      <c r="F2139" s="78">
        <v>0.82130000000000003</v>
      </c>
      <c r="G2139" s="79">
        <f t="shared" si="345"/>
        <v>1.5625755008683226</v>
      </c>
      <c r="J2139" s="78">
        <v>4.0470120000000005</v>
      </c>
      <c r="K2139" s="80">
        <f t="shared" si="346"/>
        <v>4.0470120000000005</v>
      </c>
      <c r="L2139" s="68" t="str">
        <f t="shared" si="339"/>
        <v>Normal</v>
      </c>
      <c r="N2139" s="67">
        <f t="shared" si="340"/>
        <v>2.4844364991316779</v>
      </c>
      <c r="O2139" s="67">
        <f t="shared" si="341"/>
        <v>1.5625755008683226</v>
      </c>
      <c r="P2139" s="81">
        <f t="shared" si="342"/>
        <v>0</v>
      </c>
      <c r="Q2139" s="81">
        <f t="shared" si="343"/>
        <v>-2.4844364991316779</v>
      </c>
      <c r="S2139" s="1">
        <f t="shared" si="347"/>
        <v>4</v>
      </c>
      <c r="T2139" s="1" t="str">
        <f t="shared" si="348"/>
        <v>Peak</v>
      </c>
    </row>
    <row r="2140" spans="1:20" x14ac:dyDescent="0.25">
      <c r="A2140" s="85">
        <v>45015.374999995111</v>
      </c>
      <c r="B2140" s="1">
        <v>3</v>
      </c>
      <c r="C2140" s="1">
        <v>30</v>
      </c>
      <c r="D2140" s="1">
        <v>10</v>
      </c>
      <c r="E2140" s="1" t="str">
        <f t="shared" si="344"/>
        <v>Non-Summer</v>
      </c>
      <c r="F2140" s="78">
        <v>0.81659999999999999</v>
      </c>
      <c r="G2140" s="79">
        <f t="shared" si="345"/>
        <v>1.5536334518556827</v>
      </c>
      <c r="J2140" s="78">
        <v>5.3215010000000005</v>
      </c>
      <c r="K2140" s="80">
        <f t="shared" si="346"/>
        <v>5.3215010000000005</v>
      </c>
      <c r="L2140" s="68" t="str">
        <f t="shared" si="339"/>
        <v>Normal</v>
      </c>
      <c r="N2140" s="67">
        <f t="shared" si="340"/>
        <v>3.7678675481443178</v>
      </c>
      <c r="O2140" s="67">
        <f t="shared" si="341"/>
        <v>1.5536334518556827</v>
      </c>
      <c r="P2140" s="81">
        <f t="shared" si="342"/>
        <v>0</v>
      </c>
      <c r="Q2140" s="81">
        <f t="shared" si="343"/>
        <v>-3.7678675481443178</v>
      </c>
      <c r="S2140" s="1">
        <f t="shared" si="347"/>
        <v>4</v>
      </c>
      <c r="T2140" s="1" t="str">
        <f t="shared" si="348"/>
        <v>Peak</v>
      </c>
    </row>
    <row r="2141" spans="1:20" x14ac:dyDescent="0.25">
      <c r="A2141" s="85">
        <v>45015.416666661775</v>
      </c>
      <c r="B2141" s="1">
        <v>3</v>
      </c>
      <c r="C2141" s="1">
        <v>30</v>
      </c>
      <c r="D2141" s="1">
        <v>11</v>
      </c>
      <c r="E2141" s="1" t="str">
        <f t="shared" si="344"/>
        <v>Non-Summer</v>
      </c>
      <c r="F2141" s="78">
        <v>0.79379999999999995</v>
      </c>
      <c r="G2141" s="79">
        <f t="shared" si="345"/>
        <v>1.5102550013262808</v>
      </c>
      <c r="J2141" s="78">
        <v>6.1158850000000005</v>
      </c>
      <c r="K2141" s="80">
        <f t="shared" si="346"/>
        <v>6.1158850000000005</v>
      </c>
      <c r="L2141" s="68" t="str">
        <f t="shared" si="339"/>
        <v>Normal</v>
      </c>
      <c r="N2141" s="67">
        <f t="shared" si="340"/>
        <v>4.6056299986737201</v>
      </c>
      <c r="O2141" s="67">
        <f t="shared" si="341"/>
        <v>1.5102550013262803</v>
      </c>
      <c r="P2141" s="81">
        <f t="shared" si="342"/>
        <v>4.4408920985006262E-16</v>
      </c>
      <c r="Q2141" s="81">
        <f t="shared" si="343"/>
        <v>-4.6056299986737201</v>
      </c>
      <c r="S2141" s="1">
        <f t="shared" si="347"/>
        <v>4</v>
      </c>
      <c r="T2141" s="1" t="str">
        <f t="shared" si="348"/>
        <v>Peak</v>
      </c>
    </row>
    <row r="2142" spans="1:20" x14ac:dyDescent="0.25">
      <c r="A2142" s="85">
        <v>45015.458333328439</v>
      </c>
      <c r="B2142" s="1">
        <v>3</v>
      </c>
      <c r="C2142" s="1">
        <v>30</v>
      </c>
      <c r="D2142" s="1">
        <v>12</v>
      </c>
      <c r="E2142" s="1" t="str">
        <f t="shared" si="344"/>
        <v>Non-Summer</v>
      </c>
      <c r="F2142" s="78">
        <v>0.75600000000000001</v>
      </c>
      <c r="G2142" s="79">
        <f t="shared" si="345"/>
        <v>1.43833809650122</v>
      </c>
      <c r="J2142" s="78">
        <v>5.5435179999999997</v>
      </c>
      <c r="K2142" s="80">
        <f t="shared" si="346"/>
        <v>5.5435179999999997</v>
      </c>
      <c r="L2142" s="68" t="str">
        <f t="shared" si="339"/>
        <v>Normal</v>
      </c>
      <c r="N2142" s="67">
        <f t="shared" si="340"/>
        <v>4.1051799034987795</v>
      </c>
      <c r="O2142" s="67">
        <f t="shared" si="341"/>
        <v>1.4383380965012202</v>
      </c>
      <c r="P2142" s="81">
        <f t="shared" si="342"/>
        <v>0</v>
      </c>
      <c r="Q2142" s="81">
        <f t="shared" si="343"/>
        <v>-4.1051799034987795</v>
      </c>
      <c r="S2142" s="1">
        <f t="shared" si="347"/>
        <v>4</v>
      </c>
      <c r="T2142" s="1" t="str">
        <f t="shared" si="348"/>
        <v>Peak</v>
      </c>
    </row>
    <row r="2143" spans="1:20" x14ac:dyDescent="0.25">
      <c r="A2143" s="85">
        <v>45015.499999995103</v>
      </c>
      <c r="B2143" s="1">
        <v>3</v>
      </c>
      <c r="C2143" s="1">
        <v>30</v>
      </c>
      <c r="D2143" s="1">
        <v>13</v>
      </c>
      <c r="E2143" s="1" t="str">
        <f t="shared" si="344"/>
        <v>Non-Summer</v>
      </c>
      <c r="F2143" s="78">
        <v>0.73180000000000001</v>
      </c>
      <c r="G2143" s="79">
        <f t="shared" si="345"/>
        <v>1.3922960569042233</v>
      </c>
      <c r="J2143" s="78">
        <v>5.6611349999999998</v>
      </c>
      <c r="K2143" s="80">
        <f t="shared" si="346"/>
        <v>5.6611349999999998</v>
      </c>
      <c r="L2143" s="68" t="str">
        <f t="shared" si="339"/>
        <v>Normal</v>
      </c>
      <c r="N2143" s="67">
        <f t="shared" si="340"/>
        <v>4.2688389430957763</v>
      </c>
      <c r="O2143" s="67">
        <f t="shared" si="341"/>
        <v>1.3922960569042235</v>
      </c>
      <c r="P2143" s="81">
        <f t="shared" si="342"/>
        <v>0</v>
      </c>
      <c r="Q2143" s="81">
        <f t="shared" si="343"/>
        <v>-4.2688389430957763</v>
      </c>
      <c r="S2143" s="1">
        <f t="shared" si="347"/>
        <v>4</v>
      </c>
      <c r="T2143" s="1" t="str">
        <f t="shared" si="348"/>
        <v>Peak</v>
      </c>
    </row>
    <row r="2144" spans="1:20" x14ac:dyDescent="0.25">
      <c r="A2144" s="85">
        <v>45015.541666661768</v>
      </c>
      <c r="B2144" s="1">
        <v>3</v>
      </c>
      <c r="C2144" s="1">
        <v>30</v>
      </c>
      <c r="D2144" s="1">
        <v>14</v>
      </c>
      <c r="E2144" s="1" t="str">
        <f t="shared" si="344"/>
        <v>Non-Summer</v>
      </c>
      <c r="F2144" s="78">
        <v>0.71060000000000001</v>
      </c>
      <c r="G2144" s="79">
        <f t="shared" si="345"/>
        <v>1.3519617081663584</v>
      </c>
      <c r="J2144" s="78">
        <v>4.9045459999999999</v>
      </c>
      <c r="K2144" s="80">
        <f t="shared" si="346"/>
        <v>4.9045459999999999</v>
      </c>
      <c r="L2144" s="68" t="str">
        <f t="shared" si="339"/>
        <v>Normal</v>
      </c>
      <c r="N2144" s="67">
        <f t="shared" si="340"/>
        <v>3.5525842918336412</v>
      </c>
      <c r="O2144" s="67">
        <f t="shared" si="341"/>
        <v>1.3519617081663586</v>
      </c>
      <c r="P2144" s="81">
        <f t="shared" si="342"/>
        <v>0</v>
      </c>
      <c r="Q2144" s="81">
        <f t="shared" si="343"/>
        <v>-3.5525842918336412</v>
      </c>
      <c r="S2144" s="1">
        <f t="shared" si="347"/>
        <v>4</v>
      </c>
      <c r="T2144" s="1" t="str">
        <f t="shared" si="348"/>
        <v>Peak</v>
      </c>
    </row>
    <row r="2145" spans="1:20" x14ac:dyDescent="0.25">
      <c r="A2145" s="85">
        <v>45015.583333328432</v>
      </c>
      <c r="B2145" s="1">
        <v>3</v>
      </c>
      <c r="C2145" s="1">
        <v>30</v>
      </c>
      <c r="D2145" s="1">
        <v>15</v>
      </c>
      <c r="E2145" s="1" t="str">
        <f t="shared" si="344"/>
        <v>Non-Summer</v>
      </c>
      <c r="F2145" s="78">
        <v>0.70050000000000001</v>
      </c>
      <c r="G2145" s="79">
        <f t="shared" si="345"/>
        <v>1.3327458156072811</v>
      </c>
      <c r="J2145" s="78">
        <v>3.3745880000000001</v>
      </c>
      <c r="K2145" s="80">
        <f t="shared" si="346"/>
        <v>3.3745880000000001</v>
      </c>
      <c r="L2145" s="68" t="str">
        <f t="shared" si="339"/>
        <v>Normal</v>
      </c>
      <c r="N2145" s="67">
        <f t="shared" si="340"/>
        <v>2.0418421843927188</v>
      </c>
      <c r="O2145" s="67">
        <f t="shared" si="341"/>
        <v>1.3327458156072813</v>
      </c>
      <c r="P2145" s="81">
        <f t="shared" si="342"/>
        <v>0</v>
      </c>
      <c r="Q2145" s="81">
        <f t="shared" si="343"/>
        <v>-2.0418421843927188</v>
      </c>
      <c r="S2145" s="1">
        <f t="shared" si="347"/>
        <v>4</v>
      </c>
      <c r="T2145" s="1" t="str">
        <f t="shared" si="348"/>
        <v>Peak</v>
      </c>
    </row>
    <row r="2146" spans="1:20" x14ac:dyDescent="0.25">
      <c r="A2146" s="85">
        <v>45015.624999995096</v>
      </c>
      <c r="B2146" s="1">
        <v>3</v>
      </c>
      <c r="C2146" s="1">
        <v>30</v>
      </c>
      <c r="D2146" s="1">
        <v>16</v>
      </c>
      <c r="E2146" s="1" t="str">
        <f t="shared" si="344"/>
        <v>Non-Summer</v>
      </c>
      <c r="F2146" s="78">
        <v>0.70479999999999998</v>
      </c>
      <c r="G2146" s="79">
        <f t="shared" si="345"/>
        <v>1.3409268391720368</v>
      </c>
      <c r="J2146" s="78">
        <v>3.4746669999999997</v>
      </c>
      <c r="K2146" s="80">
        <f t="shared" si="346"/>
        <v>3.4746669999999997</v>
      </c>
      <c r="L2146" s="68" t="str">
        <f t="shared" si="339"/>
        <v>Normal</v>
      </c>
      <c r="N2146" s="67">
        <f t="shared" si="340"/>
        <v>2.1337401608279629</v>
      </c>
      <c r="O2146" s="67">
        <f t="shared" si="341"/>
        <v>1.3409268391720368</v>
      </c>
      <c r="P2146" s="81">
        <f t="shared" si="342"/>
        <v>0</v>
      </c>
      <c r="Q2146" s="81">
        <f t="shared" si="343"/>
        <v>-2.1337401608279629</v>
      </c>
      <c r="S2146" s="1">
        <f t="shared" si="347"/>
        <v>4</v>
      </c>
      <c r="T2146" s="1" t="str">
        <f t="shared" si="348"/>
        <v>Peak</v>
      </c>
    </row>
    <row r="2147" spans="1:20" x14ac:dyDescent="0.25">
      <c r="A2147" s="85">
        <v>45015.66666666176</v>
      </c>
      <c r="B2147" s="1">
        <v>3</v>
      </c>
      <c r="C2147" s="1">
        <v>30</v>
      </c>
      <c r="D2147" s="1">
        <v>17</v>
      </c>
      <c r="E2147" s="1" t="str">
        <f t="shared" si="344"/>
        <v>Non-Summer</v>
      </c>
      <c r="F2147" s="78">
        <v>0.74070000000000003</v>
      </c>
      <c r="G2147" s="79">
        <f t="shared" si="345"/>
        <v>1.4092288731196476</v>
      </c>
      <c r="J2147" s="78">
        <v>1.6871230000000002</v>
      </c>
      <c r="K2147" s="80">
        <f t="shared" si="346"/>
        <v>1.6871230000000002</v>
      </c>
      <c r="L2147" s="68" t="str">
        <f t="shared" si="339"/>
        <v>Normal</v>
      </c>
      <c r="N2147" s="67">
        <f t="shared" si="340"/>
        <v>0.27789412688035253</v>
      </c>
      <c r="O2147" s="67">
        <f t="shared" si="341"/>
        <v>1.4092288731196476</v>
      </c>
      <c r="P2147" s="81">
        <f t="shared" si="342"/>
        <v>0</v>
      </c>
      <c r="Q2147" s="81">
        <f t="shared" si="343"/>
        <v>-0.27789412688035253</v>
      </c>
      <c r="S2147" s="1">
        <f t="shared" si="347"/>
        <v>4</v>
      </c>
      <c r="T2147" s="1" t="str">
        <f t="shared" si="348"/>
        <v>Peak</v>
      </c>
    </row>
    <row r="2148" spans="1:20" x14ac:dyDescent="0.25">
      <c r="A2148" s="85">
        <v>45015.708333328424</v>
      </c>
      <c r="B2148" s="1">
        <v>3</v>
      </c>
      <c r="C2148" s="1">
        <v>30</v>
      </c>
      <c r="D2148" s="1">
        <v>18</v>
      </c>
      <c r="E2148" s="1" t="str">
        <f t="shared" si="344"/>
        <v>Non-Summer</v>
      </c>
      <c r="F2148" s="78">
        <v>0.79369999999999996</v>
      </c>
      <c r="G2148" s="79">
        <f t="shared" si="345"/>
        <v>1.5100647449643099</v>
      </c>
      <c r="J2148" s="78">
        <v>0.38641899999999996</v>
      </c>
      <c r="K2148" s="80">
        <f t="shared" si="346"/>
        <v>0.38641899999999996</v>
      </c>
      <c r="L2148" s="68" t="str">
        <f t="shared" si="339"/>
        <v>Normal</v>
      </c>
      <c r="N2148" s="67">
        <f t="shared" si="340"/>
        <v>0</v>
      </c>
      <c r="O2148" s="67">
        <f t="shared" si="341"/>
        <v>0.38641899999999996</v>
      </c>
      <c r="P2148" s="81">
        <f t="shared" si="342"/>
        <v>1.12364574496431</v>
      </c>
      <c r="Q2148" s="81">
        <f t="shared" si="343"/>
        <v>1.12364574496431</v>
      </c>
      <c r="S2148" s="1">
        <f t="shared" si="347"/>
        <v>4</v>
      </c>
      <c r="T2148" s="1" t="str">
        <f t="shared" si="348"/>
        <v>Peak</v>
      </c>
    </row>
    <row r="2149" spans="1:20" x14ac:dyDescent="0.25">
      <c r="A2149" s="85">
        <v>45015.749999995089</v>
      </c>
      <c r="B2149" s="1">
        <v>3</v>
      </c>
      <c r="C2149" s="1">
        <v>30</v>
      </c>
      <c r="D2149" s="1">
        <v>19</v>
      </c>
      <c r="E2149" s="1" t="str">
        <f t="shared" si="344"/>
        <v>Non-Summer</v>
      </c>
      <c r="F2149" s="78">
        <v>0.84399999999999997</v>
      </c>
      <c r="G2149" s="79">
        <f t="shared" si="345"/>
        <v>1.6057636950357534</v>
      </c>
      <c r="J2149" s="78">
        <v>0</v>
      </c>
      <c r="K2149" s="80">
        <f t="shared" si="346"/>
        <v>0</v>
      </c>
      <c r="L2149" s="68" t="str">
        <f t="shared" si="339"/>
        <v>Normal</v>
      </c>
      <c r="N2149" s="67">
        <f t="shared" si="340"/>
        <v>0</v>
      </c>
      <c r="O2149" s="67">
        <f t="shared" si="341"/>
        <v>0</v>
      </c>
      <c r="P2149" s="81">
        <f t="shared" si="342"/>
        <v>1.6057636950357534</v>
      </c>
      <c r="Q2149" s="81">
        <f t="shared" si="343"/>
        <v>1.6057636950357534</v>
      </c>
      <c r="S2149" s="1">
        <f t="shared" si="347"/>
        <v>4</v>
      </c>
      <c r="T2149" s="1" t="str">
        <f t="shared" si="348"/>
        <v>Peak</v>
      </c>
    </row>
    <row r="2150" spans="1:20" x14ac:dyDescent="0.25">
      <c r="A2150" s="85">
        <v>45015.791666661753</v>
      </c>
      <c r="B2150" s="1">
        <v>3</v>
      </c>
      <c r="C2150" s="1">
        <v>30</v>
      </c>
      <c r="D2150" s="1">
        <v>20</v>
      </c>
      <c r="E2150" s="1" t="str">
        <f t="shared" si="344"/>
        <v>Non-Summer</v>
      </c>
      <c r="F2150" s="78">
        <v>0.90159999999999996</v>
      </c>
      <c r="G2150" s="79">
        <f t="shared" si="345"/>
        <v>1.7153513595310845</v>
      </c>
      <c r="J2150" s="78">
        <v>0</v>
      </c>
      <c r="K2150" s="80">
        <f t="shared" si="346"/>
        <v>0</v>
      </c>
      <c r="L2150" s="68" t="str">
        <f t="shared" si="339"/>
        <v>Normal</v>
      </c>
      <c r="N2150" s="67">
        <f t="shared" si="340"/>
        <v>0</v>
      </c>
      <c r="O2150" s="67">
        <f t="shared" si="341"/>
        <v>0</v>
      </c>
      <c r="P2150" s="81">
        <f t="shared" si="342"/>
        <v>1.7153513595310845</v>
      </c>
      <c r="Q2150" s="81">
        <f t="shared" si="343"/>
        <v>1.7153513595310845</v>
      </c>
      <c r="S2150" s="1">
        <f t="shared" si="347"/>
        <v>4</v>
      </c>
      <c r="T2150" s="1" t="str">
        <f t="shared" si="348"/>
        <v>Peak</v>
      </c>
    </row>
    <row r="2151" spans="1:20" x14ac:dyDescent="0.25">
      <c r="A2151" s="85">
        <v>45015.833333328417</v>
      </c>
      <c r="B2151" s="1">
        <v>3</v>
      </c>
      <c r="C2151" s="1">
        <v>30</v>
      </c>
      <c r="D2151" s="1">
        <v>21</v>
      </c>
      <c r="E2151" s="1" t="str">
        <f t="shared" si="344"/>
        <v>Non-Summer</v>
      </c>
      <c r="F2151" s="78">
        <v>0.91849999999999998</v>
      </c>
      <c r="G2151" s="79">
        <f t="shared" si="345"/>
        <v>1.7475046847041937</v>
      </c>
      <c r="J2151" s="78">
        <v>0</v>
      </c>
      <c r="K2151" s="80">
        <f t="shared" si="346"/>
        <v>0</v>
      </c>
      <c r="L2151" s="68" t="str">
        <f t="shared" si="339"/>
        <v>Normal</v>
      </c>
      <c r="N2151" s="67">
        <f t="shared" si="340"/>
        <v>0</v>
      </c>
      <c r="O2151" s="67">
        <f t="shared" si="341"/>
        <v>0</v>
      </c>
      <c r="P2151" s="81">
        <f t="shared" si="342"/>
        <v>1.7475046847041937</v>
      </c>
      <c r="Q2151" s="81">
        <f t="shared" si="343"/>
        <v>1.7475046847041937</v>
      </c>
      <c r="S2151" s="1">
        <f t="shared" si="347"/>
        <v>4</v>
      </c>
      <c r="T2151" s="1" t="str">
        <f t="shared" si="348"/>
        <v>Peak</v>
      </c>
    </row>
    <row r="2152" spans="1:20" x14ac:dyDescent="0.25">
      <c r="A2152" s="85">
        <v>45015.874999995081</v>
      </c>
      <c r="B2152" s="1">
        <v>3</v>
      </c>
      <c r="C2152" s="1">
        <v>30</v>
      </c>
      <c r="D2152" s="1">
        <v>22</v>
      </c>
      <c r="E2152" s="1" t="str">
        <f t="shared" si="344"/>
        <v>Non-Summer</v>
      </c>
      <c r="F2152" s="78">
        <v>0.88219999999999998</v>
      </c>
      <c r="G2152" s="79">
        <f t="shared" si="345"/>
        <v>1.6784416253086987</v>
      </c>
      <c r="J2152" s="78">
        <v>0</v>
      </c>
      <c r="K2152" s="80">
        <f t="shared" si="346"/>
        <v>0</v>
      </c>
      <c r="L2152" s="68" t="str">
        <f t="shared" si="339"/>
        <v>Normal</v>
      </c>
      <c r="N2152" s="67">
        <f t="shared" si="340"/>
        <v>0</v>
      </c>
      <c r="O2152" s="67">
        <f t="shared" si="341"/>
        <v>0</v>
      </c>
      <c r="P2152" s="81">
        <f t="shared" si="342"/>
        <v>1.6784416253086987</v>
      </c>
      <c r="Q2152" s="81">
        <f t="shared" si="343"/>
        <v>1.6784416253086987</v>
      </c>
      <c r="S2152" s="1">
        <f t="shared" si="347"/>
        <v>4</v>
      </c>
      <c r="T2152" s="1" t="str">
        <f t="shared" si="348"/>
        <v>Off-Peak</v>
      </c>
    </row>
    <row r="2153" spans="1:20" x14ac:dyDescent="0.25">
      <c r="A2153" s="85">
        <v>45015.916666661746</v>
      </c>
      <c r="B2153" s="1">
        <v>3</v>
      </c>
      <c r="C2153" s="1">
        <v>30</v>
      </c>
      <c r="D2153" s="1">
        <v>23</v>
      </c>
      <c r="E2153" s="1" t="str">
        <f t="shared" si="344"/>
        <v>Non-Summer</v>
      </c>
      <c r="F2153" s="78">
        <v>0.80840000000000001</v>
      </c>
      <c r="G2153" s="79">
        <f t="shared" si="345"/>
        <v>1.5380324301740558</v>
      </c>
      <c r="J2153" s="78">
        <v>0</v>
      </c>
      <c r="K2153" s="80">
        <f t="shared" si="346"/>
        <v>0</v>
      </c>
      <c r="L2153" s="68" t="str">
        <f t="shared" si="339"/>
        <v>Normal</v>
      </c>
      <c r="N2153" s="67">
        <f t="shared" si="340"/>
        <v>0</v>
      </c>
      <c r="O2153" s="67">
        <f t="shared" si="341"/>
        <v>0</v>
      </c>
      <c r="P2153" s="81">
        <f t="shared" si="342"/>
        <v>1.5380324301740558</v>
      </c>
      <c r="Q2153" s="81">
        <f t="shared" si="343"/>
        <v>1.5380324301740558</v>
      </c>
      <c r="S2153" s="1">
        <f t="shared" si="347"/>
        <v>4</v>
      </c>
      <c r="T2153" s="1" t="str">
        <f t="shared" si="348"/>
        <v>Off-Peak</v>
      </c>
    </row>
    <row r="2154" spans="1:20" x14ac:dyDescent="0.25">
      <c r="A2154" s="85">
        <v>45015.95833332841</v>
      </c>
      <c r="B2154" s="1">
        <v>3</v>
      </c>
      <c r="C2154" s="1">
        <v>31</v>
      </c>
      <c r="D2154" s="1">
        <v>0</v>
      </c>
      <c r="E2154" s="1" t="str">
        <f t="shared" si="344"/>
        <v>Non-Summer</v>
      </c>
      <c r="F2154" s="78">
        <v>0.72760000000000002</v>
      </c>
      <c r="G2154" s="79">
        <f t="shared" si="345"/>
        <v>1.3843052897014387</v>
      </c>
      <c r="J2154" s="78">
        <v>0</v>
      </c>
      <c r="K2154" s="80">
        <f t="shared" si="346"/>
        <v>0</v>
      </c>
      <c r="L2154" s="68" t="str">
        <f t="shared" si="339"/>
        <v>Normal</v>
      </c>
      <c r="N2154" s="67">
        <f t="shared" si="340"/>
        <v>0</v>
      </c>
      <c r="O2154" s="67">
        <f t="shared" si="341"/>
        <v>0</v>
      </c>
      <c r="P2154" s="81">
        <f t="shared" si="342"/>
        <v>1.3843052897014387</v>
      </c>
      <c r="Q2154" s="81">
        <f t="shared" si="343"/>
        <v>1.3843052897014387</v>
      </c>
      <c r="S2154" s="1">
        <f t="shared" si="347"/>
        <v>4</v>
      </c>
      <c r="T2154" s="1" t="str">
        <f t="shared" si="348"/>
        <v>Off-Peak</v>
      </c>
    </row>
    <row r="2155" spans="1:20" x14ac:dyDescent="0.25">
      <c r="A2155" s="85">
        <v>45015.999999995074</v>
      </c>
      <c r="B2155" s="1">
        <v>3</v>
      </c>
      <c r="C2155" s="1">
        <v>31</v>
      </c>
      <c r="D2155" s="1">
        <v>1</v>
      </c>
      <c r="E2155" s="1" t="str">
        <f t="shared" si="344"/>
        <v>Non-Summer</v>
      </c>
      <c r="F2155" s="78">
        <v>0.67230000000000001</v>
      </c>
      <c r="G2155" s="79">
        <f t="shared" si="345"/>
        <v>1.2790935215314421</v>
      </c>
      <c r="J2155" s="78">
        <v>0</v>
      </c>
      <c r="K2155" s="80">
        <f t="shared" si="346"/>
        <v>0</v>
      </c>
      <c r="L2155" s="68" t="str">
        <f t="shared" si="339"/>
        <v>Normal</v>
      </c>
      <c r="N2155" s="67">
        <f t="shared" si="340"/>
        <v>0</v>
      </c>
      <c r="O2155" s="67">
        <f t="shared" si="341"/>
        <v>0</v>
      </c>
      <c r="P2155" s="81">
        <f t="shared" si="342"/>
        <v>1.2790935215314421</v>
      </c>
      <c r="Q2155" s="81">
        <f t="shared" si="343"/>
        <v>1.2790935215314421</v>
      </c>
      <c r="S2155" s="1">
        <f t="shared" si="347"/>
        <v>5</v>
      </c>
      <c r="T2155" s="1" t="str">
        <f t="shared" si="348"/>
        <v>Off-Peak</v>
      </c>
    </row>
    <row r="2156" spans="1:20" x14ac:dyDescent="0.25">
      <c r="A2156" s="85">
        <v>45016.041666661738</v>
      </c>
      <c r="B2156" s="1">
        <v>3</v>
      </c>
      <c r="C2156" s="1">
        <v>31</v>
      </c>
      <c r="D2156" s="1">
        <v>2</v>
      </c>
      <c r="E2156" s="1" t="str">
        <f t="shared" si="344"/>
        <v>Non-Summer</v>
      </c>
      <c r="F2156" s="78">
        <v>0.63759999999999994</v>
      </c>
      <c r="G2156" s="79">
        <f t="shared" si="345"/>
        <v>1.2130745639274838</v>
      </c>
      <c r="J2156" s="78">
        <v>0</v>
      </c>
      <c r="K2156" s="80">
        <f t="shared" si="346"/>
        <v>0</v>
      </c>
      <c r="L2156" s="68" t="str">
        <f t="shared" si="339"/>
        <v>Normal</v>
      </c>
      <c r="N2156" s="67">
        <f t="shared" si="340"/>
        <v>0</v>
      </c>
      <c r="O2156" s="67">
        <f t="shared" si="341"/>
        <v>0</v>
      </c>
      <c r="P2156" s="81">
        <f t="shared" si="342"/>
        <v>1.2130745639274838</v>
      </c>
      <c r="Q2156" s="81">
        <f t="shared" si="343"/>
        <v>1.2130745639274838</v>
      </c>
      <c r="S2156" s="1">
        <f t="shared" si="347"/>
        <v>5</v>
      </c>
      <c r="T2156" s="1" t="str">
        <f t="shared" si="348"/>
        <v>Off-Peak</v>
      </c>
    </row>
    <row r="2157" spans="1:20" x14ac:dyDescent="0.25">
      <c r="A2157" s="85">
        <v>45016.083333328403</v>
      </c>
      <c r="B2157" s="1">
        <v>3</v>
      </c>
      <c r="C2157" s="1">
        <v>31</v>
      </c>
      <c r="D2157" s="1">
        <v>3</v>
      </c>
      <c r="E2157" s="1" t="str">
        <f t="shared" si="344"/>
        <v>Non-Summer</v>
      </c>
      <c r="F2157" s="78">
        <v>0.6169</v>
      </c>
      <c r="G2157" s="79">
        <f t="shared" si="345"/>
        <v>1.1736914969994743</v>
      </c>
      <c r="J2157" s="78">
        <v>0</v>
      </c>
      <c r="K2157" s="80">
        <f t="shared" si="346"/>
        <v>0</v>
      </c>
      <c r="L2157" s="68" t="str">
        <f t="shared" si="339"/>
        <v>Normal</v>
      </c>
      <c r="N2157" s="67">
        <f t="shared" si="340"/>
        <v>0</v>
      </c>
      <c r="O2157" s="67">
        <f t="shared" si="341"/>
        <v>0</v>
      </c>
      <c r="P2157" s="81">
        <f t="shared" si="342"/>
        <v>1.1736914969994743</v>
      </c>
      <c r="Q2157" s="81">
        <f t="shared" si="343"/>
        <v>1.1736914969994743</v>
      </c>
      <c r="S2157" s="1">
        <f t="shared" si="347"/>
        <v>5</v>
      </c>
      <c r="T2157" s="1" t="str">
        <f t="shared" si="348"/>
        <v>Off-Peak</v>
      </c>
    </row>
    <row r="2158" spans="1:20" x14ac:dyDescent="0.25">
      <c r="A2158" s="85">
        <v>45016.124999995067</v>
      </c>
      <c r="B2158" s="1">
        <v>3</v>
      </c>
      <c r="C2158" s="1">
        <v>31</v>
      </c>
      <c r="D2158" s="1">
        <v>4</v>
      </c>
      <c r="E2158" s="1" t="str">
        <f t="shared" si="344"/>
        <v>Non-Summer</v>
      </c>
      <c r="F2158" s="78">
        <v>0.60680000000000001</v>
      </c>
      <c r="G2158" s="79">
        <f t="shared" si="345"/>
        <v>1.1544756044403972</v>
      </c>
      <c r="J2158" s="78">
        <v>0</v>
      </c>
      <c r="K2158" s="80">
        <f t="shared" si="346"/>
        <v>0</v>
      </c>
      <c r="L2158" s="68" t="str">
        <f t="shared" si="339"/>
        <v>Normal</v>
      </c>
      <c r="N2158" s="67">
        <f t="shared" si="340"/>
        <v>0</v>
      </c>
      <c r="O2158" s="67">
        <f t="shared" si="341"/>
        <v>0</v>
      </c>
      <c r="P2158" s="81">
        <f t="shared" si="342"/>
        <v>1.1544756044403972</v>
      </c>
      <c r="Q2158" s="81">
        <f t="shared" si="343"/>
        <v>1.1544756044403972</v>
      </c>
      <c r="S2158" s="1">
        <f t="shared" si="347"/>
        <v>5</v>
      </c>
      <c r="T2158" s="1" t="str">
        <f t="shared" si="348"/>
        <v>Off-Peak</v>
      </c>
    </row>
    <row r="2159" spans="1:20" x14ac:dyDescent="0.25">
      <c r="A2159" s="85">
        <v>45016.166666661731</v>
      </c>
      <c r="B2159" s="1">
        <v>3</v>
      </c>
      <c r="C2159" s="1">
        <v>31</v>
      </c>
      <c r="D2159" s="1">
        <v>5</v>
      </c>
      <c r="E2159" s="1" t="str">
        <f t="shared" si="344"/>
        <v>Non-Summer</v>
      </c>
      <c r="F2159" s="78">
        <v>0.61329999999999996</v>
      </c>
      <c r="G2159" s="79">
        <f t="shared" si="345"/>
        <v>1.166842267968516</v>
      </c>
      <c r="J2159" s="78">
        <v>0</v>
      </c>
      <c r="K2159" s="80">
        <f t="shared" si="346"/>
        <v>0</v>
      </c>
      <c r="L2159" s="68" t="str">
        <f t="shared" si="339"/>
        <v>Normal</v>
      </c>
      <c r="N2159" s="67">
        <f t="shared" si="340"/>
        <v>0</v>
      </c>
      <c r="O2159" s="67">
        <f t="shared" si="341"/>
        <v>0</v>
      </c>
      <c r="P2159" s="81">
        <f t="shared" si="342"/>
        <v>1.166842267968516</v>
      </c>
      <c r="Q2159" s="81">
        <f t="shared" si="343"/>
        <v>1.166842267968516</v>
      </c>
      <c r="S2159" s="1">
        <f t="shared" si="347"/>
        <v>5</v>
      </c>
      <c r="T2159" s="1" t="str">
        <f t="shared" si="348"/>
        <v>Off-Peak</v>
      </c>
    </row>
    <row r="2160" spans="1:20" x14ac:dyDescent="0.25">
      <c r="A2160" s="85">
        <v>45016.208333328395</v>
      </c>
      <c r="B2160" s="1">
        <v>3</v>
      </c>
      <c r="C2160" s="1">
        <v>31</v>
      </c>
      <c r="D2160" s="1">
        <v>6</v>
      </c>
      <c r="E2160" s="1" t="str">
        <f t="shared" si="344"/>
        <v>Non-Summer</v>
      </c>
      <c r="F2160" s="78">
        <v>0.63500000000000001</v>
      </c>
      <c r="G2160" s="79">
        <f t="shared" si="345"/>
        <v>1.2081278985162363</v>
      </c>
      <c r="J2160" s="78">
        <v>0</v>
      </c>
      <c r="K2160" s="80">
        <f t="shared" si="346"/>
        <v>0</v>
      </c>
      <c r="L2160" s="68" t="str">
        <f t="shared" si="339"/>
        <v>Normal</v>
      </c>
      <c r="N2160" s="67">
        <f t="shared" si="340"/>
        <v>0</v>
      </c>
      <c r="O2160" s="67">
        <f t="shared" si="341"/>
        <v>0</v>
      </c>
      <c r="P2160" s="81">
        <f t="shared" si="342"/>
        <v>1.2081278985162363</v>
      </c>
      <c r="Q2160" s="81">
        <f t="shared" si="343"/>
        <v>1.2081278985162363</v>
      </c>
      <c r="S2160" s="1">
        <f t="shared" si="347"/>
        <v>5</v>
      </c>
      <c r="T2160" s="1" t="str">
        <f t="shared" si="348"/>
        <v>Peak</v>
      </c>
    </row>
    <row r="2161" spans="1:20" x14ac:dyDescent="0.25">
      <c r="A2161" s="85">
        <v>45016.24999999506</v>
      </c>
      <c r="B2161" s="1">
        <v>3</v>
      </c>
      <c r="C2161" s="1">
        <v>31</v>
      </c>
      <c r="D2161" s="1">
        <v>7</v>
      </c>
      <c r="E2161" s="1" t="str">
        <f t="shared" si="344"/>
        <v>Non-Summer</v>
      </c>
      <c r="F2161" s="78">
        <v>0.67279999999999995</v>
      </c>
      <c r="G2161" s="79">
        <f t="shared" si="345"/>
        <v>1.2800448033412972</v>
      </c>
      <c r="J2161" s="78">
        <v>0.46733800000000003</v>
      </c>
      <c r="K2161" s="80">
        <f t="shared" si="346"/>
        <v>0.46733800000000003</v>
      </c>
      <c r="L2161" s="68" t="str">
        <f t="shared" si="339"/>
        <v>Normal</v>
      </c>
      <c r="N2161" s="67">
        <f t="shared" si="340"/>
        <v>0</v>
      </c>
      <c r="O2161" s="67">
        <f t="shared" si="341"/>
        <v>0.46733800000000003</v>
      </c>
      <c r="P2161" s="81">
        <f t="shared" si="342"/>
        <v>0.81270680334129719</v>
      </c>
      <c r="Q2161" s="81">
        <f t="shared" si="343"/>
        <v>0.81270680334129719</v>
      </c>
      <c r="S2161" s="1">
        <f t="shared" si="347"/>
        <v>5</v>
      </c>
      <c r="T2161" s="1" t="str">
        <f t="shared" si="348"/>
        <v>Peak</v>
      </c>
    </row>
    <row r="2162" spans="1:20" x14ac:dyDescent="0.25">
      <c r="A2162" s="85">
        <v>45016.291666661724</v>
      </c>
      <c r="B2162" s="1">
        <v>3</v>
      </c>
      <c r="C2162" s="1">
        <v>31</v>
      </c>
      <c r="D2162" s="1">
        <v>8</v>
      </c>
      <c r="E2162" s="1" t="str">
        <f t="shared" si="344"/>
        <v>Non-Summer</v>
      </c>
      <c r="F2162" s="78">
        <v>0.6966</v>
      </c>
      <c r="G2162" s="79">
        <f t="shared" si="345"/>
        <v>1.3253258174904099</v>
      </c>
      <c r="J2162" s="78">
        <v>2.3418069999999997</v>
      </c>
      <c r="K2162" s="80">
        <f t="shared" si="346"/>
        <v>2.3418069999999997</v>
      </c>
      <c r="L2162" s="68" t="str">
        <f t="shared" si="339"/>
        <v>Normal</v>
      </c>
      <c r="N2162" s="67">
        <f t="shared" si="340"/>
        <v>1.0164811825095899</v>
      </c>
      <c r="O2162" s="67">
        <f t="shared" si="341"/>
        <v>1.3253258174904099</v>
      </c>
      <c r="P2162" s="81">
        <f t="shared" si="342"/>
        <v>0</v>
      </c>
      <c r="Q2162" s="81">
        <f t="shared" si="343"/>
        <v>-1.0164811825095899</v>
      </c>
      <c r="S2162" s="1">
        <f t="shared" si="347"/>
        <v>5</v>
      </c>
      <c r="T2162" s="1" t="str">
        <f t="shared" si="348"/>
        <v>Peak</v>
      </c>
    </row>
    <row r="2163" spans="1:20" x14ac:dyDescent="0.25">
      <c r="A2163" s="85">
        <v>45016.333333328388</v>
      </c>
      <c r="B2163" s="1">
        <v>3</v>
      </c>
      <c r="C2163" s="1">
        <v>31</v>
      </c>
      <c r="D2163" s="1">
        <v>9</v>
      </c>
      <c r="E2163" s="1" t="str">
        <f t="shared" si="344"/>
        <v>Non-Summer</v>
      </c>
      <c r="F2163" s="78">
        <v>0.69379999999999997</v>
      </c>
      <c r="G2163" s="79">
        <f t="shared" si="345"/>
        <v>1.3199986393552201</v>
      </c>
      <c r="J2163" s="78">
        <v>3.9155530000000001</v>
      </c>
      <c r="K2163" s="80">
        <f t="shared" si="346"/>
        <v>3.9155530000000001</v>
      </c>
      <c r="L2163" s="68" t="str">
        <f t="shared" si="339"/>
        <v>Normal</v>
      </c>
      <c r="N2163" s="67">
        <f t="shared" si="340"/>
        <v>2.5955543606447797</v>
      </c>
      <c r="O2163" s="67">
        <f t="shared" si="341"/>
        <v>1.3199986393552203</v>
      </c>
      <c r="P2163" s="81">
        <f t="shared" si="342"/>
        <v>0</v>
      </c>
      <c r="Q2163" s="81">
        <f t="shared" si="343"/>
        <v>-2.5955543606447797</v>
      </c>
      <c r="S2163" s="1">
        <f t="shared" si="347"/>
        <v>5</v>
      </c>
      <c r="T2163" s="1" t="str">
        <f t="shared" si="348"/>
        <v>Peak</v>
      </c>
    </row>
    <row r="2164" spans="1:20" x14ac:dyDescent="0.25">
      <c r="A2164" s="85">
        <v>45016.374999995052</v>
      </c>
      <c r="B2164" s="1">
        <v>3</v>
      </c>
      <c r="C2164" s="1">
        <v>31</v>
      </c>
      <c r="D2164" s="1">
        <v>10</v>
      </c>
      <c r="E2164" s="1" t="str">
        <f t="shared" si="344"/>
        <v>Non-Summer</v>
      </c>
      <c r="F2164" s="78">
        <v>0.68740000000000001</v>
      </c>
      <c r="G2164" s="79">
        <f t="shared" si="345"/>
        <v>1.3078222321890722</v>
      </c>
      <c r="J2164" s="78">
        <v>5.5518869999999998</v>
      </c>
      <c r="K2164" s="80">
        <f t="shared" si="346"/>
        <v>5.5518869999999998</v>
      </c>
      <c r="L2164" s="68" t="str">
        <f t="shared" si="339"/>
        <v>Normal</v>
      </c>
      <c r="N2164" s="67">
        <f t="shared" si="340"/>
        <v>4.2440647678109276</v>
      </c>
      <c r="O2164" s="67">
        <f t="shared" si="341"/>
        <v>1.3078222321890722</v>
      </c>
      <c r="P2164" s="81">
        <f t="shared" si="342"/>
        <v>0</v>
      </c>
      <c r="Q2164" s="81">
        <f t="shared" si="343"/>
        <v>-4.2440647678109276</v>
      </c>
      <c r="S2164" s="1">
        <f t="shared" si="347"/>
        <v>5</v>
      </c>
      <c r="T2164" s="1" t="str">
        <f t="shared" si="348"/>
        <v>Peak</v>
      </c>
    </row>
    <row r="2165" spans="1:20" x14ac:dyDescent="0.25">
      <c r="A2165" s="85">
        <v>45016.416666661717</v>
      </c>
      <c r="B2165" s="1">
        <v>3</v>
      </c>
      <c r="C2165" s="1">
        <v>31</v>
      </c>
      <c r="D2165" s="1">
        <v>11</v>
      </c>
      <c r="E2165" s="1" t="str">
        <f t="shared" si="344"/>
        <v>Non-Summer</v>
      </c>
      <c r="F2165" s="78">
        <v>0.67110000000000003</v>
      </c>
      <c r="G2165" s="79">
        <f t="shared" si="345"/>
        <v>1.2768104451877893</v>
      </c>
      <c r="J2165" s="78">
        <v>6.4174949999999997</v>
      </c>
      <c r="K2165" s="80">
        <f t="shared" si="346"/>
        <v>6.4174949999999997</v>
      </c>
      <c r="L2165" s="68" t="str">
        <f t="shared" si="339"/>
        <v>Normal</v>
      </c>
      <c r="N2165" s="67">
        <f t="shared" si="340"/>
        <v>5.1406845548122106</v>
      </c>
      <c r="O2165" s="67">
        <f t="shared" si="341"/>
        <v>1.2768104451877891</v>
      </c>
      <c r="P2165" s="81">
        <f t="shared" si="342"/>
        <v>2.2204460492503131E-16</v>
      </c>
      <c r="Q2165" s="81">
        <f t="shared" si="343"/>
        <v>-5.1406845548122106</v>
      </c>
      <c r="S2165" s="1">
        <f t="shared" si="347"/>
        <v>5</v>
      </c>
      <c r="T2165" s="1" t="str">
        <f t="shared" si="348"/>
        <v>Peak</v>
      </c>
    </row>
    <row r="2166" spans="1:20" x14ac:dyDescent="0.25">
      <c r="A2166" s="85">
        <v>45016.458333328381</v>
      </c>
      <c r="B2166" s="1">
        <v>3</v>
      </c>
      <c r="C2166" s="1">
        <v>31</v>
      </c>
      <c r="D2166" s="1">
        <v>12</v>
      </c>
      <c r="E2166" s="1" t="str">
        <f t="shared" si="344"/>
        <v>Non-Summer</v>
      </c>
      <c r="F2166" s="78">
        <v>0.65880000000000005</v>
      </c>
      <c r="G2166" s="79">
        <f t="shared" si="345"/>
        <v>1.2534089126653489</v>
      </c>
      <c r="J2166" s="78">
        <v>1.2450160000000001</v>
      </c>
      <c r="K2166" s="80">
        <f t="shared" si="346"/>
        <v>1.2450160000000001</v>
      </c>
      <c r="L2166" s="68" t="str">
        <f t="shared" si="339"/>
        <v>Normal</v>
      </c>
      <c r="N2166" s="67">
        <f t="shared" si="340"/>
        <v>0</v>
      </c>
      <c r="O2166" s="67">
        <f t="shared" si="341"/>
        <v>1.2450160000000001</v>
      </c>
      <c r="P2166" s="81">
        <f t="shared" si="342"/>
        <v>8.3929126653488062E-3</v>
      </c>
      <c r="Q2166" s="81">
        <f t="shared" si="343"/>
        <v>8.3929126653488062E-3</v>
      </c>
      <c r="S2166" s="1">
        <f t="shared" si="347"/>
        <v>5</v>
      </c>
      <c r="T2166" s="1" t="str">
        <f t="shared" si="348"/>
        <v>Peak</v>
      </c>
    </row>
    <row r="2167" spans="1:20" x14ac:dyDescent="0.25">
      <c r="A2167" s="85">
        <v>45016.499999995045</v>
      </c>
      <c r="B2167" s="1">
        <v>3</v>
      </c>
      <c r="C2167" s="1">
        <v>31</v>
      </c>
      <c r="D2167" s="1">
        <v>13</v>
      </c>
      <c r="E2167" s="1" t="str">
        <f t="shared" si="344"/>
        <v>Non-Summer</v>
      </c>
      <c r="F2167" s="78">
        <v>0.64980000000000004</v>
      </c>
      <c r="G2167" s="79">
        <f t="shared" si="345"/>
        <v>1.2362858400879535</v>
      </c>
      <c r="J2167" s="78">
        <v>5.7384899999999996</v>
      </c>
      <c r="K2167" s="80">
        <f t="shared" si="346"/>
        <v>5.7384899999999996</v>
      </c>
      <c r="L2167" s="68" t="str">
        <f t="shared" si="339"/>
        <v>Normal</v>
      </c>
      <c r="N2167" s="67">
        <f t="shared" si="340"/>
        <v>4.5022041599120461</v>
      </c>
      <c r="O2167" s="67">
        <f t="shared" si="341"/>
        <v>1.2362858400879535</v>
      </c>
      <c r="P2167" s="81">
        <f t="shared" si="342"/>
        <v>0</v>
      </c>
      <c r="Q2167" s="81">
        <f t="shared" si="343"/>
        <v>-4.5022041599120461</v>
      </c>
      <c r="S2167" s="1">
        <f t="shared" si="347"/>
        <v>5</v>
      </c>
      <c r="T2167" s="1" t="str">
        <f t="shared" si="348"/>
        <v>Peak</v>
      </c>
    </row>
    <row r="2168" spans="1:20" x14ac:dyDescent="0.25">
      <c r="A2168" s="85">
        <v>45016.541666661709</v>
      </c>
      <c r="B2168" s="1">
        <v>3</v>
      </c>
      <c r="C2168" s="1">
        <v>31</v>
      </c>
      <c r="D2168" s="1">
        <v>14</v>
      </c>
      <c r="E2168" s="1" t="str">
        <f t="shared" si="344"/>
        <v>Non-Summer</v>
      </c>
      <c r="F2168" s="78">
        <v>0.64149999999999996</v>
      </c>
      <c r="G2168" s="79">
        <f t="shared" si="345"/>
        <v>1.2204945620443552</v>
      </c>
      <c r="J2168" s="78">
        <v>2.1534599999999999</v>
      </c>
      <c r="K2168" s="80">
        <f t="shared" si="346"/>
        <v>2.1534599999999999</v>
      </c>
      <c r="L2168" s="68" t="str">
        <f t="shared" si="339"/>
        <v>Normal</v>
      </c>
      <c r="N2168" s="67">
        <f t="shared" si="340"/>
        <v>0.93296543795564468</v>
      </c>
      <c r="O2168" s="67">
        <f t="shared" si="341"/>
        <v>1.2204945620443552</v>
      </c>
      <c r="P2168" s="81">
        <f t="shared" si="342"/>
        <v>0</v>
      </c>
      <c r="Q2168" s="81">
        <f t="shared" si="343"/>
        <v>-0.93296543795564468</v>
      </c>
      <c r="S2168" s="1">
        <f t="shared" si="347"/>
        <v>5</v>
      </c>
      <c r="T2168" s="1" t="str">
        <f t="shared" si="348"/>
        <v>Peak</v>
      </c>
    </row>
    <row r="2169" spans="1:20" x14ac:dyDescent="0.25">
      <c r="A2169" s="85">
        <v>45016.583333328374</v>
      </c>
      <c r="B2169" s="1">
        <v>3</v>
      </c>
      <c r="C2169" s="1">
        <v>31</v>
      </c>
      <c r="D2169" s="1">
        <v>15</v>
      </c>
      <c r="E2169" s="1" t="str">
        <f t="shared" si="344"/>
        <v>Non-Summer</v>
      </c>
      <c r="F2169" s="78">
        <v>0.64119999999999999</v>
      </c>
      <c r="G2169" s="79">
        <f t="shared" si="345"/>
        <v>1.2199237929584421</v>
      </c>
      <c r="J2169" s="78">
        <v>4.1088109999999993</v>
      </c>
      <c r="K2169" s="80">
        <f t="shared" si="346"/>
        <v>4.1088109999999993</v>
      </c>
      <c r="L2169" s="68" t="str">
        <f t="shared" si="339"/>
        <v>Normal</v>
      </c>
      <c r="N2169" s="67">
        <f t="shared" si="340"/>
        <v>2.8888872070415572</v>
      </c>
      <c r="O2169" s="67">
        <f t="shared" si="341"/>
        <v>1.2199237929584421</v>
      </c>
      <c r="P2169" s="81">
        <f t="shared" si="342"/>
        <v>0</v>
      </c>
      <c r="Q2169" s="81">
        <f t="shared" si="343"/>
        <v>-2.8888872070415572</v>
      </c>
      <c r="S2169" s="1">
        <f t="shared" si="347"/>
        <v>5</v>
      </c>
      <c r="T2169" s="1" t="str">
        <f t="shared" si="348"/>
        <v>Peak</v>
      </c>
    </row>
    <row r="2170" spans="1:20" x14ac:dyDescent="0.25">
      <c r="A2170" s="85">
        <v>45016.624999995038</v>
      </c>
      <c r="B2170" s="1">
        <v>3</v>
      </c>
      <c r="C2170" s="1">
        <v>31</v>
      </c>
      <c r="D2170" s="1">
        <v>16</v>
      </c>
      <c r="E2170" s="1" t="str">
        <f t="shared" si="344"/>
        <v>Non-Summer</v>
      </c>
      <c r="F2170" s="78">
        <v>0.68489999999999995</v>
      </c>
      <c r="G2170" s="79">
        <f t="shared" si="345"/>
        <v>1.3030658231397956</v>
      </c>
      <c r="J2170" s="78">
        <v>2.7718939999999996</v>
      </c>
      <c r="K2170" s="80">
        <f t="shared" si="346"/>
        <v>2.7718939999999996</v>
      </c>
      <c r="L2170" s="68" t="str">
        <f t="shared" si="339"/>
        <v>Normal</v>
      </c>
      <c r="N2170" s="67">
        <f t="shared" si="340"/>
        <v>1.4688281768602041</v>
      </c>
      <c r="O2170" s="67">
        <f t="shared" si="341"/>
        <v>1.3030658231397956</v>
      </c>
      <c r="P2170" s="81">
        <f t="shared" si="342"/>
        <v>0</v>
      </c>
      <c r="Q2170" s="81">
        <f t="shared" si="343"/>
        <v>-1.4688281768602041</v>
      </c>
      <c r="S2170" s="1">
        <f t="shared" si="347"/>
        <v>5</v>
      </c>
      <c r="T2170" s="1" t="str">
        <f t="shared" si="348"/>
        <v>Peak</v>
      </c>
    </row>
    <row r="2171" spans="1:20" x14ac:dyDescent="0.25">
      <c r="A2171" s="85">
        <v>45016.666666661702</v>
      </c>
      <c r="B2171" s="1">
        <v>3</v>
      </c>
      <c r="C2171" s="1">
        <v>31</v>
      </c>
      <c r="D2171" s="1">
        <v>17</v>
      </c>
      <c r="E2171" s="1" t="str">
        <f t="shared" si="344"/>
        <v>Non-Summer</v>
      </c>
      <c r="F2171" s="78">
        <v>0.75309999999999999</v>
      </c>
      <c r="G2171" s="79">
        <f t="shared" si="345"/>
        <v>1.4328206620040591</v>
      </c>
      <c r="J2171" s="78">
        <v>1.1561920000000001</v>
      </c>
      <c r="K2171" s="80">
        <f t="shared" si="346"/>
        <v>1.1561920000000001</v>
      </c>
      <c r="L2171" s="68" t="str">
        <f t="shared" si="339"/>
        <v>Normal</v>
      </c>
      <c r="N2171" s="67">
        <f t="shared" si="340"/>
        <v>0</v>
      </c>
      <c r="O2171" s="67">
        <f t="shared" si="341"/>
        <v>1.1561920000000001</v>
      </c>
      <c r="P2171" s="81">
        <f t="shared" si="342"/>
        <v>0.276628662004059</v>
      </c>
      <c r="Q2171" s="81">
        <f t="shared" si="343"/>
        <v>0.276628662004059</v>
      </c>
      <c r="S2171" s="1">
        <f t="shared" si="347"/>
        <v>5</v>
      </c>
      <c r="T2171" s="1" t="str">
        <f t="shared" si="348"/>
        <v>Peak</v>
      </c>
    </row>
    <row r="2172" spans="1:20" x14ac:dyDescent="0.25">
      <c r="A2172" s="85">
        <v>45016.708333328366</v>
      </c>
      <c r="B2172" s="1">
        <v>3</v>
      </c>
      <c r="C2172" s="1">
        <v>31</v>
      </c>
      <c r="D2172" s="1">
        <v>18</v>
      </c>
      <c r="E2172" s="1" t="str">
        <f t="shared" si="344"/>
        <v>Non-Summer</v>
      </c>
      <c r="F2172" s="78">
        <v>0.80810000000000004</v>
      </c>
      <c r="G2172" s="79">
        <f t="shared" si="345"/>
        <v>1.5374616610881426</v>
      </c>
      <c r="J2172" s="78">
        <v>0.339445</v>
      </c>
      <c r="K2172" s="80">
        <f t="shared" si="346"/>
        <v>0.339445</v>
      </c>
      <c r="L2172" s="68" t="str">
        <f t="shared" si="339"/>
        <v>Normal</v>
      </c>
      <c r="N2172" s="67">
        <f t="shared" si="340"/>
        <v>0</v>
      </c>
      <c r="O2172" s="67">
        <f t="shared" si="341"/>
        <v>0.339445</v>
      </c>
      <c r="P2172" s="81">
        <f t="shared" si="342"/>
        <v>1.1980166610881426</v>
      </c>
      <c r="Q2172" s="81">
        <f t="shared" si="343"/>
        <v>1.1980166610881426</v>
      </c>
      <c r="S2172" s="1">
        <f t="shared" si="347"/>
        <v>5</v>
      </c>
      <c r="T2172" s="1" t="str">
        <f t="shared" si="348"/>
        <v>Peak</v>
      </c>
    </row>
    <row r="2173" spans="1:20" x14ac:dyDescent="0.25">
      <c r="A2173" s="85">
        <v>45016.749999995031</v>
      </c>
      <c r="B2173" s="1">
        <v>3</v>
      </c>
      <c r="C2173" s="1">
        <v>31</v>
      </c>
      <c r="D2173" s="1">
        <v>19</v>
      </c>
      <c r="E2173" s="1" t="str">
        <f t="shared" si="344"/>
        <v>Non-Summer</v>
      </c>
      <c r="F2173" s="78">
        <v>0.83640000000000003</v>
      </c>
      <c r="G2173" s="79">
        <f t="shared" si="345"/>
        <v>1.591304211525953</v>
      </c>
      <c r="J2173" s="78">
        <v>0</v>
      </c>
      <c r="K2173" s="80">
        <f t="shared" si="346"/>
        <v>0</v>
      </c>
      <c r="L2173" s="68" t="str">
        <f t="shared" si="339"/>
        <v>Normal</v>
      </c>
      <c r="N2173" s="67">
        <f t="shared" si="340"/>
        <v>0</v>
      </c>
      <c r="O2173" s="67">
        <f t="shared" si="341"/>
        <v>0</v>
      </c>
      <c r="P2173" s="81">
        <f t="shared" si="342"/>
        <v>1.591304211525953</v>
      </c>
      <c r="Q2173" s="81">
        <f t="shared" si="343"/>
        <v>1.591304211525953</v>
      </c>
      <c r="S2173" s="1">
        <f t="shared" si="347"/>
        <v>5</v>
      </c>
      <c r="T2173" s="1" t="str">
        <f t="shared" si="348"/>
        <v>Peak</v>
      </c>
    </row>
    <row r="2174" spans="1:20" x14ac:dyDescent="0.25">
      <c r="A2174" s="85">
        <v>45016.791666661695</v>
      </c>
      <c r="B2174" s="1">
        <v>3</v>
      </c>
      <c r="C2174" s="1">
        <v>31</v>
      </c>
      <c r="D2174" s="1">
        <v>20</v>
      </c>
      <c r="E2174" s="1" t="str">
        <f t="shared" si="344"/>
        <v>Non-Summer</v>
      </c>
      <c r="F2174" s="78">
        <v>0.84419999999999995</v>
      </c>
      <c r="G2174" s="79">
        <f t="shared" si="345"/>
        <v>1.6061442077596955</v>
      </c>
      <c r="J2174" s="78">
        <v>0</v>
      </c>
      <c r="K2174" s="80">
        <f t="shared" si="346"/>
        <v>0</v>
      </c>
      <c r="L2174" s="68" t="str">
        <f t="shared" si="339"/>
        <v>Normal</v>
      </c>
      <c r="N2174" s="67">
        <f t="shared" si="340"/>
        <v>0</v>
      </c>
      <c r="O2174" s="67">
        <f t="shared" si="341"/>
        <v>0</v>
      </c>
      <c r="P2174" s="81">
        <f t="shared" si="342"/>
        <v>1.6061442077596955</v>
      </c>
      <c r="Q2174" s="81">
        <f t="shared" si="343"/>
        <v>1.6061442077596955</v>
      </c>
      <c r="S2174" s="1">
        <f t="shared" si="347"/>
        <v>5</v>
      </c>
      <c r="T2174" s="1" t="str">
        <f t="shared" si="348"/>
        <v>Peak</v>
      </c>
    </row>
    <row r="2175" spans="1:20" x14ac:dyDescent="0.25">
      <c r="A2175" s="85">
        <v>45016.833333328359</v>
      </c>
      <c r="B2175" s="1">
        <v>3</v>
      </c>
      <c r="C2175" s="1">
        <v>31</v>
      </c>
      <c r="D2175" s="1">
        <v>21</v>
      </c>
      <c r="E2175" s="1" t="str">
        <f t="shared" si="344"/>
        <v>Non-Summer</v>
      </c>
      <c r="F2175" s="78">
        <v>0.8276</v>
      </c>
      <c r="G2175" s="79">
        <f t="shared" si="345"/>
        <v>1.5745616516724996</v>
      </c>
      <c r="J2175" s="78">
        <v>0</v>
      </c>
      <c r="K2175" s="80">
        <f t="shared" si="346"/>
        <v>0</v>
      </c>
      <c r="L2175" s="68" t="str">
        <f t="shared" si="339"/>
        <v>Normal</v>
      </c>
      <c r="N2175" s="67">
        <f t="shared" si="340"/>
        <v>0</v>
      </c>
      <c r="O2175" s="67">
        <f t="shared" si="341"/>
        <v>0</v>
      </c>
      <c r="P2175" s="81">
        <f t="shared" si="342"/>
        <v>1.5745616516724996</v>
      </c>
      <c r="Q2175" s="81">
        <f t="shared" si="343"/>
        <v>1.5745616516724996</v>
      </c>
      <c r="S2175" s="1">
        <f t="shared" si="347"/>
        <v>5</v>
      </c>
      <c r="T2175" s="1" t="str">
        <f t="shared" si="348"/>
        <v>Peak</v>
      </c>
    </row>
    <row r="2176" spans="1:20" x14ac:dyDescent="0.25">
      <c r="A2176" s="85">
        <v>45016.874999995023</v>
      </c>
      <c r="B2176" s="1">
        <v>3</v>
      </c>
      <c r="C2176" s="1">
        <v>31</v>
      </c>
      <c r="D2176" s="1">
        <v>22</v>
      </c>
      <c r="E2176" s="1" t="str">
        <f t="shared" si="344"/>
        <v>Non-Summer</v>
      </c>
      <c r="F2176" s="78">
        <v>0.79290000000000005</v>
      </c>
      <c r="G2176" s="79">
        <f t="shared" si="345"/>
        <v>1.5085426940685416</v>
      </c>
      <c r="J2176" s="78">
        <v>0</v>
      </c>
      <c r="K2176" s="80">
        <f t="shared" si="346"/>
        <v>0</v>
      </c>
      <c r="L2176" s="68" t="str">
        <f t="shared" si="339"/>
        <v>Normal</v>
      </c>
      <c r="N2176" s="67">
        <f t="shared" si="340"/>
        <v>0</v>
      </c>
      <c r="O2176" s="67">
        <f t="shared" si="341"/>
        <v>0</v>
      </c>
      <c r="P2176" s="81">
        <f t="shared" si="342"/>
        <v>1.5085426940685416</v>
      </c>
      <c r="Q2176" s="81">
        <f t="shared" si="343"/>
        <v>1.5085426940685416</v>
      </c>
      <c r="S2176" s="1">
        <f t="shared" si="347"/>
        <v>5</v>
      </c>
      <c r="T2176" s="1" t="str">
        <f t="shared" si="348"/>
        <v>Off-Peak</v>
      </c>
    </row>
    <row r="2177" spans="1:20" x14ac:dyDescent="0.25">
      <c r="A2177" s="85">
        <v>45016.916666661687</v>
      </c>
      <c r="B2177" s="1">
        <v>3</v>
      </c>
      <c r="C2177" s="1">
        <v>31</v>
      </c>
      <c r="D2177" s="1">
        <v>23</v>
      </c>
      <c r="E2177" s="1" t="str">
        <f t="shared" si="344"/>
        <v>Non-Summer</v>
      </c>
      <c r="F2177" s="78">
        <v>0.74309999999999998</v>
      </c>
      <c r="G2177" s="79">
        <f t="shared" si="345"/>
        <v>1.4137950258069532</v>
      </c>
      <c r="J2177" s="78">
        <v>0</v>
      </c>
      <c r="K2177" s="80">
        <f t="shared" si="346"/>
        <v>0</v>
      </c>
      <c r="L2177" s="68" t="str">
        <f t="shared" si="339"/>
        <v>Normal</v>
      </c>
      <c r="N2177" s="67">
        <f t="shared" si="340"/>
        <v>0</v>
      </c>
      <c r="O2177" s="67">
        <f t="shared" si="341"/>
        <v>0</v>
      </c>
      <c r="P2177" s="81">
        <f t="shared" si="342"/>
        <v>1.4137950258069532</v>
      </c>
      <c r="Q2177" s="81">
        <f t="shared" si="343"/>
        <v>1.4137950258069532</v>
      </c>
      <c r="S2177" s="1">
        <f t="shared" si="347"/>
        <v>5</v>
      </c>
      <c r="T2177" s="1" t="str">
        <f t="shared" si="348"/>
        <v>Off-Peak</v>
      </c>
    </row>
    <row r="2178" spans="1:20" x14ac:dyDescent="0.25">
      <c r="A2178" s="85">
        <v>45016.958333328352</v>
      </c>
      <c r="B2178" s="1">
        <v>4</v>
      </c>
      <c r="C2178" s="1">
        <v>1</v>
      </c>
      <c r="D2178" s="1">
        <v>0</v>
      </c>
      <c r="E2178" s="1" t="str">
        <f t="shared" si="344"/>
        <v>Non-Summer</v>
      </c>
      <c r="F2178" s="78">
        <v>0.68840000000000001</v>
      </c>
      <c r="G2178" s="79">
        <f t="shared" si="345"/>
        <v>1.3097247958087828</v>
      </c>
      <c r="J2178" s="78">
        <v>0</v>
      </c>
      <c r="K2178" s="80">
        <f t="shared" si="346"/>
        <v>0</v>
      </c>
      <c r="L2178" s="68" t="str">
        <f t="shared" si="339"/>
        <v>Normal</v>
      </c>
      <c r="N2178" s="67">
        <f t="shared" si="340"/>
        <v>0</v>
      </c>
      <c r="O2178" s="67">
        <f t="shared" si="341"/>
        <v>0</v>
      </c>
      <c r="P2178" s="81">
        <f t="shared" si="342"/>
        <v>1.3097247958087828</v>
      </c>
      <c r="Q2178" s="81">
        <f t="shared" si="343"/>
        <v>1.3097247958087828</v>
      </c>
      <c r="S2178" s="1">
        <f t="shared" si="347"/>
        <v>5</v>
      </c>
      <c r="T2178" s="1" t="str">
        <f t="shared" si="348"/>
        <v>Off-Peak</v>
      </c>
    </row>
    <row r="2179" spans="1:20" x14ac:dyDescent="0.25">
      <c r="A2179" s="85">
        <v>45016.999999995016</v>
      </c>
      <c r="B2179" s="1">
        <v>4</v>
      </c>
      <c r="C2179" s="1">
        <v>1</v>
      </c>
      <c r="D2179" s="1">
        <v>1</v>
      </c>
      <c r="E2179" s="1" t="str">
        <f t="shared" si="344"/>
        <v>Non-Summer</v>
      </c>
      <c r="F2179" s="78">
        <v>0.64929999999999999</v>
      </c>
      <c r="G2179" s="79">
        <f t="shared" si="345"/>
        <v>1.2353345582780979</v>
      </c>
      <c r="J2179" s="78">
        <v>0</v>
      </c>
      <c r="K2179" s="80">
        <f t="shared" si="346"/>
        <v>0</v>
      </c>
      <c r="L2179" s="68" t="str">
        <f t="shared" si="339"/>
        <v>Normal</v>
      </c>
      <c r="N2179" s="67">
        <f t="shared" si="340"/>
        <v>0</v>
      </c>
      <c r="O2179" s="67">
        <f t="shared" si="341"/>
        <v>0</v>
      </c>
      <c r="P2179" s="81">
        <f t="shared" si="342"/>
        <v>1.2353345582780979</v>
      </c>
      <c r="Q2179" s="81">
        <f t="shared" si="343"/>
        <v>1.2353345582780979</v>
      </c>
      <c r="S2179" s="1">
        <f t="shared" si="347"/>
        <v>6</v>
      </c>
      <c r="T2179" s="1" t="str">
        <f t="shared" si="348"/>
        <v>Off-Peak</v>
      </c>
    </row>
    <row r="2180" spans="1:20" x14ac:dyDescent="0.25">
      <c r="A2180" s="85">
        <v>45017.04166666168</v>
      </c>
      <c r="B2180" s="1">
        <v>4</v>
      </c>
      <c r="C2180" s="1">
        <v>1</v>
      </c>
      <c r="D2180" s="1">
        <v>2</v>
      </c>
      <c r="E2180" s="1" t="str">
        <f t="shared" si="344"/>
        <v>Non-Summer</v>
      </c>
      <c r="F2180" s="78">
        <v>0.62229999999999996</v>
      </c>
      <c r="G2180" s="79">
        <f t="shared" si="345"/>
        <v>1.1839653405459116</v>
      </c>
      <c r="J2180" s="78">
        <v>0</v>
      </c>
      <c r="K2180" s="80">
        <f t="shared" si="346"/>
        <v>0</v>
      </c>
      <c r="L2180" s="68" t="str">
        <f t="shared" si="339"/>
        <v>Normal</v>
      </c>
      <c r="N2180" s="67">
        <f t="shared" si="340"/>
        <v>0</v>
      </c>
      <c r="O2180" s="67">
        <f t="shared" si="341"/>
        <v>0</v>
      </c>
      <c r="P2180" s="81">
        <f t="shared" si="342"/>
        <v>1.1839653405459116</v>
      </c>
      <c r="Q2180" s="81">
        <f t="shared" si="343"/>
        <v>1.1839653405459116</v>
      </c>
      <c r="S2180" s="1">
        <f t="shared" si="347"/>
        <v>6</v>
      </c>
      <c r="T2180" s="1" t="str">
        <f t="shared" si="348"/>
        <v>Off-Peak</v>
      </c>
    </row>
    <row r="2181" spans="1:20" x14ac:dyDescent="0.25">
      <c r="A2181" s="85">
        <v>45017.083333328344</v>
      </c>
      <c r="B2181" s="1">
        <v>4</v>
      </c>
      <c r="C2181" s="1">
        <v>1</v>
      </c>
      <c r="D2181" s="1">
        <v>3</v>
      </c>
      <c r="E2181" s="1" t="str">
        <f t="shared" si="344"/>
        <v>Non-Summer</v>
      </c>
      <c r="F2181" s="78">
        <v>0.60680000000000001</v>
      </c>
      <c r="G2181" s="79">
        <f t="shared" si="345"/>
        <v>1.1544756044403972</v>
      </c>
      <c r="J2181" s="78">
        <v>0</v>
      </c>
      <c r="K2181" s="80">
        <f t="shared" si="346"/>
        <v>0</v>
      </c>
      <c r="L2181" s="68" t="str">
        <f t="shared" si="339"/>
        <v>Normal</v>
      </c>
      <c r="N2181" s="67">
        <f t="shared" si="340"/>
        <v>0</v>
      </c>
      <c r="O2181" s="67">
        <f t="shared" si="341"/>
        <v>0</v>
      </c>
      <c r="P2181" s="81">
        <f t="shared" si="342"/>
        <v>1.1544756044403972</v>
      </c>
      <c r="Q2181" s="81">
        <f t="shared" si="343"/>
        <v>1.1544756044403972</v>
      </c>
      <c r="S2181" s="1">
        <f t="shared" si="347"/>
        <v>6</v>
      </c>
      <c r="T2181" s="1" t="str">
        <f t="shared" si="348"/>
        <v>Off-Peak</v>
      </c>
    </row>
    <row r="2182" spans="1:20" x14ac:dyDescent="0.25">
      <c r="A2182" s="85">
        <v>45017.124999995009</v>
      </c>
      <c r="B2182" s="1">
        <v>4</v>
      </c>
      <c r="C2182" s="1">
        <v>1</v>
      </c>
      <c r="D2182" s="1">
        <v>4</v>
      </c>
      <c r="E2182" s="1" t="str">
        <f t="shared" si="344"/>
        <v>Non-Summer</v>
      </c>
      <c r="F2182" s="78">
        <v>0.60370000000000001</v>
      </c>
      <c r="G2182" s="79">
        <f t="shared" si="345"/>
        <v>1.1485776572192943</v>
      </c>
      <c r="J2182" s="78">
        <v>0</v>
      </c>
      <c r="K2182" s="80">
        <f t="shared" si="346"/>
        <v>0</v>
      </c>
      <c r="L2182" s="68" t="str">
        <f t="shared" si="339"/>
        <v>Normal</v>
      </c>
      <c r="N2182" s="67">
        <f t="shared" si="340"/>
        <v>0</v>
      </c>
      <c r="O2182" s="67">
        <f t="shared" si="341"/>
        <v>0</v>
      </c>
      <c r="P2182" s="81">
        <f t="shared" si="342"/>
        <v>1.1485776572192943</v>
      </c>
      <c r="Q2182" s="81">
        <f t="shared" si="343"/>
        <v>1.1485776572192943</v>
      </c>
      <c r="S2182" s="1">
        <f t="shared" si="347"/>
        <v>6</v>
      </c>
      <c r="T2182" s="1" t="str">
        <f t="shared" si="348"/>
        <v>Off-Peak</v>
      </c>
    </row>
    <row r="2183" spans="1:20" x14ac:dyDescent="0.25">
      <c r="A2183" s="85">
        <v>45017.166666661673</v>
      </c>
      <c r="B2183" s="1">
        <v>4</v>
      </c>
      <c r="C2183" s="1">
        <v>1</v>
      </c>
      <c r="D2183" s="1">
        <v>5</v>
      </c>
      <c r="E2183" s="1" t="str">
        <f t="shared" si="344"/>
        <v>Non-Summer</v>
      </c>
      <c r="F2183" s="78">
        <v>0.61150000000000004</v>
      </c>
      <c r="G2183" s="79">
        <f t="shared" si="345"/>
        <v>1.1634176534530372</v>
      </c>
      <c r="J2183" s="78">
        <v>0</v>
      </c>
      <c r="K2183" s="80">
        <f t="shared" si="346"/>
        <v>0</v>
      </c>
      <c r="L2183" s="68" t="str">
        <f t="shared" si="339"/>
        <v>Normal</v>
      </c>
      <c r="N2183" s="67">
        <f t="shared" si="340"/>
        <v>0</v>
      </c>
      <c r="O2183" s="67">
        <f t="shared" si="341"/>
        <v>0</v>
      </c>
      <c r="P2183" s="81">
        <f t="shared" si="342"/>
        <v>1.1634176534530372</v>
      </c>
      <c r="Q2183" s="81">
        <f t="shared" si="343"/>
        <v>1.1634176534530372</v>
      </c>
      <c r="S2183" s="1">
        <f t="shared" si="347"/>
        <v>6</v>
      </c>
      <c r="T2183" s="1" t="str">
        <f t="shared" si="348"/>
        <v>Off-Peak</v>
      </c>
    </row>
    <row r="2184" spans="1:20" x14ac:dyDescent="0.25">
      <c r="A2184" s="85">
        <v>45017.208333328337</v>
      </c>
      <c r="B2184" s="1">
        <v>4</v>
      </c>
      <c r="C2184" s="1">
        <v>1</v>
      </c>
      <c r="D2184" s="1">
        <v>6</v>
      </c>
      <c r="E2184" s="1" t="str">
        <f t="shared" si="344"/>
        <v>Non-Summer</v>
      </c>
      <c r="F2184" s="78">
        <v>0.63719999999999999</v>
      </c>
      <c r="G2184" s="79">
        <f t="shared" si="345"/>
        <v>1.2123135384795996</v>
      </c>
      <c r="J2184" s="78">
        <v>0</v>
      </c>
      <c r="K2184" s="80">
        <f t="shared" si="346"/>
        <v>0</v>
      </c>
      <c r="L2184" s="68" t="str">
        <f t="shared" si="339"/>
        <v>Normal</v>
      </c>
      <c r="N2184" s="67">
        <f t="shared" si="340"/>
        <v>0</v>
      </c>
      <c r="O2184" s="67">
        <f t="shared" si="341"/>
        <v>0</v>
      </c>
      <c r="P2184" s="81">
        <f t="shared" si="342"/>
        <v>1.2123135384795996</v>
      </c>
      <c r="Q2184" s="81">
        <f t="shared" si="343"/>
        <v>1.2123135384795996</v>
      </c>
      <c r="S2184" s="1">
        <f t="shared" si="347"/>
        <v>6</v>
      </c>
      <c r="T2184" s="1" t="str">
        <f t="shared" si="348"/>
        <v>Off-Peak</v>
      </c>
    </row>
    <row r="2185" spans="1:20" x14ac:dyDescent="0.25">
      <c r="A2185" s="85">
        <v>45017.249999995001</v>
      </c>
      <c r="B2185" s="1">
        <v>4</v>
      </c>
      <c r="C2185" s="1">
        <v>1</v>
      </c>
      <c r="D2185" s="1">
        <v>7</v>
      </c>
      <c r="E2185" s="1" t="str">
        <f t="shared" si="344"/>
        <v>Non-Summer</v>
      </c>
      <c r="F2185" s="78">
        <v>0.67869999999999997</v>
      </c>
      <c r="G2185" s="79">
        <f t="shared" si="345"/>
        <v>1.2912699286975899</v>
      </c>
      <c r="J2185" s="78">
        <v>0</v>
      </c>
      <c r="K2185" s="80">
        <f t="shared" si="346"/>
        <v>0</v>
      </c>
      <c r="L2185" s="68" t="str">
        <f t="shared" si="339"/>
        <v>Normal</v>
      </c>
      <c r="N2185" s="67">
        <f t="shared" si="340"/>
        <v>0</v>
      </c>
      <c r="O2185" s="67">
        <f t="shared" si="341"/>
        <v>0</v>
      </c>
      <c r="P2185" s="81">
        <f t="shared" si="342"/>
        <v>1.2912699286975899</v>
      </c>
      <c r="Q2185" s="81">
        <f t="shared" si="343"/>
        <v>1.2912699286975899</v>
      </c>
      <c r="S2185" s="1">
        <f t="shared" si="347"/>
        <v>6</v>
      </c>
      <c r="T2185" s="1" t="str">
        <f t="shared" si="348"/>
        <v>Off-Peak</v>
      </c>
    </row>
    <row r="2186" spans="1:20" x14ac:dyDescent="0.25">
      <c r="A2186" s="85">
        <v>45017.291666661666</v>
      </c>
      <c r="B2186" s="1">
        <v>4</v>
      </c>
      <c r="C2186" s="1">
        <v>1</v>
      </c>
      <c r="D2186" s="1">
        <v>8</v>
      </c>
      <c r="E2186" s="1" t="str">
        <f t="shared" si="344"/>
        <v>Non-Summer</v>
      </c>
      <c r="F2186" s="78">
        <v>0.73460000000000003</v>
      </c>
      <c r="G2186" s="79">
        <f t="shared" si="345"/>
        <v>1.3976232350394129</v>
      </c>
      <c r="J2186" s="78">
        <v>9.5879999999999993E-3</v>
      </c>
      <c r="K2186" s="80">
        <f t="shared" si="346"/>
        <v>9.5879999999999993E-3</v>
      </c>
      <c r="L2186" s="68" t="str">
        <f t="shared" si="339"/>
        <v>Normal</v>
      </c>
      <c r="N2186" s="67">
        <f t="shared" si="340"/>
        <v>0</v>
      </c>
      <c r="O2186" s="67">
        <f t="shared" si="341"/>
        <v>9.5879999999999993E-3</v>
      </c>
      <c r="P2186" s="81">
        <f t="shared" si="342"/>
        <v>1.388035235039413</v>
      </c>
      <c r="Q2186" s="81">
        <f t="shared" si="343"/>
        <v>1.388035235039413</v>
      </c>
      <c r="S2186" s="1">
        <f t="shared" si="347"/>
        <v>6</v>
      </c>
      <c r="T2186" s="1" t="str">
        <f t="shared" si="348"/>
        <v>Off-Peak</v>
      </c>
    </row>
    <row r="2187" spans="1:20" x14ac:dyDescent="0.25">
      <c r="A2187" s="85">
        <v>45017.33333332833</v>
      </c>
      <c r="B2187" s="1">
        <v>4</v>
      </c>
      <c r="C2187" s="1">
        <v>1</v>
      </c>
      <c r="D2187" s="1">
        <v>9</v>
      </c>
      <c r="E2187" s="1" t="str">
        <f t="shared" si="344"/>
        <v>Non-Summer</v>
      </c>
      <c r="F2187" s="78">
        <v>0.79200000000000004</v>
      </c>
      <c r="G2187" s="79">
        <f t="shared" si="345"/>
        <v>1.5068303868108019</v>
      </c>
      <c r="J2187" s="78">
        <v>0.26050899999999999</v>
      </c>
      <c r="K2187" s="80">
        <f t="shared" si="346"/>
        <v>0.26050899999999999</v>
      </c>
      <c r="L2187" s="68" t="str">
        <f t="shared" si="339"/>
        <v>Normal</v>
      </c>
      <c r="N2187" s="67">
        <f t="shared" si="340"/>
        <v>0</v>
      </c>
      <c r="O2187" s="67">
        <f t="shared" si="341"/>
        <v>0.26050899999999999</v>
      </c>
      <c r="P2187" s="81">
        <f t="shared" si="342"/>
        <v>1.2463213868108021</v>
      </c>
      <c r="Q2187" s="81">
        <f t="shared" si="343"/>
        <v>1.2463213868108021</v>
      </c>
      <c r="S2187" s="1">
        <f t="shared" si="347"/>
        <v>6</v>
      </c>
      <c r="T2187" s="1" t="str">
        <f t="shared" si="348"/>
        <v>Off-Peak</v>
      </c>
    </row>
    <row r="2188" spans="1:20" x14ac:dyDescent="0.25">
      <c r="A2188" s="85">
        <v>45017.374999994994</v>
      </c>
      <c r="B2188" s="1">
        <v>4</v>
      </c>
      <c r="C2188" s="1">
        <v>1</v>
      </c>
      <c r="D2188" s="1">
        <v>10</v>
      </c>
      <c r="E2188" s="1" t="str">
        <f t="shared" si="344"/>
        <v>Non-Summer</v>
      </c>
      <c r="F2188" s="78">
        <v>0.82210000000000005</v>
      </c>
      <c r="G2188" s="79">
        <f t="shared" si="345"/>
        <v>1.5640975517640912</v>
      </c>
      <c r="J2188" s="78">
        <v>0.35913600000000001</v>
      </c>
      <c r="K2188" s="80">
        <f t="shared" si="346"/>
        <v>0.35913600000000001</v>
      </c>
      <c r="L2188" s="68" t="str">
        <f t="shared" si="339"/>
        <v>Normal</v>
      </c>
      <c r="N2188" s="67">
        <f t="shared" si="340"/>
        <v>0</v>
      </c>
      <c r="O2188" s="67">
        <f t="shared" si="341"/>
        <v>0.35913600000000001</v>
      </c>
      <c r="P2188" s="81">
        <f t="shared" si="342"/>
        <v>1.2049615517640913</v>
      </c>
      <c r="Q2188" s="81">
        <f t="shared" si="343"/>
        <v>1.2049615517640913</v>
      </c>
      <c r="S2188" s="1">
        <f t="shared" si="347"/>
        <v>6</v>
      </c>
      <c r="T2188" s="1" t="str">
        <f t="shared" si="348"/>
        <v>Off-Peak</v>
      </c>
    </row>
    <row r="2189" spans="1:20" x14ac:dyDescent="0.25">
      <c r="A2189" s="85">
        <v>45017.416666661658</v>
      </c>
      <c r="B2189" s="1">
        <v>4</v>
      </c>
      <c r="C2189" s="1">
        <v>1</v>
      </c>
      <c r="D2189" s="1">
        <v>11</v>
      </c>
      <c r="E2189" s="1" t="str">
        <f t="shared" si="344"/>
        <v>Non-Summer</v>
      </c>
      <c r="F2189" s="78">
        <v>0.83009999999999995</v>
      </c>
      <c r="G2189" s="79">
        <f t="shared" si="345"/>
        <v>1.5793180607217758</v>
      </c>
      <c r="J2189" s="78">
        <v>0.57858699999999996</v>
      </c>
      <c r="K2189" s="80">
        <f t="shared" si="346"/>
        <v>0.57858699999999996</v>
      </c>
      <c r="L2189" s="68" t="str">
        <f t="shared" si="339"/>
        <v>Normal</v>
      </c>
      <c r="N2189" s="67">
        <f t="shared" si="340"/>
        <v>0</v>
      </c>
      <c r="O2189" s="67">
        <f t="shared" si="341"/>
        <v>0.57858699999999996</v>
      </c>
      <c r="P2189" s="81">
        <f t="shared" si="342"/>
        <v>1.0007310607217759</v>
      </c>
      <c r="Q2189" s="81">
        <f t="shared" si="343"/>
        <v>1.0007310607217759</v>
      </c>
      <c r="S2189" s="1">
        <f t="shared" si="347"/>
        <v>6</v>
      </c>
      <c r="T2189" s="1" t="str">
        <f t="shared" si="348"/>
        <v>Off-Peak</v>
      </c>
    </row>
    <row r="2190" spans="1:20" x14ac:dyDescent="0.25">
      <c r="A2190" s="85">
        <v>45017.458333328323</v>
      </c>
      <c r="B2190" s="1">
        <v>4</v>
      </c>
      <c r="C2190" s="1">
        <v>1</v>
      </c>
      <c r="D2190" s="1">
        <v>12</v>
      </c>
      <c r="E2190" s="1" t="str">
        <f t="shared" si="344"/>
        <v>Non-Summer</v>
      </c>
      <c r="F2190" s="78">
        <v>0.83</v>
      </c>
      <c r="G2190" s="79">
        <f t="shared" si="345"/>
        <v>1.5791278043598049</v>
      </c>
      <c r="J2190" s="78">
        <v>1.2704690000000001</v>
      </c>
      <c r="K2190" s="80">
        <f t="shared" si="346"/>
        <v>1.2704690000000001</v>
      </c>
      <c r="L2190" s="68" t="str">
        <f t="shared" si="339"/>
        <v>Normal</v>
      </c>
      <c r="N2190" s="67">
        <f t="shared" si="340"/>
        <v>0</v>
      </c>
      <c r="O2190" s="67">
        <f t="shared" si="341"/>
        <v>1.2704690000000001</v>
      </c>
      <c r="P2190" s="81">
        <f t="shared" si="342"/>
        <v>0.30865880435980486</v>
      </c>
      <c r="Q2190" s="81">
        <f t="shared" si="343"/>
        <v>0.30865880435980486</v>
      </c>
      <c r="S2190" s="1">
        <f t="shared" si="347"/>
        <v>6</v>
      </c>
      <c r="T2190" s="1" t="str">
        <f t="shared" si="348"/>
        <v>Off-Peak</v>
      </c>
    </row>
    <row r="2191" spans="1:20" x14ac:dyDescent="0.25">
      <c r="A2191" s="85">
        <v>45017.499999994987</v>
      </c>
      <c r="B2191" s="1">
        <v>4</v>
      </c>
      <c r="C2191" s="1">
        <v>1</v>
      </c>
      <c r="D2191" s="1">
        <v>13</v>
      </c>
      <c r="E2191" s="1" t="str">
        <f t="shared" si="344"/>
        <v>Non-Summer</v>
      </c>
      <c r="F2191" s="78">
        <v>0.8387</v>
      </c>
      <c r="G2191" s="79">
        <f t="shared" si="345"/>
        <v>1.5956801078512872</v>
      </c>
      <c r="J2191" s="78">
        <v>0.70821900000000004</v>
      </c>
      <c r="K2191" s="80">
        <f t="shared" si="346"/>
        <v>0.70821900000000004</v>
      </c>
      <c r="L2191" s="68" t="str">
        <f t="shared" si="339"/>
        <v>Normal</v>
      </c>
      <c r="N2191" s="67">
        <f t="shared" si="340"/>
        <v>0</v>
      </c>
      <c r="O2191" s="67">
        <f t="shared" si="341"/>
        <v>0.70821900000000004</v>
      </c>
      <c r="P2191" s="81">
        <f t="shared" si="342"/>
        <v>0.88746110785128718</v>
      </c>
      <c r="Q2191" s="81">
        <f t="shared" si="343"/>
        <v>0.88746110785128718</v>
      </c>
      <c r="S2191" s="1">
        <f t="shared" si="347"/>
        <v>6</v>
      </c>
      <c r="T2191" s="1" t="str">
        <f t="shared" si="348"/>
        <v>Off-Peak</v>
      </c>
    </row>
    <row r="2192" spans="1:20" x14ac:dyDescent="0.25">
      <c r="A2192" s="85">
        <v>45017.541666661651</v>
      </c>
      <c r="B2192" s="1">
        <v>4</v>
      </c>
      <c r="C2192" s="1">
        <v>1</v>
      </c>
      <c r="D2192" s="1">
        <v>14</v>
      </c>
      <c r="E2192" s="1" t="str">
        <f t="shared" si="344"/>
        <v>Non-Summer</v>
      </c>
      <c r="F2192" s="78">
        <v>0.84370000000000001</v>
      </c>
      <c r="G2192" s="79">
        <f t="shared" si="345"/>
        <v>1.6051929259498403</v>
      </c>
      <c r="J2192" s="78">
        <v>1.7746140000000001</v>
      </c>
      <c r="K2192" s="80">
        <f t="shared" si="346"/>
        <v>1.7746140000000001</v>
      </c>
      <c r="L2192" s="68" t="str">
        <f t="shared" si="339"/>
        <v>Normal</v>
      </c>
      <c r="N2192" s="67">
        <f t="shared" si="340"/>
        <v>0.16942107405015983</v>
      </c>
      <c r="O2192" s="67">
        <f t="shared" si="341"/>
        <v>1.6051929259498403</v>
      </c>
      <c r="P2192" s="81">
        <f t="shared" si="342"/>
        <v>0</v>
      </c>
      <c r="Q2192" s="81">
        <f t="shared" si="343"/>
        <v>-0.16942107405015983</v>
      </c>
      <c r="S2192" s="1">
        <f t="shared" si="347"/>
        <v>6</v>
      </c>
      <c r="T2192" s="1" t="str">
        <f t="shared" si="348"/>
        <v>Off-Peak</v>
      </c>
    </row>
    <row r="2193" spans="1:20" x14ac:dyDescent="0.25">
      <c r="A2193" s="85">
        <v>45017.583333328315</v>
      </c>
      <c r="B2193" s="1">
        <v>4</v>
      </c>
      <c r="C2193" s="1">
        <v>1</v>
      </c>
      <c r="D2193" s="1">
        <v>15</v>
      </c>
      <c r="E2193" s="1" t="str">
        <f t="shared" si="344"/>
        <v>Non-Summer</v>
      </c>
      <c r="F2193" s="78">
        <v>0.85589999999999999</v>
      </c>
      <c r="G2193" s="79">
        <f t="shared" si="345"/>
        <v>1.6284042021103098</v>
      </c>
      <c r="J2193" s="78">
        <v>1.39988</v>
      </c>
      <c r="K2193" s="80">
        <f t="shared" si="346"/>
        <v>1.39988</v>
      </c>
      <c r="L2193" s="68" t="str">
        <f t="shared" si="339"/>
        <v>Normal</v>
      </c>
      <c r="N2193" s="67">
        <f t="shared" si="340"/>
        <v>0</v>
      </c>
      <c r="O2193" s="67">
        <f t="shared" si="341"/>
        <v>1.39988</v>
      </c>
      <c r="P2193" s="81">
        <f t="shared" si="342"/>
        <v>0.22852420211030977</v>
      </c>
      <c r="Q2193" s="81">
        <f t="shared" si="343"/>
        <v>0.22852420211030977</v>
      </c>
      <c r="S2193" s="1">
        <f t="shared" si="347"/>
        <v>6</v>
      </c>
      <c r="T2193" s="1" t="str">
        <f t="shared" si="348"/>
        <v>Off-Peak</v>
      </c>
    </row>
    <row r="2194" spans="1:20" x14ac:dyDescent="0.25">
      <c r="A2194" s="85">
        <v>45017.62499999498</v>
      </c>
      <c r="B2194" s="1">
        <v>4</v>
      </c>
      <c r="C2194" s="1">
        <v>1</v>
      </c>
      <c r="D2194" s="1">
        <v>16</v>
      </c>
      <c r="E2194" s="1" t="str">
        <f t="shared" si="344"/>
        <v>Non-Summer</v>
      </c>
      <c r="F2194" s="78">
        <v>0.86</v>
      </c>
      <c r="G2194" s="79">
        <f t="shared" si="345"/>
        <v>1.6362047129511232</v>
      </c>
      <c r="J2194" s="78">
        <v>0.76522100000000004</v>
      </c>
      <c r="K2194" s="80">
        <f t="shared" si="346"/>
        <v>0.76522100000000004</v>
      </c>
      <c r="L2194" s="68" t="str">
        <f t="shared" si="339"/>
        <v>Normal</v>
      </c>
      <c r="N2194" s="67">
        <f t="shared" si="340"/>
        <v>0</v>
      </c>
      <c r="O2194" s="67">
        <f t="shared" si="341"/>
        <v>0.76522100000000004</v>
      </c>
      <c r="P2194" s="81">
        <f t="shared" si="342"/>
        <v>0.8709837129511232</v>
      </c>
      <c r="Q2194" s="81">
        <f t="shared" si="343"/>
        <v>0.8709837129511232</v>
      </c>
      <c r="S2194" s="1">
        <f t="shared" si="347"/>
        <v>6</v>
      </c>
      <c r="T2194" s="1" t="str">
        <f t="shared" si="348"/>
        <v>Off-Peak</v>
      </c>
    </row>
    <row r="2195" spans="1:20" x14ac:dyDescent="0.25">
      <c r="A2195" s="85">
        <v>45017.666666661644</v>
      </c>
      <c r="B2195" s="1">
        <v>4</v>
      </c>
      <c r="C2195" s="1">
        <v>1</v>
      </c>
      <c r="D2195" s="1">
        <v>17</v>
      </c>
      <c r="E2195" s="1" t="str">
        <f t="shared" si="344"/>
        <v>Non-Summer</v>
      </c>
      <c r="F2195" s="78">
        <v>0.87549999999999994</v>
      </c>
      <c r="G2195" s="79">
        <f t="shared" si="345"/>
        <v>1.6656944490566374</v>
      </c>
      <c r="J2195" s="78">
        <v>0.30440100000000003</v>
      </c>
      <c r="K2195" s="80">
        <f t="shared" si="346"/>
        <v>0.30440100000000003</v>
      </c>
      <c r="L2195" s="68" t="str">
        <f t="shared" ref="L2195:L2258" si="349">IF(AND(D2195&gt;=$C$2,D2195&lt;=$C$3,E2195="Summer"),"MaxDis","Normal")</f>
        <v>Normal</v>
      </c>
      <c r="N2195" s="67">
        <f t="shared" ref="N2195:N2258" si="350">IF(K2195-G2195&lt;0,0,K2195-G2195)</f>
        <v>0</v>
      </c>
      <c r="O2195" s="67">
        <f t="shared" ref="O2195:O2258" si="351">K2195-N2195</f>
        <v>0.30440100000000003</v>
      </c>
      <c r="P2195" s="81">
        <f t="shared" ref="P2195:P2258" si="352">MAX(0,G2195-O2195)</f>
        <v>1.3612934490566375</v>
      </c>
      <c r="Q2195" s="81">
        <f t="shared" ref="Q2195:Q2258" si="353">G2195-K2195</f>
        <v>1.3612934490566375</v>
      </c>
      <c r="S2195" s="1">
        <f t="shared" si="347"/>
        <v>6</v>
      </c>
      <c r="T2195" s="1" t="str">
        <f t="shared" si="348"/>
        <v>Off-Peak</v>
      </c>
    </row>
    <row r="2196" spans="1:20" x14ac:dyDescent="0.25">
      <c r="A2196" s="85">
        <v>45017.708333328308</v>
      </c>
      <c r="B2196" s="1">
        <v>4</v>
      </c>
      <c r="C2196" s="1">
        <v>1</v>
      </c>
      <c r="D2196" s="1">
        <v>18</v>
      </c>
      <c r="E2196" s="1" t="str">
        <f t="shared" ref="E2196:E2259" si="354">IF(AND(B2196&gt;=$C$5,B2196&lt;=$C$6),"Summer","Non-Summer")</f>
        <v>Non-Summer</v>
      </c>
      <c r="F2196" s="78">
        <v>0.9083</v>
      </c>
      <c r="G2196" s="79">
        <f t="shared" ref="G2196:G2259" si="355">F2196*$G$13</f>
        <v>1.7280985357831455</v>
      </c>
      <c r="J2196" s="78">
        <v>1.81E-3</v>
      </c>
      <c r="K2196" s="80">
        <f t="shared" ref="K2196:K2259" si="356">J2196*$K$13</f>
        <v>1.81E-3</v>
      </c>
      <c r="L2196" s="68" t="str">
        <f t="shared" si="349"/>
        <v>Normal</v>
      </c>
      <c r="N2196" s="67">
        <f t="shared" si="350"/>
        <v>0</v>
      </c>
      <c r="O2196" s="67">
        <f t="shared" si="351"/>
        <v>1.81E-3</v>
      </c>
      <c r="P2196" s="81">
        <f t="shared" si="352"/>
        <v>1.7262885357831455</v>
      </c>
      <c r="Q2196" s="81">
        <f t="shared" si="353"/>
        <v>1.7262885357831455</v>
      </c>
      <c r="S2196" s="1">
        <f t="shared" ref="S2196:S2259" si="357">WEEKDAY(A2196,2)</f>
        <v>6</v>
      </c>
      <c r="T2196" s="1" t="str">
        <f t="shared" ref="T2196:T2259" si="358">IF(S2196&gt;5,"Off-Peak",IF(AND(D2196&gt;=$C$7,D2196&lt;$C$8),"Peak","Off-Peak"))</f>
        <v>Off-Peak</v>
      </c>
    </row>
    <row r="2197" spans="1:20" x14ac:dyDescent="0.25">
      <c r="A2197" s="85">
        <v>45017.749999994972</v>
      </c>
      <c r="B2197" s="1">
        <v>4</v>
      </c>
      <c r="C2197" s="1">
        <v>1</v>
      </c>
      <c r="D2197" s="1">
        <v>19</v>
      </c>
      <c r="E2197" s="1" t="str">
        <f t="shared" si="354"/>
        <v>Non-Summer</v>
      </c>
      <c r="F2197" s="78">
        <v>0.9325</v>
      </c>
      <c r="G2197" s="79">
        <f t="shared" si="355"/>
        <v>1.7741405753801422</v>
      </c>
      <c r="J2197" s="78">
        <v>0</v>
      </c>
      <c r="K2197" s="80">
        <f t="shared" si="356"/>
        <v>0</v>
      </c>
      <c r="L2197" s="68" t="str">
        <f t="shared" si="349"/>
        <v>Normal</v>
      </c>
      <c r="N2197" s="67">
        <f t="shared" si="350"/>
        <v>0</v>
      </c>
      <c r="O2197" s="67">
        <f t="shared" si="351"/>
        <v>0</v>
      </c>
      <c r="P2197" s="81">
        <f t="shared" si="352"/>
        <v>1.7741405753801422</v>
      </c>
      <c r="Q2197" s="81">
        <f t="shared" si="353"/>
        <v>1.7741405753801422</v>
      </c>
      <c r="S2197" s="1">
        <f t="shared" si="357"/>
        <v>6</v>
      </c>
      <c r="T2197" s="1" t="str">
        <f t="shared" si="358"/>
        <v>Off-Peak</v>
      </c>
    </row>
    <row r="2198" spans="1:20" x14ac:dyDescent="0.25">
      <c r="A2198" s="85">
        <v>45017.791666661637</v>
      </c>
      <c r="B2198" s="1">
        <v>4</v>
      </c>
      <c r="C2198" s="1">
        <v>1</v>
      </c>
      <c r="D2198" s="1">
        <v>20</v>
      </c>
      <c r="E2198" s="1" t="str">
        <f t="shared" si="354"/>
        <v>Non-Summer</v>
      </c>
      <c r="F2198" s="78">
        <v>0.96179999999999999</v>
      </c>
      <c r="G2198" s="79">
        <f t="shared" si="355"/>
        <v>1.8298856894376632</v>
      </c>
      <c r="J2198" s="78">
        <v>0</v>
      </c>
      <c r="K2198" s="80">
        <f t="shared" si="356"/>
        <v>0</v>
      </c>
      <c r="L2198" s="68" t="str">
        <f t="shared" si="349"/>
        <v>Normal</v>
      </c>
      <c r="N2198" s="67">
        <f t="shared" si="350"/>
        <v>0</v>
      </c>
      <c r="O2198" s="67">
        <f t="shared" si="351"/>
        <v>0</v>
      </c>
      <c r="P2198" s="81">
        <f t="shared" si="352"/>
        <v>1.8298856894376632</v>
      </c>
      <c r="Q2198" s="81">
        <f t="shared" si="353"/>
        <v>1.8298856894376632</v>
      </c>
      <c r="S2198" s="1">
        <f t="shared" si="357"/>
        <v>6</v>
      </c>
      <c r="T2198" s="1" t="str">
        <f t="shared" si="358"/>
        <v>Off-Peak</v>
      </c>
    </row>
    <row r="2199" spans="1:20" x14ac:dyDescent="0.25">
      <c r="A2199" s="85">
        <v>45017.833333328301</v>
      </c>
      <c r="B2199" s="1">
        <v>4</v>
      </c>
      <c r="C2199" s="1">
        <v>1</v>
      </c>
      <c r="D2199" s="1">
        <v>21</v>
      </c>
      <c r="E2199" s="1" t="str">
        <f t="shared" si="354"/>
        <v>Non-Summer</v>
      </c>
      <c r="F2199" s="78">
        <v>0.97060000000000002</v>
      </c>
      <c r="G2199" s="79">
        <f t="shared" si="355"/>
        <v>1.8466282492911166</v>
      </c>
      <c r="J2199" s="78">
        <v>0</v>
      </c>
      <c r="K2199" s="80">
        <f t="shared" si="356"/>
        <v>0</v>
      </c>
      <c r="L2199" s="68" t="str">
        <f t="shared" si="349"/>
        <v>Normal</v>
      </c>
      <c r="N2199" s="67">
        <f t="shared" si="350"/>
        <v>0</v>
      </c>
      <c r="O2199" s="67">
        <f t="shared" si="351"/>
        <v>0</v>
      </c>
      <c r="P2199" s="81">
        <f t="shared" si="352"/>
        <v>1.8466282492911166</v>
      </c>
      <c r="Q2199" s="81">
        <f t="shared" si="353"/>
        <v>1.8466282492911166</v>
      </c>
      <c r="S2199" s="1">
        <f t="shared" si="357"/>
        <v>6</v>
      </c>
      <c r="T2199" s="1" t="str">
        <f t="shared" si="358"/>
        <v>Off-Peak</v>
      </c>
    </row>
    <row r="2200" spans="1:20" x14ac:dyDescent="0.25">
      <c r="A2200" s="85">
        <v>45017.874999994965</v>
      </c>
      <c r="B2200" s="1">
        <v>4</v>
      </c>
      <c r="C2200" s="1">
        <v>1</v>
      </c>
      <c r="D2200" s="1">
        <v>22</v>
      </c>
      <c r="E2200" s="1" t="str">
        <f t="shared" si="354"/>
        <v>Non-Summer</v>
      </c>
      <c r="F2200" s="78">
        <v>0.94879999999999998</v>
      </c>
      <c r="G2200" s="79">
        <f t="shared" si="355"/>
        <v>1.8051523623814252</v>
      </c>
      <c r="J2200" s="78">
        <v>0</v>
      </c>
      <c r="K2200" s="80">
        <f t="shared" si="356"/>
        <v>0</v>
      </c>
      <c r="L2200" s="68" t="str">
        <f t="shared" si="349"/>
        <v>Normal</v>
      </c>
      <c r="N2200" s="67">
        <f t="shared" si="350"/>
        <v>0</v>
      </c>
      <c r="O2200" s="67">
        <f t="shared" si="351"/>
        <v>0</v>
      </c>
      <c r="P2200" s="81">
        <f t="shared" si="352"/>
        <v>1.8051523623814252</v>
      </c>
      <c r="Q2200" s="81">
        <f t="shared" si="353"/>
        <v>1.8051523623814252</v>
      </c>
      <c r="S2200" s="1">
        <f t="shared" si="357"/>
        <v>6</v>
      </c>
      <c r="T2200" s="1" t="str">
        <f t="shared" si="358"/>
        <v>Off-Peak</v>
      </c>
    </row>
    <row r="2201" spans="1:20" x14ac:dyDescent="0.25">
      <c r="A2201" s="85">
        <v>45017.916666661629</v>
      </c>
      <c r="B2201" s="1">
        <v>4</v>
      </c>
      <c r="C2201" s="1">
        <v>1</v>
      </c>
      <c r="D2201" s="1">
        <v>23</v>
      </c>
      <c r="E2201" s="1" t="str">
        <f t="shared" si="354"/>
        <v>Non-Summer</v>
      </c>
      <c r="F2201" s="78">
        <v>0.90139999999999998</v>
      </c>
      <c r="G2201" s="79">
        <f t="shared" si="355"/>
        <v>1.7149708468071423</v>
      </c>
      <c r="J2201" s="78">
        <v>0</v>
      </c>
      <c r="K2201" s="80">
        <f t="shared" si="356"/>
        <v>0</v>
      </c>
      <c r="L2201" s="68" t="str">
        <f t="shared" si="349"/>
        <v>Normal</v>
      </c>
      <c r="N2201" s="67">
        <f t="shared" si="350"/>
        <v>0</v>
      </c>
      <c r="O2201" s="67">
        <f t="shared" si="351"/>
        <v>0</v>
      </c>
      <c r="P2201" s="81">
        <f t="shared" si="352"/>
        <v>1.7149708468071423</v>
      </c>
      <c r="Q2201" s="81">
        <f t="shared" si="353"/>
        <v>1.7149708468071423</v>
      </c>
      <c r="S2201" s="1">
        <f t="shared" si="357"/>
        <v>6</v>
      </c>
      <c r="T2201" s="1" t="str">
        <f t="shared" si="358"/>
        <v>Off-Peak</v>
      </c>
    </row>
    <row r="2202" spans="1:20" x14ac:dyDescent="0.25">
      <c r="A2202" s="85">
        <v>45017.958333328294</v>
      </c>
      <c r="B2202" s="1">
        <v>4</v>
      </c>
      <c r="C2202" s="1">
        <v>2</v>
      </c>
      <c r="D2202" s="1">
        <v>0</v>
      </c>
      <c r="E2202" s="1" t="str">
        <f t="shared" si="354"/>
        <v>Non-Summer</v>
      </c>
      <c r="F2202" s="78">
        <v>0.83579999999999999</v>
      </c>
      <c r="G2202" s="79">
        <f t="shared" si="355"/>
        <v>1.5901626733541265</v>
      </c>
      <c r="J2202" s="78">
        <v>0</v>
      </c>
      <c r="K2202" s="80">
        <f t="shared" si="356"/>
        <v>0</v>
      </c>
      <c r="L2202" s="68" t="str">
        <f t="shared" si="349"/>
        <v>Normal</v>
      </c>
      <c r="N2202" s="67">
        <f t="shared" si="350"/>
        <v>0</v>
      </c>
      <c r="O2202" s="67">
        <f t="shared" si="351"/>
        <v>0</v>
      </c>
      <c r="P2202" s="81">
        <f t="shared" si="352"/>
        <v>1.5901626733541265</v>
      </c>
      <c r="Q2202" s="81">
        <f t="shared" si="353"/>
        <v>1.5901626733541265</v>
      </c>
      <c r="S2202" s="1">
        <f t="shared" si="357"/>
        <v>6</v>
      </c>
      <c r="T2202" s="1" t="str">
        <f t="shared" si="358"/>
        <v>Off-Peak</v>
      </c>
    </row>
    <row r="2203" spans="1:20" x14ac:dyDescent="0.25">
      <c r="A2203" s="85">
        <v>45017.999999994958</v>
      </c>
      <c r="B2203" s="1">
        <v>4</v>
      </c>
      <c r="C2203" s="1">
        <v>2</v>
      </c>
      <c r="D2203" s="1">
        <v>1</v>
      </c>
      <c r="E2203" s="1" t="str">
        <f t="shared" si="354"/>
        <v>Non-Summer</v>
      </c>
      <c r="F2203" s="78">
        <v>0.78659999999999997</v>
      </c>
      <c r="G2203" s="79">
        <f t="shared" si="355"/>
        <v>1.4965565432643646</v>
      </c>
      <c r="J2203" s="78">
        <v>0</v>
      </c>
      <c r="K2203" s="80">
        <f t="shared" si="356"/>
        <v>0</v>
      </c>
      <c r="L2203" s="68" t="str">
        <f t="shared" si="349"/>
        <v>Normal</v>
      </c>
      <c r="N2203" s="67">
        <f t="shared" si="350"/>
        <v>0</v>
      </c>
      <c r="O2203" s="67">
        <f t="shared" si="351"/>
        <v>0</v>
      </c>
      <c r="P2203" s="81">
        <f t="shared" si="352"/>
        <v>1.4965565432643646</v>
      </c>
      <c r="Q2203" s="81">
        <f t="shared" si="353"/>
        <v>1.4965565432643646</v>
      </c>
      <c r="S2203" s="1">
        <f t="shared" si="357"/>
        <v>7</v>
      </c>
      <c r="T2203" s="1" t="str">
        <f t="shared" si="358"/>
        <v>Off-Peak</v>
      </c>
    </row>
    <row r="2204" spans="1:20" x14ac:dyDescent="0.25">
      <c r="A2204" s="85">
        <v>45018.041666661622</v>
      </c>
      <c r="B2204" s="1">
        <v>4</v>
      </c>
      <c r="C2204" s="1">
        <v>2</v>
      </c>
      <c r="D2204" s="1">
        <v>2</v>
      </c>
      <c r="E2204" s="1" t="str">
        <f t="shared" si="354"/>
        <v>Non-Summer</v>
      </c>
      <c r="F2204" s="78">
        <v>0.75239999999999996</v>
      </c>
      <c r="G2204" s="79">
        <f t="shared" si="355"/>
        <v>1.4314888674702617</v>
      </c>
      <c r="J2204" s="78">
        <v>0</v>
      </c>
      <c r="K2204" s="80">
        <f t="shared" si="356"/>
        <v>0</v>
      </c>
      <c r="L2204" s="68" t="str">
        <f t="shared" si="349"/>
        <v>Normal</v>
      </c>
      <c r="N2204" s="67">
        <f t="shared" si="350"/>
        <v>0</v>
      </c>
      <c r="O2204" s="67">
        <f t="shared" si="351"/>
        <v>0</v>
      </c>
      <c r="P2204" s="81">
        <f t="shared" si="352"/>
        <v>1.4314888674702617</v>
      </c>
      <c r="Q2204" s="81">
        <f t="shared" si="353"/>
        <v>1.4314888674702617</v>
      </c>
      <c r="S2204" s="1">
        <f t="shared" si="357"/>
        <v>7</v>
      </c>
      <c r="T2204" s="1" t="str">
        <f t="shared" si="358"/>
        <v>Off-Peak</v>
      </c>
    </row>
    <row r="2205" spans="1:20" x14ac:dyDescent="0.25">
      <c r="A2205" s="85">
        <v>45018.083333328286</v>
      </c>
      <c r="B2205" s="1">
        <v>4</v>
      </c>
      <c r="C2205" s="1">
        <v>2</v>
      </c>
      <c r="D2205" s="1">
        <v>3</v>
      </c>
      <c r="E2205" s="1" t="str">
        <f t="shared" si="354"/>
        <v>Non-Summer</v>
      </c>
      <c r="F2205" s="78">
        <v>0.72989999999999999</v>
      </c>
      <c r="G2205" s="79">
        <f t="shared" si="355"/>
        <v>1.3886811860267732</v>
      </c>
      <c r="J2205" s="78">
        <v>0</v>
      </c>
      <c r="K2205" s="80">
        <f t="shared" si="356"/>
        <v>0</v>
      </c>
      <c r="L2205" s="68" t="str">
        <f t="shared" si="349"/>
        <v>Normal</v>
      </c>
      <c r="N2205" s="67">
        <f t="shared" si="350"/>
        <v>0</v>
      </c>
      <c r="O2205" s="67">
        <f t="shared" si="351"/>
        <v>0</v>
      </c>
      <c r="P2205" s="81">
        <f t="shared" si="352"/>
        <v>1.3886811860267732</v>
      </c>
      <c r="Q2205" s="81">
        <f t="shared" si="353"/>
        <v>1.3886811860267732</v>
      </c>
      <c r="S2205" s="1">
        <f t="shared" si="357"/>
        <v>7</v>
      </c>
      <c r="T2205" s="1" t="str">
        <f t="shared" si="358"/>
        <v>Off-Peak</v>
      </c>
    </row>
    <row r="2206" spans="1:20" x14ac:dyDescent="0.25">
      <c r="A2206" s="85">
        <v>45018.12499999495</v>
      </c>
      <c r="B2206" s="1">
        <v>4</v>
      </c>
      <c r="C2206" s="1">
        <v>2</v>
      </c>
      <c r="D2206" s="1">
        <v>4</v>
      </c>
      <c r="E2206" s="1" t="str">
        <f t="shared" si="354"/>
        <v>Non-Summer</v>
      </c>
      <c r="F2206" s="78">
        <v>0.72260000000000002</v>
      </c>
      <c r="G2206" s="79">
        <f t="shared" si="355"/>
        <v>1.3747924716028856</v>
      </c>
      <c r="J2206" s="78">
        <v>0</v>
      </c>
      <c r="K2206" s="80">
        <f t="shared" si="356"/>
        <v>0</v>
      </c>
      <c r="L2206" s="68" t="str">
        <f t="shared" si="349"/>
        <v>Normal</v>
      </c>
      <c r="N2206" s="67">
        <f t="shared" si="350"/>
        <v>0</v>
      </c>
      <c r="O2206" s="67">
        <f t="shared" si="351"/>
        <v>0</v>
      </c>
      <c r="P2206" s="81">
        <f t="shared" si="352"/>
        <v>1.3747924716028856</v>
      </c>
      <c r="Q2206" s="81">
        <f t="shared" si="353"/>
        <v>1.3747924716028856</v>
      </c>
      <c r="S2206" s="1">
        <f t="shared" si="357"/>
        <v>7</v>
      </c>
      <c r="T2206" s="1" t="str">
        <f t="shared" si="358"/>
        <v>Off-Peak</v>
      </c>
    </row>
    <row r="2207" spans="1:20" x14ac:dyDescent="0.25">
      <c r="A2207" s="85">
        <v>45018.166666661615</v>
      </c>
      <c r="B2207" s="1">
        <v>4</v>
      </c>
      <c r="C2207" s="1">
        <v>2</v>
      </c>
      <c r="D2207" s="1">
        <v>5</v>
      </c>
      <c r="E2207" s="1" t="str">
        <f t="shared" si="354"/>
        <v>Non-Summer</v>
      </c>
      <c r="F2207" s="78">
        <v>0.72070000000000001</v>
      </c>
      <c r="G2207" s="79">
        <f t="shared" si="355"/>
        <v>1.3711776007254355</v>
      </c>
      <c r="J2207" s="78">
        <v>0</v>
      </c>
      <c r="K2207" s="80">
        <f t="shared" si="356"/>
        <v>0</v>
      </c>
      <c r="L2207" s="68" t="str">
        <f t="shared" si="349"/>
        <v>Normal</v>
      </c>
      <c r="N2207" s="67">
        <f t="shared" si="350"/>
        <v>0</v>
      </c>
      <c r="O2207" s="67">
        <f t="shared" si="351"/>
        <v>0</v>
      </c>
      <c r="P2207" s="81">
        <f t="shared" si="352"/>
        <v>1.3711776007254355</v>
      </c>
      <c r="Q2207" s="81">
        <f t="shared" si="353"/>
        <v>1.3711776007254355</v>
      </c>
      <c r="S2207" s="1">
        <f t="shared" si="357"/>
        <v>7</v>
      </c>
      <c r="T2207" s="1" t="str">
        <f t="shared" si="358"/>
        <v>Off-Peak</v>
      </c>
    </row>
    <row r="2208" spans="1:20" x14ac:dyDescent="0.25">
      <c r="A2208" s="85">
        <v>45018.208333328279</v>
      </c>
      <c r="B2208" s="1">
        <v>4</v>
      </c>
      <c r="C2208" s="1">
        <v>2</v>
      </c>
      <c r="D2208" s="1">
        <v>6</v>
      </c>
      <c r="E2208" s="1" t="str">
        <f t="shared" si="354"/>
        <v>Non-Summer</v>
      </c>
      <c r="F2208" s="78">
        <v>0.73750000000000004</v>
      </c>
      <c r="G2208" s="79">
        <f t="shared" si="355"/>
        <v>1.4031406695365738</v>
      </c>
      <c r="J2208" s="78">
        <v>0</v>
      </c>
      <c r="K2208" s="80">
        <f t="shared" si="356"/>
        <v>0</v>
      </c>
      <c r="L2208" s="68" t="str">
        <f t="shared" si="349"/>
        <v>Normal</v>
      </c>
      <c r="N2208" s="67">
        <f t="shared" si="350"/>
        <v>0</v>
      </c>
      <c r="O2208" s="67">
        <f t="shared" si="351"/>
        <v>0</v>
      </c>
      <c r="P2208" s="81">
        <f t="shared" si="352"/>
        <v>1.4031406695365738</v>
      </c>
      <c r="Q2208" s="81">
        <f t="shared" si="353"/>
        <v>1.4031406695365738</v>
      </c>
      <c r="S2208" s="1">
        <f t="shared" si="357"/>
        <v>7</v>
      </c>
      <c r="T2208" s="1" t="str">
        <f t="shared" si="358"/>
        <v>Off-Peak</v>
      </c>
    </row>
    <row r="2209" spans="1:20" x14ac:dyDescent="0.25">
      <c r="A2209" s="85">
        <v>45018.249999994943</v>
      </c>
      <c r="B2209" s="1">
        <v>4</v>
      </c>
      <c r="C2209" s="1">
        <v>2</v>
      </c>
      <c r="D2209" s="1">
        <v>7</v>
      </c>
      <c r="E2209" s="1" t="str">
        <f t="shared" si="354"/>
        <v>Non-Summer</v>
      </c>
      <c r="F2209" s="78">
        <v>0.76500000000000001</v>
      </c>
      <c r="G2209" s="79">
        <f t="shared" si="355"/>
        <v>1.4554611690786154</v>
      </c>
      <c r="J2209" s="78">
        <v>0.78322400000000003</v>
      </c>
      <c r="K2209" s="80">
        <f t="shared" si="356"/>
        <v>0.78322400000000003</v>
      </c>
      <c r="L2209" s="68" t="str">
        <f t="shared" si="349"/>
        <v>Normal</v>
      </c>
      <c r="N2209" s="67">
        <f t="shared" si="350"/>
        <v>0</v>
      </c>
      <c r="O2209" s="67">
        <f t="shared" si="351"/>
        <v>0.78322400000000003</v>
      </c>
      <c r="P2209" s="81">
        <f t="shared" si="352"/>
        <v>0.67223716907861542</v>
      </c>
      <c r="Q2209" s="81">
        <f t="shared" si="353"/>
        <v>0.67223716907861542</v>
      </c>
      <c r="S2209" s="1">
        <f t="shared" si="357"/>
        <v>7</v>
      </c>
      <c r="T2209" s="1" t="str">
        <f t="shared" si="358"/>
        <v>Off-Peak</v>
      </c>
    </row>
    <row r="2210" spans="1:20" x14ac:dyDescent="0.25">
      <c r="A2210" s="85">
        <v>45018.291666661607</v>
      </c>
      <c r="B2210" s="1">
        <v>4</v>
      </c>
      <c r="C2210" s="1">
        <v>2</v>
      </c>
      <c r="D2210" s="1">
        <v>8</v>
      </c>
      <c r="E2210" s="1" t="str">
        <f t="shared" si="354"/>
        <v>Non-Summer</v>
      </c>
      <c r="F2210" s="78">
        <v>0.78380000000000005</v>
      </c>
      <c r="G2210" s="79">
        <f t="shared" si="355"/>
        <v>1.491229365129175</v>
      </c>
      <c r="J2210" s="78">
        <v>2.6319170000000001</v>
      </c>
      <c r="K2210" s="80">
        <f t="shared" si="356"/>
        <v>2.6319170000000001</v>
      </c>
      <c r="L2210" s="68" t="str">
        <f t="shared" si="349"/>
        <v>Normal</v>
      </c>
      <c r="N2210" s="67">
        <f t="shared" si="350"/>
        <v>1.140687634870825</v>
      </c>
      <c r="O2210" s="67">
        <f t="shared" si="351"/>
        <v>1.491229365129175</v>
      </c>
      <c r="P2210" s="81">
        <f t="shared" si="352"/>
        <v>0</v>
      </c>
      <c r="Q2210" s="81">
        <f t="shared" si="353"/>
        <v>-1.140687634870825</v>
      </c>
      <c r="S2210" s="1">
        <f t="shared" si="357"/>
        <v>7</v>
      </c>
      <c r="T2210" s="1" t="str">
        <f t="shared" si="358"/>
        <v>Off-Peak</v>
      </c>
    </row>
    <row r="2211" spans="1:20" x14ac:dyDescent="0.25">
      <c r="A2211" s="85">
        <v>45018.333333328272</v>
      </c>
      <c r="B2211" s="1">
        <v>4</v>
      </c>
      <c r="C2211" s="1">
        <v>2</v>
      </c>
      <c r="D2211" s="1">
        <v>9</v>
      </c>
      <c r="E2211" s="1" t="str">
        <f t="shared" si="354"/>
        <v>Non-Summer</v>
      </c>
      <c r="F2211" s="78">
        <v>0.79159999999999997</v>
      </c>
      <c r="G2211" s="79">
        <f t="shared" si="355"/>
        <v>1.5060693613629175</v>
      </c>
      <c r="J2211" s="78">
        <v>4.1566790000000005</v>
      </c>
      <c r="K2211" s="80">
        <f t="shared" si="356"/>
        <v>4.1566790000000005</v>
      </c>
      <c r="L2211" s="68" t="str">
        <f t="shared" si="349"/>
        <v>Normal</v>
      </c>
      <c r="N2211" s="67">
        <f t="shared" si="350"/>
        <v>2.650609638637083</v>
      </c>
      <c r="O2211" s="67">
        <f t="shared" si="351"/>
        <v>1.5060693613629175</v>
      </c>
      <c r="P2211" s="81">
        <f t="shared" si="352"/>
        <v>0</v>
      </c>
      <c r="Q2211" s="81">
        <f t="shared" si="353"/>
        <v>-2.650609638637083</v>
      </c>
      <c r="S2211" s="1">
        <f t="shared" si="357"/>
        <v>7</v>
      </c>
      <c r="T2211" s="1" t="str">
        <f t="shared" si="358"/>
        <v>Off-Peak</v>
      </c>
    </row>
    <row r="2212" spans="1:20" x14ac:dyDescent="0.25">
      <c r="A2212" s="85">
        <v>45018.374999994936</v>
      </c>
      <c r="B2212" s="1">
        <v>4</v>
      </c>
      <c r="C2212" s="1">
        <v>2</v>
      </c>
      <c r="D2212" s="1">
        <v>10</v>
      </c>
      <c r="E2212" s="1" t="str">
        <f t="shared" si="354"/>
        <v>Non-Summer</v>
      </c>
      <c r="F2212" s="78">
        <v>0.79220000000000002</v>
      </c>
      <c r="G2212" s="79">
        <f t="shared" si="355"/>
        <v>1.507210899534744</v>
      </c>
      <c r="J2212" s="78">
        <v>4.1063220000000005</v>
      </c>
      <c r="K2212" s="80">
        <f t="shared" si="356"/>
        <v>4.1063220000000005</v>
      </c>
      <c r="L2212" s="68" t="str">
        <f t="shared" si="349"/>
        <v>Normal</v>
      </c>
      <c r="N2212" s="67">
        <f t="shared" si="350"/>
        <v>2.5991111004652563</v>
      </c>
      <c r="O2212" s="67">
        <f t="shared" si="351"/>
        <v>1.5072108995347442</v>
      </c>
      <c r="P2212" s="81">
        <f t="shared" si="352"/>
        <v>0</v>
      </c>
      <c r="Q2212" s="81">
        <f t="shared" si="353"/>
        <v>-2.5991111004652563</v>
      </c>
      <c r="S2212" s="1">
        <f t="shared" si="357"/>
        <v>7</v>
      </c>
      <c r="T2212" s="1" t="str">
        <f t="shared" si="358"/>
        <v>Off-Peak</v>
      </c>
    </row>
    <row r="2213" spans="1:20" x14ac:dyDescent="0.25">
      <c r="A2213" s="85">
        <v>45018.4166666616</v>
      </c>
      <c r="B2213" s="1">
        <v>4</v>
      </c>
      <c r="C2213" s="1">
        <v>2</v>
      </c>
      <c r="D2213" s="1">
        <v>11</v>
      </c>
      <c r="E2213" s="1" t="str">
        <f t="shared" si="354"/>
        <v>Non-Summer</v>
      </c>
      <c r="F2213" s="78">
        <v>0.78700000000000003</v>
      </c>
      <c r="G2213" s="79">
        <f t="shared" si="355"/>
        <v>1.4973175687122489</v>
      </c>
      <c r="J2213" s="78">
        <v>6.3934319999999998</v>
      </c>
      <c r="K2213" s="80">
        <f t="shared" si="356"/>
        <v>6.3934319999999998</v>
      </c>
      <c r="L2213" s="68" t="str">
        <f t="shared" si="349"/>
        <v>Normal</v>
      </c>
      <c r="N2213" s="67">
        <f t="shared" si="350"/>
        <v>4.8961144312877511</v>
      </c>
      <c r="O2213" s="67">
        <f t="shared" si="351"/>
        <v>1.4973175687122486</v>
      </c>
      <c r="P2213" s="81">
        <f t="shared" si="352"/>
        <v>2.2204460492503131E-16</v>
      </c>
      <c r="Q2213" s="81">
        <f t="shared" si="353"/>
        <v>-4.8961144312877511</v>
      </c>
      <c r="S2213" s="1">
        <f t="shared" si="357"/>
        <v>7</v>
      </c>
      <c r="T2213" s="1" t="str">
        <f t="shared" si="358"/>
        <v>Off-Peak</v>
      </c>
    </row>
    <row r="2214" spans="1:20" x14ac:dyDescent="0.25">
      <c r="A2214" s="85">
        <v>45018.458333328264</v>
      </c>
      <c r="B2214" s="1">
        <v>4</v>
      </c>
      <c r="C2214" s="1">
        <v>2</v>
      </c>
      <c r="D2214" s="1">
        <v>12</v>
      </c>
      <c r="E2214" s="1" t="str">
        <f t="shared" si="354"/>
        <v>Non-Summer</v>
      </c>
      <c r="F2214" s="78">
        <v>0.77910000000000001</v>
      </c>
      <c r="G2214" s="79">
        <f t="shared" si="355"/>
        <v>1.4822873161165351</v>
      </c>
      <c r="J2214" s="78">
        <v>6.7763710000000001</v>
      </c>
      <c r="K2214" s="80">
        <f t="shared" si="356"/>
        <v>6.7763710000000001</v>
      </c>
      <c r="L2214" s="68" t="str">
        <f t="shared" si="349"/>
        <v>Normal</v>
      </c>
      <c r="N2214" s="67">
        <f t="shared" si="350"/>
        <v>5.2940836838834651</v>
      </c>
      <c r="O2214" s="67">
        <f t="shared" si="351"/>
        <v>1.4822873161165351</v>
      </c>
      <c r="P2214" s="81">
        <f t="shared" si="352"/>
        <v>0</v>
      </c>
      <c r="Q2214" s="81">
        <f t="shared" si="353"/>
        <v>-5.2940836838834651</v>
      </c>
      <c r="S2214" s="1">
        <f t="shared" si="357"/>
        <v>7</v>
      </c>
      <c r="T2214" s="1" t="str">
        <f t="shared" si="358"/>
        <v>Off-Peak</v>
      </c>
    </row>
    <row r="2215" spans="1:20" x14ac:dyDescent="0.25">
      <c r="A2215" s="85">
        <v>45018.499999994929</v>
      </c>
      <c r="B2215" s="1">
        <v>4</v>
      </c>
      <c r="C2215" s="1">
        <v>2</v>
      </c>
      <c r="D2215" s="1">
        <v>13</v>
      </c>
      <c r="E2215" s="1" t="str">
        <f t="shared" si="354"/>
        <v>Non-Summer</v>
      </c>
      <c r="F2215" s="78">
        <v>0.76910000000000001</v>
      </c>
      <c r="G2215" s="79">
        <f t="shared" si="355"/>
        <v>1.4632616799194289</v>
      </c>
      <c r="J2215" s="78">
        <v>6.7129650000000005</v>
      </c>
      <c r="K2215" s="80">
        <f t="shared" si="356"/>
        <v>6.7129650000000005</v>
      </c>
      <c r="L2215" s="68" t="str">
        <f t="shared" si="349"/>
        <v>Normal</v>
      </c>
      <c r="N2215" s="67">
        <f t="shared" si="350"/>
        <v>5.2497033200805721</v>
      </c>
      <c r="O2215" s="67">
        <f t="shared" si="351"/>
        <v>1.4632616799194285</v>
      </c>
      <c r="P2215" s="81">
        <f t="shared" si="352"/>
        <v>4.4408920985006262E-16</v>
      </c>
      <c r="Q2215" s="81">
        <f t="shared" si="353"/>
        <v>-5.2497033200805721</v>
      </c>
      <c r="S2215" s="1">
        <f t="shared" si="357"/>
        <v>7</v>
      </c>
      <c r="T2215" s="1" t="str">
        <f t="shared" si="358"/>
        <v>Off-Peak</v>
      </c>
    </row>
    <row r="2216" spans="1:20" x14ac:dyDescent="0.25">
      <c r="A2216" s="85">
        <v>45018.541666661593</v>
      </c>
      <c r="B2216" s="1">
        <v>4</v>
      </c>
      <c r="C2216" s="1">
        <v>2</v>
      </c>
      <c r="D2216" s="1">
        <v>14</v>
      </c>
      <c r="E2216" s="1" t="str">
        <f t="shared" si="354"/>
        <v>Non-Summer</v>
      </c>
      <c r="F2216" s="78">
        <v>0.75409999999999999</v>
      </c>
      <c r="G2216" s="79">
        <f t="shared" si="355"/>
        <v>1.4347232256237699</v>
      </c>
      <c r="J2216" s="78">
        <v>6.2304909999999998</v>
      </c>
      <c r="K2216" s="80">
        <f t="shared" si="356"/>
        <v>6.2304909999999998</v>
      </c>
      <c r="L2216" s="68" t="str">
        <f t="shared" si="349"/>
        <v>Normal</v>
      </c>
      <c r="N2216" s="67">
        <f t="shared" si="350"/>
        <v>4.7957677743762304</v>
      </c>
      <c r="O2216" s="67">
        <f t="shared" si="351"/>
        <v>1.4347232256237694</v>
      </c>
      <c r="P2216" s="81">
        <f t="shared" si="352"/>
        <v>4.4408920985006262E-16</v>
      </c>
      <c r="Q2216" s="81">
        <f t="shared" si="353"/>
        <v>-4.7957677743762304</v>
      </c>
      <c r="S2216" s="1">
        <f t="shared" si="357"/>
        <v>7</v>
      </c>
      <c r="T2216" s="1" t="str">
        <f t="shared" si="358"/>
        <v>Off-Peak</v>
      </c>
    </row>
    <row r="2217" spans="1:20" x14ac:dyDescent="0.25">
      <c r="A2217" s="85">
        <v>45018.583333328257</v>
      </c>
      <c r="B2217" s="1">
        <v>4</v>
      </c>
      <c r="C2217" s="1">
        <v>2</v>
      </c>
      <c r="D2217" s="1">
        <v>15</v>
      </c>
      <c r="E2217" s="1" t="str">
        <f t="shared" si="354"/>
        <v>Non-Summer</v>
      </c>
      <c r="F2217" s="78">
        <v>0.74239999999999995</v>
      </c>
      <c r="G2217" s="79">
        <f t="shared" si="355"/>
        <v>1.4124632312731555</v>
      </c>
      <c r="J2217" s="78">
        <v>5.3231409999999997</v>
      </c>
      <c r="K2217" s="80">
        <f t="shared" si="356"/>
        <v>5.3231409999999997</v>
      </c>
      <c r="L2217" s="68" t="str">
        <f t="shared" si="349"/>
        <v>Normal</v>
      </c>
      <c r="N2217" s="67">
        <f t="shared" si="350"/>
        <v>3.9106777687268441</v>
      </c>
      <c r="O2217" s="67">
        <f t="shared" si="351"/>
        <v>1.4124632312731555</v>
      </c>
      <c r="P2217" s="81">
        <f t="shared" si="352"/>
        <v>0</v>
      </c>
      <c r="Q2217" s="81">
        <f t="shared" si="353"/>
        <v>-3.9106777687268441</v>
      </c>
      <c r="S2217" s="1">
        <f t="shared" si="357"/>
        <v>7</v>
      </c>
      <c r="T2217" s="1" t="str">
        <f t="shared" si="358"/>
        <v>Off-Peak</v>
      </c>
    </row>
    <row r="2218" spans="1:20" x14ac:dyDescent="0.25">
      <c r="A2218" s="85">
        <v>45018.624999994921</v>
      </c>
      <c r="B2218" s="1">
        <v>4</v>
      </c>
      <c r="C2218" s="1">
        <v>2</v>
      </c>
      <c r="D2218" s="1">
        <v>16</v>
      </c>
      <c r="E2218" s="1" t="str">
        <f t="shared" si="354"/>
        <v>Non-Summer</v>
      </c>
      <c r="F2218" s="78">
        <v>0.73870000000000002</v>
      </c>
      <c r="G2218" s="79">
        <f t="shared" si="355"/>
        <v>1.4054237458802266</v>
      </c>
      <c r="J2218" s="78">
        <v>3.8986460000000003</v>
      </c>
      <c r="K2218" s="80">
        <f t="shared" si="356"/>
        <v>3.8986460000000003</v>
      </c>
      <c r="L2218" s="68" t="str">
        <f t="shared" si="349"/>
        <v>Normal</v>
      </c>
      <c r="N2218" s="67">
        <f t="shared" si="350"/>
        <v>2.4932222541197735</v>
      </c>
      <c r="O2218" s="67">
        <f t="shared" si="351"/>
        <v>1.4054237458802268</v>
      </c>
      <c r="P2218" s="81">
        <f t="shared" si="352"/>
        <v>0</v>
      </c>
      <c r="Q2218" s="81">
        <f t="shared" si="353"/>
        <v>-2.4932222541197735</v>
      </c>
      <c r="S2218" s="1">
        <f t="shared" si="357"/>
        <v>7</v>
      </c>
      <c r="T2218" s="1" t="str">
        <f t="shared" si="358"/>
        <v>Off-Peak</v>
      </c>
    </row>
    <row r="2219" spans="1:20" x14ac:dyDescent="0.25">
      <c r="A2219" s="85">
        <v>45018.666666661586</v>
      </c>
      <c r="B2219" s="1">
        <v>4</v>
      </c>
      <c r="C2219" s="1">
        <v>2</v>
      </c>
      <c r="D2219" s="1">
        <v>17</v>
      </c>
      <c r="E2219" s="1" t="str">
        <f t="shared" si="354"/>
        <v>Non-Summer</v>
      </c>
      <c r="F2219" s="78">
        <v>0.75249999999999995</v>
      </c>
      <c r="G2219" s="79">
        <f t="shared" si="355"/>
        <v>1.4316791238322326</v>
      </c>
      <c r="J2219" s="78">
        <v>2.107138</v>
      </c>
      <c r="K2219" s="80">
        <f t="shared" si="356"/>
        <v>2.107138</v>
      </c>
      <c r="L2219" s="68" t="str">
        <f t="shared" si="349"/>
        <v>Normal</v>
      </c>
      <c r="N2219" s="67">
        <f t="shared" si="350"/>
        <v>0.67545887616776734</v>
      </c>
      <c r="O2219" s="67">
        <f t="shared" si="351"/>
        <v>1.4316791238322326</v>
      </c>
      <c r="P2219" s="81">
        <f t="shared" si="352"/>
        <v>0</v>
      </c>
      <c r="Q2219" s="81">
        <f t="shared" si="353"/>
        <v>-0.67545887616776734</v>
      </c>
      <c r="S2219" s="1">
        <f t="shared" si="357"/>
        <v>7</v>
      </c>
      <c r="T2219" s="1" t="str">
        <f t="shared" si="358"/>
        <v>Off-Peak</v>
      </c>
    </row>
    <row r="2220" spans="1:20" x14ac:dyDescent="0.25">
      <c r="A2220" s="85">
        <v>45018.70833332825</v>
      </c>
      <c r="B2220" s="1">
        <v>4</v>
      </c>
      <c r="C2220" s="1">
        <v>2</v>
      </c>
      <c r="D2220" s="1">
        <v>18</v>
      </c>
      <c r="E2220" s="1" t="str">
        <f t="shared" si="354"/>
        <v>Non-Summer</v>
      </c>
      <c r="F2220" s="78">
        <v>0.78369999999999995</v>
      </c>
      <c r="G2220" s="79">
        <f t="shared" si="355"/>
        <v>1.4910391087672037</v>
      </c>
      <c r="J2220" s="78">
        <v>0.48535</v>
      </c>
      <c r="K2220" s="80">
        <f t="shared" si="356"/>
        <v>0.48535</v>
      </c>
      <c r="L2220" s="68" t="str">
        <f t="shared" si="349"/>
        <v>Normal</v>
      </c>
      <c r="N2220" s="67">
        <f t="shared" si="350"/>
        <v>0</v>
      </c>
      <c r="O2220" s="67">
        <f t="shared" si="351"/>
        <v>0.48535</v>
      </c>
      <c r="P2220" s="81">
        <f t="shared" si="352"/>
        <v>1.0056891087672037</v>
      </c>
      <c r="Q2220" s="81">
        <f t="shared" si="353"/>
        <v>1.0056891087672037</v>
      </c>
      <c r="S2220" s="1">
        <f t="shared" si="357"/>
        <v>7</v>
      </c>
      <c r="T2220" s="1" t="str">
        <f t="shared" si="358"/>
        <v>Off-Peak</v>
      </c>
    </row>
    <row r="2221" spans="1:20" x14ac:dyDescent="0.25">
      <c r="A2221" s="85">
        <v>45018.749999994914</v>
      </c>
      <c r="B2221" s="1">
        <v>4</v>
      </c>
      <c r="C2221" s="1">
        <v>2</v>
      </c>
      <c r="D2221" s="1">
        <v>19</v>
      </c>
      <c r="E2221" s="1" t="str">
        <f t="shared" si="354"/>
        <v>Non-Summer</v>
      </c>
      <c r="F2221" s="78">
        <v>0.82030000000000003</v>
      </c>
      <c r="G2221" s="79">
        <f t="shared" si="355"/>
        <v>1.5606729372486121</v>
      </c>
      <c r="J2221" s="78">
        <v>0</v>
      </c>
      <c r="K2221" s="80">
        <f t="shared" si="356"/>
        <v>0</v>
      </c>
      <c r="L2221" s="68" t="str">
        <f t="shared" si="349"/>
        <v>Normal</v>
      </c>
      <c r="N2221" s="67">
        <f t="shared" si="350"/>
        <v>0</v>
      </c>
      <c r="O2221" s="67">
        <f t="shared" si="351"/>
        <v>0</v>
      </c>
      <c r="P2221" s="81">
        <f t="shared" si="352"/>
        <v>1.5606729372486121</v>
      </c>
      <c r="Q2221" s="81">
        <f t="shared" si="353"/>
        <v>1.5606729372486121</v>
      </c>
      <c r="S2221" s="1">
        <f t="shared" si="357"/>
        <v>7</v>
      </c>
      <c r="T2221" s="1" t="str">
        <f t="shared" si="358"/>
        <v>Off-Peak</v>
      </c>
    </row>
    <row r="2222" spans="1:20" x14ac:dyDescent="0.25">
      <c r="A2222" s="85">
        <v>45018.791666661578</v>
      </c>
      <c r="B2222" s="1">
        <v>4</v>
      </c>
      <c r="C2222" s="1">
        <v>2</v>
      </c>
      <c r="D2222" s="1">
        <v>20</v>
      </c>
      <c r="E2222" s="1" t="str">
        <f t="shared" si="354"/>
        <v>Non-Summer</v>
      </c>
      <c r="F2222" s="78">
        <v>0.88919999999999999</v>
      </c>
      <c r="G2222" s="79">
        <f t="shared" si="355"/>
        <v>1.691759570646673</v>
      </c>
      <c r="J2222" s="78">
        <v>0</v>
      </c>
      <c r="K2222" s="80">
        <f t="shared" si="356"/>
        <v>0</v>
      </c>
      <c r="L2222" s="68" t="str">
        <f t="shared" si="349"/>
        <v>Normal</v>
      </c>
      <c r="N2222" s="67">
        <f t="shared" si="350"/>
        <v>0</v>
      </c>
      <c r="O2222" s="67">
        <f t="shared" si="351"/>
        <v>0</v>
      </c>
      <c r="P2222" s="81">
        <f t="shared" si="352"/>
        <v>1.691759570646673</v>
      </c>
      <c r="Q2222" s="81">
        <f t="shared" si="353"/>
        <v>1.691759570646673</v>
      </c>
      <c r="S2222" s="1">
        <f t="shared" si="357"/>
        <v>7</v>
      </c>
      <c r="T2222" s="1" t="str">
        <f t="shared" si="358"/>
        <v>Off-Peak</v>
      </c>
    </row>
    <row r="2223" spans="1:20" x14ac:dyDescent="0.25">
      <c r="A2223" s="85">
        <v>45018.833333328243</v>
      </c>
      <c r="B2223" s="1">
        <v>4</v>
      </c>
      <c r="C2223" s="1">
        <v>2</v>
      </c>
      <c r="D2223" s="1">
        <v>21</v>
      </c>
      <c r="E2223" s="1" t="str">
        <f t="shared" si="354"/>
        <v>Non-Summer</v>
      </c>
      <c r="F2223" s="78">
        <v>0.91879999999999995</v>
      </c>
      <c r="G2223" s="79">
        <f t="shared" si="355"/>
        <v>1.7480754537901069</v>
      </c>
      <c r="J2223" s="78">
        <v>0</v>
      </c>
      <c r="K2223" s="80">
        <f t="shared" si="356"/>
        <v>0</v>
      </c>
      <c r="L2223" s="68" t="str">
        <f t="shared" si="349"/>
        <v>Normal</v>
      </c>
      <c r="N2223" s="67">
        <f t="shared" si="350"/>
        <v>0</v>
      </c>
      <c r="O2223" s="67">
        <f t="shared" si="351"/>
        <v>0</v>
      </c>
      <c r="P2223" s="81">
        <f t="shared" si="352"/>
        <v>1.7480754537901069</v>
      </c>
      <c r="Q2223" s="81">
        <f t="shared" si="353"/>
        <v>1.7480754537901069</v>
      </c>
      <c r="S2223" s="1">
        <f t="shared" si="357"/>
        <v>7</v>
      </c>
      <c r="T2223" s="1" t="str">
        <f t="shared" si="358"/>
        <v>Off-Peak</v>
      </c>
    </row>
    <row r="2224" spans="1:20" x14ac:dyDescent="0.25">
      <c r="A2224" s="85">
        <v>45018.874999994907</v>
      </c>
      <c r="B2224" s="1">
        <v>4</v>
      </c>
      <c r="C2224" s="1">
        <v>2</v>
      </c>
      <c r="D2224" s="1">
        <v>22</v>
      </c>
      <c r="E2224" s="1" t="str">
        <f t="shared" si="354"/>
        <v>Non-Summer</v>
      </c>
      <c r="F2224" s="78">
        <v>0.88219999999999998</v>
      </c>
      <c r="G2224" s="79">
        <f t="shared" si="355"/>
        <v>1.6784416253086987</v>
      </c>
      <c r="J2224" s="78">
        <v>0</v>
      </c>
      <c r="K2224" s="80">
        <f t="shared" si="356"/>
        <v>0</v>
      </c>
      <c r="L2224" s="68" t="str">
        <f t="shared" si="349"/>
        <v>Normal</v>
      </c>
      <c r="N2224" s="67">
        <f t="shared" si="350"/>
        <v>0</v>
      </c>
      <c r="O2224" s="67">
        <f t="shared" si="351"/>
        <v>0</v>
      </c>
      <c r="P2224" s="81">
        <f t="shared" si="352"/>
        <v>1.6784416253086987</v>
      </c>
      <c r="Q2224" s="81">
        <f t="shared" si="353"/>
        <v>1.6784416253086987</v>
      </c>
      <c r="S2224" s="1">
        <f t="shared" si="357"/>
        <v>7</v>
      </c>
      <c r="T2224" s="1" t="str">
        <f t="shared" si="358"/>
        <v>Off-Peak</v>
      </c>
    </row>
    <row r="2225" spans="1:20" x14ac:dyDescent="0.25">
      <c r="A2225" s="85">
        <v>45018.916666661571</v>
      </c>
      <c r="B2225" s="1">
        <v>4</v>
      </c>
      <c r="C2225" s="1">
        <v>2</v>
      </c>
      <c r="D2225" s="1">
        <v>23</v>
      </c>
      <c r="E2225" s="1" t="str">
        <f t="shared" si="354"/>
        <v>Non-Summer</v>
      </c>
      <c r="F2225" s="78">
        <v>0.80649999999999999</v>
      </c>
      <c r="G2225" s="79">
        <f t="shared" si="355"/>
        <v>1.5344175592966056</v>
      </c>
      <c r="J2225" s="78">
        <v>0</v>
      </c>
      <c r="K2225" s="80">
        <f t="shared" si="356"/>
        <v>0</v>
      </c>
      <c r="L2225" s="68" t="str">
        <f t="shared" si="349"/>
        <v>Normal</v>
      </c>
      <c r="N2225" s="67">
        <f t="shared" si="350"/>
        <v>0</v>
      </c>
      <c r="O2225" s="67">
        <f t="shared" si="351"/>
        <v>0</v>
      </c>
      <c r="P2225" s="81">
        <f t="shared" si="352"/>
        <v>1.5344175592966056</v>
      </c>
      <c r="Q2225" s="81">
        <f t="shared" si="353"/>
        <v>1.5344175592966056</v>
      </c>
      <c r="S2225" s="1">
        <f t="shared" si="357"/>
        <v>7</v>
      </c>
      <c r="T2225" s="1" t="str">
        <f t="shared" si="358"/>
        <v>Off-Peak</v>
      </c>
    </row>
    <row r="2226" spans="1:20" x14ac:dyDescent="0.25">
      <c r="A2226" s="85">
        <v>45018.958333328235</v>
      </c>
      <c r="B2226" s="1">
        <v>4</v>
      </c>
      <c r="C2226" s="1">
        <v>3</v>
      </c>
      <c r="D2226" s="1">
        <v>0</v>
      </c>
      <c r="E2226" s="1" t="str">
        <f t="shared" si="354"/>
        <v>Non-Summer</v>
      </c>
      <c r="F2226" s="78">
        <v>0.72340000000000004</v>
      </c>
      <c r="G2226" s="79">
        <f t="shared" si="355"/>
        <v>1.3763145224986542</v>
      </c>
      <c r="J2226" s="78">
        <v>0</v>
      </c>
      <c r="K2226" s="80">
        <f t="shared" si="356"/>
        <v>0</v>
      </c>
      <c r="L2226" s="68" t="str">
        <f t="shared" si="349"/>
        <v>Normal</v>
      </c>
      <c r="N2226" s="67">
        <f t="shared" si="350"/>
        <v>0</v>
      </c>
      <c r="O2226" s="67">
        <f t="shared" si="351"/>
        <v>0</v>
      </c>
      <c r="P2226" s="81">
        <f t="shared" si="352"/>
        <v>1.3763145224986542</v>
      </c>
      <c r="Q2226" s="81">
        <f t="shared" si="353"/>
        <v>1.3763145224986542</v>
      </c>
      <c r="S2226" s="1">
        <f t="shared" si="357"/>
        <v>7</v>
      </c>
      <c r="T2226" s="1" t="str">
        <f t="shared" si="358"/>
        <v>Off-Peak</v>
      </c>
    </row>
    <row r="2227" spans="1:20" x14ac:dyDescent="0.25">
      <c r="A2227" s="85">
        <v>45018.9999999949</v>
      </c>
      <c r="B2227" s="1">
        <v>4</v>
      </c>
      <c r="C2227" s="1">
        <v>3</v>
      </c>
      <c r="D2227" s="1">
        <v>1</v>
      </c>
      <c r="E2227" s="1" t="str">
        <f t="shared" si="354"/>
        <v>Non-Summer</v>
      </c>
      <c r="F2227" s="78">
        <v>0.66779999999999995</v>
      </c>
      <c r="G2227" s="79">
        <f t="shared" si="355"/>
        <v>1.2705319852427441</v>
      </c>
      <c r="J2227" s="78">
        <v>0</v>
      </c>
      <c r="K2227" s="80">
        <f t="shared" si="356"/>
        <v>0</v>
      </c>
      <c r="L2227" s="68" t="str">
        <f t="shared" si="349"/>
        <v>Normal</v>
      </c>
      <c r="N2227" s="67">
        <f t="shared" si="350"/>
        <v>0</v>
      </c>
      <c r="O2227" s="67">
        <f t="shared" si="351"/>
        <v>0</v>
      </c>
      <c r="P2227" s="81">
        <f t="shared" si="352"/>
        <v>1.2705319852427441</v>
      </c>
      <c r="Q2227" s="81">
        <f t="shared" si="353"/>
        <v>1.2705319852427441</v>
      </c>
      <c r="S2227" s="1">
        <f t="shared" si="357"/>
        <v>1</v>
      </c>
      <c r="T2227" s="1" t="str">
        <f t="shared" si="358"/>
        <v>Off-Peak</v>
      </c>
    </row>
    <row r="2228" spans="1:20" x14ac:dyDescent="0.25">
      <c r="A2228" s="85">
        <v>45019.041666661564</v>
      </c>
      <c r="B2228" s="1">
        <v>4</v>
      </c>
      <c r="C2228" s="1">
        <v>3</v>
      </c>
      <c r="D2228" s="1">
        <v>2</v>
      </c>
      <c r="E2228" s="1" t="str">
        <f t="shared" si="354"/>
        <v>Non-Summer</v>
      </c>
      <c r="F2228" s="78">
        <v>0.63460000000000005</v>
      </c>
      <c r="G2228" s="79">
        <f t="shared" si="355"/>
        <v>1.2073668730683522</v>
      </c>
      <c r="J2228" s="78">
        <v>0</v>
      </c>
      <c r="K2228" s="80">
        <f t="shared" si="356"/>
        <v>0</v>
      </c>
      <c r="L2228" s="68" t="str">
        <f t="shared" si="349"/>
        <v>Normal</v>
      </c>
      <c r="N2228" s="67">
        <f t="shared" si="350"/>
        <v>0</v>
      </c>
      <c r="O2228" s="67">
        <f t="shared" si="351"/>
        <v>0</v>
      </c>
      <c r="P2228" s="81">
        <f t="shared" si="352"/>
        <v>1.2073668730683522</v>
      </c>
      <c r="Q2228" s="81">
        <f t="shared" si="353"/>
        <v>1.2073668730683522</v>
      </c>
      <c r="S2228" s="1">
        <f t="shared" si="357"/>
        <v>1</v>
      </c>
      <c r="T2228" s="1" t="str">
        <f t="shared" si="358"/>
        <v>Off-Peak</v>
      </c>
    </row>
    <row r="2229" spans="1:20" x14ac:dyDescent="0.25">
      <c r="A2229" s="85">
        <v>45019.083333328228</v>
      </c>
      <c r="B2229" s="1">
        <v>4</v>
      </c>
      <c r="C2229" s="1">
        <v>3</v>
      </c>
      <c r="D2229" s="1">
        <v>3</v>
      </c>
      <c r="E2229" s="1" t="str">
        <f t="shared" si="354"/>
        <v>Non-Summer</v>
      </c>
      <c r="F2229" s="78">
        <v>0.61729999999999996</v>
      </c>
      <c r="G2229" s="79">
        <f t="shared" si="355"/>
        <v>1.1744525224473585</v>
      </c>
      <c r="J2229" s="78">
        <v>0</v>
      </c>
      <c r="K2229" s="80">
        <f t="shared" si="356"/>
        <v>0</v>
      </c>
      <c r="L2229" s="68" t="str">
        <f t="shared" si="349"/>
        <v>Normal</v>
      </c>
      <c r="N2229" s="67">
        <f t="shared" si="350"/>
        <v>0</v>
      </c>
      <c r="O2229" s="67">
        <f t="shared" si="351"/>
        <v>0</v>
      </c>
      <c r="P2229" s="81">
        <f t="shared" si="352"/>
        <v>1.1744525224473585</v>
      </c>
      <c r="Q2229" s="81">
        <f t="shared" si="353"/>
        <v>1.1744525224473585</v>
      </c>
      <c r="S2229" s="1">
        <f t="shared" si="357"/>
        <v>1</v>
      </c>
      <c r="T2229" s="1" t="str">
        <f t="shared" si="358"/>
        <v>Off-Peak</v>
      </c>
    </row>
    <row r="2230" spans="1:20" x14ac:dyDescent="0.25">
      <c r="A2230" s="85">
        <v>45019.124999994892</v>
      </c>
      <c r="B2230" s="1">
        <v>4</v>
      </c>
      <c r="C2230" s="1">
        <v>3</v>
      </c>
      <c r="D2230" s="1">
        <v>4</v>
      </c>
      <c r="E2230" s="1" t="str">
        <f t="shared" si="354"/>
        <v>Non-Summer</v>
      </c>
      <c r="F2230" s="78">
        <v>0.61370000000000002</v>
      </c>
      <c r="G2230" s="79">
        <f t="shared" si="355"/>
        <v>1.1676032934164005</v>
      </c>
      <c r="J2230" s="78">
        <v>0</v>
      </c>
      <c r="K2230" s="80">
        <f t="shared" si="356"/>
        <v>0</v>
      </c>
      <c r="L2230" s="68" t="str">
        <f t="shared" si="349"/>
        <v>Normal</v>
      </c>
      <c r="N2230" s="67">
        <f t="shared" si="350"/>
        <v>0</v>
      </c>
      <c r="O2230" s="67">
        <f t="shared" si="351"/>
        <v>0</v>
      </c>
      <c r="P2230" s="81">
        <f t="shared" si="352"/>
        <v>1.1676032934164005</v>
      </c>
      <c r="Q2230" s="81">
        <f t="shared" si="353"/>
        <v>1.1676032934164005</v>
      </c>
      <c r="S2230" s="1">
        <f t="shared" si="357"/>
        <v>1</v>
      </c>
      <c r="T2230" s="1" t="str">
        <f t="shared" si="358"/>
        <v>Off-Peak</v>
      </c>
    </row>
    <row r="2231" spans="1:20" x14ac:dyDescent="0.25">
      <c r="A2231" s="85">
        <v>45019.166666661557</v>
      </c>
      <c r="B2231" s="1">
        <v>4</v>
      </c>
      <c r="C2231" s="1">
        <v>3</v>
      </c>
      <c r="D2231" s="1">
        <v>5</v>
      </c>
      <c r="E2231" s="1" t="str">
        <f t="shared" si="354"/>
        <v>Non-Summer</v>
      </c>
      <c r="F2231" s="78">
        <v>0.62929999999999997</v>
      </c>
      <c r="G2231" s="79">
        <f t="shared" si="355"/>
        <v>1.1972832858838858</v>
      </c>
      <c r="J2231" s="78">
        <v>0</v>
      </c>
      <c r="K2231" s="80">
        <f t="shared" si="356"/>
        <v>0</v>
      </c>
      <c r="L2231" s="68" t="str">
        <f t="shared" si="349"/>
        <v>Normal</v>
      </c>
      <c r="N2231" s="67">
        <f t="shared" si="350"/>
        <v>0</v>
      </c>
      <c r="O2231" s="67">
        <f t="shared" si="351"/>
        <v>0</v>
      </c>
      <c r="P2231" s="81">
        <f t="shared" si="352"/>
        <v>1.1972832858838858</v>
      </c>
      <c r="Q2231" s="81">
        <f t="shared" si="353"/>
        <v>1.1972832858838858</v>
      </c>
      <c r="S2231" s="1">
        <f t="shared" si="357"/>
        <v>1</v>
      </c>
      <c r="T2231" s="1" t="str">
        <f t="shared" si="358"/>
        <v>Off-Peak</v>
      </c>
    </row>
    <row r="2232" spans="1:20" x14ac:dyDescent="0.25">
      <c r="A2232" s="85">
        <v>45019.208333328221</v>
      </c>
      <c r="B2232" s="1">
        <v>4</v>
      </c>
      <c r="C2232" s="1">
        <v>3</v>
      </c>
      <c r="D2232" s="1">
        <v>6</v>
      </c>
      <c r="E2232" s="1" t="str">
        <f t="shared" si="354"/>
        <v>Non-Summer</v>
      </c>
      <c r="F2232" s="78">
        <v>0.66320000000000001</v>
      </c>
      <c r="G2232" s="79">
        <f t="shared" si="355"/>
        <v>1.2617801925920755</v>
      </c>
      <c r="J2232" s="78">
        <v>0</v>
      </c>
      <c r="K2232" s="80">
        <f t="shared" si="356"/>
        <v>0</v>
      </c>
      <c r="L2232" s="68" t="str">
        <f t="shared" si="349"/>
        <v>Normal</v>
      </c>
      <c r="N2232" s="67">
        <f t="shared" si="350"/>
        <v>0</v>
      </c>
      <c r="O2232" s="67">
        <f t="shared" si="351"/>
        <v>0</v>
      </c>
      <c r="P2232" s="81">
        <f t="shared" si="352"/>
        <v>1.2617801925920755</v>
      </c>
      <c r="Q2232" s="81">
        <f t="shared" si="353"/>
        <v>1.2617801925920755</v>
      </c>
      <c r="S2232" s="1">
        <f t="shared" si="357"/>
        <v>1</v>
      </c>
      <c r="T2232" s="1" t="str">
        <f t="shared" si="358"/>
        <v>Peak</v>
      </c>
    </row>
    <row r="2233" spans="1:20" x14ac:dyDescent="0.25">
      <c r="A2233" s="85">
        <v>45019.249999994885</v>
      </c>
      <c r="B2233" s="1">
        <v>4</v>
      </c>
      <c r="C2233" s="1">
        <v>3</v>
      </c>
      <c r="D2233" s="1">
        <v>7</v>
      </c>
      <c r="E2233" s="1" t="str">
        <f t="shared" si="354"/>
        <v>Non-Summer</v>
      </c>
      <c r="F2233" s="78">
        <v>0.7167</v>
      </c>
      <c r="G2233" s="79">
        <f t="shared" si="355"/>
        <v>1.3635673462465931</v>
      </c>
      <c r="J2233" s="78">
        <v>0.78589200000000003</v>
      </c>
      <c r="K2233" s="80">
        <f t="shared" si="356"/>
        <v>0.78589200000000003</v>
      </c>
      <c r="L2233" s="68" t="str">
        <f t="shared" si="349"/>
        <v>Normal</v>
      </c>
      <c r="N2233" s="67">
        <f t="shared" si="350"/>
        <v>0</v>
      </c>
      <c r="O2233" s="67">
        <f t="shared" si="351"/>
        <v>0.78589200000000003</v>
      </c>
      <c r="P2233" s="81">
        <f t="shared" si="352"/>
        <v>0.57767534624659311</v>
      </c>
      <c r="Q2233" s="81">
        <f t="shared" si="353"/>
        <v>0.57767534624659311</v>
      </c>
      <c r="S2233" s="1">
        <f t="shared" si="357"/>
        <v>1</v>
      </c>
      <c r="T2233" s="1" t="str">
        <f t="shared" si="358"/>
        <v>Peak</v>
      </c>
    </row>
    <row r="2234" spans="1:20" x14ac:dyDescent="0.25">
      <c r="A2234" s="85">
        <v>45019.291666661549</v>
      </c>
      <c r="B2234" s="1">
        <v>4</v>
      </c>
      <c r="C2234" s="1">
        <v>3</v>
      </c>
      <c r="D2234" s="1">
        <v>8</v>
      </c>
      <c r="E2234" s="1" t="str">
        <f t="shared" si="354"/>
        <v>Non-Summer</v>
      </c>
      <c r="F2234" s="78">
        <v>0.7339</v>
      </c>
      <c r="G2234" s="79">
        <f t="shared" si="355"/>
        <v>1.3962914405056155</v>
      </c>
      <c r="J2234" s="78">
        <v>1.8092629999999998</v>
      </c>
      <c r="K2234" s="80">
        <f t="shared" si="356"/>
        <v>1.8092629999999998</v>
      </c>
      <c r="L2234" s="68" t="str">
        <f t="shared" si="349"/>
        <v>Normal</v>
      </c>
      <c r="N2234" s="67">
        <f t="shared" si="350"/>
        <v>0.41297155949438435</v>
      </c>
      <c r="O2234" s="67">
        <f t="shared" si="351"/>
        <v>1.3962914405056155</v>
      </c>
      <c r="P2234" s="81">
        <f t="shared" si="352"/>
        <v>0</v>
      </c>
      <c r="Q2234" s="81">
        <f t="shared" si="353"/>
        <v>-0.41297155949438435</v>
      </c>
      <c r="S2234" s="1">
        <f t="shared" si="357"/>
        <v>1</v>
      </c>
      <c r="T2234" s="1" t="str">
        <f t="shared" si="358"/>
        <v>Peak</v>
      </c>
    </row>
    <row r="2235" spans="1:20" x14ac:dyDescent="0.25">
      <c r="A2235" s="85">
        <v>45019.333333328213</v>
      </c>
      <c r="B2235" s="1">
        <v>4</v>
      </c>
      <c r="C2235" s="1">
        <v>3</v>
      </c>
      <c r="D2235" s="1">
        <v>9</v>
      </c>
      <c r="E2235" s="1" t="str">
        <f t="shared" si="354"/>
        <v>Non-Summer</v>
      </c>
      <c r="F2235" s="78">
        <v>0.71440000000000003</v>
      </c>
      <c r="G2235" s="79">
        <f t="shared" si="355"/>
        <v>1.3591914499212587</v>
      </c>
      <c r="J2235" s="78">
        <v>2.8800780000000001</v>
      </c>
      <c r="K2235" s="80">
        <f t="shared" si="356"/>
        <v>2.8800780000000001</v>
      </c>
      <c r="L2235" s="68" t="str">
        <f t="shared" si="349"/>
        <v>Normal</v>
      </c>
      <c r="N2235" s="67">
        <f t="shared" si="350"/>
        <v>1.5208865500787414</v>
      </c>
      <c r="O2235" s="67">
        <f t="shared" si="351"/>
        <v>1.3591914499212587</v>
      </c>
      <c r="P2235" s="81">
        <f t="shared" si="352"/>
        <v>0</v>
      </c>
      <c r="Q2235" s="81">
        <f t="shared" si="353"/>
        <v>-1.5208865500787414</v>
      </c>
      <c r="S2235" s="1">
        <f t="shared" si="357"/>
        <v>1</v>
      </c>
      <c r="T2235" s="1" t="str">
        <f t="shared" si="358"/>
        <v>Peak</v>
      </c>
    </row>
    <row r="2236" spans="1:20" x14ac:dyDescent="0.25">
      <c r="A2236" s="85">
        <v>45019.374999994878</v>
      </c>
      <c r="B2236" s="1">
        <v>4</v>
      </c>
      <c r="C2236" s="1">
        <v>3</v>
      </c>
      <c r="D2236" s="1">
        <v>10</v>
      </c>
      <c r="E2236" s="1" t="str">
        <f t="shared" si="354"/>
        <v>Non-Summer</v>
      </c>
      <c r="F2236" s="78">
        <v>0.70779999999999998</v>
      </c>
      <c r="G2236" s="79">
        <f t="shared" si="355"/>
        <v>1.3466345300311686</v>
      </c>
      <c r="J2236" s="78">
        <v>5.4156319999999996</v>
      </c>
      <c r="K2236" s="80">
        <f t="shared" si="356"/>
        <v>5.4156319999999996</v>
      </c>
      <c r="L2236" s="68" t="str">
        <f t="shared" si="349"/>
        <v>Normal</v>
      </c>
      <c r="N2236" s="67">
        <f t="shared" si="350"/>
        <v>4.0689974699688314</v>
      </c>
      <c r="O2236" s="67">
        <f t="shared" si="351"/>
        <v>1.3466345300311682</v>
      </c>
      <c r="P2236" s="81">
        <f t="shared" si="352"/>
        <v>4.4408920985006262E-16</v>
      </c>
      <c r="Q2236" s="81">
        <f t="shared" si="353"/>
        <v>-4.0689974699688314</v>
      </c>
      <c r="S2236" s="1">
        <f t="shared" si="357"/>
        <v>1</v>
      </c>
      <c r="T2236" s="1" t="str">
        <f t="shared" si="358"/>
        <v>Peak</v>
      </c>
    </row>
    <row r="2237" spans="1:20" x14ac:dyDescent="0.25">
      <c r="A2237" s="85">
        <v>45019.416666661542</v>
      </c>
      <c r="B2237" s="1">
        <v>4</v>
      </c>
      <c r="C2237" s="1">
        <v>3</v>
      </c>
      <c r="D2237" s="1">
        <v>11</v>
      </c>
      <c r="E2237" s="1" t="str">
        <f t="shared" si="354"/>
        <v>Non-Summer</v>
      </c>
      <c r="F2237" s="78">
        <v>0.70850000000000002</v>
      </c>
      <c r="G2237" s="79">
        <f t="shared" si="355"/>
        <v>1.347966324564966</v>
      </c>
      <c r="J2237" s="78">
        <v>6.2161090000000003</v>
      </c>
      <c r="K2237" s="80">
        <f t="shared" si="356"/>
        <v>6.2161090000000003</v>
      </c>
      <c r="L2237" s="68" t="str">
        <f t="shared" si="349"/>
        <v>Normal</v>
      </c>
      <c r="N2237" s="67">
        <f t="shared" si="350"/>
        <v>4.8681426754350348</v>
      </c>
      <c r="O2237" s="67">
        <f t="shared" si="351"/>
        <v>1.3479663245649656</v>
      </c>
      <c r="P2237" s="81">
        <f t="shared" si="352"/>
        <v>4.4408920985006262E-16</v>
      </c>
      <c r="Q2237" s="81">
        <f t="shared" si="353"/>
        <v>-4.8681426754350348</v>
      </c>
      <c r="S2237" s="1">
        <f t="shared" si="357"/>
        <v>1</v>
      </c>
      <c r="T2237" s="1" t="str">
        <f t="shared" si="358"/>
        <v>Peak</v>
      </c>
    </row>
    <row r="2238" spans="1:20" x14ac:dyDescent="0.25">
      <c r="A2238" s="85">
        <v>45019.458333328206</v>
      </c>
      <c r="B2238" s="1">
        <v>4</v>
      </c>
      <c r="C2238" s="1">
        <v>3</v>
      </c>
      <c r="D2238" s="1">
        <v>12</v>
      </c>
      <c r="E2238" s="1" t="str">
        <f t="shared" si="354"/>
        <v>Non-Summer</v>
      </c>
      <c r="F2238" s="78">
        <v>0.69679999999999997</v>
      </c>
      <c r="G2238" s="79">
        <f t="shared" si="355"/>
        <v>1.3257063302143519</v>
      </c>
      <c r="J2238" s="78">
        <v>5.3980220000000001</v>
      </c>
      <c r="K2238" s="80">
        <f t="shared" si="356"/>
        <v>5.3980220000000001</v>
      </c>
      <c r="L2238" s="68" t="str">
        <f t="shared" si="349"/>
        <v>Normal</v>
      </c>
      <c r="N2238" s="67">
        <f t="shared" si="350"/>
        <v>4.072315669785648</v>
      </c>
      <c r="O2238" s="67">
        <f t="shared" si="351"/>
        <v>1.3257063302143521</v>
      </c>
      <c r="P2238" s="81">
        <f t="shared" si="352"/>
        <v>0</v>
      </c>
      <c r="Q2238" s="81">
        <f t="shared" si="353"/>
        <v>-4.072315669785648</v>
      </c>
      <c r="S2238" s="1">
        <f t="shared" si="357"/>
        <v>1</v>
      </c>
      <c r="T2238" s="1" t="str">
        <f t="shared" si="358"/>
        <v>Peak</v>
      </c>
    </row>
    <row r="2239" spans="1:20" x14ac:dyDescent="0.25">
      <c r="A2239" s="85">
        <v>45019.49999999487</v>
      </c>
      <c r="B2239" s="1">
        <v>4</v>
      </c>
      <c r="C2239" s="1">
        <v>3</v>
      </c>
      <c r="D2239" s="1">
        <v>13</v>
      </c>
      <c r="E2239" s="1" t="str">
        <f t="shared" si="354"/>
        <v>Non-Summer</v>
      </c>
      <c r="F2239" s="78">
        <v>0.67600000000000005</v>
      </c>
      <c r="G2239" s="79">
        <f t="shared" si="355"/>
        <v>1.2861330069243713</v>
      </c>
      <c r="J2239" s="78">
        <v>5.0382449999999999</v>
      </c>
      <c r="K2239" s="80">
        <f t="shared" si="356"/>
        <v>5.0382449999999999</v>
      </c>
      <c r="L2239" s="68" t="str">
        <f t="shared" si="349"/>
        <v>Normal</v>
      </c>
      <c r="N2239" s="67">
        <f t="shared" si="350"/>
        <v>3.7521119930756286</v>
      </c>
      <c r="O2239" s="67">
        <f t="shared" si="351"/>
        <v>1.2861330069243713</v>
      </c>
      <c r="P2239" s="81">
        <f t="shared" si="352"/>
        <v>0</v>
      </c>
      <c r="Q2239" s="81">
        <f t="shared" si="353"/>
        <v>-3.7521119930756286</v>
      </c>
      <c r="S2239" s="1">
        <f t="shared" si="357"/>
        <v>1</v>
      </c>
      <c r="T2239" s="1" t="str">
        <f t="shared" si="358"/>
        <v>Peak</v>
      </c>
    </row>
    <row r="2240" spans="1:20" x14ac:dyDescent="0.25">
      <c r="A2240" s="85">
        <v>45019.541666661535</v>
      </c>
      <c r="B2240" s="1">
        <v>4</v>
      </c>
      <c r="C2240" s="1">
        <v>3</v>
      </c>
      <c r="D2240" s="1">
        <v>14</v>
      </c>
      <c r="E2240" s="1" t="str">
        <f t="shared" si="354"/>
        <v>Non-Summer</v>
      </c>
      <c r="F2240" s="78">
        <v>0.66010000000000002</v>
      </c>
      <c r="G2240" s="79">
        <f t="shared" si="355"/>
        <v>1.2558822453709726</v>
      </c>
      <c r="J2240" s="78">
        <v>2.4122759999999999</v>
      </c>
      <c r="K2240" s="80">
        <f t="shared" si="356"/>
        <v>2.4122759999999999</v>
      </c>
      <c r="L2240" s="68" t="str">
        <f t="shared" si="349"/>
        <v>Normal</v>
      </c>
      <c r="N2240" s="67">
        <f t="shared" si="350"/>
        <v>1.1563937546290273</v>
      </c>
      <c r="O2240" s="67">
        <f t="shared" si="351"/>
        <v>1.2558822453709726</v>
      </c>
      <c r="P2240" s="81">
        <f t="shared" si="352"/>
        <v>0</v>
      </c>
      <c r="Q2240" s="81">
        <f t="shared" si="353"/>
        <v>-1.1563937546290273</v>
      </c>
      <c r="S2240" s="1">
        <f t="shared" si="357"/>
        <v>1</v>
      </c>
      <c r="T2240" s="1" t="str">
        <f t="shared" si="358"/>
        <v>Peak</v>
      </c>
    </row>
    <row r="2241" spans="1:20" x14ac:dyDescent="0.25">
      <c r="A2241" s="85">
        <v>45019.583333328199</v>
      </c>
      <c r="B2241" s="1">
        <v>4</v>
      </c>
      <c r="C2241" s="1">
        <v>3</v>
      </c>
      <c r="D2241" s="1">
        <v>15</v>
      </c>
      <c r="E2241" s="1" t="str">
        <f t="shared" si="354"/>
        <v>Non-Summer</v>
      </c>
      <c r="F2241" s="78">
        <v>0.6583</v>
      </c>
      <c r="G2241" s="79">
        <f t="shared" si="355"/>
        <v>1.2524576308554936</v>
      </c>
      <c r="J2241" s="78">
        <v>0.88167600000000002</v>
      </c>
      <c r="K2241" s="80">
        <f t="shared" si="356"/>
        <v>0.88167600000000002</v>
      </c>
      <c r="L2241" s="68" t="str">
        <f t="shared" si="349"/>
        <v>Normal</v>
      </c>
      <c r="N2241" s="67">
        <f t="shared" si="350"/>
        <v>0</v>
      </c>
      <c r="O2241" s="67">
        <f t="shared" si="351"/>
        <v>0.88167600000000002</v>
      </c>
      <c r="P2241" s="81">
        <f t="shared" si="352"/>
        <v>0.37078163085549354</v>
      </c>
      <c r="Q2241" s="81">
        <f t="shared" si="353"/>
        <v>0.37078163085549354</v>
      </c>
      <c r="S2241" s="1">
        <f t="shared" si="357"/>
        <v>1</v>
      </c>
      <c r="T2241" s="1" t="str">
        <f t="shared" si="358"/>
        <v>Peak</v>
      </c>
    </row>
    <row r="2242" spans="1:20" x14ac:dyDescent="0.25">
      <c r="A2242" s="85">
        <v>45019.624999994863</v>
      </c>
      <c r="B2242" s="1">
        <v>4</v>
      </c>
      <c r="C2242" s="1">
        <v>3</v>
      </c>
      <c r="D2242" s="1">
        <v>16</v>
      </c>
      <c r="E2242" s="1" t="str">
        <f t="shared" si="354"/>
        <v>Non-Summer</v>
      </c>
      <c r="F2242" s="78">
        <v>0.67459999999999998</v>
      </c>
      <c r="G2242" s="79">
        <f t="shared" si="355"/>
        <v>1.2834694178567765</v>
      </c>
      <c r="J2242" s="78">
        <v>0.32572099999999998</v>
      </c>
      <c r="K2242" s="80">
        <f t="shared" si="356"/>
        <v>0.32572099999999998</v>
      </c>
      <c r="L2242" s="68" t="str">
        <f t="shared" si="349"/>
        <v>Normal</v>
      </c>
      <c r="N2242" s="67">
        <f t="shared" si="350"/>
        <v>0</v>
      </c>
      <c r="O2242" s="67">
        <f t="shared" si="351"/>
        <v>0.32572099999999998</v>
      </c>
      <c r="P2242" s="81">
        <f t="shared" si="352"/>
        <v>0.95774841785677656</v>
      </c>
      <c r="Q2242" s="81">
        <f t="shared" si="353"/>
        <v>0.95774841785677656</v>
      </c>
      <c r="S2242" s="1">
        <f t="shared" si="357"/>
        <v>1</v>
      </c>
      <c r="T2242" s="1" t="str">
        <f t="shared" si="358"/>
        <v>Peak</v>
      </c>
    </row>
    <row r="2243" spans="1:20" x14ac:dyDescent="0.25">
      <c r="A2243" s="85">
        <v>45019.666666661527</v>
      </c>
      <c r="B2243" s="1">
        <v>4</v>
      </c>
      <c r="C2243" s="1">
        <v>3</v>
      </c>
      <c r="D2243" s="1">
        <v>17</v>
      </c>
      <c r="E2243" s="1" t="str">
        <f t="shared" si="354"/>
        <v>Non-Summer</v>
      </c>
      <c r="F2243" s="78">
        <v>0.72089999999999999</v>
      </c>
      <c r="G2243" s="79">
        <f t="shared" si="355"/>
        <v>1.3715581134493775</v>
      </c>
      <c r="J2243" s="78">
        <v>4.0996000000000005E-2</v>
      </c>
      <c r="K2243" s="80">
        <f t="shared" si="356"/>
        <v>4.0996000000000005E-2</v>
      </c>
      <c r="L2243" s="68" t="str">
        <f t="shared" si="349"/>
        <v>Normal</v>
      </c>
      <c r="N2243" s="67">
        <f t="shared" si="350"/>
        <v>0</v>
      </c>
      <c r="O2243" s="67">
        <f t="shared" si="351"/>
        <v>4.0996000000000005E-2</v>
      </c>
      <c r="P2243" s="81">
        <f t="shared" si="352"/>
        <v>1.3305621134493775</v>
      </c>
      <c r="Q2243" s="81">
        <f t="shared" si="353"/>
        <v>1.3305621134493775</v>
      </c>
      <c r="S2243" s="1">
        <f t="shared" si="357"/>
        <v>1</v>
      </c>
      <c r="T2243" s="1" t="str">
        <f t="shared" si="358"/>
        <v>Peak</v>
      </c>
    </row>
    <row r="2244" spans="1:20" x14ac:dyDescent="0.25">
      <c r="A2244" s="85">
        <v>45019.708333328192</v>
      </c>
      <c r="B2244" s="1">
        <v>4</v>
      </c>
      <c r="C2244" s="1">
        <v>3</v>
      </c>
      <c r="D2244" s="1">
        <v>18</v>
      </c>
      <c r="E2244" s="1" t="str">
        <f t="shared" si="354"/>
        <v>Non-Summer</v>
      </c>
      <c r="F2244" s="78">
        <v>0.79510000000000003</v>
      </c>
      <c r="G2244" s="79">
        <f t="shared" si="355"/>
        <v>1.5127283340319049</v>
      </c>
      <c r="J2244" s="78">
        <v>0</v>
      </c>
      <c r="K2244" s="80">
        <f t="shared" si="356"/>
        <v>0</v>
      </c>
      <c r="L2244" s="68" t="str">
        <f t="shared" si="349"/>
        <v>Normal</v>
      </c>
      <c r="N2244" s="67">
        <f t="shared" si="350"/>
        <v>0</v>
      </c>
      <c r="O2244" s="67">
        <f t="shared" si="351"/>
        <v>0</v>
      </c>
      <c r="P2244" s="81">
        <f t="shared" si="352"/>
        <v>1.5127283340319049</v>
      </c>
      <c r="Q2244" s="81">
        <f t="shared" si="353"/>
        <v>1.5127283340319049</v>
      </c>
      <c r="S2244" s="1">
        <f t="shared" si="357"/>
        <v>1</v>
      </c>
      <c r="T2244" s="1" t="str">
        <f t="shared" si="358"/>
        <v>Peak</v>
      </c>
    </row>
    <row r="2245" spans="1:20" x14ac:dyDescent="0.25">
      <c r="A2245" s="85">
        <v>45019.749999994856</v>
      </c>
      <c r="B2245" s="1">
        <v>4</v>
      </c>
      <c r="C2245" s="1">
        <v>3</v>
      </c>
      <c r="D2245" s="1">
        <v>19</v>
      </c>
      <c r="E2245" s="1" t="str">
        <f t="shared" si="354"/>
        <v>Non-Summer</v>
      </c>
      <c r="F2245" s="78">
        <v>0.86099999999999999</v>
      </c>
      <c r="G2245" s="79">
        <f t="shared" si="355"/>
        <v>1.6381072765708338</v>
      </c>
      <c r="J2245" s="78">
        <v>0</v>
      </c>
      <c r="K2245" s="80">
        <f t="shared" si="356"/>
        <v>0</v>
      </c>
      <c r="L2245" s="68" t="str">
        <f t="shared" si="349"/>
        <v>Normal</v>
      </c>
      <c r="N2245" s="67">
        <f t="shared" si="350"/>
        <v>0</v>
      </c>
      <c r="O2245" s="67">
        <f t="shared" si="351"/>
        <v>0</v>
      </c>
      <c r="P2245" s="81">
        <f t="shared" si="352"/>
        <v>1.6381072765708338</v>
      </c>
      <c r="Q2245" s="81">
        <f t="shared" si="353"/>
        <v>1.6381072765708338</v>
      </c>
      <c r="S2245" s="1">
        <f t="shared" si="357"/>
        <v>1</v>
      </c>
      <c r="T2245" s="1" t="str">
        <f t="shared" si="358"/>
        <v>Peak</v>
      </c>
    </row>
    <row r="2246" spans="1:20" x14ac:dyDescent="0.25">
      <c r="A2246" s="85">
        <v>45019.79166666152</v>
      </c>
      <c r="B2246" s="1">
        <v>4</v>
      </c>
      <c r="C2246" s="1">
        <v>3</v>
      </c>
      <c r="D2246" s="1">
        <v>20</v>
      </c>
      <c r="E2246" s="1" t="str">
        <f t="shared" si="354"/>
        <v>Non-Summer</v>
      </c>
      <c r="F2246" s="78">
        <v>0.90969999999999995</v>
      </c>
      <c r="G2246" s="79">
        <f t="shared" si="355"/>
        <v>1.7307621248507403</v>
      </c>
      <c r="J2246" s="78">
        <v>0</v>
      </c>
      <c r="K2246" s="80">
        <f t="shared" si="356"/>
        <v>0</v>
      </c>
      <c r="L2246" s="68" t="str">
        <f t="shared" si="349"/>
        <v>Normal</v>
      </c>
      <c r="N2246" s="67">
        <f t="shared" si="350"/>
        <v>0</v>
      </c>
      <c r="O2246" s="67">
        <f t="shared" si="351"/>
        <v>0</v>
      </c>
      <c r="P2246" s="81">
        <f t="shared" si="352"/>
        <v>1.7307621248507403</v>
      </c>
      <c r="Q2246" s="81">
        <f t="shared" si="353"/>
        <v>1.7307621248507403</v>
      </c>
      <c r="S2246" s="1">
        <f t="shared" si="357"/>
        <v>1</v>
      </c>
      <c r="T2246" s="1" t="str">
        <f t="shared" si="358"/>
        <v>Peak</v>
      </c>
    </row>
    <row r="2247" spans="1:20" x14ac:dyDescent="0.25">
      <c r="A2247" s="85">
        <v>45019.833333328184</v>
      </c>
      <c r="B2247" s="1">
        <v>4</v>
      </c>
      <c r="C2247" s="1">
        <v>3</v>
      </c>
      <c r="D2247" s="1">
        <v>21</v>
      </c>
      <c r="E2247" s="1" t="str">
        <f t="shared" si="354"/>
        <v>Non-Summer</v>
      </c>
      <c r="F2247" s="78">
        <v>0.91620000000000001</v>
      </c>
      <c r="G2247" s="79">
        <f t="shared" si="355"/>
        <v>1.7431287883788595</v>
      </c>
      <c r="J2247" s="78">
        <v>0</v>
      </c>
      <c r="K2247" s="80">
        <f t="shared" si="356"/>
        <v>0</v>
      </c>
      <c r="L2247" s="68" t="str">
        <f t="shared" si="349"/>
        <v>Normal</v>
      </c>
      <c r="N2247" s="67">
        <f t="shared" si="350"/>
        <v>0</v>
      </c>
      <c r="O2247" s="67">
        <f t="shared" si="351"/>
        <v>0</v>
      </c>
      <c r="P2247" s="81">
        <f t="shared" si="352"/>
        <v>1.7431287883788595</v>
      </c>
      <c r="Q2247" s="81">
        <f t="shared" si="353"/>
        <v>1.7431287883788595</v>
      </c>
      <c r="S2247" s="1">
        <f t="shared" si="357"/>
        <v>1</v>
      </c>
      <c r="T2247" s="1" t="str">
        <f t="shared" si="358"/>
        <v>Peak</v>
      </c>
    </row>
    <row r="2248" spans="1:20" x14ac:dyDescent="0.25">
      <c r="A2248" s="85">
        <v>45019.874999994849</v>
      </c>
      <c r="B2248" s="1">
        <v>4</v>
      </c>
      <c r="C2248" s="1">
        <v>3</v>
      </c>
      <c r="D2248" s="1">
        <v>22</v>
      </c>
      <c r="E2248" s="1" t="str">
        <f t="shared" si="354"/>
        <v>Non-Summer</v>
      </c>
      <c r="F2248" s="78">
        <v>0.87719999999999998</v>
      </c>
      <c r="G2248" s="79">
        <f t="shared" si="355"/>
        <v>1.6689288072101456</v>
      </c>
      <c r="J2248" s="78">
        <v>0</v>
      </c>
      <c r="K2248" s="80">
        <f t="shared" si="356"/>
        <v>0</v>
      </c>
      <c r="L2248" s="68" t="str">
        <f t="shared" si="349"/>
        <v>Normal</v>
      </c>
      <c r="N2248" s="67">
        <f t="shared" si="350"/>
        <v>0</v>
      </c>
      <c r="O2248" s="67">
        <f t="shared" si="351"/>
        <v>0</v>
      </c>
      <c r="P2248" s="81">
        <f t="shared" si="352"/>
        <v>1.6689288072101456</v>
      </c>
      <c r="Q2248" s="81">
        <f t="shared" si="353"/>
        <v>1.6689288072101456</v>
      </c>
      <c r="S2248" s="1">
        <f t="shared" si="357"/>
        <v>1</v>
      </c>
      <c r="T2248" s="1" t="str">
        <f t="shared" si="358"/>
        <v>Off-Peak</v>
      </c>
    </row>
    <row r="2249" spans="1:20" x14ac:dyDescent="0.25">
      <c r="A2249" s="85">
        <v>45019.916666661513</v>
      </c>
      <c r="B2249" s="1">
        <v>4</v>
      </c>
      <c r="C2249" s="1">
        <v>3</v>
      </c>
      <c r="D2249" s="1">
        <v>23</v>
      </c>
      <c r="E2249" s="1" t="str">
        <f t="shared" si="354"/>
        <v>Non-Summer</v>
      </c>
      <c r="F2249" s="78">
        <v>0.80100000000000005</v>
      </c>
      <c r="G2249" s="79">
        <f t="shared" si="355"/>
        <v>1.5239534593881974</v>
      </c>
      <c r="J2249" s="78">
        <v>0</v>
      </c>
      <c r="K2249" s="80">
        <f t="shared" si="356"/>
        <v>0</v>
      </c>
      <c r="L2249" s="68" t="str">
        <f t="shared" si="349"/>
        <v>Normal</v>
      </c>
      <c r="N2249" s="67">
        <f t="shared" si="350"/>
        <v>0</v>
      </c>
      <c r="O2249" s="67">
        <f t="shared" si="351"/>
        <v>0</v>
      </c>
      <c r="P2249" s="81">
        <f t="shared" si="352"/>
        <v>1.5239534593881974</v>
      </c>
      <c r="Q2249" s="81">
        <f t="shared" si="353"/>
        <v>1.5239534593881974</v>
      </c>
      <c r="S2249" s="1">
        <f t="shared" si="357"/>
        <v>1</v>
      </c>
      <c r="T2249" s="1" t="str">
        <f t="shared" si="358"/>
        <v>Off-Peak</v>
      </c>
    </row>
    <row r="2250" spans="1:20" x14ac:dyDescent="0.25">
      <c r="A2250" s="85">
        <v>45019.958333328177</v>
      </c>
      <c r="B2250" s="1">
        <v>4</v>
      </c>
      <c r="C2250" s="1">
        <v>4</v>
      </c>
      <c r="D2250" s="1">
        <v>0</v>
      </c>
      <c r="E2250" s="1" t="str">
        <f t="shared" si="354"/>
        <v>Non-Summer</v>
      </c>
      <c r="F2250" s="78">
        <v>0.71970000000000001</v>
      </c>
      <c r="G2250" s="79">
        <f t="shared" si="355"/>
        <v>1.369275037105725</v>
      </c>
      <c r="J2250" s="78">
        <v>0</v>
      </c>
      <c r="K2250" s="80">
        <f t="shared" si="356"/>
        <v>0</v>
      </c>
      <c r="L2250" s="68" t="str">
        <f t="shared" si="349"/>
        <v>Normal</v>
      </c>
      <c r="N2250" s="67">
        <f t="shared" si="350"/>
        <v>0</v>
      </c>
      <c r="O2250" s="67">
        <f t="shared" si="351"/>
        <v>0</v>
      </c>
      <c r="P2250" s="81">
        <f t="shared" si="352"/>
        <v>1.369275037105725</v>
      </c>
      <c r="Q2250" s="81">
        <f t="shared" si="353"/>
        <v>1.369275037105725</v>
      </c>
      <c r="S2250" s="1">
        <f t="shared" si="357"/>
        <v>1</v>
      </c>
      <c r="T2250" s="1" t="str">
        <f t="shared" si="358"/>
        <v>Off-Peak</v>
      </c>
    </row>
    <row r="2251" spans="1:20" x14ac:dyDescent="0.25">
      <c r="A2251" s="85">
        <v>45019.999999994841</v>
      </c>
      <c r="B2251" s="1">
        <v>4</v>
      </c>
      <c r="C2251" s="1">
        <v>4</v>
      </c>
      <c r="D2251" s="1">
        <v>1</v>
      </c>
      <c r="E2251" s="1" t="str">
        <f t="shared" si="354"/>
        <v>Non-Summer</v>
      </c>
      <c r="F2251" s="78">
        <v>0.66949999999999998</v>
      </c>
      <c r="G2251" s="79">
        <f t="shared" si="355"/>
        <v>1.2737663433962523</v>
      </c>
      <c r="J2251" s="78">
        <v>0</v>
      </c>
      <c r="K2251" s="80">
        <f t="shared" si="356"/>
        <v>0</v>
      </c>
      <c r="L2251" s="68" t="str">
        <f t="shared" si="349"/>
        <v>Normal</v>
      </c>
      <c r="N2251" s="67">
        <f t="shared" si="350"/>
        <v>0</v>
      </c>
      <c r="O2251" s="67">
        <f t="shared" si="351"/>
        <v>0</v>
      </c>
      <c r="P2251" s="81">
        <f t="shared" si="352"/>
        <v>1.2737663433962523</v>
      </c>
      <c r="Q2251" s="81">
        <f t="shared" si="353"/>
        <v>1.2737663433962523</v>
      </c>
      <c r="S2251" s="1">
        <f t="shared" si="357"/>
        <v>2</v>
      </c>
      <c r="T2251" s="1" t="str">
        <f t="shared" si="358"/>
        <v>Off-Peak</v>
      </c>
    </row>
    <row r="2252" spans="1:20" x14ac:dyDescent="0.25">
      <c r="A2252" s="85">
        <v>45020.041666661506</v>
      </c>
      <c r="B2252" s="1">
        <v>4</v>
      </c>
      <c r="C2252" s="1">
        <v>4</v>
      </c>
      <c r="D2252" s="1">
        <v>2</v>
      </c>
      <c r="E2252" s="1" t="str">
        <f t="shared" si="354"/>
        <v>Non-Summer</v>
      </c>
      <c r="F2252" s="78">
        <v>0.63959999999999995</v>
      </c>
      <c r="G2252" s="79">
        <f t="shared" si="355"/>
        <v>1.2168796911669051</v>
      </c>
      <c r="J2252" s="78">
        <v>0</v>
      </c>
      <c r="K2252" s="80">
        <f t="shared" si="356"/>
        <v>0</v>
      </c>
      <c r="L2252" s="68" t="str">
        <f t="shared" si="349"/>
        <v>Normal</v>
      </c>
      <c r="N2252" s="67">
        <f t="shared" si="350"/>
        <v>0</v>
      </c>
      <c r="O2252" s="67">
        <f t="shared" si="351"/>
        <v>0</v>
      </c>
      <c r="P2252" s="81">
        <f t="shared" si="352"/>
        <v>1.2168796911669051</v>
      </c>
      <c r="Q2252" s="81">
        <f t="shared" si="353"/>
        <v>1.2168796911669051</v>
      </c>
      <c r="S2252" s="1">
        <f t="shared" si="357"/>
        <v>2</v>
      </c>
      <c r="T2252" s="1" t="str">
        <f t="shared" si="358"/>
        <v>Off-Peak</v>
      </c>
    </row>
    <row r="2253" spans="1:20" x14ac:dyDescent="0.25">
      <c r="A2253" s="85">
        <v>45020.08333332817</v>
      </c>
      <c r="B2253" s="1">
        <v>4</v>
      </c>
      <c r="C2253" s="1">
        <v>4</v>
      </c>
      <c r="D2253" s="1">
        <v>3</v>
      </c>
      <c r="E2253" s="1" t="str">
        <f t="shared" si="354"/>
        <v>Non-Summer</v>
      </c>
      <c r="F2253" s="78">
        <v>0.62280000000000002</v>
      </c>
      <c r="G2253" s="79">
        <f t="shared" si="355"/>
        <v>1.184916622355767</v>
      </c>
      <c r="J2253" s="78">
        <v>0</v>
      </c>
      <c r="K2253" s="80">
        <f t="shared" si="356"/>
        <v>0</v>
      </c>
      <c r="L2253" s="68" t="str">
        <f t="shared" si="349"/>
        <v>Normal</v>
      </c>
      <c r="N2253" s="67">
        <f t="shared" si="350"/>
        <v>0</v>
      </c>
      <c r="O2253" s="67">
        <f t="shared" si="351"/>
        <v>0</v>
      </c>
      <c r="P2253" s="81">
        <f t="shared" si="352"/>
        <v>1.184916622355767</v>
      </c>
      <c r="Q2253" s="81">
        <f t="shared" si="353"/>
        <v>1.184916622355767</v>
      </c>
      <c r="S2253" s="1">
        <f t="shared" si="357"/>
        <v>2</v>
      </c>
      <c r="T2253" s="1" t="str">
        <f t="shared" si="358"/>
        <v>Off-Peak</v>
      </c>
    </row>
    <row r="2254" spans="1:20" x14ac:dyDescent="0.25">
      <c r="A2254" s="85">
        <v>45020.124999994834</v>
      </c>
      <c r="B2254" s="1">
        <v>4</v>
      </c>
      <c r="C2254" s="1">
        <v>4</v>
      </c>
      <c r="D2254" s="1">
        <v>4</v>
      </c>
      <c r="E2254" s="1" t="str">
        <f t="shared" si="354"/>
        <v>Non-Summer</v>
      </c>
      <c r="F2254" s="78">
        <v>0.61919999999999997</v>
      </c>
      <c r="G2254" s="79">
        <f t="shared" si="355"/>
        <v>1.1780673933248087</v>
      </c>
      <c r="J2254" s="78">
        <v>0</v>
      </c>
      <c r="K2254" s="80">
        <f t="shared" si="356"/>
        <v>0</v>
      </c>
      <c r="L2254" s="68" t="str">
        <f t="shared" si="349"/>
        <v>Normal</v>
      </c>
      <c r="N2254" s="67">
        <f t="shared" si="350"/>
        <v>0</v>
      </c>
      <c r="O2254" s="67">
        <f t="shared" si="351"/>
        <v>0</v>
      </c>
      <c r="P2254" s="81">
        <f t="shared" si="352"/>
        <v>1.1780673933248087</v>
      </c>
      <c r="Q2254" s="81">
        <f t="shared" si="353"/>
        <v>1.1780673933248087</v>
      </c>
      <c r="S2254" s="1">
        <f t="shared" si="357"/>
        <v>2</v>
      </c>
      <c r="T2254" s="1" t="str">
        <f t="shared" si="358"/>
        <v>Off-Peak</v>
      </c>
    </row>
    <row r="2255" spans="1:20" x14ac:dyDescent="0.25">
      <c r="A2255" s="85">
        <v>45020.166666661498</v>
      </c>
      <c r="B2255" s="1">
        <v>4</v>
      </c>
      <c r="C2255" s="1">
        <v>4</v>
      </c>
      <c r="D2255" s="1">
        <v>5</v>
      </c>
      <c r="E2255" s="1" t="str">
        <f t="shared" si="354"/>
        <v>Non-Summer</v>
      </c>
      <c r="F2255" s="78">
        <v>0.63160000000000005</v>
      </c>
      <c r="G2255" s="79">
        <f t="shared" si="355"/>
        <v>1.2016591822092204</v>
      </c>
      <c r="J2255" s="78">
        <v>0</v>
      </c>
      <c r="K2255" s="80">
        <f t="shared" si="356"/>
        <v>0</v>
      </c>
      <c r="L2255" s="68" t="str">
        <f t="shared" si="349"/>
        <v>Normal</v>
      </c>
      <c r="N2255" s="67">
        <f t="shared" si="350"/>
        <v>0</v>
      </c>
      <c r="O2255" s="67">
        <f t="shared" si="351"/>
        <v>0</v>
      </c>
      <c r="P2255" s="81">
        <f t="shared" si="352"/>
        <v>1.2016591822092204</v>
      </c>
      <c r="Q2255" s="81">
        <f t="shared" si="353"/>
        <v>1.2016591822092204</v>
      </c>
      <c r="S2255" s="1">
        <f t="shared" si="357"/>
        <v>2</v>
      </c>
      <c r="T2255" s="1" t="str">
        <f t="shared" si="358"/>
        <v>Off-Peak</v>
      </c>
    </row>
    <row r="2256" spans="1:20" x14ac:dyDescent="0.25">
      <c r="A2256" s="85">
        <v>45020.208333328163</v>
      </c>
      <c r="B2256" s="1">
        <v>4</v>
      </c>
      <c r="C2256" s="1">
        <v>4</v>
      </c>
      <c r="D2256" s="1">
        <v>6</v>
      </c>
      <c r="E2256" s="1" t="str">
        <f t="shared" si="354"/>
        <v>Non-Summer</v>
      </c>
      <c r="F2256" s="78">
        <v>0.66400000000000003</v>
      </c>
      <c r="G2256" s="79">
        <f t="shared" si="355"/>
        <v>1.263302243487844</v>
      </c>
      <c r="J2256" s="78">
        <v>0</v>
      </c>
      <c r="K2256" s="80">
        <f t="shared" si="356"/>
        <v>0</v>
      </c>
      <c r="L2256" s="68" t="str">
        <f t="shared" si="349"/>
        <v>Normal</v>
      </c>
      <c r="N2256" s="67">
        <f t="shared" si="350"/>
        <v>0</v>
      </c>
      <c r="O2256" s="67">
        <f t="shared" si="351"/>
        <v>0</v>
      </c>
      <c r="P2256" s="81">
        <f t="shared" si="352"/>
        <v>1.263302243487844</v>
      </c>
      <c r="Q2256" s="81">
        <f t="shared" si="353"/>
        <v>1.263302243487844</v>
      </c>
      <c r="S2256" s="1">
        <f t="shared" si="357"/>
        <v>2</v>
      </c>
      <c r="T2256" s="1" t="str">
        <f t="shared" si="358"/>
        <v>Peak</v>
      </c>
    </row>
    <row r="2257" spans="1:20" x14ac:dyDescent="0.25">
      <c r="A2257" s="85">
        <v>45020.249999994827</v>
      </c>
      <c r="B2257" s="1">
        <v>4</v>
      </c>
      <c r="C2257" s="1">
        <v>4</v>
      </c>
      <c r="D2257" s="1">
        <v>7</v>
      </c>
      <c r="E2257" s="1" t="str">
        <f t="shared" si="354"/>
        <v>Non-Summer</v>
      </c>
      <c r="F2257" s="78">
        <v>0.71599999999999997</v>
      </c>
      <c r="G2257" s="79">
        <f t="shared" si="355"/>
        <v>1.3622355517127955</v>
      </c>
      <c r="J2257" s="78">
        <v>2.7620000000000001E-3</v>
      </c>
      <c r="K2257" s="80">
        <f t="shared" si="356"/>
        <v>2.7620000000000001E-3</v>
      </c>
      <c r="L2257" s="68" t="str">
        <f t="shared" si="349"/>
        <v>Normal</v>
      </c>
      <c r="N2257" s="67">
        <f t="shared" si="350"/>
        <v>0</v>
      </c>
      <c r="O2257" s="67">
        <f t="shared" si="351"/>
        <v>2.7620000000000001E-3</v>
      </c>
      <c r="P2257" s="81">
        <f t="shared" si="352"/>
        <v>1.3594735517127956</v>
      </c>
      <c r="Q2257" s="81">
        <f t="shared" si="353"/>
        <v>1.3594735517127956</v>
      </c>
      <c r="S2257" s="1">
        <f t="shared" si="357"/>
        <v>2</v>
      </c>
      <c r="T2257" s="1" t="str">
        <f t="shared" si="358"/>
        <v>Peak</v>
      </c>
    </row>
    <row r="2258" spans="1:20" x14ac:dyDescent="0.25">
      <c r="A2258" s="85">
        <v>45020.291666661491</v>
      </c>
      <c r="B2258" s="1">
        <v>4</v>
      </c>
      <c r="C2258" s="1">
        <v>4</v>
      </c>
      <c r="D2258" s="1">
        <v>8</v>
      </c>
      <c r="E2258" s="1" t="str">
        <f t="shared" si="354"/>
        <v>Non-Summer</v>
      </c>
      <c r="F2258" s="78">
        <v>0.74060000000000004</v>
      </c>
      <c r="G2258" s="79">
        <f t="shared" si="355"/>
        <v>1.4090386167576767</v>
      </c>
      <c r="J2258" s="78">
        <v>0.39431099999999997</v>
      </c>
      <c r="K2258" s="80">
        <f t="shared" si="356"/>
        <v>0.39431099999999997</v>
      </c>
      <c r="L2258" s="68" t="str">
        <f t="shared" si="349"/>
        <v>Normal</v>
      </c>
      <c r="N2258" s="67">
        <f t="shared" si="350"/>
        <v>0</v>
      </c>
      <c r="O2258" s="67">
        <f t="shared" si="351"/>
        <v>0.39431099999999997</v>
      </c>
      <c r="P2258" s="81">
        <f t="shared" si="352"/>
        <v>1.0147276167576766</v>
      </c>
      <c r="Q2258" s="81">
        <f t="shared" si="353"/>
        <v>1.0147276167576766</v>
      </c>
      <c r="S2258" s="1">
        <f t="shared" si="357"/>
        <v>2</v>
      </c>
      <c r="T2258" s="1" t="str">
        <f t="shared" si="358"/>
        <v>Peak</v>
      </c>
    </row>
    <row r="2259" spans="1:20" x14ac:dyDescent="0.25">
      <c r="A2259" s="85">
        <v>45020.333333328155</v>
      </c>
      <c r="B2259" s="1">
        <v>4</v>
      </c>
      <c r="C2259" s="1">
        <v>4</v>
      </c>
      <c r="D2259" s="1">
        <v>9</v>
      </c>
      <c r="E2259" s="1" t="str">
        <f t="shared" si="354"/>
        <v>Non-Summer</v>
      </c>
      <c r="F2259" s="78">
        <v>0.72560000000000002</v>
      </c>
      <c r="G2259" s="79">
        <f t="shared" si="355"/>
        <v>1.3805001624620175</v>
      </c>
      <c r="J2259" s="78">
        <v>0.360566</v>
      </c>
      <c r="K2259" s="80">
        <f t="shared" si="356"/>
        <v>0.360566</v>
      </c>
      <c r="L2259" s="68" t="str">
        <f t="shared" ref="L2259:L2322" si="359">IF(AND(D2259&gt;=$C$2,D2259&lt;=$C$3,E2259="Summer"),"MaxDis","Normal")</f>
        <v>Normal</v>
      </c>
      <c r="N2259" s="67">
        <f t="shared" ref="N2259:N2322" si="360">IF(K2259-G2259&lt;0,0,K2259-G2259)</f>
        <v>0</v>
      </c>
      <c r="O2259" s="67">
        <f t="shared" ref="O2259:O2322" si="361">K2259-N2259</f>
        <v>0.360566</v>
      </c>
      <c r="P2259" s="81">
        <f t="shared" ref="P2259:P2322" si="362">MAX(0,G2259-O2259)</f>
        <v>1.0199341624620175</v>
      </c>
      <c r="Q2259" s="81">
        <f t="shared" ref="Q2259:Q2322" si="363">G2259-K2259</f>
        <v>1.0199341624620175</v>
      </c>
      <c r="S2259" s="1">
        <f t="shared" si="357"/>
        <v>2</v>
      </c>
      <c r="T2259" s="1" t="str">
        <f t="shared" si="358"/>
        <v>Peak</v>
      </c>
    </row>
    <row r="2260" spans="1:20" x14ac:dyDescent="0.25">
      <c r="A2260" s="85">
        <v>45020.37499999482</v>
      </c>
      <c r="B2260" s="1">
        <v>4</v>
      </c>
      <c r="C2260" s="1">
        <v>4</v>
      </c>
      <c r="D2260" s="1">
        <v>10</v>
      </c>
      <c r="E2260" s="1" t="str">
        <f t="shared" ref="E2260:E2323" si="364">IF(AND(B2260&gt;=$C$5,B2260&lt;=$C$6),"Summer","Non-Summer")</f>
        <v>Non-Summer</v>
      </c>
      <c r="F2260" s="78">
        <v>0.71309999999999996</v>
      </c>
      <c r="G2260" s="79">
        <f t="shared" ref="G2260:G2323" si="365">F2260*$G$13</f>
        <v>1.3567181172156348</v>
      </c>
      <c r="J2260" s="78">
        <v>0.37042200000000003</v>
      </c>
      <c r="K2260" s="80">
        <f t="shared" ref="K2260:K2323" si="366">J2260*$K$13</f>
        <v>0.37042200000000003</v>
      </c>
      <c r="L2260" s="68" t="str">
        <f t="shared" si="359"/>
        <v>Normal</v>
      </c>
      <c r="N2260" s="67">
        <f t="shared" si="360"/>
        <v>0</v>
      </c>
      <c r="O2260" s="67">
        <f t="shared" si="361"/>
        <v>0.37042200000000003</v>
      </c>
      <c r="P2260" s="81">
        <f t="shared" si="362"/>
        <v>0.98629611721563482</v>
      </c>
      <c r="Q2260" s="81">
        <f t="shared" si="363"/>
        <v>0.98629611721563482</v>
      </c>
      <c r="S2260" s="1">
        <f t="shared" ref="S2260:S2323" si="367">WEEKDAY(A2260,2)</f>
        <v>2</v>
      </c>
      <c r="T2260" s="1" t="str">
        <f t="shared" ref="T2260:T2323" si="368">IF(S2260&gt;5,"Off-Peak",IF(AND(D2260&gt;=$C$7,D2260&lt;$C$8),"Peak","Off-Peak"))</f>
        <v>Peak</v>
      </c>
    </row>
    <row r="2261" spans="1:20" x14ac:dyDescent="0.25">
      <c r="A2261" s="85">
        <v>45020.416666661484</v>
      </c>
      <c r="B2261" s="1">
        <v>4</v>
      </c>
      <c r="C2261" s="1">
        <v>4</v>
      </c>
      <c r="D2261" s="1">
        <v>11</v>
      </c>
      <c r="E2261" s="1" t="str">
        <f t="shared" si="364"/>
        <v>Non-Summer</v>
      </c>
      <c r="F2261" s="78">
        <v>0.71360000000000001</v>
      </c>
      <c r="G2261" s="79">
        <f t="shared" si="365"/>
        <v>1.3576693990254902</v>
      </c>
      <c r="J2261" s="78">
        <v>1.1627700000000001</v>
      </c>
      <c r="K2261" s="80">
        <f t="shared" si="366"/>
        <v>1.1627700000000001</v>
      </c>
      <c r="L2261" s="68" t="str">
        <f t="shared" si="359"/>
        <v>Normal</v>
      </c>
      <c r="N2261" s="67">
        <f t="shared" si="360"/>
        <v>0</v>
      </c>
      <c r="O2261" s="67">
        <f t="shared" si="361"/>
        <v>1.1627700000000001</v>
      </c>
      <c r="P2261" s="81">
        <f t="shared" si="362"/>
        <v>0.19489939902549014</v>
      </c>
      <c r="Q2261" s="81">
        <f t="shared" si="363"/>
        <v>0.19489939902549014</v>
      </c>
      <c r="S2261" s="1">
        <f t="shared" si="367"/>
        <v>2</v>
      </c>
      <c r="T2261" s="1" t="str">
        <f t="shared" si="368"/>
        <v>Peak</v>
      </c>
    </row>
    <row r="2262" spans="1:20" x14ac:dyDescent="0.25">
      <c r="A2262" s="85">
        <v>45020.458333328148</v>
      </c>
      <c r="B2262" s="1">
        <v>4</v>
      </c>
      <c r="C2262" s="1">
        <v>4</v>
      </c>
      <c r="D2262" s="1">
        <v>12</v>
      </c>
      <c r="E2262" s="1" t="str">
        <f t="shared" si="364"/>
        <v>Non-Summer</v>
      </c>
      <c r="F2262" s="78">
        <v>0.73709999999999998</v>
      </c>
      <c r="G2262" s="79">
        <f t="shared" si="365"/>
        <v>1.4023796440886893</v>
      </c>
      <c r="J2262" s="78">
        <v>4.4662939999999995</v>
      </c>
      <c r="K2262" s="80">
        <f t="shared" si="366"/>
        <v>4.4662939999999995</v>
      </c>
      <c r="L2262" s="68" t="str">
        <f t="shared" si="359"/>
        <v>Normal</v>
      </c>
      <c r="N2262" s="67">
        <f t="shared" si="360"/>
        <v>3.0639143559113102</v>
      </c>
      <c r="O2262" s="67">
        <f t="shared" si="361"/>
        <v>1.4023796440886893</v>
      </c>
      <c r="P2262" s="81">
        <f t="shared" si="362"/>
        <v>0</v>
      </c>
      <c r="Q2262" s="81">
        <f t="shared" si="363"/>
        <v>-3.0639143559113102</v>
      </c>
      <c r="S2262" s="1">
        <f t="shared" si="367"/>
        <v>2</v>
      </c>
      <c r="T2262" s="1" t="str">
        <f t="shared" si="368"/>
        <v>Peak</v>
      </c>
    </row>
    <row r="2263" spans="1:20" x14ac:dyDescent="0.25">
      <c r="A2263" s="85">
        <v>45020.499999994812</v>
      </c>
      <c r="B2263" s="1">
        <v>4</v>
      </c>
      <c r="C2263" s="1">
        <v>4</v>
      </c>
      <c r="D2263" s="1">
        <v>13</v>
      </c>
      <c r="E2263" s="1" t="str">
        <f t="shared" si="364"/>
        <v>Non-Summer</v>
      </c>
      <c r="F2263" s="78">
        <v>0.7631</v>
      </c>
      <c r="G2263" s="79">
        <f t="shared" si="365"/>
        <v>1.4518462982011653</v>
      </c>
      <c r="J2263" s="78">
        <v>6.5935749999999995</v>
      </c>
      <c r="K2263" s="80">
        <f t="shared" si="366"/>
        <v>6.5935749999999995</v>
      </c>
      <c r="L2263" s="68" t="str">
        <f t="shared" si="359"/>
        <v>Normal</v>
      </c>
      <c r="N2263" s="67">
        <f t="shared" si="360"/>
        <v>5.1417287017988347</v>
      </c>
      <c r="O2263" s="67">
        <f t="shared" si="361"/>
        <v>1.4518462982011648</v>
      </c>
      <c r="P2263" s="81">
        <f t="shared" si="362"/>
        <v>4.4408920985006262E-16</v>
      </c>
      <c r="Q2263" s="81">
        <f t="shared" si="363"/>
        <v>-5.1417287017988347</v>
      </c>
      <c r="S2263" s="1">
        <f t="shared" si="367"/>
        <v>2</v>
      </c>
      <c r="T2263" s="1" t="str">
        <f t="shared" si="368"/>
        <v>Peak</v>
      </c>
    </row>
    <row r="2264" spans="1:20" x14ac:dyDescent="0.25">
      <c r="A2264" s="85">
        <v>45020.541666661476</v>
      </c>
      <c r="B2264" s="1">
        <v>4</v>
      </c>
      <c r="C2264" s="1">
        <v>4</v>
      </c>
      <c r="D2264" s="1">
        <v>14</v>
      </c>
      <c r="E2264" s="1" t="str">
        <f t="shared" si="364"/>
        <v>Non-Summer</v>
      </c>
      <c r="F2264" s="78">
        <v>0.77</v>
      </c>
      <c r="G2264" s="79">
        <f t="shared" si="365"/>
        <v>1.4649739871771685</v>
      </c>
      <c r="J2264" s="78">
        <v>5.3900889999999997</v>
      </c>
      <c r="K2264" s="80">
        <f t="shared" si="366"/>
        <v>5.3900889999999997</v>
      </c>
      <c r="L2264" s="68" t="str">
        <f t="shared" si="359"/>
        <v>Normal</v>
      </c>
      <c r="N2264" s="67">
        <f t="shared" si="360"/>
        <v>3.9251150128228312</v>
      </c>
      <c r="O2264" s="67">
        <f t="shared" si="361"/>
        <v>1.4649739871771685</v>
      </c>
      <c r="P2264" s="81">
        <f t="shared" si="362"/>
        <v>0</v>
      </c>
      <c r="Q2264" s="81">
        <f t="shared" si="363"/>
        <v>-3.9251150128228312</v>
      </c>
      <c r="S2264" s="1">
        <f t="shared" si="367"/>
        <v>2</v>
      </c>
      <c r="T2264" s="1" t="str">
        <f t="shared" si="368"/>
        <v>Peak</v>
      </c>
    </row>
    <row r="2265" spans="1:20" x14ac:dyDescent="0.25">
      <c r="A2265" s="85">
        <v>45020.583333328141</v>
      </c>
      <c r="B2265" s="1">
        <v>4</v>
      </c>
      <c r="C2265" s="1">
        <v>4</v>
      </c>
      <c r="D2265" s="1">
        <v>15</v>
      </c>
      <c r="E2265" s="1" t="str">
        <f t="shared" si="364"/>
        <v>Non-Summer</v>
      </c>
      <c r="F2265" s="78">
        <v>0.76380000000000003</v>
      </c>
      <c r="G2265" s="79">
        <f t="shared" si="365"/>
        <v>1.4531780927349627</v>
      </c>
      <c r="J2265" s="78">
        <v>4.4839229999999999</v>
      </c>
      <c r="K2265" s="80">
        <f t="shared" si="366"/>
        <v>4.4839229999999999</v>
      </c>
      <c r="L2265" s="68" t="str">
        <f t="shared" si="359"/>
        <v>Normal</v>
      </c>
      <c r="N2265" s="67">
        <f t="shared" si="360"/>
        <v>3.0307449072650372</v>
      </c>
      <c r="O2265" s="67">
        <f t="shared" si="361"/>
        <v>1.4531780927349627</v>
      </c>
      <c r="P2265" s="81">
        <f t="shared" si="362"/>
        <v>0</v>
      </c>
      <c r="Q2265" s="81">
        <f t="shared" si="363"/>
        <v>-3.0307449072650372</v>
      </c>
      <c r="S2265" s="1">
        <f t="shared" si="367"/>
        <v>2</v>
      </c>
      <c r="T2265" s="1" t="str">
        <f t="shared" si="368"/>
        <v>Peak</v>
      </c>
    </row>
    <row r="2266" spans="1:20" x14ac:dyDescent="0.25">
      <c r="A2266" s="85">
        <v>45020.624999994805</v>
      </c>
      <c r="B2266" s="1">
        <v>4</v>
      </c>
      <c r="C2266" s="1">
        <v>4</v>
      </c>
      <c r="D2266" s="1">
        <v>16</v>
      </c>
      <c r="E2266" s="1" t="str">
        <f t="shared" si="364"/>
        <v>Non-Summer</v>
      </c>
      <c r="F2266" s="78">
        <v>0.77569999999999995</v>
      </c>
      <c r="G2266" s="79">
        <f t="shared" si="365"/>
        <v>1.4758185998095188</v>
      </c>
      <c r="J2266" s="78">
        <v>3.759471</v>
      </c>
      <c r="K2266" s="80">
        <f t="shared" si="366"/>
        <v>3.759471</v>
      </c>
      <c r="L2266" s="68" t="str">
        <f t="shared" si="359"/>
        <v>Normal</v>
      </c>
      <c r="N2266" s="67">
        <f t="shared" si="360"/>
        <v>2.2836524001904812</v>
      </c>
      <c r="O2266" s="67">
        <f t="shared" si="361"/>
        <v>1.4758185998095188</v>
      </c>
      <c r="P2266" s="81">
        <f t="shared" si="362"/>
        <v>0</v>
      </c>
      <c r="Q2266" s="81">
        <f t="shared" si="363"/>
        <v>-2.2836524001904812</v>
      </c>
      <c r="S2266" s="1">
        <f t="shared" si="367"/>
        <v>2</v>
      </c>
      <c r="T2266" s="1" t="str">
        <f t="shared" si="368"/>
        <v>Peak</v>
      </c>
    </row>
    <row r="2267" spans="1:20" x14ac:dyDescent="0.25">
      <c r="A2267" s="85">
        <v>45020.666666661469</v>
      </c>
      <c r="B2267" s="1">
        <v>4</v>
      </c>
      <c r="C2267" s="1">
        <v>4</v>
      </c>
      <c r="D2267" s="1">
        <v>17</v>
      </c>
      <c r="E2267" s="1" t="str">
        <f t="shared" si="364"/>
        <v>Non-Summer</v>
      </c>
      <c r="F2267" s="78">
        <v>0.81240000000000001</v>
      </c>
      <c r="G2267" s="79">
        <f t="shared" si="365"/>
        <v>1.5456426846528983</v>
      </c>
      <c r="J2267" s="78">
        <v>2.0586729999999998</v>
      </c>
      <c r="K2267" s="80">
        <f t="shared" si="366"/>
        <v>2.0586729999999998</v>
      </c>
      <c r="L2267" s="68" t="str">
        <f t="shared" si="359"/>
        <v>Normal</v>
      </c>
      <c r="N2267" s="67">
        <f t="shared" si="360"/>
        <v>0.51303031534710142</v>
      </c>
      <c r="O2267" s="67">
        <f t="shared" si="361"/>
        <v>1.5456426846528983</v>
      </c>
      <c r="P2267" s="81">
        <f t="shared" si="362"/>
        <v>0</v>
      </c>
      <c r="Q2267" s="81">
        <f t="shared" si="363"/>
        <v>-0.51303031534710142</v>
      </c>
      <c r="S2267" s="1">
        <f t="shared" si="367"/>
        <v>2</v>
      </c>
      <c r="T2267" s="1" t="str">
        <f t="shared" si="368"/>
        <v>Peak</v>
      </c>
    </row>
    <row r="2268" spans="1:20" x14ac:dyDescent="0.25">
      <c r="A2268" s="85">
        <v>45020.708333328133</v>
      </c>
      <c r="B2268" s="1">
        <v>4</v>
      </c>
      <c r="C2268" s="1">
        <v>4</v>
      </c>
      <c r="D2268" s="1">
        <v>18</v>
      </c>
      <c r="E2268" s="1" t="str">
        <f t="shared" si="364"/>
        <v>Non-Summer</v>
      </c>
      <c r="F2268" s="78">
        <v>0.85519999999999996</v>
      </c>
      <c r="G2268" s="79">
        <f t="shared" si="365"/>
        <v>1.6270724075765122</v>
      </c>
      <c r="J2268" s="78">
        <v>0.49733499999999997</v>
      </c>
      <c r="K2268" s="80">
        <f t="shared" si="366"/>
        <v>0.49733499999999997</v>
      </c>
      <c r="L2268" s="68" t="str">
        <f t="shared" si="359"/>
        <v>Normal</v>
      </c>
      <c r="N2268" s="67">
        <f t="shared" si="360"/>
        <v>0</v>
      </c>
      <c r="O2268" s="67">
        <f t="shared" si="361"/>
        <v>0.49733499999999997</v>
      </c>
      <c r="P2268" s="81">
        <f t="shared" si="362"/>
        <v>1.1297374075765121</v>
      </c>
      <c r="Q2268" s="81">
        <f t="shared" si="363"/>
        <v>1.1297374075765121</v>
      </c>
      <c r="S2268" s="1">
        <f t="shared" si="367"/>
        <v>2</v>
      </c>
      <c r="T2268" s="1" t="str">
        <f t="shared" si="368"/>
        <v>Peak</v>
      </c>
    </row>
    <row r="2269" spans="1:20" x14ac:dyDescent="0.25">
      <c r="A2269" s="85">
        <v>45020.749999994798</v>
      </c>
      <c r="B2269" s="1">
        <v>4</v>
      </c>
      <c r="C2269" s="1">
        <v>4</v>
      </c>
      <c r="D2269" s="1">
        <v>19</v>
      </c>
      <c r="E2269" s="1" t="str">
        <f t="shared" si="364"/>
        <v>Non-Summer</v>
      </c>
      <c r="F2269" s="78">
        <v>0.88100000000000001</v>
      </c>
      <c r="G2269" s="79">
        <f t="shared" si="365"/>
        <v>1.6761585489650459</v>
      </c>
      <c r="J2269" s="78">
        <v>0</v>
      </c>
      <c r="K2269" s="80">
        <f t="shared" si="366"/>
        <v>0</v>
      </c>
      <c r="L2269" s="68" t="str">
        <f t="shared" si="359"/>
        <v>Normal</v>
      </c>
      <c r="N2269" s="67">
        <f t="shared" si="360"/>
        <v>0</v>
      </c>
      <c r="O2269" s="67">
        <f t="shared" si="361"/>
        <v>0</v>
      </c>
      <c r="P2269" s="81">
        <f t="shared" si="362"/>
        <v>1.6761585489650459</v>
      </c>
      <c r="Q2269" s="81">
        <f t="shared" si="363"/>
        <v>1.6761585489650459</v>
      </c>
      <c r="S2269" s="1">
        <f t="shared" si="367"/>
        <v>2</v>
      </c>
      <c r="T2269" s="1" t="str">
        <f t="shared" si="368"/>
        <v>Peak</v>
      </c>
    </row>
    <row r="2270" spans="1:20" x14ac:dyDescent="0.25">
      <c r="A2270" s="85">
        <v>45020.791666661462</v>
      </c>
      <c r="B2270" s="1">
        <v>4</v>
      </c>
      <c r="C2270" s="1">
        <v>4</v>
      </c>
      <c r="D2270" s="1">
        <v>20</v>
      </c>
      <c r="E2270" s="1" t="str">
        <f t="shared" si="364"/>
        <v>Non-Summer</v>
      </c>
      <c r="F2270" s="78">
        <v>0.91379999999999995</v>
      </c>
      <c r="G2270" s="79">
        <f t="shared" si="365"/>
        <v>1.7385626356915538</v>
      </c>
      <c r="J2270" s="78">
        <v>0</v>
      </c>
      <c r="K2270" s="80">
        <f t="shared" si="366"/>
        <v>0</v>
      </c>
      <c r="L2270" s="68" t="str">
        <f t="shared" si="359"/>
        <v>Normal</v>
      </c>
      <c r="N2270" s="67">
        <f t="shared" si="360"/>
        <v>0</v>
      </c>
      <c r="O2270" s="67">
        <f t="shared" si="361"/>
        <v>0</v>
      </c>
      <c r="P2270" s="81">
        <f t="shared" si="362"/>
        <v>1.7385626356915538</v>
      </c>
      <c r="Q2270" s="81">
        <f t="shared" si="363"/>
        <v>1.7385626356915538</v>
      </c>
      <c r="S2270" s="1">
        <f t="shared" si="367"/>
        <v>2</v>
      </c>
      <c r="T2270" s="1" t="str">
        <f t="shared" si="368"/>
        <v>Peak</v>
      </c>
    </row>
    <row r="2271" spans="1:20" x14ac:dyDescent="0.25">
      <c r="A2271" s="85">
        <v>45020.833333328126</v>
      </c>
      <c r="B2271" s="1">
        <v>4</v>
      </c>
      <c r="C2271" s="1">
        <v>4</v>
      </c>
      <c r="D2271" s="1">
        <v>21</v>
      </c>
      <c r="E2271" s="1" t="str">
        <f t="shared" si="364"/>
        <v>Non-Summer</v>
      </c>
      <c r="F2271" s="78">
        <v>0.90680000000000005</v>
      </c>
      <c r="G2271" s="79">
        <f t="shared" si="365"/>
        <v>1.7252446903535799</v>
      </c>
      <c r="J2271" s="78">
        <v>0</v>
      </c>
      <c r="K2271" s="80">
        <f t="shared" si="366"/>
        <v>0</v>
      </c>
      <c r="L2271" s="68" t="str">
        <f t="shared" si="359"/>
        <v>Normal</v>
      </c>
      <c r="N2271" s="67">
        <f t="shared" si="360"/>
        <v>0</v>
      </c>
      <c r="O2271" s="67">
        <f t="shared" si="361"/>
        <v>0</v>
      </c>
      <c r="P2271" s="81">
        <f t="shared" si="362"/>
        <v>1.7252446903535799</v>
      </c>
      <c r="Q2271" s="81">
        <f t="shared" si="363"/>
        <v>1.7252446903535799</v>
      </c>
      <c r="S2271" s="1">
        <f t="shared" si="367"/>
        <v>2</v>
      </c>
      <c r="T2271" s="1" t="str">
        <f t="shared" si="368"/>
        <v>Peak</v>
      </c>
    </row>
    <row r="2272" spans="1:20" x14ac:dyDescent="0.25">
      <c r="A2272" s="85">
        <v>45020.87499999479</v>
      </c>
      <c r="B2272" s="1">
        <v>4</v>
      </c>
      <c r="C2272" s="1">
        <v>4</v>
      </c>
      <c r="D2272" s="1">
        <v>22</v>
      </c>
      <c r="E2272" s="1" t="str">
        <f t="shared" si="364"/>
        <v>Non-Summer</v>
      </c>
      <c r="F2272" s="78">
        <v>0.85189999999999999</v>
      </c>
      <c r="G2272" s="79">
        <f t="shared" si="365"/>
        <v>1.6207939476314672</v>
      </c>
      <c r="J2272" s="78">
        <v>0</v>
      </c>
      <c r="K2272" s="80">
        <f t="shared" si="366"/>
        <v>0</v>
      </c>
      <c r="L2272" s="68" t="str">
        <f t="shared" si="359"/>
        <v>Normal</v>
      </c>
      <c r="N2272" s="67">
        <f t="shared" si="360"/>
        <v>0</v>
      </c>
      <c r="O2272" s="67">
        <f t="shared" si="361"/>
        <v>0</v>
      </c>
      <c r="P2272" s="81">
        <f t="shared" si="362"/>
        <v>1.6207939476314672</v>
      </c>
      <c r="Q2272" s="81">
        <f t="shared" si="363"/>
        <v>1.6207939476314672</v>
      </c>
      <c r="S2272" s="1">
        <f t="shared" si="367"/>
        <v>2</v>
      </c>
      <c r="T2272" s="1" t="str">
        <f t="shared" si="368"/>
        <v>Off-Peak</v>
      </c>
    </row>
    <row r="2273" spans="1:20" x14ac:dyDescent="0.25">
      <c r="A2273" s="85">
        <v>45020.916666661455</v>
      </c>
      <c r="B2273" s="1">
        <v>4</v>
      </c>
      <c r="C2273" s="1">
        <v>4</v>
      </c>
      <c r="D2273" s="1">
        <v>23</v>
      </c>
      <c r="E2273" s="1" t="str">
        <f t="shared" si="364"/>
        <v>Non-Summer</v>
      </c>
      <c r="F2273" s="78">
        <v>0.76470000000000005</v>
      </c>
      <c r="G2273" s="79">
        <f t="shared" si="365"/>
        <v>1.4548903999927023</v>
      </c>
      <c r="J2273" s="78">
        <v>0</v>
      </c>
      <c r="K2273" s="80">
        <f t="shared" si="366"/>
        <v>0</v>
      </c>
      <c r="L2273" s="68" t="str">
        <f t="shared" si="359"/>
        <v>Normal</v>
      </c>
      <c r="N2273" s="67">
        <f t="shared" si="360"/>
        <v>0</v>
      </c>
      <c r="O2273" s="67">
        <f t="shared" si="361"/>
        <v>0</v>
      </c>
      <c r="P2273" s="81">
        <f t="shared" si="362"/>
        <v>1.4548903999927023</v>
      </c>
      <c r="Q2273" s="81">
        <f t="shared" si="363"/>
        <v>1.4548903999927023</v>
      </c>
      <c r="S2273" s="1">
        <f t="shared" si="367"/>
        <v>2</v>
      </c>
      <c r="T2273" s="1" t="str">
        <f t="shared" si="368"/>
        <v>Off-Peak</v>
      </c>
    </row>
    <row r="2274" spans="1:20" x14ac:dyDescent="0.25">
      <c r="A2274" s="85">
        <v>45020.958333328119</v>
      </c>
      <c r="B2274" s="1">
        <v>4</v>
      </c>
      <c r="C2274" s="1">
        <v>5</v>
      </c>
      <c r="D2274" s="1">
        <v>0</v>
      </c>
      <c r="E2274" s="1" t="str">
        <f t="shared" si="364"/>
        <v>Non-Summer</v>
      </c>
      <c r="F2274" s="78">
        <v>0.67479999999999996</v>
      </c>
      <c r="G2274" s="79">
        <f t="shared" si="365"/>
        <v>1.2838499305807185</v>
      </c>
      <c r="J2274" s="78">
        <v>0</v>
      </c>
      <c r="K2274" s="80">
        <f t="shared" si="366"/>
        <v>0</v>
      </c>
      <c r="L2274" s="68" t="str">
        <f t="shared" si="359"/>
        <v>Normal</v>
      </c>
      <c r="N2274" s="67">
        <f t="shared" si="360"/>
        <v>0</v>
      </c>
      <c r="O2274" s="67">
        <f t="shared" si="361"/>
        <v>0</v>
      </c>
      <c r="P2274" s="81">
        <f t="shared" si="362"/>
        <v>1.2838499305807185</v>
      </c>
      <c r="Q2274" s="81">
        <f t="shared" si="363"/>
        <v>1.2838499305807185</v>
      </c>
      <c r="S2274" s="1">
        <f t="shared" si="367"/>
        <v>2</v>
      </c>
      <c r="T2274" s="1" t="str">
        <f t="shared" si="368"/>
        <v>Off-Peak</v>
      </c>
    </row>
    <row r="2275" spans="1:20" x14ac:dyDescent="0.25">
      <c r="A2275" s="85">
        <v>45020.999999994783</v>
      </c>
      <c r="B2275" s="1">
        <v>4</v>
      </c>
      <c r="C2275" s="1">
        <v>5</v>
      </c>
      <c r="D2275" s="1">
        <v>1</v>
      </c>
      <c r="E2275" s="1" t="str">
        <f t="shared" si="364"/>
        <v>Non-Summer</v>
      </c>
      <c r="F2275" s="78">
        <v>0.61519999999999997</v>
      </c>
      <c r="G2275" s="79">
        <f t="shared" si="365"/>
        <v>1.1704571388459661</v>
      </c>
      <c r="J2275" s="78">
        <v>0</v>
      </c>
      <c r="K2275" s="80">
        <f t="shared" si="366"/>
        <v>0</v>
      </c>
      <c r="L2275" s="68" t="str">
        <f t="shared" si="359"/>
        <v>Normal</v>
      </c>
      <c r="N2275" s="67">
        <f t="shared" si="360"/>
        <v>0</v>
      </c>
      <c r="O2275" s="67">
        <f t="shared" si="361"/>
        <v>0</v>
      </c>
      <c r="P2275" s="81">
        <f t="shared" si="362"/>
        <v>1.1704571388459661</v>
      </c>
      <c r="Q2275" s="81">
        <f t="shared" si="363"/>
        <v>1.1704571388459661</v>
      </c>
      <c r="S2275" s="1">
        <f t="shared" si="367"/>
        <v>3</v>
      </c>
      <c r="T2275" s="1" t="str">
        <f t="shared" si="368"/>
        <v>Off-Peak</v>
      </c>
    </row>
    <row r="2276" spans="1:20" x14ac:dyDescent="0.25">
      <c r="A2276" s="85">
        <v>45021.041666661447</v>
      </c>
      <c r="B2276" s="1">
        <v>4</v>
      </c>
      <c r="C2276" s="1">
        <v>5</v>
      </c>
      <c r="D2276" s="1">
        <v>2</v>
      </c>
      <c r="E2276" s="1" t="str">
        <f t="shared" si="364"/>
        <v>Non-Summer</v>
      </c>
      <c r="F2276" s="78">
        <v>0.5756</v>
      </c>
      <c r="G2276" s="79">
        <f t="shared" si="365"/>
        <v>1.0951156195054261</v>
      </c>
      <c r="J2276" s="78">
        <v>0</v>
      </c>
      <c r="K2276" s="80">
        <f t="shared" si="366"/>
        <v>0</v>
      </c>
      <c r="L2276" s="68" t="str">
        <f t="shared" si="359"/>
        <v>Normal</v>
      </c>
      <c r="N2276" s="67">
        <f t="shared" si="360"/>
        <v>0</v>
      </c>
      <c r="O2276" s="67">
        <f t="shared" si="361"/>
        <v>0</v>
      </c>
      <c r="P2276" s="81">
        <f t="shared" si="362"/>
        <v>1.0951156195054261</v>
      </c>
      <c r="Q2276" s="81">
        <f t="shared" si="363"/>
        <v>1.0951156195054261</v>
      </c>
      <c r="S2276" s="1">
        <f t="shared" si="367"/>
        <v>3</v>
      </c>
      <c r="T2276" s="1" t="str">
        <f t="shared" si="368"/>
        <v>Off-Peak</v>
      </c>
    </row>
    <row r="2277" spans="1:20" x14ac:dyDescent="0.25">
      <c r="A2277" s="85">
        <v>45021.083333328112</v>
      </c>
      <c r="B2277" s="1">
        <v>4</v>
      </c>
      <c r="C2277" s="1">
        <v>5</v>
      </c>
      <c r="D2277" s="1">
        <v>3</v>
      </c>
      <c r="E2277" s="1" t="str">
        <f t="shared" si="364"/>
        <v>Non-Summer</v>
      </c>
      <c r="F2277" s="78">
        <v>0.55159999999999998</v>
      </c>
      <c r="G2277" s="79">
        <f t="shared" si="365"/>
        <v>1.0494540926323714</v>
      </c>
      <c r="J2277" s="78">
        <v>0</v>
      </c>
      <c r="K2277" s="80">
        <f t="shared" si="366"/>
        <v>0</v>
      </c>
      <c r="L2277" s="68" t="str">
        <f t="shared" si="359"/>
        <v>Normal</v>
      </c>
      <c r="N2277" s="67">
        <f t="shared" si="360"/>
        <v>0</v>
      </c>
      <c r="O2277" s="67">
        <f t="shared" si="361"/>
        <v>0</v>
      </c>
      <c r="P2277" s="81">
        <f t="shared" si="362"/>
        <v>1.0494540926323714</v>
      </c>
      <c r="Q2277" s="81">
        <f t="shared" si="363"/>
        <v>1.0494540926323714</v>
      </c>
      <c r="S2277" s="1">
        <f t="shared" si="367"/>
        <v>3</v>
      </c>
      <c r="T2277" s="1" t="str">
        <f t="shared" si="368"/>
        <v>Off-Peak</v>
      </c>
    </row>
    <row r="2278" spans="1:20" x14ac:dyDescent="0.25">
      <c r="A2278" s="85">
        <v>45021.124999994776</v>
      </c>
      <c r="B2278" s="1">
        <v>4</v>
      </c>
      <c r="C2278" s="1">
        <v>5</v>
      </c>
      <c r="D2278" s="1">
        <v>4</v>
      </c>
      <c r="E2278" s="1" t="str">
        <f t="shared" si="364"/>
        <v>Non-Summer</v>
      </c>
      <c r="F2278" s="78">
        <v>0.53849999999999998</v>
      </c>
      <c r="G2278" s="79">
        <f t="shared" si="365"/>
        <v>1.0245305092141626</v>
      </c>
      <c r="J2278" s="78">
        <v>0</v>
      </c>
      <c r="K2278" s="80">
        <f t="shared" si="366"/>
        <v>0</v>
      </c>
      <c r="L2278" s="68" t="str">
        <f t="shared" si="359"/>
        <v>Normal</v>
      </c>
      <c r="N2278" s="67">
        <f t="shared" si="360"/>
        <v>0</v>
      </c>
      <c r="O2278" s="67">
        <f t="shared" si="361"/>
        <v>0</v>
      </c>
      <c r="P2278" s="81">
        <f t="shared" si="362"/>
        <v>1.0245305092141626</v>
      </c>
      <c r="Q2278" s="81">
        <f t="shared" si="363"/>
        <v>1.0245305092141626</v>
      </c>
      <c r="S2278" s="1">
        <f t="shared" si="367"/>
        <v>3</v>
      </c>
      <c r="T2278" s="1" t="str">
        <f t="shared" si="368"/>
        <v>Off-Peak</v>
      </c>
    </row>
    <row r="2279" spans="1:20" x14ac:dyDescent="0.25">
      <c r="A2279" s="85">
        <v>45021.16666666144</v>
      </c>
      <c r="B2279" s="1">
        <v>4</v>
      </c>
      <c r="C2279" s="1">
        <v>5</v>
      </c>
      <c r="D2279" s="1">
        <v>5</v>
      </c>
      <c r="E2279" s="1" t="str">
        <f t="shared" si="364"/>
        <v>Non-Summer</v>
      </c>
      <c r="F2279" s="78">
        <v>0.54179999999999995</v>
      </c>
      <c r="G2279" s="79">
        <f t="shared" si="365"/>
        <v>1.0308089691592075</v>
      </c>
      <c r="J2279" s="78">
        <v>0</v>
      </c>
      <c r="K2279" s="80">
        <f t="shared" si="366"/>
        <v>0</v>
      </c>
      <c r="L2279" s="68" t="str">
        <f t="shared" si="359"/>
        <v>Normal</v>
      </c>
      <c r="N2279" s="67">
        <f t="shared" si="360"/>
        <v>0</v>
      </c>
      <c r="O2279" s="67">
        <f t="shared" si="361"/>
        <v>0</v>
      </c>
      <c r="P2279" s="81">
        <f t="shared" si="362"/>
        <v>1.0308089691592075</v>
      </c>
      <c r="Q2279" s="81">
        <f t="shared" si="363"/>
        <v>1.0308089691592075</v>
      </c>
      <c r="S2279" s="1">
        <f t="shared" si="367"/>
        <v>3</v>
      </c>
      <c r="T2279" s="1" t="str">
        <f t="shared" si="368"/>
        <v>Off-Peak</v>
      </c>
    </row>
    <row r="2280" spans="1:20" x14ac:dyDescent="0.25">
      <c r="A2280" s="85">
        <v>45021.208333328104</v>
      </c>
      <c r="B2280" s="1">
        <v>4</v>
      </c>
      <c r="C2280" s="1">
        <v>5</v>
      </c>
      <c r="D2280" s="1">
        <v>6</v>
      </c>
      <c r="E2280" s="1" t="str">
        <f t="shared" si="364"/>
        <v>Non-Summer</v>
      </c>
      <c r="F2280" s="78">
        <v>0.56510000000000005</v>
      </c>
      <c r="G2280" s="79">
        <f t="shared" si="365"/>
        <v>1.0751387014984648</v>
      </c>
      <c r="J2280" s="78">
        <v>0</v>
      </c>
      <c r="K2280" s="80">
        <f t="shared" si="366"/>
        <v>0</v>
      </c>
      <c r="L2280" s="68" t="str">
        <f t="shared" si="359"/>
        <v>Normal</v>
      </c>
      <c r="N2280" s="67">
        <f t="shared" si="360"/>
        <v>0</v>
      </c>
      <c r="O2280" s="67">
        <f t="shared" si="361"/>
        <v>0</v>
      </c>
      <c r="P2280" s="81">
        <f t="shared" si="362"/>
        <v>1.0751387014984648</v>
      </c>
      <c r="Q2280" s="81">
        <f t="shared" si="363"/>
        <v>1.0751387014984648</v>
      </c>
      <c r="S2280" s="1">
        <f t="shared" si="367"/>
        <v>3</v>
      </c>
      <c r="T2280" s="1" t="str">
        <f t="shared" si="368"/>
        <v>Peak</v>
      </c>
    </row>
    <row r="2281" spans="1:20" x14ac:dyDescent="0.25">
      <c r="A2281" s="85">
        <v>45021.249999994769</v>
      </c>
      <c r="B2281" s="1">
        <v>4</v>
      </c>
      <c r="C2281" s="1">
        <v>5</v>
      </c>
      <c r="D2281" s="1">
        <v>7</v>
      </c>
      <c r="E2281" s="1" t="str">
        <f t="shared" si="364"/>
        <v>Non-Summer</v>
      </c>
      <c r="F2281" s="78">
        <v>0.61129999999999995</v>
      </c>
      <c r="G2281" s="79">
        <f t="shared" si="365"/>
        <v>1.1630371407290949</v>
      </c>
      <c r="J2281" s="78">
        <v>0.84451999999999994</v>
      </c>
      <c r="K2281" s="80">
        <f t="shared" si="366"/>
        <v>0.84451999999999994</v>
      </c>
      <c r="L2281" s="68" t="str">
        <f t="shared" si="359"/>
        <v>Normal</v>
      </c>
      <c r="N2281" s="67">
        <f t="shared" si="360"/>
        <v>0</v>
      </c>
      <c r="O2281" s="67">
        <f t="shared" si="361"/>
        <v>0.84451999999999994</v>
      </c>
      <c r="P2281" s="81">
        <f t="shared" si="362"/>
        <v>0.31851714072909498</v>
      </c>
      <c r="Q2281" s="81">
        <f t="shared" si="363"/>
        <v>0.31851714072909498</v>
      </c>
      <c r="S2281" s="1">
        <f t="shared" si="367"/>
        <v>3</v>
      </c>
      <c r="T2281" s="1" t="str">
        <f t="shared" si="368"/>
        <v>Peak</v>
      </c>
    </row>
    <row r="2282" spans="1:20" x14ac:dyDescent="0.25">
      <c r="A2282" s="85">
        <v>45021.291666661433</v>
      </c>
      <c r="B2282" s="1">
        <v>4</v>
      </c>
      <c r="C2282" s="1">
        <v>5</v>
      </c>
      <c r="D2282" s="1">
        <v>8</v>
      </c>
      <c r="E2282" s="1" t="str">
        <f t="shared" si="364"/>
        <v>Non-Summer</v>
      </c>
      <c r="F2282" s="78">
        <v>0.64900000000000002</v>
      </c>
      <c r="G2282" s="79">
        <f t="shared" si="365"/>
        <v>1.234763789192185</v>
      </c>
      <c r="J2282" s="78">
        <v>2.6676460000000004</v>
      </c>
      <c r="K2282" s="80">
        <f t="shared" si="366"/>
        <v>2.6676460000000004</v>
      </c>
      <c r="L2282" s="68" t="str">
        <f t="shared" si="359"/>
        <v>Normal</v>
      </c>
      <c r="N2282" s="67">
        <f t="shared" si="360"/>
        <v>1.4328822108078154</v>
      </c>
      <c r="O2282" s="67">
        <f t="shared" si="361"/>
        <v>1.234763789192185</v>
      </c>
      <c r="P2282" s="81">
        <f t="shared" si="362"/>
        <v>0</v>
      </c>
      <c r="Q2282" s="81">
        <f t="shared" si="363"/>
        <v>-1.4328822108078154</v>
      </c>
      <c r="S2282" s="1">
        <f t="shared" si="367"/>
        <v>3</v>
      </c>
      <c r="T2282" s="1" t="str">
        <f t="shared" si="368"/>
        <v>Peak</v>
      </c>
    </row>
    <row r="2283" spans="1:20" x14ac:dyDescent="0.25">
      <c r="A2283" s="85">
        <v>45021.333333328097</v>
      </c>
      <c r="B2283" s="1">
        <v>4</v>
      </c>
      <c r="C2283" s="1">
        <v>5</v>
      </c>
      <c r="D2283" s="1">
        <v>9</v>
      </c>
      <c r="E2283" s="1" t="str">
        <f t="shared" si="364"/>
        <v>Non-Summer</v>
      </c>
      <c r="F2283" s="78">
        <v>0.65039999999999998</v>
      </c>
      <c r="G2283" s="79">
        <f t="shared" si="365"/>
        <v>1.2374273782597796</v>
      </c>
      <c r="J2283" s="78">
        <v>4.3107889999999998</v>
      </c>
      <c r="K2283" s="80">
        <f t="shared" si="366"/>
        <v>4.3107889999999998</v>
      </c>
      <c r="L2283" s="68" t="str">
        <f t="shared" si="359"/>
        <v>Normal</v>
      </c>
      <c r="N2283" s="67">
        <f t="shared" si="360"/>
        <v>3.0733616217402204</v>
      </c>
      <c r="O2283" s="67">
        <f t="shared" si="361"/>
        <v>1.2374273782597793</v>
      </c>
      <c r="P2283" s="81">
        <f t="shared" si="362"/>
        <v>2.2204460492503131E-16</v>
      </c>
      <c r="Q2283" s="81">
        <f t="shared" si="363"/>
        <v>-3.0733616217402204</v>
      </c>
      <c r="S2283" s="1">
        <f t="shared" si="367"/>
        <v>3</v>
      </c>
      <c r="T2283" s="1" t="str">
        <f t="shared" si="368"/>
        <v>Peak</v>
      </c>
    </row>
    <row r="2284" spans="1:20" x14ac:dyDescent="0.25">
      <c r="A2284" s="85">
        <v>45021.374999994761</v>
      </c>
      <c r="B2284" s="1">
        <v>4</v>
      </c>
      <c r="C2284" s="1">
        <v>5</v>
      </c>
      <c r="D2284" s="1">
        <v>10</v>
      </c>
      <c r="E2284" s="1" t="str">
        <f t="shared" si="364"/>
        <v>Non-Summer</v>
      </c>
      <c r="F2284" s="78">
        <v>0.64159999999999995</v>
      </c>
      <c r="G2284" s="79">
        <f t="shared" si="365"/>
        <v>1.2206848184063261</v>
      </c>
      <c r="J2284" s="78">
        <v>5.5048430000000002</v>
      </c>
      <c r="K2284" s="80">
        <f t="shared" si="366"/>
        <v>5.5048430000000002</v>
      </c>
      <c r="L2284" s="68" t="str">
        <f t="shared" si="359"/>
        <v>Normal</v>
      </c>
      <c r="N2284" s="67">
        <f t="shared" si="360"/>
        <v>4.284158181593674</v>
      </c>
      <c r="O2284" s="67">
        <f t="shared" si="361"/>
        <v>1.2206848184063261</v>
      </c>
      <c r="P2284" s="81">
        <f t="shared" si="362"/>
        <v>0</v>
      </c>
      <c r="Q2284" s="81">
        <f t="shared" si="363"/>
        <v>-4.284158181593674</v>
      </c>
      <c r="S2284" s="1">
        <f t="shared" si="367"/>
        <v>3</v>
      </c>
      <c r="T2284" s="1" t="str">
        <f t="shared" si="368"/>
        <v>Peak</v>
      </c>
    </row>
    <row r="2285" spans="1:20" x14ac:dyDescent="0.25">
      <c r="A2285" s="85">
        <v>45021.416666661426</v>
      </c>
      <c r="B2285" s="1">
        <v>4</v>
      </c>
      <c r="C2285" s="1">
        <v>5</v>
      </c>
      <c r="D2285" s="1">
        <v>11</v>
      </c>
      <c r="E2285" s="1" t="str">
        <f t="shared" si="364"/>
        <v>Non-Summer</v>
      </c>
      <c r="F2285" s="78">
        <v>0.63009999999999999</v>
      </c>
      <c r="G2285" s="79">
        <f t="shared" si="365"/>
        <v>1.1988053367796543</v>
      </c>
      <c r="J2285" s="78">
        <v>6.3191639999999998</v>
      </c>
      <c r="K2285" s="80">
        <f t="shared" si="366"/>
        <v>6.3191639999999998</v>
      </c>
      <c r="L2285" s="68" t="str">
        <f t="shared" si="359"/>
        <v>Normal</v>
      </c>
      <c r="N2285" s="67">
        <f t="shared" si="360"/>
        <v>5.1203586632203457</v>
      </c>
      <c r="O2285" s="67">
        <f t="shared" si="361"/>
        <v>1.1988053367796541</v>
      </c>
      <c r="P2285" s="81">
        <f t="shared" si="362"/>
        <v>2.2204460492503131E-16</v>
      </c>
      <c r="Q2285" s="81">
        <f t="shared" si="363"/>
        <v>-5.1203586632203457</v>
      </c>
      <c r="S2285" s="1">
        <f t="shared" si="367"/>
        <v>3</v>
      </c>
      <c r="T2285" s="1" t="str">
        <f t="shared" si="368"/>
        <v>Peak</v>
      </c>
    </row>
    <row r="2286" spans="1:20" x14ac:dyDescent="0.25">
      <c r="A2286" s="85">
        <v>45021.45833332809</v>
      </c>
      <c r="B2286" s="1">
        <v>4</v>
      </c>
      <c r="C2286" s="1">
        <v>5</v>
      </c>
      <c r="D2286" s="1">
        <v>12</v>
      </c>
      <c r="E2286" s="1" t="str">
        <f t="shared" si="364"/>
        <v>Non-Summer</v>
      </c>
      <c r="F2286" s="78">
        <v>0.63180000000000003</v>
      </c>
      <c r="G2286" s="79">
        <f t="shared" si="365"/>
        <v>1.2020396949331624</v>
      </c>
      <c r="J2286" s="78">
        <v>6.6650669999999996</v>
      </c>
      <c r="K2286" s="80">
        <f t="shared" si="366"/>
        <v>6.6650669999999996</v>
      </c>
      <c r="L2286" s="68" t="str">
        <f t="shared" si="359"/>
        <v>Normal</v>
      </c>
      <c r="N2286" s="67">
        <f t="shared" si="360"/>
        <v>5.463027305066837</v>
      </c>
      <c r="O2286" s="67">
        <f t="shared" si="361"/>
        <v>1.2020396949331627</v>
      </c>
      <c r="P2286" s="81">
        <f t="shared" si="362"/>
        <v>0</v>
      </c>
      <c r="Q2286" s="81">
        <f t="shared" si="363"/>
        <v>-5.463027305066837</v>
      </c>
      <c r="S2286" s="1">
        <f t="shared" si="367"/>
        <v>3</v>
      </c>
      <c r="T2286" s="1" t="str">
        <f t="shared" si="368"/>
        <v>Peak</v>
      </c>
    </row>
    <row r="2287" spans="1:20" x14ac:dyDescent="0.25">
      <c r="A2287" s="85">
        <v>45021.499999994754</v>
      </c>
      <c r="B2287" s="1">
        <v>4</v>
      </c>
      <c r="C2287" s="1">
        <v>5</v>
      </c>
      <c r="D2287" s="1">
        <v>13</v>
      </c>
      <c r="E2287" s="1" t="str">
        <f t="shared" si="364"/>
        <v>Non-Summer</v>
      </c>
      <c r="F2287" s="78">
        <v>0.63590000000000002</v>
      </c>
      <c r="G2287" s="79">
        <f t="shared" si="365"/>
        <v>1.2098402057739759</v>
      </c>
      <c r="J2287" s="78">
        <v>6.5414070000000004</v>
      </c>
      <c r="K2287" s="80">
        <f t="shared" si="366"/>
        <v>6.5414070000000004</v>
      </c>
      <c r="L2287" s="68" t="str">
        <f t="shared" si="359"/>
        <v>Normal</v>
      </c>
      <c r="N2287" s="67">
        <f t="shared" si="360"/>
        <v>5.3315667942260241</v>
      </c>
      <c r="O2287" s="67">
        <f t="shared" si="361"/>
        <v>1.2098402057739763</v>
      </c>
      <c r="P2287" s="81">
        <f t="shared" si="362"/>
        <v>0</v>
      </c>
      <c r="Q2287" s="81">
        <f t="shared" si="363"/>
        <v>-5.3315667942260241</v>
      </c>
      <c r="S2287" s="1">
        <f t="shared" si="367"/>
        <v>3</v>
      </c>
      <c r="T2287" s="1" t="str">
        <f t="shared" si="368"/>
        <v>Peak</v>
      </c>
    </row>
    <row r="2288" spans="1:20" x14ac:dyDescent="0.25">
      <c r="A2288" s="85">
        <v>45021.541666661418</v>
      </c>
      <c r="B2288" s="1">
        <v>4</v>
      </c>
      <c r="C2288" s="1">
        <v>5</v>
      </c>
      <c r="D2288" s="1">
        <v>14</v>
      </c>
      <c r="E2288" s="1" t="str">
        <f t="shared" si="364"/>
        <v>Non-Summer</v>
      </c>
      <c r="F2288" s="78">
        <v>0.63890000000000002</v>
      </c>
      <c r="G2288" s="79">
        <f t="shared" si="365"/>
        <v>1.2155478966331077</v>
      </c>
      <c r="J2288" s="78">
        <v>6.0292030000000008</v>
      </c>
      <c r="K2288" s="80">
        <f t="shared" si="366"/>
        <v>6.0292030000000008</v>
      </c>
      <c r="L2288" s="68" t="str">
        <f t="shared" si="359"/>
        <v>Normal</v>
      </c>
      <c r="N2288" s="67">
        <f t="shared" si="360"/>
        <v>4.8136551033668926</v>
      </c>
      <c r="O2288" s="67">
        <f t="shared" si="361"/>
        <v>1.2155478966331081</v>
      </c>
      <c r="P2288" s="81">
        <f t="shared" si="362"/>
        <v>0</v>
      </c>
      <c r="Q2288" s="81">
        <f t="shared" si="363"/>
        <v>-4.8136551033668926</v>
      </c>
      <c r="S2288" s="1">
        <f t="shared" si="367"/>
        <v>3</v>
      </c>
      <c r="T2288" s="1" t="str">
        <f t="shared" si="368"/>
        <v>Peak</v>
      </c>
    </row>
    <row r="2289" spans="1:20" x14ac:dyDescent="0.25">
      <c r="A2289" s="85">
        <v>45021.583333328083</v>
      </c>
      <c r="B2289" s="1">
        <v>4</v>
      </c>
      <c r="C2289" s="1">
        <v>5</v>
      </c>
      <c r="D2289" s="1">
        <v>15</v>
      </c>
      <c r="E2289" s="1" t="str">
        <f t="shared" si="364"/>
        <v>Non-Summer</v>
      </c>
      <c r="F2289" s="78">
        <v>0.64500000000000002</v>
      </c>
      <c r="G2289" s="79">
        <f t="shared" si="365"/>
        <v>1.2271535347133424</v>
      </c>
      <c r="J2289" s="78">
        <v>5.1539970000000004</v>
      </c>
      <c r="K2289" s="80">
        <f t="shared" si="366"/>
        <v>5.1539970000000004</v>
      </c>
      <c r="L2289" s="68" t="str">
        <f t="shared" si="359"/>
        <v>Normal</v>
      </c>
      <c r="N2289" s="67">
        <f t="shared" si="360"/>
        <v>3.926843465286658</v>
      </c>
      <c r="O2289" s="67">
        <f t="shared" si="361"/>
        <v>1.2271535347133424</v>
      </c>
      <c r="P2289" s="81">
        <f t="shared" si="362"/>
        <v>0</v>
      </c>
      <c r="Q2289" s="81">
        <f t="shared" si="363"/>
        <v>-3.926843465286658</v>
      </c>
      <c r="S2289" s="1">
        <f t="shared" si="367"/>
        <v>3</v>
      </c>
      <c r="T2289" s="1" t="str">
        <f t="shared" si="368"/>
        <v>Peak</v>
      </c>
    </row>
    <row r="2290" spans="1:20" x14ac:dyDescent="0.25">
      <c r="A2290" s="85">
        <v>45021.624999994747</v>
      </c>
      <c r="B2290" s="1">
        <v>4</v>
      </c>
      <c r="C2290" s="1">
        <v>5</v>
      </c>
      <c r="D2290" s="1">
        <v>16</v>
      </c>
      <c r="E2290" s="1" t="str">
        <f t="shared" si="364"/>
        <v>Non-Summer</v>
      </c>
      <c r="F2290" s="78">
        <v>0.66610000000000003</v>
      </c>
      <c r="G2290" s="79">
        <f t="shared" si="365"/>
        <v>1.2672976270892362</v>
      </c>
      <c r="J2290" s="78">
        <v>3.8546670000000001</v>
      </c>
      <c r="K2290" s="80">
        <f t="shared" si="366"/>
        <v>3.8546670000000001</v>
      </c>
      <c r="L2290" s="68" t="str">
        <f t="shared" si="359"/>
        <v>Normal</v>
      </c>
      <c r="N2290" s="67">
        <f t="shared" si="360"/>
        <v>2.5873693729107639</v>
      </c>
      <c r="O2290" s="67">
        <f t="shared" si="361"/>
        <v>1.2672976270892362</v>
      </c>
      <c r="P2290" s="81">
        <f t="shared" si="362"/>
        <v>0</v>
      </c>
      <c r="Q2290" s="81">
        <f t="shared" si="363"/>
        <v>-2.5873693729107639</v>
      </c>
      <c r="S2290" s="1">
        <f t="shared" si="367"/>
        <v>3</v>
      </c>
      <c r="T2290" s="1" t="str">
        <f t="shared" si="368"/>
        <v>Peak</v>
      </c>
    </row>
    <row r="2291" spans="1:20" x14ac:dyDescent="0.25">
      <c r="A2291" s="85">
        <v>45021.666666661411</v>
      </c>
      <c r="B2291" s="1">
        <v>4</v>
      </c>
      <c r="C2291" s="1">
        <v>5</v>
      </c>
      <c r="D2291" s="1">
        <v>17</v>
      </c>
      <c r="E2291" s="1" t="str">
        <f t="shared" si="364"/>
        <v>Non-Summer</v>
      </c>
      <c r="F2291" s="78">
        <v>0.70809999999999995</v>
      </c>
      <c r="G2291" s="79">
        <f t="shared" si="365"/>
        <v>1.3472052991170818</v>
      </c>
      <c r="J2291" s="78">
        <v>2.1472860000000003</v>
      </c>
      <c r="K2291" s="80">
        <f t="shared" si="366"/>
        <v>2.1472860000000003</v>
      </c>
      <c r="L2291" s="68" t="str">
        <f t="shared" si="359"/>
        <v>Normal</v>
      </c>
      <c r="N2291" s="67">
        <f t="shared" si="360"/>
        <v>0.80008070088291849</v>
      </c>
      <c r="O2291" s="67">
        <f t="shared" si="361"/>
        <v>1.3472052991170818</v>
      </c>
      <c r="P2291" s="81">
        <f t="shared" si="362"/>
        <v>0</v>
      </c>
      <c r="Q2291" s="81">
        <f t="shared" si="363"/>
        <v>-0.80008070088291849</v>
      </c>
      <c r="S2291" s="1">
        <f t="shared" si="367"/>
        <v>3</v>
      </c>
      <c r="T2291" s="1" t="str">
        <f t="shared" si="368"/>
        <v>Peak</v>
      </c>
    </row>
    <row r="2292" spans="1:20" x14ac:dyDescent="0.25">
      <c r="A2292" s="85">
        <v>45021.708333328075</v>
      </c>
      <c r="B2292" s="1">
        <v>4</v>
      </c>
      <c r="C2292" s="1">
        <v>5</v>
      </c>
      <c r="D2292" s="1">
        <v>18</v>
      </c>
      <c r="E2292" s="1" t="str">
        <f t="shared" si="364"/>
        <v>Non-Summer</v>
      </c>
      <c r="F2292" s="78">
        <v>0.7631</v>
      </c>
      <c r="G2292" s="79">
        <f t="shared" si="365"/>
        <v>1.4518462982011653</v>
      </c>
      <c r="J2292" s="78">
        <v>0.50892000000000004</v>
      </c>
      <c r="K2292" s="80">
        <f t="shared" si="366"/>
        <v>0.50892000000000004</v>
      </c>
      <c r="L2292" s="68" t="str">
        <f t="shared" si="359"/>
        <v>Normal</v>
      </c>
      <c r="N2292" s="67">
        <f t="shared" si="360"/>
        <v>0</v>
      </c>
      <c r="O2292" s="67">
        <f t="shared" si="361"/>
        <v>0.50892000000000004</v>
      </c>
      <c r="P2292" s="81">
        <f t="shared" si="362"/>
        <v>0.94292629820116525</v>
      </c>
      <c r="Q2292" s="81">
        <f t="shared" si="363"/>
        <v>0.94292629820116525</v>
      </c>
      <c r="S2292" s="1">
        <f t="shared" si="367"/>
        <v>3</v>
      </c>
      <c r="T2292" s="1" t="str">
        <f t="shared" si="368"/>
        <v>Peak</v>
      </c>
    </row>
    <row r="2293" spans="1:20" x14ac:dyDescent="0.25">
      <c r="A2293" s="85">
        <v>45021.749999994739</v>
      </c>
      <c r="B2293" s="1">
        <v>4</v>
      </c>
      <c r="C2293" s="1">
        <v>5</v>
      </c>
      <c r="D2293" s="1">
        <v>19</v>
      </c>
      <c r="E2293" s="1" t="str">
        <f t="shared" si="364"/>
        <v>Non-Summer</v>
      </c>
      <c r="F2293" s="78">
        <v>0.80989999999999995</v>
      </c>
      <c r="G2293" s="79">
        <f t="shared" si="365"/>
        <v>1.5408862756036217</v>
      </c>
      <c r="J2293" s="78">
        <v>0</v>
      </c>
      <c r="K2293" s="80">
        <f t="shared" si="366"/>
        <v>0</v>
      </c>
      <c r="L2293" s="68" t="str">
        <f t="shared" si="359"/>
        <v>Normal</v>
      </c>
      <c r="N2293" s="67">
        <f t="shared" si="360"/>
        <v>0</v>
      </c>
      <c r="O2293" s="67">
        <f t="shared" si="361"/>
        <v>0</v>
      </c>
      <c r="P2293" s="81">
        <f t="shared" si="362"/>
        <v>1.5408862756036217</v>
      </c>
      <c r="Q2293" s="81">
        <f t="shared" si="363"/>
        <v>1.5408862756036217</v>
      </c>
      <c r="S2293" s="1">
        <f t="shared" si="367"/>
        <v>3</v>
      </c>
      <c r="T2293" s="1" t="str">
        <f t="shared" si="368"/>
        <v>Peak</v>
      </c>
    </row>
    <row r="2294" spans="1:20" x14ac:dyDescent="0.25">
      <c r="A2294" s="85">
        <v>45021.791666661404</v>
      </c>
      <c r="B2294" s="1">
        <v>4</v>
      </c>
      <c r="C2294" s="1">
        <v>5</v>
      </c>
      <c r="D2294" s="1">
        <v>20</v>
      </c>
      <c r="E2294" s="1" t="str">
        <f t="shared" si="364"/>
        <v>Non-Summer</v>
      </c>
      <c r="F2294" s="78">
        <v>0.88229999999999997</v>
      </c>
      <c r="G2294" s="79">
        <f t="shared" si="365"/>
        <v>1.6786318816706698</v>
      </c>
      <c r="J2294" s="78">
        <v>0</v>
      </c>
      <c r="K2294" s="80">
        <f t="shared" si="366"/>
        <v>0</v>
      </c>
      <c r="L2294" s="68" t="str">
        <f t="shared" si="359"/>
        <v>Normal</v>
      </c>
      <c r="N2294" s="67">
        <f t="shared" si="360"/>
        <v>0</v>
      </c>
      <c r="O2294" s="67">
        <f t="shared" si="361"/>
        <v>0</v>
      </c>
      <c r="P2294" s="81">
        <f t="shared" si="362"/>
        <v>1.6786318816706698</v>
      </c>
      <c r="Q2294" s="81">
        <f t="shared" si="363"/>
        <v>1.6786318816706698</v>
      </c>
      <c r="S2294" s="1">
        <f t="shared" si="367"/>
        <v>3</v>
      </c>
      <c r="T2294" s="1" t="str">
        <f t="shared" si="368"/>
        <v>Peak</v>
      </c>
    </row>
    <row r="2295" spans="1:20" x14ac:dyDescent="0.25">
      <c r="A2295" s="85">
        <v>45021.833333328068</v>
      </c>
      <c r="B2295" s="1">
        <v>4</v>
      </c>
      <c r="C2295" s="1">
        <v>5</v>
      </c>
      <c r="D2295" s="1">
        <v>21</v>
      </c>
      <c r="E2295" s="1" t="str">
        <f t="shared" si="364"/>
        <v>Non-Summer</v>
      </c>
      <c r="F2295" s="78">
        <v>0.9325</v>
      </c>
      <c r="G2295" s="79">
        <f t="shared" si="365"/>
        <v>1.7741405753801422</v>
      </c>
      <c r="J2295" s="78">
        <v>0</v>
      </c>
      <c r="K2295" s="80">
        <f t="shared" si="366"/>
        <v>0</v>
      </c>
      <c r="L2295" s="68" t="str">
        <f t="shared" si="359"/>
        <v>Normal</v>
      </c>
      <c r="N2295" s="67">
        <f t="shared" si="360"/>
        <v>0</v>
      </c>
      <c r="O2295" s="67">
        <f t="shared" si="361"/>
        <v>0</v>
      </c>
      <c r="P2295" s="81">
        <f t="shared" si="362"/>
        <v>1.7741405753801422</v>
      </c>
      <c r="Q2295" s="81">
        <f t="shared" si="363"/>
        <v>1.7741405753801422</v>
      </c>
      <c r="S2295" s="1">
        <f t="shared" si="367"/>
        <v>3</v>
      </c>
      <c r="T2295" s="1" t="str">
        <f t="shared" si="368"/>
        <v>Peak</v>
      </c>
    </row>
    <row r="2296" spans="1:20" x14ac:dyDescent="0.25">
      <c r="A2296" s="85">
        <v>45021.874999994732</v>
      </c>
      <c r="B2296" s="1">
        <v>4</v>
      </c>
      <c r="C2296" s="1">
        <v>5</v>
      </c>
      <c r="D2296" s="1">
        <v>22</v>
      </c>
      <c r="E2296" s="1" t="str">
        <f t="shared" si="364"/>
        <v>Non-Summer</v>
      </c>
      <c r="F2296" s="78">
        <v>0.90669999999999995</v>
      </c>
      <c r="G2296" s="79">
        <f t="shared" si="365"/>
        <v>1.7250544339916085</v>
      </c>
      <c r="J2296" s="78">
        <v>0</v>
      </c>
      <c r="K2296" s="80">
        <f t="shared" si="366"/>
        <v>0</v>
      </c>
      <c r="L2296" s="68" t="str">
        <f t="shared" si="359"/>
        <v>Normal</v>
      </c>
      <c r="N2296" s="67">
        <f t="shared" si="360"/>
        <v>0</v>
      </c>
      <c r="O2296" s="67">
        <f t="shared" si="361"/>
        <v>0</v>
      </c>
      <c r="P2296" s="81">
        <f t="shared" si="362"/>
        <v>1.7250544339916085</v>
      </c>
      <c r="Q2296" s="81">
        <f t="shared" si="363"/>
        <v>1.7250544339916085</v>
      </c>
      <c r="S2296" s="1">
        <f t="shared" si="367"/>
        <v>3</v>
      </c>
      <c r="T2296" s="1" t="str">
        <f t="shared" si="368"/>
        <v>Off-Peak</v>
      </c>
    </row>
    <row r="2297" spans="1:20" x14ac:dyDescent="0.25">
      <c r="A2297" s="85">
        <v>45021.916666661396</v>
      </c>
      <c r="B2297" s="1">
        <v>4</v>
      </c>
      <c r="C2297" s="1">
        <v>5</v>
      </c>
      <c r="D2297" s="1">
        <v>23</v>
      </c>
      <c r="E2297" s="1" t="str">
        <f t="shared" si="364"/>
        <v>Non-Summer</v>
      </c>
      <c r="F2297" s="78">
        <v>0.8407</v>
      </c>
      <c r="G2297" s="79">
        <f t="shared" si="365"/>
        <v>1.5994852350907085</v>
      </c>
      <c r="J2297" s="78">
        <v>0</v>
      </c>
      <c r="K2297" s="80">
        <f t="shared" si="366"/>
        <v>0</v>
      </c>
      <c r="L2297" s="68" t="str">
        <f t="shared" si="359"/>
        <v>Normal</v>
      </c>
      <c r="N2297" s="67">
        <f t="shared" si="360"/>
        <v>0</v>
      </c>
      <c r="O2297" s="67">
        <f t="shared" si="361"/>
        <v>0</v>
      </c>
      <c r="P2297" s="81">
        <f t="shared" si="362"/>
        <v>1.5994852350907085</v>
      </c>
      <c r="Q2297" s="81">
        <f t="shared" si="363"/>
        <v>1.5994852350907085</v>
      </c>
      <c r="S2297" s="1">
        <f t="shared" si="367"/>
        <v>3</v>
      </c>
      <c r="T2297" s="1" t="str">
        <f t="shared" si="368"/>
        <v>Off-Peak</v>
      </c>
    </row>
    <row r="2298" spans="1:20" x14ac:dyDescent="0.25">
      <c r="A2298" s="85">
        <v>45021.958333328061</v>
      </c>
      <c r="B2298" s="1">
        <v>4</v>
      </c>
      <c r="C2298" s="1">
        <v>6</v>
      </c>
      <c r="D2298" s="1">
        <v>0</v>
      </c>
      <c r="E2298" s="1" t="str">
        <f t="shared" si="364"/>
        <v>Non-Summer</v>
      </c>
      <c r="F2298" s="78">
        <v>0.76229999999999998</v>
      </c>
      <c r="G2298" s="79">
        <f t="shared" si="365"/>
        <v>1.4503242473053968</v>
      </c>
      <c r="J2298" s="78">
        <v>0</v>
      </c>
      <c r="K2298" s="80">
        <f t="shared" si="366"/>
        <v>0</v>
      </c>
      <c r="L2298" s="68" t="str">
        <f t="shared" si="359"/>
        <v>Normal</v>
      </c>
      <c r="N2298" s="67">
        <f t="shared" si="360"/>
        <v>0</v>
      </c>
      <c r="O2298" s="67">
        <f t="shared" si="361"/>
        <v>0</v>
      </c>
      <c r="P2298" s="81">
        <f t="shared" si="362"/>
        <v>1.4503242473053968</v>
      </c>
      <c r="Q2298" s="81">
        <f t="shared" si="363"/>
        <v>1.4503242473053968</v>
      </c>
      <c r="S2298" s="1">
        <f t="shared" si="367"/>
        <v>3</v>
      </c>
      <c r="T2298" s="1" t="str">
        <f t="shared" si="368"/>
        <v>Off-Peak</v>
      </c>
    </row>
    <row r="2299" spans="1:20" x14ac:dyDescent="0.25">
      <c r="A2299" s="85">
        <v>45021.999999994725</v>
      </c>
      <c r="B2299" s="1">
        <v>4</v>
      </c>
      <c r="C2299" s="1">
        <v>6</v>
      </c>
      <c r="D2299" s="1">
        <v>1</v>
      </c>
      <c r="E2299" s="1" t="str">
        <f t="shared" si="364"/>
        <v>Non-Summer</v>
      </c>
      <c r="F2299" s="78">
        <v>0.71450000000000002</v>
      </c>
      <c r="G2299" s="79">
        <f t="shared" si="365"/>
        <v>1.3593817062832296</v>
      </c>
      <c r="J2299" s="78">
        <v>0</v>
      </c>
      <c r="K2299" s="80">
        <f t="shared" si="366"/>
        <v>0</v>
      </c>
      <c r="L2299" s="68" t="str">
        <f t="shared" si="359"/>
        <v>Normal</v>
      </c>
      <c r="N2299" s="67">
        <f t="shared" si="360"/>
        <v>0</v>
      </c>
      <c r="O2299" s="67">
        <f t="shared" si="361"/>
        <v>0</v>
      </c>
      <c r="P2299" s="81">
        <f t="shared" si="362"/>
        <v>1.3593817062832296</v>
      </c>
      <c r="Q2299" s="81">
        <f t="shared" si="363"/>
        <v>1.3593817062832296</v>
      </c>
      <c r="S2299" s="1">
        <f t="shared" si="367"/>
        <v>4</v>
      </c>
      <c r="T2299" s="1" t="str">
        <f t="shared" si="368"/>
        <v>Off-Peak</v>
      </c>
    </row>
    <row r="2300" spans="1:20" x14ac:dyDescent="0.25">
      <c r="A2300" s="85">
        <v>45022.041666661389</v>
      </c>
      <c r="B2300" s="1">
        <v>4</v>
      </c>
      <c r="C2300" s="1">
        <v>6</v>
      </c>
      <c r="D2300" s="1">
        <v>2</v>
      </c>
      <c r="E2300" s="1" t="str">
        <f t="shared" si="364"/>
        <v>Non-Summer</v>
      </c>
      <c r="F2300" s="78">
        <v>0.68830000000000002</v>
      </c>
      <c r="G2300" s="79">
        <f t="shared" si="365"/>
        <v>1.3095345394468119</v>
      </c>
      <c r="J2300" s="78">
        <v>0</v>
      </c>
      <c r="K2300" s="80">
        <f t="shared" si="366"/>
        <v>0</v>
      </c>
      <c r="L2300" s="68" t="str">
        <f t="shared" si="359"/>
        <v>Normal</v>
      </c>
      <c r="N2300" s="67">
        <f t="shared" si="360"/>
        <v>0</v>
      </c>
      <c r="O2300" s="67">
        <f t="shared" si="361"/>
        <v>0</v>
      </c>
      <c r="P2300" s="81">
        <f t="shared" si="362"/>
        <v>1.3095345394468119</v>
      </c>
      <c r="Q2300" s="81">
        <f t="shared" si="363"/>
        <v>1.3095345394468119</v>
      </c>
      <c r="S2300" s="1">
        <f t="shared" si="367"/>
        <v>4</v>
      </c>
      <c r="T2300" s="1" t="str">
        <f t="shared" si="368"/>
        <v>Off-Peak</v>
      </c>
    </row>
    <row r="2301" spans="1:20" x14ac:dyDescent="0.25">
      <c r="A2301" s="85">
        <v>45022.083333328053</v>
      </c>
      <c r="B2301" s="1">
        <v>4</v>
      </c>
      <c r="C2301" s="1">
        <v>6</v>
      </c>
      <c r="D2301" s="1">
        <v>3</v>
      </c>
      <c r="E2301" s="1" t="str">
        <f t="shared" si="364"/>
        <v>Non-Summer</v>
      </c>
      <c r="F2301" s="78">
        <v>0.67769999999999997</v>
      </c>
      <c r="G2301" s="79">
        <f t="shared" si="365"/>
        <v>1.2893673650778792</v>
      </c>
      <c r="J2301" s="78">
        <v>0</v>
      </c>
      <c r="K2301" s="80">
        <f t="shared" si="366"/>
        <v>0</v>
      </c>
      <c r="L2301" s="68" t="str">
        <f t="shared" si="359"/>
        <v>Normal</v>
      </c>
      <c r="N2301" s="67">
        <f t="shared" si="360"/>
        <v>0</v>
      </c>
      <c r="O2301" s="67">
        <f t="shared" si="361"/>
        <v>0</v>
      </c>
      <c r="P2301" s="81">
        <f t="shared" si="362"/>
        <v>1.2893673650778792</v>
      </c>
      <c r="Q2301" s="81">
        <f t="shared" si="363"/>
        <v>1.2893673650778792</v>
      </c>
      <c r="S2301" s="1">
        <f t="shared" si="367"/>
        <v>4</v>
      </c>
      <c r="T2301" s="1" t="str">
        <f t="shared" si="368"/>
        <v>Off-Peak</v>
      </c>
    </row>
    <row r="2302" spans="1:20" x14ac:dyDescent="0.25">
      <c r="A2302" s="85">
        <v>45022.124999994718</v>
      </c>
      <c r="B2302" s="1">
        <v>4</v>
      </c>
      <c r="C2302" s="1">
        <v>6</v>
      </c>
      <c r="D2302" s="1">
        <v>4</v>
      </c>
      <c r="E2302" s="1" t="str">
        <f t="shared" si="364"/>
        <v>Non-Summer</v>
      </c>
      <c r="F2302" s="78">
        <v>0.67800000000000005</v>
      </c>
      <c r="G2302" s="79">
        <f t="shared" si="365"/>
        <v>1.2899381341637925</v>
      </c>
      <c r="J2302" s="78">
        <v>0</v>
      </c>
      <c r="K2302" s="80">
        <f t="shared" si="366"/>
        <v>0</v>
      </c>
      <c r="L2302" s="68" t="str">
        <f t="shared" si="359"/>
        <v>Normal</v>
      </c>
      <c r="N2302" s="67">
        <f t="shared" si="360"/>
        <v>0</v>
      </c>
      <c r="O2302" s="67">
        <f t="shared" si="361"/>
        <v>0</v>
      </c>
      <c r="P2302" s="81">
        <f t="shared" si="362"/>
        <v>1.2899381341637925</v>
      </c>
      <c r="Q2302" s="81">
        <f t="shared" si="363"/>
        <v>1.2899381341637925</v>
      </c>
      <c r="S2302" s="1">
        <f t="shared" si="367"/>
        <v>4</v>
      </c>
      <c r="T2302" s="1" t="str">
        <f t="shared" si="368"/>
        <v>Off-Peak</v>
      </c>
    </row>
    <row r="2303" spans="1:20" x14ac:dyDescent="0.25">
      <c r="A2303" s="85">
        <v>45022.166666661382</v>
      </c>
      <c r="B2303" s="1">
        <v>4</v>
      </c>
      <c r="C2303" s="1">
        <v>6</v>
      </c>
      <c r="D2303" s="1">
        <v>5</v>
      </c>
      <c r="E2303" s="1" t="str">
        <f t="shared" si="364"/>
        <v>Non-Summer</v>
      </c>
      <c r="F2303" s="78">
        <v>0.69599999999999995</v>
      </c>
      <c r="G2303" s="79">
        <f t="shared" si="365"/>
        <v>1.3241842793185834</v>
      </c>
      <c r="J2303" s="78">
        <v>0</v>
      </c>
      <c r="K2303" s="80">
        <f t="shared" si="366"/>
        <v>0</v>
      </c>
      <c r="L2303" s="68" t="str">
        <f t="shared" si="359"/>
        <v>Normal</v>
      </c>
      <c r="N2303" s="67">
        <f t="shared" si="360"/>
        <v>0</v>
      </c>
      <c r="O2303" s="67">
        <f t="shared" si="361"/>
        <v>0</v>
      </c>
      <c r="P2303" s="81">
        <f t="shared" si="362"/>
        <v>1.3241842793185834</v>
      </c>
      <c r="Q2303" s="81">
        <f t="shared" si="363"/>
        <v>1.3241842793185834</v>
      </c>
      <c r="S2303" s="1">
        <f t="shared" si="367"/>
        <v>4</v>
      </c>
      <c r="T2303" s="1" t="str">
        <f t="shared" si="368"/>
        <v>Off-Peak</v>
      </c>
    </row>
    <row r="2304" spans="1:20" x14ac:dyDescent="0.25">
      <c r="A2304" s="85">
        <v>45022.208333328046</v>
      </c>
      <c r="B2304" s="1">
        <v>4</v>
      </c>
      <c r="C2304" s="1">
        <v>6</v>
      </c>
      <c r="D2304" s="1">
        <v>6</v>
      </c>
      <c r="E2304" s="1" t="str">
        <f t="shared" si="364"/>
        <v>Non-Summer</v>
      </c>
      <c r="F2304" s="78">
        <v>0.73360000000000003</v>
      </c>
      <c r="G2304" s="79">
        <f t="shared" si="365"/>
        <v>1.3957206714197024</v>
      </c>
      <c r="J2304" s="78">
        <v>0</v>
      </c>
      <c r="K2304" s="80">
        <f t="shared" si="366"/>
        <v>0</v>
      </c>
      <c r="L2304" s="68" t="str">
        <f t="shared" si="359"/>
        <v>Normal</v>
      </c>
      <c r="N2304" s="67">
        <f t="shared" si="360"/>
        <v>0</v>
      </c>
      <c r="O2304" s="67">
        <f t="shared" si="361"/>
        <v>0</v>
      </c>
      <c r="P2304" s="81">
        <f t="shared" si="362"/>
        <v>1.3957206714197024</v>
      </c>
      <c r="Q2304" s="81">
        <f t="shared" si="363"/>
        <v>1.3957206714197024</v>
      </c>
      <c r="S2304" s="1">
        <f t="shared" si="367"/>
        <v>4</v>
      </c>
      <c r="T2304" s="1" t="str">
        <f t="shared" si="368"/>
        <v>Peak</v>
      </c>
    </row>
    <row r="2305" spans="1:20" x14ac:dyDescent="0.25">
      <c r="A2305" s="85">
        <v>45022.24999999471</v>
      </c>
      <c r="B2305" s="1">
        <v>4</v>
      </c>
      <c r="C2305" s="1">
        <v>6</v>
      </c>
      <c r="D2305" s="1">
        <v>7</v>
      </c>
      <c r="E2305" s="1" t="str">
        <f t="shared" si="364"/>
        <v>Non-Summer</v>
      </c>
      <c r="F2305" s="78">
        <v>0.78710000000000002</v>
      </c>
      <c r="G2305" s="79">
        <f t="shared" si="365"/>
        <v>1.49750782507422</v>
      </c>
      <c r="J2305" s="78">
        <v>0.86537399999999998</v>
      </c>
      <c r="K2305" s="80">
        <f t="shared" si="366"/>
        <v>0.86537399999999998</v>
      </c>
      <c r="L2305" s="68" t="str">
        <f t="shared" si="359"/>
        <v>Normal</v>
      </c>
      <c r="N2305" s="67">
        <f t="shared" si="360"/>
        <v>0</v>
      </c>
      <c r="O2305" s="67">
        <f t="shared" si="361"/>
        <v>0.86537399999999998</v>
      </c>
      <c r="P2305" s="81">
        <f t="shared" si="362"/>
        <v>0.63213382507422</v>
      </c>
      <c r="Q2305" s="81">
        <f t="shared" si="363"/>
        <v>0.63213382507422</v>
      </c>
      <c r="S2305" s="1">
        <f t="shared" si="367"/>
        <v>4</v>
      </c>
      <c r="T2305" s="1" t="str">
        <f t="shared" si="368"/>
        <v>Peak</v>
      </c>
    </row>
    <row r="2306" spans="1:20" x14ac:dyDescent="0.25">
      <c r="A2306" s="85">
        <v>45022.291666661375</v>
      </c>
      <c r="B2306" s="1">
        <v>4</v>
      </c>
      <c r="C2306" s="1">
        <v>6</v>
      </c>
      <c r="D2306" s="1">
        <v>8</v>
      </c>
      <c r="E2306" s="1" t="str">
        <f t="shared" si="364"/>
        <v>Non-Summer</v>
      </c>
      <c r="F2306" s="78">
        <v>0.78500000000000003</v>
      </c>
      <c r="G2306" s="79">
        <f t="shared" si="365"/>
        <v>1.4935124414728276</v>
      </c>
      <c r="J2306" s="78">
        <v>2.646722</v>
      </c>
      <c r="K2306" s="80">
        <f t="shared" si="366"/>
        <v>2.646722</v>
      </c>
      <c r="L2306" s="68" t="str">
        <f t="shared" si="359"/>
        <v>Normal</v>
      </c>
      <c r="N2306" s="67">
        <f t="shared" si="360"/>
        <v>1.1532095585271724</v>
      </c>
      <c r="O2306" s="67">
        <f t="shared" si="361"/>
        <v>1.4935124414728276</v>
      </c>
      <c r="P2306" s="81">
        <f t="shared" si="362"/>
        <v>0</v>
      </c>
      <c r="Q2306" s="81">
        <f t="shared" si="363"/>
        <v>-1.1532095585271724</v>
      </c>
      <c r="S2306" s="1">
        <f t="shared" si="367"/>
        <v>4</v>
      </c>
      <c r="T2306" s="1" t="str">
        <f t="shared" si="368"/>
        <v>Peak</v>
      </c>
    </row>
    <row r="2307" spans="1:20" x14ac:dyDescent="0.25">
      <c r="A2307" s="85">
        <v>45022.333333328039</v>
      </c>
      <c r="B2307" s="1">
        <v>4</v>
      </c>
      <c r="C2307" s="1">
        <v>6</v>
      </c>
      <c r="D2307" s="1">
        <v>9</v>
      </c>
      <c r="E2307" s="1" t="str">
        <f t="shared" si="364"/>
        <v>Non-Summer</v>
      </c>
      <c r="F2307" s="78">
        <v>0.75190000000000001</v>
      </c>
      <c r="G2307" s="79">
        <f t="shared" si="365"/>
        <v>1.4305375856604066</v>
      </c>
      <c r="J2307" s="78">
        <v>3.8707199999999999</v>
      </c>
      <c r="K2307" s="80">
        <f t="shared" si="366"/>
        <v>3.8707199999999999</v>
      </c>
      <c r="L2307" s="68" t="str">
        <f t="shared" si="359"/>
        <v>Normal</v>
      </c>
      <c r="N2307" s="67">
        <f t="shared" si="360"/>
        <v>2.4401824143395934</v>
      </c>
      <c r="O2307" s="67">
        <f t="shared" si="361"/>
        <v>1.4305375856604066</v>
      </c>
      <c r="P2307" s="81">
        <f t="shared" si="362"/>
        <v>0</v>
      </c>
      <c r="Q2307" s="81">
        <f t="shared" si="363"/>
        <v>-2.4401824143395934</v>
      </c>
      <c r="S2307" s="1">
        <f t="shared" si="367"/>
        <v>4</v>
      </c>
      <c r="T2307" s="1" t="str">
        <f t="shared" si="368"/>
        <v>Peak</v>
      </c>
    </row>
    <row r="2308" spans="1:20" x14ac:dyDescent="0.25">
      <c r="A2308" s="85">
        <v>45022.374999994703</v>
      </c>
      <c r="B2308" s="1">
        <v>4</v>
      </c>
      <c r="C2308" s="1">
        <v>6</v>
      </c>
      <c r="D2308" s="1">
        <v>10</v>
      </c>
      <c r="E2308" s="1" t="str">
        <f t="shared" si="364"/>
        <v>Non-Summer</v>
      </c>
      <c r="F2308" s="78">
        <v>0.73309999999999997</v>
      </c>
      <c r="G2308" s="79">
        <f t="shared" si="365"/>
        <v>1.394769389609847</v>
      </c>
      <c r="J2308" s="78">
        <v>5.5008159999999995</v>
      </c>
      <c r="K2308" s="80">
        <f t="shared" si="366"/>
        <v>5.5008159999999995</v>
      </c>
      <c r="L2308" s="68" t="str">
        <f t="shared" si="359"/>
        <v>Normal</v>
      </c>
      <c r="N2308" s="67">
        <f t="shared" si="360"/>
        <v>4.1060466103901527</v>
      </c>
      <c r="O2308" s="67">
        <f t="shared" si="361"/>
        <v>1.3947693896098468</v>
      </c>
      <c r="P2308" s="81">
        <f t="shared" si="362"/>
        <v>2.2204460492503131E-16</v>
      </c>
      <c r="Q2308" s="81">
        <f t="shared" si="363"/>
        <v>-4.1060466103901527</v>
      </c>
      <c r="S2308" s="1">
        <f t="shared" si="367"/>
        <v>4</v>
      </c>
      <c r="T2308" s="1" t="str">
        <f t="shared" si="368"/>
        <v>Peak</v>
      </c>
    </row>
    <row r="2309" spans="1:20" x14ac:dyDescent="0.25">
      <c r="A2309" s="85">
        <v>45022.416666661367</v>
      </c>
      <c r="B2309" s="1">
        <v>4</v>
      </c>
      <c r="C2309" s="1">
        <v>6</v>
      </c>
      <c r="D2309" s="1">
        <v>11</v>
      </c>
      <c r="E2309" s="1" t="str">
        <f t="shared" si="364"/>
        <v>Non-Summer</v>
      </c>
      <c r="F2309" s="78">
        <v>0.71760000000000002</v>
      </c>
      <c r="G2309" s="79">
        <f t="shared" si="365"/>
        <v>1.3652796535043326</v>
      </c>
      <c r="J2309" s="78">
        <v>5.7437860000000001</v>
      </c>
      <c r="K2309" s="80">
        <f t="shared" si="366"/>
        <v>5.7437860000000001</v>
      </c>
      <c r="L2309" s="68" t="str">
        <f t="shared" si="359"/>
        <v>Normal</v>
      </c>
      <c r="N2309" s="67">
        <f t="shared" si="360"/>
        <v>4.3785063464956675</v>
      </c>
      <c r="O2309" s="67">
        <f t="shared" si="361"/>
        <v>1.3652796535043326</v>
      </c>
      <c r="P2309" s="81">
        <f t="shared" si="362"/>
        <v>0</v>
      </c>
      <c r="Q2309" s="81">
        <f t="shared" si="363"/>
        <v>-4.3785063464956675</v>
      </c>
      <c r="S2309" s="1">
        <f t="shared" si="367"/>
        <v>4</v>
      </c>
      <c r="T2309" s="1" t="str">
        <f t="shared" si="368"/>
        <v>Peak</v>
      </c>
    </row>
    <row r="2310" spans="1:20" x14ac:dyDescent="0.25">
      <c r="A2310" s="85">
        <v>45022.458333328032</v>
      </c>
      <c r="B2310" s="1">
        <v>4</v>
      </c>
      <c r="C2310" s="1">
        <v>6</v>
      </c>
      <c r="D2310" s="1">
        <v>12</v>
      </c>
      <c r="E2310" s="1" t="str">
        <f t="shared" si="364"/>
        <v>Non-Summer</v>
      </c>
      <c r="F2310" s="78">
        <v>0.70579999999999998</v>
      </c>
      <c r="G2310" s="79">
        <f t="shared" si="365"/>
        <v>1.3428294027917473</v>
      </c>
      <c r="J2310" s="78">
        <v>6.3695969999999997</v>
      </c>
      <c r="K2310" s="80">
        <f t="shared" si="366"/>
        <v>6.3695969999999997</v>
      </c>
      <c r="L2310" s="68" t="str">
        <f t="shared" si="359"/>
        <v>Normal</v>
      </c>
      <c r="N2310" s="67">
        <f t="shared" si="360"/>
        <v>5.0267675972082522</v>
      </c>
      <c r="O2310" s="67">
        <f t="shared" si="361"/>
        <v>1.3428294027917476</v>
      </c>
      <c r="P2310" s="81">
        <f t="shared" si="362"/>
        <v>0</v>
      </c>
      <c r="Q2310" s="81">
        <f t="shared" si="363"/>
        <v>-5.0267675972082522</v>
      </c>
      <c r="S2310" s="1">
        <f t="shared" si="367"/>
        <v>4</v>
      </c>
      <c r="T2310" s="1" t="str">
        <f t="shared" si="368"/>
        <v>Peak</v>
      </c>
    </row>
    <row r="2311" spans="1:20" x14ac:dyDescent="0.25">
      <c r="A2311" s="85">
        <v>45022.499999994696</v>
      </c>
      <c r="B2311" s="1">
        <v>4</v>
      </c>
      <c r="C2311" s="1">
        <v>6</v>
      </c>
      <c r="D2311" s="1">
        <v>13</v>
      </c>
      <c r="E2311" s="1" t="str">
        <f t="shared" si="364"/>
        <v>Non-Summer</v>
      </c>
      <c r="F2311" s="78">
        <v>0.69379999999999997</v>
      </c>
      <c r="G2311" s="79">
        <f t="shared" si="365"/>
        <v>1.3199986393552201</v>
      </c>
      <c r="J2311" s="78">
        <v>6.7141329999999995</v>
      </c>
      <c r="K2311" s="80">
        <f t="shared" si="366"/>
        <v>6.7141329999999995</v>
      </c>
      <c r="L2311" s="68" t="str">
        <f t="shared" si="359"/>
        <v>Normal</v>
      </c>
      <c r="N2311" s="67">
        <f t="shared" si="360"/>
        <v>5.3941343606447791</v>
      </c>
      <c r="O2311" s="67">
        <f t="shared" si="361"/>
        <v>1.3199986393552203</v>
      </c>
      <c r="P2311" s="81">
        <f t="shared" si="362"/>
        <v>0</v>
      </c>
      <c r="Q2311" s="81">
        <f t="shared" si="363"/>
        <v>-5.3941343606447791</v>
      </c>
      <c r="S2311" s="1">
        <f t="shared" si="367"/>
        <v>4</v>
      </c>
      <c r="T2311" s="1" t="str">
        <f t="shared" si="368"/>
        <v>Peak</v>
      </c>
    </row>
    <row r="2312" spans="1:20" x14ac:dyDescent="0.25">
      <c r="A2312" s="85">
        <v>45022.54166666136</v>
      </c>
      <c r="B2312" s="1">
        <v>4</v>
      </c>
      <c r="C2312" s="1">
        <v>6</v>
      </c>
      <c r="D2312" s="1">
        <v>14</v>
      </c>
      <c r="E2312" s="1" t="str">
        <f t="shared" si="364"/>
        <v>Non-Summer</v>
      </c>
      <c r="F2312" s="78">
        <v>0.67810000000000004</v>
      </c>
      <c r="G2312" s="79">
        <f t="shared" si="365"/>
        <v>1.2901283905257637</v>
      </c>
      <c r="J2312" s="78">
        <v>6.2342380000000004</v>
      </c>
      <c r="K2312" s="80">
        <f t="shared" si="366"/>
        <v>6.2342380000000004</v>
      </c>
      <c r="L2312" s="68" t="str">
        <f t="shared" si="359"/>
        <v>Normal</v>
      </c>
      <c r="N2312" s="67">
        <f t="shared" si="360"/>
        <v>4.9441096094742365</v>
      </c>
      <c r="O2312" s="67">
        <f t="shared" si="361"/>
        <v>1.2901283905257639</v>
      </c>
      <c r="P2312" s="81">
        <f t="shared" si="362"/>
        <v>0</v>
      </c>
      <c r="Q2312" s="81">
        <f t="shared" si="363"/>
        <v>-4.9441096094742365</v>
      </c>
      <c r="S2312" s="1">
        <f t="shared" si="367"/>
        <v>4</v>
      </c>
      <c r="T2312" s="1" t="str">
        <f t="shared" si="368"/>
        <v>Peak</v>
      </c>
    </row>
    <row r="2313" spans="1:20" x14ac:dyDescent="0.25">
      <c r="A2313" s="85">
        <v>45022.583333328024</v>
      </c>
      <c r="B2313" s="1">
        <v>4</v>
      </c>
      <c r="C2313" s="1">
        <v>6</v>
      </c>
      <c r="D2313" s="1">
        <v>15</v>
      </c>
      <c r="E2313" s="1" t="str">
        <f t="shared" si="364"/>
        <v>Non-Summer</v>
      </c>
      <c r="F2313" s="78">
        <v>0.66669999999999996</v>
      </c>
      <c r="G2313" s="79">
        <f t="shared" si="365"/>
        <v>1.2684391652610625</v>
      </c>
      <c r="J2313" s="78">
        <v>5.2843239999999998</v>
      </c>
      <c r="K2313" s="80">
        <f t="shared" si="366"/>
        <v>5.2843239999999998</v>
      </c>
      <c r="L2313" s="68" t="str">
        <f t="shared" si="359"/>
        <v>Normal</v>
      </c>
      <c r="N2313" s="67">
        <f t="shared" si="360"/>
        <v>4.0158848347389373</v>
      </c>
      <c r="O2313" s="67">
        <f t="shared" si="361"/>
        <v>1.2684391652610625</v>
      </c>
      <c r="P2313" s="81">
        <f t="shared" si="362"/>
        <v>0</v>
      </c>
      <c r="Q2313" s="81">
        <f t="shared" si="363"/>
        <v>-4.0158848347389373</v>
      </c>
      <c r="S2313" s="1">
        <f t="shared" si="367"/>
        <v>4</v>
      </c>
      <c r="T2313" s="1" t="str">
        <f t="shared" si="368"/>
        <v>Peak</v>
      </c>
    </row>
    <row r="2314" spans="1:20" x14ac:dyDescent="0.25">
      <c r="A2314" s="85">
        <v>45022.624999994689</v>
      </c>
      <c r="B2314" s="1">
        <v>4</v>
      </c>
      <c r="C2314" s="1">
        <v>6</v>
      </c>
      <c r="D2314" s="1">
        <v>16</v>
      </c>
      <c r="E2314" s="1" t="str">
        <f t="shared" si="364"/>
        <v>Non-Summer</v>
      </c>
      <c r="F2314" s="78">
        <v>0.67079999999999995</v>
      </c>
      <c r="G2314" s="79">
        <f t="shared" si="365"/>
        <v>1.2762396761018759</v>
      </c>
      <c r="J2314" s="78">
        <v>3.4181590000000002</v>
      </c>
      <c r="K2314" s="80">
        <f t="shared" si="366"/>
        <v>3.4181590000000002</v>
      </c>
      <c r="L2314" s="68" t="str">
        <f t="shared" si="359"/>
        <v>Normal</v>
      </c>
      <c r="N2314" s="67">
        <f t="shared" si="360"/>
        <v>2.141919323898124</v>
      </c>
      <c r="O2314" s="67">
        <f t="shared" si="361"/>
        <v>1.2762396761018762</v>
      </c>
      <c r="P2314" s="81">
        <f t="shared" si="362"/>
        <v>0</v>
      </c>
      <c r="Q2314" s="81">
        <f t="shared" si="363"/>
        <v>-2.141919323898124</v>
      </c>
      <c r="S2314" s="1">
        <f t="shared" si="367"/>
        <v>4</v>
      </c>
      <c r="T2314" s="1" t="str">
        <f t="shared" si="368"/>
        <v>Peak</v>
      </c>
    </row>
    <row r="2315" spans="1:20" x14ac:dyDescent="0.25">
      <c r="A2315" s="85">
        <v>45022.666666661353</v>
      </c>
      <c r="B2315" s="1">
        <v>4</v>
      </c>
      <c r="C2315" s="1">
        <v>6</v>
      </c>
      <c r="D2315" s="1">
        <v>17</v>
      </c>
      <c r="E2315" s="1" t="str">
        <f t="shared" si="364"/>
        <v>Non-Summer</v>
      </c>
      <c r="F2315" s="78">
        <v>0.69359999999999999</v>
      </c>
      <c r="G2315" s="79">
        <f t="shared" si="365"/>
        <v>1.3196181266312779</v>
      </c>
      <c r="J2315" s="78">
        <v>2.0441189999999998</v>
      </c>
      <c r="K2315" s="80">
        <f t="shared" si="366"/>
        <v>2.0441189999999998</v>
      </c>
      <c r="L2315" s="68" t="str">
        <f t="shared" si="359"/>
        <v>Normal</v>
      </c>
      <c r="N2315" s="67">
        <f t="shared" si="360"/>
        <v>0.72450087336872193</v>
      </c>
      <c r="O2315" s="67">
        <f t="shared" si="361"/>
        <v>1.3196181266312779</v>
      </c>
      <c r="P2315" s="81">
        <f t="shared" si="362"/>
        <v>0</v>
      </c>
      <c r="Q2315" s="81">
        <f t="shared" si="363"/>
        <v>-0.72450087336872193</v>
      </c>
      <c r="S2315" s="1">
        <f t="shared" si="367"/>
        <v>4</v>
      </c>
      <c r="T2315" s="1" t="str">
        <f t="shared" si="368"/>
        <v>Peak</v>
      </c>
    </row>
    <row r="2316" spans="1:20" x14ac:dyDescent="0.25">
      <c r="A2316" s="85">
        <v>45022.708333328017</v>
      </c>
      <c r="B2316" s="1">
        <v>4</v>
      </c>
      <c r="C2316" s="1">
        <v>6</v>
      </c>
      <c r="D2316" s="1">
        <v>18</v>
      </c>
      <c r="E2316" s="1" t="str">
        <f t="shared" si="364"/>
        <v>Non-Summer</v>
      </c>
      <c r="F2316" s="78">
        <v>0.73019999999999996</v>
      </c>
      <c r="G2316" s="79">
        <f t="shared" si="365"/>
        <v>1.3892519551126861</v>
      </c>
      <c r="J2316" s="78">
        <v>0.30869099999999999</v>
      </c>
      <c r="K2316" s="80">
        <f t="shared" si="366"/>
        <v>0.30869099999999999</v>
      </c>
      <c r="L2316" s="68" t="str">
        <f t="shared" si="359"/>
        <v>Normal</v>
      </c>
      <c r="N2316" s="67">
        <f t="shared" si="360"/>
        <v>0</v>
      </c>
      <c r="O2316" s="67">
        <f t="shared" si="361"/>
        <v>0.30869099999999999</v>
      </c>
      <c r="P2316" s="81">
        <f t="shared" si="362"/>
        <v>1.080560955112686</v>
      </c>
      <c r="Q2316" s="81">
        <f t="shared" si="363"/>
        <v>1.080560955112686</v>
      </c>
      <c r="S2316" s="1">
        <f t="shared" si="367"/>
        <v>4</v>
      </c>
      <c r="T2316" s="1" t="str">
        <f t="shared" si="368"/>
        <v>Peak</v>
      </c>
    </row>
    <row r="2317" spans="1:20" x14ac:dyDescent="0.25">
      <c r="A2317" s="85">
        <v>45022.749999994681</v>
      </c>
      <c r="B2317" s="1">
        <v>4</v>
      </c>
      <c r="C2317" s="1">
        <v>6</v>
      </c>
      <c r="D2317" s="1">
        <v>19</v>
      </c>
      <c r="E2317" s="1" t="str">
        <f t="shared" si="364"/>
        <v>Non-Summer</v>
      </c>
      <c r="F2317" s="78">
        <v>0.77129999999999999</v>
      </c>
      <c r="G2317" s="79">
        <f t="shared" si="365"/>
        <v>1.4674473198827922</v>
      </c>
      <c r="J2317" s="78">
        <v>0</v>
      </c>
      <c r="K2317" s="80">
        <f t="shared" si="366"/>
        <v>0</v>
      </c>
      <c r="L2317" s="68" t="str">
        <f t="shared" si="359"/>
        <v>Normal</v>
      </c>
      <c r="N2317" s="67">
        <f t="shared" si="360"/>
        <v>0</v>
      </c>
      <c r="O2317" s="67">
        <f t="shared" si="361"/>
        <v>0</v>
      </c>
      <c r="P2317" s="81">
        <f t="shared" si="362"/>
        <v>1.4674473198827922</v>
      </c>
      <c r="Q2317" s="81">
        <f t="shared" si="363"/>
        <v>1.4674473198827922</v>
      </c>
      <c r="S2317" s="1">
        <f t="shared" si="367"/>
        <v>4</v>
      </c>
      <c r="T2317" s="1" t="str">
        <f t="shared" si="368"/>
        <v>Peak</v>
      </c>
    </row>
    <row r="2318" spans="1:20" x14ac:dyDescent="0.25">
      <c r="A2318" s="85">
        <v>45022.791666661346</v>
      </c>
      <c r="B2318" s="1">
        <v>4</v>
      </c>
      <c r="C2318" s="1">
        <v>6</v>
      </c>
      <c r="D2318" s="1">
        <v>20</v>
      </c>
      <c r="E2318" s="1" t="str">
        <f t="shared" si="364"/>
        <v>Non-Summer</v>
      </c>
      <c r="F2318" s="78">
        <v>0.84660000000000002</v>
      </c>
      <c r="G2318" s="79">
        <f t="shared" si="365"/>
        <v>1.610710360447001</v>
      </c>
      <c r="J2318" s="78">
        <v>0</v>
      </c>
      <c r="K2318" s="80">
        <f t="shared" si="366"/>
        <v>0</v>
      </c>
      <c r="L2318" s="68" t="str">
        <f t="shared" si="359"/>
        <v>Normal</v>
      </c>
      <c r="N2318" s="67">
        <f t="shared" si="360"/>
        <v>0</v>
      </c>
      <c r="O2318" s="67">
        <f t="shared" si="361"/>
        <v>0</v>
      </c>
      <c r="P2318" s="81">
        <f t="shared" si="362"/>
        <v>1.610710360447001</v>
      </c>
      <c r="Q2318" s="81">
        <f t="shared" si="363"/>
        <v>1.610710360447001</v>
      </c>
      <c r="S2318" s="1">
        <f t="shared" si="367"/>
        <v>4</v>
      </c>
      <c r="T2318" s="1" t="str">
        <f t="shared" si="368"/>
        <v>Peak</v>
      </c>
    </row>
    <row r="2319" spans="1:20" x14ac:dyDescent="0.25">
      <c r="A2319" s="85">
        <v>45022.83333332801</v>
      </c>
      <c r="B2319" s="1">
        <v>4</v>
      </c>
      <c r="C2319" s="1">
        <v>6</v>
      </c>
      <c r="D2319" s="1">
        <v>21</v>
      </c>
      <c r="E2319" s="1" t="str">
        <f t="shared" si="364"/>
        <v>Non-Summer</v>
      </c>
      <c r="F2319" s="78">
        <v>0.90159999999999996</v>
      </c>
      <c r="G2319" s="79">
        <f t="shared" si="365"/>
        <v>1.7153513595310845</v>
      </c>
      <c r="J2319" s="78">
        <v>0</v>
      </c>
      <c r="K2319" s="80">
        <f t="shared" si="366"/>
        <v>0</v>
      </c>
      <c r="L2319" s="68" t="str">
        <f t="shared" si="359"/>
        <v>Normal</v>
      </c>
      <c r="N2319" s="67">
        <f t="shared" si="360"/>
        <v>0</v>
      </c>
      <c r="O2319" s="67">
        <f t="shared" si="361"/>
        <v>0</v>
      </c>
      <c r="P2319" s="81">
        <f t="shared" si="362"/>
        <v>1.7153513595310845</v>
      </c>
      <c r="Q2319" s="81">
        <f t="shared" si="363"/>
        <v>1.7153513595310845</v>
      </c>
      <c r="S2319" s="1">
        <f t="shared" si="367"/>
        <v>4</v>
      </c>
      <c r="T2319" s="1" t="str">
        <f t="shared" si="368"/>
        <v>Peak</v>
      </c>
    </row>
    <row r="2320" spans="1:20" x14ac:dyDescent="0.25">
      <c r="A2320" s="85">
        <v>45022.874999994674</v>
      </c>
      <c r="B2320" s="1">
        <v>4</v>
      </c>
      <c r="C2320" s="1">
        <v>6</v>
      </c>
      <c r="D2320" s="1">
        <v>22</v>
      </c>
      <c r="E2320" s="1" t="str">
        <f t="shared" si="364"/>
        <v>Non-Summer</v>
      </c>
      <c r="F2320" s="78">
        <v>0.89119999999999999</v>
      </c>
      <c r="G2320" s="79">
        <f t="shared" si="365"/>
        <v>1.6955646978860941</v>
      </c>
      <c r="J2320" s="78">
        <v>0</v>
      </c>
      <c r="K2320" s="80">
        <f t="shared" si="366"/>
        <v>0</v>
      </c>
      <c r="L2320" s="68" t="str">
        <f t="shared" si="359"/>
        <v>Normal</v>
      </c>
      <c r="N2320" s="67">
        <f t="shared" si="360"/>
        <v>0</v>
      </c>
      <c r="O2320" s="67">
        <f t="shared" si="361"/>
        <v>0</v>
      </c>
      <c r="P2320" s="81">
        <f t="shared" si="362"/>
        <v>1.6955646978860941</v>
      </c>
      <c r="Q2320" s="81">
        <f t="shared" si="363"/>
        <v>1.6955646978860941</v>
      </c>
      <c r="S2320" s="1">
        <f t="shared" si="367"/>
        <v>4</v>
      </c>
      <c r="T2320" s="1" t="str">
        <f t="shared" si="368"/>
        <v>Off-Peak</v>
      </c>
    </row>
    <row r="2321" spans="1:20" x14ac:dyDescent="0.25">
      <c r="A2321" s="85">
        <v>45022.916666661338</v>
      </c>
      <c r="B2321" s="1">
        <v>4</v>
      </c>
      <c r="C2321" s="1">
        <v>6</v>
      </c>
      <c r="D2321" s="1">
        <v>23</v>
      </c>
      <c r="E2321" s="1" t="str">
        <f t="shared" si="364"/>
        <v>Non-Summer</v>
      </c>
      <c r="F2321" s="78">
        <v>0.83640000000000003</v>
      </c>
      <c r="G2321" s="79">
        <f t="shared" si="365"/>
        <v>1.591304211525953</v>
      </c>
      <c r="J2321" s="78">
        <v>0</v>
      </c>
      <c r="K2321" s="80">
        <f t="shared" si="366"/>
        <v>0</v>
      </c>
      <c r="L2321" s="68" t="str">
        <f t="shared" si="359"/>
        <v>Normal</v>
      </c>
      <c r="N2321" s="67">
        <f t="shared" si="360"/>
        <v>0</v>
      </c>
      <c r="O2321" s="67">
        <f t="shared" si="361"/>
        <v>0</v>
      </c>
      <c r="P2321" s="81">
        <f t="shared" si="362"/>
        <v>1.591304211525953</v>
      </c>
      <c r="Q2321" s="81">
        <f t="shared" si="363"/>
        <v>1.591304211525953</v>
      </c>
      <c r="S2321" s="1">
        <f t="shared" si="367"/>
        <v>4</v>
      </c>
      <c r="T2321" s="1" t="str">
        <f t="shared" si="368"/>
        <v>Off-Peak</v>
      </c>
    </row>
    <row r="2322" spans="1:20" x14ac:dyDescent="0.25">
      <c r="A2322" s="85">
        <v>45022.958333328002</v>
      </c>
      <c r="B2322" s="1">
        <v>4</v>
      </c>
      <c r="C2322" s="1">
        <v>7</v>
      </c>
      <c r="D2322" s="1">
        <v>0</v>
      </c>
      <c r="E2322" s="1" t="str">
        <f t="shared" si="364"/>
        <v>Non-Summer</v>
      </c>
      <c r="F2322" s="78">
        <v>0.76670000000000005</v>
      </c>
      <c r="G2322" s="79">
        <f t="shared" si="365"/>
        <v>1.4586955272321236</v>
      </c>
      <c r="J2322" s="78">
        <v>0</v>
      </c>
      <c r="K2322" s="80">
        <f t="shared" si="366"/>
        <v>0</v>
      </c>
      <c r="L2322" s="68" t="str">
        <f t="shared" si="359"/>
        <v>Normal</v>
      </c>
      <c r="N2322" s="67">
        <f t="shared" si="360"/>
        <v>0</v>
      </c>
      <c r="O2322" s="67">
        <f t="shared" si="361"/>
        <v>0</v>
      </c>
      <c r="P2322" s="81">
        <f t="shared" si="362"/>
        <v>1.4586955272321236</v>
      </c>
      <c r="Q2322" s="81">
        <f t="shared" si="363"/>
        <v>1.4586955272321236</v>
      </c>
      <c r="S2322" s="1">
        <f t="shared" si="367"/>
        <v>4</v>
      </c>
      <c r="T2322" s="1" t="str">
        <f t="shared" si="368"/>
        <v>Off-Peak</v>
      </c>
    </row>
    <row r="2323" spans="1:20" x14ac:dyDescent="0.25">
      <c r="A2323" s="85">
        <v>45022.999999994667</v>
      </c>
      <c r="B2323" s="1">
        <v>4</v>
      </c>
      <c r="C2323" s="1">
        <v>7</v>
      </c>
      <c r="D2323" s="1">
        <v>1</v>
      </c>
      <c r="E2323" s="1" t="str">
        <f t="shared" si="364"/>
        <v>Non-Summer</v>
      </c>
      <c r="F2323" s="78">
        <v>0.71909999999999996</v>
      </c>
      <c r="G2323" s="79">
        <f t="shared" si="365"/>
        <v>1.3681334989338985</v>
      </c>
      <c r="J2323" s="78">
        <v>0</v>
      </c>
      <c r="K2323" s="80">
        <f t="shared" si="366"/>
        <v>0</v>
      </c>
      <c r="L2323" s="68" t="str">
        <f t="shared" ref="L2323:L2386" si="369">IF(AND(D2323&gt;=$C$2,D2323&lt;=$C$3,E2323="Summer"),"MaxDis","Normal")</f>
        <v>Normal</v>
      </c>
      <c r="N2323" s="67">
        <f t="shared" ref="N2323:N2386" si="370">IF(K2323-G2323&lt;0,0,K2323-G2323)</f>
        <v>0</v>
      </c>
      <c r="O2323" s="67">
        <f t="shared" ref="O2323:O2386" si="371">K2323-N2323</f>
        <v>0</v>
      </c>
      <c r="P2323" s="81">
        <f t="shared" ref="P2323:P2386" si="372">MAX(0,G2323-O2323)</f>
        <v>1.3681334989338985</v>
      </c>
      <c r="Q2323" s="81">
        <f t="shared" ref="Q2323:Q2386" si="373">G2323-K2323</f>
        <v>1.3681334989338985</v>
      </c>
      <c r="S2323" s="1">
        <f t="shared" si="367"/>
        <v>5</v>
      </c>
      <c r="T2323" s="1" t="str">
        <f t="shared" si="368"/>
        <v>Off-Peak</v>
      </c>
    </row>
    <row r="2324" spans="1:20" x14ac:dyDescent="0.25">
      <c r="A2324" s="85">
        <v>45023.041666661331</v>
      </c>
      <c r="B2324" s="1">
        <v>4</v>
      </c>
      <c r="C2324" s="1">
        <v>7</v>
      </c>
      <c r="D2324" s="1">
        <v>2</v>
      </c>
      <c r="E2324" s="1" t="str">
        <f t="shared" ref="E2324:E2387" si="374">IF(AND(B2324&gt;=$C$5,B2324&lt;=$C$6),"Summer","Non-Summer")</f>
        <v>Non-Summer</v>
      </c>
      <c r="F2324" s="78">
        <v>0.69059999999999999</v>
      </c>
      <c r="G2324" s="79">
        <f t="shared" ref="G2324:G2387" si="375">F2324*$G$13</f>
        <v>1.3139104357721461</v>
      </c>
      <c r="J2324" s="78">
        <v>0</v>
      </c>
      <c r="K2324" s="80">
        <f t="shared" ref="K2324:K2387" si="376">J2324*$K$13</f>
        <v>0</v>
      </c>
      <c r="L2324" s="68" t="str">
        <f t="shared" si="369"/>
        <v>Normal</v>
      </c>
      <c r="N2324" s="67">
        <f t="shared" si="370"/>
        <v>0</v>
      </c>
      <c r="O2324" s="67">
        <f t="shared" si="371"/>
        <v>0</v>
      </c>
      <c r="P2324" s="81">
        <f t="shared" si="372"/>
        <v>1.3139104357721461</v>
      </c>
      <c r="Q2324" s="81">
        <f t="shared" si="373"/>
        <v>1.3139104357721461</v>
      </c>
      <c r="S2324" s="1">
        <f t="shared" ref="S2324:S2387" si="377">WEEKDAY(A2324,2)</f>
        <v>5</v>
      </c>
      <c r="T2324" s="1" t="str">
        <f t="shared" ref="T2324:T2387" si="378">IF(S2324&gt;5,"Off-Peak",IF(AND(D2324&gt;=$C$7,D2324&lt;$C$8),"Peak","Off-Peak"))</f>
        <v>Off-Peak</v>
      </c>
    </row>
    <row r="2325" spans="1:20" x14ac:dyDescent="0.25">
      <c r="A2325" s="85">
        <v>45023.083333327995</v>
      </c>
      <c r="B2325" s="1">
        <v>4</v>
      </c>
      <c r="C2325" s="1">
        <v>7</v>
      </c>
      <c r="D2325" s="1">
        <v>3</v>
      </c>
      <c r="E2325" s="1" t="str">
        <f t="shared" si="374"/>
        <v>Non-Summer</v>
      </c>
      <c r="F2325" s="78">
        <v>0.67579999999999996</v>
      </c>
      <c r="G2325" s="79">
        <f t="shared" si="375"/>
        <v>1.285752494200429</v>
      </c>
      <c r="J2325" s="78">
        <v>0</v>
      </c>
      <c r="K2325" s="80">
        <f t="shared" si="376"/>
        <v>0</v>
      </c>
      <c r="L2325" s="68" t="str">
        <f t="shared" si="369"/>
        <v>Normal</v>
      </c>
      <c r="N2325" s="67">
        <f t="shared" si="370"/>
        <v>0</v>
      </c>
      <c r="O2325" s="67">
        <f t="shared" si="371"/>
        <v>0</v>
      </c>
      <c r="P2325" s="81">
        <f t="shared" si="372"/>
        <v>1.285752494200429</v>
      </c>
      <c r="Q2325" s="81">
        <f t="shared" si="373"/>
        <v>1.285752494200429</v>
      </c>
      <c r="S2325" s="1">
        <f t="shared" si="377"/>
        <v>5</v>
      </c>
      <c r="T2325" s="1" t="str">
        <f t="shared" si="378"/>
        <v>Off-Peak</v>
      </c>
    </row>
    <row r="2326" spans="1:20" x14ac:dyDescent="0.25">
      <c r="A2326" s="85">
        <v>45023.124999994659</v>
      </c>
      <c r="B2326" s="1">
        <v>4</v>
      </c>
      <c r="C2326" s="1">
        <v>7</v>
      </c>
      <c r="D2326" s="1">
        <v>4</v>
      </c>
      <c r="E2326" s="1" t="str">
        <f t="shared" si="374"/>
        <v>Non-Summer</v>
      </c>
      <c r="F2326" s="78">
        <v>0.67190000000000005</v>
      </c>
      <c r="G2326" s="79">
        <f t="shared" si="375"/>
        <v>1.2783324960835578</v>
      </c>
      <c r="J2326" s="78">
        <v>0</v>
      </c>
      <c r="K2326" s="80">
        <f t="shared" si="376"/>
        <v>0</v>
      </c>
      <c r="L2326" s="68" t="str">
        <f t="shared" si="369"/>
        <v>Normal</v>
      </c>
      <c r="N2326" s="67">
        <f t="shared" si="370"/>
        <v>0</v>
      </c>
      <c r="O2326" s="67">
        <f t="shared" si="371"/>
        <v>0</v>
      </c>
      <c r="P2326" s="81">
        <f t="shared" si="372"/>
        <v>1.2783324960835578</v>
      </c>
      <c r="Q2326" s="81">
        <f t="shared" si="373"/>
        <v>1.2783324960835578</v>
      </c>
      <c r="S2326" s="1">
        <f t="shared" si="377"/>
        <v>5</v>
      </c>
      <c r="T2326" s="1" t="str">
        <f t="shared" si="378"/>
        <v>Off-Peak</v>
      </c>
    </row>
    <row r="2327" spans="1:20" x14ac:dyDescent="0.25">
      <c r="A2327" s="85">
        <v>45023.166666661324</v>
      </c>
      <c r="B2327" s="1">
        <v>4</v>
      </c>
      <c r="C2327" s="1">
        <v>7</v>
      </c>
      <c r="D2327" s="1">
        <v>5</v>
      </c>
      <c r="E2327" s="1" t="str">
        <f t="shared" si="374"/>
        <v>Non-Summer</v>
      </c>
      <c r="F2327" s="78">
        <v>0.68589999999999995</v>
      </c>
      <c r="G2327" s="79">
        <f t="shared" si="375"/>
        <v>1.3049683867595061</v>
      </c>
      <c r="J2327" s="78">
        <v>0</v>
      </c>
      <c r="K2327" s="80">
        <f t="shared" si="376"/>
        <v>0</v>
      </c>
      <c r="L2327" s="68" t="str">
        <f t="shared" si="369"/>
        <v>Normal</v>
      </c>
      <c r="N2327" s="67">
        <f t="shared" si="370"/>
        <v>0</v>
      </c>
      <c r="O2327" s="67">
        <f t="shared" si="371"/>
        <v>0</v>
      </c>
      <c r="P2327" s="81">
        <f t="shared" si="372"/>
        <v>1.3049683867595061</v>
      </c>
      <c r="Q2327" s="81">
        <f t="shared" si="373"/>
        <v>1.3049683867595061</v>
      </c>
      <c r="S2327" s="1">
        <f t="shared" si="377"/>
        <v>5</v>
      </c>
      <c r="T2327" s="1" t="str">
        <f t="shared" si="378"/>
        <v>Off-Peak</v>
      </c>
    </row>
    <row r="2328" spans="1:20" x14ac:dyDescent="0.25">
      <c r="A2328" s="85">
        <v>45023.208333327988</v>
      </c>
      <c r="B2328" s="1">
        <v>4</v>
      </c>
      <c r="C2328" s="1">
        <v>7</v>
      </c>
      <c r="D2328" s="1">
        <v>6</v>
      </c>
      <c r="E2328" s="1" t="str">
        <f t="shared" si="374"/>
        <v>Non-Summer</v>
      </c>
      <c r="F2328" s="78">
        <v>0.71340000000000003</v>
      </c>
      <c r="G2328" s="79">
        <f t="shared" si="375"/>
        <v>1.357288886301548</v>
      </c>
      <c r="J2328" s="78">
        <v>0</v>
      </c>
      <c r="K2328" s="80">
        <f t="shared" si="376"/>
        <v>0</v>
      </c>
      <c r="L2328" s="68" t="str">
        <f t="shared" si="369"/>
        <v>Normal</v>
      </c>
      <c r="N2328" s="67">
        <f t="shared" si="370"/>
        <v>0</v>
      </c>
      <c r="O2328" s="67">
        <f t="shared" si="371"/>
        <v>0</v>
      </c>
      <c r="P2328" s="81">
        <f t="shared" si="372"/>
        <v>1.357288886301548</v>
      </c>
      <c r="Q2328" s="81">
        <f t="shared" si="373"/>
        <v>1.357288886301548</v>
      </c>
      <c r="S2328" s="1">
        <f t="shared" si="377"/>
        <v>5</v>
      </c>
      <c r="T2328" s="1" t="str">
        <f t="shared" si="378"/>
        <v>Peak</v>
      </c>
    </row>
    <row r="2329" spans="1:20" x14ac:dyDescent="0.25">
      <c r="A2329" s="85">
        <v>45023.249999994652</v>
      </c>
      <c r="B2329" s="1">
        <v>4</v>
      </c>
      <c r="C2329" s="1">
        <v>7</v>
      </c>
      <c r="D2329" s="1">
        <v>7</v>
      </c>
      <c r="E2329" s="1" t="str">
        <f t="shared" si="374"/>
        <v>Non-Summer</v>
      </c>
      <c r="F2329" s="78">
        <v>0.74729999999999996</v>
      </c>
      <c r="G2329" s="79">
        <f t="shared" si="375"/>
        <v>1.4217857930097375</v>
      </c>
      <c r="J2329" s="78">
        <v>0.89866000000000001</v>
      </c>
      <c r="K2329" s="80">
        <f t="shared" si="376"/>
        <v>0.89866000000000001</v>
      </c>
      <c r="L2329" s="68" t="str">
        <f t="shared" si="369"/>
        <v>Normal</v>
      </c>
      <c r="N2329" s="67">
        <f t="shared" si="370"/>
        <v>0</v>
      </c>
      <c r="O2329" s="67">
        <f t="shared" si="371"/>
        <v>0.89866000000000001</v>
      </c>
      <c r="P2329" s="81">
        <f t="shared" si="372"/>
        <v>0.52312579300973749</v>
      </c>
      <c r="Q2329" s="81">
        <f t="shared" si="373"/>
        <v>0.52312579300973749</v>
      </c>
      <c r="S2329" s="1">
        <f t="shared" si="377"/>
        <v>5</v>
      </c>
      <c r="T2329" s="1" t="str">
        <f t="shared" si="378"/>
        <v>Peak</v>
      </c>
    </row>
    <row r="2330" spans="1:20" x14ac:dyDescent="0.25">
      <c r="A2330" s="85">
        <v>45023.291666661316</v>
      </c>
      <c r="B2330" s="1">
        <v>4</v>
      </c>
      <c r="C2330" s="1">
        <v>7</v>
      </c>
      <c r="D2330" s="1">
        <v>8</v>
      </c>
      <c r="E2330" s="1" t="str">
        <f t="shared" si="374"/>
        <v>Non-Summer</v>
      </c>
      <c r="F2330" s="78">
        <v>0.75329999999999997</v>
      </c>
      <c r="G2330" s="79">
        <f t="shared" si="375"/>
        <v>1.4332011747280013</v>
      </c>
      <c r="J2330" s="78">
        <v>2.7701159999999998</v>
      </c>
      <c r="K2330" s="80">
        <f t="shared" si="376"/>
        <v>2.7701159999999998</v>
      </c>
      <c r="L2330" s="68" t="str">
        <f t="shared" si="369"/>
        <v>Normal</v>
      </c>
      <c r="N2330" s="67">
        <f t="shared" si="370"/>
        <v>1.3369148252719985</v>
      </c>
      <c r="O2330" s="67">
        <f t="shared" si="371"/>
        <v>1.4332011747280013</v>
      </c>
      <c r="P2330" s="81">
        <f t="shared" si="372"/>
        <v>0</v>
      </c>
      <c r="Q2330" s="81">
        <f t="shared" si="373"/>
        <v>-1.3369148252719985</v>
      </c>
      <c r="S2330" s="1">
        <f t="shared" si="377"/>
        <v>5</v>
      </c>
      <c r="T2330" s="1" t="str">
        <f t="shared" si="378"/>
        <v>Peak</v>
      </c>
    </row>
    <row r="2331" spans="1:20" x14ac:dyDescent="0.25">
      <c r="A2331" s="85">
        <v>45023.333333327981</v>
      </c>
      <c r="B2331" s="1">
        <v>4</v>
      </c>
      <c r="C2331" s="1">
        <v>7</v>
      </c>
      <c r="D2331" s="1">
        <v>9</v>
      </c>
      <c r="E2331" s="1" t="str">
        <f t="shared" si="374"/>
        <v>Non-Summer</v>
      </c>
      <c r="F2331" s="78">
        <v>0.74809999999999999</v>
      </c>
      <c r="G2331" s="79">
        <f t="shared" si="375"/>
        <v>1.423307843905506</v>
      </c>
      <c r="J2331" s="78">
        <v>4.5533739999999998</v>
      </c>
      <c r="K2331" s="80">
        <f t="shared" si="376"/>
        <v>4.5533739999999998</v>
      </c>
      <c r="L2331" s="68" t="str">
        <f t="shared" si="369"/>
        <v>Normal</v>
      </c>
      <c r="N2331" s="67">
        <f t="shared" si="370"/>
        <v>3.130066156094494</v>
      </c>
      <c r="O2331" s="67">
        <f t="shared" si="371"/>
        <v>1.4233078439055058</v>
      </c>
      <c r="P2331" s="81">
        <f t="shared" si="372"/>
        <v>2.2204460492503131E-16</v>
      </c>
      <c r="Q2331" s="81">
        <f t="shared" si="373"/>
        <v>-3.130066156094494</v>
      </c>
      <c r="S2331" s="1">
        <f t="shared" si="377"/>
        <v>5</v>
      </c>
      <c r="T2331" s="1" t="str">
        <f t="shared" si="378"/>
        <v>Peak</v>
      </c>
    </row>
    <row r="2332" spans="1:20" x14ac:dyDescent="0.25">
      <c r="A2332" s="85">
        <v>45023.374999994645</v>
      </c>
      <c r="B2332" s="1">
        <v>4</v>
      </c>
      <c r="C2332" s="1">
        <v>7</v>
      </c>
      <c r="D2332" s="1">
        <v>10</v>
      </c>
      <c r="E2332" s="1" t="str">
        <f t="shared" si="374"/>
        <v>Non-Summer</v>
      </c>
      <c r="F2332" s="78">
        <v>0.7369</v>
      </c>
      <c r="G2332" s="79">
        <f t="shared" si="375"/>
        <v>1.4019991313647473</v>
      </c>
      <c r="J2332" s="78">
        <v>5.9047099999999997</v>
      </c>
      <c r="K2332" s="80">
        <f t="shared" si="376"/>
        <v>5.9047099999999997</v>
      </c>
      <c r="L2332" s="68" t="str">
        <f t="shared" si="369"/>
        <v>Normal</v>
      </c>
      <c r="N2332" s="67">
        <f t="shared" si="370"/>
        <v>4.5027108686352522</v>
      </c>
      <c r="O2332" s="67">
        <f t="shared" si="371"/>
        <v>1.4019991313647475</v>
      </c>
      <c r="P2332" s="81">
        <f t="shared" si="372"/>
        <v>0</v>
      </c>
      <c r="Q2332" s="81">
        <f t="shared" si="373"/>
        <v>-4.5027108686352522</v>
      </c>
      <c r="S2332" s="1">
        <f t="shared" si="377"/>
        <v>5</v>
      </c>
      <c r="T2332" s="1" t="str">
        <f t="shared" si="378"/>
        <v>Peak</v>
      </c>
    </row>
    <row r="2333" spans="1:20" x14ac:dyDescent="0.25">
      <c r="A2333" s="85">
        <v>45023.416666661309</v>
      </c>
      <c r="B2333" s="1">
        <v>4</v>
      </c>
      <c r="C2333" s="1">
        <v>7</v>
      </c>
      <c r="D2333" s="1">
        <v>11</v>
      </c>
      <c r="E2333" s="1" t="str">
        <f t="shared" si="374"/>
        <v>Non-Summer</v>
      </c>
      <c r="F2333" s="78">
        <v>0.72350000000000003</v>
      </c>
      <c r="G2333" s="79">
        <f t="shared" si="375"/>
        <v>1.3765047788606253</v>
      </c>
      <c r="J2333" s="78">
        <v>6.7712729999999999</v>
      </c>
      <c r="K2333" s="80">
        <f t="shared" si="376"/>
        <v>6.7712729999999999</v>
      </c>
      <c r="L2333" s="68" t="str">
        <f t="shared" si="369"/>
        <v>Normal</v>
      </c>
      <c r="N2333" s="67">
        <f t="shared" si="370"/>
        <v>5.3947682211393744</v>
      </c>
      <c r="O2333" s="67">
        <f t="shared" si="371"/>
        <v>1.3765047788606255</v>
      </c>
      <c r="P2333" s="81">
        <f t="shared" si="372"/>
        <v>0</v>
      </c>
      <c r="Q2333" s="81">
        <f t="shared" si="373"/>
        <v>-5.3947682211393744</v>
      </c>
      <c r="S2333" s="1">
        <f t="shared" si="377"/>
        <v>5</v>
      </c>
      <c r="T2333" s="1" t="str">
        <f t="shared" si="378"/>
        <v>Peak</v>
      </c>
    </row>
    <row r="2334" spans="1:20" x14ac:dyDescent="0.25">
      <c r="A2334" s="85">
        <v>45023.458333327973</v>
      </c>
      <c r="B2334" s="1">
        <v>4</v>
      </c>
      <c r="C2334" s="1">
        <v>7</v>
      </c>
      <c r="D2334" s="1">
        <v>12</v>
      </c>
      <c r="E2334" s="1" t="str">
        <f t="shared" si="374"/>
        <v>Non-Summer</v>
      </c>
      <c r="F2334" s="78">
        <v>0.71409999999999996</v>
      </c>
      <c r="G2334" s="79">
        <f t="shared" si="375"/>
        <v>1.3586206808353454</v>
      </c>
      <c r="J2334" s="78">
        <v>7</v>
      </c>
      <c r="K2334" s="80">
        <f t="shared" si="376"/>
        <v>7</v>
      </c>
      <c r="L2334" s="68" t="str">
        <f t="shared" si="369"/>
        <v>Normal</v>
      </c>
      <c r="N2334" s="67">
        <f t="shared" si="370"/>
        <v>5.6413793191646544</v>
      </c>
      <c r="O2334" s="67">
        <f t="shared" si="371"/>
        <v>1.3586206808353456</v>
      </c>
      <c r="P2334" s="81">
        <f t="shared" si="372"/>
        <v>0</v>
      </c>
      <c r="Q2334" s="81">
        <f t="shared" si="373"/>
        <v>-5.6413793191646544</v>
      </c>
      <c r="S2334" s="1">
        <f t="shared" si="377"/>
        <v>5</v>
      </c>
      <c r="T2334" s="1" t="str">
        <f t="shared" si="378"/>
        <v>Peak</v>
      </c>
    </row>
    <row r="2335" spans="1:20" x14ac:dyDescent="0.25">
      <c r="A2335" s="85">
        <v>45023.499999994638</v>
      </c>
      <c r="B2335" s="1">
        <v>4</v>
      </c>
      <c r="C2335" s="1">
        <v>7</v>
      </c>
      <c r="D2335" s="1">
        <v>13</v>
      </c>
      <c r="E2335" s="1" t="str">
        <f t="shared" si="374"/>
        <v>Non-Summer</v>
      </c>
      <c r="F2335" s="78">
        <v>0.70489999999999997</v>
      </c>
      <c r="G2335" s="79">
        <f t="shared" si="375"/>
        <v>1.3411170955340077</v>
      </c>
      <c r="J2335" s="78">
        <v>7</v>
      </c>
      <c r="K2335" s="80">
        <f t="shared" si="376"/>
        <v>7</v>
      </c>
      <c r="L2335" s="68" t="str">
        <f t="shared" si="369"/>
        <v>Normal</v>
      </c>
      <c r="N2335" s="67">
        <f t="shared" si="370"/>
        <v>5.6588829044659921</v>
      </c>
      <c r="O2335" s="67">
        <f t="shared" si="371"/>
        <v>1.3411170955340079</v>
      </c>
      <c r="P2335" s="81">
        <f t="shared" si="372"/>
        <v>0</v>
      </c>
      <c r="Q2335" s="81">
        <f t="shared" si="373"/>
        <v>-5.6588829044659921</v>
      </c>
      <c r="S2335" s="1">
        <f t="shared" si="377"/>
        <v>5</v>
      </c>
      <c r="T2335" s="1" t="str">
        <f t="shared" si="378"/>
        <v>Peak</v>
      </c>
    </row>
    <row r="2336" spans="1:20" x14ac:dyDescent="0.25">
      <c r="A2336" s="85">
        <v>45023.541666661302</v>
      </c>
      <c r="B2336" s="1">
        <v>4</v>
      </c>
      <c r="C2336" s="1">
        <v>7</v>
      </c>
      <c r="D2336" s="1">
        <v>14</v>
      </c>
      <c r="E2336" s="1" t="str">
        <f t="shared" si="374"/>
        <v>Non-Summer</v>
      </c>
      <c r="F2336" s="78">
        <v>0.69299999999999995</v>
      </c>
      <c r="G2336" s="79">
        <f t="shared" si="375"/>
        <v>1.3184765884594516</v>
      </c>
      <c r="J2336" s="78">
        <v>6.3946620000000003</v>
      </c>
      <c r="K2336" s="80">
        <f t="shared" si="376"/>
        <v>6.3946620000000003</v>
      </c>
      <c r="L2336" s="68" t="str">
        <f t="shared" si="369"/>
        <v>Normal</v>
      </c>
      <c r="N2336" s="67">
        <f t="shared" si="370"/>
        <v>5.0761854115405489</v>
      </c>
      <c r="O2336" s="67">
        <f t="shared" si="371"/>
        <v>1.3184765884594514</v>
      </c>
      <c r="P2336" s="81">
        <f t="shared" si="372"/>
        <v>2.2204460492503131E-16</v>
      </c>
      <c r="Q2336" s="81">
        <f t="shared" si="373"/>
        <v>-5.0761854115405489</v>
      </c>
      <c r="S2336" s="1">
        <f t="shared" si="377"/>
        <v>5</v>
      </c>
      <c r="T2336" s="1" t="str">
        <f t="shared" si="378"/>
        <v>Peak</v>
      </c>
    </row>
    <row r="2337" spans="1:20" x14ac:dyDescent="0.25">
      <c r="A2337" s="85">
        <v>45023.583333327966</v>
      </c>
      <c r="B2337" s="1">
        <v>4</v>
      </c>
      <c r="C2337" s="1">
        <v>7</v>
      </c>
      <c r="D2337" s="1">
        <v>15</v>
      </c>
      <c r="E2337" s="1" t="str">
        <f t="shared" si="374"/>
        <v>Non-Summer</v>
      </c>
      <c r="F2337" s="78">
        <v>0.6855</v>
      </c>
      <c r="G2337" s="79">
        <f t="shared" si="375"/>
        <v>1.3042073613116221</v>
      </c>
      <c r="J2337" s="78">
        <v>3.6900210000000002</v>
      </c>
      <c r="K2337" s="80">
        <f t="shared" si="376"/>
        <v>3.6900210000000002</v>
      </c>
      <c r="L2337" s="68" t="str">
        <f t="shared" si="369"/>
        <v>Normal</v>
      </c>
      <c r="N2337" s="67">
        <f t="shared" si="370"/>
        <v>2.3858136386883784</v>
      </c>
      <c r="O2337" s="67">
        <f t="shared" si="371"/>
        <v>1.3042073613116218</v>
      </c>
      <c r="P2337" s="81">
        <f t="shared" si="372"/>
        <v>2.2204460492503131E-16</v>
      </c>
      <c r="Q2337" s="81">
        <f t="shared" si="373"/>
        <v>-2.3858136386883784</v>
      </c>
      <c r="S2337" s="1">
        <f t="shared" si="377"/>
        <v>5</v>
      </c>
      <c r="T2337" s="1" t="str">
        <f t="shared" si="378"/>
        <v>Peak</v>
      </c>
    </row>
    <row r="2338" spans="1:20" x14ac:dyDescent="0.25">
      <c r="A2338" s="85">
        <v>45023.62499999463</v>
      </c>
      <c r="B2338" s="1">
        <v>4</v>
      </c>
      <c r="C2338" s="1">
        <v>7</v>
      </c>
      <c r="D2338" s="1">
        <v>16</v>
      </c>
      <c r="E2338" s="1" t="str">
        <f t="shared" si="374"/>
        <v>Non-Summer</v>
      </c>
      <c r="F2338" s="78">
        <v>0.68689999999999996</v>
      </c>
      <c r="G2338" s="79">
        <f t="shared" si="375"/>
        <v>1.3068709503792169</v>
      </c>
      <c r="J2338" s="78">
        <v>3.3348850000000003</v>
      </c>
      <c r="K2338" s="80">
        <f t="shared" si="376"/>
        <v>3.3348850000000003</v>
      </c>
      <c r="L2338" s="68" t="str">
        <f t="shared" si="369"/>
        <v>Normal</v>
      </c>
      <c r="N2338" s="67">
        <f t="shared" si="370"/>
        <v>2.0280140496207837</v>
      </c>
      <c r="O2338" s="67">
        <f t="shared" si="371"/>
        <v>1.3068709503792166</v>
      </c>
      <c r="P2338" s="81">
        <f t="shared" si="372"/>
        <v>2.2204460492503131E-16</v>
      </c>
      <c r="Q2338" s="81">
        <f t="shared" si="373"/>
        <v>-2.0280140496207837</v>
      </c>
      <c r="S2338" s="1">
        <f t="shared" si="377"/>
        <v>5</v>
      </c>
      <c r="T2338" s="1" t="str">
        <f t="shared" si="378"/>
        <v>Peak</v>
      </c>
    </row>
    <row r="2339" spans="1:20" x14ac:dyDescent="0.25">
      <c r="A2339" s="85">
        <v>45023.666666661295</v>
      </c>
      <c r="B2339" s="1">
        <v>4</v>
      </c>
      <c r="C2339" s="1">
        <v>7</v>
      </c>
      <c r="D2339" s="1">
        <v>17</v>
      </c>
      <c r="E2339" s="1" t="str">
        <f t="shared" si="374"/>
        <v>Non-Summer</v>
      </c>
      <c r="F2339" s="78">
        <v>0.70440000000000003</v>
      </c>
      <c r="G2339" s="79">
        <f t="shared" si="375"/>
        <v>1.3401658137241526</v>
      </c>
      <c r="J2339" s="78">
        <v>1.9845460000000001</v>
      </c>
      <c r="K2339" s="80">
        <f t="shared" si="376"/>
        <v>1.9845460000000001</v>
      </c>
      <c r="L2339" s="68" t="str">
        <f t="shared" si="369"/>
        <v>Normal</v>
      </c>
      <c r="N2339" s="67">
        <f t="shared" si="370"/>
        <v>0.64438018627584759</v>
      </c>
      <c r="O2339" s="67">
        <f t="shared" si="371"/>
        <v>1.3401658137241526</v>
      </c>
      <c r="P2339" s="81">
        <f t="shared" si="372"/>
        <v>0</v>
      </c>
      <c r="Q2339" s="81">
        <f t="shared" si="373"/>
        <v>-0.64438018627584759</v>
      </c>
      <c r="S2339" s="1">
        <f t="shared" si="377"/>
        <v>5</v>
      </c>
      <c r="T2339" s="1" t="str">
        <f t="shared" si="378"/>
        <v>Peak</v>
      </c>
    </row>
    <row r="2340" spans="1:20" x14ac:dyDescent="0.25">
      <c r="A2340" s="85">
        <v>45023.708333327959</v>
      </c>
      <c r="B2340" s="1">
        <v>4</v>
      </c>
      <c r="C2340" s="1">
        <v>7</v>
      </c>
      <c r="D2340" s="1">
        <v>18</v>
      </c>
      <c r="E2340" s="1" t="str">
        <f t="shared" si="374"/>
        <v>Non-Summer</v>
      </c>
      <c r="F2340" s="78">
        <v>0.73619999999999997</v>
      </c>
      <c r="G2340" s="79">
        <f t="shared" si="375"/>
        <v>1.4006673368309499</v>
      </c>
      <c r="J2340" s="78">
        <v>0.441334</v>
      </c>
      <c r="K2340" s="80">
        <f t="shared" si="376"/>
        <v>0.441334</v>
      </c>
      <c r="L2340" s="68" t="str">
        <f t="shared" si="369"/>
        <v>Normal</v>
      </c>
      <c r="N2340" s="67">
        <f t="shared" si="370"/>
        <v>0</v>
      </c>
      <c r="O2340" s="67">
        <f t="shared" si="371"/>
        <v>0.441334</v>
      </c>
      <c r="P2340" s="81">
        <f t="shared" si="372"/>
        <v>0.9593333368309499</v>
      </c>
      <c r="Q2340" s="81">
        <f t="shared" si="373"/>
        <v>0.9593333368309499</v>
      </c>
      <c r="S2340" s="1">
        <f t="shared" si="377"/>
        <v>5</v>
      </c>
      <c r="T2340" s="1" t="str">
        <f t="shared" si="378"/>
        <v>Peak</v>
      </c>
    </row>
    <row r="2341" spans="1:20" x14ac:dyDescent="0.25">
      <c r="A2341" s="85">
        <v>45023.749999994623</v>
      </c>
      <c r="B2341" s="1">
        <v>4</v>
      </c>
      <c r="C2341" s="1">
        <v>7</v>
      </c>
      <c r="D2341" s="1">
        <v>19</v>
      </c>
      <c r="E2341" s="1" t="str">
        <f t="shared" si="374"/>
        <v>Non-Summer</v>
      </c>
      <c r="F2341" s="78">
        <v>0.77200000000000002</v>
      </c>
      <c r="G2341" s="79">
        <f t="shared" si="375"/>
        <v>1.4687791144165898</v>
      </c>
      <c r="J2341" s="78">
        <v>0</v>
      </c>
      <c r="K2341" s="80">
        <f t="shared" si="376"/>
        <v>0</v>
      </c>
      <c r="L2341" s="68" t="str">
        <f t="shared" si="369"/>
        <v>Normal</v>
      </c>
      <c r="N2341" s="67">
        <f t="shared" si="370"/>
        <v>0</v>
      </c>
      <c r="O2341" s="67">
        <f t="shared" si="371"/>
        <v>0</v>
      </c>
      <c r="P2341" s="81">
        <f t="shared" si="372"/>
        <v>1.4687791144165898</v>
      </c>
      <c r="Q2341" s="81">
        <f t="shared" si="373"/>
        <v>1.4687791144165898</v>
      </c>
      <c r="S2341" s="1">
        <f t="shared" si="377"/>
        <v>5</v>
      </c>
      <c r="T2341" s="1" t="str">
        <f t="shared" si="378"/>
        <v>Peak</v>
      </c>
    </row>
    <row r="2342" spans="1:20" x14ac:dyDescent="0.25">
      <c r="A2342" s="85">
        <v>45023.791666661287</v>
      </c>
      <c r="B2342" s="1">
        <v>4</v>
      </c>
      <c r="C2342" s="1">
        <v>7</v>
      </c>
      <c r="D2342" s="1">
        <v>20</v>
      </c>
      <c r="E2342" s="1" t="str">
        <f t="shared" si="374"/>
        <v>Non-Summer</v>
      </c>
      <c r="F2342" s="78">
        <v>0.83889999999999998</v>
      </c>
      <c r="G2342" s="79">
        <f t="shared" si="375"/>
        <v>1.5960606205752292</v>
      </c>
      <c r="J2342" s="78">
        <v>0</v>
      </c>
      <c r="K2342" s="80">
        <f t="shared" si="376"/>
        <v>0</v>
      </c>
      <c r="L2342" s="68" t="str">
        <f t="shared" si="369"/>
        <v>Normal</v>
      </c>
      <c r="N2342" s="67">
        <f t="shared" si="370"/>
        <v>0</v>
      </c>
      <c r="O2342" s="67">
        <f t="shared" si="371"/>
        <v>0</v>
      </c>
      <c r="P2342" s="81">
        <f t="shared" si="372"/>
        <v>1.5960606205752292</v>
      </c>
      <c r="Q2342" s="81">
        <f t="shared" si="373"/>
        <v>1.5960606205752292</v>
      </c>
      <c r="S2342" s="1">
        <f t="shared" si="377"/>
        <v>5</v>
      </c>
      <c r="T2342" s="1" t="str">
        <f t="shared" si="378"/>
        <v>Peak</v>
      </c>
    </row>
    <row r="2343" spans="1:20" x14ac:dyDescent="0.25">
      <c r="A2343" s="85">
        <v>45023.833333327952</v>
      </c>
      <c r="B2343" s="1">
        <v>4</v>
      </c>
      <c r="C2343" s="1">
        <v>7</v>
      </c>
      <c r="D2343" s="1">
        <v>21</v>
      </c>
      <c r="E2343" s="1" t="str">
        <f t="shared" si="374"/>
        <v>Non-Summer</v>
      </c>
      <c r="F2343" s="78">
        <v>0.88929999999999998</v>
      </c>
      <c r="G2343" s="79">
        <f t="shared" si="375"/>
        <v>1.6919498270086439</v>
      </c>
      <c r="J2343" s="78">
        <v>0</v>
      </c>
      <c r="K2343" s="80">
        <f t="shared" si="376"/>
        <v>0</v>
      </c>
      <c r="L2343" s="68" t="str">
        <f t="shared" si="369"/>
        <v>Normal</v>
      </c>
      <c r="N2343" s="67">
        <f t="shared" si="370"/>
        <v>0</v>
      </c>
      <c r="O2343" s="67">
        <f t="shared" si="371"/>
        <v>0</v>
      </c>
      <c r="P2343" s="81">
        <f t="shared" si="372"/>
        <v>1.6919498270086439</v>
      </c>
      <c r="Q2343" s="81">
        <f t="shared" si="373"/>
        <v>1.6919498270086439</v>
      </c>
      <c r="S2343" s="1">
        <f t="shared" si="377"/>
        <v>5</v>
      </c>
      <c r="T2343" s="1" t="str">
        <f t="shared" si="378"/>
        <v>Peak</v>
      </c>
    </row>
    <row r="2344" spans="1:20" x14ac:dyDescent="0.25">
      <c r="A2344" s="85">
        <v>45023.874999994616</v>
      </c>
      <c r="B2344" s="1">
        <v>4</v>
      </c>
      <c r="C2344" s="1">
        <v>7</v>
      </c>
      <c r="D2344" s="1">
        <v>22</v>
      </c>
      <c r="E2344" s="1" t="str">
        <f t="shared" si="374"/>
        <v>Non-Summer</v>
      </c>
      <c r="F2344" s="78">
        <v>0.88560000000000005</v>
      </c>
      <c r="G2344" s="79">
        <f t="shared" si="375"/>
        <v>1.684910341615715</v>
      </c>
      <c r="J2344" s="78">
        <v>0</v>
      </c>
      <c r="K2344" s="80">
        <f t="shared" si="376"/>
        <v>0</v>
      </c>
      <c r="L2344" s="68" t="str">
        <f t="shared" si="369"/>
        <v>Normal</v>
      </c>
      <c r="N2344" s="67">
        <f t="shared" si="370"/>
        <v>0</v>
      </c>
      <c r="O2344" s="67">
        <f t="shared" si="371"/>
        <v>0</v>
      </c>
      <c r="P2344" s="81">
        <f t="shared" si="372"/>
        <v>1.684910341615715</v>
      </c>
      <c r="Q2344" s="81">
        <f t="shared" si="373"/>
        <v>1.684910341615715</v>
      </c>
      <c r="S2344" s="1">
        <f t="shared" si="377"/>
        <v>5</v>
      </c>
      <c r="T2344" s="1" t="str">
        <f t="shared" si="378"/>
        <v>Off-Peak</v>
      </c>
    </row>
    <row r="2345" spans="1:20" x14ac:dyDescent="0.25">
      <c r="A2345" s="85">
        <v>45023.91666666128</v>
      </c>
      <c r="B2345" s="1">
        <v>4</v>
      </c>
      <c r="C2345" s="1">
        <v>7</v>
      </c>
      <c r="D2345" s="1">
        <v>23</v>
      </c>
      <c r="E2345" s="1" t="str">
        <f t="shared" si="374"/>
        <v>Non-Summer</v>
      </c>
      <c r="F2345" s="78">
        <v>0.84450000000000003</v>
      </c>
      <c r="G2345" s="79">
        <f t="shared" si="375"/>
        <v>1.6067149768456088</v>
      </c>
      <c r="J2345" s="78">
        <v>0</v>
      </c>
      <c r="K2345" s="80">
        <f t="shared" si="376"/>
        <v>0</v>
      </c>
      <c r="L2345" s="68" t="str">
        <f t="shared" si="369"/>
        <v>Normal</v>
      </c>
      <c r="N2345" s="67">
        <f t="shared" si="370"/>
        <v>0</v>
      </c>
      <c r="O2345" s="67">
        <f t="shared" si="371"/>
        <v>0</v>
      </c>
      <c r="P2345" s="81">
        <f t="shared" si="372"/>
        <v>1.6067149768456088</v>
      </c>
      <c r="Q2345" s="81">
        <f t="shared" si="373"/>
        <v>1.6067149768456088</v>
      </c>
      <c r="S2345" s="1">
        <f t="shared" si="377"/>
        <v>5</v>
      </c>
      <c r="T2345" s="1" t="str">
        <f t="shared" si="378"/>
        <v>Off-Peak</v>
      </c>
    </row>
    <row r="2346" spans="1:20" x14ac:dyDescent="0.25">
      <c r="A2346" s="85">
        <v>45023.958333327944</v>
      </c>
      <c r="B2346" s="1">
        <v>4</v>
      </c>
      <c r="C2346" s="1">
        <v>8</v>
      </c>
      <c r="D2346" s="1">
        <v>0</v>
      </c>
      <c r="E2346" s="1" t="str">
        <f t="shared" si="374"/>
        <v>Non-Summer</v>
      </c>
      <c r="F2346" s="78">
        <v>0.78200000000000003</v>
      </c>
      <c r="G2346" s="79">
        <f t="shared" si="375"/>
        <v>1.4878047506136958</v>
      </c>
      <c r="J2346" s="78">
        <v>0</v>
      </c>
      <c r="K2346" s="80">
        <f t="shared" si="376"/>
        <v>0</v>
      </c>
      <c r="L2346" s="68" t="str">
        <f t="shared" si="369"/>
        <v>Normal</v>
      </c>
      <c r="N2346" s="67">
        <f t="shared" si="370"/>
        <v>0</v>
      </c>
      <c r="O2346" s="67">
        <f t="shared" si="371"/>
        <v>0</v>
      </c>
      <c r="P2346" s="81">
        <f t="shared" si="372"/>
        <v>1.4878047506136958</v>
      </c>
      <c r="Q2346" s="81">
        <f t="shared" si="373"/>
        <v>1.4878047506136958</v>
      </c>
      <c r="S2346" s="1">
        <f t="shared" si="377"/>
        <v>5</v>
      </c>
      <c r="T2346" s="1" t="str">
        <f t="shared" si="378"/>
        <v>Off-Peak</v>
      </c>
    </row>
    <row r="2347" spans="1:20" x14ac:dyDescent="0.25">
      <c r="A2347" s="85">
        <v>45023.999999994609</v>
      </c>
      <c r="B2347" s="1">
        <v>4</v>
      </c>
      <c r="C2347" s="1">
        <v>8</v>
      </c>
      <c r="D2347" s="1">
        <v>1</v>
      </c>
      <c r="E2347" s="1" t="str">
        <f t="shared" si="374"/>
        <v>Non-Summer</v>
      </c>
      <c r="F2347" s="78">
        <v>0.73350000000000004</v>
      </c>
      <c r="G2347" s="79">
        <f t="shared" si="375"/>
        <v>1.3955304150577312</v>
      </c>
      <c r="J2347" s="78">
        <v>0</v>
      </c>
      <c r="K2347" s="80">
        <f t="shared" si="376"/>
        <v>0</v>
      </c>
      <c r="L2347" s="68" t="str">
        <f t="shared" si="369"/>
        <v>Normal</v>
      </c>
      <c r="N2347" s="67">
        <f t="shared" si="370"/>
        <v>0</v>
      </c>
      <c r="O2347" s="67">
        <f t="shared" si="371"/>
        <v>0</v>
      </c>
      <c r="P2347" s="81">
        <f t="shared" si="372"/>
        <v>1.3955304150577312</v>
      </c>
      <c r="Q2347" s="81">
        <f t="shared" si="373"/>
        <v>1.3955304150577312</v>
      </c>
      <c r="S2347" s="1">
        <f t="shared" si="377"/>
        <v>6</v>
      </c>
      <c r="T2347" s="1" t="str">
        <f t="shared" si="378"/>
        <v>Off-Peak</v>
      </c>
    </row>
    <row r="2348" spans="1:20" x14ac:dyDescent="0.25">
      <c r="A2348" s="85">
        <v>45024.041666661273</v>
      </c>
      <c r="B2348" s="1">
        <v>4</v>
      </c>
      <c r="C2348" s="1">
        <v>8</v>
      </c>
      <c r="D2348" s="1">
        <v>2</v>
      </c>
      <c r="E2348" s="1" t="str">
        <f t="shared" si="374"/>
        <v>Non-Summer</v>
      </c>
      <c r="F2348" s="78">
        <v>0.6996</v>
      </c>
      <c r="G2348" s="79">
        <f t="shared" si="375"/>
        <v>1.3310335083495417</v>
      </c>
      <c r="J2348" s="78">
        <v>0</v>
      </c>
      <c r="K2348" s="80">
        <f t="shared" si="376"/>
        <v>0</v>
      </c>
      <c r="L2348" s="68" t="str">
        <f t="shared" si="369"/>
        <v>Normal</v>
      </c>
      <c r="N2348" s="67">
        <f t="shared" si="370"/>
        <v>0</v>
      </c>
      <c r="O2348" s="67">
        <f t="shared" si="371"/>
        <v>0</v>
      </c>
      <c r="P2348" s="81">
        <f t="shared" si="372"/>
        <v>1.3310335083495417</v>
      </c>
      <c r="Q2348" s="81">
        <f t="shared" si="373"/>
        <v>1.3310335083495417</v>
      </c>
      <c r="S2348" s="1">
        <f t="shared" si="377"/>
        <v>6</v>
      </c>
      <c r="T2348" s="1" t="str">
        <f t="shared" si="378"/>
        <v>Off-Peak</v>
      </c>
    </row>
    <row r="2349" spans="1:20" x14ac:dyDescent="0.25">
      <c r="A2349" s="85">
        <v>45024.083333327937</v>
      </c>
      <c r="B2349" s="1">
        <v>4</v>
      </c>
      <c r="C2349" s="1">
        <v>8</v>
      </c>
      <c r="D2349" s="1">
        <v>3</v>
      </c>
      <c r="E2349" s="1" t="str">
        <f t="shared" si="374"/>
        <v>Non-Summer</v>
      </c>
      <c r="F2349" s="78">
        <v>0.67849999999999999</v>
      </c>
      <c r="G2349" s="79">
        <f t="shared" si="375"/>
        <v>1.2908894159736477</v>
      </c>
      <c r="J2349" s="78">
        <v>0</v>
      </c>
      <c r="K2349" s="80">
        <f t="shared" si="376"/>
        <v>0</v>
      </c>
      <c r="L2349" s="68" t="str">
        <f t="shared" si="369"/>
        <v>Normal</v>
      </c>
      <c r="N2349" s="67">
        <f t="shared" si="370"/>
        <v>0</v>
      </c>
      <c r="O2349" s="67">
        <f t="shared" si="371"/>
        <v>0</v>
      </c>
      <c r="P2349" s="81">
        <f t="shared" si="372"/>
        <v>1.2908894159736477</v>
      </c>
      <c r="Q2349" s="81">
        <f t="shared" si="373"/>
        <v>1.2908894159736477</v>
      </c>
      <c r="S2349" s="1">
        <f t="shared" si="377"/>
        <v>6</v>
      </c>
      <c r="T2349" s="1" t="str">
        <f t="shared" si="378"/>
        <v>Off-Peak</v>
      </c>
    </row>
    <row r="2350" spans="1:20" x14ac:dyDescent="0.25">
      <c r="A2350" s="85">
        <v>45024.124999994601</v>
      </c>
      <c r="B2350" s="1">
        <v>4</v>
      </c>
      <c r="C2350" s="1">
        <v>8</v>
      </c>
      <c r="D2350" s="1">
        <v>4</v>
      </c>
      <c r="E2350" s="1" t="str">
        <f t="shared" si="374"/>
        <v>Non-Summer</v>
      </c>
      <c r="F2350" s="78">
        <v>0.66890000000000005</v>
      </c>
      <c r="G2350" s="79">
        <f t="shared" si="375"/>
        <v>1.272624805224426</v>
      </c>
      <c r="J2350" s="78">
        <v>0</v>
      </c>
      <c r="K2350" s="80">
        <f t="shared" si="376"/>
        <v>0</v>
      </c>
      <c r="L2350" s="68" t="str">
        <f t="shared" si="369"/>
        <v>Normal</v>
      </c>
      <c r="N2350" s="67">
        <f t="shared" si="370"/>
        <v>0</v>
      </c>
      <c r="O2350" s="67">
        <f t="shared" si="371"/>
        <v>0</v>
      </c>
      <c r="P2350" s="81">
        <f t="shared" si="372"/>
        <v>1.272624805224426</v>
      </c>
      <c r="Q2350" s="81">
        <f t="shared" si="373"/>
        <v>1.272624805224426</v>
      </c>
      <c r="S2350" s="1">
        <f t="shared" si="377"/>
        <v>6</v>
      </c>
      <c r="T2350" s="1" t="str">
        <f t="shared" si="378"/>
        <v>Off-Peak</v>
      </c>
    </row>
    <row r="2351" spans="1:20" x14ac:dyDescent="0.25">
      <c r="A2351" s="85">
        <v>45024.166666661265</v>
      </c>
      <c r="B2351" s="1">
        <v>4</v>
      </c>
      <c r="C2351" s="1">
        <v>8</v>
      </c>
      <c r="D2351" s="1">
        <v>5</v>
      </c>
      <c r="E2351" s="1" t="str">
        <f t="shared" si="374"/>
        <v>Non-Summer</v>
      </c>
      <c r="F2351" s="78">
        <v>0.67120000000000002</v>
      </c>
      <c r="G2351" s="79">
        <f t="shared" si="375"/>
        <v>1.2770007015497604</v>
      </c>
      <c r="J2351" s="78">
        <v>0</v>
      </c>
      <c r="K2351" s="80">
        <f t="shared" si="376"/>
        <v>0</v>
      </c>
      <c r="L2351" s="68" t="str">
        <f t="shared" si="369"/>
        <v>Normal</v>
      </c>
      <c r="N2351" s="67">
        <f t="shared" si="370"/>
        <v>0</v>
      </c>
      <c r="O2351" s="67">
        <f t="shared" si="371"/>
        <v>0</v>
      </c>
      <c r="P2351" s="81">
        <f t="shared" si="372"/>
        <v>1.2770007015497604</v>
      </c>
      <c r="Q2351" s="81">
        <f t="shared" si="373"/>
        <v>1.2770007015497604</v>
      </c>
      <c r="S2351" s="1">
        <f t="shared" si="377"/>
        <v>6</v>
      </c>
      <c r="T2351" s="1" t="str">
        <f t="shared" si="378"/>
        <v>Off-Peak</v>
      </c>
    </row>
    <row r="2352" spans="1:20" x14ac:dyDescent="0.25">
      <c r="A2352" s="85">
        <v>45024.20833332793</v>
      </c>
      <c r="B2352" s="1">
        <v>4</v>
      </c>
      <c r="C2352" s="1">
        <v>8</v>
      </c>
      <c r="D2352" s="1">
        <v>6</v>
      </c>
      <c r="E2352" s="1" t="str">
        <f t="shared" si="374"/>
        <v>Non-Summer</v>
      </c>
      <c r="F2352" s="78">
        <v>0.6865</v>
      </c>
      <c r="G2352" s="79">
        <f t="shared" si="375"/>
        <v>1.3061099249313326</v>
      </c>
      <c r="J2352" s="78">
        <v>0</v>
      </c>
      <c r="K2352" s="80">
        <f t="shared" si="376"/>
        <v>0</v>
      </c>
      <c r="L2352" s="68" t="str">
        <f t="shared" si="369"/>
        <v>Normal</v>
      </c>
      <c r="N2352" s="67">
        <f t="shared" si="370"/>
        <v>0</v>
      </c>
      <c r="O2352" s="67">
        <f t="shared" si="371"/>
        <v>0</v>
      </c>
      <c r="P2352" s="81">
        <f t="shared" si="372"/>
        <v>1.3061099249313326</v>
      </c>
      <c r="Q2352" s="81">
        <f t="shared" si="373"/>
        <v>1.3061099249313326</v>
      </c>
      <c r="S2352" s="1">
        <f t="shared" si="377"/>
        <v>6</v>
      </c>
      <c r="T2352" s="1" t="str">
        <f t="shared" si="378"/>
        <v>Off-Peak</v>
      </c>
    </row>
    <row r="2353" spans="1:20" x14ac:dyDescent="0.25">
      <c r="A2353" s="85">
        <v>45024.249999994594</v>
      </c>
      <c r="B2353" s="1">
        <v>4</v>
      </c>
      <c r="C2353" s="1">
        <v>8</v>
      </c>
      <c r="D2353" s="1">
        <v>7</v>
      </c>
      <c r="E2353" s="1" t="str">
        <f t="shared" si="374"/>
        <v>Non-Summer</v>
      </c>
      <c r="F2353" s="78">
        <v>0.71679999999999999</v>
      </c>
      <c r="G2353" s="79">
        <f t="shared" si="375"/>
        <v>1.363757602608564</v>
      </c>
      <c r="J2353" s="78">
        <v>0.18667500000000001</v>
      </c>
      <c r="K2353" s="80">
        <f t="shared" si="376"/>
        <v>0.18667500000000001</v>
      </c>
      <c r="L2353" s="68" t="str">
        <f t="shared" si="369"/>
        <v>Normal</v>
      </c>
      <c r="N2353" s="67">
        <f t="shared" si="370"/>
        <v>0</v>
      </c>
      <c r="O2353" s="67">
        <f t="shared" si="371"/>
        <v>0.18667500000000001</v>
      </c>
      <c r="P2353" s="81">
        <f t="shared" si="372"/>
        <v>1.1770826026085641</v>
      </c>
      <c r="Q2353" s="81">
        <f t="shared" si="373"/>
        <v>1.1770826026085641</v>
      </c>
      <c r="S2353" s="1">
        <f t="shared" si="377"/>
        <v>6</v>
      </c>
      <c r="T2353" s="1" t="str">
        <f t="shared" si="378"/>
        <v>Off-Peak</v>
      </c>
    </row>
    <row r="2354" spans="1:20" x14ac:dyDescent="0.25">
      <c r="A2354" s="85">
        <v>45024.291666661258</v>
      </c>
      <c r="B2354" s="1">
        <v>4</v>
      </c>
      <c r="C2354" s="1">
        <v>8</v>
      </c>
      <c r="D2354" s="1">
        <v>8</v>
      </c>
      <c r="E2354" s="1" t="str">
        <f t="shared" si="374"/>
        <v>Non-Summer</v>
      </c>
      <c r="F2354" s="78">
        <v>0.74780000000000002</v>
      </c>
      <c r="G2354" s="79">
        <f t="shared" si="375"/>
        <v>1.4227370748195929</v>
      </c>
      <c r="J2354" s="78">
        <v>0.39103699999999997</v>
      </c>
      <c r="K2354" s="80">
        <f t="shared" si="376"/>
        <v>0.39103699999999997</v>
      </c>
      <c r="L2354" s="68" t="str">
        <f t="shared" si="369"/>
        <v>Normal</v>
      </c>
      <c r="N2354" s="67">
        <f t="shared" si="370"/>
        <v>0</v>
      </c>
      <c r="O2354" s="67">
        <f t="shared" si="371"/>
        <v>0.39103699999999997</v>
      </c>
      <c r="P2354" s="81">
        <f t="shared" si="372"/>
        <v>1.031700074819593</v>
      </c>
      <c r="Q2354" s="81">
        <f t="shared" si="373"/>
        <v>1.031700074819593</v>
      </c>
      <c r="S2354" s="1">
        <f t="shared" si="377"/>
        <v>6</v>
      </c>
      <c r="T2354" s="1" t="str">
        <f t="shared" si="378"/>
        <v>Off-Peak</v>
      </c>
    </row>
    <row r="2355" spans="1:20" x14ac:dyDescent="0.25">
      <c r="A2355" s="85">
        <v>45024.333333327922</v>
      </c>
      <c r="B2355" s="1">
        <v>4</v>
      </c>
      <c r="C2355" s="1">
        <v>8</v>
      </c>
      <c r="D2355" s="1">
        <v>9</v>
      </c>
      <c r="E2355" s="1" t="str">
        <f t="shared" si="374"/>
        <v>Non-Summer</v>
      </c>
      <c r="F2355" s="78">
        <v>0.76190000000000002</v>
      </c>
      <c r="G2355" s="79">
        <f t="shared" si="375"/>
        <v>1.4495632218575125</v>
      </c>
      <c r="J2355" s="78">
        <v>1.08124</v>
      </c>
      <c r="K2355" s="80">
        <f t="shared" si="376"/>
        <v>1.08124</v>
      </c>
      <c r="L2355" s="68" t="str">
        <f t="shared" si="369"/>
        <v>Normal</v>
      </c>
      <c r="N2355" s="67">
        <f t="shared" si="370"/>
        <v>0</v>
      </c>
      <c r="O2355" s="67">
        <f t="shared" si="371"/>
        <v>1.08124</v>
      </c>
      <c r="P2355" s="81">
        <f t="shared" si="372"/>
        <v>0.36832322185751254</v>
      </c>
      <c r="Q2355" s="81">
        <f t="shared" si="373"/>
        <v>0.36832322185751254</v>
      </c>
      <c r="S2355" s="1">
        <f t="shared" si="377"/>
        <v>6</v>
      </c>
      <c r="T2355" s="1" t="str">
        <f t="shared" si="378"/>
        <v>Off-Peak</v>
      </c>
    </row>
    <row r="2356" spans="1:20" x14ac:dyDescent="0.25">
      <c r="A2356" s="85">
        <v>45024.374999994587</v>
      </c>
      <c r="B2356" s="1">
        <v>4</v>
      </c>
      <c r="C2356" s="1">
        <v>8</v>
      </c>
      <c r="D2356" s="1">
        <v>10</v>
      </c>
      <c r="E2356" s="1" t="str">
        <f t="shared" si="374"/>
        <v>Non-Summer</v>
      </c>
      <c r="F2356" s="78">
        <v>0.75119999999999998</v>
      </c>
      <c r="G2356" s="79">
        <f t="shared" si="375"/>
        <v>1.4292057911266089</v>
      </c>
      <c r="J2356" s="78">
        <v>0.30762699999999998</v>
      </c>
      <c r="K2356" s="80">
        <f t="shared" si="376"/>
        <v>0.30762699999999998</v>
      </c>
      <c r="L2356" s="68" t="str">
        <f t="shared" si="369"/>
        <v>Normal</v>
      </c>
      <c r="N2356" s="67">
        <f t="shared" si="370"/>
        <v>0</v>
      </c>
      <c r="O2356" s="67">
        <f t="shared" si="371"/>
        <v>0.30762699999999998</v>
      </c>
      <c r="P2356" s="81">
        <f t="shared" si="372"/>
        <v>1.1215787911266091</v>
      </c>
      <c r="Q2356" s="81">
        <f t="shared" si="373"/>
        <v>1.1215787911266091</v>
      </c>
      <c r="S2356" s="1">
        <f t="shared" si="377"/>
        <v>6</v>
      </c>
      <c r="T2356" s="1" t="str">
        <f t="shared" si="378"/>
        <v>Off-Peak</v>
      </c>
    </row>
    <row r="2357" spans="1:20" x14ac:dyDescent="0.25">
      <c r="A2357" s="85">
        <v>45024.416666661251</v>
      </c>
      <c r="B2357" s="1">
        <v>4</v>
      </c>
      <c r="C2357" s="1">
        <v>8</v>
      </c>
      <c r="D2357" s="1">
        <v>11</v>
      </c>
      <c r="E2357" s="1" t="str">
        <f t="shared" si="374"/>
        <v>Non-Summer</v>
      </c>
      <c r="F2357" s="78">
        <v>0.7319</v>
      </c>
      <c r="G2357" s="79">
        <f t="shared" si="375"/>
        <v>1.3924863132661942</v>
      </c>
      <c r="J2357" s="78">
        <v>2.0876260000000002</v>
      </c>
      <c r="K2357" s="80">
        <f t="shared" si="376"/>
        <v>2.0876260000000002</v>
      </c>
      <c r="L2357" s="68" t="str">
        <f t="shared" si="369"/>
        <v>Normal</v>
      </c>
      <c r="N2357" s="67">
        <f t="shared" si="370"/>
        <v>0.69513968673380599</v>
      </c>
      <c r="O2357" s="67">
        <f t="shared" si="371"/>
        <v>1.3924863132661942</v>
      </c>
      <c r="P2357" s="81">
        <f t="shared" si="372"/>
        <v>0</v>
      </c>
      <c r="Q2357" s="81">
        <f t="shared" si="373"/>
        <v>-0.69513968673380599</v>
      </c>
      <c r="S2357" s="1">
        <f t="shared" si="377"/>
        <v>6</v>
      </c>
      <c r="T2357" s="1" t="str">
        <f t="shared" si="378"/>
        <v>Off-Peak</v>
      </c>
    </row>
    <row r="2358" spans="1:20" x14ac:dyDescent="0.25">
      <c r="A2358" s="85">
        <v>45024.458333327915</v>
      </c>
      <c r="B2358" s="1">
        <v>4</v>
      </c>
      <c r="C2358" s="1">
        <v>8</v>
      </c>
      <c r="D2358" s="1">
        <v>12</v>
      </c>
      <c r="E2358" s="1" t="str">
        <f t="shared" si="374"/>
        <v>Non-Summer</v>
      </c>
      <c r="F2358" s="78">
        <v>0.71840000000000004</v>
      </c>
      <c r="G2358" s="79">
        <f t="shared" si="375"/>
        <v>1.3668017044001011</v>
      </c>
      <c r="J2358" s="78">
        <v>2.520445</v>
      </c>
      <c r="K2358" s="80">
        <f t="shared" si="376"/>
        <v>2.520445</v>
      </c>
      <c r="L2358" s="68" t="str">
        <f t="shared" si="369"/>
        <v>Normal</v>
      </c>
      <c r="N2358" s="67">
        <f t="shared" si="370"/>
        <v>1.153643295599899</v>
      </c>
      <c r="O2358" s="67">
        <f t="shared" si="371"/>
        <v>1.3668017044001011</v>
      </c>
      <c r="P2358" s="81">
        <f t="shared" si="372"/>
        <v>0</v>
      </c>
      <c r="Q2358" s="81">
        <f t="shared" si="373"/>
        <v>-1.153643295599899</v>
      </c>
      <c r="S2358" s="1">
        <f t="shared" si="377"/>
        <v>6</v>
      </c>
      <c r="T2358" s="1" t="str">
        <f t="shared" si="378"/>
        <v>Off-Peak</v>
      </c>
    </row>
    <row r="2359" spans="1:20" x14ac:dyDescent="0.25">
      <c r="A2359" s="85">
        <v>45024.499999994579</v>
      </c>
      <c r="B2359" s="1">
        <v>4</v>
      </c>
      <c r="C2359" s="1">
        <v>8</v>
      </c>
      <c r="D2359" s="1">
        <v>13</v>
      </c>
      <c r="E2359" s="1" t="str">
        <f t="shared" si="374"/>
        <v>Non-Summer</v>
      </c>
      <c r="F2359" s="78">
        <v>0.7077</v>
      </c>
      <c r="G2359" s="79">
        <f t="shared" si="375"/>
        <v>1.3464442736691975</v>
      </c>
      <c r="J2359" s="78">
        <v>3.1411630000000001</v>
      </c>
      <c r="K2359" s="80">
        <f t="shared" si="376"/>
        <v>3.1411630000000001</v>
      </c>
      <c r="L2359" s="68" t="str">
        <f t="shared" si="369"/>
        <v>Normal</v>
      </c>
      <c r="N2359" s="67">
        <f t="shared" si="370"/>
        <v>1.7947187263308026</v>
      </c>
      <c r="O2359" s="67">
        <f t="shared" si="371"/>
        <v>1.3464442736691975</v>
      </c>
      <c r="P2359" s="81">
        <f t="shared" si="372"/>
        <v>0</v>
      </c>
      <c r="Q2359" s="81">
        <f t="shared" si="373"/>
        <v>-1.7947187263308026</v>
      </c>
      <c r="S2359" s="1">
        <f t="shared" si="377"/>
        <v>6</v>
      </c>
      <c r="T2359" s="1" t="str">
        <f t="shared" si="378"/>
        <v>Off-Peak</v>
      </c>
    </row>
    <row r="2360" spans="1:20" x14ac:dyDescent="0.25">
      <c r="A2360" s="85">
        <v>45024.541666661244</v>
      </c>
      <c r="B2360" s="1">
        <v>4</v>
      </c>
      <c r="C2360" s="1">
        <v>8</v>
      </c>
      <c r="D2360" s="1">
        <v>14</v>
      </c>
      <c r="E2360" s="1" t="str">
        <f t="shared" si="374"/>
        <v>Non-Summer</v>
      </c>
      <c r="F2360" s="78">
        <v>0.69689999999999996</v>
      </c>
      <c r="G2360" s="79">
        <f t="shared" si="375"/>
        <v>1.3258965865763228</v>
      </c>
      <c r="J2360" s="78">
        <v>2.5716909999999999</v>
      </c>
      <c r="K2360" s="80">
        <f t="shared" si="376"/>
        <v>2.5716909999999999</v>
      </c>
      <c r="L2360" s="68" t="str">
        <f t="shared" si="369"/>
        <v>Normal</v>
      </c>
      <c r="N2360" s="67">
        <f t="shared" si="370"/>
        <v>1.2457944134236771</v>
      </c>
      <c r="O2360" s="67">
        <f t="shared" si="371"/>
        <v>1.3258965865763228</v>
      </c>
      <c r="P2360" s="81">
        <f t="shared" si="372"/>
        <v>0</v>
      </c>
      <c r="Q2360" s="81">
        <f t="shared" si="373"/>
        <v>-1.2457944134236771</v>
      </c>
      <c r="S2360" s="1">
        <f t="shared" si="377"/>
        <v>6</v>
      </c>
      <c r="T2360" s="1" t="str">
        <f t="shared" si="378"/>
        <v>Off-Peak</v>
      </c>
    </row>
    <row r="2361" spans="1:20" x14ac:dyDescent="0.25">
      <c r="A2361" s="85">
        <v>45024.583333327908</v>
      </c>
      <c r="B2361" s="1">
        <v>4</v>
      </c>
      <c r="C2361" s="1">
        <v>8</v>
      </c>
      <c r="D2361" s="1">
        <v>15</v>
      </c>
      <c r="E2361" s="1" t="str">
        <f t="shared" si="374"/>
        <v>Non-Summer</v>
      </c>
      <c r="F2361" s="78">
        <v>0.68910000000000005</v>
      </c>
      <c r="G2361" s="79">
        <f t="shared" si="375"/>
        <v>1.3110565903425804</v>
      </c>
      <c r="J2361" s="78">
        <v>1.9963230000000001</v>
      </c>
      <c r="K2361" s="80">
        <f t="shared" si="376"/>
        <v>1.9963230000000001</v>
      </c>
      <c r="L2361" s="68" t="str">
        <f t="shared" si="369"/>
        <v>Normal</v>
      </c>
      <c r="N2361" s="67">
        <f t="shared" si="370"/>
        <v>0.6852664096574197</v>
      </c>
      <c r="O2361" s="67">
        <f t="shared" si="371"/>
        <v>1.3110565903425804</v>
      </c>
      <c r="P2361" s="81">
        <f t="shared" si="372"/>
        <v>0</v>
      </c>
      <c r="Q2361" s="81">
        <f t="shared" si="373"/>
        <v>-0.6852664096574197</v>
      </c>
      <c r="S2361" s="1">
        <f t="shared" si="377"/>
        <v>6</v>
      </c>
      <c r="T2361" s="1" t="str">
        <f t="shared" si="378"/>
        <v>Off-Peak</v>
      </c>
    </row>
    <row r="2362" spans="1:20" x14ac:dyDescent="0.25">
      <c r="A2362" s="85">
        <v>45024.624999994572</v>
      </c>
      <c r="B2362" s="1">
        <v>4</v>
      </c>
      <c r="C2362" s="1">
        <v>8</v>
      </c>
      <c r="D2362" s="1">
        <v>16</v>
      </c>
      <c r="E2362" s="1" t="str">
        <f t="shared" si="374"/>
        <v>Non-Summer</v>
      </c>
      <c r="F2362" s="78">
        <v>0.68720000000000003</v>
      </c>
      <c r="G2362" s="79">
        <f t="shared" si="375"/>
        <v>1.3074417194651302</v>
      </c>
      <c r="J2362" s="78">
        <v>0.41869799999999996</v>
      </c>
      <c r="K2362" s="80">
        <f t="shared" si="376"/>
        <v>0.41869799999999996</v>
      </c>
      <c r="L2362" s="68" t="str">
        <f t="shared" si="369"/>
        <v>Normal</v>
      </c>
      <c r="N2362" s="67">
        <f t="shared" si="370"/>
        <v>0</v>
      </c>
      <c r="O2362" s="67">
        <f t="shared" si="371"/>
        <v>0.41869799999999996</v>
      </c>
      <c r="P2362" s="81">
        <f t="shared" si="372"/>
        <v>0.8887437194651302</v>
      </c>
      <c r="Q2362" s="81">
        <f t="shared" si="373"/>
        <v>0.8887437194651302</v>
      </c>
      <c r="S2362" s="1">
        <f t="shared" si="377"/>
        <v>6</v>
      </c>
      <c r="T2362" s="1" t="str">
        <f t="shared" si="378"/>
        <v>Off-Peak</v>
      </c>
    </row>
    <row r="2363" spans="1:20" x14ac:dyDescent="0.25">
      <c r="A2363" s="85">
        <v>45024.666666661236</v>
      </c>
      <c r="B2363" s="1">
        <v>4</v>
      </c>
      <c r="C2363" s="1">
        <v>8</v>
      </c>
      <c r="D2363" s="1">
        <v>17</v>
      </c>
      <c r="E2363" s="1" t="str">
        <f t="shared" si="374"/>
        <v>Non-Summer</v>
      </c>
      <c r="F2363" s="78">
        <v>0.69640000000000002</v>
      </c>
      <c r="G2363" s="79">
        <f t="shared" si="375"/>
        <v>1.3249453047664677</v>
      </c>
      <c r="J2363" s="78">
        <v>5.9597000000000004E-2</v>
      </c>
      <c r="K2363" s="80">
        <f t="shared" si="376"/>
        <v>5.9597000000000004E-2</v>
      </c>
      <c r="L2363" s="68" t="str">
        <f t="shared" si="369"/>
        <v>Normal</v>
      </c>
      <c r="N2363" s="67">
        <f t="shared" si="370"/>
        <v>0</v>
      </c>
      <c r="O2363" s="67">
        <f t="shared" si="371"/>
        <v>5.9597000000000004E-2</v>
      </c>
      <c r="P2363" s="81">
        <f t="shared" si="372"/>
        <v>1.2653483047664678</v>
      </c>
      <c r="Q2363" s="81">
        <f t="shared" si="373"/>
        <v>1.2653483047664678</v>
      </c>
      <c r="S2363" s="1">
        <f t="shared" si="377"/>
        <v>6</v>
      </c>
      <c r="T2363" s="1" t="str">
        <f t="shared" si="378"/>
        <v>Off-Peak</v>
      </c>
    </row>
    <row r="2364" spans="1:20" x14ac:dyDescent="0.25">
      <c r="A2364" s="85">
        <v>45024.708333327901</v>
      </c>
      <c r="B2364" s="1">
        <v>4</v>
      </c>
      <c r="C2364" s="1">
        <v>8</v>
      </c>
      <c r="D2364" s="1">
        <v>18</v>
      </c>
      <c r="E2364" s="1" t="str">
        <f t="shared" si="374"/>
        <v>Non-Summer</v>
      </c>
      <c r="F2364" s="78">
        <v>0.71819999999999995</v>
      </c>
      <c r="G2364" s="79">
        <f t="shared" si="375"/>
        <v>1.3664211916761588</v>
      </c>
      <c r="J2364" s="78">
        <v>0.186108</v>
      </c>
      <c r="K2364" s="80">
        <f t="shared" si="376"/>
        <v>0.186108</v>
      </c>
      <c r="L2364" s="68" t="str">
        <f t="shared" si="369"/>
        <v>Normal</v>
      </c>
      <c r="N2364" s="67">
        <f t="shared" si="370"/>
        <v>0</v>
      </c>
      <c r="O2364" s="67">
        <f t="shared" si="371"/>
        <v>0.186108</v>
      </c>
      <c r="P2364" s="81">
        <f t="shared" si="372"/>
        <v>1.1803131916761589</v>
      </c>
      <c r="Q2364" s="81">
        <f t="shared" si="373"/>
        <v>1.1803131916761589</v>
      </c>
      <c r="S2364" s="1">
        <f t="shared" si="377"/>
        <v>6</v>
      </c>
      <c r="T2364" s="1" t="str">
        <f t="shared" si="378"/>
        <v>Off-Peak</v>
      </c>
    </row>
    <row r="2365" spans="1:20" x14ac:dyDescent="0.25">
      <c r="A2365" s="85">
        <v>45024.749999994565</v>
      </c>
      <c r="B2365" s="1">
        <v>4</v>
      </c>
      <c r="C2365" s="1">
        <v>8</v>
      </c>
      <c r="D2365" s="1">
        <v>19</v>
      </c>
      <c r="E2365" s="1" t="str">
        <f t="shared" si="374"/>
        <v>Non-Summer</v>
      </c>
      <c r="F2365" s="78">
        <v>0.74329999999999996</v>
      </c>
      <c r="G2365" s="79">
        <f t="shared" si="375"/>
        <v>1.4141755385308952</v>
      </c>
      <c r="J2365" s="78">
        <v>0</v>
      </c>
      <c r="K2365" s="80">
        <f t="shared" si="376"/>
        <v>0</v>
      </c>
      <c r="L2365" s="68" t="str">
        <f t="shared" si="369"/>
        <v>Normal</v>
      </c>
      <c r="N2365" s="67">
        <f t="shared" si="370"/>
        <v>0</v>
      </c>
      <c r="O2365" s="67">
        <f t="shared" si="371"/>
        <v>0</v>
      </c>
      <c r="P2365" s="81">
        <f t="shared" si="372"/>
        <v>1.4141755385308952</v>
      </c>
      <c r="Q2365" s="81">
        <f t="shared" si="373"/>
        <v>1.4141755385308952</v>
      </c>
      <c r="S2365" s="1">
        <f t="shared" si="377"/>
        <v>6</v>
      </c>
      <c r="T2365" s="1" t="str">
        <f t="shared" si="378"/>
        <v>Off-Peak</v>
      </c>
    </row>
    <row r="2366" spans="1:20" x14ac:dyDescent="0.25">
      <c r="A2366" s="85">
        <v>45024.791666661229</v>
      </c>
      <c r="B2366" s="1">
        <v>4</v>
      </c>
      <c r="C2366" s="1">
        <v>8</v>
      </c>
      <c r="D2366" s="1">
        <v>20</v>
      </c>
      <c r="E2366" s="1" t="str">
        <f t="shared" si="374"/>
        <v>Non-Summer</v>
      </c>
      <c r="F2366" s="78">
        <v>0.79859999999999998</v>
      </c>
      <c r="G2366" s="79">
        <f t="shared" si="375"/>
        <v>1.5193873067008918</v>
      </c>
      <c r="J2366" s="78">
        <v>0</v>
      </c>
      <c r="K2366" s="80">
        <f t="shared" si="376"/>
        <v>0</v>
      </c>
      <c r="L2366" s="68" t="str">
        <f t="shared" si="369"/>
        <v>Normal</v>
      </c>
      <c r="N2366" s="67">
        <f t="shared" si="370"/>
        <v>0</v>
      </c>
      <c r="O2366" s="67">
        <f t="shared" si="371"/>
        <v>0</v>
      </c>
      <c r="P2366" s="81">
        <f t="shared" si="372"/>
        <v>1.5193873067008918</v>
      </c>
      <c r="Q2366" s="81">
        <f t="shared" si="373"/>
        <v>1.5193873067008918</v>
      </c>
      <c r="S2366" s="1">
        <f t="shared" si="377"/>
        <v>6</v>
      </c>
      <c r="T2366" s="1" t="str">
        <f t="shared" si="378"/>
        <v>Off-Peak</v>
      </c>
    </row>
    <row r="2367" spans="1:20" x14ac:dyDescent="0.25">
      <c r="A2367" s="85">
        <v>45024.833333327893</v>
      </c>
      <c r="B2367" s="1">
        <v>4</v>
      </c>
      <c r="C2367" s="1">
        <v>8</v>
      </c>
      <c r="D2367" s="1">
        <v>21</v>
      </c>
      <c r="E2367" s="1" t="str">
        <f t="shared" si="374"/>
        <v>Non-Summer</v>
      </c>
      <c r="F2367" s="78">
        <v>0.83689999999999998</v>
      </c>
      <c r="G2367" s="79">
        <f t="shared" si="375"/>
        <v>1.5922554933358082</v>
      </c>
      <c r="J2367" s="78">
        <v>0</v>
      </c>
      <c r="K2367" s="80">
        <f t="shared" si="376"/>
        <v>0</v>
      </c>
      <c r="L2367" s="68" t="str">
        <f t="shared" si="369"/>
        <v>Normal</v>
      </c>
      <c r="N2367" s="67">
        <f t="shared" si="370"/>
        <v>0</v>
      </c>
      <c r="O2367" s="67">
        <f t="shared" si="371"/>
        <v>0</v>
      </c>
      <c r="P2367" s="81">
        <f t="shared" si="372"/>
        <v>1.5922554933358082</v>
      </c>
      <c r="Q2367" s="81">
        <f t="shared" si="373"/>
        <v>1.5922554933358082</v>
      </c>
      <c r="S2367" s="1">
        <f t="shared" si="377"/>
        <v>6</v>
      </c>
      <c r="T2367" s="1" t="str">
        <f t="shared" si="378"/>
        <v>Off-Peak</v>
      </c>
    </row>
    <row r="2368" spans="1:20" x14ac:dyDescent="0.25">
      <c r="A2368" s="85">
        <v>45024.874999994558</v>
      </c>
      <c r="B2368" s="1">
        <v>4</v>
      </c>
      <c r="C2368" s="1">
        <v>8</v>
      </c>
      <c r="D2368" s="1">
        <v>22</v>
      </c>
      <c r="E2368" s="1" t="str">
        <f t="shared" si="374"/>
        <v>Non-Summer</v>
      </c>
      <c r="F2368" s="78">
        <v>0.82499999999999996</v>
      </c>
      <c r="G2368" s="79">
        <f t="shared" si="375"/>
        <v>1.5696149862612518</v>
      </c>
      <c r="J2368" s="78">
        <v>0</v>
      </c>
      <c r="K2368" s="80">
        <f t="shared" si="376"/>
        <v>0</v>
      </c>
      <c r="L2368" s="68" t="str">
        <f t="shared" si="369"/>
        <v>Normal</v>
      </c>
      <c r="N2368" s="67">
        <f t="shared" si="370"/>
        <v>0</v>
      </c>
      <c r="O2368" s="67">
        <f t="shared" si="371"/>
        <v>0</v>
      </c>
      <c r="P2368" s="81">
        <f t="shared" si="372"/>
        <v>1.5696149862612518</v>
      </c>
      <c r="Q2368" s="81">
        <f t="shared" si="373"/>
        <v>1.5696149862612518</v>
      </c>
      <c r="S2368" s="1">
        <f t="shared" si="377"/>
        <v>6</v>
      </c>
      <c r="T2368" s="1" t="str">
        <f t="shared" si="378"/>
        <v>Off-Peak</v>
      </c>
    </row>
    <row r="2369" spans="1:20" x14ac:dyDescent="0.25">
      <c r="A2369" s="85">
        <v>45024.916666661222</v>
      </c>
      <c r="B2369" s="1">
        <v>4</v>
      </c>
      <c r="C2369" s="1">
        <v>8</v>
      </c>
      <c r="D2369" s="1">
        <v>23</v>
      </c>
      <c r="E2369" s="1" t="str">
        <f t="shared" si="374"/>
        <v>Non-Summer</v>
      </c>
      <c r="F2369" s="78">
        <v>0.78249999999999997</v>
      </c>
      <c r="G2369" s="79">
        <f t="shared" si="375"/>
        <v>1.4887560324235509</v>
      </c>
      <c r="J2369" s="78">
        <v>0</v>
      </c>
      <c r="K2369" s="80">
        <f t="shared" si="376"/>
        <v>0</v>
      </c>
      <c r="L2369" s="68" t="str">
        <f t="shared" si="369"/>
        <v>Normal</v>
      </c>
      <c r="N2369" s="67">
        <f t="shared" si="370"/>
        <v>0</v>
      </c>
      <c r="O2369" s="67">
        <f t="shared" si="371"/>
        <v>0</v>
      </c>
      <c r="P2369" s="81">
        <f t="shared" si="372"/>
        <v>1.4887560324235509</v>
      </c>
      <c r="Q2369" s="81">
        <f t="shared" si="373"/>
        <v>1.4887560324235509</v>
      </c>
      <c r="S2369" s="1">
        <f t="shared" si="377"/>
        <v>6</v>
      </c>
      <c r="T2369" s="1" t="str">
        <f t="shared" si="378"/>
        <v>Off-Peak</v>
      </c>
    </row>
    <row r="2370" spans="1:20" x14ac:dyDescent="0.25">
      <c r="A2370" s="85">
        <v>45024.958333327886</v>
      </c>
      <c r="B2370" s="1">
        <v>4</v>
      </c>
      <c r="C2370" s="1">
        <v>9</v>
      </c>
      <c r="D2370" s="1">
        <v>0</v>
      </c>
      <c r="E2370" s="1" t="str">
        <f t="shared" si="374"/>
        <v>Non-Summer</v>
      </c>
      <c r="F2370" s="78">
        <v>0.72019999999999995</v>
      </c>
      <c r="G2370" s="79">
        <f t="shared" si="375"/>
        <v>1.3702263189155801</v>
      </c>
      <c r="J2370" s="78">
        <v>0</v>
      </c>
      <c r="K2370" s="80">
        <f t="shared" si="376"/>
        <v>0</v>
      </c>
      <c r="L2370" s="68" t="str">
        <f t="shared" si="369"/>
        <v>Normal</v>
      </c>
      <c r="N2370" s="67">
        <f t="shared" si="370"/>
        <v>0</v>
      </c>
      <c r="O2370" s="67">
        <f t="shared" si="371"/>
        <v>0</v>
      </c>
      <c r="P2370" s="81">
        <f t="shared" si="372"/>
        <v>1.3702263189155801</v>
      </c>
      <c r="Q2370" s="81">
        <f t="shared" si="373"/>
        <v>1.3702263189155801</v>
      </c>
      <c r="S2370" s="1">
        <f t="shared" si="377"/>
        <v>6</v>
      </c>
      <c r="T2370" s="1" t="str">
        <f t="shared" si="378"/>
        <v>Off-Peak</v>
      </c>
    </row>
    <row r="2371" spans="1:20" x14ac:dyDescent="0.25">
      <c r="A2371" s="85">
        <v>45024.99999999455</v>
      </c>
      <c r="B2371" s="1">
        <v>4</v>
      </c>
      <c r="C2371" s="1">
        <v>9</v>
      </c>
      <c r="D2371" s="1">
        <v>1</v>
      </c>
      <c r="E2371" s="1" t="str">
        <f t="shared" si="374"/>
        <v>Non-Summer</v>
      </c>
      <c r="F2371" s="78">
        <v>0.66949999999999998</v>
      </c>
      <c r="G2371" s="79">
        <f t="shared" si="375"/>
        <v>1.2737663433962523</v>
      </c>
      <c r="J2371" s="78">
        <v>0</v>
      </c>
      <c r="K2371" s="80">
        <f t="shared" si="376"/>
        <v>0</v>
      </c>
      <c r="L2371" s="68" t="str">
        <f t="shared" si="369"/>
        <v>Normal</v>
      </c>
      <c r="N2371" s="67">
        <f t="shared" si="370"/>
        <v>0</v>
      </c>
      <c r="O2371" s="67">
        <f t="shared" si="371"/>
        <v>0</v>
      </c>
      <c r="P2371" s="81">
        <f t="shared" si="372"/>
        <v>1.2737663433962523</v>
      </c>
      <c r="Q2371" s="81">
        <f t="shared" si="373"/>
        <v>1.2737663433962523</v>
      </c>
      <c r="S2371" s="1">
        <f t="shared" si="377"/>
        <v>7</v>
      </c>
      <c r="T2371" s="1" t="str">
        <f t="shared" si="378"/>
        <v>Off-Peak</v>
      </c>
    </row>
    <row r="2372" spans="1:20" x14ac:dyDescent="0.25">
      <c r="A2372" s="85">
        <v>45025.041666661215</v>
      </c>
      <c r="B2372" s="1">
        <v>4</v>
      </c>
      <c r="C2372" s="1">
        <v>9</v>
      </c>
      <c r="D2372" s="1">
        <v>2</v>
      </c>
      <c r="E2372" s="1" t="str">
        <f t="shared" si="374"/>
        <v>Non-Summer</v>
      </c>
      <c r="F2372" s="78">
        <v>0.63370000000000004</v>
      </c>
      <c r="G2372" s="79">
        <f t="shared" si="375"/>
        <v>1.2056545658106126</v>
      </c>
      <c r="J2372" s="78">
        <v>0</v>
      </c>
      <c r="K2372" s="80">
        <f t="shared" si="376"/>
        <v>0</v>
      </c>
      <c r="L2372" s="68" t="str">
        <f t="shared" si="369"/>
        <v>Normal</v>
      </c>
      <c r="N2372" s="67">
        <f t="shared" si="370"/>
        <v>0</v>
      </c>
      <c r="O2372" s="67">
        <f t="shared" si="371"/>
        <v>0</v>
      </c>
      <c r="P2372" s="81">
        <f t="shared" si="372"/>
        <v>1.2056545658106126</v>
      </c>
      <c r="Q2372" s="81">
        <f t="shared" si="373"/>
        <v>1.2056545658106126</v>
      </c>
      <c r="S2372" s="1">
        <f t="shared" si="377"/>
        <v>7</v>
      </c>
      <c r="T2372" s="1" t="str">
        <f t="shared" si="378"/>
        <v>Off-Peak</v>
      </c>
    </row>
    <row r="2373" spans="1:20" x14ac:dyDescent="0.25">
      <c r="A2373" s="85">
        <v>45025.083333327879</v>
      </c>
      <c r="B2373" s="1">
        <v>4</v>
      </c>
      <c r="C2373" s="1">
        <v>9</v>
      </c>
      <c r="D2373" s="1">
        <v>3</v>
      </c>
      <c r="E2373" s="1" t="str">
        <f t="shared" si="374"/>
        <v>Non-Summer</v>
      </c>
      <c r="F2373" s="78">
        <v>0.61280000000000001</v>
      </c>
      <c r="G2373" s="79">
        <f t="shared" si="375"/>
        <v>1.1658909861586608</v>
      </c>
      <c r="J2373" s="78">
        <v>0</v>
      </c>
      <c r="K2373" s="80">
        <f t="shared" si="376"/>
        <v>0</v>
      </c>
      <c r="L2373" s="68" t="str">
        <f t="shared" si="369"/>
        <v>Normal</v>
      </c>
      <c r="N2373" s="67">
        <f t="shared" si="370"/>
        <v>0</v>
      </c>
      <c r="O2373" s="67">
        <f t="shared" si="371"/>
        <v>0</v>
      </c>
      <c r="P2373" s="81">
        <f t="shared" si="372"/>
        <v>1.1658909861586608</v>
      </c>
      <c r="Q2373" s="81">
        <f t="shared" si="373"/>
        <v>1.1658909861586608</v>
      </c>
      <c r="S2373" s="1">
        <f t="shared" si="377"/>
        <v>7</v>
      </c>
      <c r="T2373" s="1" t="str">
        <f t="shared" si="378"/>
        <v>Off-Peak</v>
      </c>
    </row>
    <row r="2374" spans="1:20" x14ac:dyDescent="0.25">
      <c r="A2374" s="85">
        <v>45025.124999994543</v>
      </c>
      <c r="B2374" s="1">
        <v>4</v>
      </c>
      <c r="C2374" s="1">
        <v>9</v>
      </c>
      <c r="D2374" s="1">
        <v>4</v>
      </c>
      <c r="E2374" s="1" t="str">
        <f t="shared" si="374"/>
        <v>Non-Summer</v>
      </c>
      <c r="F2374" s="78">
        <v>0.60509999999999997</v>
      </c>
      <c r="G2374" s="79">
        <f t="shared" si="375"/>
        <v>1.1512412462868891</v>
      </c>
      <c r="J2374" s="78">
        <v>0</v>
      </c>
      <c r="K2374" s="80">
        <f t="shared" si="376"/>
        <v>0</v>
      </c>
      <c r="L2374" s="68" t="str">
        <f t="shared" si="369"/>
        <v>Normal</v>
      </c>
      <c r="N2374" s="67">
        <f t="shared" si="370"/>
        <v>0</v>
      </c>
      <c r="O2374" s="67">
        <f t="shared" si="371"/>
        <v>0</v>
      </c>
      <c r="P2374" s="81">
        <f t="shared" si="372"/>
        <v>1.1512412462868891</v>
      </c>
      <c r="Q2374" s="81">
        <f t="shared" si="373"/>
        <v>1.1512412462868891</v>
      </c>
      <c r="S2374" s="1">
        <f t="shared" si="377"/>
        <v>7</v>
      </c>
      <c r="T2374" s="1" t="str">
        <f t="shared" si="378"/>
        <v>Off-Peak</v>
      </c>
    </row>
    <row r="2375" spans="1:20" x14ac:dyDescent="0.25">
      <c r="A2375" s="85">
        <v>45025.166666661207</v>
      </c>
      <c r="B2375" s="1">
        <v>4</v>
      </c>
      <c r="C2375" s="1">
        <v>9</v>
      </c>
      <c r="D2375" s="1">
        <v>5</v>
      </c>
      <c r="E2375" s="1" t="str">
        <f t="shared" si="374"/>
        <v>Non-Summer</v>
      </c>
      <c r="F2375" s="78">
        <v>0.6089</v>
      </c>
      <c r="G2375" s="79">
        <f t="shared" si="375"/>
        <v>1.1584709880417894</v>
      </c>
      <c r="J2375" s="78">
        <v>0</v>
      </c>
      <c r="K2375" s="80">
        <f t="shared" si="376"/>
        <v>0</v>
      </c>
      <c r="L2375" s="68" t="str">
        <f t="shared" si="369"/>
        <v>Normal</v>
      </c>
      <c r="N2375" s="67">
        <f t="shared" si="370"/>
        <v>0</v>
      </c>
      <c r="O2375" s="67">
        <f t="shared" si="371"/>
        <v>0</v>
      </c>
      <c r="P2375" s="81">
        <f t="shared" si="372"/>
        <v>1.1584709880417894</v>
      </c>
      <c r="Q2375" s="81">
        <f t="shared" si="373"/>
        <v>1.1584709880417894</v>
      </c>
      <c r="S2375" s="1">
        <f t="shared" si="377"/>
        <v>7</v>
      </c>
      <c r="T2375" s="1" t="str">
        <f t="shared" si="378"/>
        <v>Off-Peak</v>
      </c>
    </row>
    <row r="2376" spans="1:20" x14ac:dyDescent="0.25">
      <c r="A2376" s="85">
        <v>45025.208333327872</v>
      </c>
      <c r="B2376" s="1">
        <v>4</v>
      </c>
      <c r="C2376" s="1">
        <v>9</v>
      </c>
      <c r="D2376" s="1">
        <v>6</v>
      </c>
      <c r="E2376" s="1" t="str">
        <f t="shared" si="374"/>
        <v>Non-Summer</v>
      </c>
      <c r="F2376" s="78">
        <v>0.62890000000000001</v>
      </c>
      <c r="G2376" s="79">
        <f t="shared" si="375"/>
        <v>1.1965222604360017</v>
      </c>
      <c r="J2376" s="78">
        <v>0</v>
      </c>
      <c r="K2376" s="80">
        <f t="shared" si="376"/>
        <v>0</v>
      </c>
      <c r="L2376" s="68" t="str">
        <f t="shared" si="369"/>
        <v>Normal</v>
      </c>
      <c r="N2376" s="67">
        <f t="shared" si="370"/>
        <v>0</v>
      </c>
      <c r="O2376" s="67">
        <f t="shared" si="371"/>
        <v>0</v>
      </c>
      <c r="P2376" s="81">
        <f t="shared" si="372"/>
        <v>1.1965222604360017</v>
      </c>
      <c r="Q2376" s="81">
        <f t="shared" si="373"/>
        <v>1.1965222604360017</v>
      </c>
      <c r="S2376" s="1">
        <f t="shared" si="377"/>
        <v>7</v>
      </c>
      <c r="T2376" s="1" t="str">
        <f t="shared" si="378"/>
        <v>Off-Peak</v>
      </c>
    </row>
    <row r="2377" spans="1:20" x14ac:dyDescent="0.25">
      <c r="A2377" s="85">
        <v>45025.249999994536</v>
      </c>
      <c r="B2377" s="1">
        <v>4</v>
      </c>
      <c r="C2377" s="1">
        <v>9</v>
      </c>
      <c r="D2377" s="1">
        <v>7</v>
      </c>
      <c r="E2377" s="1" t="str">
        <f t="shared" si="374"/>
        <v>Non-Summer</v>
      </c>
      <c r="F2377" s="78">
        <v>0.66739999999999999</v>
      </c>
      <c r="G2377" s="79">
        <f t="shared" si="375"/>
        <v>1.2697709597948601</v>
      </c>
      <c r="J2377" s="78">
        <v>2.853E-2</v>
      </c>
      <c r="K2377" s="80">
        <f t="shared" si="376"/>
        <v>2.853E-2</v>
      </c>
      <c r="L2377" s="68" t="str">
        <f t="shared" si="369"/>
        <v>Normal</v>
      </c>
      <c r="N2377" s="67">
        <f t="shared" si="370"/>
        <v>0</v>
      </c>
      <c r="O2377" s="67">
        <f t="shared" si="371"/>
        <v>2.853E-2</v>
      </c>
      <c r="P2377" s="81">
        <f t="shared" si="372"/>
        <v>1.2412409597948602</v>
      </c>
      <c r="Q2377" s="81">
        <f t="shared" si="373"/>
        <v>1.2412409597948602</v>
      </c>
      <c r="S2377" s="1">
        <f t="shared" si="377"/>
        <v>7</v>
      </c>
      <c r="T2377" s="1" t="str">
        <f t="shared" si="378"/>
        <v>Off-Peak</v>
      </c>
    </row>
    <row r="2378" spans="1:20" x14ac:dyDescent="0.25">
      <c r="A2378" s="85">
        <v>45025.2916666612</v>
      </c>
      <c r="B2378" s="1">
        <v>4</v>
      </c>
      <c r="C2378" s="1">
        <v>9</v>
      </c>
      <c r="D2378" s="1">
        <v>8</v>
      </c>
      <c r="E2378" s="1" t="str">
        <f t="shared" si="374"/>
        <v>Non-Summer</v>
      </c>
      <c r="F2378" s="78">
        <v>0.70330000000000004</v>
      </c>
      <c r="G2378" s="79">
        <f t="shared" si="375"/>
        <v>1.3380729937424709</v>
      </c>
      <c r="J2378" s="78">
        <v>0.47661100000000001</v>
      </c>
      <c r="K2378" s="80">
        <f t="shared" si="376"/>
        <v>0.47661100000000001</v>
      </c>
      <c r="L2378" s="68" t="str">
        <f t="shared" si="369"/>
        <v>Normal</v>
      </c>
      <c r="N2378" s="67">
        <f t="shared" si="370"/>
        <v>0</v>
      </c>
      <c r="O2378" s="67">
        <f t="shared" si="371"/>
        <v>0.47661100000000001</v>
      </c>
      <c r="P2378" s="81">
        <f t="shared" si="372"/>
        <v>0.8614619937424709</v>
      </c>
      <c r="Q2378" s="81">
        <f t="shared" si="373"/>
        <v>0.8614619937424709</v>
      </c>
      <c r="S2378" s="1">
        <f t="shared" si="377"/>
        <v>7</v>
      </c>
      <c r="T2378" s="1" t="str">
        <f t="shared" si="378"/>
        <v>Off-Peak</v>
      </c>
    </row>
    <row r="2379" spans="1:20" x14ac:dyDescent="0.25">
      <c r="A2379" s="85">
        <v>45025.333333327864</v>
      </c>
      <c r="B2379" s="1">
        <v>4</v>
      </c>
      <c r="C2379" s="1">
        <v>9</v>
      </c>
      <c r="D2379" s="1">
        <v>9</v>
      </c>
      <c r="E2379" s="1" t="str">
        <f t="shared" si="374"/>
        <v>Non-Summer</v>
      </c>
      <c r="F2379" s="78">
        <v>0.72650000000000003</v>
      </c>
      <c r="G2379" s="79">
        <f t="shared" si="375"/>
        <v>1.3822124697197571</v>
      </c>
      <c r="J2379" s="78">
        <v>1.960161</v>
      </c>
      <c r="K2379" s="80">
        <f t="shared" si="376"/>
        <v>1.960161</v>
      </c>
      <c r="L2379" s="68" t="str">
        <f t="shared" si="369"/>
        <v>Normal</v>
      </c>
      <c r="N2379" s="67">
        <f t="shared" si="370"/>
        <v>0.57794853028024296</v>
      </c>
      <c r="O2379" s="67">
        <f t="shared" si="371"/>
        <v>1.3822124697197571</v>
      </c>
      <c r="P2379" s="81">
        <f t="shared" si="372"/>
        <v>0</v>
      </c>
      <c r="Q2379" s="81">
        <f t="shared" si="373"/>
        <v>-0.57794853028024296</v>
      </c>
      <c r="S2379" s="1">
        <f t="shared" si="377"/>
        <v>7</v>
      </c>
      <c r="T2379" s="1" t="str">
        <f t="shared" si="378"/>
        <v>Off-Peak</v>
      </c>
    </row>
    <row r="2380" spans="1:20" x14ac:dyDescent="0.25">
      <c r="A2380" s="85">
        <v>45025.374999994528</v>
      </c>
      <c r="B2380" s="1">
        <v>4</v>
      </c>
      <c r="C2380" s="1">
        <v>9</v>
      </c>
      <c r="D2380" s="1">
        <v>10</v>
      </c>
      <c r="E2380" s="1" t="str">
        <f t="shared" si="374"/>
        <v>Non-Summer</v>
      </c>
      <c r="F2380" s="78">
        <v>0.73650000000000004</v>
      </c>
      <c r="G2380" s="79">
        <f t="shared" si="375"/>
        <v>1.4012381059168633</v>
      </c>
      <c r="J2380" s="78">
        <v>2.5484940000000003</v>
      </c>
      <c r="K2380" s="80">
        <f t="shared" si="376"/>
        <v>2.5484940000000003</v>
      </c>
      <c r="L2380" s="68" t="str">
        <f t="shared" si="369"/>
        <v>Normal</v>
      </c>
      <c r="N2380" s="67">
        <f t="shared" si="370"/>
        <v>1.147255894083137</v>
      </c>
      <c r="O2380" s="67">
        <f t="shared" si="371"/>
        <v>1.4012381059168633</v>
      </c>
      <c r="P2380" s="81">
        <f t="shared" si="372"/>
        <v>0</v>
      </c>
      <c r="Q2380" s="81">
        <f t="shared" si="373"/>
        <v>-1.147255894083137</v>
      </c>
      <c r="S2380" s="1">
        <f t="shared" si="377"/>
        <v>7</v>
      </c>
      <c r="T2380" s="1" t="str">
        <f t="shared" si="378"/>
        <v>Off-Peak</v>
      </c>
    </row>
    <row r="2381" spans="1:20" x14ac:dyDescent="0.25">
      <c r="A2381" s="85">
        <v>45025.416666661193</v>
      </c>
      <c r="B2381" s="1">
        <v>4</v>
      </c>
      <c r="C2381" s="1">
        <v>9</v>
      </c>
      <c r="D2381" s="1">
        <v>11</v>
      </c>
      <c r="E2381" s="1" t="str">
        <f t="shared" si="374"/>
        <v>Non-Summer</v>
      </c>
      <c r="F2381" s="78">
        <v>0.73519999999999996</v>
      </c>
      <c r="G2381" s="79">
        <f t="shared" si="375"/>
        <v>1.3987647732112392</v>
      </c>
      <c r="J2381" s="78">
        <v>6.5311240000000002</v>
      </c>
      <c r="K2381" s="80">
        <f t="shared" si="376"/>
        <v>6.5311240000000002</v>
      </c>
      <c r="L2381" s="68" t="str">
        <f t="shared" si="369"/>
        <v>Normal</v>
      </c>
      <c r="N2381" s="67">
        <f t="shared" si="370"/>
        <v>5.1323592267887612</v>
      </c>
      <c r="O2381" s="67">
        <f t="shared" si="371"/>
        <v>1.3987647732112389</v>
      </c>
      <c r="P2381" s="81">
        <f t="shared" si="372"/>
        <v>2.2204460492503131E-16</v>
      </c>
      <c r="Q2381" s="81">
        <f t="shared" si="373"/>
        <v>-5.1323592267887612</v>
      </c>
      <c r="S2381" s="1">
        <f t="shared" si="377"/>
        <v>7</v>
      </c>
      <c r="T2381" s="1" t="str">
        <f t="shared" si="378"/>
        <v>Off-Peak</v>
      </c>
    </row>
    <row r="2382" spans="1:20" x14ac:dyDescent="0.25">
      <c r="A2382" s="85">
        <v>45025.458333327857</v>
      </c>
      <c r="B2382" s="1">
        <v>4</v>
      </c>
      <c r="C2382" s="1">
        <v>9</v>
      </c>
      <c r="D2382" s="1">
        <v>12</v>
      </c>
      <c r="E2382" s="1" t="str">
        <f t="shared" si="374"/>
        <v>Non-Summer</v>
      </c>
      <c r="F2382" s="78">
        <v>0.73209999999999997</v>
      </c>
      <c r="G2382" s="79">
        <f t="shared" si="375"/>
        <v>1.3928668259901364</v>
      </c>
      <c r="J2382" s="78">
        <v>6.8151260000000002</v>
      </c>
      <c r="K2382" s="80">
        <f t="shared" si="376"/>
        <v>6.8151260000000002</v>
      </c>
      <c r="L2382" s="68" t="str">
        <f t="shared" si="369"/>
        <v>Normal</v>
      </c>
      <c r="N2382" s="67">
        <f t="shared" si="370"/>
        <v>5.4222591740098638</v>
      </c>
      <c r="O2382" s="67">
        <f t="shared" si="371"/>
        <v>1.3928668259901364</v>
      </c>
      <c r="P2382" s="81">
        <f t="shared" si="372"/>
        <v>0</v>
      </c>
      <c r="Q2382" s="81">
        <f t="shared" si="373"/>
        <v>-5.4222591740098638</v>
      </c>
      <c r="S2382" s="1">
        <f t="shared" si="377"/>
        <v>7</v>
      </c>
      <c r="T2382" s="1" t="str">
        <f t="shared" si="378"/>
        <v>Off-Peak</v>
      </c>
    </row>
    <row r="2383" spans="1:20" x14ac:dyDescent="0.25">
      <c r="A2383" s="85">
        <v>45025.499999994521</v>
      </c>
      <c r="B2383" s="1">
        <v>4</v>
      </c>
      <c r="C2383" s="1">
        <v>9</v>
      </c>
      <c r="D2383" s="1">
        <v>13</v>
      </c>
      <c r="E2383" s="1" t="str">
        <f t="shared" si="374"/>
        <v>Non-Summer</v>
      </c>
      <c r="F2383" s="78">
        <v>0.72529999999999994</v>
      </c>
      <c r="G2383" s="79">
        <f t="shared" si="375"/>
        <v>1.3799293933761041</v>
      </c>
      <c r="J2383" s="78">
        <v>6.6707000000000001</v>
      </c>
      <c r="K2383" s="80">
        <f t="shared" si="376"/>
        <v>6.6707000000000001</v>
      </c>
      <c r="L2383" s="68" t="str">
        <f t="shared" si="369"/>
        <v>Normal</v>
      </c>
      <c r="N2383" s="67">
        <f t="shared" si="370"/>
        <v>5.2907706066238962</v>
      </c>
      <c r="O2383" s="67">
        <f t="shared" si="371"/>
        <v>1.3799293933761039</v>
      </c>
      <c r="P2383" s="81">
        <f t="shared" si="372"/>
        <v>2.2204460492503131E-16</v>
      </c>
      <c r="Q2383" s="81">
        <f t="shared" si="373"/>
        <v>-5.2907706066238962</v>
      </c>
      <c r="S2383" s="1">
        <f t="shared" si="377"/>
        <v>7</v>
      </c>
      <c r="T2383" s="1" t="str">
        <f t="shared" si="378"/>
        <v>Off-Peak</v>
      </c>
    </row>
    <row r="2384" spans="1:20" x14ac:dyDescent="0.25">
      <c r="A2384" s="85">
        <v>45025.541666661185</v>
      </c>
      <c r="B2384" s="1">
        <v>4</v>
      </c>
      <c r="C2384" s="1">
        <v>9</v>
      </c>
      <c r="D2384" s="1">
        <v>14</v>
      </c>
      <c r="E2384" s="1" t="str">
        <f t="shared" si="374"/>
        <v>Non-Summer</v>
      </c>
      <c r="F2384" s="78">
        <v>0.71350000000000002</v>
      </c>
      <c r="G2384" s="79">
        <f t="shared" si="375"/>
        <v>1.3574791426635191</v>
      </c>
      <c r="J2384" s="78">
        <v>6.1499300000000003</v>
      </c>
      <c r="K2384" s="80">
        <f t="shared" si="376"/>
        <v>6.1499300000000003</v>
      </c>
      <c r="L2384" s="68" t="str">
        <f t="shared" si="369"/>
        <v>Normal</v>
      </c>
      <c r="N2384" s="67">
        <f t="shared" si="370"/>
        <v>4.7924508573364815</v>
      </c>
      <c r="O2384" s="67">
        <f t="shared" si="371"/>
        <v>1.3574791426635189</v>
      </c>
      <c r="P2384" s="81">
        <f t="shared" si="372"/>
        <v>2.2204460492503131E-16</v>
      </c>
      <c r="Q2384" s="81">
        <f t="shared" si="373"/>
        <v>-4.7924508573364815</v>
      </c>
      <c r="S2384" s="1">
        <f t="shared" si="377"/>
        <v>7</v>
      </c>
      <c r="T2384" s="1" t="str">
        <f t="shared" si="378"/>
        <v>Off-Peak</v>
      </c>
    </row>
    <row r="2385" spans="1:20" x14ac:dyDescent="0.25">
      <c r="A2385" s="85">
        <v>45025.58333332785</v>
      </c>
      <c r="B2385" s="1">
        <v>4</v>
      </c>
      <c r="C2385" s="1">
        <v>9</v>
      </c>
      <c r="D2385" s="1">
        <v>15</v>
      </c>
      <c r="E2385" s="1" t="str">
        <f t="shared" si="374"/>
        <v>Non-Summer</v>
      </c>
      <c r="F2385" s="78">
        <v>0.70120000000000005</v>
      </c>
      <c r="G2385" s="79">
        <f t="shared" si="375"/>
        <v>1.3340776101410787</v>
      </c>
      <c r="J2385" s="78">
        <v>5.2375100000000003</v>
      </c>
      <c r="K2385" s="80">
        <f t="shared" si="376"/>
        <v>5.2375100000000003</v>
      </c>
      <c r="L2385" s="68" t="str">
        <f t="shared" si="369"/>
        <v>Normal</v>
      </c>
      <c r="N2385" s="67">
        <f t="shared" si="370"/>
        <v>3.9034323898589216</v>
      </c>
      <c r="O2385" s="67">
        <f t="shared" si="371"/>
        <v>1.3340776101410787</v>
      </c>
      <c r="P2385" s="81">
        <f t="shared" si="372"/>
        <v>0</v>
      </c>
      <c r="Q2385" s="81">
        <f t="shared" si="373"/>
        <v>-3.9034323898589216</v>
      </c>
      <c r="S2385" s="1">
        <f t="shared" si="377"/>
        <v>7</v>
      </c>
      <c r="T2385" s="1" t="str">
        <f t="shared" si="378"/>
        <v>Off-Peak</v>
      </c>
    </row>
    <row r="2386" spans="1:20" x14ac:dyDescent="0.25">
      <c r="A2386" s="85">
        <v>45025.624999994514</v>
      </c>
      <c r="B2386" s="1">
        <v>4</v>
      </c>
      <c r="C2386" s="1">
        <v>9</v>
      </c>
      <c r="D2386" s="1">
        <v>16</v>
      </c>
      <c r="E2386" s="1" t="str">
        <f t="shared" si="374"/>
        <v>Non-Summer</v>
      </c>
      <c r="F2386" s="78">
        <v>0.69479999999999997</v>
      </c>
      <c r="G2386" s="79">
        <f t="shared" si="375"/>
        <v>1.3219012029749306</v>
      </c>
      <c r="J2386" s="78">
        <v>3.9522949999999999</v>
      </c>
      <c r="K2386" s="80">
        <f t="shared" si="376"/>
        <v>3.9522949999999999</v>
      </c>
      <c r="L2386" s="68" t="str">
        <f t="shared" si="369"/>
        <v>Normal</v>
      </c>
      <c r="N2386" s="67">
        <f t="shared" si="370"/>
        <v>2.6303937970250693</v>
      </c>
      <c r="O2386" s="67">
        <f t="shared" si="371"/>
        <v>1.3219012029749306</v>
      </c>
      <c r="P2386" s="81">
        <f t="shared" si="372"/>
        <v>0</v>
      </c>
      <c r="Q2386" s="81">
        <f t="shared" si="373"/>
        <v>-2.6303937970250693</v>
      </c>
      <c r="S2386" s="1">
        <f t="shared" si="377"/>
        <v>7</v>
      </c>
      <c r="T2386" s="1" t="str">
        <f t="shared" si="378"/>
        <v>Off-Peak</v>
      </c>
    </row>
    <row r="2387" spans="1:20" x14ac:dyDescent="0.25">
      <c r="A2387" s="85">
        <v>45025.666666661178</v>
      </c>
      <c r="B2387" s="1">
        <v>4</v>
      </c>
      <c r="C2387" s="1">
        <v>9</v>
      </c>
      <c r="D2387" s="1">
        <v>17</v>
      </c>
      <c r="E2387" s="1" t="str">
        <f t="shared" si="374"/>
        <v>Non-Summer</v>
      </c>
      <c r="F2387" s="78">
        <v>0.6986</v>
      </c>
      <c r="G2387" s="79">
        <f t="shared" si="375"/>
        <v>1.329130944729831</v>
      </c>
      <c r="J2387" s="78">
        <v>2.2593139999999998</v>
      </c>
      <c r="K2387" s="80">
        <f t="shared" si="376"/>
        <v>2.2593139999999998</v>
      </c>
      <c r="L2387" s="68" t="str">
        <f t="shared" ref="L2387:L2450" si="379">IF(AND(D2387&gt;=$C$2,D2387&lt;=$C$3,E2387="Summer"),"MaxDis","Normal")</f>
        <v>Normal</v>
      </c>
      <c r="N2387" s="67">
        <f t="shared" ref="N2387:N2450" si="380">IF(K2387-G2387&lt;0,0,K2387-G2387)</f>
        <v>0.93018305527016887</v>
      </c>
      <c r="O2387" s="67">
        <f t="shared" ref="O2387:O2450" si="381">K2387-N2387</f>
        <v>1.329130944729831</v>
      </c>
      <c r="P2387" s="81">
        <f t="shared" ref="P2387:P2450" si="382">MAX(0,G2387-O2387)</f>
        <v>0</v>
      </c>
      <c r="Q2387" s="81">
        <f t="shared" ref="Q2387:Q2450" si="383">G2387-K2387</f>
        <v>-0.93018305527016887</v>
      </c>
      <c r="S2387" s="1">
        <f t="shared" si="377"/>
        <v>7</v>
      </c>
      <c r="T2387" s="1" t="str">
        <f t="shared" si="378"/>
        <v>Off-Peak</v>
      </c>
    </row>
    <row r="2388" spans="1:20" x14ac:dyDescent="0.25">
      <c r="A2388" s="85">
        <v>45025.708333327842</v>
      </c>
      <c r="B2388" s="1">
        <v>4</v>
      </c>
      <c r="C2388" s="1">
        <v>9</v>
      </c>
      <c r="D2388" s="1">
        <v>18</v>
      </c>
      <c r="E2388" s="1" t="str">
        <f t="shared" ref="E2388:E2451" si="384">IF(AND(B2388&gt;=$C$5,B2388&lt;=$C$6),"Summer","Non-Summer")</f>
        <v>Non-Summer</v>
      </c>
      <c r="F2388" s="78">
        <v>0.71430000000000005</v>
      </c>
      <c r="G2388" s="79">
        <f t="shared" ref="G2388:G2451" si="385">F2388*$G$13</f>
        <v>1.3590011935592876</v>
      </c>
      <c r="J2388" s="78">
        <v>0.5736420000000001</v>
      </c>
      <c r="K2388" s="80">
        <f t="shared" ref="K2388:K2451" si="386">J2388*$K$13</f>
        <v>0.5736420000000001</v>
      </c>
      <c r="L2388" s="68" t="str">
        <f t="shared" si="379"/>
        <v>Normal</v>
      </c>
      <c r="N2388" s="67">
        <f t="shared" si="380"/>
        <v>0</v>
      </c>
      <c r="O2388" s="67">
        <f t="shared" si="381"/>
        <v>0.5736420000000001</v>
      </c>
      <c r="P2388" s="81">
        <f t="shared" si="382"/>
        <v>0.78535919355928752</v>
      </c>
      <c r="Q2388" s="81">
        <f t="shared" si="383"/>
        <v>0.78535919355928752</v>
      </c>
      <c r="S2388" s="1">
        <f t="shared" ref="S2388:S2451" si="387">WEEKDAY(A2388,2)</f>
        <v>7</v>
      </c>
      <c r="T2388" s="1" t="str">
        <f t="shared" ref="T2388:T2451" si="388">IF(S2388&gt;5,"Off-Peak",IF(AND(D2388&gt;=$C$7,D2388&lt;$C$8),"Peak","Off-Peak"))</f>
        <v>Off-Peak</v>
      </c>
    </row>
    <row r="2389" spans="1:20" x14ac:dyDescent="0.25">
      <c r="A2389" s="85">
        <v>45025.749999994507</v>
      </c>
      <c r="B2389" s="1">
        <v>4</v>
      </c>
      <c r="C2389" s="1">
        <v>9</v>
      </c>
      <c r="D2389" s="1">
        <v>19</v>
      </c>
      <c r="E2389" s="1" t="str">
        <f t="shared" si="384"/>
        <v>Non-Summer</v>
      </c>
      <c r="F2389" s="78">
        <v>0.74129999999999996</v>
      </c>
      <c r="G2389" s="79">
        <f t="shared" si="385"/>
        <v>1.4103704112914739</v>
      </c>
      <c r="J2389" s="78">
        <v>0</v>
      </c>
      <c r="K2389" s="80">
        <f t="shared" si="386"/>
        <v>0</v>
      </c>
      <c r="L2389" s="68" t="str">
        <f t="shared" si="379"/>
        <v>Normal</v>
      </c>
      <c r="N2389" s="67">
        <f t="shared" si="380"/>
        <v>0</v>
      </c>
      <c r="O2389" s="67">
        <f t="shared" si="381"/>
        <v>0</v>
      </c>
      <c r="P2389" s="81">
        <f t="shared" si="382"/>
        <v>1.4103704112914739</v>
      </c>
      <c r="Q2389" s="81">
        <f t="shared" si="383"/>
        <v>1.4103704112914739</v>
      </c>
      <c r="S2389" s="1">
        <f t="shared" si="387"/>
        <v>7</v>
      </c>
      <c r="T2389" s="1" t="str">
        <f t="shared" si="388"/>
        <v>Off-Peak</v>
      </c>
    </row>
    <row r="2390" spans="1:20" x14ac:dyDescent="0.25">
      <c r="A2390" s="85">
        <v>45025.791666661171</v>
      </c>
      <c r="B2390" s="1">
        <v>4</v>
      </c>
      <c r="C2390" s="1">
        <v>9</v>
      </c>
      <c r="D2390" s="1">
        <v>20</v>
      </c>
      <c r="E2390" s="1" t="str">
        <f t="shared" si="384"/>
        <v>Non-Summer</v>
      </c>
      <c r="F2390" s="78">
        <v>0.8054</v>
      </c>
      <c r="G2390" s="79">
        <f t="shared" si="385"/>
        <v>1.532324739314924</v>
      </c>
      <c r="J2390" s="78">
        <v>0</v>
      </c>
      <c r="K2390" s="80">
        <f t="shared" si="386"/>
        <v>0</v>
      </c>
      <c r="L2390" s="68" t="str">
        <f t="shared" si="379"/>
        <v>Normal</v>
      </c>
      <c r="N2390" s="67">
        <f t="shared" si="380"/>
        <v>0</v>
      </c>
      <c r="O2390" s="67">
        <f t="shared" si="381"/>
        <v>0</v>
      </c>
      <c r="P2390" s="81">
        <f t="shared" si="382"/>
        <v>1.532324739314924</v>
      </c>
      <c r="Q2390" s="81">
        <f t="shared" si="383"/>
        <v>1.532324739314924</v>
      </c>
      <c r="S2390" s="1">
        <f t="shared" si="387"/>
        <v>7</v>
      </c>
      <c r="T2390" s="1" t="str">
        <f t="shared" si="388"/>
        <v>Off-Peak</v>
      </c>
    </row>
    <row r="2391" spans="1:20" x14ac:dyDescent="0.25">
      <c r="A2391" s="85">
        <v>45025.833333327835</v>
      </c>
      <c r="B2391" s="1">
        <v>4</v>
      </c>
      <c r="C2391" s="1">
        <v>9</v>
      </c>
      <c r="D2391" s="1">
        <v>21</v>
      </c>
      <c r="E2391" s="1" t="str">
        <f t="shared" si="384"/>
        <v>Non-Summer</v>
      </c>
      <c r="F2391" s="78">
        <v>0.84509999999999996</v>
      </c>
      <c r="G2391" s="79">
        <f t="shared" si="385"/>
        <v>1.6078565150174351</v>
      </c>
      <c r="J2391" s="78">
        <v>0</v>
      </c>
      <c r="K2391" s="80">
        <f t="shared" si="386"/>
        <v>0</v>
      </c>
      <c r="L2391" s="68" t="str">
        <f t="shared" si="379"/>
        <v>Normal</v>
      </c>
      <c r="N2391" s="67">
        <f t="shared" si="380"/>
        <v>0</v>
      </c>
      <c r="O2391" s="67">
        <f t="shared" si="381"/>
        <v>0</v>
      </c>
      <c r="P2391" s="81">
        <f t="shared" si="382"/>
        <v>1.6078565150174351</v>
      </c>
      <c r="Q2391" s="81">
        <f t="shared" si="383"/>
        <v>1.6078565150174351</v>
      </c>
      <c r="S2391" s="1">
        <f t="shared" si="387"/>
        <v>7</v>
      </c>
      <c r="T2391" s="1" t="str">
        <f t="shared" si="388"/>
        <v>Off-Peak</v>
      </c>
    </row>
    <row r="2392" spans="1:20" x14ac:dyDescent="0.25">
      <c r="A2392" s="85">
        <v>45025.874999994499</v>
      </c>
      <c r="B2392" s="1">
        <v>4</v>
      </c>
      <c r="C2392" s="1">
        <v>9</v>
      </c>
      <c r="D2392" s="1">
        <v>22</v>
      </c>
      <c r="E2392" s="1" t="str">
        <f t="shared" si="384"/>
        <v>Non-Summer</v>
      </c>
      <c r="F2392" s="78">
        <v>0.80930000000000002</v>
      </c>
      <c r="G2392" s="79">
        <f t="shared" si="385"/>
        <v>1.5397447374317954</v>
      </c>
      <c r="J2392" s="78">
        <v>0</v>
      </c>
      <c r="K2392" s="80">
        <f t="shared" si="386"/>
        <v>0</v>
      </c>
      <c r="L2392" s="68" t="str">
        <f t="shared" si="379"/>
        <v>Normal</v>
      </c>
      <c r="N2392" s="67">
        <f t="shared" si="380"/>
        <v>0</v>
      </c>
      <c r="O2392" s="67">
        <f t="shared" si="381"/>
        <v>0</v>
      </c>
      <c r="P2392" s="81">
        <f t="shared" si="382"/>
        <v>1.5397447374317954</v>
      </c>
      <c r="Q2392" s="81">
        <f t="shared" si="383"/>
        <v>1.5397447374317954</v>
      </c>
      <c r="S2392" s="1">
        <f t="shared" si="387"/>
        <v>7</v>
      </c>
      <c r="T2392" s="1" t="str">
        <f t="shared" si="388"/>
        <v>Off-Peak</v>
      </c>
    </row>
    <row r="2393" spans="1:20" x14ac:dyDescent="0.25">
      <c r="A2393" s="85">
        <v>45025.916666661164</v>
      </c>
      <c r="B2393" s="1">
        <v>4</v>
      </c>
      <c r="C2393" s="1">
        <v>9</v>
      </c>
      <c r="D2393" s="1">
        <v>23</v>
      </c>
      <c r="E2393" s="1" t="str">
        <f t="shared" si="384"/>
        <v>Non-Summer</v>
      </c>
      <c r="F2393" s="78">
        <v>0.7329</v>
      </c>
      <c r="G2393" s="79">
        <f t="shared" si="385"/>
        <v>1.394388876885905</v>
      </c>
      <c r="J2393" s="78">
        <v>0</v>
      </c>
      <c r="K2393" s="80">
        <f t="shared" si="386"/>
        <v>0</v>
      </c>
      <c r="L2393" s="68" t="str">
        <f t="shared" si="379"/>
        <v>Normal</v>
      </c>
      <c r="N2393" s="67">
        <f t="shared" si="380"/>
        <v>0</v>
      </c>
      <c r="O2393" s="67">
        <f t="shared" si="381"/>
        <v>0</v>
      </c>
      <c r="P2393" s="81">
        <f t="shared" si="382"/>
        <v>1.394388876885905</v>
      </c>
      <c r="Q2393" s="81">
        <f t="shared" si="383"/>
        <v>1.394388876885905</v>
      </c>
      <c r="S2393" s="1">
        <f t="shared" si="387"/>
        <v>7</v>
      </c>
      <c r="T2393" s="1" t="str">
        <f t="shared" si="388"/>
        <v>Off-Peak</v>
      </c>
    </row>
    <row r="2394" spans="1:20" x14ac:dyDescent="0.25">
      <c r="A2394" s="85">
        <v>45025.958333327828</v>
      </c>
      <c r="B2394" s="1">
        <v>4</v>
      </c>
      <c r="C2394" s="1">
        <v>10</v>
      </c>
      <c r="D2394" s="1">
        <v>0</v>
      </c>
      <c r="E2394" s="1" t="str">
        <f t="shared" si="384"/>
        <v>Non-Summer</v>
      </c>
      <c r="F2394" s="78">
        <v>0.65280000000000005</v>
      </c>
      <c r="G2394" s="79">
        <f t="shared" si="385"/>
        <v>1.2419935309470853</v>
      </c>
      <c r="J2394" s="78">
        <v>0</v>
      </c>
      <c r="K2394" s="80">
        <f t="shared" si="386"/>
        <v>0</v>
      </c>
      <c r="L2394" s="68" t="str">
        <f t="shared" si="379"/>
        <v>Normal</v>
      </c>
      <c r="N2394" s="67">
        <f t="shared" si="380"/>
        <v>0</v>
      </c>
      <c r="O2394" s="67">
        <f t="shared" si="381"/>
        <v>0</v>
      </c>
      <c r="P2394" s="81">
        <f t="shared" si="382"/>
        <v>1.2419935309470853</v>
      </c>
      <c r="Q2394" s="81">
        <f t="shared" si="383"/>
        <v>1.2419935309470853</v>
      </c>
      <c r="S2394" s="1">
        <f t="shared" si="387"/>
        <v>7</v>
      </c>
      <c r="T2394" s="1" t="str">
        <f t="shared" si="388"/>
        <v>Off-Peak</v>
      </c>
    </row>
    <row r="2395" spans="1:20" x14ac:dyDescent="0.25">
      <c r="A2395" s="85">
        <v>45025.999999994492</v>
      </c>
      <c r="B2395" s="1">
        <v>4</v>
      </c>
      <c r="C2395" s="1">
        <v>10</v>
      </c>
      <c r="D2395" s="1">
        <v>1</v>
      </c>
      <c r="E2395" s="1" t="str">
        <f t="shared" si="384"/>
        <v>Non-Summer</v>
      </c>
      <c r="F2395" s="78">
        <v>0.60150000000000003</v>
      </c>
      <c r="G2395" s="79">
        <f t="shared" si="385"/>
        <v>1.144392017255931</v>
      </c>
      <c r="J2395" s="78">
        <v>0</v>
      </c>
      <c r="K2395" s="80">
        <f t="shared" si="386"/>
        <v>0</v>
      </c>
      <c r="L2395" s="68" t="str">
        <f t="shared" si="379"/>
        <v>Normal</v>
      </c>
      <c r="N2395" s="67">
        <f t="shared" si="380"/>
        <v>0</v>
      </c>
      <c r="O2395" s="67">
        <f t="shared" si="381"/>
        <v>0</v>
      </c>
      <c r="P2395" s="81">
        <f t="shared" si="382"/>
        <v>1.144392017255931</v>
      </c>
      <c r="Q2395" s="81">
        <f t="shared" si="383"/>
        <v>1.144392017255931</v>
      </c>
      <c r="S2395" s="1">
        <f t="shared" si="387"/>
        <v>1</v>
      </c>
      <c r="T2395" s="1" t="str">
        <f t="shared" si="388"/>
        <v>Off-Peak</v>
      </c>
    </row>
    <row r="2396" spans="1:20" x14ac:dyDescent="0.25">
      <c r="A2396" s="85">
        <v>45026.041666661156</v>
      </c>
      <c r="B2396" s="1">
        <v>4</v>
      </c>
      <c r="C2396" s="1">
        <v>10</v>
      </c>
      <c r="D2396" s="1">
        <v>2</v>
      </c>
      <c r="E2396" s="1" t="str">
        <f t="shared" si="384"/>
        <v>Non-Summer</v>
      </c>
      <c r="F2396" s="78">
        <v>0.57199999999999995</v>
      </c>
      <c r="G2396" s="79">
        <f t="shared" si="385"/>
        <v>1.0882663904744678</v>
      </c>
      <c r="J2396" s="78">
        <v>0</v>
      </c>
      <c r="K2396" s="80">
        <f t="shared" si="386"/>
        <v>0</v>
      </c>
      <c r="L2396" s="68" t="str">
        <f t="shared" si="379"/>
        <v>Normal</v>
      </c>
      <c r="N2396" s="67">
        <f t="shared" si="380"/>
        <v>0</v>
      </c>
      <c r="O2396" s="67">
        <f t="shared" si="381"/>
        <v>0</v>
      </c>
      <c r="P2396" s="81">
        <f t="shared" si="382"/>
        <v>1.0882663904744678</v>
      </c>
      <c r="Q2396" s="81">
        <f t="shared" si="383"/>
        <v>1.0882663904744678</v>
      </c>
      <c r="S2396" s="1">
        <f t="shared" si="387"/>
        <v>1</v>
      </c>
      <c r="T2396" s="1" t="str">
        <f t="shared" si="388"/>
        <v>Off-Peak</v>
      </c>
    </row>
    <row r="2397" spans="1:20" x14ac:dyDescent="0.25">
      <c r="A2397" s="85">
        <v>45026.083333327821</v>
      </c>
      <c r="B2397" s="1">
        <v>4</v>
      </c>
      <c r="C2397" s="1">
        <v>10</v>
      </c>
      <c r="D2397" s="1">
        <v>3</v>
      </c>
      <c r="E2397" s="1" t="str">
        <f t="shared" si="384"/>
        <v>Non-Summer</v>
      </c>
      <c r="F2397" s="78">
        <v>0.55810000000000004</v>
      </c>
      <c r="G2397" s="79">
        <f t="shared" si="385"/>
        <v>1.0618207561604907</v>
      </c>
      <c r="J2397" s="78">
        <v>0</v>
      </c>
      <c r="K2397" s="80">
        <f t="shared" si="386"/>
        <v>0</v>
      </c>
      <c r="L2397" s="68" t="str">
        <f t="shared" si="379"/>
        <v>Normal</v>
      </c>
      <c r="N2397" s="67">
        <f t="shared" si="380"/>
        <v>0</v>
      </c>
      <c r="O2397" s="67">
        <f t="shared" si="381"/>
        <v>0</v>
      </c>
      <c r="P2397" s="81">
        <f t="shared" si="382"/>
        <v>1.0618207561604907</v>
      </c>
      <c r="Q2397" s="81">
        <f t="shared" si="383"/>
        <v>1.0618207561604907</v>
      </c>
      <c r="S2397" s="1">
        <f t="shared" si="387"/>
        <v>1</v>
      </c>
      <c r="T2397" s="1" t="str">
        <f t="shared" si="388"/>
        <v>Off-Peak</v>
      </c>
    </row>
    <row r="2398" spans="1:20" x14ac:dyDescent="0.25">
      <c r="A2398" s="85">
        <v>45026.124999994485</v>
      </c>
      <c r="B2398" s="1">
        <v>4</v>
      </c>
      <c r="C2398" s="1">
        <v>10</v>
      </c>
      <c r="D2398" s="1">
        <v>4</v>
      </c>
      <c r="E2398" s="1" t="str">
        <f t="shared" si="384"/>
        <v>Non-Summer</v>
      </c>
      <c r="F2398" s="78">
        <v>0.55479999999999996</v>
      </c>
      <c r="G2398" s="79">
        <f t="shared" si="385"/>
        <v>1.0555422962154455</v>
      </c>
      <c r="J2398" s="78">
        <v>0</v>
      </c>
      <c r="K2398" s="80">
        <f t="shared" si="386"/>
        <v>0</v>
      </c>
      <c r="L2398" s="68" t="str">
        <f t="shared" si="379"/>
        <v>Normal</v>
      </c>
      <c r="N2398" s="67">
        <f t="shared" si="380"/>
        <v>0</v>
      </c>
      <c r="O2398" s="67">
        <f t="shared" si="381"/>
        <v>0</v>
      </c>
      <c r="P2398" s="81">
        <f t="shared" si="382"/>
        <v>1.0555422962154455</v>
      </c>
      <c r="Q2398" s="81">
        <f t="shared" si="383"/>
        <v>1.0555422962154455</v>
      </c>
      <c r="S2398" s="1">
        <f t="shared" si="387"/>
        <v>1</v>
      </c>
      <c r="T2398" s="1" t="str">
        <f t="shared" si="388"/>
        <v>Off-Peak</v>
      </c>
    </row>
    <row r="2399" spans="1:20" x14ac:dyDescent="0.25">
      <c r="A2399" s="85">
        <v>45026.166666661149</v>
      </c>
      <c r="B2399" s="1">
        <v>4</v>
      </c>
      <c r="C2399" s="1">
        <v>10</v>
      </c>
      <c r="D2399" s="1">
        <v>5</v>
      </c>
      <c r="E2399" s="1" t="str">
        <f t="shared" si="384"/>
        <v>Non-Summer</v>
      </c>
      <c r="F2399" s="78">
        <v>0.5696</v>
      </c>
      <c r="G2399" s="79">
        <f t="shared" si="385"/>
        <v>1.0837002377871625</v>
      </c>
      <c r="J2399" s="78">
        <v>0</v>
      </c>
      <c r="K2399" s="80">
        <f t="shared" si="386"/>
        <v>0</v>
      </c>
      <c r="L2399" s="68" t="str">
        <f t="shared" si="379"/>
        <v>Normal</v>
      </c>
      <c r="N2399" s="67">
        <f t="shared" si="380"/>
        <v>0</v>
      </c>
      <c r="O2399" s="67">
        <f t="shared" si="381"/>
        <v>0</v>
      </c>
      <c r="P2399" s="81">
        <f t="shared" si="382"/>
        <v>1.0837002377871625</v>
      </c>
      <c r="Q2399" s="81">
        <f t="shared" si="383"/>
        <v>1.0837002377871625</v>
      </c>
      <c r="S2399" s="1">
        <f t="shared" si="387"/>
        <v>1</v>
      </c>
      <c r="T2399" s="1" t="str">
        <f t="shared" si="388"/>
        <v>Off-Peak</v>
      </c>
    </row>
    <row r="2400" spans="1:20" x14ac:dyDescent="0.25">
      <c r="A2400" s="85">
        <v>45026.208333327813</v>
      </c>
      <c r="B2400" s="1">
        <v>4</v>
      </c>
      <c r="C2400" s="1">
        <v>10</v>
      </c>
      <c r="D2400" s="1">
        <v>6</v>
      </c>
      <c r="E2400" s="1" t="str">
        <f t="shared" si="384"/>
        <v>Non-Summer</v>
      </c>
      <c r="F2400" s="78">
        <v>0.60399999999999998</v>
      </c>
      <c r="G2400" s="79">
        <f t="shared" si="385"/>
        <v>1.1491484263052074</v>
      </c>
      <c r="J2400" s="78">
        <v>0</v>
      </c>
      <c r="K2400" s="80">
        <f t="shared" si="386"/>
        <v>0</v>
      </c>
      <c r="L2400" s="68" t="str">
        <f t="shared" si="379"/>
        <v>Normal</v>
      </c>
      <c r="N2400" s="67">
        <f t="shared" si="380"/>
        <v>0</v>
      </c>
      <c r="O2400" s="67">
        <f t="shared" si="381"/>
        <v>0</v>
      </c>
      <c r="P2400" s="81">
        <f t="shared" si="382"/>
        <v>1.1491484263052074</v>
      </c>
      <c r="Q2400" s="81">
        <f t="shared" si="383"/>
        <v>1.1491484263052074</v>
      </c>
      <c r="S2400" s="1">
        <f t="shared" si="387"/>
        <v>1</v>
      </c>
      <c r="T2400" s="1" t="str">
        <f t="shared" si="388"/>
        <v>Peak</v>
      </c>
    </row>
    <row r="2401" spans="1:20" x14ac:dyDescent="0.25">
      <c r="A2401" s="85">
        <v>45026.249999994478</v>
      </c>
      <c r="B2401" s="1">
        <v>4</v>
      </c>
      <c r="C2401" s="1">
        <v>10</v>
      </c>
      <c r="D2401" s="1">
        <v>7</v>
      </c>
      <c r="E2401" s="1" t="str">
        <f t="shared" si="384"/>
        <v>Non-Summer</v>
      </c>
      <c r="F2401" s="78">
        <v>0.65439999999999998</v>
      </c>
      <c r="G2401" s="79">
        <f t="shared" si="385"/>
        <v>1.2450376327386221</v>
      </c>
      <c r="J2401" s="78">
        <v>9.1479999999999999E-3</v>
      </c>
      <c r="K2401" s="80">
        <f t="shared" si="386"/>
        <v>9.1479999999999999E-3</v>
      </c>
      <c r="L2401" s="68" t="str">
        <f t="shared" si="379"/>
        <v>Normal</v>
      </c>
      <c r="N2401" s="67">
        <f t="shared" si="380"/>
        <v>0</v>
      </c>
      <c r="O2401" s="67">
        <f t="shared" si="381"/>
        <v>9.1479999999999999E-3</v>
      </c>
      <c r="P2401" s="81">
        <f t="shared" si="382"/>
        <v>1.2358896327386222</v>
      </c>
      <c r="Q2401" s="81">
        <f t="shared" si="383"/>
        <v>1.2358896327386222</v>
      </c>
      <c r="S2401" s="1">
        <f t="shared" si="387"/>
        <v>1</v>
      </c>
      <c r="T2401" s="1" t="str">
        <f t="shared" si="388"/>
        <v>Peak</v>
      </c>
    </row>
    <row r="2402" spans="1:20" x14ac:dyDescent="0.25">
      <c r="A2402" s="85">
        <v>45026.291666661142</v>
      </c>
      <c r="B2402" s="1">
        <v>4</v>
      </c>
      <c r="C2402" s="1">
        <v>10</v>
      </c>
      <c r="D2402" s="1">
        <v>8</v>
      </c>
      <c r="E2402" s="1" t="str">
        <f t="shared" si="384"/>
        <v>Non-Summer</v>
      </c>
      <c r="F2402" s="78">
        <v>0.66110000000000002</v>
      </c>
      <c r="G2402" s="79">
        <f t="shared" si="385"/>
        <v>1.2577848089906833</v>
      </c>
      <c r="J2402" s="78">
        <v>6.7668000000000006E-2</v>
      </c>
      <c r="K2402" s="80">
        <f t="shared" si="386"/>
        <v>6.7668000000000006E-2</v>
      </c>
      <c r="L2402" s="68" t="str">
        <f t="shared" si="379"/>
        <v>Normal</v>
      </c>
      <c r="N2402" s="67">
        <f t="shared" si="380"/>
        <v>0</v>
      </c>
      <c r="O2402" s="67">
        <f t="shared" si="381"/>
        <v>6.7668000000000006E-2</v>
      </c>
      <c r="P2402" s="81">
        <f t="shared" si="382"/>
        <v>1.1901168089906833</v>
      </c>
      <c r="Q2402" s="81">
        <f t="shared" si="383"/>
        <v>1.1901168089906833</v>
      </c>
      <c r="S2402" s="1">
        <f t="shared" si="387"/>
        <v>1</v>
      </c>
      <c r="T2402" s="1" t="str">
        <f t="shared" si="388"/>
        <v>Peak</v>
      </c>
    </row>
    <row r="2403" spans="1:20" x14ac:dyDescent="0.25">
      <c r="A2403" s="85">
        <v>45026.333333327806</v>
      </c>
      <c r="B2403" s="1">
        <v>4</v>
      </c>
      <c r="C2403" s="1">
        <v>10</v>
      </c>
      <c r="D2403" s="1">
        <v>9</v>
      </c>
      <c r="E2403" s="1" t="str">
        <f t="shared" si="384"/>
        <v>Non-Summer</v>
      </c>
      <c r="F2403" s="78">
        <v>0.64259999999999995</v>
      </c>
      <c r="G2403" s="79">
        <f t="shared" si="385"/>
        <v>1.2225873820260369</v>
      </c>
      <c r="J2403" s="78">
        <v>0.69186000000000003</v>
      </c>
      <c r="K2403" s="80">
        <f t="shared" si="386"/>
        <v>0.69186000000000003</v>
      </c>
      <c r="L2403" s="68" t="str">
        <f t="shared" si="379"/>
        <v>Normal</v>
      </c>
      <c r="N2403" s="67">
        <f t="shared" si="380"/>
        <v>0</v>
      </c>
      <c r="O2403" s="67">
        <f t="shared" si="381"/>
        <v>0.69186000000000003</v>
      </c>
      <c r="P2403" s="81">
        <f t="shared" si="382"/>
        <v>0.53072738202603686</v>
      </c>
      <c r="Q2403" s="81">
        <f t="shared" si="383"/>
        <v>0.53072738202603686</v>
      </c>
      <c r="S2403" s="1">
        <f t="shared" si="387"/>
        <v>1</v>
      </c>
      <c r="T2403" s="1" t="str">
        <f t="shared" si="388"/>
        <v>Peak</v>
      </c>
    </row>
    <row r="2404" spans="1:20" x14ac:dyDescent="0.25">
      <c r="A2404" s="85">
        <v>45026.37499999447</v>
      </c>
      <c r="B2404" s="1">
        <v>4</v>
      </c>
      <c r="C2404" s="1">
        <v>10</v>
      </c>
      <c r="D2404" s="1">
        <v>10</v>
      </c>
      <c r="E2404" s="1" t="str">
        <f t="shared" si="384"/>
        <v>Non-Summer</v>
      </c>
      <c r="F2404" s="78">
        <v>0.63109999999999999</v>
      </c>
      <c r="G2404" s="79">
        <f t="shared" si="385"/>
        <v>1.200707900399365</v>
      </c>
      <c r="J2404" s="78">
        <v>0.62954700000000008</v>
      </c>
      <c r="K2404" s="80">
        <f t="shared" si="386"/>
        <v>0.62954700000000008</v>
      </c>
      <c r="L2404" s="68" t="str">
        <f t="shared" si="379"/>
        <v>Normal</v>
      </c>
      <c r="N2404" s="67">
        <f t="shared" si="380"/>
        <v>0</v>
      </c>
      <c r="O2404" s="67">
        <f t="shared" si="381"/>
        <v>0.62954700000000008</v>
      </c>
      <c r="P2404" s="81">
        <f t="shared" si="382"/>
        <v>0.57116090039936496</v>
      </c>
      <c r="Q2404" s="81">
        <f t="shared" si="383"/>
        <v>0.57116090039936496</v>
      </c>
      <c r="S2404" s="1">
        <f t="shared" si="387"/>
        <v>1</v>
      </c>
      <c r="T2404" s="1" t="str">
        <f t="shared" si="388"/>
        <v>Peak</v>
      </c>
    </row>
    <row r="2405" spans="1:20" x14ac:dyDescent="0.25">
      <c r="A2405" s="85">
        <v>45026.416666661135</v>
      </c>
      <c r="B2405" s="1">
        <v>4</v>
      </c>
      <c r="C2405" s="1">
        <v>10</v>
      </c>
      <c r="D2405" s="1">
        <v>11</v>
      </c>
      <c r="E2405" s="1" t="str">
        <f t="shared" si="384"/>
        <v>Non-Summer</v>
      </c>
      <c r="F2405" s="78">
        <v>0.62250000000000005</v>
      </c>
      <c r="G2405" s="79">
        <f t="shared" si="385"/>
        <v>1.1843458532698539</v>
      </c>
      <c r="J2405" s="78">
        <v>0.38024999999999998</v>
      </c>
      <c r="K2405" s="80">
        <f t="shared" si="386"/>
        <v>0.38024999999999998</v>
      </c>
      <c r="L2405" s="68" t="str">
        <f t="shared" si="379"/>
        <v>Normal</v>
      </c>
      <c r="N2405" s="67">
        <f t="shared" si="380"/>
        <v>0</v>
      </c>
      <c r="O2405" s="67">
        <f t="shared" si="381"/>
        <v>0.38024999999999998</v>
      </c>
      <c r="P2405" s="81">
        <f t="shared" si="382"/>
        <v>0.80409585326985389</v>
      </c>
      <c r="Q2405" s="81">
        <f t="shared" si="383"/>
        <v>0.80409585326985389</v>
      </c>
      <c r="S2405" s="1">
        <f t="shared" si="387"/>
        <v>1</v>
      </c>
      <c r="T2405" s="1" t="str">
        <f t="shared" si="388"/>
        <v>Peak</v>
      </c>
    </row>
    <row r="2406" spans="1:20" x14ac:dyDescent="0.25">
      <c r="A2406" s="85">
        <v>45026.458333327799</v>
      </c>
      <c r="B2406" s="1">
        <v>4</v>
      </c>
      <c r="C2406" s="1">
        <v>10</v>
      </c>
      <c r="D2406" s="1">
        <v>12</v>
      </c>
      <c r="E2406" s="1" t="str">
        <f t="shared" si="384"/>
        <v>Non-Summer</v>
      </c>
      <c r="F2406" s="78">
        <v>0.61960000000000004</v>
      </c>
      <c r="G2406" s="79">
        <f t="shared" si="385"/>
        <v>1.178828418772693</v>
      </c>
      <c r="J2406" s="78">
        <v>0.44462799999999997</v>
      </c>
      <c r="K2406" s="80">
        <f t="shared" si="386"/>
        <v>0.44462799999999997</v>
      </c>
      <c r="L2406" s="68" t="str">
        <f t="shared" si="379"/>
        <v>Normal</v>
      </c>
      <c r="N2406" s="67">
        <f t="shared" si="380"/>
        <v>0</v>
      </c>
      <c r="O2406" s="67">
        <f t="shared" si="381"/>
        <v>0.44462799999999997</v>
      </c>
      <c r="P2406" s="81">
        <f t="shared" si="382"/>
        <v>0.73420041877269293</v>
      </c>
      <c r="Q2406" s="81">
        <f t="shared" si="383"/>
        <v>0.73420041877269293</v>
      </c>
      <c r="S2406" s="1">
        <f t="shared" si="387"/>
        <v>1</v>
      </c>
      <c r="T2406" s="1" t="str">
        <f t="shared" si="388"/>
        <v>Peak</v>
      </c>
    </row>
    <row r="2407" spans="1:20" x14ac:dyDescent="0.25">
      <c r="A2407" s="85">
        <v>45026.499999994463</v>
      </c>
      <c r="B2407" s="1">
        <v>4</v>
      </c>
      <c r="C2407" s="1">
        <v>10</v>
      </c>
      <c r="D2407" s="1">
        <v>13</v>
      </c>
      <c r="E2407" s="1" t="str">
        <f t="shared" si="384"/>
        <v>Non-Summer</v>
      </c>
      <c r="F2407" s="78">
        <v>0.61870000000000003</v>
      </c>
      <c r="G2407" s="79">
        <f t="shared" si="385"/>
        <v>1.1771161115149535</v>
      </c>
      <c r="J2407" s="78">
        <v>0.38465199999999999</v>
      </c>
      <c r="K2407" s="80">
        <f t="shared" si="386"/>
        <v>0.38465199999999999</v>
      </c>
      <c r="L2407" s="68" t="str">
        <f t="shared" si="379"/>
        <v>Normal</v>
      </c>
      <c r="N2407" s="67">
        <f t="shared" si="380"/>
        <v>0</v>
      </c>
      <c r="O2407" s="67">
        <f t="shared" si="381"/>
        <v>0.38465199999999999</v>
      </c>
      <c r="P2407" s="81">
        <f t="shared" si="382"/>
        <v>0.79246411151495355</v>
      </c>
      <c r="Q2407" s="81">
        <f t="shared" si="383"/>
        <v>0.79246411151495355</v>
      </c>
      <c r="S2407" s="1">
        <f t="shared" si="387"/>
        <v>1</v>
      </c>
      <c r="T2407" s="1" t="str">
        <f t="shared" si="388"/>
        <v>Peak</v>
      </c>
    </row>
    <row r="2408" spans="1:20" x14ac:dyDescent="0.25">
      <c r="A2408" s="85">
        <v>45026.541666661127</v>
      </c>
      <c r="B2408" s="1">
        <v>4</v>
      </c>
      <c r="C2408" s="1">
        <v>10</v>
      </c>
      <c r="D2408" s="1">
        <v>14</v>
      </c>
      <c r="E2408" s="1" t="str">
        <f t="shared" si="384"/>
        <v>Non-Summer</v>
      </c>
      <c r="F2408" s="78">
        <v>0.61380000000000001</v>
      </c>
      <c r="G2408" s="79">
        <f t="shared" si="385"/>
        <v>1.1677935497783714</v>
      </c>
      <c r="J2408" s="78">
        <v>0.43271499999999996</v>
      </c>
      <c r="K2408" s="80">
        <f t="shared" si="386"/>
        <v>0.43271499999999996</v>
      </c>
      <c r="L2408" s="68" t="str">
        <f t="shared" si="379"/>
        <v>Normal</v>
      </c>
      <c r="N2408" s="67">
        <f t="shared" si="380"/>
        <v>0</v>
      </c>
      <c r="O2408" s="67">
        <f t="shared" si="381"/>
        <v>0.43271499999999996</v>
      </c>
      <c r="P2408" s="81">
        <f t="shared" si="382"/>
        <v>0.73507854977837139</v>
      </c>
      <c r="Q2408" s="81">
        <f t="shared" si="383"/>
        <v>0.73507854977837139</v>
      </c>
      <c r="S2408" s="1">
        <f t="shared" si="387"/>
        <v>1</v>
      </c>
      <c r="T2408" s="1" t="str">
        <f t="shared" si="388"/>
        <v>Peak</v>
      </c>
    </row>
    <row r="2409" spans="1:20" x14ac:dyDescent="0.25">
      <c r="A2409" s="85">
        <v>45026.583333327791</v>
      </c>
      <c r="B2409" s="1">
        <v>4</v>
      </c>
      <c r="C2409" s="1">
        <v>10</v>
      </c>
      <c r="D2409" s="1">
        <v>15</v>
      </c>
      <c r="E2409" s="1" t="str">
        <f t="shared" si="384"/>
        <v>Non-Summer</v>
      </c>
      <c r="F2409" s="78">
        <v>0.61429999999999996</v>
      </c>
      <c r="G2409" s="79">
        <f t="shared" si="385"/>
        <v>1.1687448315882267</v>
      </c>
      <c r="J2409" s="78">
        <v>0.78269600000000006</v>
      </c>
      <c r="K2409" s="80">
        <f t="shared" si="386"/>
        <v>0.78269600000000006</v>
      </c>
      <c r="L2409" s="68" t="str">
        <f t="shared" si="379"/>
        <v>Normal</v>
      </c>
      <c r="N2409" s="67">
        <f t="shared" si="380"/>
        <v>0</v>
      </c>
      <c r="O2409" s="67">
        <f t="shared" si="381"/>
        <v>0.78269600000000006</v>
      </c>
      <c r="P2409" s="81">
        <f t="shared" si="382"/>
        <v>0.38604883158822667</v>
      </c>
      <c r="Q2409" s="81">
        <f t="shared" si="383"/>
        <v>0.38604883158822667</v>
      </c>
      <c r="S2409" s="1">
        <f t="shared" si="387"/>
        <v>1</v>
      </c>
      <c r="T2409" s="1" t="str">
        <f t="shared" si="388"/>
        <v>Peak</v>
      </c>
    </row>
    <row r="2410" spans="1:20" x14ac:dyDescent="0.25">
      <c r="A2410" s="85">
        <v>45026.624999994456</v>
      </c>
      <c r="B2410" s="1">
        <v>4</v>
      </c>
      <c r="C2410" s="1">
        <v>10</v>
      </c>
      <c r="D2410" s="1">
        <v>16</v>
      </c>
      <c r="E2410" s="1" t="str">
        <f t="shared" si="384"/>
        <v>Non-Summer</v>
      </c>
      <c r="F2410" s="78">
        <v>0.62909999999999999</v>
      </c>
      <c r="G2410" s="79">
        <f t="shared" si="385"/>
        <v>1.1969027731599438</v>
      </c>
      <c r="J2410" s="78">
        <v>0.11694599999999999</v>
      </c>
      <c r="K2410" s="80">
        <f t="shared" si="386"/>
        <v>0.11694599999999999</v>
      </c>
      <c r="L2410" s="68" t="str">
        <f t="shared" si="379"/>
        <v>Normal</v>
      </c>
      <c r="N2410" s="67">
        <f t="shared" si="380"/>
        <v>0</v>
      </c>
      <c r="O2410" s="67">
        <f t="shared" si="381"/>
        <v>0.11694599999999999</v>
      </c>
      <c r="P2410" s="81">
        <f t="shared" si="382"/>
        <v>1.0799567731599438</v>
      </c>
      <c r="Q2410" s="81">
        <f t="shared" si="383"/>
        <v>1.0799567731599438</v>
      </c>
      <c r="S2410" s="1">
        <f t="shared" si="387"/>
        <v>1</v>
      </c>
      <c r="T2410" s="1" t="str">
        <f t="shared" si="388"/>
        <v>Peak</v>
      </c>
    </row>
    <row r="2411" spans="1:20" x14ac:dyDescent="0.25">
      <c r="A2411" s="85">
        <v>45026.66666666112</v>
      </c>
      <c r="B2411" s="1">
        <v>4</v>
      </c>
      <c r="C2411" s="1">
        <v>10</v>
      </c>
      <c r="D2411" s="1">
        <v>17</v>
      </c>
      <c r="E2411" s="1" t="str">
        <f t="shared" si="384"/>
        <v>Non-Summer</v>
      </c>
      <c r="F2411" s="78">
        <v>0.66359999999999997</v>
      </c>
      <c r="G2411" s="79">
        <f t="shared" si="385"/>
        <v>1.2625412180399596</v>
      </c>
      <c r="J2411" s="78">
        <v>2.7526999999999999E-2</v>
      </c>
      <c r="K2411" s="80">
        <f t="shared" si="386"/>
        <v>2.7526999999999999E-2</v>
      </c>
      <c r="L2411" s="68" t="str">
        <f t="shared" si="379"/>
        <v>Normal</v>
      </c>
      <c r="N2411" s="67">
        <f t="shared" si="380"/>
        <v>0</v>
      </c>
      <c r="O2411" s="67">
        <f t="shared" si="381"/>
        <v>2.7526999999999999E-2</v>
      </c>
      <c r="P2411" s="81">
        <f t="shared" si="382"/>
        <v>1.2350142180399595</v>
      </c>
      <c r="Q2411" s="81">
        <f t="shared" si="383"/>
        <v>1.2350142180399595</v>
      </c>
      <c r="S2411" s="1">
        <f t="shared" si="387"/>
        <v>1</v>
      </c>
      <c r="T2411" s="1" t="str">
        <f t="shared" si="388"/>
        <v>Peak</v>
      </c>
    </row>
    <row r="2412" spans="1:20" x14ac:dyDescent="0.25">
      <c r="A2412" s="85">
        <v>45026.708333327784</v>
      </c>
      <c r="B2412" s="1">
        <v>4</v>
      </c>
      <c r="C2412" s="1">
        <v>10</v>
      </c>
      <c r="D2412" s="1">
        <v>18</v>
      </c>
      <c r="E2412" s="1" t="str">
        <f t="shared" si="384"/>
        <v>Non-Summer</v>
      </c>
      <c r="F2412" s="78">
        <v>0.71160000000000001</v>
      </c>
      <c r="G2412" s="79">
        <f t="shared" si="385"/>
        <v>1.3538642717860689</v>
      </c>
      <c r="J2412" s="78">
        <v>0</v>
      </c>
      <c r="K2412" s="80">
        <f t="shared" si="386"/>
        <v>0</v>
      </c>
      <c r="L2412" s="68" t="str">
        <f t="shared" si="379"/>
        <v>Normal</v>
      </c>
      <c r="N2412" s="67">
        <f t="shared" si="380"/>
        <v>0</v>
      </c>
      <c r="O2412" s="67">
        <f t="shared" si="381"/>
        <v>0</v>
      </c>
      <c r="P2412" s="81">
        <f t="shared" si="382"/>
        <v>1.3538642717860689</v>
      </c>
      <c r="Q2412" s="81">
        <f t="shared" si="383"/>
        <v>1.3538642717860689</v>
      </c>
      <c r="S2412" s="1">
        <f t="shared" si="387"/>
        <v>1</v>
      </c>
      <c r="T2412" s="1" t="str">
        <f t="shared" si="388"/>
        <v>Peak</v>
      </c>
    </row>
    <row r="2413" spans="1:20" x14ac:dyDescent="0.25">
      <c r="A2413" s="85">
        <v>45026.749999994448</v>
      </c>
      <c r="B2413" s="1">
        <v>4</v>
      </c>
      <c r="C2413" s="1">
        <v>10</v>
      </c>
      <c r="D2413" s="1">
        <v>19</v>
      </c>
      <c r="E2413" s="1" t="str">
        <f t="shared" si="384"/>
        <v>Non-Summer</v>
      </c>
      <c r="F2413" s="78">
        <v>0.752</v>
      </c>
      <c r="G2413" s="79">
        <f t="shared" si="385"/>
        <v>1.4307278420223775</v>
      </c>
      <c r="J2413" s="78">
        <v>0</v>
      </c>
      <c r="K2413" s="80">
        <f t="shared" si="386"/>
        <v>0</v>
      </c>
      <c r="L2413" s="68" t="str">
        <f t="shared" si="379"/>
        <v>Normal</v>
      </c>
      <c r="N2413" s="67">
        <f t="shared" si="380"/>
        <v>0</v>
      </c>
      <c r="O2413" s="67">
        <f t="shared" si="381"/>
        <v>0</v>
      </c>
      <c r="P2413" s="81">
        <f t="shared" si="382"/>
        <v>1.4307278420223775</v>
      </c>
      <c r="Q2413" s="81">
        <f t="shared" si="383"/>
        <v>1.4307278420223775</v>
      </c>
      <c r="S2413" s="1">
        <f t="shared" si="387"/>
        <v>1</v>
      </c>
      <c r="T2413" s="1" t="str">
        <f t="shared" si="388"/>
        <v>Peak</v>
      </c>
    </row>
    <row r="2414" spans="1:20" x14ac:dyDescent="0.25">
      <c r="A2414" s="85">
        <v>45026.791666661113</v>
      </c>
      <c r="B2414" s="1">
        <v>4</v>
      </c>
      <c r="C2414" s="1">
        <v>10</v>
      </c>
      <c r="D2414" s="1">
        <v>20</v>
      </c>
      <c r="E2414" s="1" t="str">
        <f t="shared" si="384"/>
        <v>Non-Summer</v>
      </c>
      <c r="F2414" s="78">
        <v>0.8095</v>
      </c>
      <c r="G2414" s="79">
        <f t="shared" si="385"/>
        <v>1.5401252501557374</v>
      </c>
      <c r="J2414" s="78">
        <v>0</v>
      </c>
      <c r="K2414" s="80">
        <f t="shared" si="386"/>
        <v>0</v>
      </c>
      <c r="L2414" s="68" t="str">
        <f t="shared" si="379"/>
        <v>Normal</v>
      </c>
      <c r="N2414" s="67">
        <f t="shared" si="380"/>
        <v>0</v>
      </c>
      <c r="O2414" s="67">
        <f t="shared" si="381"/>
        <v>0</v>
      </c>
      <c r="P2414" s="81">
        <f t="shared" si="382"/>
        <v>1.5401252501557374</v>
      </c>
      <c r="Q2414" s="81">
        <f t="shared" si="383"/>
        <v>1.5401252501557374</v>
      </c>
      <c r="S2414" s="1">
        <f t="shared" si="387"/>
        <v>1</v>
      </c>
      <c r="T2414" s="1" t="str">
        <f t="shared" si="388"/>
        <v>Peak</v>
      </c>
    </row>
    <row r="2415" spans="1:20" x14ac:dyDescent="0.25">
      <c r="A2415" s="85">
        <v>45026.833333327777</v>
      </c>
      <c r="B2415" s="1">
        <v>4</v>
      </c>
      <c r="C2415" s="1">
        <v>10</v>
      </c>
      <c r="D2415" s="1">
        <v>21</v>
      </c>
      <c r="E2415" s="1" t="str">
        <f t="shared" si="384"/>
        <v>Non-Summer</v>
      </c>
      <c r="F2415" s="78">
        <v>0.85229999999999995</v>
      </c>
      <c r="G2415" s="79">
        <f t="shared" si="385"/>
        <v>1.6215549730793515</v>
      </c>
      <c r="J2415" s="78">
        <v>0</v>
      </c>
      <c r="K2415" s="80">
        <f t="shared" si="386"/>
        <v>0</v>
      </c>
      <c r="L2415" s="68" t="str">
        <f t="shared" si="379"/>
        <v>Normal</v>
      </c>
      <c r="N2415" s="67">
        <f t="shared" si="380"/>
        <v>0</v>
      </c>
      <c r="O2415" s="67">
        <f t="shared" si="381"/>
        <v>0</v>
      </c>
      <c r="P2415" s="81">
        <f t="shared" si="382"/>
        <v>1.6215549730793515</v>
      </c>
      <c r="Q2415" s="81">
        <f t="shared" si="383"/>
        <v>1.6215549730793515</v>
      </c>
      <c r="S2415" s="1">
        <f t="shared" si="387"/>
        <v>1</v>
      </c>
      <c r="T2415" s="1" t="str">
        <f t="shared" si="388"/>
        <v>Peak</v>
      </c>
    </row>
    <row r="2416" spans="1:20" x14ac:dyDescent="0.25">
      <c r="A2416" s="85">
        <v>45026.874999994441</v>
      </c>
      <c r="B2416" s="1">
        <v>4</v>
      </c>
      <c r="C2416" s="1">
        <v>10</v>
      </c>
      <c r="D2416" s="1">
        <v>22</v>
      </c>
      <c r="E2416" s="1" t="str">
        <f t="shared" si="384"/>
        <v>Non-Summer</v>
      </c>
      <c r="F2416" s="78">
        <v>0.80979999999999996</v>
      </c>
      <c r="G2416" s="79">
        <f t="shared" si="385"/>
        <v>1.5406960192416506</v>
      </c>
      <c r="J2416" s="78">
        <v>0</v>
      </c>
      <c r="K2416" s="80">
        <f t="shared" si="386"/>
        <v>0</v>
      </c>
      <c r="L2416" s="68" t="str">
        <f t="shared" si="379"/>
        <v>Normal</v>
      </c>
      <c r="N2416" s="67">
        <f t="shared" si="380"/>
        <v>0</v>
      </c>
      <c r="O2416" s="67">
        <f t="shared" si="381"/>
        <v>0</v>
      </c>
      <c r="P2416" s="81">
        <f t="shared" si="382"/>
        <v>1.5406960192416506</v>
      </c>
      <c r="Q2416" s="81">
        <f t="shared" si="383"/>
        <v>1.5406960192416506</v>
      </c>
      <c r="S2416" s="1">
        <f t="shared" si="387"/>
        <v>1</v>
      </c>
      <c r="T2416" s="1" t="str">
        <f t="shared" si="388"/>
        <v>Off-Peak</v>
      </c>
    </row>
    <row r="2417" spans="1:20" x14ac:dyDescent="0.25">
      <c r="A2417" s="85">
        <v>45026.916666661105</v>
      </c>
      <c r="B2417" s="1">
        <v>4</v>
      </c>
      <c r="C2417" s="1">
        <v>10</v>
      </c>
      <c r="D2417" s="1">
        <v>23</v>
      </c>
      <c r="E2417" s="1" t="str">
        <f t="shared" si="384"/>
        <v>Non-Summer</v>
      </c>
      <c r="F2417" s="78">
        <v>0.72499999999999998</v>
      </c>
      <c r="G2417" s="79">
        <f t="shared" si="385"/>
        <v>1.379358624290191</v>
      </c>
      <c r="J2417" s="78">
        <v>0</v>
      </c>
      <c r="K2417" s="80">
        <f t="shared" si="386"/>
        <v>0</v>
      </c>
      <c r="L2417" s="68" t="str">
        <f t="shared" si="379"/>
        <v>Normal</v>
      </c>
      <c r="N2417" s="67">
        <f t="shared" si="380"/>
        <v>0</v>
      </c>
      <c r="O2417" s="67">
        <f t="shared" si="381"/>
        <v>0</v>
      </c>
      <c r="P2417" s="81">
        <f t="shared" si="382"/>
        <v>1.379358624290191</v>
      </c>
      <c r="Q2417" s="81">
        <f t="shared" si="383"/>
        <v>1.379358624290191</v>
      </c>
      <c r="S2417" s="1">
        <f t="shared" si="387"/>
        <v>1</v>
      </c>
      <c r="T2417" s="1" t="str">
        <f t="shared" si="388"/>
        <v>Off-Peak</v>
      </c>
    </row>
    <row r="2418" spans="1:20" x14ac:dyDescent="0.25">
      <c r="A2418" s="85">
        <v>45026.95833332777</v>
      </c>
      <c r="B2418" s="1">
        <v>4</v>
      </c>
      <c r="C2418" s="1">
        <v>11</v>
      </c>
      <c r="D2418" s="1">
        <v>0</v>
      </c>
      <c r="E2418" s="1" t="str">
        <f t="shared" si="384"/>
        <v>Non-Summer</v>
      </c>
      <c r="F2418" s="78">
        <v>0.63719999999999999</v>
      </c>
      <c r="G2418" s="79">
        <f t="shared" si="385"/>
        <v>1.2123135384795996</v>
      </c>
      <c r="J2418" s="78">
        <v>0</v>
      </c>
      <c r="K2418" s="80">
        <f t="shared" si="386"/>
        <v>0</v>
      </c>
      <c r="L2418" s="68" t="str">
        <f t="shared" si="379"/>
        <v>Normal</v>
      </c>
      <c r="N2418" s="67">
        <f t="shared" si="380"/>
        <v>0</v>
      </c>
      <c r="O2418" s="67">
        <f t="shared" si="381"/>
        <v>0</v>
      </c>
      <c r="P2418" s="81">
        <f t="shared" si="382"/>
        <v>1.2123135384795996</v>
      </c>
      <c r="Q2418" s="81">
        <f t="shared" si="383"/>
        <v>1.2123135384795996</v>
      </c>
      <c r="S2418" s="1">
        <f t="shared" si="387"/>
        <v>1</v>
      </c>
      <c r="T2418" s="1" t="str">
        <f t="shared" si="388"/>
        <v>Off-Peak</v>
      </c>
    </row>
    <row r="2419" spans="1:20" x14ac:dyDescent="0.25">
      <c r="A2419" s="85">
        <v>45026.999999994434</v>
      </c>
      <c r="B2419" s="1">
        <v>4</v>
      </c>
      <c r="C2419" s="1">
        <v>11</v>
      </c>
      <c r="D2419" s="1">
        <v>1</v>
      </c>
      <c r="E2419" s="1" t="str">
        <f t="shared" si="384"/>
        <v>Non-Summer</v>
      </c>
      <c r="F2419" s="78">
        <v>0.57979999999999998</v>
      </c>
      <c r="G2419" s="79">
        <f t="shared" si="385"/>
        <v>1.1031063867082107</v>
      </c>
      <c r="J2419" s="78">
        <v>0</v>
      </c>
      <c r="K2419" s="80">
        <f t="shared" si="386"/>
        <v>0</v>
      </c>
      <c r="L2419" s="68" t="str">
        <f t="shared" si="379"/>
        <v>Normal</v>
      </c>
      <c r="N2419" s="67">
        <f t="shared" si="380"/>
        <v>0</v>
      </c>
      <c r="O2419" s="67">
        <f t="shared" si="381"/>
        <v>0</v>
      </c>
      <c r="P2419" s="81">
        <f t="shared" si="382"/>
        <v>1.1031063867082107</v>
      </c>
      <c r="Q2419" s="81">
        <f t="shared" si="383"/>
        <v>1.1031063867082107</v>
      </c>
      <c r="S2419" s="1">
        <f t="shared" si="387"/>
        <v>2</v>
      </c>
      <c r="T2419" s="1" t="str">
        <f t="shared" si="388"/>
        <v>Off-Peak</v>
      </c>
    </row>
    <row r="2420" spans="1:20" x14ac:dyDescent="0.25">
      <c r="A2420" s="85">
        <v>45027.041666661098</v>
      </c>
      <c r="B2420" s="1">
        <v>4</v>
      </c>
      <c r="C2420" s="1">
        <v>11</v>
      </c>
      <c r="D2420" s="1">
        <v>2</v>
      </c>
      <c r="E2420" s="1" t="str">
        <f t="shared" si="384"/>
        <v>Non-Summer</v>
      </c>
      <c r="F2420" s="78">
        <v>0.54710000000000003</v>
      </c>
      <c r="G2420" s="79">
        <f t="shared" si="385"/>
        <v>1.0408925563436739</v>
      </c>
      <c r="J2420" s="78">
        <v>0</v>
      </c>
      <c r="K2420" s="80">
        <f t="shared" si="386"/>
        <v>0</v>
      </c>
      <c r="L2420" s="68" t="str">
        <f t="shared" si="379"/>
        <v>Normal</v>
      </c>
      <c r="N2420" s="67">
        <f t="shared" si="380"/>
        <v>0</v>
      </c>
      <c r="O2420" s="67">
        <f t="shared" si="381"/>
        <v>0</v>
      </c>
      <c r="P2420" s="81">
        <f t="shared" si="382"/>
        <v>1.0408925563436739</v>
      </c>
      <c r="Q2420" s="81">
        <f t="shared" si="383"/>
        <v>1.0408925563436739</v>
      </c>
      <c r="S2420" s="1">
        <f t="shared" si="387"/>
        <v>2</v>
      </c>
      <c r="T2420" s="1" t="str">
        <f t="shared" si="388"/>
        <v>Off-Peak</v>
      </c>
    </row>
    <row r="2421" spans="1:20" x14ac:dyDescent="0.25">
      <c r="A2421" s="85">
        <v>45027.083333327762</v>
      </c>
      <c r="B2421" s="1">
        <v>4</v>
      </c>
      <c r="C2421" s="1">
        <v>11</v>
      </c>
      <c r="D2421" s="1">
        <v>3</v>
      </c>
      <c r="E2421" s="1" t="str">
        <f t="shared" si="384"/>
        <v>Non-Summer</v>
      </c>
      <c r="F2421" s="78">
        <v>0.53010000000000002</v>
      </c>
      <c r="G2421" s="79">
        <f t="shared" si="385"/>
        <v>1.0085489748085936</v>
      </c>
      <c r="J2421" s="78">
        <v>0</v>
      </c>
      <c r="K2421" s="80">
        <f t="shared" si="386"/>
        <v>0</v>
      </c>
      <c r="L2421" s="68" t="str">
        <f t="shared" si="379"/>
        <v>Normal</v>
      </c>
      <c r="N2421" s="67">
        <f t="shared" si="380"/>
        <v>0</v>
      </c>
      <c r="O2421" s="67">
        <f t="shared" si="381"/>
        <v>0</v>
      </c>
      <c r="P2421" s="81">
        <f t="shared" si="382"/>
        <v>1.0085489748085936</v>
      </c>
      <c r="Q2421" s="81">
        <f t="shared" si="383"/>
        <v>1.0085489748085936</v>
      </c>
      <c r="S2421" s="1">
        <f t="shared" si="387"/>
        <v>2</v>
      </c>
      <c r="T2421" s="1" t="str">
        <f t="shared" si="388"/>
        <v>Off-Peak</v>
      </c>
    </row>
    <row r="2422" spans="1:20" x14ac:dyDescent="0.25">
      <c r="A2422" s="85">
        <v>45027.124999994427</v>
      </c>
      <c r="B2422" s="1">
        <v>4</v>
      </c>
      <c r="C2422" s="1">
        <v>11</v>
      </c>
      <c r="D2422" s="1">
        <v>4</v>
      </c>
      <c r="E2422" s="1" t="str">
        <f t="shared" si="384"/>
        <v>Non-Summer</v>
      </c>
      <c r="F2422" s="78">
        <v>0.5262</v>
      </c>
      <c r="G2422" s="79">
        <f t="shared" si="385"/>
        <v>1.0011289766917222</v>
      </c>
      <c r="J2422" s="78">
        <v>0</v>
      </c>
      <c r="K2422" s="80">
        <f t="shared" si="386"/>
        <v>0</v>
      </c>
      <c r="L2422" s="68" t="str">
        <f t="shared" si="379"/>
        <v>Normal</v>
      </c>
      <c r="N2422" s="67">
        <f t="shared" si="380"/>
        <v>0</v>
      </c>
      <c r="O2422" s="67">
        <f t="shared" si="381"/>
        <v>0</v>
      </c>
      <c r="P2422" s="81">
        <f t="shared" si="382"/>
        <v>1.0011289766917222</v>
      </c>
      <c r="Q2422" s="81">
        <f t="shared" si="383"/>
        <v>1.0011289766917222</v>
      </c>
      <c r="S2422" s="1">
        <f t="shared" si="387"/>
        <v>2</v>
      </c>
      <c r="T2422" s="1" t="str">
        <f t="shared" si="388"/>
        <v>Off-Peak</v>
      </c>
    </row>
    <row r="2423" spans="1:20" x14ac:dyDescent="0.25">
      <c r="A2423" s="85">
        <v>45027.166666661091</v>
      </c>
      <c r="B2423" s="1">
        <v>4</v>
      </c>
      <c r="C2423" s="1">
        <v>11</v>
      </c>
      <c r="D2423" s="1">
        <v>5</v>
      </c>
      <c r="E2423" s="1" t="str">
        <f t="shared" si="384"/>
        <v>Non-Summer</v>
      </c>
      <c r="F2423" s="78">
        <v>0.53979999999999995</v>
      </c>
      <c r="G2423" s="79">
        <f t="shared" si="385"/>
        <v>1.0270038419197862</v>
      </c>
      <c r="J2423" s="78">
        <v>0</v>
      </c>
      <c r="K2423" s="80">
        <f t="shared" si="386"/>
        <v>0</v>
      </c>
      <c r="L2423" s="68" t="str">
        <f t="shared" si="379"/>
        <v>Normal</v>
      </c>
      <c r="N2423" s="67">
        <f t="shared" si="380"/>
        <v>0</v>
      </c>
      <c r="O2423" s="67">
        <f t="shared" si="381"/>
        <v>0</v>
      </c>
      <c r="P2423" s="81">
        <f t="shared" si="382"/>
        <v>1.0270038419197862</v>
      </c>
      <c r="Q2423" s="81">
        <f t="shared" si="383"/>
        <v>1.0270038419197862</v>
      </c>
      <c r="S2423" s="1">
        <f t="shared" si="387"/>
        <v>2</v>
      </c>
      <c r="T2423" s="1" t="str">
        <f t="shared" si="388"/>
        <v>Off-Peak</v>
      </c>
    </row>
    <row r="2424" spans="1:20" x14ac:dyDescent="0.25">
      <c r="A2424" s="85">
        <v>45027.208333327755</v>
      </c>
      <c r="B2424" s="1">
        <v>4</v>
      </c>
      <c r="C2424" s="1">
        <v>11</v>
      </c>
      <c r="D2424" s="1">
        <v>6</v>
      </c>
      <c r="E2424" s="1" t="str">
        <f t="shared" si="384"/>
        <v>Non-Summer</v>
      </c>
      <c r="F2424" s="78">
        <v>0.57399999999999995</v>
      </c>
      <c r="G2424" s="79">
        <f t="shared" si="385"/>
        <v>1.0920715177138891</v>
      </c>
      <c r="J2424" s="78">
        <v>0</v>
      </c>
      <c r="K2424" s="80">
        <f t="shared" si="386"/>
        <v>0</v>
      </c>
      <c r="L2424" s="68" t="str">
        <f t="shared" si="379"/>
        <v>Normal</v>
      </c>
      <c r="N2424" s="67">
        <f t="shared" si="380"/>
        <v>0</v>
      </c>
      <c r="O2424" s="67">
        <f t="shared" si="381"/>
        <v>0</v>
      </c>
      <c r="P2424" s="81">
        <f t="shared" si="382"/>
        <v>1.0920715177138891</v>
      </c>
      <c r="Q2424" s="81">
        <f t="shared" si="383"/>
        <v>1.0920715177138891</v>
      </c>
      <c r="S2424" s="1">
        <f t="shared" si="387"/>
        <v>2</v>
      </c>
      <c r="T2424" s="1" t="str">
        <f t="shared" si="388"/>
        <v>Peak</v>
      </c>
    </row>
    <row r="2425" spans="1:20" x14ac:dyDescent="0.25">
      <c r="A2425" s="85">
        <v>45027.249999994419</v>
      </c>
      <c r="B2425" s="1">
        <v>4</v>
      </c>
      <c r="C2425" s="1">
        <v>11</v>
      </c>
      <c r="D2425" s="1">
        <v>7</v>
      </c>
      <c r="E2425" s="1" t="str">
        <f t="shared" si="384"/>
        <v>Non-Summer</v>
      </c>
      <c r="F2425" s="78">
        <v>0.62680000000000002</v>
      </c>
      <c r="G2425" s="79">
        <f t="shared" si="385"/>
        <v>1.1925268768346093</v>
      </c>
      <c r="J2425" s="78">
        <v>7.0630999999999999E-2</v>
      </c>
      <c r="K2425" s="80">
        <f t="shared" si="386"/>
        <v>7.0630999999999999E-2</v>
      </c>
      <c r="L2425" s="68" t="str">
        <f t="shared" si="379"/>
        <v>Normal</v>
      </c>
      <c r="N2425" s="67">
        <f t="shared" si="380"/>
        <v>0</v>
      </c>
      <c r="O2425" s="67">
        <f t="shared" si="381"/>
        <v>7.0630999999999999E-2</v>
      </c>
      <c r="P2425" s="81">
        <f t="shared" si="382"/>
        <v>1.1218958768346092</v>
      </c>
      <c r="Q2425" s="81">
        <f t="shared" si="383"/>
        <v>1.1218958768346092</v>
      </c>
      <c r="S2425" s="1">
        <f t="shared" si="387"/>
        <v>2</v>
      </c>
      <c r="T2425" s="1" t="str">
        <f t="shared" si="388"/>
        <v>Peak</v>
      </c>
    </row>
    <row r="2426" spans="1:20" x14ac:dyDescent="0.25">
      <c r="A2426" s="85">
        <v>45027.291666661084</v>
      </c>
      <c r="B2426" s="1">
        <v>4</v>
      </c>
      <c r="C2426" s="1">
        <v>11</v>
      </c>
      <c r="D2426" s="1">
        <v>8</v>
      </c>
      <c r="E2426" s="1" t="str">
        <f t="shared" si="384"/>
        <v>Non-Summer</v>
      </c>
      <c r="F2426" s="78">
        <v>0.62919999999999998</v>
      </c>
      <c r="G2426" s="79">
        <f t="shared" si="385"/>
        <v>1.1970930295219147</v>
      </c>
      <c r="J2426" s="78">
        <v>2.6559630000000003</v>
      </c>
      <c r="K2426" s="80">
        <f t="shared" si="386"/>
        <v>2.6559630000000003</v>
      </c>
      <c r="L2426" s="68" t="str">
        <f t="shared" si="379"/>
        <v>Normal</v>
      </c>
      <c r="N2426" s="67">
        <f t="shared" si="380"/>
        <v>1.4588699704780856</v>
      </c>
      <c r="O2426" s="67">
        <f t="shared" si="381"/>
        <v>1.1970930295219147</v>
      </c>
      <c r="P2426" s="81">
        <f t="shared" si="382"/>
        <v>0</v>
      </c>
      <c r="Q2426" s="81">
        <f t="shared" si="383"/>
        <v>-1.4588699704780856</v>
      </c>
      <c r="S2426" s="1">
        <f t="shared" si="387"/>
        <v>2</v>
      </c>
      <c r="T2426" s="1" t="str">
        <f t="shared" si="388"/>
        <v>Peak</v>
      </c>
    </row>
    <row r="2427" spans="1:20" x14ac:dyDescent="0.25">
      <c r="A2427" s="85">
        <v>45027.333333327748</v>
      </c>
      <c r="B2427" s="1">
        <v>4</v>
      </c>
      <c r="C2427" s="1">
        <v>11</v>
      </c>
      <c r="D2427" s="1">
        <v>9</v>
      </c>
      <c r="E2427" s="1" t="str">
        <f t="shared" si="384"/>
        <v>Non-Summer</v>
      </c>
      <c r="F2427" s="78">
        <v>0.60050000000000003</v>
      </c>
      <c r="G2427" s="79">
        <f t="shared" si="385"/>
        <v>1.1424894536362205</v>
      </c>
      <c r="J2427" s="78">
        <v>3.54609</v>
      </c>
      <c r="K2427" s="80">
        <f t="shared" si="386"/>
        <v>3.54609</v>
      </c>
      <c r="L2427" s="68" t="str">
        <f t="shared" si="379"/>
        <v>Normal</v>
      </c>
      <c r="N2427" s="67">
        <f t="shared" si="380"/>
        <v>2.4036005463637795</v>
      </c>
      <c r="O2427" s="67">
        <f t="shared" si="381"/>
        <v>1.1424894536362205</v>
      </c>
      <c r="P2427" s="81">
        <f t="shared" si="382"/>
        <v>0</v>
      </c>
      <c r="Q2427" s="81">
        <f t="shared" si="383"/>
        <v>-2.4036005463637795</v>
      </c>
      <c r="S2427" s="1">
        <f t="shared" si="387"/>
        <v>2</v>
      </c>
      <c r="T2427" s="1" t="str">
        <f t="shared" si="388"/>
        <v>Peak</v>
      </c>
    </row>
    <row r="2428" spans="1:20" x14ac:dyDescent="0.25">
      <c r="A2428" s="85">
        <v>45027.374999994412</v>
      </c>
      <c r="B2428" s="1">
        <v>4</v>
      </c>
      <c r="C2428" s="1">
        <v>11</v>
      </c>
      <c r="D2428" s="1">
        <v>10</v>
      </c>
      <c r="E2428" s="1" t="str">
        <f t="shared" si="384"/>
        <v>Non-Summer</v>
      </c>
      <c r="F2428" s="78">
        <v>0.5837</v>
      </c>
      <c r="G2428" s="79">
        <f t="shared" si="385"/>
        <v>1.1105263848250821</v>
      </c>
      <c r="J2428" s="78">
        <v>0.37843199999999999</v>
      </c>
      <c r="K2428" s="80">
        <f t="shared" si="386"/>
        <v>0.37843199999999999</v>
      </c>
      <c r="L2428" s="68" t="str">
        <f t="shared" si="379"/>
        <v>Normal</v>
      </c>
      <c r="N2428" s="67">
        <f t="shared" si="380"/>
        <v>0</v>
      </c>
      <c r="O2428" s="67">
        <f t="shared" si="381"/>
        <v>0.37843199999999999</v>
      </c>
      <c r="P2428" s="81">
        <f t="shared" si="382"/>
        <v>0.73209438482508216</v>
      </c>
      <c r="Q2428" s="81">
        <f t="shared" si="383"/>
        <v>0.73209438482508216</v>
      </c>
      <c r="S2428" s="1">
        <f t="shared" si="387"/>
        <v>2</v>
      </c>
      <c r="T2428" s="1" t="str">
        <f t="shared" si="388"/>
        <v>Peak</v>
      </c>
    </row>
    <row r="2429" spans="1:20" x14ac:dyDescent="0.25">
      <c r="A2429" s="85">
        <v>45027.416666661076</v>
      </c>
      <c r="B2429" s="1">
        <v>4</v>
      </c>
      <c r="C2429" s="1">
        <v>11</v>
      </c>
      <c r="D2429" s="1">
        <v>11</v>
      </c>
      <c r="E2429" s="1" t="str">
        <f t="shared" si="384"/>
        <v>Non-Summer</v>
      </c>
      <c r="F2429" s="78">
        <v>0.57709999999999995</v>
      </c>
      <c r="G2429" s="79">
        <f t="shared" si="385"/>
        <v>1.097969464934992</v>
      </c>
      <c r="J2429" s="78">
        <v>5.2795670000000001</v>
      </c>
      <c r="K2429" s="80">
        <f t="shared" si="386"/>
        <v>5.2795670000000001</v>
      </c>
      <c r="L2429" s="68" t="str">
        <f t="shared" si="379"/>
        <v>Normal</v>
      </c>
      <c r="N2429" s="67">
        <f t="shared" si="380"/>
        <v>4.1815975350650083</v>
      </c>
      <c r="O2429" s="67">
        <f t="shared" si="381"/>
        <v>1.0979694649349918</v>
      </c>
      <c r="P2429" s="81">
        <f t="shared" si="382"/>
        <v>2.2204460492503131E-16</v>
      </c>
      <c r="Q2429" s="81">
        <f t="shared" si="383"/>
        <v>-4.1815975350650083</v>
      </c>
      <c r="S2429" s="1">
        <f t="shared" si="387"/>
        <v>2</v>
      </c>
      <c r="T2429" s="1" t="str">
        <f t="shared" si="388"/>
        <v>Peak</v>
      </c>
    </row>
    <row r="2430" spans="1:20" x14ac:dyDescent="0.25">
      <c r="A2430" s="85">
        <v>45027.458333327741</v>
      </c>
      <c r="B2430" s="1">
        <v>4</v>
      </c>
      <c r="C2430" s="1">
        <v>11</v>
      </c>
      <c r="D2430" s="1">
        <v>12</v>
      </c>
      <c r="E2430" s="1" t="str">
        <f t="shared" si="384"/>
        <v>Non-Summer</v>
      </c>
      <c r="F2430" s="78">
        <v>0.58150000000000002</v>
      </c>
      <c r="G2430" s="79">
        <f t="shared" si="385"/>
        <v>1.1063407448617188</v>
      </c>
      <c r="J2430" s="78">
        <v>4.9789520000000005</v>
      </c>
      <c r="K2430" s="80">
        <f t="shared" si="386"/>
        <v>4.9789520000000005</v>
      </c>
      <c r="L2430" s="68" t="str">
        <f t="shared" si="379"/>
        <v>Normal</v>
      </c>
      <c r="N2430" s="67">
        <f t="shared" si="380"/>
        <v>3.8726112551382816</v>
      </c>
      <c r="O2430" s="67">
        <f t="shared" si="381"/>
        <v>1.1063407448617188</v>
      </c>
      <c r="P2430" s="81">
        <f t="shared" si="382"/>
        <v>0</v>
      </c>
      <c r="Q2430" s="81">
        <f t="shared" si="383"/>
        <v>-3.8726112551382816</v>
      </c>
      <c r="S2430" s="1">
        <f t="shared" si="387"/>
        <v>2</v>
      </c>
      <c r="T2430" s="1" t="str">
        <f t="shared" si="388"/>
        <v>Peak</v>
      </c>
    </row>
    <row r="2431" spans="1:20" x14ac:dyDescent="0.25">
      <c r="A2431" s="85">
        <v>45027.499999994405</v>
      </c>
      <c r="B2431" s="1">
        <v>4</v>
      </c>
      <c r="C2431" s="1">
        <v>11</v>
      </c>
      <c r="D2431" s="1">
        <v>13</v>
      </c>
      <c r="E2431" s="1" t="str">
        <f t="shared" si="384"/>
        <v>Non-Summer</v>
      </c>
      <c r="F2431" s="78">
        <v>0.59099999999999997</v>
      </c>
      <c r="G2431" s="79">
        <f t="shared" si="385"/>
        <v>1.1244150992489694</v>
      </c>
      <c r="J2431" s="78">
        <v>2.5119569999999998</v>
      </c>
      <c r="K2431" s="80">
        <f t="shared" si="386"/>
        <v>2.5119569999999998</v>
      </c>
      <c r="L2431" s="68" t="str">
        <f t="shared" si="379"/>
        <v>Normal</v>
      </c>
      <c r="N2431" s="67">
        <f t="shared" si="380"/>
        <v>1.3875419007510303</v>
      </c>
      <c r="O2431" s="67">
        <f t="shared" si="381"/>
        <v>1.1244150992489694</v>
      </c>
      <c r="P2431" s="81">
        <f t="shared" si="382"/>
        <v>0</v>
      </c>
      <c r="Q2431" s="81">
        <f t="shared" si="383"/>
        <v>-1.3875419007510303</v>
      </c>
      <c r="S2431" s="1">
        <f t="shared" si="387"/>
        <v>2</v>
      </c>
      <c r="T2431" s="1" t="str">
        <f t="shared" si="388"/>
        <v>Peak</v>
      </c>
    </row>
    <row r="2432" spans="1:20" x14ac:dyDescent="0.25">
      <c r="A2432" s="85">
        <v>45027.541666661069</v>
      </c>
      <c r="B2432" s="1">
        <v>4</v>
      </c>
      <c r="C2432" s="1">
        <v>11</v>
      </c>
      <c r="D2432" s="1">
        <v>14</v>
      </c>
      <c r="E2432" s="1" t="str">
        <f t="shared" si="384"/>
        <v>Non-Summer</v>
      </c>
      <c r="F2432" s="78">
        <v>0.60040000000000004</v>
      </c>
      <c r="G2432" s="79">
        <f t="shared" si="385"/>
        <v>1.1422991972742493</v>
      </c>
      <c r="J2432" s="78">
        <v>2.6625369999999999</v>
      </c>
      <c r="K2432" s="80">
        <f t="shared" si="386"/>
        <v>2.6625369999999999</v>
      </c>
      <c r="L2432" s="68" t="str">
        <f t="shared" si="379"/>
        <v>Normal</v>
      </c>
      <c r="N2432" s="67">
        <f t="shared" si="380"/>
        <v>1.5202378027257506</v>
      </c>
      <c r="O2432" s="67">
        <f t="shared" si="381"/>
        <v>1.1422991972742493</v>
      </c>
      <c r="P2432" s="81">
        <f t="shared" si="382"/>
        <v>0</v>
      </c>
      <c r="Q2432" s="81">
        <f t="shared" si="383"/>
        <v>-1.5202378027257506</v>
      </c>
      <c r="S2432" s="1">
        <f t="shared" si="387"/>
        <v>2</v>
      </c>
      <c r="T2432" s="1" t="str">
        <f t="shared" si="388"/>
        <v>Peak</v>
      </c>
    </row>
    <row r="2433" spans="1:20" x14ac:dyDescent="0.25">
      <c r="A2433" s="85">
        <v>45027.583333327733</v>
      </c>
      <c r="B2433" s="1">
        <v>4</v>
      </c>
      <c r="C2433" s="1">
        <v>11</v>
      </c>
      <c r="D2433" s="1">
        <v>15</v>
      </c>
      <c r="E2433" s="1" t="str">
        <f t="shared" si="384"/>
        <v>Non-Summer</v>
      </c>
      <c r="F2433" s="78">
        <v>0.61850000000000005</v>
      </c>
      <c r="G2433" s="79">
        <f t="shared" si="385"/>
        <v>1.1767355987910113</v>
      </c>
      <c r="J2433" s="78">
        <v>0.70219000000000009</v>
      </c>
      <c r="K2433" s="80">
        <f t="shared" si="386"/>
        <v>0.70219000000000009</v>
      </c>
      <c r="L2433" s="68" t="str">
        <f t="shared" si="379"/>
        <v>Normal</v>
      </c>
      <c r="N2433" s="67">
        <f t="shared" si="380"/>
        <v>0</v>
      </c>
      <c r="O2433" s="67">
        <f t="shared" si="381"/>
        <v>0.70219000000000009</v>
      </c>
      <c r="P2433" s="81">
        <f t="shared" si="382"/>
        <v>0.47454559879101121</v>
      </c>
      <c r="Q2433" s="81">
        <f t="shared" si="383"/>
        <v>0.47454559879101121</v>
      </c>
      <c r="S2433" s="1">
        <f t="shared" si="387"/>
        <v>2</v>
      </c>
      <c r="T2433" s="1" t="str">
        <f t="shared" si="388"/>
        <v>Peak</v>
      </c>
    </row>
    <row r="2434" spans="1:20" x14ac:dyDescent="0.25">
      <c r="A2434" s="85">
        <v>45027.624999994398</v>
      </c>
      <c r="B2434" s="1">
        <v>4</v>
      </c>
      <c r="C2434" s="1">
        <v>11</v>
      </c>
      <c r="D2434" s="1">
        <v>16</v>
      </c>
      <c r="E2434" s="1" t="str">
        <f t="shared" si="384"/>
        <v>Non-Summer</v>
      </c>
      <c r="F2434" s="78">
        <v>0.65669999999999995</v>
      </c>
      <c r="G2434" s="79">
        <f t="shared" si="385"/>
        <v>1.2494135290639565</v>
      </c>
      <c r="J2434" s="78">
        <v>0.322625</v>
      </c>
      <c r="K2434" s="80">
        <f t="shared" si="386"/>
        <v>0.322625</v>
      </c>
      <c r="L2434" s="68" t="str">
        <f t="shared" si="379"/>
        <v>Normal</v>
      </c>
      <c r="N2434" s="67">
        <f t="shared" si="380"/>
        <v>0</v>
      </c>
      <c r="O2434" s="67">
        <f t="shared" si="381"/>
        <v>0.322625</v>
      </c>
      <c r="P2434" s="81">
        <f t="shared" si="382"/>
        <v>0.92678852906395659</v>
      </c>
      <c r="Q2434" s="81">
        <f t="shared" si="383"/>
        <v>0.92678852906395659</v>
      </c>
      <c r="S2434" s="1">
        <f t="shared" si="387"/>
        <v>2</v>
      </c>
      <c r="T2434" s="1" t="str">
        <f t="shared" si="388"/>
        <v>Peak</v>
      </c>
    </row>
    <row r="2435" spans="1:20" x14ac:dyDescent="0.25">
      <c r="A2435" s="85">
        <v>45027.666666661062</v>
      </c>
      <c r="B2435" s="1">
        <v>4</v>
      </c>
      <c r="C2435" s="1">
        <v>11</v>
      </c>
      <c r="D2435" s="1">
        <v>17</v>
      </c>
      <c r="E2435" s="1" t="str">
        <f t="shared" si="384"/>
        <v>Non-Summer</v>
      </c>
      <c r="F2435" s="78">
        <v>0.7157</v>
      </c>
      <c r="G2435" s="79">
        <f t="shared" si="385"/>
        <v>1.3616647826268824</v>
      </c>
      <c r="J2435" s="78">
        <v>0.34842399999999996</v>
      </c>
      <c r="K2435" s="80">
        <f t="shared" si="386"/>
        <v>0.34842399999999996</v>
      </c>
      <c r="L2435" s="68" t="str">
        <f t="shared" si="379"/>
        <v>Normal</v>
      </c>
      <c r="N2435" s="67">
        <f t="shared" si="380"/>
        <v>0</v>
      </c>
      <c r="O2435" s="67">
        <f t="shared" si="381"/>
        <v>0.34842399999999996</v>
      </c>
      <c r="P2435" s="81">
        <f t="shared" si="382"/>
        <v>1.0132407826268826</v>
      </c>
      <c r="Q2435" s="81">
        <f t="shared" si="383"/>
        <v>1.0132407826268826</v>
      </c>
      <c r="S2435" s="1">
        <f t="shared" si="387"/>
        <v>2</v>
      </c>
      <c r="T2435" s="1" t="str">
        <f t="shared" si="388"/>
        <v>Peak</v>
      </c>
    </row>
    <row r="2436" spans="1:20" x14ac:dyDescent="0.25">
      <c r="A2436" s="85">
        <v>45027.708333327726</v>
      </c>
      <c r="B2436" s="1">
        <v>4</v>
      </c>
      <c r="C2436" s="1">
        <v>11</v>
      </c>
      <c r="D2436" s="1">
        <v>18</v>
      </c>
      <c r="E2436" s="1" t="str">
        <f t="shared" si="384"/>
        <v>Non-Summer</v>
      </c>
      <c r="F2436" s="78">
        <v>0.7752</v>
      </c>
      <c r="G2436" s="79">
        <f t="shared" si="385"/>
        <v>1.4748673179996636</v>
      </c>
      <c r="J2436" s="78">
        <v>7.1690000000000004E-2</v>
      </c>
      <c r="K2436" s="80">
        <f t="shared" si="386"/>
        <v>7.1690000000000004E-2</v>
      </c>
      <c r="L2436" s="68" t="str">
        <f t="shared" si="379"/>
        <v>Normal</v>
      </c>
      <c r="N2436" s="67">
        <f t="shared" si="380"/>
        <v>0</v>
      </c>
      <c r="O2436" s="67">
        <f t="shared" si="381"/>
        <v>7.1690000000000004E-2</v>
      </c>
      <c r="P2436" s="81">
        <f t="shared" si="382"/>
        <v>1.4031773179996636</v>
      </c>
      <c r="Q2436" s="81">
        <f t="shared" si="383"/>
        <v>1.4031773179996636</v>
      </c>
      <c r="S2436" s="1">
        <f t="shared" si="387"/>
        <v>2</v>
      </c>
      <c r="T2436" s="1" t="str">
        <f t="shared" si="388"/>
        <v>Peak</v>
      </c>
    </row>
    <row r="2437" spans="1:20" x14ac:dyDescent="0.25">
      <c r="A2437" s="85">
        <v>45027.74999999439</v>
      </c>
      <c r="B2437" s="1">
        <v>4</v>
      </c>
      <c r="C2437" s="1">
        <v>11</v>
      </c>
      <c r="D2437" s="1">
        <v>19</v>
      </c>
      <c r="E2437" s="1" t="str">
        <f t="shared" si="384"/>
        <v>Non-Summer</v>
      </c>
      <c r="F2437" s="78">
        <v>0.81569999999999998</v>
      </c>
      <c r="G2437" s="79">
        <f t="shared" si="385"/>
        <v>1.5519211445979433</v>
      </c>
      <c r="J2437" s="78">
        <v>0</v>
      </c>
      <c r="K2437" s="80">
        <f t="shared" si="386"/>
        <v>0</v>
      </c>
      <c r="L2437" s="68" t="str">
        <f t="shared" si="379"/>
        <v>Normal</v>
      </c>
      <c r="N2437" s="67">
        <f t="shared" si="380"/>
        <v>0</v>
      </c>
      <c r="O2437" s="67">
        <f t="shared" si="381"/>
        <v>0</v>
      </c>
      <c r="P2437" s="81">
        <f t="shared" si="382"/>
        <v>1.5519211445979433</v>
      </c>
      <c r="Q2437" s="81">
        <f t="shared" si="383"/>
        <v>1.5519211445979433</v>
      </c>
      <c r="S2437" s="1">
        <f t="shared" si="387"/>
        <v>2</v>
      </c>
      <c r="T2437" s="1" t="str">
        <f t="shared" si="388"/>
        <v>Peak</v>
      </c>
    </row>
    <row r="2438" spans="1:20" x14ac:dyDescent="0.25">
      <c r="A2438" s="85">
        <v>45027.791666661054</v>
      </c>
      <c r="B2438" s="1">
        <v>4</v>
      </c>
      <c r="C2438" s="1">
        <v>11</v>
      </c>
      <c r="D2438" s="1">
        <v>20</v>
      </c>
      <c r="E2438" s="1" t="str">
        <f t="shared" si="384"/>
        <v>Non-Summer</v>
      </c>
      <c r="F2438" s="78">
        <v>0.86639999999999995</v>
      </c>
      <c r="G2438" s="79">
        <f t="shared" si="385"/>
        <v>1.6483811201172711</v>
      </c>
      <c r="J2438" s="78">
        <v>0</v>
      </c>
      <c r="K2438" s="80">
        <f t="shared" si="386"/>
        <v>0</v>
      </c>
      <c r="L2438" s="68" t="str">
        <f t="shared" si="379"/>
        <v>Normal</v>
      </c>
      <c r="N2438" s="67">
        <f t="shared" si="380"/>
        <v>0</v>
      </c>
      <c r="O2438" s="67">
        <f t="shared" si="381"/>
        <v>0</v>
      </c>
      <c r="P2438" s="81">
        <f t="shared" si="382"/>
        <v>1.6483811201172711</v>
      </c>
      <c r="Q2438" s="81">
        <f t="shared" si="383"/>
        <v>1.6483811201172711</v>
      </c>
      <c r="S2438" s="1">
        <f t="shared" si="387"/>
        <v>2</v>
      </c>
      <c r="T2438" s="1" t="str">
        <f t="shared" si="388"/>
        <v>Peak</v>
      </c>
    </row>
    <row r="2439" spans="1:20" x14ac:dyDescent="0.25">
      <c r="A2439" s="85">
        <v>45027.833333327719</v>
      </c>
      <c r="B2439" s="1">
        <v>4</v>
      </c>
      <c r="C2439" s="1">
        <v>11</v>
      </c>
      <c r="D2439" s="1">
        <v>21</v>
      </c>
      <c r="E2439" s="1" t="str">
        <f t="shared" si="384"/>
        <v>Non-Summer</v>
      </c>
      <c r="F2439" s="78">
        <v>0.91379999999999995</v>
      </c>
      <c r="G2439" s="79">
        <f t="shared" si="385"/>
        <v>1.7385626356915538</v>
      </c>
      <c r="J2439" s="78">
        <v>0</v>
      </c>
      <c r="K2439" s="80">
        <f t="shared" si="386"/>
        <v>0</v>
      </c>
      <c r="L2439" s="68" t="str">
        <f t="shared" si="379"/>
        <v>Normal</v>
      </c>
      <c r="N2439" s="67">
        <f t="shared" si="380"/>
        <v>0</v>
      </c>
      <c r="O2439" s="67">
        <f t="shared" si="381"/>
        <v>0</v>
      </c>
      <c r="P2439" s="81">
        <f t="shared" si="382"/>
        <v>1.7385626356915538</v>
      </c>
      <c r="Q2439" s="81">
        <f t="shared" si="383"/>
        <v>1.7385626356915538</v>
      </c>
      <c r="S2439" s="1">
        <f t="shared" si="387"/>
        <v>2</v>
      </c>
      <c r="T2439" s="1" t="str">
        <f t="shared" si="388"/>
        <v>Peak</v>
      </c>
    </row>
    <row r="2440" spans="1:20" x14ac:dyDescent="0.25">
      <c r="A2440" s="85">
        <v>45027.874999994383</v>
      </c>
      <c r="B2440" s="1">
        <v>4</v>
      </c>
      <c r="C2440" s="1">
        <v>11</v>
      </c>
      <c r="D2440" s="1">
        <v>22</v>
      </c>
      <c r="E2440" s="1" t="str">
        <f t="shared" si="384"/>
        <v>Non-Summer</v>
      </c>
      <c r="F2440" s="78">
        <v>0.87749999999999995</v>
      </c>
      <c r="G2440" s="79">
        <f t="shared" si="385"/>
        <v>1.6694995762960587</v>
      </c>
      <c r="J2440" s="78">
        <v>0</v>
      </c>
      <c r="K2440" s="80">
        <f t="shared" si="386"/>
        <v>0</v>
      </c>
      <c r="L2440" s="68" t="str">
        <f t="shared" si="379"/>
        <v>Normal</v>
      </c>
      <c r="N2440" s="67">
        <f t="shared" si="380"/>
        <v>0</v>
      </c>
      <c r="O2440" s="67">
        <f t="shared" si="381"/>
        <v>0</v>
      </c>
      <c r="P2440" s="81">
        <f t="shared" si="382"/>
        <v>1.6694995762960587</v>
      </c>
      <c r="Q2440" s="81">
        <f t="shared" si="383"/>
        <v>1.6694995762960587</v>
      </c>
      <c r="S2440" s="1">
        <f t="shared" si="387"/>
        <v>2</v>
      </c>
      <c r="T2440" s="1" t="str">
        <f t="shared" si="388"/>
        <v>Off-Peak</v>
      </c>
    </row>
    <row r="2441" spans="1:20" x14ac:dyDescent="0.25">
      <c r="A2441" s="85">
        <v>45027.916666661047</v>
      </c>
      <c r="B2441" s="1">
        <v>4</v>
      </c>
      <c r="C2441" s="1">
        <v>11</v>
      </c>
      <c r="D2441" s="1">
        <v>23</v>
      </c>
      <c r="E2441" s="1" t="str">
        <f t="shared" si="384"/>
        <v>Non-Summer</v>
      </c>
      <c r="F2441" s="78">
        <v>0.78869999999999996</v>
      </c>
      <c r="G2441" s="79">
        <f t="shared" si="385"/>
        <v>1.5005519268657568</v>
      </c>
      <c r="J2441" s="78">
        <v>0</v>
      </c>
      <c r="K2441" s="80">
        <f t="shared" si="386"/>
        <v>0</v>
      </c>
      <c r="L2441" s="68" t="str">
        <f t="shared" si="379"/>
        <v>Normal</v>
      </c>
      <c r="N2441" s="67">
        <f t="shared" si="380"/>
        <v>0</v>
      </c>
      <c r="O2441" s="67">
        <f t="shared" si="381"/>
        <v>0</v>
      </c>
      <c r="P2441" s="81">
        <f t="shared" si="382"/>
        <v>1.5005519268657568</v>
      </c>
      <c r="Q2441" s="81">
        <f t="shared" si="383"/>
        <v>1.5005519268657568</v>
      </c>
      <c r="S2441" s="1">
        <f t="shared" si="387"/>
        <v>2</v>
      </c>
      <c r="T2441" s="1" t="str">
        <f t="shared" si="388"/>
        <v>Off-Peak</v>
      </c>
    </row>
    <row r="2442" spans="1:20" x14ac:dyDescent="0.25">
      <c r="A2442" s="85">
        <v>45027.958333327711</v>
      </c>
      <c r="B2442" s="1">
        <v>4</v>
      </c>
      <c r="C2442" s="1">
        <v>12</v>
      </c>
      <c r="D2442" s="1">
        <v>0</v>
      </c>
      <c r="E2442" s="1" t="str">
        <f t="shared" si="384"/>
        <v>Non-Summer</v>
      </c>
      <c r="F2442" s="78">
        <v>0.69289999999999996</v>
      </c>
      <c r="G2442" s="79">
        <f t="shared" si="385"/>
        <v>1.3182863320974805</v>
      </c>
      <c r="J2442" s="78">
        <v>0</v>
      </c>
      <c r="K2442" s="80">
        <f t="shared" si="386"/>
        <v>0</v>
      </c>
      <c r="L2442" s="68" t="str">
        <f t="shared" si="379"/>
        <v>Normal</v>
      </c>
      <c r="N2442" s="67">
        <f t="shared" si="380"/>
        <v>0</v>
      </c>
      <c r="O2442" s="67">
        <f t="shared" si="381"/>
        <v>0</v>
      </c>
      <c r="P2442" s="81">
        <f t="shared" si="382"/>
        <v>1.3182863320974805</v>
      </c>
      <c r="Q2442" s="81">
        <f t="shared" si="383"/>
        <v>1.3182863320974805</v>
      </c>
      <c r="S2442" s="1">
        <f t="shared" si="387"/>
        <v>2</v>
      </c>
      <c r="T2442" s="1" t="str">
        <f t="shared" si="388"/>
        <v>Off-Peak</v>
      </c>
    </row>
    <row r="2443" spans="1:20" x14ac:dyDescent="0.25">
      <c r="A2443" s="85">
        <v>45027.999999994376</v>
      </c>
      <c r="B2443" s="1">
        <v>4</v>
      </c>
      <c r="C2443" s="1">
        <v>12</v>
      </c>
      <c r="D2443" s="1">
        <v>1</v>
      </c>
      <c r="E2443" s="1" t="str">
        <f t="shared" si="384"/>
        <v>Non-Summer</v>
      </c>
      <c r="F2443" s="78">
        <v>0.62180000000000002</v>
      </c>
      <c r="G2443" s="79">
        <f t="shared" si="385"/>
        <v>1.1830140587360563</v>
      </c>
      <c r="J2443" s="78">
        <v>0</v>
      </c>
      <c r="K2443" s="80">
        <f t="shared" si="386"/>
        <v>0</v>
      </c>
      <c r="L2443" s="68" t="str">
        <f t="shared" si="379"/>
        <v>Normal</v>
      </c>
      <c r="N2443" s="67">
        <f t="shared" si="380"/>
        <v>0</v>
      </c>
      <c r="O2443" s="67">
        <f t="shared" si="381"/>
        <v>0</v>
      </c>
      <c r="P2443" s="81">
        <f t="shared" si="382"/>
        <v>1.1830140587360563</v>
      </c>
      <c r="Q2443" s="81">
        <f t="shared" si="383"/>
        <v>1.1830140587360563</v>
      </c>
      <c r="S2443" s="1">
        <f t="shared" si="387"/>
        <v>3</v>
      </c>
      <c r="T2443" s="1" t="str">
        <f t="shared" si="388"/>
        <v>Off-Peak</v>
      </c>
    </row>
    <row r="2444" spans="1:20" x14ac:dyDescent="0.25">
      <c r="A2444" s="85">
        <v>45028.04166666104</v>
      </c>
      <c r="B2444" s="1">
        <v>4</v>
      </c>
      <c r="C2444" s="1">
        <v>12</v>
      </c>
      <c r="D2444" s="1">
        <v>2</v>
      </c>
      <c r="E2444" s="1" t="str">
        <f t="shared" si="384"/>
        <v>Non-Summer</v>
      </c>
      <c r="F2444" s="78">
        <v>0.57230000000000003</v>
      </c>
      <c r="G2444" s="79">
        <f t="shared" si="385"/>
        <v>1.0888371595603812</v>
      </c>
      <c r="J2444" s="78">
        <v>0</v>
      </c>
      <c r="K2444" s="80">
        <f t="shared" si="386"/>
        <v>0</v>
      </c>
      <c r="L2444" s="68" t="str">
        <f t="shared" si="379"/>
        <v>Normal</v>
      </c>
      <c r="N2444" s="67">
        <f t="shared" si="380"/>
        <v>0</v>
      </c>
      <c r="O2444" s="67">
        <f t="shared" si="381"/>
        <v>0</v>
      </c>
      <c r="P2444" s="81">
        <f t="shared" si="382"/>
        <v>1.0888371595603812</v>
      </c>
      <c r="Q2444" s="81">
        <f t="shared" si="383"/>
        <v>1.0888371595603812</v>
      </c>
      <c r="S2444" s="1">
        <f t="shared" si="387"/>
        <v>3</v>
      </c>
      <c r="T2444" s="1" t="str">
        <f t="shared" si="388"/>
        <v>Off-Peak</v>
      </c>
    </row>
    <row r="2445" spans="1:20" x14ac:dyDescent="0.25">
      <c r="A2445" s="85">
        <v>45028.083333327704</v>
      </c>
      <c r="B2445" s="1">
        <v>4</v>
      </c>
      <c r="C2445" s="1">
        <v>12</v>
      </c>
      <c r="D2445" s="1">
        <v>3</v>
      </c>
      <c r="E2445" s="1" t="str">
        <f t="shared" si="384"/>
        <v>Non-Summer</v>
      </c>
      <c r="F2445" s="78">
        <v>0.54059999999999997</v>
      </c>
      <c r="G2445" s="79">
        <f t="shared" si="385"/>
        <v>1.0285258928155547</v>
      </c>
      <c r="J2445" s="78">
        <v>0</v>
      </c>
      <c r="K2445" s="80">
        <f t="shared" si="386"/>
        <v>0</v>
      </c>
      <c r="L2445" s="68" t="str">
        <f t="shared" si="379"/>
        <v>Normal</v>
      </c>
      <c r="N2445" s="67">
        <f t="shared" si="380"/>
        <v>0</v>
      </c>
      <c r="O2445" s="67">
        <f t="shared" si="381"/>
        <v>0</v>
      </c>
      <c r="P2445" s="81">
        <f t="shared" si="382"/>
        <v>1.0285258928155547</v>
      </c>
      <c r="Q2445" s="81">
        <f t="shared" si="383"/>
        <v>1.0285258928155547</v>
      </c>
      <c r="S2445" s="1">
        <f t="shared" si="387"/>
        <v>3</v>
      </c>
      <c r="T2445" s="1" t="str">
        <f t="shared" si="388"/>
        <v>Off-Peak</v>
      </c>
    </row>
    <row r="2446" spans="1:20" x14ac:dyDescent="0.25">
      <c r="A2446" s="85">
        <v>45028.124999994368</v>
      </c>
      <c r="B2446" s="1">
        <v>4</v>
      </c>
      <c r="C2446" s="1">
        <v>12</v>
      </c>
      <c r="D2446" s="1">
        <v>4</v>
      </c>
      <c r="E2446" s="1" t="str">
        <f t="shared" si="384"/>
        <v>Non-Summer</v>
      </c>
      <c r="F2446" s="78">
        <v>0.52410000000000001</v>
      </c>
      <c r="G2446" s="79">
        <f t="shared" si="385"/>
        <v>0.99713359309032989</v>
      </c>
      <c r="J2446" s="78">
        <v>0</v>
      </c>
      <c r="K2446" s="80">
        <f t="shared" si="386"/>
        <v>0</v>
      </c>
      <c r="L2446" s="68" t="str">
        <f t="shared" si="379"/>
        <v>Normal</v>
      </c>
      <c r="N2446" s="67">
        <f t="shared" si="380"/>
        <v>0</v>
      </c>
      <c r="O2446" s="67">
        <f t="shared" si="381"/>
        <v>0</v>
      </c>
      <c r="P2446" s="81">
        <f t="shared" si="382"/>
        <v>0.99713359309032989</v>
      </c>
      <c r="Q2446" s="81">
        <f t="shared" si="383"/>
        <v>0.99713359309032989</v>
      </c>
      <c r="S2446" s="1">
        <f t="shared" si="387"/>
        <v>3</v>
      </c>
      <c r="T2446" s="1" t="str">
        <f t="shared" si="388"/>
        <v>Off-Peak</v>
      </c>
    </row>
    <row r="2447" spans="1:20" x14ac:dyDescent="0.25">
      <c r="A2447" s="85">
        <v>45028.166666661033</v>
      </c>
      <c r="B2447" s="1">
        <v>4</v>
      </c>
      <c r="C2447" s="1">
        <v>12</v>
      </c>
      <c r="D2447" s="1">
        <v>5</v>
      </c>
      <c r="E2447" s="1" t="str">
        <f t="shared" si="384"/>
        <v>Non-Summer</v>
      </c>
      <c r="F2447" s="78">
        <v>0.52359999999999995</v>
      </c>
      <c r="G2447" s="79">
        <f t="shared" si="385"/>
        <v>0.99618231128047452</v>
      </c>
      <c r="J2447" s="78">
        <v>0</v>
      </c>
      <c r="K2447" s="80">
        <f t="shared" si="386"/>
        <v>0</v>
      </c>
      <c r="L2447" s="68" t="str">
        <f t="shared" si="379"/>
        <v>Normal</v>
      </c>
      <c r="N2447" s="67">
        <f t="shared" si="380"/>
        <v>0</v>
      </c>
      <c r="O2447" s="67">
        <f t="shared" si="381"/>
        <v>0</v>
      </c>
      <c r="P2447" s="81">
        <f t="shared" si="382"/>
        <v>0.99618231128047452</v>
      </c>
      <c r="Q2447" s="81">
        <f t="shared" si="383"/>
        <v>0.99618231128047452</v>
      </c>
      <c r="S2447" s="1">
        <f t="shared" si="387"/>
        <v>3</v>
      </c>
      <c r="T2447" s="1" t="str">
        <f t="shared" si="388"/>
        <v>Off-Peak</v>
      </c>
    </row>
    <row r="2448" spans="1:20" x14ac:dyDescent="0.25">
      <c r="A2448" s="85">
        <v>45028.208333327697</v>
      </c>
      <c r="B2448" s="1">
        <v>4</v>
      </c>
      <c r="C2448" s="1">
        <v>12</v>
      </c>
      <c r="D2448" s="1">
        <v>6</v>
      </c>
      <c r="E2448" s="1" t="str">
        <f t="shared" si="384"/>
        <v>Non-Summer</v>
      </c>
      <c r="F2448" s="78">
        <v>0.54259999999999997</v>
      </c>
      <c r="G2448" s="79">
        <f t="shared" si="385"/>
        <v>1.032331020054976</v>
      </c>
      <c r="J2448" s="78">
        <v>0</v>
      </c>
      <c r="K2448" s="80">
        <f t="shared" si="386"/>
        <v>0</v>
      </c>
      <c r="L2448" s="68" t="str">
        <f t="shared" si="379"/>
        <v>Normal</v>
      </c>
      <c r="N2448" s="67">
        <f t="shared" si="380"/>
        <v>0</v>
      </c>
      <c r="O2448" s="67">
        <f t="shared" si="381"/>
        <v>0</v>
      </c>
      <c r="P2448" s="81">
        <f t="shared" si="382"/>
        <v>1.032331020054976</v>
      </c>
      <c r="Q2448" s="81">
        <f t="shared" si="383"/>
        <v>1.032331020054976</v>
      </c>
      <c r="S2448" s="1">
        <f t="shared" si="387"/>
        <v>3</v>
      </c>
      <c r="T2448" s="1" t="str">
        <f t="shared" si="388"/>
        <v>Peak</v>
      </c>
    </row>
    <row r="2449" spans="1:20" x14ac:dyDescent="0.25">
      <c r="A2449" s="85">
        <v>45028.249999994361</v>
      </c>
      <c r="B2449" s="1">
        <v>4</v>
      </c>
      <c r="C2449" s="1">
        <v>12</v>
      </c>
      <c r="D2449" s="1">
        <v>7</v>
      </c>
      <c r="E2449" s="1" t="str">
        <f t="shared" si="384"/>
        <v>Non-Summer</v>
      </c>
      <c r="F2449" s="78">
        <v>0.58169999999999999</v>
      </c>
      <c r="G2449" s="79">
        <f t="shared" si="385"/>
        <v>1.1067212575856609</v>
      </c>
      <c r="J2449" s="78">
        <v>9.4415000000000013E-2</v>
      </c>
      <c r="K2449" s="80">
        <f t="shared" si="386"/>
        <v>9.4415000000000013E-2</v>
      </c>
      <c r="L2449" s="68" t="str">
        <f t="shared" si="379"/>
        <v>Normal</v>
      </c>
      <c r="N2449" s="67">
        <f t="shared" si="380"/>
        <v>0</v>
      </c>
      <c r="O2449" s="67">
        <f t="shared" si="381"/>
        <v>9.4415000000000013E-2</v>
      </c>
      <c r="P2449" s="81">
        <f t="shared" si="382"/>
        <v>1.012306257585661</v>
      </c>
      <c r="Q2449" s="81">
        <f t="shared" si="383"/>
        <v>1.012306257585661</v>
      </c>
      <c r="S2449" s="1">
        <f t="shared" si="387"/>
        <v>3</v>
      </c>
      <c r="T2449" s="1" t="str">
        <f t="shared" si="388"/>
        <v>Peak</v>
      </c>
    </row>
    <row r="2450" spans="1:20" x14ac:dyDescent="0.25">
      <c r="A2450" s="85">
        <v>45028.291666661025</v>
      </c>
      <c r="B2450" s="1">
        <v>4</v>
      </c>
      <c r="C2450" s="1">
        <v>12</v>
      </c>
      <c r="D2450" s="1">
        <v>8</v>
      </c>
      <c r="E2450" s="1" t="str">
        <f t="shared" si="384"/>
        <v>Non-Summer</v>
      </c>
      <c r="F2450" s="78">
        <v>0.59889999999999999</v>
      </c>
      <c r="G2450" s="79">
        <f t="shared" si="385"/>
        <v>1.1394453518446834</v>
      </c>
      <c r="J2450" s="78">
        <v>9.4543000000000002E-2</v>
      </c>
      <c r="K2450" s="80">
        <f t="shared" si="386"/>
        <v>9.4543000000000002E-2</v>
      </c>
      <c r="L2450" s="68" t="str">
        <f t="shared" si="379"/>
        <v>Normal</v>
      </c>
      <c r="N2450" s="67">
        <f t="shared" si="380"/>
        <v>0</v>
      </c>
      <c r="O2450" s="67">
        <f t="shared" si="381"/>
        <v>9.4543000000000002E-2</v>
      </c>
      <c r="P2450" s="81">
        <f t="shared" si="382"/>
        <v>1.0449023518446834</v>
      </c>
      <c r="Q2450" s="81">
        <f t="shared" si="383"/>
        <v>1.0449023518446834</v>
      </c>
      <c r="S2450" s="1">
        <f t="shared" si="387"/>
        <v>3</v>
      </c>
      <c r="T2450" s="1" t="str">
        <f t="shared" si="388"/>
        <v>Peak</v>
      </c>
    </row>
    <row r="2451" spans="1:20" x14ac:dyDescent="0.25">
      <c r="A2451" s="85">
        <v>45028.33333332769</v>
      </c>
      <c r="B2451" s="1">
        <v>4</v>
      </c>
      <c r="C2451" s="1">
        <v>12</v>
      </c>
      <c r="D2451" s="1">
        <v>9</v>
      </c>
      <c r="E2451" s="1" t="str">
        <f t="shared" si="384"/>
        <v>Non-Summer</v>
      </c>
      <c r="F2451" s="78">
        <v>0.59399999999999997</v>
      </c>
      <c r="G2451" s="79">
        <f t="shared" si="385"/>
        <v>1.1301227901081012</v>
      </c>
      <c r="J2451" s="78">
        <v>0.51129899999999995</v>
      </c>
      <c r="K2451" s="80">
        <f t="shared" si="386"/>
        <v>0.51129899999999995</v>
      </c>
      <c r="L2451" s="68" t="str">
        <f t="shared" ref="L2451:L2514" si="389">IF(AND(D2451&gt;=$C$2,D2451&lt;=$C$3,E2451="Summer"),"MaxDis","Normal")</f>
        <v>Normal</v>
      </c>
      <c r="N2451" s="67">
        <f t="shared" ref="N2451:N2514" si="390">IF(K2451-G2451&lt;0,0,K2451-G2451)</f>
        <v>0</v>
      </c>
      <c r="O2451" s="67">
        <f t="shared" ref="O2451:O2514" si="391">K2451-N2451</f>
        <v>0.51129899999999995</v>
      </c>
      <c r="P2451" s="81">
        <f t="shared" ref="P2451:P2514" si="392">MAX(0,G2451-O2451)</f>
        <v>0.61882379010810129</v>
      </c>
      <c r="Q2451" s="81">
        <f t="shared" ref="Q2451:Q2514" si="393">G2451-K2451</f>
        <v>0.61882379010810129</v>
      </c>
      <c r="S2451" s="1">
        <f t="shared" si="387"/>
        <v>3</v>
      </c>
      <c r="T2451" s="1" t="str">
        <f t="shared" si="388"/>
        <v>Peak</v>
      </c>
    </row>
    <row r="2452" spans="1:20" x14ac:dyDescent="0.25">
      <c r="A2452" s="85">
        <v>45028.374999994354</v>
      </c>
      <c r="B2452" s="1">
        <v>4</v>
      </c>
      <c r="C2452" s="1">
        <v>12</v>
      </c>
      <c r="D2452" s="1">
        <v>10</v>
      </c>
      <c r="E2452" s="1" t="str">
        <f t="shared" ref="E2452:E2515" si="394">IF(AND(B2452&gt;=$C$5,B2452&lt;=$C$6),"Summer","Non-Summer")</f>
        <v>Non-Summer</v>
      </c>
      <c r="F2452" s="78">
        <v>0.59889999999999999</v>
      </c>
      <c r="G2452" s="79">
        <f t="shared" ref="G2452:G2515" si="395">F2452*$G$13</f>
        <v>1.1394453518446834</v>
      </c>
      <c r="J2452" s="78">
        <v>0.92520399999999992</v>
      </c>
      <c r="K2452" s="80">
        <f t="shared" ref="K2452:K2515" si="396">J2452*$K$13</f>
        <v>0.92520399999999992</v>
      </c>
      <c r="L2452" s="68" t="str">
        <f t="shared" si="389"/>
        <v>Normal</v>
      </c>
      <c r="N2452" s="67">
        <f t="shared" si="390"/>
        <v>0</v>
      </c>
      <c r="O2452" s="67">
        <f t="shared" si="391"/>
        <v>0.92520399999999992</v>
      </c>
      <c r="P2452" s="81">
        <f t="shared" si="392"/>
        <v>0.21424135184468351</v>
      </c>
      <c r="Q2452" s="81">
        <f t="shared" si="393"/>
        <v>0.21424135184468351</v>
      </c>
      <c r="S2452" s="1">
        <f t="shared" ref="S2452:S2515" si="397">WEEKDAY(A2452,2)</f>
        <v>3</v>
      </c>
      <c r="T2452" s="1" t="str">
        <f t="shared" ref="T2452:T2515" si="398">IF(S2452&gt;5,"Off-Peak",IF(AND(D2452&gt;=$C$7,D2452&lt;$C$8),"Peak","Off-Peak"))</f>
        <v>Peak</v>
      </c>
    </row>
    <row r="2453" spans="1:20" x14ac:dyDescent="0.25">
      <c r="A2453" s="85">
        <v>45028.416666661018</v>
      </c>
      <c r="B2453" s="1">
        <v>4</v>
      </c>
      <c r="C2453" s="1">
        <v>12</v>
      </c>
      <c r="D2453" s="1">
        <v>11</v>
      </c>
      <c r="E2453" s="1" t="str">
        <f t="shared" si="394"/>
        <v>Non-Summer</v>
      </c>
      <c r="F2453" s="78">
        <v>0.61199999999999999</v>
      </c>
      <c r="G2453" s="79">
        <f t="shared" si="395"/>
        <v>1.1643689352628923</v>
      </c>
      <c r="J2453" s="78">
        <v>0.95424599999999993</v>
      </c>
      <c r="K2453" s="80">
        <f t="shared" si="396"/>
        <v>0.95424599999999993</v>
      </c>
      <c r="L2453" s="68" t="str">
        <f t="shared" si="389"/>
        <v>Normal</v>
      </c>
      <c r="N2453" s="67">
        <f t="shared" si="390"/>
        <v>0</v>
      </c>
      <c r="O2453" s="67">
        <f t="shared" si="391"/>
        <v>0.95424599999999993</v>
      </c>
      <c r="P2453" s="81">
        <f t="shared" si="392"/>
        <v>0.21012293526289239</v>
      </c>
      <c r="Q2453" s="81">
        <f t="shared" si="393"/>
        <v>0.21012293526289239</v>
      </c>
      <c r="S2453" s="1">
        <f t="shared" si="397"/>
        <v>3</v>
      </c>
      <c r="T2453" s="1" t="str">
        <f t="shared" si="398"/>
        <v>Peak</v>
      </c>
    </row>
    <row r="2454" spans="1:20" x14ac:dyDescent="0.25">
      <c r="A2454" s="85">
        <v>45028.458333327682</v>
      </c>
      <c r="B2454" s="1">
        <v>4</v>
      </c>
      <c r="C2454" s="1">
        <v>12</v>
      </c>
      <c r="D2454" s="1">
        <v>12</v>
      </c>
      <c r="E2454" s="1" t="str">
        <f t="shared" si="394"/>
        <v>Non-Summer</v>
      </c>
      <c r="F2454" s="78">
        <v>0.63390000000000002</v>
      </c>
      <c r="G2454" s="79">
        <f t="shared" si="395"/>
        <v>1.2060350785345546</v>
      </c>
      <c r="J2454" s="78">
        <v>0.86585500000000004</v>
      </c>
      <c r="K2454" s="80">
        <f t="shared" si="396"/>
        <v>0.86585500000000004</v>
      </c>
      <c r="L2454" s="68" t="str">
        <f t="shared" si="389"/>
        <v>Normal</v>
      </c>
      <c r="N2454" s="67">
        <f t="shared" si="390"/>
        <v>0</v>
      </c>
      <c r="O2454" s="67">
        <f t="shared" si="391"/>
        <v>0.86585500000000004</v>
      </c>
      <c r="P2454" s="81">
        <f t="shared" si="392"/>
        <v>0.34018007853455456</v>
      </c>
      <c r="Q2454" s="81">
        <f t="shared" si="393"/>
        <v>0.34018007853455456</v>
      </c>
      <c r="S2454" s="1">
        <f t="shared" si="397"/>
        <v>3</v>
      </c>
      <c r="T2454" s="1" t="str">
        <f t="shared" si="398"/>
        <v>Peak</v>
      </c>
    </row>
    <row r="2455" spans="1:20" x14ac:dyDescent="0.25">
      <c r="A2455" s="85">
        <v>45028.499999994347</v>
      </c>
      <c r="B2455" s="1">
        <v>4</v>
      </c>
      <c r="C2455" s="1">
        <v>12</v>
      </c>
      <c r="D2455" s="1">
        <v>13</v>
      </c>
      <c r="E2455" s="1" t="str">
        <f t="shared" si="394"/>
        <v>Non-Summer</v>
      </c>
      <c r="F2455" s="78">
        <v>0.66379999999999995</v>
      </c>
      <c r="G2455" s="79">
        <f t="shared" si="395"/>
        <v>1.2629217307639018</v>
      </c>
      <c r="J2455" s="78">
        <v>0.59567600000000009</v>
      </c>
      <c r="K2455" s="80">
        <f t="shared" si="396"/>
        <v>0.59567600000000009</v>
      </c>
      <c r="L2455" s="68" t="str">
        <f t="shared" si="389"/>
        <v>Normal</v>
      </c>
      <c r="N2455" s="67">
        <f t="shared" si="390"/>
        <v>0</v>
      </c>
      <c r="O2455" s="67">
        <f t="shared" si="391"/>
        <v>0.59567600000000009</v>
      </c>
      <c r="P2455" s="81">
        <f t="shared" si="392"/>
        <v>0.6672457307639017</v>
      </c>
      <c r="Q2455" s="81">
        <f t="shared" si="393"/>
        <v>0.6672457307639017</v>
      </c>
      <c r="S2455" s="1">
        <f t="shared" si="397"/>
        <v>3</v>
      </c>
      <c r="T2455" s="1" t="str">
        <f t="shared" si="398"/>
        <v>Peak</v>
      </c>
    </row>
    <row r="2456" spans="1:20" x14ac:dyDescent="0.25">
      <c r="A2456" s="85">
        <v>45028.541666661011</v>
      </c>
      <c r="B2456" s="1">
        <v>4</v>
      </c>
      <c r="C2456" s="1">
        <v>12</v>
      </c>
      <c r="D2456" s="1">
        <v>14</v>
      </c>
      <c r="E2456" s="1" t="str">
        <f t="shared" si="394"/>
        <v>Non-Summer</v>
      </c>
      <c r="F2456" s="78">
        <v>0.69489999999999996</v>
      </c>
      <c r="G2456" s="79">
        <f t="shared" si="395"/>
        <v>1.3220914593369018</v>
      </c>
      <c r="J2456" s="78">
        <v>0.82586499999999996</v>
      </c>
      <c r="K2456" s="80">
        <f t="shared" si="396"/>
        <v>0.82586499999999996</v>
      </c>
      <c r="L2456" s="68" t="str">
        <f t="shared" si="389"/>
        <v>Normal</v>
      </c>
      <c r="N2456" s="67">
        <f t="shared" si="390"/>
        <v>0</v>
      </c>
      <c r="O2456" s="67">
        <f t="shared" si="391"/>
        <v>0.82586499999999996</v>
      </c>
      <c r="P2456" s="81">
        <f t="shared" si="392"/>
        <v>0.49622645933690179</v>
      </c>
      <c r="Q2456" s="81">
        <f t="shared" si="393"/>
        <v>0.49622645933690179</v>
      </c>
      <c r="S2456" s="1">
        <f t="shared" si="397"/>
        <v>3</v>
      </c>
      <c r="T2456" s="1" t="str">
        <f t="shared" si="398"/>
        <v>Peak</v>
      </c>
    </row>
    <row r="2457" spans="1:20" x14ac:dyDescent="0.25">
      <c r="A2457" s="85">
        <v>45028.583333327675</v>
      </c>
      <c r="B2457" s="1">
        <v>4</v>
      </c>
      <c r="C2457" s="1">
        <v>12</v>
      </c>
      <c r="D2457" s="1">
        <v>15</v>
      </c>
      <c r="E2457" s="1" t="str">
        <f t="shared" si="394"/>
        <v>Non-Summer</v>
      </c>
      <c r="F2457" s="78">
        <v>0.73670000000000002</v>
      </c>
      <c r="G2457" s="79">
        <f t="shared" si="395"/>
        <v>1.4016186186408053</v>
      </c>
      <c r="J2457" s="78">
        <v>0.52231300000000003</v>
      </c>
      <c r="K2457" s="80">
        <f t="shared" si="396"/>
        <v>0.52231300000000003</v>
      </c>
      <c r="L2457" s="68" t="str">
        <f t="shared" si="389"/>
        <v>Normal</v>
      </c>
      <c r="N2457" s="67">
        <f t="shared" si="390"/>
        <v>0</v>
      </c>
      <c r="O2457" s="67">
        <f t="shared" si="391"/>
        <v>0.52231300000000003</v>
      </c>
      <c r="P2457" s="81">
        <f t="shared" si="392"/>
        <v>0.87930561864080525</v>
      </c>
      <c r="Q2457" s="81">
        <f t="shared" si="393"/>
        <v>0.87930561864080525</v>
      </c>
      <c r="S2457" s="1">
        <f t="shared" si="397"/>
        <v>3</v>
      </c>
      <c r="T2457" s="1" t="str">
        <f t="shared" si="398"/>
        <v>Peak</v>
      </c>
    </row>
    <row r="2458" spans="1:20" x14ac:dyDescent="0.25">
      <c r="A2458" s="85">
        <v>45028.624999994339</v>
      </c>
      <c r="B2458" s="1">
        <v>4</v>
      </c>
      <c r="C2458" s="1">
        <v>12</v>
      </c>
      <c r="D2458" s="1">
        <v>16</v>
      </c>
      <c r="E2458" s="1" t="str">
        <f t="shared" si="394"/>
        <v>Non-Summer</v>
      </c>
      <c r="F2458" s="78">
        <v>0.79649999999999999</v>
      </c>
      <c r="G2458" s="79">
        <f t="shared" si="395"/>
        <v>1.5153919230994997</v>
      </c>
      <c r="J2458" s="78">
        <v>0.34896899999999997</v>
      </c>
      <c r="K2458" s="80">
        <f t="shared" si="396"/>
        <v>0.34896899999999997</v>
      </c>
      <c r="L2458" s="68" t="str">
        <f t="shared" si="389"/>
        <v>Normal</v>
      </c>
      <c r="N2458" s="67">
        <f t="shared" si="390"/>
        <v>0</v>
      </c>
      <c r="O2458" s="67">
        <f t="shared" si="391"/>
        <v>0.34896899999999997</v>
      </c>
      <c r="P2458" s="81">
        <f t="shared" si="392"/>
        <v>1.1664229230994998</v>
      </c>
      <c r="Q2458" s="81">
        <f t="shared" si="393"/>
        <v>1.1664229230994998</v>
      </c>
      <c r="S2458" s="1">
        <f t="shared" si="397"/>
        <v>3</v>
      </c>
      <c r="T2458" s="1" t="str">
        <f t="shared" si="398"/>
        <v>Peak</v>
      </c>
    </row>
    <row r="2459" spans="1:20" x14ac:dyDescent="0.25">
      <c r="A2459" s="85">
        <v>45028.666666661004</v>
      </c>
      <c r="B2459" s="1">
        <v>4</v>
      </c>
      <c r="C2459" s="1">
        <v>12</v>
      </c>
      <c r="D2459" s="1">
        <v>17</v>
      </c>
      <c r="E2459" s="1" t="str">
        <f t="shared" si="394"/>
        <v>Non-Summer</v>
      </c>
      <c r="F2459" s="78">
        <v>0.87209999999999999</v>
      </c>
      <c r="G2459" s="79">
        <f t="shared" si="395"/>
        <v>1.6592257327496216</v>
      </c>
      <c r="J2459" s="78">
        <v>0.48765599999999998</v>
      </c>
      <c r="K2459" s="80">
        <f t="shared" si="396"/>
        <v>0.48765599999999998</v>
      </c>
      <c r="L2459" s="68" t="str">
        <f t="shared" si="389"/>
        <v>Normal</v>
      </c>
      <c r="N2459" s="67">
        <f t="shared" si="390"/>
        <v>0</v>
      </c>
      <c r="O2459" s="67">
        <f t="shared" si="391"/>
        <v>0.48765599999999998</v>
      </c>
      <c r="P2459" s="81">
        <f t="shared" si="392"/>
        <v>1.1715697327496217</v>
      </c>
      <c r="Q2459" s="81">
        <f t="shared" si="393"/>
        <v>1.1715697327496217</v>
      </c>
      <c r="S2459" s="1">
        <f t="shared" si="397"/>
        <v>3</v>
      </c>
      <c r="T2459" s="1" t="str">
        <f t="shared" si="398"/>
        <v>Peak</v>
      </c>
    </row>
    <row r="2460" spans="1:20" x14ac:dyDescent="0.25">
      <c r="A2460" s="85">
        <v>45028.708333327668</v>
      </c>
      <c r="B2460" s="1">
        <v>4</v>
      </c>
      <c r="C2460" s="1">
        <v>12</v>
      </c>
      <c r="D2460" s="1">
        <v>18</v>
      </c>
      <c r="E2460" s="1" t="str">
        <f t="shared" si="394"/>
        <v>Non-Summer</v>
      </c>
      <c r="F2460" s="78">
        <v>0.94359999999999999</v>
      </c>
      <c r="G2460" s="79">
        <f t="shared" si="395"/>
        <v>1.7952590315589301</v>
      </c>
      <c r="J2460" s="78">
        <v>2.7927E-2</v>
      </c>
      <c r="K2460" s="80">
        <f t="shared" si="396"/>
        <v>2.7927E-2</v>
      </c>
      <c r="L2460" s="68" t="str">
        <f t="shared" si="389"/>
        <v>Normal</v>
      </c>
      <c r="N2460" s="67">
        <f t="shared" si="390"/>
        <v>0</v>
      </c>
      <c r="O2460" s="67">
        <f t="shared" si="391"/>
        <v>2.7927E-2</v>
      </c>
      <c r="P2460" s="81">
        <f t="shared" si="392"/>
        <v>1.76733203155893</v>
      </c>
      <c r="Q2460" s="81">
        <f t="shared" si="393"/>
        <v>1.76733203155893</v>
      </c>
      <c r="S2460" s="1">
        <f t="shared" si="397"/>
        <v>3</v>
      </c>
      <c r="T2460" s="1" t="str">
        <f t="shared" si="398"/>
        <v>Peak</v>
      </c>
    </row>
    <row r="2461" spans="1:20" x14ac:dyDescent="0.25">
      <c r="A2461" s="85">
        <v>45028.749999994332</v>
      </c>
      <c r="B2461" s="1">
        <v>4</v>
      </c>
      <c r="C2461" s="1">
        <v>12</v>
      </c>
      <c r="D2461" s="1">
        <v>19</v>
      </c>
      <c r="E2461" s="1" t="str">
        <f t="shared" si="394"/>
        <v>Non-Summer</v>
      </c>
      <c r="F2461" s="78">
        <v>0.98040000000000005</v>
      </c>
      <c r="G2461" s="79">
        <f t="shared" si="395"/>
        <v>1.8652733727642805</v>
      </c>
      <c r="J2461" s="78">
        <v>0</v>
      </c>
      <c r="K2461" s="80">
        <f t="shared" si="396"/>
        <v>0</v>
      </c>
      <c r="L2461" s="68" t="str">
        <f t="shared" si="389"/>
        <v>Normal</v>
      </c>
      <c r="N2461" s="67">
        <f t="shared" si="390"/>
        <v>0</v>
      </c>
      <c r="O2461" s="67">
        <f t="shared" si="391"/>
        <v>0</v>
      </c>
      <c r="P2461" s="81">
        <f t="shared" si="392"/>
        <v>1.8652733727642805</v>
      </c>
      <c r="Q2461" s="81">
        <f t="shared" si="393"/>
        <v>1.8652733727642805</v>
      </c>
      <c r="S2461" s="1">
        <f t="shared" si="397"/>
        <v>3</v>
      </c>
      <c r="T2461" s="1" t="str">
        <f t="shared" si="398"/>
        <v>Peak</v>
      </c>
    </row>
    <row r="2462" spans="1:20" x14ac:dyDescent="0.25">
      <c r="A2462" s="85">
        <v>45028.791666660996</v>
      </c>
      <c r="B2462" s="1">
        <v>4</v>
      </c>
      <c r="C2462" s="1">
        <v>12</v>
      </c>
      <c r="D2462" s="1">
        <v>20</v>
      </c>
      <c r="E2462" s="1" t="str">
        <f t="shared" si="394"/>
        <v>Non-Summer</v>
      </c>
      <c r="F2462" s="78">
        <v>0.99680000000000002</v>
      </c>
      <c r="G2462" s="79">
        <f t="shared" si="395"/>
        <v>1.8964754161275346</v>
      </c>
      <c r="J2462" s="78">
        <v>0</v>
      </c>
      <c r="K2462" s="80">
        <f t="shared" si="396"/>
        <v>0</v>
      </c>
      <c r="L2462" s="68" t="str">
        <f t="shared" si="389"/>
        <v>Normal</v>
      </c>
      <c r="N2462" s="67">
        <f t="shared" si="390"/>
        <v>0</v>
      </c>
      <c r="O2462" s="67">
        <f t="shared" si="391"/>
        <v>0</v>
      </c>
      <c r="P2462" s="81">
        <f t="shared" si="392"/>
        <v>1.8964754161275346</v>
      </c>
      <c r="Q2462" s="81">
        <f t="shared" si="393"/>
        <v>1.8964754161275346</v>
      </c>
      <c r="S2462" s="1">
        <f t="shared" si="397"/>
        <v>3</v>
      </c>
      <c r="T2462" s="1" t="str">
        <f t="shared" si="398"/>
        <v>Peak</v>
      </c>
    </row>
    <row r="2463" spans="1:20" x14ac:dyDescent="0.25">
      <c r="A2463" s="85">
        <v>45028.833333327661</v>
      </c>
      <c r="B2463" s="1">
        <v>4</v>
      </c>
      <c r="C2463" s="1">
        <v>12</v>
      </c>
      <c r="D2463" s="1">
        <v>21</v>
      </c>
      <c r="E2463" s="1" t="str">
        <f t="shared" si="394"/>
        <v>Non-Summer</v>
      </c>
      <c r="F2463" s="78">
        <v>1.0303</v>
      </c>
      <c r="G2463" s="79">
        <f t="shared" si="395"/>
        <v>1.9602112973878398</v>
      </c>
      <c r="J2463" s="78">
        <v>0</v>
      </c>
      <c r="K2463" s="80">
        <f t="shared" si="396"/>
        <v>0</v>
      </c>
      <c r="L2463" s="68" t="str">
        <f t="shared" si="389"/>
        <v>Normal</v>
      </c>
      <c r="N2463" s="67">
        <f t="shared" si="390"/>
        <v>0</v>
      </c>
      <c r="O2463" s="67">
        <f t="shared" si="391"/>
        <v>0</v>
      </c>
      <c r="P2463" s="81">
        <f t="shared" si="392"/>
        <v>1.9602112973878398</v>
      </c>
      <c r="Q2463" s="81">
        <f t="shared" si="393"/>
        <v>1.9602112973878398</v>
      </c>
      <c r="S2463" s="1">
        <f t="shared" si="397"/>
        <v>3</v>
      </c>
      <c r="T2463" s="1" t="str">
        <f t="shared" si="398"/>
        <v>Peak</v>
      </c>
    </row>
    <row r="2464" spans="1:20" x14ac:dyDescent="0.25">
      <c r="A2464" s="85">
        <v>45028.874999994325</v>
      </c>
      <c r="B2464" s="1">
        <v>4</v>
      </c>
      <c r="C2464" s="1">
        <v>12</v>
      </c>
      <c r="D2464" s="1">
        <v>22</v>
      </c>
      <c r="E2464" s="1" t="str">
        <f t="shared" si="394"/>
        <v>Non-Summer</v>
      </c>
      <c r="F2464" s="78">
        <v>0.98680000000000001</v>
      </c>
      <c r="G2464" s="79">
        <f t="shared" si="395"/>
        <v>1.8774497799304284</v>
      </c>
      <c r="J2464" s="78">
        <v>0</v>
      </c>
      <c r="K2464" s="80">
        <f t="shared" si="396"/>
        <v>0</v>
      </c>
      <c r="L2464" s="68" t="str">
        <f t="shared" si="389"/>
        <v>Normal</v>
      </c>
      <c r="N2464" s="67">
        <f t="shared" si="390"/>
        <v>0</v>
      </c>
      <c r="O2464" s="67">
        <f t="shared" si="391"/>
        <v>0</v>
      </c>
      <c r="P2464" s="81">
        <f t="shared" si="392"/>
        <v>1.8774497799304284</v>
      </c>
      <c r="Q2464" s="81">
        <f t="shared" si="393"/>
        <v>1.8774497799304284</v>
      </c>
      <c r="S2464" s="1">
        <f t="shared" si="397"/>
        <v>3</v>
      </c>
      <c r="T2464" s="1" t="str">
        <f t="shared" si="398"/>
        <v>Off-Peak</v>
      </c>
    </row>
    <row r="2465" spans="1:20" x14ac:dyDescent="0.25">
      <c r="A2465" s="85">
        <v>45028.916666660989</v>
      </c>
      <c r="B2465" s="1">
        <v>4</v>
      </c>
      <c r="C2465" s="1">
        <v>12</v>
      </c>
      <c r="D2465" s="1">
        <v>23</v>
      </c>
      <c r="E2465" s="1" t="str">
        <f t="shared" si="394"/>
        <v>Non-Summer</v>
      </c>
      <c r="F2465" s="78">
        <v>0.8821</v>
      </c>
      <c r="G2465" s="79">
        <f t="shared" si="395"/>
        <v>1.6782513689467276</v>
      </c>
      <c r="J2465" s="78">
        <v>0</v>
      </c>
      <c r="K2465" s="80">
        <f t="shared" si="396"/>
        <v>0</v>
      </c>
      <c r="L2465" s="68" t="str">
        <f t="shared" si="389"/>
        <v>Normal</v>
      </c>
      <c r="N2465" s="67">
        <f t="shared" si="390"/>
        <v>0</v>
      </c>
      <c r="O2465" s="67">
        <f t="shared" si="391"/>
        <v>0</v>
      </c>
      <c r="P2465" s="81">
        <f t="shared" si="392"/>
        <v>1.6782513689467276</v>
      </c>
      <c r="Q2465" s="81">
        <f t="shared" si="393"/>
        <v>1.6782513689467276</v>
      </c>
      <c r="S2465" s="1">
        <f t="shared" si="397"/>
        <v>3</v>
      </c>
      <c r="T2465" s="1" t="str">
        <f t="shared" si="398"/>
        <v>Off-Peak</v>
      </c>
    </row>
    <row r="2466" spans="1:20" x14ac:dyDescent="0.25">
      <c r="A2466" s="85">
        <v>45028.958333327653</v>
      </c>
      <c r="B2466" s="1">
        <v>4</v>
      </c>
      <c r="C2466" s="1">
        <v>13</v>
      </c>
      <c r="D2466" s="1">
        <v>0</v>
      </c>
      <c r="E2466" s="1" t="str">
        <f t="shared" si="394"/>
        <v>Non-Summer</v>
      </c>
      <c r="F2466" s="78">
        <v>0.76429999999999998</v>
      </c>
      <c r="G2466" s="79">
        <f t="shared" si="395"/>
        <v>1.4541293745448181</v>
      </c>
      <c r="J2466" s="78">
        <v>0</v>
      </c>
      <c r="K2466" s="80">
        <f t="shared" si="396"/>
        <v>0</v>
      </c>
      <c r="L2466" s="68" t="str">
        <f t="shared" si="389"/>
        <v>Normal</v>
      </c>
      <c r="N2466" s="67">
        <f t="shared" si="390"/>
        <v>0</v>
      </c>
      <c r="O2466" s="67">
        <f t="shared" si="391"/>
        <v>0</v>
      </c>
      <c r="P2466" s="81">
        <f t="shared" si="392"/>
        <v>1.4541293745448181</v>
      </c>
      <c r="Q2466" s="81">
        <f t="shared" si="393"/>
        <v>1.4541293745448181</v>
      </c>
      <c r="S2466" s="1">
        <f t="shared" si="397"/>
        <v>3</v>
      </c>
      <c r="T2466" s="1" t="str">
        <f t="shared" si="398"/>
        <v>Off-Peak</v>
      </c>
    </row>
    <row r="2467" spans="1:20" x14ac:dyDescent="0.25">
      <c r="A2467" s="85">
        <v>45028.999999994317</v>
      </c>
      <c r="B2467" s="1">
        <v>4</v>
      </c>
      <c r="C2467" s="1">
        <v>13</v>
      </c>
      <c r="D2467" s="1">
        <v>1</v>
      </c>
      <c r="E2467" s="1" t="str">
        <f t="shared" si="394"/>
        <v>Non-Summer</v>
      </c>
      <c r="F2467" s="78">
        <v>0.67349999999999999</v>
      </c>
      <c r="G2467" s="79">
        <f t="shared" si="395"/>
        <v>1.2813765978750948</v>
      </c>
      <c r="J2467" s="78">
        <v>0</v>
      </c>
      <c r="K2467" s="80">
        <f t="shared" si="396"/>
        <v>0</v>
      </c>
      <c r="L2467" s="68" t="str">
        <f t="shared" si="389"/>
        <v>Normal</v>
      </c>
      <c r="N2467" s="67">
        <f t="shared" si="390"/>
        <v>0</v>
      </c>
      <c r="O2467" s="67">
        <f t="shared" si="391"/>
        <v>0</v>
      </c>
      <c r="P2467" s="81">
        <f t="shared" si="392"/>
        <v>1.2813765978750948</v>
      </c>
      <c r="Q2467" s="81">
        <f t="shared" si="393"/>
        <v>1.2813765978750948</v>
      </c>
      <c r="S2467" s="1">
        <f t="shared" si="397"/>
        <v>4</v>
      </c>
      <c r="T2467" s="1" t="str">
        <f t="shared" si="398"/>
        <v>Off-Peak</v>
      </c>
    </row>
    <row r="2468" spans="1:20" x14ac:dyDescent="0.25">
      <c r="A2468" s="85">
        <v>45029.041666660982</v>
      </c>
      <c r="B2468" s="1">
        <v>4</v>
      </c>
      <c r="C2468" s="1">
        <v>13</v>
      </c>
      <c r="D2468" s="1">
        <v>2</v>
      </c>
      <c r="E2468" s="1" t="str">
        <f t="shared" si="394"/>
        <v>Non-Summer</v>
      </c>
      <c r="F2468" s="78">
        <v>0.61160000000000003</v>
      </c>
      <c r="G2468" s="79">
        <f t="shared" si="395"/>
        <v>1.1636079098150081</v>
      </c>
      <c r="J2468" s="78">
        <v>0</v>
      </c>
      <c r="K2468" s="80">
        <f t="shared" si="396"/>
        <v>0</v>
      </c>
      <c r="L2468" s="68" t="str">
        <f t="shared" si="389"/>
        <v>Normal</v>
      </c>
      <c r="N2468" s="67">
        <f t="shared" si="390"/>
        <v>0</v>
      </c>
      <c r="O2468" s="67">
        <f t="shared" si="391"/>
        <v>0</v>
      </c>
      <c r="P2468" s="81">
        <f t="shared" si="392"/>
        <v>1.1636079098150081</v>
      </c>
      <c r="Q2468" s="81">
        <f t="shared" si="393"/>
        <v>1.1636079098150081</v>
      </c>
      <c r="S2468" s="1">
        <f t="shared" si="397"/>
        <v>4</v>
      </c>
      <c r="T2468" s="1" t="str">
        <f t="shared" si="398"/>
        <v>Off-Peak</v>
      </c>
    </row>
    <row r="2469" spans="1:20" x14ac:dyDescent="0.25">
      <c r="A2469" s="85">
        <v>45029.083333327646</v>
      </c>
      <c r="B2469" s="1">
        <v>4</v>
      </c>
      <c r="C2469" s="1">
        <v>13</v>
      </c>
      <c r="D2469" s="1">
        <v>3</v>
      </c>
      <c r="E2469" s="1" t="str">
        <f t="shared" si="394"/>
        <v>Non-Summer</v>
      </c>
      <c r="F2469" s="78">
        <v>0.57020000000000004</v>
      </c>
      <c r="G2469" s="79">
        <f t="shared" si="395"/>
        <v>1.084841775958989</v>
      </c>
      <c r="J2469" s="78">
        <v>0</v>
      </c>
      <c r="K2469" s="80">
        <f t="shared" si="396"/>
        <v>0</v>
      </c>
      <c r="L2469" s="68" t="str">
        <f t="shared" si="389"/>
        <v>Normal</v>
      </c>
      <c r="N2469" s="67">
        <f t="shared" si="390"/>
        <v>0</v>
      </c>
      <c r="O2469" s="67">
        <f t="shared" si="391"/>
        <v>0</v>
      </c>
      <c r="P2469" s="81">
        <f t="shared" si="392"/>
        <v>1.084841775958989</v>
      </c>
      <c r="Q2469" s="81">
        <f t="shared" si="393"/>
        <v>1.084841775958989</v>
      </c>
      <c r="S2469" s="1">
        <f t="shared" si="397"/>
        <v>4</v>
      </c>
      <c r="T2469" s="1" t="str">
        <f t="shared" si="398"/>
        <v>Off-Peak</v>
      </c>
    </row>
    <row r="2470" spans="1:20" x14ac:dyDescent="0.25">
      <c r="A2470" s="85">
        <v>45029.12499999431</v>
      </c>
      <c r="B2470" s="1">
        <v>4</v>
      </c>
      <c r="C2470" s="1">
        <v>13</v>
      </c>
      <c r="D2470" s="1">
        <v>4</v>
      </c>
      <c r="E2470" s="1" t="str">
        <f t="shared" si="394"/>
        <v>Non-Summer</v>
      </c>
      <c r="F2470" s="78">
        <v>0.54610000000000003</v>
      </c>
      <c r="G2470" s="79">
        <f t="shared" si="395"/>
        <v>1.0389899927239632</v>
      </c>
      <c r="J2470" s="78">
        <v>0</v>
      </c>
      <c r="K2470" s="80">
        <f t="shared" si="396"/>
        <v>0</v>
      </c>
      <c r="L2470" s="68" t="str">
        <f t="shared" si="389"/>
        <v>Normal</v>
      </c>
      <c r="N2470" s="67">
        <f t="shared" si="390"/>
        <v>0</v>
      </c>
      <c r="O2470" s="67">
        <f t="shared" si="391"/>
        <v>0</v>
      </c>
      <c r="P2470" s="81">
        <f t="shared" si="392"/>
        <v>1.0389899927239632</v>
      </c>
      <c r="Q2470" s="81">
        <f t="shared" si="393"/>
        <v>1.0389899927239632</v>
      </c>
      <c r="S2470" s="1">
        <f t="shared" si="397"/>
        <v>4</v>
      </c>
      <c r="T2470" s="1" t="str">
        <f t="shared" si="398"/>
        <v>Off-Peak</v>
      </c>
    </row>
    <row r="2471" spans="1:20" x14ac:dyDescent="0.25">
      <c r="A2471" s="85">
        <v>45029.166666660974</v>
      </c>
      <c r="B2471" s="1">
        <v>4</v>
      </c>
      <c r="C2471" s="1">
        <v>13</v>
      </c>
      <c r="D2471" s="1">
        <v>5</v>
      </c>
      <c r="E2471" s="1" t="str">
        <f t="shared" si="394"/>
        <v>Non-Summer</v>
      </c>
      <c r="F2471" s="78">
        <v>0.54020000000000001</v>
      </c>
      <c r="G2471" s="79">
        <f t="shared" si="395"/>
        <v>1.0277648673676707</v>
      </c>
      <c r="J2471" s="78">
        <v>0</v>
      </c>
      <c r="K2471" s="80">
        <f t="shared" si="396"/>
        <v>0</v>
      </c>
      <c r="L2471" s="68" t="str">
        <f t="shared" si="389"/>
        <v>Normal</v>
      </c>
      <c r="N2471" s="67">
        <f t="shared" si="390"/>
        <v>0</v>
      </c>
      <c r="O2471" s="67">
        <f t="shared" si="391"/>
        <v>0</v>
      </c>
      <c r="P2471" s="81">
        <f t="shared" si="392"/>
        <v>1.0277648673676707</v>
      </c>
      <c r="Q2471" s="81">
        <f t="shared" si="393"/>
        <v>1.0277648673676707</v>
      </c>
      <c r="S2471" s="1">
        <f t="shared" si="397"/>
        <v>4</v>
      </c>
      <c r="T2471" s="1" t="str">
        <f t="shared" si="398"/>
        <v>Off-Peak</v>
      </c>
    </row>
    <row r="2472" spans="1:20" x14ac:dyDescent="0.25">
      <c r="A2472" s="85">
        <v>45029.208333327639</v>
      </c>
      <c r="B2472" s="1">
        <v>4</v>
      </c>
      <c r="C2472" s="1">
        <v>13</v>
      </c>
      <c r="D2472" s="1">
        <v>6</v>
      </c>
      <c r="E2472" s="1" t="str">
        <f t="shared" si="394"/>
        <v>Non-Summer</v>
      </c>
      <c r="F2472" s="78">
        <v>0.55559999999999998</v>
      </c>
      <c r="G2472" s="79">
        <f t="shared" si="395"/>
        <v>1.057064347111214</v>
      </c>
      <c r="J2472" s="78">
        <v>0</v>
      </c>
      <c r="K2472" s="80">
        <f t="shared" si="396"/>
        <v>0</v>
      </c>
      <c r="L2472" s="68" t="str">
        <f t="shared" si="389"/>
        <v>Normal</v>
      </c>
      <c r="N2472" s="67">
        <f t="shared" si="390"/>
        <v>0</v>
      </c>
      <c r="O2472" s="67">
        <f t="shared" si="391"/>
        <v>0</v>
      </c>
      <c r="P2472" s="81">
        <f t="shared" si="392"/>
        <v>1.057064347111214</v>
      </c>
      <c r="Q2472" s="81">
        <f t="shared" si="393"/>
        <v>1.057064347111214</v>
      </c>
      <c r="S2472" s="1">
        <f t="shared" si="397"/>
        <v>4</v>
      </c>
      <c r="T2472" s="1" t="str">
        <f t="shared" si="398"/>
        <v>Peak</v>
      </c>
    </row>
    <row r="2473" spans="1:20" x14ac:dyDescent="0.25">
      <c r="A2473" s="85">
        <v>45029.249999994303</v>
      </c>
      <c r="B2473" s="1">
        <v>4</v>
      </c>
      <c r="C2473" s="1">
        <v>13</v>
      </c>
      <c r="D2473" s="1">
        <v>7</v>
      </c>
      <c r="E2473" s="1" t="str">
        <f t="shared" si="394"/>
        <v>Non-Summer</v>
      </c>
      <c r="F2473" s="78">
        <v>0.59009999999999996</v>
      </c>
      <c r="G2473" s="79">
        <f t="shared" si="395"/>
        <v>1.12270279199123</v>
      </c>
      <c r="J2473" s="78">
        <v>0.22298099999999998</v>
      </c>
      <c r="K2473" s="80">
        <f t="shared" si="396"/>
        <v>0.22298099999999998</v>
      </c>
      <c r="L2473" s="68" t="str">
        <f t="shared" si="389"/>
        <v>Normal</v>
      </c>
      <c r="N2473" s="67">
        <f t="shared" si="390"/>
        <v>0</v>
      </c>
      <c r="O2473" s="67">
        <f t="shared" si="391"/>
        <v>0.22298099999999998</v>
      </c>
      <c r="P2473" s="81">
        <f t="shared" si="392"/>
        <v>0.89972179199123004</v>
      </c>
      <c r="Q2473" s="81">
        <f t="shared" si="393"/>
        <v>0.89972179199123004</v>
      </c>
      <c r="S2473" s="1">
        <f t="shared" si="397"/>
        <v>4</v>
      </c>
      <c r="T2473" s="1" t="str">
        <f t="shared" si="398"/>
        <v>Peak</v>
      </c>
    </row>
    <row r="2474" spans="1:20" x14ac:dyDescent="0.25">
      <c r="A2474" s="85">
        <v>45029.291666660967</v>
      </c>
      <c r="B2474" s="1">
        <v>4</v>
      </c>
      <c r="C2474" s="1">
        <v>13</v>
      </c>
      <c r="D2474" s="1">
        <v>8</v>
      </c>
      <c r="E2474" s="1" t="str">
        <f t="shared" si="394"/>
        <v>Non-Summer</v>
      </c>
      <c r="F2474" s="78">
        <v>0.60709999999999997</v>
      </c>
      <c r="G2474" s="79">
        <f t="shared" si="395"/>
        <v>1.1550463735263103</v>
      </c>
      <c r="J2474" s="78">
        <v>1.68022</v>
      </c>
      <c r="K2474" s="80">
        <f t="shared" si="396"/>
        <v>1.68022</v>
      </c>
      <c r="L2474" s="68" t="str">
        <f t="shared" si="389"/>
        <v>Normal</v>
      </c>
      <c r="N2474" s="67">
        <f t="shared" si="390"/>
        <v>0.5251736264736897</v>
      </c>
      <c r="O2474" s="67">
        <f t="shared" si="391"/>
        <v>1.1550463735263103</v>
      </c>
      <c r="P2474" s="81">
        <f t="shared" si="392"/>
        <v>0</v>
      </c>
      <c r="Q2474" s="81">
        <f t="shared" si="393"/>
        <v>-0.5251736264736897</v>
      </c>
      <c r="S2474" s="1">
        <f t="shared" si="397"/>
        <v>4</v>
      </c>
      <c r="T2474" s="1" t="str">
        <f t="shared" si="398"/>
        <v>Peak</v>
      </c>
    </row>
    <row r="2475" spans="1:20" x14ac:dyDescent="0.25">
      <c r="A2475" s="85">
        <v>45029.333333327631</v>
      </c>
      <c r="B2475" s="1">
        <v>4</v>
      </c>
      <c r="C2475" s="1">
        <v>13</v>
      </c>
      <c r="D2475" s="1">
        <v>9</v>
      </c>
      <c r="E2475" s="1" t="str">
        <f t="shared" si="394"/>
        <v>Non-Summer</v>
      </c>
      <c r="F2475" s="78">
        <v>0.60460000000000003</v>
      </c>
      <c r="G2475" s="79">
        <f t="shared" si="395"/>
        <v>1.1502899644770339</v>
      </c>
      <c r="J2475" s="78">
        <v>3.8878879999999998</v>
      </c>
      <c r="K2475" s="80">
        <f t="shared" si="396"/>
        <v>3.8878879999999998</v>
      </c>
      <c r="L2475" s="68" t="str">
        <f t="shared" si="389"/>
        <v>Normal</v>
      </c>
      <c r="N2475" s="67">
        <f t="shared" si="390"/>
        <v>2.7375980355229661</v>
      </c>
      <c r="O2475" s="67">
        <f t="shared" si="391"/>
        <v>1.1502899644770337</v>
      </c>
      <c r="P2475" s="81">
        <f t="shared" si="392"/>
        <v>2.2204460492503131E-16</v>
      </c>
      <c r="Q2475" s="81">
        <f t="shared" si="393"/>
        <v>-2.7375980355229661</v>
      </c>
      <c r="S2475" s="1">
        <f t="shared" si="397"/>
        <v>4</v>
      </c>
      <c r="T2475" s="1" t="str">
        <f t="shared" si="398"/>
        <v>Peak</v>
      </c>
    </row>
    <row r="2476" spans="1:20" x14ac:dyDescent="0.25">
      <c r="A2476" s="85">
        <v>45029.374999994296</v>
      </c>
      <c r="B2476" s="1">
        <v>4</v>
      </c>
      <c r="C2476" s="1">
        <v>13</v>
      </c>
      <c r="D2476" s="1">
        <v>10</v>
      </c>
      <c r="E2476" s="1" t="str">
        <f t="shared" si="394"/>
        <v>Non-Summer</v>
      </c>
      <c r="F2476" s="78">
        <v>0.61380000000000001</v>
      </c>
      <c r="G2476" s="79">
        <f t="shared" si="395"/>
        <v>1.1677935497783714</v>
      </c>
      <c r="J2476" s="78">
        <v>6.0437479999999999</v>
      </c>
      <c r="K2476" s="80">
        <f t="shared" si="396"/>
        <v>6.0437479999999999</v>
      </c>
      <c r="L2476" s="68" t="str">
        <f t="shared" si="389"/>
        <v>Normal</v>
      </c>
      <c r="N2476" s="67">
        <f t="shared" si="390"/>
        <v>4.875954450221629</v>
      </c>
      <c r="O2476" s="67">
        <f t="shared" si="391"/>
        <v>1.1677935497783709</v>
      </c>
      <c r="P2476" s="81">
        <f t="shared" si="392"/>
        <v>4.4408920985006262E-16</v>
      </c>
      <c r="Q2476" s="81">
        <f t="shared" si="393"/>
        <v>-4.875954450221629</v>
      </c>
      <c r="S2476" s="1">
        <f t="shared" si="397"/>
        <v>4</v>
      </c>
      <c r="T2476" s="1" t="str">
        <f t="shared" si="398"/>
        <v>Peak</v>
      </c>
    </row>
    <row r="2477" spans="1:20" x14ac:dyDescent="0.25">
      <c r="A2477" s="85">
        <v>45029.41666666096</v>
      </c>
      <c r="B2477" s="1">
        <v>4</v>
      </c>
      <c r="C2477" s="1">
        <v>13</v>
      </c>
      <c r="D2477" s="1">
        <v>11</v>
      </c>
      <c r="E2477" s="1" t="str">
        <f t="shared" si="394"/>
        <v>Non-Summer</v>
      </c>
      <c r="F2477" s="78">
        <v>0.6331</v>
      </c>
      <c r="G2477" s="79">
        <f t="shared" si="395"/>
        <v>1.2045130276387861</v>
      </c>
      <c r="J2477" s="78">
        <v>5.134328</v>
      </c>
      <c r="K2477" s="80">
        <f t="shared" si="396"/>
        <v>5.134328</v>
      </c>
      <c r="L2477" s="68" t="str">
        <f t="shared" si="389"/>
        <v>Normal</v>
      </c>
      <c r="N2477" s="67">
        <f t="shared" si="390"/>
        <v>3.9298149723612141</v>
      </c>
      <c r="O2477" s="67">
        <f t="shared" si="391"/>
        <v>1.2045130276387859</v>
      </c>
      <c r="P2477" s="81">
        <f t="shared" si="392"/>
        <v>2.2204460492503131E-16</v>
      </c>
      <c r="Q2477" s="81">
        <f t="shared" si="393"/>
        <v>-3.9298149723612141</v>
      </c>
      <c r="S2477" s="1">
        <f t="shared" si="397"/>
        <v>4</v>
      </c>
      <c r="T2477" s="1" t="str">
        <f t="shared" si="398"/>
        <v>Peak</v>
      </c>
    </row>
    <row r="2478" spans="1:20" x14ac:dyDescent="0.25">
      <c r="A2478" s="85">
        <v>45029.458333327624</v>
      </c>
      <c r="B2478" s="1">
        <v>4</v>
      </c>
      <c r="C2478" s="1">
        <v>13</v>
      </c>
      <c r="D2478" s="1">
        <v>12</v>
      </c>
      <c r="E2478" s="1" t="str">
        <f t="shared" si="394"/>
        <v>Non-Summer</v>
      </c>
      <c r="F2478" s="78">
        <v>0.66679999999999995</v>
      </c>
      <c r="G2478" s="79">
        <f t="shared" si="395"/>
        <v>1.2686294216230336</v>
      </c>
      <c r="J2478" s="78">
        <v>6.8507179999999996</v>
      </c>
      <c r="K2478" s="80">
        <f t="shared" si="396"/>
        <v>6.8507179999999996</v>
      </c>
      <c r="L2478" s="68" t="str">
        <f t="shared" si="389"/>
        <v>Normal</v>
      </c>
      <c r="N2478" s="67">
        <f t="shared" si="390"/>
        <v>5.5820885783769665</v>
      </c>
      <c r="O2478" s="67">
        <f t="shared" si="391"/>
        <v>1.2686294216230332</v>
      </c>
      <c r="P2478" s="81">
        <f t="shared" si="392"/>
        <v>4.4408920985006262E-16</v>
      </c>
      <c r="Q2478" s="81">
        <f t="shared" si="393"/>
        <v>-5.5820885783769665</v>
      </c>
      <c r="S2478" s="1">
        <f t="shared" si="397"/>
        <v>4</v>
      </c>
      <c r="T2478" s="1" t="str">
        <f t="shared" si="398"/>
        <v>Peak</v>
      </c>
    </row>
    <row r="2479" spans="1:20" x14ac:dyDescent="0.25">
      <c r="A2479" s="85">
        <v>45029.499999994288</v>
      </c>
      <c r="B2479" s="1">
        <v>4</v>
      </c>
      <c r="C2479" s="1">
        <v>13</v>
      </c>
      <c r="D2479" s="1">
        <v>13</v>
      </c>
      <c r="E2479" s="1" t="str">
        <f t="shared" si="394"/>
        <v>Non-Summer</v>
      </c>
      <c r="F2479" s="78">
        <v>0.71189999999999998</v>
      </c>
      <c r="G2479" s="79">
        <f t="shared" si="395"/>
        <v>1.3544350408719821</v>
      </c>
      <c r="J2479" s="78">
        <v>6.8348630000000004</v>
      </c>
      <c r="K2479" s="80">
        <f t="shared" si="396"/>
        <v>6.8348630000000004</v>
      </c>
      <c r="L2479" s="68" t="str">
        <f t="shared" si="389"/>
        <v>Normal</v>
      </c>
      <c r="N2479" s="67">
        <f t="shared" si="390"/>
        <v>5.4804279591280185</v>
      </c>
      <c r="O2479" s="67">
        <f t="shared" si="391"/>
        <v>1.3544350408719819</v>
      </c>
      <c r="P2479" s="81">
        <f t="shared" si="392"/>
        <v>2.2204460492503131E-16</v>
      </c>
      <c r="Q2479" s="81">
        <f t="shared" si="393"/>
        <v>-5.4804279591280185</v>
      </c>
      <c r="S2479" s="1">
        <f t="shared" si="397"/>
        <v>4</v>
      </c>
      <c r="T2479" s="1" t="str">
        <f t="shared" si="398"/>
        <v>Peak</v>
      </c>
    </row>
    <row r="2480" spans="1:20" x14ac:dyDescent="0.25">
      <c r="A2480" s="85">
        <v>45029.541666660953</v>
      </c>
      <c r="B2480" s="1">
        <v>4</v>
      </c>
      <c r="C2480" s="1">
        <v>13</v>
      </c>
      <c r="D2480" s="1">
        <v>14</v>
      </c>
      <c r="E2480" s="1" t="str">
        <f t="shared" si="394"/>
        <v>Non-Summer</v>
      </c>
      <c r="F2480" s="78">
        <v>0.76</v>
      </c>
      <c r="G2480" s="79">
        <f t="shared" si="395"/>
        <v>1.4459483509800624</v>
      </c>
      <c r="J2480" s="78">
        <v>5.4464930000000003</v>
      </c>
      <c r="K2480" s="80">
        <f t="shared" si="396"/>
        <v>5.4464930000000003</v>
      </c>
      <c r="L2480" s="68" t="str">
        <f t="shared" si="389"/>
        <v>Normal</v>
      </c>
      <c r="N2480" s="67">
        <f t="shared" si="390"/>
        <v>4.0005446490199379</v>
      </c>
      <c r="O2480" s="67">
        <f t="shared" si="391"/>
        <v>1.4459483509800624</v>
      </c>
      <c r="P2480" s="81">
        <f t="shared" si="392"/>
        <v>0</v>
      </c>
      <c r="Q2480" s="81">
        <f t="shared" si="393"/>
        <v>-4.0005446490199379</v>
      </c>
      <c r="S2480" s="1">
        <f t="shared" si="397"/>
        <v>4</v>
      </c>
      <c r="T2480" s="1" t="str">
        <f t="shared" si="398"/>
        <v>Peak</v>
      </c>
    </row>
    <row r="2481" spans="1:20" x14ac:dyDescent="0.25">
      <c r="A2481" s="85">
        <v>45029.583333327617</v>
      </c>
      <c r="B2481" s="1">
        <v>4</v>
      </c>
      <c r="C2481" s="1">
        <v>13</v>
      </c>
      <c r="D2481" s="1">
        <v>15</v>
      </c>
      <c r="E2481" s="1" t="str">
        <f t="shared" si="394"/>
        <v>Non-Summer</v>
      </c>
      <c r="F2481" s="78">
        <v>0.82089999999999996</v>
      </c>
      <c r="G2481" s="79">
        <f t="shared" si="395"/>
        <v>1.5618144754204384</v>
      </c>
      <c r="J2481" s="78">
        <v>4.4781369999999994</v>
      </c>
      <c r="K2481" s="80">
        <f t="shared" si="396"/>
        <v>4.4781369999999994</v>
      </c>
      <c r="L2481" s="68" t="str">
        <f t="shared" si="389"/>
        <v>Normal</v>
      </c>
      <c r="N2481" s="67">
        <f t="shared" si="390"/>
        <v>2.9163225245795612</v>
      </c>
      <c r="O2481" s="67">
        <f t="shared" si="391"/>
        <v>1.5618144754204382</v>
      </c>
      <c r="P2481" s="81">
        <f t="shared" si="392"/>
        <v>2.2204460492503131E-16</v>
      </c>
      <c r="Q2481" s="81">
        <f t="shared" si="393"/>
        <v>-2.9163225245795612</v>
      </c>
      <c r="S2481" s="1">
        <f t="shared" si="397"/>
        <v>4</v>
      </c>
      <c r="T2481" s="1" t="str">
        <f t="shared" si="398"/>
        <v>Peak</v>
      </c>
    </row>
    <row r="2482" spans="1:20" x14ac:dyDescent="0.25">
      <c r="A2482" s="85">
        <v>45029.624999994281</v>
      </c>
      <c r="B2482" s="1">
        <v>4</v>
      </c>
      <c r="C2482" s="1">
        <v>13</v>
      </c>
      <c r="D2482" s="1">
        <v>16</v>
      </c>
      <c r="E2482" s="1" t="str">
        <f t="shared" si="394"/>
        <v>Non-Summer</v>
      </c>
      <c r="F2482" s="78">
        <v>0.90639999999999998</v>
      </c>
      <c r="G2482" s="79">
        <f t="shared" si="395"/>
        <v>1.7244836649056954</v>
      </c>
      <c r="J2482" s="78">
        <v>4.0433249999999994</v>
      </c>
      <c r="K2482" s="80">
        <f t="shared" si="396"/>
        <v>4.0433249999999994</v>
      </c>
      <c r="L2482" s="68" t="str">
        <f t="shared" si="389"/>
        <v>Normal</v>
      </c>
      <c r="N2482" s="67">
        <f t="shared" si="390"/>
        <v>2.3188413350943042</v>
      </c>
      <c r="O2482" s="67">
        <f t="shared" si="391"/>
        <v>1.7244836649056952</v>
      </c>
      <c r="P2482" s="81">
        <f t="shared" si="392"/>
        <v>2.2204460492503131E-16</v>
      </c>
      <c r="Q2482" s="81">
        <f t="shared" si="393"/>
        <v>-2.3188413350943042</v>
      </c>
      <c r="S2482" s="1">
        <f t="shared" si="397"/>
        <v>4</v>
      </c>
      <c r="T2482" s="1" t="str">
        <f t="shared" si="398"/>
        <v>Peak</v>
      </c>
    </row>
    <row r="2483" spans="1:20" x14ac:dyDescent="0.25">
      <c r="A2483" s="85">
        <v>45029.666666660945</v>
      </c>
      <c r="B2483" s="1">
        <v>4</v>
      </c>
      <c r="C2483" s="1">
        <v>13</v>
      </c>
      <c r="D2483" s="1">
        <v>17</v>
      </c>
      <c r="E2483" s="1" t="str">
        <f t="shared" si="394"/>
        <v>Non-Summer</v>
      </c>
      <c r="F2483" s="78">
        <v>1.0037</v>
      </c>
      <c r="G2483" s="79">
        <f t="shared" si="395"/>
        <v>1.9096031051035378</v>
      </c>
      <c r="J2483" s="78">
        <v>1.6026130000000001</v>
      </c>
      <c r="K2483" s="80">
        <f t="shared" si="396"/>
        <v>1.6026130000000001</v>
      </c>
      <c r="L2483" s="68" t="str">
        <f t="shared" si="389"/>
        <v>Normal</v>
      </c>
      <c r="N2483" s="67">
        <f t="shared" si="390"/>
        <v>0</v>
      </c>
      <c r="O2483" s="67">
        <f t="shared" si="391"/>
        <v>1.6026130000000001</v>
      </c>
      <c r="P2483" s="81">
        <f t="shared" si="392"/>
        <v>0.30699010510353775</v>
      </c>
      <c r="Q2483" s="81">
        <f t="shared" si="393"/>
        <v>0.30699010510353775</v>
      </c>
      <c r="S2483" s="1">
        <f t="shared" si="397"/>
        <v>4</v>
      </c>
      <c r="T2483" s="1" t="str">
        <f t="shared" si="398"/>
        <v>Peak</v>
      </c>
    </row>
    <row r="2484" spans="1:20" x14ac:dyDescent="0.25">
      <c r="A2484" s="85">
        <v>45029.70833332761</v>
      </c>
      <c r="B2484" s="1">
        <v>4</v>
      </c>
      <c r="C2484" s="1">
        <v>13</v>
      </c>
      <c r="D2484" s="1">
        <v>18</v>
      </c>
      <c r="E2484" s="1" t="str">
        <f t="shared" si="394"/>
        <v>Non-Summer</v>
      </c>
      <c r="F2484" s="78">
        <v>1.0769</v>
      </c>
      <c r="G2484" s="79">
        <f t="shared" si="395"/>
        <v>2.048870762066354</v>
      </c>
      <c r="J2484" s="78">
        <v>0.54191099999999992</v>
      </c>
      <c r="K2484" s="80">
        <f t="shared" si="396"/>
        <v>0.54191099999999992</v>
      </c>
      <c r="L2484" s="68" t="str">
        <f t="shared" si="389"/>
        <v>Normal</v>
      </c>
      <c r="N2484" s="67">
        <f t="shared" si="390"/>
        <v>0</v>
      </c>
      <c r="O2484" s="67">
        <f t="shared" si="391"/>
        <v>0.54191099999999992</v>
      </c>
      <c r="P2484" s="81">
        <f t="shared" si="392"/>
        <v>1.5069597620663542</v>
      </c>
      <c r="Q2484" s="81">
        <f t="shared" si="393"/>
        <v>1.5069597620663542</v>
      </c>
      <c r="S2484" s="1">
        <f t="shared" si="397"/>
        <v>4</v>
      </c>
      <c r="T2484" s="1" t="str">
        <f t="shared" si="398"/>
        <v>Peak</v>
      </c>
    </row>
    <row r="2485" spans="1:20" x14ac:dyDescent="0.25">
      <c r="A2485" s="85">
        <v>45029.749999994274</v>
      </c>
      <c r="B2485" s="1">
        <v>4</v>
      </c>
      <c r="C2485" s="1">
        <v>13</v>
      </c>
      <c r="D2485" s="1">
        <v>19</v>
      </c>
      <c r="E2485" s="1" t="str">
        <f t="shared" si="394"/>
        <v>Non-Summer</v>
      </c>
      <c r="F2485" s="78">
        <v>1.0900000000000001</v>
      </c>
      <c r="G2485" s="79">
        <f t="shared" si="395"/>
        <v>2.0737943454845631</v>
      </c>
      <c r="J2485" s="78">
        <v>0</v>
      </c>
      <c r="K2485" s="80">
        <f t="shared" si="396"/>
        <v>0</v>
      </c>
      <c r="L2485" s="68" t="str">
        <f t="shared" si="389"/>
        <v>Normal</v>
      </c>
      <c r="N2485" s="67">
        <f t="shared" si="390"/>
        <v>0</v>
      </c>
      <c r="O2485" s="67">
        <f t="shared" si="391"/>
        <v>0</v>
      </c>
      <c r="P2485" s="81">
        <f t="shared" si="392"/>
        <v>2.0737943454845631</v>
      </c>
      <c r="Q2485" s="81">
        <f t="shared" si="393"/>
        <v>2.0737943454845631</v>
      </c>
      <c r="S2485" s="1">
        <f t="shared" si="397"/>
        <v>4</v>
      </c>
      <c r="T2485" s="1" t="str">
        <f t="shared" si="398"/>
        <v>Peak</v>
      </c>
    </row>
    <row r="2486" spans="1:20" x14ac:dyDescent="0.25">
      <c r="A2486" s="85">
        <v>45029.791666660938</v>
      </c>
      <c r="B2486" s="1">
        <v>4</v>
      </c>
      <c r="C2486" s="1">
        <v>13</v>
      </c>
      <c r="D2486" s="1">
        <v>20</v>
      </c>
      <c r="E2486" s="1" t="str">
        <f t="shared" si="394"/>
        <v>Non-Summer</v>
      </c>
      <c r="F2486" s="78">
        <v>1.0747</v>
      </c>
      <c r="G2486" s="79">
        <f t="shared" si="395"/>
        <v>2.0446851221029907</v>
      </c>
      <c r="J2486" s="78">
        <v>0</v>
      </c>
      <c r="K2486" s="80">
        <f t="shared" si="396"/>
        <v>0</v>
      </c>
      <c r="L2486" s="68" t="str">
        <f t="shared" si="389"/>
        <v>Normal</v>
      </c>
      <c r="N2486" s="67">
        <f t="shared" si="390"/>
        <v>0</v>
      </c>
      <c r="O2486" s="67">
        <f t="shared" si="391"/>
        <v>0</v>
      </c>
      <c r="P2486" s="81">
        <f t="shared" si="392"/>
        <v>2.0446851221029907</v>
      </c>
      <c r="Q2486" s="81">
        <f t="shared" si="393"/>
        <v>2.0446851221029907</v>
      </c>
      <c r="S2486" s="1">
        <f t="shared" si="397"/>
        <v>4</v>
      </c>
      <c r="T2486" s="1" t="str">
        <f t="shared" si="398"/>
        <v>Peak</v>
      </c>
    </row>
    <row r="2487" spans="1:20" x14ac:dyDescent="0.25">
      <c r="A2487" s="85">
        <v>45029.833333327602</v>
      </c>
      <c r="B2487" s="1">
        <v>4</v>
      </c>
      <c r="C2487" s="1">
        <v>13</v>
      </c>
      <c r="D2487" s="1">
        <v>21</v>
      </c>
      <c r="E2487" s="1" t="str">
        <f t="shared" si="394"/>
        <v>Non-Summer</v>
      </c>
      <c r="F2487" s="78">
        <v>1.0848</v>
      </c>
      <c r="G2487" s="79">
        <f t="shared" si="395"/>
        <v>2.063901014662068</v>
      </c>
      <c r="J2487" s="78">
        <v>0</v>
      </c>
      <c r="K2487" s="80">
        <f t="shared" si="396"/>
        <v>0</v>
      </c>
      <c r="L2487" s="68" t="str">
        <f t="shared" si="389"/>
        <v>Normal</v>
      </c>
      <c r="N2487" s="67">
        <f t="shared" si="390"/>
        <v>0</v>
      </c>
      <c r="O2487" s="67">
        <f t="shared" si="391"/>
        <v>0</v>
      </c>
      <c r="P2487" s="81">
        <f t="shared" si="392"/>
        <v>2.063901014662068</v>
      </c>
      <c r="Q2487" s="81">
        <f t="shared" si="393"/>
        <v>2.063901014662068</v>
      </c>
      <c r="S2487" s="1">
        <f t="shared" si="397"/>
        <v>4</v>
      </c>
      <c r="T2487" s="1" t="str">
        <f t="shared" si="398"/>
        <v>Peak</v>
      </c>
    </row>
    <row r="2488" spans="1:20" x14ac:dyDescent="0.25">
      <c r="A2488" s="85">
        <v>45029.874999994267</v>
      </c>
      <c r="B2488" s="1">
        <v>4</v>
      </c>
      <c r="C2488" s="1">
        <v>13</v>
      </c>
      <c r="D2488" s="1">
        <v>22</v>
      </c>
      <c r="E2488" s="1" t="str">
        <f t="shared" si="394"/>
        <v>Non-Summer</v>
      </c>
      <c r="F2488" s="78">
        <v>1.0268999999999999</v>
      </c>
      <c r="G2488" s="79">
        <f t="shared" si="395"/>
        <v>1.9537425810808235</v>
      </c>
      <c r="J2488" s="78">
        <v>0</v>
      </c>
      <c r="K2488" s="80">
        <f t="shared" si="396"/>
        <v>0</v>
      </c>
      <c r="L2488" s="68" t="str">
        <f t="shared" si="389"/>
        <v>Normal</v>
      </c>
      <c r="N2488" s="67">
        <f t="shared" si="390"/>
        <v>0</v>
      </c>
      <c r="O2488" s="67">
        <f t="shared" si="391"/>
        <v>0</v>
      </c>
      <c r="P2488" s="81">
        <f t="shared" si="392"/>
        <v>1.9537425810808235</v>
      </c>
      <c r="Q2488" s="81">
        <f t="shared" si="393"/>
        <v>1.9537425810808235</v>
      </c>
      <c r="S2488" s="1">
        <f t="shared" si="397"/>
        <v>4</v>
      </c>
      <c r="T2488" s="1" t="str">
        <f t="shared" si="398"/>
        <v>Off-Peak</v>
      </c>
    </row>
    <row r="2489" spans="1:20" x14ac:dyDescent="0.25">
      <c r="A2489" s="85">
        <v>45029.916666660931</v>
      </c>
      <c r="B2489" s="1">
        <v>4</v>
      </c>
      <c r="C2489" s="1">
        <v>13</v>
      </c>
      <c r="D2489" s="1">
        <v>23</v>
      </c>
      <c r="E2489" s="1" t="str">
        <f t="shared" si="394"/>
        <v>Non-Summer</v>
      </c>
      <c r="F2489" s="78">
        <v>0.91169999999999995</v>
      </c>
      <c r="G2489" s="79">
        <f t="shared" si="395"/>
        <v>1.7345672520901616</v>
      </c>
      <c r="J2489" s="78">
        <v>0</v>
      </c>
      <c r="K2489" s="80">
        <f t="shared" si="396"/>
        <v>0</v>
      </c>
      <c r="L2489" s="68" t="str">
        <f t="shared" si="389"/>
        <v>Normal</v>
      </c>
      <c r="N2489" s="67">
        <f t="shared" si="390"/>
        <v>0</v>
      </c>
      <c r="O2489" s="67">
        <f t="shared" si="391"/>
        <v>0</v>
      </c>
      <c r="P2489" s="81">
        <f t="shared" si="392"/>
        <v>1.7345672520901616</v>
      </c>
      <c r="Q2489" s="81">
        <f t="shared" si="393"/>
        <v>1.7345672520901616</v>
      </c>
      <c r="S2489" s="1">
        <f t="shared" si="397"/>
        <v>4</v>
      </c>
      <c r="T2489" s="1" t="str">
        <f t="shared" si="398"/>
        <v>Off-Peak</v>
      </c>
    </row>
    <row r="2490" spans="1:20" x14ac:dyDescent="0.25">
      <c r="A2490" s="85">
        <v>45029.958333327595</v>
      </c>
      <c r="B2490" s="1">
        <v>4</v>
      </c>
      <c r="C2490" s="1">
        <v>14</v>
      </c>
      <c r="D2490" s="1">
        <v>0</v>
      </c>
      <c r="E2490" s="1" t="str">
        <f t="shared" si="394"/>
        <v>Non-Summer</v>
      </c>
      <c r="F2490" s="78">
        <v>0.78620000000000001</v>
      </c>
      <c r="G2490" s="79">
        <f t="shared" si="395"/>
        <v>1.4957955178164803</v>
      </c>
      <c r="J2490" s="78">
        <v>0</v>
      </c>
      <c r="K2490" s="80">
        <f t="shared" si="396"/>
        <v>0</v>
      </c>
      <c r="L2490" s="68" t="str">
        <f t="shared" si="389"/>
        <v>Normal</v>
      </c>
      <c r="N2490" s="67">
        <f t="shared" si="390"/>
        <v>0</v>
      </c>
      <c r="O2490" s="67">
        <f t="shared" si="391"/>
        <v>0</v>
      </c>
      <c r="P2490" s="81">
        <f t="shared" si="392"/>
        <v>1.4957955178164803</v>
      </c>
      <c r="Q2490" s="81">
        <f t="shared" si="393"/>
        <v>1.4957955178164803</v>
      </c>
      <c r="S2490" s="1">
        <f t="shared" si="397"/>
        <v>4</v>
      </c>
      <c r="T2490" s="1" t="str">
        <f t="shared" si="398"/>
        <v>Off-Peak</v>
      </c>
    </row>
    <row r="2491" spans="1:20" x14ac:dyDescent="0.25">
      <c r="A2491" s="85">
        <v>45029.999999994259</v>
      </c>
      <c r="B2491" s="1">
        <v>4</v>
      </c>
      <c r="C2491" s="1">
        <v>14</v>
      </c>
      <c r="D2491" s="1">
        <v>1</v>
      </c>
      <c r="E2491" s="1" t="str">
        <f t="shared" si="394"/>
        <v>Non-Summer</v>
      </c>
      <c r="F2491" s="78">
        <v>0.68979999999999997</v>
      </c>
      <c r="G2491" s="79">
        <f t="shared" si="395"/>
        <v>1.3123883848763775</v>
      </c>
      <c r="J2491" s="78">
        <v>0</v>
      </c>
      <c r="K2491" s="80">
        <f t="shared" si="396"/>
        <v>0</v>
      </c>
      <c r="L2491" s="68" t="str">
        <f t="shared" si="389"/>
        <v>Normal</v>
      </c>
      <c r="N2491" s="67">
        <f t="shared" si="390"/>
        <v>0</v>
      </c>
      <c r="O2491" s="67">
        <f t="shared" si="391"/>
        <v>0</v>
      </c>
      <c r="P2491" s="81">
        <f t="shared" si="392"/>
        <v>1.3123883848763775</v>
      </c>
      <c r="Q2491" s="81">
        <f t="shared" si="393"/>
        <v>1.3123883848763775</v>
      </c>
      <c r="S2491" s="1">
        <f t="shared" si="397"/>
        <v>5</v>
      </c>
      <c r="T2491" s="1" t="str">
        <f t="shared" si="398"/>
        <v>Off-Peak</v>
      </c>
    </row>
    <row r="2492" spans="1:20" x14ac:dyDescent="0.25">
      <c r="A2492" s="85">
        <v>45030.041666660924</v>
      </c>
      <c r="B2492" s="1">
        <v>4</v>
      </c>
      <c r="C2492" s="1">
        <v>14</v>
      </c>
      <c r="D2492" s="1">
        <v>2</v>
      </c>
      <c r="E2492" s="1" t="str">
        <f t="shared" si="394"/>
        <v>Non-Summer</v>
      </c>
      <c r="F2492" s="78">
        <v>0.62270000000000003</v>
      </c>
      <c r="G2492" s="79">
        <f t="shared" si="395"/>
        <v>1.1847263659937959</v>
      </c>
      <c r="J2492" s="78">
        <v>0</v>
      </c>
      <c r="K2492" s="80">
        <f t="shared" si="396"/>
        <v>0</v>
      </c>
      <c r="L2492" s="68" t="str">
        <f t="shared" si="389"/>
        <v>Normal</v>
      </c>
      <c r="N2492" s="67">
        <f t="shared" si="390"/>
        <v>0</v>
      </c>
      <c r="O2492" s="67">
        <f t="shared" si="391"/>
        <v>0</v>
      </c>
      <c r="P2492" s="81">
        <f t="shared" si="392"/>
        <v>1.1847263659937959</v>
      </c>
      <c r="Q2492" s="81">
        <f t="shared" si="393"/>
        <v>1.1847263659937959</v>
      </c>
      <c r="S2492" s="1">
        <f t="shared" si="397"/>
        <v>5</v>
      </c>
      <c r="T2492" s="1" t="str">
        <f t="shared" si="398"/>
        <v>Off-Peak</v>
      </c>
    </row>
    <row r="2493" spans="1:20" x14ac:dyDescent="0.25">
      <c r="A2493" s="85">
        <v>45030.083333327588</v>
      </c>
      <c r="B2493" s="1">
        <v>4</v>
      </c>
      <c r="C2493" s="1">
        <v>14</v>
      </c>
      <c r="D2493" s="1">
        <v>3</v>
      </c>
      <c r="E2493" s="1" t="str">
        <f t="shared" si="394"/>
        <v>Non-Summer</v>
      </c>
      <c r="F2493" s="78">
        <v>0.57799999999999996</v>
      </c>
      <c r="G2493" s="79">
        <f t="shared" si="395"/>
        <v>1.0996817721927317</v>
      </c>
      <c r="J2493" s="78">
        <v>0</v>
      </c>
      <c r="K2493" s="80">
        <f t="shared" si="396"/>
        <v>0</v>
      </c>
      <c r="L2493" s="68" t="str">
        <f t="shared" si="389"/>
        <v>Normal</v>
      </c>
      <c r="N2493" s="67">
        <f t="shared" si="390"/>
        <v>0</v>
      </c>
      <c r="O2493" s="67">
        <f t="shared" si="391"/>
        <v>0</v>
      </c>
      <c r="P2493" s="81">
        <f t="shared" si="392"/>
        <v>1.0996817721927317</v>
      </c>
      <c r="Q2493" s="81">
        <f t="shared" si="393"/>
        <v>1.0996817721927317</v>
      </c>
      <c r="S2493" s="1">
        <f t="shared" si="397"/>
        <v>5</v>
      </c>
      <c r="T2493" s="1" t="str">
        <f t="shared" si="398"/>
        <v>Off-Peak</v>
      </c>
    </row>
    <row r="2494" spans="1:20" x14ac:dyDescent="0.25">
      <c r="A2494" s="85">
        <v>45030.124999994252</v>
      </c>
      <c r="B2494" s="1">
        <v>4</v>
      </c>
      <c r="C2494" s="1">
        <v>14</v>
      </c>
      <c r="D2494" s="1">
        <v>4</v>
      </c>
      <c r="E2494" s="1" t="str">
        <f t="shared" si="394"/>
        <v>Non-Summer</v>
      </c>
      <c r="F2494" s="78">
        <v>0.55179999999999996</v>
      </c>
      <c r="G2494" s="79">
        <f t="shared" si="395"/>
        <v>1.0498346053563137</v>
      </c>
      <c r="J2494" s="78">
        <v>0</v>
      </c>
      <c r="K2494" s="80">
        <f t="shared" si="396"/>
        <v>0</v>
      </c>
      <c r="L2494" s="68" t="str">
        <f t="shared" si="389"/>
        <v>Normal</v>
      </c>
      <c r="N2494" s="67">
        <f t="shared" si="390"/>
        <v>0</v>
      </c>
      <c r="O2494" s="67">
        <f t="shared" si="391"/>
        <v>0</v>
      </c>
      <c r="P2494" s="81">
        <f t="shared" si="392"/>
        <v>1.0498346053563137</v>
      </c>
      <c r="Q2494" s="81">
        <f t="shared" si="393"/>
        <v>1.0498346053563137</v>
      </c>
      <c r="S2494" s="1">
        <f t="shared" si="397"/>
        <v>5</v>
      </c>
      <c r="T2494" s="1" t="str">
        <f t="shared" si="398"/>
        <v>Off-Peak</v>
      </c>
    </row>
    <row r="2495" spans="1:20" x14ac:dyDescent="0.25">
      <c r="A2495" s="85">
        <v>45030.166666660916</v>
      </c>
      <c r="B2495" s="1">
        <v>4</v>
      </c>
      <c r="C2495" s="1">
        <v>14</v>
      </c>
      <c r="D2495" s="1">
        <v>5</v>
      </c>
      <c r="E2495" s="1" t="str">
        <f t="shared" si="394"/>
        <v>Non-Summer</v>
      </c>
      <c r="F2495" s="78">
        <v>0.54430000000000001</v>
      </c>
      <c r="G2495" s="79">
        <f t="shared" si="395"/>
        <v>1.0355653782084842</v>
      </c>
      <c r="J2495" s="78">
        <v>0</v>
      </c>
      <c r="K2495" s="80">
        <f t="shared" si="396"/>
        <v>0</v>
      </c>
      <c r="L2495" s="68" t="str">
        <f t="shared" si="389"/>
        <v>Normal</v>
      </c>
      <c r="N2495" s="67">
        <f t="shared" si="390"/>
        <v>0</v>
      </c>
      <c r="O2495" s="67">
        <f t="shared" si="391"/>
        <v>0</v>
      </c>
      <c r="P2495" s="81">
        <f t="shared" si="392"/>
        <v>1.0355653782084842</v>
      </c>
      <c r="Q2495" s="81">
        <f t="shared" si="393"/>
        <v>1.0355653782084842</v>
      </c>
      <c r="S2495" s="1">
        <f t="shared" si="397"/>
        <v>5</v>
      </c>
      <c r="T2495" s="1" t="str">
        <f t="shared" si="398"/>
        <v>Off-Peak</v>
      </c>
    </row>
    <row r="2496" spans="1:20" x14ac:dyDescent="0.25">
      <c r="A2496" s="85">
        <v>45030.20833332758</v>
      </c>
      <c r="B2496" s="1">
        <v>4</v>
      </c>
      <c r="C2496" s="1">
        <v>14</v>
      </c>
      <c r="D2496" s="1">
        <v>6</v>
      </c>
      <c r="E2496" s="1" t="str">
        <f t="shared" si="394"/>
        <v>Non-Summer</v>
      </c>
      <c r="F2496" s="78">
        <v>0.55759999999999998</v>
      </c>
      <c r="G2496" s="79">
        <f t="shared" si="395"/>
        <v>1.0608694743506353</v>
      </c>
      <c r="J2496" s="78">
        <v>3.2496999999999998E-2</v>
      </c>
      <c r="K2496" s="80">
        <f t="shared" si="396"/>
        <v>3.2496999999999998E-2</v>
      </c>
      <c r="L2496" s="68" t="str">
        <f t="shared" si="389"/>
        <v>Normal</v>
      </c>
      <c r="N2496" s="67">
        <f t="shared" si="390"/>
        <v>0</v>
      </c>
      <c r="O2496" s="67">
        <f t="shared" si="391"/>
        <v>3.2496999999999998E-2</v>
      </c>
      <c r="P2496" s="81">
        <f t="shared" si="392"/>
        <v>1.0283724743506353</v>
      </c>
      <c r="Q2496" s="81">
        <f t="shared" si="393"/>
        <v>1.0283724743506353</v>
      </c>
      <c r="S2496" s="1">
        <f t="shared" si="397"/>
        <v>5</v>
      </c>
      <c r="T2496" s="1" t="str">
        <f t="shared" si="398"/>
        <v>Peak</v>
      </c>
    </row>
    <row r="2497" spans="1:20" x14ac:dyDescent="0.25">
      <c r="A2497" s="85">
        <v>45030.249999994245</v>
      </c>
      <c r="B2497" s="1">
        <v>4</v>
      </c>
      <c r="C2497" s="1">
        <v>14</v>
      </c>
      <c r="D2497" s="1">
        <v>7</v>
      </c>
      <c r="E2497" s="1" t="str">
        <f t="shared" si="394"/>
        <v>Non-Summer</v>
      </c>
      <c r="F2497" s="78">
        <v>0.59099999999999997</v>
      </c>
      <c r="G2497" s="79">
        <f t="shared" si="395"/>
        <v>1.1244150992489694</v>
      </c>
      <c r="J2497" s="78">
        <v>1.15273</v>
      </c>
      <c r="K2497" s="80">
        <f t="shared" si="396"/>
        <v>1.15273</v>
      </c>
      <c r="L2497" s="68" t="str">
        <f t="shared" si="389"/>
        <v>Normal</v>
      </c>
      <c r="N2497" s="67">
        <f t="shared" si="390"/>
        <v>2.8314900751030603E-2</v>
      </c>
      <c r="O2497" s="67">
        <f t="shared" si="391"/>
        <v>1.1244150992489694</v>
      </c>
      <c r="P2497" s="81">
        <f t="shared" si="392"/>
        <v>0</v>
      </c>
      <c r="Q2497" s="81">
        <f t="shared" si="393"/>
        <v>-2.8314900751030603E-2</v>
      </c>
      <c r="S2497" s="1">
        <f t="shared" si="397"/>
        <v>5</v>
      </c>
      <c r="T2497" s="1" t="str">
        <f t="shared" si="398"/>
        <v>Peak</v>
      </c>
    </row>
    <row r="2498" spans="1:20" x14ac:dyDescent="0.25">
      <c r="A2498" s="85">
        <v>45030.291666660909</v>
      </c>
      <c r="B2498" s="1">
        <v>4</v>
      </c>
      <c r="C2498" s="1">
        <v>14</v>
      </c>
      <c r="D2498" s="1">
        <v>8</v>
      </c>
      <c r="E2498" s="1" t="str">
        <f t="shared" si="394"/>
        <v>Non-Summer</v>
      </c>
      <c r="F2498" s="78">
        <v>0.61019999999999996</v>
      </c>
      <c r="G2498" s="79">
        <f t="shared" si="395"/>
        <v>1.1609443207474133</v>
      </c>
      <c r="J2498" s="78">
        <v>3.0739830000000001</v>
      </c>
      <c r="K2498" s="80">
        <f t="shared" si="396"/>
        <v>3.0739830000000001</v>
      </c>
      <c r="L2498" s="68" t="str">
        <f t="shared" si="389"/>
        <v>Normal</v>
      </c>
      <c r="N2498" s="67">
        <f t="shared" si="390"/>
        <v>1.9130386792525869</v>
      </c>
      <c r="O2498" s="67">
        <f t="shared" si="391"/>
        <v>1.1609443207474133</v>
      </c>
      <c r="P2498" s="81">
        <f t="shared" si="392"/>
        <v>0</v>
      </c>
      <c r="Q2498" s="81">
        <f t="shared" si="393"/>
        <v>-1.9130386792525869</v>
      </c>
      <c r="S2498" s="1">
        <f t="shared" si="397"/>
        <v>5</v>
      </c>
      <c r="T2498" s="1" t="str">
        <f t="shared" si="398"/>
        <v>Peak</v>
      </c>
    </row>
    <row r="2499" spans="1:20" x14ac:dyDescent="0.25">
      <c r="A2499" s="85">
        <v>45030.333333327573</v>
      </c>
      <c r="B2499" s="1">
        <v>4</v>
      </c>
      <c r="C2499" s="1">
        <v>14</v>
      </c>
      <c r="D2499" s="1">
        <v>9</v>
      </c>
      <c r="E2499" s="1" t="str">
        <f t="shared" si="394"/>
        <v>Non-Summer</v>
      </c>
      <c r="F2499" s="78">
        <v>0.61109999999999998</v>
      </c>
      <c r="G2499" s="79">
        <f t="shared" si="395"/>
        <v>1.1626566280051527</v>
      </c>
      <c r="J2499" s="78">
        <v>4.6965510000000004</v>
      </c>
      <c r="K2499" s="80">
        <f t="shared" si="396"/>
        <v>4.6965510000000004</v>
      </c>
      <c r="L2499" s="68" t="str">
        <f t="shared" si="389"/>
        <v>Normal</v>
      </c>
      <c r="N2499" s="67">
        <f t="shared" si="390"/>
        <v>3.5338943719948475</v>
      </c>
      <c r="O2499" s="67">
        <f t="shared" si="391"/>
        <v>1.1626566280051529</v>
      </c>
      <c r="P2499" s="81">
        <f t="shared" si="392"/>
        <v>0</v>
      </c>
      <c r="Q2499" s="81">
        <f t="shared" si="393"/>
        <v>-3.5338943719948475</v>
      </c>
      <c r="S2499" s="1">
        <f t="shared" si="397"/>
        <v>5</v>
      </c>
      <c r="T2499" s="1" t="str">
        <f t="shared" si="398"/>
        <v>Peak</v>
      </c>
    </row>
    <row r="2500" spans="1:20" x14ac:dyDescent="0.25">
      <c r="A2500" s="85">
        <v>45030.374999994237</v>
      </c>
      <c r="B2500" s="1">
        <v>4</v>
      </c>
      <c r="C2500" s="1">
        <v>14</v>
      </c>
      <c r="D2500" s="1">
        <v>10</v>
      </c>
      <c r="E2500" s="1" t="str">
        <f t="shared" si="394"/>
        <v>Non-Summer</v>
      </c>
      <c r="F2500" s="78">
        <v>0.62460000000000004</v>
      </c>
      <c r="G2500" s="79">
        <f t="shared" si="395"/>
        <v>1.188341236871246</v>
      </c>
      <c r="J2500" s="78">
        <v>5.9240959999999996</v>
      </c>
      <c r="K2500" s="80">
        <f t="shared" si="396"/>
        <v>5.9240959999999996</v>
      </c>
      <c r="L2500" s="68" t="str">
        <f t="shared" si="389"/>
        <v>Normal</v>
      </c>
      <c r="N2500" s="67">
        <f t="shared" si="390"/>
        <v>4.7357547631287531</v>
      </c>
      <c r="O2500" s="67">
        <f t="shared" si="391"/>
        <v>1.1883412368712465</v>
      </c>
      <c r="P2500" s="81">
        <f t="shared" si="392"/>
        <v>0</v>
      </c>
      <c r="Q2500" s="81">
        <f t="shared" si="393"/>
        <v>-4.7357547631287531</v>
      </c>
      <c r="S2500" s="1">
        <f t="shared" si="397"/>
        <v>5</v>
      </c>
      <c r="T2500" s="1" t="str">
        <f t="shared" si="398"/>
        <v>Peak</v>
      </c>
    </row>
    <row r="2501" spans="1:20" x14ac:dyDescent="0.25">
      <c r="A2501" s="85">
        <v>45030.416666660902</v>
      </c>
      <c r="B2501" s="1">
        <v>4</v>
      </c>
      <c r="C2501" s="1">
        <v>14</v>
      </c>
      <c r="D2501" s="1">
        <v>11</v>
      </c>
      <c r="E2501" s="1" t="str">
        <f t="shared" si="394"/>
        <v>Non-Summer</v>
      </c>
      <c r="F2501" s="78">
        <v>0.64739999999999998</v>
      </c>
      <c r="G2501" s="79">
        <f t="shared" si="395"/>
        <v>1.2317196874006477</v>
      </c>
      <c r="J2501" s="78">
        <v>6.7131069999999999</v>
      </c>
      <c r="K2501" s="80">
        <f t="shared" si="396"/>
        <v>6.7131069999999999</v>
      </c>
      <c r="L2501" s="68" t="str">
        <f t="shared" si="389"/>
        <v>Normal</v>
      </c>
      <c r="N2501" s="67">
        <f t="shared" si="390"/>
        <v>5.4813873125993524</v>
      </c>
      <c r="O2501" s="67">
        <f t="shared" si="391"/>
        <v>1.2317196874006475</v>
      </c>
      <c r="P2501" s="81">
        <f t="shared" si="392"/>
        <v>2.2204460492503131E-16</v>
      </c>
      <c r="Q2501" s="81">
        <f t="shared" si="393"/>
        <v>-5.4813873125993524</v>
      </c>
      <c r="S2501" s="1">
        <f t="shared" si="397"/>
        <v>5</v>
      </c>
      <c r="T2501" s="1" t="str">
        <f t="shared" si="398"/>
        <v>Peak</v>
      </c>
    </row>
    <row r="2502" spans="1:20" x14ac:dyDescent="0.25">
      <c r="A2502" s="85">
        <v>45030.458333327566</v>
      </c>
      <c r="B2502" s="1">
        <v>4</v>
      </c>
      <c r="C2502" s="1">
        <v>14</v>
      </c>
      <c r="D2502" s="1">
        <v>12</v>
      </c>
      <c r="E2502" s="1" t="str">
        <f t="shared" si="394"/>
        <v>Non-Summer</v>
      </c>
      <c r="F2502" s="78">
        <v>0.67959999999999998</v>
      </c>
      <c r="G2502" s="79">
        <f t="shared" si="395"/>
        <v>1.2929822359553294</v>
      </c>
      <c r="J2502" s="78">
        <v>7</v>
      </c>
      <c r="K2502" s="80">
        <f t="shared" si="396"/>
        <v>7</v>
      </c>
      <c r="L2502" s="68" t="str">
        <f t="shared" si="389"/>
        <v>Normal</v>
      </c>
      <c r="N2502" s="67">
        <f t="shared" si="390"/>
        <v>5.7070177640446706</v>
      </c>
      <c r="O2502" s="67">
        <f t="shared" si="391"/>
        <v>1.2929822359553294</v>
      </c>
      <c r="P2502" s="81">
        <f t="shared" si="392"/>
        <v>0</v>
      </c>
      <c r="Q2502" s="81">
        <f t="shared" si="393"/>
        <v>-5.7070177640446706</v>
      </c>
      <c r="S2502" s="1">
        <f t="shared" si="397"/>
        <v>5</v>
      </c>
      <c r="T2502" s="1" t="str">
        <f t="shared" si="398"/>
        <v>Peak</v>
      </c>
    </row>
    <row r="2503" spans="1:20" x14ac:dyDescent="0.25">
      <c r="A2503" s="85">
        <v>45030.49999999423</v>
      </c>
      <c r="B2503" s="1">
        <v>4</v>
      </c>
      <c r="C2503" s="1">
        <v>14</v>
      </c>
      <c r="D2503" s="1">
        <v>13</v>
      </c>
      <c r="E2503" s="1" t="str">
        <f t="shared" si="394"/>
        <v>Non-Summer</v>
      </c>
      <c r="F2503" s="78">
        <v>0.73340000000000005</v>
      </c>
      <c r="G2503" s="79">
        <f t="shared" si="395"/>
        <v>1.3953401586957603</v>
      </c>
      <c r="J2503" s="78">
        <v>6.9640739999999992</v>
      </c>
      <c r="K2503" s="80">
        <f t="shared" si="396"/>
        <v>6.9640739999999992</v>
      </c>
      <c r="L2503" s="68" t="str">
        <f t="shared" si="389"/>
        <v>Normal</v>
      </c>
      <c r="N2503" s="67">
        <f t="shared" si="390"/>
        <v>5.5687338413042387</v>
      </c>
      <c r="O2503" s="67">
        <f t="shared" si="391"/>
        <v>1.3953401586957606</v>
      </c>
      <c r="P2503" s="81">
        <f t="shared" si="392"/>
        <v>0</v>
      </c>
      <c r="Q2503" s="81">
        <f t="shared" si="393"/>
        <v>-5.5687338413042387</v>
      </c>
      <c r="S2503" s="1">
        <f t="shared" si="397"/>
        <v>5</v>
      </c>
      <c r="T2503" s="1" t="str">
        <f t="shared" si="398"/>
        <v>Peak</v>
      </c>
    </row>
    <row r="2504" spans="1:20" x14ac:dyDescent="0.25">
      <c r="A2504" s="85">
        <v>45030.541666660894</v>
      </c>
      <c r="B2504" s="1">
        <v>4</v>
      </c>
      <c r="C2504" s="1">
        <v>14</v>
      </c>
      <c r="D2504" s="1">
        <v>14</v>
      </c>
      <c r="E2504" s="1" t="str">
        <f t="shared" si="394"/>
        <v>Non-Summer</v>
      </c>
      <c r="F2504" s="78">
        <v>0.79649999999999999</v>
      </c>
      <c r="G2504" s="79">
        <f t="shared" si="395"/>
        <v>1.5153919230994997</v>
      </c>
      <c r="J2504" s="78">
        <v>6.4671830000000003</v>
      </c>
      <c r="K2504" s="80">
        <f t="shared" si="396"/>
        <v>6.4671830000000003</v>
      </c>
      <c r="L2504" s="68" t="str">
        <f t="shared" si="389"/>
        <v>Normal</v>
      </c>
      <c r="N2504" s="67">
        <f t="shared" si="390"/>
        <v>4.9517910769005002</v>
      </c>
      <c r="O2504" s="67">
        <f t="shared" si="391"/>
        <v>1.5153919230995001</v>
      </c>
      <c r="P2504" s="81">
        <f t="shared" si="392"/>
        <v>0</v>
      </c>
      <c r="Q2504" s="81">
        <f t="shared" si="393"/>
        <v>-4.9517910769005002</v>
      </c>
      <c r="S2504" s="1">
        <f t="shared" si="397"/>
        <v>5</v>
      </c>
      <c r="T2504" s="1" t="str">
        <f t="shared" si="398"/>
        <v>Peak</v>
      </c>
    </row>
    <row r="2505" spans="1:20" x14ac:dyDescent="0.25">
      <c r="A2505" s="85">
        <v>45030.583333327559</v>
      </c>
      <c r="B2505" s="1">
        <v>4</v>
      </c>
      <c r="C2505" s="1">
        <v>14</v>
      </c>
      <c r="D2505" s="1">
        <v>15</v>
      </c>
      <c r="E2505" s="1" t="str">
        <f t="shared" si="394"/>
        <v>Non-Summer</v>
      </c>
      <c r="F2505" s="78">
        <v>0.86850000000000005</v>
      </c>
      <c r="G2505" s="79">
        <f t="shared" si="395"/>
        <v>1.6523765037186635</v>
      </c>
      <c r="J2505" s="78">
        <v>5.593744</v>
      </c>
      <c r="K2505" s="80">
        <f t="shared" si="396"/>
        <v>5.593744</v>
      </c>
      <c r="L2505" s="68" t="str">
        <f t="shared" si="389"/>
        <v>Normal</v>
      </c>
      <c r="N2505" s="67">
        <f t="shared" si="390"/>
        <v>3.9413674962813365</v>
      </c>
      <c r="O2505" s="67">
        <f t="shared" si="391"/>
        <v>1.6523765037186635</v>
      </c>
      <c r="P2505" s="81">
        <f t="shared" si="392"/>
        <v>0</v>
      </c>
      <c r="Q2505" s="81">
        <f t="shared" si="393"/>
        <v>-3.9413674962813365</v>
      </c>
      <c r="S2505" s="1">
        <f t="shared" si="397"/>
        <v>5</v>
      </c>
      <c r="T2505" s="1" t="str">
        <f t="shared" si="398"/>
        <v>Peak</v>
      </c>
    </row>
    <row r="2506" spans="1:20" x14ac:dyDescent="0.25">
      <c r="A2506" s="85">
        <v>45030.624999994223</v>
      </c>
      <c r="B2506" s="1">
        <v>4</v>
      </c>
      <c r="C2506" s="1">
        <v>14</v>
      </c>
      <c r="D2506" s="1">
        <v>16</v>
      </c>
      <c r="E2506" s="1" t="str">
        <f t="shared" si="394"/>
        <v>Non-Summer</v>
      </c>
      <c r="F2506" s="78">
        <v>0.93830000000000002</v>
      </c>
      <c r="G2506" s="79">
        <f t="shared" si="395"/>
        <v>1.7851754443744638</v>
      </c>
      <c r="J2506" s="78">
        <v>4.2549049999999999</v>
      </c>
      <c r="K2506" s="80">
        <f t="shared" si="396"/>
        <v>4.2549049999999999</v>
      </c>
      <c r="L2506" s="68" t="str">
        <f t="shared" si="389"/>
        <v>Normal</v>
      </c>
      <c r="N2506" s="67">
        <f t="shared" si="390"/>
        <v>2.4697295556255359</v>
      </c>
      <c r="O2506" s="67">
        <f t="shared" si="391"/>
        <v>1.7851754443744641</v>
      </c>
      <c r="P2506" s="81">
        <f t="shared" si="392"/>
        <v>0</v>
      </c>
      <c r="Q2506" s="81">
        <f t="shared" si="393"/>
        <v>-2.4697295556255359</v>
      </c>
      <c r="S2506" s="1">
        <f t="shared" si="397"/>
        <v>5</v>
      </c>
      <c r="T2506" s="1" t="str">
        <f t="shared" si="398"/>
        <v>Peak</v>
      </c>
    </row>
    <row r="2507" spans="1:20" x14ac:dyDescent="0.25">
      <c r="A2507" s="85">
        <v>45030.666666660887</v>
      </c>
      <c r="B2507" s="1">
        <v>4</v>
      </c>
      <c r="C2507" s="1">
        <v>14</v>
      </c>
      <c r="D2507" s="1">
        <v>17</v>
      </c>
      <c r="E2507" s="1" t="str">
        <f t="shared" si="394"/>
        <v>Non-Summer</v>
      </c>
      <c r="F2507" s="78">
        <v>1.0267999999999999</v>
      </c>
      <c r="G2507" s="79">
        <f t="shared" si="395"/>
        <v>1.9535523247188527</v>
      </c>
      <c r="J2507" s="78">
        <v>2.4926399999999997</v>
      </c>
      <c r="K2507" s="80">
        <f t="shared" si="396"/>
        <v>2.4926399999999997</v>
      </c>
      <c r="L2507" s="68" t="str">
        <f t="shared" si="389"/>
        <v>Normal</v>
      </c>
      <c r="N2507" s="67">
        <f t="shared" si="390"/>
        <v>0.53908767528114709</v>
      </c>
      <c r="O2507" s="67">
        <f t="shared" si="391"/>
        <v>1.9535523247188527</v>
      </c>
      <c r="P2507" s="81">
        <f t="shared" si="392"/>
        <v>0</v>
      </c>
      <c r="Q2507" s="81">
        <f t="shared" si="393"/>
        <v>-0.53908767528114709</v>
      </c>
      <c r="S2507" s="1">
        <f t="shared" si="397"/>
        <v>5</v>
      </c>
      <c r="T2507" s="1" t="str">
        <f t="shared" si="398"/>
        <v>Peak</v>
      </c>
    </row>
    <row r="2508" spans="1:20" x14ac:dyDescent="0.25">
      <c r="A2508" s="85">
        <v>45030.708333327551</v>
      </c>
      <c r="B2508" s="1">
        <v>4</v>
      </c>
      <c r="C2508" s="1">
        <v>14</v>
      </c>
      <c r="D2508" s="1">
        <v>18</v>
      </c>
      <c r="E2508" s="1" t="str">
        <f t="shared" si="394"/>
        <v>Non-Summer</v>
      </c>
      <c r="F2508" s="78">
        <v>1.0772999999999999</v>
      </c>
      <c r="G2508" s="79">
        <f t="shared" si="395"/>
        <v>2.0496317875142385</v>
      </c>
      <c r="J2508" s="78">
        <v>0.66588900000000006</v>
      </c>
      <c r="K2508" s="80">
        <f t="shared" si="396"/>
        <v>0.66588900000000006</v>
      </c>
      <c r="L2508" s="68" t="str">
        <f t="shared" si="389"/>
        <v>Normal</v>
      </c>
      <c r="N2508" s="67">
        <f t="shared" si="390"/>
        <v>0</v>
      </c>
      <c r="O2508" s="67">
        <f t="shared" si="391"/>
        <v>0.66588900000000006</v>
      </c>
      <c r="P2508" s="81">
        <f t="shared" si="392"/>
        <v>1.3837427875142385</v>
      </c>
      <c r="Q2508" s="81">
        <f t="shared" si="393"/>
        <v>1.3837427875142385</v>
      </c>
      <c r="S2508" s="1">
        <f t="shared" si="397"/>
        <v>5</v>
      </c>
      <c r="T2508" s="1" t="str">
        <f t="shared" si="398"/>
        <v>Peak</v>
      </c>
    </row>
    <row r="2509" spans="1:20" x14ac:dyDescent="0.25">
      <c r="A2509" s="85">
        <v>45030.749999994216</v>
      </c>
      <c r="B2509" s="1">
        <v>4</v>
      </c>
      <c r="C2509" s="1">
        <v>14</v>
      </c>
      <c r="D2509" s="1">
        <v>19</v>
      </c>
      <c r="E2509" s="1" t="str">
        <f t="shared" si="394"/>
        <v>Non-Summer</v>
      </c>
      <c r="F2509" s="78">
        <v>1.0705</v>
      </c>
      <c r="G2509" s="79">
        <f t="shared" si="395"/>
        <v>2.0366943549002063</v>
      </c>
      <c r="J2509" s="78">
        <v>0</v>
      </c>
      <c r="K2509" s="80">
        <f t="shared" si="396"/>
        <v>0</v>
      </c>
      <c r="L2509" s="68" t="str">
        <f t="shared" si="389"/>
        <v>Normal</v>
      </c>
      <c r="N2509" s="67">
        <f t="shared" si="390"/>
        <v>0</v>
      </c>
      <c r="O2509" s="67">
        <f t="shared" si="391"/>
        <v>0</v>
      </c>
      <c r="P2509" s="81">
        <f t="shared" si="392"/>
        <v>2.0366943549002063</v>
      </c>
      <c r="Q2509" s="81">
        <f t="shared" si="393"/>
        <v>2.0366943549002063</v>
      </c>
      <c r="S2509" s="1">
        <f t="shared" si="397"/>
        <v>5</v>
      </c>
      <c r="T2509" s="1" t="str">
        <f t="shared" si="398"/>
        <v>Peak</v>
      </c>
    </row>
    <row r="2510" spans="1:20" x14ac:dyDescent="0.25">
      <c r="A2510" s="85">
        <v>45030.79166666088</v>
      </c>
      <c r="B2510" s="1">
        <v>4</v>
      </c>
      <c r="C2510" s="1">
        <v>14</v>
      </c>
      <c r="D2510" s="1">
        <v>20</v>
      </c>
      <c r="E2510" s="1" t="str">
        <f t="shared" si="394"/>
        <v>Non-Summer</v>
      </c>
      <c r="F2510" s="78">
        <v>1.0389999999999999</v>
      </c>
      <c r="G2510" s="79">
        <f t="shared" si="395"/>
        <v>1.9767636008793219</v>
      </c>
      <c r="J2510" s="78">
        <v>0</v>
      </c>
      <c r="K2510" s="80">
        <f t="shared" si="396"/>
        <v>0</v>
      </c>
      <c r="L2510" s="68" t="str">
        <f t="shared" si="389"/>
        <v>Normal</v>
      </c>
      <c r="N2510" s="67">
        <f t="shared" si="390"/>
        <v>0</v>
      </c>
      <c r="O2510" s="67">
        <f t="shared" si="391"/>
        <v>0</v>
      </c>
      <c r="P2510" s="81">
        <f t="shared" si="392"/>
        <v>1.9767636008793219</v>
      </c>
      <c r="Q2510" s="81">
        <f t="shared" si="393"/>
        <v>1.9767636008793219</v>
      </c>
      <c r="S2510" s="1">
        <f t="shared" si="397"/>
        <v>5</v>
      </c>
      <c r="T2510" s="1" t="str">
        <f t="shared" si="398"/>
        <v>Peak</v>
      </c>
    </row>
    <row r="2511" spans="1:20" x14ac:dyDescent="0.25">
      <c r="A2511" s="85">
        <v>45030.833333327544</v>
      </c>
      <c r="B2511" s="1">
        <v>4</v>
      </c>
      <c r="C2511" s="1">
        <v>14</v>
      </c>
      <c r="D2511" s="1">
        <v>21</v>
      </c>
      <c r="E2511" s="1" t="str">
        <f t="shared" si="394"/>
        <v>Non-Summer</v>
      </c>
      <c r="F2511" s="78">
        <v>1.0389999999999999</v>
      </c>
      <c r="G2511" s="79">
        <f t="shared" si="395"/>
        <v>1.9767636008793219</v>
      </c>
      <c r="J2511" s="78">
        <v>0</v>
      </c>
      <c r="K2511" s="80">
        <f t="shared" si="396"/>
        <v>0</v>
      </c>
      <c r="L2511" s="68" t="str">
        <f t="shared" si="389"/>
        <v>Normal</v>
      </c>
      <c r="N2511" s="67">
        <f t="shared" si="390"/>
        <v>0</v>
      </c>
      <c r="O2511" s="67">
        <f t="shared" si="391"/>
        <v>0</v>
      </c>
      <c r="P2511" s="81">
        <f t="shared" si="392"/>
        <v>1.9767636008793219</v>
      </c>
      <c r="Q2511" s="81">
        <f t="shared" si="393"/>
        <v>1.9767636008793219</v>
      </c>
      <c r="S2511" s="1">
        <f t="shared" si="397"/>
        <v>5</v>
      </c>
      <c r="T2511" s="1" t="str">
        <f t="shared" si="398"/>
        <v>Peak</v>
      </c>
    </row>
    <row r="2512" spans="1:20" x14ac:dyDescent="0.25">
      <c r="A2512" s="85">
        <v>45030.874999994208</v>
      </c>
      <c r="B2512" s="1">
        <v>4</v>
      </c>
      <c r="C2512" s="1">
        <v>14</v>
      </c>
      <c r="D2512" s="1">
        <v>22</v>
      </c>
      <c r="E2512" s="1" t="str">
        <f t="shared" si="394"/>
        <v>Non-Summer</v>
      </c>
      <c r="F2512" s="78">
        <v>0.99639999999999995</v>
      </c>
      <c r="G2512" s="79">
        <f t="shared" si="395"/>
        <v>1.8957143906796501</v>
      </c>
      <c r="J2512" s="78">
        <v>0</v>
      </c>
      <c r="K2512" s="80">
        <f t="shared" si="396"/>
        <v>0</v>
      </c>
      <c r="L2512" s="68" t="str">
        <f t="shared" si="389"/>
        <v>Normal</v>
      </c>
      <c r="N2512" s="67">
        <f t="shared" si="390"/>
        <v>0</v>
      </c>
      <c r="O2512" s="67">
        <f t="shared" si="391"/>
        <v>0</v>
      </c>
      <c r="P2512" s="81">
        <f t="shared" si="392"/>
        <v>1.8957143906796501</v>
      </c>
      <c r="Q2512" s="81">
        <f t="shared" si="393"/>
        <v>1.8957143906796501</v>
      </c>
      <c r="S2512" s="1">
        <f t="shared" si="397"/>
        <v>5</v>
      </c>
      <c r="T2512" s="1" t="str">
        <f t="shared" si="398"/>
        <v>Off-Peak</v>
      </c>
    </row>
    <row r="2513" spans="1:20" x14ac:dyDescent="0.25">
      <c r="A2513" s="85">
        <v>45030.916666660873</v>
      </c>
      <c r="B2513" s="1">
        <v>4</v>
      </c>
      <c r="C2513" s="1">
        <v>14</v>
      </c>
      <c r="D2513" s="1">
        <v>23</v>
      </c>
      <c r="E2513" s="1" t="str">
        <f t="shared" si="394"/>
        <v>Non-Summer</v>
      </c>
      <c r="F2513" s="78">
        <v>0.91369999999999996</v>
      </c>
      <c r="G2513" s="79">
        <f t="shared" si="395"/>
        <v>1.7383723793295829</v>
      </c>
      <c r="J2513" s="78">
        <v>0</v>
      </c>
      <c r="K2513" s="80">
        <f t="shared" si="396"/>
        <v>0</v>
      </c>
      <c r="L2513" s="68" t="str">
        <f t="shared" si="389"/>
        <v>Normal</v>
      </c>
      <c r="N2513" s="67">
        <f t="shared" si="390"/>
        <v>0</v>
      </c>
      <c r="O2513" s="67">
        <f t="shared" si="391"/>
        <v>0</v>
      </c>
      <c r="P2513" s="81">
        <f t="shared" si="392"/>
        <v>1.7383723793295829</v>
      </c>
      <c r="Q2513" s="81">
        <f t="shared" si="393"/>
        <v>1.7383723793295829</v>
      </c>
      <c r="S2513" s="1">
        <f t="shared" si="397"/>
        <v>5</v>
      </c>
      <c r="T2513" s="1" t="str">
        <f t="shared" si="398"/>
        <v>Off-Peak</v>
      </c>
    </row>
    <row r="2514" spans="1:20" x14ac:dyDescent="0.25">
      <c r="A2514" s="85">
        <v>45030.958333327537</v>
      </c>
      <c r="B2514" s="1">
        <v>4</v>
      </c>
      <c r="C2514" s="1">
        <v>15</v>
      </c>
      <c r="D2514" s="1">
        <v>0</v>
      </c>
      <c r="E2514" s="1" t="str">
        <f t="shared" si="394"/>
        <v>Non-Summer</v>
      </c>
      <c r="F2514" s="78">
        <v>0.81040000000000001</v>
      </c>
      <c r="G2514" s="79">
        <f t="shared" si="395"/>
        <v>1.5418375574134771</v>
      </c>
      <c r="J2514" s="78">
        <v>0</v>
      </c>
      <c r="K2514" s="80">
        <f t="shared" si="396"/>
        <v>0</v>
      </c>
      <c r="L2514" s="68" t="str">
        <f t="shared" si="389"/>
        <v>Normal</v>
      </c>
      <c r="N2514" s="67">
        <f t="shared" si="390"/>
        <v>0</v>
      </c>
      <c r="O2514" s="67">
        <f t="shared" si="391"/>
        <v>0</v>
      </c>
      <c r="P2514" s="81">
        <f t="shared" si="392"/>
        <v>1.5418375574134771</v>
      </c>
      <c r="Q2514" s="81">
        <f t="shared" si="393"/>
        <v>1.5418375574134771</v>
      </c>
      <c r="S2514" s="1">
        <f t="shared" si="397"/>
        <v>5</v>
      </c>
      <c r="T2514" s="1" t="str">
        <f t="shared" si="398"/>
        <v>Off-Peak</v>
      </c>
    </row>
    <row r="2515" spans="1:20" x14ac:dyDescent="0.25">
      <c r="A2515" s="85">
        <v>45030.999999994201</v>
      </c>
      <c r="B2515" s="1">
        <v>4</v>
      </c>
      <c r="C2515" s="1">
        <v>15</v>
      </c>
      <c r="D2515" s="1">
        <v>1</v>
      </c>
      <c r="E2515" s="1" t="str">
        <f t="shared" si="394"/>
        <v>Non-Summer</v>
      </c>
      <c r="F2515" s="78">
        <v>0.72070000000000001</v>
      </c>
      <c r="G2515" s="79">
        <f t="shared" si="395"/>
        <v>1.3711776007254355</v>
      </c>
      <c r="J2515" s="78">
        <v>0</v>
      </c>
      <c r="K2515" s="80">
        <f t="shared" si="396"/>
        <v>0</v>
      </c>
      <c r="L2515" s="68" t="str">
        <f t="shared" ref="L2515:L2578" si="399">IF(AND(D2515&gt;=$C$2,D2515&lt;=$C$3,E2515="Summer"),"MaxDis","Normal")</f>
        <v>Normal</v>
      </c>
      <c r="N2515" s="67">
        <f t="shared" ref="N2515:N2578" si="400">IF(K2515-G2515&lt;0,0,K2515-G2515)</f>
        <v>0</v>
      </c>
      <c r="O2515" s="67">
        <f t="shared" ref="O2515:O2578" si="401">K2515-N2515</f>
        <v>0</v>
      </c>
      <c r="P2515" s="81">
        <f t="shared" ref="P2515:P2578" si="402">MAX(0,G2515-O2515)</f>
        <v>1.3711776007254355</v>
      </c>
      <c r="Q2515" s="81">
        <f t="shared" ref="Q2515:Q2578" si="403">G2515-K2515</f>
        <v>1.3711776007254355</v>
      </c>
      <c r="S2515" s="1">
        <f t="shared" si="397"/>
        <v>6</v>
      </c>
      <c r="T2515" s="1" t="str">
        <f t="shared" si="398"/>
        <v>Off-Peak</v>
      </c>
    </row>
    <row r="2516" spans="1:20" x14ac:dyDescent="0.25">
      <c r="A2516" s="85">
        <v>45031.041666660865</v>
      </c>
      <c r="B2516" s="1">
        <v>4</v>
      </c>
      <c r="C2516" s="1">
        <v>15</v>
      </c>
      <c r="D2516" s="1">
        <v>2</v>
      </c>
      <c r="E2516" s="1" t="str">
        <f t="shared" ref="E2516:E2579" si="404">IF(AND(B2516&gt;=$C$5,B2516&lt;=$C$6),"Summer","Non-Summer")</f>
        <v>Non-Summer</v>
      </c>
      <c r="F2516" s="78">
        <v>0.65510000000000002</v>
      </c>
      <c r="G2516" s="79">
        <f t="shared" ref="G2516:G2579" si="405">F2516*$G$13</f>
        <v>1.2463694272724195</v>
      </c>
      <c r="J2516" s="78">
        <v>0</v>
      </c>
      <c r="K2516" s="80">
        <f t="shared" ref="K2516:K2579" si="406">J2516*$K$13</f>
        <v>0</v>
      </c>
      <c r="L2516" s="68" t="str">
        <f t="shared" si="399"/>
        <v>Normal</v>
      </c>
      <c r="N2516" s="67">
        <f t="shared" si="400"/>
        <v>0</v>
      </c>
      <c r="O2516" s="67">
        <f t="shared" si="401"/>
        <v>0</v>
      </c>
      <c r="P2516" s="81">
        <f t="shared" si="402"/>
        <v>1.2463694272724195</v>
      </c>
      <c r="Q2516" s="81">
        <f t="shared" si="403"/>
        <v>1.2463694272724195</v>
      </c>
      <c r="S2516" s="1">
        <f t="shared" ref="S2516:S2579" si="407">WEEKDAY(A2516,2)</f>
        <v>6</v>
      </c>
      <c r="T2516" s="1" t="str">
        <f t="shared" ref="T2516:T2579" si="408">IF(S2516&gt;5,"Off-Peak",IF(AND(D2516&gt;=$C$7,D2516&lt;$C$8),"Peak","Off-Peak"))</f>
        <v>Off-Peak</v>
      </c>
    </row>
    <row r="2517" spans="1:20" x14ac:dyDescent="0.25">
      <c r="A2517" s="85">
        <v>45031.08333332753</v>
      </c>
      <c r="B2517" s="1">
        <v>4</v>
      </c>
      <c r="C2517" s="1">
        <v>15</v>
      </c>
      <c r="D2517" s="1">
        <v>3</v>
      </c>
      <c r="E2517" s="1" t="str">
        <f t="shared" si="404"/>
        <v>Non-Summer</v>
      </c>
      <c r="F2517" s="78">
        <v>0.6119</v>
      </c>
      <c r="G2517" s="79">
        <f t="shared" si="405"/>
        <v>1.1641786789009212</v>
      </c>
      <c r="J2517" s="78">
        <v>0</v>
      </c>
      <c r="K2517" s="80">
        <f t="shared" si="406"/>
        <v>0</v>
      </c>
      <c r="L2517" s="68" t="str">
        <f t="shared" si="399"/>
        <v>Normal</v>
      </c>
      <c r="N2517" s="67">
        <f t="shared" si="400"/>
        <v>0</v>
      </c>
      <c r="O2517" s="67">
        <f t="shared" si="401"/>
        <v>0</v>
      </c>
      <c r="P2517" s="81">
        <f t="shared" si="402"/>
        <v>1.1641786789009212</v>
      </c>
      <c r="Q2517" s="81">
        <f t="shared" si="403"/>
        <v>1.1641786789009212</v>
      </c>
      <c r="S2517" s="1">
        <f t="shared" si="407"/>
        <v>6</v>
      </c>
      <c r="T2517" s="1" t="str">
        <f t="shared" si="408"/>
        <v>Off-Peak</v>
      </c>
    </row>
    <row r="2518" spans="1:20" x14ac:dyDescent="0.25">
      <c r="A2518" s="85">
        <v>45031.124999994194</v>
      </c>
      <c r="B2518" s="1">
        <v>4</v>
      </c>
      <c r="C2518" s="1">
        <v>15</v>
      </c>
      <c r="D2518" s="1">
        <v>4</v>
      </c>
      <c r="E2518" s="1" t="str">
        <f t="shared" si="404"/>
        <v>Non-Summer</v>
      </c>
      <c r="F2518" s="78">
        <v>0.58440000000000003</v>
      </c>
      <c r="G2518" s="79">
        <f t="shared" si="405"/>
        <v>1.1118581793588795</v>
      </c>
      <c r="J2518" s="78">
        <v>0</v>
      </c>
      <c r="K2518" s="80">
        <f t="shared" si="406"/>
        <v>0</v>
      </c>
      <c r="L2518" s="68" t="str">
        <f t="shared" si="399"/>
        <v>Normal</v>
      </c>
      <c r="N2518" s="67">
        <f t="shared" si="400"/>
        <v>0</v>
      </c>
      <c r="O2518" s="67">
        <f t="shared" si="401"/>
        <v>0</v>
      </c>
      <c r="P2518" s="81">
        <f t="shared" si="402"/>
        <v>1.1118581793588795</v>
      </c>
      <c r="Q2518" s="81">
        <f t="shared" si="403"/>
        <v>1.1118581793588795</v>
      </c>
      <c r="S2518" s="1">
        <f t="shared" si="407"/>
        <v>6</v>
      </c>
      <c r="T2518" s="1" t="str">
        <f t="shared" si="408"/>
        <v>Off-Peak</v>
      </c>
    </row>
    <row r="2519" spans="1:20" x14ac:dyDescent="0.25">
      <c r="A2519" s="85">
        <v>45031.166666660858</v>
      </c>
      <c r="B2519" s="1">
        <v>4</v>
      </c>
      <c r="C2519" s="1">
        <v>15</v>
      </c>
      <c r="D2519" s="1">
        <v>5</v>
      </c>
      <c r="E2519" s="1" t="str">
        <f t="shared" si="404"/>
        <v>Non-Summer</v>
      </c>
      <c r="F2519" s="78">
        <v>0.56730000000000003</v>
      </c>
      <c r="G2519" s="79">
        <f t="shared" si="405"/>
        <v>1.0793243414618281</v>
      </c>
      <c r="J2519" s="78">
        <v>0</v>
      </c>
      <c r="K2519" s="80">
        <f t="shared" si="406"/>
        <v>0</v>
      </c>
      <c r="L2519" s="68" t="str">
        <f t="shared" si="399"/>
        <v>Normal</v>
      </c>
      <c r="N2519" s="67">
        <f t="shared" si="400"/>
        <v>0</v>
      </c>
      <c r="O2519" s="67">
        <f t="shared" si="401"/>
        <v>0</v>
      </c>
      <c r="P2519" s="81">
        <f t="shared" si="402"/>
        <v>1.0793243414618281</v>
      </c>
      <c r="Q2519" s="81">
        <f t="shared" si="403"/>
        <v>1.0793243414618281</v>
      </c>
      <c r="S2519" s="1">
        <f t="shared" si="407"/>
        <v>6</v>
      </c>
      <c r="T2519" s="1" t="str">
        <f t="shared" si="408"/>
        <v>Off-Peak</v>
      </c>
    </row>
    <row r="2520" spans="1:20" x14ac:dyDescent="0.25">
      <c r="A2520" s="85">
        <v>45031.208333327522</v>
      </c>
      <c r="B2520" s="1">
        <v>4</v>
      </c>
      <c r="C2520" s="1">
        <v>15</v>
      </c>
      <c r="D2520" s="1">
        <v>6</v>
      </c>
      <c r="E2520" s="1" t="str">
        <f t="shared" si="404"/>
        <v>Non-Summer</v>
      </c>
      <c r="F2520" s="78">
        <v>0.56289999999999996</v>
      </c>
      <c r="G2520" s="79">
        <f t="shared" si="405"/>
        <v>1.0709530615351013</v>
      </c>
      <c r="J2520" s="78">
        <v>3.6249000000000003E-2</v>
      </c>
      <c r="K2520" s="80">
        <f t="shared" si="406"/>
        <v>3.6249000000000003E-2</v>
      </c>
      <c r="L2520" s="68" t="str">
        <f t="shared" si="399"/>
        <v>Normal</v>
      </c>
      <c r="N2520" s="67">
        <f t="shared" si="400"/>
        <v>0</v>
      </c>
      <c r="O2520" s="67">
        <f t="shared" si="401"/>
        <v>3.6249000000000003E-2</v>
      </c>
      <c r="P2520" s="81">
        <f t="shared" si="402"/>
        <v>1.0347040615351013</v>
      </c>
      <c r="Q2520" s="81">
        <f t="shared" si="403"/>
        <v>1.0347040615351013</v>
      </c>
      <c r="S2520" s="1">
        <f t="shared" si="407"/>
        <v>6</v>
      </c>
      <c r="T2520" s="1" t="str">
        <f t="shared" si="408"/>
        <v>Off-Peak</v>
      </c>
    </row>
    <row r="2521" spans="1:20" x14ac:dyDescent="0.25">
      <c r="A2521" s="85">
        <v>45031.249999994187</v>
      </c>
      <c r="B2521" s="1">
        <v>4</v>
      </c>
      <c r="C2521" s="1">
        <v>15</v>
      </c>
      <c r="D2521" s="1">
        <v>7</v>
      </c>
      <c r="E2521" s="1" t="str">
        <f t="shared" si="404"/>
        <v>Non-Summer</v>
      </c>
      <c r="F2521" s="78">
        <v>0.57750000000000001</v>
      </c>
      <c r="G2521" s="79">
        <f t="shared" si="405"/>
        <v>1.0987304903828763</v>
      </c>
      <c r="J2521" s="78">
        <v>1.184402</v>
      </c>
      <c r="K2521" s="80">
        <f t="shared" si="406"/>
        <v>1.184402</v>
      </c>
      <c r="L2521" s="68" t="str">
        <f t="shared" si="399"/>
        <v>Normal</v>
      </c>
      <c r="N2521" s="67">
        <f t="shared" si="400"/>
        <v>8.5671509617123665E-2</v>
      </c>
      <c r="O2521" s="67">
        <f t="shared" si="401"/>
        <v>1.0987304903828763</v>
      </c>
      <c r="P2521" s="81">
        <f t="shared" si="402"/>
        <v>0</v>
      </c>
      <c r="Q2521" s="81">
        <f t="shared" si="403"/>
        <v>-8.5671509617123665E-2</v>
      </c>
      <c r="S2521" s="1">
        <f t="shared" si="407"/>
        <v>6</v>
      </c>
      <c r="T2521" s="1" t="str">
        <f t="shared" si="408"/>
        <v>Off-Peak</v>
      </c>
    </row>
    <row r="2522" spans="1:20" x14ac:dyDescent="0.25">
      <c r="A2522" s="85">
        <v>45031.291666660851</v>
      </c>
      <c r="B2522" s="1">
        <v>4</v>
      </c>
      <c r="C2522" s="1">
        <v>15</v>
      </c>
      <c r="D2522" s="1">
        <v>8</v>
      </c>
      <c r="E2522" s="1" t="str">
        <f t="shared" si="404"/>
        <v>Non-Summer</v>
      </c>
      <c r="F2522" s="78">
        <v>0.61360000000000003</v>
      </c>
      <c r="G2522" s="79">
        <f t="shared" si="405"/>
        <v>1.1674130370544293</v>
      </c>
      <c r="J2522" s="78">
        <v>3.1018000000000003</v>
      </c>
      <c r="K2522" s="80">
        <f t="shared" si="406"/>
        <v>3.1018000000000003</v>
      </c>
      <c r="L2522" s="68" t="str">
        <f t="shared" si="399"/>
        <v>Normal</v>
      </c>
      <c r="N2522" s="67">
        <f t="shared" si="400"/>
        <v>1.934386962945571</v>
      </c>
      <c r="O2522" s="67">
        <f t="shared" si="401"/>
        <v>1.1674130370544293</v>
      </c>
      <c r="P2522" s="81">
        <f t="shared" si="402"/>
        <v>0</v>
      </c>
      <c r="Q2522" s="81">
        <f t="shared" si="403"/>
        <v>-1.934386962945571</v>
      </c>
      <c r="S2522" s="1">
        <f t="shared" si="407"/>
        <v>6</v>
      </c>
      <c r="T2522" s="1" t="str">
        <f t="shared" si="408"/>
        <v>Off-Peak</v>
      </c>
    </row>
    <row r="2523" spans="1:20" x14ac:dyDescent="0.25">
      <c r="A2523" s="85">
        <v>45031.333333327515</v>
      </c>
      <c r="B2523" s="1">
        <v>4</v>
      </c>
      <c r="C2523" s="1">
        <v>15</v>
      </c>
      <c r="D2523" s="1">
        <v>9</v>
      </c>
      <c r="E2523" s="1" t="str">
        <f t="shared" si="404"/>
        <v>Non-Summer</v>
      </c>
      <c r="F2523" s="78">
        <v>0.65949999999999998</v>
      </c>
      <c r="G2523" s="79">
        <f t="shared" si="405"/>
        <v>1.2547407071991461</v>
      </c>
      <c r="J2523" s="78">
        <v>4.7175270000000005</v>
      </c>
      <c r="K2523" s="80">
        <f t="shared" si="406"/>
        <v>4.7175270000000005</v>
      </c>
      <c r="L2523" s="68" t="str">
        <f t="shared" si="399"/>
        <v>Normal</v>
      </c>
      <c r="N2523" s="67">
        <f t="shared" si="400"/>
        <v>3.4627862928008541</v>
      </c>
      <c r="O2523" s="67">
        <f t="shared" si="401"/>
        <v>1.2547407071991463</v>
      </c>
      <c r="P2523" s="81">
        <f t="shared" si="402"/>
        <v>0</v>
      </c>
      <c r="Q2523" s="81">
        <f t="shared" si="403"/>
        <v>-3.4627862928008541</v>
      </c>
      <c r="S2523" s="1">
        <f t="shared" si="407"/>
        <v>6</v>
      </c>
      <c r="T2523" s="1" t="str">
        <f t="shared" si="408"/>
        <v>Off-Peak</v>
      </c>
    </row>
    <row r="2524" spans="1:20" x14ac:dyDescent="0.25">
      <c r="A2524" s="85">
        <v>45031.374999994179</v>
      </c>
      <c r="B2524" s="1">
        <v>4</v>
      </c>
      <c r="C2524" s="1">
        <v>15</v>
      </c>
      <c r="D2524" s="1">
        <v>10</v>
      </c>
      <c r="E2524" s="1" t="str">
        <f t="shared" si="404"/>
        <v>Non-Summer</v>
      </c>
      <c r="F2524" s="78">
        <v>0.70689999999999997</v>
      </c>
      <c r="G2524" s="79">
        <f t="shared" si="405"/>
        <v>1.344922222773429</v>
      </c>
      <c r="J2524" s="78">
        <v>5.8764089999999998</v>
      </c>
      <c r="K2524" s="80">
        <f t="shared" si="406"/>
        <v>5.8764089999999998</v>
      </c>
      <c r="L2524" s="68" t="str">
        <f t="shared" si="399"/>
        <v>Normal</v>
      </c>
      <c r="N2524" s="67">
        <f t="shared" si="400"/>
        <v>4.5314867772265703</v>
      </c>
      <c r="O2524" s="67">
        <f t="shared" si="401"/>
        <v>1.3449222227734294</v>
      </c>
      <c r="P2524" s="81">
        <f t="shared" si="402"/>
        <v>0</v>
      </c>
      <c r="Q2524" s="81">
        <f t="shared" si="403"/>
        <v>-4.5314867772265703</v>
      </c>
      <c r="S2524" s="1">
        <f t="shared" si="407"/>
        <v>6</v>
      </c>
      <c r="T2524" s="1" t="str">
        <f t="shared" si="408"/>
        <v>Off-Peak</v>
      </c>
    </row>
    <row r="2525" spans="1:20" x14ac:dyDescent="0.25">
      <c r="A2525" s="85">
        <v>45031.416666660843</v>
      </c>
      <c r="B2525" s="1">
        <v>4</v>
      </c>
      <c r="C2525" s="1">
        <v>15</v>
      </c>
      <c r="D2525" s="1">
        <v>11</v>
      </c>
      <c r="E2525" s="1" t="str">
        <f t="shared" si="404"/>
        <v>Non-Summer</v>
      </c>
      <c r="F2525" s="78">
        <v>0.76519999999999999</v>
      </c>
      <c r="G2525" s="79">
        <f t="shared" si="405"/>
        <v>1.4558416818025575</v>
      </c>
      <c r="J2525" s="78">
        <v>6.6699669999999998</v>
      </c>
      <c r="K2525" s="80">
        <f t="shared" si="406"/>
        <v>6.6699669999999998</v>
      </c>
      <c r="L2525" s="68" t="str">
        <f t="shared" si="399"/>
        <v>Normal</v>
      </c>
      <c r="N2525" s="67">
        <f t="shared" si="400"/>
        <v>5.2141253181974427</v>
      </c>
      <c r="O2525" s="67">
        <f t="shared" si="401"/>
        <v>1.455841681802557</v>
      </c>
      <c r="P2525" s="81">
        <f t="shared" si="402"/>
        <v>4.4408920985006262E-16</v>
      </c>
      <c r="Q2525" s="81">
        <f t="shared" si="403"/>
        <v>-5.2141253181974427</v>
      </c>
      <c r="S2525" s="1">
        <f t="shared" si="407"/>
        <v>6</v>
      </c>
      <c r="T2525" s="1" t="str">
        <f t="shared" si="408"/>
        <v>Off-Peak</v>
      </c>
    </row>
    <row r="2526" spans="1:20" x14ac:dyDescent="0.25">
      <c r="A2526" s="85">
        <v>45031.458333327508</v>
      </c>
      <c r="B2526" s="1">
        <v>4</v>
      </c>
      <c r="C2526" s="1">
        <v>15</v>
      </c>
      <c r="D2526" s="1">
        <v>12</v>
      </c>
      <c r="E2526" s="1" t="str">
        <f t="shared" si="404"/>
        <v>Non-Summer</v>
      </c>
      <c r="F2526" s="78">
        <v>0.83850000000000002</v>
      </c>
      <c r="G2526" s="79">
        <f t="shared" si="405"/>
        <v>1.5952995951273452</v>
      </c>
      <c r="J2526" s="78">
        <v>7</v>
      </c>
      <c r="K2526" s="80">
        <f t="shared" si="406"/>
        <v>7</v>
      </c>
      <c r="L2526" s="68" t="str">
        <f t="shared" si="399"/>
        <v>Normal</v>
      </c>
      <c r="N2526" s="67">
        <f t="shared" si="400"/>
        <v>5.4047004048726546</v>
      </c>
      <c r="O2526" s="67">
        <f t="shared" si="401"/>
        <v>1.5952995951273454</v>
      </c>
      <c r="P2526" s="81">
        <f t="shared" si="402"/>
        <v>0</v>
      </c>
      <c r="Q2526" s="81">
        <f t="shared" si="403"/>
        <v>-5.4047004048726546</v>
      </c>
      <c r="S2526" s="1">
        <f t="shared" si="407"/>
        <v>6</v>
      </c>
      <c r="T2526" s="1" t="str">
        <f t="shared" si="408"/>
        <v>Off-Peak</v>
      </c>
    </row>
    <row r="2527" spans="1:20" x14ac:dyDescent="0.25">
      <c r="A2527" s="85">
        <v>45031.499999994172</v>
      </c>
      <c r="B2527" s="1">
        <v>4</v>
      </c>
      <c r="C2527" s="1">
        <v>15</v>
      </c>
      <c r="D2527" s="1">
        <v>13</v>
      </c>
      <c r="E2527" s="1" t="str">
        <f t="shared" si="404"/>
        <v>Non-Summer</v>
      </c>
      <c r="F2527" s="78">
        <v>0.93659999999999999</v>
      </c>
      <c r="G2527" s="79">
        <f t="shared" si="405"/>
        <v>1.7819410862209557</v>
      </c>
      <c r="J2527" s="78">
        <v>7</v>
      </c>
      <c r="K2527" s="80">
        <f t="shared" si="406"/>
        <v>7</v>
      </c>
      <c r="L2527" s="68" t="str">
        <f t="shared" si="399"/>
        <v>Normal</v>
      </c>
      <c r="N2527" s="67">
        <f t="shared" si="400"/>
        <v>5.2180589137790445</v>
      </c>
      <c r="O2527" s="67">
        <f t="shared" si="401"/>
        <v>1.7819410862209555</v>
      </c>
      <c r="P2527" s="81">
        <f t="shared" si="402"/>
        <v>2.2204460492503131E-16</v>
      </c>
      <c r="Q2527" s="81">
        <f t="shared" si="403"/>
        <v>-5.2180589137790445</v>
      </c>
      <c r="S2527" s="1">
        <f t="shared" si="407"/>
        <v>6</v>
      </c>
      <c r="T2527" s="1" t="str">
        <f t="shared" si="408"/>
        <v>Off-Peak</v>
      </c>
    </row>
    <row r="2528" spans="1:20" x14ac:dyDescent="0.25">
      <c r="A2528" s="85">
        <v>45031.541666660836</v>
      </c>
      <c r="B2528" s="1">
        <v>4</v>
      </c>
      <c r="C2528" s="1">
        <v>15</v>
      </c>
      <c r="D2528" s="1">
        <v>14</v>
      </c>
      <c r="E2528" s="1" t="str">
        <f t="shared" si="404"/>
        <v>Non-Summer</v>
      </c>
      <c r="F2528" s="78">
        <v>1.0207999999999999</v>
      </c>
      <c r="G2528" s="79">
        <f t="shared" si="405"/>
        <v>1.9421369430005888</v>
      </c>
      <c r="J2528" s="78">
        <v>6.4825039999999996</v>
      </c>
      <c r="K2528" s="80">
        <f t="shared" si="406"/>
        <v>6.4825039999999996</v>
      </c>
      <c r="L2528" s="68" t="str">
        <f t="shared" si="399"/>
        <v>Normal</v>
      </c>
      <c r="N2528" s="67">
        <f t="shared" si="400"/>
        <v>4.5403670569994112</v>
      </c>
      <c r="O2528" s="67">
        <f t="shared" si="401"/>
        <v>1.9421369430005884</v>
      </c>
      <c r="P2528" s="81">
        <f t="shared" si="402"/>
        <v>4.4408920985006262E-16</v>
      </c>
      <c r="Q2528" s="81">
        <f t="shared" si="403"/>
        <v>-4.5403670569994112</v>
      </c>
      <c r="S2528" s="1">
        <f t="shared" si="407"/>
        <v>6</v>
      </c>
      <c r="T2528" s="1" t="str">
        <f t="shared" si="408"/>
        <v>Off-Peak</v>
      </c>
    </row>
    <row r="2529" spans="1:20" x14ac:dyDescent="0.25">
      <c r="A2529" s="85">
        <v>45031.5833333275</v>
      </c>
      <c r="B2529" s="1">
        <v>4</v>
      </c>
      <c r="C2529" s="1">
        <v>15</v>
      </c>
      <c r="D2529" s="1">
        <v>15</v>
      </c>
      <c r="E2529" s="1" t="str">
        <f t="shared" si="404"/>
        <v>Non-Summer</v>
      </c>
      <c r="F2529" s="78">
        <v>1.0548999999999999</v>
      </c>
      <c r="G2529" s="79">
        <f t="shared" si="405"/>
        <v>2.0070143624327206</v>
      </c>
      <c r="J2529" s="78">
        <v>5.5362610000000005</v>
      </c>
      <c r="K2529" s="80">
        <f t="shared" si="406"/>
        <v>5.5362610000000005</v>
      </c>
      <c r="L2529" s="68" t="str">
        <f t="shared" si="399"/>
        <v>Normal</v>
      </c>
      <c r="N2529" s="67">
        <f t="shared" si="400"/>
        <v>3.52924663756728</v>
      </c>
      <c r="O2529" s="67">
        <f t="shared" si="401"/>
        <v>2.0070143624327206</v>
      </c>
      <c r="P2529" s="81">
        <f t="shared" si="402"/>
        <v>0</v>
      </c>
      <c r="Q2529" s="81">
        <f t="shared" si="403"/>
        <v>-3.52924663756728</v>
      </c>
      <c r="S2529" s="1">
        <f t="shared" si="407"/>
        <v>6</v>
      </c>
      <c r="T2529" s="1" t="str">
        <f t="shared" si="408"/>
        <v>Off-Peak</v>
      </c>
    </row>
    <row r="2530" spans="1:20" x14ac:dyDescent="0.25">
      <c r="A2530" s="85">
        <v>45031.624999994165</v>
      </c>
      <c r="B2530" s="1">
        <v>4</v>
      </c>
      <c r="C2530" s="1">
        <v>15</v>
      </c>
      <c r="D2530" s="1">
        <v>16</v>
      </c>
      <c r="E2530" s="1" t="str">
        <f t="shared" si="404"/>
        <v>Non-Summer</v>
      </c>
      <c r="F2530" s="78">
        <v>1.0878000000000001</v>
      </c>
      <c r="G2530" s="79">
        <f t="shared" si="405"/>
        <v>2.0696087055211998</v>
      </c>
      <c r="J2530" s="78">
        <v>4.2073169999999998</v>
      </c>
      <c r="K2530" s="80">
        <f t="shared" si="406"/>
        <v>4.2073169999999998</v>
      </c>
      <c r="L2530" s="68" t="str">
        <f t="shared" si="399"/>
        <v>Normal</v>
      </c>
      <c r="N2530" s="67">
        <f t="shared" si="400"/>
        <v>2.1377082944788</v>
      </c>
      <c r="O2530" s="67">
        <f t="shared" si="401"/>
        <v>2.0696087055211998</v>
      </c>
      <c r="P2530" s="81">
        <f t="shared" si="402"/>
        <v>0</v>
      </c>
      <c r="Q2530" s="81">
        <f t="shared" si="403"/>
        <v>-2.1377082944788</v>
      </c>
      <c r="S2530" s="1">
        <f t="shared" si="407"/>
        <v>6</v>
      </c>
      <c r="T2530" s="1" t="str">
        <f t="shared" si="408"/>
        <v>Off-Peak</v>
      </c>
    </row>
    <row r="2531" spans="1:20" x14ac:dyDescent="0.25">
      <c r="A2531" s="85">
        <v>45031.666666660829</v>
      </c>
      <c r="B2531" s="1">
        <v>4</v>
      </c>
      <c r="C2531" s="1">
        <v>15</v>
      </c>
      <c r="D2531" s="1">
        <v>17</v>
      </c>
      <c r="E2531" s="1" t="str">
        <f t="shared" si="404"/>
        <v>Non-Summer</v>
      </c>
      <c r="F2531" s="78">
        <v>1.1417999999999999</v>
      </c>
      <c r="G2531" s="79">
        <f t="shared" si="405"/>
        <v>2.1723471409855724</v>
      </c>
      <c r="J2531" s="78">
        <v>2.4463110000000001</v>
      </c>
      <c r="K2531" s="80">
        <f t="shared" si="406"/>
        <v>2.4463110000000001</v>
      </c>
      <c r="L2531" s="68" t="str">
        <f t="shared" si="399"/>
        <v>Normal</v>
      </c>
      <c r="N2531" s="67">
        <f t="shared" si="400"/>
        <v>0.27396385901442777</v>
      </c>
      <c r="O2531" s="67">
        <f t="shared" si="401"/>
        <v>2.1723471409855724</v>
      </c>
      <c r="P2531" s="81">
        <f t="shared" si="402"/>
        <v>0</v>
      </c>
      <c r="Q2531" s="81">
        <f t="shared" si="403"/>
        <v>-0.27396385901442777</v>
      </c>
      <c r="S2531" s="1">
        <f t="shared" si="407"/>
        <v>6</v>
      </c>
      <c r="T2531" s="1" t="str">
        <f t="shared" si="408"/>
        <v>Off-Peak</v>
      </c>
    </row>
    <row r="2532" spans="1:20" x14ac:dyDescent="0.25">
      <c r="A2532" s="85">
        <v>45031.708333327493</v>
      </c>
      <c r="B2532" s="1">
        <v>4</v>
      </c>
      <c r="C2532" s="1">
        <v>15</v>
      </c>
      <c r="D2532" s="1">
        <v>18</v>
      </c>
      <c r="E2532" s="1" t="str">
        <f t="shared" si="404"/>
        <v>Non-Summer</v>
      </c>
      <c r="F2532" s="78">
        <v>1.1633</v>
      </c>
      <c r="G2532" s="79">
        <f t="shared" si="405"/>
        <v>2.2132522588093506</v>
      </c>
      <c r="J2532" s="78">
        <v>0.538578</v>
      </c>
      <c r="K2532" s="80">
        <f t="shared" si="406"/>
        <v>0.538578</v>
      </c>
      <c r="L2532" s="68" t="str">
        <f t="shared" si="399"/>
        <v>Normal</v>
      </c>
      <c r="N2532" s="67">
        <f t="shared" si="400"/>
        <v>0</v>
      </c>
      <c r="O2532" s="67">
        <f t="shared" si="401"/>
        <v>0.538578</v>
      </c>
      <c r="P2532" s="81">
        <f t="shared" si="402"/>
        <v>1.6746742588093506</v>
      </c>
      <c r="Q2532" s="81">
        <f t="shared" si="403"/>
        <v>1.6746742588093506</v>
      </c>
      <c r="S2532" s="1">
        <f t="shared" si="407"/>
        <v>6</v>
      </c>
      <c r="T2532" s="1" t="str">
        <f t="shared" si="408"/>
        <v>Off-Peak</v>
      </c>
    </row>
    <row r="2533" spans="1:20" x14ac:dyDescent="0.25">
      <c r="A2533" s="85">
        <v>45031.749999994157</v>
      </c>
      <c r="B2533" s="1">
        <v>4</v>
      </c>
      <c r="C2533" s="1">
        <v>15</v>
      </c>
      <c r="D2533" s="1">
        <v>19</v>
      </c>
      <c r="E2533" s="1" t="str">
        <f t="shared" si="404"/>
        <v>Non-Summer</v>
      </c>
      <c r="F2533" s="78">
        <v>1.1445000000000001</v>
      </c>
      <c r="G2533" s="79">
        <f t="shared" si="405"/>
        <v>2.1774840627587913</v>
      </c>
      <c r="J2533" s="78">
        <v>0</v>
      </c>
      <c r="K2533" s="80">
        <f t="shared" si="406"/>
        <v>0</v>
      </c>
      <c r="L2533" s="68" t="str">
        <f t="shared" si="399"/>
        <v>Normal</v>
      </c>
      <c r="N2533" s="67">
        <f t="shared" si="400"/>
        <v>0</v>
      </c>
      <c r="O2533" s="67">
        <f t="shared" si="401"/>
        <v>0</v>
      </c>
      <c r="P2533" s="81">
        <f t="shared" si="402"/>
        <v>2.1774840627587913</v>
      </c>
      <c r="Q2533" s="81">
        <f t="shared" si="403"/>
        <v>2.1774840627587913</v>
      </c>
      <c r="S2533" s="1">
        <f t="shared" si="407"/>
        <v>6</v>
      </c>
      <c r="T2533" s="1" t="str">
        <f t="shared" si="408"/>
        <v>Off-Peak</v>
      </c>
    </row>
    <row r="2534" spans="1:20" x14ac:dyDescent="0.25">
      <c r="A2534" s="85">
        <v>45031.791666660822</v>
      </c>
      <c r="B2534" s="1">
        <v>4</v>
      </c>
      <c r="C2534" s="1">
        <v>15</v>
      </c>
      <c r="D2534" s="1">
        <v>20</v>
      </c>
      <c r="E2534" s="1" t="str">
        <f t="shared" si="404"/>
        <v>Non-Summer</v>
      </c>
      <c r="F2534" s="78">
        <v>1.101</v>
      </c>
      <c r="G2534" s="79">
        <f t="shared" si="405"/>
        <v>2.0947225453013796</v>
      </c>
      <c r="J2534" s="78">
        <v>0</v>
      </c>
      <c r="K2534" s="80">
        <f t="shared" si="406"/>
        <v>0</v>
      </c>
      <c r="L2534" s="68" t="str">
        <f t="shared" si="399"/>
        <v>Normal</v>
      </c>
      <c r="N2534" s="67">
        <f t="shared" si="400"/>
        <v>0</v>
      </c>
      <c r="O2534" s="67">
        <f t="shared" si="401"/>
        <v>0</v>
      </c>
      <c r="P2534" s="81">
        <f t="shared" si="402"/>
        <v>2.0947225453013796</v>
      </c>
      <c r="Q2534" s="81">
        <f t="shared" si="403"/>
        <v>2.0947225453013796</v>
      </c>
      <c r="S2534" s="1">
        <f t="shared" si="407"/>
        <v>6</v>
      </c>
      <c r="T2534" s="1" t="str">
        <f t="shared" si="408"/>
        <v>Off-Peak</v>
      </c>
    </row>
    <row r="2535" spans="1:20" x14ac:dyDescent="0.25">
      <c r="A2535" s="85">
        <v>45031.833333327486</v>
      </c>
      <c r="B2535" s="1">
        <v>4</v>
      </c>
      <c r="C2535" s="1">
        <v>15</v>
      </c>
      <c r="D2535" s="1">
        <v>21</v>
      </c>
      <c r="E2535" s="1" t="str">
        <f t="shared" si="404"/>
        <v>Non-Summer</v>
      </c>
      <c r="F2535" s="78">
        <v>1.0968</v>
      </c>
      <c r="G2535" s="79">
        <f t="shared" si="405"/>
        <v>2.0867317780985952</v>
      </c>
      <c r="J2535" s="78">
        <v>0</v>
      </c>
      <c r="K2535" s="80">
        <f t="shared" si="406"/>
        <v>0</v>
      </c>
      <c r="L2535" s="68" t="str">
        <f t="shared" si="399"/>
        <v>Normal</v>
      </c>
      <c r="N2535" s="67">
        <f t="shared" si="400"/>
        <v>0</v>
      </c>
      <c r="O2535" s="67">
        <f t="shared" si="401"/>
        <v>0</v>
      </c>
      <c r="P2535" s="81">
        <f t="shared" si="402"/>
        <v>2.0867317780985952</v>
      </c>
      <c r="Q2535" s="81">
        <f t="shared" si="403"/>
        <v>2.0867317780985952</v>
      </c>
      <c r="S2535" s="1">
        <f t="shared" si="407"/>
        <v>6</v>
      </c>
      <c r="T2535" s="1" t="str">
        <f t="shared" si="408"/>
        <v>Off-Peak</v>
      </c>
    </row>
    <row r="2536" spans="1:20" x14ac:dyDescent="0.25">
      <c r="A2536" s="85">
        <v>45031.87499999415</v>
      </c>
      <c r="B2536" s="1">
        <v>4</v>
      </c>
      <c r="C2536" s="1">
        <v>15</v>
      </c>
      <c r="D2536" s="1">
        <v>22</v>
      </c>
      <c r="E2536" s="1" t="str">
        <f t="shared" si="404"/>
        <v>Non-Summer</v>
      </c>
      <c r="F2536" s="78">
        <v>1.0589</v>
      </c>
      <c r="G2536" s="79">
        <f t="shared" si="405"/>
        <v>2.0146246169115631</v>
      </c>
      <c r="J2536" s="78">
        <v>0</v>
      </c>
      <c r="K2536" s="80">
        <f t="shared" si="406"/>
        <v>0</v>
      </c>
      <c r="L2536" s="68" t="str">
        <f t="shared" si="399"/>
        <v>Normal</v>
      </c>
      <c r="N2536" s="67">
        <f t="shared" si="400"/>
        <v>0</v>
      </c>
      <c r="O2536" s="67">
        <f t="shared" si="401"/>
        <v>0</v>
      </c>
      <c r="P2536" s="81">
        <f t="shared" si="402"/>
        <v>2.0146246169115631</v>
      </c>
      <c r="Q2536" s="81">
        <f t="shared" si="403"/>
        <v>2.0146246169115631</v>
      </c>
      <c r="S2536" s="1">
        <f t="shared" si="407"/>
        <v>6</v>
      </c>
      <c r="T2536" s="1" t="str">
        <f t="shared" si="408"/>
        <v>Off-Peak</v>
      </c>
    </row>
    <row r="2537" spans="1:20" x14ac:dyDescent="0.25">
      <c r="A2537" s="85">
        <v>45031.916666660814</v>
      </c>
      <c r="B2537" s="1">
        <v>4</v>
      </c>
      <c r="C2537" s="1">
        <v>15</v>
      </c>
      <c r="D2537" s="1">
        <v>23</v>
      </c>
      <c r="E2537" s="1" t="str">
        <f t="shared" si="404"/>
        <v>Non-Summer</v>
      </c>
      <c r="F2537" s="78">
        <v>0.98419999999999996</v>
      </c>
      <c r="G2537" s="79">
        <f t="shared" si="405"/>
        <v>1.8725031145191806</v>
      </c>
      <c r="J2537" s="78">
        <v>0</v>
      </c>
      <c r="K2537" s="80">
        <f t="shared" si="406"/>
        <v>0</v>
      </c>
      <c r="L2537" s="68" t="str">
        <f t="shared" si="399"/>
        <v>Normal</v>
      </c>
      <c r="N2537" s="67">
        <f t="shared" si="400"/>
        <v>0</v>
      </c>
      <c r="O2537" s="67">
        <f t="shared" si="401"/>
        <v>0</v>
      </c>
      <c r="P2537" s="81">
        <f t="shared" si="402"/>
        <v>1.8725031145191806</v>
      </c>
      <c r="Q2537" s="81">
        <f t="shared" si="403"/>
        <v>1.8725031145191806</v>
      </c>
      <c r="S2537" s="1">
        <f t="shared" si="407"/>
        <v>6</v>
      </c>
      <c r="T2537" s="1" t="str">
        <f t="shared" si="408"/>
        <v>Off-Peak</v>
      </c>
    </row>
    <row r="2538" spans="1:20" x14ac:dyDescent="0.25">
      <c r="A2538" s="85">
        <v>45031.958333327479</v>
      </c>
      <c r="B2538" s="1">
        <v>4</v>
      </c>
      <c r="C2538" s="1">
        <v>16</v>
      </c>
      <c r="D2538" s="1">
        <v>0</v>
      </c>
      <c r="E2538" s="1" t="str">
        <f t="shared" si="404"/>
        <v>Non-Summer</v>
      </c>
      <c r="F2538" s="78">
        <v>0.87339999999999995</v>
      </c>
      <c r="G2538" s="79">
        <f t="shared" si="405"/>
        <v>1.6616990654552453</v>
      </c>
      <c r="J2538" s="78">
        <v>0</v>
      </c>
      <c r="K2538" s="80">
        <f t="shared" si="406"/>
        <v>0</v>
      </c>
      <c r="L2538" s="68" t="str">
        <f t="shared" si="399"/>
        <v>Normal</v>
      </c>
      <c r="N2538" s="67">
        <f t="shared" si="400"/>
        <v>0</v>
      </c>
      <c r="O2538" s="67">
        <f t="shared" si="401"/>
        <v>0</v>
      </c>
      <c r="P2538" s="81">
        <f t="shared" si="402"/>
        <v>1.6616990654552453</v>
      </c>
      <c r="Q2538" s="81">
        <f t="shared" si="403"/>
        <v>1.6616990654552453</v>
      </c>
      <c r="S2538" s="1">
        <f t="shared" si="407"/>
        <v>6</v>
      </c>
      <c r="T2538" s="1" t="str">
        <f t="shared" si="408"/>
        <v>Off-Peak</v>
      </c>
    </row>
    <row r="2539" spans="1:20" x14ac:dyDescent="0.25">
      <c r="A2539" s="85">
        <v>45031.999999994143</v>
      </c>
      <c r="B2539" s="1">
        <v>4</v>
      </c>
      <c r="C2539" s="1">
        <v>16</v>
      </c>
      <c r="D2539" s="1">
        <v>1</v>
      </c>
      <c r="E2539" s="1" t="str">
        <f t="shared" si="404"/>
        <v>Non-Summer</v>
      </c>
      <c r="F2539" s="78">
        <v>0.76780000000000004</v>
      </c>
      <c r="G2539" s="79">
        <f t="shared" si="405"/>
        <v>1.4607883472138052</v>
      </c>
      <c r="J2539" s="78">
        <v>0</v>
      </c>
      <c r="K2539" s="80">
        <f t="shared" si="406"/>
        <v>0</v>
      </c>
      <c r="L2539" s="68" t="str">
        <f t="shared" si="399"/>
        <v>Normal</v>
      </c>
      <c r="N2539" s="67">
        <f t="shared" si="400"/>
        <v>0</v>
      </c>
      <c r="O2539" s="67">
        <f t="shared" si="401"/>
        <v>0</v>
      </c>
      <c r="P2539" s="81">
        <f t="shared" si="402"/>
        <v>1.4607883472138052</v>
      </c>
      <c r="Q2539" s="81">
        <f t="shared" si="403"/>
        <v>1.4607883472138052</v>
      </c>
      <c r="S2539" s="1">
        <f t="shared" si="407"/>
        <v>7</v>
      </c>
      <c r="T2539" s="1" t="str">
        <f t="shared" si="408"/>
        <v>Off-Peak</v>
      </c>
    </row>
    <row r="2540" spans="1:20" x14ac:dyDescent="0.25">
      <c r="A2540" s="85">
        <v>45032.041666660807</v>
      </c>
      <c r="B2540" s="1">
        <v>4</v>
      </c>
      <c r="C2540" s="1">
        <v>16</v>
      </c>
      <c r="D2540" s="1">
        <v>2</v>
      </c>
      <c r="E2540" s="1" t="str">
        <f t="shared" si="404"/>
        <v>Non-Summer</v>
      </c>
      <c r="F2540" s="78">
        <v>0.68669999999999998</v>
      </c>
      <c r="G2540" s="79">
        <f t="shared" si="405"/>
        <v>1.3064904376552748</v>
      </c>
      <c r="J2540" s="78">
        <v>0</v>
      </c>
      <c r="K2540" s="80">
        <f t="shared" si="406"/>
        <v>0</v>
      </c>
      <c r="L2540" s="68" t="str">
        <f t="shared" si="399"/>
        <v>Normal</v>
      </c>
      <c r="N2540" s="67">
        <f t="shared" si="400"/>
        <v>0</v>
      </c>
      <c r="O2540" s="67">
        <f t="shared" si="401"/>
        <v>0</v>
      </c>
      <c r="P2540" s="81">
        <f t="shared" si="402"/>
        <v>1.3064904376552748</v>
      </c>
      <c r="Q2540" s="81">
        <f t="shared" si="403"/>
        <v>1.3064904376552748</v>
      </c>
      <c r="S2540" s="1">
        <f t="shared" si="407"/>
        <v>7</v>
      </c>
      <c r="T2540" s="1" t="str">
        <f t="shared" si="408"/>
        <v>Off-Peak</v>
      </c>
    </row>
    <row r="2541" spans="1:20" x14ac:dyDescent="0.25">
      <c r="A2541" s="85">
        <v>45032.083333327471</v>
      </c>
      <c r="B2541" s="1">
        <v>4</v>
      </c>
      <c r="C2541" s="1">
        <v>16</v>
      </c>
      <c r="D2541" s="1">
        <v>3</v>
      </c>
      <c r="E2541" s="1" t="str">
        <f t="shared" si="404"/>
        <v>Non-Summer</v>
      </c>
      <c r="F2541" s="78">
        <v>0.62839999999999996</v>
      </c>
      <c r="G2541" s="79">
        <f t="shared" si="405"/>
        <v>1.1955709786261461</v>
      </c>
      <c r="J2541" s="78">
        <v>0</v>
      </c>
      <c r="K2541" s="80">
        <f t="shared" si="406"/>
        <v>0</v>
      </c>
      <c r="L2541" s="68" t="str">
        <f t="shared" si="399"/>
        <v>Normal</v>
      </c>
      <c r="N2541" s="67">
        <f t="shared" si="400"/>
        <v>0</v>
      </c>
      <c r="O2541" s="67">
        <f t="shared" si="401"/>
        <v>0</v>
      </c>
      <c r="P2541" s="81">
        <f t="shared" si="402"/>
        <v>1.1955709786261461</v>
      </c>
      <c r="Q2541" s="81">
        <f t="shared" si="403"/>
        <v>1.1955709786261461</v>
      </c>
      <c r="S2541" s="1">
        <f t="shared" si="407"/>
        <v>7</v>
      </c>
      <c r="T2541" s="1" t="str">
        <f t="shared" si="408"/>
        <v>Off-Peak</v>
      </c>
    </row>
    <row r="2542" spans="1:20" x14ac:dyDescent="0.25">
      <c r="A2542" s="85">
        <v>45032.124999994136</v>
      </c>
      <c r="B2542" s="1">
        <v>4</v>
      </c>
      <c r="C2542" s="1">
        <v>16</v>
      </c>
      <c r="D2542" s="1">
        <v>4</v>
      </c>
      <c r="E2542" s="1" t="str">
        <f t="shared" si="404"/>
        <v>Non-Summer</v>
      </c>
      <c r="F2542" s="78">
        <v>0.59209999999999996</v>
      </c>
      <c r="G2542" s="79">
        <f t="shared" si="405"/>
        <v>1.1265079192306511</v>
      </c>
      <c r="J2542" s="78">
        <v>0</v>
      </c>
      <c r="K2542" s="80">
        <f t="shared" si="406"/>
        <v>0</v>
      </c>
      <c r="L2542" s="68" t="str">
        <f t="shared" si="399"/>
        <v>Normal</v>
      </c>
      <c r="N2542" s="67">
        <f t="shared" si="400"/>
        <v>0</v>
      </c>
      <c r="O2542" s="67">
        <f t="shared" si="401"/>
        <v>0</v>
      </c>
      <c r="P2542" s="81">
        <f t="shared" si="402"/>
        <v>1.1265079192306511</v>
      </c>
      <c r="Q2542" s="81">
        <f t="shared" si="403"/>
        <v>1.1265079192306511</v>
      </c>
      <c r="S2542" s="1">
        <f t="shared" si="407"/>
        <v>7</v>
      </c>
      <c r="T2542" s="1" t="str">
        <f t="shared" si="408"/>
        <v>Off-Peak</v>
      </c>
    </row>
    <row r="2543" spans="1:20" x14ac:dyDescent="0.25">
      <c r="A2543" s="85">
        <v>45032.1666666608</v>
      </c>
      <c r="B2543" s="1">
        <v>4</v>
      </c>
      <c r="C2543" s="1">
        <v>16</v>
      </c>
      <c r="D2543" s="1">
        <v>5</v>
      </c>
      <c r="E2543" s="1" t="str">
        <f t="shared" si="404"/>
        <v>Non-Summer</v>
      </c>
      <c r="F2543" s="78">
        <v>0.56950000000000001</v>
      </c>
      <c r="G2543" s="79">
        <f t="shared" si="405"/>
        <v>1.0835099814251914</v>
      </c>
      <c r="J2543" s="78">
        <v>0</v>
      </c>
      <c r="K2543" s="80">
        <f t="shared" si="406"/>
        <v>0</v>
      </c>
      <c r="L2543" s="68" t="str">
        <f t="shared" si="399"/>
        <v>Normal</v>
      </c>
      <c r="N2543" s="67">
        <f t="shared" si="400"/>
        <v>0</v>
      </c>
      <c r="O2543" s="67">
        <f t="shared" si="401"/>
        <v>0</v>
      </c>
      <c r="P2543" s="81">
        <f t="shared" si="402"/>
        <v>1.0835099814251914</v>
      </c>
      <c r="Q2543" s="81">
        <f t="shared" si="403"/>
        <v>1.0835099814251914</v>
      </c>
      <c r="S2543" s="1">
        <f t="shared" si="407"/>
        <v>7</v>
      </c>
      <c r="T2543" s="1" t="str">
        <f t="shared" si="408"/>
        <v>Off-Peak</v>
      </c>
    </row>
    <row r="2544" spans="1:20" x14ac:dyDescent="0.25">
      <c r="A2544" s="85">
        <v>45032.208333327464</v>
      </c>
      <c r="B2544" s="1">
        <v>4</v>
      </c>
      <c r="C2544" s="1">
        <v>16</v>
      </c>
      <c r="D2544" s="1">
        <v>6</v>
      </c>
      <c r="E2544" s="1" t="str">
        <f t="shared" si="404"/>
        <v>Non-Summer</v>
      </c>
      <c r="F2544" s="78">
        <v>0.55900000000000005</v>
      </c>
      <c r="G2544" s="79">
        <f t="shared" si="405"/>
        <v>1.0635330634182303</v>
      </c>
      <c r="J2544" s="78">
        <v>4.5984000000000004E-2</v>
      </c>
      <c r="K2544" s="80">
        <f t="shared" si="406"/>
        <v>4.5984000000000004E-2</v>
      </c>
      <c r="L2544" s="68" t="str">
        <f t="shared" si="399"/>
        <v>Normal</v>
      </c>
      <c r="N2544" s="67">
        <f t="shared" si="400"/>
        <v>0</v>
      </c>
      <c r="O2544" s="67">
        <f t="shared" si="401"/>
        <v>4.5984000000000004E-2</v>
      </c>
      <c r="P2544" s="81">
        <f t="shared" si="402"/>
        <v>1.0175490634182303</v>
      </c>
      <c r="Q2544" s="81">
        <f t="shared" si="403"/>
        <v>1.0175490634182303</v>
      </c>
      <c r="S2544" s="1">
        <f t="shared" si="407"/>
        <v>7</v>
      </c>
      <c r="T2544" s="1" t="str">
        <f t="shared" si="408"/>
        <v>Off-Peak</v>
      </c>
    </row>
    <row r="2545" spans="1:20" x14ac:dyDescent="0.25">
      <c r="A2545" s="85">
        <v>45032.249999994128</v>
      </c>
      <c r="B2545" s="1">
        <v>4</v>
      </c>
      <c r="C2545" s="1">
        <v>16</v>
      </c>
      <c r="D2545" s="1">
        <v>7</v>
      </c>
      <c r="E2545" s="1" t="str">
        <f t="shared" si="404"/>
        <v>Non-Summer</v>
      </c>
      <c r="F2545" s="78">
        <v>0.56630000000000003</v>
      </c>
      <c r="G2545" s="79">
        <f t="shared" si="405"/>
        <v>1.0774217778421176</v>
      </c>
      <c r="J2545" s="78">
        <v>1.185133</v>
      </c>
      <c r="K2545" s="80">
        <f t="shared" si="406"/>
        <v>1.185133</v>
      </c>
      <c r="L2545" s="68" t="str">
        <f t="shared" si="399"/>
        <v>Normal</v>
      </c>
      <c r="N2545" s="67">
        <f t="shared" si="400"/>
        <v>0.10771122215788242</v>
      </c>
      <c r="O2545" s="67">
        <f t="shared" si="401"/>
        <v>1.0774217778421176</v>
      </c>
      <c r="P2545" s="81">
        <f t="shared" si="402"/>
        <v>0</v>
      </c>
      <c r="Q2545" s="81">
        <f t="shared" si="403"/>
        <v>-0.10771122215788242</v>
      </c>
      <c r="S2545" s="1">
        <f t="shared" si="407"/>
        <v>7</v>
      </c>
      <c r="T2545" s="1" t="str">
        <f t="shared" si="408"/>
        <v>Off-Peak</v>
      </c>
    </row>
    <row r="2546" spans="1:20" x14ac:dyDescent="0.25">
      <c r="A2546" s="85">
        <v>45032.291666660793</v>
      </c>
      <c r="B2546" s="1">
        <v>4</v>
      </c>
      <c r="C2546" s="1">
        <v>16</v>
      </c>
      <c r="D2546" s="1">
        <v>8</v>
      </c>
      <c r="E2546" s="1" t="str">
        <f t="shared" si="404"/>
        <v>Non-Summer</v>
      </c>
      <c r="F2546" s="78">
        <v>0.60060000000000002</v>
      </c>
      <c r="G2546" s="79">
        <f t="shared" si="405"/>
        <v>1.1426797099981914</v>
      </c>
      <c r="J2546" s="78">
        <v>3.0951629999999999</v>
      </c>
      <c r="K2546" s="80">
        <f t="shared" si="406"/>
        <v>3.0951629999999999</v>
      </c>
      <c r="L2546" s="68" t="str">
        <f t="shared" si="399"/>
        <v>Normal</v>
      </c>
      <c r="N2546" s="67">
        <f t="shared" si="400"/>
        <v>1.9524832900018085</v>
      </c>
      <c r="O2546" s="67">
        <f t="shared" si="401"/>
        <v>1.1426797099981914</v>
      </c>
      <c r="P2546" s="81">
        <f t="shared" si="402"/>
        <v>0</v>
      </c>
      <c r="Q2546" s="81">
        <f t="shared" si="403"/>
        <v>-1.9524832900018085</v>
      </c>
      <c r="S2546" s="1">
        <f t="shared" si="407"/>
        <v>7</v>
      </c>
      <c r="T2546" s="1" t="str">
        <f t="shared" si="408"/>
        <v>Off-Peak</v>
      </c>
    </row>
    <row r="2547" spans="1:20" x14ac:dyDescent="0.25">
      <c r="A2547" s="85">
        <v>45032.333333327457</v>
      </c>
      <c r="B2547" s="1">
        <v>4</v>
      </c>
      <c r="C2547" s="1">
        <v>16</v>
      </c>
      <c r="D2547" s="1">
        <v>9</v>
      </c>
      <c r="E2547" s="1" t="str">
        <f t="shared" si="404"/>
        <v>Non-Summer</v>
      </c>
      <c r="F2547" s="78">
        <v>0.64710000000000001</v>
      </c>
      <c r="G2547" s="79">
        <f t="shared" si="405"/>
        <v>1.2311489183147346</v>
      </c>
      <c r="J2547" s="78">
        <v>4.7385780000000004</v>
      </c>
      <c r="K2547" s="80">
        <f t="shared" si="406"/>
        <v>4.7385780000000004</v>
      </c>
      <c r="L2547" s="68" t="str">
        <f t="shared" si="399"/>
        <v>Normal</v>
      </c>
      <c r="N2547" s="67">
        <f t="shared" si="400"/>
        <v>3.5074290816852658</v>
      </c>
      <c r="O2547" s="67">
        <f t="shared" si="401"/>
        <v>1.2311489183147346</v>
      </c>
      <c r="P2547" s="81">
        <f t="shared" si="402"/>
        <v>0</v>
      </c>
      <c r="Q2547" s="81">
        <f t="shared" si="403"/>
        <v>-3.5074290816852658</v>
      </c>
      <c r="S2547" s="1">
        <f t="shared" si="407"/>
        <v>7</v>
      </c>
      <c r="T2547" s="1" t="str">
        <f t="shared" si="408"/>
        <v>Off-Peak</v>
      </c>
    </row>
    <row r="2548" spans="1:20" x14ac:dyDescent="0.25">
      <c r="A2548" s="85">
        <v>45032.374999994121</v>
      </c>
      <c r="B2548" s="1">
        <v>4</v>
      </c>
      <c r="C2548" s="1">
        <v>16</v>
      </c>
      <c r="D2548" s="1">
        <v>10</v>
      </c>
      <c r="E2548" s="1" t="str">
        <f t="shared" si="404"/>
        <v>Non-Summer</v>
      </c>
      <c r="F2548" s="78">
        <v>0.68259999999999998</v>
      </c>
      <c r="G2548" s="79">
        <f t="shared" si="405"/>
        <v>1.2986899268144612</v>
      </c>
      <c r="J2548" s="78">
        <v>4.9470979999999996</v>
      </c>
      <c r="K2548" s="80">
        <f t="shared" si="406"/>
        <v>4.9470979999999996</v>
      </c>
      <c r="L2548" s="68" t="str">
        <f t="shared" si="399"/>
        <v>Normal</v>
      </c>
      <c r="N2548" s="67">
        <f t="shared" si="400"/>
        <v>3.6484080731855384</v>
      </c>
      <c r="O2548" s="67">
        <f t="shared" si="401"/>
        <v>1.2986899268144612</v>
      </c>
      <c r="P2548" s="81">
        <f t="shared" si="402"/>
        <v>0</v>
      </c>
      <c r="Q2548" s="81">
        <f t="shared" si="403"/>
        <v>-3.6484080731855384</v>
      </c>
      <c r="S2548" s="1">
        <f t="shared" si="407"/>
        <v>7</v>
      </c>
      <c r="T2548" s="1" t="str">
        <f t="shared" si="408"/>
        <v>Off-Peak</v>
      </c>
    </row>
    <row r="2549" spans="1:20" x14ac:dyDescent="0.25">
      <c r="A2549" s="85">
        <v>45032.416666660785</v>
      </c>
      <c r="B2549" s="1">
        <v>4</v>
      </c>
      <c r="C2549" s="1">
        <v>16</v>
      </c>
      <c r="D2549" s="1">
        <v>11</v>
      </c>
      <c r="E2549" s="1" t="str">
        <f t="shared" si="404"/>
        <v>Non-Summer</v>
      </c>
      <c r="F2549" s="78">
        <v>0.71599999999999997</v>
      </c>
      <c r="G2549" s="79">
        <f t="shared" si="405"/>
        <v>1.3622355517127955</v>
      </c>
      <c r="J2549" s="78">
        <v>5.482342</v>
      </c>
      <c r="K2549" s="80">
        <f t="shared" si="406"/>
        <v>5.482342</v>
      </c>
      <c r="L2549" s="68" t="str">
        <f t="shared" si="399"/>
        <v>Normal</v>
      </c>
      <c r="N2549" s="67">
        <f t="shared" si="400"/>
        <v>4.1201064482872045</v>
      </c>
      <c r="O2549" s="67">
        <f t="shared" si="401"/>
        <v>1.3622355517127955</v>
      </c>
      <c r="P2549" s="81">
        <f t="shared" si="402"/>
        <v>0</v>
      </c>
      <c r="Q2549" s="81">
        <f t="shared" si="403"/>
        <v>-4.1201064482872045</v>
      </c>
      <c r="S2549" s="1">
        <f t="shared" si="407"/>
        <v>7</v>
      </c>
      <c r="T2549" s="1" t="str">
        <f t="shared" si="408"/>
        <v>Off-Peak</v>
      </c>
    </row>
    <row r="2550" spans="1:20" x14ac:dyDescent="0.25">
      <c r="A2550" s="85">
        <v>45032.45833332745</v>
      </c>
      <c r="B2550" s="1">
        <v>4</v>
      </c>
      <c r="C2550" s="1">
        <v>16</v>
      </c>
      <c r="D2550" s="1">
        <v>12</v>
      </c>
      <c r="E2550" s="1" t="str">
        <f t="shared" si="404"/>
        <v>Non-Summer</v>
      </c>
      <c r="F2550" s="78">
        <v>0.74619999999999997</v>
      </c>
      <c r="G2550" s="79">
        <f t="shared" si="405"/>
        <v>1.4196929730280559</v>
      </c>
      <c r="J2550" s="78">
        <v>6.034351</v>
      </c>
      <c r="K2550" s="80">
        <f t="shared" si="406"/>
        <v>6.034351</v>
      </c>
      <c r="L2550" s="68" t="str">
        <f t="shared" si="399"/>
        <v>Normal</v>
      </c>
      <c r="N2550" s="67">
        <f t="shared" si="400"/>
        <v>4.6146580269719442</v>
      </c>
      <c r="O2550" s="67">
        <f t="shared" si="401"/>
        <v>1.4196929730280559</v>
      </c>
      <c r="P2550" s="81">
        <f t="shared" si="402"/>
        <v>0</v>
      </c>
      <c r="Q2550" s="81">
        <f t="shared" si="403"/>
        <v>-4.6146580269719442</v>
      </c>
      <c r="S2550" s="1">
        <f t="shared" si="407"/>
        <v>7</v>
      </c>
      <c r="T2550" s="1" t="str">
        <f t="shared" si="408"/>
        <v>Off-Peak</v>
      </c>
    </row>
    <row r="2551" spans="1:20" x14ac:dyDescent="0.25">
      <c r="A2551" s="85">
        <v>45032.499999994114</v>
      </c>
      <c r="B2551" s="1">
        <v>4</v>
      </c>
      <c r="C2551" s="1">
        <v>16</v>
      </c>
      <c r="D2551" s="1">
        <v>13</v>
      </c>
      <c r="E2551" s="1" t="str">
        <f t="shared" si="404"/>
        <v>Non-Summer</v>
      </c>
      <c r="F2551" s="78">
        <v>0.76759999999999995</v>
      </c>
      <c r="G2551" s="79">
        <f t="shared" si="405"/>
        <v>1.460407834489863</v>
      </c>
      <c r="J2551" s="78">
        <v>6.707071</v>
      </c>
      <c r="K2551" s="80">
        <f t="shared" si="406"/>
        <v>6.707071</v>
      </c>
      <c r="L2551" s="68" t="str">
        <f t="shared" si="399"/>
        <v>Normal</v>
      </c>
      <c r="N2551" s="67">
        <f t="shared" si="400"/>
        <v>5.246663165510137</v>
      </c>
      <c r="O2551" s="67">
        <f t="shared" si="401"/>
        <v>1.460407834489863</v>
      </c>
      <c r="P2551" s="81">
        <f t="shared" si="402"/>
        <v>0</v>
      </c>
      <c r="Q2551" s="81">
        <f t="shared" si="403"/>
        <v>-5.246663165510137</v>
      </c>
      <c r="S2551" s="1">
        <f t="shared" si="407"/>
        <v>7</v>
      </c>
      <c r="T2551" s="1" t="str">
        <f t="shared" si="408"/>
        <v>Off-Peak</v>
      </c>
    </row>
    <row r="2552" spans="1:20" x14ac:dyDescent="0.25">
      <c r="A2552" s="85">
        <v>45032.541666660778</v>
      </c>
      <c r="B2552" s="1">
        <v>4</v>
      </c>
      <c r="C2552" s="1">
        <v>16</v>
      </c>
      <c r="D2552" s="1">
        <v>14</v>
      </c>
      <c r="E2552" s="1" t="str">
        <f t="shared" si="404"/>
        <v>Non-Summer</v>
      </c>
      <c r="F2552" s="78">
        <v>0.77800000000000002</v>
      </c>
      <c r="G2552" s="79">
        <f t="shared" si="405"/>
        <v>1.4801944961348534</v>
      </c>
      <c r="J2552" s="78">
        <v>5.7091659999999997</v>
      </c>
      <c r="K2552" s="80">
        <f t="shared" si="406"/>
        <v>5.7091659999999997</v>
      </c>
      <c r="L2552" s="68" t="str">
        <f t="shared" si="399"/>
        <v>Normal</v>
      </c>
      <c r="N2552" s="67">
        <f t="shared" si="400"/>
        <v>4.2289715038651465</v>
      </c>
      <c r="O2552" s="67">
        <f t="shared" si="401"/>
        <v>1.4801944961348532</v>
      </c>
      <c r="P2552" s="81">
        <f t="shared" si="402"/>
        <v>2.2204460492503131E-16</v>
      </c>
      <c r="Q2552" s="81">
        <f t="shared" si="403"/>
        <v>-4.2289715038651465</v>
      </c>
      <c r="S2552" s="1">
        <f t="shared" si="407"/>
        <v>7</v>
      </c>
      <c r="T2552" s="1" t="str">
        <f t="shared" si="408"/>
        <v>Off-Peak</v>
      </c>
    </row>
    <row r="2553" spans="1:20" x14ac:dyDescent="0.25">
      <c r="A2553" s="85">
        <v>45032.583333327442</v>
      </c>
      <c r="B2553" s="1">
        <v>4</v>
      </c>
      <c r="C2553" s="1">
        <v>16</v>
      </c>
      <c r="D2553" s="1">
        <v>15</v>
      </c>
      <c r="E2553" s="1" t="str">
        <f t="shared" si="404"/>
        <v>Non-Summer</v>
      </c>
      <c r="F2553" s="78">
        <v>0.7823</v>
      </c>
      <c r="G2553" s="79">
        <f t="shared" si="405"/>
        <v>1.4883755196996089</v>
      </c>
      <c r="J2553" s="78">
        <v>4.643783</v>
      </c>
      <c r="K2553" s="80">
        <f t="shared" si="406"/>
        <v>4.643783</v>
      </c>
      <c r="L2553" s="68" t="str">
        <f t="shared" si="399"/>
        <v>Normal</v>
      </c>
      <c r="N2553" s="67">
        <f t="shared" si="400"/>
        <v>3.1554074803003909</v>
      </c>
      <c r="O2553" s="67">
        <f t="shared" si="401"/>
        <v>1.4883755196996091</v>
      </c>
      <c r="P2553" s="81">
        <f t="shared" si="402"/>
        <v>0</v>
      </c>
      <c r="Q2553" s="81">
        <f t="shared" si="403"/>
        <v>-3.1554074803003909</v>
      </c>
      <c r="S2553" s="1">
        <f t="shared" si="407"/>
        <v>7</v>
      </c>
      <c r="T2553" s="1" t="str">
        <f t="shared" si="408"/>
        <v>Off-Peak</v>
      </c>
    </row>
    <row r="2554" spans="1:20" x14ac:dyDescent="0.25">
      <c r="A2554" s="85">
        <v>45032.624999994106</v>
      </c>
      <c r="B2554" s="1">
        <v>4</v>
      </c>
      <c r="C2554" s="1">
        <v>16</v>
      </c>
      <c r="D2554" s="1">
        <v>16</v>
      </c>
      <c r="E2554" s="1" t="str">
        <f t="shared" si="404"/>
        <v>Non-Summer</v>
      </c>
      <c r="F2554" s="78">
        <v>0.79520000000000002</v>
      </c>
      <c r="G2554" s="79">
        <f t="shared" si="405"/>
        <v>1.5129185903938758</v>
      </c>
      <c r="J2554" s="78">
        <v>3.5698429999999997</v>
      </c>
      <c r="K2554" s="80">
        <f t="shared" si="406"/>
        <v>3.5698429999999997</v>
      </c>
      <c r="L2554" s="68" t="str">
        <f t="shared" si="399"/>
        <v>Normal</v>
      </c>
      <c r="N2554" s="67">
        <f t="shared" si="400"/>
        <v>2.0569244096061237</v>
      </c>
      <c r="O2554" s="67">
        <f t="shared" si="401"/>
        <v>1.512918590393876</v>
      </c>
      <c r="P2554" s="81">
        <f t="shared" si="402"/>
        <v>0</v>
      </c>
      <c r="Q2554" s="81">
        <f t="shared" si="403"/>
        <v>-2.0569244096061237</v>
      </c>
      <c r="S2554" s="1">
        <f t="shared" si="407"/>
        <v>7</v>
      </c>
      <c r="T2554" s="1" t="str">
        <f t="shared" si="408"/>
        <v>Off-Peak</v>
      </c>
    </row>
    <row r="2555" spans="1:20" x14ac:dyDescent="0.25">
      <c r="A2555" s="85">
        <v>45032.666666660771</v>
      </c>
      <c r="B2555" s="1">
        <v>4</v>
      </c>
      <c r="C2555" s="1">
        <v>16</v>
      </c>
      <c r="D2555" s="1">
        <v>17</v>
      </c>
      <c r="E2555" s="1" t="str">
        <f t="shared" si="404"/>
        <v>Non-Summer</v>
      </c>
      <c r="F2555" s="78">
        <v>0.82779999999999998</v>
      </c>
      <c r="G2555" s="79">
        <f t="shared" si="405"/>
        <v>1.5749421643964416</v>
      </c>
      <c r="J2555" s="78">
        <v>2.2587570000000001</v>
      </c>
      <c r="K2555" s="80">
        <f t="shared" si="406"/>
        <v>2.2587570000000001</v>
      </c>
      <c r="L2555" s="68" t="str">
        <f t="shared" si="399"/>
        <v>Normal</v>
      </c>
      <c r="N2555" s="67">
        <f t="shared" si="400"/>
        <v>0.68381483560355849</v>
      </c>
      <c r="O2555" s="67">
        <f t="shared" si="401"/>
        <v>1.5749421643964416</v>
      </c>
      <c r="P2555" s="81">
        <f t="shared" si="402"/>
        <v>0</v>
      </c>
      <c r="Q2555" s="81">
        <f t="shared" si="403"/>
        <v>-0.68381483560355849</v>
      </c>
      <c r="S2555" s="1">
        <f t="shared" si="407"/>
        <v>7</v>
      </c>
      <c r="T2555" s="1" t="str">
        <f t="shared" si="408"/>
        <v>Off-Peak</v>
      </c>
    </row>
    <row r="2556" spans="1:20" x14ac:dyDescent="0.25">
      <c r="A2556" s="85">
        <v>45032.708333327435</v>
      </c>
      <c r="B2556" s="1">
        <v>4</v>
      </c>
      <c r="C2556" s="1">
        <v>16</v>
      </c>
      <c r="D2556" s="1">
        <v>18</v>
      </c>
      <c r="E2556" s="1" t="str">
        <f t="shared" si="404"/>
        <v>Non-Summer</v>
      </c>
      <c r="F2556" s="78">
        <v>0.88290000000000002</v>
      </c>
      <c r="G2556" s="79">
        <f t="shared" si="405"/>
        <v>1.6797734198424963</v>
      </c>
      <c r="J2556" s="78">
        <v>0.56096500000000005</v>
      </c>
      <c r="K2556" s="80">
        <f t="shared" si="406"/>
        <v>0.56096500000000005</v>
      </c>
      <c r="L2556" s="68" t="str">
        <f t="shared" si="399"/>
        <v>Normal</v>
      </c>
      <c r="N2556" s="67">
        <f t="shared" si="400"/>
        <v>0</v>
      </c>
      <c r="O2556" s="67">
        <f t="shared" si="401"/>
        <v>0.56096500000000005</v>
      </c>
      <c r="P2556" s="81">
        <f t="shared" si="402"/>
        <v>1.1188084198424963</v>
      </c>
      <c r="Q2556" s="81">
        <f t="shared" si="403"/>
        <v>1.1188084198424963</v>
      </c>
      <c r="S2556" s="1">
        <f t="shared" si="407"/>
        <v>7</v>
      </c>
      <c r="T2556" s="1" t="str">
        <f t="shared" si="408"/>
        <v>Off-Peak</v>
      </c>
    </row>
    <row r="2557" spans="1:20" x14ac:dyDescent="0.25">
      <c r="A2557" s="85">
        <v>45032.749999994099</v>
      </c>
      <c r="B2557" s="1">
        <v>4</v>
      </c>
      <c r="C2557" s="1">
        <v>16</v>
      </c>
      <c r="D2557" s="1">
        <v>19</v>
      </c>
      <c r="E2557" s="1" t="str">
        <f t="shared" si="404"/>
        <v>Non-Summer</v>
      </c>
      <c r="F2557" s="78">
        <v>0.92310000000000003</v>
      </c>
      <c r="G2557" s="79">
        <f t="shared" si="405"/>
        <v>1.7562564773548626</v>
      </c>
      <c r="J2557" s="78">
        <v>0</v>
      </c>
      <c r="K2557" s="80">
        <f t="shared" si="406"/>
        <v>0</v>
      </c>
      <c r="L2557" s="68" t="str">
        <f t="shared" si="399"/>
        <v>Normal</v>
      </c>
      <c r="N2557" s="67">
        <f t="shared" si="400"/>
        <v>0</v>
      </c>
      <c r="O2557" s="67">
        <f t="shared" si="401"/>
        <v>0</v>
      </c>
      <c r="P2557" s="81">
        <f t="shared" si="402"/>
        <v>1.7562564773548626</v>
      </c>
      <c r="Q2557" s="81">
        <f t="shared" si="403"/>
        <v>1.7562564773548626</v>
      </c>
      <c r="S2557" s="1">
        <f t="shared" si="407"/>
        <v>7</v>
      </c>
      <c r="T2557" s="1" t="str">
        <f t="shared" si="408"/>
        <v>Off-Peak</v>
      </c>
    </row>
    <row r="2558" spans="1:20" x14ac:dyDescent="0.25">
      <c r="A2558" s="85">
        <v>45032.791666660763</v>
      </c>
      <c r="B2558" s="1">
        <v>4</v>
      </c>
      <c r="C2558" s="1">
        <v>16</v>
      </c>
      <c r="D2558" s="1">
        <v>20</v>
      </c>
      <c r="E2558" s="1" t="str">
        <f t="shared" si="404"/>
        <v>Non-Summer</v>
      </c>
      <c r="F2558" s="78">
        <v>0.96240000000000003</v>
      </c>
      <c r="G2558" s="79">
        <f t="shared" si="405"/>
        <v>1.8310272276094897</v>
      </c>
      <c r="J2558" s="78">
        <v>0</v>
      </c>
      <c r="K2558" s="80">
        <f t="shared" si="406"/>
        <v>0</v>
      </c>
      <c r="L2558" s="68" t="str">
        <f t="shared" si="399"/>
        <v>Normal</v>
      </c>
      <c r="N2558" s="67">
        <f t="shared" si="400"/>
        <v>0</v>
      </c>
      <c r="O2558" s="67">
        <f t="shared" si="401"/>
        <v>0</v>
      </c>
      <c r="P2558" s="81">
        <f t="shared" si="402"/>
        <v>1.8310272276094897</v>
      </c>
      <c r="Q2558" s="81">
        <f t="shared" si="403"/>
        <v>1.8310272276094897</v>
      </c>
      <c r="S2558" s="1">
        <f t="shared" si="407"/>
        <v>7</v>
      </c>
      <c r="T2558" s="1" t="str">
        <f t="shared" si="408"/>
        <v>Off-Peak</v>
      </c>
    </row>
    <row r="2559" spans="1:20" x14ac:dyDescent="0.25">
      <c r="A2559" s="85">
        <v>45032.833333327428</v>
      </c>
      <c r="B2559" s="1">
        <v>4</v>
      </c>
      <c r="C2559" s="1">
        <v>16</v>
      </c>
      <c r="D2559" s="1">
        <v>21</v>
      </c>
      <c r="E2559" s="1" t="str">
        <f t="shared" si="404"/>
        <v>Non-Summer</v>
      </c>
      <c r="F2559" s="78">
        <v>0.97570000000000001</v>
      </c>
      <c r="G2559" s="79">
        <f t="shared" si="405"/>
        <v>1.8563313237516406</v>
      </c>
      <c r="J2559" s="78">
        <v>0</v>
      </c>
      <c r="K2559" s="80">
        <f t="shared" si="406"/>
        <v>0</v>
      </c>
      <c r="L2559" s="68" t="str">
        <f t="shared" si="399"/>
        <v>Normal</v>
      </c>
      <c r="N2559" s="67">
        <f t="shared" si="400"/>
        <v>0</v>
      </c>
      <c r="O2559" s="67">
        <f t="shared" si="401"/>
        <v>0</v>
      </c>
      <c r="P2559" s="81">
        <f t="shared" si="402"/>
        <v>1.8563313237516406</v>
      </c>
      <c r="Q2559" s="81">
        <f t="shared" si="403"/>
        <v>1.8563313237516406</v>
      </c>
      <c r="S2559" s="1">
        <f t="shared" si="407"/>
        <v>7</v>
      </c>
      <c r="T2559" s="1" t="str">
        <f t="shared" si="408"/>
        <v>Off-Peak</v>
      </c>
    </row>
    <row r="2560" spans="1:20" x14ac:dyDescent="0.25">
      <c r="A2560" s="85">
        <v>45032.874999994092</v>
      </c>
      <c r="B2560" s="1">
        <v>4</v>
      </c>
      <c r="C2560" s="1">
        <v>16</v>
      </c>
      <c r="D2560" s="1">
        <v>22</v>
      </c>
      <c r="E2560" s="1" t="str">
        <f t="shared" si="404"/>
        <v>Non-Summer</v>
      </c>
      <c r="F2560" s="78">
        <v>0.93159999999999998</v>
      </c>
      <c r="G2560" s="79">
        <f t="shared" si="405"/>
        <v>1.7724282681224028</v>
      </c>
      <c r="J2560" s="78">
        <v>0</v>
      </c>
      <c r="K2560" s="80">
        <f t="shared" si="406"/>
        <v>0</v>
      </c>
      <c r="L2560" s="68" t="str">
        <f t="shared" si="399"/>
        <v>Normal</v>
      </c>
      <c r="N2560" s="67">
        <f t="shared" si="400"/>
        <v>0</v>
      </c>
      <c r="O2560" s="67">
        <f t="shared" si="401"/>
        <v>0</v>
      </c>
      <c r="P2560" s="81">
        <f t="shared" si="402"/>
        <v>1.7724282681224028</v>
      </c>
      <c r="Q2560" s="81">
        <f t="shared" si="403"/>
        <v>1.7724282681224028</v>
      </c>
      <c r="S2560" s="1">
        <f t="shared" si="407"/>
        <v>7</v>
      </c>
      <c r="T2560" s="1" t="str">
        <f t="shared" si="408"/>
        <v>Off-Peak</v>
      </c>
    </row>
    <row r="2561" spans="1:20" x14ac:dyDescent="0.25">
      <c r="A2561" s="85">
        <v>45032.916666660756</v>
      </c>
      <c r="B2561" s="1">
        <v>4</v>
      </c>
      <c r="C2561" s="1">
        <v>16</v>
      </c>
      <c r="D2561" s="1">
        <v>23</v>
      </c>
      <c r="E2561" s="1" t="str">
        <f t="shared" si="404"/>
        <v>Non-Summer</v>
      </c>
      <c r="F2561" s="78">
        <v>0.84789999999999999</v>
      </c>
      <c r="G2561" s="79">
        <f t="shared" si="405"/>
        <v>1.6131836931526249</v>
      </c>
      <c r="J2561" s="78">
        <v>0</v>
      </c>
      <c r="K2561" s="80">
        <f t="shared" si="406"/>
        <v>0</v>
      </c>
      <c r="L2561" s="68" t="str">
        <f t="shared" si="399"/>
        <v>Normal</v>
      </c>
      <c r="N2561" s="67">
        <f t="shared" si="400"/>
        <v>0</v>
      </c>
      <c r="O2561" s="67">
        <f t="shared" si="401"/>
        <v>0</v>
      </c>
      <c r="P2561" s="81">
        <f t="shared" si="402"/>
        <v>1.6131836931526249</v>
      </c>
      <c r="Q2561" s="81">
        <f t="shared" si="403"/>
        <v>1.6131836931526249</v>
      </c>
      <c r="S2561" s="1">
        <f t="shared" si="407"/>
        <v>7</v>
      </c>
      <c r="T2561" s="1" t="str">
        <f t="shared" si="408"/>
        <v>Off-Peak</v>
      </c>
    </row>
    <row r="2562" spans="1:20" x14ac:dyDescent="0.25">
      <c r="A2562" s="85">
        <v>45032.95833332742</v>
      </c>
      <c r="B2562" s="1">
        <v>4</v>
      </c>
      <c r="C2562" s="1">
        <v>17</v>
      </c>
      <c r="D2562" s="1">
        <v>0</v>
      </c>
      <c r="E2562" s="1" t="str">
        <f t="shared" si="404"/>
        <v>Non-Summer</v>
      </c>
      <c r="F2562" s="78">
        <v>0.76329999999999998</v>
      </c>
      <c r="G2562" s="79">
        <f t="shared" si="405"/>
        <v>1.4522268109251073</v>
      </c>
      <c r="J2562" s="78">
        <v>0</v>
      </c>
      <c r="K2562" s="80">
        <f t="shared" si="406"/>
        <v>0</v>
      </c>
      <c r="L2562" s="68" t="str">
        <f t="shared" si="399"/>
        <v>Normal</v>
      </c>
      <c r="N2562" s="67">
        <f t="shared" si="400"/>
        <v>0</v>
      </c>
      <c r="O2562" s="67">
        <f t="shared" si="401"/>
        <v>0</v>
      </c>
      <c r="P2562" s="81">
        <f t="shared" si="402"/>
        <v>1.4522268109251073</v>
      </c>
      <c r="Q2562" s="81">
        <f t="shared" si="403"/>
        <v>1.4522268109251073</v>
      </c>
      <c r="S2562" s="1">
        <f t="shared" si="407"/>
        <v>7</v>
      </c>
      <c r="T2562" s="1" t="str">
        <f t="shared" si="408"/>
        <v>Off-Peak</v>
      </c>
    </row>
    <row r="2563" spans="1:20" x14ac:dyDescent="0.25">
      <c r="A2563" s="85">
        <v>45032.999999994085</v>
      </c>
      <c r="B2563" s="1">
        <v>4</v>
      </c>
      <c r="C2563" s="1">
        <v>17</v>
      </c>
      <c r="D2563" s="1">
        <v>1</v>
      </c>
      <c r="E2563" s="1" t="str">
        <f t="shared" si="404"/>
        <v>Non-Summer</v>
      </c>
      <c r="F2563" s="78">
        <v>0.70830000000000004</v>
      </c>
      <c r="G2563" s="79">
        <f t="shared" si="405"/>
        <v>1.347585811841024</v>
      </c>
      <c r="J2563" s="78">
        <v>0</v>
      </c>
      <c r="K2563" s="80">
        <f t="shared" si="406"/>
        <v>0</v>
      </c>
      <c r="L2563" s="68" t="str">
        <f t="shared" si="399"/>
        <v>Normal</v>
      </c>
      <c r="N2563" s="67">
        <f t="shared" si="400"/>
        <v>0</v>
      </c>
      <c r="O2563" s="67">
        <f t="shared" si="401"/>
        <v>0</v>
      </c>
      <c r="P2563" s="81">
        <f t="shared" si="402"/>
        <v>1.347585811841024</v>
      </c>
      <c r="Q2563" s="81">
        <f t="shared" si="403"/>
        <v>1.347585811841024</v>
      </c>
      <c r="S2563" s="1">
        <f t="shared" si="407"/>
        <v>1</v>
      </c>
      <c r="T2563" s="1" t="str">
        <f t="shared" si="408"/>
        <v>Off-Peak</v>
      </c>
    </row>
    <row r="2564" spans="1:20" x14ac:dyDescent="0.25">
      <c r="A2564" s="85">
        <v>45033.041666660749</v>
      </c>
      <c r="B2564" s="1">
        <v>4</v>
      </c>
      <c r="C2564" s="1">
        <v>17</v>
      </c>
      <c r="D2564" s="1">
        <v>2</v>
      </c>
      <c r="E2564" s="1" t="str">
        <f t="shared" si="404"/>
        <v>Non-Summer</v>
      </c>
      <c r="F2564" s="78">
        <v>0.67720000000000002</v>
      </c>
      <c r="G2564" s="79">
        <f t="shared" si="405"/>
        <v>1.288416083268024</v>
      </c>
      <c r="J2564" s="78">
        <v>0</v>
      </c>
      <c r="K2564" s="80">
        <f t="shared" si="406"/>
        <v>0</v>
      </c>
      <c r="L2564" s="68" t="str">
        <f t="shared" si="399"/>
        <v>Normal</v>
      </c>
      <c r="N2564" s="67">
        <f t="shared" si="400"/>
        <v>0</v>
      </c>
      <c r="O2564" s="67">
        <f t="shared" si="401"/>
        <v>0</v>
      </c>
      <c r="P2564" s="81">
        <f t="shared" si="402"/>
        <v>1.288416083268024</v>
      </c>
      <c r="Q2564" s="81">
        <f t="shared" si="403"/>
        <v>1.288416083268024</v>
      </c>
      <c r="S2564" s="1">
        <f t="shared" si="407"/>
        <v>1</v>
      </c>
      <c r="T2564" s="1" t="str">
        <f t="shared" si="408"/>
        <v>Off-Peak</v>
      </c>
    </row>
    <row r="2565" spans="1:20" x14ac:dyDescent="0.25">
      <c r="A2565" s="85">
        <v>45033.083333327413</v>
      </c>
      <c r="B2565" s="1">
        <v>4</v>
      </c>
      <c r="C2565" s="1">
        <v>17</v>
      </c>
      <c r="D2565" s="1">
        <v>3</v>
      </c>
      <c r="E2565" s="1" t="str">
        <f t="shared" si="404"/>
        <v>Non-Summer</v>
      </c>
      <c r="F2565" s="78">
        <v>0.66069999999999995</v>
      </c>
      <c r="G2565" s="79">
        <f t="shared" si="405"/>
        <v>1.2570237835427989</v>
      </c>
      <c r="J2565" s="78">
        <v>0</v>
      </c>
      <c r="K2565" s="80">
        <f t="shared" si="406"/>
        <v>0</v>
      </c>
      <c r="L2565" s="68" t="str">
        <f t="shared" si="399"/>
        <v>Normal</v>
      </c>
      <c r="N2565" s="67">
        <f t="shared" si="400"/>
        <v>0</v>
      </c>
      <c r="O2565" s="67">
        <f t="shared" si="401"/>
        <v>0</v>
      </c>
      <c r="P2565" s="81">
        <f t="shared" si="402"/>
        <v>1.2570237835427989</v>
      </c>
      <c r="Q2565" s="81">
        <f t="shared" si="403"/>
        <v>1.2570237835427989</v>
      </c>
      <c r="S2565" s="1">
        <f t="shared" si="407"/>
        <v>1</v>
      </c>
      <c r="T2565" s="1" t="str">
        <f t="shared" si="408"/>
        <v>Off-Peak</v>
      </c>
    </row>
    <row r="2566" spans="1:20" x14ac:dyDescent="0.25">
      <c r="A2566" s="85">
        <v>45033.124999994077</v>
      </c>
      <c r="B2566" s="1">
        <v>4</v>
      </c>
      <c r="C2566" s="1">
        <v>17</v>
      </c>
      <c r="D2566" s="1">
        <v>4</v>
      </c>
      <c r="E2566" s="1" t="str">
        <f t="shared" si="404"/>
        <v>Non-Summer</v>
      </c>
      <c r="F2566" s="78">
        <v>0.65659999999999996</v>
      </c>
      <c r="G2566" s="79">
        <f t="shared" si="405"/>
        <v>1.2492232727019854</v>
      </c>
      <c r="J2566" s="78">
        <v>0</v>
      </c>
      <c r="K2566" s="80">
        <f t="shared" si="406"/>
        <v>0</v>
      </c>
      <c r="L2566" s="68" t="str">
        <f t="shared" si="399"/>
        <v>Normal</v>
      </c>
      <c r="N2566" s="67">
        <f t="shared" si="400"/>
        <v>0</v>
      </c>
      <c r="O2566" s="67">
        <f t="shared" si="401"/>
        <v>0</v>
      </c>
      <c r="P2566" s="81">
        <f t="shared" si="402"/>
        <v>1.2492232727019854</v>
      </c>
      <c r="Q2566" s="81">
        <f t="shared" si="403"/>
        <v>1.2492232727019854</v>
      </c>
      <c r="S2566" s="1">
        <f t="shared" si="407"/>
        <v>1</v>
      </c>
      <c r="T2566" s="1" t="str">
        <f t="shared" si="408"/>
        <v>Off-Peak</v>
      </c>
    </row>
    <row r="2567" spans="1:20" x14ac:dyDescent="0.25">
      <c r="A2567" s="85">
        <v>45033.166666660742</v>
      </c>
      <c r="B2567" s="1">
        <v>4</v>
      </c>
      <c r="C2567" s="1">
        <v>17</v>
      </c>
      <c r="D2567" s="1">
        <v>5</v>
      </c>
      <c r="E2567" s="1" t="str">
        <f t="shared" si="404"/>
        <v>Non-Summer</v>
      </c>
      <c r="F2567" s="78">
        <v>0.67110000000000003</v>
      </c>
      <c r="G2567" s="79">
        <f t="shared" si="405"/>
        <v>1.2768104451877893</v>
      </c>
      <c r="J2567" s="78">
        <v>0</v>
      </c>
      <c r="K2567" s="80">
        <f t="shared" si="406"/>
        <v>0</v>
      </c>
      <c r="L2567" s="68" t="str">
        <f t="shared" si="399"/>
        <v>Normal</v>
      </c>
      <c r="N2567" s="67">
        <f t="shared" si="400"/>
        <v>0</v>
      </c>
      <c r="O2567" s="67">
        <f t="shared" si="401"/>
        <v>0</v>
      </c>
      <c r="P2567" s="81">
        <f t="shared" si="402"/>
        <v>1.2768104451877893</v>
      </c>
      <c r="Q2567" s="81">
        <f t="shared" si="403"/>
        <v>1.2768104451877893</v>
      </c>
      <c r="S2567" s="1">
        <f t="shared" si="407"/>
        <v>1</v>
      </c>
      <c r="T2567" s="1" t="str">
        <f t="shared" si="408"/>
        <v>Off-Peak</v>
      </c>
    </row>
    <row r="2568" spans="1:20" x14ac:dyDescent="0.25">
      <c r="A2568" s="85">
        <v>45033.208333327406</v>
      </c>
      <c r="B2568" s="1">
        <v>4</v>
      </c>
      <c r="C2568" s="1">
        <v>17</v>
      </c>
      <c r="D2568" s="1">
        <v>6</v>
      </c>
      <c r="E2568" s="1" t="str">
        <f t="shared" si="404"/>
        <v>Non-Summer</v>
      </c>
      <c r="F2568" s="78">
        <v>0.70979999999999999</v>
      </c>
      <c r="G2568" s="79">
        <f t="shared" si="405"/>
        <v>1.3504396572705899</v>
      </c>
      <c r="J2568" s="78">
        <v>0</v>
      </c>
      <c r="K2568" s="80">
        <f t="shared" si="406"/>
        <v>0</v>
      </c>
      <c r="L2568" s="68" t="str">
        <f t="shared" si="399"/>
        <v>Normal</v>
      </c>
      <c r="N2568" s="67">
        <f t="shared" si="400"/>
        <v>0</v>
      </c>
      <c r="O2568" s="67">
        <f t="shared" si="401"/>
        <v>0</v>
      </c>
      <c r="P2568" s="81">
        <f t="shared" si="402"/>
        <v>1.3504396572705899</v>
      </c>
      <c r="Q2568" s="81">
        <f t="shared" si="403"/>
        <v>1.3504396572705899</v>
      </c>
      <c r="S2568" s="1">
        <f t="shared" si="407"/>
        <v>1</v>
      </c>
      <c r="T2568" s="1" t="str">
        <f t="shared" si="408"/>
        <v>Peak</v>
      </c>
    </row>
    <row r="2569" spans="1:20" x14ac:dyDescent="0.25">
      <c r="A2569" s="85">
        <v>45033.24999999407</v>
      </c>
      <c r="B2569" s="1">
        <v>4</v>
      </c>
      <c r="C2569" s="1">
        <v>17</v>
      </c>
      <c r="D2569" s="1">
        <v>7</v>
      </c>
      <c r="E2569" s="1" t="str">
        <f t="shared" si="404"/>
        <v>Non-Summer</v>
      </c>
      <c r="F2569" s="78">
        <v>0.77680000000000005</v>
      </c>
      <c r="G2569" s="79">
        <f t="shared" si="405"/>
        <v>1.4779114197912007</v>
      </c>
      <c r="J2569" s="78">
        <v>0.84316999999999998</v>
      </c>
      <c r="K2569" s="80">
        <f t="shared" si="406"/>
        <v>0.84316999999999998</v>
      </c>
      <c r="L2569" s="68" t="str">
        <f t="shared" si="399"/>
        <v>Normal</v>
      </c>
      <c r="N2569" s="67">
        <f t="shared" si="400"/>
        <v>0</v>
      </c>
      <c r="O2569" s="67">
        <f t="shared" si="401"/>
        <v>0.84316999999999998</v>
      </c>
      <c r="P2569" s="81">
        <f t="shared" si="402"/>
        <v>0.63474141979120069</v>
      </c>
      <c r="Q2569" s="81">
        <f t="shared" si="403"/>
        <v>0.63474141979120069</v>
      </c>
      <c r="S2569" s="1">
        <f t="shared" si="407"/>
        <v>1</v>
      </c>
      <c r="T2569" s="1" t="str">
        <f t="shared" si="408"/>
        <v>Peak</v>
      </c>
    </row>
    <row r="2570" spans="1:20" x14ac:dyDescent="0.25">
      <c r="A2570" s="85">
        <v>45033.291666660734</v>
      </c>
      <c r="B2570" s="1">
        <v>4</v>
      </c>
      <c r="C2570" s="1">
        <v>17</v>
      </c>
      <c r="D2570" s="1">
        <v>8</v>
      </c>
      <c r="E2570" s="1" t="str">
        <f t="shared" si="404"/>
        <v>Non-Summer</v>
      </c>
      <c r="F2570" s="78">
        <v>0.81089999999999995</v>
      </c>
      <c r="G2570" s="79">
        <f t="shared" si="405"/>
        <v>1.5427888392233322</v>
      </c>
      <c r="J2570" s="78">
        <v>0.50075199999999997</v>
      </c>
      <c r="K2570" s="80">
        <f t="shared" si="406"/>
        <v>0.50075199999999997</v>
      </c>
      <c r="L2570" s="68" t="str">
        <f t="shared" si="399"/>
        <v>Normal</v>
      </c>
      <c r="N2570" s="67">
        <f t="shared" si="400"/>
        <v>0</v>
      </c>
      <c r="O2570" s="67">
        <f t="shared" si="401"/>
        <v>0.50075199999999997</v>
      </c>
      <c r="P2570" s="81">
        <f t="shared" si="402"/>
        <v>1.0420368392233321</v>
      </c>
      <c r="Q2570" s="81">
        <f t="shared" si="403"/>
        <v>1.0420368392233321</v>
      </c>
      <c r="S2570" s="1">
        <f t="shared" si="407"/>
        <v>1</v>
      </c>
      <c r="T2570" s="1" t="str">
        <f t="shared" si="408"/>
        <v>Peak</v>
      </c>
    </row>
    <row r="2571" spans="1:20" x14ac:dyDescent="0.25">
      <c r="A2571" s="85">
        <v>45033.333333327399</v>
      </c>
      <c r="B2571" s="1">
        <v>4</v>
      </c>
      <c r="C2571" s="1">
        <v>17</v>
      </c>
      <c r="D2571" s="1">
        <v>9</v>
      </c>
      <c r="E2571" s="1" t="str">
        <f t="shared" si="404"/>
        <v>Non-Summer</v>
      </c>
      <c r="F2571" s="78">
        <v>0.79920000000000002</v>
      </c>
      <c r="G2571" s="79">
        <f t="shared" si="405"/>
        <v>1.5205288448727183</v>
      </c>
      <c r="J2571" s="78">
        <v>2.5528219999999999</v>
      </c>
      <c r="K2571" s="80">
        <f t="shared" si="406"/>
        <v>2.5528219999999999</v>
      </c>
      <c r="L2571" s="68" t="str">
        <f t="shared" si="399"/>
        <v>Normal</v>
      </c>
      <c r="N2571" s="67">
        <f t="shared" si="400"/>
        <v>1.0322931551272816</v>
      </c>
      <c r="O2571" s="67">
        <f t="shared" si="401"/>
        <v>1.5205288448727183</v>
      </c>
      <c r="P2571" s="81">
        <f t="shared" si="402"/>
        <v>0</v>
      </c>
      <c r="Q2571" s="81">
        <f t="shared" si="403"/>
        <v>-1.0322931551272816</v>
      </c>
      <c r="S2571" s="1">
        <f t="shared" si="407"/>
        <v>1</v>
      </c>
      <c r="T2571" s="1" t="str">
        <f t="shared" si="408"/>
        <v>Peak</v>
      </c>
    </row>
    <row r="2572" spans="1:20" x14ac:dyDescent="0.25">
      <c r="A2572" s="85">
        <v>45033.374999994063</v>
      </c>
      <c r="B2572" s="1">
        <v>4</v>
      </c>
      <c r="C2572" s="1">
        <v>17</v>
      </c>
      <c r="D2572" s="1">
        <v>10</v>
      </c>
      <c r="E2572" s="1" t="str">
        <f t="shared" si="404"/>
        <v>Non-Summer</v>
      </c>
      <c r="F2572" s="78">
        <v>0.79259999999999997</v>
      </c>
      <c r="G2572" s="79">
        <f t="shared" si="405"/>
        <v>1.5079719249826282</v>
      </c>
      <c r="J2572" s="78">
        <v>3.5485980000000001</v>
      </c>
      <c r="K2572" s="80">
        <f t="shared" si="406"/>
        <v>3.5485980000000001</v>
      </c>
      <c r="L2572" s="68" t="str">
        <f t="shared" si="399"/>
        <v>Normal</v>
      </c>
      <c r="N2572" s="67">
        <f t="shared" si="400"/>
        <v>2.0406260750173719</v>
      </c>
      <c r="O2572" s="67">
        <f t="shared" si="401"/>
        <v>1.5079719249826282</v>
      </c>
      <c r="P2572" s="81">
        <f t="shared" si="402"/>
        <v>0</v>
      </c>
      <c r="Q2572" s="81">
        <f t="shared" si="403"/>
        <v>-2.0406260750173719</v>
      </c>
      <c r="S2572" s="1">
        <f t="shared" si="407"/>
        <v>1</v>
      </c>
      <c r="T2572" s="1" t="str">
        <f t="shared" si="408"/>
        <v>Peak</v>
      </c>
    </row>
    <row r="2573" spans="1:20" x14ac:dyDescent="0.25">
      <c r="A2573" s="85">
        <v>45033.416666660727</v>
      </c>
      <c r="B2573" s="1">
        <v>4</v>
      </c>
      <c r="C2573" s="1">
        <v>17</v>
      </c>
      <c r="D2573" s="1">
        <v>11</v>
      </c>
      <c r="E2573" s="1" t="str">
        <f t="shared" si="404"/>
        <v>Non-Summer</v>
      </c>
      <c r="F2573" s="78">
        <v>0.78739999999999999</v>
      </c>
      <c r="G2573" s="79">
        <f t="shared" si="405"/>
        <v>1.4980785941601331</v>
      </c>
      <c r="J2573" s="78">
        <v>3.9091080000000002</v>
      </c>
      <c r="K2573" s="80">
        <f t="shared" si="406"/>
        <v>3.9091080000000002</v>
      </c>
      <c r="L2573" s="68" t="str">
        <f t="shared" si="399"/>
        <v>Normal</v>
      </c>
      <c r="N2573" s="67">
        <f t="shared" si="400"/>
        <v>2.4110294058398671</v>
      </c>
      <c r="O2573" s="67">
        <f t="shared" si="401"/>
        <v>1.4980785941601331</v>
      </c>
      <c r="P2573" s="81">
        <f t="shared" si="402"/>
        <v>0</v>
      </c>
      <c r="Q2573" s="81">
        <f t="shared" si="403"/>
        <v>-2.4110294058398671</v>
      </c>
      <c r="S2573" s="1">
        <f t="shared" si="407"/>
        <v>1</v>
      </c>
      <c r="T2573" s="1" t="str">
        <f t="shared" si="408"/>
        <v>Peak</v>
      </c>
    </row>
    <row r="2574" spans="1:20" x14ac:dyDescent="0.25">
      <c r="A2574" s="85">
        <v>45033.458333327391</v>
      </c>
      <c r="B2574" s="1">
        <v>4</v>
      </c>
      <c r="C2574" s="1">
        <v>17</v>
      </c>
      <c r="D2574" s="1">
        <v>12</v>
      </c>
      <c r="E2574" s="1" t="str">
        <f t="shared" si="404"/>
        <v>Non-Summer</v>
      </c>
      <c r="F2574" s="78">
        <v>0.78859999999999997</v>
      </c>
      <c r="G2574" s="79">
        <f t="shared" si="405"/>
        <v>1.5003616705037857</v>
      </c>
      <c r="J2574" s="78">
        <v>5.3587759999999998</v>
      </c>
      <c r="K2574" s="80">
        <f t="shared" si="406"/>
        <v>5.3587759999999998</v>
      </c>
      <c r="L2574" s="68" t="str">
        <f t="shared" si="399"/>
        <v>Normal</v>
      </c>
      <c r="N2574" s="67">
        <f t="shared" si="400"/>
        <v>3.8584143294962141</v>
      </c>
      <c r="O2574" s="67">
        <f t="shared" si="401"/>
        <v>1.5003616705037857</v>
      </c>
      <c r="P2574" s="81">
        <f t="shared" si="402"/>
        <v>0</v>
      </c>
      <c r="Q2574" s="81">
        <f t="shared" si="403"/>
        <v>-3.8584143294962141</v>
      </c>
      <c r="S2574" s="1">
        <f t="shared" si="407"/>
        <v>1</v>
      </c>
      <c r="T2574" s="1" t="str">
        <f t="shared" si="408"/>
        <v>Peak</v>
      </c>
    </row>
    <row r="2575" spans="1:20" x14ac:dyDescent="0.25">
      <c r="A2575" s="85">
        <v>45033.499999994056</v>
      </c>
      <c r="B2575" s="1">
        <v>4</v>
      </c>
      <c r="C2575" s="1">
        <v>17</v>
      </c>
      <c r="D2575" s="1">
        <v>13</v>
      </c>
      <c r="E2575" s="1" t="str">
        <f t="shared" si="404"/>
        <v>Non-Summer</v>
      </c>
      <c r="F2575" s="78">
        <v>0.79139999999999999</v>
      </c>
      <c r="G2575" s="79">
        <f t="shared" si="405"/>
        <v>1.5056888486389755</v>
      </c>
      <c r="J2575" s="78">
        <v>5.804233</v>
      </c>
      <c r="K2575" s="80">
        <f t="shared" si="406"/>
        <v>5.804233</v>
      </c>
      <c r="L2575" s="68" t="str">
        <f t="shared" si="399"/>
        <v>Normal</v>
      </c>
      <c r="N2575" s="67">
        <f t="shared" si="400"/>
        <v>4.2985441513610247</v>
      </c>
      <c r="O2575" s="67">
        <f t="shared" si="401"/>
        <v>1.5056888486389752</v>
      </c>
      <c r="P2575" s="81">
        <f t="shared" si="402"/>
        <v>2.2204460492503131E-16</v>
      </c>
      <c r="Q2575" s="81">
        <f t="shared" si="403"/>
        <v>-4.2985441513610247</v>
      </c>
      <c r="S2575" s="1">
        <f t="shared" si="407"/>
        <v>1</v>
      </c>
      <c r="T2575" s="1" t="str">
        <f t="shared" si="408"/>
        <v>Peak</v>
      </c>
    </row>
    <row r="2576" spans="1:20" x14ac:dyDescent="0.25">
      <c r="A2576" s="85">
        <v>45033.54166666072</v>
      </c>
      <c r="B2576" s="1">
        <v>4</v>
      </c>
      <c r="C2576" s="1">
        <v>17</v>
      </c>
      <c r="D2576" s="1">
        <v>14</v>
      </c>
      <c r="E2576" s="1" t="str">
        <f t="shared" si="404"/>
        <v>Non-Summer</v>
      </c>
      <c r="F2576" s="78">
        <v>0.79339999999999999</v>
      </c>
      <c r="G2576" s="79">
        <f t="shared" si="405"/>
        <v>1.5094939758783967</v>
      </c>
      <c r="J2576" s="78">
        <v>5.4371180000000008</v>
      </c>
      <c r="K2576" s="80">
        <f t="shared" si="406"/>
        <v>5.4371180000000008</v>
      </c>
      <c r="L2576" s="68" t="str">
        <f t="shared" si="399"/>
        <v>Normal</v>
      </c>
      <c r="N2576" s="67">
        <f t="shared" si="400"/>
        <v>3.9276240241216041</v>
      </c>
      <c r="O2576" s="67">
        <f t="shared" si="401"/>
        <v>1.5094939758783967</v>
      </c>
      <c r="P2576" s="81">
        <f t="shared" si="402"/>
        <v>0</v>
      </c>
      <c r="Q2576" s="81">
        <f t="shared" si="403"/>
        <v>-3.9276240241216041</v>
      </c>
      <c r="S2576" s="1">
        <f t="shared" si="407"/>
        <v>1</v>
      </c>
      <c r="T2576" s="1" t="str">
        <f t="shared" si="408"/>
        <v>Peak</v>
      </c>
    </row>
    <row r="2577" spans="1:20" x14ac:dyDescent="0.25">
      <c r="A2577" s="85">
        <v>45033.583333327384</v>
      </c>
      <c r="B2577" s="1">
        <v>4</v>
      </c>
      <c r="C2577" s="1">
        <v>17</v>
      </c>
      <c r="D2577" s="1">
        <v>15</v>
      </c>
      <c r="E2577" s="1" t="str">
        <f t="shared" si="404"/>
        <v>Non-Summer</v>
      </c>
      <c r="F2577" s="78">
        <v>0.80030000000000001</v>
      </c>
      <c r="G2577" s="79">
        <f t="shared" si="405"/>
        <v>1.5226216648544</v>
      </c>
      <c r="J2577" s="78">
        <v>4.7093109999999996</v>
      </c>
      <c r="K2577" s="80">
        <f t="shared" si="406"/>
        <v>4.7093109999999996</v>
      </c>
      <c r="L2577" s="68" t="str">
        <f t="shared" si="399"/>
        <v>Normal</v>
      </c>
      <c r="N2577" s="67">
        <f t="shared" si="400"/>
        <v>3.1866893351455996</v>
      </c>
      <c r="O2577" s="67">
        <f t="shared" si="401"/>
        <v>1.5226216648544</v>
      </c>
      <c r="P2577" s="81">
        <f t="shared" si="402"/>
        <v>0</v>
      </c>
      <c r="Q2577" s="81">
        <f t="shared" si="403"/>
        <v>-3.1866893351455996</v>
      </c>
      <c r="S2577" s="1">
        <f t="shared" si="407"/>
        <v>1</v>
      </c>
      <c r="T2577" s="1" t="str">
        <f t="shared" si="408"/>
        <v>Peak</v>
      </c>
    </row>
    <row r="2578" spans="1:20" x14ac:dyDescent="0.25">
      <c r="A2578" s="85">
        <v>45033.624999994048</v>
      </c>
      <c r="B2578" s="1">
        <v>4</v>
      </c>
      <c r="C2578" s="1">
        <v>17</v>
      </c>
      <c r="D2578" s="1">
        <v>16</v>
      </c>
      <c r="E2578" s="1" t="str">
        <f t="shared" si="404"/>
        <v>Non-Summer</v>
      </c>
      <c r="F2578" s="78">
        <v>0.8306</v>
      </c>
      <c r="G2578" s="79">
        <f t="shared" si="405"/>
        <v>1.5802693425316314</v>
      </c>
      <c r="J2578" s="78">
        <v>3.5459149999999999</v>
      </c>
      <c r="K2578" s="80">
        <f t="shared" si="406"/>
        <v>3.5459149999999999</v>
      </c>
      <c r="L2578" s="68" t="str">
        <f t="shared" si="399"/>
        <v>Normal</v>
      </c>
      <c r="N2578" s="67">
        <f t="shared" si="400"/>
        <v>1.9656456574683685</v>
      </c>
      <c r="O2578" s="67">
        <f t="shared" si="401"/>
        <v>1.5802693425316314</v>
      </c>
      <c r="P2578" s="81">
        <f t="shared" si="402"/>
        <v>0</v>
      </c>
      <c r="Q2578" s="81">
        <f t="shared" si="403"/>
        <v>-1.9656456574683685</v>
      </c>
      <c r="S2578" s="1">
        <f t="shared" si="407"/>
        <v>1</v>
      </c>
      <c r="T2578" s="1" t="str">
        <f t="shared" si="408"/>
        <v>Peak</v>
      </c>
    </row>
    <row r="2579" spans="1:20" x14ac:dyDescent="0.25">
      <c r="A2579" s="85">
        <v>45033.666666660713</v>
      </c>
      <c r="B2579" s="1">
        <v>4</v>
      </c>
      <c r="C2579" s="1">
        <v>17</v>
      </c>
      <c r="D2579" s="1">
        <v>17</v>
      </c>
      <c r="E2579" s="1" t="str">
        <f t="shared" si="404"/>
        <v>Non-Summer</v>
      </c>
      <c r="F2579" s="78">
        <v>0.88200000000000001</v>
      </c>
      <c r="G2579" s="79">
        <f t="shared" si="405"/>
        <v>1.6780611125847567</v>
      </c>
      <c r="J2579" s="78">
        <v>1.7719229999999999</v>
      </c>
      <c r="K2579" s="80">
        <f t="shared" si="406"/>
        <v>1.7719229999999999</v>
      </c>
      <c r="L2579" s="68" t="str">
        <f t="shared" ref="L2579:L2642" si="409">IF(AND(D2579&gt;=$C$2,D2579&lt;=$C$3,E2579="Summer"),"MaxDis","Normal")</f>
        <v>Normal</v>
      </c>
      <c r="N2579" s="67">
        <f t="shared" ref="N2579:N2642" si="410">IF(K2579-G2579&lt;0,0,K2579-G2579)</f>
        <v>9.3861887415243261E-2</v>
      </c>
      <c r="O2579" s="67">
        <f t="shared" ref="O2579:O2642" si="411">K2579-N2579</f>
        <v>1.6780611125847567</v>
      </c>
      <c r="P2579" s="81">
        <f t="shared" ref="P2579:P2642" si="412">MAX(0,G2579-O2579)</f>
        <v>0</v>
      </c>
      <c r="Q2579" s="81">
        <f t="shared" ref="Q2579:Q2642" si="413">G2579-K2579</f>
        <v>-9.3861887415243261E-2</v>
      </c>
      <c r="S2579" s="1">
        <f t="shared" si="407"/>
        <v>1</v>
      </c>
      <c r="T2579" s="1" t="str">
        <f t="shared" si="408"/>
        <v>Peak</v>
      </c>
    </row>
    <row r="2580" spans="1:20" x14ac:dyDescent="0.25">
      <c r="A2580" s="85">
        <v>45033.708333327377</v>
      </c>
      <c r="B2580" s="1">
        <v>4</v>
      </c>
      <c r="C2580" s="1">
        <v>17</v>
      </c>
      <c r="D2580" s="1">
        <v>18</v>
      </c>
      <c r="E2580" s="1" t="str">
        <f t="shared" ref="E2580:E2643" si="414">IF(AND(B2580&gt;=$C$5,B2580&lt;=$C$6),"Summer","Non-Summer")</f>
        <v>Non-Summer</v>
      </c>
      <c r="F2580" s="78">
        <v>0.93700000000000006</v>
      </c>
      <c r="G2580" s="79">
        <f t="shared" ref="G2580:G2643" si="415">F2580*$G$13</f>
        <v>1.7827021116688402</v>
      </c>
      <c r="J2580" s="78">
        <v>0.61338599999999999</v>
      </c>
      <c r="K2580" s="80">
        <f t="shared" ref="K2580:K2643" si="416">J2580*$K$13</f>
        <v>0.61338599999999999</v>
      </c>
      <c r="L2580" s="68" t="str">
        <f t="shared" si="409"/>
        <v>Normal</v>
      </c>
      <c r="N2580" s="67">
        <f t="shared" si="410"/>
        <v>0</v>
      </c>
      <c r="O2580" s="67">
        <f t="shared" si="411"/>
        <v>0.61338599999999999</v>
      </c>
      <c r="P2580" s="81">
        <f t="shared" si="412"/>
        <v>1.1693161116688402</v>
      </c>
      <c r="Q2580" s="81">
        <f t="shared" si="413"/>
        <v>1.1693161116688402</v>
      </c>
      <c r="S2580" s="1">
        <f t="shared" ref="S2580:S2643" si="417">WEEKDAY(A2580,2)</f>
        <v>1</v>
      </c>
      <c r="T2580" s="1" t="str">
        <f t="shared" ref="T2580:T2643" si="418">IF(S2580&gt;5,"Off-Peak",IF(AND(D2580&gt;=$C$7,D2580&lt;$C$8),"Peak","Off-Peak"))</f>
        <v>Peak</v>
      </c>
    </row>
    <row r="2581" spans="1:20" x14ac:dyDescent="0.25">
      <c r="A2581" s="85">
        <v>45033.749999994041</v>
      </c>
      <c r="B2581" s="1">
        <v>4</v>
      </c>
      <c r="C2581" s="1">
        <v>17</v>
      </c>
      <c r="D2581" s="1">
        <v>19</v>
      </c>
      <c r="E2581" s="1" t="str">
        <f t="shared" si="414"/>
        <v>Non-Summer</v>
      </c>
      <c r="F2581" s="78">
        <v>0.97350000000000003</v>
      </c>
      <c r="G2581" s="79">
        <f t="shared" si="415"/>
        <v>1.8521456837882773</v>
      </c>
      <c r="J2581" s="78">
        <v>0</v>
      </c>
      <c r="K2581" s="80">
        <f t="shared" si="416"/>
        <v>0</v>
      </c>
      <c r="L2581" s="68" t="str">
        <f t="shared" si="409"/>
        <v>Normal</v>
      </c>
      <c r="N2581" s="67">
        <f t="shared" si="410"/>
        <v>0</v>
      </c>
      <c r="O2581" s="67">
        <f t="shared" si="411"/>
        <v>0</v>
      </c>
      <c r="P2581" s="81">
        <f t="shared" si="412"/>
        <v>1.8521456837882773</v>
      </c>
      <c r="Q2581" s="81">
        <f t="shared" si="413"/>
        <v>1.8521456837882773</v>
      </c>
      <c r="S2581" s="1">
        <f t="shared" si="417"/>
        <v>1</v>
      </c>
      <c r="T2581" s="1" t="str">
        <f t="shared" si="418"/>
        <v>Peak</v>
      </c>
    </row>
    <row r="2582" spans="1:20" x14ac:dyDescent="0.25">
      <c r="A2582" s="85">
        <v>45033.791666660705</v>
      </c>
      <c r="B2582" s="1">
        <v>4</v>
      </c>
      <c r="C2582" s="1">
        <v>17</v>
      </c>
      <c r="D2582" s="1">
        <v>20</v>
      </c>
      <c r="E2582" s="1" t="str">
        <f t="shared" si="414"/>
        <v>Non-Summer</v>
      </c>
      <c r="F2582" s="78">
        <v>1.0066999999999999</v>
      </c>
      <c r="G2582" s="79">
        <f t="shared" si="415"/>
        <v>1.9153107959626694</v>
      </c>
      <c r="J2582" s="78">
        <v>0</v>
      </c>
      <c r="K2582" s="80">
        <f t="shared" si="416"/>
        <v>0</v>
      </c>
      <c r="L2582" s="68" t="str">
        <f t="shared" si="409"/>
        <v>Normal</v>
      </c>
      <c r="N2582" s="67">
        <f t="shared" si="410"/>
        <v>0</v>
      </c>
      <c r="O2582" s="67">
        <f t="shared" si="411"/>
        <v>0</v>
      </c>
      <c r="P2582" s="81">
        <f t="shared" si="412"/>
        <v>1.9153107959626694</v>
      </c>
      <c r="Q2582" s="81">
        <f t="shared" si="413"/>
        <v>1.9153107959626694</v>
      </c>
      <c r="S2582" s="1">
        <f t="shared" si="417"/>
        <v>1</v>
      </c>
      <c r="T2582" s="1" t="str">
        <f t="shared" si="418"/>
        <v>Peak</v>
      </c>
    </row>
    <row r="2583" spans="1:20" x14ac:dyDescent="0.25">
      <c r="A2583" s="85">
        <v>45033.833333327369</v>
      </c>
      <c r="B2583" s="1">
        <v>4</v>
      </c>
      <c r="C2583" s="1">
        <v>17</v>
      </c>
      <c r="D2583" s="1">
        <v>21</v>
      </c>
      <c r="E2583" s="1" t="str">
        <f t="shared" si="414"/>
        <v>Non-Summer</v>
      </c>
      <c r="F2583" s="78">
        <v>1.0225</v>
      </c>
      <c r="G2583" s="79">
        <f t="shared" si="415"/>
        <v>1.945371301154097</v>
      </c>
      <c r="J2583" s="78">
        <v>0</v>
      </c>
      <c r="K2583" s="80">
        <f t="shared" si="416"/>
        <v>0</v>
      </c>
      <c r="L2583" s="68" t="str">
        <f t="shared" si="409"/>
        <v>Normal</v>
      </c>
      <c r="N2583" s="67">
        <f t="shared" si="410"/>
        <v>0</v>
      </c>
      <c r="O2583" s="67">
        <f t="shared" si="411"/>
        <v>0</v>
      </c>
      <c r="P2583" s="81">
        <f t="shared" si="412"/>
        <v>1.945371301154097</v>
      </c>
      <c r="Q2583" s="81">
        <f t="shared" si="413"/>
        <v>1.945371301154097</v>
      </c>
      <c r="S2583" s="1">
        <f t="shared" si="417"/>
        <v>1</v>
      </c>
      <c r="T2583" s="1" t="str">
        <f t="shared" si="418"/>
        <v>Peak</v>
      </c>
    </row>
    <row r="2584" spans="1:20" x14ac:dyDescent="0.25">
      <c r="A2584" s="85">
        <v>45033.874999994034</v>
      </c>
      <c r="B2584" s="1">
        <v>4</v>
      </c>
      <c r="C2584" s="1">
        <v>17</v>
      </c>
      <c r="D2584" s="1">
        <v>22</v>
      </c>
      <c r="E2584" s="1" t="str">
        <f t="shared" si="414"/>
        <v>Non-Summer</v>
      </c>
      <c r="F2584" s="78">
        <v>0.97160000000000002</v>
      </c>
      <c r="G2584" s="79">
        <f t="shared" si="415"/>
        <v>1.8485308129108271</v>
      </c>
      <c r="J2584" s="78">
        <v>0</v>
      </c>
      <c r="K2584" s="80">
        <f t="shared" si="416"/>
        <v>0</v>
      </c>
      <c r="L2584" s="68" t="str">
        <f t="shared" si="409"/>
        <v>Normal</v>
      </c>
      <c r="N2584" s="67">
        <f t="shared" si="410"/>
        <v>0</v>
      </c>
      <c r="O2584" s="67">
        <f t="shared" si="411"/>
        <v>0</v>
      </c>
      <c r="P2584" s="81">
        <f t="shared" si="412"/>
        <v>1.8485308129108271</v>
      </c>
      <c r="Q2584" s="81">
        <f t="shared" si="413"/>
        <v>1.8485308129108271</v>
      </c>
      <c r="S2584" s="1">
        <f t="shared" si="417"/>
        <v>1</v>
      </c>
      <c r="T2584" s="1" t="str">
        <f t="shared" si="418"/>
        <v>Off-Peak</v>
      </c>
    </row>
    <row r="2585" spans="1:20" x14ac:dyDescent="0.25">
      <c r="A2585" s="85">
        <v>45033.916666660698</v>
      </c>
      <c r="B2585" s="1">
        <v>4</v>
      </c>
      <c r="C2585" s="1">
        <v>17</v>
      </c>
      <c r="D2585" s="1">
        <v>23</v>
      </c>
      <c r="E2585" s="1" t="str">
        <f t="shared" si="414"/>
        <v>Non-Summer</v>
      </c>
      <c r="F2585" s="78">
        <v>0.87760000000000005</v>
      </c>
      <c r="G2585" s="79">
        <f t="shared" si="415"/>
        <v>1.6696898326580301</v>
      </c>
      <c r="J2585" s="78">
        <v>0</v>
      </c>
      <c r="K2585" s="80">
        <f t="shared" si="416"/>
        <v>0</v>
      </c>
      <c r="L2585" s="68" t="str">
        <f t="shared" si="409"/>
        <v>Normal</v>
      </c>
      <c r="N2585" s="67">
        <f t="shared" si="410"/>
        <v>0</v>
      </c>
      <c r="O2585" s="67">
        <f t="shared" si="411"/>
        <v>0</v>
      </c>
      <c r="P2585" s="81">
        <f t="shared" si="412"/>
        <v>1.6696898326580301</v>
      </c>
      <c r="Q2585" s="81">
        <f t="shared" si="413"/>
        <v>1.6696898326580301</v>
      </c>
      <c r="S2585" s="1">
        <f t="shared" si="417"/>
        <v>1</v>
      </c>
      <c r="T2585" s="1" t="str">
        <f t="shared" si="418"/>
        <v>Off-Peak</v>
      </c>
    </row>
    <row r="2586" spans="1:20" x14ac:dyDescent="0.25">
      <c r="A2586" s="85">
        <v>45033.958333327362</v>
      </c>
      <c r="B2586" s="1">
        <v>4</v>
      </c>
      <c r="C2586" s="1">
        <v>18</v>
      </c>
      <c r="D2586" s="1">
        <v>0</v>
      </c>
      <c r="E2586" s="1" t="str">
        <f t="shared" si="414"/>
        <v>Non-Summer</v>
      </c>
      <c r="F2586" s="78">
        <v>0.78839999999999999</v>
      </c>
      <c r="G2586" s="79">
        <f t="shared" si="415"/>
        <v>1.4999811577798436</v>
      </c>
      <c r="J2586" s="78">
        <v>0</v>
      </c>
      <c r="K2586" s="80">
        <f t="shared" si="416"/>
        <v>0</v>
      </c>
      <c r="L2586" s="68" t="str">
        <f t="shared" si="409"/>
        <v>Normal</v>
      </c>
      <c r="N2586" s="67">
        <f t="shared" si="410"/>
        <v>0</v>
      </c>
      <c r="O2586" s="67">
        <f t="shared" si="411"/>
        <v>0</v>
      </c>
      <c r="P2586" s="81">
        <f t="shared" si="412"/>
        <v>1.4999811577798436</v>
      </c>
      <c r="Q2586" s="81">
        <f t="shared" si="413"/>
        <v>1.4999811577798436</v>
      </c>
      <c r="S2586" s="1">
        <f t="shared" si="417"/>
        <v>1</v>
      </c>
      <c r="T2586" s="1" t="str">
        <f t="shared" si="418"/>
        <v>Off-Peak</v>
      </c>
    </row>
    <row r="2587" spans="1:20" x14ac:dyDescent="0.25">
      <c r="A2587" s="85">
        <v>45033.999999994026</v>
      </c>
      <c r="B2587" s="1">
        <v>4</v>
      </c>
      <c r="C2587" s="1">
        <v>18</v>
      </c>
      <c r="D2587" s="1">
        <v>1</v>
      </c>
      <c r="E2587" s="1" t="str">
        <f t="shared" si="414"/>
        <v>Non-Summer</v>
      </c>
      <c r="F2587" s="78">
        <v>0.73350000000000004</v>
      </c>
      <c r="G2587" s="79">
        <f t="shared" si="415"/>
        <v>1.3955304150577312</v>
      </c>
      <c r="J2587" s="78">
        <v>0</v>
      </c>
      <c r="K2587" s="80">
        <f t="shared" si="416"/>
        <v>0</v>
      </c>
      <c r="L2587" s="68" t="str">
        <f t="shared" si="409"/>
        <v>Normal</v>
      </c>
      <c r="N2587" s="67">
        <f t="shared" si="410"/>
        <v>0</v>
      </c>
      <c r="O2587" s="67">
        <f t="shared" si="411"/>
        <v>0</v>
      </c>
      <c r="P2587" s="81">
        <f t="shared" si="412"/>
        <v>1.3955304150577312</v>
      </c>
      <c r="Q2587" s="81">
        <f t="shared" si="413"/>
        <v>1.3955304150577312</v>
      </c>
      <c r="S2587" s="1">
        <f t="shared" si="417"/>
        <v>2</v>
      </c>
      <c r="T2587" s="1" t="str">
        <f t="shared" si="418"/>
        <v>Off-Peak</v>
      </c>
    </row>
    <row r="2588" spans="1:20" x14ac:dyDescent="0.25">
      <c r="A2588" s="85">
        <v>45034.041666660691</v>
      </c>
      <c r="B2588" s="1">
        <v>4</v>
      </c>
      <c r="C2588" s="1">
        <v>18</v>
      </c>
      <c r="D2588" s="1">
        <v>2</v>
      </c>
      <c r="E2588" s="1" t="str">
        <f t="shared" si="414"/>
        <v>Non-Summer</v>
      </c>
      <c r="F2588" s="78">
        <v>0.7026</v>
      </c>
      <c r="G2588" s="79">
        <f t="shared" si="415"/>
        <v>1.3367411992086735</v>
      </c>
      <c r="J2588" s="78">
        <v>0</v>
      </c>
      <c r="K2588" s="80">
        <f t="shared" si="416"/>
        <v>0</v>
      </c>
      <c r="L2588" s="68" t="str">
        <f t="shared" si="409"/>
        <v>Normal</v>
      </c>
      <c r="N2588" s="67">
        <f t="shared" si="410"/>
        <v>0</v>
      </c>
      <c r="O2588" s="67">
        <f t="shared" si="411"/>
        <v>0</v>
      </c>
      <c r="P2588" s="81">
        <f t="shared" si="412"/>
        <v>1.3367411992086735</v>
      </c>
      <c r="Q2588" s="81">
        <f t="shared" si="413"/>
        <v>1.3367411992086735</v>
      </c>
      <c r="S2588" s="1">
        <f t="shared" si="417"/>
        <v>2</v>
      </c>
      <c r="T2588" s="1" t="str">
        <f t="shared" si="418"/>
        <v>Off-Peak</v>
      </c>
    </row>
    <row r="2589" spans="1:20" x14ac:dyDescent="0.25">
      <c r="A2589" s="85">
        <v>45034.083333327355</v>
      </c>
      <c r="B2589" s="1">
        <v>4</v>
      </c>
      <c r="C2589" s="1">
        <v>18</v>
      </c>
      <c r="D2589" s="1">
        <v>3</v>
      </c>
      <c r="E2589" s="1" t="str">
        <f t="shared" si="414"/>
        <v>Non-Summer</v>
      </c>
      <c r="F2589" s="78">
        <v>0.68740000000000001</v>
      </c>
      <c r="G2589" s="79">
        <f t="shared" si="415"/>
        <v>1.3078222321890722</v>
      </c>
      <c r="J2589" s="78">
        <v>0</v>
      </c>
      <c r="K2589" s="80">
        <f t="shared" si="416"/>
        <v>0</v>
      </c>
      <c r="L2589" s="68" t="str">
        <f t="shared" si="409"/>
        <v>Normal</v>
      </c>
      <c r="N2589" s="67">
        <f t="shared" si="410"/>
        <v>0</v>
      </c>
      <c r="O2589" s="67">
        <f t="shared" si="411"/>
        <v>0</v>
      </c>
      <c r="P2589" s="81">
        <f t="shared" si="412"/>
        <v>1.3078222321890722</v>
      </c>
      <c r="Q2589" s="81">
        <f t="shared" si="413"/>
        <v>1.3078222321890722</v>
      </c>
      <c r="S2589" s="1">
        <f t="shared" si="417"/>
        <v>2</v>
      </c>
      <c r="T2589" s="1" t="str">
        <f t="shared" si="418"/>
        <v>Off-Peak</v>
      </c>
    </row>
    <row r="2590" spans="1:20" x14ac:dyDescent="0.25">
      <c r="A2590" s="85">
        <v>45034.124999994019</v>
      </c>
      <c r="B2590" s="1">
        <v>4</v>
      </c>
      <c r="C2590" s="1">
        <v>18</v>
      </c>
      <c r="D2590" s="1">
        <v>4</v>
      </c>
      <c r="E2590" s="1" t="str">
        <f t="shared" si="414"/>
        <v>Non-Summer</v>
      </c>
      <c r="F2590" s="78">
        <v>0.68330000000000002</v>
      </c>
      <c r="G2590" s="79">
        <f t="shared" si="415"/>
        <v>1.3000217213482588</v>
      </c>
      <c r="J2590" s="78">
        <v>0</v>
      </c>
      <c r="K2590" s="80">
        <f t="shared" si="416"/>
        <v>0</v>
      </c>
      <c r="L2590" s="68" t="str">
        <f t="shared" si="409"/>
        <v>Normal</v>
      </c>
      <c r="N2590" s="67">
        <f t="shared" si="410"/>
        <v>0</v>
      </c>
      <c r="O2590" s="67">
        <f t="shared" si="411"/>
        <v>0</v>
      </c>
      <c r="P2590" s="81">
        <f t="shared" si="412"/>
        <v>1.3000217213482588</v>
      </c>
      <c r="Q2590" s="81">
        <f t="shared" si="413"/>
        <v>1.3000217213482588</v>
      </c>
      <c r="S2590" s="1">
        <f t="shared" si="417"/>
        <v>2</v>
      </c>
      <c r="T2590" s="1" t="str">
        <f t="shared" si="418"/>
        <v>Off-Peak</v>
      </c>
    </row>
    <row r="2591" spans="1:20" x14ac:dyDescent="0.25">
      <c r="A2591" s="85">
        <v>45034.166666660683</v>
      </c>
      <c r="B2591" s="1">
        <v>4</v>
      </c>
      <c r="C2591" s="1">
        <v>18</v>
      </c>
      <c r="D2591" s="1">
        <v>5</v>
      </c>
      <c r="E2591" s="1" t="str">
        <f t="shared" si="414"/>
        <v>Non-Summer</v>
      </c>
      <c r="F2591" s="78">
        <v>0.69650000000000001</v>
      </c>
      <c r="G2591" s="79">
        <f t="shared" si="415"/>
        <v>1.3251355611284388</v>
      </c>
      <c r="J2591" s="78">
        <v>0</v>
      </c>
      <c r="K2591" s="80">
        <f t="shared" si="416"/>
        <v>0</v>
      </c>
      <c r="L2591" s="68" t="str">
        <f t="shared" si="409"/>
        <v>Normal</v>
      </c>
      <c r="N2591" s="67">
        <f t="shared" si="410"/>
        <v>0</v>
      </c>
      <c r="O2591" s="67">
        <f t="shared" si="411"/>
        <v>0</v>
      </c>
      <c r="P2591" s="81">
        <f t="shared" si="412"/>
        <v>1.3251355611284388</v>
      </c>
      <c r="Q2591" s="81">
        <f t="shared" si="413"/>
        <v>1.3251355611284388</v>
      </c>
      <c r="S2591" s="1">
        <f t="shared" si="417"/>
        <v>2</v>
      </c>
      <c r="T2591" s="1" t="str">
        <f t="shared" si="418"/>
        <v>Off-Peak</v>
      </c>
    </row>
    <row r="2592" spans="1:20" x14ac:dyDescent="0.25">
      <c r="A2592" s="85">
        <v>45034.208333327348</v>
      </c>
      <c r="B2592" s="1">
        <v>4</v>
      </c>
      <c r="C2592" s="1">
        <v>18</v>
      </c>
      <c r="D2592" s="1">
        <v>6</v>
      </c>
      <c r="E2592" s="1" t="str">
        <f t="shared" si="414"/>
        <v>Non-Summer</v>
      </c>
      <c r="F2592" s="78">
        <v>0.73329999999999995</v>
      </c>
      <c r="G2592" s="79">
        <f t="shared" si="415"/>
        <v>1.395149902333789</v>
      </c>
      <c r="J2592" s="78">
        <v>0</v>
      </c>
      <c r="K2592" s="80">
        <f t="shared" si="416"/>
        <v>0</v>
      </c>
      <c r="L2592" s="68" t="str">
        <f t="shared" si="409"/>
        <v>Normal</v>
      </c>
      <c r="N2592" s="67">
        <f t="shared" si="410"/>
        <v>0</v>
      </c>
      <c r="O2592" s="67">
        <f t="shared" si="411"/>
        <v>0</v>
      </c>
      <c r="P2592" s="81">
        <f t="shared" si="412"/>
        <v>1.395149902333789</v>
      </c>
      <c r="Q2592" s="81">
        <f t="shared" si="413"/>
        <v>1.395149902333789</v>
      </c>
      <c r="S2592" s="1">
        <f t="shared" si="417"/>
        <v>2</v>
      </c>
      <c r="T2592" s="1" t="str">
        <f t="shared" si="418"/>
        <v>Peak</v>
      </c>
    </row>
    <row r="2593" spans="1:20" x14ac:dyDescent="0.25">
      <c r="A2593" s="85">
        <v>45034.249999994012</v>
      </c>
      <c r="B2593" s="1">
        <v>4</v>
      </c>
      <c r="C2593" s="1">
        <v>18</v>
      </c>
      <c r="D2593" s="1">
        <v>7</v>
      </c>
      <c r="E2593" s="1" t="str">
        <f t="shared" si="414"/>
        <v>Non-Summer</v>
      </c>
      <c r="F2593" s="78">
        <v>0.78069999999999995</v>
      </c>
      <c r="G2593" s="79">
        <f t="shared" si="415"/>
        <v>1.4853314179080719</v>
      </c>
      <c r="J2593" s="78">
        <v>0.28792499999999999</v>
      </c>
      <c r="K2593" s="80">
        <f t="shared" si="416"/>
        <v>0.28792499999999999</v>
      </c>
      <c r="L2593" s="68" t="str">
        <f t="shared" si="409"/>
        <v>Normal</v>
      </c>
      <c r="N2593" s="67">
        <f t="shared" si="410"/>
        <v>0</v>
      </c>
      <c r="O2593" s="67">
        <f t="shared" si="411"/>
        <v>0.28792499999999999</v>
      </c>
      <c r="P2593" s="81">
        <f t="shared" si="412"/>
        <v>1.1974064179080719</v>
      </c>
      <c r="Q2593" s="81">
        <f t="shared" si="413"/>
        <v>1.1974064179080719</v>
      </c>
      <c r="S2593" s="1">
        <f t="shared" si="417"/>
        <v>2</v>
      </c>
      <c r="T2593" s="1" t="str">
        <f t="shared" si="418"/>
        <v>Peak</v>
      </c>
    </row>
    <row r="2594" spans="1:20" x14ac:dyDescent="0.25">
      <c r="A2594" s="85">
        <v>45034.291666660676</v>
      </c>
      <c r="B2594" s="1">
        <v>4</v>
      </c>
      <c r="C2594" s="1">
        <v>18</v>
      </c>
      <c r="D2594" s="1">
        <v>8</v>
      </c>
      <c r="E2594" s="1" t="str">
        <f t="shared" si="414"/>
        <v>Non-Summer</v>
      </c>
      <c r="F2594" s="78">
        <v>0.76280000000000003</v>
      </c>
      <c r="G2594" s="79">
        <f t="shared" si="415"/>
        <v>1.4512755291152521</v>
      </c>
      <c r="J2594" s="78">
        <v>1.347361</v>
      </c>
      <c r="K2594" s="80">
        <f t="shared" si="416"/>
        <v>1.347361</v>
      </c>
      <c r="L2594" s="68" t="str">
        <f t="shared" si="409"/>
        <v>Normal</v>
      </c>
      <c r="N2594" s="67">
        <f t="shared" si="410"/>
        <v>0</v>
      </c>
      <c r="O2594" s="67">
        <f t="shared" si="411"/>
        <v>1.347361</v>
      </c>
      <c r="P2594" s="81">
        <f t="shared" si="412"/>
        <v>0.10391452911525212</v>
      </c>
      <c r="Q2594" s="81">
        <f t="shared" si="413"/>
        <v>0.10391452911525212</v>
      </c>
      <c r="S2594" s="1">
        <f t="shared" si="417"/>
        <v>2</v>
      </c>
      <c r="T2594" s="1" t="str">
        <f t="shared" si="418"/>
        <v>Peak</v>
      </c>
    </row>
    <row r="2595" spans="1:20" x14ac:dyDescent="0.25">
      <c r="A2595" s="85">
        <v>45034.33333332734</v>
      </c>
      <c r="B2595" s="1">
        <v>4</v>
      </c>
      <c r="C2595" s="1">
        <v>18</v>
      </c>
      <c r="D2595" s="1">
        <v>9</v>
      </c>
      <c r="E2595" s="1" t="str">
        <f t="shared" si="414"/>
        <v>Non-Summer</v>
      </c>
      <c r="F2595" s="78">
        <v>0.71560000000000001</v>
      </c>
      <c r="G2595" s="79">
        <f t="shared" si="415"/>
        <v>1.3614745262649115</v>
      </c>
      <c r="J2595" s="78">
        <v>2.0095329999999998</v>
      </c>
      <c r="K2595" s="80">
        <f t="shared" si="416"/>
        <v>2.0095329999999998</v>
      </c>
      <c r="L2595" s="68" t="str">
        <f t="shared" si="409"/>
        <v>Normal</v>
      </c>
      <c r="N2595" s="67">
        <f t="shared" si="410"/>
        <v>0.64805847373508829</v>
      </c>
      <c r="O2595" s="67">
        <f t="shared" si="411"/>
        <v>1.3614745262649115</v>
      </c>
      <c r="P2595" s="81">
        <f t="shared" si="412"/>
        <v>0</v>
      </c>
      <c r="Q2595" s="81">
        <f t="shared" si="413"/>
        <v>-0.64805847373508829</v>
      </c>
      <c r="S2595" s="1">
        <f t="shared" si="417"/>
        <v>2</v>
      </c>
      <c r="T2595" s="1" t="str">
        <f t="shared" si="418"/>
        <v>Peak</v>
      </c>
    </row>
    <row r="2596" spans="1:20" x14ac:dyDescent="0.25">
      <c r="A2596" s="85">
        <v>45034.374999994005</v>
      </c>
      <c r="B2596" s="1">
        <v>4</v>
      </c>
      <c r="C2596" s="1">
        <v>18</v>
      </c>
      <c r="D2596" s="1">
        <v>10</v>
      </c>
      <c r="E2596" s="1" t="str">
        <f t="shared" si="414"/>
        <v>Non-Summer</v>
      </c>
      <c r="F2596" s="78">
        <v>0.68569999999999998</v>
      </c>
      <c r="G2596" s="79">
        <f t="shared" si="415"/>
        <v>1.3045878740355641</v>
      </c>
      <c r="J2596" s="78">
        <v>4.1320190000000006</v>
      </c>
      <c r="K2596" s="80">
        <f t="shared" si="416"/>
        <v>4.1320190000000006</v>
      </c>
      <c r="L2596" s="68" t="str">
        <f t="shared" si="409"/>
        <v>Normal</v>
      </c>
      <c r="N2596" s="67">
        <f t="shared" si="410"/>
        <v>2.8274311259644365</v>
      </c>
      <c r="O2596" s="67">
        <f t="shared" si="411"/>
        <v>1.3045878740355641</v>
      </c>
      <c r="P2596" s="81">
        <f t="shared" si="412"/>
        <v>0</v>
      </c>
      <c r="Q2596" s="81">
        <f t="shared" si="413"/>
        <v>-2.8274311259644365</v>
      </c>
      <c r="S2596" s="1">
        <f t="shared" si="417"/>
        <v>2</v>
      </c>
      <c r="T2596" s="1" t="str">
        <f t="shared" si="418"/>
        <v>Peak</v>
      </c>
    </row>
    <row r="2597" spans="1:20" x14ac:dyDescent="0.25">
      <c r="A2597" s="85">
        <v>45034.416666660669</v>
      </c>
      <c r="B2597" s="1">
        <v>4</v>
      </c>
      <c r="C2597" s="1">
        <v>18</v>
      </c>
      <c r="D2597" s="1">
        <v>11</v>
      </c>
      <c r="E2597" s="1" t="str">
        <f t="shared" si="414"/>
        <v>Non-Summer</v>
      </c>
      <c r="F2597" s="78">
        <v>0.66549999999999998</v>
      </c>
      <c r="G2597" s="79">
        <f t="shared" si="415"/>
        <v>1.2661560889174099</v>
      </c>
      <c r="J2597" s="78">
        <v>4.95547</v>
      </c>
      <c r="K2597" s="80">
        <f t="shared" si="416"/>
        <v>4.95547</v>
      </c>
      <c r="L2597" s="68" t="str">
        <f t="shared" si="409"/>
        <v>Normal</v>
      </c>
      <c r="N2597" s="67">
        <f t="shared" si="410"/>
        <v>3.6893139110825901</v>
      </c>
      <c r="O2597" s="67">
        <f t="shared" si="411"/>
        <v>1.2661560889174099</v>
      </c>
      <c r="P2597" s="81">
        <f t="shared" si="412"/>
        <v>0</v>
      </c>
      <c r="Q2597" s="81">
        <f t="shared" si="413"/>
        <v>-3.6893139110825901</v>
      </c>
      <c r="S2597" s="1">
        <f t="shared" si="417"/>
        <v>2</v>
      </c>
      <c r="T2597" s="1" t="str">
        <f t="shared" si="418"/>
        <v>Peak</v>
      </c>
    </row>
    <row r="2598" spans="1:20" x14ac:dyDescent="0.25">
      <c r="A2598" s="85">
        <v>45034.458333327333</v>
      </c>
      <c r="B2598" s="1">
        <v>4</v>
      </c>
      <c r="C2598" s="1">
        <v>18</v>
      </c>
      <c r="D2598" s="1">
        <v>12</v>
      </c>
      <c r="E2598" s="1" t="str">
        <f t="shared" si="414"/>
        <v>Non-Summer</v>
      </c>
      <c r="F2598" s="78">
        <v>0.65300000000000002</v>
      </c>
      <c r="G2598" s="79">
        <f t="shared" si="415"/>
        <v>1.2423740436710273</v>
      </c>
      <c r="J2598" s="78">
        <v>2.7509000000000001</v>
      </c>
      <c r="K2598" s="80">
        <f t="shared" si="416"/>
        <v>2.7509000000000001</v>
      </c>
      <c r="L2598" s="68" t="str">
        <f t="shared" si="409"/>
        <v>Normal</v>
      </c>
      <c r="N2598" s="67">
        <f t="shared" si="410"/>
        <v>1.5085259563289728</v>
      </c>
      <c r="O2598" s="67">
        <f t="shared" si="411"/>
        <v>1.2423740436710273</v>
      </c>
      <c r="P2598" s="81">
        <f t="shared" si="412"/>
        <v>0</v>
      </c>
      <c r="Q2598" s="81">
        <f t="shared" si="413"/>
        <v>-1.5085259563289728</v>
      </c>
      <c r="S2598" s="1">
        <f t="shared" si="417"/>
        <v>2</v>
      </c>
      <c r="T2598" s="1" t="str">
        <f t="shared" si="418"/>
        <v>Peak</v>
      </c>
    </row>
    <row r="2599" spans="1:20" x14ac:dyDescent="0.25">
      <c r="A2599" s="85">
        <v>45034.499999993997</v>
      </c>
      <c r="B2599" s="1">
        <v>4</v>
      </c>
      <c r="C2599" s="1">
        <v>18</v>
      </c>
      <c r="D2599" s="1">
        <v>13</v>
      </c>
      <c r="E2599" s="1" t="str">
        <f t="shared" si="414"/>
        <v>Non-Summer</v>
      </c>
      <c r="F2599" s="78">
        <v>0.64200000000000002</v>
      </c>
      <c r="G2599" s="79">
        <f t="shared" si="415"/>
        <v>1.2214458438542106</v>
      </c>
      <c r="J2599" s="78">
        <v>4.3770670000000003</v>
      </c>
      <c r="K2599" s="80">
        <f t="shared" si="416"/>
        <v>4.3770670000000003</v>
      </c>
      <c r="L2599" s="68" t="str">
        <f t="shared" si="409"/>
        <v>Normal</v>
      </c>
      <c r="N2599" s="67">
        <f t="shared" si="410"/>
        <v>3.1556211561457896</v>
      </c>
      <c r="O2599" s="67">
        <f t="shared" si="411"/>
        <v>1.2214458438542106</v>
      </c>
      <c r="P2599" s="81">
        <f t="shared" si="412"/>
        <v>0</v>
      </c>
      <c r="Q2599" s="81">
        <f t="shared" si="413"/>
        <v>-3.1556211561457896</v>
      </c>
      <c r="S2599" s="1">
        <f t="shared" si="417"/>
        <v>2</v>
      </c>
      <c r="T2599" s="1" t="str">
        <f t="shared" si="418"/>
        <v>Peak</v>
      </c>
    </row>
    <row r="2600" spans="1:20" x14ac:dyDescent="0.25">
      <c r="A2600" s="85">
        <v>45034.541666660662</v>
      </c>
      <c r="B2600" s="1">
        <v>4</v>
      </c>
      <c r="C2600" s="1">
        <v>18</v>
      </c>
      <c r="D2600" s="1">
        <v>14</v>
      </c>
      <c r="E2600" s="1" t="str">
        <f t="shared" si="414"/>
        <v>Non-Summer</v>
      </c>
      <c r="F2600" s="78">
        <v>0.628</v>
      </c>
      <c r="G2600" s="79">
        <f t="shared" si="415"/>
        <v>1.1948099531782621</v>
      </c>
      <c r="J2600" s="78">
        <v>3.922647</v>
      </c>
      <c r="K2600" s="80">
        <f t="shared" si="416"/>
        <v>3.922647</v>
      </c>
      <c r="L2600" s="68" t="str">
        <f t="shared" si="409"/>
        <v>Normal</v>
      </c>
      <c r="N2600" s="67">
        <f t="shared" si="410"/>
        <v>2.7278370468217377</v>
      </c>
      <c r="O2600" s="67">
        <f t="shared" si="411"/>
        <v>1.1948099531782623</v>
      </c>
      <c r="P2600" s="81">
        <f t="shared" si="412"/>
        <v>0</v>
      </c>
      <c r="Q2600" s="81">
        <f t="shared" si="413"/>
        <v>-2.7278370468217377</v>
      </c>
      <c r="S2600" s="1">
        <f t="shared" si="417"/>
        <v>2</v>
      </c>
      <c r="T2600" s="1" t="str">
        <f t="shared" si="418"/>
        <v>Peak</v>
      </c>
    </row>
    <row r="2601" spans="1:20" x14ac:dyDescent="0.25">
      <c r="A2601" s="85">
        <v>45034.583333327326</v>
      </c>
      <c r="B2601" s="1">
        <v>4</v>
      </c>
      <c r="C2601" s="1">
        <v>18</v>
      </c>
      <c r="D2601" s="1">
        <v>15</v>
      </c>
      <c r="E2601" s="1" t="str">
        <f t="shared" si="414"/>
        <v>Non-Summer</v>
      </c>
      <c r="F2601" s="78">
        <v>0.61829999999999996</v>
      </c>
      <c r="G2601" s="79">
        <f t="shared" si="415"/>
        <v>1.1763550860670691</v>
      </c>
      <c r="J2601" s="78">
        <v>4.1827779999999999</v>
      </c>
      <c r="K2601" s="80">
        <f t="shared" si="416"/>
        <v>4.1827779999999999</v>
      </c>
      <c r="L2601" s="68" t="str">
        <f t="shared" si="409"/>
        <v>Normal</v>
      </c>
      <c r="N2601" s="67">
        <f t="shared" si="410"/>
        <v>3.0064229139329308</v>
      </c>
      <c r="O2601" s="67">
        <f t="shared" si="411"/>
        <v>1.1763550860670691</v>
      </c>
      <c r="P2601" s="81">
        <f t="shared" si="412"/>
        <v>0</v>
      </c>
      <c r="Q2601" s="81">
        <f t="shared" si="413"/>
        <v>-3.0064229139329308</v>
      </c>
      <c r="S2601" s="1">
        <f t="shared" si="417"/>
        <v>2</v>
      </c>
      <c r="T2601" s="1" t="str">
        <f t="shared" si="418"/>
        <v>Peak</v>
      </c>
    </row>
    <row r="2602" spans="1:20" x14ac:dyDescent="0.25">
      <c r="A2602" s="85">
        <v>45034.62499999399</v>
      </c>
      <c r="B2602" s="1">
        <v>4</v>
      </c>
      <c r="C2602" s="1">
        <v>18</v>
      </c>
      <c r="D2602" s="1">
        <v>16</v>
      </c>
      <c r="E2602" s="1" t="str">
        <f t="shared" si="414"/>
        <v>Non-Summer</v>
      </c>
      <c r="F2602" s="78">
        <v>0.62760000000000005</v>
      </c>
      <c r="G2602" s="79">
        <f t="shared" si="415"/>
        <v>1.1940489277303779</v>
      </c>
      <c r="J2602" s="78">
        <v>3.182328</v>
      </c>
      <c r="K2602" s="80">
        <f t="shared" si="416"/>
        <v>3.182328</v>
      </c>
      <c r="L2602" s="68" t="str">
        <f t="shared" si="409"/>
        <v>Normal</v>
      </c>
      <c r="N2602" s="67">
        <f t="shared" si="410"/>
        <v>1.9882790722696222</v>
      </c>
      <c r="O2602" s="67">
        <f t="shared" si="411"/>
        <v>1.1940489277303779</v>
      </c>
      <c r="P2602" s="81">
        <f t="shared" si="412"/>
        <v>0</v>
      </c>
      <c r="Q2602" s="81">
        <f t="shared" si="413"/>
        <v>-1.9882790722696222</v>
      </c>
      <c r="S2602" s="1">
        <f t="shared" si="417"/>
        <v>2</v>
      </c>
      <c r="T2602" s="1" t="str">
        <f t="shared" si="418"/>
        <v>Peak</v>
      </c>
    </row>
    <row r="2603" spans="1:20" x14ac:dyDescent="0.25">
      <c r="A2603" s="85">
        <v>45034.666666660654</v>
      </c>
      <c r="B2603" s="1">
        <v>4</v>
      </c>
      <c r="C2603" s="1">
        <v>18</v>
      </c>
      <c r="D2603" s="1">
        <v>17</v>
      </c>
      <c r="E2603" s="1" t="str">
        <f t="shared" si="414"/>
        <v>Non-Summer</v>
      </c>
      <c r="F2603" s="78">
        <v>0.65820000000000001</v>
      </c>
      <c r="G2603" s="79">
        <f t="shared" si="415"/>
        <v>1.2522673744935224</v>
      </c>
      <c r="J2603" s="78">
        <v>1.2272429999999999</v>
      </c>
      <c r="K2603" s="80">
        <f t="shared" si="416"/>
        <v>1.2272429999999999</v>
      </c>
      <c r="L2603" s="68" t="str">
        <f t="shared" si="409"/>
        <v>Normal</v>
      </c>
      <c r="N2603" s="67">
        <f t="shared" si="410"/>
        <v>0</v>
      </c>
      <c r="O2603" s="67">
        <f t="shared" si="411"/>
        <v>1.2272429999999999</v>
      </c>
      <c r="P2603" s="81">
        <f t="shared" si="412"/>
        <v>2.5024374493522572E-2</v>
      </c>
      <c r="Q2603" s="81">
        <f t="shared" si="413"/>
        <v>2.5024374493522572E-2</v>
      </c>
      <c r="S2603" s="1">
        <f t="shared" si="417"/>
        <v>2</v>
      </c>
      <c r="T2603" s="1" t="str">
        <f t="shared" si="418"/>
        <v>Peak</v>
      </c>
    </row>
    <row r="2604" spans="1:20" x14ac:dyDescent="0.25">
      <c r="A2604" s="85">
        <v>45034.708333327319</v>
      </c>
      <c r="B2604" s="1">
        <v>4</v>
      </c>
      <c r="C2604" s="1">
        <v>18</v>
      </c>
      <c r="D2604" s="1">
        <v>18</v>
      </c>
      <c r="E2604" s="1" t="str">
        <f t="shared" si="414"/>
        <v>Non-Summer</v>
      </c>
      <c r="F2604" s="78">
        <v>0.70069999999999999</v>
      </c>
      <c r="G2604" s="79">
        <f t="shared" si="415"/>
        <v>1.3331263283312234</v>
      </c>
      <c r="J2604" s="78">
        <v>0.49035899999999999</v>
      </c>
      <c r="K2604" s="80">
        <f t="shared" si="416"/>
        <v>0.49035899999999999</v>
      </c>
      <c r="L2604" s="68" t="str">
        <f t="shared" si="409"/>
        <v>Normal</v>
      </c>
      <c r="N2604" s="67">
        <f t="shared" si="410"/>
        <v>0</v>
      </c>
      <c r="O2604" s="67">
        <f t="shared" si="411"/>
        <v>0.49035899999999999</v>
      </c>
      <c r="P2604" s="81">
        <f t="shared" si="412"/>
        <v>0.84276732833122336</v>
      </c>
      <c r="Q2604" s="81">
        <f t="shared" si="413"/>
        <v>0.84276732833122336</v>
      </c>
      <c r="S2604" s="1">
        <f t="shared" si="417"/>
        <v>2</v>
      </c>
      <c r="T2604" s="1" t="str">
        <f t="shared" si="418"/>
        <v>Peak</v>
      </c>
    </row>
    <row r="2605" spans="1:20" x14ac:dyDescent="0.25">
      <c r="A2605" s="85">
        <v>45034.749999993983</v>
      </c>
      <c r="B2605" s="1">
        <v>4</v>
      </c>
      <c r="C2605" s="1">
        <v>18</v>
      </c>
      <c r="D2605" s="1">
        <v>19</v>
      </c>
      <c r="E2605" s="1" t="str">
        <f t="shared" si="414"/>
        <v>Non-Summer</v>
      </c>
      <c r="F2605" s="78">
        <v>0.74070000000000003</v>
      </c>
      <c r="G2605" s="79">
        <f t="shared" si="415"/>
        <v>1.4092288731196476</v>
      </c>
      <c r="J2605" s="78">
        <v>0</v>
      </c>
      <c r="K2605" s="80">
        <f t="shared" si="416"/>
        <v>0</v>
      </c>
      <c r="L2605" s="68" t="str">
        <f t="shared" si="409"/>
        <v>Normal</v>
      </c>
      <c r="N2605" s="67">
        <f t="shared" si="410"/>
        <v>0</v>
      </c>
      <c r="O2605" s="67">
        <f t="shared" si="411"/>
        <v>0</v>
      </c>
      <c r="P2605" s="81">
        <f t="shared" si="412"/>
        <v>1.4092288731196476</v>
      </c>
      <c r="Q2605" s="81">
        <f t="shared" si="413"/>
        <v>1.4092288731196476</v>
      </c>
      <c r="S2605" s="1">
        <f t="shared" si="417"/>
        <v>2</v>
      </c>
      <c r="T2605" s="1" t="str">
        <f t="shared" si="418"/>
        <v>Peak</v>
      </c>
    </row>
    <row r="2606" spans="1:20" x14ac:dyDescent="0.25">
      <c r="A2606" s="85">
        <v>45034.791666660647</v>
      </c>
      <c r="B2606" s="1">
        <v>4</v>
      </c>
      <c r="C2606" s="1">
        <v>18</v>
      </c>
      <c r="D2606" s="1">
        <v>20</v>
      </c>
      <c r="E2606" s="1" t="str">
        <f t="shared" si="414"/>
        <v>Non-Summer</v>
      </c>
      <c r="F2606" s="78">
        <v>0.8054</v>
      </c>
      <c r="G2606" s="79">
        <f t="shared" si="415"/>
        <v>1.532324739314924</v>
      </c>
      <c r="J2606" s="78">
        <v>0</v>
      </c>
      <c r="K2606" s="80">
        <f t="shared" si="416"/>
        <v>0</v>
      </c>
      <c r="L2606" s="68" t="str">
        <f t="shared" si="409"/>
        <v>Normal</v>
      </c>
      <c r="N2606" s="67">
        <f t="shared" si="410"/>
        <v>0</v>
      </c>
      <c r="O2606" s="67">
        <f t="shared" si="411"/>
        <v>0</v>
      </c>
      <c r="P2606" s="81">
        <f t="shared" si="412"/>
        <v>1.532324739314924</v>
      </c>
      <c r="Q2606" s="81">
        <f t="shared" si="413"/>
        <v>1.532324739314924</v>
      </c>
      <c r="S2606" s="1">
        <f t="shared" si="417"/>
        <v>2</v>
      </c>
      <c r="T2606" s="1" t="str">
        <f t="shared" si="418"/>
        <v>Peak</v>
      </c>
    </row>
    <row r="2607" spans="1:20" x14ac:dyDescent="0.25">
      <c r="A2607" s="85">
        <v>45034.833333327311</v>
      </c>
      <c r="B2607" s="1">
        <v>4</v>
      </c>
      <c r="C2607" s="1">
        <v>18</v>
      </c>
      <c r="D2607" s="1">
        <v>21</v>
      </c>
      <c r="E2607" s="1" t="str">
        <f t="shared" si="414"/>
        <v>Non-Summer</v>
      </c>
      <c r="F2607" s="78">
        <v>0.86439999999999995</v>
      </c>
      <c r="G2607" s="79">
        <f t="shared" si="415"/>
        <v>1.6445759928778498</v>
      </c>
      <c r="J2607" s="78">
        <v>0</v>
      </c>
      <c r="K2607" s="80">
        <f t="shared" si="416"/>
        <v>0</v>
      </c>
      <c r="L2607" s="68" t="str">
        <f t="shared" si="409"/>
        <v>Normal</v>
      </c>
      <c r="N2607" s="67">
        <f t="shared" si="410"/>
        <v>0</v>
      </c>
      <c r="O2607" s="67">
        <f t="shared" si="411"/>
        <v>0</v>
      </c>
      <c r="P2607" s="81">
        <f t="shared" si="412"/>
        <v>1.6445759928778498</v>
      </c>
      <c r="Q2607" s="81">
        <f t="shared" si="413"/>
        <v>1.6445759928778498</v>
      </c>
      <c r="S2607" s="1">
        <f t="shared" si="417"/>
        <v>2</v>
      </c>
      <c r="T2607" s="1" t="str">
        <f t="shared" si="418"/>
        <v>Peak</v>
      </c>
    </row>
    <row r="2608" spans="1:20" x14ac:dyDescent="0.25">
      <c r="A2608" s="85">
        <v>45034.874999993976</v>
      </c>
      <c r="B2608" s="1">
        <v>4</v>
      </c>
      <c r="C2608" s="1">
        <v>18</v>
      </c>
      <c r="D2608" s="1">
        <v>22</v>
      </c>
      <c r="E2608" s="1" t="str">
        <f t="shared" si="414"/>
        <v>Non-Summer</v>
      </c>
      <c r="F2608" s="78">
        <v>0.8377</v>
      </c>
      <c r="G2608" s="79">
        <f t="shared" si="415"/>
        <v>1.5937775442315767</v>
      </c>
      <c r="J2608" s="78">
        <v>0</v>
      </c>
      <c r="K2608" s="80">
        <f t="shared" si="416"/>
        <v>0</v>
      </c>
      <c r="L2608" s="68" t="str">
        <f t="shared" si="409"/>
        <v>Normal</v>
      </c>
      <c r="N2608" s="67">
        <f t="shared" si="410"/>
        <v>0</v>
      </c>
      <c r="O2608" s="67">
        <f t="shared" si="411"/>
        <v>0</v>
      </c>
      <c r="P2608" s="81">
        <f t="shared" si="412"/>
        <v>1.5937775442315767</v>
      </c>
      <c r="Q2608" s="81">
        <f t="shared" si="413"/>
        <v>1.5937775442315767</v>
      </c>
      <c r="S2608" s="1">
        <f t="shared" si="417"/>
        <v>2</v>
      </c>
      <c r="T2608" s="1" t="str">
        <f t="shared" si="418"/>
        <v>Off-Peak</v>
      </c>
    </row>
    <row r="2609" spans="1:20" x14ac:dyDescent="0.25">
      <c r="A2609" s="85">
        <v>45034.91666666064</v>
      </c>
      <c r="B2609" s="1">
        <v>4</v>
      </c>
      <c r="C2609" s="1">
        <v>18</v>
      </c>
      <c r="D2609" s="1">
        <v>23</v>
      </c>
      <c r="E2609" s="1" t="str">
        <f t="shared" si="414"/>
        <v>Non-Summer</v>
      </c>
      <c r="F2609" s="78">
        <v>0.76639999999999997</v>
      </c>
      <c r="G2609" s="79">
        <f t="shared" si="415"/>
        <v>1.4581247581462102</v>
      </c>
      <c r="J2609" s="78">
        <v>0</v>
      </c>
      <c r="K2609" s="80">
        <f t="shared" si="416"/>
        <v>0</v>
      </c>
      <c r="L2609" s="68" t="str">
        <f t="shared" si="409"/>
        <v>Normal</v>
      </c>
      <c r="N2609" s="67">
        <f t="shared" si="410"/>
        <v>0</v>
      </c>
      <c r="O2609" s="67">
        <f t="shared" si="411"/>
        <v>0</v>
      </c>
      <c r="P2609" s="81">
        <f t="shared" si="412"/>
        <v>1.4581247581462102</v>
      </c>
      <c r="Q2609" s="81">
        <f t="shared" si="413"/>
        <v>1.4581247581462102</v>
      </c>
      <c r="S2609" s="1">
        <f t="shared" si="417"/>
        <v>2</v>
      </c>
      <c r="T2609" s="1" t="str">
        <f t="shared" si="418"/>
        <v>Off-Peak</v>
      </c>
    </row>
    <row r="2610" spans="1:20" x14ac:dyDescent="0.25">
      <c r="A2610" s="85">
        <v>45034.958333327304</v>
      </c>
      <c r="B2610" s="1">
        <v>4</v>
      </c>
      <c r="C2610" s="1">
        <v>19</v>
      </c>
      <c r="D2610" s="1">
        <v>0</v>
      </c>
      <c r="E2610" s="1" t="str">
        <f t="shared" si="414"/>
        <v>Non-Summer</v>
      </c>
      <c r="F2610" s="78">
        <v>0.69120000000000004</v>
      </c>
      <c r="G2610" s="79">
        <f t="shared" si="415"/>
        <v>1.3150519739439726</v>
      </c>
      <c r="J2610" s="78">
        <v>0</v>
      </c>
      <c r="K2610" s="80">
        <f t="shared" si="416"/>
        <v>0</v>
      </c>
      <c r="L2610" s="68" t="str">
        <f t="shared" si="409"/>
        <v>Normal</v>
      </c>
      <c r="N2610" s="67">
        <f t="shared" si="410"/>
        <v>0</v>
      </c>
      <c r="O2610" s="67">
        <f t="shared" si="411"/>
        <v>0</v>
      </c>
      <c r="P2610" s="81">
        <f t="shared" si="412"/>
        <v>1.3150519739439726</v>
      </c>
      <c r="Q2610" s="81">
        <f t="shared" si="413"/>
        <v>1.3150519739439726</v>
      </c>
      <c r="S2610" s="1">
        <f t="shared" si="417"/>
        <v>2</v>
      </c>
      <c r="T2610" s="1" t="str">
        <f t="shared" si="418"/>
        <v>Off-Peak</v>
      </c>
    </row>
    <row r="2611" spans="1:20" x14ac:dyDescent="0.25">
      <c r="A2611" s="85">
        <v>45034.999999993968</v>
      </c>
      <c r="B2611" s="1">
        <v>4</v>
      </c>
      <c r="C2611" s="1">
        <v>19</v>
      </c>
      <c r="D2611" s="1">
        <v>1</v>
      </c>
      <c r="E2611" s="1" t="str">
        <f t="shared" si="414"/>
        <v>Non-Summer</v>
      </c>
      <c r="F2611" s="78">
        <v>0.64710000000000001</v>
      </c>
      <c r="G2611" s="79">
        <f t="shared" si="415"/>
        <v>1.2311489183147346</v>
      </c>
      <c r="J2611" s="78">
        <v>0</v>
      </c>
      <c r="K2611" s="80">
        <f t="shared" si="416"/>
        <v>0</v>
      </c>
      <c r="L2611" s="68" t="str">
        <f t="shared" si="409"/>
        <v>Normal</v>
      </c>
      <c r="N2611" s="67">
        <f t="shared" si="410"/>
        <v>0</v>
      </c>
      <c r="O2611" s="67">
        <f t="shared" si="411"/>
        <v>0</v>
      </c>
      <c r="P2611" s="81">
        <f t="shared" si="412"/>
        <v>1.2311489183147346</v>
      </c>
      <c r="Q2611" s="81">
        <f t="shared" si="413"/>
        <v>1.2311489183147346</v>
      </c>
      <c r="S2611" s="1">
        <f t="shared" si="417"/>
        <v>3</v>
      </c>
      <c r="T2611" s="1" t="str">
        <f t="shared" si="418"/>
        <v>Off-Peak</v>
      </c>
    </row>
    <row r="2612" spans="1:20" x14ac:dyDescent="0.25">
      <c r="A2612" s="85">
        <v>45035.041666660632</v>
      </c>
      <c r="B2612" s="1">
        <v>4</v>
      </c>
      <c r="C2612" s="1">
        <v>19</v>
      </c>
      <c r="D2612" s="1">
        <v>2</v>
      </c>
      <c r="E2612" s="1" t="str">
        <f t="shared" si="414"/>
        <v>Non-Summer</v>
      </c>
      <c r="F2612" s="78">
        <v>0.621</v>
      </c>
      <c r="G2612" s="79">
        <f t="shared" si="415"/>
        <v>1.1814920078402877</v>
      </c>
      <c r="J2612" s="78">
        <v>0</v>
      </c>
      <c r="K2612" s="80">
        <f t="shared" si="416"/>
        <v>0</v>
      </c>
      <c r="L2612" s="68" t="str">
        <f t="shared" si="409"/>
        <v>Normal</v>
      </c>
      <c r="N2612" s="67">
        <f t="shared" si="410"/>
        <v>0</v>
      </c>
      <c r="O2612" s="67">
        <f t="shared" si="411"/>
        <v>0</v>
      </c>
      <c r="P2612" s="81">
        <f t="shared" si="412"/>
        <v>1.1814920078402877</v>
      </c>
      <c r="Q2612" s="81">
        <f t="shared" si="413"/>
        <v>1.1814920078402877</v>
      </c>
      <c r="S2612" s="1">
        <f t="shared" si="417"/>
        <v>3</v>
      </c>
      <c r="T2612" s="1" t="str">
        <f t="shared" si="418"/>
        <v>Off-Peak</v>
      </c>
    </row>
    <row r="2613" spans="1:20" x14ac:dyDescent="0.25">
      <c r="A2613" s="85">
        <v>45035.083333327297</v>
      </c>
      <c r="B2613" s="1">
        <v>4</v>
      </c>
      <c r="C2613" s="1">
        <v>19</v>
      </c>
      <c r="D2613" s="1">
        <v>3</v>
      </c>
      <c r="E2613" s="1" t="str">
        <f t="shared" si="414"/>
        <v>Non-Summer</v>
      </c>
      <c r="F2613" s="78">
        <v>0.60880000000000001</v>
      </c>
      <c r="G2613" s="79">
        <f t="shared" si="415"/>
        <v>1.1582807316798185</v>
      </c>
      <c r="J2613" s="78">
        <v>0</v>
      </c>
      <c r="K2613" s="80">
        <f t="shared" si="416"/>
        <v>0</v>
      </c>
      <c r="L2613" s="68" t="str">
        <f t="shared" si="409"/>
        <v>Normal</v>
      </c>
      <c r="N2613" s="67">
        <f t="shared" si="410"/>
        <v>0</v>
      </c>
      <c r="O2613" s="67">
        <f t="shared" si="411"/>
        <v>0</v>
      </c>
      <c r="P2613" s="81">
        <f t="shared" si="412"/>
        <v>1.1582807316798185</v>
      </c>
      <c r="Q2613" s="81">
        <f t="shared" si="413"/>
        <v>1.1582807316798185</v>
      </c>
      <c r="S2613" s="1">
        <f t="shared" si="417"/>
        <v>3</v>
      </c>
      <c r="T2613" s="1" t="str">
        <f t="shared" si="418"/>
        <v>Off-Peak</v>
      </c>
    </row>
    <row r="2614" spans="1:20" x14ac:dyDescent="0.25">
      <c r="A2614" s="85">
        <v>45035.124999993961</v>
      </c>
      <c r="B2614" s="1">
        <v>4</v>
      </c>
      <c r="C2614" s="1">
        <v>19</v>
      </c>
      <c r="D2614" s="1">
        <v>4</v>
      </c>
      <c r="E2614" s="1" t="str">
        <f t="shared" si="414"/>
        <v>Non-Summer</v>
      </c>
      <c r="F2614" s="78">
        <v>0.60470000000000002</v>
      </c>
      <c r="G2614" s="79">
        <f t="shared" si="415"/>
        <v>1.150480220839005</v>
      </c>
      <c r="J2614" s="78">
        <v>0</v>
      </c>
      <c r="K2614" s="80">
        <f t="shared" si="416"/>
        <v>0</v>
      </c>
      <c r="L2614" s="68" t="str">
        <f t="shared" si="409"/>
        <v>Normal</v>
      </c>
      <c r="N2614" s="67">
        <f t="shared" si="410"/>
        <v>0</v>
      </c>
      <c r="O2614" s="67">
        <f t="shared" si="411"/>
        <v>0</v>
      </c>
      <c r="P2614" s="81">
        <f t="shared" si="412"/>
        <v>1.150480220839005</v>
      </c>
      <c r="Q2614" s="81">
        <f t="shared" si="413"/>
        <v>1.150480220839005</v>
      </c>
      <c r="S2614" s="1">
        <f t="shared" si="417"/>
        <v>3</v>
      </c>
      <c r="T2614" s="1" t="str">
        <f t="shared" si="418"/>
        <v>Off-Peak</v>
      </c>
    </row>
    <row r="2615" spans="1:20" x14ac:dyDescent="0.25">
      <c r="A2615" s="85">
        <v>45035.166666660625</v>
      </c>
      <c r="B2615" s="1">
        <v>4</v>
      </c>
      <c r="C2615" s="1">
        <v>19</v>
      </c>
      <c r="D2615" s="1">
        <v>5</v>
      </c>
      <c r="E2615" s="1" t="str">
        <f t="shared" si="414"/>
        <v>Non-Summer</v>
      </c>
      <c r="F2615" s="78">
        <v>0.61709999999999998</v>
      </c>
      <c r="G2615" s="79">
        <f t="shared" si="415"/>
        <v>1.1740720097234163</v>
      </c>
      <c r="J2615" s="78">
        <v>0</v>
      </c>
      <c r="K2615" s="80">
        <f t="shared" si="416"/>
        <v>0</v>
      </c>
      <c r="L2615" s="68" t="str">
        <f t="shared" si="409"/>
        <v>Normal</v>
      </c>
      <c r="N2615" s="67">
        <f t="shared" si="410"/>
        <v>0</v>
      </c>
      <c r="O2615" s="67">
        <f t="shared" si="411"/>
        <v>0</v>
      </c>
      <c r="P2615" s="81">
        <f t="shared" si="412"/>
        <v>1.1740720097234163</v>
      </c>
      <c r="Q2615" s="81">
        <f t="shared" si="413"/>
        <v>1.1740720097234163</v>
      </c>
      <c r="S2615" s="1">
        <f t="shared" si="417"/>
        <v>3</v>
      </c>
      <c r="T2615" s="1" t="str">
        <f t="shared" si="418"/>
        <v>Off-Peak</v>
      </c>
    </row>
    <row r="2616" spans="1:20" x14ac:dyDescent="0.25">
      <c r="A2616" s="85">
        <v>45035.208333327289</v>
      </c>
      <c r="B2616" s="1">
        <v>4</v>
      </c>
      <c r="C2616" s="1">
        <v>19</v>
      </c>
      <c r="D2616" s="1">
        <v>6</v>
      </c>
      <c r="E2616" s="1" t="str">
        <f t="shared" si="414"/>
        <v>Non-Summer</v>
      </c>
      <c r="F2616" s="78">
        <v>0.65339999999999998</v>
      </c>
      <c r="G2616" s="79">
        <f t="shared" si="415"/>
        <v>1.2431350691189116</v>
      </c>
      <c r="J2616" s="78">
        <v>0</v>
      </c>
      <c r="K2616" s="80">
        <f t="shared" si="416"/>
        <v>0</v>
      </c>
      <c r="L2616" s="68" t="str">
        <f t="shared" si="409"/>
        <v>Normal</v>
      </c>
      <c r="N2616" s="67">
        <f t="shared" si="410"/>
        <v>0</v>
      </c>
      <c r="O2616" s="67">
        <f t="shared" si="411"/>
        <v>0</v>
      </c>
      <c r="P2616" s="81">
        <f t="shared" si="412"/>
        <v>1.2431350691189116</v>
      </c>
      <c r="Q2616" s="81">
        <f t="shared" si="413"/>
        <v>1.2431350691189116</v>
      </c>
      <c r="S2616" s="1">
        <f t="shared" si="417"/>
        <v>3</v>
      </c>
      <c r="T2616" s="1" t="str">
        <f t="shared" si="418"/>
        <v>Peak</v>
      </c>
    </row>
    <row r="2617" spans="1:20" x14ac:dyDescent="0.25">
      <c r="A2617" s="85">
        <v>45035.249999993954</v>
      </c>
      <c r="B2617" s="1">
        <v>4</v>
      </c>
      <c r="C2617" s="1">
        <v>19</v>
      </c>
      <c r="D2617" s="1">
        <v>7</v>
      </c>
      <c r="E2617" s="1" t="str">
        <f t="shared" si="414"/>
        <v>Non-Summer</v>
      </c>
      <c r="F2617" s="78">
        <v>0.70350000000000001</v>
      </c>
      <c r="G2617" s="79">
        <f t="shared" si="415"/>
        <v>1.3384535064664129</v>
      </c>
      <c r="J2617" s="78">
        <v>0.24226800000000001</v>
      </c>
      <c r="K2617" s="80">
        <f t="shared" si="416"/>
        <v>0.24226800000000001</v>
      </c>
      <c r="L2617" s="68" t="str">
        <f t="shared" si="409"/>
        <v>Normal</v>
      </c>
      <c r="N2617" s="67">
        <f t="shared" si="410"/>
        <v>0</v>
      </c>
      <c r="O2617" s="67">
        <f t="shared" si="411"/>
        <v>0.24226800000000001</v>
      </c>
      <c r="P2617" s="81">
        <f t="shared" si="412"/>
        <v>1.096185506466413</v>
      </c>
      <c r="Q2617" s="81">
        <f t="shared" si="413"/>
        <v>1.096185506466413</v>
      </c>
      <c r="S2617" s="1">
        <f t="shared" si="417"/>
        <v>3</v>
      </c>
      <c r="T2617" s="1" t="str">
        <f t="shared" si="418"/>
        <v>Peak</v>
      </c>
    </row>
    <row r="2618" spans="1:20" x14ac:dyDescent="0.25">
      <c r="A2618" s="85">
        <v>45035.291666660618</v>
      </c>
      <c r="B2618" s="1">
        <v>4</v>
      </c>
      <c r="C2618" s="1">
        <v>19</v>
      </c>
      <c r="D2618" s="1">
        <v>8</v>
      </c>
      <c r="E2618" s="1" t="str">
        <f t="shared" si="414"/>
        <v>Non-Summer</v>
      </c>
      <c r="F2618" s="78">
        <v>0.71030000000000004</v>
      </c>
      <c r="G2618" s="79">
        <f t="shared" si="415"/>
        <v>1.3513909390804453</v>
      </c>
      <c r="J2618" s="78">
        <v>1.0725210000000001</v>
      </c>
      <c r="K2618" s="80">
        <f t="shared" si="416"/>
        <v>1.0725210000000001</v>
      </c>
      <c r="L2618" s="68" t="str">
        <f t="shared" si="409"/>
        <v>Normal</v>
      </c>
      <c r="N2618" s="67">
        <f t="shared" si="410"/>
        <v>0</v>
      </c>
      <c r="O2618" s="67">
        <f t="shared" si="411"/>
        <v>1.0725210000000001</v>
      </c>
      <c r="P2618" s="81">
        <f t="shared" si="412"/>
        <v>0.27886993908044522</v>
      </c>
      <c r="Q2618" s="81">
        <f t="shared" si="413"/>
        <v>0.27886993908044522</v>
      </c>
      <c r="S2618" s="1">
        <f t="shared" si="417"/>
        <v>3</v>
      </c>
      <c r="T2618" s="1" t="str">
        <f t="shared" si="418"/>
        <v>Peak</v>
      </c>
    </row>
    <row r="2619" spans="1:20" x14ac:dyDescent="0.25">
      <c r="A2619" s="85">
        <v>45035.333333327282</v>
      </c>
      <c r="B2619" s="1">
        <v>4</v>
      </c>
      <c r="C2619" s="1">
        <v>19</v>
      </c>
      <c r="D2619" s="1">
        <v>9</v>
      </c>
      <c r="E2619" s="1" t="str">
        <f t="shared" si="414"/>
        <v>Non-Summer</v>
      </c>
      <c r="F2619" s="78">
        <v>0.67869999999999997</v>
      </c>
      <c r="G2619" s="79">
        <f t="shared" si="415"/>
        <v>1.2912699286975899</v>
      </c>
      <c r="J2619" s="78">
        <v>1.0984939999999999</v>
      </c>
      <c r="K2619" s="80">
        <f t="shared" si="416"/>
        <v>1.0984939999999999</v>
      </c>
      <c r="L2619" s="68" t="str">
        <f t="shared" si="409"/>
        <v>Normal</v>
      </c>
      <c r="N2619" s="67">
        <f t="shared" si="410"/>
        <v>0</v>
      </c>
      <c r="O2619" s="67">
        <f t="shared" si="411"/>
        <v>1.0984939999999999</v>
      </c>
      <c r="P2619" s="81">
        <f t="shared" si="412"/>
        <v>0.19277592869759008</v>
      </c>
      <c r="Q2619" s="81">
        <f t="shared" si="413"/>
        <v>0.19277592869759008</v>
      </c>
      <c r="S2619" s="1">
        <f t="shared" si="417"/>
        <v>3</v>
      </c>
      <c r="T2619" s="1" t="str">
        <f t="shared" si="418"/>
        <v>Peak</v>
      </c>
    </row>
    <row r="2620" spans="1:20" x14ac:dyDescent="0.25">
      <c r="A2620" s="85">
        <v>45035.374999993946</v>
      </c>
      <c r="B2620" s="1">
        <v>4</v>
      </c>
      <c r="C2620" s="1">
        <v>19</v>
      </c>
      <c r="D2620" s="1">
        <v>10</v>
      </c>
      <c r="E2620" s="1" t="str">
        <f t="shared" si="414"/>
        <v>Non-Summer</v>
      </c>
      <c r="F2620" s="78">
        <v>0.65569999999999995</v>
      </c>
      <c r="G2620" s="79">
        <f t="shared" si="415"/>
        <v>1.2475109654442458</v>
      </c>
      <c r="J2620" s="78">
        <v>1.3142739999999999</v>
      </c>
      <c r="K2620" s="80">
        <f t="shared" si="416"/>
        <v>1.3142739999999999</v>
      </c>
      <c r="L2620" s="68" t="str">
        <f t="shared" si="409"/>
        <v>Normal</v>
      </c>
      <c r="N2620" s="67">
        <f t="shared" si="410"/>
        <v>6.6763034555754164E-2</v>
      </c>
      <c r="O2620" s="67">
        <f t="shared" si="411"/>
        <v>1.2475109654442458</v>
      </c>
      <c r="P2620" s="81">
        <f t="shared" si="412"/>
        <v>0</v>
      </c>
      <c r="Q2620" s="81">
        <f t="shared" si="413"/>
        <v>-6.6763034555754164E-2</v>
      </c>
      <c r="S2620" s="1">
        <f t="shared" si="417"/>
        <v>3</v>
      </c>
      <c r="T2620" s="1" t="str">
        <f t="shared" si="418"/>
        <v>Peak</v>
      </c>
    </row>
    <row r="2621" spans="1:20" x14ac:dyDescent="0.25">
      <c r="A2621" s="85">
        <v>45035.416666660611</v>
      </c>
      <c r="B2621" s="1">
        <v>4</v>
      </c>
      <c r="C2621" s="1">
        <v>19</v>
      </c>
      <c r="D2621" s="1">
        <v>11</v>
      </c>
      <c r="E2621" s="1" t="str">
        <f t="shared" si="414"/>
        <v>Non-Summer</v>
      </c>
      <c r="F2621" s="78">
        <v>0.64090000000000003</v>
      </c>
      <c r="G2621" s="79">
        <f t="shared" si="415"/>
        <v>1.219353023872529</v>
      </c>
      <c r="J2621" s="78">
        <v>2.746845</v>
      </c>
      <c r="K2621" s="80">
        <f t="shared" si="416"/>
        <v>2.746845</v>
      </c>
      <c r="L2621" s="68" t="str">
        <f t="shared" si="409"/>
        <v>Normal</v>
      </c>
      <c r="N2621" s="67">
        <f t="shared" si="410"/>
        <v>1.527491976127471</v>
      </c>
      <c r="O2621" s="67">
        <f t="shared" si="411"/>
        <v>1.219353023872529</v>
      </c>
      <c r="P2621" s="81">
        <f t="shared" si="412"/>
        <v>0</v>
      </c>
      <c r="Q2621" s="81">
        <f t="shared" si="413"/>
        <v>-1.527491976127471</v>
      </c>
      <c r="S2621" s="1">
        <f t="shared" si="417"/>
        <v>3</v>
      </c>
      <c r="T2621" s="1" t="str">
        <f t="shared" si="418"/>
        <v>Peak</v>
      </c>
    </row>
    <row r="2622" spans="1:20" x14ac:dyDescent="0.25">
      <c r="A2622" s="85">
        <v>45035.458333327275</v>
      </c>
      <c r="B2622" s="1">
        <v>4</v>
      </c>
      <c r="C2622" s="1">
        <v>19</v>
      </c>
      <c r="D2622" s="1">
        <v>12</v>
      </c>
      <c r="E2622" s="1" t="str">
        <f t="shared" si="414"/>
        <v>Non-Summer</v>
      </c>
      <c r="F2622" s="78">
        <v>0.62429999999999997</v>
      </c>
      <c r="G2622" s="79">
        <f t="shared" si="415"/>
        <v>1.1877704677853327</v>
      </c>
      <c r="J2622" s="78">
        <v>5.1924869999999999</v>
      </c>
      <c r="K2622" s="80">
        <f t="shared" si="416"/>
        <v>5.1924869999999999</v>
      </c>
      <c r="L2622" s="68" t="str">
        <f t="shared" si="409"/>
        <v>Normal</v>
      </c>
      <c r="N2622" s="67">
        <f t="shared" si="410"/>
        <v>4.0047165322146672</v>
      </c>
      <c r="O2622" s="67">
        <f t="shared" si="411"/>
        <v>1.1877704677853327</v>
      </c>
      <c r="P2622" s="81">
        <f t="shared" si="412"/>
        <v>0</v>
      </c>
      <c r="Q2622" s="81">
        <f t="shared" si="413"/>
        <v>-4.0047165322146672</v>
      </c>
      <c r="S2622" s="1">
        <f t="shared" si="417"/>
        <v>3</v>
      </c>
      <c r="T2622" s="1" t="str">
        <f t="shared" si="418"/>
        <v>Peak</v>
      </c>
    </row>
    <row r="2623" spans="1:20" x14ac:dyDescent="0.25">
      <c r="A2623" s="85">
        <v>45035.499999993939</v>
      </c>
      <c r="B2623" s="1">
        <v>4</v>
      </c>
      <c r="C2623" s="1">
        <v>19</v>
      </c>
      <c r="D2623" s="1">
        <v>13</v>
      </c>
      <c r="E2623" s="1" t="str">
        <f t="shared" si="414"/>
        <v>Non-Summer</v>
      </c>
      <c r="F2623" s="78">
        <v>0.61250000000000004</v>
      </c>
      <c r="G2623" s="79">
        <f t="shared" si="415"/>
        <v>1.1653202170727477</v>
      </c>
      <c r="J2623" s="78">
        <v>2.7893490000000001</v>
      </c>
      <c r="K2623" s="80">
        <f t="shared" si="416"/>
        <v>2.7893490000000001</v>
      </c>
      <c r="L2623" s="68" t="str">
        <f t="shared" si="409"/>
        <v>Normal</v>
      </c>
      <c r="N2623" s="67">
        <f t="shared" si="410"/>
        <v>1.6240287829272524</v>
      </c>
      <c r="O2623" s="67">
        <f t="shared" si="411"/>
        <v>1.1653202170727477</v>
      </c>
      <c r="P2623" s="81">
        <f t="shared" si="412"/>
        <v>0</v>
      </c>
      <c r="Q2623" s="81">
        <f t="shared" si="413"/>
        <v>-1.6240287829272524</v>
      </c>
      <c r="S2623" s="1">
        <f t="shared" si="417"/>
        <v>3</v>
      </c>
      <c r="T2623" s="1" t="str">
        <f t="shared" si="418"/>
        <v>Peak</v>
      </c>
    </row>
    <row r="2624" spans="1:20" x14ac:dyDescent="0.25">
      <c r="A2624" s="85">
        <v>45035.541666660603</v>
      </c>
      <c r="B2624" s="1">
        <v>4</v>
      </c>
      <c r="C2624" s="1">
        <v>19</v>
      </c>
      <c r="D2624" s="1">
        <v>14</v>
      </c>
      <c r="E2624" s="1" t="str">
        <f t="shared" si="414"/>
        <v>Non-Summer</v>
      </c>
      <c r="F2624" s="78">
        <v>0.60209999999999997</v>
      </c>
      <c r="G2624" s="79">
        <f t="shared" si="415"/>
        <v>1.1455335554277573</v>
      </c>
      <c r="J2624" s="78">
        <v>0.7535599999999999</v>
      </c>
      <c r="K2624" s="80">
        <f t="shared" si="416"/>
        <v>0.7535599999999999</v>
      </c>
      <c r="L2624" s="68" t="str">
        <f t="shared" si="409"/>
        <v>Normal</v>
      </c>
      <c r="N2624" s="67">
        <f t="shared" si="410"/>
        <v>0</v>
      </c>
      <c r="O2624" s="67">
        <f t="shared" si="411"/>
        <v>0.7535599999999999</v>
      </c>
      <c r="P2624" s="81">
        <f t="shared" si="412"/>
        <v>0.39197355542775736</v>
      </c>
      <c r="Q2624" s="81">
        <f t="shared" si="413"/>
        <v>0.39197355542775736</v>
      </c>
      <c r="S2624" s="1">
        <f t="shared" si="417"/>
        <v>3</v>
      </c>
      <c r="T2624" s="1" t="str">
        <f t="shared" si="418"/>
        <v>Peak</v>
      </c>
    </row>
    <row r="2625" spans="1:20" x14ac:dyDescent="0.25">
      <c r="A2625" s="85">
        <v>45035.583333327268</v>
      </c>
      <c r="B2625" s="1">
        <v>4</v>
      </c>
      <c r="C2625" s="1">
        <v>19</v>
      </c>
      <c r="D2625" s="1">
        <v>15</v>
      </c>
      <c r="E2625" s="1" t="str">
        <f t="shared" si="414"/>
        <v>Non-Summer</v>
      </c>
      <c r="F2625" s="78">
        <v>0.60199999999999998</v>
      </c>
      <c r="G2625" s="79">
        <f t="shared" si="415"/>
        <v>1.1453432990657861</v>
      </c>
      <c r="J2625" s="78">
        <v>0.74415500000000001</v>
      </c>
      <c r="K2625" s="80">
        <f t="shared" si="416"/>
        <v>0.74415500000000001</v>
      </c>
      <c r="L2625" s="68" t="str">
        <f t="shared" si="409"/>
        <v>Normal</v>
      </c>
      <c r="N2625" s="67">
        <f t="shared" si="410"/>
        <v>0</v>
      </c>
      <c r="O2625" s="67">
        <f t="shared" si="411"/>
        <v>0.74415500000000001</v>
      </c>
      <c r="P2625" s="81">
        <f t="shared" si="412"/>
        <v>0.40118829906578612</v>
      </c>
      <c r="Q2625" s="81">
        <f t="shared" si="413"/>
        <v>0.40118829906578612</v>
      </c>
      <c r="S2625" s="1">
        <f t="shared" si="417"/>
        <v>3</v>
      </c>
      <c r="T2625" s="1" t="str">
        <f t="shared" si="418"/>
        <v>Peak</v>
      </c>
    </row>
    <row r="2626" spans="1:20" x14ac:dyDescent="0.25">
      <c r="A2626" s="85">
        <v>45035.624999993932</v>
      </c>
      <c r="B2626" s="1">
        <v>4</v>
      </c>
      <c r="C2626" s="1">
        <v>19</v>
      </c>
      <c r="D2626" s="1">
        <v>16</v>
      </c>
      <c r="E2626" s="1" t="str">
        <f t="shared" si="414"/>
        <v>Non-Summer</v>
      </c>
      <c r="F2626" s="78">
        <v>0.61970000000000003</v>
      </c>
      <c r="G2626" s="79">
        <f t="shared" si="415"/>
        <v>1.1790186751346641</v>
      </c>
      <c r="J2626" s="78">
        <v>0.45325299999999996</v>
      </c>
      <c r="K2626" s="80">
        <f t="shared" si="416"/>
        <v>0.45325299999999996</v>
      </c>
      <c r="L2626" s="68" t="str">
        <f t="shared" si="409"/>
        <v>Normal</v>
      </c>
      <c r="N2626" s="67">
        <f t="shared" si="410"/>
        <v>0</v>
      </c>
      <c r="O2626" s="67">
        <f t="shared" si="411"/>
        <v>0.45325299999999996</v>
      </c>
      <c r="P2626" s="81">
        <f t="shared" si="412"/>
        <v>0.72576567513466417</v>
      </c>
      <c r="Q2626" s="81">
        <f t="shared" si="413"/>
        <v>0.72576567513466417</v>
      </c>
      <c r="S2626" s="1">
        <f t="shared" si="417"/>
        <v>3</v>
      </c>
      <c r="T2626" s="1" t="str">
        <f t="shared" si="418"/>
        <v>Peak</v>
      </c>
    </row>
    <row r="2627" spans="1:20" x14ac:dyDescent="0.25">
      <c r="A2627" s="85">
        <v>45035.666666660596</v>
      </c>
      <c r="B2627" s="1">
        <v>4</v>
      </c>
      <c r="C2627" s="1">
        <v>19</v>
      </c>
      <c r="D2627" s="1">
        <v>17</v>
      </c>
      <c r="E2627" s="1" t="str">
        <f t="shared" si="414"/>
        <v>Non-Summer</v>
      </c>
      <c r="F2627" s="78">
        <v>0.68079999999999996</v>
      </c>
      <c r="G2627" s="79">
        <f t="shared" si="415"/>
        <v>1.2952653122989821</v>
      </c>
      <c r="J2627" s="78">
        <v>0.72941400000000001</v>
      </c>
      <c r="K2627" s="80">
        <f t="shared" si="416"/>
        <v>0.72941400000000001</v>
      </c>
      <c r="L2627" s="68" t="str">
        <f t="shared" si="409"/>
        <v>Normal</v>
      </c>
      <c r="N2627" s="67">
        <f t="shared" si="410"/>
        <v>0</v>
      </c>
      <c r="O2627" s="67">
        <f t="shared" si="411"/>
        <v>0.72941400000000001</v>
      </c>
      <c r="P2627" s="81">
        <f t="shared" si="412"/>
        <v>0.56585131229898211</v>
      </c>
      <c r="Q2627" s="81">
        <f t="shared" si="413"/>
        <v>0.56585131229898211</v>
      </c>
      <c r="S2627" s="1">
        <f t="shared" si="417"/>
        <v>3</v>
      </c>
      <c r="T2627" s="1" t="str">
        <f t="shared" si="418"/>
        <v>Peak</v>
      </c>
    </row>
    <row r="2628" spans="1:20" x14ac:dyDescent="0.25">
      <c r="A2628" s="85">
        <v>45035.70833332726</v>
      </c>
      <c r="B2628" s="1">
        <v>4</v>
      </c>
      <c r="C2628" s="1">
        <v>19</v>
      </c>
      <c r="D2628" s="1">
        <v>18</v>
      </c>
      <c r="E2628" s="1" t="str">
        <f t="shared" si="414"/>
        <v>Non-Summer</v>
      </c>
      <c r="F2628" s="78">
        <v>0.77800000000000002</v>
      </c>
      <c r="G2628" s="79">
        <f t="shared" si="415"/>
        <v>1.4801944961348534</v>
      </c>
      <c r="J2628" s="78">
        <v>8.9030999999999999E-2</v>
      </c>
      <c r="K2628" s="80">
        <f t="shared" si="416"/>
        <v>8.9030999999999999E-2</v>
      </c>
      <c r="L2628" s="68" t="str">
        <f t="shared" si="409"/>
        <v>Normal</v>
      </c>
      <c r="N2628" s="67">
        <f t="shared" si="410"/>
        <v>0</v>
      </c>
      <c r="O2628" s="67">
        <f t="shared" si="411"/>
        <v>8.9030999999999999E-2</v>
      </c>
      <c r="P2628" s="81">
        <f t="shared" si="412"/>
        <v>1.3911634961348534</v>
      </c>
      <c r="Q2628" s="81">
        <f t="shared" si="413"/>
        <v>1.3911634961348534</v>
      </c>
      <c r="S2628" s="1">
        <f t="shared" si="417"/>
        <v>3</v>
      </c>
      <c r="T2628" s="1" t="str">
        <f t="shared" si="418"/>
        <v>Peak</v>
      </c>
    </row>
    <row r="2629" spans="1:20" x14ac:dyDescent="0.25">
      <c r="A2629" s="85">
        <v>45035.749999993925</v>
      </c>
      <c r="B2629" s="1">
        <v>4</v>
      </c>
      <c r="C2629" s="1">
        <v>19</v>
      </c>
      <c r="D2629" s="1">
        <v>19</v>
      </c>
      <c r="E2629" s="1" t="str">
        <f t="shared" si="414"/>
        <v>Non-Summer</v>
      </c>
      <c r="F2629" s="78">
        <v>0.83350000000000002</v>
      </c>
      <c r="G2629" s="79">
        <f t="shared" si="415"/>
        <v>1.5857867770287921</v>
      </c>
      <c r="J2629" s="78">
        <v>0</v>
      </c>
      <c r="K2629" s="80">
        <f t="shared" si="416"/>
        <v>0</v>
      </c>
      <c r="L2629" s="68" t="str">
        <f t="shared" si="409"/>
        <v>Normal</v>
      </c>
      <c r="N2629" s="67">
        <f t="shared" si="410"/>
        <v>0</v>
      </c>
      <c r="O2629" s="67">
        <f t="shared" si="411"/>
        <v>0</v>
      </c>
      <c r="P2629" s="81">
        <f t="shared" si="412"/>
        <v>1.5857867770287921</v>
      </c>
      <c r="Q2629" s="81">
        <f t="shared" si="413"/>
        <v>1.5857867770287921</v>
      </c>
      <c r="S2629" s="1">
        <f t="shared" si="417"/>
        <v>3</v>
      </c>
      <c r="T2629" s="1" t="str">
        <f t="shared" si="418"/>
        <v>Peak</v>
      </c>
    </row>
    <row r="2630" spans="1:20" x14ac:dyDescent="0.25">
      <c r="A2630" s="85">
        <v>45035.791666660589</v>
      </c>
      <c r="B2630" s="1">
        <v>4</v>
      </c>
      <c r="C2630" s="1">
        <v>19</v>
      </c>
      <c r="D2630" s="1">
        <v>20</v>
      </c>
      <c r="E2630" s="1" t="str">
        <f t="shared" si="414"/>
        <v>Non-Summer</v>
      </c>
      <c r="F2630" s="78">
        <v>0.85119999999999996</v>
      </c>
      <c r="G2630" s="79">
        <f t="shared" si="415"/>
        <v>1.6194621530976698</v>
      </c>
      <c r="J2630" s="78">
        <v>0</v>
      </c>
      <c r="K2630" s="80">
        <f t="shared" si="416"/>
        <v>0</v>
      </c>
      <c r="L2630" s="68" t="str">
        <f t="shared" si="409"/>
        <v>Normal</v>
      </c>
      <c r="N2630" s="67">
        <f t="shared" si="410"/>
        <v>0</v>
      </c>
      <c r="O2630" s="67">
        <f t="shared" si="411"/>
        <v>0</v>
      </c>
      <c r="P2630" s="81">
        <f t="shared" si="412"/>
        <v>1.6194621530976698</v>
      </c>
      <c r="Q2630" s="81">
        <f t="shared" si="413"/>
        <v>1.6194621530976698</v>
      </c>
      <c r="S2630" s="1">
        <f t="shared" si="417"/>
        <v>3</v>
      </c>
      <c r="T2630" s="1" t="str">
        <f t="shared" si="418"/>
        <v>Peak</v>
      </c>
    </row>
    <row r="2631" spans="1:20" x14ac:dyDescent="0.25">
      <c r="A2631" s="85">
        <v>45035.833333327253</v>
      </c>
      <c r="B2631" s="1">
        <v>4</v>
      </c>
      <c r="C2631" s="1">
        <v>19</v>
      </c>
      <c r="D2631" s="1">
        <v>21</v>
      </c>
      <c r="E2631" s="1" t="str">
        <f t="shared" si="414"/>
        <v>Non-Summer</v>
      </c>
      <c r="F2631" s="78">
        <v>0.87490000000000001</v>
      </c>
      <c r="G2631" s="79">
        <f t="shared" si="415"/>
        <v>1.6645529108848114</v>
      </c>
      <c r="J2631" s="78">
        <v>0</v>
      </c>
      <c r="K2631" s="80">
        <f t="shared" si="416"/>
        <v>0</v>
      </c>
      <c r="L2631" s="68" t="str">
        <f t="shared" si="409"/>
        <v>Normal</v>
      </c>
      <c r="N2631" s="67">
        <f t="shared" si="410"/>
        <v>0</v>
      </c>
      <c r="O2631" s="67">
        <f t="shared" si="411"/>
        <v>0</v>
      </c>
      <c r="P2631" s="81">
        <f t="shared" si="412"/>
        <v>1.6645529108848114</v>
      </c>
      <c r="Q2631" s="81">
        <f t="shared" si="413"/>
        <v>1.6645529108848114</v>
      </c>
      <c r="S2631" s="1">
        <f t="shared" si="417"/>
        <v>3</v>
      </c>
      <c r="T2631" s="1" t="str">
        <f t="shared" si="418"/>
        <v>Peak</v>
      </c>
    </row>
    <row r="2632" spans="1:20" x14ac:dyDescent="0.25">
      <c r="A2632" s="85">
        <v>45035.874999993917</v>
      </c>
      <c r="B2632" s="1">
        <v>4</v>
      </c>
      <c r="C2632" s="1">
        <v>19</v>
      </c>
      <c r="D2632" s="1">
        <v>22</v>
      </c>
      <c r="E2632" s="1" t="str">
        <f t="shared" si="414"/>
        <v>Non-Summer</v>
      </c>
      <c r="F2632" s="78">
        <v>0.8347</v>
      </c>
      <c r="G2632" s="79">
        <f t="shared" si="415"/>
        <v>1.5880698533724449</v>
      </c>
      <c r="J2632" s="78">
        <v>0</v>
      </c>
      <c r="K2632" s="80">
        <f t="shared" si="416"/>
        <v>0</v>
      </c>
      <c r="L2632" s="68" t="str">
        <f t="shared" si="409"/>
        <v>Normal</v>
      </c>
      <c r="N2632" s="67">
        <f t="shared" si="410"/>
        <v>0</v>
      </c>
      <c r="O2632" s="67">
        <f t="shared" si="411"/>
        <v>0</v>
      </c>
      <c r="P2632" s="81">
        <f t="shared" si="412"/>
        <v>1.5880698533724449</v>
      </c>
      <c r="Q2632" s="81">
        <f t="shared" si="413"/>
        <v>1.5880698533724449</v>
      </c>
      <c r="S2632" s="1">
        <f t="shared" si="417"/>
        <v>3</v>
      </c>
      <c r="T2632" s="1" t="str">
        <f t="shared" si="418"/>
        <v>Off-Peak</v>
      </c>
    </row>
    <row r="2633" spans="1:20" x14ac:dyDescent="0.25">
      <c r="A2633" s="85">
        <v>45035.916666660582</v>
      </c>
      <c r="B2633" s="1">
        <v>4</v>
      </c>
      <c r="C2633" s="1">
        <v>19</v>
      </c>
      <c r="D2633" s="1">
        <v>23</v>
      </c>
      <c r="E2633" s="1" t="str">
        <f t="shared" si="414"/>
        <v>Non-Summer</v>
      </c>
      <c r="F2633" s="78">
        <v>0.75349999999999995</v>
      </c>
      <c r="G2633" s="79">
        <f t="shared" si="415"/>
        <v>1.4335816874519434</v>
      </c>
      <c r="J2633" s="78">
        <v>0</v>
      </c>
      <c r="K2633" s="80">
        <f t="shared" si="416"/>
        <v>0</v>
      </c>
      <c r="L2633" s="68" t="str">
        <f t="shared" si="409"/>
        <v>Normal</v>
      </c>
      <c r="N2633" s="67">
        <f t="shared" si="410"/>
        <v>0</v>
      </c>
      <c r="O2633" s="67">
        <f t="shared" si="411"/>
        <v>0</v>
      </c>
      <c r="P2633" s="81">
        <f t="shared" si="412"/>
        <v>1.4335816874519434</v>
      </c>
      <c r="Q2633" s="81">
        <f t="shared" si="413"/>
        <v>1.4335816874519434</v>
      </c>
      <c r="S2633" s="1">
        <f t="shared" si="417"/>
        <v>3</v>
      </c>
      <c r="T2633" s="1" t="str">
        <f t="shared" si="418"/>
        <v>Off-Peak</v>
      </c>
    </row>
    <row r="2634" spans="1:20" x14ac:dyDescent="0.25">
      <c r="A2634" s="85">
        <v>45035.958333327246</v>
      </c>
      <c r="B2634" s="1">
        <v>4</v>
      </c>
      <c r="C2634" s="1">
        <v>20</v>
      </c>
      <c r="D2634" s="1">
        <v>0</v>
      </c>
      <c r="E2634" s="1" t="str">
        <f t="shared" si="414"/>
        <v>Non-Summer</v>
      </c>
      <c r="F2634" s="78">
        <v>0.67290000000000005</v>
      </c>
      <c r="G2634" s="79">
        <f t="shared" si="415"/>
        <v>1.2802350597032686</v>
      </c>
      <c r="J2634" s="78">
        <v>0</v>
      </c>
      <c r="K2634" s="80">
        <f t="shared" si="416"/>
        <v>0</v>
      </c>
      <c r="L2634" s="68" t="str">
        <f t="shared" si="409"/>
        <v>Normal</v>
      </c>
      <c r="N2634" s="67">
        <f t="shared" si="410"/>
        <v>0</v>
      </c>
      <c r="O2634" s="67">
        <f t="shared" si="411"/>
        <v>0</v>
      </c>
      <c r="P2634" s="81">
        <f t="shared" si="412"/>
        <v>1.2802350597032686</v>
      </c>
      <c r="Q2634" s="81">
        <f t="shared" si="413"/>
        <v>1.2802350597032686</v>
      </c>
      <c r="S2634" s="1">
        <f t="shared" si="417"/>
        <v>3</v>
      </c>
      <c r="T2634" s="1" t="str">
        <f t="shared" si="418"/>
        <v>Off-Peak</v>
      </c>
    </row>
    <row r="2635" spans="1:20" x14ac:dyDescent="0.25">
      <c r="A2635" s="85">
        <v>45035.99999999391</v>
      </c>
      <c r="B2635" s="1">
        <v>4</v>
      </c>
      <c r="C2635" s="1">
        <v>20</v>
      </c>
      <c r="D2635" s="1">
        <v>1</v>
      </c>
      <c r="E2635" s="1" t="str">
        <f t="shared" si="414"/>
        <v>Non-Summer</v>
      </c>
      <c r="F2635" s="78">
        <v>0.61939999999999995</v>
      </c>
      <c r="G2635" s="79">
        <f t="shared" si="415"/>
        <v>1.1784479060487507</v>
      </c>
      <c r="J2635" s="78">
        <v>0</v>
      </c>
      <c r="K2635" s="80">
        <f t="shared" si="416"/>
        <v>0</v>
      </c>
      <c r="L2635" s="68" t="str">
        <f t="shared" si="409"/>
        <v>Normal</v>
      </c>
      <c r="N2635" s="67">
        <f t="shared" si="410"/>
        <v>0</v>
      </c>
      <c r="O2635" s="67">
        <f t="shared" si="411"/>
        <v>0</v>
      </c>
      <c r="P2635" s="81">
        <f t="shared" si="412"/>
        <v>1.1784479060487507</v>
      </c>
      <c r="Q2635" s="81">
        <f t="shared" si="413"/>
        <v>1.1784479060487507</v>
      </c>
      <c r="S2635" s="1">
        <f t="shared" si="417"/>
        <v>4</v>
      </c>
      <c r="T2635" s="1" t="str">
        <f t="shared" si="418"/>
        <v>Off-Peak</v>
      </c>
    </row>
    <row r="2636" spans="1:20" x14ac:dyDescent="0.25">
      <c r="A2636" s="85">
        <v>45036.041666660574</v>
      </c>
      <c r="B2636" s="1">
        <v>4</v>
      </c>
      <c r="C2636" s="1">
        <v>20</v>
      </c>
      <c r="D2636" s="1">
        <v>2</v>
      </c>
      <c r="E2636" s="1" t="str">
        <f t="shared" si="414"/>
        <v>Non-Summer</v>
      </c>
      <c r="F2636" s="78">
        <v>0.58689999999999998</v>
      </c>
      <c r="G2636" s="79">
        <f t="shared" si="415"/>
        <v>1.116614588408156</v>
      </c>
      <c r="J2636" s="78">
        <v>0</v>
      </c>
      <c r="K2636" s="80">
        <f t="shared" si="416"/>
        <v>0</v>
      </c>
      <c r="L2636" s="68" t="str">
        <f t="shared" si="409"/>
        <v>Normal</v>
      </c>
      <c r="N2636" s="67">
        <f t="shared" si="410"/>
        <v>0</v>
      </c>
      <c r="O2636" s="67">
        <f t="shared" si="411"/>
        <v>0</v>
      </c>
      <c r="P2636" s="81">
        <f t="shared" si="412"/>
        <v>1.116614588408156</v>
      </c>
      <c r="Q2636" s="81">
        <f t="shared" si="413"/>
        <v>1.116614588408156</v>
      </c>
      <c r="S2636" s="1">
        <f t="shared" si="417"/>
        <v>4</v>
      </c>
      <c r="T2636" s="1" t="str">
        <f t="shared" si="418"/>
        <v>Off-Peak</v>
      </c>
    </row>
    <row r="2637" spans="1:20" x14ac:dyDescent="0.25">
      <c r="A2637" s="85">
        <v>45036.083333327239</v>
      </c>
      <c r="B2637" s="1">
        <v>4</v>
      </c>
      <c r="C2637" s="1">
        <v>20</v>
      </c>
      <c r="D2637" s="1">
        <v>3</v>
      </c>
      <c r="E2637" s="1" t="str">
        <f t="shared" si="414"/>
        <v>Non-Summer</v>
      </c>
      <c r="F2637" s="78">
        <v>0.56720000000000004</v>
      </c>
      <c r="G2637" s="79">
        <f t="shared" si="415"/>
        <v>1.0791340850998572</v>
      </c>
      <c r="J2637" s="78">
        <v>0</v>
      </c>
      <c r="K2637" s="80">
        <f t="shared" si="416"/>
        <v>0</v>
      </c>
      <c r="L2637" s="68" t="str">
        <f t="shared" si="409"/>
        <v>Normal</v>
      </c>
      <c r="N2637" s="67">
        <f t="shared" si="410"/>
        <v>0</v>
      </c>
      <c r="O2637" s="67">
        <f t="shared" si="411"/>
        <v>0</v>
      </c>
      <c r="P2637" s="81">
        <f t="shared" si="412"/>
        <v>1.0791340850998572</v>
      </c>
      <c r="Q2637" s="81">
        <f t="shared" si="413"/>
        <v>1.0791340850998572</v>
      </c>
      <c r="S2637" s="1">
        <f t="shared" si="417"/>
        <v>4</v>
      </c>
      <c r="T2637" s="1" t="str">
        <f t="shared" si="418"/>
        <v>Off-Peak</v>
      </c>
    </row>
    <row r="2638" spans="1:20" x14ac:dyDescent="0.25">
      <c r="A2638" s="85">
        <v>45036.124999993903</v>
      </c>
      <c r="B2638" s="1">
        <v>4</v>
      </c>
      <c r="C2638" s="1">
        <v>20</v>
      </c>
      <c r="D2638" s="1">
        <v>4</v>
      </c>
      <c r="E2638" s="1" t="str">
        <f t="shared" si="414"/>
        <v>Non-Summer</v>
      </c>
      <c r="F2638" s="78">
        <v>0.55810000000000004</v>
      </c>
      <c r="G2638" s="79">
        <f t="shared" si="415"/>
        <v>1.0618207561604907</v>
      </c>
      <c r="J2638" s="78">
        <v>0</v>
      </c>
      <c r="K2638" s="80">
        <f t="shared" si="416"/>
        <v>0</v>
      </c>
      <c r="L2638" s="68" t="str">
        <f t="shared" si="409"/>
        <v>Normal</v>
      </c>
      <c r="N2638" s="67">
        <f t="shared" si="410"/>
        <v>0</v>
      </c>
      <c r="O2638" s="67">
        <f t="shared" si="411"/>
        <v>0</v>
      </c>
      <c r="P2638" s="81">
        <f t="shared" si="412"/>
        <v>1.0618207561604907</v>
      </c>
      <c r="Q2638" s="81">
        <f t="shared" si="413"/>
        <v>1.0618207561604907</v>
      </c>
      <c r="S2638" s="1">
        <f t="shared" si="417"/>
        <v>4</v>
      </c>
      <c r="T2638" s="1" t="str">
        <f t="shared" si="418"/>
        <v>Off-Peak</v>
      </c>
    </row>
    <row r="2639" spans="1:20" x14ac:dyDescent="0.25">
      <c r="A2639" s="85">
        <v>45036.166666660567</v>
      </c>
      <c r="B2639" s="1">
        <v>4</v>
      </c>
      <c r="C2639" s="1">
        <v>20</v>
      </c>
      <c r="D2639" s="1">
        <v>5</v>
      </c>
      <c r="E2639" s="1" t="str">
        <f t="shared" si="414"/>
        <v>Non-Summer</v>
      </c>
      <c r="F2639" s="78">
        <v>0.56510000000000005</v>
      </c>
      <c r="G2639" s="79">
        <f t="shared" si="415"/>
        <v>1.0751387014984648</v>
      </c>
      <c r="J2639" s="78">
        <v>0</v>
      </c>
      <c r="K2639" s="80">
        <f t="shared" si="416"/>
        <v>0</v>
      </c>
      <c r="L2639" s="68" t="str">
        <f t="shared" si="409"/>
        <v>Normal</v>
      </c>
      <c r="N2639" s="67">
        <f t="shared" si="410"/>
        <v>0</v>
      </c>
      <c r="O2639" s="67">
        <f t="shared" si="411"/>
        <v>0</v>
      </c>
      <c r="P2639" s="81">
        <f t="shared" si="412"/>
        <v>1.0751387014984648</v>
      </c>
      <c r="Q2639" s="81">
        <f t="shared" si="413"/>
        <v>1.0751387014984648</v>
      </c>
      <c r="S2639" s="1">
        <f t="shared" si="417"/>
        <v>4</v>
      </c>
      <c r="T2639" s="1" t="str">
        <f t="shared" si="418"/>
        <v>Off-Peak</v>
      </c>
    </row>
    <row r="2640" spans="1:20" x14ac:dyDescent="0.25">
      <c r="A2640" s="85">
        <v>45036.208333327231</v>
      </c>
      <c r="B2640" s="1">
        <v>4</v>
      </c>
      <c r="C2640" s="1">
        <v>20</v>
      </c>
      <c r="D2640" s="1">
        <v>6</v>
      </c>
      <c r="E2640" s="1" t="str">
        <f t="shared" si="414"/>
        <v>Non-Summer</v>
      </c>
      <c r="F2640" s="78">
        <v>0.59399999999999997</v>
      </c>
      <c r="G2640" s="79">
        <f t="shared" si="415"/>
        <v>1.1301227901081012</v>
      </c>
      <c r="J2640" s="78">
        <v>9.4446000000000002E-2</v>
      </c>
      <c r="K2640" s="80">
        <f t="shared" si="416"/>
        <v>9.4446000000000002E-2</v>
      </c>
      <c r="L2640" s="68" t="str">
        <f t="shared" si="409"/>
        <v>Normal</v>
      </c>
      <c r="N2640" s="67">
        <f t="shared" si="410"/>
        <v>0</v>
      </c>
      <c r="O2640" s="67">
        <f t="shared" si="411"/>
        <v>9.4446000000000002E-2</v>
      </c>
      <c r="P2640" s="81">
        <f t="shared" si="412"/>
        <v>1.0356767901081012</v>
      </c>
      <c r="Q2640" s="81">
        <f t="shared" si="413"/>
        <v>1.0356767901081012</v>
      </c>
      <c r="S2640" s="1">
        <f t="shared" si="417"/>
        <v>4</v>
      </c>
      <c r="T2640" s="1" t="str">
        <f t="shared" si="418"/>
        <v>Peak</v>
      </c>
    </row>
    <row r="2641" spans="1:20" x14ac:dyDescent="0.25">
      <c r="A2641" s="85">
        <v>45036.249999993895</v>
      </c>
      <c r="B2641" s="1">
        <v>4</v>
      </c>
      <c r="C2641" s="1">
        <v>20</v>
      </c>
      <c r="D2641" s="1">
        <v>7</v>
      </c>
      <c r="E2641" s="1" t="str">
        <f t="shared" si="414"/>
        <v>Non-Summer</v>
      </c>
      <c r="F2641" s="78">
        <v>0.63700000000000001</v>
      </c>
      <c r="G2641" s="79">
        <f t="shared" si="415"/>
        <v>1.2119330257556575</v>
      </c>
      <c r="J2641" s="78">
        <v>1.177818</v>
      </c>
      <c r="K2641" s="80">
        <f t="shared" si="416"/>
        <v>1.177818</v>
      </c>
      <c r="L2641" s="68" t="str">
        <f t="shared" si="409"/>
        <v>Normal</v>
      </c>
      <c r="N2641" s="67">
        <f t="shared" si="410"/>
        <v>0</v>
      </c>
      <c r="O2641" s="67">
        <f t="shared" si="411"/>
        <v>1.177818</v>
      </c>
      <c r="P2641" s="81">
        <f t="shared" si="412"/>
        <v>3.4115025755657502E-2</v>
      </c>
      <c r="Q2641" s="81">
        <f t="shared" si="413"/>
        <v>3.4115025755657502E-2</v>
      </c>
      <c r="S2641" s="1">
        <f t="shared" si="417"/>
        <v>4</v>
      </c>
      <c r="T2641" s="1" t="str">
        <f t="shared" si="418"/>
        <v>Peak</v>
      </c>
    </row>
    <row r="2642" spans="1:20" x14ac:dyDescent="0.25">
      <c r="A2642" s="85">
        <v>45036.29166666056</v>
      </c>
      <c r="B2642" s="1">
        <v>4</v>
      </c>
      <c r="C2642" s="1">
        <v>20</v>
      </c>
      <c r="D2642" s="1">
        <v>8</v>
      </c>
      <c r="E2642" s="1" t="str">
        <f t="shared" si="414"/>
        <v>Non-Summer</v>
      </c>
      <c r="F2642" s="78">
        <v>0.63849999999999996</v>
      </c>
      <c r="G2642" s="79">
        <f t="shared" si="415"/>
        <v>1.2147868711852234</v>
      </c>
      <c r="J2642" s="78">
        <v>2.7882919999999998</v>
      </c>
      <c r="K2642" s="80">
        <f t="shared" si="416"/>
        <v>2.7882919999999998</v>
      </c>
      <c r="L2642" s="68" t="str">
        <f t="shared" si="409"/>
        <v>Normal</v>
      </c>
      <c r="N2642" s="67">
        <f t="shared" si="410"/>
        <v>1.5735051288147763</v>
      </c>
      <c r="O2642" s="67">
        <f t="shared" si="411"/>
        <v>1.2147868711852234</v>
      </c>
      <c r="P2642" s="81">
        <f t="shared" si="412"/>
        <v>0</v>
      </c>
      <c r="Q2642" s="81">
        <f t="shared" si="413"/>
        <v>-1.5735051288147763</v>
      </c>
      <c r="S2642" s="1">
        <f t="shared" si="417"/>
        <v>4</v>
      </c>
      <c r="T2642" s="1" t="str">
        <f t="shared" si="418"/>
        <v>Peak</v>
      </c>
    </row>
    <row r="2643" spans="1:20" x14ac:dyDescent="0.25">
      <c r="A2643" s="85">
        <v>45036.333333327224</v>
      </c>
      <c r="B2643" s="1">
        <v>4</v>
      </c>
      <c r="C2643" s="1">
        <v>20</v>
      </c>
      <c r="D2643" s="1">
        <v>9</v>
      </c>
      <c r="E2643" s="1" t="str">
        <f t="shared" si="414"/>
        <v>Non-Summer</v>
      </c>
      <c r="F2643" s="78">
        <v>0.60899999999999999</v>
      </c>
      <c r="G2643" s="79">
        <f t="shared" si="415"/>
        <v>1.1586612444037605</v>
      </c>
      <c r="J2643" s="78">
        <v>4.245126</v>
      </c>
      <c r="K2643" s="80">
        <f t="shared" si="416"/>
        <v>4.245126</v>
      </c>
      <c r="L2643" s="68" t="str">
        <f t="shared" ref="L2643:L2706" si="419">IF(AND(D2643&gt;=$C$2,D2643&lt;=$C$3,E2643="Summer"),"MaxDis","Normal")</f>
        <v>Normal</v>
      </c>
      <c r="N2643" s="67">
        <f t="shared" ref="N2643:N2706" si="420">IF(K2643-G2643&lt;0,0,K2643-G2643)</f>
        <v>3.0864647555962392</v>
      </c>
      <c r="O2643" s="67">
        <f t="shared" ref="O2643:O2706" si="421">K2643-N2643</f>
        <v>1.1586612444037607</v>
      </c>
      <c r="P2643" s="81">
        <f t="shared" ref="P2643:P2706" si="422">MAX(0,G2643-O2643)</f>
        <v>0</v>
      </c>
      <c r="Q2643" s="81">
        <f t="shared" ref="Q2643:Q2706" si="423">G2643-K2643</f>
        <v>-3.0864647555962392</v>
      </c>
      <c r="S2643" s="1">
        <f t="shared" si="417"/>
        <v>4</v>
      </c>
      <c r="T2643" s="1" t="str">
        <f t="shared" si="418"/>
        <v>Peak</v>
      </c>
    </row>
    <row r="2644" spans="1:20" x14ac:dyDescent="0.25">
      <c r="A2644" s="85">
        <v>45036.374999993888</v>
      </c>
      <c r="B2644" s="1">
        <v>4</v>
      </c>
      <c r="C2644" s="1">
        <v>20</v>
      </c>
      <c r="D2644" s="1">
        <v>10</v>
      </c>
      <c r="E2644" s="1" t="str">
        <f t="shared" ref="E2644:E2707" si="424">IF(AND(B2644&gt;=$C$5,B2644&lt;=$C$6),"Summer","Non-Summer")</f>
        <v>Non-Summer</v>
      </c>
      <c r="F2644" s="78">
        <v>0.59499999999999997</v>
      </c>
      <c r="G2644" s="79">
        <f t="shared" ref="G2644:G2707" si="425">F2644*$G$13</f>
        <v>1.132025353727812</v>
      </c>
      <c r="J2644" s="78">
        <v>5.251258</v>
      </c>
      <c r="K2644" s="80">
        <f t="shared" ref="K2644:K2707" si="426">J2644*$K$13</f>
        <v>5.251258</v>
      </c>
      <c r="L2644" s="68" t="str">
        <f t="shared" si="419"/>
        <v>Normal</v>
      </c>
      <c r="N2644" s="67">
        <f t="shared" si="420"/>
        <v>4.119232646272188</v>
      </c>
      <c r="O2644" s="67">
        <f t="shared" si="421"/>
        <v>1.132025353727812</v>
      </c>
      <c r="P2644" s="81">
        <f t="shared" si="422"/>
        <v>0</v>
      </c>
      <c r="Q2644" s="81">
        <f t="shared" si="423"/>
        <v>-4.119232646272188</v>
      </c>
      <c r="S2644" s="1">
        <f t="shared" ref="S2644:S2707" si="427">WEEKDAY(A2644,2)</f>
        <v>4</v>
      </c>
      <c r="T2644" s="1" t="str">
        <f t="shared" ref="T2644:T2707" si="428">IF(S2644&gt;5,"Off-Peak",IF(AND(D2644&gt;=$C$7,D2644&lt;$C$8),"Peak","Off-Peak"))</f>
        <v>Peak</v>
      </c>
    </row>
    <row r="2645" spans="1:20" x14ac:dyDescent="0.25">
      <c r="A2645" s="85">
        <v>45036.416666660552</v>
      </c>
      <c r="B2645" s="1">
        <v>4</v>
      </c>
      <c r="C2645" s="1">
        <v>20</v>
      </c>
      <c r="D2645" s="1">
        <v>11</v>
      </c>
      <c r="E2645" s="1" t="str">
        <f t="shared" si="424"/>
        <v>Non-Summer</v>
      </c>
      <c r="F2645" s="78">
        <v>0.59189999999999998</v>
      </c>
      <c r="G2645" s="79">
        <f t="shared" si="425"/>
        <v>1.1261274065067091</v>
      </c>
      <c r="J2645" s="78">
        <v>5.9406049999999997</v>
      </c>
      <c r="K2645" s="80">
        <f t="shared" si="426"/>
        <v>5.9406049999999997</v>
      </c>
      <c r="L2645" s="68" t="str">
        <f t="shared" si="419"/>
        <v>Normal</v>
      </c>
      <c r="N2645" s="67">
        <f t="shared" si="420"/>
        <v>4.8144775934932902</v>
      </c>
      <c r="O2645" s="67">
        <f t="shared" si="421"/>
        <v>1.1261274065067095</v>
      </c>
      <c r="P2645" s="81">
        <f t="shared" si="422"/>
        <v>0</v>
      </c>
      <c r="Q2645" s="81">
        <f t="shared" si="423"/>
        <v>-4.8144775934932902</v>
      </c>
      <c r="S2645" s="1">
        <f t="shared" si="427"/>
        <v>4</v>
      </c>
      <c r="T2645" s="1" t="str">
        <f t="shared" si="428"/>
        <v>Peak</v>
      </c>
    </row>
    <row r="2646" spans="1:20" x14ac:dyDescent="0.25">
      <c r="A2646" s="85">
        <v>45036.458333327217</v>
      </c>
      <c r="B2646" s="1">
        <v>4</v>
      </c>
      <c r="C2646" s="1">
        <v>20</v>
      </c>
      <c r="D2646" s="1">
        <v>12</v>
      </c>
      <c r="E2646" s="1" t="str">
        <f t="shared" si="424"/>
        <v>Non-Summer</v>
      </c>
      <c r="F2646" s="78">
        <v>0.6038</v>
      </c>
      <c r="G2646" s="79">
        <f t="shared" si="425"/>
        <v>1.1487679135812654</v>
      </c>
      <c r="J2646" s="78">
        <v>6.1976069999999996</v>
      </c>
      <c r="K2646" s="80">
        <f t="shared" si="426"/>
        <v>6.1976069999999996</v>
      </c>
      <c r="L2646" s="68" t="str">
        <f t="shared" si="419"/>
        <v>Normal</v>
      </c>
      <c r="N2646" s="67">
        <f t="shared" si="420"/>
        <v>5.0488390864187345</v>
      </c>
      <c r="O2646" s="67">
        <f t="shared" si="421"/>
        <v>1.1487679135812652</v>
      </c>
      <c r="P2646" s="81">
        <f t="shared" si="422"/>
        <v>2.2204460492503131E-16</v>
      </c>
      <c r="Q2646" s="81">
        <f t="shared" si="423"/>
        <v>-5.0488390864187345</v>
      </c>
      <c r="S2646" s="1">
        <f t="shared" si="427"/>
        <v>4</v>
      </c>
      <c r="T2646" s="1" t="str">
        <f t="shared" si="428"/>
        <v>Peak</v>
      </c>
    </row>
    <row r="2647" spans="1:20" x14ac:dyDescent="0.25">
      <c r="A2647" s="85">
        <v>45036.499999993881</v>
      </c>
      <c r="B2647" s="1">
        <v>4</v>
      </c>
      <c r="C2647" s="1">
        <v>20</v>
      </c>
      <c r="D2647" s="1">
        <v>13</v>
      </c>
      <c r="E2647" s="1" t="str">
        <f t="shared" si="424"/>
        <v>Non-Summer</v>
      </c>
      <c r="F2647" s="78">
        <v>0.61729999999999996</v>
      </c>
      <c r="G2647" s="79">
        <f t="shared" si="425"/>
        <v>1.1744525224473585</v>
      </c>
      <c r="J2647" s="78">
        <v>6.1060949999999998</v>
      </c>
      <c r="K2647" s="80">
        <f t="shared" si="426"/>
        <v>6.1060949999999998</v>
      </c>
      <c r="L2647" s="68" t="str">
        <f t="shared" si="419"/>
        <v>Normal</v>
      </c>
      <c r="N2647" s="67">
        <f t="shared" si="420"/>
        <v>4.9316424775526411</v>
      </c>
      <c r="O2647" s="67">
        <f t="shared" si="421"/>
        <v>1.1744525224473588</v>
      </c>
      <c r="P2647" s="81">
        <f t="shared" si="422"/>
        <v>0</v>
      </c>
      <c r="Q2647" s="81">
        <f t="shared" si="423"/>
        <v>-4.9316424775526411</v>
      </c>
      <c r="S2647" s="1">
        <f t="shared" si="427"/>
        <v>4</v>
      </c>
      <c r="T2647" s="1" t="str">
        <f t="shared" si="428"/>
        <v>Peak</v>
      </c>
    </row>
    <row r="2648" spans="1:20" x14ac:dyDescent="0.25">
      <c r="A2648" s="85">
        <v>45036.541666660545</v>
      </c>
      <c r="B2648" s="1">
        <v>4</v>
      </c>
      <c r="C2648" s="1">
        <v>20</v>
      </c>
      <c r="D2648" s="1">
        <v>14</v>
      </c>
      <c r="E2648" s="1" t="str">
        <f t="shared" si="424"/>
        <v>Non-Summer</v>
      </c>
      <c r="F2648" s="78">
        <v>0.60940000000000005</v>
      </c>
      <c r="G2648" s="79">
        <f t="shared" si="425"/>
        <v>1.1594222698516448</v>
      </c>
      <c r="J2648" s="78">
        <v>5.6922790000000001</v>
      </c>
      <c r="K2648" s="80">
        <f t="shared" si="426"/>
        <v>5.6922790000000001</v>
      </c>
      <c r="L2648" s="68" t="str">
        <f t="shared" si="419"/>
        <v>Normal</v>
      </c>
      <c r="N2648" s="67">
        <f t="shared" si="420"/>
        <v>4.5328567301483549</v>
      </c>
      <c r="O2648" s="67">
        <f t="shared" si="421"/>
        <v>1.1594222698516452</v>
      </c>
      <c r="P2648" s="81">
        <f t="shared" si="422"/>
        <v>0</v>
      </c>
      <c r="Q2648" s="81">
        <f t="shared" si="423"/>
        <v>-4.5328567301483549</v>
      </c>
      <c r="S2648" s="1">
        <f t="shared" si="427"/>
        <v>4</v>
      </c>
      <c r="T2648" s="1" t="str">
        <f t="shared" si="428"/>
        <v>Peak</v>
      </c>
    </row>
    <row r="2649" spans="1:20" x14ac:dyDescent="0.25">
      <c r="A2649" s="85">
        <v>45036.583333327209</v>
      </c>
      <c r="B2649" s="1">
        <v>4</v>
      </c>
      <c r="C2649" s="1">
        <v>20</v>
      </c>
      <c r="D2649" s="1">
        <v>15</v>
      </c>
      <c r="E2649" s="1" t="str">
        <f t="shared" si="424"/>
        <v>Non-Summer</v>
      </c>
      <c r="F2649" s="78">
        <v>0.62</v>
      </c>
      <c r="G2649" s="79">
        <f t="shared" si="425"/>
        <v>1.1795894442205772</v>
      </c>
      <c r="J2649" s="78">
        <v>4.86381</v>
      </c>
      <c r="K2649" s="80">
        <f t="shared" si="426"/>
        <v>4.86381</v>
      </c>
      <c r="L2649" s="68" t="str">
        <f t="shared" si="419"/>
        <v>Normal</v>
      </c>
      <c r="N2649" s="67">
        <f t="shared" si="420"/>
        <v>3.6842205557794228</v>
      </c>
      <c r="O2649" s="67">
        <f t="shared" si="421"/>
        <v>1.1795894442205772</v>
      </c>
      <c r="P2649" s="81">
        <f t="shared" si="422"/>
        <v>0</v>
      </c>
      <c r="Q2649" s="81">
        <f t="shared" si="423"/>
        <v>-3.6842205557794228</v>
      </c>
      <c r="S2649" s="1">
        <f t="shared" si="427"/>
        <v>4</v>
      </c>
      <c r="T2649" s="1" t="str">
        <f t="shared" si="428"/>
        <v>Peak</v>
      </c>
    </row>
    <row r="2650" spans="1:20" x14ac:dyDescent="0.25">
      <c r="A2650" s="85">
        <v>45036.624999993874</v>
      </c>
      <c r="B2650" s="1">
        <v>4</v>
      </c>
      <c r="C2650" s="1">
        <v>20</v>
      </c>
      <c r="D2650" s="1">
        <v>16</v>
      </c>
      <c r="E2650" s="1" t="str">
        <f t="shared" si="424"/>
        <v>Non-Summer</v>
      </c>
      <c r="F2650" s="78">
        <v>0.65610000000000002</v>
      </c>
      <c r="G2650" s="79">
        <f t="shared" si="425"/>
        <v>1.2482719908921303</v>
      </c>
      <c r="J2650" s="78">
        <v>3.6489380000000002</v>
      </c>
      <c r="K2650" s="80">
        <f t="shared" si="426"/>
        <v>3.6489380000000002</v>
      </c>
      <c r="L2650" s="68" t="str">
        <f t="shared" si="419"/>
        <v>Normal</v>
      </c>
      <c r="N2650" s="67">
        <f t="shared" si="420"/>
        <v>2.4006660091078702</v>
      </c>
      <c r="O2650" s="67">
        <f t="shared" si="421"/>
        <v>1.24827199089213</v>
      </c>
      <c r="P2650" s="81">
        <f t="shared" si="422"/>
        <v>2.2204460492503131E-16</v>
      </c>
      <c r="Q2650" s="81">
        <f t="shared" si="423"/>
        <v>-2.4006660091078702</v>
      </c>
      <c r="S2650" s="1">
        <f t="shared" si="427"/>
        <v>4</v>
      </c>
      <c r="T2650" s="1" t="str">
        <f t="shared" si="428"/>
        <v>Peak</v>
      </c>
    </row>
    <row r="2651" spans="1:20" x14ac:dyDescent="0.25">
      <c r="A2651" s="85">
        <v>45036.666666660538</v>
      </c>
      <c r="B2651" s="1">
        <v>4</v>
      </c>
      <c r="C2651" s="1">
        <v>20</v>
      </c>
      <c r="D2651" s="1">
        <v>17</v>
      </c>
      <c r="E2651" s="1" t="str">
        <f t="shared" si="424"/>
        <v>Non-Summer</v>
      </c>
      <c r="F2651" s="78">
        <v>0.71689999999999998</v>
      </c>
      <c r="G2651" s="79">
        <f t="shared" si="425"/>
        <v>1.3639478589705352</v>
      </c>
      <c r="J2651" s="78">
        <v>2.1405889999999999</v>
      </c>
      <c r="K2651" s="80">
        <f t="shared" si="426"/>
        <v>2.1405889999999999</v>
      </c>
      <c r="L2651" s="68" t="str">
        <f t="shared" si="419"/>
        <v>Normal</v>
      </c>
      <c r="N2651" s="67">
        <f t="shared" si="420"/>
        <v>0.77664114102946469</v>
      </c>
      <c r="O2651" s="67">
        <f t="shared" si="421"/>
        <v>1.3639478589705352</v>
      </c>
      <c r="P2651" s="81">
        <f t="shared" si="422"/>
        <v>0</v>
      </c>
      <c r="Q2651" s="81">
        <f t="shared" si="423"/>
        <v>-0.77664114102946469</v>
      </c>
      <c r="S2651" s="1">
        <f t="shared" si="427"/>
        <v>4</v>
      </c>
      <c r="T2651" s="1" t="str">
        <f t="shared" si="428"/>
        <v>Peak</v>
      </c>
    </row>
    <row r="2652" spans="1:20" x14ac:dyDescent="0.25">
      <c r="A2652" s="85">
        <v>45036.708333327202</v>
      </c>
      <c r="B2652" s="1">
        <v>4</v>
      </c>
      <c r="C2652" s="1">
        <v>20</v>
      </c>
      <c r="D2652" s="1">
        <v>18</v>
      </c>
      <c r="E2652" s="1" t="str">
        <f t="shared" si="424"/>
        <v>Non-Summer</v>
      </c>
      <c r="F2652" s="78">
        <v>0.79020000000000001</v>
      </c>
      <c r="G2652" s="79">
        <f t="shared" si="425"/>
        <v>1.5034057722953227</v>
      </c>
      <c r="J2652" s="78">
        <v>0.67496199999999995</v>
      </c>
      <c r="K2652" s="80">
        <f t="shared" si="426"/>
        <v>0.67496199999999995</v>
      </c>
      <c r="L2652" s="68" t="str">
        <f t="shared" si="419"/>
        <v>Normal</v>
      </c>
      <c r="N2652" s="67">
        <f t="shared" si="420"/>
        <v>0</v>
      </c>
      <c r="O2652" s="67">
        <f t="shared" si="421"/>
        <v>0.67496199999999995</v>
      </c>
      <c r="P2652" s="81">
        <f t="shared" si="422"/>
        <v>0.82844377229532273</v>
      </c>
      <c r="Q2652" s="81">
        <f t="shared" si="423"/>
        <v>0.82844377229532273</v>
      </c>
      <c r="S2652" s="1">
        <f t="shared" si="427"/>
        <v>4</v>
      </c>
      <c r="T2652" s="1" t="str">
        <f t="shared" si="428"/>
        <v>Peak</v>
      </c>
    </row>
    <row r="2653" spans="1:20" x14ac:dyDescent="0.25">
      <c r="A2653" s="85">
        <v>45036.749999993866</v>
      </c>
      <c r="B2653" s="1">
        <v>4</v>
      </c>
      <c r="C2653" s="1">
        <v>20</v>
      </c>
      <c r="D2653" s="1">
        <v>19</v>
      </c>
      <c r="E2653" s="1" t="str">
        <f t="shared" si="424"/>
        <v>Non-Summer</v>
      </c>
      <c r="F2653" s="78">
        <v>0.84240000000000004</v>
      </c>
      <c r="G2653" s="79">
        <f t="shared" si="425"/>
        <v>1.6027195932442166</v>
      </c>
      <c r="J2653" s="78">
        <v>0</v>
      </c>
      <c r="K2653" s="80">
        <f t="shared" si="426"/>
        <v>0</v>
      </c>
      <c r="L2653" s="68" t="str">
        <f t="shared" si="419"/>
        <v>Normal</v>
      </c>
      <c r="N2653" s="67">
        <f t="shared" si="420"/>
        <v>0</v>
      </c>
      <c r="O2653" s="67">
        <f t="shared" si="421"/>
        <v>0</v>
      </c>
      <c r="P2653" s="81">
        <f t="shared" si="422"/>
        <v>1.6027195932442166</v>
      </c>
      <c r="Q2653" s="81">
        <f t="shared" si="423"/>
        <v>1.6027195932442166</v>
      </c>
      <c r="S2653" s="1">
        <f t="shared" si="427"/>
        <v>4</v>
      </c>
      <c r="T2653" s="1" t="str">
        <f t="shared" si="428"/>
        <v>Peak</v>
      </c>
    </row>
    <row r="2654" spans="1:20" x14ac:dyDescent="0.25">
      <c r="A2654" s="85">
        <v>45036.791666660531</v>
      </c>
      <c r="B2654" s="1">
        <v>4</v>
      </c>
      <c r="C2654" s="1">
        <v>20</v>
      </c>
      <c r="D2654" s="1">
        <v>20</v>
      </c>
      <c r="E2654" s="1" t="str">
        <f t="shared" si="424"/>
        <v>Non-Summer</v>
      </c>
      <c r="F2654" s="78">
        <v>0.85560000000000003</v>
      </c>
      <c r="G2654" s="79">
        <f t="shared" si="425"/>
        <v>1.6278334330243966</v>
      </c>
      <c r="J2654" s="78">
        <v>0</v>
      </c>
      <c r="K2654" s="80">
        <f t="shared" si="426"/>
        <v>0</v>
      </c>
      <c r="L2654" s="68" t="str">
        <f t="shared" si="419"/>
        <v>Normal</v>
      </c>
      <c r="N2654" s="67">
        <f t="shared" si="420"/>
        <v>0</v>
      </c>
      <c r="O2654" s="67">
        <f t="shared" si="421"/>
        <v>0</v>
      </c>
      <c r="P2654" s="81">
        <f t="shared" si="422"/>
        <v>1.6278334330243966</v>
      </c>
      <c r="Q2654" s="81">
        <f t="shared" si="423"/>
        <v>1.6278334330243966</v>
      </c>
      <c r="S2654" s="1">
        <f t="shared" si="427"/>
        <v>4</v>
      </c>
      <c r="T2654" s="1" t="str">
        <f t="shared" si="428"/>
        <v>Peak</v>
      </c>
    </row>
    <row r="2655" spans="1:20" x14ac:dyDescent="0.25">
      <c r="A2655" s="85">
        <v>45036.833333327195</v>
      </c>
      <c r="B2655" s="1">
        <v>4</v>
      </c>
      <c r="C2655" s="1">
        <v>20</v>
      </c>
      <c r="D2655" s="1">
        <v>21</v>
      </c>
      <c r="E2655" s="1" t="str">
        <f t="shared" si="424"/>
        <v>Non-Summer</v>
      </c>
      <c r="F2655" s="78">
        <v>0.88460000000000005</v>
      </c>
      <c r="G2655" s="79">
        <f t="shared" si="425"/>
        <v>1.6830077779960042</v>
      </c>
      <c r="J2655" s="78">
        <v>0</v>
      </c>
      <c r="K2655" s="80">
        <f t="shared" si="426"/>
        <v>0</v>
      </c>
      <c r="L2655" s="68" t="str">
        <f t="shared" si="419"/>
        <v>Normal</v>
      </c>
      <c r="N2655" s="67">
        <f t="shared" si="420"/>
        <v>0</v>
      </c>
      <c r="O2655" s="67">
        <f t="shared" si="421"/>
        <v>0</v>
      </c>
      <c r="P2655" s="81">
        <f t="shared" si="422"/>
        <v>1.6830077779960042</v>
      </c>
      <c r="Q2655" s="81">
        <f t="shared" si="423"/>
        <v>1.6830077779960042</v>
      </c>
      <c r="S2655" s="1">
        <f t="shared" si="427"/>
        <v>4</v>
      </c>
      <c r="T2655" s="1" t="str">
        <f t="shared" si="428"/>
        <v>Peak</v>
      </c>
    </row>
    <row r="2656" spans="1:20" x14ac:dyDescent="0.25">
      <c r="A2656" s="85">
        <v>45036.874999993859</v>
      </c>
      <c r="B2656" s="1">
        <v>4</v>
      </c>
      <c r="C2656" s="1">
        <v>20</v>
      </c>
      <c r="D2656" s="1">
        <v>22</v>
      </c>
      <c r="E2656" s="1" t="str">
        <f t="shared" si="424"/>
        <v>Non-Summer</v>
      </c>
      <c r="F2656" s="78">
        <v>0.84309999999999996</v>
      </c>
      <c r="G2656" s="79">
        <f t="shared" si="425"/>
        <v>1.6040513877780138</v>
      </c>
      <c r="J2656" s="78">
        <v>0</v>
      </c>
      <c r="K2656" s="80">
        <f t="shared" si="426"/>
        <v>0</v>
      </c>
      <c r="L2656" s="68" t="str">
        <f t="shared" si="419"/>
        <v>Normal</v>
      </c>
      <c r="N2656" s="67">
        <f t="shared" si="420"/>
        <v>0</v>
      </c>
      <c r="O2656" s="67">
        <f t="shared" si="421"/>
        <v>0</v>
      </c>
      <c r="P2656" s="81">
        <f t="shared" si="422"/>
        <v>1.6040513877780138</v>
      </c>
      <c r="Q2656" s="81">
        <f t="shared" si="423"/>
        <v>1.6040513877780138</v>
      </c>
      <c r="S2656" s="1">
        <f t="shared" si="427"/>
        <v>4</v>
      </c>
      <c r="T2656" s="1" t="str">
        <f t="shared" si="428"/>
        <v>Off-Peak</v>
      </c>
    </row>
    <row r="2657" spans="1:20" x14ac:dyDescent="0.25">
      <c r="A2657" s="85">
        <v>45036.916666660523</v>
      </c>
      <c r="B2657" s="1">
        <v>4</v>
      </c>
      <c r="C2657" s="1">
        <v>20</v>
      </c>
      <c r="D2657" s="1">
        <v>23</v>
      </c>
      <c r="E2657" s="1" t="str">
        <f t="shared" si="424"/>
        <v>Non-Summer</v>
      </c>
      <c r="F2657" s="78">
        <v>0.75529999999999997</v>
      </c>
      <c r="G2657" s="79">
        <f t="shared" si="425"/>
        <v>1.4370063019674224</v>
      </c>
      <c r="J2657" s="78">
        <v>0</v>
      </c>
      <c r="K2657" s="80">
        <f t="shared" si="426"/>
        <v>0</v>
      </c>
      <c r="L2657" s="68" t="str">
        <f t="shared" si="419"/>
        <v>Normal</v>
      </c>
      <c r="N2657" s="67">
        <f t="shared" si="420"/>
        <v>0</v>
      </c>
      <c r="O2657" s="67">
        <f t="shared" si="421"/>
        <v>0</v>
      </c>
      <c r="P2657" s="81">
        <f t="shared" si="422"/>
        <v>1.4370063019674224</v>
      </c>
      <c r="Q2657" s="81">
        <f t="shared" si="423"/>
        <v>1.4370063019674224</v>
      </c>
      <c r="S2657" s="1">
        <f t="shared" si="427"/>
        <v>4</v>
      </c>
      <c r="T2657" s="1" t="str">
        <f t="shared" si="428"/>
        <v>Off-Peak</v>
      </c>
    </row>
    <row r="2658" spans="1:20" x14ac:dyDescent="0.25">
      <c r="A2658" s="85">
        <v>45036.958333327188</v>
      </c>
      <c r="B2658" s="1">
        <v>4</v>
      </c>
      <c r="C2658" s="1">
        <v>21</v>
      </c>
      <c r="D2658" s="1">
        <v>0</v>
      </c>
      <c r="E2658" s="1" t="str">
        <f t="shared" si="424"/>
        <v>Non-Summer</v>
      </c>
      <c r="F2658" s="78">
        <v>0.6603</v>
      </c>
      <c r="G2658" s="79">
        <f t="shared" si="425"/>
        <v>1.2562627580949146</v>
      </c>
      <c r="J2658" s="78">
        <v>0</v>
      </c>
      <c r="K2658" s="80">
        <f t="shared" si="426"/>
        <v>0</v>
      </c>
      <c r="L2658" s="68" t="str">
        <f t="shared" si="419"/>
        <v>Normal</v>
      </c>
      <c r="N2658" s="67">
        <f t="shared" si="420"/>
        <v>0</v>
      </c>
      <c r="O2658" s="67">
        <f t="shared" si="421"/>
        <v>0</v>
      </c>
      <c r="P2658" s="81">
        <f t="shared" si="422"/>
        <v>1.2562627580949146</v>
      </c>
      <c r="Q2658" s="81">
        <f t="shared" si="423"/>
        <v>1.2562627580949146</v>
      </c>
      <c r="S2658" s="1">
        <f t="shared" si="427"/>
        <v>4</v>
      </c>
      <c r="T2658" s="1" t="str">
        <f t="shared" si="428"/>
        <v>Off-Peak</v>
      </c>
    </row>
    <row r="2659" spans="1:20" x14ac:dyDescent="0.25">
      <c r="A2659" s="85">
        <v>45036.999999993852</v>
      </c>
      <c r="B2659" s="1">
        <v>4</v>
      </c>
      <c r="C2659" s="1">
        <v>21</v>
      </c>
      <c r="D2659" s="1">
        <v>1</v>
      </c>
      <c r="E2659" s="1" t="str">
        <f t="shared" si="424"/>
        <v>Non-Summer</v>
      </c>
      <c r="F2659" s="78">
        <v>0.60050000000000003</v>
      </c>
      <c r="G2659" s="79">
        <f t="shared" si="425"/>
        <v>1.1424894536362205</v>
      </c>
      <c r="J2659" s="78">
        <v>0</v>
      </c>
      <c r="K2659" s="80">
        <f t="shared" si="426"/>
        <v>0</v>
      </c>
      <c r="L2659" s="68" t="str">
        <f t="shared" si="419"/>
        <v>Normal</v>
      </c>
      <c r="N2659" s="67">
        <f t="shared" si="420"/>
        <v>0</v>
      </c>
      <c r="O2659" s="67">
        <f t="shared" si="421"/>
        <v>0</v>
      </c>
      <c r="P2659" s="81">
        <f t="shared" si="422"/>
        <v>1.1424894536362205</v>
      </c>
      <c r="Q2659" s="81">
        <f t="shared" si="423"/>
        <v>1.1424894536362205</v>
      </c>
      <c r="S2659" s="1">
        <f t="shared" si="427"/>
        <v>5</v>
      </c>
      <c r="T2659" s="1" t="str">
        <f t="shared" si="428"/>
        <v>Off-Peak</v>
      </c>
    </row>
    <row r="2660" spans="1:20" x14ac:dyDescent="0.25">
      <c r="A2660" s="85">
        <v>45037.041666660516</v>
      </c>
      <c r="B2660" s="1">
        <v>4</v>
      </c>
      <c r="C2660" s="1">
        <v>21</v>
      </c>
      <c r="D2660" s="1">
        <v>2</v>
      </c>
      <c r="E2660" s="1" t="str">
        <f t="shared" si="424"/>
        <v>Non-Summer</v>
      </c>
      <c r="F2660" s="78">
        <v>0.56589999999999996</v>
      </c>
      <c r="G2660" s="79">
        <f t="shared" si="425"/>
        <v>1.0766607523942333</v>
      </c>
      <c r="J2660" s="78">
        <v>0</v>
      </c>
      <c r="K2660" s="80">
        <f t="shared" si="426"/>
        <v>0</v>
      </c>
      <c r="L2660" s="68" t="str">
        <f t="shared" si="419"/>
        <v>Normal</v>
      </c>
      <c r="N2660" s="67">
        <f t="shared" si="420"/>
        <v>0</v>
      </c>
      <c r="O2660" s="67">
        <f t="shared" si="421"/>
        <v>0</v>
      </c>
      <c r="P2660" s="81">
        <f t="shared" si="422"/>
        <v>1.0766607523942333</v>
      </c>
      <c r="Q2660" s="81">
        <f t="shared" si="423"/>
        <v>1.0766607523942333</v>
      </c>
      <c r="S2660" s="1">
        <f t="shared" si="427"/>
        <v>5</v>
      </c>
      <c r="T2660" s="1" t="str">
        <f t="shared" si="428"/>
        <v>Off-Peak</v>
      </c>
    </row>
    <row r="2661" spans="1:20" x14ac:dyDescent="0.25">
      <c r="A2661" s="85">
        <v>45037.08333332718</v>
      </c>
      <c r="B2661" s="1">
        <v>4</v>
      </c>
      <c r="C2661" s="1">
        <v>21</v>
      </c>
      <c r="D2661" s="1">
        <v>3</v>
      </c>
      <c r="E2661" s="1" t="str">
        <f t="shared" si="424"/>
        <v>Non-Summer</v>
      </c>
      <c r="F2661" s="78">
        <v>0.54800000000000004</v>
      </c>
      <c r="G2661" s="79">
        <f t="shared" si="425"/>
        <v>1.0426048636014136</v>
      </c>
      <c r="J2661" s="78">
        <v>0</v>
      </c>
      <c r="K2661" s="80">
        <f t="shared" si="426"/>
        <v>0</v>
      </c>
      <c r="L2661" s="68" t="str">
        <f t="shared" si="419"/>
        <v>Normal</v>
      </c>
      <c r="N2661" s="67">
        <f t="shared" si="420"/>
        <v>0</v>
      </c>
      <c r="O2661" s="67">
        <f t="shared" si="421"/>
        <v>0</v>
      </c>
      <c r="P2661" s="81">
        <f t="shared" si="422"/>
        <v>1.0426048636014136</v>
      </c>
      <c r="Q2661" s="81">
        <f t="shared" si="423"/>
        <v>1.0426048636014136</v>
      </c>
      <c r="S2661" s="1">
        <f t="shared" si="427"/>
        <v>5</v>
      </c>
      <c r="T2661" s="1" t="str">
        <f t="shared" si="428"/>
        <v>Off-Peak</v>
      </c>
    </row>
    <row r="2662" spans="1:20" x14ac:dyDescent="0.25">
      <c r="A2662" s="85">
        <v>45037.124999993845</v>
      </c>
      <c r="B2662" s="1">
        <v>4</v>
      </c>
      <c r="C2662" s="1">
        <v>21</v>
      </c>
      <c r="D2662" s="1">
        <v>4</v>
      </c>
      <c r="E2662" s="1" t="str">
        <f t="shared" si="424"/>
        <v>Non-Summer</v>
      </c>
      <c r="F2662" s="78">
        <v>0.54300000000000004</v>
      </c>
      <c r="G2662" s="79">
        <f t="shared" si="425"/>
        <v>1.0330920455028605</v>
      </c>
      <c r="J2662" s="78">
        <v>0</v>
      </c>
      <c r="K2662" s="80">
        <f t="shared" si="426"/>
        <v>0</v>
      </c>
      <c r="L2662" s="68" t="str">
        <f t="shared" si="419"/>
        <v>Normal</v>
      </c>
      <c r="N2662" s="67">
        <f t="shared" si="420"/>
        <v>0</v>
      </c>
      <c r="O2662" s="67">
        <f t="shared" si="421"/>
        <v>0</v>
      </c>
      <c r="P2662" s="81">
        <f t="shared" si="422"/>
        <v>1.0330920455028605</v>
      </c>
      <c r="Q2662" s="81">
        <f t="shared" si="423"/>
        <v>1.0330920455028605</v>
      </c>
      <c r="S2662" s="1">
        <f t="shared" si="427"/>
        <v>5</v>
      </c>
      <c r="T2662" s="1" t="str">
        <f t="shared" si="428"/>
        <v>Off-Peak</v>
      </c>
    </row>
    <row r="2663" spans="1:20" x14ac:dyDescent="0.25">
      <c r="A2663" s="85">
        <v>45037.166666660509</v>
      </c>
      <c r="B2663" s="1">
        <v>4</v>
      </c>
      <c r="C2663" s="1">
        <v>21</v>
      </c>
      <c r="D2663" s="1">
        <v>5</v>
      </c>
      <c r="E2663" s="1" t="str">
        <f t="shared" si="424"/>
        <v>Non-Summer</v>
      </c>
      <c r="F2663" s="78">
        <v>0.55569999999999997</v>
      </c>
      <c r="G2663" s="79">
        <f t="shared" si="425"/>
        <v>1.0572546034731851</v>
      </c>
      <c r="J2663" s="78">
        <v>0</v>
      </c>
      <c r="K2663" s="80">
        <f t="shared" si="426"/>
        <v>0</v>
      </c>
      <c r="L2663" s="68" t="str">
        <f t="shared" si="419"/>
        <v>Normal</v>
      </c>
      <c r="N2663" s="67">
        <f t="shared" si="420"/>
        <v>0</v>
      </c>
      <c r="O2663" s="67">
        <f t="shared" si="421"/>
        <v>0</v>
      </c>
      <c r="P2663" s="81">
        <f t="shared" si="422"/>
        <v>1.0572546034731851</v>
      </c>
      <c r="Q2663" s="81">
        <f t="shared" si="423"/>
        <v>1.0572546034731851</v>
      </c>
      <c r="S2663" s="1">
        <f t="shared" si="427"/>
        <v>5</v>
      </c>
      <c r="T2663" s="1" t="str">
        <f t="shared" si="428"/>
        <v>Off-Peak</v>
      </c>
    </row>
    <row r="2664" spans="1:20" x14ac:dyDescent="0.25">
      <c r="A2664" s="85">
        <v>45037.208333327173</v>
      </c>
      <c r="B2664" s="1">
        <v>4</v>
      </c>
      <c r="C2664" s="1">
        <v>21</v>
      </c>
      <c r="D2664" s="1">
        <v>6</v>
      </c>
      <c r="E2664" s="1" t="str">
        <f t="shared" si="424"/>
        <v>Non-Summer</v>
      </c>
      <c r="F2664" s="78">
        <v>0.59199999999999997</v>
      </c>
      <c r="G2664" s="79">
        <f t="shared" si="425"/>
        <v>1.1263176628686802</v>
      </c>
      <c r="J2664" s="78">
        <v>8.9055999999999996E-2</v>
      </c>
      <c r="K2664" s="80">
        <f t="shared" si="426"/>
        <v>8.9055999999999996E-2</v>
      </c>
      <c r="L2664" s="68" t="str">
        <f t="shared" si="419"/>
        <v>Normal</v>
      </c>
      <c r="N2664" s="67">
        <f t="shared" si="420"/>
        <v>0</v>
      </c>
      <c r="O2664" s="67">
        <f t="shared" si="421"/>
        <v>8.9055999999999996E-2</v>
      </c>
      <c r="P2664" s="81">
        <f t="shared" si="422"/>
        <v>1.0372616628686802</v>
      </c>
      <c r="Q2664" s="81">
        <f t="shared" si="423"/>
        <v>1.0372616628686802</v>
      </c>
      <c r="S2664" s="1">
        <f t="shared" si="427"/>
        <v>5</v>
      </c>
      <c r="T2664" s="1" t="str">
        <f t="shared" si="428"/>
        <v>Peak</v>
      </c>
    </row>
    <row r="2665" spans="1:20" x14ac:dyDescent="0.25">
      <c r="A2665" s="85">
        <v>45037.249999993837</v>
      </c>
      <c r="B2665" s="1">
        <v>4</v>
      </c>
      <c r="C2665" s="1">
        <v>21</v>
      </c>
      <c r="D2665" s="1">
        <v>7</v>
      </c>
      <c r="E2665" s="1" t="str">
        <f t="shared" si="424"/>
        <v>Non-Summer</v>
      </c>
      <c r="F2665" s="78">
        <v>0.6502</v>
      </c>
      <c r="G2665" s="79">
        <f t="shared" si="425"/>
        <v>1.2370468655358375</v>
      </c>
      <c r="J2665" s="78">
        <v>1.1139729999999999</v>
      </c>
      <c r="K2665" s="80">
        <f t="shared" si="426"/>
        <v>1.1139729999999999</v>
      </c>
      <c r="L2665" s="68" t="str">
        <f t="shared" si="419"/>
        <v>Normal</v>
      </c>
      <c r="N2665" s="67">
        <f t="shared" si="420"/>
        <v>0</v>
      </c>
      <c r="O2665" s="67">
        <f t="shared" si="421"/>
        <v>1.1139729999999999</v>
      </c>
      <c r="P2665" s="81">
        <f t="shared" si="422"/>
        <v>0.12307386553583766</v>
      </c>
      <c r="Q2665" s="81">
        <f t="shared" si="423"/>
        <v>0.12307386553583766</v>
      </c>
      <c r="S2665" s="1">
        <f t="shared" si="427"/>
        <v>5</v>
      </c>
      <c r="T2665" s="1" t="str">
        <f t="shared" si="428"/>
        <v>Peak</v>
      </c>
    </row>
    <row r="2666" spans="1:20" x14ac:dyDescent="0.25">
      <c r="A2666" s="85">
        <v>45037.291666660502</v>
      </c>
      <c r="B2666" s="1">
        <v>4</v>
      </c>
      <c r="C2666" s="1">
        <v>21</v>
      </c>
      <c r="D2666" s="1">
        <v>8</v>
      </c>
      <c r="E2666" s="1" t="str">
        <f t="shared" si="424"/>
        <v>Non-Summer</v>
      </c>
      <c r="F2666" s="78">
        <v>0.67710000000000004</v>
      </c>
      <c r="G2666" s="79">
        <f t="shared" si="425"/>
        <v>1.2882258269060529</v>
      </c>
      <c r="J2666" s="78">
        <v>2.560654</v>
      </c>
      <c r="K2666" s="80">
        <f t="shared" si="426"/>
        <v>2.560654</v>
      </c>
      <c r="L2666" s="68" t="str">
        <f t="shared" si="419"/>
        <v>Normal</v>
      </c>
      <c r="N2666" s="67">
        <f t="shared" si="420"/>
        <v>1.2724281730939471</v>
      </c>
      <c r="O2666" s="67">
        <f t="shared" si="421"/>
        <v>1.2882258269060529</v>
      </c>
      <c r="P2666" s="81">
        <f t="shared" si="422"/>
        <v>0</v>
      </c>
      <c r="Q2666" s="81">
        <f t="shared" si="423"/>
        <v>-1.2724281730939471</v>
      </c>
      <c r="S2666" s="1">
        <f t="shared" si="427"/>
        <v>5</v>
      </c>
      <c r="T2666" s="1" t="str">
        <f t="shared" si="428"/>
        <v>Peak</v>
      </c>
    </row>
    <row r="2667" spans="1:20" x14ac:dyDescent="0.25">
      <c r="A2667" s="85">
        <v>45037.333333327166</v>
      </c>
      <c r="B2667" s="1">
        <v>4</v>
      </c>
      <c r="C2667" s="1">
        <v>21</v>
      </c>
      <c r="D2667" s="1">
        <v>9</v>
      </c>
      <c r="E2667" s="1" t="str">
        <f t="shared" si="424"/>
        <v>Non-Summer</v>
      </c>
      <c r="F2667" s="78">
        <v>0.66659999999999997</v>
      </c>
      <c r="G2667" s="79">
        <f t="shared" si="425"/>
        <v>1.2682489088990916</v>
      </c>
      <c r="J2667" s="78">
        <v>3.8706480000000001</v>
      </c>
      <c r="K2667" s="80">
        <f t="shared" si="426"/>
        <v>3.8706480000000001</v>
      </c>
      <c r="L2667" s="68" t="str">
        <f t="shared" si="419"/>
        <v>Normal</v>
      </c>
      <c r="N2667" s="67">
        <f t="shared" si="420"/>
        <v>2.6023990911009083</v>
      </c>
      <c r="O2667" s="67">
        <f t="shared" si="421"/>
        <v>1.2682489088990918</v>
      </c>
      <c r="P2667" s="81">
        <f t="shared" si="422"/>
        <v>0</v>
      </c>
      <c r="Q2667" s="81">
        <f t="shared" si="423"/>
        <v>-2.6023990911009083</v>
      </c>
      <c r="S2667" s="1">
        <f t="shared" si="427"/>
        <v>5</v>
      </c>
      <c r="T2667" s="1" t="str">
        <f t="shared" si="428"/>
        <v>Peak</v>
      </c>
    </row>
    <row r="2668" spans="1:20" x14ac:dyDescent="0.25">
      <c r="A2668" s="85">
        <v>45037.37499999383</v>
      </c>
      <c r="B2668" s="1">
        <v>4</v>
      </c>
      <c r="C2668" s="1">
        <v>21</v>
      </c>
      <c r="D2668" s="1">
        <v>10</v>
      </c>
      <c r="E2668" s="1" t="str">
        <f t="shared" si="424"/>
        <v>Non-Summer</v>
      </c>
      <c r="F2668" s="78">
        <v>0.65790000000000004</v>
      </c>
      <c r="G2668" s="79">
        <f t="shared" si="425"/>
        <v>1.2516966054076093</v>
      </c>
      <c r="J2668" s="78">
        <v>4.8661729999999999</v>
      </c>
      <c r="K2668" s="80">
        <f t="shared" si="426"/>
        <v>4.8661729999999999</v>
      </c>
      <c r="L2668" s="68" t="str">
        <f t="shared" si="419"/>
        <v>Normal</v>
      </c>
      <c r="N2668" s="67">
        <f t="shared" si="420"/>
        <v>3.6144763945923906</v>
      </c>
      <c r="O2668" s="67">
        <f t="shared" si="421"/>
        <v>1.2516966054076093</v>
      </c>
      <c r="P2668" s="81">
        <f t="shared" si="422"/>
        <v>0</v>
      </c>
      <c r="Q2668" s="81">
        <f t="shared" si="423"/>
        <v>-3.6144763945923906</v>
      </c>
      <c r="S2668" s="1">
        <f t="shared" si="427"/>
        <v>5</v>
      </c>
      <c r="T2668" s="1" t="str">
        <f t="shared" si="428"/>
        <v>Peak</v>
      </c>
    </row>
    <row r="2669" spans="1:20" x14ac:dyDescent="0.25">
      <c r="A2669" s="85">
        <v>45037.416666660494</v>
      </c>
      <c r="B2669" s="1">
        <v>4</v>
      </c>
      <c r="C2669" s="1">
        <v>21</v>
      </c>
      <c r="D2669" s="1">
        <v>11</v>
      </c>
      <c r="E2669" s="1" t="str">
        <f t="shared" si="424"/>
        <v>Non-Summer</v>
      </c>
      <c r="F2669" s="78">
        <v>0.64700000000000002</v>
      </c>
      <c r="G2669" s="79">
        <f t="shared" si="425"/>
        <v>1.2309586619527637</v>
      </c>
      <c r="J2669" s="78">
        <v>5.5519989999999995</v>
      </c>
      <c r="K2669" s="80">
        <f t="shared" si="426"/>
        <v>5.5519989999999995</v>
      </c>
      <c r="L2669" s="68" t="str">
        <f t="shared" si="419"/>
        <v>Normal</v>
      </c>
      <c r="N2669" s="67">
        <f t="shared" si="420"/>
        <v>4.3210403380472355</v>
      </c>
      <c r="O2669" s="67">
        <f t="shared" si="421"/>
        <v>1.2309586619527639</v>
      </c>
      <c r="P2669" s="81">
        <f t="shared" si="422"/>
        <v>0</v>
      </c>
      <c r="Q2669" s="81">
        <f t="shared" si="423"/>
        <v>-4.3210403380472355</v>
      </c>
      <c r="S2669" s="1">
        <f t="shared" si="427"/>
        <v>5</v>
      </c>
      <c r="T2669" s="1" t="str">
        <f t="shared" si="428"/>
        <v>Peak</v>
      </c>
    </row>
    <row r="2670" spans="1:20" x14ac:dyDescent="0.25">
      <c r="A2670" s="85">
        <v>45037.458333327158</v>
      </c>
      <c r="B2670" s="1">
        <v>4</v>
      </c>
      <c r="C2670" s="1">
        <v>21</v>
      </c>
      <c r="D2670" s="1">
        <v>12</v>
      </c>
      <c r="E2670" s="1" t="str">
        <f t="shared" si="424"/>
        <v>Non-Summer</v>
      </c>
      <c r="F2670" s="78">
        <v>0.6351</v>
      </c>
      <c r="G2670" s="79">
        <f t="shared" si="425"/>
        <v>1.2083181548782074</v>
      </c>
      <c r="J2670" s="78">
        <v>5.8540039999999998</v>
      </c>
      <c r="K2670" s="80">
        <f t="shared" si="426"/>
        <v>5.8540039999999998</v>
      </c>
      <c r="L2670" s="68" t="str">
        <f t="shared" si="419"/>
        <v>Normal</v>
      </c>
      <c r="N2670" s="67">
        <f t="shared" si="420"/>
        <v>4.6456858451217924</v>
      </c>
      <c r="O2670" s="67">
        <f t="shared" si="421"/>
        <v>1.2083181548782074</v>
      </c>
      <c r="P2670" s="81">
        <f t="shared" si="422"/>
        <v>0</v>
      </c>
      <c r="Q2670" s="81">
        <f t="shared" si="423"/>
        <v>-4.6456858451217924</v>
      </c>
      <c r="S2670" s="1">
        <f t="shared" si="427"/>
        <v>5</v>
      </c>
      <c r="T2670" s="1" t="str">
        <f t="shared" si="428"/>
        <v>Peak</v>
      </c>
    </row>
    <row r="2671" spans="1:20" x14ac:dyDescent="0.25">
      <c r="A2671" s="85">
        <v>45037.499999993823</v>
      </c>
      <c r="B2671" s="1">
        <v>4</v>
      </c>
      <c r="C2671" s="1">
        <v>21</v>
      </c>
      <c r="D2671" s="1">
        <v>13</v>
      </c>
      <c r="E2671" s="1" t="str">
        <f t="shared" si="424"/>
        <v>Non-Summer</v>
      </c>
      <c r="F2671" s="78">
        <v>0.62509999999999999</v>
      </c>
      <c r="G2671" s="79">
        <f t="shared" si="425"/>
        <v>1.1892925186811012</v>
      </c>
      <c r="J2671" s="78">
        <v>5.7010299999999994</v>
      </c>
      <c r="K2671" s="80">
        <f t="shared" si="426"/>
        <v>5.7010299999999994</v>
      </c>
      <c r="L2671" s="68" t="str">
        <f t="shared" si="419"/>
        <v>Normal</v>
      </c>
      <c r="N2671" s="67">
        <f t="shared" si="420"/>
        <v>4.5117374813188977</v>
      </c>
      <c r="O2671" s="67">
        <f t="shared" si="421"/>
        <v>1.1892925186811016</v>
      </c>
      <c r="P2671" s="81">
        <f t="shared" si="422"/>
        <v>0</v>
      </c>
      <c r="Q2671" s="81">
        <f t="shared" si="423"/>
        <v>-4.5117374813188977</v>
      </c>
      <c r="S2671" s="1">
        <f t="shared" si="427"/>
        <v>5</v>
      </c>
      <c r="T2671" s="1" t="str">
        <f t="shared" si="428"/>
        <v>Peak</v>
      </c>
    </row>
    <row r="2672" spans="1:20" x14ac:dyDescent="0.25">
      <c r="A2672" s="85">
        <v>45037.541666660487</v>
      </c>
      <c r="B2672" s="1">
        <v>4</v>
      </c>
      <c r="C2672" s="1">
        <v>21</v>
      </c>
      <c r="D2672" s="1">
        <v>14</v>
      </c>
      <c r="E2672" s="1" t="str">
        <f t="shared" si="424"/>
        <v>Non-Summer</v>
      </c>
      <c r="F2672" s="78">
        <v>0.61550000000000005</v>
      </c>
      <c r="G2672" s="79">
        <f t="shared" si="425"/>
        <v>1.1710279079318795</v>
      </c>
      <c r="J2672" s="78">
        <v>5.2462010000000001</v>
      </c>
      <c r="K2672" s="80">
        <f t="shared" si="426"/>
        <v>5.2462010000000001</v>
      </c>
      <c r="L2672" s="68" t="str">
        <f t="shared" si="419"/>
        <v>Normal</v>
      </c>
      <c r="N2672" s="67">
        <f t="shared" si="420"/>
        <v>4.0751730920681206</v>
      </c>
      <c r="O2672" s="67">
        <f t="shared" si="421"/>
        <v>1.1710279079318795</v>
      </c>
      <c r="P2672" s="81">
        <f t="shared" si="422"/>
        <v>0</v>
      </c>
      <c r="Q2672" s="81">
        <f t="shared" si="423"/>
        <v>-4.0751730920681206</v>
      </c>
      <c r="S2672" s="1">
        <f t="shared" si="427"/>
        <v>5</v>
      </c>
      <c r="T2672" s="1" t="str">
        <f t="shared" si="428"/>
        <v>Peak</v>
      </c>
    </row>
    <row r="2673" spans="1:20" x14ac:dyDescent="0.25">
      <c r="A2673" s="85">
        <v>45037.583333327151</v>
      </c>
      <c r="B2673" s="1">
        <v>4</v>
      </c>
      <c r="C2673" s="1">
        <v>21</v>
      </c>
      <c r="D2673" s="1">
        <v>15</v>
      </c>
      <c r="E2673" s="1" t="str">
        <f t="shared" si="424"/>
        <v>Non-Summer</v>
      </c>
      <c r="F2673" s="78">
        <v>0.61380000000000001</v>
      </c>
      <c r="G2673" s="79">
        <f t="shared" si="425"/>
        <v>1.1677935497783714</v>
      </c>
      <c r="J2673" s="78">
        <v>4.4031339999999997</v>
      </c>
      <c r="K2673" s="80">
        <f t="shared" si="426"/>
        <v>4.4031339999999997</v>
      </c>
      <c r="L2673" s="68" t="str">
        <f t="shared" si="419"/>
        <v>Normal</v>
      </c>
      <c r="N2673" s="67">
        <f t="shared" si="420"/>
        <v>3.2353404502216283</v>
      </c>
      <c r="O2673" s="67">
        <f t="shared" si="421"/>
        <v>1.1677935497783714</v>
      </c>
      <c r="P2673" s="81">
        <f t="shared" si="422"/>
        <v>0</v>
      </c>
      <c r="Q2673" s="81">
        <f t="shared" si="423"/>
        <v>-3.2353404502216283</v>
      </c>
      <c r="S2673" s="1">
        <f t="shared" si="427"/>
        <v>5</v>
      </c>
      <c r="T2673" s="1" t="str">
        <f t="shared" si="428"/>
        <v>Peak</v>
      </c>
    </row>
    <row r="2674" spans="1:20" x14ac:dyDescent="0.25">
      <c r="A2674" s="85">
        <v>45037.624999993815</v>
      </c>
      <c r="B2674" s="1">
        <v>4</v>
      </c>
      <c r="C2674" s="1">
        <v>21</v>
      </c>
      <c r="D2674" s="1">
        <v>16</v>
      </c>
      <c r="E2674" s="1" t="str">
        <f t="shared" si="424"/>
        <v>Non-Summer</v>
      </c>
      <c r="F2674" s="78">
        <v>0.62849999999999995</v>
      </c>
      <c r="G2674" s="79">
        <f t="shared" si="425"/>
        <v>1.1957612349881173</v>
      </c>
      <c r="J2674" s="78">
        <v>3.3041160000000001</v>
      </c>
      <c r="K2674" s="80">
        <f t="shared" si="426"/>
        <v>3.3041160000000001</v>
      </c>
      <c r="L2674" s="68" t="str">
        <f t="shared" si="419"/>
        <v>Normal</v>
      </c>
      <c r="N2674" s="67">
        <f t="shared" si="420"/>
        <v>2.1083547650118826</v>
      </c>
      <c r="O2674" s="67">
        <f t="shared" si="421"/>
        <v>1.1957612349881175</v>
      </c>
      <c r="P2674" s="81">
        <f t="shared" si="422"/>
        <v>0</v>
      </c>
      <c r="Q2674" s="81">
        <f t="shared" si="423"/>
        <v>-2.1083547650118826</v>
      </c>
      <c r="S2674" s="1">
        <f t="shared" si="427"/>
        <v>5</v>
      </c>
      <c r="T2674" s="1" t="str">
        <f t="shared" si="428"/>
        <v>Peak</v>
      </c>
    </row>
    <row r="2675" spans="1:20" x14ac:dyDescent="0.25">
      <c r="A2675" s="85">
        <v>45037.66666666048</v>
      </c>
      <c r="B2675" s="1">
        <v>4</v>
      </c>
      <c r="C2675" s="1">
        <v>21</v>
      </c>
      <c r="D2675" s="1">
        <v>17</v>
      </c>
      <c r="E2675" s="1" t="str">
        <f t="shared" si="424"/>
        <v>Non-Summer</v>
      </c>
      <c r="F2675" s="78">
        <v>0.6573</v>
      </c>
      <c r="G2675" s="79">
        <f t="shared" si="425"/>
        <v>1.2505550672357828</v>
      </c>
      <c r="J2675" s="78">
        <v>1.9455709999999999</v>
      </c>
      <c r="K2675" s="80">
        <f t="shared" si="426"/>
        <v>1.9455709999999999</v>
      </c>
      <c r="L2675" s="68" t="str">
        <f t="shared" si="419"/>
        <v>Normal</v>
      </c>
      <c r="N2675" s="67">
        <f t="shared" si="420"/>
        <v>0.69501593276421714</v>
      </c>
      <c r="O2675" s="67">
        <f t="shared" si="421"/>
        <v>1.2505550672357828</v>
      </c>
      <c r="P2675" s="81">
        <f t="shared" si="422"/>
        <v>0</v>
      </c>
      <c r="Q2675" s="81">
        <f t="shared" si="423"/>
        <v>-0.69501593276421714</v>
      </c>
      <c r="S2675" s="1">
        <f t="shared" si="427"/>
        <v>5</v>
      </c>
      <c r="T2675" s="1" t="str">
        <f t="shared" si="428"/>
        <v>Peak</v>
      </c>
    </row>
    <row r="2676" spans="1:20" x14ac:dyDescent="0.25">
      <c r="A2676" s="85">
        <v>45037.708333327144</v>
      </c>
      <c r="B2676" s="1">
        <v>4</v>
      </c>
      <c r="C2676" s="1">
        <v>21</v>
      </c>
      <c r="D2676" s="1">
        <v>18</v>
      </c>
      <c r="E2676" s="1" t="str">
        <f t="shared" si="424"/>
        <v>Non-Summer</v>
      </c>
      <c r="F2676" s="78">
        <v>0.6885</v>
      </c>
      <c r="G2676" s="79">
        <f t="shared" si="425"/>
        <v>1.3099150521707539</v>
      </c>
      <c r="J2676" s="78">
        <v>0.64430399999999999</v>
      </c>
      <c r="K2676" s="80">
        <f t="shared" si="426"/>
        <v>0.64430399999999999</v>
      </c>
      <c r="L2676" s="68" t="str">
        <f t="shared" si="419"/>
        <v>Normal</v>
      </c>
      <c r="N2676" s="67">
        <f t="shared" si="420"/>
        <v>0</v>
      </c>
      <c r="O2676" s="67">
        <f t="shared" si="421"/>
        <v>0.64430399999999999</v>
      </c>
      <c r="P2676" s="81">
        <f t="shared" si="422"/>
        <v>0.66561105217075389</v>
      </c>
      <c r="Q2676" s="81">
        <f t="shared" si="423"/>
        <v>0.66561105217075389</v>
      </c>
      <c r="S2676" s="1">
        <f t="shared" si="427"/>
        <v>5</v>
      </c>
      <c r="T2676" s="1" t="str">
        <f t="shared" si="428"/>
        <v>Peak</v>
      </c>
    </row>
    <row r="2677" spans="1:20" x14ac:dyDescent="0.25">
      <c r="A2677" s="85">
        <v>45037.749999993808</v>
      </c>
      <c r="B2677" s="1">
        <v>4</v>
      </c>
      <c r="C2677" s="1">
        <v>21</v>
      </c>
      <c r="D2677" s="1">
        <v>19</v>
      </c>
      <c r="E2677" s="1" t="str">
        <f t="shared" si="424"/>
        <v>Non-Summer</v>
      </c>
      <c r="F2677" s="78">
        <v>0.71289999999999998</v>
      </c>
      <c r="G2677" s="79">
        <f t="shared" si="425"/>
        <v>1.3563376044916926</v>
      </c>
      <c r="J2677" s="78">
        <v>0</v>
      </c>
      <c r="K2677" s="80">
        <f t="shared" si="426"/>
        <v>0</v>
      </c>
      <c r="L2677" s="68" t="str">
        <f t="shared" si="419"/>
        <v>Normal</v>
      </c>
      <c r="N2677" s="67">
        <f t="shared" si="420"/>
        <v>0</v>
      </c>
      <c r="O2677" s="67">
        <f t="shared" si="421"/>
        <v>0</v>
      </c>
      <c r="P2677" s="81">
        <f t="shared" si="422"/>
        <v>1.3563376044916926</v>
      </c>
      <c r="Q2677" s="81">
        <f t="shared" si="423"/>
        <v>1.3563376044916926</v>
      </c>
      <c r="S2677" s="1">
        <f t="shared" si="427"/>
        <v>5</v>
      </c>
      <c r="T2677" s="1" t="str">
        <f t="shared" si="428"/>
        <v>Peak</v>
      </c>
    </row>
    <row r="2678" spans="1:20" x14ac:dyDescent="0.25">
      <c r="A2678" s="85">
        <v>45037.791666660472</v>
      </c>
      <c r="B2678" s="1">
        <v>4</v>
      </c>
      <c r="C2678" s="1">
        <v>21</v>
      </c>
      <c r="D2678" s="1">
        <v>20</v>
      </c>
      <c r="E2678" s="1" t="str">
        <f t="shared" si="424"/>
        <v>Non-Summer</v>
      </c>
      <c r="F2678" s="78">
        <v>0.75870000000000004</v>
      </c>
      <c r="G2678" s="79">
        <f t="shared" si="425"/>
        <v>1.4434750182744387</v>
      </c>
      <c r="J2678" s="78">
        <v>0</v>
      </c>
      <c r="K2678" s="80">
        <f t="shared" si="426"/>
        <v>0</v>
      </c>
      <c r="L2678" s="68" t="str">
        <f t="shared" si="419"/>
        <v>Normal</v>
      </c>
      <c r="N2678" s="67">
        <f t="shared" si="420"/>
        <v>0</v>
      </c>
      <c r="O2678" s="67">
        <f t="shared" si="421"/>
        <v>0</v>
      </c>
      <c r="P2678" s="81">
        <f t="shared" si="422"/>
        <v>1.4434750182744387</v>
      </c>
      <c r="Q2678" s="81">
        <f t="shared" si="423"/>
        <v>1.4434750182744387</v>
      </c>
      <c r="S2678" s="1">
        <f t="shared" si="427"/>
        <v>5</v>
      </c>
      <c r="T2678" s="1" t="str">
        <f t="shared" si="428"/>
        <v>Peak</v>
      </c>
    </row>
    <row r="2679" spans="1:20" x14ac:dyDescent="0.25">
      <c r="A2679" s="85">
        <v>45037.833333327137</v>
      </c>
      <c r="B2679" s="1">
        <v>4</v>
      </c>
      <c r="C2679" s="1">
        <v>21</v>
      </c>
      <c r="D2679" s="1">
        <v>21</v>
      </c>
      <c r="E2679" s="1" t="str">
        <f t="shared" si="424"/>
        <v>Non-Summer</v>
      </c>
      <c r="F2679" s="78">
        <v>0.81720000000000004</v>
      </c>
      <c r="G2679" s="79">
        <f t="shared" si="425"/>
        <v>1.5547749900275092</v>
      </c>
      <c r="J2679" s="78">
        <v>0</v>
      </c>
      <c r="K2679" s="80">
        <f t="shared" si="426"/>
        <v>0</v>
      </c>
      <c r="L2679" s="68" t="str">
        <f t="shared" si="419"/>
        <v>Normal</v>
      </c>
      <c r="N2679" s="67">
        <f t="shared" si="420"/>
        <v>0</v>
      </c>
      <c r="O2679" s="67">
        <f t="shared" si="421"/>
        <v>0</v>
      </c>
      <c r="P2679" s="81">
        <f t="shared" si="422"/>
        <v>1.5547749900275092</v>
      </c>
      <c r="Q2679" s="81">
        <f t="shared" si="423"/>
        <v>1.5547749900275092</v>
      </c>
      <c r="S2679" s="1">
        <f t="shared" si="427"/>
        <v>5</v>
      </c>
      <c r="T2679" s="1" t="str">
        <f t="shared" si="428"/>
        <v>Peak</v>
      </c>
    </row>
    <row r="2680" spans="1:20" x14ac:dyDescent="0.25">
      <c r="A2680" s="85">
        <v>45037.874999993801</v>
      </c>
      <c r="B2680" s="1">
        <v>4</v>
      </c>
      <c r="C2680" s="1">
        <v>21</v>
      </c>
      <c r="D2680" s="1">
        <v>22</v>
      </c>
      <c r="E2680" s="1" t="str">
        <f t="shared" si="424"/>
        <v>Non-Summer</v>
      </c>
      <c r="F2680" s="78">
        <v>0.81130000000000002</v>
      </c>
      <c r="G2680" s="79">
        <f t="shared" si="425"/>
        <v>1.5435498646712167</v>
      </c>
      <c r="J2680" s="78">
        <v>0</v>
      </c>
      <c r="K2680" s="80">
        <f t="shared" si="426"/>
        <v>0</v>
      </c>
      <c r="L2680" s="68" t="str">
        <f t="shared" si="419"/>
        <v>Normal</v>
      </c>
      <c r="N2680" s="67">
        <f t="shared" si="420"/>
        <v>0</v>
      </c>
      <c r="O2680" s="67">
        <f t="shared" si="421"/>
        <v>0</v>
      </c>
      <c r="P2680" s="81">
        <f t="shared" si="422"/>
        <v>1.5435498646712167</v>
      </c>
      <c r="Q2680" s="81">
        <f t="shared" si="423"/>
        <v>1.5435498646712167</v>
      </c>
      <c r="S2680" s="1">
        <f t="shared" si="427"/>
        <v>5</v>
      </c>
      <c r="T2680" s="1" t="str">
        <f t="shared" si="428"/>
        <v>Off-Peak</v>
      </c>
    </row>
    <row r="2681" spans="1:20" x14ac:dyDescent="0.25">
      <c r="A2681" s="85">
        <v>45037.916666660465</v>
      </c>
      <c r="B2681" s="1">
        <v>4</v>
      </c>
      <c r="C2681" s="1">
        <v>21</v>
      </c>
      <c r="D2681" s="1">
        <v>23</v>
      </c>
      <c r="E2681" s="1" t="str">
        <f t="shared" si="424"/>
        <v>Non-Summer</v>
      </c>
      <c r="F2681" s="78">
        <v>0.76790000000000003</v>
      </c>
      <c r="G2681" s="79">
        <f t="shared" si="425"/>
        <v>1.4609786035757761</v>
      </c>
      <c r="J2681" s="78">
        <v>0</v>
      </c>
      <c r="K2681" s="80">
        <f t="shared" si="426"/>
        <v>0</v>
      </c>
      <c r="L2681" s="68" t="str">
        <f t="shared" si="419"/>
        <v>Normal</v>
      </c>
      <c r="N2681" s="67">
        <f t="shared" si="420"/>
        <v>0</v>
      </c>
      <c r="O2681" s="67">
        <f t="shared" si="421"/>
        <v>0</v>
      </c>
      <c r="P2681" s="81">
        <f t="shared" si="422"/>
        <v>1.4609786035757761</v>
      </c>
      <c r="Q2681" s="81">
        <f t="shared" si="423"/>
        <v>1.4609786035757761</v>
      </c>
      <c r="S2681" s="1">
        <f t="shared" si="427"/>
        <v>5</v>
      </c>
      <c r="T2681" s="1" t="str">
        <f t="shared" si="428"/>
        <v>Off-Peak</v>
      </c>
    </row>
    <row r="2682" spans="1:20" x14ac:dyDescent="0.25">
      <c r="A2682" s="85">
        <v>45037.958333327129</v>
      </c>
      <c r="B2682" s="1">
        <v>4</v>
      </c>
      <c r="C2682" s="1">
        <v>22</v>
      </c>
      <c r="D2682" s="1">
        <v>0</v>
      </c>
      <c r="E2682" s="1" t="str">
        <f t="shared" si="424"/>
        <v>Non-Summer</v>
      </c>
      <c r="F2682" s="78">
        <v>0.7036</v>
      </c>
      <c r="G2682" s="79">
        <f t="shared" si="425"/>
        <v>1.338643762828384</v>
      </c>
      <c r="J2682" s="78">
        <v>0</v>
      </c>
      <c r="K2682" s="80">
        <f t="shared" si="426"/>
        <v>0</v>
      </c>
      <c r="L2682" s="68" t="str">
        <f t="shared" si="419"/>
        <v>Normal</v>
      </c>
      <c r="N2682" s="67">
        <f t="shared" si="420"/>
        <v>0</v>
      </c>
      <c r="O2682" s="67">
        <f t="shared" si="421"/>
        <v>0</v>
      </c>
      <c r="P2682" s="81">
        <f t="shared" si="422"/>
        <v>1.338643762828384</v>
      </c>
      <c r="Q2682" s="81">
        <f t="shared" si="423"/>
        <v>1.338643762828384</v>
      </c>
      <c r="S2682" s="1">
        <f t="shared" si="427"/>
        <v>5</v>
      </c>
      <c r="T2682" s="1" t="str">
        <f t="shared" si="428"/>
        <v>Off-Peak</v>
      </c>
    </row>
    <row r="2683" spans="1:20" x14ac:dyDescent="0.25">
      <c r="A2683" s="85">
        <v>45037.999999993794</v>
      </c>
      <c r="B2683" s="1">
        <v>4</v>
      </c>
      <c r="C2683" s="1">
        <v>22</v>
      </c>
      <c r="D2683" s="1">
        <v>1</v>
      </c>
      <c r="E2683" s="1" t="str">
        <f t="shared" si="424"/>
        <v>Non-Summer</v>
      </c>
      <c r="F2683" s="78">
        <v>0.65569999999999995</v>
      </c>
      <c r="G2683" s="79">
        <f t="shared" si="425"/>
        <v>1.2475109654442458</v>
      </c>
      <c r="J2683" s="78">
        <v>0</v>
      </c>
      <c r="K2683" s="80">
        <f t="shared" si="426"/>
        <v>0</v>
      </c>
      <c r="L2683" s="68" t="str">
        <f t="shared" si="419"/>
        <v>Normal</v>
      </c>
      <c r="N2683" s="67">
        <f t="shared" si="420"/>
        <v>0</v>
      </c>
      <c r="O2683" s="67">
        <f t="shared" si="421"/>
        <v>0</v>
      </c>
      <c r="P2683" s="81">
        <f t="shared" si="422"/>
        <v>1.2475109654442458</v>
      </c>
      <c r="Q2683" s="81">
        <f t="shared" si="423"/>
        <v>1.2475109654442458</v>
      </c>
      <c r="S2683" s="1">
        <f t="shared" si="427"/>
        <v>6</v>
      </c>
      <c r="T2683" s="1" t="str">
        <f t="shared" si="428"/>
        <v>Off-Peak</v>
      </c>
    </row>
    <row r="2684" spans="1:20" x14ac:dyDescent="0.25">
      <c r="A2684" s="85">
        <v>45038.041666660458</v>
      </c>
      <c r="B2684" s="1">
        <v>4</v>
      </c>
      <c r="C2684" s="1">
        <v>22</v>
      </c>
      <c r="D2684" s="1">
        <v>2</v>
      </c>
      <c r="E2684" s="1" t="str">
        <f t="shared" si="424"/>
        <v>Non-Summer</v>
      </c>
      <c r="F2684" s="78">
        <v>0.62480000000000002</v>
      </c>
      <c r="G2684" s="79">
        <f t="shared" si="425"/>
        <v>1.1887217495951881</v>
      </c>
      <c r="J2684" s="78">
        <v>0</v>
      </c>
      <c r="K2684" s="80">
        <f t="shared" si="426"/>
        <v>0</v>
      </c>
      <c r="L2684" s="68" t="str">
        <f t="shared" si="419"/>
        <v>Normal</v>
      </c>
      <c r="N2684" s="67">
        <f t="shared" si="420"/>
        <v>0</v>
      </c>
      <c r="O2684" s="67">
        <f t="shared" si="421"/>
        <v>0</v>
      </c>
      <c r="P2684" s="81">
        <f t="shared" si="422"/>
        <v>1.1887217495951881</v>
      </c>
      <c r="Q2684" s="81">
        <f t="shared" si="423"/>
        <v>1.1887217495951881</v>
      </c>
      <c r="S2684" s="1">
        <f t="shared" si="427"/>
        <v>6</v>
      </c>
      <c r="T2684" s="1" t="str">
        <f t="shared" si="428"/>
        <v>Off-Peak</v>
      </c>
    </row>
    <row r="2685" spans="1:20" x14ac:dyDescent="0.25">
      <c r="A2685" s="85">
        <v>45038.083333327122</v>
      </c>
      <c r="B2685" s="1">
        <v>4</v>
      </c>
      <c r="C2685" s="1">
        <v>22</v>
      </c>
      <c r="D2685" s="1">
        <v>3</v>
      </c>
      <c r="E2685" s="1" t="str">
        <f t="shared" si="424"/>
        <v>Non-Summer</v>
      </c>
      <c r="F2685" s="78">
        <v>0.6069</v>
      </c>
      <c r="G2685" s="79">
        <f t="shared" si="425"/>
        <v>1.1546658608023683</v>
      </c>
      <c r="J2685" s="78">
        <v>0</v>
      </c>
      <c r="K2685" s="80">
        <f t="shared" si="426"/>
        <v>0</v>
      </c>
      <c r="L2685" s="68" t="str">
        <f t="shared" si="419"/>
        <v>Normal</v>
      </c>
      <c r="N2685" s="67">
        <f t="shared" si="420"/>
        <v>0</v>
      </c>
      <c r="O2685" s="67">
        <f t="shared" si="421"/>
        <v>0</v>
      </c>
      <c r="P2685" s="81">
        <f t="shared" si="422"/>
        <v>1.1546658608023683</v>
      </c>
      <c r="Q2685" s="81">
        <f t="shared" si="423"/>
        <v>1.1546658608023683</v>
      </c>
      <c r="S2685" s="1">
        <f t="shared" si="427"/>
        <v>6</v>
      </c>
      <c r="T2685" s="1" t="str">
        <f t="shared" si="428"/>
        <v>Off-Peak</v>
      </c>
    </row>
    <row r="2686" spans="1:20" x14ac:dyDescent="0.25">
      <c r="A2686" s="85">
        <v>45038.124999993786</v>
      </c>
      <c r="B2686" s="1">
        <v>4</v>
      </c>
      <c r="C2686" s="1">
        <v>22</v>
      </c>
      <c r="D2686" s="1">
        <v>4</v>
      </c>
      <c r="E2686" s="1" t="str">
        <f t="shared" si="424"/>
        <v>Non-Summer</v>
      </c>
      <c r="F2686" s="78">
        <v>0.59809999999999997</v>
      </c>
      <c r="G2686" s="79">
        <f t="shared" si="425"/>
        <v>1.1379233009489149</v>
      </c>
      <c r="J2686" s="78">
        <v>0</v>
      </c>
      <c r="K2686" s="80">
        <f t="shared" si="426"/>
        <v>0</v>
      </c>
      <c r="L2686" s="68" t="str">
        <f t="shared" si="419"/>
        <v>Normal</v>
      </c>
      <c r="N2686" s="67">
        <f t="shared" si="420"/>
        <v>0</v>
      </c>
      <c r="O2686" s="67">
        <f t="shared" si="421"/>
        <v>0</v>
      </c>
      <c r="P2686" s="81">
        <f t="shared" si="422"/>
        <v>1.1379233009489149</v>
      </c>
      <c r="Q2686" s="81">
        <f t="shared" si="423"/>
        <v>1.1379233009489149</v>
      </c>
      <c r="S2686" s="1">
        <f t="shared" si="427"/>
        <v>6</v>
      </c>
      <c r="T2686" s="1" t="str">
        <f t="shared" si="428"/>
        <v>Off-Peak</v>
      </c>
    </row>
    <row r="2687" spans="1:20" x14ac:dyDescent="0.25">
      <c r="A2687" s="85">
        <v>45038.166666660451</v>
      </c>
      <c r="B2687" s="1">
        <v>4</v>
      </c>
      <c r="C2687" s="1">
        <v>22</v>
      </c>
      <c r="D2687" s="1">
        <v>5</v>
      </c>
      <c r="E2687" s="1" t="str">
        <f t="shared" si="424"/>
        <v>Non-Summer</v>
      </c>
      <c r="F2687" s="78">
        <v>0.6008</v>
      </c>
      <c r="G2687" s="79">
        <f t="shared" si="425"/>
        <v>1.1430602227221336</v>
      </c>
      <c r="J2687" s="78">
        <v>0</v>
      </c>
      <c r="K2687" s="80">
        <f t="shared" si="426"/>
        <v>0</v>
      </c>
      <c r="L2687" s="68" t="str">
        <f t="shared" si="419"/>
        <v>Normal</v>
      </c>
      <c r="N2687" s="67">
        <f t="shared" si="420"/>
        <v>0</v>
      </c>
      <c r="O2687" s="67">
        <f t="shared" si="421"/>
        <v>0</v>
      </c>
      <c r="P2687" s="81">
        <f t="shared" si="422"/>
        <v>1.1430602227221336</v>
      </c>
      <c r="Q2687" s="81">
        <f t="shared" si="423"/>
        <v>1.1430602227221336</v>
      </c>
      <c r="S2687" s="1">
        <f t="shared" si="427"/>
        <v>6</v>
      </c>
      <c r="T2687" s="1" t="str">
        <f t="shared" si="428"/>
        <v>Off-Peak</v>
      </c>
    </row>
    <row r="2688" spans="1:20" x14ac:dyDescent="0.25">
      <c r="A2688" s="85">
        <v>45038.208333327115</v>
      </c>
      <c r="B2688" s="1">
        <v>4</v>
      </c>
      <c r="C2688" s="1">
        <v>22</v>
      </c>
      <c r="D2688" s="1">
        <v>6</v>
      </c>
      <c r="E2688" s="1" t="str">
        <f t="shared" si="424"/>
        <v>Non-Summer</v>
      </c>
      <c r="F2688" s="78">
        <v>0.61870000000000003</v>
      </c>
      <c r="G2688" s="79">
        <f t="shared" si="425"/>
        <v>1.1771161115149535</v>
      </c>
      <c r="J2688" s="78">
        <v>0.12551499999999999</v>
      </c>
      <c r="K2688" s="80">
        <f t="shared" si="426"/>
        <v>0.12551499999999999</v>
      </c>
      <c r="L2688" s="68" t="str">
        <f t="shared" si="419"/>
        <v>Normal</v>
      </c>
      <c r="N2688" s="67">
        <f t="shared" si="420"/>
        <v>0</v>
      </c>
      <c r="O2688" s="67">
        <f t="shared" si="421"/>
        <v>0.12551499999999999</v>
      </c>
      <c r="P2688" s="81">
        <f t="shared" si="422"/>
        <v>1.0516011115149535</v>
      </c>
      <c r="Q2688" s="81">
        <f t="shared" si="423"/>
        <v>1.0516011115149535</v>
      </c>
      <c r="S2688" s="1">
        <f t="shared" si="427"/>
        <v>6</v>
      </c>
      <c r="T2688" s="1" t="str">
        <f t="shared" si="428"/>
        <v>Off-Peak</v>
      </c>
    </row>
    <row r="2689" spans="1:20" x14ac:dyDescent="0.25">
      <c r="A2689" s="85">
        <v>45038.249999993779</v>
      </c>
      <c r="B2689" s="1">
        <v>4</v>
      </c>
      <c r="C2689" s="1">
        <v>22</v>
      </c>
      <c r="D2689" s="1">
        <v>7</v>
      </c>
      <c r="E2689" s="1" t="str">
        <f t="shared" si="424"/>
        <v>Non-Summer</v>
      </c>
      <c r="F2689" s="78">
        <v>0.65090000000000003</v>
      </c>
      <c r="G2689" s="79">
        <f t="shared" si="425"/>
        <v>1.2383786600696352</v>
      </c>
      <c r="J2689" s="78">
        <v>0.97666700000000006</v>
      </c>
      <c r="K2689" s="80">
        <f t="shared" si="426"/>
        <v>0.97666700000000006</v>
      </c>
      <c r="L2689" s="68" t="str">
        <f t="shared" si="419"/>
        <v>Normal</v>
      </c>
      <c r="N2689" s="67">
        <f t="shared" si="420"/>
        <v>0</v>
      </c>
      <c r="O2689" s="67">
        <f t="shared" si="421"/>
        <v>0.97666700000000006</v>
      </c>
      <c r="P2689" s="81">
        <f t="shared" si="422"/>
        <v>0.26171166006963509</v>
      </c>
      <c r="Q2689" s="81">
        <f t="shared" si="423"/>
        <v>0.26171166006963509</v>
      </c>
      <c r="S2689" s="1">
        <f t="shared" si="427"/>
        <v>6</v>
      </c>
      <c r="T2689" s="1" t="str">
        <f t="shared" si="428"/>
        <v>Off-Peak</v>
      </c>
    </row>
    <row r="2690" spans="1:20" x14ac:dyDescent="0.25">
      <c r="A2690" s="85">
        <v>45038.291666660443</v>
      </c>
      <c r="B2690" s="1">
        <v>4</v>
      </c>
      <c r="C2690" s="1">
        <v>22</v>
      </c>
      <c r="D2690" s="1">
        <v>8</v>
      </c>
      <c r="E2690" s="1" t="str">
        <f t="shared" si="424"/>
        <v>Non-Summer</v>
      </c>
      <c r="F2690" s="78">
        <v>0.6915</v>
      </c>
      <c r="G2690" s="79">
        <f t="shared" si="425"/>
        <v>1.3156227430298857</v>
      </c>
      <c r="J2690" s="78">
        <v>2.4396740000000001</v>
      </c>
      <c r="K2690" s="80">
        <f t="shared" si="426"/>
        <v>2.4396740000000001</v>
      </c>
      <c r="L2690" s="68" t="str">
        <f t="shared" si="419"/>
        <v>Normal</v>
      </c>
      <c r="N2690" s="67">
        <f t="shared" si="420"/>
        <v>1.1240512569701144</v>
      </c>
      <c r="O2690" s="67">
        <f t="shared" si="421"/>
        <v>1.3156227430298857</v>
      </c>
      <c r="P2690" s="81">
        <f t="shared" si="422"/>
        <v>0</v>
      </c>
      <c r="Q2690" s="81">
        <f t="shared" si="423"/>
        <v>-1.1240512569701144</v>
      </c>
      <c r="S2690" s="1">
        <f t="shared" si="427"/>
        <v>6</v>
      </c>
      <c r="T2690" s="1" t="str">
        <f t="shared" si="428"/>
        <v>Off-Peak</v>
      </c>
    </row>
    <row r="2691" spans="1:20" x14ac:dyDescent="0.25">
      <c r="A2691" s="85">
        <v>45038.333333327108</v>
      </c>
      <c r="B2691" s="1">
        <v>4</v>
      </c>
      <c r="C2691" s="1">
        <v>22</v>
      </c>
      <c r="D2691" s="1">
        <v>9</v>
      </c>
      <c r="E2691" s="1" t="str">
        <f t="shared" si="424"/>
        <v>Non-Summer</v>
      </c>
      <c r="F2691" s="78">
        <v>0.72170000000000001</v>
      </c>
      <c r="G2691" s="79">
        <f t="shared" si="425"/>
        <v>1.373080164345146</v>
      </c>
      <c r="J2691" s="78">
        <v>2.723052</v>
      </c>
      <c r="K2691" s="80">
        <f t="shared" si="426"/>
        <v>2.723052</v>
      </c>
      <c r="L2691" s="68" t="str">
        <f t="shared" si="419"/>
        <v>Normal</v>
      </c>
      <c r="N2691" s="67">
        <f t="shared" si="420"/>
        <v>1.349971835654854</v>
      </c>
      <c r="O2691" s="67">
        <f t="shared" si="421"/>
        <v>1.373080164345146</v>
      </c>
      <c r="P2691" s="81">
        <f t="shared" si="422"/>
        <v>0</v>
      </c>
      <c r="Q2691" s="81">
        <f t="shared" si="423"/>
        <v>-1.349971835654854</v>
      </c>
      <c r="S2691" s="1">
        <f t="shared" si="427"/>
        <v>6</v>
      </c>
      <c r="T2691" s="1" t="str">
        <f t="shared" si="428"/>
        <v>Off-Peak</v>
      </c>
    </row>
    <row r="2692" spans="1:20" x14ac:dyDescent="0.25">
      <c r="A2692" s="85">
        <v>45038.374999993772</v>
      </c>
      <c r="B2692" s="1">
        <v>4</v>
      </c>
      <c r="C2692" s="1">
        <v>22</v>
      </c>
      <c r="D2692" s="1">
        <v>10</v>
      </c>
      <c r="E2692" s="1" t="str">
        <f t="shared" si="424"/>
        <v>Non-Summer</v>
      </c>
      <c r="F2692" s="78">
        <v>0.74629999999999996</v>
      </c>
      <c r="G2692" s="79">
        <f t="shared" si="425"/>
        <v>1.419883229390027</v>
      </c>
      <c r="J2692" s="78">
        <v>4.2967709999999997</v>
      </c>
      <c r="K2692" s="80">
        <f t="shared" si="426"/>
        <v>4.2967709999999997</v>
      </c>
      <c r="L2692" s="68" t="str">
        <f t="shared" si="419"/>
        <v>Normal</v>
      </c>
      <c r="N2692" s="67">
        <f t="shared" si="420"/>
        <v>2.8768877706099727</v>
      </c>
      <c r="O2692" s="67">
        <f t="shared" si="421"/>
        <v>1.419883229390027</v>
      </c>
      <c r="P2692" s="81">
        <f t="shared" si="422"/>
        <v>0</v>
      </c>
      <c r="Q2692" s="81">
        <f t="shared" si="423"/>
        <v>-2.8768877706099727</v>
      </c>
      <c r="S2692" s="1">
        <f t="shared" si="427"/>
        <v>6</v>
      </c>
      <c r="T2692" s="1" t="str">
        <f t="shared" si="428"/>
        <v>Off-Peak</v>
      </c>
    </row>
    <row r="2693" spans="1:20" x14ac:dyDescent="0.25">
      <c r="A2693" s="85">
        <v>45038.416666660436</v>
      </c>
      <c r="B2693" s="1">
        <v>4</v>
      </c>
      <c r="C2693" s="1">
        <v>22</v>
      </c>
      <c r="D2693" s="1">
        <v>11</v>
      </c>
      <c r="E2693" s="1" t="str">
        <f t="shared" si="424"/>
        <v>Non-Summer</v>
      </c>
      <c r="F2693" s="78">
        <v>0.74990000000000001</v>
      </c>
      <c r="G2693" s="79">
        <f t="shared" si="425"/>
        <v>1.4267324584209853</v>
      </c>
      <c r="J2693" s="78">
        <v>2.7946559999999998</v>
      </c>
      <c r="K2693" s="80">
        <f t="shared" si="426"/>
        <v>2.7946559999999998</v>
      </c>
      <c r="L2693" s="68" t="str">
        <f t="shared" si="419"/>
        <v>Normal</v>
      </c>
      <c r="N2693" s="67">
        <f t="shared" si="420"/>
        <v>1.3679235415790145</v>
      </c>
      <c r="O2693" s="67">
        <f t="shared" si="421"/>
        <v>1.4267324584209853</v>
      </c>
      <c r="P2693" s="81">
        <f t="shared" si="422"/>
        <v>0</v>
      </c>
      <c r="Q2693" s="81">
        <f t="shared" si="423"/>
        <v>-1.3679235415790145</v>
      </c>
      <c r="S2693" s="1">
        <f t="shared" si="427"/>
        <v>6</v>
      </c>
      <c r="T2693" s="1" t="str">
        <f t="shared" si="428"/>
        <v>Off-Peak</v>
      </c>
    </row>
    <row r="2694" spans="1:20" x14ac:dyDescent="0.25">
      <c r="A2694" s="85">
        <v>45038.4583333271</v>
      </c>
      <c r="B2694" s="1">
        <v>4</v>
      </c>
      <c r="C2694" s="1">
        <v>22</v>
      </c>
      <c r="D2694" s="1">
        <v>12</v>
      </c>
      <c r="E2694" s="1" t="str">
        <f t="shared" si="424"/>
        <v>Non-Summer</v>
      </c>
      <c r="F2694" s="78">
        <v>0.7611</v>
      </c>
      <c r="G2694" s="79">
        <f t="shared" si="425"/>
        <v>1.448041170961744</v>
      </c>
      <c r="J2694" s="78">
        <v>2.9543539999999999</v>
      </c>
      <c r="K2694" s="80">
        <f t="shared" si="426"/>
        <v>2.9543539999999999</v>
      </c>
      <c r="L2694" s="68" t="str">
        <f t="shared" si="419"/>
        <v>Normal</v>
      </c>
      <c r="N2694" s="67">
        <f t="shared" si="420"/>
        <v>1.5063128290382559</v>
      </c>
      <c r="O2694" s="67">
        <f t="shared" si="421"/>
        <v>1.448041170961744</v>
      </c>
      <c r="P2694" s="81">
        <f t="shared" si="422"/>
        <v>0</v>
      </c>
      <c r="Q2694" s="81">
        <f t="shared" si="423"/>
        <v>-1.5063128290382559</v>
      </c>
      <c r="S2694" s="1">
        <f t="shared" si="427"/>
        <v>6</v>
      </c>
      <c r="T2694" s="1" t="str">
        <f t="shared" si="428"/>
        <v>Off-Peak</v>
      </c>
    </row>
    <row r="2695" spans="1:20" x14ac:dyDescent="0.25">
      <c r="A2695" s="85">
        <v>45038.499999993765</v>
      </c>
      <c r="B2695" s="1">
        <v>4</v>
      </c>
      <c r="C2695" s="1">
        <v>22</v>
      </c>
      <c r="D2695" s="1">
        <v>13</v>
      </c>
      <c r="E2695" s="1" t="str">
        <f t="shared" si="424"/>
        <v>Non-Summer</v>
      </c>
      <c r="F2695" s="78">
        <v>0.77590000000000003</v>
      </c>
      <c r="G2695" s="79">
        <f t="shared" si="425"/>
        <v>1.476199112533461</v>
      </c>
      <c r="J2695" s="78">
        <v>4.9296569999999997</v>
      </c>
      <c r="K2695" s="80">
        <f t="shared" si="426"/>
        <v>4.9296569999999997</v>
      </c>
      <c r="L2695" s="68" t="str">
        <f t="shared" si="419"/>
        <v>Normal</v>
      </c>
      <c r="N2695" s="67">
        <f t="shared" si="420"/>
        <v>3.4534578874665387</v>
      </c>
      <c r="O2695" s="67">
        <f t="shared" si="421"/>
        <v>1.476199112533461</v>
      </c>
      <c r="P2695" s="81">
        <f t="shared" si="422"/>
        <v>0</v>
      </c>
      <c r="Q2695" s="81">
        <f t="shared" si="423"/>
        <v>-3.4534578874665387</v>
      </c>
      <c r="S2695" s="1">
        <f t="shared" si="427"/>
        <v>6</v>
      </c>
      <c r="T2695" s="1" t="str">
        <f t="shared" si="428"/>
        <v>Off-Peak</v>
      </c>
    </row>
    <row r="2696" spans="1:20" x14ac:dyDescent="0.25">
      <c r="A2696" s="85">
        <v>45038.541666660429</v>
      </c>
      <c r="B2696" s="1">
        <v>4</v>
      </c>
      <c r="C2696" s="1">
        <v>22</v>
      </c>
      <c r="D2696" s="1">
        <v>14</v>
      </c>
      <c r="E2696" s="1" t="str">
        <f t="shared" si="424"/>
        <v>Non-Summer</v>
      </c>
      <c r="F2696" s="78">
        <v>0.77639999999999998</v>
      </c>
      <c r="G2696" s="79">
        <f t="shared" si="425"/>
        <v>1.4771503943433164</v>
      </c>
      <c r="J2696" s="78">
        <v>3.1219609999999998</v>
      </c>
      <c r="K2696" s="80">
        <f t="shared" si="426"/>
        <v>3.1219609999999998</v>
      </c>
      <c r="L2696" s="68" t="str">
        <f t="shared" si="419"/>
        <v>Normal</v>
      </c>
      <c r="N2696" s="67">
        <f t="shared" si="420"/>
        <v>1.6448106056566834</v>
      </c>
      <c r="O2696" s="67">
        <f t="shared" si="421"/>
        <v>1.4771503943433164</v>
      </c>
      <c r="P2696" s="81">
        <f t="shared" si="422"/>
        <v>0</v>
      </c>
      <c r="Q2696" s="81">
        <f t="shared" si="423"/>
        <v>-1.6448106056566834</v>
      </c>
      <c r="S2696" s="1">
        <f t="shared" si="427"/>
        <v>6</v>
      </c>
      <c r="T2696" s="1" t="str">
        <f t="shared" si="428"/>
        <v>Off-Peak</v>
      </c>
    </row>
    <row r="2697" spans="1:20" x14ac:dyDescent="0.25">
      <c r="A2697" s="85">
        <v>45038.583333327093</v>
      </c>
      <c r="B2697" s="1">
        <v>4</v>
      </c>
      <c r="C2697" s="1">
        <v>22</v>
      </c>
      <c r="D2697" s="1">
        <v>15</v>
      </c>
      <c r="E2697" s="1" t="str">
        <f t="shared" si="424"/>
        <v>Non-Summer</v>
      </c>
      <c r="F2697" s="78">
        <v>0.77210000000000001</v>
      </c>
      <c r="G2697" s="79">
        <f t="shared" si="425"/>
        <v>1.4689693707785607</v>
      </c>
      <c r="J2697" s="78">
        <v>4.2630910000000002</v>
      </c>
      <c r="K2697" s="80">
        <f t="shared" si="426"/>
        <v>4.2630910000000002</v>
      </c>
      <c r="L2697" s="68" t="str">
        <f t="shared" si="419"/>
        <v>Normal</v>
      </c>
      <c r="N2697" s="67">
        <f t="shared" si="420"/>
        <v>2.7941216292214395</v>
      </c>
      <c r="O2697" s="67">
        <f t="shared" si="421"/>
        <v>1.4689693707785607</v>
      </c>
      <c r="P2697" s="81">
        <f t="shared" si="422"/>
        <v>0</v>
      </c>
      <c r="Q2697" s="81">
        <f t="shared" si="423"/>
        <v>-2.7941216292214395</v>
      </c>
      <c r="S2697" s="1">
        <f t="shared" si="427"/>
        <v>6</v>
      </c>
      <c r="T2697" s="1" t="str">
        <f t="shared" si="428"/>
        <v>Off-Peak</v>
      </c>
    </row>
    <row r="2698" spans="1:20" x14ac:dyDescent="0.25">
      <c r="A2698" s="85">
        <v>45038.624999993757</v>
      </c>
      <c r="B2698" s="1">
        <v>4</v>
      </c>
      <c r="C2698" s="1">
        <v>22</v>
      </c>
      <c r="D2698" s="1">
        <v>16</v>
      </c>
      <c r="E2698" s="1" t="str">
        <f t="shared" si="424"/>
        <v>Non-Summer</v>
      </c>
      <c r="F2698" s="78">
        <v>0.77790000000000004</v>
      </c>
      <c r="G2698" s="79">
        <f t="shared" si="425"/>
        <v>1.4800042397728823</v>
      </c>
      <c r="J2698" s="78">
        <v>1.9358649999999999</v>
      </c>
      <c r="K2698" s="80">
        <f t="shared" si="426"/>
        <v>1.9358649999999999</v>
      </c>
      <c r="L2698" s="68" t="str">
        <f t="shared" si="419"/>
        <v>Normal</v>
      </c>
      <c r="N2698" s="67">
        <f t="shared" si="420"/>
        <v>0.45586076022711763</v>
      </c>
      <c r="O2698" s="67">
        <f t="shared" si="421"/>
        <v>1.4800042397728823</v>
      </c>
      <c r="P2698" s="81">
        <f t="shared" si="422"/>
        <v>0</v>
      </c>
      <c r="Q2698" s="81">
        <f t="shared" si="423"/>
        <v>-0.45586076022711763</v>
      </c>
      <c r="S2698" s="1">
        <f t="shared" si="427"/>
        <v>6</v>
      </c>
      <c r="T2698" s="1" t="str">
        <f t="shared" si="428"/>
        <v>Off-Peak</v>
      </c>
    </row>
    <row r="2699" spans="1:20" x14ac:dyDescent="0.25">
      <c r="A2699" s="85">
        <v>45038.666666660421</v>
      </c>
      <c r="B2699" s="1">
        <v>4</v>
      </c>
      <c r="C2699" s="1">
        <v>22</v>
      </c>
      <c r="D2699" s="1">
        <v>17</v>
      </c>
      <c r="E2699" s="1" t="str">
        <f t="shared" si="424"/>
        <v>Non-Summer</v>
      </c>
      <c r="F2699" s="78">
        <v>0.80669999999999997</v>
      </c>
      <c r="G2699" s="79">
        <f t="shared" si="425"/>
        <v>1.5347980720205476</v>
      </c>
      <c r="J2699" s="78">
        <v>0.38843800000000001</v>
      </c>
      <c r="K2699" s="80">
        <f t="shared" si="426"/>
        <v>0.38843800000000001</v>
      </c>
      <c r="L2699" s="68" t="str">
        <f t="shared" si="419"/>
        <v>Normal</v>
      </c>
      <c r="N2699" s="67">
        <f t="shared" si="420"/>
        <v>0</v>
      </c>
      <c r="O2699" s="67">
        <f t="shared" si="421"/>
        <v>0.38843800000000001</v>
      </c>
      <c r="P2699" s="81">
        <f t="shared" si="422"/>
        <v>1.1463600720205476</v>
      </c>
      <c r="Q2699" s="81">
        <f t="shared" si="423"/>
        <v>1.1463600720205476</v>
      </c>
      <c r="S2699" s="1">
        <f t="shared" si="427"/>
        <v>6</v>
      </c>
      <c r="T2699" s="1" t="str">
        <f t="shared" si="428"/>
        <v>Off-Peak</v>
      </c>
    </row>
    <row r="2700" spans="1:20" x14ac:dyDescent="0.25">
      <c r="A2700" s="85">
        <v>45038.708333327086</v>
      </c>
      <c r="B2700" s="1">
        <v>4</v>
      </c>
      <c r="C2700" s="1">
        <v>22</v>
      </c>
      <c r="D2700" s="1">
        <v>18</v>
      </c>
      <c r="E2700" s="1" t="str">
        <f t="shared" si="424"/>
        <v>Non-Summer</v>
      </c>
      <c r="F2700" s="78">
        <v>0.84309999999999996</v>
      </c>
      <c r="G2700" s="79">
        <f t="shared" si="425"/>
        <v>1.6040513877780138</v>
      </c>
      <c r="J2700" s="78">
        <v>0.123742</v>
      </c>
      <c r="K2700" s="80">
        <f t="shared" si="426"/>
        <v>0.123742</v>
      </c>
      <c r="L2700" s="68" t="str">
        <f t="shared" si="419"/>
        <v>Normal</v>
      </c>
      <c r="N2700" s="67">
        <f t="shared" si="420"/>
        <v>0</v>
      </c>
      <c r="O2700" s="67">
        <f t="shared" si="421"/>
        <v>0.123742</v>
      </c>
      <c r="P2700" s="81">
        <f t="shared" si="422"/>
        <v>1.4803093877780138</v>
      </c>
      <c r="Q2700" s="81">
        <f t="shared" si="423"/>
        <v>1.4803093877780138</v>
      </c>
      <c r="S2700" s="1">
        <f t="shared" si="427"/>
        <v>6</v>
      </c>
      <c r="T2700" s="1" t="str">
        <f t="shared" si="428"/>
        <v>Off-Peak</v>
      </c>
    </row>
    <row r="2701" spans="1:20" x14ac:dyDescent="0.25">
      <c r="A2701" s="85">
        <v>45038.74999999375</v>
      </c>
      <c r="B2701" s="1">
        <v>4</v>
      </c>
      <c r="C2701" s="1">
        <v>22</v>
      </c>
      <c r="D2701" s="1">
        <v>19</v>
      </c>
      <c r="E2701" s="1" t="str">
        <f t="shared" si="424"/>
        <v>Non-Summer</v>
      </c>
      <c r="F2701" s="78">
        <v>0.86739999999999995</v>
      </c>
      <c r="G2701" s="79">
        <f t="shared" si="425"/>
        <v>1.6502836837369816</v>
      </c>
      <c r="J2701" s="78">
        <v>0</v>
      </c>
      <c r="K2701" s="80">
        <f t="shared" si="426"/>
        <v>0</v>
      </c>
      <c r="L2701" s="68" t="str">
        <f t="shared" si="419"/>
        <v>Normal</v>
      </c>
      <c r="N2701" s="67">
        <f t="shared" si="420"/>
        <v>0</v>
      </c>
      <c r="O2701" s="67">
        <f t="shared" si="421"/>
        <v>0</v>
      </c>
      <c r="P2701" s="81">
        <f t="shared" si="422"/>
        <v>1.6502836837369816</v>
      </c>
      <c r="Q2701" s="81">
        <f t="shared" si="423"/>
        <v>1.6502836837369816</v>
      </c>
      <c r="S2701" s="1">
        <f t="shared" si="427"/>
        <v>6</v>
      </c>
      <c r="T2701" s="1" t="str">
        <f t="shared" si="428"/>
        <v>Off-Peak</v>
      </c>
    </row>
    <row r="2702" spans="1:20" x14ac:dyDescent="0.25">
      <c r="A2702" s="85">
        <v>45038.791666660414</v>
      </c>
      <c r="B2702" s="1">
        <v>4</v>
      </c>
      <c r="C2702" s="1">
        <v>22</v>
      </c>
      <c r="D2702" s="1">
        <v>20</v>
      </c>
      <c r="E2702" s="1" t="str">
        <f t="shared" si="424"/>
        <v>Non-Summer</v>
      </c>
      <c r="F2702" s="78">
        <v>0.89949999999999997</v>
      </c>
      <c r="G2702" s="79">
        <f t="shared" si="425"/>
        <v>1.7113559759296921</v>
      </c>
      <c r="J2702" s="78">
        <v>0</v>
      </c>
      <c r="K2702" s="80">
        <f t="shared" si="426"/>
        <v>0</v>
      </c>
      <c r="L2702" s="68" t="str">
        <f t="shared" si="419"/>
        <v>Normal</v>
      </c>
      <c r="N2702" s="67">
        <f t="shared" si="420"/>
        <v>0</v>
      </c>
      <c r="O2702" s="67">
        <f t="shared" si="421"/>
        <v>0</v>
      </c>
      <c r="P2702" s="81">
        <f t="shared" si="422"/>
        <v>1.7113559759296921</v>
      </c>
      <c r="Q2702" s="81">
        <f t="shared" si="423"/>
        <v>1.7113559759296921</v>
      </c>
      <c r="S2702" s="1">
        <f t="shared" si="427"/>
        <v>6</v>
      </c>
      <c r="T2702" s="1" t="str">
        <f t="shared" si="428"/>
        <v>Off-Peak</v>
      </c>
    </row>
    <row r="2703" spans="1:20" x14ac:dyDescent="0.25">
      <c r="A2703" s="85">
        <v>45038.833333327078</v>
      </c>
      <c r="B2703" s="1">
        <v>4</v>
      </c>
      <c r="C2703" s="1">
        <v>22</v>
      </c>
      <c r="D2703" s="1">
        <v>21</v>
      </c>
      <c r="E2703" s="1" t="str">
        <f t="shared" si="424"/>
        <v>Non-Summer</v>
      </c>
      <c r="F2703" s="78">
        <v>0.92179999999999995</v>
      </c>
      <c r="G2703" s="79">
        <f t="shared" si="425"/>
        <v>1.7537831446492387</v>
      </c>
      <c r="J2703" s="78">
        <v>0</v>
      </c>
      <c r="K2703" s="80">
        <f t="shared" si="426"/>
        <v>0</v>
      </c>
      <c r="L2703" s="68" t="str">
        <f t="shared" si="419"/>
        <v>Normal</v>
      </c>
      <c r="N2703" s="67">
        <f t="shared" si="420"/>
        <v>0</v>
      </c>
      <c r="O2703" s="67">
        <f t="shared" si="421"/>
        <v>0</v>
      </c>
      <c r="P2703" s="81">
        <f t="shared" si="422"/>
        <v>1.7537831446492387</v>
      </c>
      <c r="Q2703" s="81">
        <f t="shared" si="423"/>
        <v>1.7537831446492387</v>
      </c>
      <c r="S2703" s="1">
        <f t="shared" si="427"/>
        <v>6</v>
      </c>
      <c r="T2703" s="1" t="str">
        <f t="shared" si="428"/>
        <v>Off-Peak</v>
      </c>
    </row>
    <row r="2704" spans="1:20" x14ac:dyDescent="0.25">
      <c r="A2704" s="85">
        <v>45038.874999993743</v>
      </c>
      <c r="B2704" s="1">
        <v>4</v>
      </c>
      <c r="C2704" s="1">
        <v>22</v>
      </c>
      <c r="D2704" s="1">
        <v>22</v>
      </c>
      <c r="E2704" s="1" t="str">
        <f t="shared" si="424"/>
        <v>Non-Summer</v>
      </c>
      <c r="F2704" s="78">
        <v>0.89990000000000003</v>
      </c>
      <c r="G2704" s="79">
        <f t="shared" si="425"/>
        <v>1.7121170013775766</v>
      </c>
      <c r="J2704" s="78">
        <v>0</v>
      </c>
      <c r="K2704" s="80">
        <f t="shared" si="426"/>
        <v>0</v>
      </c>
      <c r="L2704" s="68" t="str">
        <f t="shared" si="419"/>
        <v>Normal</v>
      </c>
      <c r="N2704" s="67">
        <f t="shared" si="420"/>
        <v>0</v>
      </c>
      <c r="O2704" s="67">
        <f t="shared" si="421"/>
        <v>0</v>
      </c>
      <c r="P2704" s="81">
        <f t="shared" si="422"/>
        <v>1.7121170013775766</v>
      </c>
      <c r="Q2704" s="81">
        <f t="shared" si="423"/>
        <v>1.7121170013775766</v>
      </c>
      <c r="S2704" s="1">
        <f t="shared" si="427"/>
        <v>6</v>
      </c>
      <c r="T2704" s="1" t="str">
        <f t="shared" si="428"/>
        <v>Off-Peak</v>
      </c>
    </row>
    <row r="2705" spans="1:20" x14ac:dyDescent="0.25">
      <c r="A2705" s="85">
        <v>45038.916666660407</v>
      </c>
      <c r="B2705" s="1">
        <v>4</v>
      </c>
      <c r="C2705" s="1">
        <v>22</v>
      </c>
      <c r="D2705" s="1">
        <v>23</v>
      </c>
      <c r="E2705" s="1" t="str">
        <f t="shared" si="424"/>
        <v>Non-Summer</v>
      </c>
      <c r="F2705" s="78">
        <v>0.84799999999999998</v>
      </c>
      <c r="G2705" s="79">
        <f t="shared" si="425"/>
        <v>1.6133739495145958</v>
      </c>
      <c r="J2705" s="78">
        <v>0</v>
      </c>
      <c r="K2705" s="80">
        <f t="shared" si="426"/>
        <v>0</v>
      </c>
      <c r="L2705" s="68" t="str">
        <f t="shared" si="419"/>
        <v>Normal</v>
      </c>
      <c r="N2705" s="67">
        <f t="shared" si="420"/>
        <v>0</v>
      </c>
      <c r="O2705" s="67">
        <f t="shared" si="421"/>
        <v>0</v>
      </c>
      <c r="P2705" s="81">
        <f t="shared" si="422"/>
        <v>1.6133739495145958</v>
      </c>
      <c r="Q2705" s="81">
        <f t="shared" si="423"/>
        <v>1.6133739495145958</v>
      </c>
      <c r="S2705" s="1">
        <f t="shared" si="427"/>
        <v>6</v>
      </c>
      <c r="T2705" s="1" t="str">
        <f t="shared" si="428"/>
        <v>Off-Peak</v>
      </c>
    </row>
    <row r="2706" spans="1:20" x14ac:dyDescent="0.25">
      <c r="A2706" s="85">
        <v>45038.958333327071</v>
      </c>
      <c r="B2706" s="1">
        <v>4</v>
      </c>
      <c r="C2706" s="1">
        <v>23</v>
      </c>
      <c r="D2706" s="1">
        <v>0</v>
      </c>
      <c r="E2706" s="1" t="str">
        <f t="shared" si="424"/>
        <v>Non-Summer</v>
      </c>
      <c r="F2706" s="78">
        <v>0.78480000000000005</v>
      </c>
      <c r="G2706" s="79">
        <f t="shared" si="425"/>
        <v>1.4931319287488856</v>
      </c>
      <c r="J2706" s="78">
        <v>0</v>
      </c>
      <c r="K2706" s="80">
        <f t="shared" si="426"/>
        <v>0</v>
      </c>
      <c r="L2706" s="68" t="str">
        <f t="shared" si="419"/>
        <v>Normal</v>
      </c>
      <c r="N2706" s="67">
        <f t="shared" si="420"/>
        <v>0</v>
      </c>
      <c r="O2706" s="67">
        <f t="shared" si="421"/>
        <v>0</v>
      </c>
      <c r="P2706" s="81">
        <f t="shared" si="422"/>
        <v>1.4931319287488856</v>
      </c>
      <c r="Q2706" s="81">
        <f t="shared" si="423"/>
        <v>1.4931319287488856</v>
      </c>
      <c r="S2706" s="1">
        <f t="shared" si="427"/>
        <v>6</v>
      </c>
      <c r="T2706" s="1" t="str">
        <f t="shared" si="428"/>
        <v>Off-Peak</v>
      </c>
    </row>
    <row r="2707" spans="1:20" x14ac:dyDescent="0.25">
      <c r="A2707" s="85">
        <v>45038.999999993735</v>
      </c>
      <c r="B2707" s="1">
        <v>4</v>
      </c>
      <c r="C2707" s="1">
        <v>23</v>
      </c>
      <c r="D2707" s="1">
        <v>1</v>
      </c>
      <c r="E2707" s="1" t="str">
        <f t="shared" si="424"/>
        <v>Non-Summer</v>
      </c>
      <c r="F2707" s="78">
        <v>0.73329999999999995</v>
      </c>
      <c r="G2707" s="79">
        <f t="shared" si="425"/>
        <v>1.395149902333789</v>
      </c>
      <c r="J2707" s="78">
        <v>0</v>
      </c>
      <c r="K2707" s="80">
        <f t="shared" si="426"/>
        <v>0</v>
      </c>
      <c r="L2707" s="68" t="str">
        <f t="shared" ref="L2707:L2770" si="429">IF(AND(D2707&gt;=$C$2,D2707&lt;=$C$3,E2707="Summer"),"MaxDis","Normal")</f>
        <v>Normal</v>
      </c>
      <c r="N2707" s="67">
        <f t="shared" ref="N2707:N2770" si="430">IF(K2707-G2707&lt;0,0,K2707-G2707)</f>
        <v>0</v>
      </c>
      <c r="O2707" s="67">
        <f t="shared" ref="O2707:O2770" si="431">K2707-N2707</f>
        <v>0</v>
      </c>
      <c r="P2707" s="81">
        <f t="shared" ref="P2707:P2770" si="432">MAX(0,G2707-O2707)</f>
        <v>1.395149902333789</v>
      </c>
      <c r="Q2707" s="81">
        <f t="shared" ref="Q2707:Q2770" si="433">G2707-K2707</f>
        <v>1.395149902333789</v>
      </c>
      <c r="S2707" s="1">
        <f t="shared" si="427"/>
        <v>7</v>
      </c>
      <c r="T2707" s="1" t="str">
        <f t="shared" si="428"/>
        <v>Off-Peak</v>
      </c>
    </row>
    <row r="2708" spans="1:20" x14ac:dyDescent="0.25">
      <c r="A2708" s="85">
        <v>45039.0416666604</v>
      </c>
      <c r="B2708" s="1">
        <v>4</v>
      </c>
      <c r="C2708" s="1">
        <v>23</v>
      </c>
      <c r="D2708" s="1">
        <v>2</v>
      </c>
      <c r="E2708" s="1" t="str">
        <f t="shared" ref="E2708:E2771" si="434">IF(AND(B2708&gt;=$C$5,B2708&lt;=$C$6),"Summer","Non-Summer")</f>
        <v>Non-Summer</v>
      </c>
      <c r="F2708" s="78">
        <v>0.69650000000000001</v>
      </c>
      <c r="G2708" s="79">
        <f t="shared" ref="G2708:G2771" si="435">F2708*$G$13</f>
        <v>1.3251355611284388</v>
      </c>
      <c r="J2708" s="78">
        <v>0</v>
      </c>
      <c r="K2708" s="80">
        <f t="shared" ref="K2708:K2771" si="436">J2708*$K$13</f>
        <v>0</v>
      </c>
      <c r="L2708" s="68" t="str">
        <f t="shared" si="429"/>
        <v>Normal</v>
      </c>
      <c r="N2708" s="67">
        <f t="shared" si="430"/>
        <v>0</v>
      </c>
      <c r="O2708" s="67">
        <f t="shared" si="431"/>
        <v>0</v>
      </c>
      <c r="P2708" s="81">
        <f t="shared" si="432"/>
        <v>1.3251355611284388</v>
      </c>
      <c r="Q2708" s="81">
        <f t="shared" si="433"/>
        <v>1.3251355611284388</v>
      </c>
      <c r="S2708" s="1">
        <f t="shared" ref="S2708:S2771" si="437">WEEKDAY(A2708,2)</f>
        <v>7</v>
      </c>
      <c r="T2708" s="1" t="str">
        <f t="shared" ref="T2708:T2771" si="438">IF(S2708&gt;5,"Off-Peak",IF(AND(D2708&gt;=$C$7,D2708&lt;$C$8),"Peak","Off-Peak"))</f>
        <v>Off-Peak</v>
      </c>
    </row>
    <row r="2709" spans="1:20" x14ac:dyDescent="0.25">
      <c r="A2709" s="85">
        <v>45039.083333327064</v>
      </c>
      <c r="B2709" s="1">
        <v>4</v>
      </c>
      <c r="C2709" s="1">
        <v>23</v>
      </c>
      <c r="D2709" s="1">
        <v>3</v>
      </c>
      <c r="E2709" s="1" t="str">
        <f t="shared" si="434"/>
        <v>Non-Summer</v>
      </c>
      <c r="F2709" s="78">
        <v>0.67379999999999995</v>
      </c>
      <c r="G2709" s="79">
        <f t="shared" si="435"/>
        <v>1.2819473669610078</v>
      </c>
      <c r="J2709" s="78">
        <v>0</v>
      </c>
      <c r="K2709" s="80">
        <f t="shared" si="436"/>
        <v>0</v>
      </c>
      <c r="L2709" s="68" t="str">
        <f t="shared" si="429"/>
        <v>Normal</v>
      </c>
      <c r="N2709" s="67">
        <f t="shared" si="430"/>
        <v>0</v>
      </c>
      <c r="O2709" s="67">
        <f t="shared" si="431"/>
        <v>0</v>
      </c>
      <c r="P2709" s="81">
        <f t="shared" si="432"/>
        <v>1.2819473669610078</v>
      </c>
      <c r="Q2709" s="81">
        <f t="shared" si="433"/>
        <v>1.2819473669610078</v>
      </c>
      <c r="S2709" s="1">
        <f t="shared" si="437"/>
        <v>7</v>
      </c>
      <c r="T2709" s="1" t="str">
        <f t="shared" si="438"/>
        <v>Off-Peak</v>
      </c>
    </row>
    <row r="2710" spans="1:20" x14ac:dyDescent="0.25">
      <c r="A2710" s="85">
        <v>45039.124999993728</v>
      </c>
      <c r="B2710" s="1">
        <v>4</v>
      </c>
      <c r="C2710" s="1">
        <v>23</v>
      </c>
      <c r="D2710" s="1">
        <v>4</v>
      </c>
      <c r="E2710" s="1" t="str">
        <f t="shared" si="434"/>
        <v>Non-Summer</v>
      </c>
      <c r="F2710" s="78">
        <v>0.66169999999999995</v>
      </c>
      <c r="G2710" s="79">
        <f t="shared" si="435"/>
        <v>1.2589263471625094</v>
      </c>
      <c r="J2710" s="78">
        <v>0</v>
      </c>
      <c r="K2710" s="80">
        <f t="shared" si="436"/>
        <v>0</v>
      </c>
      <c r="L2710" s="68" t="str">
        <f t="shared" si="429"/>
        <v>Normal</v>
      </c>
      <c r="N2710" s="67">
        <f t="shared" si="430"/>
        <v>0</v>
      </c>
      <c r="O2710" s="67">
        <f t="shared" si="431"/>
        <v>0</v>
      </c>
      <c r="P2710" s="81">
        <f t="shared" si="432"/>
        <v>1.2589263471625094</v>
      </c>
      <c r="Q2710" s="81">
        <f t="shared" si="433"/>
        <v>1.2589263471625094</v>
      </c>
      <c r="S2710" s="1">
        <f t="shared" si="437"/>
        <v>7</v>
      </c>
      <c r="T2710" s="1" t="str">
        <f t="shared" si="438"/>
        <v>Off-Peak</v>
      </c>
    </row>
    <row r="2711" spans="1:20" x14ac:dyDescent="0.25">
      <c r="A2711" s="85">
        <v>45039.166666660392</v>
      </c>
      <c r="B2711" s="1">
        <v>4</v>
      </c>
      <c r="C2711" s="1">
        <v>23</v>
      </c>
      <c r="D2711" s="1">
        <v>5</v>
      </c>
      <c r="E2711" s="1" t="str">
        <f t="shared" si="434"/>
        <v>Non-Summer</v>
      </c>
      <c r="F2711" s="78">
        <v>0.66</v>
      </c>
      <c r="G2711" s="79">
        <f t="shared" si="435"/>
        <v>1.2556919890090017</v>
      </c>
      <c r="J2711" s="78">
        <v>0</v>
      </c>
      <c r="K2711" s="80">
        <f t="shared" si="436"/>
        <v>0</v>
      </c>
      <c r="L2711" s="68" t="str">
        <f t="shared" si="429"/>
        <v>Normal</v>
      </c>
      <c r="N2711" s="67">
        <f t="shared" si="430"/>
        <v>0</v>
      </c>
      <c r="O2711" s="67">
        <f t="shared" si="431"/>
        <v>0</v>
      </c>
      <c r="P2711" s="81">
        <f t="shared" si="432"/>
        <v>1.2556919890090017</v>
      </c>
      <c r="Q2711" s="81">
        <f t="shared" si="433"/>
        <v>1.2556919890090017</v>
      </c>
      <c r="S2711" s="1">
        <f t="shared" si="437"/>
        <v>7</v>
      </c>
      <c r="T2711" s="1" t="str">
        <f t="shared" si="438"/>
        <v>Off-Peak</v>
      </c>
    </row>
    <row r="2712" spans="1:20" x14ac:dyDescent="0.25">
      <c r="A2712" s="85">
        <v>45039.208333327057</v>
      </c>
      <c r="B2712" s="1">
        <v>4</v>
      </c>
      <c r="C2712" s="1">
        <v>23</v>
      </c>
      <c r="D2712" s="1">
        <v>6</v>
      </c>
      <c r="E2712" s="1" t="str">
        <f t="shared" si="434"/>
        <v>Non-Summer</v>
      </c>
      <c r="F2712" s="78">
        <v>0.67230000000000001</v>
      </c>
      <c r="G2712" s="79">
        <f t="shared" si="435"/>
        <v>1.2790935215314421</v>
      </c>
      <c r="J2712" s="78">
        <v>0.14169699999999999</v>
      </c>
      <c r="K2712" s="80">
        <f t="shared" si="436"/>
        <v>0.14169699999999999</v>
      </c>
      <c r="L2712" s="68" t="str">
        <f t="shared" si="429"/>
        <v>Normal</v>
      </c>
      <c r="N2712" s="67">
        <f t="shared" si="430"/>
        <v>0</v>
      </c>
      <c r="O2712" s="67">
        <f t="shared" si="431"/>
        <v>0.14169699999999999</v>
      </c>
      <c r="P2712" s="81">
        <f t="shared" si="432"/>
        <v>1.1373965215314421</v>
      </c>
      <c r="Q2712" s="81">
        <f t="shared" si="433"/>
        <v>1.1373965215314421</v>
      </c>
      <c r="S2712" s="1">
        <f t="shared" si="437"/>
        <v>7</v>
      </c>
      <c r="T2712" s="1" t="str">
        <f t="shared" si="438"/>
        <v>Off-Peak</v>
      </c>
    </row>
    <row r="2713" spans="1:20" x14ac:dyDescent="0.25">
      <c r="A2713" s="85">
        <v>45039.249999993721</v>
      </c>
      <c r="B2713" s="1">
        <v>4</v>
      </c>
      <c r="C2713" s="1">
        <v>23</v>
      </c>
      <c r="D2713" s="1">
        <v>7</v>
      </c>
      <c r="E2713" s="1" t="str">
        <f t="shared" si="434"/>
        <v>Non-Summer</v>
      </c>
      <c r="F2713" s="78">
        <v>0.69820000000000004</v>
      </c>
      <c r="G2713" s="79">
        <f t="shared" si="435"/>
        <v>1.3283699192819469</v>
      </c>
      <c r="J2713" s="78">
        <v>1.260559</v>
      </c>
      <c r="K2713" s="80">
        <f t="shared" si="436"/>
        <v>1.260559</v>
      </c>
      <c r="L2713" s="68" t="str">
        <f t="shared" si="429"/>
        <v>Normal</v>
      </c>
      <c r="N2713" s="67">
        <f t="shared" si="430"/>
        <v>0</v>
      </c>
      <c r="O2713" s="67">
        <f t="shared" si="431"/>
        <v>1.260559</v>
      </c>
      <c r="P2713" s="81">
        <f t="shared" si="432"/>
        <v>6.7810919281946935E-2</v>
      </c>
      <c r="Q2713" s="81">
        <f t="shared" si="433"/>
        <v>6.7810919281946935E-2</v>
      </c>
      <c r="S2713" s="1">
        <f t="shared" si="437"/>
        <v>7</v>
      </c>
      <c r="T2713" s="1" t="str">
        <f t="shared" si="438"/>
        <v>Off-Peak</v>
      </c>
    </row>
    <row r="2714" spans="1:20" x14ac:dyDescent="0.25">
      <c r="A2714" s="85">
        <v>45039.291666660385</v>
      </c>
      <c r="B2714" s="1">
        <v>4</v>
      </c>
      <c r="C2714" s="1">
        <v>23</v>
      </c>
      <c r="D2714" s="1">
        <v>8</v>
      </c>
      <c r="E2714" s="1" t="str">
        <f t="shared" si="434"/>
        <v>Non-Summer</v>
      </c>
      <c r="F2714" s="78">
        <v>0.73550000000000004</v>
      </c>
      <c r="G2714" s="79">
        <f t="shared" si="435"/>
        <v>1.3993355422971525</v>
      </c>
      <c r="J2714" s="78">
        <v>2.9560779999999998</v>
      </c>
      <c r="K2714" s="80">
        <f t="shared" si="436"/>
        <v>2.9560779999999998</v>
      </c>
      <c r="L2714" s="68" t="str">
        <f t="shared" si="429"/>
        <v>Normal</v>
      </c>
      <c r="N2714" s="67">
        <f t="shared" si="430"/>
        <v>1.5567424577028472</v>
      </c>
      <c r="O2714" s="67">
        <f t="shared" si="431"/>
        <v>1.3993355422971525</v>
      </c>
      <c r="P2714" s="81">
        <f t="shared" si="432"/>
        <v>0</v>
      </c>
      <c r="Q2714" s="81">
        <f t="shared" si="433"/>
        <v>-1.5567424577028472</v>
      </c>
      <c r="S2714" s="1">
        <f t="shared" si="437"/>
        <v>7</v>
      </c>
      <c r="T2714" s="1" t="str">
        <f t="shared" si="438"/>
        <v>Off-Peak</v>
      </c>
    </row>
    <row r="2715" spans="1:20" x14ac:dyDescent="0.25">
      <c r="A2715" s="85">
        <v>45039.333333327049</v>
      </c>
      <c r="B2715" s="1">
        <v>4</v>
      </c>
      <c r="C2715" s="1">
        <v>23</v>
      </c>
      <c r="D2715" s="1">
        <v>9</v>
      </c>
      <c r="E2715" s="1" t="str">
        <f t="shared" si="434"/>
        <v>Non-Summer</v>
      </c>
      <c r="F2715" s="78">
        <v>0.77239999999999998</v>
      </c>
      <c r="G2715" s="79">
        <f t="shared" si="435"/>
        <v>1.4695401398644738</v>
      </c>
      <c r="J2715" s="78">
        <v>4.4546929999999998</v>
      </c>
      <c r="K2715" s="80">
        <f t="shared" si="436"/>
        <v>4.4546929999999998</v>
      </c>
      <c r="L2715" s="68" t="str">
        <f t="shared" si="429"/>
        <v>Normal</v>
      </c>
      <c r="N2715" s="67">
        <f t="shared" si="430"/>
        <v>2.9851528601355257</v>
      </c>
      <c r="O2715" s="67">
        <f t="shared" si="431"/>
        <v>1.4695401398644741</v>
      </c>
      <c r="P2715" s="81">
        <f t="shared" si="432"/>
        <v>0</v>
      </c>
      <c r="Q2715" s="81">
        <f t="shared" si="433"/>
        <v>-2.9851528601355257</v>
      </c>
      <c r="S2715" s="1">
        <f t="shared" si="437"/>
        <v>7</v>
      </c>
      <c r="T2715" s="1" t="str">
        <f t="shared" si="438"/>
        <v>Off-Peak</v>
      </c>
    </row>
    <row r="2716" spans="1:20" x14ac:dyDescent="0.25">
      <c r="A2716" s="85">
        <v>45039.374999993714</v>
      </c>
      <c r="B2716" s="1">
        <v>4</v>
      </c>
      <c r="C2716" s="1">
        <v>23</v>
      </c>
      <c r="D2716" s="1">
        <v>10</v>
      </c>
      <c r="E2716" s="1" t="str">
        <f t="shared" si="434"/>
        <v>Non-Summer</v>
      </c>
      <c r="F2716" s="78">
        <v>0.79320000000000002</v>
      </c>
      <c r="G2716" s="79">
        <f t="shared" si="435"/>
        <v>1.5091134631544547</v>
      </c>
      <c r="J2716" s="78">
        <v>5.5598580000000002</v>
      </c>
      <c r="K2716" s="80">
        <f t="shared" si="436"/>
        <v>5.5598580000000002</v>
      </c>
      <c r="L2716" s="68" t="str">
        <f t="shared" si="429"/>
        <v>Normal</v>
      </c>
      <c r="N2716" s="67">
        <f t="shared" si="430"/>
        <v>4.0507445368455457</v>
      </c>
      <c r="O2716" s="67">
        <f t="shared" si="431"/>
        <v>1.5091134631544545</v>
      </c>
      <c r="P2716" s="81">
        <f t="shared" si="432"/>
        <v>2.2204460492503131E-16</v>
      </c>
      <c r="Q2716" s="81">
        <f t="shared" si="433"/>
        <v>-4.0507445368455457</v>
      </c>
      <c r="S2716" s="1">
        <f t="shared" si="437"/>
        <v>7</v>
      </c>
      <c r="T2716" s="1" t="str">
        <f t="shared" si="438"/>
        <v>Off-Peak</v>
      </c>
    </row>
    <row r="2717" spans="1:20" x14ac:dyDescent="0.25">
      <c r="A2717" s="85">
        <v>45039.416666660378</v>
      </c>
      <c r="B2717" s="1">
        <v>4</v>
      </c>
      <c r="C2717" s="1">
        <v>23</v>
      </c>
      <c r="D2717" s="1">
        <v>11</v>
      </c>
      <c r="E2717" s="1" t="str">
        <f t="shared" si="434"/>
        <v>Non-Summer</v>
      </c>
      <c r="F2717" s="78">
        <v>0.79910000000000003</v>
      </c>
      <c r="G2717" s="79">
        <f t="shared" si="435"/>
        <v>1.5203385885107472</v>
      </c>
      <c r="J2717" s="78">
        <v>6.2936719999999999</v>
      </c>
      <c r="K2717" s="80">
        <f t="shared" si="436"/>
        <v>6.2936719999999999</v>
      </c>
      <c r="L2717" s="68" t="str">
        <f t="shared" si="429"/>
        <v>Normal</v>
      </c>
      <c r="N2717" s="67">
        <f t="shared" si="430"/>
        <v>4.7733334114892525</v>
      </c>
      <c r="O2717" s="67">
        <f t="shared" si="431"/>
        <v>1.5203385885107474</v>
      </c>
      <c r="P2717" s="81">
        <f t="shared" si="432"/>
        <v>0</v>
      </c>
      <c r="Q2717" s="81">
        <f t="shared" si="433"/>
        <v>-4.7733334114892525</v>
      </c>
      <c r="S2717" s="1">
        <f t="shared" si="437"/>
        <v>7</v>
      </c>
      <c r="T2717" s="1" t="str">
        <f t="shared" si="438"/>
        <v>Off-Peak</v>
      </c>
    </row>
    <row r="2718" spans="1:20" x14ac:dyDescent="0.25">
      <c r="A2718" s="85">
        <v>45039.458333327042</v>
      </c>
      <c r="B2718" s="1">
        <v>4</v>
      </c>
      <c r="C2718" s="1">
        <v>23</v>
      </c>
      <c r="D2718" s="1">
        <v>12</v>
      </c>
      <c r="E2718" s="1" t="str">
        <f t="shared" si="434"/>
        <v>Non-Summer</v>
      </c>
      <c r="F2718" s="78">
        <v>0.8145</v>
      </c>
      <c r="G2718" s="79">
        <f t="shared" si="435"/>
        <v>1.5496380682542905</v>
      </c>
      <c r="J2718" s="78">
        <v>6.5924959999999997</v>
      </c>
      <c r="K2718" s="80">
        <f t="shared" si="436"/>
        <v>6.5924959999999997</v>
      </c>
      <c r="L2718" s="68" t="str">
        <f t="shared" si="429"/>
        <v>Normal</v>
      </c>
      <c r="N2718" s="67">
        <f t="shared" si="430"/>
        <v>5.0428579317457096</v>
      </c>
      <c r="O2718" s="67">
        <f t="shared" si="431"/>
        <v>1.5496380682542901</v>
      </c>
      <c r="P2718" s="81">
        <f t="shared" si="432"/>
        <v>4.4408920985006262E-16</v>
      </c>
      <c r="Q2718" s="81">
        <f t="shared" si="433"/>
        <v>-5.0428579317457096</v>
      </c>
      <c r="S2718" s="1">
        <f t="shared" si="437"/>
        <v>7</v>
      </c>
      <c r="T2718" s="1" t="str">
        <f t="shared" si="438"/>
        <v>Off-Peak</v>
      </c>
    </row>
    <row r="2719" spans="1:20" x14ac:dyDescent="0.25">
      <c r="A2719" s="85">
        <v>45039.499999993706</v>
      </c>
      <c r="B2719" s="1">
        <v>4</v>
      </c>
      <c r="C2719" s="1">
        <v>23</v>
      </c>
      <c r="D2719" s="1">
        <v>13</v>
      </c>
      <c r="E2719" s="1" t="str">
        <f t="shared" si="434"/>
        <v>Non-Summer</v>
      </c>
      <c r="F2719" s="78">
        <v>0.83640000000000003</v>
      </c>
      <c r="G2719" s="79">
        <f t="shared" si="435"/>
        <v>1.591304211525953</v>
      </c>
      <c r="J2719" s="78">
        <v>6.5404359999999997</v>
      </c>
      <c r="K2719" s="80">
        <f t="shared" si="436"/>
        <v>6.5404359999999997</v>
      </c>
      <c r="L2719" s="68" t="str">
        <f t="shared" si="429"/>
        <v>Normal</v>
      </c>
      <c r="N2719" s="67">
        <f t="shared" si="430"/>
        <v>4.9491317884740464</v>
      </c>
      <c r="O2719" s="67">
        <f t="shared" si="431"/>
        <v>1.5913042115259532</v>
      </c>
      <c r="P2719" s="81">
        <f t="shared" si="432"/>
        <v>0</v>
      </c>
      <c r="Q2719" s="81">
        <f t="shared" si="433"/>
        <v>-4.9491317884740464</v>
      </c>
      <c r="S2719" s="1">
        <f t="shared" si="437"/>
        <v>7</v>
      </c>
      <c r="T2719" s="1" t="str">
        <f t="shared" si="438"/>
        <v>Off-Peak</v>
      </c>
    </row>
    <row r="2720" spans="1:20" x14ac:dyDescent="0.25">
      <c r="A2720" s="85">
        <v>45039.541666660371</v>
      </c>
      <c r="B2720" s="1">
        <v>4</v>
      </c>
      <c r="C2720" s="1">
        <v>23</v>
      </c>
      <c r="D2720" s="1">
        <v>14</v>
      </c>
      <c r="E2720" s="1" t="str">
        <f t="shared" si="434"/>
        <v>Non-Summer</v>
      </c>
      <c r="F2720" s="78">
        <v>0.84340000000000004</v>
      </c>
      <c r="G2720" s="79">
        <f t="shared" si="435"/>
        <v>1.6046221568639272</v>
      </c>
      <c r="J2720" s="78">
        <v>6.0492290000000004</v>
      </c>
      <c r="K2720" s="80">
        <f t="shared" si="436"/>
        <v>6.0492290000000004</v>
      </c>
      <c r="L2720" s="68" t="str">
        <f t="shared" si="429"/>
        <v>Normal</v>
      </c>
      <c r="N2720" s="67">
        <f t="shared" si="430"/>
        <v>4.4446068431360732</v>
      </c>
      <c r="O2720" s="67">
        <f t="shared" si="431"/>
        <v>1.6046221568639272</v>
      </c>
      <c r="P2720" s="81">
        <f t="shared" si="432"/>
        <v>0</v>
      </c>
      <c r="Q2720" s="81">
        <f t="shared" si="433"/>
        <v>-4.4446068431360732</v>
      </c>
      <c r="S2720" s="1">
        <f t="shared" si="437"/>
        <v>7</v>
      </c>
      <c r="T2720" s="1" t="str">
        <f t="shared" si="438"/>
        <v>Off-Peak</v>
      </c>
    </row>
    <row r="2721" spans="1:20" x14ac:dyDescent="0.25">
      <c r="A2721" s="85">
        <v>45039.583333327035</v>
      </c>
      <c r="B2721" s="1">
        <v>4</v>
      </c>
      <c r="C2721" s="1">
        <v>23</v>
      </c>
      <c r="D2721" s="1">
        <v>15</v>
      </c>
      <c r="E2721" s="1" t="str">
        <f t="shared" si="434"/>
        <v>Non-Summer</v>
      </c>
      <c r="F2721" s="78">
        <v>0.84930000000000005</v>
      </c>
      <c r="G2721" s="79">
        <f t="shared" si="435"/>
        <v>1.6158472822202199</v>
      </c>
      <c r="J2721" s="78">
        <v>5.2097749999999996</v>
      </c>
      <c r="K2721" s="80">
        <f t="shared" si="436"/>
        <v>5.2097749999999996</v>
      </c>
      <c r="L2721" s="68" t="str">
        <f t="shared" si="429"/>
        <v>Normal</v>
      </c>
      <c r="N2721" s="67">
        <f t="shared" si="430"/>
        <v>3.5939277177797795</v>
      </c>
      <c r="O2721" s="67">
        <f t="shared" si="431"/>
        <v>1.6158472822202201</v>
      </c>
      <c r="P2721" s="81">
        <f t="shared" si="432"/>
        <v>0</v>
      </c>
      <c r="Q2721" s="81">
        <f t="shared" si="433"/>
        <v>-3.5939277177797795</v>
      </c>
      <c r="S2721" s="1">
        <f t="shared" si="437"/>
        <v>7</v>
      </c>
      <c r="T2721" s="1" t="str">
        <f t="shared" si="438"/>
        <v>Off-Peak</v>
      </c>
    </row>
    <row r="2722" spans="1:20" x14ac:dyDescent="0.25">
      <c r="A2722" s="85">
        <v>45039.624999993699</v>
      </c>
      <c r="B2722" s="1">
        <v>4</v>
      </c>
      <c r="C2722" s="1">
        <v>23</v>
      </c>
      <c r="D2722" s="1">
        <v>16</v>
      </c>
      <c r="E2722" s="1" t="str">
        <f t="shared" si="434"/>
        <v>Non-Summer</v>
      </c>
      <c r="F2722" s="78">
        <v>0.86419999999999997</v>
      </c>
      <c r="G2722" s="79">
        <f t="shared" si="435"/>
        <v>1.6441954801539078</v>
      </c>
      <c r="J2722" s="78">
        <v>3.936709</v>
      </c>
      <c r="K2722" s="80">
        <f t="shared" si="436"/>
        <v>3.936709</v>
      </c>
      <c r="L2722" s="68" t="str">
        <f t="shared" si="429"/>
        <v>Normal</v>
      </c>
      <c r="N2722" s="67">
        <f t="shared" si="430"/>
        <v>2.292513519846092</v>
      </c>
      <c r="O2722" s="67">
        <f t="shared" si="431"/>
        <v>1.644195480153908</v>
      </c>
      <c r="P2722" s="81">
        <f t="shared" si="432"/>
        <v>0</v>
      </c>
      <c r="Q2722" s="81">
        <f t="shared" si="433"/>
        <v>-2.292513519846092</v>
      </c>
      <c r="S2722" s="1">
        <f t="shared" si="437"/>
        <v>7</v>
      </c>
      <c r="T2722" s="1" t="str">
        <f t="shared" si="438"/>
        <v>Off-Peak</v>
      </c>
    </row>
    <row r="2723" spans="1:20" x14ac:dyDescent="0.25">
      <c r="A2723" s="85">
        <v>45039.666666660363</v>
      </c>
      <c r="B2723" s="1">
        <v>4</v>
      </c>
      <c r="C2723" s="1">
        <v>23</v>
      </c>
      <c r="D2723" s="1">
        <v>17</v>
      </c>
      <c r="E2723" s="1" t="str">
        <f t="shared" si="434"/>
        <v>Non-Summer</v>
      </c>
      <c r="F2723" s="78">
        <v>0.89100000000000001</v>
      </c>
      <c r="G2723" s="79">
        <f t="shared" si="435"/>
        <v>1.6951841851621521</v>
      </c>
      <c r="J2723" s="78">
        <v>2.3124720000000001</v>
      </c>
      <c r="K2723" s="80">
        <f t="shared" si="436"/>
        <v>2.3124720000000001</v>
      </c>
      <c r="L2723" s="68" t="str">
        <f t="shared" si="429"/>
        <v>Normal</v>
      </c>
      <c r="N2723" s="67">
        <f t="shared" si="430"/>
        <v>0.617287814837848</v>
      </c>
      <c r="O2723" s="67">
        <f t="shared" si="431"/>
        <v>1.6951841851621521</v>
      </c>
      <c r="P2723" s="81">
        <f t="shared" si="432"/>
        <v>0</v>
      </c>
      <c r="Q2723" s="81">
        <f t="shared" si="433"/>
        <v>-0.617287814837848</v>
      </c>
      <c r="S2723" s="1">
        <f t="shared" si="437"/>
        <v>7</v>
      </c>
      <c r="T2723" s="1" t="str">
        <f t="shared" si="438"/>
        <v>Off-Peak</v>
      </c>
    </row>
    <row r="2724" spans="1:20" x14ac:dyDescent="0.25">
      <c r="A2724" s="85">
        <v>45039.708333327028</v>
      </c>
      <c r="B2724" s="1">
        <v>4</v>
      </c>
      <c r="C2724" s="1">
        <v>23</v>
      </c>
      <c r="D2724" s="1">
        <v>18</v>
      </c>
      <c r="E2724" s="1" t="str">
        <f t="shared" si="434"/>
        <v>Non-Summer</v>
      </c>
      <c r="F2724" s="78">
        <v>0.93140000000000001</v>
      </c>
      <c r="G2724" s="79">
        <f t="shared" si="435"/>
        <v>1.7720477553984606</v>
      </c>
      <c r="J2724" s="78">
        <v>0.71976700000000005</v>
      </c>
      <c r="K2724" s="80">
        <f t="shared" si="436"/>
        <v>0.71976700000000005</v>
      </c>
      <c r="L2724" s="68" t="str">
        <f t="shared" si="429"/>
        <v>Normal</v>
      </c>
      <c r="N2724" s="67">
        <f t="shared" si="430"/>
        <v>0</v>
      </c>
      <c r="O2724" s="67">
        <f t="shared" si="431"/>
        <v>0.71976700000000005</v>
      </c>
      <c r="P2724" s="81">
        <f t="shared" si="432"/>
        <v>1.0522807553984606</v>
      </c>
      <c r="Q2724" s="81">
        <f t="shared" si="433"/>
        <v>1.0522807553984606</v>
      </c>
      <c r="S2724" s="1">
        <f t="shared" si="437"/>
        <v>7</v>
      </c>
      <c r="T2724" s="1" t="str">
        <f t="shared" si="438"/>
        <v>Off-Peak</v>
      </c>
    </row>
    <row r="2725" spans="1:20" x14ac:dyDescent="0.25">
      <c r="A2725" s="85">
        <v>45039.749999993692</v>
      </c>
      <c r="B2725" s="1">
        <v>4</v>
      </c>
      <c r="C2725" s="1">
        <v>23</v>
      </c>
      <c r="D2725" s="1">
        <v>19</v>
      </c>
      <c r="E2725" s="1" t="str">
        <f t="shared" si="434"/>
        <v>Non-Summer</v>
      </c>
      <c r="F2725" s="78">
        <v>0.95920000000000005</v>
      </c>
      <c r="G2725" s="79">
        <f t="shared" si="435"/>
        <v>1.8249390240264156</v>
      </c>
      <c r="J2725" s="78">
        <v>0</v>
      </c>
      <c r="K2725" s="80">
        <f t="shared" si="436"/>
        <v>0</v>
      </c>
      <c r="L2725" s="68" t="str">
        <f t="shared" si="429"/>
        <v>Normal</v>
      </c>
      <c r="N2725" s="67">
        <f t="shared" si="430"/>
        <v>0</v>
      </c>
      <c r="O2725" s="67">
        <f t="shared" si="431"/>
        <v>0</v>
      </c>
      <c r="P2725" s="81">
        <f t="shared" si="432"/>
        <v>1.8249390240264156</v>
      </c>
      <c r="Q2725" s="81">
        <f t="shared" si="433"/>
        <v>1.8249390240264156</v>
      </c>
      <c r="S2725" s="1">
        <f t="shared" si="437"/>
        <v>7</v>
      </c>
      <c r="T2725" s="1" t="str">
        <f t="shared" si="438"/>
        <v>Off-Peak</v>
      </c>
    </row>
    <row r="2726" spans="1:20" x14ac:dyDescent="0.25">
      <c r="A2726" s="85">
        <v>45039.791666660356</v>
      </c>
      <c r="B2726" s="1">
        <v>4</v>
      </c>
      <c r="C2726" s="1">
        <v>23</v>
      </c>
      <c r="D2726" s="1">
        <v>20</v>
      </c>
      <c r="E2726" s="1" t="str">
        <f t="shared" si="434"/>
        <v>Non-Summer</v>
      </c>
      <c r="F2726" s="78">
        <v>0.98540000000000005</v>
      </c>
      <c r="G2726" s="79">
        <f t="shared" si="435"/>
        <v>1.8747861908628336</v>
      </c>
      <c r="J2726" s="78">
        <v>0</v>
      </c>
      <c r="K2726" s="80">
        <f t="shared" si="436"/>
        <v>0</v>
      </c>
      <c r="L2726" s="68" t="str">
        <f t="shared" si="429"/>
        <v>Normal</v>
      </c>
      <c r="N2726" s="67">
        <f t="shared" si="430"/>
        <v>0</v>
      </c>
      <c r="O2726" s="67">
        <f t="shared" si="431"/>
        <v>0</v>
      </c>
      <c r="P2726" s="81">
        <f t="shared" si="432"/>
        <v>1.8747861908628336</v>
      </c>
      <c r="Q2726" s="81">
        <f t="shared" si="433"/>
        <v>1.8747861908628336</v>
      </c>
      <c r="S2726" s="1">
        <f t="shared" si="437"/>
        <v>7</v>
      </c>
      <c r="T2726" s="1" t="str">
        <f t="shared" si="438"/>
        <v>Off-Peak</v>
      </c>
    </row>
    <row r="2727" spans="1:20" x14ac:dyDescent="0.25">
      <c r="A2727" s="85">
        <v>45039.83333332702</v>
      </c>
      <c r="B2727" s="1">
        <v>4</v>
      </c>
      <c r="C2727" s="1">
        <v>23</v>
      </c>
      <c r="D2727" s="1">
        <v>21</v>
      </c>
      <c r="E2727" s="1" t="str">
        <f t="shared" si="434"/>
        <v>Non-Summer</v>
      </c>
      <c r="F2727" s="78">
        <v>0.99639999999999995</v>
      </c>
      <c r="G2727" s="79">
        <f t="shared" si="435"/>
        <v>1.8957143906796501</v>
      </c>
      <c r="J2727" s="78">
        <v>0</v>
      </c>
      <c r="K2727" s="80">
        <f t="shared" si="436"/>
        <v>0</v>
      </c>
      <c r="L2727" s="68" t="str">
        <f t="shared" si="429"/>
        <v>Normal</v>
      </c>
      <c r="N2727" s="67">
        <f t="shared" si="430"/>
        <v>0</v>
      </c>
      <c r="O2727" s="67">
        <f t="shared" si="431"/>
        <v>0</v>
      </c>
      <c r="P2727" s="81">
        <f t="shared" si="432"/>
        <v>1.8957143906796501</v>
      </c>
      <c r="Q2727" s="81">
        <f t="shared" si="433"/>
        <v>1.8957143906796501</v>
      </c>
      <c r="S2727" s="1">
        <f t="shared" si="437"/>
        <v>7</v>
      </c>
      <c r="T2727" s="1" t="str">
        <f t="shared" si="438"/>
        <v>Off-Peak</v>
      </c>
    </row>
    <row r="2728" spans="1:20" x14ac:dyDescent="0.25">
      <c r="A2728" s="85">
        <v>45039.874999993684</v>
      </c>
      <c r="B2728" s="1">
        <v>4</v>
      </c>
      <c r="C2728" s="1">
        <v>23</v>
      </c>
      <c r="D2728" s="1">
        <v>22</v>
      </c>
      <c r="E2728" s="1" t="str">
        <f t="shared" si="434"/>
        <v>Non-Summer</v>
      </c>
      <c r="F2728" s="78">
        <v>0.94620000000000004</v>
      </c>
      <c r="G2728" s="79">
        <f t="shared" si="435"/>
        <v>1.8002056969701776</v>
      </c>
      <c r="J2728" s="78">
        <v>0</v>
      </c>
      <c r="K2728" s="80">
        <f t="shared" si="436"/>
        <v>0</v>
      </c>
      <c r="L2728" s="68" t="str">
        <f t="shared" si="429"/>
        <v>Normal</v>
      </c>
      <c r="N2728" s="67">
        <f t="shared" si="430"/>
        <v>0</v>
      </c>
      <c r="O2728" s="67">
        <f t="shared" si="431"/>
        <v>0</v>
      </c>
      <c r="P2728" s="81">
        <f t="shared" si="432"/>
        <v>1.8002056969701776</v>
      </c>
      <c r="Q2728" s="81">
        <f t="shared" si="433"/>
        <v>1.8002056969701776</v>
      </c>
      <c r="S2728" s="1">
        <f t="shared" si="437"/>
        <v>7</v>
      </c>
      <c r="T2728" s="1" t="str">
        <f t="shared" si="438"/>
        <v>Off-Peak</v>
      </c>
    </row>
    <row r="2729" spans="1:20" x14ac:dyDescent="0.25">
      <c r="A2729" s="85">
        <v>45039.916666660349</v>
      </c>
      <c r="B2729" s="1">
        <v>4</v>
      </c>
      <c r="C2729" s="1">
        <v>23</v>
      </c>
      <c r="D2729" s="1">
        <v>23</v>
      </c>
      <c r="E2729" s="1" t="str">
        <f t="shared" si="434"/>
        <v>Non-Summer</v>
      </c>
      <c r="F2729" s="78">
        <v>0.85799999999999998</v>
      </c>
      <c r="G2729" s="79">
        <f t="shared" si="435"/>
        <v>1.632399585711702</v>
      </c>
      <c r="J2729" s="78">
        <v>0</v>
      </c>
      <c r="K2729" s="80">
        <f t="shared" si="436"/>
        <v>0</v>
      </c>
      <c r="L2729" s="68" t="str">
        <f t="shared" si="429"/>
        <v>Normal</v>
      </c>
      <c r="N2729" s="67">
        <f t="shared" si="430"/>
        <v>0</v>
      </c>
      <c r="O2729" s="67">
        <f t="shared" si="431"/>
        <v>0</v>
      </c>
      <c r="P2729" s="81">
        <f t="shared" si="432"/>
        <v>1.632399585711702</v>
      </c>
      <c r="Q2729" s="81">
        <f t="shared" si="433"/>
        <v>1.632399585711702</v>
      </c>
      <c r="S2729" s="1">
        <f t="shared" si="437"/>
        <v>7</v>
      </c>
      <c r="T2729" s="1" t="str">
        <f t="shared" si="438"/>
        <v>Off-Peak</v>
      </c>
    </row>
    <row r="2730" spans="1:20" x14ac:dyDescent="0.25">
      <c r="A2730" s="85">
        <v>45039.958333327013</v>
      </c>
      <c r="B2730" s="1">
        <v>4</v>
      </c>
      <c r="C2730" s="1">
        <v>24</v>
      </c>
      <c r="D2730" s="1">
        <v>0</v>
      </c>
      <c r="E2730" s="1" t="str">
        <f t="shared" si="434"/>
        <v>Non-Summer</v>
      </c>
      <c r="F2730" s="78">
        <v>0.76970000000000005</v>
      </c>
      <c r="G2730" s="79">
        <f t="shared" si="435"/>
        <v>1.4644032180912554</v>
      </c>
      <c r="J2730" s="78">
        <v>0</v>
      </c>
      <c r="K2730" s="80">
        <f t="shared" si="436"/>
        <v>0</v>
      </c>
      <c r="L2730" s="68" t="str">
        <f t="shared" si="429"/>
        <v>Normal</v>
      </c>
      <c r="N2730" s="67">
        <f t="shared" si="430"/>
        <v>0</v>
      </c>
      <c r="O2730" s="67">
        <f t="shared" si="431"/>
        <v>0</v>
      </c>
      <c r="P2730" s="81">
        <f t="shared" si="432"/>
        <v>1.4644032180912554</v>
      </c>
      <c r="Q2730" s="81">
        <f t="shared" si="433"/>
        <v>1.4644032180912554</v>
      </c>
      <c r="S2730" s="1">
        <f t="shared" si="437"/>
        <v>7</v>
      </c>
      <c r="T2730" s="1" t="str">
        <f t="shared" si="438"/>
        <v>Off-Peak</v>
      </c>
    </row>
    <row r="2731" spans="1:20" x14ac:dyDescent="0.25">
      <c r="A2731" s="85">
        <v>45039.999999993677</v>
      </c>
      <c r="B2731" s="1">
        <v>4</v>
      </c>
      <c r="C2731" s="1">
        <v>24</v>
      </c>
      <c r="D2731" s="1">
        <v>1</v>
      </c>
      <c r="E2731" s="1" t="str">
        <f t="shared" si="434"/>
        <v>Non-Summer</v>
      </c>
      <c r="F2731" s="78">
        <v>0.71419999999999995</v>
      </c>
      <c r="G2731" s="79">
        <f t="shared" si="435"/>
        <v>1.3588109371973165</v>
      </c>
      <c r="J2731" s="78">
        <v>0</v>
      </c>
      <c r="K2731" s="80">
        <f t="shared" si="436"/>
        <v>0</v>
      </c>
      <c r="L2731" s="68" t="str">
        <f t="shared" si="429"/>
        <v>Normal</v>
      </c>
      <c r="N2731" s="67">
        <f t="shared" si="430"/>
        <v>0</v>
      </c>
      <c r="O2731" s="67">
        <f t="shared" si="431"/>
        <v>0</v>
      </c>
      <c r="P2731" s="81">
        <f t="shared" si="432"/>
        <v>1.3588109371973165</v>
      </c>
      <c r="Q2731" s="81">
        <f t="shared" si="433"/>
        <v>1.3588109371973165</v>
      </c>
      <c r="S2731" s="1">
        <f t="shared" si="437"/>
        <v>1</v>
      </c>
      <c r="T2731" s="1" t="str">
        <f t="shared" si="438"/>
        <v>Off-Peak</v>
      </c>
    </row>
    <row r="2732" spans="1:20" x14ac:dyDescent="0.25">
      <c r="A2732" s="85">
        <v>45040.041666660341</v>
      </c>
      <c r="B2732" s="1">
        <v>4</v>
      </c>
      <c r="C2732" s="1">
        <v>24</v>
      </c>
      <c r="D2732" s="1">
        <v>2</v>
      </c>
      <c r="E2732" s="1" t="str">
        <f t="shared" si="434"/>
        <v>Non-Summer</v>
      </c>
      <c r="F2732" s="78">
        <v>0.68230000000000002</v>
      </c>
      <c r="G2732" s="79">
        <f t="shared" si="435"/>
        <v>1.2981191577285482</v>
      </c>
      <c r="J2732" s="78">
        <v>0</v>
      </c>
      <c r="K2732" s="80">
        <f t="shared" si="436"/>
        <v>0</v>
      </c>
      <c r="L2732" s="68" t="str">
        <f t="shared" si="429"/>
        <v>Normal</v>
      </c>
      <c r="N2732" s="67">
        <f t="shared" si="430"/>
        <v>0</v>
      </c>
      <c r="O2732" s="67">
        <f t="shared" si="431"/>
        <v>0</v>
      </c>
      <c r="P2732" s="81">
        <f t="shared" si="432"/>
        <v>1.2981191577285482</v>
      </c>
      <c r="Q2732" s="81">
        <f t="shared" si="433"/>
        <v>1.2981191577285482</v>
      </c>
      <c r="S2732" s="1">
        <f t="shared" si="437"/>
        <v>1</v>
      </c>
      <c r="T2732" s="1" t="str">
        <f t="shared" si="438"/>
        <v>Off-Peak</v>
      </c>
    </row>
    <row r="2733" spans="1:20" x14ac:dyDescent="0.25">
      <c r="A2733" s="85">
        <v>45040.083333327006</v>
      </c>
      <c r="B2733" s="1">
        <v>4</v>
      </c>
      <c r="C2733" s="1">
        <v>24</v>
      </c>
      <c r="D2733" s="1">
        <v>3</v>
      </c>
      <c r="E2733" s="1" t="str">
        <f t="shared" si="434"/>
        <v>Non-Summer</v>
      </c>
      <c r="F2733" s="78">
        <v>0.66579999999999995</v>
      </c>
      <c r="G2733" s="79">
        <f t="shared" si="435"/>
        <v>1.2667268580033231</v>
      </c>
      <c r="J2733" s="78">
        <v>0</v>
      </c>
      <c r="K2733" s="80">
        <f t="shared" si="436"/>
        <v>0</v>
      </c>
      <c r="L2733" s="68" t="str">
        <f t="shared" si="429"/>
        <v>Normal</v>
      </c>
      <c r="N2733" s="67">
        <f t="shared" si="430"/>
        <v>0</v>
      </c>
      <c r="O2733" s="67">
        <f t="shared" si="431"/>
        <v>0</v>
      </c>
      <c r="P2733" s="81">
        <f t="shared" si="432"/>
        <v>1.2667268580033231</v>
      </c>
      <c r="Q2733" s="81">
        <f t="shared" si="433"/>
        <v>1.2667268580033231</v>
      </c>
      <c r="S2733" s="1">
        <f t="shared" si="437"/>
        <v>1</v>
      </c>
      <c r="T2733" s="1" t="str">
        <f t="shared" si="438"/>
        <v>Off-Peak</v>
      </c>
    </row>
    <row r="2734" spans="1:20" x14ac:dyDescent="0.25">
      <c r="A2734" s="85">
        <v>45040.12499999367</v>
      </c>
      <c r="B2734" s="1">
        <v>4</v>
      </c>
      <c r="C2734" s="1">
        <v>24</v>
      </c>
      <c r="D2734" s="1">
        <v>4</v>
      </c>
      <c r="E2734" s="1" t="str">
        <f t="shared" si="434"/>
        <v>Non-Summer</v>
      </c>
      <c r="F2734" s="78">
        <v>0.6613</v>
      </c>
      <c r="G2734" s="79">
        <f t="shared" si="435"/>
        <v>1.2581653217146254</v>
      </c>
      <c r="J2734" s="78">
        <v>0</v>
      </c>
      <c r="K2734" s="80">
        <f t="shared" si="436"/>
        <v>0</v>
      </c>
      <c r="L2734" s="68" t="str">
        <f t="shared" si="429"/>
        <v>Normal</v>
      </c>
      <c r="N2734" s="67">
        <f t="shared" si="430"/>
        <v>0</v>
      </c>
      <c r="O2734" s="67">
        <f t="shared" si="431"/>
        <v>0</v>
      </c>
      <c r="P2734" s="81">
        <f t="shared" si="432"/>
        <v>1.2581653217146254</v>
      </c>
      <c r="Q2734" s="81">
        <f t="shared" si="433"/>
        <v>1.2581653217146254</v>
      </c>
      <c r="S2734" s="1">
        <f t="shared" si="437"/>
        <v>1</v>
      </c>
      <c r="T2734" s="1" t="str">
        <f t="shared" si="438"/>
        <v>Off-Peak</v>
      </c>
    </row>
    <row r="2735" spans="1:20" x14ac:dyDescent="0.25">
      <c r="A2735" s="85">
        <v>45040.166666660334</v>
      </c>
      <c r="B2735" s="1">
        <v>4</v>
      </c>
      <c r="C2735" s="1">
        <v>24</v>
      </c>
      <c r="D2735" s="1">
        <v>5</v>
      </c>
      <c r="E2735" s="1" t="str">
        <f t="shared" si="434"/>
        <v>Non-Summer</v>
      </c>
      <c r="F2735" s="78">
        <v>0.67749999999999999</v>
      </c>
      <c r="G2735" s="79">
        <f t="shared" si="435"/>
        <v>1.2889868523539372</v>
      </c>
      <c r="J2735" s="78">
        <v>0</v>
      </c>
      <c r="K2735" s="80">
        <f t="shared" si="436"/>
        <v>0</v>
      </c>
      <c r="L2735" s="68" t="str">
        <f t="shared" si="429"/>
        <v>Normal</v>
      </c>
      <c r="N2735" s="67">
        <f t="shared" si="430"/>
        <v>0</v>
      </c>
      <c r="O2735" s="67">
        <f t="shared" si="431"/>
        <v>0</v>
      </c>
      <c r="P2735" s="81">
        <f t="shared" si="432"/>
        <v>1.2889868523539372</v>
      </c>
      <c r="Q2735" s="81">
        <f t="shared" si="433"/>
        <v>1.2889868523539372</v>
      </c>
      <c r="S2735" s="1">
        <f t="shared" si="437"/>
        <v>1</v>
      </c>
      <c r="T2735" s="1" t="str">
        <f t="shared" si="438"/>
        <v>Off-Peak</v>
      </c>
    </row>
    <row r="2736" spans="1:20" x14ac:dyDescent="0.25">
      <c r="A2736" s="85">
        <v>45040.208333326998</v>
      </c>
      <c r="B2736" s="1">
        <v>4</v>
      </c>
      <c r="C2736" s="1">
        <v>24</v>
      </c>
      <c r="D2736" s="1">
        <v>6</v>
      </c>
      <c r="E2736" s="1" t="str">
        <f t="shared" si="434"/>
        <v>Non-Summer</v>
      </c>
      <c r="F2736" s="78">
        <v>0.71679999999999999</v>
      </c>
      <c r="G2736" s="79">
        <f t="shared" si="435"/>
        <v>1.363757602608564</v>
      </c>
      <c r="J2736" s="78">
        <v>2.6623999999999998E-2</v>
      </c>
      <c r="K2736" s="80">
        <f t="shared" si="436"/>
        <v>2.6623999999999998E-2</v>
      </c>
      <c r="L2736" s="68" t="str">
        <f t="shared" si="429"/>
        <v>Normal</v>
      </c>
      <c r="N2736" s="67">
        <f t="shared" si="430"/>
        <v>0</v>
      </c>
      <c r="O2736" s="67">
        <f t="shared" si="431"/>
        <v>2.6623999999999998E-2</v>
      </c>
      <c r="P2736" s="81">
        <f t="shared" si="432"/>
        <v>1.3371336026085641</v>
      </c>
      <c r="Q2736" s="81">
        <f t="shared" si="433"/>
        <v>1.3371336026085641</v>
      </c>
      <c r="S2736" s="1">
        <f t="shared" si="437"/>
        <v>1</v>
      </c>
      <c r="T2736" s="1" t="str">
        <f t="shared" si="438"/>
        <v>Peak</v>
      </c>
    </row>
    <row r="2737" spans="1:20" x14ac:dyDescent="0.25">
      <c r="A2737" s="85">
        <v>45040.249999993663</v>
      </c>
      <c r="B2737" s="1">
        <v>4</v>
      </c>
      <c r="C2737" s="1">
        <v>24</v>
      </c>
      <c r="D2737" s="1">
        <v>7</v>
      </c>
      <c r="E2737" s="1" t="str">
        <f t="shared" si="434"/>
        <v>Non-Summer</v>
      </c>
      <c r="F2737" s="78">
        <v>0.76580000000000004</v>
      </c>
      <c r="G2737" s="79">
        <f t="shared" si="435"/>
        <v>1.456983219974384</v>
      </c>
      <c r="J2737" s="78">
        <v>0.69692999999999994</v>
      </c>
      <c r="K2737" s="80">
        <f t="shared" si="436"/>
        <v>0.69692999999999994</v>
      </c>
      <c r="L2737" s="68" t="str">
        <f t="shared" si="429"/>
        <v>Normal</v>
      </c>
      <c r="N2737" s="67">
        <f t="shared" si="430"/>
        <v>0</v>
      </c>
      <c r="O2737" s="67">
        <f t="shared" si="431"/>
        <v>0.69692999999999994</v>
      </c>
      <c r="P2737" s="81">
        <f t="shared" si="432"/>
        <v>0.76005321997438402</v>
      </c>
      <c r="Q2737" s="81">
        <f t="shared" si="433"/>
        <v>0.76005321997438402</v>
      </c>
      <c r="S2737" s="1">
        <f t="shared" si="437"/>
        <v>1</v>
      </c>
      <c r="T2737" s="1" t="str">
        <f t="shared" si="438"/>
        <v>Peak</v>
      </c>
    </row>
    <row r="2738" spans="1:20" x14ac:dyDescent="0.25">
      <c r="A2738" s="85">
        <v>45040.291666660327</v>
      </c>
      <c r="B2738" s="1">
        <v>4</v>
      </c>
      <c r="C2738" s="1">
        <v>24</v>
      </c>
      <c r="D2738" s="1">
        <v>8</v>
      </c>
      <c r="E2738" s="1" t="str">
        <f t="shared" si="434"/>
        <v>Non-Summer</v>
      </c>
      <c r="F2738" s="78">
        <v>0.76249999999999996</v>
      </c>
      <c r="G2738" s="79">
        <f t="shared" si="435"/>
        <v>1.4507047600293388</v>
      </c>
      <c r="J2738" s="78">
        <v>1.8949590000000001</v>
      </c>
      <c r="K2738" s="80">
        <f t="shared" si="436"/>
        <v>1.8949590000000001</v>
      </c>
      <c r="L2738" s="68" t="str">
        <f t="shared" si="429"/>
        <v>Normal</v>
      </c>
      <c r="N2738" s="67">
        <f t="shared" si="430"/>
        <v>0.44425423997066127</v>
      </c>
      <c r="O2738" s="67">
        <f t="shared" si="431"/>
        <v>1.4507047600293388</v>
      </c>
      <c r="P2738" s="81">
        <f t="shared" si="432"/>
        <v>0</v>
      </c>
      <c r="Q2738" s="81">
        <f t="shared" si="433"/>
        <v>-0.44425423997066127</v>
      </c>
      <c r="S2738" s="1">
        <f t="shared" si="437"/>
        <v>1</v>
      </c>
      <c r="T2738" s="1" t="str">
        <f t="shared" si="438"/>
        <v>Peak</v>
      </c>
    </row>
    <row r="2739" spans="1:20" x14ac:dyDescent="0.25">
      <c r="A2739" s="85">
        <v>45040.333333326991</v>
      </c>
      <c r="B2739" s="1">
        <v>4</v>
      </c>
      <c r="C2739" s="1">
        <v>24</v>
      </c>
      <c r="D2739" s="1">
        <v>9</v>
      </c>
      <c r="E2739" s="1" t="str">
        <f t="shared" si="434"/>
        <v>Non-Summer</v>
      </c>
      <c r="F2739" s="78">
        <v>0.71750000000000003</v>
      </c>
      <c r="G2739" s="79">
        <f t="shared" si="435"/>
        <v>1.3650893971423617</v>
      </c>
      <c r="J2739" s="78">
        <v>3.3430010000000001</v>
      </c>
      <c r="K2739" s="80">
        <f t="shared" si="436"/>
        <v>3.3430010000000001</v>
      </c>
      <c r="L2739" s="68" t="str">
        <f t="shared" si="429"/>
        <v>Normal</v>
      </c>
      <c r="N2739" s="67">
        <f t="shared" si="430"/>
        <v>1.9779116028576385</v>
      </c>
      <c r="O2739" s="67">
        <f t="shared" si="431"/>
        <v>1.3650893971423617</v>
      </c>
      <c r="P2739" s="81">
        <f t="shared" si="432"/>
        <v>0</v>
      </c>
      <c r="Q2739" s="81">
        <f t="shared" si="433"/>
        <v>-1.9779116028576385</v>
      </c>
      <c r="S2739" s="1">
        <f t="shared" si="437"/>
        <v>1</v>
      </c>
      <c r="T2739" s="1" t="str">
        <f t="shared" si="438"/>
        <v>Peak</v>
      </c>
    </row>
    <row r="2740" spans="1:20" x14ac:dyDescent="0.25">
      <c r="A2740" s="85">
        <v>45040.374999993655</v>
      </c>
      <c r="B2740" s="1">
        <v>4</v>
      </c>
      <c r="C2740" s="1">
        <v>24</v>
      </c>
      <c r="D2740" s="1">
        <v>10</v>
      </c>
      <c r="E2740" s="1" t="str">
        <f t="shared" si="434"/>
        <v>Non-Summer</v>
      </c>
      <c r="F2740" s="78">
        <v>0.68859999999999999</v>
      </c>
      <c r="G2740" s="79">
        <f t="shared" si="435"/>
        <v>1.310105308532725</v>
      </c>
      <c r="J2740" s="78">
        <v>4.0174149999999997</v>
      </c>
      <c r="K2740" s="80">
        <f t="shared" si="436"/>
        <v>4.0174149999999997</v>
      </c>
      <c r="L2740" s="68" t="str">
        <f t="shared" si="429"/>
        <v>Normal</v>
      </c>
      <c r="N2740" s="67">
        <f t="shared" si="430"/>
        <v>2.707309691467275</v>
      </c>
      <c r="O2740" s="67">
        <f t="shared" si="431"/>
        <v>1.3101053085327248</v>
      </c>
      <c r="P2740" s="81">
        <f t="shared" si="432"/>
        <v>2.2204460492503131E-16</v>
      </c>
      <c r="Q2740" s="81">
        <f t="shared" si="433"/>
        <v>-2.707309691467275</v>
      </c>
      <c r="S2740" s="1">
        <f t="shared" si="437"/>
        <v>1</v>
      </c>
      <c r="T2740" s="1" t="str">
        <f t="shared" si="438"/>
        <v>Peak</v>
      </c>
    </row>
    <row r="2741" spans="1:20" x14ac:dyDescent="0.25">
      <c r="A2741" s="85">
        <v>45040.41666666032</v>
      </c>
      <c r="B2741" s="1">
        <v>4</v>
      </c>
      <c r="C2741" s="1">
        <v>24</v>
      </c>
      <c r="D2741" s="1">
        <v>11</v>
      </c>
      <c r="E2741" s="1" t="str">
        <f t="shared" si="434"/>
        <v>Non-Summer</v>
      </c>
      <c r="F2741" s="78">
        <v>0.67630000000000001</v>
      </c>
      <c r="G2741" s="79">
        <f t="shared" si="435"/>
        <v>1.2867037760102844</v>
      </c>
      <c r="J2741" s="78">
        <v>4.9515859999999998</v>
      </c>
      <c r="K2741" s="80">
        <f t="shared" si="436"/>
        <v>4.9515859999999998</v>
      </c>
      <c r="L2741" s="68" t="str">
        <f t="shared" si="429"/>
        <v>Normal</v>
      </c>
      <c r="N2741" s="67">
        <f t="shared" si="430"/>
        <v>3.6648822239897152</v>
      </c>
      <c r="O2741" s="67">
        <f t="shared" si="431"/>
        <v>1.2867037760102846</v>
      </c>
      <c r="P2741" s="81">
        <f t="shared" si="432"/>
        <v>0</v>
      </c>
      <c r="Q2741" s="81">
        <f t="shared" si="433"/>
        <v>-3.6648822239897152</v>
      </c>
      <c r="S2741" s="1">
        <f t="shared" si="437"/>
        <v>1</v>
      </c>
      <c r="T2741" s="1" t="str">
        <f t="shared" si="438"/>
        <v>Peak</v>
      </c>
    </row>
    <row r="2742" spans="1:20" x14ac:dyDescent="0.25">
      <c r="A2742" s="85">
        <v>45040.458333326984</v>
      </c>
      <c r="B2742" s="1">
        <v>4</v>
      </c>
      <c r="C2742" s="1">
        <v>24</v>
      </c>
      <c r="D2742" s="1">
        <v>12</v>
      </c>
      <c r="E2742" s="1" t="str">
        <f t="shared" si="434"/>
        <v>Non-Summer</v>
      </c>
      <c r="F2742" s="78">
        <v>0.6714</v>
      </c>
      <c r="G2742" s="79">
        <f t="shared" si="435"/>
        <v>1.2773812142737024</v>
      </c>
      <c r="J2742" s="78">
        <v>2.9891370000000004</v>
      </c>
      <c r="K2742" s="80">
        <f t="shared" si="436"/>
        <v>2.9891370000000004</v>
      </c>
      <c r="L2742" s="68" t="str">
        <f t="shared" si="429"/>
        <v>Normal</v>
      </c>
      <c r="N2742" s="67">
        <f t="shared" si="430"/>
        <v>1.7117557857262979</v>
      </c>
      <c r="O2742" s="67">
        <f t="shared" si="431"/>
        <v>1.2773812142737024</v>
      </c>
      <c r="P2742" s="81">
        <f t="shared" si="432"/>
        <v>0</v>
      </c>
      <c r="Q2742" s="81">
        <f t="shared" si="433"/>
        <v>-1.7117557857262979</v>
      </c>
      <c r="S2742" s="1">
        <f t="shared" si="437"/>
        <v>1</v>
      </c>
      <c r="T2742" s="1" t="str">
        <f t="shared" si="438"/>
        <v>Peak</v>
      </c>
    </row>
    <row r="2743" spans="1:20" x14ac:dyDescent="0.25">
      <c r="A2743" s="85">
        <v>45040.499999993648</v>
      </c>
      <c r="B2743" s="1">
        <v>4</v>
      </c>
      <c r="C2743" s="1">
        <v>24</v>
      </c>
      <c r="D2743" s="1">
        <v>13</v>
      </c>
      <c r="E2743" s="1" t="str">
        <f t="shared" si="434"/>
        <v>Non-Summer</v>
      </c>
      <c r="F2743" s="78">
        <v>0.66439999999999999</v>
      </c>
      <c r="G2743" s="79">
        <f t="shared" si="435"/>
        <v>1.2640632689357283</v>
      </c>
      <c r="J2743" s="78">
        <v>5.0326069999999996</v>
      </c>
      <c r="K2743" s="80">
        <f t="shared" si="436"/>
        <v>5.0326069999999996</v>
      </c>
      <c r="L2743" s="68" t="str">
        <f t="shared" si="429"/>
        <v>Normal</v>
      </c>
      <c r="N2743" s="67">
        <f t="shared" si="430"/>
        <v>3.7685437310642715</v>
      </c>
      <c r="O2743" s="67">
        <f t="shared" si="431"/>
        <v>1.2640632689357281</v>
      </c>
      <c r="P2743" s="81">
        <f t="shared" si="432"/>
        <v>2.2204460492503131E-16</v>
      </c>
      <c r="Q2743" s="81">
        <f t="shared" si="433"/>
        <v>-3.7685437310642715</v>
      </c>
      <c r="S2743" s="1">
        <f t="shared" si="437"/>
        <v>1</v>
      </c>
      <c r="T2743" s="1" t="str">
        <f t="shared" si="438"/>
        <v>Peak</v>
      </c>
    </row>
    <row r="2744" spans="1:20" x14ac:dyDescent="0.25">
      <c r="A2744" s="85">
        <v>45040.541666660312</v>
      </c>
      <c r="B2744" s="1">
        <v>4</v>
      </c>
      <c r="C2744" s="1">
        <v>24</v>
      </c>
      <c r="D2744" s="1">
        <v>14</v>
      </c>
      <c r="E2744" s="1" t="str">
        <f t="shared" si="434"/>
        <v>Non-Summer</v>
      </c>
      <c r="F2744" s="78">
        <v>0.65129999999999999</v>
      </c>
      <c r="G2744" s="79">
        <f t="shared" si="435"/>
        <v>1.2391396855175192</v>
      </c>
      <c r="J2744" s="78">
        <v>3.3515680000000003</v>
      </c>
      <c r="K2744" s="80">
        <f t="shared" si="436"/>
        <v>3.3515680000000003</v>
      </c>
      <c r="L2744" s="68" t="str">
        <f t="shared" si="429"/>
        <v>Normal</v>
      </c>
      <c r="N2744" s="67">
        <f t="shared" si="430"/>
        <v>2.1124283144824814</v>
      </c>
      <c r="O2744" s="67">
        <f t="shared" si="431"/>
        <v>1.239139685517519</v>
      </c>
      <c r="P2744" s="81">
        <f t="shared" si="432"/>
        <v>2.2204460492503131E-16</v>
      </c>
      <c r="Q2744" s="81">
        <f t="shared" si="433"/>
        <v>-2.1124283144824814</v>
      </c>
      <c r="S2744" s="1">
        <f t="shared" si="437"/>
        <v>1</v>
      </c>
      <c r="T2744" s="1" t="str">
        <f t="shared" si="438"/>
        <v>Peak</v>
      </c>
    </row>
    <row r="2745" spans="1:20" x14ac:dyDescent="0.25">
      <c r="A2745" s="85">
        <v>45040.583333326977</v>
      </c>
      <c r="B2745" s="1">
        <v>4</v>
      </c>
      <c r="C2745" s="1">
        <v>24</v>
      </c>
      <c r="D2745" s="1">
        <v>15</v>
      </c>
      <c r="E2745" s="1" t="str">
        <f t="shared" si="434"/>
        <v>Non-Summer</v>
      </c>
      <c r="F2745" s="78">
        <v>0.64449999999999996</v>
      </c>
      <c r="G2745" s="79">
        <f t="shared" si="435"/>
        <v>1.2262022529034871</v>
      </c>
      <c r="J2745" s="78">
        <v>1.767757</v>
      </c>
      <c r="K2745" s="80">
        <f t="shared" si="436"/>
        <v>1.767757</v>
      </c>
      <c r="L2745" s="68" t="str">
        <f t="shared" si="429"/>
        <v>Normal</v>
      </c>
      <c r="N2745" s="67">
        <f t="shared" si="430"/>
        <v>0.54155474709651297</v>
      </c>
      <c r="O2745" s="67">
        <f t="shared" si="431"/>
        <v>1.2262022529034871</v>
      </c>
      <c r="P2745" s="81">
        <f t="shared" si="432"/>
        <v>0</v>
      </c>
      <c r="Q2745" s="81">
        <f t="shared" si="433"/>
        <v>-0.54155474709651297</v>
      </c>
      <c r="S2745" s="1">
        <f t="shared" si="437"/>
        <v>1</v>
      </c>
      <c r="T2745" s="1" t="str">
        <f t="shared" si="438"/>
        <v>Peak</v>
      </c>
    </row>
    <row r="2746" spans="1:20" x14ac:dyDescent="0.25">
      <c r="A2746" s="85">
        <v>45040.624999993641</v>
      </c>
      <c r="B2746" s="1">
        <v>4</v>
      </c>
      <c r="C2746" s="1">
        <v>24</v>
      </c>
      <c r="D2746" s="1">
        <v>16</v>
      </c>
      <c r="E2746" s="1" t="str">
        <f t="shared" si="434"/>
        <v>Non-Summer</v>
      </c>
      <c r="F2746" s="78">
        <v>0.65820000000000001</v>
      </c>
      <c r="G2746" s="79">
        <f t="shared" si="435"/>
        <v>1.2522673744935224</v>
      </c>
      <c r="J2746" s="78">
        <v>0.43754799999999999</v>
      </c>
      <c r="K2746" s="80">
        <f t="shared" si="436"/>
        <v>0.43754799999999999</v>
      </c>
      <c r="L2746" s="68" t="str">
        <f t="shared" si="429"/>
        <v>Normal</v>
      </c>
      <c r="N2746" s="67">
        <f t="shared" si="430"/>
        <v>0</v>
      </c>
      <c r="O2746" s="67">
        <f t="shared" si="431"/>
        <v>0.43754799999999999</v>
      </c>
      <c r="P2746" s="81">
        <f t="shared" si="432"/>
        <v>0.81471937449352239</v>
      </c>
      <c r="Q2746" s="81">
        <f t="shared" si="433"/>
        <v>0.81471937449352239</v>
      </c>
      <c r="S2746" s="1">
        <f t="shared" si="437"/>
        <v>1</v>
      </c>
      <c r="T2746" s="1" t="str">
        <f t="shared" si="438"/>
        <v>Peak</v>
      </c>
    </row>
    <row r="2747" spans="1:20" x14ac:dyDescent="0.25">
      <c r="A2747" s="85">
        <v>45040.666666660305</v>
      </c>
      <c r="B2747" s="1">
        <v>4</v>
      </c>
      <c r="C2747" s="1">
        <v>24</v>
      </c>
      <c r="D2747" s="1">
        <v>17</v>
      </c>
      <c r="E2747" s="1" t="str">
        <f t="shared" si="434"/>
        <v>Non-Summer</v>
      </c>
      <c r="F2747" s="78">
        <v>0.69199999999999995</v>
      </c>
      <c r="G2747" s="79">
        <f t="shared" si="435"/>
        <v>1.3165740248397408</v>
      </c>
      <c r="J2747" s="78">
        <v>0.17220299999999999</v>
      </c>
      <c r="K2747" s="80">
        <f t="shared" si="436"/>
        <v>0.17220299999999999</v>
      </c>
      <c r="L2747" s="68" t="str">
        <f t="shared" si="429"/>
        <v>Normal</v>
      </c>
      <c r="N2747" s="67">
        <f t="shared" si="430"/>
        <v>0</v>
      </c>
      <c r="O2747" s="67">
        <f t="shared" si="431"/>
        <v>0.17220299999999999</v>
      </c>
      <c r="P2747" s="81">
        <f t="shared" si="432"/>
        <v>1.144371024839741</v>
      </c>
      <c r="Q2747" s="81">
        <f t="shared" si="433"/>
        <v>1.144371024839741</v>
      </c>
      <c r="S2747" s="1">
        <f t="shared" si="437"/>
        <v>1</v>
      </c>
      <c r="T2747" s="1" t="str">
        <f t="shared" si="438"/>
        <v>Peak</v>
      </c>
    </row>
    <row r="2748" spans="1:20" x14ac:dyDescent="0.25">
      <c r="A2748" s="85">
        <v>45040.708333326969</v>
      </c>
      <c r="B2748" s="1">
        <v>4</v>
      </c>
      <c r="C2748" s="1">
        <v>24</v>
      </c>
      <c r="D2748" s="1">
        <v>18</v>
      </c>
      <c r="E2748" s="1" t="str">
        <f t="shared" si="434"/>
        <v>Non-Summer</v>
      </c>
      <c r="F2748" s="78">
        <v>0.74319999999999997</v>
      </c>
      <c r="G2748" s="79">
        <f t="shared" si="435"/>
        <v>1.4139852821689241</v>
      </c>
      <c r="J2748" s="78">
        <v>0.100664</v>
      </c>
      <c r="K2748" s="80">
        <f t="shared" si="436"/>
        <v>0.100664</v>
      </c>
      <c r="L2748" s="68" t="str">
        <f t="shared" si="429"/>
        <v>Normal</v>
      </c>
      <c r="N2748" s="67">
        <f t="shared" si="430"/>
        <v>0</v>
      </c>
      <c r="O2748" s="67">
        <f t="shared" si="431"/>
        <v>0.100664</v>
      </c>
      <c r="P2748" s="81">
        <f t="shared" si="432"/>
        <v>1.313321282168924</v>
      </c>
      <c r="Q2748" s="81">
        <f t="shared" si="433"/>
        <v>1.313321282168924</v>
      </c>
      <c r="S2748" s="1">
        <f t="shared" si="437"/>
        <v>1</v>
      </c>
      <c r="T2748" s="1" t="str">
        <f t="shared" si="438"/>
        <v>Peak</v>
      </c>
    </row>
    <row r="2749" spans="1:20" x14ac:dyDescent="0.25">
      <c r="A2749" s="85">
        <v>45040.749999993634</v>
      </c>
      <c r="B2749" s="1">
        <v>4</v>
      </c>
      <c r="C2749" s="1">
        <v>24</v>
      </c>
      <c r="D2749" s="1">
        <v>19</v>
      </c>
      <c r="E2749" s="1" t="str">
        <f t="shared" si="434"/>
        <v>Non-Summer</v>
      </c>
      <c r="F2749" s="78">
        <v>0.79449999999999998</v>
      </c>
      <c r="G2749" s="79">
        <f t="shared" si="435"/>
        <v>1.5115867958600784</v>
      </c>
      <c r="J2749" s="78">
        <v>0</v>
      </c>
      <c r="K2749" s="80">
        <f t="shared" si="436"/>
        <v>0</v>
      </c>
      <c r="L2749" s="68" t="str">
        <f t="shared" si="429"/>
        <v>Normal</v>
      </c>
      <c r="N2749" s="67">
        <f t="shared" si="430"/>
        <v>0</v>
      </c>
      <c r="O2749" s="67">
        <f t="shared" si="431"/>
        <v>0</v>
      </c>
      <c r="P2749" s="81">
        <f t="shared" si="432"/>
        <v>1.5115867958600784</v>
      </c>
      <c r="Q2749" s="81">
        <f t="shared" si="433"/>
        <v>1.5115867958600784</v>
      </c>
      <c r="S2749" s="1">
        <f t="shared" si="437"/>
        <v>1</v>
      </c>
      <c r="T2749" s="1" t="str">
        <f t="shared" si="438"/>
        <v>Peak</v>
      </c>
    </row>
    <row r="2750" spans="1:20" x14ac:dyDescent="0.25">
      <c r="A2750" s="85">
        <v>45040.791666660298</v>
      </c>
      <c r="B2750" s="1">
        <v>4</v>
      </c>
      <c r="C2750" s="1">
        <v>24</v>
      </c>
      <c r="D2750" s="1">
        <v>20</v>
      </c>
      <c r="E2750" s="1" t="str">
        <f t="shared" si="434"/>
        <v>Non-Summer</v>
      </c>
      <c r="F2750" s="78">
        <v>0.85440000000000005</v>
      </c>
      <c r="G2750" s="79">
        <f t="shared" si="435"/>
        <v>1.6255503566807439</v>
      </c>
      <c r="J2750" s="78">
        <v>0</v>
      </c>
      <c r="K2750" s="80">
        <f t="shared" si="436"/>
        <v>0</v>
      </c>
      <c r="L2750" s="68" t="str">
        <f t="shared" si="429"/>
        <v>Normal</v>
      </c>
      <c r="N2750" s="67">
        <f t="shared" si="430"/>
        <v>0</v>
      </c>
      <c r="O2750" s="67">
        <f t="shared" si="431"/>
        <v>0</v>
      </c>
      <c r="P2750" s="81">
        <f t="shared" si="432"/>
        <v>1.6255503566807439</v>
      </c>
      <c r="Q2750" s="81">
        <f t="shared" si="433"/>
        <v>1.6255503566807439</v>
      </c>
      <c r="S2750" s="1">
        <f t="shared" si="437"/>
        <v>1</v>
      </c>
      <c r="T2750" s="1" t="str">
        <f t="shared" si="438"/>
        <v>Peak</v>
      </c>
    </row>
    <row r="2751" spans="1:20" x14ac:dyDescent="0.25">
      <c r="A2751" s="85">
        <v>45040.833333326962</v>
      </c>
      <c r="B2751" s="1">
        <v>4</v>
      </c>
      <c r="C2751" s="1">
        <v>24</v>
      </c>
      <c r="D2751" s="1">
        <v>21</v>
      </c>
      <c r="E2751" s="1" t="str">
        <f t="shared" si="434"/>
        <v>Non-Summer</v>
      </c>
      <c r="F2751" s="78">
        <v>0.89900000000000002</v>
      </c>
      <c r="G2751" s="79">
        <f t="shared" si="435"/>
        <v>1.710404694119837</v>
      </c>
      <c r="J2751" s="78">
        <v>0</v>
      </c>
      <c r="K2751" s="80">
        <f t="shared" si="436"/>
        <v>0</v>
      </c>
      <c r="L2751" s="68" t="str">
        <f t="shared" si="429"/>
        <v>Normal</v>
      </c>
      <c r="N2751" s="67">
        <f t="shared" si="430"/>
        <v>0</v>
      </c>
      <c r="O2751" s="67">
        <f t="shared" si="431"/>
        <v>0</v>
      </c>
      <c r="P2751" s="81">
        <f t="shared" si="432"/>
        <v>1.710404694119837</v>
      </c>
      <c r="Q2751" s="81">
        <f t="shared" si="433"/>
        <v>1.710404694119837</v>
      </c>
      <c r="S2751" s="1">
        <f t="shared" si="437"/>
        <v>1</v>
      </c>
      <c r="T2751" s="1" t="str">
        <f t="shared" si="438"/>
        <v>Peak</v>
      </c>
    </row>
    <row r="2752" spans="1:20" x14ac:dyDescent="0.25">
      <c r="A2752" s="85">
        <v>45040.874999993626</v>
      </c>
      <c r="B2752" s="1">
        <v>4</v>
      </c>
      <c r="C2752" s="1">
        <v>24</v>
      </c>
      <c r="D2752" s="1">
        <v>22</v>
      </c>
      <c r="E2752" s="1" t="str">
        <f t="shared" si="434"/>
        <v>Non-Summer</v>
      </c>
      <c r="F2752" s="78">
        <v>0.8659</v>
      </c>
      <c r="G2752" s="79">
        <f t="shared" si="435"/>
        <v>1.6474298383074157</v>
      </c>
      <c r="J2752" s="78">
        <v>0</v>
      </c>
      <c r="K2752" s="80">
        <f t="shared" si="436"/>
        <v>0</v>
      </c>
      <c r="L2752" s="68" t="str">
        <f t="shared" si="429"/>
        <v>Normal</v>
      </c>
      <c r="N2752" s="67">
        <f t="shared" si="430"/>
        <v>0</v>
      </c>
      <c r="O2752" s="67">
        <f t="shared" si="431"/>
        <v>0</v>
      </c>
      <c r="P2752" s="81">
        <f t="shared" si="432"/>
        <v>1.6474298383074157</v>
      </c>
      <c r="Q2752" s="81">
        <f t="shared" si="433"/>
        <v>1.6474298383074157</v>
      </c>
      <c r="S2752" s="1">
        <f t="shared" si="437"/>
        <v>1</v>
      </c>
      <c r="T2752" s="1" t="str">
        <f t="shared" si="438"/>
        <v>Off-Peak</v>
      </c>
    </row>
    <row r="2753" spans="1:20" x14ac:dyDescent="0.25">
      <c r="A2753" s="85">
        <v>45040.916666660291</v>
      </c>
      <c r="B2753" s="1">
        <v>4</v>
      </c>
      <c r="C2753" s="1">
        <v>24</v>
      </c>
      <c r="D2753" s="1">
        <v>23</v>
      </c>
      <c r="E2753" s="1" t="str">
        <f t="shared" si="434"/>
        <v>Non-Summer</v>
      </c>
      <c r="F2753" s="78">
        <v>0.78490000000000004</v>
      </c>
      <c r="G2753" s="79">
        <f t="shared" si="435"/>
        <v>1.4933221851108567</v>
      </c>
      <c r="J2753" s="78">
        <v>0</v>
      </c>
      <c r="K2753" s="80">
        <f t="shared" si="436"/>
        <v>0</v>
      </c>
      <c r="L2753" s="68" t="str">
        <f t="shared" si="429"/>
        <v>Normal</v>
      </c>
      <c r="N2753" s="67">
        <f t="shared" si="430"/>
        <v>0</v>
      </c>
      <c r="O2753" s="67">
        <f t="shared" si="431"/>
        <v>0</v>
      </c>
      <c r="P2753" s="81">
        <f t="shared" si="432"/>
        <v>1.4933221851108567</v>
      </c>
      <c r="Q2753" s="81">
        <f t="shared" si="433"/>
        <v>1.4933221851108567</v>
      </c>
      <c r="S2753" s="1">
        <f t="shared" si="437"/>
        <v>1</v>
      </c>
      <c r="T2753" s="1" t="str">
        <f t="shared" si="438"/>
        <v>Off-Peak</v>
      </c>
    </row>
    <row r="2754" spans="1:20" x14ac:dyDescent="0.25">
      <c r="A2754" s="85">
        <v>45040.958333326955</v>
      </c>
      <c r="B2754" s="1">
        <v>4</v>
      </c>
      <c r="C2754" s="1">
        <v>25</v>
      </c>
      <c r="D2754" s="1">
        <v>0</v>
      </c>
      <c r="E2754" s="1" t="str">
        <f t="shared" si="434"/>
        <v>Non-Summer</v>
      </c>
      <c r="F2754" s="78">
        <v>0.70399999999999996</v>
      </c>
      <c r="G2754" s="79">
        <f t="shared" si="435"/>
        <v>1.3394047882762683</v>
      </c>
      <c r="J2754" s="78">
        <v>0</v>
      </c>
      <c r="K2754" s="80">
        <f t="shared" si="436"/>
        <v>0</v>
      </c>
      <c r="L2754" s="68" t="str">
        <f t="shared" si="429"/>
        <v>Normal</v>
      </c>
      <c r="N2754" s="67">
        <f t="shared" si="430"/>
        <v>0</v>
      </c>
      <c r="O2754" s="67">
        <f t="shared" si="431"/>
        <v>0</v>
      </c>
      <c r="P2754" s="81">
        <f t="shared" si="432"/>
        <v>1.3394047882762683</v>
      </c>
      <c r="Q2754" s="81">
        <f t="shared" si="433"/>
        <v>1.3394047882762683</v>
      </c>
      <c r="S2754" s="1">
        <f t="shared" si="437"/>
        <v>1</v>
      </c>
      <c r="T2754" s="1" t="str">
        <f t="shared" si="438"/>
        <v>Off-Peak</v>
      </c>
    </row>
    <row r="2755" spans="1:20" x14ac:dyDescent="0.25">
      <c r="A2755" s="85">
        <v>45040.999999993619</v>
      </c>
      <c r="B2755" s="1">
        <v>4</v>
      </c>
      <c r="C2755" s="1">
        <v>25</v>
      </c>
      <c r="D2755" s="1">
        <v>1</v>
      </c>
      <c r="E2755" s="1" t="str">
        <f t="shared" si="434"/>
        <v>Non-Summer</v>
      </c>
      <c r="F2755" s="78">
        <v>0.65300000000000002</v>
      </c>
      <c r="G2755" s="79">
        <f t="shared" si="435"/>
        <v>1.2423740436710273</v>
      </c>
      <c r="J2755" s="78">
        <v>0</v>
      </c>
      <c r="K2755" s="80">
        <f t="shared" si="436"/>
        <v>0</v>
      </c>
      <c r="L2755" s="68" t="str">
        <f t="shared" si="429"/>
        <v>Normal</v>
      </c>
      <c r="N2755" s="67">
        <f t="shared" si="430"/>
        <v>0</v>
      </c>
      <c r="O2755" s="67">
        <f t="shared" si="431"/>
        <v>0</v>
      </c>
      <c r="P2755" s="81">
        <f t="shared" si="432"/>
        <v>1.2423740436710273</v>
      </c>
      <c r="Q2755" s="81">
        <f t="shared" si="433"/>
        <v>1.2423740436710273</v>
      </c>
      <c r="S2755" s="1">
        <f t="shared" si="437"/>
        <v>2</v>
      </c>
      <c r="T2755" s="1" t="str">
        <f t="shared" si="438"/>
        <v>Off-Peak</v>
      </c>
    </row>
    <row r="2756" spans="1:20" x14ac:dyDescent="0.25">
      <c r="A2756" s="85">
        <v>45041.041666660283</v>
      </c>
      <c r="B2756" s="1">
        <v>4</v>
      </c>
      <c r="C2756" s="1">
        <v>25</v>
      </c>
      <c r="D2756" s="1">
        <v>2</v>
      </c>
      <c r="E2756" s="1" t="str">
        <f t="shared" si="434"/>
        <v>Non-Summer</v>
      </c>
      <c r="F2756" s="78">
        <v>0.624</v>
      </c>
      <c r="G2756" s="79">
        <f t="shared" si="435"/>
        <v>1.1871996986994195</v>
      </c>
      <c r="J2756" s="78">
        <v>0</v>
      </c>
      <c r="K2756" s="80">
        <f t="shared" si="436"/>
        <v>0</v>
      </c>
      <c r="L2756" s="68" t="str">
        <f t="shared" si="429"/>
        <v>Normal</v>
      </c>
      <c r="N2756" s="67">
        <f t="shared" si="430"/>
        <v>0</v>
      </c>
      <c r="O2756" s="67">
        <f t="shared" si="431"/>
        <v>0</v>
      </c>
      <c r="P2756" s="81">
        <f t="shared" si="432"/>
        <v>1.1871996986994195</v>
      </c>
      <c r="Q2756" s="81">
        <f t="shared" si="433"/>
        <v>1.1871996986994195</v>
      </c>
      <c r="S2756" s="1">
        <f t="shared" si="437"/>
        <v>2</v>
      </c>
      <c r="T2756" s="1" t="str">
        <f t="shared" si="438"/>
        <v>Off-Peak</v>
      </c>
    </row>
    <row r="2757" spans="1:20" x14ac:dyDescent="0.25">
      <c r="A2757" s="85">
        <v>45041.083333326947</v>
      </c>
      <c r="B2757" s="1">
        <v>4</v>
      </c>
      <c r="C2757" s="1">
        <v>25</v>
      </c>
      <c r="D2757" s="1">
        <v>3</v>
      </c>
      <c r="E2757" s="1" t="str">
        <f t="shared" si="434"/>
        <v>Non-Summer</v>
      </c>
      <c r="F2757" s="78">
        <v>0.60919999999999996</v>
      </c>
      <c r="G2757" s="79">
        <f t="shared" si="435"/>
        <v>1.1590417571277025</v>
      </c>
      <c r="J2757" s="78">
        <v>0</v>
      </c>
      <c r="K2757" s="80">
        <f t="shared" si="436"/>
        <v>0</v>
      </c>
      <c r="L2757" s="68" t="str">
        <f t="shared" si="429"/>
        <v>Normal</v>
      </c>
      <c r="N2757" s="67">
        <f t="shared" si="430"/>
        <v>0</v>
      </c>
      <c r="O2757" s="67">
        <f t="shared" si="431"/>
        <v>0</v>
      </c>
      <c r="P2757" s="81">
        <f t="shared" si="432"/>
        <v>1.1590417571277025</v>
      </c>
      <c r="Q2757" s="81">
        <f t="shared" si="433"/>
        <v>1.1590417571277025</v>
      </c>
      <c r="S2757" s="1">
        <f t="shared" si="437"/>
        <v>2</v>
      </c>
      <c r="T2757" s="1" t="str">
        <f t="shared" si="438"/>
        <v>Off-Peak</v>
      </c>
    </row>
    <row r="2758" spans="1:20" x14ac:dyDescent="0.25">
      <c r="A2758" s="85">
        <v>45041.124999993612</v>
      </c>
      <c r="B2758" s="1">
        <v>4</v>
      </c>
      <c r="C2758" s="1">
        <v>25</v>
      </c>
      <c r="D2758" s="1">
        <v>4</v>
      </c>
      <c r="E2758" s="1" t="str">
        <f t="shared" si="434"/>
        <v>Non-Summer</v>
      </c>
      <c r="F2758" s="78">
        <v>0.60619999999999996</v>
      </c>
      <c r="G2758" s="79">
        <f t="shared" si="435"/>
        <v>1.1533340662685707</v>
      </c>
      <c r="J2758" s="78">
        <v>0</v>
      </c>
      <c r="K2758" s="80">
        <f t="shared" si="436"/>
        <v>0</v>
      </c>
      <c r="L2758" s="68" t="str">
        <f t="shared" si="429"/>
        <v>Normal</v>
      </c>
      <c r="N2758" s="67">
        <f t="shared" si="430"/>
        <v>0</v>
      </c>
      <c r="O2758" s="67">
        <f t="shared" si="431"/>
        <v>0</v>
      </c>
      <c r="P2758" s="81">
        <f t="shared" si="432"/>
        <v>1.1533340662685707</v>
      </c>
      <c r="Q2758" s="81">
        <f t="shared" si="433"/>
        <v>1.1533340662685707</v>
      </c>
      <c r="S2758" s="1">
        <f t="shared" si="437"/>
        <v>2</v>
      </c>
      <c r="T2758" s="1" t="str">
        <f t="shared" si="438"/>
        <v>Off-Peak</v>
      </c>
    </row>
    <row r="2759" spans="1:20" x14ac:dyDescent="0.25">
      <c r="A2759" s="85">
        <v>45041.166666660276</v>
      </c>
      <c r="B2759" s="1">
        <v>4</v>
      </c>
      <c r="C2759" s="1">
        <v>25</v>
      </c>
      <c r="D2759" s="1">
        <v>5</v>
      </c>
      <c r="E2759" s="1" t="str">
        <f t="shared" si="434"/>
        <v>Non-Summer</v>
      </c>
      <c r="F2759" s="78">
        <v>0.62109999999999999</v>
      </c>
      <c r="G2759" s="79">
        <f t="shared" si="435"/>
        <v>1.1816822642022589</v>
      </c>
      <c r="J2759" s="78">
        <v>0</v>
      </c>
      <c r="K2759" s="80">
        <f t="shared" si="436"/>
        <v>0</v>
      </c>
      <c r="L2759" s="68" t="str">
        <f t="shared" si="429"/>
        <v>Normal</v>
      </c>
      <c r="N2759" s="67">
        <f t="shared" si="430"/>
        <v>0</v>
      </c>
      <c r="O2759" s="67">
        <f t="shared" si="431"/>
        <v>0</v>
      </c>
      <c r="P2759" s="81">
        <f t="shared" si="432"/>
        <v>1.1816822642022589</v>
      </c>
      <c r="Q2759" s="81">
        <f t="shared" si="433"/>
        <v>1.1816822642022589</v>
      </c>
      <c r="S2759" s="1">
        <f t="shared" si="437"/>
        <v>2</v>
      </c>
      <c r="T2759" s="1" t="str">
        <f t="shared" si="438"/>
        <v>Off-Peak</v>
      </c>
    </row>
    <row r="2760" spans="1:20" x14ac:dyDescent="0.25">
      <c r="A2760" s="85">
        <v>45041.20833332694</v>
      </c>
      <c r="B2760" s="1">
        <v>4</v>
      </c>
      <c r="C2760" s="1">
        <v>25</v>
      </c>
      <c r="D2760" s="1">
        <v>6</v>
      </c>
      <c r="E2760" s="1" t="str">
        <f t="shared" si="434"/>
        <v>Non-Summer</v>
      </c>
      <c r="F2760" s="78">
        <v>0.66100000000000003</v>
      </c>
      <c r="G2760" s="79">
        <f t="shared" si="435"/>
        <v>1.2575945526287122</v>
      </c>
      <c r="J2760" s="78">
        <v>0.12475600000000001</v>
      </c>
      <c r="K2760" s="80">
        <f t="shared" si="436"/>
        <v>0.12475600000000001</v>
      </c>
      <c r="L2760" s="68" t="str">
        <f t="shared" si="429"/>
        <v>Normal</v>
      </c>
      <c r="N2760" s="67">
        <f t="shared" si="430"/>
        <v>0</v>
      </c>
      <c r="O2760" s="67">
        <f t="shared" si="431"/>
        <v>0.12475600000000001</v>
      </c>
      <c r="P2760" s="81">
        <f t="shared" si="432"/>
        <v>1.1328385526287121</v>
      </c>
      <c r="Q2760" s="81">
        <f t="shared" si="433"/>
        <v>1.1328385526287121</v>
      </c>
      <c r="S2760" s="1">
        <f t="shared" si="437"/>
        <v>2</v>
      </c>
      <c r="T2760" s="1" t="str">
        <f t="shared" si="438"/>
        <v>Peak</v>
      </c>
    </row>
    <row r="2761" spans="1:20" x14ac:dyDescent="0.25">
      <c r="A2761" s="85">
        <v>45041.249999993604</v>
      </c>
      <c r="B2761" s="1">
        <v>4</v>
      </c>
      <c r="C2761" s="1">
        <v>25</v>
      </c>
      <c r="D2761" s="1">
        <v>7</v>
      </c>
      <c r="E2761" s="1" t="str">
        <f t="shared" si="434"/>
        <v>Non-Summer</v>
      </c>
      <c r="F2761" s="78">
        <v>0.72270000000000001</v>
      </c>
      <c r="G2761" s="79">
        <f t="shared" si="435"/>
        <v>1.3749827279648568</v>
      </c>
      <c r="J2761" s="78">
        <v>0.61451599999999995</v>
      </c>
      <c r="K2761" s="80">
        <f t="shared" si="436"/>
        <v>0.61451599999999995</v>
      </c>
      <c r="L2761" s="68" t="str">
        <f t="shared" si="429"/>
        <v>Normal</v>
      </c>
      <c r="N2761" s="67">
        <f t="shared" si="430"/>
        <v>0</v>
      </c>
      <c r="O2761" s="67">
        <f t="shared" si="431"/>
        <v>0.61451599999999995</v>
      </c>
      <c r="P2761" s="81">
        <f t="shared" si="432"/>
        <v>0.76046672796485681</v>
      </c>
      <c r="Q2761" s="81">
        <f t="shared" si="433"/>
        <v>0.76046672796485681</v>
      </c>
      <c r="S2761" s="1">
        <f t="shared" si="437"/>
        <v>2</v>
      </c>
      <c r="T2761" s="1" t="str">
        <f t="shared" si="438"/>
        <v>Peak</v>
      </c>
    </row>
    <row r="2762" spans="1:20" x14ac:dyDescent="0.25">
      <c r="A2762" s="85">
        <v>45041.291666660269</v>
      </c>
      <c r="B2762" s="1">
        <v>4</v>
      </c>
      <c r="C2762" s="1">
        <v>25</v>
      </c>
      <c r="D2762" s="1">
        <v>8</v>
      </c>
      <c r="E2762" s="1" t="str">
        <f t="shared" si="434"/>
        <v>Non-Summer</v>
      </c>
      <c r="F2762" s="78">
        <v>0.75009999999999999</v>
      </c>
      <c r="G2762" s="79">
        <f t="shared" si="435"/>
        <v>1.4271129711449273</v>
      </c>
      <c r="J2762" s="78">
        <v>2.2965979999999999</v>
      </c>
      <c r="K2762" s="80">
        <f t="shared" si="436"/>
        <v>2.2965979999999999</v>
      </c>
      <c r="L2762" s="68" t="str">
        <f t="shared" si="429"/>
        <v>Normal</v>
      </c>
      <c r="N2762" s="67">
        <f t="shared" si="430"/>
        <v>0.86948502885507262</v>
      </c>
      <c r="O2762" s="67">
        <f t="shared" si="431"/>
        <v>1.4271129711449273</v>
      </c>
      <c r="P2762" s="81">
        <f t="shared" si="432"/>
        <v>0</v>
      </c>
      <c r="Q2762" s="81">
        <f t="shared" si="433"/>
        <v>-0.86948502885507262</v>
      </c>
      <c r="S2762" s="1">
        <f t="shared" si="437"/>
        <v>2</v>
      </c>
      <c r="T2762" s="1" t="str">
        <f t="shared" si="438"/>
        <v>Peak</v>
      </c>
    </row>
    <row r="2763" spans="1:20" x14ac:dyDescent="0.25">
      <c r="A2763" s="85">
        <v>45041.333333326933</v>
      </c>
      <c r="B2763" s="1">
        <v>4</v>
      </c>
      <c r="C2763" s="1">
        <v>25</v>
      </c>
      <c r="D2763" s="1">
        <v>9</v>
      </c>
      <c r="E2763" s="1" t="str">
        <f t="shared" si="434"/>
        <v>Non-Summer</v>
      </c>
      <c r="F2763" s="78">
        <v>0.73209999999999997</v>
      </c>
      <c r="G2763" s="79">
        <f t="shared" si="435"/>
        <v>1.3928668259901364</v>
      </c>
      <c r="J2763" s="78">
        <v>2.7031680000000002</v>
      </c>
      <c r="K2763" s="80">
        <f t="shared" si="436"/>
        <v>2.7031680000000002</v>
      </c>
      <c r="L2763" s="68" t="str">
        <f t="shared" si="429"/>
        <v>Normal</v>
      </c>
      <c r="N2763" s="67">
        <f t="shared" si="430"/>
        <v>1.3103011740098638</v>
      </c>
      <c r="O2763" s="67">
        <f t="shared" si="431"/>
        <v>1.3928668259901364</v>
      </c>
      <c r="P2763" s="81">
        <f t="shared" si="432"/>
        <v>0</v>
      </c>
      <c r="Q2763" s="81">
        <f t="shared" si="433"/>
        <v>-1.3103011740098638</v>
      </c>
      <c r="S2763" s="1">
        <f t="shared" si="437"/>
        <v>2</v>
      </c>
      <c r="T2763" s="1" t="str">
        <f t="shared" si="438"/>
        <v>Peak</v>
      </c>
    </row>
    <row r="2764" spans="1:20" x14ac:dyDescent="0.25">
      <c r="A2764" s="85">
        <v>45041.374999993597</v>
      </c>
      <c r="B2764" s="1">
        <v>4</v>
      </c>
      <c r="C2764" s="1">
        <v>25</v>
      </c>
      <c r="D2764" s="1">
        <v>10</v>
      </c>
      <c r="E2764" s="1" t="str">
        <f t="shared" si="434"/>
        <v>Non-Summer</v>
      </c>
      <c r="F2764" s="78">
        <v>0.72150000000000003</v>
      </c>
      <c r="G2764" s="79">
        <f t="shared" si="435"/>
        <v>1.372699651621204</v>
      </c>
      <c r="J2764" s="78">
        <v>2.6067809999999998</v>
      </c>
      <c r="K2764" s="80">
        <f t="shared" si="436"/>
        <v>2.6067809999999998</v>
      </c>
      <c r="L2764" s="68" t="str">
        <f t="shared" si="429"/>
        <v>Normal</v>
      </c>
      <c r="N2764" s="67">
        <f t="shared" si="430"/>
        <v>1.2340813483787958</v>
      </c>
      <c r="O2764" s="67">
        <f t="shared" si="431"/>
        <v>1.372699651621204</v>
      </c>
      <c r="P2764" s="81">
        <f t="shared" si="432"/>
        <v>0</v>
      </c>
      <c r="Q2764" s="81">
        <f t="shared" si="433"/>
        <v>-1.2340813483787958</v>
      </c>
      <c r="S2764" s="1">
        <f t="shared" si="437"/>
        <v>2</v>
      </c>
      <c r="T2764" s="1" t="str">
        <f t="shared" si="438"/>
        <v>Peak</v>
      </c>
    </row>
    <row r="2765" spans="1:20" x14ac:dyDescent="0.25">
      <c r="A2765" s="85">
        <v>45041.416666660261</v>
      </c>
      <c r="B2765" s="1">
        <v>4</v>
      </c>
      <c r="C2765" s="1">
        <v>25</v>
      </c>
      <c r="D2765" s="1">
        <v>11</v>
      </c>
      <c r="E2765" s="1" t="str">
        <f t="shared" si="434"/>
        <v>Non-Summer</v>
      </c>
      <c r="F2765" s="78">
        <v>0.71419999999999995</v>
      </c>
      <c r="G2765" s="79">
        <f t="shared" si="435"/>
        <v>1.3588109371973165</v>
      </c>
      <c r="J2765" s="78">
        <v>2.1451799999999999</v>
      </c>
      <c r="K2765" s="80">
        <f t="shared" si="436"/>
        <v>2.1451799999999999</v>
      </c>
      <c r="L2765" s="68" t="str">
        <f t="shared" si="429"/>
        <v>Normal</v>
      </c>
      <c r="N2765" s="67">
        <f t="shared" si="430"/>
        <v>0.78636906280268337</v>
      </c>
      <c r="O2765" s="67">
        <f t="shared" si="431"/>
        <v>1.3588109371973165</v>
      </c>
      <c r="P2765" s="81">
        <f t="shared" si="432"/>
        <v>0</v>
      </c>
      <c r="Q2765" s="81">
        <f t="shared" si="433"/>
        <v>-0.78636906280268337</v>
      </c>
      <c r="S2765" s="1">
        <f t="shared" si="437"/>
        <v>2</v>
      </c>
      <c r="T2765" s="1" t="str">
        <f t="shared" si="438"/>
        <v>Peak</v>
      </c>
    </row>
    <row r="2766" spans="1:20" x14ac:dyDescent="0.25">
      <c r="A2766" s="85">
        <v>45041.458333326926</v>
      </c>
      <c r="B2766" s="1">
        <v>4</v>
      </c>
      <c r="C2766" s="1">
        <v>25</v>
      </c>
      <c r="D2766" s="1">
        <v>12</v>
      </c>
      <c r="E2766" s="1" t="str">
        <f t="shared" si="434"/>
        <v>Non-Summer</v>
      </c>
      <c r="F2766" s="78">
        <v>0.70189999999999997</v>
      </c>
      <c r="G2766" s="79">
        <f t="shared" si="435"/>
        <v>1.3354094046748759</v>
      </c>
      <c r="J2766" s="78">
        <v>4.3812479999999994</v>
      </c>
      <c r="K2766" s="80">
        <f t="shared" si="436"/>
        <v>4.3812479999999994</v>
      </c>
      <c r="L2766" s="68" t="str">
        <f t="shared" si="429"/>
        <v>Normal</v>
      </c>
      <c r="N2766" s="67">
        <f t="shared" si="430"/>
        <v>3.0458385953251232</v>
      </c>
      <c r="O2766" s="67">
        <f t="shared" si="431"/>
        <v>1.3354094046748761</v>
      </c>
      <c r="P2766" s="81">
        <f t="shared" si="432"/>
        <v>0</v>
      </c>
      <c r="Q2766" s="81">
        <f t="shared" si="433"/>
        <v>-3.0458385953251232</v>
      </c>
      <c r="S2766" s="1">
        <f t="shared" si="437"/>
        <v>2</v>
      </c>
      <c r="T2766" s="1" t="str">
        <f t="shared" si="438"/>
        <v>Peak</v>
      </c>
    </row>
    <row r="2767" spans="1:20" x14ac:dyDescent="0.25">
      <c r="A2767" s="85">
        <v>45041.49999999359</v>
      </c>
      <c r="B2767" s="1">
        <v>4</v>
      </c>
      <c r="C2767" s="1">
        <v>25</v>
      </c>
      <c r="D2767" s="1">
        <v>13</v>
      </c>
      <c r="E2767" s="1" t="str">
        <f t="shared" si="434"/>
        <v>Non-Summer</v>
      </c>
      <c r="F2767" s="78">
        <v>0.68989999999999996</v>
      </c>
      <c r="G2767" s="79">
        <f t="shared" si="435"/>
        <v>1.3125786412383487</v>
      </c>
      <c r="J2767" s="78">
        <v>5.7206909999999995</v>
      </c>
      <c r="K2767" s="80">
        <f t="shared" si="436"/>
        <v>5.7206909999999995</v>
      </c>
      <c r="L2767" s="68" t="str">
        <f t="shared" si="429"/>
        <v>Normal</v>
      </c>
      <c r="N2767" s="67">
        <f t="shared" si="430"/>
        <v>4.4081123587616506</v>
      </c>
      <c r="O2767" s="67">
        <f t="shared" si="431"/>
        <v>1.3125786412383489</v>
      </c>
      <c r="P2767" s="81">
        <f t="shared" si="432"/>
        <v>0</v>
      </c>
      <c r="Q2767" s="81">
        <f t="shared" si="433"/>
        <v>-4.4081123587616506</v>
      </c>
      <c r="S2767" s="1">
        <f t="shared" si="437"/>
        <v>2</v>
      </c>
      <c r="T2767" s="1" t="str">
        <f t="shared" si="438"/>
        <v>Peak</v>
      </c>
    </row>
    <row r="2768" spans="1:20" x14ac:dyDescent="0.25">
      <c r="A2768" s="85">
        <v>45041.541666660254</v>
      </c>
      <c r="B2768" s="1">
        <v>4</v>
      </c>
      <c r="C2768" s="1">
        <v>25</v>
      </c>
      <c r="D2768" s="1">
        <v>14</v>
      </c>
      <c r="E2768" s="1" t="str">
        <f t="shared" si="434"/>
        <v>Non-Summer</v>
      </c>
      <c r="F2768" s="78">
        <v>0.67430000000000001</v>
      </c>
      <c r="G2768" s="79">
        <f t="shared" si="435"/>
        <v>1.2828986487708633</v>
      </c>
      <c r="J2768" s="78">
        <v>5.8320090000000002</v>
      </c>
      <c r="K2768" s="80">
        <f t="shared" si="436"/>
        <v>5.8320090000000002</v>
      </c>
      <c r="L2768" s="68" t="str">
        <f t="shared" si="429"/>
        <v>Normal</v>
      </c>
      <c r="N2768" s="67">
        <f t="shared" si="430"/>
        <v>4.5491103512291371</v>
      </c>
      <c r="O2768" s="67">
        <f t="shared" si="431"/>
        <v>1.2828986487708631</v>
      </c>
      <c r="P2768" s="81">
        <f t="shared" si="432"/>
        <v>2.2204460492503131E-16</v>
      </c>
      <c r="Q2768" s="81">
        <f t="shared" si="433"/>
        <v>-4.5491103512291371</v>
      </c>
      <c r="S2768" s="1">
        <f t="shared" si="437"/>
        <v>2</v>
      </c>
      <c r="T2768" s="1" t="str">
        <f t="shared" si="438"/>
        <v>Peak</v>
      </c>
    </row>
    <row r="2769" spans="1:20" x14ac:dyDescent="0.25">
      <c r="A2769" s="85">
        <v>45041.583333326918</v>
      </c>
      <c r="B2769" s="1">
        <v>4</v>
      </c>
      <c r="C2769" s="1">
        <v>25</v>
      </c>
      <c r="D2769" s="1">
        <v>15</v>
      </c>
      <c r="E2769" s="1" t="str">
        <f t="shared" si="434"/>
        <v>Non-Summer</v>
      </c>
      <c r="F2769" s="78">
        <v>0.66890000000000005</v>
      </c>
      <c r="G2769" s="79">
        <f t="shared" si="435"/>
        <v>1.272624805224426</v>
      </c>
      <c r="J2769" s="78">
        <v>2.3541799999999999</v>
      </c>
      <c r="K2769" s="80">
        <f t="shared" si="436"/>
        <v>2.3541799999999999</v>
      </c>
      <c r="L2769" s="68" t="str">
        <f t="shared" si="429"/>
        <v>Normal</v>
      </c>
      <c r="N2769" s="67">
        <f t="shared" si="430"/>
        <v>1.0815551947755739</v>
      </c>
      <c r="O2769" s="67">
        <f t="shared" si="431"/>
        <v>1.272624805224426</v>
      </c>
      <c r="P2769" s="81">
        <f t="shared" si="432"/>
        <v>0</v>
      </c>
      <c r="Q2769" s="81">
        <f t="shared" si="433"/>
        <v>-1.0815551947755739</v>
      </c>
      <c r="S2769" s="1">
        <f t="shared" si="437"/>
        <v>2</v>
      </c>
      <c r="T2769" s="1" t="str">
        <f t="shared" si="438"/>
        <v>Peak</v>
      </c>
    </row>
    <row r="2770" spans="1:20" x14ac:dyDescent="0.25">
      <c r="A2770" s="85">
        <v>45041.624999993583</v>
      </c>
      <c r="B2770" s="1">
        <v>4</v>
      </c>
      <c r="C2770" s="1">
        <v>25</v>
      </c>
      <c r="D2770" s="1">
        <v>16</v>
      </c>
      <c r="E2770" s="1" t="str">
        <f t="shared" si="434"/>
        <v>Non-Summer</v>
      </c>
      <c r="F2770" s="78">
        <v>0.68320000000000003</v>
      </c>
      <c r="G2770" s="79">
        <f t="shared" si="435"/>
        <v>1.2998314649862877</v>
      </c>
      <c r="J2770" s="78">
        <v>0.477798</v>
      </c>
      <c r="K2770" s="80">
        <f t="shared" si="436"/>
        <v>0.477798</v>
      </c>
      <c r="L2770" s="68" t="str">
        <f t="shared" si="429"/>
        <v>Normal</v>
      </c>
      <c r="N2770" s="67">
        <f t="shared" si="430"/>
        <v>0</v>
      </c>
      <c r="O2770" s="67">
        <f t="shared" si="431"/>
        <v>0.477798</v>
      </c>
      <c r="P2770" s="81">
        <f t="shared" si="432"/>
        <v>0.82203346498628771</v>
      </c>
      <c r="Q2770" s="81">
        <f t="shared" si="433"/>
        <v>0.82203346498628771</v>
      </c>
      <c r="S2770" s="1">
        <f t="shared" si="437"/>
        <v>2</v>
      </c>
      <c r="T2770" s="1" t="str">
        <f t="shared" si="438"/>
        <v>Peak</v>
      </c>
    </row>
    <row r="2771" spans="1:20" x14ac:dyDescent="0.25">
      <c r="A2771" s="85">
        <v>45041.666666660247</v>
      </c>
      <c r="B2771" s="1">
        <v>4</v>
      </c>
      <c r="C2771" s="1">
        <v>25</v>
      </c>
      <c r="D2771" s="1">
        <v>17</v>
      </c>
      <c r="E2771" s="1" t="str">
        <f t="shared" si="434"/>
        <v>Non-Summer</v>
      </c>
      <c r="F2771" s="78">
        <v>0.71950000000000003</v>
      </c>
      <c r="G2771" s="79">
        <f t="shared" si="435"/>
        <v>1.3688945243817827</v>
      </c>
      <c r="J2771" s="78">
        <v>0.43749900000000003</v>
      </c>
      <c r="K2771" s="80">
        <f t="shared" si="436"/>
        <v>0.43749900000000003</v>
      </c>
      <c r="L2771" s="68" t="str">
        <f t="shared" ref="L2771:L2834" si="439">IF(AND(D2771&gt;=$C$2,D2771&lt;=$C$3,E2771="Summer"),"MaxDis","Normal")</f>
        <v>Normal</v>
      </c>
      <c r="N2771" s="67">
        <f t="shared" ref="N2771:N2834" si="440">IF(K2771-G2771&lt;0,0,K2771-G2771)</f>
        <v>0</v>
      </c>
      <c r="O2771" s="67">
        <f t="shared" ref="O2771:O2834" si="441">K2771-N2771</f>
        <v>0.43749900000000003</v>
      </c>
      <c r="P2771" s="81">
        <f t="shared" ref="P2771:P2834" si="442">MAX(0,G2771-O2771)</f>
        <v>0.93139552438178264</v>
      </c>
      <c r="Q2771" s="81">
        <f t="shared" ref="Q2771:Q2834" si="443">G2771-K2771</f>
        <v>0.93139552438178264</v>
      </c>
      <c r="S2771" s="1">
        <f t="shared" si="437"/>
        <v>2</v>
      </c>
      <c r="T2771" s="1" t="str">
        <f t="shared" si="438"/>
        <v>Peak</v>
      </c>
    </row>
    <row r="2772" spans="1:20" x14ac:dyDescent="0.25">
      <c r="A2772" s="85">
        <v>45041.708333326911</v>
      </c>
      <c r="B2772" s="1">
        <v>4</v>
      </c>
      <c r="C2772" s="1">
        <v>25</v>
      </c>
      <c r="D2772" s="1">
        <v>18</v>
      </c>
      <c r="E2772" s="1" t="str">
        <f t="shared" ref="E2772:E2835" si="444">IF(AND(B2772&gt;=$C$5,B2772&lt;=$C$6),"Summer","Non-Summer")</f>
        <v>Non-Summer</v>
      </c>
      <c r="F2772" s="78">
        <v>0.76790000000000003</v>
      </c>
      <c r="G2772" s="79">
        <f t="shared" ref="G2772:G2835" si="445">F2772*$G$13</f>
        <v>1.4609786035757761</v>
      </c>
      <c r="J2772" s="78">
        <v>3.0957000000000002E-2</v>
      </c>
      <c r="K2772" s="80">
        <f t="shared" ref="K2772:K2835" si="446">J2772*$K$13</f>
        <v>3.0957000000000002E-2</v>
      </c>
      <c r="L2772" s="68" t="str">
        <f t="shared" si="439"/>
        <v>Normal</v>
      </c>
      <c r="N2772" s="67">
        <f t="shared" si="440"/>
        <v>0</v>
      </c>
      <c r="O2772" s="67">
        <f t="shared" si="441"/>
        <v>3.0957000000000002E-2</v>
      </c>
      <c r="P2772" s="81">
        <f t="shared" si="442"/>
        <v>1.4300216035757762</v>
      </c>
      <c r="Q2772" s="81">
        <f t="shared" si="443"/>
        <v>1.4300216035757762</v>
      </c>
      <c r="S2772" s="1">
        <f t="shared" ref="S2772:S2835" si="447">WEEKDAY(A2772,2)</f>
        <v>2</v>
      </c>
      <c r="T2772" s="1" t="str">
        <f t="shared" ref="T2772:T2835" si="448">IF(S2772&gt;5,"Off-Peak",IF(AND(D2772&gt;=$C$7,D2772&lt;$C$8),"Peak","Off-Peak"))</f>
        <v>Peak</v>
      </c>
    </row>
    <row r="2773" spans="1:20" x14ac:dyDescent="0.25">
      <c r="A2773" s="85">
        <v>45041.749999993575</v>
      </c>
      <c r="B2773" s="1">
        <v>4</v>
      </c>
      <c r="C2773" s="1">
        <v>25</v>
      </c>
      <c r="D2773" s="1">
        <v>19</v>
      </c>
      <c r="E2773" s="1" t="str">
        <f t="shared" si="444"/>
        <v>Non-Summer</v>
      </c>
      <c r="F2773" s="78">
        <v>0.81110000000000004</v>
      </c>
      <c r="G2773" s="79">
        <f t="shared" si="445"/>
        <v>1.5431693519472744</v>
      </c>
      <c r="J2773" s="78">
        <v>0</v>
      </c>
      <c r="K2773" s="80">
        <f t="shared" si="446"/>
        <v>0</v>
      </c>
      <c r="L2773" s="68" t="str">
        <f t="shared" si="439"/>
        <v>Normal</v>
      </c>
      <c r="N2773" s="67">
        <f t="shared" si="440"/>
        <v>0</v>
      </c>
      <c r="O2773" s="67">
        <f t="shared" si="441"/>
        <v>0</v>
      </c>
      <c r="P2773" s="81">
        <f t="shared" si="442"/>
        <v>1.5431693519472744</v>
      </c>
      <c r="Q2773" s="81">
        <f t="shared" si="443"/>
        <v>1.5431693519472744</v>
      </c>
      <c r="S2773" s="1">
        <f t="shared" si="447"/>
        <v>2</v>
      </c>
      <c r="T2773" s="1" t="str">
        <f t="shared" si="448"/>
        <v>Peak</v>
      </c>
    </row>
    <row r="2774" spans="1:20" x14ac:dyDescent="0.25">
      <c r="A2774" s="85">
        <v>45041.79166666024</v>
      </c>
      <c r="B2774" s="1">
        <v>4</v>
      </c>
      <c r="C2774" s="1">
        <v>25</v>
      </c>
      <c r="D2774" s="1">
        <v>20</v>
      </c>
      <c r="E2774" s="1" t="str">
        <f t="shared" si="444"/>
        <v>Non-Summer</v>
      </c>
      <c r="F2774" s="78">
        <v>0.87009999999999998</v>
      </c>
      <c r="G2774" s="79">
        <f t="shared" si="445"/>
        <v>1.6554206055102003</v>
      </c>
      <c r="J2774" s="78">
        <v>0</v>
      </c>
      <c r="K2774" s="80">
        <f t="shared" si="446"/>
        <v>0</v>
      </c>
      <c r="L2774" s="68" t="str">
        <f t="shared" si="439"/>
        <v>Normal</v>
      </c>
      <c r="N2774" s="67">
        <f t="shared" si="440"/>
        <v>0</v>
      </c>
      <c r="O2774" s="67">
        <f t="shared" si="441"/>
        <v>0</v>
      </c>
      <c r="P2774" s="81">
        <f t="shared" si="442"/>
        <v>1.6554206055102003</v>
      </c>
      <c r="Q2774" s="81">
        <f t="shared" si="443"/>
        <v>1.6554206055102003</v>
      </c>
      <c r="S2774" s="1">
        <f t="shared" si="447"/>
        <v>2</v>
      </c>
      <c r="T2774" s="1" t="str">
        <f t="shared" si="448"/>
        <v>Peak</v>
      </c>
    </row>
    <row r="2775" spans="1:20" x14ac:dyDescent="0.25">
      <c r="A2775" s="85">
        <v>45041.833333326904</v>
      </c>
      <c r="B2775" s="1">
        <v>4</v>
      </c>
      <c r="C2775" s="1">
        <v>25</v>
      </c>
      <c r="D2775" s="1">
        <v>21</v>
      </c>
      <c r="E2775" s="1" t="str">
        <f t="shared" si="444"/>
        <v>Non-Summer</v>
      </c>
      <c r="F2775" s="78">
        <v>0.93389999999999995</v>
      </c>
      <c r="G2775" s="79">
        <f t="shared" si="445"/>
        <v>1.776804164447737</v>
      </c>
      <c r="J2775" s="78">
        <v>0</v>
      </c>
      <c r="K2775" s="80">
        <f t="shared" si="446"/>
        <v>0</v>
      </c>
      <c r="L2775" s="68" t="str">
        <f t="shared" si="439"/>
        <v>Normal</v>
      </c>
      <c r="N2775" s="67">
        <f t="shared" si="440"/>
        <v>0</v>
      </c>
      <c r="O2775" s="67">
        <f t="shared" si="441"/>
        <v>0</v>
      </c>
      <c r="P2775" s="81">
        <f t="shared" si="442"/>
        <v>1.776804164447737</v>
      </c>
      <c r="Q2775" s="81">
        <f t="shared" si="443"/>
        <v>1.776804164447737</v>
      </c>
      <c r="S2775" s="1">
        <f t="shared" si="447"/>
        <v>2</v>
      </c>
      <c r="T2775" s="1" t="str">
        <f t="shared" si="448"/>
        <v>Peak</v>
      </c>
    </row>
    <row r="2776" spans="1:20" x14ac:dyDescent="0.25">
      <c r="A2776" s="85">
        <v>45041.874999993568</v>
      </c>
      <c r="B2776" s="1">
        <v>4</v>
      </c>
      <c r="C2776" s="1">
        <v>25</v>
      </c>
      <c r="D2776" s="1">
        <v>22</v>
      </c>
      <c r="E2776" s="1" t="str">
        <f t="shared" si="444"/>
        <v>Non-Summer</v>
      </c>
      <c r="F2776" s="78">
        <v>0.91080000000000005</v>
      </c>
      <c r="G2776" s="79">
        <f t="shared" si="445"/>
        <v>1.7328549448324222</v>
      </c>
      <c r="J2776" s="78">
        <v>0</v>
      </c>
      <c r="K2776" s="80">
        <f t="shared" si="446"/>
        <v>0</v>
      </c>
      <c r="L2776" s="68" t="str">
        <f t="shared" si="439"/>
        <v>Normal</v>
      </c>
      <c r="N2776" s="67">
        <f t="shared" si="440"/>
        <v>0</v>
      </c>
      <c r="O2776" s="67">
        <f t="shared" si="441"/>
        <v>0</v>
      </c>
      <c r="P2776" s="81">
        <f t="shared" si="442"/>
        <v>1.7328549448324222</v>
      </c>
      <c r="Q2776" s="81">
        <f t="shared" si="443"/>
        <v>1.7328549448324222</v>
      </c>
      <c r="S2776" s="1">
        <f t="shared" si="447"/>
        <v>2</v>
      </c>
      <c r="T2776" s="1" t="str">
        <f t="shared" si="448"/>
        <v>Off-Peak</v>
      </c>
    </row>
    <row r="2777" spans="1:20" x14ac:dyDescent="0.25">
      <c r="A2777" s="85">
        <v>45041.916666660232</v>
      </c>
      <c r="B2777" s="1">
        <v>4</v>
      </c>
      <c r="C2777" s="1">
        <v>25</v>
      </c>
      <c r="D2777" s="1">
        <v>23</v>
      </c>
      <c r="E2777" s="1" t="str">
        <f t="shared" si="444"/>
        <v>Non-Summer</v>
      </c>
      <c r="F2777" s="78">
        <v>0.83460000000000001</v>
      </c>
      <c r="G2777" s="79">
        <f t="shared" si="445"/>
        <v>1.5878795970104738</v>
      </c>
      <c r="J2777" s="78">
        <v>0</v>
      </c>
      <c r="K2777" s="80">
        <f t="shared" si="446"/>
        <v>0</v>
      </c>
      <c r="L2777" s="68" t="str">
        <f t="shared" si="439"/>
        <v>Normal</v>
      </c>
      <c r="N2777" s="67">
        <f t="shared" si="440"/>
        <v>0</v>
      </c>
      <c r="O2777" s="67">
        <f t="shared" si="441"/>
        <v>0</v>
      </c>
      <c r="P2777" s="81">
        <f t="shared" si="442"/>
        <v>1.5878795970104738</v>
      </c>
      <c r="Q2777" s="81">
        <f t="shared" si="443"/>
        <v>1.5878795970104738</v>
      </c>
      <c r="S2777" s="1">
        <f t="shared" si="447"/>
        <v>2</v>
      </c>
      <c r="T2777" s="1" t="str">
        <f t="shared" si="448"/>
        <v>Off-Peak</v>
      </c>
    </row>
    <row r="2778" spans="1:20" x14ac:dyDescent="0.25">
      <c r="A2778" s="85">
        <v>45041.958333326897</v>
      </c>
      <c r="B2778" s="1">
        <v>4</v>
      </c>
      <c r="C2778" s="1">
        <v>26</v>
      </c>
      <c r="D2778" s="1">
        <v>0</v>
      </c>
      <c r="E2778" s="1" t="str">
        <f t="shared" si="444"/>
        <v>Non-Summer</v>
      </c>
      <c r="F2778" s="78">
        <v>0.75639999999999996</v>
      </c>
      <c r="G2778" s="79">
        <f t="shared" si="445"/>
        <v>1.4390991219491041</v>
      </c>
      <c r="J2778" s="78">
        <v>0</v>
      </c>
      <c r="K2778" s="80">
        <f t="shared" si="446"/>
        <v>0</v>
      </c>
      <c r="L2778" s="68" t="str">
        <f t="shared" si="439"/>
        <v>Normal</v>
      </c>
      <c r="N2778" s="67">
        <f t="shared" si="440"/>
        <v>0</v>
      </c>
      <c r="O2778" s="67">
        <f t="shared" si="441"/>
        <v>0</v>
      </c>
      <c r="P2778" s="81">
        <f t="shared" si="442"/>
        <v>1.4390991219491041</v>
      </c>
      <c r="Q2778" s="81">
        <f t="shared" si="443"/>
        <v>1.4390991219491041</v>
      </c>
      <c r="S2778" s="1">
        <f t="shared" si="447"/>
        <v>2</v>
      </c>
      <c r="T2778" s="1" t="str">
        <f t="shared" si="448"/>
        <v>Off-Peak</v>
      </c>
    </row>
    <row r="2779" spans="1:20" x14ac:dyDescent="0.25">
      <c r="A2779" s="85">
        <v>45041.999999993561</v>
      </c>
      <c r="B2779" s="1">
        <v>4</v>
      </c>
      <c r="C2779" s="1">
        <v>26</v>
      </c>
      <c r="D2779" s="1">
        <v>1</v>
      </c>
      <c r="E2779" s="1" t="str">
        <f t="shared" si="444"/>
        <v>Non-Summer</v>
      </c>
      <c r="F2779" s="78">
        <v>0.70909999999999995</v>
      </c>
      <c r="G2779" s="79">
        <f t="shared" si="445"/>
        <v>1.3491078627367923</v>
      </c>
      <c r="J2779" s="78">
        <v>0</v>
      </c>
      <c r="K2779" s="80">
        <f t="shared" si="446"/>
        <v>0</v>
      </c>
      <c r="L2779" s="68" t="str">
        <f t="shared" si="439"/>
        <v>Normal</v>
      </c>
      <c r="N2779" s="67">
        <f t="shared" si="440"/>
        <v>0</v>
      </c>
      <c r="O2779" s="67">
        <f t="shared" si="441"/>
        <v>0</v>
      </c>
      <c r="P2779" s="81">
        <f t="shared" si="442"/>
        <v>1.3491078627367923</v>
      </c>
      <c r="Q2779" s="81">
        <f t="shared" si="443"/>
        <v>1.3491078627367923</v>
      </c>
      <c r="S2779" s="1">
        <f t="shared" si="447"/>
        <v>3</v>
      </c>
      <c r="T2779" s="1" t="str">
        <f t="shared" si="448"/>
        <v>Off-Peak</v>
      </c>
    </row>
    <row r="2780" spans="1:20" x14ac:dyDescent="0.25">
      <c r="A2780" s="85">
        <v>45042.041666660225</v>
      </c>
      <c r="B2780" s="1">
        <v>4</v>
      </c>
      <c r="C2780" s="1">
        <v>26</v>
      </c>
      <c r="D2780" s="1">
        <v>2</v>
      </c>
      <c r="E2780" s="1" t="str">
        <f t="shared" si="444"/>
        <v>Non-Summer</v>
      </c>
      <c r="F2780" s="78">
        <v>0.6845</v>
      </c>
      <c r="G2780" s="79">
        <f t="shared" si="445"/>
        <v>1.3023047976919115</v>
      </c>
      <c r="J2780" s="78">
        <v>0</v>
      </c>
      <c r="K2780" s="80">
        <f t="shared" si="446"/>
        <v>0</v>
      </c>
      <c r="L2780" s="68" t="str">
        <f t="shared" si="439"/>
        <v>Normal</v>
      </c>
      <c r="N2780" s="67">
        <f t="shared" si="440"/>
        <v>0</v>
      </c>
      <c r="O2780" s="67">
        <f t="shared" si="441"/>
        <v>0</v>
      </c>
      <c r="P2780" s="81">
        <f t="shared" si="442"/>
        <v>1.3023047976919115</v>
      </c>
      <c r="Q2780" s="81">
        <f t="shared" si="443"/>
        <v>1.3023047976919115</v>
      </c>
      <c r="S2780" s="1">
        <f t="shared" si="447"/>
        <v>3</v>
      </c>
      <c r="T2780" s="1" t="str">
        <f t="shared" si="448"/>
        <v>Off-Peak</v>
      </c>
    </row>
    <row r="2781" spans="1:20" x14ac:dyDescent="0.25">
      <c r="A2781" s="85">
        <v>45042.083333326889</v>
      </c>
      <c r="B2781" s="1">
        <v>4</v>
      </c>
      <c r="C2781" s="1">
        <v>26</v>
      </c>
      <c r="D2781" s="1">
        <v>3</v>
      </c>
      <c r="E2781" s="1" t="str">
        <f t="shared" si="444"/>
        <v>Non-Summer</v>
      </c>
      <c r="F2781" s="78">
        <v>0.67110000000000003</v>
      </c>
      <c r="G2781" s="79">
        <f t="shared" si="445"/>
        <v>1.2768104451877893</v>
      </c>
      <c r="J2781" s="78">
        <v>0</v>
      </c>
      <c r="K2781" s="80">
        <f t="shared" si="446"/>
        <v>0</v>
      </c>
      <c r="L2781" s="68" t="str">
        <f t="shared" si="439"/>
        <v>Normal</v>
      </c>
      <c r="N2781" s="67">
        <f t="shared" si="440"/>
        <v>0</v>
      </c>
      <c r="O2781" s="67">
        <f t="shared" si="441"/>
        <v>0</v>
      </c>
      <c r="P2781" s="81">
        <f t="shared" si="442"/>
        <v>1.2768104451877893</v>
      </c>
      <c r="Q2781" s="81">
        <f t="shared" si="443"/>
        <v>1.2768104451877893</v>
      </c>
      <c r="S2781" s="1">
        <f t="shared" si="447"/>
        <v>3</v>
      </c>
      <c r="T2781" s="1" t="str">
        <f t="shared" si="448"/>
        <v>Off-Peak</v>
      </c>
    </row>
    <row r="2782" spans="1:20" x14ac:dyDescent="0.25">
      <c r="A2782" s="85">
        <v>45042.124999993554</v>
      </c>
      <c r="B2782" s="1">
        <v>4</v>
      </c>
      <c r="C2782" s="1">
        <v>26</v>
      </c>
      <c r="D2782" s="1">
        <v>4</v>
      </c>
      <c r="E2782" s="1" t="str">
        <f t="shared" si="444"/>
        <v>Non-Summer</v>
      </c>
      <c r="F2782" s="78">
        <v>0.67049999999999998</v>
      </c>
      <c r="G2782" s="79">
        <f t="shared" si="445"/>
        <v>1.2756689070159628</v>
      </c>
      <c r="J2782" s="78">
        <v>0</v>
      </c>
      <c r="K2782" s="80">
        <f t="shared" si="446"/>
        <v>0</v>
      </c>
      <c r="L2782" s="68" t="str">
        <f t="shared" si="439"/>
        <v>Normal</v>
      </c>
      <c r="N2782" s="67">
        <f t="shared" si="440"/>
        <v>0</v>
      </c>
      <c r="O2782" s="67">
        <f t="shared" si="441"/>
        <v>0</v>
      </c>
      <c r="P2782" s="81">
        <f t="shared" si="442"/>
        <v>1.2756689070159628</v>
      </c>
      <c r="Q2782" s="81">
        <f t="shared" si="443"/>
        <v>1.2756689070159628</v>
      </c>
      <c r="S2782" s="1">
        <f t="shared" si="447"/>
        <v>3</v>
      </c>
      <c r="T2782" s="1" t="str">
        <f t="shared" si="448"/>
        <v>Off-Peak</v>
      </c>
    </row>
    <row r="2783" spans="1:20" x14ac:dyDescent="0.25">
      <c r="A2783" s="85">
        <v>45042.166666660218</v>
      </c>
      <c r="B2783" s="1">
        <v>4</v>
      </c>
      <c r="C2783" s="1">
        <v>26</v>
      </c>
      <c r="D2783" s="1">
        <v>5</v>
      </c>
      <c r="E2783" s="1" t="str">
        <f t="shared" si="444"/>
        <v>Non-Summer</v>
      </c>
      <c r="F2783" s="78">
        <v>0.68469999999999998</v>
      </c>
      <c r="G2783" s="79">
        <f t="shared" si="445"/>
        <v>1.3026853104158536</v>
      </c>
      <c r="J2783" s="78">
        <v>0</v>
      </c>
      <c r="K2783" s="80">
        <f t="shared" si="446"/>
        <v>0</v>
      </c>
      <c r="L2783" s="68" t="str">
        <f t="shared" si="439"/>
        <v>Normal</v>
      </c>
      <c r="N2783" s="67">
        <f t="shared" si="440"/>
        <v>0</v>
      </c>
      <c r="O2783" s="67">
        <f t="shared" si="441"/>
        <v>0</v>
      </c>
      <c r="P2783" s="81">
        <f t="shared" si="442"/>
        <v>1.3026853104158536</v>
      </c>
      <c r="Q2783" s="81">
        <f t="shared" si="443"/>
        <v>1.3026853104158536</v>
      </c>
      <c r="S2783" s="1">
        <f t="shared" si="447"/>
        <v>3</v>
      </c>
      <c r="T2783" s="1" t="str">
        <f t="shared" si="448"/>
        <v>Off-Peak</v>
      </c>
    </row>
    <row r="2784" spans="1:20" x14ac:dyDescent="0.25">
      <c r="A2784" s="85">
        <v>45042.208333326882</v>
      </c>
      <c r="B2784" s="1">
        <v>4</v>
      </c>
      <c r="C2784" s="1">
        <v>26</v>
      </c>
      <c r="D2784" s="1">
        <v>6</v>
      </c>
      <c r="E2784" s="1" t="str">
        <f t="shared" si="444"/>
        <v>Non-Summer</v>
      </c>
      <c r="F2784" s="78">
        <v>0.72499999999999998</v>
      </c>
      <c r="G2784" s="79">
        <f t="shared" si="445"/>
        <v>1.379358624290191</v>
      </c>
      <c r="J2784" s="78">
        <v>0.104254</v>
      </c>
      <c r="K2784" s="80">
        <f t="shared" si="446"/>
        <v>0.104254</v>
      </c>
      <c r="L2784" s="68" t="str">
        <f t="shared" si="439"/>
        <v>Normal</v>
      </c>
      <c r="N2784" s="67">
        <f t="shared" si="440"/>
        <v>0</v>
      </c>
      <c r="O2784" s="67">
        <f t="shared" si="441"/>
        <v>0.104254</v>
      </c>
      <c r="P2784" s="81">
        <f t="shared" si="442"/>
        <v>1.2751046242901909</v>
      </c>
      <c r="Q2784" s="81">
        <f t="shared" si="443"/>
        <v>1.2751046242901909</v>
      </c>
      <c r="S2784" s="1">
        <f t="shared" si="447"/>
        <v>3</v>
      </c>
      <c r="T2784" s="1" t="str">
        <f t="shared" si="448"/>
        <v>Peak</v>
      </c>
    </row>
    <row r="2785" spans="1:20" x14ac:dyDescent="0.25">
      <c r="A2785" s="85">
        <v>45042.249999993546</v>
      </c>
      <c r="B2785" s="1">
        <v>4</v>
      </c>
      <c r="C2785" s="1">
        <v>26</v>
      </c>
      <c r="D2785" s="1">
        <v>7</v>
      </c>
      <c r="E2785" s="1" t="str">
        <f t="shared" si="444"/>
        <v>Non-Summer</v>
      </c>
      <c r="F2785" s="78">
        <v>0.76580000000000004</v>
      </c>
      <c r="G2785" s="79">
        <f t="shared" si="445"/>
        <v>1.456983219974384</v>
      </c>
      <c r="J2785" s="78">
        <v>0.60934100000000002</v>
      </c>
      <c r="K2785" s="80">
        <f t="shared" si="446"/>
        <v>0.60934100000000002</v>
      </c>
      <c r="L2785" s="68" t="str">
        <f t="shared" si="439"/>
        <v>Normal</v>
      </c>
      <c r="N2785" s="67">
        <f t="shared" si="440"/>
        <v>0</v>
      </c>
      <c r="O2785" s="67">
        <f t="shared" si="441"/>
        <v>0.60934100000000002</v>
      </c>
      <c r="P2785" s="81">
        <f t="shared" si="442"/>
        <v>0.84764221997438394</v>
      </c>
      <c r="Q2785" s="81">
        <f t="shared" si="443"/>
        <v>0.84764221997438394</v>
      </c>
      <c r="S2785" s="1">
        <f t="shared" si="447"/>
        <v>3</v>
      </c>
      <c r="T2785" s="1" t="str">
        <f t="shared" si="448"/>
        <v>Peak</v>
      </c>
    </row>
    <row r="2786" spans="1:20" x14ac:dyDescent="0.25">
      <c r="A2786" s="85">
        <v>45042.29166666021</v>
      </c>
      <c r="B2786" s="1">
        <v>4</v>
      </c>
      <c r="C2786" s="1">
        <v>26</v>
      </c>
      <c r="D2786" s="1">
        <v>8</v>
      </c>
      <c r="E2786" s="1" t="str">
        <f t="shared" si="444"/>
        <v>Non-Summer</v>
      </c>
      <c r="F2786" s="78">
        <v>0.748</v>
      </c>
      <c r="G2786" s="79">
        <f t="shared" si="445"/>
        <v>1.4231175875435351</v>
      </c>
      <c r="J2786" s="78">
        <v>1.6486730000000001</v>
      </c>
      <c r="K2786" s="80">
        <f t="shared" si="446"/>
        <v>1.6486730000000001</v>
      </c>
      <c r="L2786" s="68" t="str">
        <f t="shared" si="439"/>
        <v>Normal</v>
      </c>
      <c r="N2786" s="67">
        <f t="shared" si="440"/>
        <v>0.22555541245646493</v>
      </c>
      <c r="O2786" s="67">
        <f t="shared" si="441"/>
        <v>1.4231175875435351</v>
      </c>
      <c r="P2786" s="81">
        <f t="shared" si="442"/>
        <v>0</v>
      </c>
      <c r="Q2786" s="81">
        <f t="shared" si="443"/>
        <v>-0.22555541245646493</v>
      </c>
      <c r="S2786" s="1">
        <f t="shared" si="447"/>
        <v>3</v>
      </c>
      <c r="T2786" s="1" t="str">
        <f t="shared" si="448"/>
        <v>Peak</v>
      </c>
    </row>
    <row r="2787" spans="1:20" x14ac:dyDescent="0.25">
      <c r="A2787" s="85">
        <v>45042.333333326875</v>
      </c>
      <c r="B2787" s="1">
        <v>4</v>
      </c>
      <c r="C2787" s="1">
        <v>26</v>
      </c>
      <c r="D2787" s="1">
        <v>9</v>
      </c>
      <c r="E2787" s="1" t="str">
        <f t="shared" si="444"/>
        <v>Non-Summer</v>
      </c>
      <c r="F2787" s="78">
        <v>0.70150000000000001</v>
      </c>
      <c r="G2787" s="79">
        <f t="shared" si="445"/>
        <v>1.3346483792269919</v>
      </c>
      <c r="J2787" s="78">
        <v>3.9530439999999998</v>
      </c>
      <c r="K2787" s="80">
        <f t="shared" si="446"/>
        <v>3.9530439999999998</v>
      </c>
      <c r="L2787" s="68" t="str">
        <f t="shared" si="439"/>
        <v>Normal</v>
      </c>
      <c r="N2787" s="67">
        <f t="shared" si="440"/>
        <v>2.6183956207730077</v>
      </c>
      <c r="O2787" s="67">
        <f t="shared" si="441"/>
        <v>1.3346483792269921</v>
      </c>
      <c r="P2787" s="81">
        <f t="shared" si="442"/>
        <v>0</v>
      </c>
      <c r="Q2787" s="81">
        <f t="shared" si="443"/>
        <v>-2.6183956207730077</v>
      </c>
      <c r="S2787" s="1">
        <f t="shared" si="447"/>
        <v>3</v>
      </c>
      <c r="T2787" s="1" t="str">
        <f t="shared" si="448"/>
        <v>Peak</v>
      </c>
    </row>
    <row r="2788" spans="1:20" x14ac:dyDescent="0.25">
      <c r="A2788" s="85">
        <v>45042.374999993539</v>
      </c>
      <c r="B2788" s="1">
        <v>4</v>
      </c>
      <c r="C2788" s="1">
        <v>26</v>
      </c>
      <c r="D2788" s="1">
        <v>10</v>
      </c>
      <c r="E2788" s="1" t="str">
        <f t="shared" si="444"/>
        <v>Non-Summer</v>
      </c>
      <c r="F2788" s="78">
        <v>0.67090000000000005</v>
      </c>
      <c r="G2788" s="79">
        <f t="shared" si="445"/>
        <v>1.2764299324638473</v>
      </c>
      <c r="J2788" s="78">
        <v>5.9723750000000004</v>
      </c>
      <c r="K2788" s="80">
        <f t="shared" si="446"/>
        <v>5.9723750000000004</v>
      </c>
      <c r="L2788" s="68" t="str">
        <f t="shared" si="439"/>
        <v>Normal</v>
      </c>
      <c r="N2788" s="67">
        <f t="shared" si="440"/>
        <v>4.6959450675361527</v>
      </c>
      <c r="O2788" s="67">
        <f t="shared" si="441"/>
        <v>1.2764299324638477</v>
      </c>
      <c r="P2788" s="81">
        <f t="shared" si="442"/>
        <v>0</v>
      </c>
      <c r="Q2788" s="81">
        <f t="shared" si="443"/>
        <v>-4.6959450675361527</v>
      </c>
      <c r="S2788" s="1">
        <f t="shared" si="447"/>
        <v>3</v>
      </c>
      <c r="T2788" s="1" t="str">
        <f t="shared" si="448"/>
        <v>Peak</v>
      </c>
    </row>
    <row r="2789" spans="1:20" x14ac:dyDescent="0.25">
      <c r="A2789" s="85">
        <v>45042.416666660203</v>
      </c>
      <c r="B2789" s="1">
        <v>4</v>
      </c>
      <c r="C2789" s="1">
        <v>26</v>
      </c>
      <c r="D2789" s="1">
        <v>11</v>
      </c>
      <c r="E2789" s="1" t="str">
        <f t="shared" si="444"/>
        <v>Non-Summer</v>
      </c>
      <c r="F2789" s="78">
        <v>0.6502</v>
      </c>
      <c r="G2789" s="79">
        <f t="shared" si="445"/>
        <v>1.2370468655358375</v>
      </c>
      <c r="J2789" s="78">
        <v>6.7781580000000003</v>
      </c>
      <c r="K2789" s="80">
        <f t="shared" si="446"/>
        <v>6.7781580000000003</v>
      </c>
      <c r="L2789" s="68" t="str">
        <f t="shared" si="439"/>
        <v>Normal</v>
      </c>
      <c r="N2789" s="67">
        <f t="shared" si="440"/>
        <v>5.5411111344641633</v>
      </c>
      <c r="O2789" s="67">
        <f t="shared" si="441"/>
        <v>1.2370468655358371</v>
      </c>
      <c r="P2789" s="81">
        <f t="shared" si="442"/>
        <v>4.4408920985006262E-16</v>
      </c>
      <c r="Q2789" s="81">
        <f t="shared" si="443"/>
        <v>-5.5411111344641633</v>
      </c>
      <c r="S2789" s="1">
        <f t="shared" si="447"/>
        <v>3</v>
      </c>
      <c r="T2789" s="1" t="str">
        <f t="shared" si="448"/>
        <v>Peak</v>
      </c>
    </row>
    <row r="2790" spans="1:20" x14ac:dyDescent="0.25">
      <c r="A2790" s="85">
        <v>45042.458333326867</v>
      </c>
      <c r="B2790" s="1">
        <v>4</v>
      </c>
      <c r="C2790" s="1">
        <v>26</v>
      </c>
      <c r="D2790" s="1">
        <v>12</v>
      </c>
      <c r="E2790" s="1" t="str">
        <f t="shared" si="444"/>
        <v>Non-Summer</v>
      </c>
      <c r="F2790" s="78">
        <v>0.64</v>
      </c>
      <c r="G2790" s="79">
        <f t="shared" si="445"/>
        <v>1.2176407166147893</v>
      </c>
      <c r="J2790" s="78">
        <v>7</v>
      </c>
      <c r="K2790" s="80">
        <f t="shared" si="446"/>
        <v>7</v>
      </c>
      <c r="L2790" s="68" t="str">
        <f t="shared" si="439"/>
        <v>Normal</v>
      </c>
      <c r="N2790" s="67">
        <f t="shared" si="440"/>
        <v>5.7823592833852109</v>
      </c>
      <c r="O2790" s="67">
        <f t="shared" si="441"/>
        <v>1.2176407166147891</v>
      </c>
      <c r="P2790" s="81">
        <f t="shared" si="442"/>
        <v>2.2204460492503131E-16</v>
      </c>
      <c r="Q2790" s="81">
        <f t="shared" si="443"/>
        <v>-5.7823592833852109</v>
      </c>
      <c r="S2790" s="1">
        <f t="shared" si="447"/>
        <v>3</v>
      </c>
      <c r="T2790" s="1" t="str">
        <f t="shared" si="448"/>
        <v>Peak</v>
      </c>
    </row>
    <row r="2791" spans="1:20" x14ac:dyDescent="0.25">
      <c r="A2791" s="85">
        <v>45042.499999993532</v>
      </c>
      <c r="B2791" s="1">
        <v>4</v>
      </c>
      <c r="C2791" s="1">
        <v>26</v>
      </c>
      <c r="D2791" s="1">
        <v>13</v>
      </c>
      <c r="E2791" s="1" t="str">
        <f t="shared" si="444"/>
        <v>Non-Summer</v>
      </c>
      <c r="F2791" s="78">
        <v>0.63260000000000005</v>
      </c>
      <c r="G2791" s="79">
        <f t="shared" si="445"/>
        <v>1.2035617458289309</v>
      </c>
      <c r="J2791" s="78">
        <v>6.9871739999999996</v>
      </c>
      <c r="K2791" s="80">
        <f t="shared" si="446"/>
        <v>6.9871739999999996</v>
      </c>
      <c r="L2791" s="68" t="str">
        <f t="shared" si="439"/>
        <v>Normal</v>
      </c>
      <c r="N2791" s="67">
        <f t="shared" si="440"/>
        <v>5.7836122541710688</v>
      </c>
      <c r="O2791" s="67">
        <f t="shared" si="441"/>
        <v>1.2035617458289307</v>
      </c>
      <c r="P2791" s="81">
        <f t="shared" si="442"/>
        <v>2.2204460492503131E-16</v>
      </c>
      <c r="Q2791" s="81">
        <f t="shared" si="443"/>
        <v>-5.7836122541710688</v>
      </c>
      <c r="S2791" s="1">
        <f t="shared" si="447"/>
        <v>3</v>
      </c>
      <c r="T2791" s="1" t="str">
        <f t="shared" si="448"/>
        <v>Peak</v>
      </c>
    </row>
    <row r="2792" spans="1:20" x14ac:dyDescent="0.25">
      <c r="A2792" s="85">
        <v>45042.541666660196</v>
      </c>
      <c r="B2792" s="1">
        <v>4</v>
      </c>
      <c r="C2792" s="1">
        <v>26</v>
      </c>
      <c r="D2792" s="1">
        <v>14</v>
      </c>
      <c r="E2792" s="1" t="str">
        <f t="shared" si="444"/>
        <v>Non-Summer</v>
      </c>
      <c r="F2792" s="78">
        <v>0.62270000000000003</v>
      </c>
      <c r="G2792" s="79">
        <f t="shared" si="445"/>
        <v>1.1847263659937959</v>
      </c>
      <c r="J2792" s="78">
        <v>6.4424049999999999</v>
      </c>
      <c r="K2792" s="80">
        <f t="shared" si="446"/>
        <v>6.4424049999999999</v>
      </c>
      <c r="L2792" s="68" t="str">
        <f t="shared" si="439"/>
        <v>Normal</v>
      </c>
      <c r="N2792" s="67">
        <f t="shared" si="440"/>
        <v>5.2576786340062043</v>
      </c>
      <c r="O2792" s="67">
        <f t="shared" si="441"/>
        <v>1.1847263659937957</v>
      </c>
      <c r="P2792" s="81">
        <f t="shared" si="442"/>
        <v>2.2204460492503131E-16</v>
      </c>
      <c r="Q2792" s="81">
        <f t="shared" si="443"/>
        <v>-5.2576786340062043</v>
      </c>
      <c r="S2792" s="1">
        <f t="shared" si="447"/>
        <v>3</v>
      </c>
      <c r="T2792" s="1" t="str">
        <f t="shared" si="448"/>
        <v>Peak</v>
      </c>
    </row>
    <row r="2793" spans="1:20" x14ac:dyDescent="0.25">
      <c r="A2793" s="85">
        <v>45042.58333332686</v>
      </c>
      <c r="B2793" s="1">
        <v>4</v>
      </c>
      <c r="C2793" s="1">
        <v>26</v>
      </c>
      <c r="D2793" s="1">
        <v>15</v>
      </c>
      <c r="E2793" s="1" t="str">
        <f t="shared" si="444"/>
        <v>Non-Summer</v>
      </c>
      <c r="F2793" s="78">
        <v>0.61799999999999999</v>
      </c>
      <c r="G2793" s="79">
        <f t="shared" si="445"/>
        <v>1.1757843169811559</v>
      </c>
      <c r="J2793" s="78">
        <v>5.4619409999999995</v>
      </c>
      <c r="K2793" s="80">
        <f t="shared" si="446"/>
        <v>5.4619409999999995</v>
      </c>
      <c r="L2793" s="68" t="str">
        <f t="shared" si="439"/>
        <v>Normal</v>
      </c>
      <c r="N2793" s="67">
        <f t="shared" si="440"/>
        <v>4.2861566830188433</v>
      </c>
      <c r="O2793" s="67">
        <f t="shared" si="441"/>
        <v>1.1757843169811562</v>
      </c>
      <c r="P2793" s="81">
        <f t="shared" si="442"/>
        <v>0</v>
      </c>
      <c r="Q2793" s="81">
        <f t="shared" si="443"/>
        <v>-4.2861566830188433</v>
      </c>
      <c r="S2793" s="1">
        <f t="shared" si="447"/>
        <v>3</v>
      </c>
      <c r="T2793" s="1" t="str">
        <f t="shared" si="448"/>
        <v>Peak</v>
      </c>
    </row>
    <row r="2794" spans="1:20" x14ac:dyDescent="0.25">
      <c r="A2794" s="85">
        <v>45042.624999993524</v>
      </c>
      <c r="B2794" s="1">
        <v>4</v>
      </c>
      <c r="C2794" s="1">
        <v>26</v>
      </c>
      <c r="D2794" s="1">
        <v>16</v>
      </c>
      <c r="E2794" s="1" t="str">
        <f t="shared" si="444"/>
        <v>Non-Summer</v>
      </c>
      <c r="F2794" s="78">
        <v>0.63280000000000003</v>
      </c>
      <c r="G2794" s="79">
        <f t="shared" si="445"/>
        <v>1.203942258552873</v>
      </c>
      <c r="J2794" s="78">
        <v>4.0949879999999999</v>
      </c>
      <c r="K2794" s="80">
        <f t="shared" si="446"/>
        <v>4.0949879999999999</v>
      </c>
      <c r="L2794" s="68" t="str">
        <f t="shared" si="439"/>
        <v>Normal</v>
      </c>
      <c r="N2794" s="67">
        <f t="shared" si="440"/>
        <v>2.8910457414471269</v>
      </c>
      <c r="O2794" s="67">
        <f t="shared" si="441"/>
        <v>1.203942258552873</v>
      </c>
      <c r="P2794" s="81">
        <f t="shared" si="442"/>
        <v>0</v>
      </c>
      <c r="Q2794" s="81">
        <f t="shared" si="443"/>
        <v>-2.8910457414471269</v>
      </c>
      <c r="S2794" s="1">
        <f t="shared" si="447"/>
        <v>3</v>
      </c>
      <c r="T2794" s="1" t="str">
        <f t="shared" si="448"/>
        <v>Peak</v>
      </c>
    </row>
    <row r="2795" spans="1:20" x14ac:dyDescent="0.25">
      <c r="A2795" s="85">
        <v>45042.666666660189</v>
      </c>
      <c r="B2795" s="1">
        <v>4</v>
      </c>
      <c r="C2795" s="1">
        <v>26</v>
      </c>
      <c r="D2795" s="1">
        <v>17</v>
      </c>
      <c r="E2795" s="1" t="str">
        <f t="shared" si="444"/>
        <v>Non-Summer</v>
      </c>
      <c r="F2795" s="78">
        <v>0.66700000000000004</v>
      </c>
      <c r="G2795" s="79">
        <f t="shared" si="445"/>
        <v>1.2690099343469758</v>
      </c>
      <c r="J2795" s="78">
        <v>2.4121260000000002</v>
      </c>
      <c r="K2795" s="80">
        <f t="shared" si="446"/>
        <v>2.4121260000000002</v>
      </c>
      <c r="L2795" s="68" t="str">
        <f t="shared" si="439"/>
        <v>Normal</v>
      </c>
      <c r="N2795" s="67">
        <f t="shared" si="440"/>
        <v>1.1431160656530244</v>
      </c>
      <c r="O2795" s="67">
        <f t="shared" si="441"/>
        <v>1.2690099343469758</v>
      </c>
      <c r="P2795" s="81">
        <f t="shared" si="442"/>
        <v>0</v>
      </c>
      <c r="Q2795" s="81">
        <f t="shared" si="443"/>
        <v>-1.1431160656530244</v>
      </c>
      <c r="S2795" s="1">
        <f t="shared" si="447"/>
        <v>3</v>
      </c>
      <c r="T2795" s="1" t="str">
        <f t="shared" si="448"/>
        <v>Peak</v>
      </c>
    </row>
    <row r="2796" spans="1:20" x14ac:dyDescent="0.25">
      <c r="A2796" s="85">
        <v>45042.708333326853</v>
      </c>
      <c r="B2796" s="1">
        <v>4</v>
      </c>
      <c r="C2796" s="1">
        <v>26</v>
      </c>
      <c r="D2796" s="1">
        <v>18</v>
      </c>
      <c r="E2796" s="1" t="str">
        <f t="shared" si="444"/>
        <v>Non-Summer</v>
      </c>
      <c r="F2796" s="78">
        <v>0.71060000000000001</v>
      </c>
      <c r="G2796" s="79">
        <f t="shared" si="445"/>
        <v>1.3519617081663584</v>
      </c>
      <c r="J2796" s="78">
        <v>0.77758300000000002</v>
      </c>
      <c r="K2796" s="80">
        <f t="shared" si="446"/>
        <v>0.77758300000000002</v>
      </c>
      <c r="L2796" s="68" t="str">
        <f t="shared" si="439"/>
        <v>Normal</v>
      </c>
      <c r="N2796" s="67">
        <f t="shared" si="440"/>
        <v>0</v>
      </c>
      <c r="O2796" s="67">
        <f t="shared" si="441"/>
        <v>0.77758300000000002</v>
      </c>
      <c r="P2796" s="81">
        <f t="shared" si="442"/>
        <v>0.57437870816635839</v>
      </c>
      <c r="Q2796" s="81">
        <f t="shared" si="443"/>
        <v>0.57437870816635839</v>
      </c>
      <c r="S2796" s="1">
        <f t="shared" si="447"/>
        <v>3</v>
      </c>
      <c r="T2796" s="1" t="str">
        <f t="shared" si="448"/>
        <v>Peak</v>
      </c>
    </row>
    <row r="2797" spans="1:20" x14ac:dyDescent="0.25">
      <c r="A2797" s="85">
        <v>45042.749999993517</v>
      </c>
      <c r="B2797" s="1">
        <v>4</v>
      </c>
      <c r="C2797" s="1">
        <v>26</v>
      </c>
      <c r="D2797" s="1">
        <v>19</v>
      </c>
      <c r="E2797" s="1" t="str">
        <f t="shared" si="444"/>
        <v>Non-Summer</v>
      </c>
      <c r="F2797" s="78">
        <v>0.751</v>
      </c>
      <c r="G2797" s="79">
        <f t="shared" si="445"/>
        <v>1.4288252784026669</v>
      </c>
      <c r="J2797" s="78">
        <v>3.3039999999999996E-3</v>
      </c>
      <c r="K2797" s="80">
        <f t="shared" si="446"/>
        <v>3.3039999999999996E-3</v>
      </c>
      <c r="L2797" s="68" t="str">
        <f t="shared" si="439"/>
        <v>Normal</v>
      </c>
      <c r="N2797" s="67">
        <f t="shared" si="440"/>
        <v>0</v>
      </c>
      <c r="O2797" s="67">
        <f t="shared" si="441"/>
        <v>3.3039999999999996E-3</v>
      </c>
      <c r="P2797" s="81">
        <f t="shared" si="442"/>
        <v>1.425521278402667</v>
      </c>
      <c r="Q2797" s="81">
        <f t="shared" si="443"/>
        <v>1.425521278402667</v>
      </c>
      <c r="S2797" s="1">
        <f t="shared" si="447"/>
        <v>3</v>
      </c>
      <c r="T2797" s="1" t="str">
        <f t="shared" si="448"/>
        <v>Peak</v>
      </c>
    </row>
    <row r="2798" spans="1:20" x14ac:dyDescent="0.25">
      <c r="A2798" s="85">
        <v>45042.791666660181</v>
      </c>
      <c r="B2798" s="1">
        <v>4</v>
      </c>
      <c r="C2798" s="1">
        <v>26</v>
      </c>
      <c r="D2798" s="1">
        <v>20</v>
      </c>
      <c r="E2798" s="1" t="str">
        <f t="shared" si="444"/>
        <v>Non-Summer</v>
      </c>
      <c r="F2798" s="78">
        <v>0.81189999999999996</v>
      </c>
      <c r="G2798" s="79">
        <f t="shared" si="445"/>
        <v>1.544691402843043</v>
      </c>
      <c r="J2798" s="78">
        <v>0</v>
      </c>
      <c r="K2798" s="80">
        <f t="shared" si="446"/>
        <v>0</v>
      </c>
      <c r="L2798" s="68" t="str">
        <f t="shared" si="439"/>
        <v>Normal</v>
      </c>
      <c r="N2798" s="67">
        <f t="shared" si="440"/>
        <v>0</v>
      </c>
      <c r="O2798" s="67">
        <f t="shared" si="441"/>
        <v>0</v>
      </c>
      <c r="P2798" s="81">
        <f t="shared" si="442"/>
        <v>1.544691402843043</v>
      </c>
      <c r="Q2798" s="81">
        <f t="shared" si="443"/>
        <v>1.544691402843043</v>
      </c>
      <c r="S2798" s="1">
        <f t="shared" si="447"/>
        <v>3</v>
      </c>
      <c r="T2798" s="1" t="str">
        <f t="shared" si="448"/>
        <v>Peak</v>
      </c>
    </row>
    <row r="2799" spans="1:20" x14ac:dyDescent="0.25">
      <c r="A2799" s="85">
        <v>45042.833333326846</v>
      </c>
      <c r="B2799" s="1">
        <v>4</v>
      </c>
      <c r="C2799" s="1">
        <v>26</v>
      </c>
      <c r="D2799" s="1">
        <v>21</v>
      </c>
      <c r="E2799" s="1" t="str">
        <f t="shared" si="444"/>
        <v>Non-Summer</v>
      </c>
      <c r="F2799" s="78">
        <v>0.88480000000000003</v>
      </c>
      <c r="G2799" s="79">
        <f t="shared" si="445"/>
        <v>1.6833882907199464</v>
      </c>
      <c r="J2799" s="78">
        <v>0</v>
      </c>
      <c r="K2799" s="80">
        <f t="shared" si="446"/>
        <v>0</v>
      </c>
      <c r="L2799" s="68" t="str">
        <f t="shared" si="439"/>
        <v>Normal</v>
      </c>
      <c r="N2799" s="67">
        <f t="shared" si="440"/>
        <v>0</v>
      </c>
      <c r="O2799" s="67">
        <f t="shared" si="441"/>
        <v>0</v>
      </c>
      <c r="P2799" s="81">
        <f t="shared" si="442"/>
        <v>1.6833882907199464</v>
      </c>
      <c r="Q2799" s="81">
        <f t="shared" si="443"/>
        <v>1.6833882907199464</v>
      </c>
      <c r="S2799" s="1">
        <f t="shared" si="447"/>
        <v>3</v>
      </c>
      <c r="T2799" s="1" t="str">
        <f t="shared" si="448"/>
        <v>Peak</v>
      </c>
    </row>
    <row r="2800" spans="1:20" x14ac:dyDescent="0.25">
      <c r="A2800" s="85">
        <v>45042.87499999351</v>
      </c>
      <c r="B2800" s="1">
        <v>4</v>
      </c>
      <c r="C2800" s="1">
        <v>26</v>
      </c>
      <c r="D2800" s="1">
        <v>22</v>
      </c>
      <c r="E2800" s="1" t="str">
        <f t="shared" si="444"/>
        <v>Non-Summer</v>
      </c>
      <c r="F2800" s="78">
        <v>0.86870000000000003</v>
      </c>
      <c r="G2800" s="79">
        <f t="shared" si="445"/>
        <v>1.6527570164426055</v>
      </c>
      <c r="J2800" s="78">
        <v>0</v>
      </c>
      <c r="K2800" s="80">
        <f t="shared" si="446"/>
        <v>0</v>
      </c>
      <c r="L2800" s="68" t="str">
        <f t="shared" si="439"/>
        <v>Normal</v>
      </c>
      <c r="N2800" s="67">
        <f t="shared" si="440"/>
        <v>0</v>
      </c>
      <c r="O2800" s="67">
        <f t="shared" si="441"/>
        <v>0</v>
      </c>
      <c r="P2800" s="81">
        <f t="shared" si="442"/>
        <v>1.6527570164426055</v>
      </c>
      <c r="Q2800" s="81">
        <f t="shared" si="443"/>
        <v>1.6527570164426055</v>
      </c>
      <c r="S2800" s="1">
        <f t="shared" si="447"/>
        <v>3</v>
      </c>
      <c r="T2800" s="1" t="str">
        <f t="shared" si="448"/>
        <v>Off-Peak</v>
      </c>
    </row>
    <row r="2801" spans="1:20" x14ac:dyDescent="0.25">
      <c r="A2801" s="85">
        <v>45042.916666660174</v>
      </c>
      <c r="B2801" s="1">
        <v>4</v>
      </c>
      <c r="C2801" s="1">
        <v>26</v>
      </c>
      <c r="D2801" s="1">
        <v>23</v>
      </c>
      <c r="E2801" s="1" t="str">
        <f t="shared" si="444"/>
        <v>Non-Summer</v>
      </c>
      <c r="F2801" s="78">
        <v>0.79679999999999995</v>
      </c>
      <c r="G2801" s="79">
        <f t="shared" si="445"/>
        <v>1.5159626921854126</v>
      </c>
      <c r="J2801" s="78">
        <v>0</v>
      </c>
      <c r="K2801" s="80">
        <f t="shared" si="446"/>
        <v>0</v>
      </c>
      <c r="L2801" s="68" t="str">
        <f t="shared" si="439"/>
        <v>Normal</v>
      </c>
      <c r="N2801" s="67">
        <f t="shared" si="440"/>
        <v>0</v>
      </c>
      <c r="O2801" s="67">
        <f t="shared" si="441"/>
        <v>0</v>
      </c>
      <c r="P2801" s="81">
        <f t="shared" si="442"/>
        <v>1.5159626921854126</v>
      </c>
      <c r="Q2801" s="81">
        <f t="shared" si="443"/>
        <v>1.5159626921854126</v>
      </c>
      <c r="S2801" s="1">
        <f t="shared" si="447"/>
        <v>3</v>
      </c>
      <c r="T2801" s="1" t="str">
        <f t="shared" si="448"/>
        <v>Off-Peak</v>
      </c>
    </row>
    <row r="2802" spans="1:20" x14ac:dyDescent="0.25">
      <c r="A2802" s="85">
        <v>45042.958333326838</v>
      </c>
      <c r="B2802" s="1">
        <v>4</v>
      </c>
      <c r="C2802" s="1">
        <v>27</v>
      </c>
      <c r="D2802" s="1">
        <v>0</v>
      </c>
      <c r="E2802" s="1" t="str">
        <f t="shared" si="444"/>
        <v>Non-Summer</v>
      </c>
      <c r="F2802" s="78">
        <v>0.72370000000000001</v>
      </c>
      <c r="G2802" s="79">
        <f t="shared" si="445"/>
        <v>1.3768852915845673</v>
      </c>
      <c r="J2802" s="78">
        <v>0</v>
      </c>
      <c r="K2802" s="80">
        <f t="shared" si="446"/>
        <v>0</v>
      </c>
      <c r="L2802" s="68" t="str">
        <f t="shared" si="439"/>
        <v>Normal</v>
      </c>
      <c r="N2802" s="67">
        <f t="shared" si="440"/>
        <v>0</v>
      </c>
      <c r="O2802" s="67">
        <f t="shared" si="441"/>
        <v>0</v>
      </c>
      <c r="P2802" s="81">
        <f t="shared" si="442"/>
        <v>1.3768852915845673</v>
      </c>
      <c r="Q2802" s="81">
        <f t="shared" si="443"/>
        <v>1.3768852915845673</v>
      </c>
      <c r="S2802" s="1">
        <f t="shared" si="447"/>
        <v>3</v>
      </c>
      <c r="T2802" s="1" t="str">
        <f t="shared" si="448"/>
        <v>Off-Peak</v>
      </c>
    </row>
    <row r="2803" spans="1:20" x14ac:dyDescent="0.25">
      <c r="A2803" s="85">
        <v>45042.999999993503</v>
      </c>
      <c r="B2803" s="1">
        <v>4</v>
      </c>
      <c r="C2803" s="1">
        <v>27</v>
      </c>
      <c r="D2803" s="1">
        <v>1</v>
      </c>
      <c r="E2803" s="1" t="str">
        <f t="shared" si="444"/>
        <v>Non-Summer</v>
      </c>
      <c r="F2803" s="78">
        <v>0.67830000000000001</v>
      </c>
      <c r="G2803" s="79">
        <f t="shared" si="445"/>
        <v>1.2905089032497057</v>
      </c>
      <c r="J2803" s="78">
        <v>0</v>
      </c>
      <c r="K2803" s="80">
        <f t="shared" si="446"/>
        <v>0</v>
      </c>
      <c r="L2803" s="68" t="str">
        <f t="shared" si="439"/>
        <v>Normal</v>
      </c>
      <c r="N2803" s="67">
        <f t="shared" si="440"/>
        <v>0</v>
      </c>
      <c r="O2803" s="67">
        <f t="shared" si="441"/>
        <v>0</v>
      </c>
      <c r="P2803" s="81">
        <f t="shared" si="442"/>
        <v>1.2905089032497057</v>
      </c>
      <c r="Q2803" s="81">
        <f t="shared" si="443"/>
        <v>1.2905089032497057</v>
      </c>
      <c r="S2803" s="1">
        <f t="shared" si="447"/>
        <v>4</v>
      </c>
      <c r="T2803" s="1" t="str">
        <f t="shared" si="448"/>
        <v>Off-Peak</v>
      </c>
    </row>
    <row r="2804" spans="1:20" x14ac:dyDescent="0.25">
      <c r="A2804" s="85">
        <v>45043.041666660167</v>
      </c>
      <c r="B2804" s="1">
        <v>4</v>
      </c>
      <c r="C2804" s="1">
        <v>27</v>
      </c>
      <c r="D2804" s="1">
        <v>2</v>
      </c>
      <c r="E2804" s="1" t="str">
        <f t="shared" si="444"/>
        <v>Non-Summer</v>
      </c>
      <c r="F2804" s="78">
        <v>0.65439999999999998</v>
      </c>
      <c r="G2804" s="79">
        <f t="shared" si="445"/>
        <v>1.2450376327386221</v>
      </c>
      <c r="J2804" s="78">
        <v>0</v>
      </c>
      <c r="K2804" s="80">
        <f t="shared" si="446"/>
        <v>0</v>
      </c>
      <c r="L2804" s="68" t="str">
        <f t="shared" si="439"/>
        <v>Normal</v>
      </c>
      <c r="N2804" s="67">
        <f t="shared" si="440"/>
        <v>0</v>
      </c>
      <c r="O2804" s="67">
        <f t="shared" si="441"/>
        <v>0</v>
      </c>
      <c r="P2804" s="81">
        <f t="shared" si="442"/>
        <v>1.2450376327386221</v>
      </c>
      <c r="Q2804" s="81">
        <f t="shared" si="443"/>
        <v>1.2450376327386221</v>
      </c>
      <c r="S2804" s="1">
        <f t="shared" si="447"/>
        <v>4</v>
      </c>
      <c r="T2804" s="1" t="str">
        <f t="shared" si="448"/>
        <v>Off-Peak</v>
      </c>
    </row>
    <row r="2805" spans="1:20" x14ac:dyDescent="0.25">
      <c r="A2805" s="85">
        <v>45043.083333326831</v>
      </c>
      <c r="B2805" s="1">
        <v>4</v>
      </c>
      <c r="C2805" s="1">
        <v>27</v>
      </c>
      <c r="D2805" s="1">
        <v>3</v>
      </c>
      <c r="E2805" s="1" t="str">
        <f t="shared" si="444"/>
        <v>Non-Summer</v>
      </c>
      <c r="F2805" s="78">
        <v>0.64329999999999998</v>
      </c>
      <c r="G2805" s="79">
        <f t="shared" si="445"/>
        <v>1.2239191765598343</v>
      </c>
      <c r="J2805" s="78">
        <v>0</v>
      </c>
      <c r="K2805" s="80">
        <f t="shared" si="446"/>
        <v>0</v>
      </c>
      <c r="L2805" s="68" t="str">
        <f t="shared" si="439"/>
        <v>Normal</v>
      </c>
      <c r="N2805" s="67">
        <f t="shared" si="440"/>
        <v>0</v>
      </c>
      <c r="O2805" s="67">
        <f t="shared" si="441"/>
        <v>0</v>
      </c>
      <c r="P2805" s="81">
        <f t="shared" si="442"/>
        <v>1.2239191765598343</v>
      </c>
      <c r="Q2805" s="81">
        <f t="shared" si="443"/>
        <v>1.2239191765598343</v>
      </c>
      <c r="S2805" s="1">
        <f t="shared" si="447"/>
        <v>4</v>
      </c>
      <c r="T2805" s="1" t="str">
        <f t="shared" si="448"/>
        <v>Off-Peak</v>
      </c>
    </row>
    <row r="2806" spans="1:20" x14ac:dyDescent="0.25">
      <c r="A2806" s="85">
        <v>45043.124999993495</v>
      </c>
      <c r="B2806" s="1">
        <v>4</v>
      </c>
      <c r="C2806" s="1">
        <v>27</v>
      </c>
      <c r="D2806" s="1">
        <v>4</v>
      </c>
      <c r="E2806" s="1" t="str">
        <f t="shared" si="444"/>
        <v>Non-Summer</v>
      </c>
      <c r="F2806" s="78">
        <v>0.64249999999999996</v>
      </c>
      <c r="G2806" s="79">
        <f t="shared" si="445"/>
        <v>1.2223971256640658</v>
      </c>
      <c r="J2806" s="78">
        <v>0</v>
      </c>
      <c r="K2806" s="80">
        <f t="shared" si="446"/>
        <v>0</v>
      </c>
      <c r="L2806" s="68" t="str">
        <f t="shared" si="439"/>
        <v>Normal</v>
      </c>
      <c r="N2806" s="67">
        <f t="shared" si="440"/>
        <v>0</v>
      </c>
      <c r="O2806" s="67">
        <f t="shared" si="441"/>
        <v>0</v>
      </c>
      <c r="P2806" s="81">
        <f t="shared" si="442"/>
        <v>1.2223971256640658</v>
      </c>
      <c r="Q2806" s="81">
        <f t="shared" si="443"/>
        <v>1.2223971256640658</v>
      </c>
      <c r="S2806" s="1">
        <f t="shared" si="447"/>
        <v>4</v>
      </c>
      <c r="T2806" s="1" t="str">
        <f t="shared" si="448"/>
        <v>Off-Peak</v>
      </c>
    </row>
    <row r="2807" spans="1:20" x14ac:dyDescent="0.25">
      <c r="A2807" s="85">
        <v>45043.16666666016</v>
      </c>
      <c r="B2807" s="1">
        <v>4</v>
      </c>
      <c r="C2807" s="1">
        <v>27</v>
      </c>
      <c r="D2807" s="1">
        <v>5</v>
      </c>
      <c r="E2807" s="1" t="str">
        <f t="shared" si="444"/>
        <v>Non-Summer</v>
      </c>
      <c r="F2807" s="78">
        <v>0.65720000000000001</v>
      </c>
      <c r="G2807" s="79">
        <f t="shared" si="445"/>
        <v>1.2503648108738119</v>
      </c>
      <c r="J2807" s="78">
        <v>0</v>
      </c>
      <c r="K2807" s="80">
        <f t="shared" si="446"/>
        <v>0</v>
      </c>
      <c r="L2807" s="68" t="str">
        <f t="shared" si="439"/>
        <v>Normal</v>
      </c>
      <c r="N2807" s="67">
        <f t="shared" si="440"/>
        <v>0</v>
      </c>
      <c r="O2807" s="67">
        <f t="shared" si="441"/>
        <v>0</v>
      </c>
      <c r="P2807" s="81">
        <f t="shared" si="442"/>
        <v>1.2503648108738119</v>
      </c>
      <c r="Q2807" s="81">
        <f t="shared" si="443"/>
        <v>1.2503648108738119</v>
      </c>
      <c r="S2807" s="1">
        <f t="shared" si="447"/>
        <v>4</v>
      </c>
      <c r="T2807" s="1" t="str">
        <f t="shared" si="448"/>
        <v>Off-Peak</v>
      </c>
    </row>
    <row r="2808" spans="1:20" x14ac:dyDescent="0.25">
      <c r="A2808" s="85">
        <v>45043.208333326824</v>
      </c>
      <c r="B2808" s="1">
        <v>4</v>
      </c>
      <c r="C2808" s="1">
        <v>27</v>
      </c>
      <c r="D2808" s="1">
        <v>6</v>
      </c>
      <c r="E2808" s="1" t="str">
        <f t="shared" si="444"/>
        <v>Non-Summer</v>
      </c>
      <c r="F2808" s="78">
        <v>0.69889999999999997</v>
      </c>
      <c r="G2808" s="79">
        <f t="shared" si="445"/>
        <v>1.3297017138157441</v>
      </c>
      <c r="J2808" s="78">
        <v>0.16755300000000001</v>
      </c>
      <c r="K2808" s="80">
        <f t="shared" si="446"/>
        <v>0.16755300000000001</v>
      </c>
      <c r="L2808" s="68" t="str">
        <f t="shared" si="439"/>
        <v>Normal</v>
      </c>
      <c r="N2808" s="67">
        <f t="shared" si="440"/>
        <v>0</v>
      </c>
      <c r="O2808" s="67">
        <f t="shared" si="441"/>
        <v>0.16755300000000001</v>
      </c>
      <c r="P2808" s="81">
        <f t="shared" si="442"/>
        <v>1.162148713815744</v>
      </c>
      <c r="Q2808" s="81">
        <f t="shared" si="443"/>
        <v>1.162148713815744</v>
      </c>
      <c r="S2808" s="1">
        <f t="shared" si="447"/>
        <v>4</v>
      </c>
      <c r="T2808" s="1" t="str">
        <f t="shared" si="448"/>
        <v>Peak</v>
      </c>
    </row>
    <row r="2809" spans="1:20" x14ac:dyDescent="0.25">
      <c r="A2809" s="85">
        <v>45043.249999993488</v>
      </c>
      <c r="B2809" s="1">
        <v>4</v>
      </c>
      <c r="C2809" s="1">
        <v>27</v>
      </c>
      <c r="D2809" s="1">
        <v>7</v>
      </c>
      <c r="E2809" s="1" t="str">
        <f t="shared" si="444"/>
        <v>Non-Summer</v>
      </c>
      <c r="F2809" s="78">
        <v>0.73950000000000005</v>
      </c>
      <c r="G2809" s="79">
        <f t="shared" si="445"/>
        <v>1.4069457967759951</v>
      </c>
      <c r="J2809" s="78">
        <v>0.54959100000000005</v>
      </c>
      <c r="K2809" s="80">
        <f t="shared" si="446"/>
        <v>0.54959100000000005</v>
      </c>
      <c r="L2809" s="68" t="str">
        <f t="shared" si="439"/>
        <v>Normal</v>
      </c>
      <c r="N2809" s="67">
        <f t="shared" si="440"/>
        <v>0</v>
      </c>
      <c r="O2809" s="67">
        <f t="shared" si="441"/>
        <v>0.54959100000000005</v>
      </c>
      <c r="P2809" s="81">
        <f t="shared" si="442"/>
        <v>0.85735479677599502</v>
      </c>
      <c r="Q2809" s="81">
        <f t="shared" si="443"/>
        <v>0.85735479677599502</v>
      </c>
      <c r="S2809" s="1">
        <f t="shared" si="447"/>
        <v>4</v>
      </c>
      <c r="T2809" s="1" t="str">
        <f t="shared" si="448"/>
        <v>Peak</v>
      </c>
    </row>
    <row r="2810" spans="1:20" x14ac:dyDescent="0.25">
      <c r="A2810" s="85">
        <v>45043.291666660152</v>
      </c>
      <c r="B2810" s="1">
        <v>4</v>
      </c>
      <c r="C2810" s="1">
        <v>27</v>
      </c>
      <c r="D2810" s="1">
        <v>8</v>
      </c>
      <c r="E2810" s="1" t="str">
        <f t="shared" si="444"/>
        <v>Non-Summer</v>
      </c>
      <c r="F2810" s="78">
        <v>0.72440000000000004</v>
      </c>
      <c r="G2810" s="79">
        <f t="shared" si="445"/>
        <v>1.3782170861183649</v>
      </c>
      <c r="J2810" s="78">
        <v>2.0410140000000001</v>
      </c>
      <c r="K2810" s="80">
        <f t="shared" si="446"/>
        <v>2.0410140000000001</v>
      </c>
      <c r="L2810" s="68" t="str">
        <f t="shared" si="439"/>
        <v>Normal</v>
      </c>
      <c r="N2810" s="67">
        <f t="shared" si="440"/>
        <v>0.6627969138816352</v>
      </c>
      <c r="O2810" s="67">
        <f t="shared" si="441"/>
        <v>1.3782170861183649</v>
      </c>
      <c r="P2810" s="81">
        <f t="shared" si="442"/>
        <v>0</v>
      </c>
      <c r="Q2810" s="81">
        <f t="shared" si="443"/>
        <v>-0.6627969138816352</v>
      </c>
      <c r="S2810" s="1">
        <f t="shared" si="447"/>
        <v>4</v>
      </c>
      <c r="T2810" s="1" t="str">
        <f t="shared" si="448"/>
        <v>Peak</v>
      </c>
    </row>
    <row r="2811" spans="1:20" x14ac:dyDescent="0.25">
      <c r="A2811" s="85">
        <v>45043.333333326817</v>
      </c>
      <c r="B2811" s="1">
        <v>4</v>
      </c>
      <c r="C2811" s="1">
        <v>27</v>
      </c>
      <c r="D2811" s="1">
        <v>9</v>
      </c>
      <c r="E2811" s="1" t="str">
        <f t="shared" si="444"/>
        <v>Non-Summer</v>
      </c>
      <c r="F2811" s="78">
        <v>0.67949999999999999</v>
      </c>
      <c r="G2811" s="79">
        <f t="shared" si="445"/>
        <v>1.2927919795933585</v>
      </c>
      <c r="J2811" s="78">
        <v>1.4040570000000001</v>
      </c>
      <c r="K2811" s="80">
        <f t="shared" si="446"/>
        <v>1.4040570000000001</v>
      </c>
      <c r="L2811" s="68" t="str">
        <f t="shared" si="439"/>
        <v>Normal</v>
      </c>
      <c r="N2811" s="67">
        <f t="shared" si="440"/>
        <v>0.11126502040664166</v>
      </c>
      <c r="O2811" s="67">
        <f t="shared" si="441"/>
        <v>1.2927919795933585</v>
      </c>
      <c r="P2811" s="81">
        <f t="shared" si="442"/>
        <v>0</v>
      </c>
      <c r="Q2811" s="81">
        <f t="shared" si="443"/>
        <v>-0.11126502040664166</v>
      </c>
      <c r="S2811" s="1">
        <f t="shared" si="447"/>
        <v>4</v>
      </c>
      <c r="T2811" s="1" t="str">
        <f t="shared" si="448"/>
        <v>Peak</v>
      </c>
    </row>
    <row r="2812" spans="1:20" x14ac:dyDescent="0.25">
      <c r="A2812" s="85">
        <v>45043.374999993481</v>
      </c>
      <c r="B2812" s="1">
        <v>4</v>
      </c>
      <c r="C2812" s="1">
        <v>27</v>
      </c>
      <c r="D2812" s="1">
        <v>10</v>
      </c>
      <c r="E2812" s="1" t="str">
        <f t="shared" si="444"/>
        <v>Non-Summer</v>
      </c>
      <c r="F2812" s="78">
        <v>0.64870000000000005</v>
      </c>
      <c r="G2812" s="79">
        <f t="shared" si="445"/>
        <v>1.2341930201062719</v>
      </c>
      <c r="J2812" s="78">
        <v>3.4915020000000001</v>
      </c>
      <c r="K2812" s="80">
        <f t="shared" si="446"/>
        <v>3.4915020000000001</v>
      </c>
      <c r="L2812" s="68" t="str">
        <f t="shared" si="439"/>
        <v>Normal</v>
      </c>
      <c r="N2812" s="67">
        <f t="shared" si="440"/>
        <v>2.257308979893728</v>
      </c>
      <c r="O2812" s="67">
        <f t="shared" si="441"/>
        <v>1.2341930201062721</v>
      </c>
      <c r="P2812" s="81">
        <f t="shared" si="442"/>
        <v>0</v>
      </c>
      <c r="Q2812" s="81">
        <f t="shared" si="443"/>
        <v>-2.257308979893728</v>
      </c>
      <c r="S2812" s="1">
        <f t="shared" si="447"/>
        <v>4</v>
      </c>
      <c r="T2812" s="1" t="str">
        <f t="shared" si="448"/>
        <v>Peak</v>
      </c>
    </row>
    <row r="2813" spans="1:20" x14ac:dyDescent="0.25">
      <c r="A2813" s="85">
        <v>45043.416666660145</v>
      </c>
      <c r="B2813" s="1">
        <v>4</v>
      </c>
      <c r="C2813" s="1">
        <v>27</v>
      </c>
      <c r="D2813" s="1">
        <v>11</v>
      </c>
      <c r="E2813" s="1" t="str">
        <f t="shared" si="444"/>
        <v>Non-Summer</v>
      </c>
      <c r="F2813" s="78">
        <v>0.62590000000000001</v>
      </c>
      <c r="G2813" s="79">
        <f t="shared" si="445"/>
        <v>1.1908145695768697</v>
      </c>
      <c r="J2813" s="78">
        <v>3.6246429999999998</v>
      </c>
      <c r="K2813" s="80">
        <f t="shared" si="446"/>
        <v>3.6246429999999998</v>
      </c>
      <c r="L2813" s="68" t="str">
        <f t="shared" si="439"/>
        <v>Normal</v>
      </c>
      <c r="N2813" s="67">
        <f t="shared" si="440"/>
        <v>2.4338284304231301</v>
      </c>
      <c r="O2813" s="67">
        <f t="shared" si="441"/>
        <v>1.1908145695768697</v>
      </c>
      <c r="P2813" s="81">
        <f t="shared" si="442"/>
        <v>0</v>
      </c>
      <c r="Q2813" s="81">
        <f t="shared" si="443"/>
        <v>-2.4338284304231301</v>
      </c>
      <c r="S2813" s="1">
        <f t="shared" si="447"/>
        <v>4</v>
      </c>
      <c r="T2813" s="1" t="str">
        <f t="shared" si="448"/>
        <v>Peak</v>
      </c>
    </row>
    <row r="2814" spans="1:20" x14ac:dyDescent="0.25">
      <c r="A2814" s="85">
        <v>45043.458333326809</v>
      </c>
      <c r="B2814" s="1">
        <v>4</v>
      </c>
      <c r="C2814" s="1">
        <v>27</v>
      </c>
      <c r="D2814" s="1">
        <v>12</v>
      </c>
      <c r="E2814" s="1" t="str">
        <f t="shared" si="444"/>
        <v>Non-Summer</v>
      </c>
      <c r="F2814" s="78">
        <v>0.61140000000000005</v>
      </c>
      <c r="G2814" s="79">
        <f t="shared" si="445"/>
        <v>1.163227397091066</v>
      </c>
      <c r="J2814" s="78">
        <v>4.4036119999999999</v>
      </c>
      <c r="K2814" s="80">
        <f t="shared" si="446"/>
        <v>4.4036119999999999</v>
      </c>
      <c r="L2814" s="68" t="str">
        <f t="shared" si="439"/>
        <v>Normal</v>
      </c>
      <c r="N2814" s="67">
        <f t="shared" si="440"/>
        <v>3.240384602908934</v>
      </c>
      <c r="O2814" s="67">
        <f t="shared" si="441"/>
        <v>1.1632273970910658</v>
      </c>
      <c r="P2814" s="81">
        <f t="shared" si="442"/>
        <v>2.2204460492503131E-16</v>
      </c>
      <c r="Q2814" s="81">
        <f t="shared" si="443"/>
        <v>-3.240384602908934</v>
      </c>
      <c r="S2814" s="1">
        <f t="shared" si="447"/>
        <v>4</v>
      </c>
      <c r="T2814" s="1" t="str">
        <f t="shared" si="448"/>
        <v>Peak</v>
      </c>
    </row>
    <row r="2815" spans="1:20" x14ac:dyDescent="0.25">
      <c r="A2815" s="85">
        <v>45043.499999993473</v>
      </c>
      <c r="B2815" s="1">
        <v>4</v>
      </c>
      <c r="C2815" s="1">
        <v>27</v>
      </c>
      <c r="D2815" s="1">
        <v>13</v>
      </c>
      <c r="E2815" s="1" t="str">
        <f t="shared" si="444"/>
        <v>Non-Summer</v>
      </c>
      <c r="F2815" s="78">
        <v>0.60219999999999996</v>
      </c>
      <c r="G2815" s="79">
        <f t="shared" si="445"/>
        <v>1.1457238117897284</v>
      </c>
      <c r="J2815" s="78">
        <v>3.1366160000000001</v>
      </c>
      <c r="K2815" s="80">
        <f t="shared" si="446"/>
        <v>3.1366160000000001</v>
      </c>
      <c r="L2815" s="68" t="str">
        <f t="shared" si="439"/>
        <v>Normal</v>
      </c>
      <c r="N2815" s="67">
        <f t="shared" si="440"/>
        <v>1.9908921882102717</v>
      </c>
      <c r="O2815" s="67">
        <f t="shared" si="441"/>
        <v>1.1457238117897284</v>
      </c>
      <c r="P2815" s="81">
        <f t="shared" si="442"/>
        <v>0</v>
      </c>
      <c r="Q2815" s="81">
        <f t="shared" si="443"/>
        <v>-1.9908921882102717</v>
      </c>
      <c r="S2815" s="1">
        <f t="shared" si="447"/>
        <v>4</v>
      </c>
      <c r="T2815" s="1" t="str">
        <f t="shared" si="448"/>
        <v>Peak</v>
      </c>
    </row>
    <row r="2816" spans="1:20" x14ac:dyDescent="0.25">
      <c r="A2816" s="85">
        <v>45043.541666660138</v>
      </c>
      <c r="B2816" s="1">
        <v>4</v>
      </c>
      <c r="C2816" s="1">
        <v>27</v>
      </c>
      <c r="D2816" s="1">
        <v>14</v>
      </c>
      <c r="E2816" s="1" t="str">
        <f t="shared" si="444"/>
        <v>Non-Summer</v>
      </c>
      <c r="F2816" s="78">
        <v>0.59289999999999998</v>
      </c>
      <c r="G2816" s="79">
        <f t="shared" si="445"/>
        <v>1.1280299701264196</v>
      </c>
      <c r="J2816" s="78">
        <v>3.3172579999999998</v>
      </c>
      <c r="K2816" s="80">
        <f t="shared" si="446"/>
        <v>3.3172579999999998</v>
      </c>
      <c r="L2816" s="68" t="str">
        <f t="shared" si="439"/>
        <v>Normal</v>
      </c>
      <c r="N2816" s="67">
        <f t="shared" si="440"/>
        <v>2.18922802987358</v>
      </c>
      <c r="O2816" s="67">
        <f t="shared" si="441"/>
        <v>1.1280299701264198</v>
      </c>
      <c r="P2816" s="81">
        <f t="shared" si="442"/>
        <v>0</v>
      </c>
      <c r="Q2816" s="81">
        <f t="shared" si="443"/>
        <v>-2.18922802987358</v>
      </c>
      <c r="S2816" s="1">
        <f t="shared" si="447"/>
        <v>4</v>
      </c>
      <c r="T2816" s="1" t="str">
        <f t="shared" si="448"/>
        <v>Peak</v>
      </c>
    </row>
    <row r="2817" spans="1:20" x14ac:dyDescent="0.25">
      <c r="A2817" s="85">
        <v>45043.583333326802</v>
      </c>
      <c r="B2817" s="1">
        <v>4</v>
      </c>
      <c r="C2817" s="1">
        <v>27</v>
      </c>
      <c r="D2817" s="1">
        <v>15</v>
      </c>
      <c r="E2817" s="1" t="str">
        <f t="shared" si="444"/>
        <v>Non-Summer</v>
      </c>
      <c r="F2817" s="78">
        <v>0.59160000000000001</v>
      </c>
      <c r="G2817" s="79">
        <f t="shared" si="445"/>
        <v>1.1255566374207959</v>
      </c>
      <c r="J2817" s="78">
        <v>2.7618990000000001</v>
      </c>
      <c r="K2817" s="80">
        <f t="shared" si="446"/>
        <v>2.7618990000000001</v>
      </c>
      <c r="L2817" s="68" t="str">
        <f t="shared" si="439"/>
        <v>Normal</v>
      </c>
      <c r="N2817" s="67">
        <f t="shared" si="440"/>
        <v>1.6363423625792042</v>
      </c>
      <c r="O2817" s="67">
        <f t="shared" si="441"/>
        <v>1.1255566374207959</v>
      </c>
      <c r="P2817" s="81">
        <f t="shared" si="442"/>
        <v>0</v>
      </c>
      <c r="Q2817" s="81">
        <f t="shared" si="443"/>
        <v>-1.6363423625792042</v>
      </c>
      <c r="S2817" s="1">
        <f t="shared" si="447"/>
        <v>4</v>
      </c>
      <c r="T2817" s="1" t="str">
        <f t="shared" si="448"/>
        <v>Peak</v>
      </c>
    </row>
    <row r="2818" spans="1:20" x14ac:dyDescent="0.25">
      <c r="A2818" s="85">
        <v>45043.624999993466</v>
      </c>
      <c r="B2818" s="1">
        <v>4</v>
      </c>
      <c r="C2818" s="1">
        <v>27</v>
      </c>
      <c r="D2818" s="1">
        <v>16</v>
      </c>
      <c r="E2818" s="1" t="str">
        <f t="shared" si="444"/>
        <v>Non-Summer</v>
      </c>
      <c r="F2818" s="78">
        <v>0.61</v>
      </c>
      <c r="G2818" s="79">
        <f t="shared" si="445"/>
        <v>1.160563808023471</v>
      </c>
      <c r="J2818" s="78">
        <v>2.3644160000000003</v>
      </c>
      <c r="K2818" s="80">
        <f t="shared" si="446"/>
        <v>2.3644160000000003</v>
      </c>
      <c r="L2818" s="68" t="str">
        <f t="shared" si="439"/>
        <v>Normal</v>
      </c>
      <c r="N2818" s="67">
        <f t="shared" si="440"/>
        <v>1.2038521919765293</v>
      </c>
      <c r="O2818" s="67">
        <f t="shared" si="441"/>
        <v>1.160563808023471</v>
      </c>
      <c r="P2818" s="81">
        <f t="shared" si="442"/>
        <v>0</v>
      </c>
      <c r="Q2818" s="81">
        <f t="shared" si="443"/>
        <v>-1.2038521919765293</v>
      </c>
      <c r="S2818" s="1">
        <f t="shared" si="447"/>
        <v>4</v>
      </c>
      <c r="T2818" s="1" t="str">
        <f t="shared" si="448"/>
        <v>Peak</v>
      </c>
    </row>
    <row r="2819" spans="1:20" x14ac:dyDescent="0.25">
      <c r="A2819" s="85">
        <v>45043.66666666013</v>
      </c>
      <c r="B2819" s="1">
        <v>4</v>
      </c>
      <c r="C2819" s="1">
        <v>27</v>
      </c>
      <c r="D2819" s="1">
        <v>17</v>
      </c>
      <c r="E2819" s="1" t="str">
        <f t="shared" si="444"/>
        <v>Non-Summer</v>
      </c>
      <c r="F2819" s="78">
        <v>0.64659999999999995</v>
      </c>
      <c r="G2819" s="79">
        <f t="shared" si="445"/>
        <v>1.2301976365048792</v>
      </c>
      <c r="J2819" s="78">
        <v>1.236928</v>
      </c>
      <c r="K2819" s="80">
        <f t="shared" si="446"/>
        <v>1.236928</v>
      </c>
      <c r="L2819" s="68" t="str">
        <f t="shared" si="439"/>
        <v>Normal</v>
      </c>
      <c r="N2819" s="67">
        <f t="shared" si="440"/>
        <v>6.7303634951207947E-3</v>
      </c>
      <c r="O2819" s="67">
        <f t="shared" si="441"/>
        <v>1.2301976365048792</v>
      </c>
      <c r="P2819" s="81">
        <f t="shared" si="442"/>
        <v>0</v>
      </c>
      <c r="Q2819" s="81">
        <f t="shared" si="443"/>
        <v>-6.7303634951207947E-3</v>
      </c>
      <c r="S2819" s="1">
        <f t="shared" si="447"/>
        <v>4</v>
      </c>
      <c r="T2819" s="1" t="str">
        <f t="shared" si="448"/>
        <v>Peak</v>
      </c>
    </row>
    <row r="2820" spans="1:20" x14ac:dyDescent="0.25">
      <c r="A2820" s="85">
        <v>45043.708333326795</v>
      </c>
      <c r="B2820" s="1">
        <v>4</v>
      </c>
      <c r="C2820" s="1">
        <v>27</v>
      </c>
      <c r="D2820" s="1">
        <v>18</v>
      </c>
      <c r="E2820" s="1" t="str">
        <f t="shared" si="444"/>
        <v>Non-Summer</v>
      </c>
      <c r="F2820" s="78">
        <v>0.68799999999999994</v>
      </c>
      <c r="G2820" s="79">
        <f t="shared" si="445"/>
        <v>1.3089637703608985</v>
      </c>
      <c r="J2820" s="78">
        <v>0.56246600000000002</v>
      </c>
      <c r="K2820" s="80">
        <f t="shared" si="446"/>
        <v>0.56246600000000002</v>
      </c>
      <c r="L2820" s="68" t="str">
        <f t="shared" si="439"/>
        <v>Normal</v>
      </c>
      <c r="N2820" s="67">
        <f t="shared" si="440"/>
        <v>0</v>
      </c>
      <c r="O2820" s="67">
        <f t="shared" si="441"/>
        <v>0.56246600000000002</v>
      </c>
      <c r="P2820" s="81">
        <f t="shared" si="442"/>
        <v>0.74649777036089848</v>
      </c>
      <c r="Q2820" s="81">
        <f t="shared" si="443"/>
        <v>0.74649777036089848</v>
      </c>
      <c r="S2820" s="1">
        <f t="shared" si="447"/>
        <v>4</v>
      </c>
      <c r="T2820" s="1" t="str">
        <f t="shared" si="448"/>
        <v>Peak</v>
      </c>
    </row>
    <row r="2821" spans="1:20" x14ac:dyDescent="0.25">
      <c r="A2821" s="85">
        <v>45043.749999993459</v>
      </c>
      <c r="B2821" s="1">
        <v>4</v>
      </c>
      <c r="C2821" s="1">
        <v>27</v>
      </c>
      <c r="D2821" s="1">
        <v>19</v>
      </c>
      <c r="E2821" s="1" t="str">
        <f t="shared" si="444"/>
        <v>Non-Summer</v>
      </c>
      <c r="F2821" s="78">
        <v>0.72109999999999996</v>
      </c>
      <c r="G2821" s="79">
        <f t="shared" si="445"/>
        <v>1.3719386261733197</v>
      </c>
      <c r="J2821" s="78">
        <v>0</v>
      </c>
      <c r="K2821" s="80">
        <f t="shared" si="446"/>
        <v>0</v>
      </c>
      <c r="L2821" s="68" t="str">
        <f t="shared" si="439"/>
        <v>Normal</v>
      </c>
      <c r="N2821" s="67">
        <f t="shared" si="440"/>
        <v>0</v>
      </c>
      <c r="O2821" s="67">
        <f t="shared" si="441"/>
        <v>0</v>
      </c>
      <c r="P2821" s="81">
        <f t="shared" si="442"/>
        <v>1.3719386261733197</v>
      </c>
      <c r="Q2821" s="81">
        <f t="shared" si="443"/>
        <v>1.3719386261733197</v>
      </c>
      <c r="S2821" s="1">
        <f t="shared" si="447"/>
        <v>4</v>
      </c>
      <c r="T2821" s="1" t="str">
        <f t="shared" si="448"/>
        <v>Peak</v>
      </c>
    </row>
    <row r="2822" spans="1:20" x14ac:dyDescent="0.25">
      <c r="A2822" s="85">
        <v>45043.791666660123</v>
      </c>
      <c r="B2822" s="1">
        <v>4</v>
      </c>
      <c r="C2822" s="1">
        <v>27</v>
      </c>
      <c r="D2822" s="1">
        <v>20</v>
      </c>
      <c r="E2822" s="1" t="str">
        <f t="shared" si="444"/>
        <v>Non-Summer</v>
      </c>
      <c r="F2822" s="78">
        <v>0.76759999999999995</v>
      </c>
      <c r="G2822" s="79">
        <f t="shared" si="445"/>
        <v>1.460407834489863</v>
      </c>
      <c r="J2822" s="78">
        <v>0</v>
      </c>
      <c r="K2822" s="80">
        <f t="shared" si="446"/>
        <v>0</v>
      </c>
      <c r="L2822" s="68" t="str">
        <f t="shared" si="439"/>
        <v>Normal</v>
      </c>
      <c r="N2822" s="67">
        <f t="shared" si="440"/>
        <v>0</v>
      </c>
      <c r="O2822" s="67">
        <f t="shared" si="441"/>
        <v>0</v>
      </c>
      <c r="P2822" s="81">
        <f t="shared" si="442"/>
        <v>1.460407834489863</v>
      </c>
      <c r="Q2822" s="81">
        <f t="shared" si="443"/>
        <v>1.460407834489863</v>
      </c>
      <c r="S2822" s="1">
        <f t="shared" si="447"/>
        <v>4</v>
      </c>
      <c r="T2822" s="1" t="str">
        <f t="shared" si="448"/>
        <v>Peak</v>
      </c>
    </row>
    <row r="2823" spans="1:20" x14ac:dyDescent="0.25">
      <c r="A2823" s="85">
        <v>45043.833333326787</v>
      </c>
      <c r="B2823" s="1">
        <v>4</v>
      </c>
      <c r="C2823" s="1">
        <v>27</v>
      </c>
      <c r="D2823" s="1">
        <v>21</v>
      </c>
      <c r="E2823" s="1" t="str">
        <f t="shared" si="444"/>
        <v>Non-Summer</v>
      </c>
      <c r="F2823" s="78">
        <v>0.83040000000000003</v>
      </c>
      <c r="G2823" s="79">
        <f t="shared" si="445"/>
        <v>1.5798888298076892</v>
      </c>
      <c r="J2823" s="78">
        <v>0</v>
      </c>
      <c r="K2823" s="80">
        <f t="shared" si="446"/>
        <v>0</v>
      </c>
      <c r="L2823" s="68" t="str">
        <f t="shared" si="439"/>
        <v>Normal</v>
      </c>
      <c r="N2823" s="67">
        <f t="shared" si="440"/>
        <v>0</v>
      </c>
      <c r="O2823" s="67">
        <f t="shared" si="441"/>
        <v>0</v>
      </c>
      <c r="P2823" s="81">
        <f t="shared" si="442"/>
        <v>1.5798888298076892</v>
      </c>
      <c r="Q2823" s="81">
        <f t="shared" si="443"/>
        <v>1.5798888298076892</v>
      </c>
      <c r="S2823" s="1">
        <f t="shared" si="447"/>
        <v>4</v>
      </c>
      <c r="T2823" s="1" t="str">
        <f t="shared" si="448"/>
        <v>Peak</v>
      </c>
    </row>
    <row r="2824" spans="1:20" x14ac:dyDescent="0.25">
      <c r="A2824" s="85">
        <v>45043.874999993452</v>
      </c>
      <c r="B2824" s="1">
        <v>4</v>
      </c>
      <c r="C2824" s="1">
        <v>27</v>
      </c>
      <c r="D2824" s="1">
        <v>22</v>
      </c>
      <c r="E2824" s="1" t="str">
        <f t="shared" si="444"/>
        <v>Non-Summer</v>
      </c>
      <c r="F2824" s="78">
        <v>0.80969999999999998</v>
      </c>
      <c r="G2824" s="79">
        <f t="shared" si="445"/>
        <v>1.5405057628796797</v>
      </c>
      <c r="J2824" s="78">
        <v>0</v>
      </c>
      <c r="K2824" s="80">
        <f t="shared" si="446"/>
        <v>0</v>
      </c>
      <c r="L2824" s="68" t="str">
        <f t="shared" si="439"/>
        <v>Normal</v>
      </c>
      <c r="N2824" s="67">
        <f t="shared" si="440"/>
        <v>0</v>
      </c>
      <c r="O2824" s="67">
        <f t="shared" si="441"/>
        <v>0</v>
      </c>
      <c r="P2824" s="81">
        <f t="shared" si="442"/>
        <v>1.5405057628796797</v>
      </c>
      <c r="Q2824" s="81">
        <f t="shared" si="443"/>
        <v>1.5405057628796797</v>
      </c>
      <c r="S2824" s="1">
        <f t="shared" si="447"/>
        <v>4</v>
      </c>
      <c r="T2824" s="1" t="str">
        <f t="shared" si="448"/>
        <v>Off-Peak</v>
      </c>
    </row>
    <row r="2825" spans="1:20" x14ac:dyDescent="0.25">
      <c r="A2825" s="85">
        <v>45043.916666660116</v>
      </c>
      <c r="B2825" s="1">
        <v>4</v>
      </c>
      <c r="C2825" s="1">
        <v>27</v>
      </c>
      <c r="D2825" s="1">
        <v>23</v>
      </c>
      <c r="E2825" s="1" t="str">
        <f t="shared" si="444"/>
        <v>Non-Summer</v>
      </c>
      <c r="F2825" s="78">
        <v>0.73939999999999995</v>
      </c>
      <c r="G2825" s="79">
        <f t="shared" si="445"/>
        <v>1.4067555404140237</v>
      </c>
      <c r="J2825" s="78">
        <v>0</v>
      </c>
      <c r="K2825" s="80">
        <f t="shared" si="446"/>
        <v>0</v>
      </c>
      <c r="L2825" s="68" t="str">
        <f t="shared" si="439"/>
        <v>Normal</v>
      </c>
      <c r="N2825" s="67">
        <f t="shared" si="440"/>
        <v>0</v>
      </c>
      <c r="O2825" s="67">
        <f t="shared" si="441"/>
        <v>0</v>
      </c>
      <c r="P2825" s="81">
        <f t="shared" si="442"/>
        <v>1.4067555404140237</v>
      </c>
      <c r="Q2825" s="81">
        <f t="shared" si="443"/>
        <v>1.4067555404140237</v>
      </c>
      <c r="S2825" s="1">
        <f t="shared" si="447"/>
        <v>4</v>
      </c>
      <c r="T2825" s="1" t="str">
        <f t="shared" si="448"/>
        <v>Off-Peak</v>
      </c>
    </row>
    <row r="2826" spans="1:20" x14ac:dyDescent="0.25">
      <c r="A2826" s="85">
        <v>45043.95833332678</v>
      </c>
      <c r="B2826" s="1">
        <v>4</v>
      </c>
      <c r="C2826" s="1">
        <v>28</v>
      </c>
      <c r="D2826" s="1">
        <v>0</v>
      </c>
      <c r="E2826" s="1" t="str">
        <f t="shared" si="444"/>
        <v>Non-Summer</v>
      </c>
      <c r="F2826" s="78">
        <v>0.65800000000000003</v>
      </c>
      <c r="G2826" s="79">
        <f t="shared" si="445"/>
        <v>1.2518868617695804</v>
      </c>
      <c r="J2826" s="78">
        <v>0</v>
      </c>
      <c r="K2826" s="80">
        <f t="shared" si="446"/>
        <v>0</v>
      </c>
      <c r="L2826" s="68" t="str">
        <f t="shared" si="439"/>
        <v>Normal</v>
      </c>
      <c r="N2826" s="67">
        <f t="shared" si="440"/>
        <v>0</v>
      </c>
      <c r="O2826" s="67">
        <f t="shared" si="441"/>
        <v>0</v>
      </c>
      <c r="P2826" s="81">
        <f t="shared" si="442"/>
        <v>1.2518868617695804</v>
      </c>
      <c r="Q2826" s="81">
        <f t="shared" si="443"/>
        <v>1.2518868617695804</v>
      </c>
      <c r="S2826" s="1">
        <f t="shared" si="447"/>
        <v>4</v>
      </c>
      <c r="T2826" s="1" t="str">
        <f t="shared" si="448"/>
        <v>Off-Peak</v>
      </c>
    </row>
    <row r="2827" spans="1:20" x14ac:dyDescent="0.25">
      <c r="A2827" s="85">
        <v>45043.999999993444</v>
      </c>
      <c r="B2827" s="1">
        <v>4</v>
      </c>
      <c r="C2827" s="1">
        <v>28</v>
      </c>
      <c r="D2827" s="1">
        <v>1</v>
      </c>
      <c r="E2827" s="1" t="str">
        <f t="shared" si="444"/>
        <v>Non-Summer</v>
      </c>
      <c r="F2827" s="78">
        <v>0.60719999999999996</v>
      </c>
      <c r="G2827" s="79">
        <f t="shared" si="445"/>
        <v>1.1552366298882812</v>
      </c>
      <c r="J2827" s="78">
        <v>0</v>
      </c>
      <c r="K2827" s="80">
        <f t="shared" si="446"/>
        <v>0</v>
      </c>
      <c r="L2827" s="68" t="str">
        <f t="shared" si="439"/>
        <v>Normal</v>
      </c>
      <c r="N2827" s="67">
        <f t="shared" si="440"/>
        <v>0</v>
      </c>
      <c r="O2827" s="67">
        <f t="shared" si="441"/>
        <v>0</v>
      </c>
      <c r="P2827" s="81">
        <f t="shared" si="442"/>
        <v>1.1552366298882812</v>
      </c>
      <c r="Q2827" s="81">
        <f t="shared" si="443"/>
        <v>1.1552366298882812</v>
      </c>
      <c r="S2827" s="1">
        <f t="shared" si="447"/>
        <v>5</v>
      </c>
      <c r="T2827" s="1" t="str">
        <f t="shared" si="448"/>
        <v>Off-Peak</v>
      </c>
    </row>
    <row r="2828" spans="1:20" x14ac:dyDescent="0.25">
      <c r="A2828" s="85">
        <v>45044.041666660109</v>
      </c>
      <c r="B2828" s="1">
        <v>4</v>
      </c>
      <c r="C2828" s="1">
        <v>28</v>
      </c>
      <c r="D2828" s="1">
        <v>2</v>
      </c>
      <c r="E2828" s="1" t="str">
        <f t="shared" si="444"/>
        <v>Non-Summer</v>
      </c>
      <c r="F2828" s="78">
        <v>0.57840000000000003</v>
      </c>
      <c r="G2828" s="79">
        <f t="shared" si="445"/>
        <v>1.1004427976406159</v>
      </c>
      <c r="J2828" s="78">
        <v>0</v>
      </c>
      <c r="K2828" s="80">
        <f t="shared" si="446"/>
        <v>0</v>
      </c>
      <c r="L2828" s="68" t="str">
        <f t="shared" si="439"/>
        <v>Normal</v>
      </c>
      <c r="N2828" s="67">
        <f t="shared" si="440"/>
        <v>0</v>
      </c>
      <c r="O2828" s="67">
        <f t="shared" si="441"/>
        <v>0</v>
      </c>
      <c r="P2828" s="81">
        <f t="shared" si="442"/>
        <v>1.1004427976406159</v>
      </c>
      <c r="Q2828" s="81">
        <f t="shared" si="443"/>
        <v>1.1004427976406159</v>
      </c>
      <c r="S2828" s="1">
        <f t="shared" si="447"/>
        <v>5</v>
      </c>
      <c r="T2828" s="1" t="str">
        <f t="shared" si="448"/>
        <v>Off-Peak</v>
      </c>
    </row>
    <row r="2829" spans="1:20" x14ac:dyDescent="0.25">
      <c r="A2829" s="85">
        <v>45044.083333326773</v>
      </c>
      <c r="B2829" s="1">
        <v>4</v>
      </c>
      <c r="C2829" s="1">
        <v>28</v>
      </c>
      <c r="D2829" s="1">
        <v>3</v>
      </c>
      <c r="E2829" s="1" t="str">
        <f t="shared" si="444"/>
        <v>Non-Summer</v>
      </c>
      <c r="F2829" s="78">
        <v>0.56410000000000005</v>
      </c>
      <c r="G2829" s="79">
        <f t="shared" si="445"/>
        <v>1.0732361378787543</v>
      </c>
      <c r="J2829" s="78">
        <v>0</v>
      </c>
      <c r="K2829" s="80">
        <f t="shared" si="446"/>
        <v>0</v>
      </c>
      <c r="L2829" s="68" t="str">
        <f t="shared" si="439"/>
        <v>Normal</v>
      </c>
      <c r="N2829" s="67">
        <f t="shared" si="440"/>
        <v>0</v>
      </c>
      <c r="O2829" s="67">
        <f t="shared" si="441"/>
        <v>0</v>
      </c>
      <c r="P2829" s="81">
        <f t="shared" si="442"/>
        <v>1.0732361378787543</v>
      </c>
      <c r="Q2829" s="81">
        <f t="shared" si="443"/>
        <v>1.0732361378787543</v>
      </c>
      <c r="S2829" s="1">
        <f t="shared" si="447"/>
        <v>5</v>
      </c>
      <c r="T2829" s="1" t="str">
        <f t="shared" si="448"/>
        <v>Off-Peak</v>
      </c>
    </row>
    <row r="2830" spans="1:20" x14ac:dyDescent="0.25">
      <c r="A2830" s="85">
        <v>45044.124999993437</v>
      </c>
      <c r="B2830" s="1">
        <v>4</v>
      </c>
      <c r="C2830" s="1">
        <v>28</v>
      </c>
      <c r="D2830" s="1">
        <v>4</v>
      </c>
      <c r="E2830" s="1" t="str">
        <f t="shared" si="444"/>
        <v>Non-Summer</v>
      </c>
      <c r="F2830" s="78">
        <v>0.56079999999999997</v>
      </c>
      <c r="G2830" s="79">
        <f t="shared" si="445"/>
        <v>1.0669576779337091</v>
      </c>
      <c r="J2830" s="78">
        <v>0</v>
      </c>
      <c r="K2830" s="80">
        <f t="shared" si="446"/>
        <v>0</v>
      </c>
      <c r="L2830" s="68" t="str">
        <f t="shared" si="439"/>
        <v>Normal</v>
      </c>
      <c r="N2830" s="67">
        <f t="shared" si="440"/>
        <v>0</v>
      </c>
      <c r="O2830" s="67">
        <f t="shared" si="441"/>
        <v>0</v>
      </c>
      <c r="P2830" s="81">
        <f t="shared" si="442"/>
        <v>1.0669576779337091</v>
      </c>
      <c r="Q2830" s="81">
        <f t="shared" si="443"/>
        <v>1.0669576779337091</v>
      </c>
      <c r="S2830" s="1">
        <f t="shared" si="447"/>
        <v>5</v>
      </c>
      <c r="T2830" s="1" t="str">
        <f t="shared" si="448"/>
        <v>Off-Peak</v>
      </c>
    </row>
    <row r="2831" spans="1:20" x14ac:dyDescent="0.25">
      <c r="A2831" s="85">
        <v>45044.166666660101</v>
      </c>
      <c r="B2831" s="1">
        <v>4</v>
      </c>
      <c r="C2831" s="1">
        <v>28</v>
      </c>
      <c r="D2831" s="1">
        <v>5</v>
      </c>
      <c r="E2831" s="1" t="str">
        <f t="shared" si="444"/>
        <v>Non-Summer</v>
      </c>
      <c r="F2831" s="78">
        <v>0.57520000000000004</v>
      </c>
      <c r="G2831" s="79">
        <f t="shared" si="445"/>
        <v>1.0943545940575421</v>
      </c>
      <c r="J2831" s="78">
        <v>0</v>
      </c>
      <c r="K2831" s="80">
        <f t="shared" si="446"/>
        <v>0</v>
      </c>
      <c r="L2831" s="68" t="str">
        <f t="shared" si="439"/>
        <v>Normal</v>
      </c>
      <c r="N2831" s="67">
        <f t="shared" si="440"/>
        <v>0</v>
      </c>
      <c r="O2831" s="67">
        <f t="shared" si="441"/>
        <v>0</v>
      </c>
      <c r="P2831" s="81">
        <f t="shared" si="442"/>
        <v>1.0943545940575421</v>
      </c>
      <c r="Q2831" s="81">
        <f t="shared" si="443"/>
        <v>1.0943545940575421</v>
      </c>
      <c r="S2831" s="1">
        <f t="shared" si="447"/>
        <v>5</v>
      </c>
      <c r="T2831" s="1" t="str">
        <f t="shared" si="448"/>
        <v>Off-Peak</v>
      </c>
    </row>
    <row r="2832" spans="1:20" x14ac:dyDescent="0.25">
      <c r="A2832" s="85">
        <v>45044.208333326766</v>
      </c>
      <c r="B2832" s="1">
        <v>4</v>
      </c>
      <c r="C2832" s="1">
        <v>28</v>
      </c>
      <c r="D2832" s="1">
        <v>6</v>
      </c>
      <c r="E2832" s="1" t="str">
        <f t="shared" si="444"/>
        <v>Non-Summer</v>
      </c>
      <c r="F2832" s="78">
        <v>0.61199999999999999</v>
      </c>
      <c r="G2832" s="79">
        <f t="shared" si="445"/>
        <v>1.1643689352628923</v>
      </c>
      <c r="J2832" s="78">
        <v>8.6842000000000003E-2</v>
      </c>
      <c r="K2832" s="80">
        <f t="shared" si="446"/>
        <v>8.6842000000000003E-2</v>
      </c>
      <c r="L2832" s="68" t="str">
        <f t="shared" si="439"/>
        <v>Normal</v>
      </c>
      <c r="N2832" s="67">
        <f t="shared" si="440"/>
        <v>0</v>
      </c>
      <c r="O2832" s="67">
        <f t="shared" si="441"/>
        <v>8.6842000000000003E-2</v>
      </c>
      <c r="P2832" s="81">
        <f t="shared" si="442"/>
        <v>1.0775269352628922</v>
      </c>
      <c r="Q2832" s="81">
        <f t="shared" si="443"/>
        <v>1.0775269352628922</v>
      </c>
      <c r="S2832" s="1">
        <f t="shared" si="447"/>
        <v>5</v>
      </c>
      <c r="T2832" s="1" t="str">
        <f t="shared" si="448"/>
        <v>Peak</v>
      </c>
    </row>
    <row r="2833" spans="1:20" x14ac:dyDescent="0.25">
      <c r="A2833" s="85">
        <v>45044.24999999343</v>
      </c>
      <c r="B2833" s="1">
        <v>4</v>
      </c>
      <c r="C2833" s="1">
        <v>28</v>
      </c>
      <c r="D2833" s="1">
        <v>7</v>
      </c>
      <c r="E2833" s="1" t="str">
        <f t="shared" si="444"/>
        <v>Non-Summer</v>
      </c>
      <c r="F2833" s="78">
        <v>0.66239999999999999</v>
      </c>
      <c r="G2833" s="79">
        <f t="shared" si="445"/>
        <v>1.260258141696307</v>
      </c>
      <c r="J2833" s="78">
        <v>0.384824</v>
      </c>
      <c r="K2833" s="80">
        <f t="shared" si="446"/>
        <v>0.384824</v>
      </c>
      <c r="L2833" s="68" t="str">
        <f t="shared" si="439"/>
        <v>Normal</v>
      </c>
      <c r="N2833" s="67">
        <f t="shared" si="440"/>
        <v>0</v>
      </c>
      <c r="O2833" s="67">
        <f t="shared" si="441"/>
        <v>0.384824</v>
      </c>
      <c r="P2833" s="81">
        <f t="shared" si="442"/>
        <v>0.87543414169630696</v>
      </c>
      <c r="Q2833" s="81">
        <f t="shared" si="443"/>
        <v>0.87543414169630696</v>
      </c>
      <c r="S2833" s="1">
        <f t="shared" si="447"/>
        <v>5</v>
      </c>
      <c r="T2833" s="1" t="str">
        <f t="shared" si="448"/>
        <v>Peak</v>
      </c>
    </row>
    <row r="2834" spans="1:20" x14ac:dyDescent="0.25">
      <c r="A2834" s="85">
        <v>45044.291666660094</v>
      </c>
      <c r="B2834" s="1">
        <v>4</v>
      </c>
      <c r="C2834" s="1">
        <v>28</v>
      </c>
      <c r="D2834" s="1">
        <v>8</v>
      </c>
      <c r="E2834" s="1" t="str">
        <f t="shared" si="444"/>
        <v>Non-Summer</v>
      </c>
      <c r="F2834" s="78">
        <v>0.67710000000000004</v>
      </c>
      <c r="G2834" s="79">
        <f t="shared" si="445"/>
        <v>1.2882258269060529</v>
      </c>
      <c r="J2834" s="78">
        <v>0.42655799999999999</v>
      </c>
      <c r="K2834" s="80">
        <f t="shared" si="446"/>
        <v>0.42655799999999999</v>
      </c>
      <c r="L2834" s="68" t="str">
        <f t="shared" si="439"/>
        <v>Normal</v>
      </c>
      <c r="N2834" s="67">
        <f t="shared" si="440"/>
        <v>0</v>
      </c>
      <c r="O2834" s="67">
        <f t="shared" si="441"/>
        <v>0.42655799999999999</v>
      </c>
      <c r="P2834" s="81">
        <f t="shared" si="442"/>
        <v>0.86166782690605292</v>
      </c>
      <c r="Q2834" s="81">
        <f t="shared" si="443"/>
        <v>0.86166782690605292</v>
      </c>
      <c r="S2834" s="1">
        <f t="shared" si="447"/>
        <v>5</v>
      </c>
      <c r="T2834" s="1" t="str">
        <f t="shared" si="448"/>
        <v>Peak</v>
      </c>
    </row>
    <row r="2835" spans="1:20" x14ac:dyDescent="0.25">
      <c r="A2835" s="85">
        <v>45044.333333326758</v>
      </c>
      <c r="B2835" s="1">
        <v>4</v>
      </c>
      <c r="C2835" s="1">
        <v>28</v>
      </c>
      <c r="D2835" s="1">
        <v>9</v>
      </c>
      <c r="E2835" s="1" t="str">
        <f t="shared" si="444"/>
        <v>Non-Summer</v>
      </c>
      <c r="F2835" s="78">
        <v>0.65359999999999996</v>
      </c>
      <c r="G2835" s="79">
        <f t="shared" si="445"/>
        <v>1.2435155818428536</v>
      </c>
      <c r="J2835" s="78">
        <v>0.985703</v>
      </c>
      <c r="K2835" s="80">
        <f t="shared" si="446"/>
        <v>0.985703</v>
      </c>
      <c r="L2835" s="68" t="str">
        <f t="shared" ref="L2835:L2898" si="449">IF(AND(D2835&gt;=$C$2,D2835&lt;=$C$3,E2835="Summer"),"MaxDis","Normal")</f>
        <v>Normal</v>
      </c>
      <c r="N2835" s="67">
        <f t="shared" ref="N2835:N2898" si="450">IF(K2835-G2835&lt;0,0,K2835-G2835)</f>
        <v>0</v>
      </c>
      <c r="O2835" s="67">
        <f t="shared" ref="O2835:O2898" si="451">K2835-N2835</f>
        <v>0.985703</v>
      </c>
      <c r="P2835" s="81">
        <f t="shared" ref="P2835:P2898" si="452">MAX(0,G2835-O2835)</f>
        <v>0.25781258184285361</v>
      </c>
      <c r="Q2835" s="81">
        <f t="shared" ref="Q2835:Q2898" si="453">G2835-K2835</f>
        <v>0.25781258184285361</v>
      </c>
      <c r="S2835" s="1">
        <f t="shared" si="447"/>
        <v>5</v>
      </c>
      <c r="T2835" s="1" t="str">
        <f t="shared" si="448"/>
        <v>Peak</v>
      </c>
    </row>
    <row r="2836" spans="1:20" x14ac:dyDescent="0.25">
      <c r="A2836" s="85">
        <v>45044.374999993423</v>
      </c>
      <c r="B2836" s="1">
        <v>4</v>
      </c>
      <c r="C2836" s="1">
        <v>28</v>
      </c>
      <c r="D2836" s="1">
        <v>10</v>
      </c>
      <c r="E2836" s="1" t="str">
        <f t="shared" ref="E2836:E2899" si="454">IF(AND(B2836&gt;=$C$5,B2836&lt;=$C$6),"Summer","Non-Summer")</f>
        <v>Non-Summer</v>
      </c>
      <c r="F2836" s="78">
        <v>0.6341</v>
      </c>
      <c r="G2836" s="79">
        <f t="shared" ref="G2836:G2899" si="455">F2836*$G$13</f>
        <v>1.2064155912584968</v>
      </c>
      <c r="J2836" s="78">
        <v>0.96951599999999993</v>
      </c>
      <c r="K2836" s="80">
        <f t="shared" ref="K2836:K2899" si="456">J2836*$K$13</f>
        <v>0.96951599999999993</v>
      </c>
      <c r="L2836" s="68" t="str">
        <f t="shared" si="449"/>
        <v>Normal</v>
      </c>
      <c r="N2836" s="67">
        <f t="shared" si="450"/>
        <v>0</v>
      </c>
      <c r="O2836" s="67">
        <f t="shared" si="451"/>
        <v>0.96951599999999993</v>
      </c>
      <c r="P2836" s="81">
        <f t="shared" si="452"/>
        <v>0.23689959125849691</v>
      </c>
      <c r="Q2836" s="81">
        <f t="shared" si="453"/>
        <v>0.23689959125849691</v>
      </c>
      <c r="S2836" s="1">
        <f t="shared" ref="S2836:S2899" si="457">WEEKDAY(A2836,2)</f>
        <v>5</v>
      </c>
      <c r="T2836" s="1" t="str">
        <f t="shared" ref="T2836:T2899" si="458">IF(S2836&gt;5,"Off-Peak",IF(AND(D2836&gt;=$C$7,D2836&lt;$C$8),"Peak","Off-Peak"))</f>
        <v>Peak</v>
      </c>
    </row>
    <row r="2837" spans="1:20" x14ac:dyDescent="0.25">
      <c r="A2837" s="85">
        <v>45044.416666660087</v>
      </c>
      <c r="B2837" s="1">
        <v>4</v>
      </c>
      <c r="C2837" s="1">
        <v>28</v>
      </c>
      <c r="D2837" s="1">
        <v>11</v>
      </c>
      <c r="E2837" s="1" t="str">
        <f t="shared" si="454"/>
        <v>Non-Summer</v>
      </c>
      <c r="F2837" s="78">
        <v>0.61929999999999996</v>
      </c>
      <c r="G2837" s="79">
        <f t="shared" si="455"/>
        <v>1.1782576496867796</v>
      </c>
      <c r="J2837" s="78">
        <v>0.80608199999999997</v>
      </c>
      <c r="K2837" s="80">
        <f t="shared" si="456"/>
        <v>0.80608199999999997</v>
      </c>
      <c r="L2837" s="68" t="str">
        <f t="shared" si="449"/>
        <v>Normal</v>
      </c>
      <c r="N2837" s="67">
        <f t="shared" si="450"/>
        <v>0</v>
      </c>
      <c r="O2837" s="67">
        <f t="shared" si="451"/>
        <v>0.80608199999999997</v>
      </c>
      <c r="P2837" s="81">
        <f t="shared" si="452"/>
        <v>0.37217564968677963</v>
      </c>
      <c r="Q2837" s="81">
        <f t="shared" si="453"/>
        <v>0.37217564968677963</v>
      </c>
      <c r="S2837" s="1">
        <f t="shared" si="457"/>
        <v>5</v>
      </c>
      <c r="T2837" s="1" t="str">
        <f t="shared" si="458"/>
        <v>Peak</v>
      </c>
    </row>
    <row r="2838" spans="1:20" x14ac:dyDescent="0.25">
      <c r="A2838" s="85">
        <v>45044.458333326751</v>
      </c>
      <c r="B2838" s="1">
        <v>4</v>
      </c>
      <c r="C2838" s="1">
        <v>28</v>
      </c>
      <c r="D2838" s="1">
        <v>12</v>
      </c>
      <c r="E2838" s="1" t="str">
        <f t="shared" si="454"/>
        <v>Non-Summer</v>
      </c>
      <c r="F2838" s="78">
        <v>0.61099999999999999</v>
      </c>
      <c r="G2838" s="79">
        <f t="shared" si="455"/>
        <v>1.1624663716431818</v>
      </c>
      <c r="J2838" s="78">
        <v>1.2931949999999999</v>
      </c>
      <c r="K2838" s="80">
        <f t="shared" si="456"/>
        <v>1.2931949999999999</v>
      </c>
      <c r="L2838" s="68" t="str">
        <f t="shared" si="449"/>
        <v>Normal</v>
      </c>
      <c r="N2838" s="67">
        <f t="shared" si="450"/>
        <v>0.13072862835681809</v>
      </c>
      <c r="O2838" s="67">
        <f t="shared" si="451"/>
        <v>1.1624663716431818</v>
      </c>
      <c r="P2838" s="81">
        <f t="shared" si="452"/>
        <v>0</v>
      </c>
      <c r="Q2838" s="81">
        <f t="shared" si="453"/>
        <v>-0.13072862835681809</v>
      </c>
      <c r="S2838" s="1">
        <f t="shared" si="457"/>
        <v>5</v>
      </c>
      <c r="T2838" s="1" t="str">
        <f t="shared" si="458"/>
        <v>Peak</v>
      </c>
    </row>
    <row r="2839" spans="1:20" x14ac:dyDescent="0.25">
      <c r="A2839" s="85">
        <v>45044.499999993415</v>
      </c>
      <c r="B2839" s="1">
        <v>4</v>
      </c>
      <c r="C2839" s="1">
        <v>28</v>
      </c>
      <c r="D2839" s="1">
        <v>13</v>
      </c>
      <c r="E2839" s="1" t="str">
        <f t="shared" si="454"/>
        <v>Non-Summer</v>
      </c>
      <c r="F2839" s="78">
        <v>0.6069</v>
      </c>
      <c r="G2839" s="79">
        <f t="shared" si="455"/>
        <v>1.1546658608023683</v>
      </c>
      <c r="J2839" s="78">
        <v>0.75108900000000001</v>
      </c>
      <c r="K2839" s="80">
        <f t="shared" si="456"/>
        <v>0.75108900000000001</v>
      </c>
      <c r="L2839" s="68" t="str">
        <f t="shared" si="449"/>
        <v>Normal</v>
      </c>
      <c r="N2839" s="67">
        <f t="shared" si="450"/>
        <v>0</v>
      </c>
      <c r="O2839" s="67">
        <f t="shared" si="451"/>
        <v>0.75108900000000001</v>
      </c>
      <c r="P2839" s="81">
        <f t="shared" si="452"/>
        <v>0.40357686080236832</v>
      </c>
      <c r="Q2839" s="81">
        <f t="shared" si="453"/>
        <v>0.40357686080236832</v>
      </c>
      <c r="S2839" s="1">
        <f t="shared" si="457"/>
        <v>5</v>
      </c>
      <c r="T2839" s="1" t="str">
        <f t="shared" si="458"/>
        <v>Peak</v>
      </c>
    </row>
    <row r="2840" spans="1:20" x14ac:dyDescent="0.25">
      <c r="A2840" s="85">
        <v>45044.541666660079</v>
      </c>
      <c r="B2840" s="1">
        <v>4</v>
      </c>
      <c r="C2840" s="1">
        <v>28</v>
      </c>
      <c r="D2840" s="1">
        <v>14</v>
      </c>
      <c r="E2840" s="1" t="str">
        <f t="shared" si="454"/>
        <v>Non-Summer</v>
      </c>
      <c r="F2840" s="78">
        <v>0.6038</v>
      </c>
      <c r="G2840" s="79">
        <f t="shared" si="455"/>
        <v>1.1487679135812654</v>
      </c>
      <c r="J2840" s="78">
        <v>1.2831539999999999</v>
      </c>
      <c r="K2840" s="80">
        <f t="shared" si="456"/>
        <v>1.2831539999999999</v>
      </c>
      <c r="L2840" s="68" t="str">
        <f t="shared" si="449"/>
        <v>Normal</v>
      </c>
      <c r="N2840" s="67">
        <f t="shared" si="450"/>
        <v>0.13438608641873451</v>
      </c>
      <c r="O2840" s="67">
        <f t="shared" si="451"/>
        <v>1.1487679135812654</v>
      </c>
      <c r="P2840" s="81">
        <f t="shared" si="452"/>
        <v>0</v>
      </c>
      <c r="Q2840" s="81">
        <f t="shared" si="453"/>
        <v>-0.13438608641873451</v>
      </c>
      <c r="S2840" s="1">
        <f t="shared" si="457"/>
        <v>5</v>
      </c>
      <c r="T2840" s="1" t="str">
        <f t="shared" si="458"/>
        <v>Peak</v>
      </c>
    </row>
    <row r="2841" spans="1:20" x14ac:dyDescent="0.25">
      <c r="A2841" s="85">
        <v>45044.583333326744</v>
      </c>
      <c r="B2841" s="1">
        <v>4</v>
      </c>
      <c r="C2841" s="1">
        <v>28</v>
      </c>
      <c r="D2841" s="1">
        <v>15</v>
      </c>
      <c r="E2841" s="1" t="str">
        <f t="shared" si="454"/>
        <v>Non-Summer</v>
      </c>
      <c r="F2841" s="78">
        <v>0.60870000000000002</v>
      </c>
      <c r="G2841" s="79">
        <f t="shared" si="455"/>
        <v>1.1580904753178474</v>
      </c>
      <c r="J2841" s="78">
        <v>0.80294699999999997</v>
      </c>
      <c r="K2841" s="80">
        <f t="shared" si="456"/>
        <v>0.80294699999999997</v>
      </c>
      <c r="L2841" s="68" t="str">
        <f t="shared" si="449"/>
        <v>Normal</v>
      </c>
      <c r="N2841" s="67">
        <f t="shared" si="450"/>
        <v>0</v>
      </c>
      <c r="O2841" s="67">
        <f t="shared" si="451"/>
        <v>0.80294699999999997</v>
      </c>
      <c r="P2841" s="81">
        <f t="shared" si="452"/>
        <v>0.3551434753178474</v>
      </c>
      <c r="Q2841" s="81">
        <f t="shared" si="453"/>
        <v>0.3551434753178474</v>
      </c>
      <c r="S2841" s="1">
        <f t="shared" si="457"/>
        <v>5</v>
      </c>
      <c r="T2841" s="1" t="str">
        <f t="shared" si="458"/>
        <v>Peak</v>
      </c>
    </row>
    <row r="2842" spans="1:20" x14ac:dyDescent="0.25">
      <c r="A2842" s="85">
        <v>45044.624999993408</v>
      </c>
      <c r="B2842" s="1">
        <v>4</v>
      </c>
      <c r="C2842" s="1">
        <v>28</v>
      </c>
      <c r="D2842" s="1">
        <v>16</v>
      </c>
      <c r="E2842" s="1" t="str">
        <f t="shared" si="454"/>
        <v>Non-Summer</v>
      </c>
      <c r="F2842" s="78">
        <v>0.62580000000000002</v>
      </c>
      <c r="G2842" s="79">
        <f t="shared" si="455"/>
        <v>1.1906243132148988</v>
      </c>
      <c r="J2842" s="78">
        <v>0.178761</v>
      </c>
      <c r="K2842" s="80">
        <f t="shared" si="456"/>
        <v>0.178761</v>
      </c>
      <c r="L2842" s="68" t="str">
        <f t="shared" si="449"/>
        <v>Normal</v>
      </c>
      <c r="N2842" s="67">
        <f t="shared" si="450"/>
        <v>0</v>
      </c>
      <c r="O2842" s="67">
        <f t="shared" si="451"/>
        <v>0.178761</v>
      </c>
      <c r="P2842" s="81">
        <f t="shared" si="452"/>
        <v>1.0118633132148989</v>
      </c>
      <c r="Q2842" s="81">
        <f t="shared" si="453"/>
        <v>1.0118633132148989</v>
      </c>
      <c r="S2842" s="1">
        <f t="shared" si="457"/>
        <v>5</v>
      </c>
      <c r="T2842" s="1" t="str">
        <f t="shared" si="458"/>
        <v>Peak</v>
      </c>
    </row>
    <row r="2843" spans="1:20" x14ac:dyDescent="0.25">
      <c r="A2843" s="85">
        <v>45044.666666660072</v>
      </c>
      <c r="B2843" s="1">
        <v>4</v>
      </c>
      <c r="C2843" s="1">
        <v>28</v>
      </c>
      <c r="D2843" s="1">
        <v>17</v>
      </c>
      <c r="E2843" s="1" t="str">
        <f t="shared" si="454"/>
        <v>Non-Summer</v>
      </c>
      <c r="F2843" s="78">
        <v>0.65580000000000005</v>
      </c>
      <c r="G2843" s="79">
        <f t="shared" si="455"/>
        <v>1.2477012218062171</v>
      </c>
      <c r="J2843" s="78">
        <v>2.9510000000000001E-3</v>
      </c>
      <c r="K2843" s="80">
        <f t="shared" si="456"/>
        <v>2.9510000000000001E-3</v>
      </c>
      <c r="L2843" s="68" t="str">
        <f t="shared" si="449"/>
        <v>Normal</v>
      </c>
      <c r="N2843" s="67">
        <f t="shared" si="450"/>
        <v>0</v>
      </c>
      <c r="O2843" s="67">
        <f t="shared" si="451"/>
        <v>2.9510000000000001E-3</v>
      </c>
      <c r="P2843" s="81">
        <f t="shared" si="452"/>
        <v>1.2447502218062172</v>
      </c>
      <c r="Q2843" s="81">
        <f t="shared" si="453"/>
        <v>1.2447502218062172</v>
      </c>
      <c r="S2843" s="1">
        <f t="shared" si="457"/>
        <v>5</v>
      </c>
      <c r="T2843" s="1" t="str">
        <f t="shared" si="458"/>
        <v>Peak</v>
      </c>
    </row>
    <row r="2844" spans="1:20" x14ac:dyDescent="0.25">
      <c r="A2844" s="85">
        <v>45044.708333326736</v>
      </c>
      <c r="B2844" s="1">
        <v>4</v>
      </c>
      <c r="C2844" s="1">
        <v>28</v>
      </c>
      <c r="D2844" s="1">
        <v>18</v>
      </c>
      <c r="E2844" s="1" t="str">
        <f t="shared" si="454"/>
        <v>Non-Summer</v>
      </c>
      <c r="F2844" s="78">
        <v>0.68569999999999998</v>
      </c>
      <c r="G2844" s="79">
        <f t="shared" si="455"/>
        <v>1.3045878740355641</v>
      </c>
      <c r="J2844" s="78">
        <v>0.60185299999999997</v>
      </c>
      <c r="K2844" s="80">
        <f t="shared" si="456"/>
        <v>0.60185299999999997</v>
      </c>
      <c r="L2844" s="68" t="str">
        <f t="shared" si="449"/>
        <v>Normal</v>
      </c>
      <c r="N2844" s="67">
        <f t="shared" si="450"/>
        <v>0</v>
      </c>
      <c r="O2844" s="67">
        <f t="shared" si="451"/>
        <v>0.60185299999999997</v>
      </c>
      <c r="P2844" s="81">
        <f t="shared" si="452"/>
        <v>0.70273487403556412</v>
      </c>
      <c r="Q2844" s="81">
        <f t="shared" si="453"/>
        <v>0.70273487403556412</v>
      </c>
      <c r="S2844" s="1">
        <f t="shared" si="457"/>
        <v>5</v>
      </c>
      <c r="T2844" s="1" t="str">
        <f t="shared" si="458"/>
        <v>Peak</v>
      </c>
    </row>
    <row r="2845" spans="1:20" x14ac:dyDescent="0.25">
      <c r="A2845" s="85">
        <v>45044.749999993401</v>
      </c>
      <c r="B2845" s="1">
        <v>4</v>
      </c>
      <c r="C2845" s="1">
        <v>28</v>
      </c>
      <c r="D2845" s="1">
        <v>19</v>
      </c>
      <c r="E2845" s="1" t="str">
        <f t="shared" si="454"/>
        <v>Non-Summer</v>
      </c>
      <c r="F2845" s="78">
        <v>0.70930000000000004</v>
      </c>
      <c r="G2845" s="79">
        <f t="shared" si="455"/>
        <v>1.3494883754607345</v>
      </c>
      <c r="J2845" s="78">
        <v>0</v>
      </c>
      <c r="K2845" s="80">
        <f t="shared" si="456"/>
        <v>0</v>
      </c>
      <c r="L2845" s="68" t="str">
        <f t="shared" si="449"/>
        <v>Normal</v>
      </c>
      <c r="N2845" s="67">
        <f t="shared" si="450"/>
        <v>0</v>
      </c>
      <c r="O2845" s="67">
        <f t="shared" si="451"/>
        <v>0</v>
      </c>
      <c r="P2845" s="81">
        <f t="shared" si="452"/>
        <v>1.3494883754607345</v>
      </c>
      <c r="Q2845" s="81">
        <f t="shared" si="453"/>
        <v>1.3494883754607345</v>
      </c>
      <c r="S2845" s="1">
        <f t="shared" si="457"/>
        <v>5</v>
      </c>
      <c r="T2845" s="1" t="str">
        <f t="shared" si="458"/>
        <v>Peak</v>
      </c>
    </row>
    <row r="2846" spans="1:20" x14ac:dyDescent="0.25">
      <c r="A2846" s="85">
        <v>45044.791666660065</v>
      </c>
      <c r="B2846" s="1">
        <v>4</v>
      </c>
      <c r="C2846" s="1">
        <v>28</v>
      </c>
      <c r="D2846" s="1">
        <v>20</v>
      </c>
      <c r="E2846" s="1" t="str">
        <f t="shared" si="454"/>
        <v>Non-Summer</v>
      </c>
      <c r="F2846" s="78">
        <v>0.747</v>
      </c>
      <c r="G2846" s="79">
        <f t="shared" si="455"/>
        <v>1.4212150239238244</v>
      </c>
      <c r="J2846" s="78">
        <v>0</v>
      </c>
      <c r="K2846" s="80">
        <f t="shared" si="456"/>
        <v>0</v>
      </c>
      <c r="L2846" s="68" t="str">
        <f t="shared" si="449"/>
        <v>Normal</v>
      </c>
      <c r="N2846" s="67">
        <f t="shared" si="450"/>
        <v>0</v>
      </c>
      <c r="O2846" s="67">
        <f t="shared" si="451"/>
        <v>0</v>
      </c>
      <c r="P2846" s="81">
        <f t="shared" si="452"/>
        <v>1.4212150239238244</v>
      </c>
      <c r="Q2846" s="81">
        <f t="shared" si="453"/>
        <v>1.4212150239238244</v>
      </c>
      <c r="S2846" s="1">
        <f t="shared" si="457"/>
        <v>5</v>
      </c>
      <c r="T2846" s="1" t="str">
        <f t="shared" si="458"/>
        <v>Peak</v>
      </c>
    </row>
    <row r="2847" spans="1:20" x14ac:dyDescent="0.25">
      <c r="A2847" s="85">
        <v>45044.833333326729</v>
      </c>
      <c r="B2847" s="1">
        <v>4</v>
      </c>
      <c r="C2847" s="1">
        <v>28</v>
      </c>
      <c r="D2847" s="1">
        <v>21</v>
      </c>
      <c r="E2847" s="1" t="str">
        <f t="shared" si="454"/>
        <v>Non-Summer</v>
      </c>
      <c r="F2847" s="78">
        <v>0.80510000000000004</v>
      </c>
      <c r="G2847" s="79">
        <f t="shared" si="455"/>
        <v>1.5317539702290108</v>
      </c>
      <c r="J2847" s="78">
        <v>0</v>
      </c>
      <c r="K2847" s="80">
        <f t="shared" si="456"/>
        <v>0</v>
      </c>
      <c r="L2847" s="68" t="str">
        <f t="shared" si="449"/>
        <v>Normal</v>
      </c>
      <c r="N2847" s="67">
        <f t="shared" si="450"/>
        <v>0</v>
      </c>
      <c r="O2847" s="67">
        <f t="shared" si="451"/>
        <v>0</v>
      </c>
      <c r="P2847" s="81">
        <f t="shared" si="452"/>
        <v>1.5317539702290108</v>
      </c>
      <c r="Q2847" s="81">
        <f t="shared" si="453"/>
        <v>1.5317539702290108</v>
      </c>
      <c r="S2847" s="1">
        <f t="shared" si="457"/>
        <v>5</v>
      </c>
      <c r="T2847" s="1" t="str">
        <f t="shared" si="458"/>
        <v>Peak</v>
      </c>
    </row>
    <row r="2848" spans="1:20" x14ac:dyDescent="0.25">
      <c r="A2848" s="85">
        <v>45044.874999993393</v>
      </c>
      <c r="B2848" s="1">
        <v>4</v>
      </c>
      <c r="C2848" s="1">
        <v>28</v>
      </c>
      <c r="D2848" s="1">
        <v>22</v>
      </c>
      <c r="E2848" s="1" t="str">
        <f t="shared" si="454"/>
        <v>Non-Summer</v>
      </c>
      <c r="F2848" s="78">
        <v>0.79910000000000003</v>
      </c>
      <c r="G2848" s="79">
        <f t="shared" si="455"/>
        <v>1.5203385885107472</v>
      </c>
      <c r="J2848" s="78">
        <v>0</v>
      </c>
      <c r="K2848" s="80">
        <f t="shared" si="456"/>
        <v>0</v>
      </c>
      <c r="L2848" s="68" t="str">
        <f t="shared" si="449"/>
        <v>Normal</v>
      </c>
      <c r="N2848" s="67">
        <f t="shared" si="450"/>
        <v>0</v>
      </c>
      <c r="O2848" s="67">
        <f t="shared" si="451"/>
        <v>0</v>
      </c>
      <c r="P2848" s="81">
        <f t="shared" si="452"/>
        <v>1.5203385885107472</v>
      </c>
      <c r="Q2848" s="81">
        <f t="shared" si="453"/>
        <v>1.5203385885107472</v>
      </c>
      <c r="S2848" s="1">
        <f t="shared" si="457"/>
        <v>5</v>
      </c>
      <c r="T2848" s="1" t="str">
        <f t="shared" si="458"/>
        <v>Off-Peak</v>
      </c>
    </row>
    <row r="2849" spans="1:20" x14ac:dyDescent="0.25">
      <c r="A2849" s="85">
        <v>45044.916666660058</v>
      </c>
      <c r="B2849" s="1">
        <v>4</v>
      </c>
      <c r="C2849" s="1">
        <v>28</v>
      </c>
      <c r="D2849" s="1">
        <v>23</v>
      </c>
      <c r="E2849" s="1" t="str">
        <f t="shared" si="454"/>
        <v>Non-Summer</v>
      </c>
      <c r="F2849" s="78">
        <v>0.75390000000000001</v>
      </c>
      <c r="G2849" s="79">
        <f t="shared" si="455"/>
        <v>1.4343427128998276</v>
      </c>
      <c r="J2849" s="78">
        <v>0</v>
      </c>
      <c r="K2849" s="80">
        <f t="shared" si="456"/>
        <v>0</v>
      </c>
      <c r="L2849" s="68" t="str">
        <f t="shared" si="449"/>
        <v>Normal</v>
      </c>
      <c r="N2849" s="67">
        <f t="shared" si="450"/>
        <v>0</v>
      </c>
      <c r="O2849" s="67">
        <f t="shared" si="451"/>
        <v>0</v>
      </c>
      <c r="P2849" s="81">
        <f t="shared" si="452"/>
        <v>1.4343427128998276</v>
      </c>
      <c r="Q2849" s="81">
        <f t="shared" si="453"/>
        <v>1.4343427128998276</v>
      </c>
      <c r="S2849" s="1">
        <f t="shared" si="457"/>
        <v>5</v>
      </c>
      <c r="T2849" s="1" t="str">
        <f t="shared" si="458"/>
        <v>Off-Peak</v>
      </c>
    </row>
    <row r="2850" spans="1:20" x14ac:dyDescent="0.25">
      <c r="A2850" s="85">
        <v>45044.958333326722</v>
      </c>
      <c r="B2850" s="1">
        <v>4</v>
      </c>
      <c r="C2850" s="1">
        <v>29</v>
      </c>
      <c r="D2850" s="1">
        <v>0</v>
      </c>
      <c r="E2850" s="1" t="str">
        <f t="shared" si="454"/>
        <v>Non-Summer</v>
      </c>
      <c r="F2850" s="78">
        <v>0.69030000000000002</v>
      </c>
      <c r="G2850" s="79">
        <f t="shared" si="455"/>
        <v>1.3133396666862329</v>
      </c>
      <c r="J2850" s="78">
        <v>0</v>
      </c>
      <c r="K2850" s="80">
        <f t="shared" si="456"/>
        <v>0</v>
      </c>
      <c r="L2850" s="68" t="str">
        <f t="shared" si="449"/>
        <v>Normal</v>
      </c>
      <c r="N2850" s="67">
        <f t="shared" si="450"/>
        <v>0</v>
      </c>
      <c r="O2850" s="67">
        <f t="shared" si="451"/>
        <v>0</v>
      </c>
      <c r="P2850" s="81">
        <f t="shared" si="452"/>
        <v>1.3133396666862329</v>
      </c>
      <c r="Q2850" s="81">
        <f t="shared" si="453"/>
        <v>1.3133396666862329</v>
      </c>
      <c r="S2850" s="1">
        <f t="shared" si="457"/>
        <v>5</v>
      </c>
      <c r="T2850" s="1" t="str">
        <f t="shared" si="458"/>
        <v>Off-Peak</v>
      </c>
    </row>
    <row r="2851" spans="1:20" x14ac:dyDescent="0.25">
      <c r="A2851" s="85">
        <v>45044.999999993386</v>
      </c>
      <c r="B2851" s="1">
        <v>4</v>
      </c>
      <c r="C2851" s="1">
        <v>29</v>
      </c>
      <c r="D2851" s="1">
        <v>1</v>
      </c>
      <c r="E2851" s="1" t="str">
        <f t="shared" si="454"/>
        <v>Non-Summer</v>
      </c>
      <c r="F2851" s="78">
        <v>0.64229999999999998</v>
      </c>
      <c r="G2851" s="79">
        <f t="shared" si="455"/>
        <v>1.2220166129401238</v>
      </c>
      <c r="J2851" s="78">
        <v>0</v>
      </c>
      <c r="K2851" s="80">
        <f t="shared" si="456"/>
        <v>0</v>
      </c>
      <c r="L2851" s="68" t="str">
        <f t="shared" si="449"/>
        <v>Normal</v>
      </c>
      <c r="N2851" s="67">
        <f t="shared" si="450"/>
        <v>0</v>
      </c>
      <c r="O2851" s="67">
        <f t="shared" si="451"/>
        <v>0</v>
      </c>
      <c r="P2851" s="81">
        <f t="shared" si="452"/>
        <v>1.2220166129401238</v>
      </c>
      <c r="Q2851" s="81">
        <f t="shared" si="453"/>
        <v>1.2220166129401238</v>
      </c>
      <c r="S2851" s="1">
        <f t="shared" si="457"/>
        <v>6</v>
      </c>
      <c r="T2851" s="1" t="str">
        <f t="shared" si="458"/>
        <v>Off-Peak</v>
      </c>
    </row>
    <row r="2852" spans="1:20" x14ac:dyDescent="0.25">
      <c r="A2852" s="85">
        <v>45045.04166666005</v>
      </c>
      <c r="B2852" s="1">
        <v>4</v>
      </c>
      <c r="C2852" s="1">
        <v>29</v>
      </c>
      <c r="D2852" s="1">
        <v>2</v>
      </c>
      <c r="E2852" s="1" t="str">
        <f t="shared" si="454"/>
        <v>Non-Summer</v>
      </c>
      <c r="F2852" s="78">
        <v>0.61099999999999999</v>
      </c>
      <c r="G2852" s="79">
        <f t="shared" si="455"/>
        <v>1.1624663716431818</v>
      </c>
      <c r="J2852" s="78">
        <v>0</v>
      </c>
      <c r="K2852" s="80">
        <f t="shared" si="456"/>
        <v>0</v>
      </c>
      <c r="L2852" s="68" t="str">
        <f t="shared" si="449"/>
        <v>Normal</v>
      </c>
      <c r="N2852" s="67">
        <f t="shared" si="450"/>
        <v>0</v>
      </c>
      <c r="O2852" s="67">
        <f t="shared" si="451"/>
        <v>0</v>
      </c>
      <c r="P2852" s="81">
        <f t="shared" si="452"/>
        <v>1.1624663716431818</v>
      </c>
      <c r="Q2852" s="81">
        <f t="shared" si="453"/>
        <v>1.1624663716431818</v>
      </c>
      <c r="S2852" s="1">
        <f t="shared" si="457"/>
        <v>6</v>
      </c>
      <c r="T2852" s="1" t="str">
        <f t="shared" si="458"/>
        <v>Off-Peak</v>
      </c>
    </row>
    <row r="2853" spans="1:20" x14ac:dyDescent="0.25">
      <c r="A2853" s="85">
        <v>45045.083333326715</v>
      </c>
      <c r="B2853" s="1">
        <v>4</v>
      </c>
      <c r="C2853" s="1">
        <v>29</v>
      </c>
      <c r="D2853" s="1">
        <v>3</v>
      </c>
      <c r="E2853" s="1" t="str">
        <f t="shared" si="454"/>
        <v>Non-Summer</v>
      </c>
      <c r="F2853" s="78">
        <v>0.59360000000000002</v>
      </c>
      <c r="G2853" s="79">
        <f t="shared" si="455"/>
        <v>1.1293617646602172</v>
      </c>
      <c r="J2853" s="78">
        <v>0</v>
      </c>
      <c r="K2853" s="80">
        <f t="shared" si="456"/>
        <v>0</v>
      </c>
      <c r="L2853" s="68" t="str">
        <f t="shared" si="449"/>
        <v>Normal</v>
      </c>
      <c r="N2853" s="67">
        <f t="shared" si="450"/>
        <v>0</v>
      </c>
      <c r="O2853" s="67">
        <f t="shared" si="451"/>
        <v>0</v>
      </c>
      <c r="P2853" s="81">
        <f t="shared" si="452"/>
        <v>1.1293617646602172</v>
      </c>
      <c r="Q2853" s="81">
        <f t="shared" si="453"/>
        <v>1.1293617646602172</v>
      </c>
      <c r="S2853" s="1">
        <f t="shared" si="457"/>
        <v>6</v>
      </c>
      <c r="T2853" s="1" t="str">
        <f t="shared" si="458"/>
        <v>Off-Peak</v>
      </c>
    </row>
    <row r="2854" spans="1:20" x14ac:dyDescent="0.25">
      <c r="A2854" s="85">
        <v>45045.124999993379</v>
      </c>
      <c r="B2854" s="1">
        <v>4</v>
      </c>
      <c r="C2854" s="1">
        <v>29</v>
      </c>
      <c r="D2854" s="1">
        <v>4</v>
      </c>
      <c r="E2854" s="1" t="str">
        <f t="shared" si="454"/>
        <v>Non-Summer</v>
      </c>
      <c r="F2854" s="78">
        <v>0.58660000000000001</v>
      </c>
      <c r="G2854" s="79">
        <f t="shared" si="455"/>
        <v>1.1160438193222428</v>
      </c>
      <c r="J2854" s="78">
        <v>0</v>
      </c>
      <c r="K2854" s="80">
        <f t="shared" si="456"/>
        <v>0</v>
      </c>
      <c r="L2854" s="68" t="str">
        <f t="shared" si="449"/>
        <v>Normal</v>
      </c>
      <c r="N2854" s="67">
        <f t="shared" si="450"/>
        <v>0</v>
      </c>
      <c r="O2854" s="67">
        <f t="shared" si="451"/>
        <v>0</v>
      </c>
      <c r="P2854" s="81">
        <f t="shared" si="452"/>
        <v>1.1160438193222428</v>
      </c>
      <c r="Q2854" s="81">
        <f t="shared" si="453"/>
        <v>1.1160438193222428</v>
      </c>
      <c r="S2854" s="1">
        <f t="shared" si="457"/>
        <v>6</v>
      </c>
      <c r="T2854" s="1" t="str">
        <f t="shared" si="458"/>
        <v>Off-Peak</v>
      </c>
    </row>
    <row r="2855" spans="1:20" x14ac:dyDescent="0.25">
      <c r="A2855" s="85">
        <v>45045.166666660043</v>
      </c>
      <c r="B2855" s="1">
        <v>4</v>
      </c>
      <c r="C2855" s="1">
        <v>29</v>
      </c>
      <c r="D2855" s="1">
        <v>5</v>
      </c>
      <c r="E2855" s="1" t="str">
        <f t="shared" si="454"/>
        <v>Non-Summer</v>
      </c>
      <c r="F2855" s="78">
        <v>0.5887</v>
      </c>
      <c r="G2855" s="79">
        <f t="shared" si="455"/>
        <v>1.1200392029236352</v>
      </c>
      <c r="J2855" s="78">
        <v>0</v>
      </c>
      <c r="K2855" s="80">
        <f t="shared" si="456"/>
        <v>0</v>
      </c>
      <c r="L2855" s="68" t="str">
        <f t="shared" si="449"/>
        <v>Normal</v>
      </c>
      <c r="N2855" s="67">
        <f t="shared" si="450"/>
        <v>0</v>
      </c>
      <c r="O2855" s="67">
        <f t="shared" si="451"/>
        <v>0</v>
      </c>
      <c r="P2855" s="81">
        <f t="shared" si="452"/>
        <v>1.1200392029236352</v>
      </c>
      <c r="Q2855" s="81">
        <f t="shared" si="453"/>
        <v>1.1200392029236352</v>
      </c>
      <c r="S2855" s="1">
        <f t="shared" si="457"/>
        <v>6</v>
      </c>
      <c r="T2855" s="1" t="str">
        <f t="shared" si="458"/>
        <v>Off-Peak</v>
      </c>
    </row>
    <row r="2856" spans="1:20" x14ac:dyDescent="0.25">
      <c r="A2856" s="85">
        <v>45045.208333326707</v>
      </c>
      <c r="B2856" s="1">
        <v>4</v>
      </c>
      <c r="C2856" s="1">
        <v>29</v>
      </c>
      <c r="D2856" s="1">
        <v>6</v>
      </c>
      <c r="E2856" s="1" t="str">
        <f t="shared" si="454"/>
        <v>Non-Summer</v>
      </c>
      <c r="F2856" s="78">
        <v>0.60560000000000003</v>
      </c>
      <c r="G2856" s="79">
        <f t="shared" si="455"/>
        <v>1.1521925280967444</v>
      </c>
      <c r="J2856" s="78">
        <v>0.20722599999999999</v>
      </c>
      <c r="K2856" s="80">
        <f t="shared" si="456"/>
        <v>0.20722599999999999</v>
      </c>
      <c r="L2856" s="68" t="str">
        <f t="shared" si="449"/>
        <v>Normal</v>
      </c>
      <c r="N2856" s="67">
        <f t="shared" si="450"/>
        <v>0</v>
      </c>
      <c r="O2856" s="67">
        <f t="shared" si="451"/>
        <v>0.20722599999999999</v>
      </c>
      <c r="P2856" s="81">
        <f t="shared" si="452"/>
        <v>0.94496652809674442</v>
      </c>
      <c r="Q2856" s="81">
        <f t="shared" si="453"/>
        <v>0.94496652809674442</v>
      </c>
      <c r="S2856" s="1">
        <f t="shared" si="457"/>
        <v>6</v>
      </c>
      <c r="T2856" s="1" t="str">
        <f t="shared" si="458"/>
        <v>Off-Peak</v>
      </c>
    </row>
    <row r="2857" spans="1:20" x14ac:dyDescent="0.25">
      <c r="A2857" s="85">
        <v>45045.249999993372</v>
      </c>
      <c r="B2857" s="1">
        <v>4</v>
      </c>
      <c r="C2857" s="1">
        <v>29</v>
      </c>
      <c r="D2857" s="1">
        <v>7</v>
      </c>
      <c r="E2857" s="1" t="str">
        <f t="shared" si="454"/>
        <v>Non-Summer</v>
      </c>
      <c r="F2857" s="78">
        <v>0.63039999999999996</v>
      </c>
      <c r="G2857" s="79">
        <f t="shared" si="455"/>
        <v>1.1993761058655674</v>
      </c>
      <c r="J2857" s="78">
        <v>1.1842280000000001</v>
      </c>
      <c r="K2857" s="80">
        <f t="shared" si="456"/>
        <v>1.1842280000000001</v>
      </c>
      <c r="L2857" s="68" t="str">
        <f t="shared" si="449"/>
        <v>Normal</v>
      </c>
      <c r="N2857" s="67">
        <f t="shared" si="450"/>
        <v>0</v>
      </c>
      <c r="O2857" s="67">
        <f t="shared" si="451"/>
        <v>1.1842280000000001</v>
      </c>
      <c r="P2857" s="81">
        <f t="shared" si="452"/>
        <v>1.5148105865567363E-2</v>
      </c>
      <c r="Q2857" s="81">
        <f t="shared" si="453"/>
        <v>1.5148105865567363E-2</v>
      </c>
      <c r="S2857" s="1">
        <f t="shared" si="457"/>
        <v>6</v>
      </c>
      <c r="T2857" s="1" t="str">
        <f t="shared" si="458"/>
        <v>Off-Peak</v>
      </c>
    </row>
    <row r="2858" spans="1:20" x14ac:dyDescent="0.25">
      <c r="A2858" s="85">
        <v>45045.291666660036</v>
      </c>
      <c r="B2858" s="1">
        <v>4</v>
      </c>
      <c r="C2858" s="1">
        <v>29</v>
      </c>
      <c r="D2858" s="1">
        <v>8</v>
      </c>
      <c r="E2858" s="1" t="str">
        <f t="shared" si="454"/>
        <v>Non-Summer</v>
      </c>
      <c r="F2858" s="78">
        <v>0.66269999999999996</v>
      </c>
      <c r="G2858" s="79">
        <f t="shared" si="455"/>
        <v>1.2608289107822201</v>
      </c>
      <c r="J2858" s="78">
        <v>2.3764310000000002</v>
      </c>
      <c r="K2858" s="80">
        <f t="shared" si="456"/>
        <v>2.3764310000000002</v>
      </c>
      <c r="L2858" s="68" t="str">
        <f t="shared" si="449"/>
        <v>Normal</v>
      </c>
      <c r="N2858" s="67">
        <f t="shared" si="450"/>
        <v>1.11560208921778</v>
      </c>
      <c r="O2858" s="67">
        <f t="shared" si="451"/>
        <v>1.2608289107822201</v>
      </c>
      <c r="P2858" s="81">
        <f t="shared" si="452"/>
        <v>0</v>
      </c>
      <c r="Q2858" s="81">
        <f t="shared" si="453"/>
        <v>-1.11560208921778</v>
      </c>
      <c r="S2858" s="1">
        <f t="shared" si="457"/>
        <v>6</v>
      </c>
      <c r="T2858" s="1" t="str">
        <f t="shared" si="458"/>
        <v>Off-Peak</v>
      </c>
    </row>
    <row r="2859" spans="1:20" x14ac:dyDescent="0.25">
      <c r="A2859" s="85">
        <v>45045.3333333267</v>
      </c>
      <c r="B2859" s="1">
        <v>4</v>
      </c>
      <c r="C2859" s="1">
        <v>29</v>
      </c>
      <c r="D2859" s="1">
        <v>9</v>
      </c>
      <c r="E2859" s="1" t="str">
        <f t="shared" si="454"/>
        <v>Non-Summer</v>
      </c>
      <c r="F2859" s="78">
        <v>0.68810000000000004</v>
      </c>
      <c r="G2859" s="79">
        <f t="shared" si="455"/>
        <v>1.3091540267228696</v>
      </c>
      <c r="J2859" s="78">
        <v>4.3397189999999997</v>
      </c>
      <c r="K2859" s="80">
        <f t="shared" si="456"/>
        <v>4.3397189999999997</v>
      </c>
      <c r="L2859" s="68" t="str">
        <f t="shared" si="449"/>
        <v>Normal</v>
      </c>
      <c r="N2859" s="67">
        <f t="shared" si="450"/>
        <v>3.03056497327713</v>
      </c>
      <c r="O2859" s="67">
        <f t="shared" si="451"/>
        <v>1.3091540267228696</v>
      </c>
      <c r="P2859" s="81">
        <f t="shared" si="452"/>
        <v>0</v>
      </c>
      <c r="Q2859" s="81">
        <f t="shared" si="453"/>
        <v>-3.03056497327713</v>
      </c>
      <c r="S2859" s="1">
        <f t="shared" si="457"/>
        <v>6</v>
      </c>
      <c r="T2859" s="1" t="str">
        <f t="shared" si="458"/>
        <v>Off-Peak</v>
      </c>
    </row>
    <row r="2860" spans="1:20" x14ac:dyDescent="0.25">
      <c r="A2860" s="85">
        <v>45045.374999993364</v>
      </c>
      <c r="B2860" s="1">
        <v>4</v>
      </c>
      <c r="C2860" s="1">
        <v>29</v>
      </c>
      <c r="D2860" s="1">
        <v>10</v>
      </c>
      <c r="E2860" s="1" t="str">
        <f t="shared" si="454"/>
        <v>Non-Summer</v>
      </c>
      <c r="F2860" s="78">
        <v>0.7046</v>
      </c>
      <c r="G2860" s="79">
        <f t="shared" si="455"/>
        <v>1.3405463264480946</v>
      </c>
      <c r="J2860" s="78">
        <v>5.7922770000000003</v>
      </c>
      <c r="K2860" s="80">
        <f t="shared" si="456"/>
        <v>5.7922770000000003</v>
      </c>
      <c r="L2860" s="68" t="str">
        <f t="shared" si="449"/>
        <v>Normal</v>
      </c>
      <c r="N2860" s="67">
        <f t="shared" si="450"/>
        <v>4.4517306735519053</v>
      </c>
      <c r="O2860" s="67">
        <f t="shared" si="451"/>
        <v>1.340546326448095</v>
      </c>
      <c r="P2860" s="81">
        <f t="shared" si="452"/>
        <v>0</v>
      </c>
      <c r="Q2860" s="81">
        <f t="shared" si="453"/>
        <v>-4.4517306735519053</v>
      </c>
      <c r="S2860" s="1">
        <f t="shared" si="457"/>
        <v>6</v>
      </c>
      <c r="T2860" s="1" t="str">
        <f t="shared" si="458"/>
        <v>Off-Peak</v>
      </c>
    </row>
    <row r="2861" spans="1:20" x14ac:dyDescent="0.25">
      <c r="A2861" s="85">
        <v>45045.416666660029</v>
      </c>
      <c r="B2861" s="1">
        <v>4</v>
      </c>
      <c r="C2861" s="1">
        <v>29</v>
      </c>
      <c r="D2861" s="1">
        <v>11</v>
      </c>
      <c r="E2861" s="1" t="str">
        <f t="shared" si="454"/>
        <v>Non-Summer</v>
      </c>
      <c r="F2861" s="78">
        <v>0.72589999999999999</v>
      </c>
      <c r="G2861" s="79">
        <f t="shared" si="455"/>
        <v>1.3810709315479306</v>
      </c>
      <c r="J2861" s="78">
        <v>5.6130240000000002</v>
      </c>
      <c r="K2861" s="80">
        <f t="shared" si="456"/>
        <v>5.6130240000000002</v>
      </c>
      <c r="L2861" s="68" t="str">
        <f t="shared" si="449"/>
        <v>Normal</v>
      </c>
      <c r="N2861" s="67">
        <f t="shared" si="450"/>
        <v>4.2319530684520696</v>
      </c>
      <c r="O2861" s="67">
        <f t="shared" si="451"/>
        <v>1.3810709315479306</v>
      </c>
      <c r="P2861" s="81">
        <f t="shared" si="452"/>
        <v>0</v>
      </c>
      <c r="Q2861" s="81">
        <f t="shared" si="453"/>
        <v>-4.2319530684520696</v>
      </c>
      <c r="S2861" s="1">
        <f t="shared" si="457"/>
        <v>6</v>
      </c>
      <c r="T2861" s="1" t="str">
        <f t="shared" si="458"/>
        <v>Off-Peak</v>
      </c>
    </row>
    <row r="2862" spans="1:20" x14ac:dyDescent="0.25">
      <c r="A2862" s="85">
        <v>45045.458333326693</v>
      </c>
      <c r="B2862" s="1">
        <v>4</v>
      </c>
      <c r="C2862" s="1">
        <v>29</v>
      </c>
      <c r="D2862" s="1">
        <v>12</v>
      </c>
      <c r="E2862" s="1" t="str">
        <f t="shared" si="454"/>
        <v>Non-Summer</v>
      </c>
      <c r="F2862" s="78">
        <v>0.75409999999999999</v>
      </c>
      <c r="G2862" s="79">
        <f t="shared" si="455"/>
        <v>1.4347232256237699</v>
      </c>
      <c r="J2862" s="78">
        <v>3.1101170000000002</v>
      </c>
      <c r="K2862" s="80">
        <f t="shared" si="456"/>
        <v>3.1101170000000002</v>
      </c>
      <c r="L2862" s="68" t="str">
        <f t="shared" si="449"/>
        <v>Normal</v>
      </c>
      <c r="N2862" s="67">
        <f t="shared" si="450"/>
        <v>1.6753937743762304</v>
      </c>
      <c r="O2862" s="67">
        <f t="shared" si="451"/>
        <v>1.4347232256237699</v>
      </c>
      <c r="P2862" s="81">
        <f t="shared" si="452"/>
        <v>0</v>
      </c>
      <c r="Q2862" s="81">
        <f t="shared" si="453"/>
        <v>-1.6753937743762304</v>
      </c>
      <c r="S2862" s="1">
        <f t="shared" si="457"/>
        <v>6</v>
      </c>
      <c r="T2862" s="1" t="str">
        <f t="shared" si="458"/>
        <v>Off-Peak</v>
      </c>
    </row>
    <row r="2863" spans="1:20" x14ac:dyDescent="0.25">
      <c r="A2863" s="85">
        <v>45045.499999993357</v>
      </c>
      <c r="B2863" s="1">
        <v>4</v>
      </c>
      <c r="C2863" s="1">
        <v>29</v>
      </c>
      <c r="D2863" s="1">
        <v>13</v>
      </c>
      <c r="E2863" s="1" t="str">
        <f t="shared" si="454"/>
        <v>Non-Summer</v>
      </c>
      <c r="F2863" s="78">
        <v>0.77439999999999998</v>
      </c>
      <c r="G2863" s="79">
        <f t="shared" si="455"/>
        <v>1.4733452671038951</v>
      </c>
      <c r="J2863" s="78">
        <v>4.4934279999999998</v>
      </c>
      <c r="K2863" s="80">
        <f t="shared" si="456"/>
        <v>4.4934279999999998</v>
      </c>
      <c r="L2863" s="68" t="str">
        <f t="shared" si="449"/>
        <v>Normal</v>
      </c>
      <c r="N2863" s="67">
        <f t="shared" si="450"/>
        <v>3.0200827328961046</v>
      </c>
      <c r="O2863" s="67">
        <f t="shared" si="451"/>
        <v>1.4733452671038951</v>
      </c>
      <c r="P2863" s="81">
        <f t="shared" si="452"/>
        <v>0</v>
      </c>
      <c r="Q2863" s="81">
        <f t="shared" si="453"/>
        <v>-3.0200827328961046</v>
      </c>
      <c r="S2863" s="1">
        <f t="shared" si="457"/>
        <v>6</v>
      </c>
      <c r="T2863" s="1" t="str">
        <f t="shared" si="458"/>
        <v>Off-Peak</v>
      </c>
    </row>
    <row r="2864" spans="1:20" x14ac:dyDescent="0.25">
      <c r="A2864" s="85">
        <v>45045.541666660021</v>
      </c>
      <c r="B2864" s="1">
        <v>4</v>
      </c>
      <c r="C2864" s="1">
        <v>29</v>
      </c>
      <c r="D2864" s="1">
        <v>14</v>
      </c>
      <c r="E2864" s="1" t="str">
        <f t="shared" si="454"/>
        <v>Non-Summer</v>
      </c>
      <c r="F2864" s="78">
        <v>0.75980000000000003</v>
      </c>
      <c r="G2864" s="79">
        <f t="shared" si="455"/>
        <v>1.4455678382561203</v>
      </c>
      <c r="J2864" s="78">
        <v>3.0071270000000001</v>
      </c>
      <c r="K2864" s="80">
        <f t="shared" si="456"/>
        <v>3.0071270000000001</v>
      </c>
      <c r="L2864" s="68" t="str">
        <f t="shared" si="449"/>
        <v>Normal</v>
      </c>
      <c r="N2864" s="67">
        <f t="shared" si="450"/>
        <v>1.5615591617438798</v>
      </c>
      <c r="O2864" s="67">
        <f t="shared" si="451"/>
        <v>1.4455678382561203</v>
      </c>
      <c r="P2864" s="81">
        <f t="shared" si="452"/>
        <v>0</v>
      </c>
      <c r="Q2864" s="81">
        <f t="shared" si="453"/>
        <v>-1.5615591617438798</v>
      </c>
      <c r="S2864" s="1">
        <f t="shared" si="457"/>
        <v>6</v>
      </c>
      <c r="T2864" s="1" t="str">
        <f t="shared" si="458"/>
        <v>Off-Peak</v>
      </c>
    </row>
    <row r="2865" spans="1:20" x14ac:dyDescent="0.25">
      <c r="A2865" s="85">
        <v>45045.583333326686</v>
      </c>
      <c r="B2865" s="1">
        <v>4</v>
      </c>
      <c r="C2865" s="1">
        <v>29</v>
      </c>
      <c r="D2865" s="1">
        <v>15</v>
      </c>
      <c r="E2865" s="1" t="str">
        <f t="shared" si="454"/>
        <v>Non-Summer</v>
      </c>
      <c r="F2865" s="78">
        <v>0.72729999999999995</v>
      </c>
      <c r="G2865" s="79">
        <f t="shared" si="455"/>
        <v>1.3837345206155254</v>
      </c>
      <c r="J2865" s="78">
        <v>2.701308</v>
      </c>
      <c r="K2865" s="80">
        <f t="shared" si="456"/>
        <v>2.701308</v>
      </c>
      <c r="L2865" s="68" t="str">
        <f t="shared" si="449"/>
        <v>Normal</v>
      </c>
      <c r="N2865" s="67">
        <f t="shared" si="450"/>
        <v>1.3175734793844747</v>
      </c>
      <c r="O2865" s="67">
        <f t="shared" si="451"/>
        <v>1.3837345206155254</v>
      </c>
      <c r="P2865" s="81">
        <f t="shared" si="452"/>
        <v>0</v>
      </c>
      <c r="Q2865" s="81">
        <f t="shared" si="453"/>
        <v>-1.3175734793844747</v>
      </c>
      <c r="S2865" s="1">
        <f t="shared" si="457"/>
        <v>6</v>
      </c>
      <c r="T2865" s="1" t="str">
        <f t="shared" si="458"/>
        <v>Off-Peak</v>
      </c>
    </row>
    <row r="2866" spans="1:20" x14ac:dyDescent="0.25">
      <c r="A2866" s="85">
        <v>45045.62499999335</v>
      </c>
      <c r="B2866" s="1">
        <v>4</v>
      </c>
      <c r="C2866" s="1">
        <v>29</v>
      </c>
      <c r="D2866" s="1">
        <v>16</v>
      </c>
      <c r="E2866" s="1" t="str">
        <f t="shared" si="454"/>
        <v>Non-Summer</v>
      </c>
      <c r="F2866" s="78">
        <v>0.71699999999999997</v>
      </c>
      <c r="G2866" s="79">
        <f t="shared" si="455"/>
        <v>1.3641381153325061</v>
      </c>
      <c r="J2866" s="78">
        <v>1.722135</v>
      </c>
      <c r="K2866" s="80">
        <f t="shared" si="456"/>
        <v>1.722135</v>
      </c>
      <c r="L2866" s="68" t="str">
        <f t="shared" si="449"/>
        <v>Normal</v>
      </c>
      <c r="N2866" s="67">
        <f t="shared" si="450"/>
        <v>0.35799688466749391</v>
      </c>
      <c r="O2866" s="67">
        <f t="shared" si="451"/>
        <v>1.3641381153325061</v>
      </c>
      <c r="P2866" s="81">
        <f t="shared" si="452"/>
        <v>0</v>
      </c>
      <c r="Q2866" s="81">
        <f t="shared" si="453"/>
        <v>-0.35799688466749391</v>
      </c>
      <c r="S2866" s="1">
        <f t="shared" si="457"/>
        <v>6</v>
      </c>
      <c r="T2866" s="1" t="str">
        <f t="shared" si="458"/>
        <v>Off-Peak</v>
      </c>
    </row>
    <row r="2867" spans="1:20" x14ac:dyDescent="0.25">
      <c r="A2867" s="85">
        <v>45045.666666660014</v>
      </c>
      <c r="B2867" s="1">
        <v>4</v>
      </c>
      <c r="C2867" s="1">
        <v>29</v>
      </c>
      <c r="D2867" s="1">
        <v>17</v>
      </c>
      <c r="E2867" s="1" t="str">
        <f t="shared" si="454"/>
        <v>Non-Summer</v>
      </c>
      <c r="F2867" s="78">
        <v>0.73070000000000002</v>
      </c>
      <c r="G2867" s="79">
        <f t="shared" si="455"/>
        <v>1.3902032369225417</v>
      </c>
      <c r="J2867" s="78">
        <v>1.744998</v>
      </c>
      <c r="K2867" s="80">
        <f t="shared" si="456"/>
        <v>1.744998</v>
      </c>
      <c r="L2867" s="68" t="str">
        <f t="shared" si="449"/>
        <v>Normal</v>
      </c>
      <c r="N2867" s="67">
        <f t="shared" si="450"/>
        <v>0.35479476307745839</v>
      </c>
      <c r="O2867" s="67">
        <f t="shared" si="451"/>
        <v>1.3902032369225417</v>
      </c>
      <c r="P2867" s="81">
        <f t="shared" si="452"/>
        <v>0</v>
      </c>
      <c r="Q2867" s="81">
        <f t="shared" si="453"/>
        <v>-0.35479476307745839</v>
      </c>
      <c r="S2867" s="1">
        <f t="shared" si="457"/>
        <v>6</v>
      </c>
      <c r="T2867" s="1" t="str">
        <f t="shared" si="458"/>
        <v>Off-Peak</v>
      </c>
    </row>
    <row r="2868" spans="1:20" x14ac:dyDescent="0.25">
      <c r="A2868" s="85">
        <v>45045.708333326678</v>
      </c>
      <c r="B2868" s="1">
        <v>4</v>
      </c>
      <c r="C2868" s="1">
        <v>29</v>
      </c>
      <c r="D2868" s="1">
        <v>18</v>
      </c>
      <c r="E2868" s="1" t="str">
        <f t="shared" si="454"/>
        <v>Non-Summer</v>
      </c>
      <c r="F2868" s="78">
        <v>0.75229999999999997</v>
      </c>
      <c r="G2868" s="79">
        <f t="shared" si="455"/>
        <v>1.4312986111082906</v>
      </c>
      <c r="J2868" s="78">
        <v>0.83633599999999997</v>
      </c>
      <c r="K2868" s="80">
        <f t="shared" si="456"/>
        <v>0.83633599999999997</v>
      </c>
      <c r="L2868" s="68" t="str">
        <f t="shared" si="449"/>
        <v>Normal</v>
      </c>
      <c r="N2868" s="67">
        <f t="shared" si="450"/>
        <v>0</v>
      </c>
      <c r="O2868" s="67">
        <f t="shared" si="451"/>
        <v>0.83633599999999997</v>
      </c>
      <c r="P2868" s="81">
        <f t="shared" si="452"/>
        <v>0.59496261110829063</v>
      </c>
      <c r="Q2868" s="81">
        <f t="shared" si="453"/>
        <v>0.59496261110829063</v>
      </c>
      <c r="S2868" s="1">
        <f t="shared" si="457"/>
        <v>6</v>
      </c>
      <c r="T2868" s="1" t="str">
        <f t="shared" si="458"/>
        <v>Off-Peak</v>
      </c>
    </row>
    <row r="2869" spans="1:20" x14ac:dyDescent="0.25">
      <c r="A2869" s="85">
        <v>45045.749999993342</v>
      </c>
      <c r="B2869" s="1">
        <v>4</v>
      </c>
      <c r="C2869" s="1">
        <v>29</v>
      </c>
      <c r="D2869" s="1">
        <v>19</v>
      </c>
      <c r="E2869" s="1" t="str">
        <f t="shared" si="454"/>
        <v>Non-Summer</v>
      </c>
      <c r="F2869" s="78">
        <v>0.77710000000000001</v>
      </c>
      <c r="G2869" s="79">
        <f t="shared" si="455"/>
        <v>1.4784821888771138</v>
      </c>
      <c r="J2869" s="78">
        <v>1.8304999999999998E-2</v>
      </c>
      <c r="K2869" s="80">
        <f t="shared" si="456"/>
        <v>1.8304999999999998E-2</v>
      </c>
      <c r="L2869" s="68" t="str">
        <f t="shared" si="449"/>
        <v>Normal</v>
      </c>
      <c r="N2869" s="67">
        <f t="shared" si="450"/>
        <v>0</v>
      </c>
      <c r="O2869" s="67">
        <f t="shared" si="451"/>
        <v>1.8304999999999998E-2</v>
      </c>
      <c r="P2869" s="81">
        <f t="shared" si="452"/>
        <v>1.4601771888771138</v>
      </c>
      <c r="Q2869" s="81">
        <f t="shared" si="453"/>
        <v>1.4601771888771138</v>
      </c>
      <c r="S2869" s="1">
        <f t="shared" si="457"/>
        <v>6</v>
      </c>
      <c r="T2869" s="1" t="str">
        <f t="shared" si="458"/>
        <v>Off-Peak</v>
      </c>
    </row>
    <row r="2870" spans="1:20" x14ac:dyDescent="0.25">
      <c r="A2870" s="85">
        <v>45045.791666660007</v>
      </c>
      <c r="B2870" s="1">
        <v>4</v>
      </c>
      <c r="C2870" s="1">
        <v>29</v>
      </c>
      <c r="D2870" s="1">
        <v>20</v>
      </c>
      <c r="E2870" s="1" t="str">
        <f t="shared" si="454"/>
        <v>Non-Summer</v>
      </c>
      <c r="F2870" s="78">
        <v>0.80910000000000004</v>
      </c>
      <c r="G2870" s="79">
        <f t="shared" si="455"/>
        <v>1.5393642247078534</v>
      </c>
      <c r="J2870" s="78">
        <v>0</v>
      </c>
      <c r="K2870" s="80">
        <f t="shared" si="456"/>
        <v>0</v>
      </c>
      <c r="L2870" s="68" t="str">
        <f t="shared" si="449"/>
        <v>Normal</v>
      </c>
      <c r="N2870" s="67">
        <f t="shared" si="450"/>
        <v>0</v>
      </c>
      <c r="O2870" s="67">
        <f t="shared" si="451"/>
        <v>0</v>
      </c>
      <c r="P2870" s="81">
        <f t="shared" si="452"/>
        <v>1.5393642247078534</v>
      </c>
      <c r="Q2870" s="81">
        <f t="shared" si="453"/>
        <v>1.5393642247078534</v>
      </c>
      <c r="S2870" s="1">
        <f t="shared" si="457"/>
        <v>6</v>
      </c>
      <c r="T2870" s="1" t="str">
        <f t="shared" si="458"/>
        <v>Off-Peak</v>
      </c>
    </row>
    <row r="2871" spans="1:20" x14ac:dyDescent="0.25">
      <c r="A2871" s="85">
        <v>45045.833333326671</v>
      </c>
      <c r="B2871" s="1">
        <v>4</v>
      </c>
      <c r="C2871" s="1">
        <v>29</v>
      </c>
      <c r="D2871" s="1">
        <v>21</v>
      </c>
      <c r="E2871" s="1" t="str">
        <f t="shared" si="454"/>
        <v>Non-Summer</v>
      </c>
      <c r="F2871" s="78">
        <v>0.8478</v>
      </c>
      <c r="G2871" s="79">
        <f t="shared" si="455"/>
        <v>1.6129934367906538</v>
      </c>
      <c r="J2871" s="78">
        <v>0</v>
      </c>
      <c r="K2871" s="80">
        <f t="shared" si="456"/>
        <v>0</v>
      </c>
      <c r="L2871" s="68" t="str">
        <f t="shared" si="449"/>
        <v>Normal</v>
      </c>
      <c r="N2871" s="67">
        <f t="shared" si="450"/>
        <v>0</v>
      </c>
      <c r="O2871" s="67">
        <f t="shared" si="451"/>
        <v>0</v>
      </c>
      <c r="P2871" s="81">
        <f t="shared" si="452"/>
        <v>1.6129934367906538</v>
      </c>
      <c r="Q2871" s="81">
        <f t="shared" si="453"/>
        <v>1.6129934367906538</v>
      </c>
      <c r="S2871" s="1">
        <f t="shared" si="457"/>
        <v>6</v>
      </c>
      <c r="T2871" s="1" t="str">
        <f t="shared" si="458"/>
        <v>Off-Peak</v>
      </c>
    </row>
    <row r="2872" spans="1:20" x14ac:dyDescent="0.25">
      <c r="A2872" s="85">
        <v>45045.874999993335</v>
      </c>
      <c r="B2872" s="1">
        <v>4</v>
      </c>
      <c r="C2872" s="1">
        <v>29</v>
      </c>
      <c r="D2872" s="1">
        <v>22</v>
      </c>
      <c r="E2872" s="1" t="str">
        <f t="shared" si="454"/>
        <v>Non-Summer</v>
      </c>
      <c r="F2872" s="78">
        <v>0.83630000000000004</v>
      </c>
      <c r="G2872" s="79">
        <f t="shared" si="455"/>
        <v>1.5911139551639819</v>
      </c>
      <c r="J2872" s="78">
        <v>0</v>
      </c>
      <c r="K2872" s="80">
        <f t="shared" si="456"/>
        <v>0</v>
      </c>
      <c r="L2872" s="68" t="str">
        <f t="shared" si="449"/>
        <v>Normal</v>
      </c>
      <c r="N2872" s="67">
        <f t="shared" si="450"/>
        <v>0</v>
      </c>
      <c r="O2872" s="67">
        <f t="shared" si="451"/>
        <v>0</v>
      </c>
      <c r="P2872" s="81">
        <f t="shared" si="452"/>
        <v>1.5911139551639819</v>
      </c>
      <c r="Q2872" s="81">
        <f t="shared" si="453"/>
        <v>1.5911139551639819</v>
      </c>
      <c r="S2872" s="1">
        <f t="shared" si="457"/>
        <v>6</v>
      </c>
      <c r="T2872" s="1" t="str">
        <f t="shared" si="458"/>
        <v>Off-Peak</v>
      </c>
    </row>
    <row r="2873" spans="1:20" x14ac:dyDescent="0.25">
      <c r="A2873" s="85">
        <v>45045.916666659999</v>
      </c>
      <c r="B2873" s="1">
        <v>4</v>
      </c>
      <c r="C2873" s="1">
        <v>29</v>
      </c>
      <c r="D2873" s="1">
        <v>23</v>
      </c>
      <c r="E2873" s="1" t="str">
        <f t="shared" si="454"/>
        <v>Non-Summer</v>
      </c>
      <c r="F2873" s="78">
        <v>0.79159999999999997</v>
      </c>
      <c r="G2873" s="79">
        <f t="shared" si="455"/>
        <v>1.5060693613629175</v>
      </c>
      <c r="J2873" s="78">
        <v>0</v>
      </c>
      <c r="K2873" s="80">
        <f t="shared" si="456"/>
        <v>0</v>
      </c>
      <c r="L2873" s="68" t="str">
        <f t="shared" si="449"/>
        <v>Normal</v>
      </c>
      <c r="N2873" s="67">
        <f t="shared" si="450"/>
        <v>0</v>
      </c>
      <c r="O2873" s="67">
        <f t="shared" si="451"/>
        <v>0</v>
      </c>
      <c r="P2873" s="81">
        <f t="shared" si="452"/>
        <v>1.5060693613629175</v>
      </c>
      <c r="Q2873" s="81">
        <f t="shared" si="453"/>
        <v>1.5060693613629175</v>
      </c>
      <c r="S2873" s="1">
        <f t="shared" si="457"/>
        <v>6</v>
      </c>
      <c r="T2873" s="1" t="str">
        <f t="shared" si="458"/>
        <v>Off-Peak</v>
      </c>
    </row>
    <row r="2874" spans="1:20" x14ac:dyDescent="0.25">
      <c r="A2874" s="85">
        <v>45045.958333326664</v>
      </c>
      <c r="B2874" s="1">
        <v>4</v>
      </c>
      <c r="C2874" s="1">
        <v>30</v>
      </c>
      <c r="D2874" s="1">
        <v>0</v>
      </c>
      <c r="E2874" s="1" t="str">
        <f t="shared" si="454"/>
        <v>Non-Summer</v>
      </c>
      <c r="F2874" s="78">
        <v>0.72770000000000001</v>
      </c>
      <c r="G2874" s="79">
        <f t="shared" si="455"/>
        <v>1.3844955460634099</v>
      </c>
      <c r="J2874" s="78">
        <v>0</v>
      </c>
      <c r="K2874" s="80">
        <f t="shared" si="456"/>
        <v>0</v>
      </c>
      <c r="L2874" s="68" t="str">
        <f t="shared" si="449"/>
        <v>Normal</v>
      </c>
      <c r="N2874" s="67">
        <f t="shared" si="450"/>
        <v>0</v>
      </c>
      <c r="O2874" s="67">
        <f t="shared" si="451"/>
        <v>0</v>
      </c>
      <c r="P2874" s="81">
        <f t="shared" si="452"/>
        <v>1.3844955460634099</v>
      </c>
      <c r="Q2874" s="81">
        <f t="shared" si="453"/>
        <v>1.3844955460634099</v>
      </c>
      <c r="S2874" s="1">
        <f t="shared" si="457"/>
        <v>6</v>
      </c>
      <c r="T2874" s="1" t="str">
        <f t="shared" si="458"/>
        <v>Off-Peak</v>
      </c>
    </row>
    <row r="2875" spans="1:20" x14ac:dyDescent="0.25">
      <c r="A2875" s="85">
        <v>45045.999999993328</v>
      </c>
      <c r="B2875" s="1">
        <v>4</v>
      </c>
      <c r="C2875" s="1">
        <v>30</v>
      </c>
      <c r="D2875" s="1">
        <v>1</v>
      </c>
      <c r="E2875" s="1" t="str">
        <f t="shared" si="454"/>
        <v>Non-Summer</v>
      </c>
      <c r="F2875" s="78">
        <v>0.67969999999999997</v>
      </c>
      <c r="G2875" s="79">
        <f t="shared" si="455"/>
        <v>1.2931724923173005</v>
      </c>
      <c r="J2875" s="78">
        <v>0</v>
      </c>
      <c r="K2875" s="80">
        <f t="shared" si="456"/>
        <v>0</v>
      </c>
      <c r="L2875" s="68" t="str">
        <f t="shared" si="449"/>
        <v>Normal</v>
      </c>
      <c r="N2875" s="67">
        <f t="shared" si="450"/>
        <v>0</v>
      </c>
      <c r="O2875" s="67">
        <f t="shared" si="451"/>
        <v>0</v>
      </c>
      <c r="P2875" s="81">
        <f t="shared" si="452"/>
        <v>1.2931724923173005</v>
      </c>
      <c r="Q2875" s="81">
        <f t="shared" si="453"/>
        <v>1.2931724923173005</v>
      </c>
      <c r="S2875" s="1">
        <f t="shared" si="457"/>
        <v>7</v>
      </c>
      <c r="T2875" s="1" t="str">
        <f t="shared" si="458"/>
        <v>Off-Peak</v>
      </c>
    </row>
    <row r="2876" spans="1:20" x14ac:dyDescent="0.25">
      <c r="A2876" s="85">
        <v>45046.041666659992</v>
      </c>
      <c r="B2876" s="1">
        <v>4</v>
      </c>
      <c r="C2876" s="1">
        <v>30</v>
      </c>
      <c r="D2876" s="1">
        <v>2</v>
      </c>
      <c r="E2876" s="1" t="str">
        <f t="shared" si="454"/>
        <v>Non-Summer</v>
      </c>
      <c r="F2876" s="78">
        <v>0.64580000000000004</v>
      </c>
      <c r="G2876" s="79">
        <f t="shared" si="455"/>
        <v>1.2286755856091109</v>
      </c>
      <c r="J2876" s="78">
        <v>0</v>
      </c>
      <c r="K2876" s="80">
        <f t="shared" si="456"/>
        <v>0</v>
      </c>
      <c r="L2876" s="68" t="str">
        <f t="shared" si="449"/>
        <v>Normal</v>
      </c>
      <c r="N2876" s="67">
        <f t="shared" si="450"/>
        <v>0</v>
      </c>
      <c r="O2876" s="67">
        <f t="shared" si="451"/>
        <v>0</v>
      </c>
      <c r="P2876" s="81">
        <f t="shared" si="452"/>
        <v>1.2286755856091109</v>
      </c>
      <c r="Q2876" s="81">
        <f t="shared" si="453"/>
        <v>1.2286755856091109</v>
      </c>
      <c r="S2876" s="1">
        <f t="shared" si="457"/>
        <v>7</v>
      </c>
      <c r="T2876" s="1" t="str">
        <f t="shared" si="458"/>
        <v>Off-Peak</v>
      </c>
    </row>
    <row r="2877" spans="1:20" x14ac:dyDescent="0.25">
      <c r="A2877" s="85">
        <v>45046.083333326656</v>
      </c>
      <c r="B2877" s="1">
        <v>4</v>
      </c>
      <c r="C2877" s="1">
        <v>30</v>
      </c>
      <c r="D2877" s="1">
        <v>3</v>
      </c>
      <c r="E2877" s="1" t="str">
        <f t="shared" si="454"/>
        <v>Non-Summer</v>
      </c>
      <c r="F2877" s="78">
        <v>0.62309999999999999</v>
      </c>
      <c r="G2877" s="79">
        <f t="shared" si="455"/>
        <v>1.1854873914416801</v>
      </c>
      <c r="J2877" s="78">
        <v>0</v>
      </c>
      <c r="K2877" s="80">
        <f t="shared" si="456"/>
        <v>0</v>
      </c>
      <c r="L2877" s="68" t="str">
        <f t="shared" si="449"/>
        <v>Normal</v>
      </c>
      <c r="N2877" s="67">
        <f t="shared" si="450"/>
        <v>0</v>
      </c>
      <c r="O2877" s="67">
        <f t="shared" si="451"/>
        <v>0</v>
      </c>
      <c r="P2877" s="81">
        <f t="shared" si="452"/>
        <v>1.1854873914416801</v>
      </c>
      <c r="Q2877" s="81">
        <f t="shared" si="453"/>
        <v>1.1854873914416801</v>
      </c>
      <c r="S2877" s="1">
        <f t="shared" si="457"/>
        <v>7</v>
      </c>
      <c r="T2877" s="1" t="str">
        <f t="shared" si="458"/>
        <v>Off-Peak</v>
      </c>
    </row>
    <row r="2878" spans="1:20" x14ac:dyDescent="0.25">
      <c r="A2878" s="85">
        <v>45046.124999993321</v>
      </c>
      <c r="B2878" s="1">
        <v>4</v>
      </c>
      <c r="C2878" s="1">
        <v>30</v>
      </c>
      <c r="D2878" s="1">
        <v>4</v>
      </c>
      <c r="E2878" s="1" t="str">
        <f t="shared" si="454"/>
        <v>Non-Summer</v>
      </c>
      <c r="F2878" s="78">
        <v>0.61040000000000005</v>
      </c>
      <c r="G2878" s="79">
        <f t="shared" si="455"/>
        <v>1.1613248334713555</v>
      </c>
      <c r="J2878" s="78">
        <v>0</v>
      </c>
      <c r="K2878" s="80">
        <f t="shared" si="456"/>
        <v>0</v>
      </c>
      <c r="L2878" s="68" t="str">
        <f t="shared" si="449"/>
        <v>Normal</v>
      </c>
      <c r="N2878" s="67">
        <f t="shared" si="450"/>
        <v>0</v>
      </c>
      <c r="O2878" s="67">
        <f t="shared" si="451"/>
        <v>0</v>
      </c>
      <c r="P2878" s="81">
        <f t="shared" si="452"/>
        <v>1.1613248334713555</v>
      </c>
      <c r="Q2878" s="81">
        <f t="shared" si="453"/>
        <v>1.1613248334713555</v>
      </c>
      <c r="S2878" s="1">
        <f t="shared" si="457"/>
        <v>7</v>
      </c>
      <c r="T2878" s="1" t="str">
        <f t="shared" si="458"/>
        <v>Off-Peak</v>
      </c>
    </row>
    <row r="2879" spans="1:20" x14ac:dyDescent="0.25">
      <c r="A2879" s="85">
        <v>45046.166666659985</v>
      </c>
      <c r="B2879" s="1">
        <v>4</v>
      </c>
      <c r="C2879" s="1">
        <v>30</v>
      </c>
      <c r="D2879" s="1">
        <v>5</v>
      </c>
      <c r="E2879" s="1" t="str">
        <f t="shared" si="454"/>
        <v>Non-Summer</v>
      </c>
      <c r="F2879" s="78">
        <v>0.61009999999999998</v>
      </c>
      <c r="G2879" s="79">
        <f t="shared" si="455"/>
        <v>1.1607540643854422</v>
      </c>
      <c r="J2879" s="78">
        <v>0</v>
      </c>
      <c r="K2879" s="80">
        <f t="shared" si="456"/>
        <v>0</v>
      </c>
      <c r="L2879" s="68" t="str">
        <f t="shared" si="449"/>
        <v>Normal</v>
      </c>
      <c r="N2879" s="67">
        <f t="shared" si="450"/>
        <v>0</v>
      </c>
      <c r="O2879" s="67">
        <f t="shared" si="451"/>
        <v>0</v>
      </c>
      <c r="P2879" s="81">
        <f t="shared" si="452"/>
        <v>1.1607540643854422</v>
      </c>
      <c r="Q2879" s="81">
        <f t="shared" si="453"/>
        <v>1.1607540643854422</v>
      </c>
      <c r="S2879" s="1">
        <f t="shared" si="457"/>
        <v>7</v>
      </c>
      <c r="T2879" s="1" t="str">
        <f t="shared" si="458"/>
        <v>Off-Peak</v>
      </c>
    </row>
    <row r="2880" spans="1:20" x14ac:dyDescent="0.25">
      <c r="A2880" s="85">
        <v>45046.208333326649</v>
      </c>
      <c r="B2880" s="1">
        <v>4</v>
      </c>
      <c r="C2880" s="1">
        <v>30</v>
      </c>
      <c r="D2880" s="1">
        <v>6</v>
      </c>
      <c r="E2880" s="1" t="str">
        <f t="shared" si="454"/>
        <v>Non-Summer</v>
      </c>
      <c r="F2880" s="78">
        <v>0.62639999999999996</v>
      </c>
      <c r="G2880" s="79">
        <f t="shared" si="455"/>
        <v>1.1917658513867251</v>
      </c>
      <c r="J2880" s="78">
        <v>0.22936899999999999</v>
      </c>
      <c r="K2880" s="80">
        <f t="shared" si="456"/>
        <v>0.22936899999999999</v>
      </c>
      <c r="L2880" s="68" t="str">
        <f t="shared" si="449"/>
        <v>Normal</v>
      </c>
      <c r="N2880" s="67">
        <f t="shared" si="450"/>
        <v>0</v>
      </c>
      <c r="O2880" s="67">
        <f t="shared" si="451"/>
        <v>0.22936899999999999</v>
      </c>
      <c r="P2880" s="81">
        <f t="shared" si="452"/>
        <v>0.96239685138672515</v>
      </c>
      <c r="Q2880" s="81">
        <f t="shared" si="453"/>
        <v>0.96239685138672515</v>
      </c>
      <c r="S2880" s="1">
        <f t="shared" si="457"/>
        <v>7</v>
      </c>
      <c r="T2880" s="1" t="str">
        <f t="shared" si="458"/>
        <v>Off-Peak</v>
      </c>
    </row>
    <row r="2881" spans="1:20" x14ac:dyDescent="0.25">
      <c r="A2881" s="85">
        <v>45046.249999993313</v>
      </c>
      <c r="B2881" s="1">
        <v>4</v>
      </c>
      <c r="C2881" s="1">
        <v>30</v>
      </c>
      <c r="D2881" s="1">
        <v>7</v>
      </c>
      <c r="E2881" s="1" t="str">
        <f t="shared" si="454"/>
        <v>Non-Summer</v>
      </c>
      <c r="F2881" s="78">
        <v>0.64980000000000004</v>
      </c>
      <c r="G2881" s="79">
        <f t="shared" si="455"/>
        <v>1.2362858400879535</v>
      </c>
      <c r="J2881" s="78">
        <v>1.4688140000000001</v>
      </c>
      <c r="K2881" s="80">
        <f t="shared" si="456"/>
        <v>1.4688140000000001</v>
      </c>
      <c r="L2881" s="68" t="str">
        <f t="shared" si="449"/>
        <v>Normal</v>
      </c>
      <c r="N2881" s="67">
        <f t="shared" si="450"/>
        <v>0.23252815991204656</v>
      </c>
      <c r="O2881" s="67">
        <f t="shared" si="451"/>
        <v>1.2362858400879535</v>
      </c>
      <c r="P2881" s="81">
        <f t="shared" si="452"/>
        <v>0</v>
      </c>
      <c r="Q2881" s="81">
        <f t="shared" si="453"/>
        <v>-0.23252815991204656</v>
      </c>
      <c r="S2881" s="1">
        <f t="shared" si="457"/>
        <v>7</v>
      </c>
      <c r="T2881" s="1" t="str">
        <f t="shared" si="458"/>
        <v>Off-Peak</v>
      </c>
    </row>
    <row r="2882" spans="1:20" x14ac:dyDescent="0.25">
      <c r="A2882" s="85">
        <v>45046.291666659978</v>
      </c>
      <c r="B2882" s="1">
        <v>4</v>
      </c>
      <c r="C2882" s="1">
        <v>30</v>
      </c>
      <c r="D2882" s="1">
        <v>8</v>
      </c>
      <c r="E2882" s="1" t="str">
        <f t="shared" si="454"/>
        <v>Non-Summer</v>
      </c>
      <c r="F2882" s="78">
        <v>0.67490000000000006</v>
      </c>
      <c r="G2882" s="79">
        <f t="shared" si="455"/>
        <v>1.2840401869426896</v>
      </c>
      <c r="J2882" s="78">
        <v>1.9997100000000001</v>
      </c>
      <c r="K2882" s="80">
        <f t="shared" si="456"/>
        <v>1.9997100000000001</v>
      </c>
      <c r="L2882" s="68" t="str">
        <f t="shared" si="449"/>
        <v>Normal</v>
      </c>
      <c r="N2882" s="67">
        <f t="shared" si="450"/>
        <v>0.71566981305731048</v>
      </c>
      <c r="O2882" s="67">
        <f t="shared" si="451"/>
        <v>1.2840401869426896</v>
      </c>
      <c r="P2882" s="81">
        <f t="shared" si="452"/>
        <v>0</v>
      </c>
      <c r="Q2882" s="81">
        <f t="shared" si="453"/>
        <v>-0.71566981305731048</v>
      </c>
      <c r="S2882" s="1">
        <f t="shared" si="457"/>
        <v>7</v>
      </c>
      <c r="T2882" s="1" t="str">
        <f t="shared" si="458"/>
        <v>Off-Peak</v>
      </c>
    </row>
    <row r="2883" spans="1:20" x14ac:dyDescent="0.25">
      <c r="A2883" s="85">
        <v>45046.333333326642</v>
      </c>
      <c r="B2883" s="1">
        <v>4</v>
      </c>
      <c r="C2883" s="1">
        <v>30</v>
      </c>
      <c r="D2883" s="1">
        <v>9</v>
      </c>
      <c r="E2883" s="1" t="str">
        <f t="shared" si="454"/>
        <v>Non-Summer</v>
      </c>
      <c r="F2883" s="78">
        <v>0.70650000000000002</v>
      </c>
      <c r="G2883" s="79">
        <f t="shared" si="455"/>
        <v>1.344161197325545</v>
      </c>
      <c r="J2883" s="78">
        <v>4.5348630000000005</v>
      </c>
      <c r="K2883" s="80">
        <f t="shared" si="456"/>
        <v>4.5348630000000005</v>
      </c>
      <c r="L2883" s="68" t="str">
        <f t="shared" si="449"/>
        <v>Normal</v>
      </c>
      <c r="N2883" s="67">
        <f t="shared" si="450"/>
        <v>3.1907018026744556</v>
      </c>
      <c r="O2883" s="67">
        <f t="shared" si="451"/>
        <v>1.344161197325545</v>
      </c>
      <c r="P2883" s="81">
        <f t="shared" si="452"/>
        <v>0</v>
      </c>
      <c r="Q2883" s="81">
        <f t="shared" si="453"/>
        <v>-3.1907018026744556</v>
      </c>
      <c r="S2883" s="1">
        <f t="shared" si="457"/>
        <v>7</v>
      </c>
      <c r="T2883" s="1" t="str">
        <f t="shared" si="458"/>
        <v>Off-Peak</v>
      </c>
    </row>
    <row r="2884" spans="1:20" x14ac:dyDescent="0.25">
      <c r="A2884" s="85">
        <v>45046.374999993306</v>
      </c>
      <c r="B2884" s="1">
        <v>4</v>
      </c>
      <c r="C2884" s="1">
        <v>30</v>
      </c>
      <c r="D2884" s="1">
        <v>10</v>
      </c>
      <c r="E2884" s="1" t="str">
        <f t="shared" si="454"/>
        <v>Non-Summer</v>
      </c>
      <c r="F2884" s="78">
        <v>0.7349</v>
      </c>
      <c r="G2884" s="79">
        <f t="shared" si="455"/>
        <v>1.398194004125326</v>
      </c>
      <c r="J2884" s="78">
        <v>5.7120420000000003</v>
      </c>
      <c r="K2884" s="80">
        <f t="shared" si="456"/>
        <v>5.7120420000000003</v>
      </c>
      <c r="L2884" s="68" t="str">
        <f t="shared" si="449"/>
        <v>Normal</v>
      </c>
      <c r="N2884" s="67">
        <f t="shared" si="450"/>
        <v>4.3138479958746743</v>
      </c>
      <c r="O2884" s="67">
        <f t="shared" si="451"/>
        <v>1.398194004125326</v>
      </c>
      <c r="P2884" s="81">
        <f t="shared" si="452"/>
        <v>0</v>
      </c>
      <c r="Q2884" s="81">
        <f t="shared" si="453"/>
        <v>-4.3138479958746743</v>
      </c>
      <c r="S2884" s="1">
        <f t="shared" si="457"/>
        <v>7</v>
      </c>
      <c r="T2884" s="1" t="str">
        <f t="shared" si="458"/>
        <v>Off-Peak</v>
      </c>
    </row>
    <row r="2885" spans="1:20" x14ac:dyDescent="0.25">
      <c r="A2885" s="85">
        <v>45046.41666665997</v>
      </c>
      <c r="B2885" s="1">
        <v>4</v>
      </c>
      <c r="C2885" s="1">
        <v>30</v>
      </c>
      <c r="D2885" s="1">
        <v>11</v>
      </c>
      <c r="E2885" s="1" t="str">
        <f t="shared" si="454"/>
        <v>Non-Summer</v>
      </c>
      <c r="F2885" s="78">
        <v>0.75439999999999996</v>
      </c>
      <c r="G2885" s="79">
        <f t="shared" si="455"/>
        <v>1.435293994709683</v>
      </c>
      <c r="J2885" s="78">
        <v>6.404992</v>
      </c>
      <c r="K2885" s="80">
        <f t="shared" si="456"/>
        <v>6.404992</v>
      </c>
      <c r="L2885" s="68" t="str">
        <f t="shared" si="449"/>
        <v>Normal</v>
      </c>
      <c r="N2885" s="67">
        <f t="shared" si="450"/>
        <v>4.9696980052903168</v>
      </c>
      <c r="O2885" s="67">
        <f t="shared" si="451"/>
        <v>1.4352939947096832</v>
      </c>
      <c r="P2885" s="81">
        <f t="shared" si="452"/>
        <v>0</v>
      </c>
      <c r="Q2885" s="81">
        <f t="shared" si="453"/>
        <v>-4.9696980052903168</v>
      </c>
      <c r="S2885" s="1">
        <f t="shared" si="457"/>
        <v>7</v>
      </c>
      <c r="T2885" s="1" t="str">
        <f t="shared" si="458"/>
        <v>Off-Peak</v>
      </c>
    </row>
    <row r="2886" spans="1:20" x14ac:dyDescent="0.25">
      <c r="A2886" s="85">
        <v>45046.458333326635</v>
      </c>
      <c r="B2886" s="1">
        <v>4</v>
      </c>
      <c r="C2886" s="1">
        <v>30</v>
      </c>
      <c r="D2886" s="1">
        <v>12</v>
      </c>
      <c r="E2886" s="1" t="str">
        <f t="shared" si="454"/>
        <v>Non-Summer</v>
      </c>
      <c r="F2886" s="78">
        <v>0.7641</v>
      </c>
      <c r="G2886" s="79">
        <f t="shared" si="455"/>
        <v>1.4537488618208758</v>
      </c>
      <c r="J2886" s="78">
        <v>6.722486</v>
      </c>
      <c r="K2886" s="80">
        <f t="shared" si="456"/>
        <v>6.722486</v>
      </c>
      <c r="L2886" s="68" t="str">
        <f t="shared" si="449"/>
        <v>Normal</v>
      </c>
      <c r="N2886" s="67">
        <f t="shared" si="450"/>
        <v>5.2687371381791239</v>
      </c>
      <c r="O2886" s="67">
        <f t="shared" si="451"/>
        <v>1.453748861820876</v>
      </c>
      <c r="P2886" s="81">
        <f t="shared" si="452"/>
        <v>0</v>
      </c>
      <c r="Q2886" s="81">
        <f t="shared" si="453"/>
        <v>-5.2687371381791239</v>
      </c>
      <c r="S2886" s="1">
        <f t="shared" si="457"/>
        <v>7</v>
      </c>
      <c r="T2886" s="1" t="str">
        <f t="shared" si="458"/>
        <v>Off-Peak</v>
      </c>
    </row>
    <row r="2887" spans="1:20" x14ac:dyDescent="0.25">
      <c r="A2887" s="85">
        <v>45046.499999993299</v>
      </c>
      <c r="B2887" s="1">
        <v>4</v>
      </c>
      <c r="C2887" s="1">
        <v>30</v>
      </c>
      <c r="D2887" s="1">
        <v>13</v>
      </c>
      <c r="E2887" s="1" t="str">
        <f t="shared" si="454"/>
        <v>Non-Summer</v>
      </c>
      <c r="F2887" s="78">
        <v>0.77839999999999998</v>
      </c>
      <c r="G2887" s="79">
        <f t="shared" si="455"/>
        <v>1.4809555215827375</v>
      </c>
      <c r="J2887" s="78">
        <v>6.6027019999999998</v>
      </c>
      <c r="K2887" s="80">
        <f t="shared" si="456"/>
        <v>6.6027019999999998</v>
      </c>
      <c r="L2887" s="68" t="str">
        <f t="shared" si="449"/>
        <v>Normal</v>
      </c>
      <c r="N2887" s="67">
        <f t="shared" si="450"/>
        <v>5.1217464784172622</v>
      </c>
      <c r="O2887" s="67">
        <f t="shared" si="451"/>
        <v>1.4809555215827377</v>
      </c>
      <c r="P2887" s="81">
        <f t="shared" si="452"/>
        <v>0</v>
      </c>
      <c r="Q2887" s="81">
        <f t="shared" si="453"/>
        <v>-5.1217464784172622</v>
      </c>
      <c r="S2887" s="1">
        <f t="shared" si="457"/>
        <v>7</v>
      </c>
      <c r="T2887" s="1" t="str">
        <f t="shared" si="458"/>
        <v>Off-Peak</v>
      </c>
    </row>
    <row r="2888" spans="1:20" x14ac:dyDescent="0.25">
      <c r="A2888" s="85">
        <v>45046.541666659963</v>
      </c>
      <c r="B2888" s="1">
        <v>4</v>
      </c>
      <c r="C2888" s="1">
        <v>30</v>
      </c>
      <c r="D2888" s="1">
        <v>14</v>
      </c>
      <c r="E2888" s="1" t="str">
        <f t="shared" si="454"/>
        <v>Non-Summer</v>
      </c>
      <c r="F2888" s="78">
        <v>0.78649999999999998</v>
      </c>
      <c r="G2888" s="79">
        <f t="shared" si="455"/>
        <v>1.4963662869023935</v>
      </c>
      <c r="J2888" s="78">
        <v>6.0985770000000006</v>
      </c>
      <c r="K2888" s="80">
        <f t="shared" si="456"/>
        <v>6.0985770000000006</v>
      </c>
      <c r="L2888" s="68" t="str">
        <f t="shared" si="449"/>
        <v>Normal</v>
      </c>
      <c r="N2888" s="67">
        <f t="shared" si="450"/>
        <v>4.6022107130976071</v>
      </c>
      <c r="O2888" s="67">
        <f t="shared" si="451"/>
        <v>1.4963662869023935</v>
      </c>
      <c r="P2888" s="81">
        <f t="shared" si="452"/>
        <v>0</v>
      </c>
      <c r="Q2888" s="81">
        <f t="shared" si="453"/>
        <v>-4.6022107130976071</v>
      </c>
      <c r="S2888" s="1">
        <f t="shared" si="457"/>
        <v>7</v>
      </c>
      <c r="T2888" s="1" t="str">
        <f t="shared" si="458"/>
        <v>Off-Peak</v>
      </c>
    </row>
    <row r="2889" spans="1:20" x14ac:dyDescent="0.25">
      <c r="A2889" s="85">
        <v>45046.583333326627</v>
      </c>
      <c r="B2889" s="1">
        <v>4</v>
      </c>
      <c r="C2889" s="1">
        <v>30</v>
      </c>
      <c r="D2889" s="1">
        <v>15</v>
      </c>
      <c r="E2889" s="1" t="str">
        <f t="shared" si="454"/>
        <v>Non-Summer</v>
      </c>
      <c r="F2889" s="78">
        <v>0.80330000000000001</v>
      </c>
      <c r="G2889" s="79">
        <f t="shared" si="455"/>
        <v>1.5283293557135318</v>
      </c>
      <c r="J2889" s="78">
        <v>4.3873059999999997</v>
      </c>
      <c r="K2889" s="80">
        <f t="shared" si="456"/>
        <v>4.3873059999999997</v>
      </c>
      <c r="L2889" s="68" t="str">
        <f t="shared" si="449"/>
        <v>Normal</v>
      </c>
      <c r="N2889" s="67">
        <f t="shared" si="450"/>
        <v>2.8589766442864679</v>
      </c>
      <c r="O2889" s="67">
        <f t="shared" si="451"/>
        <v>1.5283293557135318</v>
      </c>
      <c r="P2889" s="81">
        <f t="shared" si="452"/>
        <v>0</v>
      </c>
      <c r="Q2889" s="81">
        <f t="shared" si="453"/>
        <v>-2.8589766442864679</v>
      </c>
      <c r="S2889" s="1">
        <f t="shared" si="457"/>
        <v>7</v>
      </c>
      <c r="T2889" s="1" t="str">
        <f t="shared" si="458"/>
        <v>Off-Peak</v>
      </c>
    </row>
    <row r="2890" spans="1:20" x14ac:dyDescent="0.25">
      <c r="A2890" s="85">
        <v>45046.624999993292</v>
      </c>
      <c r="B2890" s="1">
        <v>4</v>
      </c>
      <c r="C2890" s="1">
        <v>30</v>
      </c>
      <c r="D2890" s="1">
        <v>16</v>
      </c>
      <c r="E2890" s="1" t="str">
        <f t="shared" si="454"/>
        <v>Non-Summer</v>
      </c>
      <c r="F2890" s="78">
        <v>0.83030000000000004</v>
      </c>
      <c r="G2890" s="79">
        <f t="shared" si="455"/>
        <v>1.5796985734457183</v>
      </c>
      <c r="J2890" s="78">
        <v>3.886101</v>
      </c>
      <c r="K2890" s="80">
        <f t="shared" si="456"/>
        <v>3.886101</v>
      </c>
      <c r="L2890" s="68" t="str">
        <f t="shared" si="449"/>
        <v>Normal</v>
      </c>
      <c r="N2890" s="67">
        <f t="shared" si="450"/>
        <v>2.306402426554282</v>
      </c>
      <c r="O2890" s="67">
        <f t="shared" si="451"/>
        <v>1.5796985734457181</v>
      </c>
      <c r="P2890" s="81">
        <f t="shared" si="452"/>
        <v>2.2204460492503131E-16</v>
      </c>
      <c r="Q2890" s="81">
        <f t="shared" si="453"/>
        <v>-2.306402426554282</v>
      </c>
      <c r="S2890" s="1">
        <f t="shared" si="457"/>
        <v>7</v>
      </c>
      <c r="T2890" s="1" t="str">
        <f t="shared" si="458"/>
        <v>Off-Peak</v>
      </c>
    </row>
    <row r="2891" spans="1:20" x14ac:dyDescent="0.25">
      <c r="A2891" s="85">
        <v>45046.666666659956</v>
      </c>
      <c r="B2891" s="1">
        <v>4</v>
      </c>
      <c r="C2891" s="1">
        <v>30</v>
      </c>
      <c r="D2891" s="1">
        <v>17</v>
      </c>
      <c r="E2891" s="1" t="str">
        <f t="shared" si="454"/>
        <v>Non-Summer</v>
      </c>
      <c r="F2891" s="78">
        <v>0.86250000000000004</v>
      </c>
      <c r="G2891" s="79">
        <f t="shared" si="455"/>
        <v>1.6409611220003999</v>
      </c>
      <c r="J2891" s="78">
        <v>2.308208</v>
      </c>
      <c r="K2891" s="80">
        <f t="shared" si="456"/>
        <v>2.308208</v>
      </c>
      <c r="L2891" s="68" t="str">
        <f t="shared" si="449"/>
        <v>Normal</v>
      </c>
      <c r="N2891" s="67">
        <f t="shared" si="450"/>
        <v>0.66724687799960014</v>
      </c>
      <c r="O2891" s="67">
        <f t="shared" si="451"/>
        <v>1.6409611220003999</v>
      </c>
      <c r="P2891" s="81">
        <f t="shared" si="452"/>
        <v>0</v>
      </c>
      <c r="Q2891" s="81">
        <f t="shared" si="453"/>
        <v>-0.66724687799960014</v>
      </c>
      <c r="S2891" s="1">
        <f t="shared" si="457"/>
        <v>7</v>
      </c>
      <c r="T2891" s="1" t="str">
        <f t="shared" si="458"/>
        <v>Off-Peak</v>
      </c>
    </row>
    <row r="2892" spans="1:20" x14ac:dyDescent="0.25">
      <c r="A2892" s="85">
        <v>45046.70833332662</v>
      </c>
      <c r="B2892" s="1">
        <v>4</v>
      </c>
      <c r="C2892" s="1">
        <v>30</v>
      </c>
      <c r="D2892" s="1">
        <v>18</v>
      </c>
      <c r="E2892" s="1" t="str">
        <f t="shared" si="454"/>
        <v>Non-Summer</v>
      </c>
      <c r="F2892" s="78">
        <v>0.9042</v>
      </c>
      <c r="G2892" s="79">
        <f t="shared" si="455"/>
        <v>1.7202980249423321</v>
      </c>
      <c r="J2892" s="78">
        <v>0.81085099999999999</v>
      </c>
      <c r="K2892" s="80">
        <f t="shared" si="456"/>
        <v>0.81085099999999999</v>
      </c>
      <c r="L2892" s="68" t="str">
        <f t="shared" si="449"/>
        <v>Normal</v>
      </c>
      <c r="N2892" s="67">
        <f t="shared" si="450"/>
        <v>0</v>
      </c>
      <c r="O2892" s="67">
        <f t="shared" si="451"/>
        <v>0.81085099999999999</v>
      </c>
      <c r="P2892" s="81">
        <f t="shared" si="452"/>
        <v>0.90944702494233209</v>
      </c>
      <c r="Q2892" s="81">
        <f t="shared" si="453"/>
        <v>0.90944702494233209</v>
      </c>
      <c r="S2892" s="1">
        <f t="shared" si="457"/>
        <v>7</v>
      </c>
      <c r="T2892" s="1" t="str">
        <f t="shared" si="458"/>
        <v>Off-Peak</v>
      </c>
    </row>
    <row r="2893" spans="1:20" x14ac:dyDescent="0.25">
      <c r="A2893" s="85">
        <v>45046.749999993284</v>
      </c>
      <c r="B2893" s="1">
        <v>4</v>
      </c>
      <c r="C2893" s="1">
        <v>30</v>
      </c>
      <c r="D2893" s="1">
        <v>19</v>
      </c>
      <c r="E2893" s="1" t="str">
        <f t="shared" si="454"/>
        <v>Non-Summer</v>
      </c>
      <c r="F2893" s="78">
        <v>0.93149999999999999</v>
      </c>
      <c r="G2893" s="79">
        <f t="shared" si="455"/>
        <v>1.7722380117604317</v>
      </c>
      <c r="J2893" s="78">
        <v>1.2646000000000001E-2</v>
      </c>
      <c r="K2893" s="80">
        <f t="shared" si="456"/>
        <v>1.2646000000000001E-2</v>
      </c>
      <c r="L2893" s="68" t="str">
        <f t="shared" si="449"/>
        <v>Normal</v>
      </c>
      <c r="N2893" s="67">
        <f t="shared" si="450"/>
        <v>0</v>
      </c>
      <c r="O2893" s="67">
        <f t="shared" si="451"/>
        <v>1.2646000000000001E-2</v>
      </c>
      <c r="P2893" s="81">
        <f t="shared" si="452"/>
        <v>1.7595920117604318</v>
      </c>
      <c r="Q2893" s="81">
        <f t="shared" si="453"/>
        <v>1.7595920117604318</v>
      </c>
      <c r="S2893" s="1">
        <f t="shared" si="457"/>
        <v>7</v>
      </c>
      <c r="T2893" s="1" t="str">
        <f t="shared" si="458"/>
        <v>Off-Peak</v>
      </c>
    </row>
    <row r="2894" spans="1:20" x14ac:dyDescent="0.25">
      <c r="A2894" s="85">
        <v>45046.791666659949</v>
      </c>
      <c r="B2894" s="1">
        <v>4</v>
      </c>
      <c r="C2894" s="1">
        <v>30</v>
      </c>
      <c r="D2894" s="1">
        <v>20</v>
      </c>
      <c r="E2894" s="1" t="str">
        <f t="shared" si="454"/>
        <v>Non-Summer</v>
      </c>
      <c r="F2894" s="78">
        <v>0.95989999999999998</v>
      </c>
      <c r="G2894" s="79">
        <f t="shared" si="455"/>
        <v>1.826270818560213</v>
      </c>
      <c r="J2894" s="78">
        <v>0</v>
      </c>
      <c r="K2894" s="80">
        <f t="shared" si="456"/>
        <v>0</v>
      </c>
      <c r="L2894" s="68" t="str">
        <f t="shared" si="449"/>
        <v>Normal</v>
      </c>
      <c r="N2894" s="67">
        <f t="shared" si="450"/>
        <v>0</v>
      </c>
      <c r="O2894" s="67">
        <f t="shared" si="451"/>
        <v>0</v>
      </c>
      <c r="P2894" s="81">
        <f t="shared" si="452"/>
        <v>1.826270818560213</v>
      </c>
      <c r="Q2894" s="81">
        <f t="shared" si="453"/>
        <v>1.826270818560213</v>
      </c>
      <c r="S2894" s="1">
        <f t="shared" si="457"/>
        <v>7</v>
      </c>
      <c r="T2894" s="1" t="str">
        <f t="shared" si="458"/>
        <v>Off-Peak</v>
      </c>
    </row>
    <row r="2895" spans="1:20" x14ac:dyDescent="0.25">
      <c r="A2895" s="85">
        <v>45046.833333326613</v>
      </c>
      <c r="B2895" s="1">
        <v>4</v>
      </c>
      <c r="C2895" s="1">
        <v>30</v>
      </c>
      <c r="D2895" s="1">
        <v>21</v>
      </c>
      <c r="E2895" s="1" t="str">
        <f t="shared" si="454"/>
        <v>Non-Summer</v>
      </c>
      <c r="F2895" s="78">
        <v>0.97770000000000001</v>
      </c>
      <c r="G2895" s="79">
        <f t="shared" si="455"/>
        <v>1.8601364509910618</v>
      </c>
      <c r="J2895" s="78">
        <v>0</v>
      </c>
      <c r="K2895" s="80">
        <f t="shared" si="456"/>
        <v>0</v>
      </c>
      <c r="L2895" s="68" t="str">
        <f t="shared" si="449"/>
        <v>Normal</v>
      </c>
      <c r="N2895" s="67">
        <f t="shared" si="450"/>
        <v>0</v>
      </c>
      <c r="O2895" s="67">
        <f t="shared" si="451"/>
        <v>0</v>
      </c>
      <c r="P2895" s="81">
        <f t="shared" si="452"/>
        <v>1.8601364509910618</v>
      </c>
      <c r="Q2895" s="81">
        <f t="shared" si="453"/>
        <v>1.8601364509910618</v>
      </c>
      <c r="S2895" s="1">
        <f t="shared" si="457"/>
        <v>7</v>
      </c>
      <c r="T2895" s="1" t="str">
        <f t="shared" si="458"/>
        <v>Off-Peak</v>
      </c>
    </row>
    <row r="2896" spans="1:20" x14ac:dyDescent="0.25">
      <c r="A2896" s="85">
        <v>45046.874999993277</v>
      </c>
      <c r="B2896" s="1">
        <v>4</v>
      </c>
      <c r="C2896" s="1">
        <v>30</v>
      </c>
      <c r="D2896" s="1">
        <v>22</v>
      </c>
      <c r="E2896" s="1" t="str">
        <f t="shared" si="454"/>
        <v>Non-Summer</v>
      </c>
      <c r="F2896" s="78">
        <v>0.92900000000000005</v>
      </c>
      <c r="G2896" s="79">
        <f t="shared" si="455"/>
        <v>1.7674816027111553</v>
      </c>
      <c r="J2896" s="78">
        <v>0</v>
      </c>
      <c r="K2896" s="80">
        <f t="shared" si="456"/>
        <v>0</v>
      </c>
      <c r="L2896" s="68" t="str">
        <f t="shared" si="449"/>
        <v>Normal</v>
      </c>
      <c r="N2896" s="67">
        <f t="shared" si="450"/>
        <v>0</v>
      </c>
      <c r="O2896" s="67">
        <f t="shared" si="451"/>
        <v>0</v>
      </c>
      <c r="P2896" s="81">
        <f t="shared" si="452"/>
        <v>1.7674816027111553</v>
      </c>
      <c r="Q2896" s="81">
        <f t="shared" si="453"/>
        <v>1.7674816027111553</v>
      </c>
      <c r="S2896" s="1">
        <f t="shared" si="457"/>
        <v>7</v>
      </c>
      <c r="T2896" s="1" t="str">
        <f t="shared" si="458"/>
        <v>Off-Peak</v>
      </c>
    </row>
    <row r="2897" spans="1:20" x14ac:dyDescent="0.25">
      <c r="A2897" s="85">
        <v>45046.916666659941</v>
      </c>
      <c r="B2897" s="1">
        <v>4</v>
      </c>
      <c r="C2897" s="1">
        <v>30</v>
      </c>
      <c r="D2897" s="1">
        <v>23</v>
      </c>
      <c r="E2897" s="1" t="str">
        <f t="shared" si="454"/>
        <v>Non-Summer</v>
      </c>
      <c r="F2897" s="78">
        <v>0.83919999999999995</v>
      </c>
      <c r="G2897" s="79">
        <f t="shared" si="455"/>
        <v>1.5966313896611424</v>
      </c>
      <c r="J2897" s="78">
        <v>0</v>
      </c>
      <c r="K2897" s="80">
        <f t="shared" si="456"/>
        <v>0</v>
      </c>
      <c r="L2897" s="68" t="str">
        <f t="shared" si="449"/>
        <v>Normal</v>
      </c>
      <c r="N2897" s="67">
        <f t="shared" si="450"/>
        <v>0</v>
      </c>
      <c r="O2897" s="67">
        <f t="shared" si="451"/>
        <v>0</v>
      </c>
      <c r="P2897" s="81">
        <f t="shared" si="452"/>
        <v>1.5966313896611424</v>
      </c>
      <c r="Q2897" s="81">
        <f t="shared" si="453"/>
        <v>1.5966313896611424</v>
      </c>
      <c r="S2897" s="1">
        <f t="shared" si="457"/>
        <v>7</v>
      </c>
      <c r="T2897" s="1" t="str">
        <f t="shared" si="458"/>
        <v>Off-Peak</v>
      </c>
    </row>
    <row r="2898" spans="1:20" x14ac:dyDescent="0.25">
      <c r="A2898" s="85">
        <v>45046.958333326605</v>
      </c>
      <c r="B2898" s="1">
        <v>5</v>
      </c>
      <c r="C2898" s="1">
        <v>1</v>
      </c>
      <c r="D2898" s="1">
        <v>0</v>
      </c>
      <c r="E2898" s="1" t="str">
        <f t="shared" si="454"/>
        <v>Non-Summer</v>
      </c>
      <c r="F2898" s="78">
        <v>0.74939999999999996</v>
      </c>
      <c r="G2898" s="79">
        <f t="shared" si="455"/>
        <v>1.4257811766111299</v>
      </c>
      <c r="J2898" s="78">
        <v>0</v>
      </c>
      <c r="K2898" s="80">
        <f t="shared" si="456"/>
        <v>0</v>
      </c>
      <c r="L2898" s="68" t="str">
        <f t="shared" si="449"/>
        <v>Normal</v>
      </c>
      <c r="N2898" s="67">
        <f t="shared" si="450"/>
        <v>0</v>
      </c>
      <c r="O2898" s="67">
        <f t="shared" si="451"/>
        <v>0</v>
      </c>
      <c r="P2898" s="81">
        <f t="shared" si="452"/>
        <v>1.4257811766111299</v>
      </c>
      <c r="Q2898" s="81">
        <f t="shared" si="453"/>
        <v>1.4257811766111299</v>
      </c>
      <c r="S2898" s="1">
        <f t="shared" si="457"/>
        <v>7</v>
      </c>
      <c r="T2898" s="1" t="str">
        <f t="shared" si="458"/>
        <v>Off-Peak</v>
      </c>
    </row>
    <row r="2899" spans="1:20" x14ac:dyDescent="0.25">
      <c r="A2899" s="85">
        <v>45046.99999999327</v>
      </c>
      <c r="B2899" s="1">
        <v>5</v>
      </c>
      <c r="C2899" s="1">
        <v>1</v>
      </c>
      <c r="D2899" s="1">
        <v>1</v>
      </c>
      <c r="E2899" s="1" t="str">
        <f t="shared" si="454"/>
        <v>Non-Summer</v>
      </c>
      <c r="F2899" s="78">
        <v>0.69279999999999997</v>
      </c>
      <c r="G2899" s="79">
        <f t="shared" si="455"/>
        <v>1.3180960757355094</v>
      </c>
      <c r="J2899" s="78">
        <v>0</v>
      </c>
      <c r="K2899" s="80">
        <f t="shared" si="456"/>
        <v>0</v>
      </c>
      <c r="L2899" s="68" t="str">
        <f t="shared" ref="L2899:L2962" si="459">IF(AND(D2899&gt;=$C$2,D2899&lt;=$C$3,E2899="Summer"),"MaxDis","Normal")</f>
        <v>Normal</v>
      </c>
      <c r="N2899" s="67">
        <f t="shared" ref="N2899:N2962" si="460">IF(K2899-G2899&lt;0,0,K2899-G2899)</f>
        <v>0</v>
      </c>
      <c r="O2899" s="67">
        <f t="shared" ref="O2899:O2962" si="461">K2899-N2899</f>
        <v>0</v>
      </c>
      <c r="P2899" s="81">
        <f t="shared" ref="P2899:P2962" si="462">MAX(0,G2899-O2899)</f>
        <v>1.3180960757355094</v>
      </c>
      <c r="Q2899" s="81">
        <f t="shared" ref="Q2899:Q2962" si="463">G2899-K2899</f>
        <v>1.3180960757355094</v>
      </c>
      <c r="S2899" s="1">
        <f t="shared" si="457"/>
        <v>1</v>
      </c>
      <c r="T2899" s="1" t="str">
        <f t="shared" si="458"/>
        <v>Off-Peak</v>
      </c>
    </row>
    <row r="2900" spans="1:20" x14ac:dyDescent="0.25">
      <c r="A2900" s="85">
        <v>45047.041666659934</v>
      </c>
      <c r="B2900" s="1">
        <v>5</v>
      </c>
      <c r="C2900" s="1">
        <v>1</v>
      </c>
      <c r="D2900" s="1">
        <v>2</v>
      </c>
      <c r="E2900" s="1" t="str">
        <f t="shared" ref="E2900:E2963" si="464">IF(AND(B2900&gt;=$C$5,B2900&lt;=$C$6),"Summer","Non-Summer")</f>
        <v>Non-Summer</v>
      </c>
      <c r="F2900" s="78">
        <v>0.66220000000000001</v>
      </c>
      <c r="G2900" s="79">
        <f t="shared" ref="G2900:G2963" si="465">F2900*$G$13</f>
        <v>1.259877628972365</v>
      </c>
      <c r="J2900" s="78">
        <v>0</v>
      </c>
      <c r="K2900" s="80">
        <f t="shared" ref="K2900:K2963" si="466">J2900*$K$13</f>
        <v>0</v>
      </c>
      <c r="L2900" s="68" t="str">
        <f t="shared" si="459"/>
        <v>Normal</v>
      </c>
      <c r="N2900" s="67">
        <f t="shared" si="460"/>
        <v>0</v>
      </c>
      <c r="O2900" s="67">
        <f t="shared" si="461"/>
        <v>0</v>
      </c>
      <c r="P2900" s="81">
        <f t="shared" si="462"/>
        <v>1.259877628972365</v>
      </c>
      <c r="Q2900" s="81">
        <f t="shared" si="463"/>
        <v>1.259877628972365</v>
      </c>
      <c r="S2900" s="1">
        <f t="shared" ref="S2900:S2963" si="467">WEEKDAY(A2900,2)</f>
        <v>1</v>
      </c>
      <c r="T2900" s="1" t="str">
        <f t="shared" ref="T2900:T2963" si="468">IF(S2900&gt;5,"Off-Peak",IF(AND(D2900&gt;=$C$7,D2900&lt;$C$8),"Peak","Off-Peak"))</f>
        <v>Off-Peak</v>
      </c>
    </row>
    <row r="2901" spans="1:20" x14ac:dyDescent="0.25">
      <c r="A2901" s="85">
        <v>45047.083333326598</v>
      </c>
      <c r="B2901" s="1">
        <v>5</v>
      </c>
      <c r="C2901" s="1">
        <v>1</v>
      </c>
      <c r="D2901" s="1">
        <v>3</v>
      </c>
      <c r="E2901" s="1" t="str">
        <f t="shared" si="464"/>
        <v>Non-Summer</v>
      </c>
      <c r="F2901" s="78">
        <v>0.64329999999999998</v>
      </c>
      <c r="G2901" s="79">
        <f t="shared" si="465"/>
        <v>1.2239191765598343</v>
      </c>
      <c r="J2901" s="78">
        <v>0</v>
      </c>
      <c r="K2901" s="80">
        <f t="shared" si="466"/>
        <v>0</v>
      </c>
      <c r="L2901" s="68" t="str">
        <f t="shared" si="459"/>
        <v>Normal</v>
      </c>
      <c r="N2901" s="67">
        <f t="shared" si="460"/>
        <v>0</v>
      </c>
      <c r="O2901" s="67">
        <f t="shared" si="461"/>
        <v>0</v>
      </c>
      <c r="P2901" s="81">
        <f t="shared" si="462"/>
        <v>1.2239191765598343</v>
      </c>
      <c r="Q2901" s="81">
        <f t="shared" si="463"/>
        <v>1.2239191765598343</v>
      </c>
      <c r="S2901" s="1">
        <f t="shared" si="467"/>
        <v>1</v>
      </c>
      <c r="T2901" s="1" t="str">
        <f t="shared" si="468"/>
        <v>Off-Peak</v>
      </c>
    </row>
    <row r="2902" spans="1:20" x14ac:dyDescent="0.25">
      <c r="A2902" s="85">
        <v>45047.124999993262</v>
      </c>
      <c r="B2902" s="1">
        <v>5</v>
      </c>
      <c r="C2902" s="1">
        <v>1</v>
      </c>
      <c r="D2902" s="1">
        <v>4</v>
      </c>
      <c r="E2902" s="1" t="str">
        <f t="shared" si="464"/>
        <v>Non-Summer</v>
      </c>
      <c r="F2902" s="78">
        <v>0.63790000000000002</v>
      </c>
      <c r="G2902" s="79">
        <f t="shared" si="465"/>
        <v>1.2136453330133972</v>
      </c>
      <c r="J2902" s="78">
        <v>0</v>
      </c>
      <c r="K2902" s="80">
        <f t="shared" si="466"/>
        <v>0</v>
      </c>
      <c r="L2902" s="68" t="str">
        <f t="shared" si="459"/>
        <v>Normal</v>
      </c>
      <c r="N2902" s="67">
        <f t="shared" si="460"/>
        <v>0</v>
      </c>
      <c r="O2902" s="67">
        <f t="shared" si="461"/>
        <v>0</v>
      </c>
      <c r="P2902" s="81">
        <f t="shared" si="462"/>
        <v>1.2136453330133972</v>
      </c>
      <c r="Q2902" s="81">
        <f t="shared" si="463"/>
        <v>1.2136453330133972</v>
      </c>
      <c r="S2902" s="1">
        <f t="shared" si="467"/>
        <v>1</v>
      </c>
      <c r="T2902" s="1" t="str">
        <f t="shared" si="468"/>
        <v>Off-Peak</v>
      </c>
    </row>
    <row r="2903" spans="1:20" x14ac:dyDescent="0.25">
      <c r="A2903" s="85">
        <v>45047.166666659927</v>
      </c>
      <c r="B2903" s="1">
        <v>5</v>
      </c>
      <c r="C2903" s="1">
        <v>1</v>
      </c>
      <c r="D2903" s="1">
        <v>5</v>
      </c>
      <c r="E2903" s="1" t="str">
        <f t="shared" si="464"/>
        <v>Non-Summer</v>
      </c>
      <c r="F2903" s="78">
        <v>0.65</v>
      </c>
      <c r="G2903" s="79">
        <f t="shared" si="465"/>
        <v>1.2366663528118955</v>
      </c>
      <c r="J2903" s="78">
        <v>0</v>
      </c>
      <c r="K2903" s="80">
        <f t="shared" si="466"/>
        <v>0</v>
      </c>
      <c r="L2903" s="68" t="str">
        <f t="shared" si="459"/>
        <v>Normal</v>
      </c>
      <c r="N2903" s="67">
        <f t="shared" si="460"/>
        <v>0</v>
      </c>
      <c r="O2903" s="67">
        <f t="shared" si="461"/>
        <v>0</v>
      </c>
      <c r="P2903" s="81">
        <f t="shared" si="462"/>
        <v>1.2366663528118955</v>
      </c>
      <c r="Q2903" s="81">
        <f t="shared" si="463"/>
        <v>1.2366663528118955</v>
      </c>
      <c r="S2903" s="1">
        <f t="shared" si="467"/>
        <v>1</v>
      </c>
      <c r="T2903" s="1" t="str">
        <f t="shared" si="468"/>
        <v>Off-Peak</v>
      </c>
    </row>
    <row r="2904" spans="1:20" x14ac:dyDescent="0.25">
      <c r="A2904" s="85">
        <v>45047.208333326591</v>
      </c>
      <c r="B2904" s="1">
        <v>5</v>
      </c>
      <c r="C2904" s="1">
        <v>1</v>
      </c>
      <c r="D2904" s="1">
        <v>6</v>
      </c>
      <c r="E2904" s="1" t="str">
        <f t="shared" si="464"/>
        <v>Non-Summer</v>
      </c>
      <c r="F2904" s="78">
        <v>0.68740000000000001</v>
      </c>
      <c r="G2904" s="79">
        <f t="shared" si="465"/>
        <v>1.3078222321890722</v>
      </c>
      <c r="J2904" s="78">
        <v>0.19752699999999998</v>
      </c>
      <c r="K2904" s="80">
        <f t="shared" si="466"/>
        <v>0.19752699999999998</v>
      </c>
      <c r="L2904" s="68" t="str">
        <f t="shared" si="459"/>
        <v>Normal</v>
      </c>
      <c r="N2904" s="67">
        <f t="shared" si="460"/>
        <v>0</v>
      </c>
      <c r="O2904" s="67">
        <f t="shared" si="461"/>
        <v>0.19752699999999998</v>
      </c>
      <c r="P2904" s="81">
        <f t="shared" si="462"/>
        <v>1.1102952321890722</v>
      </c>
      <c r="Q2904" s="81">
        <f t="shared" si="463"/>
        <v>1.1102952321890722</v>
      </c>
      <c r="S2904" s="1">
        <f t="shared" si="467"/>
        <v>1</v>
      </c>
      <c r="T2904" s="1" t="str">
        <f t="shared" si="468"/>
        <v>Peak</v>
      </c>
    </row>
    <row r="2905" spans="1:20" x14ac:dyDescent="0.25">
      <c r="A2905" s="85">
        <v>45047.249999993255</v>
      </c>
      <c r="B2905" s="1">
        <v>5</v>
      </c>
      <c r="C2905" s="1">
        <v>1</v>
      </c>
      <c r="D2905" s="1">
        <v>7</v>
      </c>
      <c r="E2905" s="1" t="str">
        <f t="shared" si="464"/>
        <v>Non-Summer</v>
      </c>
      <c r="F2905" s="78">
        <v>0.74370000000000003</v>
      </c>
      <c r="G2905" s="79">
        <f t="shared" si="465"/>
        <v>1.4149365639787794</v>
      </c>
      <c r="J2905" s="78">
        <v>1.441673</v>
      </c>
      <c r="K2905" s="80">
        <f t="shared" si="466"/>
        <v>1.441673</v>
      </c>
      <c r="L2905" s="68" t="str">
        <f t="shared" si="459"/>
        <v>Normal</v>
      </c>
      <c r="N2905" s="67">
        <f t="shared" si="460"/>
        <v>2.6736436021220555E-2</v>
      </c>
      <c r="O2905" s="67">
        <f t="shared" si="461"/>
        <v>1.4149365639787794</v>
      </c>
      <c r="P2905" s="81">
        <f t="shared" si="462"/>
        <v>0</v>
      </c>
      <c r="Q2905" s="81">
        <f t="shared" si="463"/>
        <v>-2.6736436021220555E-2</v>
      </c>
      <c r="S2905" s="1">
        <f t="shared" si="467"/>
        <v>1</v>
      </c>
      <c r="T2905" s="1" t="str">
        <f t="shared" si="468"/>
        <v>Peak</v>
      </c>
    </row>
    <row r="2906" spans="1:20" x14ac:dyDescent="0.25">
      <c r="A2906" s="85">
        <v>45047.291666659919</v>
      </c>
      <c r="B2906" s="1">
        <v>5</v>
      </c>
      <c r="C2906" s="1">
        <v>1</v>
      </c>
      <c r="D2906" s="1">
        <v>8</v>
      </c>
      <c r="E2906" s="1" t="str">
        <f t="shared" si="464"/>
        <v>Non-Summer</v>
      </c>
      <c r="F2906" s="78">
        <v>0.76429999999999998</v>
      </c>
      <c r="G2906" s="79">
        <f t="shared" si="465"/>
        <v>1.4541293745448181</v>
      </c>
      <c r="J2906" s="78">
        <v>2.6473850000000003</v>
      </c>
      <c r="K2906" s="80">
        <f t="shared" si="466"/>
        <v>2.6473850000000003</v>
      </c>
      <c r="L2906" s="68" t="str">
        <f t="shared" si="459"/>
        <v>Normal</v>
      </c>
      <c r="N2906" s="67">
        <f t="shared" si="460"/>
        <v>1.1932556254551823</v>
      </c>
      <c r="O2906" s="67">
        <f t="shared" si="461"/>
        <v>1.4541293745448181</v>
      </c>
      <c r="P2906" s="81">
        <f t="shared" si="462"/>
        <v>0</v>
      </c>
      <c r="Q2906" s="81">
        <f t="shared" si="463"/>
        <v>-1.1932556254551823</v>
      </c>
      <c r="S2906" s="1">
        <f t="shared" si="467"/>
        <v>1</v>
      </c>
      <c r="T2906" s="1" t="str">
        <f t="shared" si="468"/>
        <v>Peak</v>
      </c>
    </row>
    <row r="2907" spans="1:20" x14ac:dyDescent="0.25">
      <c r="A2907" s="85">
        <v>45047.333333326584</v>
      </c>
      <c r="B2907" s="1">
        <v>5</v>
      </c>
      <c r="C2907" s="1">
        <v>1</v>
      </c>
      <c r="D2907" s="1">
        <v>9</v>
      </c>
      <c r="E2907" s="1" t="str">
        <f t="shared" si="464"/>
        <v>Non-Summer</v>
      </c>
      <c r="F2907" s="78">
        <v>0.75109999999999999</v>
      </c>
      <c r="G2907" s="79">
        <f t="shared" si="465"/>
        <v>1.4290155347646381</v>
      </c>
      <c r="J2907" s="78">
        <v>4.6329019999999996</v>
      </c>
      <c r="K2907" s="80">
        <f t="shared" si="466"/>
        <v>4.6329019999999996</v>
      </c>
      <c r="L2907" s="68" t="str">
        <f t="shared" si="459"/>
        <v>Normal</v>
      </c>
      <c r="N2907" s="67">
        <f t="shared" si="460"/>
        <v>3.2038864652353616</v>
      </c>
      <c r="O2907" s="67">
        <f t="shared" si="461"/>
        <v>1.4290155347646381</v>
      </c>
      <c r="P2907" s="81">
        <f t="shared" si="462"/>
        <v>0</v>
      </c>
      <c r="Q2907" s="81">
        <f t="shared" si="463"/>
        <v>-3.2038864652353616</v>
      </c>
      <c r="S2907" s="1">
        <f t="shared" si="467"/>
        <v>1</v>
      </c>
      <c r="T2907" s="1" t="str">
        <f t="shared" si="468"/>
        <v>Peak</v>
      </c>
    </row>
    <row r="2908" spans="1:20" x14ac:dyDescent="0.25">
      <c r="A2908" s="85">
        <v>45047.374999993248</v>
      </c>
      <c r="B2908" s="1">
        <v>5</v>
      </c>
      <c r="C2908" s="1">
        <v>1</v>
      </c>
      <c r="D2908" s="1">
        <v>10</v>
      </c>
      <c r="E2908" s="1" t="str">
        <f t="shared" si="464"/>
        <v>Non-Summer</v>
      </c>
      <c r="F2908" s="78">
        <v>0.74819999999999998</v>
      </c>
      <c r="G2908" s="79">
        <f t="shared" si="465"/>
        <v>1.4234981002674771</v>
      </c>
      <c r="J2908" s="78">
        <v>1.234669</v>
      </c>
      <c r="K2908" s="80">
        <f t="shared" si="466"/>
        <v>1.234669</v>
      </c>
      <c r="L2908" s="68" t="str">
        <f t="shared" si="459"/>
        <v>Normal</v>
      </c>
      <c r="N2908" s="67">
        <f t="shared" si="460"/>
        <v>0</v>
      </c>
      <c r="O2908" s="67">
        <f t="shared" si="461"/>
        <v>1.234669</v>
      </c>
      <c r="P2908" s="81">
        <f t="shared" si="462"/>
        <v>0.18882910026747712</v>
      </c>
      <c r="Q2908" s="81">
        <f t="shared" si="463"/>
        <v>0.18882910026747712</v>
      </c>
      <c r="S2908" s="1">
        <f t="shared" si="467"/>
        <v>1</v>
      </c>
      <c r="T2908" s="1" t="str">
        <f t="shared" si="468"/>
        <v>Peak</v>
      </c>
    </row>
    <row r="2909" spans="1:20" x14ac:dyDescent="0.25">
      <c r="A2909" s="85">
        <v>45047.416666659912</v>
      </c>
      <c r="B2909" s="1">
        <v>5</v>
      </c>
      <c r="C2909" s="1">
        <v>1</v>
      </c>
      <c r="D2909" s="1">
        <v>11</v>
      </c>
      <c r="E2909" s="1" t="str">
        <f t="shared" si="464"/>
        <v>Non-Summer</v>
      </c>
      <c r="F2909" s="78">
        <v>0.75429999999999997</v>
      </c>
      <c r="G2909" s="79">
        <f t="shared" si="465"/>
        <v>1.4351037383477119</v>
      </c>
      <c r="J2909" s="78">
        <v>1.1695039999999999</v>
      </c>
      <c r="K2909" s="80">
        <f t="shared" si="466"/>
        <v>1.1695039999999999</v>
      </c>
      <c r="L2909" s="68" t="str">
        <f t="shared" si="459"/>
        <v>Normal</v>
      </c>
      <c r="N2909" s="67">
        <f t="shared" si="460"/>
        <v>0</v>
      </c>
      <c r="O2909" s="67">
        <f t="shared" si="461"/>
        <v>1.1695039999999999</v>
      </c>
      <c r="P2909" s="81">
        <f t="shared" si="462"/>
        <v>0.265599738347712</v>
      </c>
      <c r="Q2909" s="81">
        <f t="shared" si="463"/>
        <v>0.265599738347712</v>
      </c>
      <c r="S2909" s="1">
        <f t="shared" si="467"/>
        <v>1</v>
      </c>
      <c r="T2909" s="1" t="str">
        <f t="shared" si="468"/>
        <v>Peak</v>
      </c>
    </row>
    <row r="2910" spans="1:20" x14ac:dyDescent="0.25">
      <c r="A2910" s="85">
        <v>45047.458333326576</v>
      </c>
      <c r="B2910" s="1">
        <v>5</v>
      </c>
      <c r="C2910" s="1">
        <v>1</v>
      </c>
      <c r="D2910" s="1">
        <v>12</v>
      </c>
      <c r="E2910" s="1" t="str">
        <f t="shared" si="464"/>
        <v>Non-Summer</v>
      </c>
      <c r="F2910" s="78">
        <v>0.76490000000000002</v>
      </c>
      <c r="G2910" s="79">
        <f t="shared" si="465"/>
        <v>1.4552709127166443</v>
      </c>
      <c r="J2910" s="78">
        <v>4.9503260000000004</v>
      </c>
      <c r="K2910" s="80">
        <f t="shared" si="466"/>
        <v>4.9503260000000004</v>
      </c>
      <c r="L2910" s="68" t="str">
        <f t="shared" si="459"/>
        <v>Normal</v>
      </c>
      <c r="N2910" s="67">
        <f t="shared" si="460"/>
        <v>3.4950550872833563</v>
      </c>
      <c r="O2910" s="67">
        <f t="shared" si="461"/>
        <v>1.4552709127166441</v>
      </c>
      <c r="P2910" s="81">
        <f t="shared" si="462"/>
        <v>2.2204460492503131E-16</v>
      </c>
      <c r="Q2910" s="81">
        <f t="shared" si="463"/>
        <v>-3.4950550872833563</v>
      </c>
      <c r="S2910" s="1">
        <f t="shared" si="467"/>
        <v>1</v>
      </c>
      <c r="T2910" s="1" t="str">
        <f t="shared" si="468"/>
        <v>Peak</v>
      </c>
    </row>
    <row r="2911" spans="1:20" x14ac:dyDescent="0.25">
      <c r="A2911" s="85">
        <v>45047.499999993241</v>
      </c>
      <c r="B2911" s="1">
        <v>5</v>
      </c>
      <c r="C2911" s="1">
        <v>1</v>
      </c>
      <c r="D2911" s="1">
        <v>13</v>
      </c>
      <c r="E2911" s="1" t="str">
        <f t="shared" si="464"/>
        <v>Non-Summer</v>
      </c>
      <c r="F2911" s="78">
        <v>0.77070000000000005</v>
      </c>
      <c r="G2911" s="79">
        <f t="shared" si="465"/>
        <v>1.4663057817109659</v>
      </c>
      <c r="J2911" s="78">
        <v>0.137159</v>
      </c>
      <c r="K2911" s="80">
        <f t="shared" si="466"/>
        <v>0.137159</v>
      </c>
      <c r="L2911" s="68" t="str">
        <f t="shared" si="459"/>
        <v>Normal</v>
      </c>
      <c r="N2911" s="67">
        <f t="shared" si="460"/>
        <v>0</v>
      </c>
      <c r="O2911" s="67">
        <f t="shared" si="461"/>
        <v>0.137159</v>
      </c>
      <c r="P2911" s="81">
        <f t="shared" si="462"/>
        <v>1.3291467817109659</v>
      </c>
      <c r="Q2911" s="81">
        <f t="shared" si="463"/>
        <v>1.3291467817109659</v>
      </c>
      <c r="S2911" s="1">
        <f t="shared" si="467"/>
        <v>1</v>
      </c>
      <c r="T2911" s="1" t="str">
        <f t="shared" si="468"/>
        <v>Peak</v>
      </c>
    </row>
    <row r="2912" spans="1:20" x14ac:dyDescent="0.25">
      <c r="A2912" s="85">
        <v>45047.541666659905</v>
      </c>
      <c r="B2912" s="1">
        <v>5</v>
      </c>
      <c r="C2912" s="1">
        <v>1</v>
      </c>
      <c r="D2912" s="1">
        <v>14</v>
      </c>
      <c r="E2912" s="1" t="str">
        <f t="shared" si="464"/>
        <v>Non-Summer</v>
      </c>
      <c r="F2912" s="78">
        <v>0.76219999999999999</v>
      </c>
      <c r="G2912" s="79">
        <f t="shared" si="465"/>
        <v>1.4501339909434257</v>
      </c>
      <c r="J2912" s="78">
        <v>3.1197900000000001</v>
      </c>
      <c r="K2912" s="80">
        <f t="shared" si="466"/>
        <v>3.1197900000000001</v>
      </c>
      <c r="L2912" s="68" t="str">
        <f t="shared" si="459"/>
        <v>Normal</v>
      </c>
      <c r="N2912" s="67">
        <f t="shared" si="460"/>
        <v>1.6696560090565744</v>
      </c>
      <c r="O2912" s="67">
        <f t="shared" si="461"/>
        <v>1.4501339909434257</v>
      </c>
      <c r="P2912" s="81">
        <f t="shared" si="462"/>
        <v>0</v>
      </c>
      <c r="Q2912" s="81">
        <f t="shared" si="463"/>
        <v>-1.6696560090565744</v>
      </c>
      <c r="S2912" s="1">
        <f t="shared" si="467"/>
        <v>1</v>
      </c>
      <c r="T2912" s="1" t="str">
        <f t="shared" si="468"/>
        <v>Peak</v>
      </c>
    </row>
    <row r="2913" spans="1:20" x14ac:dyDescent="0.25">
      <c r="A2913" s="85">
        <v>45047.583333326569</v>
      </c>
      <c r="B2913" s="1">
        <v>5</v>
      </c>
      <c r="C2913" s="1">
        <v>1</v>
      </c>
      <c r="D2913" s="1">
        <v>15</v>
      </c>
      <c r="E2913" s="1" t="str">
        <f t="shared" si="464"/>
        <v>Non-Summer</v>
      </c>
      <c r="F2913" s="78">
        <v>0.75190000000000001</v>
      </c>
      <c r="G2913" s="79">
        <f t="shared" si="465"/>
        <v>1.4305375856604066</v>
      </c>
      <c r="J2913" s="78">
        <v>2.2943890000000002</v>
      </c>
      <c r="K2913" s="80">
        <f t="shared" si="466"/>
        <v>2.2943890000000002</v>
      </c>
      <c r="L2913" s="68" t="str">
        <f t="shared" si="459"/>
        <v>Normal</v>
      </c>
      <c r="N2913" s="67">
        <f t="shared" si="460"/>
        <v>0.86385141433959367</v>
      </c>
      <c r="O2913" s="67">
        <f t="shared" si="461"/>
        <v>1.4305375856604066</v>
      </c>
      <c r="P2913" s="81">
        <f t="shared" si="462"/>
        <v>0</v>
      </c>
      <c r="Q2913" s="81">
        <f t="shared" si="463"/>
        <v>-0.86385141433959367</v>
      </c>
      <c r="S2913" s="1">
        <f t="shared" si="467"/>
        <v>1</v>
      </c>
      <c r="T2913" s="1" t="str">
        <f t="shared" si="468"/>
        <v>Peak</v>
      </c>
    </row>
    <row r="2914" spans="1:20" x14ac:dyDescent="0.25">
      <c r="A2914" s="85">
        <v>45047.624999993233</v>
      </c>
      <c r="B2914" s="1">
        <v>5</v>
      </c>
      <c r="C2914" s="1">
        <v>1</v>
      </c>
      <c r="D2914" s="1">
        <v>16</v>
      </c>
      <c r="E2914" s="1" t="str">
        <f t="shared" si="464"/>
        <v>Non-Summer</v>
      </c>
      <c r="F2914" s="78">
        <v>0.77370000000000005</v>
      </c>
      <c r="G2914" s="79">
        <f t="shared" si="465"/>
        <v>1.4720134725700977</v>
      </c>
      <c r="J2914" s="78">
        <v>0.540879</v>
      </c>
      <c r="K2914" s="80">
        <f t="shared" si="466"/>
        <v>0.540879</v>
      </c>
      <c r="L2914" s="68" t="str">
        <f t="shared" si="459"/>
        <v>Normal</v>
      </c>
      <c r="N2914" s="67">
        <f t="shared" si="460"/>
        <v>0</v>
      </c>
      <c r="O2914" s="67">
        <f t="shared" si="461"/>
        <v>0.540879</v>
      </c>
      <c r="P2914" s="81">
        <f t="shared" si="462"/>
        <v>0.93113447257009774</v>
      </c>
      <c r="Q2914" s="81">
        <f t="shared" si="463"/>
        <v>0.93113447257009774</v>
      </c>
      <c r="S2914" s="1">
        <f t="shared" si="467"/>
        <v>1</v>
      </c>
      <c r="T2914" s="1" t="str">
        <f t="shared" si="468"/>
        <v>Peak</v>
      </c>
    </row>
    <row r="2915" spans="1:20" x14ac:dyDescent="0.25">
      <c r="A2915" s="85">
        <v>45047.666666659898</v>
      </c>
      <c r="B2915" s="1">
        <v>5</v>
      </c>
      <c r="C2915" s="1">
        <v>1</v>
      </c>
      <c r="D2915" s="1">
        <v>17</v>
      </c>
      <c r="E2915" s="1" t="str">
        <f t="shared" si="464"/>
        <v>Non-Summer</v>
      </c>
      <c r="F2915" s="78">
        <v>0.81920000000000004</v>
      </c>
      <c r="G2915" s="79">
        <f t="shared" si="465"/>
        <v>1.5585801172669305</v>
      </c>
      <c r="J2915" s="78">
        <v>1.3965429999999999</v>
      </c>
      <c r="K2915" s="80">
        <f t="shared" si="466"/>
        <v>1.3965429999999999</v>
      </c>
      <c r="L2915" s="68" t="str">
        <f t="shared" si="459"/>
        <v>Normal</v>
      </c>
      <c r="N2915" s="67">
        <f t="shared" si="460"/>
        <v>0</v>
      </c>
      <c r="O2915" s="67">
        <f t="shared" si="461"/>
        <v>1.3965429999999999</v>
      </c>
      <c r="P2915" s="81">
        <f t="shared" si="462"/>
        <v>0.1620371172669306</v>
      </c>
      <c r="Q2915" s="81">
        <f t="shared" si="463"/>
        <v>0.1620371172669306</v>
      </c>
      <c r="S2915" s="1">
        <f t="shared" si="467"/>
        <v>1</v>
      </c>
      <c r="T2915" s="1" t="str">
        <f t="shared" si="468"/>
        <v>Peak</v>
      </c>
    </row>
    <row r="2916" spans="1:20" x14ac:dyDescent="0.25">
      <c r="A2916" s="85">
        <v>45047.708333326562</v>
      </c>
      <c r="B2916" s="1">
        <v>5</v>
      </c>
      <c r="C2916" s="1">
        <v>1</v>
      </c>
      <c r="D2916" s="1">
        <v>18</v>
      </c>
      <c r="E2916" s="1" t="str">
        <f t="shared" si="464"/>
        <v>Non-Summer</v>
      </c>
      <c r="F2916" s="78">
        <v>0.87119999999999997</v>
      </c>
      <c r="G2916" s="79">
        <f t="shared" si="465"/>
        <v>1.657513425491882</v>
      </c>
      <c r="J2916" s="78">
        <v>0.639011</v>
      </c>
      <c r="K2916" s="80">
        <f t="shared" si="466"/>
        <v>0.639011</v>
      </c>
      <c r="L2916" s="68" t="str">
        <f t="shared" si="459"/>
        <v>Normal</v>
      </c>
      <c r="N2916" s="67">
        <f t="shared" si="460"/>
        <v>0</v>
      </c>
      <c r="O2916" s="67">
        <f t="shared" si="461"/>
        <v>0.639011</v>
      </c>
      <c r="P2916" s="81">
        <f t="shared" si="462"/>
        <v>1.018502425491882</v>
      </c>
      <c r="Q2916" s="81">
        <f t="shared" si="463"/>
        <v>1.018502425491882</v>
      </c>
      <c r="S2916" s="1">
        <f t="shared" si="467"/>
        <v>1</v>
      </c>
      <c r="T2916" s="1" t="str">
        <f t="shared" si="468"/>
        <v>Peak</v>
      </c>
    </row>
    <row r="2917" spans="1:20" x14ac:dyDescent="0.25">
      <c r="A2917" s="85">
        <v>45047.749999993226</v>
      </c>
      <c r="B2917" s="1">
        <v>5</v>
      </c>
      <c r="C2917" s="1">
        <v>1</v>
      </c>
      <c r="D2917" s="1">
        <v>19</v>
      </c>
      <c r="E2917" s="1" t="str">
        <f t="shared" si="464"/>
        <v>Non-Summer</v>
      </c>
      <c r="F2917" s="78">
        <v>0.89629999999999999</v>
      </c>
      <c r="G2917" s="79">
        <f t="shared" si="465"/>
        <v>1.7052677723466183</v>
      </c>
      <c r="J2917" s="78">
        <v>1.8401000000000001E-2</v>
      </c>
      <c r="K2917" s="80">
        <f t="shared" si="466"/>
        <v>1.8401000000000001E-2</v>
      </c>
      <c r="L2917" s="68" t="str">
        <f t="shared" si="459"/>
        <v>Normal</v>
      </c>
      <c r="N2917" s="67">
        <f t="shared" si="460"/>
        <v>0</v>
      </c>
      <c r="O2917" s="67">
        <f t="shared" si="461"/>
        <v>1.8401000000000001E-2</v>
      </c>
      <c r="P2917" s="81">
        <f t="shared" si="462"/>
        <v>1.6868667723466184</v>
      </c>
      <c r="Q2917" s="81">
        <f t="shared" si="463"/>
        <v>1.6868667723466184</v>
      </c>
      <c r="S2917" s="1">
        <f t="shared" si="467"/>
        <v>1</v>
      </c>
      <c r="T2917" s="1" t="str">
        <f t="shared" si="468"/>
        <v>Peak</v>
      </c>
    </row>
    <row r="2918" spans="1:20" x14ac:dyDescent="0.25">
      <c r="A2918" s="85">
        <v>45047.79166665989</v>
      </c>
      <c r="B2918" s="1">
        <v>5</v>
      </c>
      <c r="C2918" s="1">
        <v>1</v>
      </c>
      <c r="D2918" s="1">
        <v>20</v>
      </c>
      <c r="E2918" s="1" t="str">
        <f t="shared" si="464"/>
        <v>Non-Summer</v>
      </c>
      <c r="F2918" s="78">
        <v>0.92</v>
      </c>
      <c r="G2918" s="79">
        <f t="shared" si="465"/>
        <v>1.7503585301337599</v>
      </c>
      <c r="J2918" s="78">
        <v>0</v>
      </c>
      <c r="K2918" s="80">
        <f t="shared" si="466"/>
        <v>0</v>
      </c>
      <c r="L2918" s="68" t="str">
        <f t="shared" si="459"/>
        <v>Normal</v>
      </c>
      <c r="N2918" s="67">
        <f t="shared" si="460"/>
        <v>0</v>
      </c>
      <c r="O2918" s="67">
        <f t="shared" si="461"/>
        <v>0</v>
      </c>
      <c r="P2918" s="81">
        <f t="shared" si="462"/>
        <v>1.7503585301337599</v>
      </c>
      <c r="Q2918" s="81">
        <f t="shared" si="463"/>
        <v>1.7503585301337599</v>
      </c>
      <c r="S2918" s="1">
        <f t="shared" si="467"/>
        <v>1</v>
      </c>
      <c r="T2918" s="1" t="str">
        <f t="shared" si="468"/>
        <v>Peak</v>
      </c>
    </row>
    <row r="2919" spans="1:20" x14ac:dyDescent="0.25">
      <c r="A2919" s="85">
        <v>45047.833333326555</v>
      </c>
      <c r="B2919" s="1">
        <v>5</v>
      </c>
      <c r="C2919" s="1">
        <v>1</v>
      </c>
      <c r="D2919" s="1">
        <v>21</v>
      </c>
      <c r="E2919" s="1" t="str">
        <f t="shared" si="464"/>
        <v>Non-Summer</v>
      </c>
      <c r="F2919" s="78">
        <v>0.95630000000000004</v>
      </c>
      <c r="G2919" s="79">
        <f t="shared" si="465"/>
        <v>1.8194215895292549</v>
      </c>
      <c r="J2919" s="78">
        <v>0</v>
      </c>
      <c r="K2919" s="80">
        <f t="shared" si="466"/>
        <v>0</v>
      </c>
      <c r="L2919" s="68" t="str">
        <f t="shared" si="459"/>
        <v>Normal</v>
      </c>
      <c r="N2919" s="67">
        <f t="shared" si="460"/>
        <v>0</v>
      </c>
      <c r="O2919" s="67">
        <f t="shared" si="461"/>
        <v>0</v>
      </c>
      <c r="P2919" s="81">
        <f t="shared" si="462"/>
        <v>1.8194215895292549</v>
      </c>
      <c r="Q2919" s="81">
        <f t="shared" si="463"/>
        <v>1.8194215895292549</v>
      </c>
      <c r="S2919" s="1">
        <f t="shared" si="467"/>
        <v>1</v>
      </c>
      <c r="T2919" s="1" t="str">
        <f t="shared" si="468"/>
        <v>Peak</v>
      </c>
    </row>
    <row r="2920" spans="1:20" x14ac:dyDescent="0.25">
      <c r="A2920" s="85">
        <v>45047.874999993219</v>
      </c>
      <c r="B2920" s="1">
        <v>5</v>
      </c>
      <c r="C2920" s="1">
        <v>1</v>
      </c>
      <c r="D2920" s="1">
        <v>22</v>
      </c>
      <c r="E2920" s="1" t="str">
        <f t="shared" si="464"/>
        <v>Non-Summer</v>
      </c>
      <c r="F2920" s="78">
        <v>0.91459999999999997</v>
      </c>
      <c r="G2920" s="79">
        <f t="shared" si="465"/>
        <v>1.7400846865873223</v>
      </c>
      <c r="J2920" s="78">
        <v>0</v>
      </c>
      <c r="K2920" s="80">
        <f t="shared" si="466"/>
        <v>0</v>
      </c>
      <c r="L2920" s="68" t="str">
        <f t="shared" si="459"/>
        <v>Normal</v>
      </c>
      <c r="N2920" s="67">
        <f t="shared" si="460"/>
        <v>0</v>
      </c>
      <c r="O2920" s="67">
        <f t="shared" si="461"/>
        <v>0</v>
      </c>
      <c r="P2920" s="81">
        <f t="shared" si="462"/>
        <v>1.7400846865873223</v>
      </c>
      <c r="Q2920" s="81">
        <f t="shared" si="463"/>
        <v>1.7400846865873223</v>
      </c>
      <c r="S2920" s="1">
        <f t="shared" si="467"/>
        <v>1</v>
      </c>
      <c r="T2920" s="1" t="str">
        <f t="shared" si="468"/>
        <v>Off-Peak</v>
      </c>
    </row>
    <row r="2921" spans="1:20" x14ac:dyDescent="0.25">
      <c r="A2921" s="85">
        <v>45047.916666659883</v>
      </c>
      <c r="B2921" s="1">
        <v>5</v>
      </c>
      <c r="C2921" s="1">
        <v>1</v>
      </c>
      <c r="D2921" s="1">
        <v>23</v>
      </c>
      <c r="E2921" s="1" t="str">
        <f t="shared" si="464"/>
        <v>Non-Summer</v>
      </c>
      <c r="F2921" s="78">
        <v>0.82469999999999999</v>
      </c>
      <c r="G2921" s="79">
        <f t="shared" si="465"/>
        <v>1.5690442171753387</v>
      </c>
      <c r="J2921" s="78">
        <v>0</v>
      </c>
      <c r="K2921" s="80">
        <f t="shared" si="466"/>
        <v>0</v>
      </c>
      <c r="L2921" s="68" t="str">
        <f t="shared" si="459"/>
        <v>Normal</v>
      </c>
      <c r="N2921" s="67">
        <f t="shared" si="460"/>
        <v>0</v>
      </c>
      <c r="O2921" s="67">
        <f t="shared" si="461"/>
        <v>0</v>
      </c>
      <c r="P2921" s="81">
        <f t="shared" si="462"/>
        <v>1.5690442171753387</v>
      </c>
      <c r="Q2921" s="81">
        <f t="shared" si="463"/>
        <v>1.5690442171753387</v>
      </c>
      <c r="S2921" s="1">
        <f t="shared" si="467"/>
        <v>1</v>
      </c>
      <c r="T2921" s="1" t="str">
        <f t="shared" si="468"/>
        <v>Off-Peak</v>
      </c>
    </row>
    <row r="2922" spans="1:20" x14ac:dyDescent="0.25">
      <c r="A2922" s="85">
        <v>45047.958333326547</v>
      </c>
      <c r="B2922" s="1">
        <v>5</v>
      </c>
      <c r="C2922" s="1">
        <v>2</v>
      </c>
      <c r="D2922" s="1">
        <v>0</v>
      </c>
      <c r="E2922" s="1" t="str">
        <f t="shared" si="464"/>
        <v>Non-Summer</v>
      </c>
      <c r="F2922" s="78">
        <v>0.73529999999999995</v>
      </c>
      <c r="G2922" s="79">
        <f t="shared" si="465"/>
        <v>1.3989550295732103</v>
      </c>
      <c r="J2922" s="78">
        <v>0</v>
      </c>
      <c r="K2922" s="80">
        <f t="shared" si="466"/>
        <v>0</v>
      </c>
      <c r="L2922" s="68" t="str">
        <f t="shared" si="459"/>
        <v>Normal</v>
      </c>
      <c r="N2922" s="67">
        <f t="shared" si="460"/>
        <v>0</v>
      </c>
      <c r="O2922" s="67">
        <f t="shared" si="461"/>
        <v>0</v>
      </c>
      <c r="P2922" s="81">
        <f t="shared" si="462"/>
        <v>1.3989550295732103</v>
      </c>
      <c r="Q2922" s="81">
        <f t="shared" si="463"/>
        <v>1.3989550295732103</v>
      </c>
      <c r="S2922" s="1">
        <f t="shared" si="467"/>
        <v>1</v>
      </c>
      <c r="T2922" s="1" t="str">
        <f t="shared" si="468"/>
        <v>Off-Peak</v>
      </c>
    </row>
    <row r="2923" spans="1:20" x14ac:dyDescent="0.25">
      <c r="A2923" s="85">
        <v>45047.999999993212</v>
      </c>
      <c r="B2923" s="1">
        <v>5</v>
      </c>
      <c r="C2923" s="1">
        <v>2</v>
      </c>
      <c r="D2923" s="1">
        <v>1</v>
      </c>
      <c r="E2923" s="1" t="str">
        <f t="shared" si="464"/>
        <v>Non-Summer</v>
      </c>
      <c r="F2923" s="78">
        <v>0.6794</v>
      </c>
      <c r="G2923" s="79">
        <f t="shared" si="465"/>
        <v>1.2926017232313873</v>
      </c>
      <c r="J2923" s="78">
        <v>0</v>
      </c>
      <c r="K2923" s="80">
        <f t="shared" si="466"/>
        <v>0</v>
      </c>
      <c r="L2923" s="68" t="str">
        <f t="shared" si="459"/>
        <v>Normal</v>
      </c>
      <c r="N2923" s="67">
        <f t="shared" si="460"/>
        <v>0</v>
      </c>
      <c r="O2923" s="67">
        <f t="shared" si="461"/>
        <v>0</v>
      </c>
      <c r="P2923" s="81">
        <f t="shared" si="462"/>
        <v>1.2926017232313873</v>
      </c>
      <c r="Q2923" s="81">
        <f t="shared" si="463"/>
        <v>1.2926017232313873</v>
      </c>
      <c r="S2923" s="1">
        <f t="shared" si="467"/>
        <v>2</v>
      </c>
      <c r="T2923" s="1" t="str">
        <f t="shared" si="468"/>
        <v>Off-Peak</v>
      </c>
    </row>
    <row r="2924" spans="1:20" x14ac:dyDescent="0.25">
      <c r="A2924" s="85">
        <v>45048.041666659876</v>
      </c>
      <c r="B2924" s="1">
        <v>5</v>
      </c>
      <c r="C2924" s="1">
        <v>2</v>
      </c>
      <c r="D2924" s="1">
        <v>2</v>
      </c>
      <c r="E2924" s="1" t="str">
        <f t="shared" si="464"/>
        <v>Non-Summer</v>
      </c>
      <c r="F2924" s="78">
        <v>0.64870000000000005</v>
      </c>
      <c r="G2924" s="79">
        <f t="shared" si="465"/>
        <v>1.2341930201062719</v>
      </c>
      <c r="J2924" s="78">
        <v>0</v>
      </c>
      <c r="K2924" s="80">
        <f t="shared" si="466"/>
        <v>0</v>
      </c>
      <c r="L2924" s="68" t="str">
        <f t="shared" si="459"/>
        <v>Normal</v>
      </c>
      <c r="N2924" s="67">
        <f t="shared" si="460"/>
        <v>0</v>
      </c>
      <c r="O2924" s="67">
        <f t="shared" si="461"/>
        <v>0</v>
      </c>
      <c r="P2924" s="81">
        <f t="shared" si="462"/>
        <v>1.2341930201062719</v>
      </c>
      <c r="Q2924" s="81">
        <f t="shared" si="463"/>
        <v>1.2341930201062719</v>
      </c>
      <c r="S2924" s="1">
        <f t="shared" si="467"/>
        <v>2</v>
      </c>
      <c r="T2924" s="1" t="str">
        <f t="shared" si="468"/>
        <v>Off-Peak</v>
      </c>
    </row>
    <row r="2925" spans="1:20" x14ac:dyDescent="0.25">
      <c r="A2925" s="85">
        <v>45048.08333332654</v>
      </c>
      <c r="B2925" s="1">
        <v>5</v>
      </c>
      <c r="C2925" s="1">
        <v>2</v>
      </c>
      <c r="D2925" s="1">
        <v>3</v>
      </c>
      <c r="E2925" s="1" t="str">
        <f t="shared" si="464"/>
        <v>Non-Summer</v>
      </c>
      <c r="F2925" s="78">
        <v>0.63280000000000003</v>
      </c>
      <c r="G2925" s="79">
        <f t="shared" si="465"/>
        <v>1.203942258552873</v>
      </c>
      <c r="J2925" s="78">
        <v>0</v>
      </c>
      <c r="K2925" s="80">
        <f t="shared" si="466"/>
        <v>0</v>
      </c>
      <c r="L2925" s="68" t="str">
        <f t="shared" si="459"/>
        <v>Normal</v>
      </c>
      <c r="N2925" s="67">
        <f t="shared" si="460"/>
        <v>0</v>
      </c>
      <c r="O2925" s="67">
        <f t="shared" si="461"/>
        <v>0</v>
      </c>
      <c r="P2925" s="81">
        <f t="shared" si="462"/>
        <v>1.203942258552873</v>
      </c>
      <c r="Q2925" s="81">
        <f t="shared" si="463"/>
        <v>1.203942258552873</v>
      </c>
      <c r="S2925" s="1">
        <f t="shared" si="467"/>
        <v>2</v>
      </c>
      <c r="T2925" s="1" t="str">
        <f t="shared" si="468"/>
        <v>Off-Peak</v>
      </c>
    </row>
    <row r="2926" spans="1:20" x14ac:dyDescent="0.25">
      <c r="A2926" s="85">
        <v>45048.124999993204</v>
      </c>
      <c r="B2926" s="1">
        <v>5</v>
      </c>
      <c r="C2926" s="1">
        <v>2</v>
      </c>
      <c r="D2926" s="1">
        <v>4</v>
      </c>
      <c r="E2926" s="1" t="str">
        <f t="shared" si="464"/>
        <v>Non-Summer</v>
      </c>
      <c r="F2926" s="78">
        <v>0.62839999999999996</v>
      </c>
      <c r="G2926" s="79">
        <f t="shared" si="465"/>
        <v>1.1955709786261461</v>
      </c>
      <c r="J2926" s="78">
        <v>0</v>
      </c>
      <c r="K2926" s="80">
        <f t="shared" si="466"/>
        <v>0</v>
      </c>
      <c r="L2926" s="68" t="str">
        <f t="shared" si="459"/>
        <v>Normal</v>
      </c>
      <c r="N2926" s="67">
        <f t="shared" si="460"/>
        <v>0</v>
      </c>
      <c r="O2926" s="67">
        <f t="shared" si="461"/>
        <v>0</v>
      </c>
      <c r="P2926" s="81">
        <f t="shared" si="462"/>
        <v>1.1955709786261461</v>
      </c>
      <c r="Q2926" s="81">
        <f t="shared" si="463"/>
        <v>1.1955709786261461</v>
      </c>
      <c r="S2926" s="1">
        <f t="shared" si="467"/>
        <v>2</v>
      </c>
      <c r="T2926" s="1" t="str">
        <f t="shared" si="468"/>
        <v>Off-Peak</v>
      </c>
    </row>
    <row r="2927" spans="1:20" x14ac:dyDescent="0.25">
      <c r="A2927" s="85">
        <v>45048.166666659868</v>
      </c>
      <c r="B2927" s="1">
        <v>5</v>
      </c>
      <c r="C2927" s="1">
        <v>2</v>
      </c>
      <c r="D2927" s="1">
        <v>5</v>
      </c>
      <c r="E2927" s="1" t="str">
        <f t="shared" si="464"/>
        <v>Non-Summer</v>
      </c>
      <c r="F2927" s="78">
        <v>0.6431</v>
      </c>
      <c r="G2927" s="79">
        <f t="shared" si="465"/>
        <v>1.2235386638358923</v>
      </c>
      <c r="J2927" s="78">
        <v>0</v>
      </c>
      <c r="K2927" s="80">
        <f t="shared" si="466"/>
        <v>0</v>
      </c>
      <c r="L2927" s="68" t="str">
        <f t="shared" si="459"/>
        <v>Normal</v>
      </c>
      <c r="N2927" s="67">
        <f t="shared" si="460"/>
        <v>0</v>
      </c>
      <c r="O2927" s="67">
        <f t="shared" si="461"/>
        <v>0</v>
      </c>
      <c r="P2927" s="81">
        <f t="shared" si="462"/>
        <v>1.2235386638358923</v>
      </c>
      <c r="Q2927" s="81">
        <f t="shared" si="463"/>
        <v>1.2235386638358923</v>
      </c>
      <c r="S2927" s="1">
        <f t="shared" si="467"/>
        <v>2</v>
      </c>
      <c r="T2927" s="1" t="str">
        <f t="shared" si="468"/>
        <v>Off-Peak</v>
      </c>
    </row>
    <row r="2928" spans="1:20" x14ac:dyDescent="0.25">
      <c r="A2928" s="85">
        <v>45048.208333326533</v>
      </c>
      <c r="B2928" s="1">
        <v>5</v>
      </c>
      <c r="C2928" s="1">
        <v>2</v>
      </c>
      <c r="D2928" s="1">
        <v>6</v>
      </c>
      <c r="E2928" s="1" t="str">
        <f t="shared" si="464"/>
        <v>Non-Summer</v>
      </c>
      <c r="F2928" s="78">
        <v>0.68059999999999998</v>
      </c>
      <c r="G2928" s="79">
        <f t="shared" si="465"/>
        <v>1.2948847995750401</v>
      </c>
      <c r="J2928" s="78">
        <v>8.5296000000000011E-2</v>
      </c>
      <c r="K2928" s="80">
        <f t="shared" si="466"/>
        <v>8.5296000000000011E-2</v>
      </c>
      <c r="L2928" s="68" t="str">
        <f t="shared" si="459"/>
        <v>Normal</v>
      </c>
      <c r="N2928" s="67">
        <f t="shared" si="460"/>
        <v>0</v>
      </c>
      <c r="O2928" s="67">
        <f t="shared" si="461"/>
        <v>8.5296000000000011E-2</v>
      </c>
      <c r="P2928" s="81">
        <f t="shared" si="462"/>
        <v>1.2095887995750401</v>
      </c>
      <c r="Q2928" s="81">
        <f t="shared" si="463"/>
        <v>1.2095887995750401</v>
      </c>
      <c r="S2928" s="1">
        <f t="shared" si="467"/>
        <v>2</v>
      </c>
      <c r="T2928" s="1" t="str">
        <f t="shared" si="468"/>
        <v>Peak</v>
      </c>
    </row>
    <row r="2929" spans="1:20" x14ac:dyDescent="0.25">
      <c r="A2929" s="85">
        <v>45048.249999993197</v>
      </c>
      <c r="B2929" s="1">
        <v>5</v>
      </c>
      <c r="C2929" s="1">
        <v>2</v>
      </c>
      <c r="D2929" s="1">
        <v>7</v>
      </c>
      <c r="E2929" s="1" t="str">
        <f t="shared" si="464"/>
        <v>Non-Summer</v>
      </c>
      <c r="F2929" s="78">
        <v>0.72970000000000002</v>
      </c>
      <c r="G2929" s="79">
        <f t="shared" si="465"/>
        <v>1.3883006733028309</v>
      </c>
      <c r="J2929" s="78">
        <v>0.45912900000000001</v>
      </c>
      <c r="K2929" s="80">
        <f t="shared" si="466"/>
        <v>0.45912900000000001</v>
      </c>
      <c r="L2929" s="68" t="str">
        <f t="shared" si="459"/>
        <v>Normal</v>
      </c>
      <c r="N2929" s="67">
        <f t="shared" si="460"/>
        <v>0</v>
      </c>
      <c r="O2929" s="67">
        <f t="shared" si="461"/>
        <v>0.45912900000000001</v>
      </c>
      <c r="P2929" s="81">
        <f t="shared" si="462"/>
        <v>0.9291716733028309</v>
      </c>
      <c r="Q2929" s="81">
        <f t="shared" si="463"/>
        <v>0.9291716733028309</v>
      </c>
      <c r="S2929" s="1">
        <f t="shared" si="467"/>
        <v>2</v>
      </c>
      <c r="T2929" s="1" t="str">
        <f t="shared" si="468"/>
        <v>Peak</v>
      </c>
    </row>
    <row r="2930" spans="1:20" x14ac:dyDescent="0.25">
      <c r="A2930" s="85">
        <v>45048.291666659861</v>
      </c>
      <c r="B2930" s="1">
        <v>5</v>
      </c>
      <c r="C2930" s="1">
        <v>2</v>
      </c>
      <c r="D2930" s="1">
        <v>8</v>
      </c>
      <c r="E2930" s="1" t="str">
        <f t="shared" si="464"/>
        <v>Non-Summer</v>
      </c>
      <c r="F2930" s="78">
        <v>0.7339</v>
      </c>
      <c r="G2930" s="79">
        <f t="shared" si="465"/>
        <v>1.3962914405056155</v>
      </c>
      <c r="J2930" s="78">
        <v>1.9113070000000001</v>
      </c>
      <c r="K2930" s="80">
        <f t="shared" si="466"/>
        <v>1.9113070000000001</v>
      </c>
      <c r="L2930" s="68" t="str">
        <f t="shared" si="459"/>
        <v>Normal</v>
      </c>
      <c r="N2930" s="67">
        <f t="shared" si="460"/>
        <v>0.5150155594943846</v>
      </c>
      <c r="O2930" s="67">
        <f t="shared" si="461"/>
        <v>1.3962914405056155</v>
      </c>
      <c r="P2930" s="81">
        <f t="shared" si="462"/>
        <v>0</v>
      </c>
      <c r="Q2930" s="81">
        <f t="shared" si="463"/>
        <v>-0.5150155594943846</v>
      </c>
      <c r="S2930" s="1">
        <f t="shared" si="467"/>
        <v>2</v>
      </c>
      <c r="T2930" s="1" t="str">
        <f t="shared" si="468"/>
        <v>Peak</v>
      </c>
    </row>
    <row r="2931" spans="1:20" x14ac:dyDescent="0.25">
      <c r="A2931" s="85">
        <v>45048.333333326525</v>
      </c>
      <c r="B2931" s="1">
        <v>5</v>
      </c>
      <c r="C2931" s="1">
        <v>2</v>
      </c>
      <c r="D2931" s="1">
        <v>9</v>
      </c>
      <c r="E2931" s="1" t="str">
        <f t="shared" si="464"/>
        <v>Non-Summer</v>
      </c>
      <c r="F2931" s="78">
        <v>0.69679999999999997</v>
      </c>
      <c r="G2931" s="79">
        <f t="shared" si="465"/>
        <v>1.3257063302143519</v>
      </c>
      <c r="J2931" s="78">
        <v>1.2429829999999999</v>
      </c>
      <c r="K2931" s="80">
        <f t="shared" si="466"/>
        <v>1.2429829999999999</v>
      </c>
      <c r="L2931" s="68" t="str">
        <f t="shared" si="459"/>
        <v>Normal</v>
      </c>
      <c r="N2931" s="67">
        <f t="shared" si="460"/>
        <v>0</v>
      </c>
      <c r="O2931" s="67">
        <f t="shared" si="461"/>
        <v>1.2429829999999999</v>
      </c>
      <c r="P2931" s="81">
        <f t="shared" si="462"/>
        <v>8.2723330214351964E-2</v>
      </c>
      <c r="Q2931" s="81">
        <f t="shared" si="463"/>
        <v>8.2723330214351964E-2</v>
      </c>
      <c r="S2931" s="1">
        <f t="shared" si="467"/>
        <v>2</v>
      </c>
      <c r="T2931" s="1" t="str">
        <f t="shared" si="468"/>
        <v>Peak</v>
      </c>
    </row>
    <row r="2932" spans="1:20" x14ac:dyDescent="0.25">
      <c r="A2932" s="85">
        <v>45048.37499999319</v>
      </c>
      <c r="B2932" s="1">
        <v>5</v>
      </c>
      <c r="C2932" s="1">
        <v>2</v>
      </c>
      <c r="D2932" s="1">
        <v>10</v>
      </c>
      <c r="E2932" s="1" t="str">
        <f t="shared" si="464"/>
        <v>Non-Summer</v>
      </c>
      <c r="F2932" s="78">
        <v>0.67100000000000004</v>
      </c>
      <c r="G2932" s="79">
        <f t="shared" si="465"/>
        <v>1.2766201888258184</v>
      </c>
      <c r="J2932" s="78">
        <v>2.3975979999999999</v>
      </c>
      <c r="K2932" s="80">
        <f t="shared" si="466"/>
        <v>2.3975979999999999</v>
      </c>
      <c r="L2932" s="68" t="str">
        <f t="shared" si="459"/>
        <v>Normal</v>
      </c>
      <c r="N2932" s="67">
        <f t="shared" si="460"/>
        <v>1.1209778111741815</v>
      </c>
      <c r="O2932" s="67">
        <f t="shared" si="461"/>
        <v>1.2766201888258184</v>
      </c>
      <c r="P2932" s="81">
        <f t="shared" si="462"/>
        <v>0</v>
      </c>
      <c r="Q2932" s="81">
        <f t="shared" si="463"/>
        <v>-1.1209778111741815</v>
      </c>
      <c r="S2932" s="1">
        <f t="shared" si="467"/>
        <v>2</v>
      </c>
      <c r="T2932" s="1" t="str">
        <f t="shared" si="468"/>
        <v>Peak</v>
      </c>
    </row>
    <row r="2933" spans="1:20" x14ac:dyDescent="0.25">
      <c r="A2933" s="85">
        <v>45048.416666659854</v>
      </c>
      <c r="B2933" s="1">
        <v>5</v>
      </c>
      <c r="C2933" s="1">
        <v>2</v>
      </c>
      <c r="D2933" s="1">
        <v>11</v>
      </c>
      <c r="E2933" s="1" t="str">
        <f t="shared" si="464"/>
        <v>Non-Summer</v>
      </c>
      <c r="F2933" s="78">
        <v>0.65480000000000005</v>
      </c>
      <c r="G2933" s="79">
        <f t="shared" si="465"/>
        <v>1.2457986581865064</v>
      </c>
      <c r="J2933" s="78">
        <v>6.0554240000000004</v>
      </c>
      <c r="K2933" s="80">
        <f t="shared" si="466"/>
        <v>6.0554240000000004</v>
      </c>
      <c r="L2933" s="68" t="str">
        <f t="shared" si="459"/>
        <v>Normal</v>
      </c>
      <c r="N2933" s="67">
        <f t="shared" si="460"/>
        <v>4.8096253418134935</v>
      </c>
      <c r="O2933" s="67">
        <f t="shared" si="461"/>
        <v>1.2457986581865068</v>
      </c>
      <c r="P2933" s="81">
        <f t="shared" si="462"/>
        <v>0</v>
      </c>
      <c r="Q2933" s="81">
        <f t="shared" si="463"/>
        <v>-4.8096253418134935</v>
      </c>
      <c r="S2933" s="1">
        <f t="shared" si="467"/>
        <v>2</v>
      </c>
      <c r="T2933" s="1" t="str">
        <f t="shared" si="468"/>
        <v>Peak</v>
      </c>
    </row>
    <row r="2934" spans="1:20" x14ac:dyDescent="0.25">
      <c r="A2934" s="85">
        <v>45048.458333326518</v>
      </c>
      <c r="B2934" s="1">
        <v>5</v>
      </c>
      <c r="C2934" s="1">
        <v>2</v>
      </c>
      <c r="D2934" s="1">
        <v>12</v>
      </c>
      <c r="E2934" s="1" t="str">
        <f t="shared" si="464"/>
        <v>Non-Summer</v>
      </c>
      <c r="F2934" s="78">
        <v>0.64590000000000003</v>
      </c>
      <c r="G2934" s="79">
        <f t="shared" si="465"/>
        <v>1.2288658419710821</v>
      </c>
      <c r="J2934" s="78">
        <v>2.9432069999999997</v>
      </c>
      <c r="K2934" s="80">
        <f t="shared" si="466"/>
        <v>2.9432069999999997</v>
      </c>
      <c r="L2934" s="68" t="str">
        <f t="shared" si="459"/>
        <v>Normal</v>
      </c>
      <c r="N2934" s="67">
        <f t="shared" si="460"/>
        <v>1.7143411580289176</v>
      </c>
      <c r="O2934" s="67">
        <f t="shared" si="461"/>
        <v>1.2288658419710821</v>
      </c>
      <c r="P2934" s="81">
        <f t="shared" si="462"/>
        <v>0</v>
      </c>
      <c r="Q2934" s="81">
        <f t="shared" si="463"/>
        <v>-1.7143411580289176</v>
      </c>
      <c r="S2934" s="1">
        <f t="shared" si="467"/>
        <v>2</v>
      </c>
      <c r="T2934" s="1" t="str">
        <f t="shared" si="468"/>
        <v>Peak</v>
      </c>
    </row>
    <row r="2935" spans="1:20" x14ac:dyDescent="0.25">
      <c r="A2935" s="85">
        <v>45048.499999993182</v>
      </c>
      <c r="B2935" s="1">
        <v>5</v>
      </c>
      <c r="C2935" s="1">
        <v>2</v>
      </c>
      <c r="D2935" s="1">
        <v>13</v>
      </c>
      <c r="E2935" s="1" t="str">
        <f t="shared" si="464"/>
        <v>Non-Summer</v>
      </c>
      <c r="F2935" s="78">
        <v>0.64439999999999997</v>
      </c>
      <c r="G2935" s="79">
        <f t="shared" si="465"/>
        <v>1.2260119965415159</v>
      </c>
      <c r="J2935" s="78">
        <v>2.0912820000000001</v>
      </c>
      <c r="K2935" s="80">
        <f t="shared" si="466"/>
        <v>2.0912820000000001</v>
      </c>
      <c r="L2935" s="68" t="str">
        <f t="shared" si="459"/>
        <v>Normal</v>
      </c>
      <c r="N2935" s="67">
        <f t="shared" si="460"/>
        <v>0.86527000345848415</v>
      </c>
      <c r="O2935" s="67">
        <f t="shared" si="461"/>
        <v>1.2260119965415159</v>
      </c>
      <c r="P2935" s="81">
        <f t="shared" si="462"/>
        <v>0</v>
      </c>
      <c r="Q2935" s="81">
        <f t="shared" si="463"/>
        <v>-0.86527000345848415</v>
      </c>
      <c r="S2935" s="1">
        <f t="shared" si="467"/>
        <v>2</v>
      </c>
      <c r="T2935" s="1" t="str">
        <f t="shared" si="468"/>
        <v>Peak</v>
      </c>
    </row>
    <row r="2936" spans="1:20" x14ac:dyDescent="0.25">
      <c r="A2936" s="85">
        <v>45048.541666659847</v>
      </c>
      <c r="B2936" s="1">
        <v>5</v>
      </c>
      <c r="C2936" s="1">
        <v>2</v>
      </c>
      <c r="D2936" s="1">
        <v>14</v>
      </c>
      <c r="E2936" s="1" t="str">
        <f t="shared" si="464"/>
        <v>Non-Summer</v>
      </c>
      <c r="F2936" s="78">
        <v>0.64649999999999996</v>
      </c>
      <c r="G2936" s="79">
        <f t="shared" si="465"/>
        <v>1.2300073801429083</v>
      </c>
      <c r="J2936" s="78">
        <v>1.4313469999999999</v>
      </c>
      <c r="K2936" s="80">
        <f t="shared" si="466"/>
        <v>1.4313469999999999</v>
      </c>
      <c r="L2936" s="68" t="str">
        <f t="shared" si="459"/>
        <v>Normal</v>
      </c>
      <c r="N2936" s="67">
        <f t="shared" si="460"/>
        <v>0.20133961985709159</v>
      </c>
      <c r="O2936" s="67">
        <f t="shared" si="461"/>
        <v>1.2300073801429083</v>
      </c>
      <c r="P2936" s="81">
        <f t="shared" si="462"/>
        <v>0</v>
      </c>
      <c r="Q2936" s="81">
        <f t="shared" si="463"/>
        <v>-0.20133961985709159</v>
      </c>
      <c r="S2936" s="1">
        <f t="shared" si="467"/>
        <v>2</v>
      </c>
      <c r="T2936" s="1" t="str">
        <f t="shared" si="468"/>
        <v>Peak</v>
      </c>
    </row>
    <row r="2937" spans="1:20" x14ac:dyDescent="0.25">
      <c r="A2937" s="85">
        <v>45048.583333326511</v>
      </c>
      <c r="B2937" s="1">
        <v>5</v>
      </c>
      <c r="C2937" s="1">
        <v>2</v>
      </c>
      <c r="D2937" s="1">
        <v>15</v>
      </c>
      <c r="E2937" s="1" t="str">
        <f t="shared" si="464"/>
        <v>Non-Summer</v>
      </c>
      <c r="F2937" s="78">
        <v>0.65659999999999996</v>
      </c>
      <c r="G2937" s="79">
        <f t="shared" si="465"/>
        <v>1.2492232727019854</v>
      </c>
      <c r="J2937" s="78">
        <v>2.9434</v>
      </c>
      <c r="K2937" s="80">
        <f t="shared" si="466"/>
        <v>2.9434</v>
      </c>
      <c r="L2937" s="68" t="str">
        <f t="shared" si="459"/>
        <v>Normal</v>
      </c>
      <c r="N2937" s="67">
        <f t="shared" si="460"/>
        <v>1.6941767272980146</v>
      </c>
      <c r="O2937" s="67">
        <f t="shared" si="461"/>
        <v>1.2492232727019854</v>
      </c>
      <c r="P2937" s="81">
        <f t="shared" si="462"/>
        <v>0</v>
      </c>
      <c r="Q2937" s="81">
        <f t="shared" si="463"/>
        <v>-1.6941767272980146</v>
      </c>
      <c r="S2937" s="1">
        <f t="shared" si="467"/>
        <v>2</v>
      </c>
      <c r="T2937" s="1" t="str">
        <f t="shared" si="468"/>
        <v>Peak</v>
      </c>
    </row>
    <row r="2938" spans="1:20" x14ac:dyDescent="0.25">
      <c r="A2938" s="85">
        <v>45048.624999993175</v>
      </c>
      <c r="B2938" s="1">
        <v>5</v>
      </c>
      <c r="C2938" s="1">
        <v>2</v>
      </c>
      <c r="D2938" s="1">
        <v>16</v>
      </c>
      <c r="E2938" s="1" t="str">
        <f t="shared" si="464"/>
        <v>Non-Summer</v>
      </c>
      <c r="F2938" s="78">
        <v>0.68879999999999997</v>
      </c>
      <c r="G2938" s="79">
        <f t="shared" si="465"/>
        <v>1.310485821256667</v>
      </c>
      <c r="J2938" s="78">
        <v>2.4414409999999998</v>
      </c>
      <c r="K2938" s="80">
        <f t="shared" si="466"/>
        <v>2.4414409999999998</v>
      </c>
      <c r="L2938" s="68" t="str">
        <f t="shared" si="459"/>
        <v>Normal</v>
      </c>
      <c r="N2938" s="67">
        <f t="shared" si="460"/>
        <v>1.1309551787433327</v>
      </c>
      <c r="O2938" s="67">
        <f t="shared" si="461"/>
        <v>1.310485821256667</v>
      </c>
      <c r="P2938" s="81">
        <f t="shared" si="462"/>
        <v>0</v>
      </c>
      <c r="Q2938" s="81">
        <f t="shared" si="463"/>
        <v>-1.1309551787433327</v>
      </c>
      <c r="S2938" s="1">
        <f t="shared" si="467"/>
        <v>2</v>
      </c>
      <c r="T2938" s="1" t="str">
        <f t="shared" si="468"/>
        <v>Peak</v>
      </c>
    </row>
    <row r="2939" spans="1:20" x14ac:dyDescent="0.25">
      <c r="A2939" s="85">
        <v>45048.666666659839</v>
      </c>
      <c r="B2939" s="1">
        <v>5</v>
      </c>
      <c r="C2939" s="1">
        <v>2</v>
      </c>
      <c r="D2939" s="1">
        <v>17</v>
      </c>
      <c r="E2939" s="1" t="str">
        <f t="shared" si="464"/>
        <v>Non-Summer</v>
      </c>
      <c r="F2939" s="78">
        <v>0.7429</v>
      </c>
      <c r="G2939" s="79">
        <f t="shared" si="465"/>
        <v>1.4134145130830109</v>
      </c>
      <c r="J2939" s="78">
        <v>0.16245599999999999</v>
      </c>
      <c r="K2939" s="80">
        <f t="shared" si="466"/>
        <v>0.16245599999999999</v>
      </c>
      <c r="L2939" s="68" t="str">
        <f t="shared" si="459"/>
        <v>Normal</v>
      </c>
      <c r="N2939" s="67">
        <f t="shared" si="460"/>
        <v>0</v>
      </c>
      <c r="O2939" s="67">
        <f t="shared" si="461"/>
        <v>0.16245599999999999</v>
      </c>
      <c r="P2939" s="81">
        <f t="shared" si="462"/>
        <v>1.250958513083011</v>
      </c>
      <c r="Q2939" s="81">
        <f t="shared" si="463"/>
        <v>1.250958513083011</v>
      </c>
      <c r="S2939" s="1">
        <f t="shared" si="467"/>
        <v>2</v>
      </c>
      <c r="T2939" s="1" t="str">
        <f t="shared" si="468"/>
        <v>Peak</v>
      </c>
    </row>
    <row r="2940" spans="1:20" x14ac:dyDescent="0.25">
      <c r="A2940" s="85">
        <v>45048.708333326504</v>
      </c>
      <c r="B2940" s="1">
        <v>5</v>
      </c>
      <c r="C2940" s="1">
        <v>2</v>
      </c>
      <c r="D2940" s="1">
        <v>18</v>
      </c>
      <c r="E2940" s="1" t="str">
        <f t="shared" si="464"/>
        <v>Non-Summer</v>
      </c>
      <c r="F2940" s="78">
        <v>0.7974</v>
      </c>
      <c r="G2940" s="79">
        <f t="shared" si="465"/>
        <v>1.5171042303572391</v>
      </c>
      <c r="J2940" s="78">
        <v>0.52085500000000007</v>
      </c>
      <c r="K2940" s="80">
        <f t="shared" si="466"/>
        <v>0.52085500000000007</v>
      </c>
      <c r="L2940" s="68" t="str">
        <f t="shared" si="459"/>
        <v>Normal</v>
      </c>
      <c r="N2940" s="67">
        <f t="shared" si="460"/>
        <v>0</v>
      </c>
      <c r="O2940" s="67">
        <f t="shared" si="461"/>
        <v>0.52085500000000007</v>
      </c>
      <c r="P2940" s="81">
        <f t="shared" si="462"/>
        <v>0.996249230357239</v>
      </c>
      <c r="Q2940" s="81">
        <f t="shared" si="463"/>
        <v>0.996249230357239</v>
      </c>
      <c r="S2940" s="1">
        <f t="shared" si="467"/>
        <v>2</v>
      </c>
      <c r="T2940" s="1" t="str">
        <f t="shared" si="468"/>
        <v>Peak</v>
      </c>
    </row>
    <row r="2941" spans="1:20" x14ac:dyDescent="0.25">
      <c r="A2941" s="85">
        <v>45048.749999993168</v>
      </c>
      <c r="B2941" s="1">
        <v>5</v>
      </c>
      <c r="C2941" s="1">
        <v>2</v>
      </c>
      <c r="D2941" s="1">
        <v>19</v>
      </c>
      <c r="E2941" s="1" t="str">
        <f t="shared" si="464"/>
        <v>Non-Summer</v>
      </c>
      <c r="F2941" s="78">
        <v>0.83620000000000005</v>
      </c>
      <c r="G2941" s="79">
        <f t="shared" si="465"/>
        <v>1.5909236988020108</v>
      </c>
      <c r="J2941" s="78">
        <v>2.9392999999999999E-2</v>
      </c>
      <c r="K2941" s="80">
        <f t="shared" si="466"/>
        <v>2.9392999999999999E-2</v>
      </c>
      <c r="L2941" s="68" t="str">
        <f t="shared" si="459"/>
        <v>Normal</v>
      </c>
      <c r="N2941" s="67">
        <f t="shared" si="460"/>
        <v>0</v>
      </c>
      <c r="O2941" s="67">
        <f t="shared" si="461"/>
        <v>2.9392999999999999E-2</v>
      </c>
      <c r="P2941" s="81">
        <f t="shared" si="462"/>
        <v>1.5615306988020108</v>
      </c>
      <c r="Q2941" s="81">
        <f t="shared" si="463"/>
        <v>1.5615306988020108</v>
      </c>
      <c r="S2941" s="1">
        <f t="shared" si="467"/>
        <v>2</v>
      </c>
      <c r="T2941" s="1" t="str">
        <f t="shared" si="468"/>
        <v>Peak</v>
      </c>
    </row>
    <row r="2942" spans="1:20" x14ac:dyDescent="0.25">
      <c r="A2942" s="85">
        <v>45048.791666659832</v>
      </c>
      <c r="B2942" s="1">
        <v>5</v>
      </c>
      <c r="C2942" s="1">
        <v>2</v>
      </c>
      <c r="D2942" s="1">
        <v>20</v>
      </c>
      <c r="E2942" s="1" t="str">
        <f t="shared" si="464"/>
        <v>Non-Summer</v>
      </c>
      <c r="F2942" s="78">
        <v>0.87909999999999999</v>
      </c>
      <c r="G2942" s="79">
        <f t="shared" si="465"/>
        <v>1.6725436780875957</v>
      </c>
      <c r="J2942" s="78">
        <v>0</v>
      </c>
      <c r="K2942" s="80">
        <f t="shared" si="466"/>
        <v>0</v>
      </c>
      <c r="L2942" s="68" t="str">
        <f t="shared" si="459"/>
        <v>Normal</v>
      </c>
      <c r="N2942" s="67">
        <f t="shared" si="460"/>
        <v>0</v>
      </c>
      <c r="O2942" s="67">
        <f t="shared" si="461"/>
        <v>0</v>
      </c>
      <c r="P2942" s="81">
        <f t="shared" si="462"/>
        <v>1.6725436780875957</v>
      </c>
      <c r="Q2942" s="81">
        <f t="shared" si="463"/>
        <v>1.6725436780875957</v>
      </c>
      <c r="S2942" s="1">
        <f t="shared" si="467"/>
        <v>2</v>
      </c>
      <c r="T2942" s="1" t="str">
        <f t="shared" si="468"/>
        <v>Peak</v>
      </c>
    </row>
    <row r="2943" spans="1:20" x14ac:dyDescent="0.25">
      <c r="A2943" s="85">
        <v>45048.833333326496</v>
      </c>
      <c r="B2943" s="1">
        <v>5</v>
      </c>
      <c r="C2943" s="1">
        <v>2</v>
      </c>
      <c r="D2943" s="1">
        <v>21</v>
      </c>
      <c r="E2943" s="1" t="str">
        <f t="shared" si="464"/>
        <v>Non-Summer</v>
      </c>
      <c r="F2943" s="78">
        <v>0.91639999999999999</v>
      </c>
      <c r="G2943" s="79">
        <f t="shared" si="465"/>
        <v>1.7435093011028016</v>
      </c>
      <c r="J2943" s="78">
        <v>0</v>
      </c>
      <c r="K2943" s="80">
        <f t="shared" si="466"/>
        <v>0</v>
      </c>
      <c r="L2943" s="68" t="str">
        <f t="shared" si="459"/>
        <v>Normal</v>
      </c>
      <c r="N2943" s="67">
        <f t="shared" si="460"/>
        <v>0</v>
      </c>
      <c r="O2943" s="67">
        <f t="shared" si="461"/>
        <v>0</v>
      </c>
      <c r="P2943" s="81">
        <f t="shared" si="462"/>
        <v>1.7435093011028016</v>
      </c>
      <c r="Q2943" s="81">
        <f t="shared" si="463"/>
        <v>1.7435093011028016</v>
      </c>
      <c r="S2943" s="1">
        <f t="shared" si="467"/>
        <v>2</v>
      </c>
      <c r="T2943" s="1" t="str">
        <f t="shared" si="468"/>
        <v>Peak</v>
      </c>
    </row>
    <row r="2944" spans="1:20" x14ac:dyDescent="0.25">
      <c r="A2944" s="85">
        <v>45048.874999993161</v>
      </c>
      <c r="B2944" s="1">
        <v>5</v>
      </c>
      <c r="C2944" s="1">
        <v>2</v>
      </c>
      <c r="D2944" s="1">
        <v>22</v>
      </c>
      <c r="E2944" s="1" t="str">
        <f t="shared" si="464"/>
        <v>Non-Summer</v>
      </c>
      <c r="F2944" s="78">
        <v>0.88329999999999997</v>
      </c>
      <c r="G2944" s="79">
        <f t="shared" si="465"/>
        <v>1.6805344452903803</v>
      </c>
      <c r="J2944" s="78">
        <v>0</v>
      </c>
      <c r="K2944" s="80">
        <f t="shared" si="466"/>
        <v>0</v>
      </c>
      <c r="L2944" s="68" t="str">
        <f t="shared" si="459"/>
        <v>Normal</v>
      </c>
      <c r="N2944" s="67">
        <f t="shared" si="460"/>
        <v>0</v>
      </c>
      <c r="O2944" s="67">
        <f t="shared" si="461"/>
        <v>0</v>
      </c>
      <c r="P2944" s="81">
        <f t="shared" si="462"/>
        <v>1.6805344452903803</v>
      </c>
      <c r="Q2944" s="81">
        <f t="shared" si="463"/>
        <v>1.6805344452903803</v>
      </c>
      <c r="S2944" s="1">
        <f t="shared" si="467"/>
        <v>2</v>
      </c>
      <c r="T2944" s="1" t="str">
        <f t="shared" si="468"/>
        <v>Off-Peak</v>
      </c>
    </row>
    <row r="2945" spans="1:20" x14ac:dyDescent="0.25">
      <c r="A2945" s="85">
        <v>45048.916666659825</v>
      </c>
      <c r="B2945" s="1">
        <v>5</v>
      </c>
      <c r="C2945" s="1">
        <v>2</v>
      </c>
      <c r="D2945" s="1">
        <v>23</v>
      </c>
      <c r="E2945" s="1" t="str">
        <f t="shared" si="464"/>
        <v>Non-Summer</v>
      </c>
      <c r="F2945" s="78">
        <v>0.80230000000000001</v>
      </c>
      <c r="G2945" s="79">
        <f t="shared" si="465"/>
        <v>1.526426792093821</v>
      </c>
      <c r="J2945" s="78">
        <v>0</v>
      </c>
      <c r="K2945" s="80">
        <f t="shared" si="466"/>
        <v>0</v>
      </c>
      <c r="L2945" s="68" t="str">
        <f t="shared" si="459"/>
        <v>Normal</v>
      </c>
      <c r="N2945" s="67">
        <f t="shared" si="460"/>
        <v>0</v>
      </c>
      <c r="O2945" s="67">
        <f t="shared" si="461"/>
        <v>0</v>
      </c>
      <c r="P2945" s="81">
        <f t="shared" si="462"/>
        <v>1.526426792093821</v>
      </c>
      <c r="Q2945" s="81">
        <f t="shared" si="463"/>
        <v>1.526426792093821</v>
      </c>
      <c r="S2945" s="1">
        <f t="shared" si="467"/>
        <v>2</v>
      </c>
      <c r="T2945" s="1" t="str">
        <f t="shared" si="468"/>
        <v>Off-Peak</v>
      </c>
    </row>
    <row r="2946" spans="1:20" x14ac:dyDescent="0.25">
      <c r="A2946" s="85">
        <v>45048.958333326489</v>
      </c>
      <c r="B2946" s="1">
        <v>5</v>
      </c>
      <c r="C2946" s="1">
        <v>3</v>
      </c>
      <c r="D2946" s="1">
        <v>0</v>
      </c>
      <c r="E2946" s="1" t="str">
        <f t="shared" si="464"/>
        <v>Non-Summer</v>
      </c>
      <c r="F2946" s="78">
        <v>0.72170000000000001</v>
      </c>
      <c r="G2946" s="79">
        <f t="shared" si="465"/>
        <v>1.373080164345146</v>
      </c>
      <c r="J2946" s="78">
        <v>0</v>
      </c>
      <c r="K2946" s="80">
        <f t="shared" si="466"/>
        <v>0</v>
      </c>
      <c r="L2946" s="68" t="str">
        <f t="shared" si="459"/>
        <v>Normal</v>
      </c>
      <c r="N2946" s="67">
        <f t="shared" si="460"/>
        <v>0</v>
      </c>
      <c r="O2946" s="67">
        <f t="shared" si="461"/>
        <v>0</v>
      </c>
      <c r="P2946" s="81">
        <f t="shared" si="462"/>
        <v>1.373080164345146</v>
      </c>
      <c r="Q2946" s="81">
        <f t="shared" si="463"/>
        <v>1.373080164345146</v>
      </c>
      <c r="S2946" s="1">
        <f t="shared" si="467"/>
        <v>2</v>
      </c>
      <c r="T2946" s="1" t="str">
        <f t="shared" si="468"/>
        <v>Off-Peak</v>
      </c>
    </row>
    <row r="2947" spans="1:20" x14ac:dyDescent="0.25">
      <c r="A2947" s="85">
        <v>45048.999999993153</v>
      </c>
      <c r="B2947" s="1">
        <v>5</v>
      </c>
      <c r="C2947" s="1">
        <v>3</v>
      </c>
      <c r="D2947" s="1">
        <v>1</v>
      </c>
      <c r="E2947" s="1" t="str">
        <f t="shared" si="464"/>
        <v>Non-Summer</v>
      </c>
      <c r="F2947" s="78">
        <v>0.67</v>
      </c>
      <c r="G2947" s="79">
        <f t="shared" si="465"/>
        <v>1.2747176252061077</v>
      </c>
      <c r="J2947" s="78">
        <v>0</v>
      </c>
      <c r="K2947" s="80">
        <f t="shared" si="466"/>
        <v>0</v>
      </c>
      <c r="L2947" s="68" t="str">
        <f t="shared" si="459"/>
        <v>Normal</v>
      </c>
      <c r="N2947" s="67">
        <f t="shared" si="460"/>
        <v>0</v>
      </c>
      <c r="O2947" s="67">
        <f t="shared" si="461"/>
        <v>0</v>
      </c>
      <c r="P2947" s="81">
        <f t="shared" si="462"/>
        <v>1.2747176252061077</v>
      </c>
      <c r="Q2947" s="81">
        <f t="shared" si="463"/>
        <v>1.2747176252061077</v>
      </c>
      <c r="S2947" s="1">
        <f t="shared" si="467"/>
        <v>3</v>
      </c>
      <c r="T2947" s="1" t="str">
        <f t="shared" si="468"/>
        <v>Off-Peak</v>
      </c>
    </row>
    <row r="2948" spans="1:20" x14ac:dyDescent="0.25">
      <c r="A2948" s="85">
        <v>45049.041666659818</v>
      </c>
      <c r="B2948" s="1">
        <v>5</v>
      </c>
      <c r="C2948" s="1">
        <v>3</v>
      </c>
      <c r="D2948" s="1">
        <v>2</v>
      </c>
      <c r="E2948" s="1" t="str">
        <f t="shared" si="464"/>
        <v>Non-Summer</v>
      </c>
      <c r="F2948" s="78">
        <v>0.64139999999999997</v>
      </c>
      <c r="G2948" s="79">
        <f t="shared" si="465"/>
        <v>1.2203043056823841</v>
      </c>
      <c r="J2948" s="78">
        <v>0</v>
      </c>
      <c r="K2948" s="80">
        <f t="shared" si="466"/>
        <v>0</v>
      </c>
      <c r="L2948" s="68" t="str">
        <f t="shared" si="459"/>
        <v>Normal</v>
      </c>
      <c r="N2948" s="67">
        <f t="shared" si="460"/>
        <v>0</v>
      </c>
      <c r="O2948" s="67">
        <f t="shared" si="461"/>
        <v>0</v>
      </c>
      <c r="P2948" s="81">
        <f t="shared" si="462"/>
        <v>1.2203043056823841</v>
      </c>
      <c r="Q2948" s="81">
        <f t="shared" si="463"/>
        <v>1.2203043056823841</v>
      </c>
      <c r="S2948" s="1">
        <f t="shared" si="467"/>
        <v>3</v>
      </c>
      <c r="T2948" s="1" t="str">
        <f t="shared" si="468"/>
        <v>Off-Peak</v>
      </c>
    </row>
    <row r="2949" spans="1:20" x14ac:dyDescent="0.25">
      <c r="A2949" s="85">
        <v>45049.083333326482</v>
      </c>
      <c r="B2949" s="1">
        <v>5</v>
      </c>
      <c r="C2949" s="1">
        <v>3</v>
      </c>
      <c r="D2949" s="1">
        <v>3</v>
      </c>
      <c r="E2949" s="1" t="str">
        <f t="shared" si="464"/>
        <v>Non-Summer</v>
      </c>
      <c r="F2949" s="78">
        <v>0.62709999999999999</v>
      </c>
      <c r="G2949" s="79">
        <f t="shared" si="465"/>
        <v>1.1930976459205225</v>
      </c>
      <c r="J2949" s="78">
        <v>0</v>
      </c>
      <c r="K2949" s="80">
        <f t="shared" si="466"/>
        <v>0</v>
      </c>
      <c r="L2949" s="68" t="str">
        <f t="shared" si="459"/>
        <v>Normal</v>
      </c>
      <c r="N2949" s="67">
        <f t="shared" si="460"/>
        <v>0</v>
      </c>
      <c r="O2949" s="67">
        <f t="shared" si="461"/>
        <v>0</v>
      </c>
      <c r="P2949" s="81">
        <f t="shared" si="462"/>
        <v>1.1930976459205225</v>
      </c>
      <c r="Q2949" s="81">
        <f t="shared" si="463"/>
        <v>1.1930976459205225</v>
      </c>
      <c r="S2949" s="1">
        <f t="shared" si="467"/>
        <v>3</v>
      </c>
      <c r="T2949" s="1" t="str">
        <f t="shared" si="468"/>
        <v>Off-Peak</v>
      </c>
    </row>
    <row r="2950" spans="1:20" x14ac:dyDescent="0.25">
      <c r="A2950" s="85">
        <v>45049.124999993146</v>
      </c>
      <c r="B2950" s="1">
        <v>5</v>
      </c>
      <c r="C2950" s="1">
        <v>3</v>
      </c>
      <c r="D2950" s="1">
        <v>4</v>
      </c>
      <c r="E2950" s="1" t="str">
        <f t="shared" si="464"/>
        <v>Non-Summer</v>
      </c>
      <c r="F2950" s="78">
        <v>0.625</v>
      </c>
      <c r="G2950" s="79">
        <f t="shared" si="465"/>
        <v>1.1891022623191303</v>
      </c>
      <c r="J2950" s="78">
        <v>0</v>
      </c>
      <c r="K2950" s="80">
        <f t="shared" si="466"/>
        <v>0</v>
      </c>
      <c r="L2950" s="68" t="str">
        <f t="shared" si="459"/>
        <v>Normal</v>
      </c>
      <c r="N2950" s="67">
        <f t="shared" si="460"/>
        <v>0</v>
      </c>
      <c r="O2950" s="67">
        <f t="shared" si="461"/>
        <v>0</v>
      </c>
      <c r="P2950" s="81">
        <f t="shared" si="462"/>
        <v>1.1891022623191303</v>
      </c>
      <c r="Q2950" s="81">
        <f t="shared" si="463"/>
        <v>1.1891022623191303</v>
      </c>
      <c r="S2950" s="1">
        <f t="shared" si="467"/>
        <v>3</v>
      </c>
      <c r="T2950" s="1" t="str">
        <f t="shared" si="468"/>
        <v>Off-Peak</v>
      </c>
    </row>
    <row r="2951" spans="1:20" x14ac:dyDescent="0.25">
      <c r="A2951" s="85">
        <v>45049.16666665981</v>
      </c>
      <c r="B2951" s="1">
        <v>5</v>
      </c>
      <c r="C2951" s="1">
        <v>3</v>
      </c>
      <c r="D2951" s="1">
        <v>5</v>
      </c>
      <c r="E2951" s="1" t="str">
        <f t="shared" si="464"/>
        <v>Non-Summer</v>
      </c>
      <c r="F2951" s="78">
        <v>0.64</v>
      </c>
      <c r="G2951" s="79">
        <f t="shared" si="465"/>
        <v>1.2176407166147893</v>
      </c>
      <c r="J2951" s="78">
        <v>0</v>
      </c>
      <c r="K2951" s="80">
        <f t="shared" si="466"/>
        <v>0</v>
      </c>
      <c r="L2951" s="68" t="str">
        <f t="shared" si="459"/>
        <v>Normal</v>
      </c>
      <c r="N2951" s="67">
        <f t="shared" si="460"/>
        <v>0</v>
      </c>
      <c r="O2951" s="67">
        <f t="shared" si="461"/>
        <v>0</v>
      </c>
      <c r="P2951" s="81">
        <f t="shared" si="462"/>
        <v>1.2176407166147893</v>
      </c>
      <c r="Q2951" s="81">
        <f t="shared" si="463"/>
        <v>1.2176407166147893</v>
      </c>
      <c r="S2951" s="1">
        <f t="shared" si="467"/>
        <v>3</v>
      </c>
      <c r="T2951" s="1" t="str">
        <f t="shared" si="468"/>
        <v>Off-Peak</v>
      </c>
    </row>
    <row r="2952" spans="1:20" x14ac:dyDescent="0.25">
      <c r="A2952" s="85">
        <v>45049.208333326475</v>
      </c>
      <c r="B2952" s="1">
        <v>5</v>
      </c>
      <c r="C2952" s="1">
        <v>3</v>
      </c>
      <c r="D2952" s="1">
        <v>6</v>
      </c>
      <c r="E2952" s="1" t="str">
        <f t="shared" si="464"/>
        <v>Non-Summer</v>
      </c>
      <c r="F2952" s="78">
        <v>0.68010000000000004</v>
      </c>
      <c r="G2952" s="79">
        <f t="shared" si="465"/>
        <v>1.2939335177651849</v>
      </c>
      <c r="J2952" s="78">
        <v>0.20487200000000003</v>
      </c>
      <c r="K2952" s="80">
        <f t="shared" si="466"/>
        <v>0.20487200000000003</v>
      </c>
      <c r="L2952" s="68" t="str">
        <f t="shared" si="459"/>
        <v>Normal</v>
      </c>
      <c r="N2952" s="67">
        <f t="shared" si="460"/>
        <v>0</v>
      </c>
      <c r="O2952" s="67">
        <f t="shared" si="461"/>
        <v>0.20487200000000003</v>
      </c>
      <c r="P2952" s="81">
        <f t="shared" si="462"/>
        <v>1.089061517765185</v>
      </c>
      <c r="Q2952" s="81">
        <f t="shared" si="463"/>
        <v>1.089061517765185</v>
      </c>
      <c r="S2952" s="1">
        <f t="shared" si="467"/>
        <v>3</v>
      </c>
      <c r="T2952" s="1" t="str">
        <f t="shared" si="468"/>
        <v>Peak</v>
      </c>
    </row>
    <row r="2953" spans="1:20" x14ac:dyDescent="0.25">
      <c r="A2953" s="85">
        <v>45049.249999993139</v>
      </c>
      <c r="B2953" s="1">
        <v>5</v>
      </c>
      <c r="C2953" s="1">
        <v>3</v>
      </c>
      <c r="D2953" s="1">
        <v>7</v>
      </c>
      <c r="E2953" s="1" t="str">
        <f t="shared" si="464"/>
        <v>Non-Summer</v>
      </c>
      <c r="F2953" s="78">
        <v>0.72399999999999998</v>
      </c>
      <c r="G2953" s="79">
        <f t="shared" si="465"/>
        <v>1.3774560606704804</v>
      </c>
      <c r="J2953" s="78">
        <v>1.4829269999999999</v>
      </c>
      <c r="K2953" s="80">
        <f t="shared" si="466"/>
        <v>1.4829269999999999</v>
      </c>
      <c r="L2953" s="68" t="str">
        <f t="shared" si="459"/>
        <v>Normal</v>
      </c>
      <c r="N2953" s="67">
        <f t="shared" si="460"/>
        <v>0.10547093932951945</v>
      </c>
      <c r="O2953" s="67">
        <f t="shared" si="461"/>
        <v>1.3774560606704804</v>
      </c>
      <c r="P2953" s="81">
        <f t="shared" si="462"/>
        <v>0</v>
      </c>
      <c r="Q2953" s="81">
        <f t="shared" si="463"/>
        <v>-0.10547093932951945</v>
      </c>
      <c r="S2953" s="1">
        <f t="shared" si="467"/>
        <v>3</v>
      </c>
      <c r="T2953" s="1" t="str">
        <f t="shared" si="468"/>
        <v>Peak</v>
      </c>
    </row>
    <row r="2954" spans="1:20" x14ac:dyDescent="0.25">
      <c r="A2954" s="85">
        <v>45049.291666659803</v>
      </c>
      <c r="B2954" s="1">
        <v>5</v>
      </c>
      <c r="C2954" s="1">
        <v>3</v>
      </c>
      <c r="D2954" s="1">
        <v>8</v>
      </c>
      <c r="E2954" s="1" t="str">
        <f t="shared" si="464"/>
        <v>Non-Summer</v>
      </c>
      <c r="F2954" s="78">
        <v>0.72040000000000004</v>
      </c>
      <c r="G2954" s="79">
        <f t="shared" si="465"/>
        <v>1.3706068316395223</v>
      </c>
      <c r="J2954" s="78">
        <v>3.2469639999999997</v>
      </c>
      <c r="K2954" s="80">
        <f t="shared" si="466"/>
        <v>3.2469639999999997</v>
      </c>
      <c r="L2954" s="68" t="str">
        <f t="shared" si="459"/>
        <v>Normal</v>
      </c>
      <c r="N2954" s="67">
        <f t="shared" si="460"/>
        <v>1.8763571683604774</v>
      </c>
      <c r="O2954" s="67">
        <f t="shared" si="461"/>
        <v>1.3706068316395223</v>
      </c>
      <c r="P2954" s="81">
        <f t="shared" si="462"/>
        <v>0</v>
      </c>
      <c r="Q2954" s="81">
        <f t="shared" si="463"/>
        <v>-1.8763571683604774</v>
      </c>
      <c r="S2954" s="1">
        <f t="shared" si="467"/>
        <v>3</v>
      </c>
      <c r="T2954" s="1" t="str">
        <f t="shared" si="468"/>
        <v>Peak</v>
      </c>
    </row>
    <row r="2955" spans="1:20" x14ac:dyDescent="0.25">
      <c r="A2955" s="85">
        <v>45049.333333326467</v>
      </c>
      <c r="B2955" s="1">
        <v>5</v>
      </c>
      <c r="C2955" s="1">
        <v>3</v>
      </c>
      <c r="D2955" s="1">
        <v>9</v>
      </c>
      <c r="E2955" s="1" t="str">
        <f t="shared" si="464"/>
        <v>Non-Summer</v>
      </c>
      <c r="F2955" s="78">
        <v>0.68110000000000004</v>
      </c>
      <c r="G2955" s="79">
        <f t="shared" si="465"/>
        <v>1.2958360813848955</v>
      </c>
      <c r="J2955" s="78">
        <v>4.6206100000000001</v>
      </c>
      <c r="K2955" s="80">
        <f t="shared" si="466"/>
        <v>4.6206100000000001</v>
      </c>
      <c r="L2955" s="68" t="str">
        <f t="shared" si="459"/>
        <v>Normal</v>
      </c>
      <c r="N2955" s="67">
        <f t="shared" si="460"/>
        <v>3.3247739186151044</v>
      </c>
      <c r="O2955" s="67">
        <f t="shared" si="461"/>
        <v>1.2958360813848957</v>
      </c>
      <c r="P2955" s="81">
        <f t="shared" si="462"/>
        <v>0</v>
      </c>
      <c r="Q2955" s="81">
        <f t="shared" si="463"/>
        <v>-3.3247739186151044</v>
      </c>
      <c r="S2955" s="1">
        <f t="shared" si="467"/>
        <v>3</v>
      </c>
      <c r="T2955" s="1" t="str">
        <f t="shared" si="468"/>
        <v>Peak</v>
      </c>
    </row>
    <row r="2956" spans="1:20" x14ac:dyDescent="0.25">
      <c r="A2956" s="85">
        <v>45049.374999993131</v>
      </c>
      <c r="B2956" s="1">
        <v>5</v>
      </c>
      <c r="C2956" s="1">
        <v>3</v>
      </c>
      <c r="D2956" s="1">
        <v>10</v>
      </c>
      <c r="E2956" s="1" t="str">
        <f t="shared" si="464"/>
        <v>Non-Summer</v>
      </c>
      <c r="F2956" s="78">
        <v>0.64990000000000003</v>
      </c>
      <c r="G2956" s="79">
        <f t="shared" si="465"/>
        <v>1.2364760964499244</v>
      </c>
      <c r="J2956" s="78">
        <v>5.6514669999999994</v>
      </c>
      <c r="K2956" s="80">
        <f t="shared" si="466"/>
        <v>5.6514669999999994</v>
      </c>
      <c r="L2956" s="68" t="str">
        <f t="shared" si="459"/>
        <v>Normal</v>
      </c>
      <c r="N2956" s="67">
        <f t="shared" si="460"/>
        <v>4.4149909035500752</v>
      </c>
      <c r="O2956" s="67">
        <f t="shared" si="461"/>
        <v>1.2364760964499242</v>
      </c>
      <c r="P2956" s="81">
        <f t="shared" si="462"/>
        <v>2.2204460492503131E-16</v>
      </c>
      <c r="Q2956" s="81">
        <f t="shared" si="463"/>
        <v>-4.4149909035500752</v>
      </c>
      <c r="S2956" s="1">
        <f t="shared" si="467"/>
        <v>3</v>
      </c>
      <c r="T2956" s="1" t="str">
        <f t="shared" si="468"/>
        <v>Peak</v>
      </c>
    </row>
    <row r="2957" spans="1:20" x14ac:dyDescent="0.25">
      <c r="A2957" s="85">
        <v>45049.416666659796</v>
      </c>
      <c r="B2957" s="1">
        <v>5</v>
      </c>
      <c r="C2957" s="1">
        <v>3</v>
      </c>
      <c r="D2957" s="1">
        <v>11</v>
      </c>
      <c r="E2957" s="1" t="str">
        <f t="shared" si="464"/>
        <v>Non-Summer</v>
      </c>
      <c r="F2957" s="78">
        <v>0.62980000000000003</v>
      </c>
      <c r="G2957" s="79">
        <f t="shared" si="465"/>
        <v>1.1982345676937411</v>
      </c>
      <c r="J2957" s="78">
        <v>6.3134309999999996</v>
      </c>
      <c r="K2957" s="80">
        <f t="shared" si="466"/>
        <v>6.3134309999999996</v>
      </c>
      <c r="L2957" s="68" t="str">
        <f t="shared" si="459"/>
        <v>Normal</v>
      </c>
      <c r="N2957" s="67">
        <f t="shared" si="460"/>
        <v>5.1151964323062584</v>
      </c>
      <c r="O2957" s="67">
        <f t="shared" si="461"/>
        <v>1.1982345676937411</v>
      </c>
      <c r="P2957" s="81">
        <f t="shared" si="462"/>
        <v>0</v>
      </c>
      <c r="Q2957" s="81">
        <f t="shared" si="463"/>
        <v>-5.1151964323062584</v>
      </c>
      <c r="S2957" s="1">
        <f t="shared" si="467"/>
        <v>3</v>
      </c>
      <c r="T2957" s="1" t="str">
        <f t="shared" si="468"/>
        <v>Peak</v>
      </c>
    </row>
    <row r="2958" spans="1:20" x14ac:dyDescent="0.25">
      <c r="A2958" s="85">
        <v>45049.45833332646</v>
      </c>
      <c r="B2958" s="1">
        <v>5</v>
      </c>
      <c r="C2958" s="1">
        <v>3</v>
      </c>
      <c r="D2958" s="1">
        <v>12</v>
      </c>
      <c r="E2958" s="1" t="str">
        <f t="shared" si="464"/>
        <v>Non-Summer</v>
      </c>
      <c r="F2958" s="78">
        <v>0.61850000000000005</v>
      </c>
      <c r="G2958" s="79">
        <f t="shared" si="465"/>
        <v>1.1767355987910113</v>
      </c>
      <c r="J2958" s="78">
        <v>5.6706989999999999</v>
      </c>
      <c r="K2958" s="80">
        <f t="shared" si="466"/>
        <v>5.6706989999999999</v>
      </c>
      <c r="L2958" s="68" t="str">
        <f t="shared" si="459"/>
        <v>Normal</v>
      </c>
      <c r="N2958" s="67">
        <f t="shared" si="460"/>
        <v>4.4939634012089886</v>
      </c>
      <c r="O2958" s="67">
        <f t="shared" si="461"/>
        <v>1.1767355987910113</v>
      </c>
      <c r="P2958" s="81">
        <f t="shared" si="462"/>
        <v>0</v>
      </c>
      <c r="Q2958" s="81">
        <f t="shared" si="463"/>
        <v>-4.4939634012089886</v>
      </c>
      <c r="S2958" s="1">
        <f t="shared" si="467"/>
        <v>3</v>
      </c>
      <c r="T2958" s="1" t="str">
        <f t="shared" si="468"/>
        <v>Peak</v>
      </c>
    </row>
    <row r="2959" spans="1:20" x14ac:dyDescent="0.25">
      <c r="A2959" s="85">
        <v>45049.499999993124</v>
      </c>
      <c r="B2959" s="1">
        <v>5</v>
      </c>
      <c r="C2959" s="1">
        <v>3</v>
      </c>
      <c r="D2959" s="1">
        <v>13</v>
      </c>
      <c r="E2959" s="1" t="str">
        <f t="shared" si="464"/>
        <v>Non-Summer</v>
      </c>
      <c r="F2959" s="78">
        <v>0.61360000000000003</v>
      </c>
      <c r="G2959" s="79">
        <f t="shared" si="465"/>
        <v>1.1674130370544293</v>
      </c>
      <c r="J2959" s="78">
        <v>6.4875179999999997</v>
      </c>
      <c r="K2959" s="80">
        <f t="shared" si="466"/>
        <v>6.4875179999999997</v>
      </c>
      <c r="L2959" s="68" t="str">
        <f t="shared" si="459"/>
        <v>Normal</v>
      </c>
      <c r="N2959" s="67">
        <f t="shared" si="460"/>
        <v>5.3201049629455701</v>
      </c>
      <c r="O2959" s="67">
        <f t="shared" si="461"/>
        <v>1.1674130370544296</v>
      </c>
      <c r="P2959" s="81">
        <f t="shared" si="462"/>
        <v>0</v>
      </c>
      <c r="Q2959" s="81">
        <f t="shared" si="463"/>
        <v>-5.3201049629455701</v>
      </c>
      <c r="S2959" s="1">
        <f t="shared" si="467"/>
        <v>3</v>
      </c>
      <c r="T2959" s="1" t="str">
        <f t="shared" si="468"/>
        <v>Peak</v>
      </c>
    </row>
    <row r="2960" spans="1:20" x14ac:dyDescent="0.25">
      <c r="A2960" s="85">
        <v>45049.541666659788</v>
      </c>
      <c r="B2960" s="1">
        <v>5</v>
      </c>
      <c r="C2960" s="1">
        <v>3</v>
      </c>
      <c r="D2960" s="1">
        <v>14</v>
      </c>
      <c r="E2960" s="1" t="str">
        <f t="shared" si="464"/>
        <v>Non-Summer</v>
      </c>
      <c r="F2960" s="78">
        <v>0.60599999999999998</v>
      </c>
      <c r="G2960" s="79">
        <f t="shared" si="465"/>
        <v>1.1529535535446287</v>
      </c>
      <c r="J2960" s="78">
        <v>6.0534780000000001</v>
      </c>
      <c r="K2960" s="80">
        <f t="shared" si="466"/>
        <v>6.0534780000000001</v>
      </c>
      <c r="L2960" s="68" t="str">
        <f t="shared" si="459"/>
        <v>Normal</v>
      </c>
      <c r="N2960" s="67">
        <f t="shared" si="460"/>
        <v>4.9005244464553712</v>
      </c>
      <c r="O2960" s="67">
        <f t="shared" si="461"/>
        <v>1.1529535535446289</v>
      </c>
      <c r="P2960" s="81">
        <f t="shared" si="462"/>
        <v>0</v>
      </c>
      <c r="Q2960" s="81">
        <f t="shared" si="463"/>
        <v>-4.9005244464553712</v>
      </c>
      <c r="S2960" s="1">
        <f t="shared" si="467"/>
        <v>3</v>
      </c>
      <c r="T2960" s="1" t="str">
        <f t="shared" si="468"/>
        <v>Peak</v>
      </c>
    </row>
    <row r="2961" spans="1:20" x14ac:dyDescent="0.25">
      <c r="A2961" s="85">
        <v>45049.583333326453</v>
      </c>
      <c r="B2961" s="1">
        <v>5</v>
      </c>
      <c r="C2961" s="1">
        <v>3</v>
      </c>
      <c r="D2961" s="1">
        <v>15</v>
      </c>
      <c r="E2961" s="1" t="str">
        <f t="shared" si="464"/>
        <v>Non-Summer</v>
      </c>
      <c r="F2961" s="78">
        <v>0.60370000000000001</v>
      </c>
      <c r="G2961" s="79">
        <f t="shared" si="465"/>
        <v>1.1485776572192943</v>
      </c>
      <c r="J2961" s="78">
        <v>5.1452780000000002</v>
      </c>
      <c r="K2961" s="80">
        <f t="shared" si="466"/>
        <v>5.1452780000000002</v>
      </c>
      <c r="L2961" s="68" t="str">
        <f t="shared" si="459"/>
        <v>Normal</v>
      </c>
      <c r="N2961" s="67">
        <f t="shared" si="460"/>
        <v>3.9967003427807057</v>
      </c>
      <c r="O2961" s="67">
        <f t="shared" si="461"/>
        <v>1.1485776572192945</v>
      </c>
      <c r="P2961" s="81">
        <f t="shared" si="462"/>
        <v>0</v>
      </c>
      <c r="Q2961" s="81">
        <f t="shared" si="463"/>
        <v>-3.9967003427807057</v>
      </c>
      <c r="S2961" s="1">
        <f t="shared" si="467"/>
        <v>3</v>
      </c>
      <c r="T2961" s="1" t="str">
        <f t="shared" si="468"/>
        <v>Peak</v>
      </c>
    </row>
    <row r="2962" spans="1:20" x14ac:dyDescent="0.25">
      <c r="A2962" s="85">
        <v>45049.624999993117</v>
      </c>
      <c r="B2962" s="1">
        <v>5</v>
      </c>
      <c r="C2962" s="1">
        <v>3</v>
      </c>
      <c r="D2962" s="1">
        <v>16</v>
      </c>
      <c r="E2962" s="1" t="str">
        <f t="shared" si="464"/>
        <v>Non-Summer</v>
      </c>
      <c r="F2962" s="78">
        <v>0.61890000000000001</v>
      </c>
      <c r="G2962" s="79">
        <f t="shared" si="465"/>
        <v>1.1774966242388956</v>
      </c>
      <c r="J2962" s="78">
        <v>2.6371419999999999</v>
      </c>
      <c r="K2962" s="80">
        <f t="shared" si="466"/>
        <v>2.6371419999999999</v>
      </c>
      <c r="L2962" s="68" t="str">
        <f t="shared" si="459"/>
        <v>Normal</v>
      </c>
      <c r="N2962" s="67">
        <f t="shared" si="460"/>
        <v>1.4596453757611043</v>
      </c>
      <c r="O2962" s="67">
        <f t="shared" si="461"/>
        <v>1.1774966242388956</v>
      </c>
      <c r="P2962" s="81">
        <f t="shared" si="462"/>
        <v>0</v>
      </c>
      <c r="Q2962" s="81">
        <f t="shared" si="463"/>
        <v>-1.4596453757611043</v>
      </c>
      <c r="S2962" s="1">
        <f t="shared" si="467"/>
        <v>3</v>
      </c>
      <c r="T2962" s="1" t="str">
        <f t="shared" si="468"/>
        <v>Peak</v>
      </c>
    </row>
    <row r="2963" spans="1:20" x14ac:dyDescent="0.25">
      <c r="A2963" s="85">
        <v>45049.666666659781</v>
      </c>
      <c r="B2963" s="1">
        <v>5</v>
      </c>
      <c r="C2963" s="1">
        <v>3</v>
      </c>
      <c r="D2963" s="1">
        <v>17</v>
      </c>
      <c r="E2963" s="1" t="str">
        <f t="shared" si="464"/>
        <v>Non-Summer</v>
      </c>
      <c r="F2963" s="78">
        <v>0.65469999999999995</v>
      </c>
      <c r="G2963" s="79">
        <f t="shared" si="465"/>
        <v>1.2456084018245352</v>
      </c>
      <c r="J2963" s="78">
        <v>2.3898459999999999</v>
      </c>
      <c r="K2963" s="80">
        <f t="shared" si="466"/>
        <v>2.3898459999999999</v>
      </c>
      <c r="L2963" s="68" t="str">
        <f t="shared" ref="L2963:L3026" si="469">IF(AND(D2963&gt;=$C$2,D2963&lt;=$C$3,E2963="Summer"),"MaxDis","Normal")</f>
        <v>Normal</v>
      </c>
      <c r="N2963" s="67">
        <f t="shared" ref="N2963:N3026" si="470">IF(K2963-G2963&lt;0,0,K2963-G2963)</f>
        <v>1.1442375981754647</v>
      </c>
      <c r="O2963" s="67">
        <f t="shared" ref="O2963:O3026" si="471">K2963-N2963</f>
        <v>1.2456084018245352</v>
      </c>
      <c r="P2963" s="81">
        <f t="shared" ref="P2963:P3026" si="472">MAX(0,G2963-O2963)</f>
        <v>0</v>
      </c>
      <c r="Q2963" s="81">
        <f t="shared" ref="Q2963:Q3026" si="473">G2963-K2963</f>
        <v>-1.1442375981754647</v>
      </c>
      <c r="S2963" s="1">
        <f t="shared" si="467"/>
        <v>3</v>
      </c>
      <c r="T2963" s="1" t="str">
        <f t="shared" si="468"/>
        <v>Peak</v>
      </c>
    </row>
    <row r="2964" spans="1:20" x14ac:dyDescent="0.25">
      <c r="A2964" s="85">
        <v>45049.708333326445</v>
      </c>
      <c r="B2964" s="1">
        <v>5</v>
      </c>
      <c r="C2964" s="1">
        <v>3</v>
      </c>
      <c r="D2964" s="1">
        <v>18</v>
      </c>
      <c r="E2964" s="1" t="str">
        <f t="shared" ref="E2964:E3027" si="474">IF(AND(B2964&gt;=$C$5,B2964&lt;=$C$6),"Summer","Non-Summer")</f>
        <v>Non-Summer</v>
      </c>
      <c r="F2964" s="78">
        <v>0.69820000000000004</v>
      </c>
      <c r="G2964" s="79">
        <f t="shared" ref="G2964:G3027" si="475">F2964*$G$13</f>
        <v>1.3283699192819469</v>
      </c>
      <c r="J2964" s="78">
        <v>0.80255100000000001</v>
      </c>
      <c r="K2964" s="80">
        <f t="shared" ref="K2964:K3027" si="476">J2964*$K$13</f>
        <v>0.80255100000000001</v>
      </c>
      <c r="L2964" s="68" t="str">
        <f t="shared" si="469"/>
        <v>Normal</v>
      </c>
      <c r="N2964" s="67">
        <f t="shared" si="470"/>
        <v>0</v>
      </c>
      <c r="O2964" s="67">
        <f t="shared" si="471"/>
        <v>0.80255100000000001</v>
      </c>
      <c r="P2964" s="81">
        <f t="shared" si="472"/>
        <v>0.52581891928194691</v>
      </c>
      <c r="Q2964" s="81">
        <f t="shared" si="473"/>
        <v>0.52581891928194691</v>
      </c>
      <c r="S2964" s="1">
        <f t="shared" ref="S2964:S3027" si="477">WEEKDAY(A2964,2)</f>
        <v>3</v>
      </c>
      <c r="T2964" s="1" t="str">
        <f t="shared" ref="T2964:T3027" si="478">IF(S2964&gt;5,"Off-Peak",IF(AND(D2964&gt;=$C$7,D2964&lt;$C$8),"Peak","Off-Peak"))</f>
        <v>Peak</v>
      </c>
    </row>
    <row r="2965" spans="1:20" x14ac:dyDescent="0.25">
      <c r="A2965" s="85">
        <v>45049.74999999311</v>
      </c>
      <c r="B2965" s="1">
        <v>5</v>
      </c>
      <c r="C2965" s="1">
        <v>3</v>
      </c>
      <c r="D2965" s="1">
        <v>19</v>
      </c>
      <c r="E2965" s="1" t="str">
        <f t="shared" si="474"/>
        <v>Non-Summer</v>
      </c>
      <c r="F2965" s="78">
        <v>0.73360000000000003</v>
      </c>
      <c r="G2965" s="79">
        <f t="shared" si="475"/>
        <v>1.3957206714197024</v>
      </c>
      <c r="J2965" s="78">
        <v>2.8455999999999999E-2</v>
      </c>
      <c r="K2965" s="80">
        <f t="shared" si="476"/>
        <v>2.8455999999999999E-2</v>
      </c>
      <c r="L2965" s="68" t="str">
        <f t="shared" si="469"/>
        <v>Normal</v>
      </c>
      <c r="N2965" s="67">
        <f t="shared" si="470"/>
        <v>0</v>
      </c>
      <c r="O2965" s="67">
        <f t="shared" si="471"/>
        <v>2.8455999999999999E-2</v>
      </c>
      <c r="P2965" s="81">
        <f t="shared" si="472"/>
        <v>1.3672646714197023</v>
      </c>
      <c r="Q2965" s="81">
        <f t="shared" si="473"/>
        <v>1.3672646714197023</v>
      </c>
      <c r="S2965" s="1">
        <f t="shared" si="477"/>
        <v>3</v>
      </c>
      <c r="T2965" s="1" t="str">
        <f t="shared" si="478"/>
        <v>Peak</v>
      </c>
    </row>
    <row r="2966" spans="1:20" x14ac:dyDescent="0.25">
      <c r="A2966" s="85">
        <v>45049.791666659774</v>
      </c>
      <c r="B2966" s="1">
        <v>5</v>
      </c>
      <c r="C2966" s="1">
        <v>3</v>
      </c>
      <c r="D2966" s="1">
        <v>20</v>
      </c>
      <c r="E2966" s="1" t="str">
        <f t="shared" si="474"/>
        <v>Non-Summer</v>
      </c>
      <c r="F2966" s="78">
        <v>0.78010000000000002</v>
      </c>
      <c r="G2966" s="79">
        <f t="shared" si="475"/>
        <v>1.4841898797362456</v>
      </c>
      <c r="J2966" s="78">
        <v>0</v>
      </c>
      <c r="K2966" s="80">
        <f t="shared" si="476"/>
        <v>0</v>
      </c>
      <c r="L2966" s="68" t="str">
        <f t="shared" si="469"/>
        <v>Normal</v>
      </c>
      <c r="N2966" s="67">
        <f t="shared" si="470"/>
        <v>0</v>
      </c>
      <c r="O2966" s="67">
        <f t="shared" si="471"/>
        <v>0</v>
      </c>
      <c r="P2966" s="81">
        <f t="shared" si="472"/>
        <v>1.4841898797362456</v>
      </c>
      <c r="Q2966" s="81">
        <f t="shared" si="473"/>
        <v>1.4841898797362456</v>
      </c>
      <c r="S2966" s="1">
        <f t="shared" si="477"/>
        <v>3</v>
      </c>
      <c r="T2966" s="1" t="str">
        <f t="shared" si="478"/>
        <v>Peak</v>
      </c>
    </row>
    <row r="2967" spans="1:20" x14ac:dyDescent="0.25">
      <c r="A2967" s="85">
        <v>45049.833333326438</v>
      </c>
      <c r="B2967" s="1">
        <v>5</v>
      </c>
      <c r="C2967" s="1">
        <v>3</v>
      </c>
      <c r="D2967" s="1">
        <v>21</v>
      </c>
      <c r="E2967" s="1" t="str">
        <f t="shared" si="474"/>
        <v>Non-Summer</v>
      </c>
      <c r="F2967" s="78">
        <v>0.84950000000000003</v>
      </c>
      <c r="G2967" s="79">
        <f t="shared" si="475"/>
        <v>1.6162277949441619</v>
      </c>
      <c r="J2967" s="78">
        <v>0</v>
      </c>
      <c r="K2967" s="80">
        <f t="shared" si="476"/>
        <v>0</v>
      </c>
      <c r="L2967" s="68" t="str">
        <f t="shared" si="469"/>
        <v>Normal</v>
      </c>
      <c r="N2967" s="67">
        <f t="shared" si="470"/>
        <v>0</v>
      </c>
      <c r="O2967" s="67">
        <f t="shared" si="471"/>
        <v>0</v>
      </c>
      <c r="P2967" s="81">
        <f t="shared" si="472"/>
        <v>1.6162277949441619</v>
      </c>
      <c r="Q2967" s="81">
        <f t="shared" si="473"/>
        <v>1.6162277949441619</v>
      </c>
      <c r="S2967" s="1">
        <f t="shared" si="477"/>
        <v>3</v>
      </c>
      <c r="T2967" s="1" t="str">
        <f t="shared" si="478"/>
        <v>Peak</v>
      </c>
    </row>
    <row r="2968" spans="1:20" x14ac:dyDescent="0.25">
      <c r="A2968" s="85">
        <v>45049.874999993102</v>
      </c>
      <c r="B2968" s="1">
        <v>5</v>
      </c>
      <c r="C2968" s="1">
        <v>3</v>
      </c>
      <c r="D2968" s="1">
        <v>22</v>
      </c>
      <c r="E2968" s="1" t="str">
        <f t="shared" si="474"/>
        <v>Non-Summer</v>
      </c>
      <c r="F2968" s="78">
        <v>0.83120000000000005</v>
      </c>
      <c r="G2968" s="79">
        <f t="shared" si="475"/>
        <v>1.5814108807034577</v>
      </c>
      <c r="J2968" s="78">
        <v>0</v>
      </c>
      <c r="K2968" s="80">
        <f t="shared" si="476"/>
        <v>0</v>
      </c>
      <c r="L2968" s="68" t="str">
        <f t="shared" si="469"/>
        <v>Normal</v>
      </c>
      <c r="N2968" s="67">
        <f t="shared" si="470"/>
        <v>0</v>
      </c>
      <c r="O2968" s="67">
        <f t="shared" si="471"/>
        <v>0</v>
      </c>
      <c r="P2968" s="81">
        <f t="shared" si="472"/>
        <v>1.5814108807034577</v>
      </c>
      <c r="Q2968" s="81">
        <f t="shared" si="473"/>
        <v>1.5814108807034577</v>
      </c>
      <c r="S2968" s="1">
        <f t="shared" si="477"/>
        <v>3</v>
      </c>
      <c r="T2968" s="1" t="str">
        <f t="shared" si="478"/>
        <v>Off-Peak</v>
      </c>
    </row>
    <row r="2969" spans="1:20" x14ac:dyDescent="0.25">
      <c r="A2969" s="85">
        <v>45049.916666659767</v>
      </c>
      <c r="B2969" s="1">
        <v>5</v>
      </c>
      <c r="C2969" s="1">
        <v>3</v>
      </c>
      <c r="D2969" s="1">
        <v>23</v>
      </c>
      <c r="E2969" s="1" t="str">
        <f t="shared" si="474"/>
        <v>Non-Summer</v>
      </c>
      <c r="F2969" s="78">
        <v>0.75370000000000004</v>
      </c>
      <c r="G2969" s="79">
        <f t="shared" si="475"/>
        <v>1.4339622001758856</v>
      </c>
      <c r="J2969" s="78">
        <v>0</v>
      </c>
      <c r="K2969" s="80">
        <f t="shared" si="476"/>
        <v>0</v>
      </c>
      <c r="L2969" s="68" t="str">
        <f t="shared" si="469"/>
        <v>Normal</v>
      </c>
      <c r="N2969" s="67">
        <f t="shared" si="470"/>
        <v>0</v>
      </c>
      <c r="O2969" s="67">
        <f t="shared" si="471"/>
        <v>0</v>
      </c>
      <c r="P2969" s="81">
        <f t="shared" si="472"/>
        <v>1.4339622001758856</v>
      </c>
      <c r="Q2969" s="81">
        <f t="shared" si="473"/>
        <v>1.4339622001758856</v>
      </c>
      <c r="S2969" s="1">
        <f t="shared" si="477"/>
        <v>3</v>
      </c>
      <c r="T2969" s="1" t="str">
        <f t="shared" si="478"/>
        <v>Off-Peak</v>
      </c>
    </row>
    <row r="2970" spans="1:20" x14ac:dyDescent="0.25">
      <c r="A2970" s="85">
        <v>45049.958333326431</v>
      </c>
      <c r="B2970" s="1">
        <v>5</v>
      </c>
      <c r="C2970" s="1">
        <v>4</v>
      </c>
      <c r="D2970" s="1">
        <v>0</v>
      </c>
      <c r="E2970" s="1" t="str">
        <f t="shared" si="474"/>
        <v>Non-Summer</v>
      </c>
      <c r="F2970" s="78">
        <v>0.67100000000000004</v>
      </c>
      <c r="G2970" s="79">
        <f t="shared" si="475"/>
        <v>1.2766201888258184</v>
      </c>
      <c r="J2970" s="78">
        <v>0</v>
      </c>
      <c r="K2970" s="80">
        <f t="shared" si="476"/>
        <v>0</v>
      </c>
      <c r="L2970" s="68" t="str">
        <f t="shared" si="469"/>
        <v>Normal</v>
      </c>
      <c r="N2970" s="67">
        <f t="shared" si="470"/>
        <v>0</v>
      </c>
      <c r="O2970" s="67">
        <f t="shared" si="471"/>
        <v>0</v>
      </c>
      <c r="P2970" s="81">
        <f t="shared" si="472"/>
        <v>1.2766201888258184</v>
      </c>
      <c r="Q2970" s="81">
        <f t="shared" si="473"/>
        <v>1.2766201888258184</v>
      </c>
      <c r="S2970" s="1">
        <f t="shared" si="477"/>
        <v>3</v>
      </c>
      <c r="T2970" s="1" t="str">
        <f t="shared" si="478"/>
        <v>Off-Peak</v>
      </c>
    </row>
    <row r="2971" spans="1:20" x14ac:dyDescent="0.25">
      <c r="A2971" s="85">
        <v>45049.999999993095</v>
      </c>
      <c r="B2971" s="1">
        <v>5</v>
      </c>
      <c r="C2971" s="1">
        <v>4</v>
      </c>
      <c r="D2971" s="1">
        <v>1</v>
      </c>
      <c r="E2971" s="1" t="str">
        <f t="shared" si="474"/>
        <v>Non-Summer</v>
      </c>
      <c r="F2971" s="78">
        <v>0.62309999999999999</v>
      </c>
      <c r="G2971" s="79">
        <f t="shared" si="475"/>
        <v>1.1854873914416801</v>
      </c>
      <c r="J2971" s="78">
        <v>0</v>
      </c>
      <c r="K2971" s="80">
        <f t="shared" si="476"/>
        <v>0</v>
      </c>
      <c r="L2971" s="68" t="str">
        <f t="shared" si="469"/>
        <v>Normal</v>
      </c>
      <c r="N2971" s="67">
        <f t="shared" si="470"/>
        <v>0</v>
      </c>
      <c r="O2971" s="67">
        <f t="shared" si="471"/>
        <v>0</v>
      </c>
      <c r="P2971" s="81">
        <f t="shared" si="472"/>
        <v>1.1854873914416801</v>
      </c>
      <c r="Q2971" s="81">
        <f t="shared" si="473"/>
        <v>1.1854873914416801</v>
      </c>
      <c r="S2971" s="1">
        <f t="shared" si="477"/>
        <v>4</v>
      </c>
      <c r="T2971" s="1" t="str">
        <f t="shared" si="478"/>
        <v>Off-Peak</v>
      </c>
    </row>
    <row r="2972" spans="1:20" x14ac:dyDescent="0.25">
      <c r="A2972" s="85">
        <v>45050.041666659759</v>
      </c>
      <c r="B2972" s="1">
        <v>5</v>
      </c>
      <c r="C2972" s="1">
        <v>4</v>
      </c>
      <c r="D2972" s="1">
        <v>2</v>
      </c>
      <c r="E2972" s="1" t="str">
        <f t="shared" si="474"/>
        <v>Non-Summer</v>
      </c>
      <c r="F2972" s="78">
        <v>0.59660000000000002</v>
      </c>
      <c r="G2972" s="79">
        <f t="shared" si="475"/>
        <v>1.135069455519349</v>
      </c>
      <c r="J2972" s="78">
        <v>0</v>
      </c>
      <c r="K2972" s="80">
        <f t="shared" si="476"/>
        <v>0</v>
      </c>
      <c r="L2972" s="68" t="str">
        <f t="shared" si="469"/>
        <v>Normal</v>
      </c>
      <c r="N2972" s="67">
        <f t="shared" si="470"/>
        <v>0</v>
      </c>
      <c r="O2972" s="67">
        <f t="shared" si="471"/>
        <v>0</v>
      </c>
      <c r="P2972" s="81">
        <f t="shared" si="472"/>
        <v>1.135069455519349</v>
      </c>
      <c r="Q2972" s="81">
        <f t="shared" si="473"/>
        <v>1.135069455519349</v>
      </c>
      <c r="S2972" s="1">
        <f t="shared" si="477"/>
        <v>4</v>
      </c>
      <c r="T2972" s="1" t="str">
        <f t="shared" si="478"/>
        <v>Off-Peak</v>
      </c>
    </row>
    <row r="2973" spans="1:20" x14ac:dyDescent="0.25">
      <c r="A2973" s="85">
        <v>45050.083333326424</v>
      </c>
      <c r="B2973" s="1">
        <v>5</v>
      </c>
      <c r="C2973" s="1">
        <v>4</v>
      </c>
      <c r="D2973" s="1">
        <v>3</v>
      </c>
      <c r="E2973" s="1" t="str">
        <f t="shared" si="474"/>
        <v>Non-Summer</v>
      </c>
      <c r="F2973" s="78">
        <v>0.58440000000000003</v>
      </c>
      <c r="G2973" s="79">
        <f t="shared" si="475"/>
        <v>1.1118581793588795</v>
      </c>
      <c r="J2973" s="78">
        <v>0</v>
      </c>
      <c r="K2973" s="80">
        <f t="shared" si="476"/>
        <v>0</v>
      </c>
      <c r="L2973" s="68" t="str">
        <f t="shared" si="469"/>
        <v>Normal</v>
      </c>
      <c r="N2973" s="67">
        <f t="shared" si="470"/>
        <v>0</v>
      </c>
      <c r="O2973" s="67">
        <f t="shared" si="471"/>
        <v>0</v>
      </c>
      <c r="P2973" s="81">
        <f t="shared" si="472"/>
        <v>1.1118581793588795</v>
      </c>
      <c r="Q2973" s="81">
        <f t="shared" si="473"/>
        <v>1.1118581793588795</v>
      </c>
      <c r="S2973" s="1">
        <f t="shared" si="477"/>
        <v>4</v>
      </c>
      <c r="T2973" s="1" t="str">
        <f t="shared" si="478"/>
        <v>Off-Peak</v>
      </c>
    </row>
    <row r="2974" spans="1:20" x14ac:dyDescent="0.25">
      <c r="A2974" s="85">
        <v>45050.124999993088</v>
      </c>
      <c r="B2974" s="1">
        <v>5</v>
      </c>
      <c r="C2974" s="1">
        <v>4</v>
      </c>
      <c r="D2974" s="1">
        <v>4</v>
      </c>
      <c r="E2974" s="1" t="str">
        <f t="shared" si="474"/>
        <v>Non-Summer</v>
      </c>
      <c r="F2974" s="78">
        <v>0.58489999999999998</v>
      </c>
      <c r="G2974" s="79">
        <f t="shared" si="475"/>
        <v>1.1128094611687347</v>
      </c>
      <c r="J2974" s="78">
        <v>0</v>
      </c>
      <c r="K2974" s="80">
        <f t="shared" si="476"/>
        <v>0</v>
      </c>
      <c r="L2974" s="68" t="str">
        <f t="shared" si="469"/>
        <v>Normal</v>
      </c>
      <c r="N2974" s="67">
        <f t="shared" si="470"/>
        <v>0</v>
      </c>
      <c r="O2974" s="67">
        <f t="shared" si="471"/>
        <v>0</v>
      </c>
      <c r="P2974" s="81">
        <f t="shared" si="472"/>
        <v>1.1128094611687347</v>
      </c>
      <c r="Q2974" s="81">
        <f t="shared" si="473"/>
        <v>1.1128094611687347</v>
      </c>
      <c r="S2974" s="1">
        <f t="shared" si="477"/>
        <v>4</v>
      </c>
      <c r="T2974" s="1" t="str">
        <f t="shared" si="478"/>
        <v>Off-Peak</v>
      </c>
    </row>
    <row r="2975" spans="1:20" x14ac:dyDescent="0.25">
      <c r="A2975" s="85">
        <v>45050.166666659752</v>
      </c>
      <c r="B2975" s="1">
        <v>5</v>
      </c>
      <c r="C2975" s="1">
        <v>4</v>
      </c>
      <c r="D2975" s="1">
        <v>5</v>
      </c>
      <c r="E2975" s="1" t="str">
        <f t="shared" si="474"/>
        <v>Non-Summer</v>
      </c>
      <c r="F2975" s="78">
        <v>0.60070000000000001</v>
      </c>
      <c r="G2975" s="79">
        <f t="shared" si="475"/>
        <v>1.1428699663601625</v>
      </c>
      <c r="J2975" s="78">
        <v>0</v>
      </c>
      <c r="K2975" s="80">
        <f t="shared" si="476"/>
        <v>0</v>
      </c>
      <c r="L2975" s="68" t="str">
        <f t="shared" si="469"/>
        <v>Normal</v>
      </c>
      <c r="N2975" s="67">
        <f t="shared" si="470"/>
        <v>0</v>
      </c>
      <c r="O2975" s="67">
        <f t="shared" si="471"/>
        <v>0</v>
      </c>
      <c r="P2975" s="81">
        <f t="shared" si="472"/>
        <v>1.1428699663601625</v>
      </c>
      <c r="Q2975" s="81">
        <f t="shared" si="473"/>
        <v>1.1428699663601625</v>
      </c>
      <c r="S2975" s="1">
        <f t="shared" si="477"/>
        <v>4</v>
      </c>
      <c r="T2975" s="1" t="str">
        <f t="shared" si="478"/>
        <v>Off-Peak</v>
      </c>
    </row>
    <row r="2976" spans="1:20" x14ac:dyDescent="0.25">
      <c r="A2976" s="85">
        <v>45050.208333326416</v>
      </c>
      <c r="B2976" s="1">
        <v>5</v>
      </c>
      <c r="C2976" s="1">
        <v>4</v>
      </c>
      <c r="D2976" s="1">
        <v>6</v>
      </c>
      <c r="E2976" s="1" t="str">
        <f t="shared" si="474"/>
        <v>Non-Summer</v>
      </c>
      <c r="F2976" s="78">
        <v>0.64170000000000005</v>
      </c>
      <c r="G2976" s="79">
        <f t="shared" si="475"/>
        <v>1.2208750747682975</v>
      </c>
      <c r="J2976" s="78">
        <v>0.221083</v>
      </c>
      <c r="K2976" s="80">
        <f t="shared" si="476"/>
        <v>0.221083</v>
      </c>
      <c r="L2976" s="68" t="str">
        <f t="shared" si="469"/>
        <v>Normal</v>
      </c>
      <c r="N2976" s="67">
        <f t="shared" si="470"/>
        <v>0</v>
      </c>
      <c r="O2976" s="67">
        <f t="shared" si="471"/>
        <v>0.221083</v>
      </c>
      <c r="P2976" s="81">
        <f t="shared" si="472"/>
        <v>0.99979207476829746</v>
      </c>
      <c r="Q2976" s="81">
        <f t="shared" si="473"/>
        <v>0.99979207476829746</v>
      </c>
      <c r="S2976" s="1">
        <f t="shared" si="477"/>
        <v>4</v>
      </c>
      <c r="T2976" s="1" t="str">
        <f t="shared" si="478"/>
        <v>Peak</v>
      </c>
    </row>
    <row r="2977" spans="1:20" x14ac:dyDescent="0.25">
      <c r="A2977" s="85">
        <v>45050.249999993081</v>
      </c>
      <c r="B2977" s="1">
        <v>5</v>
      </c>
      <c r="C2977" s="1">
        <v>4</v>
      </c>
      <c r="D2977" s="1">
        <v>7</v>
      </c>
      <c r="E2977" s="1" t="str">
        <f t="shared" si="474"/>
        <v>Non-Summer</v>
      </c>
      <c r="F2977" s="78">
        <v>0.68420000000000003</v>
      </c>
      <c r="G2977" s="79">
        <f t="shared" si="475"/>
        <v>1.3017340286059984</v>
      </c>
      <c r="J2977" s="78">
        <v>1.5090139999999999</v>
      </c>
      <c r="K2977" s="80">
        <f t="shared" si="476"/>
        <v>1.5090139999999999</v>
      </c>
      <c r="L2977" s="68" t="str">
        <f t="shared" si="469"/>
        <v>Normal</v>
      </c>
      <c r="N2977" s="67">
        <f t="shared" si="470"/>
        <v>0.20727997139400145</v>
      </c>
      <c r="O2977" s="67">
        <f t="shared" si="471"/>
        <v>1.3017340286059984</v>
      </c>
      <c r="P2977" s="81">
        <f t="shared" si="472"/>
        <v>0</v>
      </c>
      <c r="Q2977" s="81">
        <f t="shared" si="473"/>
        <v>-0.20727997139400145</v>
      </c>
      <c r="S2977" s="1">
        <f t="shared" si="477"/>
        <v>4</v>
      </c>
      <c r="T2977" s="1" t="str">
        <f t="shared" si="478"/>
        <v>Peak</v>
      </c>
    </row>
    <row r="2978" spans="1:20" x14ac:dyDescent="0.25">
      <c r="A2978" s="85">
        <v>45050.291666659745</v>
      </c>
      <c r="B2978" s="1">
        <v>5</v>
      </c>
      <c r="C2978" s="1">
        <v>4</v>
      </c>
      <c r="D2978" s="1">
        <v>8</v>
      </c>
      <c r="E2978" s="1" t="str">
        <f t="shared" si="474"/>
        <v>Non-Summer</v>
      </c>
      <c r="F2978" s="78">
        <v>0.67759999999999998</v>
      </c>
      <c r="G2978" s="79">
        <f t="shared" si="475"/>
        <v>1.2891771087159083</v>
      </c>
      <c r="J2978" s="78">
        <v>2.5838000000000001</v>
      </c>
      <c r="K2978" s="80">
        <f t="shared" si="476"/>
        <v>2.5838000000000001</v>
      </c>
      <c r="L2978" s="68" t="str">
        <f t="shared" si="469"/>
        <v>Normal</v>
      </c>
      <c r="N2978" s="67">
        <f t="shared" si="470"/>
        <v>1.2946228912840918</v>
      </c>
      <c r="O2978" s="67">
        <f t="shared" si="471"/>
        <v>1.2891771087159083</v>
      </c>
      <c r="P2978" s="81">
        <f t="shared" si="472"/>
        <v>0</v>
      </c>
      <c r="Q2978" s="81">
        <f t="shared" si="473"/>
        <v>-1.2946228912840918</v>
      </c>
      <c r="S2978" s="1">
        <f t="shared" si="477"/>
        <v>4</v>
      </c>
      <c r="T2978" s="1" t="str">
        <f t="shared" si="478"/>
        <v>Peak</v>
      </c>
    </row>
    <row r="2979" spans="1:20" x14ac:dyDescent="0.25">
      <c r="A2979" s="85">
        <v>45050.333333326409</v>
      </c>
      <c r="B2979" s="1">
        <v>5</v>
      </c>
      <c r="C2979" s="1">
        <v>4</v>
      </c>
      <c r="D2979" s="1">
        <v>9</v>
      </c>
      <c r="E2979" s="1" t="str">
        <f t="shared" si="474"/>
        <v>Non-Summer</v>
      </c>
      <c r="F2979" s="78">
        <v>0.63880000000000003</v>
      </c>
      <c r="G2979" s="79">
        <f t="shared" si="475"/>
        <v>1.2153576402711368</v>
      </c>
      <c r="J2979" s="78">
        <v>2.7717770000000002</v>
      </c>
      <c r="K2979" s="80">
        <f t="shared" si="476"/>
        <v>2.7717770000000002</v>
      </c>
      <c r="L2979" s="68" t="str">
        <f t="shared" si="469"/>
        <v>Normal</v>
      </c>
      <c r="N2979" s="67">
        <f t="shared" si="470"/>
        <v>1.5564193597288634</v>
      </c>
      <c r="O2979" s="67">
        <f t="shared" si="471"/>
        <v>1.2153576402711368</v>
      </c>
      <c r="P2979" s="81">
        <f t="shared" si="472"/>
        <v>0</v>
      </c>
      <c r="Q2979" s="81">
        <f t="shared" si="473"/>
        <v>-1.5564193597288634</v>
      </c>
      <c r="S2979" s="1">
        <f t="shared" si="477"/>
        <v>4</v>
      </c>
      <c r="T2979" s="1" t="str">
        <f t="shared" si="478"/>
        <v>Peak</v>
      </c>
    </row>
    <row r="2980" spans="1:20" x14ac:dyDescent="0.25">
      <c r="A2980" s="85">
        <v>45050.374999993073</v>
      </c>
      <c r="B2980" s="1">
        <v>5</v>
      </c>
      <c r="C2980" s="1">
        <v>4</v>
      </c>
      <c r="D2980" s="1">
        <v>10</v>
      </c>
      <c r="E2980" s="1" t="str">
        <f t="shared" si="474"/>
        <v>Non-Summer</v>
      </c>
      <c r="F2980" s="78">
        <v>0.61209999999999998</v>
      </c>
      <c r="G2980" s="79">
        <f t="shared" si="475"/>
        <v>1.1645591916248634</v>
      </c>
      <c r="J2980" s="78">
        <v>3.5366520000000001</v>
      </c>
      <c r="K2980" s="80">
        <f t="shared" si="476"/>
        <v>3.5366520000000001</v>
      </c>
      <c r="L2980" s="68" t="str">
        <f t="shared" si="469"/>
        <v>Normal</v>
      </c>
      <c r="N2980" s="67">
        <f t="shared" si="470"/>
        <v>2.3720928083751369</v>
      </c>
      <c r="O2980" s="67">
        <f t="shared" si="471"/>
        <v>1.1645591916248632</v>
      </c>
      <c r="P2980" s="81">
        <f t="shared" si="472"/>
        <v>2.2204460492503131E-16</v>
      </c>
      <c r="Q2980" s="81">
        <f t="shared" si="473"/>
        <v>-2.3720928083751369</v>
      </c>
      <c r="S2980" s="1">
        <f t="shared" si="477"/>
        <v>4</v>
      </c>
      <c r="T2980" s="1" t="str">
        <f t="shared" si="478"/>
        <v>Peak</v>
      </c>
    </row>
    <row r="2981" spans="1:20" x14ac:dyDescent="0.25">
      <c r="A2981" s="85">
        <v>45050.416666659738</v>
      </c>
      <c r="B2981" s="1">
        <v>5</v>
      </c>
      <c r="C2981" s="1">
        <v>4</v>
      </c>
      <c r="D2981" s="1">
        <v>11</v>
      </c>
      <c r="E2981" s="1" t="str">
        <f t="shared" si="474"/>
        <v>Non-Summer</v>
      </c>
      <c r="F2981" s="78">
        <v>0.59419999999999995</v>
      </c>
      <c r="G2981" s="79">
        <f t="shared" si="475"/>
        <v>1.1305033028320435</v>
      </c>
      <c r="J2981" s="78">
        <v>6.4506829999999997</v>
      </c>
      <c r="K2981" s="80">
        <f t="shared" si="476"/>
        <v>6.4506829999999997</v>
      </c>
      <c r="L2981" s="68" t="str">
        <f t="shared" si="469"/>
        <v>Normal</v>
      </c>
      <c r="N2981" s="67">
        <f t="shared" si="470"/>
        <v>5.3201796971679567</v>
      </c>
      <c r="O2981" s="67">
        <f t="shared" si="471"/>
        <v>1.130503302832043</v>
      </c>
      <c r="P2981" s="81">
        <f t="shared" si="472"/>
        <v>4.4408920985006262E-16</v>
      </c>
      <c r="Q2981" s="81">
        <f t="shared" si="473"/>
        <v>-5.3201796971679567</v>
      </c>
      <c r="S2981" s="1">
        <f t="shared" si="477"/>
        <v>4</v>
      </c>
      <c r="T2981" s="1" t="str">
        <f t="shared" si="478"/>
        <v>Peak</v>
      </c>
    </row>
    <row r="2982" spans="1:20" x14ac:dyDescent="0.25">
      <c r="A2982" s="85">
        <v>45050.458333326402</v>
      </c>
      <c r="B2982" s="1">
        <v>5</v>
      </c>
      <c r="C2982" s="1">
        <v>4</v>
      </c>
      <c r="D2982" s="1">
        <v>12</v>
      </c>
      <c r="E2982" s="1" t="str">
        <f t="shared" si="474"/>
        <v>Non-Summer</v>
      </c>
      <c r="F2982" s="78">
        <v>0.58889999999999998</v>
      </c>
      <c r="G2982" s="79">
        <f t="shared" si="475"/>
        <v>1.1204197156475773</v>
      </c>
      <c r="J2982" s="78">
        <v>6.7444009999999999</v>
      </c>
      <c r="K2982" s="80">
        <f t="shared" si="476"/>
        <v>6.7444009999999999</v>
      </c>
      <c r="L2982" s="68" t="str">
        <f t="shared" si="469"/>
        <v>Normal</v>
      </c>
      <c r="N2982" s="67">
        <f t="shared" si="470"/>
        <v>5.6239812843524231</v>
      </c>
      <c r="O2982" s="67">
        <f t="shared" si="471"/>
        <v>1.1204197156475768</v>
      </c>
      <c r="P2982" s="81">
        <f t="shared" si="472"/>
        <v>4.4408920985006262E-16</v>
      </c>
      <c r="Q2982" s="81">
        <f t="shared" si="473"/>
        <v>-5.6239812843524231</v>
      </c>
      <c r="S2982" s="1">
        <f t="shared" si="477"/>
        <v>4</v>
      </c>
      <c r="T2982" s="1" t="str">
        <f t="shared" si="478"/>
        <v>Peak</v>
      </c>
    </row>
    <row r="2983" spans="1:20" x14ac:dyDescent="0.25">
      <c r="A2983" s="85">
        <v>45050.499999993066</v>
      </c>
      <c r="B2983" s="1">
        <v>5</v>
      </c>
      <c r="C2983" s="1">
        <v>4</v>
      </c>
      <c r="D2983" s="1">
        <v>13</v>
      </c>
      <c r="E2983" s="1" t="str">
        <f t="shared" si="474"/>
        <v>Non-Summer</v>
      </c>
      <c r="F2983" s="78">
        <v>0.59130000000000005</v>
      </c>
      <c r="G2983" s="79">
        <f t="shared" si="475"/>
        <v>1.1249858683348828</v>
      </c>
      <c r="J2983" s="78">
        <v>6.598249</v>
      </c>
      <c r="K2983" s="80">
        <f t="shared" si="476"/>
        <v>6.598249</v>
      </c>
      <c r="L2983" s="68" t="str">
        <f t="shared" si="469"/>
        <v>Normal</v>
      </c>
      <c r="N2983" s="67">
        <f t="shared" si="470"/>
        <v>5.4732631316651172</v>
      </c>
      <c r="O2983" s="67">
        <f t="shared" si="471"/>
        <v>1.1249858683348828</v>
      </c>
      <c r="P2983" s="81">
        <f t="shared" si="472"/>
        <v>0</v>
      </c>
      <c r="Q2983" s="81">
        <f t="shared" si="473"/>
        <v>-5.4732631316651172</v>
      </c>
      <c r="S2983" s="1">
        <f t="shared" si="477"/>
        <v>4</v>
      </c>
      <c r="T2983" s="1" t="str">
        <f t="shared" si="478"/>
        <v>Peak</v>
      </c>
    </row>
    <row r="2984" spans="1:20" x14ac:dyDescent="0.25">
      <c r="A2984" s="85">
        <v>45050.54166665973</v>
      </c>
      <c r="B2984" s="1">
        <v>5</v>
      </c>
      <c r="C2984" s="1">
        <v>4</v>
      </c>
      <c r="D2984" s="1">
        <v>14</v>
      </c>
      <c r="E2984" s="1" t="str">
        <f t="shared" si="474"/>
        <v>Non-Summer</v>
      </c>
      <c r="F2984" s="78">
        <v>0.59240000000000004</v>
      </c>
      <c r="G2984" s="79">
        <f t="shared" si="475"/>
        <v>1.1270786883165644</v>
      </c>
      <c r="J2984" s="78">
        <v>6.1279500000000002</v>
      </c>
      <c r="K2984" s="80">
        <f t="shared" si="476"/>
        <v>6.1279500000000002</v>
      </c>
      <c r="L2984" s="68" t="str">
        <f t="shared" si="469"/>
        <v>Normal</v>
      </c>
      <c r="N2984" s="67">
        <f t="shared" si="470"/>
        <v>5.0008713116834356</v>
      </c>
      <c r="O2984" s="67">
        <f t="shared" si="471"/>
        <v>1.1270786883165647</v>
      </c>
      <c r="P2984" s="81">
        <f t="shared" si="472"/>
        <v>0</v>
      </c>
      <c r="Q2984" s="81">
        <f t="shared" si="473"/>
        <v>-5.0008713116834356</v>
      </c>
      <c r="S2984" s="1">
        <f t="shared" si="477"/>
        <v>4</v>
      </c>
      <c r="T2984" s="1" t="str">
        <f t="shared" si="478"/>
        <v>Peak</v>
      </c>
    </row>
    <row r="2985" spans="1:20" x14ac:dyDescent="0.25">
      <c r="A2985" s="85">
        <v>45050.583333326394</v>
      </c>
      <c r="B2985" s="1">
        <v>5</v>
      </c>
      <c r="C2985" s="1">
        <v>4</v>
      </c>
      <c r="D2985" s="1">
        <v>15</v>
      </c>
      <c r="E2985" s="1" t="str">
        <f t="shared" si="474"/>
        <v>Non-Summer</v>
      </c>
      <c r="F2985" s="78">
        <v>0.60089999999999999</v>
      </c>
      <c r="G2985" s="79">
        <f t="shared" si="475"/>
        <v>1.1432504790841045</v>
      </c>
      <c r="J2985" s="78">
        <v>5.2463749999999996</v>
      </c>
      <c r="K2985" s="80">
        <f t="shared" si="476"/>
        <v>5.2463749999999996</v>
      </c>
      <c r="L2985" s="68" t="str">
        <f t="shared" si="469"/>
        <v>Normal</v>
      </c>
      <c r="N2985" s="67">
        <f t="shared" si="470"/>
        <v>4.1031245209158946</v>
      </c>
      <c r="O2985" s="67">
        <f t="shared" si="471"/>
        <v>1.1432504790841049</v>
      </c>
      <c r="P2985" s="81">
        <f t="shared" si="472"/>
        <v>0</v>
      </c>
      <c r="Q2985" s="81">
        <f t="shared" si="473"/>
        <v>-4.1031245209158946</v>
      </c>
      <c r="S2985" s="1">
        <f t="shared" si="477"/>
        <v>4</v>
      </c>
      <c r="T2985" s="1" t="str">
        <f t="shared" si="478"/>
        <v>Peak</v>
      </c>
    </row>
    <row r="2986" spans="1:20" x14ac:dyDescent="0.25">
      <c r="A2986" s="85">
        <v>45050.624999993059</v>
      </c>
      <c r="B2986" s="1">
        <v>5</v>
      </c>
      <c r="C2986" s="1">
        <v>4</v>
      </c>
      <c r="D2986" s="1">
        <v>16</v>
      </c>
      <c r="E2986" s="1" t="str">
        <f t="shared" si="474"/>
        <v>Non-Summer</v>
      </c>
      <c r="F2986" s="78">
        <v>0.63080000000000003</v>
      </c>
      <c r="G2986" s="79">
        <f t="shared" si="475"/>
        <v>1.2001371313134519</v>
      </c>
      <c r="J2986" s="78">
        <v>4.0751140000000001</v>
      </c>
      <c r="K2986" s="80">
        <f t="shared" si="476"/>
        <v>4.0751140000000001</v>
      </c>
      <c r="L2986" s="68" t="str">
        <f t="shared" si="469"/>
        <v>Normal</v>
      </c>
      <c r="N2986" s="67">
        <f t="shared" si="470"/>
        <v>2.8749768686865482</v>
      </c>
      <c r="O2986" s="67">
        <f t="shared" si="471"/>
        <v>1.2001371313134519</v>
      </c>
      <c r="P2986" s="81">
        <f t="shared" si="472"/>
        <v>0</v>
      </c>
      <c r="Q2986" s="81">
        <f t="shared" si="473"/>
        <v>-2.8749768686865482</v>
      </c>
      <c r="S2986" s="1">
        <f t="shared" si="477"/>
        <v>4</v>
      </c>
      <c r="T2986" s="1" t="str">
        <f t="shared" si="478"/>
        <v>Peak</v>
      </c>
    </row>
    <row r="2987" spans="1:20" x14ac:dyDescent="0.25">
      <c r="A2987" s="85">
        <v>45050.666666659723</v>
      </c>
      <c r="B2987" s="1">
        <v>5</v>
      </c>
      <c r="C2987" s="1">
        <v>4</v>
      </c>
      <c r="D2987" s="1">
        <v>17</v>
      </c>
      <c r="E2987" s="1" t="str">
        <f t="shared" si="474"/>
        <v>Non-Summer</v>
      </c>
      <c r="F2987" s="78">
        <v>0.68089999999999995</v>
      </c>
      <c r="G2987" s="79">
        <f t="shared" si="475"/>
        <v>1.2954555686609532</v>
      </c>
      <c r="J2987" s="78">
        <v>2.4880300000000002</v>
      </c>
      <c r="K2987" s="80">
        <f t="shared" si="476"/>
        <v>2.4880300000000002</v>
      </c>
      <c r="L2987" s="68" t="str">
        <f t="shared" si="469"/>
        <v>Normal</v>
      </c>
      <c r="N2987" s="67">
        <f t="shared" si="470"/>
        <v>1.1925744313390469</v>
      </c>
      <c r="O2987" s="67">
        <f t="shared" si="471"/>
        <v>1.2954555686609532</v>
      </c>
      <c r="P2987" s="81">
        <f t="shared" si="472"/>
        <v>0</v>
      </c>
      <c r="Q2987" s="81">
        <f t="shared" si="473"/>
        <v>-1.1925744313390469</v>
      </c>
      <c r="S2987" s="1">
        <f t="shared" si="477"/>
        <v>4</v>
      </c>
      <c r="T2987" s="1" t="str">
        <f t="shared" si="478"/>
        <v>Peak</v>
      </c>
    </row>
    <row r="2988" spans="1:20" x14ac:dyDescent="0.25">
      <c r="A2988" s="85">
        <v>45050.708333326387</v>
      </c>
      <c r="B2988" s="1">
        <v>5</v>
      </c>
      <c r="C2988" s="1">
        <v>4</v>
      </c>
      <c r="D2988" s="1">
        <v>18</v>
      </c>
      <c r="E2988" s="1" t="str">
        <f t="shared" si="474"/>
        <v>Non-Summer</v>
      </c>
      <c r="F2988" s="78">
        <v>0.73070000000000002</v>
      </c>
      <c r="G2988" s="79">
        <f t="shared" si="475"/>
        <v>1.3902032369225417</v>
      </c>
      <c r="J2988" s="78">
        <v>0.79556700000000002</v>
      </c>
      <c r="K2988" s="80">
        <f t="shared" si="476"/>
        <v>0.79556700000000002</v>
      </c>
      <c r="L2988" s="68" t="str">
        <f t="shared" si="469"/>
        <v>Normal</v>
      </c>
      <c r="N2988" s="67">
        <f t="shared" si="470"/>
        <v>0</v>
      </c>
      <c r="O2988" s="67">
        <f t="shared" si="471"/>
        <v>0.79556700000000002</v>
      </c>
      <c r="P2988" s="81">
        <f t="shared" si="472"/>
        <v>0.59463623692254164</v>
      </c>
      <c r="Q2988" s="81">
        <f t="shared" si="473"/>
        <v>0.59463623692254164</v>
      </c>
      <c r="S2988" s="1">
        <f t="shared" si="477"/>
        <v>4</v>
      </c>
      <c r="T2988" s="1" t="str">
        <f t="shared" si="478"/>
        <v>Peak</v>
      </c>
    </row>
    <row r="2989" spans="1:20" x14ac:dyDescent="0.25">
      <c r="A2989" s="85">
        <v>45050.749999993051</v>
      </c>
      <c r="B2989" s="1">
        <v>5</v>
      </c>
      <c r="C2989" s="1">
        <v>4</v>
      </c>
      <c r="D2989" s="1">
        <v>19</v>
      </c>
      <c r="E2989" s="1" t="str">
        <f t="shared" si="474"/>
        <v>Non-Summer</v>
      </c>
      <c r="F2989" s="78">
        <v>0.76280000000000003</v>
      </c>
      <c r="G2989" s="79">
        <f t="shared" si="475"/>
        <v>1.4512755291152521</v>
      </c>
      <c r="J2989" s="78">
        <v>2.8260999999999998E-2</v>
      </c>
      <c r="K2989" s="80">
        <f t="shared" si="476"/>
        <v>2.8260999999999998E-2</v>
      </c>
      <c r="L2989" s="68" t="str">
        <f t="shared" si="469"/>
        <v>Normal</v>
      </c>
      <c r="N2989" s="67">
        <f t="shared" si="470"/>
        <v>0</v>
      </c>
      <c r="O2989" s="67">
        <f t="shared" si="471"/>
        <v>2.8260999999999998E-2</v>
      </c>
      <c r="P2989" s="81">
        <f t="shared" si="472"/>
        <v>1.4230145291152521</v>
      </c>
      <c r="Q2989" s="81">
        <f t="shared" si="473"/>
        <v>1.4230145291152521</v>
      </c>
      <c r="S2989" s="1">
        <f t="shared" si="477"/>
        <v>4</v>
      </c>
      <c r="T2989" s="1" t="str">
        <f t="shared" si="478"/>
        <v>Peak</v>
      </c>
    </row>
    <row r="2990" spans="1:20" x14ac:dyDescent="0.25">
      <c r="A2990" s="85">
        <v>45050.791666659716</v>
      </c>
      <c r="B2990" s="1">
        <v>5</v>
      </c>
      <c r="C2990" s="1">
        <v>4</v>
      </c>
      <c r="D2990" s="1">
        <v>20</v>
      </c>
      <c r="E2990" s="1" t="str">
        <f t="shared" si="474"/>
        <v>Non-Summer</v>
      </c>
      <c r="F2990" s="78">
        <v>0.79300000000000004</v>
      </c>
      <c r="G2990" s="79">
        <f t="shared" si="475"/>
        <v>1.5087329504305125</v>
      </c>
      <c r="J2990" s="78">
        <v>0</v>
      </c>
      <c r="K2990" s="80">
        <f t="shared" si="476"/>
        <v>0</v>
      </c>
      <c r="L2990" s="68" t="str">
        <f t="shared" si="469"/>
        <v>Normal</v>
      </c>
      <c r="N2990" s="67">
        <f t="shared" si="470"/>
        <v>0</v>
      </c>
      <c r="O2990" s="67">
        <f t="shared" si="471"/>
        <v>0</v>
      </c>
      <c r="P2990" s="81">
        <f t="shared" si="472"/>
        <v>1.5087329504305125</v>
      </c>
      <c r="Q2990" s="81">
        <f t="shared" si="473"/>
        <v>1.5087329504305125</v>
      </c>
      <c r="S2990" s="1">
        <f t="shared" si="477"/>
        <v>4</v>
      </c>
      <c r="T2990" s="1" t="str">
        <f t="shared" si="478"/>
        <v>Peak</v>
      </c>
    </row>
    <row r="2991" spans="1:20" x14ac:dyDescent="0.25">
      <c r="A2991" s="85">
        <v>45050.83333332638</v>
      </c>
      <c r="B2991" s="1">
        <v>5</v>
      </c>
      <c r="C2991" s="1">
        <v>4</v>
      </c>
      <c r="D2991" s="1">
        <v>21</v>
      </c>
      <c r="E2991" s="1" t="str">
        <f t="shared" si="474"/>
        <v>Non-Summer</v>
      </c>
      <c r="F2991" s="78">
        <v>0.85170000000000001</v>
      </c>
      <c r="G2991" s="79">
        <f t="shared" si="475"/>
        <v>1.6204134349075252</v>
      </c>
      <c r="J2991" s="78">
        <v>0</v>
      </c>
      <c r="K2991" s="80">
        <f t="shared" si="476"/>
        <v>0</v>
      </c>
      <c r="L2991" s="68" t="str">
        <f t="shared" si="469"/>
        <v>Normal</v>
      </c>
      <c r="N2991" s="67">
        <f t="shared" si="470"/>
        <v>0</v>
      </c>
      <c r="O2991" s="67">
        <f t="shared" si="471"/>
        <v>0</v>
      </c>
      <c r="P2991" s="81">
        <f t="shared" si="472"/>
        <v>1.6204134349075252</v>
      </c>
      <c r="Q2991" s="81">
        <f t="shared" si="473"/>
        <v>1.6204134349075252</v>
      </c>
      <c r="S2991" s="1">
        <f t="shared" si="477"/>
        <v>4</v>
      </c>
      <c r="T2991" s="1" t="str">
        <f t="shared" si="478"/>
        <v>Peak</v>
      </c>
    </row>
    <row r="2992" spans="1:20" x14ac:dyDescent="0.25">
      <c r="A2992" s="85">
        <v>45050.874999993044</v>
      </c>
      <c r="B2992" s="1">
        <v>5</v>
      </c>
      <c r="C2992" s="1">
        <v>4</v>
      </c>
      <c r="D2992" s="1">
        <v>22</v>
      </c>
      <c r="E2992" s="1" t="str">
        <f t="shared" si="474"/>
        <v>Non-Summer</v>
      </c>
      <c r="F2992" s="78">
        <v>0.8337</v>
      </c>
      <c r="G2992" s="79">
        <f t="shared" si="475"/>
        <v>1.5861672897527341</v>
      </c>
      <c r="J2992" s="78">
        <v>0</v>
      </c>
      <c r="K2992" s="80">
        <f t="shared" si="476"/>
        <v>0</v>
      </c>
      <c r="L2992" s="68" t="str">
        <f t="shared" si="469"/>
        <v>Normal</v>
      </c>
      <c r="N2992" s="67">
        <f t="shared" si="470"/>
        <v>0</v>
      </c>
      <c r="O2992" s="67">
        <f t="shared" si="471"/>
        <v>0</v>
      </c>
      <c r="P2992" s="81">
        <f t="shared" si="472"/>
        <v>1.5861672897527341</v>
      </c>
      <c r="Q2992" s="81">
        <f t="shared" si="473"/>
        <v>1.5861672897527341</v>
      </c>
      <c r="S2992" s="1">
        <f t="shared" si="477"/>
        <v>4</v>
      </c>
      <c r="T2992" s="1" t="str">
        <f t="shared" si="478"/>
        <v>Off-Peak</v>
      </c>
    </row>
    <row r="2993" spans="1:20" x14ac:dyDescent="0.25">
      <c r="A2993" s="85">
        <v>45050.916666659708</v>
      </c>
      <c r="B2993" s="1">
        <v>5</v>
      </c>
      <c r="C2993" s="1">
        <v>4</v>
      </c>
      <c r="D2993" s="1">
        <v>23</v>
      </c>
      <c r="E2993" s="1" t="str">
        <f t="shared" si="474"/>
        <v>Non-Summer</v>
      </c>
      <c r="F2993" s="78">
        <v>0.75349999999999995</v>
      </c>
      <c r="G2993" s="79">
        <f t="shared" si="475"/>
        <v>1.4335816874519434</v>
      </c>
      <c r="J2993" s="78">
        <v>0</v>
      </c>
      <c r="K2993" s="80">
        <f t="shared" si="476"/>
        <v>0</v>
      </c>
      <c r="L2993" s="68" t="str">
        <f t="shared" si="469"/>
        <v>Normal</v>
      </c>
      <c r="N2993" s="67">
        <f t="shared" si="470"/>
        <v>0</v>
      </c>
      <c r="O2993" s="67">
        <f t="shared" si="471"/>
        <v>0</v>
      </c>
      <c r="P2993" s="81">
        <f t="shared" si="472"/>
        <v>1.4335816874519434</v>
      </c>
      <c r="Q2993" s="81">
        <f t="shared" si="473"/>
        <v>1.4335816874519434</v>
      </c>
      <c r="S2993" s="1">
        <f t="shared" si="477"/>
        <v>4</v>
      </c>
      <c r="T2993" s="1" t="str">
        <f t="shared" si="478"/>
        <v>Off-Peak</v>
      </c>
    </row>
    <row r="2994" spans="1:20" x14ac:dyDescent="0.25">
      <c r="A2994" s="85">
        <v>45050.958333326373</v>
      </c>
      <c r="B2994" s="1">
        <v>5</v>
      </c>
      <c r="C2994" s="1">
        <v>5</v>
      </c>
      <c r="D2994" s="1">
        <v>0</v>
      </c>
      <c r="E2994" s="1" t="str">
        <f t="shared" si="474"/>
        <v>Non-Summer</v>
      </c>
      <c r="F2994" s="78">
        <v>0.66020000000000001</v>
      </c>
      <c r="G2994" s="79">
        <f t="shared" si="475"/>
        <v>1.2560725017329437</v>
      </c>
      <c r="J2994" s="78">
        <v>0</v>
      </c>
      <c r="K2994" s="80">
        <f t="shared" si="476"/>
        <v>0</v>
      </c>
      <c r="L2994" s="68" t="str">
        <f t="shared" si="469"/>
        <v>Normal</v>
      </c>
      <c r="N2994" s="67">
        <f t="shared" si="470"/>
        <v>0</v>
      </c>
      <c r="O2994" s="67">
        <f t="shared" si="471"/>
        <v>0</v>
      </c>
      <c r="P2994" s="81">
        <f t="shared" si="472"/>
        <v>1.2560725017329437</v>
      </c>
      <c r="Q2994" s="81">
        <f t="shared" si="473"/>
        <v>1.2560725017329437</v>
      </c>
      <c r="S2994" s="1">
        <f t="shared" si="477"/>
        <v>4</v>
      </c>
      <c r="T2994" s="1" t="str">
        <f t="shared" si="478"/>
        <v>Off-Peak</v>
      </c>
    </row>
    <row r="2995" spans="1:20" x14ac:dyDescent="0.25">
      <c r="A2995" s="85">
        <v>45050.999999993037</v>
      </c>
      <c r="B2995" s="1">
        <v>5</v>
      </c>
      <c r="C2995" s="1">
        <v>5</v>
      </c>
      <c r="D2995" s="1">
        <v>1</v>
      </c>
      <c r="E2995" s="1" t="str">
        <f t="shared" si="474"/>
        <v>Non-Summer</v>
      </c>
      <c r="F2995" s="78">
        <v>0.59670000000000001</v>
      </c>
      <c r="G2995" s="79">
        <f t="shared" si="475"/>
        <v>1.1352597118813201</v>
      </c>
      <c r="J2995" s="78">
        <v>0</v>
      </c>
      <c r="K2995" s="80">
        <f t="shared" si="476"/>
        <v>0</v>
      </c>
      <c r="L2995" s="68" t="str">
        <f t="shared" si="469"/>
        <v>Normal</v>
      </c>
      <c r="N2995" s="67">
        <f t="shared" si="470"/>
        <v>0</v>
      </c>
      <c r="O2995" s="67">
        <f t="shared" si="471"/>
        <v>0</v>
      </c>
      <c r="P2995" s="81">
        <f t="shared" si="472"/>
        <v>1.1352597118813201</v>
      </c>
      <c r="Q2995" s="81">
        <f t="shared" si="473"/>
        <v>1.1352597118813201</v>
      </c>
      <c r="S2995" s="1">
        <f t="shared" si="477"/>
        <v>5</v>
      </c>
      <c r="T2995" s="1" t="str">
        <f t="shared" si="478"/>
        <v>Off-Peak</v>
      </c>
    </row>
    <row r="2996" spans="1:20" x14ac:dyDescent="0.25">
      <c r="A2996" s="85">
        <v>45051.041666659701</v>
      </c>
      <c r="B2996" s="1">
        <v>5</v>
      </c>
      <c r="C2996" s="1">
        <v>5</v>
      </c>
      <c r="D2996" s="1">
        <v>2</v>
      </c>
      <c r="E2996" s="1" t="str">
        <f t="shared" si="474"/>
        <v>Non-Summer</v>
      </c>
      <c r="F2996" s="78">
        <v>0.55710000000000004</v>
      </c>
      <c r="G2996" s="79">
        <f t="shared" si="475"/>
        <v>1.0599181925407799</v>
      </c>
      <c r="J2996" s="78">
        <v>0</v>
      </c>
      <c r="K2996" s="80">
        <f t="shared" si="476"/>
        <v>0</v>
      </c>
      <c r="L2996" s="68" t="str">
        <f t="shared" si="469"/>
        <v>Normal</v>
      </c>
      <c r="N2996" s="67">
        <f t="shared" si="470"/>
        <v>0</v>
      </c>
      <c r="O2996" s="67">
        <f t="shared" si="471"/>
        <v>0</v>
      </c>
      <c r="P2996" s="81">
        <f t="shared" si="472"/>
        <v>1.0599181925407799</v>
      </c>
      <c r="Q2996" s="81">
        <f t="shared" si="473"/>
        <v>1.0599181925407799</v>
      </c>
      <c r="S2996" s="1">
        <f t="shared" si="477"/>
        <v>5</v>
      </c>
      <c r="T2996" s="1" t="str">
        <f t="shared" si="478"/>
        <v>Off-Peak</v>
      </c>
    </row>
    <row r="2997" spans="1:20" x14ac:dyDescent="0.25">
      <c r="A2997" s="85">
        <v>45051.083333326365</v>
      </c>
      <c r="B2997" s="1">
        <v>5</v>
      </c>
      <c r="C2997" s="1">
        <v>5</v>
      </c>
      <c r="D2997" s="1">
        <v>3</v>
      </c>
      <c r="E2997" s="1" t="str">
        <f t="shared" si="474"/>
        <v>Non-Summer</v>
      </c>
      <c r="F2997" s="78">
        <v>0.53410000000000002</v>
      </c>
      <c r="G2997" s="79">
        <f t="shared" si="475"/>
        <v>1.016159229287436</v>
      </c>
      <c r="J2997" s="78">
        <v>0</v>
      </c>
      <c r="K2997" s="80">
        <f t="shared" si="476"/>
        <v>0</v>
      </c>
      <c r="L2997" s="68" t="str">
        <f t="shared" si="469"/>
        <v>Normal</v>
      </c>
      <c r="N2997" s="67">
        <f t="shared" si="470"/>
        <v>0</v>
      </c>
      <c r="O2997" s="67">
        <f t="shared" si="471"/>
        <v>0</v>
      </c>
      <c r="P2997" s="81">
        <f t="shared" si="472"/>
        <v>1.016159229287436</v>
      </c>
      <c r="Q2997" s="81">
        <f t="shared" si="473"/>
        <v>1.016159229287436</v>
      </c>
      <c r="S2997" s="1">
        <f t="shared" si="477"/>
        <v>5</v>
      </c>
      <c r="T2997" s="1" t="str">
        <f t="shared" si="478"/>
        <v>Off-Peak</v>
      </c>
    </row>
    <row r="2998" spans="1:20" x14ac:dyDescent="0.25">
      <c r="A2998" s="85">
        <v>45051.12499999303</v>
      </c>
      <c r="B2998" s="1">
        <v>5</v>
      </c>
      <c r="C2998" s="1">
        <v>5</v>
      </c>
      <c r="D2998" s="1">
        <v>4</v>
      </c>
      <c r="E2998" s="1" t="str">
        <f t="shared" si="474"/>
        <v>Non-Summer</v>
      </c>
      <c r="F2998" s="78">
        <v>0.5242</v>
      </c>
      <c r="G2998" s="79">
        <f t="shared" si="475"/>
        <v>0.9973238494523009</v>
      </c>
      <c r="J2998" s="78">
        <v>0</v>
      </c>
      <c r="K2998" s="80">
        <f t="shared" si="476"/>
        <v>0</v>
      </c>
      <c r="L2998" s="68" t="str">
        <f t="shared" si="469"/>
        <v>Normal</v>
      </c>
      <c r="N2998" s="67">
        <f t="shared" si="470"/>
        <v>0</v>
      </c>
      <c r="O2998" s="67">
        <f t="shared" si="471"/>
        <v>0</v>
      </c>
      <c r="P2998" s="81">
        <f t="shared" si="472"/>
        <v>0.9973238494523009</v>
      </c>
      <c r="Q2998" s="81">
        <f t="shared" si="473"/>
        <v>0.9973238494523009</v>
      </c>
      <c r="S2998" s="1">
        <f t="shared" si="477"/>
        <v>5</v>
      </c>
      <c r="T2998" s="1" t="str">
        <f t="shared" si="478"/>
        <v>Off-Peak</v>
      </c>
    </row>
    <row r="2999" spans="1:20" x14ac:dyDescent="0.25">
      <c r="A2999" s="85">
        <v>45051.166666659694</v>
      </c>
      <c r="B2999" s="1">
        <v>5</v>
      </c>
      <c r="C2999" s="1">
        <v>5</v>
      </c>
      <c r="D2999" s="1">
        <v>5</v>
      </c>
      <c r="E2999" s="1" t="str">
        <f t="shared" si="474"/>
        <v>Non-Summer</v>
      </c>
      <c r="F2999" s="78">
        <v>0.53010000000000002</v>
      </c>
      <c r="G2999" s="79">
        <f t="shared" si="475"/>
        <v>1.0085489748085936</v>
      </c>
      <c r="J2999" s="78">
        <v>0</v>
      </c>
      <c r="K2999" s="80">
        <f t="shared" si="476"/>
        <v>0</v>
      </c>
      <c r="L2999" s="68" t="str">
        <f t="shared" si="469"/>
        <v>Normal</v>
      </c>
      <c r="N2999" s="67">
        <f t="shared" si="470"/>
        <v>0</v>
      </c>
      <c r="O2999" s="67">
        <f t="shared" si="471"/>
        <v>0</v>
      </c>
      <c r="P2999" s="81">
        <f t="shared" si="472"/>
        <v>1.0085489748085936</v>
      </c>
      <c r="Q2999" s="81">
        <f t="shared" si="473"/>
        <v>1.0085489748085936</v>
      </c>
      <c r="S2999" s="1">
        <f t="shared" si="477"/>
        <v>5</v>
      </c>
      <c r="T2999" s="1" t="str">
        <f t="shared" si="478"/>
        <v>Off-Peak</v>
      </c>
    </row>
    <row r="3000" spans="1:20" x14ac:dyDescent="0.25">
      <c r="A3000" s="85">
        <v>45051.208333326358</v>
      </c>
      <c r="B3000" s="1">
        <v>5</v>
      </c>
      <c r="C3000" s="1">
        <v>5</v>
      </c>
      <c r="D3000" s="1">
        <v>6</v>
      </c>
      <c r="E3000" s="1" t="str">
        <f t="shared" si="474"/>
        <v>Non-Summer</v>
      </c>
      <c r="F3000" s="78">
        <v>0.55730000000000002</v>
      </c>
      <c r="G3000" s="79">
        <f t="shared" si="475"/>
        <v>1.0602987052647221</v>
      </c>
      <c r="J3000" s="78">
        <v>0.21684800000000001</v>
      </c>
      <c r="K3000" s="80">
        <f t="shared" si="476"/>
        <v>0.21684800000000001</v>
      </c>
      <c r="L3000" s="68" t="str">
        <f t="shared" si="469"/>
        <v>Normal</v>
      </c>
      <c r="N3000" s="67">
        <f t="shared" si="470"/>
        <v>0</v>
      </c>
      <c r="O3000" s="67">
        <f t="shared" si="471"/>
        <v>0.21684800000000001</v>
      </c>
      <c r="P3000" s="81">
        <f t="shared" si="472"/>
        <v>0.8434507052647221</v>
      </c>
      <c r="Q3000" s="81">
        <f t="shared" si="473"/>
        <v>0.8434507052647221</v>
      </c>
      <c r="S3000" s="1">
        <f t="shared" si="477"/>
        <v>5</v>
      </c>
      <c r="T3000" s="1" t="str">
        <f t="shared" si="478"/>
        <v>Peak</v>
      </c>
    </row>
    <row r="3001" spans="1:20" x14ac:dyDescent="0.25">
      <c r="A3001" s="85">
        <v>45051.249999993022</v>
      </c>
      <c r="B3001" s="1">
        <v>5</v>
      </c>
      <c r="C3001" s="1">
        <v>5</v>
      </c>
      <c r="D3001" s="1">
        <v>7</v>
      </c>
      <c r="E3001" s="1" t="str">
        <f t="shared" si="474"/>
        <v>Non-Summer</v>
      </c>
      <c r="F3001" s="78">
        <v>0.59619999999999995</v>
      </c>
      <c r="G3001" s="79">
        <f t="shared" si="475"/>
        <v>1.1343084300714645</v>
      </c>
      <c r="J3001" s="78">
        <v>1.0314179999999999</v>
      </c>
      <c r="K3001" s="80">
        <f t="shared" si="476"/>
        <v>1.0314179999999999</v>
      </c>
      <c r="L3001" s="68" t="str">
        <f t="shared" si="469"/>
        <v>Normal</v>
      </c>
      <c r="N3001" s="67">
        <f t="shared" si="470"/>
        <v>0</v>
      </c>
      <c r="O3001" s="67">
        <f t="shared" si="471"/>
        <v>1.0314179999999999</v>
      </c>
      <c r="P3001" s="81">
        <f t="shared" si="472"/>
        <v>0.10289043007146459</v>
      </c>
      <c r="Q3001" s="81">
        <f t="shared" si="473"/>
        <v>0.10289043007146459</v>
      </c>
      <c r="S3001" s="1">
        <f t="shared" si="477"/>
        <v>5</v>
      </c>
      <c r="T3001" s="1" t="str">
        <f t="shared" si="478"/>
        <v>Peak</v>
      </c>
    </row>
    <row r="3002" spans="1:20" x14ac:dyDescent="0.25">
      <c r="A3002" s="85">
        <v>45051.291666659687</v>
      </c>
      <c r="B3002" s="1">
        <v>5</v>
      </c>
      <c r="C3002" s="1">
        <v>5</v>
      </c>
      <c r="D3002" s="1">
        <v>8</v>
      </c>
      <c r="E3002" s="1" t="str">
        <f t="shared" si="474"/>
        <v>Non-Summer</v>
      </c>
      <c r="F3002" s="78">
        <v>0.61299999999999999</v>
      </c>
      <c r="G3002" s="79">
        <f t="shared" si="475"/>
        <v>1.1662714988826028</v>
      </c>
      <c r="J3002" s="78">
        <v>0.47301499999999996</v>
      </c>
      <c r="K3002" s="80">
        <f t="shared" si="476"/>
        <v>0.47301499999999996</v>
      </c>
      <c r="L3002" s="68" t="str">
        <f t="shared" si="469"/>
        <v>Normal</v>
      </c>
      <c r="N3002" s="67">
        <f t="shared" si="470"/>
        <v>0</v>
      </c>
      <c r="O3002" s="67">
        <f t="shared" si="471"/>
        <v>0.47301499999999996</v>
      </c>
      <c r="P3002" s="81">
        <f t="shared" si="472"/>
        <v>0.69325649888260288</v>
      </c>
      <c r="Q3002" s="81">
        <f t="shared" si="473"/>
        <v>0.69325649888260288</v>
      </c>
      <c r="S3002" s="1">
        <f t="shared" si="477"/>
        <v>5</v>
      </c>
      <c r="T3002" s="1" t="str">
        <f t="shared" si="478"/>
        <v>Peak</v>
      </c>
    </row>
    <row r="3003" spans="1:20" x14ac:dyDescent="0.25">
      <c r="A3003" s="85">
        <v>45051.333333326351</v>
      </c>
      <c r="B3003" s="1">
        <v>5</v>
      </c>
      <c r="C3003" s="1">
        <v>5</v>
      </c>
      <c r="D3003" s="1">
        <v>9</v>
      </c>
      <c r="E3003" s="1" t="str">
        <f t="shared" si="474"/>
        <v>Non-Summer</v>
      </c>
      <c r="F3003" s="78">
        <v>0.60199999999999998</v>
      </c>
      <c r="G3003" s="79">
        <f t="shared" si="475"/>
        <v>1.1453432990657861</v>
      </c>
      <c r="J3003" s="78">
        <v>0.971441</v>
      </c>
      <c r="K3003" s="80">
        <f t="shared" si="476"/>
        <v>0.971441</v>
      </c>
      <c r="L3003" s="68" t="str">
        <f t="shared" si="469"/>
        <v>Normal</v>
      </c>
      <c r="N3003" s="67">
        <f t="shared" si="470"/>
        <v>0</v>
      </c>
      <c r="O3003" s="67">
        <f t="shared" si="471"/>
        <v>0.971441</v>
      </c>
      <c r="P3003" s="81">
        <f t="shared" si="472"/>
        <v>0.17390229906578614</v>
      </c>
      <c r="Q3003" s="81">
        <f t="shared" si="473"/>
        <v>0.17390229906578614</v>
      </c>
      <c r="S3003" s="1">
        <f t="shared" si="477"/>
        <v>5</v>
      </c>
      <c r="T3003" s="1" t="str">
        <f t="shared" si="478"/>
        <v>Peak</v>
      </c>
    </row>
    <row r="3004" spans="1:20" x14ac:dyDescent="0.25">
      <c r="A3004" s="85">
        <v>45051.374999993015</v>
      </c>
      <c r="B3004" s="1">
        <v>5</v>
      </c>
      <c r="C3004" s="1">
        <v>5</v>
      </c>
      <c r="D3004" s="1">
        <v>10</v>
      </c>
      <c r="E3004" s="1" t="str">
        <f t="shared" si="474"/>
        <v>Non-Summer</v>
      </c>
      <c r="F3004" s="78">
        <v>0.59740000000000004</v>
      </c>
      <c r="G3004" s="79">
        <f t="shared" si="475"/>
        <v>1.1365915064151175</v>
      </c>
      <c r="J3004" s="78">
        <v>4.1421159999999997</v>
      </c>
      <c r="K3004" s="80">
        <f t="shared" si="476"/>
        <v>4.1421159999999997</v>
      </c>
      <c r="L3004" s="68" t="str">
        <f t="shared" si="469"/>
        <v>Normal</v>
      </c>
      <c r="N3004" s="67">
        <f t="shared" si="470"/>
        <v>3.0055244935848822</v>
      </c>
      <c r="O3004" s="67">
        <f t="shared" si="471"/>
        <v>1.1365915064151175</v>
      </c>
      <c r="P3004" s="81">
        <f t="shared" si="472"/>
        <v>0</v>
      </c>
      <c r="Q3004" s="81">
        <f t="shared" si="473"/>
        <v>-3.0055244935848822</v>
      </c>
      <c r="S3004" s="1">
        <f t="shared" si="477"/>
        <v>5</v>
      </c>
      <c r="T3004" s="1" t="str">
        <f t="shared" si="478"/>
        <v>Peak</v>
      </c>
    </row>
    <row r="3005" spans="1:20" x14ac:dyDescent="0.25">
      <c r="A3005" s="85">
        <v>45051.416666659679</v>
      </c>
      <c r="B3005" s="1">
        <v>5</v>
      </c>
      <c r="C3005" s="1">
        <v>5</v>
      </c>
      <c r="D3005" s="1">
        <v>11</v>
      </c>
      <c r="E3005" s="1" t="str">
        <f t="shared" si="474"/>
        <v>Non-Summer</v>
      </c>
      <c r="F3005" s="78">
        <v>0.59889999999999999</v>
      </c>
      <c r="G3005" s="79">
        <f t="shared" si="475"/>
        <v>1.1394453518446834</v>
      </c>
      <c r="J3005" s="78">
        <v>5.3913829999999994</v>
      </c>
      <c r="K3005" s="80">
        <f t="shared" si="476"/>
        <v>5.3913829999999994</v>
      </c>
      <c r="L3005" s="68" t="str">
        <f t="shared" si="469"/>
        <v>Normal</v>
      </c>
      <c r="N3005" s="67">
        <f t="shared" si="470"/>
        <v>4.2519376481553159</v>
      </c>
      <c r="O3005" s="67">
        <f t="shared" si="471"/>
        <v>1.1394453518446834</v>
      </c>
      <c r="P3005" s="81">
        <f t="shared" si="472"/>
        <v>0</v>
      </c>
      <c r="Q3005" s="81">
        <f t="shared" si="473"/>
        <v>-4.2519376481553159</v>
      </c>
      <c r="S3005" s="1">
        <f t="shared" si="477"/>
        <v>5</v>
      </c>
      <c r="T3005" s="1" t="str">
        <f t="shared" si="478"/>
        <v>Peak</v>
      </c>
    </row>
    <row r="3006" spans="1:20" x14ac:dyDescent="0.25">
      <c r="A3006" s="85">
        <v>45051.458333326344</v>
      </c>
      <c r="B3006" s="1">
        <v>5</v>
      </c>
      <c r="C3006" s="1">
        <v>5</v>
      </c>
      <c r="D3006" s="1">
        <v>12</v>
      </c>
      <c r="E3006" s="1" t="str">
        <f t="shared" si="474"/>
        <v>Non-Summer</v>
      </c>
      <c r="F3006" s="78">
        <v>0.60960000000000003</v>
      </c>
      <c r="G3006" s="79">
        <f t="shared" si="475"/>
        <v>1.159802782575587</v>
      </c>
      <c r="J3006" s="78">
        <v>5.0309949999999999</v>
      </c>
      <c r="K3006" s="80">
        <f t="shared" si="476"/>
        <v>5.0309949999999999</v>
      </c>
      <c r="L3006" s="68" t="str">
        <f t="shared" si="469"/>
        <v>Normal</v>
      </c>
      <c r="N3006" s="67">
        <f t="shared" si="470"/>
        <v>3.8711922174244129</v>
      </c>
      <c r="O3006" s="67">
        <f t="shared" si="471"/>
        <v>1.159802782575587</v>
      </c>
      <c r="P3006" s="81">
        <f t="shared" si="472"/>
        <v>0</v>
      </c>
      <c r="Q3006" s="81">
        <f t="shared" si="473"/>
        <v>-3.8711922174244129</v>
      </c>
      <c r="S3006" s="1">
        <f t="shared" si="477"/>
        <v>5</v>
      </c>
      <c r="T3006" s="1" t="str">
        <f t="shared" si="478"/>
        <v>Peak</v>
      </c>
    </row>
    <row r="3007" spans="1:20" x14ac:dyDescent="0.25">
      <c r="A3007" s="85">
        <v>45051.499999993008</v>
      </c>
      <c r="B3007" s="1">
        <v>5</v>
      </c>
      <c r="C3007" s="1">
        <v>5</v>
      </c>
      <c r="D3007" s="1">
        <v>13</v>
      </c>
      <c r="E3007" s="1" t="str">
        <f t="shared" si="474"/>
        <v>Non-Summer</v>
      </c>
      <c r="F3007" s="78">
        <v>0.62670000000000003</v>
      </c>
      <c r="G3007" s="79">
        <f t="shared" si="475"/>
        <v>1.1923366204726384</v>
      </c>
      <c r="J3007" s="78">
        <v>6.4820630000000001</v>
      </c>
      <c r="K3007" s="80">
        <f t="shared" si="476"/>
        <v>6.4820630000000001</v>
      </c>
      <c r="L3007" s="68" t="str">
        <f t="shared" si="469"/>
        <v>Normal</v>
      </c>
      <c r="N3007" s="67">
        <f t="shared" si="470"/>
        <v>5.2897263795273615</v>
      </c>
      <c r="O3007" s="67">
        <f t="shared" si="471"/>
        <v>1.1923366204726387</v>
      </c>
      <c r="P3007" s="81">
        <f t="shared" si="472"/>
        <v>0</v>
      </c>
      <c r="Q3007" s="81">
        <f t="shared" si="473"/>
        <v>-5.2897263795273615</v>
      </c>
      <c r="S3007" s="1">
        <f t="shared" si="477"/>
        <v>5</v>
      </c>
      <c r="T3007" s="1" t="str">
        <f t="shared" si="478"/>
        <v>Peak</v>
      </c>
    </row>
    <row r="3008" spans="1:20" x14ac:dyDescent="0.25">
      <c r="A3008" s="85">
        <v>45051.541666659672</v>
      </c>
      <c r="B3008" s="1">
        <v>5</v>
      </c>
      <c r="C3008" s="1">
        <v>5</v>
      </c>
      <c r="D3008" s="1">
        <v>14</v>
      </c>
      <c r="E3008" s="1" t="str">
        <f t="shared" si="474"/>
        <v>Non-Summer</v>
      </c>
      <c r="F3008" s="78">
        <v>0.64690000000000003</v>
      </c>
      <c r="G3008" s="79">
        <f t="shared" si="475"/>
        <v>1.2307684055907926</v>
      </c>
      <c r="J3008" s="78">
        <v>6.1002340000000004</v>
      </c>
      <c r="K3008" s="80">
        <f t="shared" si="476"/>
        <v>6.1002340000000004</v>
      </c>
      <c r="L3008" s="68" t="str">
        <f t="shared" si="469"/>
        <v>Normal</v>
      </c>
      <c r="N3008" s="67">
        <f t="shared" si="470"/>
        <v>4.869465594409208</v>
      </c>
      <c r="O3008" s="67">
        <f t="shared" si="471"/>
        <v>1.2307684055907924</v>
      </c>
      <c r="P3008" s="81">
        <f t="shared" si="472"/>
        <v>2.2204460492503131E-16</v>
      </c>
      <c r="Q3008" s="81">
        <f t="shared" si="473"/>
        <v>-4.869465594409208</v>
      </c>
      <c r="S3008" s="1">
        <f t="shared" si="477"/>
        <v>5</v>
      </c>
      <c r="T3008" s="1" t="str">
        <f t="shared" si="478"/>
        <v>Peak</v>
      </c>
    </row>
    <row r="3009" spans="1:20" x14ac:dyDescent="0.25">
      <c r="A3009" s="85">
        <v>45051.583333326336</v>
      </c>
      <c r="B3009" s="1">
        <v>5</v>
      </c>
      <c r="C3009" s="1">
        <v>5</v>
      </c>
      <c r="D3009" s="1">
        <v>15</v>
      </c>
      <c r="E3009" s="1" t="str">
        <f t="shared" si="474"/>
        <v>Non-Summer</v>
      </c>
      <c r="F3009" s="78">
        <v>0.67610000000000003</v>
      </c>
      <c r="G3009" s="79">
        <f t="shared" si="475"/>
        <v>1.2863232632863424</v>
      </c>
      <c r="J3009" s="78">
        <v>5.2977410000000003</v>
      </c>
      <c r="K3009" s="80">
        <f t="shared" si="476"/>
        <v>5.2977410000000003</v>
      </c>
      <c r="L3009" s="68" t="str">
        <f t="shared" si="469"/>
        <v>Normal</v>
      </c>
      <c r="N3009" s="67">
        <f t="shared" si="470"/>
        <v>4.0114177367136579</v>
      </c>
      <c r="O3009" s="67">
        <f t="shared" si="471"/>
        <v>1.2863232632863424</v>
      </c>
      <c r="P3009" s="81">
        <f t="shared" si="472"/>
        <v>0</v>
      </c>
      <c r="Q3009" s="81">
        <f t="shared" si="473"/>
        <v>-4.0114177367136579</v>
      </c>
      <c r="S3009" s="1">
        <f t="shared" si="477"/>
        <v>5</v>
      </c>
      <c r="T3009" s="1" t="str">
        <f t="shared" si="478"/>
        <v>Peak</v>
      </c>
    </row>
    <row r="3010" spans="1:20" x14ac:dyDescent="0.25">
      <c r="A3010" s="85">
        <v>45051.624999993001</v>
      </c>
      <c r="B3010" s="1">
        <v>5</v>
      </c>
      <c r="C3010" s="1">
        <v>5</v>
      </c>
      <c r="D3010" s="1">
        <v>16</v>
      </c>
      <c r="E3010" s="1" t="str">
        <f t="shared" si="474"/>
        <v>Non-Summer</v>
      </c>
      <c r="F3010" s="78">
        <v>0.72309999999999997</v>
      </c>
      <c r="G3010" s="79">
        <f t="shared" si="475"/>
        <v>1.3757437534127408</v>
      </c>
      <c r="J3010" s="78">
        <v>4.1332089999999999</v>
      </c>
      <c r="K3010" s="80">
        <f t="shared" si="476"/>
        <v>4.1332089999999999</v>
      </c>
      <c r="L3010" s="68" t="str">
        <f t="shared" si="469"/>
        <v>Normal</v>
      </c>
      <c r="N3010" s="67">
        <f t="shared" si="470"/>
        <v>2.7574652465872589</v>
      </c>
      <c r="O3010" s="67">
        <f t="shared" si="471"/>
        <v>1.375743753412741</v>
      </c>
      <c r="P3010" s="81">
        <f t="shared" si="472"/>
        <v>0</v>
      </c>
      <c r="Q3010" s="81">
        <f t="shared" si="473"/>
        <v>-2.7574652465872589</v>
      </c>
      <c r="S3010" s="1">
        <f t="shared" si="477"/>
        <v>5</v>
      </c>
      <c r="T3010" s="1" t="str">
        <f t="shared" si="478"/>
        <v>Peak</v>
      </c>
    </row>
    <row r="3011" spans="1:20" x14ac:dyDescent="0.25">
      <c r="A3011" s="85">
        <v>45051.666666659665</v>
      </c>
      <c r="B3011" s="1">
        <v>5</v>
      </c>
      <c r="C3011" s="1">
        <v>5</v>
      </c>
      <c r="D3011" s="1">
        <v>17</v>
      </c>
      <c r="E3011" s="1" t="str">
        <f t="shared" si="474"/>
        <v>Non-Summer</v>
      </c>
      <c r="F3011" s="78">
        <v>0.77370000000000005</v>
      </c>
      <c r="G3011" s="79">
        <f t="shared" si="475"/>
        <v>1.4720134725700977</v>
      </c>
      <c r="J3011" s="78">
        <v>2.558433</v>
      </c>
      <c r="K3011" s="80">
        <f t="shared" si="476"/>
        <v>2.558433</v>
      </c>
      <c r="L3011" s="68" t="str">
        <f t="shared" si="469"/>
        <v>Normal</v>
      </c>
      <c r="N3011" s="67">
        <f t="shared" si="470"/>
        <v>1.0864195274299022</v>
      </c>
      <c r="O3011" s="67">
        <f t="shared" si="471"/>
        <v>1.4720134725700977</v>
      </c>
      <c r="P3011" s="81">
        <f t="shared" si="472"/>
        <v>0</v>
      </c>
      <c r="Q3011" s="81">
        <f t="shared" si="473"/>
        <v>-1.0864195274299022</v>
      </c>
      <c r="S3011" s="1">
        <f t="shared" si="477"/>
        <v>5</v>
      </c>
      <c r="T3011" s="1" t="str">
        <f t="shared" si="478"/>
        <v>Peak</v>
      </c>
    </row>
    <row r="3012" spans="1:20" x14ac:dyDescent="0.25">
      <c r="A3012" s="85">
        <v>45051.708333326329</v>
      </c>
      <c r="B3012" s="1">
        <v>5</v>
      </c>
      <c r="C3012" s="1">
        <v>5</v>
      </c>
      <c r="D3012" s="1">
        <v>18</v>
      </c>
      <c r="E3012" s="1" t="str">
        <f t="shared" si="474"/>
        <v>Non-Summer</v>
      </c>
      <c r="F3012" s="78">
        <v>0.80449999999999999</v>
      </c>
      <c r="G3012" s="79">
        <f t="shared" si="475"/>
        <v>1.5306124320571843</v>
      </c>
      <c r="J3012" s="78">
        <v>0.84171299999999993</v>
      </c>
      <c r="K3012" s="80">
        <f t="shared" si="476"/>
        <v>0.84171299999999993</v>
      </c>
      <c r="L3012" s="68" t="str">
        <f t="shared" si="469"/>
        <v>Normal</v>
      </c>
      <c r="N3012" s="67">
        <f t="shared" si="470"/>
        <v>0</v>
      </c>
      <c r="O3012" s="67">
        <f t="shared" si="471"/>
        <v>0.84171299999999993</v>
      </c>
      <c r="P3012" s="81">
        <f t="shared" si="472"/>
        <v>0.6888994320571844</v>
      </c>
      <c r="Q3012" s="81">
        <f t="shared" si="473"/>
        <v>0.6888994320571844</v>
      </c>
      <c r="S3012" s="1">
        <f t="shared" si="477"/>
        <v>5</v>
      </c>
      <c r="T3012" s="1" t="str">
        <f t="shared" si="478"/>
        <v>Peak</v>
      </c>
    </row>
    <row r="3013" spans="1:20" x14ac:dyDescent="0.25">
      <c r="A3013" s="85">
        <v>45051.749999992993</v>
      </c>
      <c r="B3013" s="1">
        <v>5</v>
      </c>
      <c r="C3013" s="1">
        <v>5</v>
      </c>
      <c r="D3013" s="1">
        <v>19</v>
      </c>
      <c r="E3013" s="1" t="str">
        <f t="shared" si="474"/>
        <v>Non-Summer</v>
      </c>
      <c r="F3013" s="78">
        <v>0.81630000000000003</v>
      </c>
      <c r="G3013" s="79">
        <f t="shared" si="475"/>
        <v>1.5530626827697698</v>
      </c>
      <c r="J3013" s="78">
        <v>3.2738999999999997E-2</v>
      </c>
      <c r="K3013" s="80">
        <f t="shared" si="476"/>
        <v>3.2738999999999997E-2</v>
      </c>
      <c r="L3013" s="68" t="str">
        <f t="shared" si="469"/>
        <v>Normal</v>
      </c>
      <c r="N3013" s="67">
        <f t="shared" si="470"/>
        <v>0</v>
      </c>
      <c r="O3013" s="67">
        <f t="shared" si="471"/>
        <v>3.2738999999999997E-2</v>
      </c>
      <c r="P3013" s="81">
        <f t="shared" si="472"/>
        <v>1.5203236827697697</v>
      </c>
      <c r="Q3013" s="81">
        <f t="shared" si="473"/>
        <v>1.5203236827697697</v>
      </c>
      <c r="S3013" s="1">
        <f t="shared" si="477"/>
        <v>5</v>
      </c>
      <c r="T3013" s="1" t="str">
        <f t="shared" si="478"/>
        <v>Peak</v>
      </c>
    </row>
    <row r="3014" spans="1:20" x14ac:dyDescent="0.25">
      <c r="A3014" s="85">
        <v>45051.791666659657</v>
      </c>
      <c r="B3014" s="1">
        <v>5</v>
      </c>
      <c r="C3014" s="1">
        <v>5</v>
      </c>
      <c r="D3014" s="1">
        <v>20</v>
      </c>
      <c r="E3014" s="1" t="str">
        <f t="shared" si="474"/>
        <v>Non-Summer</v>
      </c>
      <c r="F3014" s="78">
        <v>0.83089999999999997</v>
      </c>
      <c r="G3014" s="79">
        <f t="shared" si="475"/>
        <v>1.5808401116175446</v>
      </c>
      <c r="J3014" s="78">
        <v>0</v>
      </c>
      <c r="K3014" s="80">
        <f t="shared" si="476"/>
        <v>0</v>
      </c>
      <c r="L3014" s="68" t="str">
        <f t="shared" si="469"/>
        <v>Normal</v>
      </c>
      <c r="N3014" s="67">
        <f t="shared" si="470"/>
        <v>0</v>
      </c>
      <c r="O3014" s="67">
        <f t="shared" si="471"/>
        <v>0</v>
      </c>
      <c r="P3014" s="81">
        <f t="shared" si="472"/>
        <v>1.5808401116175446</v>
      </c>
      <c r="Q3014" s="81">
        <f t="shared" si="473"/>
        <v>1.5808401116175446</v>
      </c>
      <c r="S3014" s="1">
        <f t="shared" si="477"/>
        <v>5</v>
      </c>
      <c r="T3014" s="1" t="str">
        <f t="shared" si="478"/>
        <v>Peak</v>
      </c>
    </row>
    <row r="3015" spans="1:20" x14ac:dyDescent="0.25">
      <c r="A3015" s="85">
        <v>45051.833333326322</v>
      </c>
      <c r="B3015" s="1">
        <v>5</v>
      </c>
      <c r="C3015" s="1">
        <v>5</v>
      </c>
      <c r="D3015" s="1">
        <v>21</v>
      </c>
      <c r="E3015" s="1" t="str">
        <f t="shared" si="474"/>
        <v>Non-Summer</v>
      </c>
      <c r="F3015" s="78">
        <v>0.87649999999999995</v>
      </c>
      <c r="G3015" s="79">
        <f t="shared" si="475"/>
        <v>1.6675970126763482</v>
      </c>
      <c r="J3015" s="78">
        <v>0</v>
      </c>
      <c r="K3015" s="80">
        <f t="shared" si="476"/>
        <v>0</v>
      </c>
      <c r="L3015" s="68" t="str">
        <f t="shared" si="469"/>
        <v>Normal</v>
      </c>
      <c r="N3015" s="67">
        <f t="shared" si="470"/>
        <v>0</v>
      </c>
      <c r="O3015" s="67">
        <f t="shared" si="471"/>
        <v>0</v>
      </c>
      <c r="P3015" s="81">
        <f t="shared" si="472"/>
        <v>1.6675970126763482</v>
      </c>
      <c r="Q3015" s="81">
        <f t="shared" si="473"/>
        <v>1.6675970126763482</v>
      </c>
      <c r="S3015" s="1">
        <f t="shared" si="477"/>
        <v>5</v>
      </c>
      <c r="T3015" s="1" t="str">
        <f t="shared" si="478"/>
        <v>Peak</v>
      </c>
    </row>
    <row r="3016" spans="1:20" x14ac:dyDescent="0.25">
      <c r="A3016" s="85">
        <v>45051.874999992986</v>
      </c>
      <c r="B3016" s="1">
        <v>5</v>
      </c>
      <c r="C3016" s="1">
        <v>5</v>
      </c>
      <c r="D3016" s="1">
        <v>22</v>
      </c>
      <c r="E3016" s="1" t="str">
        <f t="shared" si="474"/>
        <v>Non-Summer</v>
      </c>
      <c r="F3016" s="78">
        <v>0.87129999999999996</v>
      </c>
      <c r="G3016" s="79">
        <f t="shared" si="475"/>
        <v>1.6577036818538531</v>
      </c>
      <c r="J3016" s="78">
        <v>0</v>
      </c>
      <c r="K3016" s="80">
        <f t="shared" si="476"/>
        <v>0</v>
      </c>
      <c r="L3016" s="68" t="str">
        <f t="shared" si="469"/>
        <v>Normal</v>
      </c>
      <c r="N3016" s="67">
        <f t="shared" si="470"/>
        <v>0</v>
      </c>
      <c r="O3016" s="67">
        <f t="shared" si="471"/>
        <v>0</v>
      </c>
      <c r="P3016" s="81">
        <f t="shared" si="472"/>
        <v>1.6577036818538531</v>
      </c>
      <c r="Q3016" s="81">
        <f t="shared" si="473"/>
        <v>1.6577036818538531</v>
      </c>
      <c r="S3016" s="1">
        <f t="shared" si="477"/>
        <v>5</v>
      </c>
      <c r="T3016" s="1" t="str">
        <f t="shared" si="478"/>
        <v>Off-Peak</v>
      </c>
    </row>
    <row r="3017" spans="1:20" x14ac:dyDescent="0.25">
      <c r="A3017" s="85">
        <v>45051.91666665965</v>
      </c>
      <c r="B3017" s="1">
        <v>5</v>
      </c>
      <c r="C3017" s="1">
        <v>5</v>
      </c>
      <c r="D3017" s="1">
        <v>23</v>
      </c>
      <c r="E3017" s="1" t="str">
        <f t="shared" si="474"/>
        <v>Non-Summer</v>
      </c>
      <c r="F3017" s="78">
        <v>0.8155</v>
      </c>
      <c r="G3017" s="79">
        <f t="shared" si="475"/>
        <v>1.551540631874001</v>
      </c>
      <c r="J3017" s="78">
        <v>0</v>
      </c>
      <c r="K3017" s="80">
        <f t="shared" si="476"/>
        <v>0</v>
      </c>
      <c r="L3017" s="68" t="str">
        <f t="shared" si="469"/>
        <v>Normal</v>
      </c>
      <c r="N3017" s="67">
        <f t="shared" si="470"/>
        <v>0</v>
      </c>
      <c r="O3017" s="67">
        <f t="shared" si="471"/>
        <v>0</v>
      </c>
      <c r="P3017" s="81">
        <f t="shared" si="472"/>
        <v>1.551540631874001</v>
      </c>
      <c r="Q3017" s="81">
        <f t="shared" si="473"/>
        <v>1.551540631874001</v>
      </c>
      <c r="S3017" s="1">
        <f t="shared" si="477"/>
        <v>5</v>
      </c>
      <c r="T3017" s="1" t="str">
        <f t="shared" si="478"/>
        <v>Off-Peak</v>
      </c>
    </row>
    <row r="3018" spans="1:20" x14ac:dyDescent="0.25">
      <c r="A3018" s="85">
        <v>45051.958333326314</v>
      </c>
      <c r="B3018" s="1">
        <v>5</v>
      </c>
      <c r="C3018" s="1">
        <v>6</v>
      </c>
      <c r="D3018" s="1">
        <v>0</v>
      </c>
      <c r="E3018" s="1" t="str">
        <f t="shared" si="474"/>
        <v>Non-Summer</v>
      </c>
      <c r="F3018" s="78">
        <v>0.73060000000000003</v>
      </c>
      <c r="G3018" s="79">
        <f t="shared" si="475"/>
        <v>1.3900129805605705</v>
      </c>
      <c r="J3018" s="78">
        <v>0</v>
      </c>
      <c r="K3018" s="80">
        <f t="shared" si="476"/>
        <v>0</v>
      </c>
      <c r="L3018" s="68" t="str">
        <f t="shared" si="469"/>
        <v>Normal</v>
      </c>
      <c r="N3018" s="67">
        <f t="shared" si="470"/>
        <v>0</v>
      </c>
      <c r="O3018" s="67">
        <f t="shared" si="471"/>
        <v>0</v>
      </c>
      <c r="P3018" s="81">
        <f t="shared" si="472"/>
        <v>1.3900129805605705</v>
      </c>
      <c r="Q3018" s="81">
        <f t="shared" si="473"/>
        <v>1.3900129805605705</v>
      </c>
      <c r="S3018" s="1">
        <f t="shared" si="477"/>
        <v>5</v>
      </c>
      <c r="T3018" s="1" t="str">
        <f t="shared" si="478"/>
        <v>Off-Peak</v>
      </c>
    </row>
    <row r="3019" spans="1:20" x14ac:dyDescent="0.25">
      <c r="A3019" s="85">
        <v>45051.999999992979</v>
      </c>
      <c r="B3019" s="1">
        <v>5</v>
      </c>
      <c r="C3019" s="1">
        <v>6</v>
      </c>
      <c r="D3019" s="1">
        <v>1</v>
      </c>
      <c r="E3019" s="1" t="str">
        <f t="shared" si="474"/>
        <v>Non-Summer</v>
      </c>
      <c r="F3019" s="78">
        <v>0.65710000000000002</v>
      </c>
      <c r="G3019" s="79">
        <f t="shared" si="475"/>
        <v>1.2501745545118408</v>
      </c>
      <c r="J3019" s="78">
        <v>0</v>
      </c>
      <c r="K3019" s="80">
        <f t="shared" si="476"/>
        <v>0</v>
      </c>
      <c r="L3019" s="68" t="str">
        <f t="shared" si="469"/>
        <v>Normal</v>
      </c>
      <c r="N3019" s="67">
        <f t="shared" si="470"/>
        <v>0</v>
      </c>
      <c r="O3019" s="67">
        <f t="shared" si="471"/>
        <v>0</v>
      </c>
      <c r="P3019" s="81">
        <f t="shared" si="472"/>
        <v>1.2501745545118408</v>
      </c>
      <c r="Q3019" s="81">
        <f t="shared" si="473"/>
        <v>1.2501745545118408</v>
      </c>
      <c r="S3019" s="1">
        <f t="shared" si="477"/>
        <v>6</v>
      </c>
      <c r="T3019" s="1" t="str">
        <f t="shared" si="478"/>
        <v>Off-Peak</v>
      </c>
    </row>
    <row r="3020" spans="1:20" x14ac:dyDescent="0.25">
      <c r="A3020" s="85">
        <v>45052.041666659643</v>
      </c>
      <c r="B3020" s="1">
        <v>5</v>
      </c>
      <c r="C3020" s="1">
        <v>6</v>
      </c>
      <c r="D3020" s="1">
        <v>2</v>
      </c>
      <c r="E3020" s="1" t="str">
        <f t="shared" si="474"/>
        <v>Non-Summer</v>
      </c>
      <c r="F3020" s="78">
        <v>0.60199999999999998</v>
      </c>
      <c r="G3020" s="79">
        <f t="shared" si="475"/>
        <v>1.1453432990657861</v>
      </c>
      <c r="J3020" s="78">
        <v>0</v>
      </c>
      <c r="K3020" s="80">
        <f t="shared" si="476"/>
        <v>0</v>
      </c>
      <c r="L3020" s="68" t="str">
        <f t="shared" si="469"/>
        <v>Normal</v>
      </c>
      <c r="N3020" s="67">
        <f t="shared" si="470"/>
        <v>0</v>
      </c>
      <c r="O3020" s="67">
        <f t="shared" si="471"/>
        <v>0</v>
      </c>
      <c r="P3020" s="81">
        <f t="shared" si="472"/>
        <v>1.1453432990657861</v>
      </c>
      <c r="Q3020" s="81">
        <f t="shared" si="473"/>
        <v>1.1453432990657861</v>
      </c>
      <c r="S3020" s="1">
        <f t="shared" si="477"/>
        <v>6</v>
      </c>
      <c r="T3020" s="1" t="str">
        <f t="shared" si="478"/>
        <v>Off-Peak</v>
      </c>
    </row>
    <row r="3021" spans="1:20" x14ac:dyDescent="0.25">
      <c r="A3021" s="85">
        <v>45052.083333326307</v>
      </c>
      <c r="B3021" s="1">
        <v>5</v>
      </c>
      <c r="C3021" s="1">
        <v>6</v>
      </c>
      <c r="D3021" s="1">
        <v>3</v>
      </c>
      <c r="E3021" s="1" t="str">
        <f t="shared" si="474"/>
        <v>Non-Summer</v>
      </c>
      <c r="F3021" s="78">
        <v>0.56379999999999997</v>
      </c>
      <c r="G3021" s="79">
        <f t="shared" si="475"/>
        <v>1.0726653687928409</v>
      </c>
      <c r="J3021" s="78">
        <v>0</v>
      </c>
      <c r="K3021" s="80">
        <f t="shared" si="476"/>
        <v>0</v>
      </c>
      <c r="L3021" s="68" t="str">
        <f t="shared" si="469"/>
        <v>Normal</v>
      </c>
      <c r="N3021" s="67">
        <f t="shared" si="470"/>
        <v>0</v>
      </c>
      <c r="O3021" s="67">
        <f t="shared" si="471"/>
        <v>0</v>
      </c>
      <c r="P3021" s="81">
        <f t="shared" si="472"/>
        <v>1.0726653687928409</v>
      </c>
      <c r="Q3021" s="81">
        <f t="shared" si="473"/>
        <v>1.0726653687928409</v>
      </c>
      <c r="S3021" s="1">
        <f t="shared" si="477"/>
        <v>6</v>
      </c>
      <c r="T3021" s="1" t="str">
        <f t="shared" si="478"/>
        <v>Off-Peak</v>
      </c>
    </row>
    <row r="3022" spans="1:20" x14ac:dyDescent="0.25">
      <c r="A3022" s="85">
        <v>45052.124999992971</v>
      </c>
      <c r="B3022" s="1">
        <v>5</v>
      </c>
      <c r="C3022" s="1">
        <v>6</v>
      </c>
      <c r="D3022" s="1">
        <v>4</v>
      </c>
      <c r="E3022" s="1" t="str">
        <f t="shared" si="474"/>
        <v>Non-Summer</v>
      </c>
      <c r="F3022" s="78">
        <v>0.53969999999999996</v>
      </c>
      <c r="G3022" s="79">
        <f t="shared" si="475"/>
        <v>1.0268135855578153</v>
      </c>
      <c r="J3022" s="78">
        <v>0</v>
      </c>
      <c r="K3022" s="80">
        <f t="shared" si="476"/>
        <v>0</v>
      </c>
      <c r="L3022" s="68" t="str">
        <f t="shared" si="469"/>
        <v>Normal</v>
      </c>
      <c r="N3022" s="67">
        <f t="shared" si="470"/>
        <v>0</v>
      </c>
      <c r="O3022" s="67">
        <f t="shared" si="471"/>
        <v>0</v>
      </c>
      <c r="P3022" s="81">
        <f t="shared" si="472"/>
        <v>1.0268135855578153</v>
      </c>
      <c r="Q3022" s="81">
        <f t="shared" si="473"/>
        <v>1.0268135855578153</v>
      </c>
      <c r="S3022" s="1">
        <f t="shared" si="477"/>
        <v>6</v>
      </c>
      <c r="T3022" s="1" t="str">
        <f t="shared" si="478"/>
        <v>Off-Peak</v>
      </c>
    </row>
    <row r="3023" spans="1:20" x14ac:dyDescent="0.25">
      <c r="A3023" s="85">
        <v>45052.166666659636</v>
      </c>
      <c r="B3023" s="1">
        <v>5</v>
      </c>
      <c r="C3023" s="1">
        <v>6</v>
      </c>
      <c r="D3023" s="1">
        <v>5</v>
      </c>
      <c r="E3023" s="1" t="str">
        <f t="shared" si="474"/>
        <v>Non-Summer</v>
      </c>
      <c r="F3023" s="78">
        <v>0.52859999999999996</v>
      </c>
      <c r="G3023" s="79">
        <f t="shared" si="475"/>
        <v>1.0056951293790275</v>
      </c>
      <c r="J3023" s="78">
        <v>0</v>
      </c>
      <c r="K3023" s="80">
        <f t="shared" si="476"/>
        <v>0</v>
      </c>
      <c r="L3023" s="68" t="str">
        <f t="shared" si="469"/>
        <v>Normal</v>
      </c>
      <c r="N3023" s="67">
        <f t="shared" si="470"/>
        <v>0</v>
      </c>
      <c r="O3023" s="67">
        <f t="shared" si="471"/>
        <v>0</v>
      </c>
      <c r="P3023" s="81">
        <f t="shared" si="472"/>
        <v>1.0056951293790275</v>
      </c>
      <c r="Q3023" s="81">
        <f t="shared" si="473"/>
        <v>1.0056951293790275</v>
      </c>
      <c r="S3023" s="1">
        <f t="shared" si="477"/>
        <v>6</v>
      </c>
      <c r="T3023" s="1" t="str">
        <f t="shared" si="478"/>
        <v>Off-Peak</v>
      </c>
    </row>
    <row r="3024" spans="1:20" x14ac:dyDescent="0.25">
      <c r="A3024" s="85">
        <v>45052.2083333263</v>
      </c>
      <c r="B3024" s="1">
        <v>5</v>
      </c>
      <c r="C3024" s="1">
        <v>6</v>
      </c>
      <c r="D3024" s="1">
        <v>6</v>
      </c>
      <c r="E3024" s="1" t="str">
        <f t="shared" si="474"/>
        <v>Non-Summer</v>
      </c>
      <c r="F3024" s="78">
        <v>0.53069999999999995</v>
      </c>
      <c r="G3024" s="79">
        <f t="shared" si="475"/>
        <v>1.0096905129804197</v>
      </c>
      <c r="J3024" s="78">
        <v>0.220779</v>
      </c>
      <c r="K3024" s="80">
        <f t="shared" si="476"/>
        <v>0.220779</v>
      </c>
      <c r="L3024" s="68" t="str">
        <f t="shared" si="469"/>
        <v>Normal</v>
      </c>
      <c r="N3024" s="67">
        <f t="shared" si="470"/>
        <v>0</v>
      </c>
      <c r="O3024" s="67">
        <f t="shared" si="471"/>
        <v>0.220779</v>
      </c>
      <c r="P3024" s="81">
        <f t="shared" si="472"/>
        <v>0.78891151298041962</v>
      </c>
      <c r="Q3024" s="81">
        <f t="shared" si="473"/>
        <v>0.78891151298041962</v>
      </c>
      <c r="S3024" s="1">
        <f t="shared" si="477"/>
        <v>6</v>
      </c>
      <c r="T3024" s="1" t="str">
        <f t="shared" si="478"/>
        <v>Off-Peak</v>
      </c>
    </row>
    <row r="3025" spans="1:20" x14ac:dyDescent="0.25">
      <c r="A3025" s="85">
        <v>45052.249999992964</v>
      </c>
      <c r="B3025" s="1">
        <v>5</v>
      </c>
      <c r="C3025" s="1">
        <v>6</v>
      </c>
      <c r="D3025" s="1">
        <v>7</v>
      </c>
      <c r="E3025" s="1" t="str">
        <f t="shared" si="474"/>
        <v>Non-Summer</v>
      </c>
      <c r="F3025" s="78">
        <v>0.55030000000000001</v>
      </c>
      <c r="G3025" s="79">
        <f t="shared" si="475"/>
        <v>1.0469807599267478</v>
      </c>
      <c r="J3025" s="78">
        <v>1.6039269999999999</v>
      </c>
      <c r="K3025" s="80">
        <f t="shared" si="476"/>
        <v>1.6039269999999999</v>
      </c>
      <c r="L3025" s="68" t="str">
        <f t="shared" si="469"/>
        <v>Normal</v>
      </c>
      <c r="N3025" s="67">
        <f t="shared" si="470"/>
        <v>0.55694624007325211</v>
      </c>
      <c r="O3025" s="67">
        <f t="shared" si="471"/>
        <v>1.0469807599267478</v>
      </c>
      <c r="P3025" s="81">
        <f t="shared" si="472"/>
        <v>0</v>
      </c>
      <c r="Q3025" s="81">
        <f t="shared" si="473"/>
        <v>-0.55694624007325211</v>
      </c>
      <c r="S3025" s="1">
        <f t="shared" si="477"/>
        <v>6</v>
      </c>
      <c r="T3025" s="1" t="str">
        <f t="shared" si="478"/>
        <v>Off-Peak</v>
      </c>
    </row>
    <row r="3026" spans="1:20" x14ac:dyDescent="0.25">
      <c r="A3026" s="85">
        <v>45052.291666659628</v>
      </c>
      <c r="B3026" s="1">
        <v>5</v>
      </c>
      <c r="C3026" s="1">
        <v>6</v>
      </c>
      <c r="D3026" s="1">
        <v>8</v>
      </c>
      <c r="E3026" s="1" t="str">
        <f t="shared" si="474"/>
        <v>Non-Summer</v>
      </c>
      <c r="F3026" s="78">
        <v>0.5927</v>
      </c>
      <c r="G3026" s="79">
        <f t="shared" si="475"/>
        <v>1.1276494574024776</v>
      </c>
      <c r="J3026" s="78">
        <v>3.4079319999999997</v>
      </c>
      <c r="K3026" s="80">
        <f t="shared" si="476"/>
        <v>3.4079319999999997</v>
      </c>
      <c r="L3026" s="68" t="str">
        <f t="shared" si="469"/>
        <v>Normal</v>
      </c>
      <c r="N3026" s="67">
        <f t="shared" si="470"/>
        <v>2.2802825425975222</v>
      </c>
      <c r="O3026" s="67">
        <f t="shared" si="471"/>
        <v>1.1276494574024776</v>
      </c>
      <c r="P3026" s="81">
        <f t="shared" si="472"/>
        <v>0</v>
      </c>
      <c r="Q3026" s="81">
        <f t="shared" si="473"/>
        <v>-2.2802825425975222</v>
      </c>
      <c r="S3026" s="1">
        <f t="shared" si="477"/>
        <v>6</v>
      </c>
      <c r="T3026" s="1" t="str">
        <f t="shared" si="478"/>
        <v>Off-Peak</v>
      </c>
    </row>
    <row r="3027" spans="1:20" x14ac:dyDescent="0.25">
      <c r="A3027" s="85">
        <v>45052.333333326293</v>
      </c>
      <c r="B3027" s="1">
        <v>5</v>
      </c>
      <c r="C3027" s="1">
        <v>6</v>
      </c>
      <c r="D3027" s="1">
        <v>9</v>
      </c>
      <c r="E3027" s="1" t="str">
        <f t="shared" si="474"/>
        <v>Non-Summer</v>
      </c>
      <c r="F3027" s="78">
        <v>0.63819999999999999</v>
      </c>
      <c r="G3027" s="79">
        <f t="shared" si="475"/>
        <v>1.2142161020993103</v>
      </c>
      <c r="J3027" s="78">
        <v>4.7733630000000007</v>
      </c>
      <c r="K3027" s="80">
        <f t="shared" si="476"/>
        <v>4.7733630000000007</v>
      </c>
      <c r="L3027" s="68" t="str">
        <f t="shared" ref="L3027:L3090" si="479">IF(AND(D3027&gt;=$C$2,D3027&lt;=$C$3,E3027="Summer"),"MaxDis","Normal")</f>
        <v>Normal</v>
      </c>
      <c r="N3027" s="67">
        <f t="shared" ref="N3027:N3090" si="480">IF(K3027-G3027&lt;0,0,K3027-G3027)</f>
        <v>3.5591468979006904</v>
      </c>
      <c r="O3027" s="67">
        <f t="shared" ref="O3027:O3090" si="481">K3027-N3027</f>
        <v>1.2142161020993103</v>
      </c>
      <c r="P3027" s="81">
        <f t="shared" ref="P3027:P3090" si="482">MAX(0,G3027-O3027)</f>
        <v>0</v>
      </c>
      <c r="Q3027" s="81">
        <f t="shared" ref="Q3027:Q3090" si="483">G3027-K3027</f>
        <v>-3.5591468979006904</v>
      </c>
      <c r="S3027" s="1">
        <f t="shared" si="477"/>
        <v>6</v>
      </c>
      <c r="T3027" s="1" t="str">
        <f t="shared" si="478"/>
        <v>Off-Peak</v>
      </c>
    </row>
    <row r="3028" spans="1:20" x14ac:dyDescent="0.25">
      <c r="A3028" s="85">
        <v>45052.374999992957</v>
      </c>
      <c r="B3028" s="1">
        <v>5</v>
      </c>
      <c r="C3028" s="1">
        <v>6</v>
      </c>
      <c r="D3028" s="1">
        <v>10</v>
      </c>
      <c r="E3028" s="1" t="str">
        <f t="shared" ref="E3028:E3091" si="484">IF(AND(B3028&gt;=$C$5,B3028&lt;=$C$6),"Summer","Non-Summer")</f>
        <v>Non-Summer</v>
      </c>
      <c r="F3028" s="78">
        <v>0.66420000000000001</v>
      </c>
      <c r="G3028" s="79">
        <f t="shared" ref="G3028:G3091" si="485">F3028*$G$13</f>
        <v>1.2636827562117861</v>
      </c>
      <c r="J3028" s="78">
        <v>5.8074700000000004</v>
      </c>
      <c r="K3028" s="80">
        <f t="shared" ref="K3028:K3091" si="486">J3028*$K$13</f>
        <v>5.8074700000000004</v>
      </c>
      <c r="L3028" s="68" t="str">
        <f t="shared" si="479"/>
        <v>Normal</v>
      </c>
      <c r="N3028" s="67">
        <f t="shared" si="480"/>
        <v>4.5437872437882145</v>
      </c>
      <c r="O3028" s="67">
        <f t="shared" si="481"/>
        <v>1.2636827562117858</v>
      </c>
      <c r="P3028" s="81">
        <f t="shared" si="482"/>
        <v>2.2204460492503131E-16</v>
      </c>
      <c r="Q3028" s="81">
        <f t="shared" si="483"/>
        <v>-4.5437872437882145</v>
      </c>
      <c r="S3028" s="1">
        <f t="shared" ref="S3028:S3091" si="487">WEEKDAY(A3028,2)</f>
        <v>6</v>
      </c>
      <c r="T3028" s="1" t="str">
        <f t="shared" ref="T3028:T3091" si="488">IF(S3028&gt;5,"Off-Peak",IF(AND(D3028&gt;=$C$7,D3028&lt;$C$8),"Peak","Off-Peak"))</f>
        <v>Off-Peak</v>
      </c>
    </row>
    <row r="3029" spans="1:20" x14ac:dyDescent="0.25">
      <c r="A3029" s="85">
        <v>45052.416666659621</v>
      </c>
      <c r="B3029" s="1">
        <v>5</v>
      </c>
      <c r="C3029" s="1">
        <v>6</v>
      </c>
      <c r="D3029" s="1">
        <v>11</v>
      </c>
      <c r="E3029" s="1" t="str">
        <f t="shared" si="484"/>
        <v>Non-Summer</v>
      </c>
      <c r="F3029" s="78">
        <v>0.67669999999999997</v>
      </c>
      <c r="G3029" s="79">
        <f t="shared" si="485"/>
        <v>1.2874648014581687</v>
      </c>
      <c r="J3029" s="78">
        <v>6.4361459999999999</v>
      </c>
      <c r="K3029" s="80">
        <f t="shared" si="486"/>
        <v>6.4361459999999999</v>
      </c>
      <c r="L3029" s="68" t="str">
        <f t="shared" si="479"/>
        <v>Normal</v>
      </c>
      <c r="N3029" s="67">
        <f t="shared" si="480"/>
        <v>5.1486811985418317</v>
      </c>
      <c r="O3029" s="67">
        <f t="shared" si="481"/>
        <v>1.2874648014581682</v>
      </c>
      <c r="P3029" s="81">
        <f t="shared" si="482"/>
        <v>4.4408920985006262E-16</v>
      </c>
      <c r="Q3029" s="81">
        <f t="shared" si="483"/>
        <v>-5.1486811985418317</v>
      </c>
      <c r="S3029" s="1">
        <f t="shared" si="487"/>
        <v>6</v>
      </c>
      <c r="T3029" s="1" t="str">
        <f t="shared" si="488"/>
        <v>Off-Peak</v>
      </c>
    </row>
    <row r="3030" spans="1:20" x14ac:dyDescent="0.25">
      <c r="A3030" s="85">
        <v>45052.458333326285</v>
      </c>
      <c r="B3030" s="1">
        <v>5</v>
      </c>
      <c r="C3030" s="1">
        <v>6</v>
      </c>
      <c r="D3030" s="1">
        <v>12</v>
      </c>
      <c r="E3030" s="1" t="str">
        <f t="shared" si="484"/>
        <v>Non-Summer</v>
      </c>
      <c r="F3030" s="78">
        <v>0.68720000000000003</v>
      </c>
      <c r="G3030" s="79">
        <f t="shared" si="485"/>
        <v>1.3074417194651302</v>
      </c>
      <c r="J3030" s="78">
        <v>6.705006</v>
      </c>
      <c r="K3030" s="80">
        <f t="shared" si="486"/>
        <v>6.705006</v>
      </c>
      <c r="L3030" s="68" t="str">
        <f t="shared" si="479"/>
        <v>Normal</v>
      </c>
      <c r="N3030" s="67">
        <f t="shared" si="480"/>
        <v>5.39756428053487</v>
      </c>
      <c r="O3030" s="67">
        <f t="shared" si="481"/>
        <v>1.30744171946513</v>
      </c>
      <c r="P3030" s="81">
        <f t="shared" si="482"/>
        <v>2.2204460492503131E-16</v>
      </c>
      <c r="Q3030" s="81">
        <f t="shared" si="483"/>
        <v>-5.39756428053487</v>
      </c>
      <c r="S3030" s="1">
        <f t="shared" si="487"/>
        <v>6</v>
      </c>
      <c r="T3030" s="1" t="str">
        <f t="shared" si="488"/>
        <v>Off-Peak</v>
      </c>
    </row>
    <row r="3031" spans="1:20" x14ac:dyDescent="0.25">
      <c r="A3031" s="85">
        <v>45052.49999999295</v>
      </c>
      <c r="B3031" s="1">
        <v>5</v>
      </c>
      <c r="C3031" s="1">
        <v>6</v>
      </c>
      <c r="D3031" s="1">
        <v>13</v>
      </c>
      <c r="E3031" s="1" t="str">
        <f t="shared" si="484"/>
        <v>Non-Summer</v>
      </c>
      <c r="F3031" s="78">
        <v>0.69220000000000004</v>
      </c>
      <c r="G3031" s="79">
        <f t="shared" si="485"/>
        <v>1.3169545375636833</v>
      </c>
      <c r="J3031" s="78">
        <v>5.8657630000000003</v>
      </c>
      <c r="K3031" s="80">
        <f t="shared" si="486"/>
        <v>5.8657630000000003</v>
      </c>
      <c r="L3031" s="68" t="str">
        <f t="shared" si="479"/>
        <v>Normal</v>
      </c>
      <c r="N3031" s="67">
        <f t="shared" si="480"/>
        <v>4.548808462436317</v>
      </c>
      <c r="O3031" s="67">
        <f t="shared" si="481"/>
        <v>1.3169545375636833</v>
      </c>
      <c r="P3031" s="81">
        <f t="shared" si="482"/>
        <v>0</v>
      </c>
      <c r="Q3031" s="81">
        <f t="shared" si="483"/>
        <v>-4.548808462436317</v>
      </c>
      <c r="S3031" s="1">
        <f t="shared" si="487"/>
        <v>6</v>
      </c>
      <c r="T3031" s="1" t="str">
        <f t="shared" si="488"/>
        <v>Off-Peak</v>
      </c>
    </row>
    <row r="3032" spans="1:20" x14ac:dyDescent="0.25">
      <c r="A3032" s="85">
        <v>45052.541666659614</v>
      </c>
      <c r="B3032" s="1">
        <v>5</v>
      </c>
      <c r="C3032" s="1">
        <v>6</v>
      </c>
      <c r="D3032" s="1">
        <v>14</v>
      </c>
      <c r="E3032" s="1" t="str">
        <f t="shared" si="484"/>
        <v>Non-Summer</v>
      </c>
      <c r="F3032" s="78">
        <v>0.69669999999999999</v>
      </c>
      <c r="G3032" s="79">
        <f t="shared" si="485"/>
        <v>1.3255160738523808</v>
      </c>
      <c r="J3032" s="78">
        <v>6.2195519999999993</v>
      </c>
      <c r="K3032" s="80">
        <f t="shared" si="486"/>
        <v>6.2195519999999993</v>
      </c>
      <c r="L3032" s="68" t="str">
        <f t="shared" si="479"/>
        <v>Normal</v>
      </c>
      <c r="N3032" s="67">
        <f t="shared" si="480"/>
        <v>4.8940359261476187</v>
      </c>
      <c r="O3032" s="67">
        <f t="shared" si="481"/>
        <v>1.3255160738523806</v>
      </c>
      <c r="P3032" s="81">
        <f t="shared" si="482"/>
        <v>2.2204460492503131E-16</v>
      </c>
      <c r="Q3032" s="81">
        <f t="shared" si="483"/>
        <v>-4.8940359261476187</v>
      </c>
      <c r="S3032" s="1">
        <f t="shared" si="487"/>
        <v>6</v>
      </c>
      <c r="T3032" s="1" t="str">
        <f t="shared" si="488"/>
        <v>Off-Peak</v>
      </c>
    </row>
    <row r="3033" spans="1:20" x14ac:dyDescent="0.25">
      <c r="A3033" s="85">
        <v>45052.583333326278</v>
      </c>
      <c r="B3033" s="1">
        <v>5</v>
      </c>
      <c r="C3033" s="1">
        <v>6</v>
      </c>
      <c r="D3033" s="1">
        <v>15</v>
      </c>
      <c r="E3033" s="1" t="str">
        <f t="shared" si="484"/>
        <v>Non-Summer</v>
      </c>
      <c r="F3033" s="78">
        <v>0.71650000000000003</v>
      </c>
      <c r="G3033" s="79">
        <f t="shared" si="485"/>
        <v>1.3631868335226509</v>
      </c>
      <c r="J3033" s="78">
        <v>4.3097610000000008</v>
      </c>
      <c r="K3033" s="80">
        <f t="shared" si="486"/>
        <v>4.3097610000000008</v>
      </c>
      <c r="L3033" s="68" t="str">
        <f t="shared" si="479"/>
        <v>Normal</v>
      </c>
      <c r="N3033" s="67">
        <f t="shared" si="480"/>
        <v>2.9465741664773502</v>
      </c>
      <c r="O3033" s="67">
        <f t="shared" si="481"/>
        <v>1.3631868335226507</v>
      </c>
      <c r="P3033" s="81">
        <f t="shared" si="482"/>
        <v>2.2204460492503131E-16</v>
      </c>
      <c r="Q3033" s="81">
        <f t="shared" si="483"/>
        <v>-2.9465741664773502</v>
      </c>
      <c r="S3033" s="1">
        <f t="shared" si="487"/>
        <v>6</v>
      </c>
      <c r="T3033" s="1" t="str">
        <f t="shared" si="488"/>
        <v>Off-Peak</v>
      </c>
    </row>
    <row r="3034" spans="1:20" x14ac:dyDescent="0.25">
      <c r="A3034" s="85">
        <v>45052.624999992942</v>
      </c>
      <c r="B3034" s="1">
        <v>5</v>
      </c>
      <c r="C3034" s="1">
        <v>6</v>
      </c>
      <c r="D3034" s="1">
        <v>16</v>
      </c>
      <c r="E3034" s="1" t="str">
        <f t="shared" si="484"/>
        <v>Non-Summer</v>
      </c>
      <c r="F3034" s="78">
        <v>0.75600000000000001</v>
      </c>
      <c r="G3034" s="79">
        <f t="shared" si="485"/>
        <v>1.43833809650122</v>
      </c>
      <c r="J3034" s="78">
        <v>2.129753</v>
      </c>
      <c r="K3034" s="80">
        <f t="shared" si="486"/>
        <v>2.129753</v>
      </c>
      <c r="L3034" s="68" t="str">
        <f t="shared" si="479"/>
        <v>Normal</v>
      </c>
      <c r="N3034" s="67">
        <f t="shared" si="480"/>
        <v>0.69141490349877999</v>
      </c>
      <c r="O3034" s="67">
        <f t="shared" si="481"/>
        <v>1.43833809650122</v>
      </c>
      <c r="P3034" s="81">
        <f t="shared" si="482"/>
        <v>0</v>
      </c>
      <c r="Q3034" s="81">
        <f t="shared" si="483"/>
        <v>-0.69141490349877999</v>
      </c>
      <c r="S3034" s="1">
        <f t="shared" si="487"/>
        <v>6</v>
      </c>
      <c r="T3034" s="1" t="str">
        <f t="shared" si="488"/>
        <v>Off-Peak</v>
      </c>
    </row>
    <row r="3035" spans="1:20" x14ac:dyDescent="0.25">
      <c r="A3035" s="85">
        <v>45052.666666659607</v>
      </c>
      <c r="B3035" s="1">
        <v>5</v>
      </c>
      <c r="C3035" s="1">
        <v>6</v>
      </c>
      <c r="D3035" s="1">
        <v>17</v>
      </c>
      <c r="E3035" s="1" t="str">
        <f t="shared" si="484"/>
        <v>Non-Summer</v>
      </c>
      <c r="F3035" s="78">
        <v>0.80349999999999999</v>
      </c>
      <c r="G3035" s="79">
        <f t="shared" si="485"/>
        <v>1.5287098684374738</v>
      </c>
      <c r="J3035" s="78">
        <v>2.1742119999999998</v>
      </c>
      <c r="K3035" s="80">
        <f t="shared" si="486"/>
        <v>2.1742119999999998</v>
      </c>
      <c r="L3035" s="68" t="str">
        <f t="shared" si="479"/>
        <v>Normal</v>
      </c>
      <c r="N3035" s="67">
        <f t="shared" si="480"/>
        <v>0.645502131562526</v>
      </c>
      <c r="O3035" s="67">
        <f t="shared" si="481"/>
        <v>1.5287098684374738</v>
      </c>
      <c r="P3035" s="81">
        <f t="shared" si="482"/>
        <v>0</v>
      </c>
      <c r="Q3035" s="81">
        <f t="shared" si="483"/>
        <v>-0.645502131562526</v>
      </c>
      <c r="S3035" s="1">
        <f t="shared" si="487"/>
        <v>6</v>
      </c>
      <c r="T3035" s="1" t="str">
        <f t="shared" si="488"/>
        <v>Off-Peak</v>
      </c>
    </row>
    <row r="3036" spans="1:20" x14ac:dyDescent="0.25">
      <c r="A3036" s="85">
        <v>45052.708333326271</v>
      </c>
      <c r="B3036" s="1">
        <v>5</v>
      </c>
      <c r="C3036" s="1">
        <v>6</v>
      </c>
      <c r="D3036" s="1">
        <v>18</v>
      </c>
      <c r="E3036" s="1" t="str">
        <f t="shared" si="484"/>
        <v>Non-Summer</v>
      </c>
      <c r="F3036" s="78">
        <v>0.83930000000000005</v>
      </c>
      <c r="G3036" s="79">
        <f t="shared" si="485"/>
        <v>1.5968216460231137</v>
      </c>
      <c r="J3036" s="78">
        <v>0.77829300000000001</v>
      </c>
      <c r="K3036" s="80">
        <f t="shared" si="486"/>
        <v>0.77829300000000001</v>
      </c>
      <c r="L3036" s="68" t="str">
        <f t="shared" si="479"/>
        <v>Normal</v>
      </c>
      <c r="N3036" s="67">
        <f t="shared" si="480"/>
        <v>0</v>
      </c>
      <c r="O3036" s="67">
        <f t="shared" si="481"/>
        <v>0.77829300000000001</v>
      </c>
      <c r="P3036" s="81">
        <f t="shared" si="482"/>
        <v>0.8185286460231137</v>
      </c>
      <c r="Q3036" s="81">
        <f t="shared" si="483"/>
        <v>0.8185286460231137</v>
      </c>
      <c r="S3036" s="1">
        <f t="shared" si="487"/>
        <v>6</v>
      </c>
      <c r="T3036" s="1" t="str">
        <f t="shared" si="488"/>
        <v>Off-Peak</v>
      </c>
    </row>
    <row r="3037" spans="1:20" x14ac:dyDescent="0.25">
      <c r="A3037" s="85">
        <v>45052.749999992935</v>
      </c>
      <c r="B3037" s="1">
        <v>5</v>
      </c>
      <c r="C3037" s="1">
        <v>6</v>
      </c>
      <c r="D3037" s="1">
        <v>19</v>
      </c>
      <c r="E3037" s="1" t="str">
        <f t="shared" si="484"/>
        <v>Non-Summer</v>
      </c>
      <c r="F3037" s="78">
        <v>0.85770000000000002</v>
      </c>
      <c r="G3037" s="79">
        <f t="shared" si="485"/>
        <v>1.6318288166257888</v>
      </c>
      <c r="J3037" s="78">
        <v>4.6462000000000003E-2</v>
      </c>
      <c r="K3037" s="80">
        <f t="shared" si="486"/>
        <v>4.6462000000000003E-2</v>
      </c>
      <c r="L3037" s="68" t="str">
        <f t="shared" si="479"/>
        <v>Normal</v>
      </c>
      <c r="N3037" s="67">
        <f t="shared" si="480"/>
        <v>0</v>
      </c>
      <c r="O3037" s="67">
        <f t="shared" si="481"/>
        <v>4.6462000000000003E-2</v>
      </c>
      <c r="P3037" s="81">
        <f t="shared" si="482"/>
        <v>1.5853668166257888</v>
      </c>
      <c r="Q3037" s="81">
        <f t="shared" si="483"/>
        <v>1.5853668166257888</v>
      </c>
      <c r="S3037" s="1">
        <f t="shared" si="487"/>
        <v>6</v>
      </c>
      <c r="T3037" s="1" t="str">
        <f t="shared" si="488"/>
        <v>Off-Peak</v>
      </c>
    </row>
    <row r="3038" spans="1:20" x14ac:dyDescent="0.25">
      <c r="A3038" s="85">
        <v>45052.791666659599</v>
      </c>
      <c r="B3038" s="1">
        <v>5</v>
      </c>
      <c r="C3038" s="1">
        <v>6</v>
      </c>
      <c r="D3038" s="1">
        <v>20</v>
      </c>
      <c r="E3038" s="1" t="str">
        <f t="shared" si="484"/>
        <v>Non-Summer</v>
      </c>
      <c r="F3038" s="78">
        <v>0.87209999999999999</v>
      </c>
      <c r="G3038" s="79">
        <f t="shared" si="485"/>
        <v>1.6592257327496216</v>
      </c>
      <c r="J3038" s="78">
        <v>0</v>
      </c>
      <c r="K3038" s="80">
        <f t="shared" si="486"/>
        <v>0</v>
      </c>
      <c r="L3038" s="68" t="str">
        <f t="shared" si="479"/>
        <v>Normal</v>
      </c>
      <c r="N3038" s="67">
        <f t="shared" si="480"/>
        <v>0</v>
      </c>
      <c r="O3038" s="67">
        <f t="shared" si="481"/>
        <v>0</v>
      </c>
      <c r="P3038" s="81">
        <f t="shared" si="482"/>
        <v>1.6592257327496216</v>
      </c>
      <c r="Q3038" s="81">
        <f t="shared" si="483"/>
        <v>1.6592257327496216</v>
      </c>
      <c r="S3038" s="1">
        <f t="shared" si="487"/>
        <v>6</v>
      </c>
      <c r="T3038" s="1" t="str">
        <f t="shared" si="488"/>
        <v>Off-Peak</v>
      </c>
    </row>
    <row r="3039" spans="1:20" x14ac:dyDescent="0.25">
      <c r="A3039" s="85">
        <v>45052.833333326264</v>
      </c>
      <c r="B3039" s="1">
        <v>5</v>
      </c>
      <c r="C3039" s="1">
        <v>6</v>
      </c>
      <c r="D3039" s="1">
        <v>21</v>
      </c>
      <c r="E3039" s="1" t="str">
        <f t="shared" si="484"/>
        <v>Non-Summer</v>
      </c>
      <c r="F3039" s="78">
        <v>0.92130000000000001</v>
      </c>
      <c r="G3039" s="79">
        <f t="shared" si="485"/>
        <v>1.7528318628393835</v>
      </c>
      <c r="J3039" s="78">
        <v>0</v>
      </c>
      <c r="K3039" s="80">
        <f t="shared" si="486"/>
        <v>0</v>
      </c>
      <c r="L3039" s="68" t="str">
        <f t="shared" si="479"/>
        <v>Normal</v>
      </c>
      <c r="N3039" s="67">
        <f t="shared" si="480"/>
        <v>0</v>
      </c>
      <c r="O3039" s="67">
        <f t="shared" si="481"/>
        <v>0</v>
      </c>
      <c r="P3039" s="81">
        <f t="shared" si="482"/>
        <v>1.7528318628393835</v>
      </c>
      <c r="Q3039" s="81">
        <f t="shared" si="483"/>
        <v>1.7528318628393835</v>
      </c>
      <c r="S3039" s="1">
        <f t="shared" si="487"/>
        <v>6</v>
      </c>
      <c r="T3039" s="1" t="str">
        <f t="shared" si="488"/>
        <v>Off-Peak</v>
      </c>
    </row>
    <row r="3040" spans="1:20" x14ac:dyDescent="0.25">
      <c r="A3040" s="85">
        <v>45052.874999992928</v>
      </c>
      <c r="B3040" s="1">
        <v>5</v>
      </c>
      <c r="C3040" s="1">
        <v>6</v>
      </c>
      <c r="D3040" s="1">
        <v>22</v>
      </c>
      <c r="E3040" s="1" t="str">
        <f t="shared" si="484"/>
        <v>Non-Summer</v>
      </c>
      <c r="F3040" s="78">
        <v>0.92649999999999999</v>
      </c>
      <c r="G3040" s="79">
        <f t="shared" si="485"/>
        <v>1.7627251936618786</v>
      </c>
      <c r="J3040" s="78">
        <v>0</v>
      </c>
      <c r="K3040" s="80">
        <f t="shared" si="486"/>
        <v>0</v>
      </c>
      <c r="L3040" s="68" t="str">
        <f t="shared" si="479"/>
        <v>Normal</v>
      </c>
      <c r="N3040" s="67">
        <f t="shared" si="480"/>
        <v>0</v>
      </c>
      <c r="O3040" s="67">
        <f t="shared" si="481"/>
        <v>0</v>
      </c>
      <c r="P3040" s="81">
        <f t="shared" si="482"/>
        <v>1.7627251936618786</v>
      </c>
      <c r="Q3040" s="81">
        <f t="shared" si="483"/>
        <v>1.7627251936618786</v>
      </c>
      <c r="S3040" s="1">
        <f t="shared" si="487"/>
        <v>6</v>
      </c>
      <c r="T3040" s="1" t="str">
        <f t="shared" si="488"/>
        <v>Off-Peak</v>
      </c>
    </row>
    <row r="3041" spans="1:20" x14ac:dyDescent="0.25">
      <c r="A3041" s="85">
        <v>45052.916666659592</v>
      </c>
      <c r="B3041" s="1">
        <v>5</v>
      </c>
      <c r="C3041" s="1">
        <v>6</v>
      </c>
      <c r="D3041" s="1">
        <v>23</v>
      </c>
      <c r="E3041" s="1" t="str">
        <f t="shared" si="484"/>
        <v>Non-Summer</v>
      </c>
      <c r="F3041" s="78">
        <v>0.87980000000000003</v>
      </c>
      <c r="G3041" s="79">
        <f t="shared" si="485"/>
        <v>1.6738754726213934</v>
      </c>
      <c r="J3041" s="78">
        <v>0</v>
      </c>
      <c r="K3041" s="80">
        <f t="shared" si="486"/>
        <v>0</v>
      </c>
      <c r="L3041" s="68" t="str">
        <f t="shared" si="479"/>
        <v>Normal</v>
      </c>
      <c r="N3041" s="67">
        <f t="shared" si="480"/>
        <v>0</v>
      </c>
      <c r="O3041" s="67">
        <f t="shared" si="481"/>
        <v>0</v>
      </c>
      <c r="P3041" s="81">
        <f t="shared" si="482"/>
        <v>1.6738754726213934</v>
      </c>
      <c r="Q3041" s="81">
        <f t="shared" si="483"/>
        <v>1.6738754726213934</v>
      </c>
      <c r="S3041" s="1">
        <f t="shared" si="487"/>
        <v>6</v>
      </c>
      <c r="T3041" s="1" t="str">
        <f t="shared" si="488"/>
        <v>Off-Peak</v>
      </c>
    </row>
    <row r="3042" spans="1:20" x14ac:dyDescent="0.25">
      <c r="A3042" s="85">
        <v>45052.958333326256</v>
      </c>
      <c r="B3042" s="1">
        <v>5</v>
      </c>
      <c r="C3042" s="1">
        <v>7</v>
      </c>
      <c r="D3042" s="1">
        <v>0</v>
      </c>
      <c r="E3042" s="1" t="str">
        <f t="shared" si="484"/>
        <v>Non-Summer</v>
      </c>
      <c r="F3042" s="78">
        <v>0.80120000000000002</v>
      </c>
      <c r="G3042" s="79">
        <f t="shared" si="485"/>
        <v>1.5243339721121394</v>
      </c>
      <c r="J3042" s="78">
        <v>0</v>
      </c>
      <c r="K3042" s="80">
        <f t="shared" si="486"/>
        <v>0</v>
      </c>
      <c r="L3042" s="68" t="str">
        <f t="shared" si="479"/>
        <v>Normal</v>
      </c>
      <c r="N3042" s="67">
        <f t="shared" si="480"/>
        <v>0</v>
      </c>
      <c r="O3042" s="67">
        <f t="shared" si="481"/>
        <v>0</v>
      </c>
      <c r="P3042" s="81">
        <f t="shared" si="482"/>
        <v>1.5243339721121394</v>
      </c>
      <c r="Q3042" s="81">
        <f t="shared" si="483"/>
        <v>1.5243339721121394</v>
      </c>
      <c r="S3042" s="1">
        <f t="shared" si="487"/>
        <v>6</v>
      </c>
      <c r="T3042" s="1" t="str">
        <f t="shared" si="488"/>
        <v>Off-Peak</v>
      </c>
    </row>
    <row r="3043" spans="1:20" x14ac:dyDescent="0.25">
      <c r="A3043" s="85">
        <v>45052.99999999292</v>
      </c>
      <c r="B3043" s="1">
        <v>5</v>
      </c>
      <c r="C3043" s="1">
        <v>7</v>
      </c>
      <c r="D3043" s="1">
        <v>1</v>
      </c>
      <c r="E3043" s="1" t="str">
        <f t="shared" si="484"/>
        <v>Non-Summer</v>
      </c>
      <c r="F3043" s="78">
        <v>0.72599999999999998</v>
      </c>
      <c r="G3043" s="79">
        <f t="shared" si="485"/>
        <v>1.3812611879099017</v>
      </c>
      <c r="J3043" s="78">
        <v>0</v>
      </c>
      <c r="K3043" s="80">
        <f t="shared" si="486"/>
        <v>0</v>
      </c>
      <c r="L3043" s="68" t="str">
        <f t="shared" si="479"/>
        <v>Normal</v>
      </c>
      <c r="N3043" s="67">
        <f t="shared" si="480"/>
        <v>0</v>
      </c>
      <c r="O3043" s="67">
        <f t="shared" si="481"/>
        <v>0</v>
      </c>
      <c r="P3043" s="81">
        <f t="shared" si="482"/>
        <v>1.3812611879099017</v>
      </c>
      <c r="Q3043" s="81">
        <f t="shared" si="483"/>
        <v>1.3812611879099017</v>
      </c>
      <c r="S3043" s="1">
        <f t="shared" si="487"/>
        <v>7</v>
      </c>
      <c r="T3043" s="1" t="str">
        <f t="shared" si="488"/>
        <v>Off-Peak</v>
      </c>
    </row>
    <row r="3044" spans="1:20" x14ac:dyDescent="0.25">
      <c r="A3044" s="85">
        <v>45053.041666659585</v>
      </c>
      <c r="B3044" s="1">
        <v>5</v>
      </c>
      <c r="C3044" s="1">
        <v>7</v>
      </c>
      <c r="D3044" s="1">
        <v>2</v>
      </c>
      <c r="E3044" s="1" t="str">
        <f t="shared" si="484"/>
        <v>Non-Summer</v>
      </c>
      <c r="F3044" s="78">
        <v>0.66359999999999997</v>
      </c>
      <c r="G3044" s="79">
        <f t="shared" si="485"/>
        <v>1.2625412180399596</v>
      </c>
      <c r="J3044" s="78">
        <v>0</v>
      </c>
      <c r="K3044" s="80">
        <f t="shared" si="486"/>
        <v>0</v>
      </c>
      <c r="L3044" s="68" t="str">
        <f t="shared" si="479"/>
        <v>Normal</v>
      </c>
      <c r="N3044" s="67">
        <f t="shared" si="480"/>
        <v>0</v>
      </c>
      <c r="O3044" s="67">
        <f t="shared" si="481"/>
        <v>0</v>
      </c>
      <c r="P3044" s="81">
        <f t="shared" si="482"/>
        <v>1.2625412180399596</v>
      </c>
      <c r="Q3044" s="81">
        <f t="shared" si="483"/>
        <v>1.2625412180399596</v>
      </c>
      <c r="S3044" s="1">
        <f t="shared" si="487"/>
        <v>7</v>
      </c>
      <c r="T3044" s="1" t="str">
        <f t="shared" si="488"/>
        <v>Off-Peak</v>
      </c>
    </row>
    <row r="3045" spans="1:20" x14ac:dyDescent="0.25">
      <c r="A3045" s="85">
        <v>45053.083333326249</v>
      </c>
      <c r="B3045" s="1">
        <v>5</v>
      </c>
      <c r="C3045" s="1">
        <v>7</v>
      </c>
      <c r="D3045" s="1">
        <v>3</v>
      </c>
      <c r="E3045" s="1" t="str">
        <f t="shared" si="484"/>
        <v>Non-Summer</v>
      </c>
      <c r="F3045" s="78">
        <v>0.61739999999999995</v>
      </c>
      <c r="G3045" s="79">
        <f t="shared" si="485"/>
        <v>1.1746427788093294</v>
      </c>
      <c r="J3045" s="78">
        <v>0</v>
      </c>
      <c r="K3045" s="80">
        <f t="shared" si="486"/>
        <v>0</v>
      </c>
      <c r="L3045" s="68" t="str">
        <f t="shared" si="479"/>
        <v>Normal</v>
      </c>
      <c r="N3045" s="67">
        <f t="shared" si="480"/>
        <v>0</v>
      </c>
      <c r="O3045" s="67">
        <f t="shared" si="481"/>
        <v>0</v>
      </c>
      <c r="P3045" s="81">
        <f t="shared" si="482"/>
        <v>1.1746427788093294</v>
      </c>
      <c r="Q3045" s="81">
        <f t="shared" si="483"/>
        <v>1.1746427788093294</v>
      </c>
      <c r="S3045" s="1">
        <f t="shared" si="487"/>
        <v>7</v>
      </c>
      <c r="T3045" s="1" t="str">
        <f t="shared" si="488"/>
        <v>Off-Peak</v>
      </c>
    </row>
    <row r="3046" spans="1:20" x14ac:dyDescent="0.25">
      <c r="A3046" s="85">
        <v>45053.124999992913</v>
      </c>
      <c r="B3046" s="1">
        <v>5</v>
      </c>
      <c r="C3046" s="1">
        <v>7</v>
      </c>
      <c r="D3046" s="1">
        <v>4</v>
      </c>
      <c r="E3046" s="1" t="str">
        <f t="shared" si="484"/>
        <v>Non-Summer</v>
      </c>
      <c r="F3046" s="78">
        <v>0.58520000000000005</v>
      </c>
      <c r="G3046" s="79">
        <f t="shared" si="485"/>
        <v>1.1133802302546481</v>
      </c>
      <c r="J3046" s="78">
        <v>0</v>
      </c>
      <c r="K3046" s="80">
        <f t="shared" si="486"/>
        <v>0</v>
      </c>
      <c r="L3046" s="68" t="str">
        <f t="shared" si="479"/>
        <v>Normal</v>
      </c>
      <c r="N3046" s="67">
        <f t="shared" si="480"/>
        <v>0</v>
      </c>
      <c r="O3046" s="67">
        <f t="shared" si="481"/>
        <v>0</v>
      </c>
      <c r="P3046" s="81">
        <f t="shared" si="482"/>
        <v>1.1133802302546481</v>
      </c>
      <c r="Q3046" s="81">
        <f t="shared" si="483"/>
        <v>1.1133802302546481</v>
      </c>
      <c r="S3046" s="1">
        <f t="shared" si="487"/>
        <v>7</v>
      </c>
      <c r="T3046" s="1" t="str">
        <f t="shared" si="488"/>
        <v>Off-Peak</v>
      </c>
    </row>
    <row r="3047" spans="1:20" x14ac:dyDescent="0.25">
      <c r="A3047" s="85">
        <v>45053.166666659577</v>
      </c>
      <c r="B3047" s="1">
        <v>5</v>
      </c>
      <c r="C3047" s="1">
        <v>7</v>
      </c>
      <c r="D3047" s="1">
        <v>5</v>
      </c>
      <c r="E3047" s="1" t="str">
        <f t="shared" si="484"/>
        <v>Non-Summer</v>
      </c>
      <c r="F3047" s="78">
        <v>0.5645</v>
      </c>
      <c r="G3047" s="79">
        <f t="shared" si="485"/>
        <v>1.0739971633266385</v>
      </c>
      <c r="J3047" s="78">
        <v>0</v>
      </c>
      <c r="K3047" s="80">
        <f t="shared" si="486"/>
        <v>0</v>
      </c>
      <c r="L3047" s="68" t="str">
        <f t="shared" si="479"/>
        <v>Normal</v>
      </c>
      <c r="N3047" s="67">
        <f t="shared" si="480"/>
        <v>0</v>
      </c>
      <c r="O3047" s="67">
        <f t="shared" si="481"/>
        <v>0</v>
      </c>
      <c r="P3047" s="81">
        <f t="shared" si="482"/>
        <v>1.0739971633266385</v>
      </c>
      <c r="Q3047" s="81">
        <f t="shared" si="483"/>
        <v>1.0739971633266385</v>
      </c>
      <c r="S3047" s="1">
        <f t="shared" si="487"/>
        <v>7</v>
      </c>
      <c r="T3047" s="1" t="str">
        <f t="shared" si="488"/>
        <v>Off-Peak</v>
      </c>
    </row>
    <row r="3048" spans="1:20" x14ac:dyDescent="0.25">
      <c r="A3048" s="85">
        <v>45053.208333326242</v>
      </c>
      <c r="B3048" s="1">
        <v>5</v>
      </c>
      <c r="C3048" s="1">
        <v>7</v>
      </c>
      <c r="D3048" s="1">
        <v>6</v>
      </c>
      <c r="E3048" s="1" t="str">
        <f t="shared" si="484"/>
        <v>Non-Summer</v>
      </c>
      <c r="F3048" s="78">
        <v>0.55820000000000003</v>
      </c>
      <c r="G3048" s="79">
        <f t="shared" si="485"/>
        <v>1.0620110125224616</v>
      </c>
      <c r="J3048" s="78">
        <v>1.9304999999999999E-2</v>
      </c>
      <c r="K3048" s="80">
        <f t="shared" si="486"/>
        <v>1.9304999999999999E-2</v>
      </c>
      <c r="L3048" s="68" t="str">
        <f t="shared" si="479"/>
        <v>Normal</v>
      </c>
      <c r="N3048" s="67">
        <f t="shared" si="480"/>
        <v>0</v>
      </c>
      <c r="O3048" s="67">
        <f t="shared" si="481"/>
        <v>1.9304999999999999E-2</v>
      </c>
      <c r="P3048" s="81">
        <f t="shared" si="482"/>
        <v>1.0427060125224616</v>
      </c>
      <c r="Q3048" s="81">
        <f t="shared" si="483"/>
        <v>1.0427060125224616</v>
      </c>
      <c r="S3048" s="1">
        <f t="shared" si="487"/>
        <v>7</v>
      </c>
      <c r="T3048" s="1" t="str">
        <f t="shared" si="488"/>
        <v>Off-Peak</v>
      </c>
    </row>
    <row r="3049" spans="1:20" x14ac:dyDescent="0.25">
      <c r="A3049" s="85">
        <v>45053.249999992906</v>
      </c>
      <c r="B3049" s="1">
        <v>5</v>
      </c>
      <c r="C3049" s="1">
        <v>7</v>
      </c>
      <c r="D3049" s="1">
        <v>7</v>
      </c>
      <c r="E3049" s="1" t="str">
        <f t="shared" si="484"/>
        <v>Non-Summer</v>
      </c>
      <c r="F3049" s="78">
        <v>0.56530000000000002</v>
      </c>
      <c r="G3049" s="79">
        <f t="shared" si="485"/>
        <v>1.075519214222407</v>
      </c>
      <c r="J3049" s="78">
        <v>0.150834</v>
      </c>
      <c r="K3049" s="80">
        <f t="shared" si="486"/>
        <v>0.150834</v>
      </c>
      <c r="L3049" s="68" t="str">
        <f t="shared" si="479"/>
        <v>Normal</v>
      </c>
      <c r="N3049" s="67">
        <f t="shared" si="480"/>
        <v>0</v>
      </c>
      <c r="O3049" s="67">
        <f t="shared" si="481"/>
        <v>0.150834</v>
      </c>
      <c r="P3049" s="81">
        <f t="shared" si="482"/>
        <v>0.92468521422240701</v>
      </c>
      <c r="Q3049" s="81">
        <f t="shared" si="483"/>
        <v>0.92468521422240701</v>
      </c>
      <c r="S3049" s="1">
        <f t="shared" si="487"/>
        <v>7</v>
      </c>
      <c r="T3049" s="1" t="str">
        <f t="shared" si="488"/>
        <v>Off-Peak</v>
      </c>
    </row>
    <row r="3050" spans="1:20" x14ac:dyDescent="0.25">
      <c r="A3050" s="85">
        <v>45053.29166665957</v>
      </c>
      <c r="B3050" s="1">
        <v>5</v>
      </c>
      <c r="C3050" s="1">
        <v>7</v>
      </c>
      <c r="D3050" s="1">
        <v>8</v>
      </c>
      <c r="E3050" s="1" t="str">
        <f t="shared" si="484"/>
        <v>Non-Summer</v>
      </c>
      <c r="F3050" s="78">
        <v>0.61829999999999996</v>
      </c>
      <c r="G3050" s="79">
        <f t="shared" si="485"/>
        <v>1.1763550860670691</v>
      </c>
      <c r="J3050" s="78">
        <v>0.31361800000000001</v>
      </c>
      <c r="K3050" s="80">
        <f t="shared" si="486"/>
        <v>0.31361800000000001</v>
      </c>
      <c r="L3050" s="68" t="str">
        <f t="shared" si="479"/>
        <v>Normal</v>
      </c>
      <c r="N3050" s="67">
        <f t="shared" si="480"/>
        <v>0</v>
      </c>
      <c r="O3050" s="67">
        <f t="shared" si="481"/>
        <v>0.31361800000000001</v>
      </c>
      <c r="P3050" s="81">
        <f t="shared" si="482"/>
        <v>0.86273708606706911</v>
      </c>
      <c r="Q3050" s="81">
        <f t="shared" si="483"/>
        <v>0.86273708606706911</v>
      </c>
      <c r="S3050" s="1">
        <f t="shared" si="487"/>
        <v>7</v>
      </c>
      <c r="T3050" s="1" t="str">
        <f t="shared" si="488"/>
        <v>Off-Peak</v>
      </c>
    </row>
    <row r="3051" spans="1:20" x14ac:dyDescent="0.25">
      <c r="A3051" s="85">
        <v>45053.333333326234</v>
      </c>
      <c r="B3051" s="1">
        <v>5</v>
      </c>
      <c r="C3051" s="1">
        <v>7</v>
      </c>
      <c r="D3051" s="1">
        <v>9</v>
      </c>
      <c r="E3051" s="1" t="str">
        <f t="shared" si="484"/>
        <v>Non-Summer</v>
      </c>
      <c r="F3051" s="78">
        <v>0.71750000000000003</v>
      </c>
      <c r="G3051" s="79">
        <f t="shared" si="485"/>
        <v>1.3650893971423617</v>
      </c>
      <c r="J3051" s="78">
        <v>4.0534540000000003</v>
      </c>
      <c r="K3051" s="80">
        <f t="shared" si="486"/>
        <v>4.0534540000000003</v>
      </c>
      <c r="L3051" s="68" t="str">
        <f t="shared" si="479"/>
        <v>Normal</v>
      </c>
      <c r="N3051" s="67">
        <f t="shared" si="480"/>
        <v>2.6883646028576385</v>
      </c>
      <c r="O3051" s="67">
        <f t="shared" si="481"/>
        <v>1.3650893971423619</v>
      </c>
      <c r="P3051" s="81">
        <f t="shared" si="482"/>
        <v>0</v>
      </c>
      <c r="Q3051" s="81">
        <f t="shared" si="483"/>
        <v>-2.6883646028576385</v>
      </c>
      <c r="S3051" s="1">
        <f t="shared" si="487"/>
        <v>7</v>
      </c>
      <c r="T3051" s="1" t="str">
        <f t="shared" si="488"/>
        <v>Off-Peak</v>
      </c>
    </row>
    <row r="3052" spans="1:20" x14ac:dyDescent="0.25">
      <c r="A3052" s="85">
        <v>45053.374999992899</v>
      </c>
      <c r="B3052" s="1">
        <v>5</v>
      </c>
      <c r="C3052" s="1">
        <v>7</v>
      </c>
      <c r="D3052" s="1">
        <v>10</v>
      </c>
      <c r="E3052" s="1" t="str">
        <f t="shared" si="484"/>
        <v>Non-Summer</v>
      </c>
      <c r="F3052" s="78">
        <v>0.82410000000000005</v>
      </c>
      <c r="G3052" s="79">
        <f t="shared" si="485"/>
        <v>1.5679026790035124</v>
      </c>
      <c r="J3052" s="78">
        <v>1.7732650000000001</v>
      </c>
      <c r="K3052" s="80">
        <f t="shared" si="486"/>
        <v>1.7732650000000001</v>
      </c>
      <c r="L3052" s="68" t="str">
        <f t="shared" si="479"/>
        <v>Normal</v>
      </c>
      <c r="N3052" s="67">
        <f t="shared" si="480"/>
        <v>0.20536232099648766</v>
      </c>
      <c r="O3052" s="67">
        <f t="shared" si="481"/>
        <v>1.5679026790035124</v>
      </c>
      <c r="P3052" s="81">
        <f t="shared" si="482"/>
        <v>0</v>
      </c>
      <c r="Q3052" s="81">
        <f t="shared" si="483"/>
        <v>-0.20536232099648766</v>
      </c>
      <c r="S3052" s="1">
        <f t="shared" si="487"/>
        <v>7</v>
      </c>
      <c r="T3052" s="1" t="str">
        <f t="shared" si="488"/>
        <v>Off-Peak</v>
      </c>
    </row>
    <row r="3053" spans="1:20" x14ac:dyDescent="0.25">
      <c r="A3053" s="85">
        <v>45053.416666659563</v>
      </c>
      <c r="B3053" s="1">
        <v>5</v>
      </c>
      <c r="C3053" s="1">
        <v>7</v>
      </c>
      <c r="D3053" s="1">
        <v>11</v>
      </c>
      <c r="E3053" s="1" t="str">
        <f t="shared" si="484"/>
        <v>Non-Summer</v>
      </c>
      <c r="F3053" s="78">
        <v>0.93279999999999996</v>
      </c>
      <c r="G3053" s="79">
        <f t="shared" si="485"/>
        <v>1.7747113444660554</v>
      </c>
      <c r="J3053" s="78">
        <v>1.4791890000000001</v>
      </c>
      <c r="K3053" s="80">
        <f t="shared" si="486"/>
        <v>1.4791890000000001</v>
      </c>
      <c r="L3053" s="68" t="str">
        <f t="shared" si="479"/>
        <v>Normal</v>
      </c>
      <c r="N3053" s="67">
        <f t="shared" si="480"/>
        <v>0</v>
      </c>
      <c r="O3053" s="67">
        <f t="shared" si="481"/>
        <v>1.4791890000000001</v>
      </c>
      <c r="P3053" s="81">
        <f t="shared" si="482"/>
        <v>0.2955223444660553</v>
      </c>
      <c r="Q3053" s="81">
        <f t="shared" si="483"/>
        <v>0.2955223444660553</v>
      </c>
      <c r="S3053" s="1">
        <f t="shared" si="487"/>
        <v>7</v>
      </c>
      <c r="T3053" s="1" t="str">
        <f t="shared" si="488"/>
        <v>Off-Peak</v>
      </c>
    </row>
    <row r="3054" spans="1:20" x14ac:dyDescent="0.25">
      <c r="A3054" s="85">
        <v>45053.458333326227</v>
      </c>
      <c r="B3054" s="1">
        <v>5</v>
      </c>
      <c r="C3054" s="1">
        <v>7</v>
      </c>
      <c r="D3054" s="1">
        <v>12</v>
      </c>
      <c r="E3054" s="1" t="str">
        <f t="shared" si="484"/>
        <v>Non-Summer</v>
      </c>
      <c r="F3054" s="78">
        <v>1.0508</v>
      </c>
      <c r="G3054" s="79">
        <f t="shared" si="485"/>
        <v>1.9992138515919071</v>
      </c>
      <c r="J3054" s="78">
        <v>0.68609799999999999</v>
      </c>
      <c r="K3054" s="80">
        <f t="shared" si="486"/>
        <v>0.68609799999999999</v>
      </c>
      <c r="L3054" s="68" t="str">
        <f t="shared" si="479"/>
        <v>Normal</v>
      </c>
      <c r="N3054" s="67">
        <f t="shared" si="480"/>
        <v>0</v>
      </c>
      <c r="O3054" s="67">
        <f t="shared" si="481"/>
        <v>0.68609799999999999</v>
      </c>
      <c r="P3054" s="81">
        <f t="shared" si="482"/>
        <v>1.313115851591907</v>
      </c>
      <c r="Q3054" s="81">
        <f t="shared" si="483"/>
        <v>1.313115851591907</v>
      </c>
      <c r="S3054" s="1">
        <f t="shared" si="487"/>
        <v>7</v>
      </c>
      <c r="T3054" s="1" t="str">
        <f t="shared" si="488"/>
        <v>Off-Peak</v>
      </c>
    </row>
    <row r="3055" spans="1:20" x14ac:dyDescent="0.25">
      <c r="A3055" s="85">
        <v>45053.499999992891</v>
      </c>
      <c r="B3055" s="1">
        <v>5</v>
      </c>
      <c r="C3055" s="1">
        <v>7</v>
      </c>
      <c r="D3055" s="1">
        <v>13</v>
      </c>
      <c r="E3055" s="1" t="str">
        <f t="shared" si="484"/>
        <v>Non-Summer</v>
      </c>
      <c r="F3055" s="78">
        <v>1.1717</v>
      </c>
      <c r="G3055" s="79">
        <f t="shared" si="485"/>
        <v>2.2292337932149198</v>
      </c>
      <c r="J3055" s="78">
        <v>1.3773979999999999</v>
      </c>
      <c r="K3055" s="80">
        <f t="shared" si="486"/>
        <v>1.3773979999999999</v>
      </c>
      <c r="L3055" s="68" t="str">
        <f t="shared" si="479"/>
        <v>Normal</v>
      </c>
      <c r="N3055" s="67">
        <f t="shared" si="480"/>
        <v>0</v>
      </c>
      <c r="O3055" s="67">
        <f t="shared" si="481"/>
        <v>1.3773979999999999</v>
      </c>
      <c r="P3055" s="81">
        <f t="shared" si="482"/>
        <v>0.85183579321491987</v>
      </c>
      <c r="Q3055" s="81">
        <f t="shared" si="483"/>
        <v>0.85183579321491987</v>
      </c>
      <c r="S3055" s="1">
        <f t="shared" si="487"/>
        <v>7</v>
      </c>
      <c r="T3055" s="1" t="str">
        <f t="shared" si="488"/>
        <v>Off-Peak</v>
      </c>
    </row>
    <row r="3056" spans="1:20" x14ac:dyDescent="0.25">
      <c r="A3056" s="85">
        <v>45053.541666659556</v>
      </c>
      <c r="B3056" s="1">
        <v>5</v>
      </c>
      <c r="C3056" s="1">
        <v>7</v>
      </c>
      <c r="D3056" s="1">
        <v>14</v>
      </c>
      <c r="E3056" s="1" t="str">
        <f t="shared" si="484"/>
        <v>Non-Summer</v>
      </c>
      <c r="F3056" s="78">
        <v>1.2741</v>
      </c>
      <c r="G3056" s="79">
        <f t="shared" si="485"/>
        <v>2.4240563078732862</v>
      </c>
      <c r="J3056" s="78">
        <v>3.7509870000000003</v>
      </c>
      <c r="K3056" s="80">
        <f t="shared" si="486"/>
        <v>3.7509870000000003</v>
      </c>
      <c r="L3056" s="68" t="str">
        <f t="shared" si="479"/>
        <v>Normal</v>
      </c>
      <c r="N3056" s="67">
        <f t="shared" si="480"/>
        <v>1.3269306921267141</v>
      </c>
      <c r="O3056" s="67">
        <f t="shared" si="481"/>
        <v>2.4240563078732862</v>
      </c>
      <c r="P3056" s="81">
        <f t="shared" si="482"/>
        <v>0</v>
      </c>
      <c r="Q3056" s="81">
        <f t="shared" si="483"/>
        <v>-1.3269306921267141</v>
      </c>
      <c r="S3056" s="1">
        <f t="shared" si="487"/>
        <v>7</v>
      </c>
      <c r="T3056" s="1" t="str">
        <f t="shared" si="488"/>
        <v>Off-Peak</v>
      </c>
    </row>
    <row r="3057" spans="1:20" x14ac:dyDescent="0.25">
      <c r="A3057" s="85">
        <v>45053.58333332622</v>
      </c>
      <c r="B3057" s="1">
        <v>5</v>
      </c>
      <c r="C3057" s="1">
        <v>7</v>
      </c>
      <c r="D3057" s="1">
        <v>15</v>
      </c>
      <c r="E3057" s="1" t="str">
        <f t="shared" si="484"/>
        <v>Non-Summer</v>
      </c>
      <c r="F3057" s="78">
        <v>1.3572</v>
      </c>
      <c r="G3057" s="79">
        <f t="shared" si="485"/>
        <v>2.5821593446712376</v>
      </c>
      <c r="J3057" s="78">
        <v>2.7459160000000002</v>
      </c>
      <c r="K3057" s="80">
        <f t="shared" si="486"/>
        <v>2.7459160000000002</v>
      </c>
      <c r="L3057" s="68" t="str">
        <f t="shared" si="479"/>
        <v>Normal</v>
      </c>
      <c r="N3057" s="67">
        <f t="shared" si="480"/>
        <v>0.1637566553287626</v>
      </c>
      <c r="O3057" s="67">
        <f t="shared" si="481"/>
        <v>2.5821593446712376</v>
      </c>
      <c r="P3057" s="81">
        <f t="shared" si="482"/>
        <v>0</v>
      </c>
      <c r="Q3057" s="81">
        <f t="shared" si="483"/>
        <v>-0.1637566553287626</v>
      </c>
      <c r="S3057" s="1">
        <f t="shared" si="487"/>
        <v>7</v>
      </c>
      <c r="T3057" s="1" t="str">
        <f t="shared" si="488"/>
        <v>Off-Peak</v>
      </c>
    </row>
    <row r="3058" spans="1:20" x14ac:dyDescent="0.25">
      <c r="A3058" s="85">
        <v>45053.624999992884</v>
      </c>
      <c r="B3058" s="1">
        <v>5</v>
      </c>
      <c r="C3058" s="1">
        <v>7</v>
      </c>
      <c r="D3058" s="1">
        <v>16</v>
      </c>
      <c r="E3058" s="1" t="str">
        <f t="shared" si="484"/>
        <v>Non-Summer</v>
      </c>
      <c r="F3058" s="78">
        <v>1.4249000000000001</v>
      </c>
      <c r="G3058" s="79">
        <f t="shared" si="485"/>
        <v>2.710962901725646</v>
      </c>
      <c r="J3058" s="78">
        <v>0.70825400000000005</v>
      </c>
      <c r="K3058" s="80">
        <f t="shared" si="486"/>
        <v>0.70825400000000005</v>
      </c>
      <c r="L3058" s="68" t="str">
        <f t="shared" si="479"/>
        <v>Normal</v>
      </c>
      <c r="N3058" s="67">
        <f t="shared" si="480"/>
        <v>0</v>
      </c>
      <c r="O3058" s="67">
        <f t="shared" si="481"/>
        <v>0.70825400000000005</v>
      </c>
      <c r="P3058" s="81">
        <f t="shared" si="482"/>
        <v>2.0027089017256459</v>
      </c>
      <c r="Q3058" s="81">
        <f t="shared" si="483"/>
        <v>2.0027089017256459</v>
      </c>
      <c r="S3058" s="1">
        <f t="shared" si="487"/>
        <v>7</v>
      </c>
      <c r="T3058" s="1" t="str">
        <f t="shared" si="488"/>
        <v>Off-Peak</v>
      </c>
    </row>
    <row r="3059" spans="1:20" x14ac:dyDescent="0.25">
      <c r="A3059" s="85">
        <v>45053.666666659548</v>
      </c>
      <c r="B3059" s="1">
        <v>5</v>
      </c>
      <c r="C3059" s="1">
        <v>7</v>
      </c>
      <c r="D3059" s="1">
        <v>17</v>
      </c>
      <c r="E3059" s="1" t="str">
        <f t="shared" si="484"/>
        <v>Non-Summer</v>
      </c>
      <c r="F3059" s="78">
        <v>1.4602999999999999</v>
      </c>
      <c r="G3059" s="79">
        <f t="shared" si="485"/>
        <v>2.7783136538634015</v>
      </c>
      <c r="J3059" s="78">
        <v>1.3605419999999999</v>
      </c>
      <c r="K3059" s="80">
        <f t="shared" si="486"/>
        <v>1.3605419999999999</v>
      </c>
      <c r="L3059" s="68" t="str">
        <f t="shared" si="479"/>
        <v>Normal</v>
      </c>
      <c r="N3059" s="67">
        <f t="shared" si="480"/>
        <v>0</v>
      </c>
      <c r="O3059" s="67">
        <f t="shared" si="481"/>
        <v>1.3605419999999999</v>
      </c>
      <c r="P3059" s="81">
        <f t="shared" si="482"/>
        <v>1.4177716538634015</v>
      </c>
      <c r="Q3059" s="81">
        <f t="shared" si="483"/>
        <v>1.4177716538634015</v>
      </c>
      <c r="S3059" s="1">
        <f t="shared" si="487"/>
        <v>7</v>
      </c>
      <c r="T3059" s="1" t="str">
        <f t="shared" si="488"/>
        <v>Off-Peak</v>
      </c>
    </row>
    <row r="3060" spans="1:20" x14ac:dyDescent="0.25">
      <c r="A3060" s="85">
        <v>45053.708333326213</v>
      </c>
      <c r="B3060" s="1">
        <v>5</v>
      </c>
      <c r="C3060" s="1">
        <v>7</v>
      </c>
      <c r="D3060" s="1">
        <v>18</v>
      </c>
      <c r="E3060" s="1" t="str">
        <f t="shared" si="484"/>
        <v>Non-Summer</v>
      </c>
      <c r="F3060" s="78">
        <v>1.4505999999999999</v>
      </c>
      <c r="G3060" s="79">
        <f t="shared" si="485"/>
        <v>2.7598587867522082</v>
      </c>
      <c r="J3060" s="78">
        <v>0.15041099999999999</v>
      </c>
      <c r="K3060" s="80">
        <f t="shared" si="486"/>
        <v>0.15041099999999999</v>
      </c>
      <c r="L3060" s="68" t="str">
        <f t="shared" si="479"/>
        <v>Normal</v>
      </c>
      <c r="N3060" s="67">
        <f t="shared" si="480"/>
        <v>0</v>
      </c>
      <c r="O3060" s="67">
        <f t="shared" si="481"/>
        <v>0.15041099999999999</v>
      </c>
      <c r="P3060" s="81">
        <f t="shared" si="482"/>
        <v>2.6094477867522081</v>
      </c>
      <c r="Q3060" s="81">
        <f t="shared" si="483"/>
        <v>2.6094477867522081</v>
      </c>
      <c r="S3060" s="1">
        <f t="shared" si="487"/>
        <v>7</v>
      </c>
      <c r="T3060" s="1" t="str">
        <f t="shared" si="488"/>
        <v>Off-Peak</v>
      </c>
    </row>
    <row r="3061" spans="1:20" x14ac:dyDescent="0.25">
      <c r="A3061" s="85">
        <v>45053.749999992877</v>
      </c>
      <c r="B3061" s="1">
        <v>5</v>
      </c>
      <c r="C3061" s="1">
        <v>7</v>
      </c>
      <c r="D3061" s="1">
        <v>19</v>
      </c>
      <c r="E3061" s="1" t="str">
        <f t="shared" si="484"/>
        <v>Non-Summer</v>
      </c>
      <c r="F3061" s="78">
        <v>1.3798999999999999</v>
      </c>
      <c r="G3061" s="79">
        <f t="shared" si="485"/>
        <v>2.6253475388386684</v>
      </c>
      <c r="J3061" s="78">
        <v>5.0366999999999995E-2</v>
      </c>
      <c r="K3061" s="80">
        <f t="shared" si="486"/>
        <v>5.0366999999999995E-2</v>
      </c>
      <c r="L3061" s="68" t="str">
        <f t="shared" si="479"/>
        <v>Normal</v>
      </c>
      <c r="N3061" s="67">
        <f t="shared" si="480"/>
        <v>0</v>
      </c>
      <c r="O3061" s="67">
        <f t="shared" si="481"/>
        <v>5.0366999999999995E-2</v>
      </c>
      <c r="P3061" s="81">
        <f t="shared" si="482"/>
        <v>2.5749805388386684</v>
      </c>
      <c r="Q3061" s="81">
        <f t="shared" si="483"/>
        <v>2.5749805388386684</v>
      </c>
      <c r="S3061" s="1">
        <f t="shared" si="487"/>
        <v>7</v>
      </c>
      <c r="T3061" s="1" t="str">
        <f t="shared" si="488"/>
        <v>Off-Peak</v>
      </c>
    </row>
    <row r="3062" spans="1:20" x14ac:dyDescent="0.25">
      <c r="A3062" s="85">
        <v>45053.791666659541</v>
      </c>
      <c r="B3062" s="1">
        <v>5</v>
      </c>
      <c r="C3062" s="1">
        <v>7</v>
      </c>
      <c r="D3062" s="1">
        <v>20</v>
      </c>
      <c r="E3062" s="1" t="str">
        <f t="shared" si="484"/>
        <v>Non-Summer</v>
      </c>
      <c r="F3062" s="78">
        <v>1.2773000000000001</v>
      </c>
      <c r="G3062" s="79">
        <f t="shared" si="485"/>
        <v>2.4301445114563602</v>
      </c>
      <c r="J3062" s="78">
        <v>0</v>
      </c>
      <c r="K3062" s="80">
        <f t="shared" si="486"/>
        <v>0</v>
      </c>
      <c r="L3062" s="68" t="str">
        <f t="shared" si="479"/>
        <v>Normal</v>
      </c>
      <c r="N3062" s="67">
        <f t="shared" si="480"/>
        <v>0</v>
      </c>
      <c r="O3062" s="67">
        <f t="shared" si="481"/>
        <v>0</v>
      </c>
      <c r="P3062" s="81">
        <f t="shared" si="482"/>
        <v>2.4301445114563602</v>
      </c>
      <c r="Q3062" s="81">
        <f t="shared" si="483"/>
        <v>2.4301445114563602</v>
      </c>
      <c r="S3062" s="1">
        <f t="shared" si="487"/>
        <v>7</v>
      </c>
      <c r="T3062" s="1" t="str">
        <f t="shared" si="488"/>
        <v>Off-Peak</v>
      </c>
    </row>
    <row r="3063" spans="1:20" x14ac:dyDescent="0.25">
      <c r="A3063" s="85">
        <v>45053.833333326205</v>
      </c>
      <c r="B3063" s="1">
        <v>5</v>
      </c>
      <c r="C3063" s="1">
        <v>7</v>
      </c>
      <c r="D3063" s="1">
        <v>21</v>
      </c>
      <c r="E3063" s="1" t="str">
        <f t="shared" si="484"/>
        <v>Non-Summer</v>
      </c>
      <c r="F3063" s="78">
        <v>1.2173</v>
      </c>
      <c r="G3063" s="79">
        <f t="shared" si="485"/>
        <v>2.3159906942737236</v>
      </c>
      <c r="J3063" s="78">
        <v>0</v>
      </c>
      <c r="K3063" s="80">
        <f t="shared" si="486"/>
        <v>0</v>
      </c>
      <c r="L3063" s="68" t="str">
        <f t="shared" si="479"/>
        <v>Normal</v>
      </c>
      <c r="N3063" s="67">
        <f t="shared" si="480"/>
        <v>0</v>
      </c>
      <c r="O3063" s="67">
        <f t="shared" si="481"/>
        <v>0</v>
      </c>
      <c r="P3063" s="81">
        <f t="shared" si="482"/>
        <v>2.3159906942737236</v>
      </c>
      <c r="Q3063" s="81">
        <f t="shared" si="483"/>
        <v>2.3159906942737236</v>
      </c>
      <c r="S3063" s="1">
        <f t="shared" si="487"/>
        <v>7</v>
      </c>
      <c r="T3063" s="1" t="str">
        <f t="shared" si="488"/>
        <v>Off-Peak</v>
      </c>
    </row>
    <row r="3064" spans="1:20" x14ac:dyDescent="0.25">
      <c r="A3064" s="85">
        <v>45053.87499999287</v>
      </c>
      <c r="B3064" s="1">
        <v>5</v>
      </c>
      <c r="C3064" s="1">
        <v>7</v>
      </c>
      <c r="D3064" s="1">
        <v>22</v>
      </c>
      <c r="E3064" s="1" t="str">
        <f t="shared" si="484"/>
        <v>Non-Summer</v>
      </c>
      <c r="F3064" s="78">
        <v>1.1140000000000001</v>
      </c>
      <c r="G3064" s="79">
        <f t="shared" si="485"/>
        <v>2.119455872357618</v>
      </c>
      <c r="J3064" s="78">
        <v>0</v>
      </c>
      <c r="K3064" s="80">
        <f t="shared" si="486"/>
        <v>0</v>
      </c>
      <c r="L3064" s="68" t="str">
        <f t="shared" si="479"/>
        <v>Normal</v>
      </c>
      <c r="N3064" s="67">
        <f t="shared" si="480"/>
        <v>0</v>
      </c>
      <c r="O3064" s="67">
        <f t="shared" si="481"/>
        <v>0</v>
      </c>
      <c r="P3064" s="81">
        <f t="shared" si="482"/>
        <v>2.119455872357618</v>
      </c>
      <c r="Q3064" s="81">
        <f t="shared" si="483"/>
        <v>2.119455872357618</v>
      </c>
      <c r="S3064" s="1">
        <f t="shared" si="487"/>
        <v>7</v>
      </c>
      <c r="T3064" s="1" t="str">
        <f t="shared" si="488"/>
        <v>Off-Peak</v>
      </c>
    </row>
    <row r="3065" spans="1:20" x14ac:dyDescent="0.25">
      <c r="A3065" s="85">
        <v>45053.916666659534</v>
      </c>
      <c r="B3065" s="1">
        <v>5</v>
      </c>
      <c r="C3065" s="1">
        <v>7</v>
      </c>
      <c r="D3065" s="1">
        <v>23</v>
      </c>
      <c r="E3065" s="1" t="str">
        <f t="shared" si="484"/>
        <v>Non-Summer</v>
      </c>
      <c r="F3065" s="78">
        <v>0.97209999999999996</v>
      </c>
      <c r="G3065" s="79">
        <f t="shared" si="485"/>
        <v>1.8494820947206823</v>
      </c>
      <c r="J3065" s="78">
        <v>0</v>
      </c>
      <c r="K3065" s="80">
        <f t="shared" si="486"/>
        <v>0</v>
      </c>
      <c r="L3065" s="68" t="str">
        <f t="shared" si="479"/>
        <v>Normal</v>
      </c>
      <c r="N3065" s="67">
        <f t="shared" si="480"/>
        <v>0</v>
      </c>
      <c r="O3065" s="67">
        <f t="shared" si="481"/>
        <v>0</v>
      </c>
      <c r="P3065" s="81">
        <f t="shared" si="482"/>
        <v>1.8494820947206823</v>
      </c>
      <c r="Q3065" s="81">
        <f t="shared" si="483"/>
        <v>1.8494820947206823</v>
      </c>
      <c r="S3065" s="1">
        <f t="shared" si="487"/>
        <v>7</v>
      </c>
      <c r="T3065" s="1" t="str">
        <f t="shared" si="488"/>
        <v>Off-Peak</v>
      </c>
    </row>
    <row r="3066" spans="1:20" x14ac:dyDescent="0.25">
      <c r="A3066" s="85">
        <v>45053.958333326198</v>
      </c>
      <c r="B3066" s="1">
        <v>5</v>
      </c>
      <c r="C3066" s="1">
        <v>8</v>
      </c>
      <c r="D3066" s="1">
        <v>0</v>
      </c>
      <c r="E3066" s="1" t="str">
        <f t="shared" si="484"/>
        <v>Non-Summer</v>
      </c>
      <c r="F3066" s="78">
        <v>0.83079999999999998</v>
      </c>
      <c r="G3066" s="79">
        <f t="shared" si="485"/>
        <v>1.5806498552555734</v>
      </c>
      <c r="J3066" s="78">
        <v>0</v>
      </c>
      <c r="K3066" s="80">
        <f t="shared" si="486"/>
        <v>0</v>
      </c>
      <c r="L3066" s="68" t="str">
        <f t="shared" si="479"/>
        <v>Normal</v>
      </c>
      <c r="N3066" s="67">
        <f t="shared" si="480"/>
        <v>0</v>
      </c>
      <c r="O3066" s="67">
        <f t="shared" si="481"/>
        <v>0</v>
      </c>
      <c r="P3066" s="81">
        <f t="shared" si="482"/>
        <v>1.5806498552555734</v>
      </c>
      <c r="Q3066" s="81">
        <f t="shared" si="483"/>
        <v>1.5806498552555734</v>
      </c>
      <c r="S3066" s="1">
        <f t="shared" si="487"/>
        <v>7</v>
      </c>
      <c r="T3066" s="1" t="str">
        <f t="shared" si="488"/>
        <v>Off-Peak</v>
      </c>
    </row>
    <row r="3067" spans="1:20" x14ac:dyDescent="0.25">
      <c r="A3067" s="85">
        <v>45053.999999992862</v>
      </c>
      <c r="B3067" s="1">
        <v>5</v>
      </c>
      <c r="C3067" s="1">
        <v>8</v>
      </c>
      <c r="D3067" s="1">
        <v>1</v>
      </c>
      <c r="E3067" s="1" t="str">
        <f t="shared" si="484"/>
        <v>Non-Summer</v>
      </c>
      <c r="F3067" s="78">
        <v>0.73150000000000004</v>
      </c>
      <c r="G3067" s="79">
        <f t="shared" si="485"/>
        <v>1.3917252878183102</v>
      </c>
      <c r="J3067" s="78">
        <v>0</v>
      </c>
      <c r="K3067" s="80">
        <f t="shared" si="486"/>
        <v>0</v>
      </c>
      <c r="L3067" s="68" t="str">
        <f t="shared" si="479"/>
        <v>Normal</v>
      </c>
      <c r="N3067" s="67">
        <f t="shared" si="480"/>
        <v>0</v>
      </c>
      <c r="O3067" s="67">
        <f t="shared" si="481"/>
        <v>0</v>
      </c>
      <c r="P3067" s="81">
        <f t="shared" si="482"/>
        <v>1.3917252878183102</v>
      </c>
      <c r="Q3067" s="81">
        <f t="shared" si="483"/>
        <v>1.3917252878183102</v>
      </c>
      <c r="S3067" s="1">
        <f t="shared" si="487"/>
        <v>1</v>
      </c>
      <c r="T3067" s="1" t="str">
        <f t="shared" si="488"/>
        <v>Off-Peak</v>
      </c>
    </row>
    <row r="3068" spans="1:20" x14ac:dyDescent="0.25">
      <c r="A3068" s="85">
        <v>45054.041666659527</v>
      </c>
      <c r="B3068" s="1">
        <v>5</v>
      </c>
      <c r="C3068" s="1">
        <v>8</v>
      </c>
      <c r="D3068" s="1">
        <v>2</v>
      </c>
      <c r="E3068" s="1" t="str">
        <f t="shared" si="484"/>
        <v>Non-Summer</v>
      </c>
      <c r="F3068" s="78">
        <v>0.65769999999999995</v>
      </c>
      <c r="G3068" s="79">
        <f t="shared" si="485"/>
        <v>1.2513160926836671</v>
      </c>
      <c r="J3068" s="78">
        <v>0</v>
      </c>
      <c r="K3068" s="80">
        <f t="shared" si="486"/>
        <v>0</v>
      </c>
      <c r="L3068" s="68" t="str">
        <f t="shared" si="479"/>
        <v>Normal</v>
      </c>
      <c r="N3068" s="67">
        <f t="shared" si="480"/>
        <v>0</v>
      </c>
      <c r="O3068" s="67">
        <f t="shared" si="481"/>
        <v>0</v>
      </c>
      <c r="P3068" s="81">
        <f t="shared" si="482"/>
        <v>1.2513160926836671</v>
      </c>
      <c r="Q3068" s="81">
        <f t="shared" si="483"/>
        <v>1.2513160926836671</v>
      </c>
      <c r="S3068" s="1">
        <f t="shared" si="487"/>
        <v>1</v>
      </c>
      <c r="T3068" s="1" t="str">
        <f t="shared" si="488"/>
        <v>Off-Peak</v>
      </c>
    </row>
    <row r="3069" spans="1:20" x14ac:dyDescent="0.25">
      <c r="A3069" s="85">
        <v>45054.083333326191</v>
      </c>
      <c r="B3069" s="1">
        <v>5</v>
      </c>
      <c r="C3069" s="1">
        <v>8</v>
      </c>
      <c r="D3069" s="1">
        <v>3</v>
      </c>
      <c r="E3069" s="1" t="str">
        <f t="shared" si="484"/>
        <v>Non-Summer</v>
      </c>
      <c r="F3069" s="78">
        <v>0.61009999999999998</v>
      </c>
      <c r="G3069" s="79">
        <f t="shared" si="485"/>
        <v>1.1607540643854422</v>
      </c>
      <c r="J3069" s="78">
        <v>0</v>
      </c>
      <c r="K3069" s="80">
        <f t="shared" si="486"/>
        <v>0</v>
      </c>
      <c r="L3069" s="68" t="str">
        <f t="shared" si="479"/>
        <v>Normal</v>
      </c>
      <c r="N3069" s="67">
        <f t="shared" si="480"/>
        <v>0</v>
      </c>
      <c r="O3069" s="67">
        <f t="shared" si="481"/>
        <v>0</v>
      </c>
      <c r="P3069" s="81">
        <f t="shared" si="482"/>
        <v>1.1607540643854422</v>
      </c>
      <c r="Q3069" s="81">
        <f t="shared" si="483"/>
        <v>1.1607540643854422</v>
      </c>
      <c r="S3069" s="1">
        <f t="shared" si="487"/>
        <v>1</v>
      </c>
      <c r="T3069" s="1" t="str">
        <f t="shared" si="488"/>
        <v>Off-Peak</v>
      </c>
    </row>
    <row r="3070" spans="1:20" x14ac:dyDescent="0.25">
      <c r="A3070" s="85">
        <v>45054.124999992855</v>
      </c>
      <c r="B3070" s="1">
        <v>5</v>
      </c>
      <c r="C3070" s="1">
        <v>8</v>
      </c>
      <c r="D3070" s="1">
        <v>4</v>
      </c>
      <c r="E3070" s="1" t="str">
        <f t="shared" si="484"/>
        <v>Non-Summer</v>
      </c>
      <c r="F3070" s="78">
        <v>0.57950000000000002</v>
      </c>
      <c r="G3070" s="79">
        <f t="shared" si="485"/>
        <v>1.1025356176222976</v>
      </c>
      <c r="J3070" s="78">
        <v>0</v>
      </c>
      <c r="K3070" s="80">
        <f t="shared" si="486"/>
        <v>0</v>
      </c>
      <c r="L3070" s="68" t="str">
        <f t="shared" si="479"/>
        <v>Normal</v>
      </c>
      <c r="N3070" s="67">
        <f t="shared" si="480"/>
        <v>0</v>
      </c>
      <c r="O3070" s="67">
        <f t="shared" si="481"/>
        <v>0</v>
      </c>
      <c r="P3070" s="81">
        <f t="shared" si="482"/>
        <v>1.1025356176222976</v>
      </c>
      <c r="Q3070" s="81">
        <f t="shared" si="483"/>
        <v>1.1025356176222976</v>
      </c>
      <c r="S3070" s="1">
        <f t="shared" si="487"/>
        <v>1</v>
      </c>
      <c r="T3070" s="1" t="str">
        <f t="shared" si="488"/>
        <v>Off-Peak</v>
      </c>
    </row>
    <row r="3071" spans="1:20" x14ac:dyDescent="0.25">
      <c r="A3071" s="85">
        <v>45054.166666659519</v>
      </c>
      <c r="B3071" s="1">
        <v>5</v>
      </c>
      <c r="C3071" s="1">
        <v>8</v>
      </c>
      <c r="D3071" s="1">
        <v>5</v>
      </c>
      <c r="E3071" s="1" t="str">
        <f t="shared" si="484"/>
        <v>Non-Summer</v>
      </c>
      <c r="F3071" s="78">
        <v>0.56740000000000002</v>
      </c>
      <c r="G3071" s="79">
        <f t="shared" si="485"/>
        <v>1.0795145978237992</v>
      </c>
      <c r="J3071" s="78">
        <v>0</v>
      </c>
      <c r="K3071" s="80">
        <f t="shared" si="486"/>
        <v>0</v>
      </c>
      <c r="L3071" s="68" t="str">
        <f t="shared" si="479"/>
        <v>Normal</v>
      </c>
      <c r="N3071" s="67">
        <f t="shared" si="480"/>
        <v>0</v>
      </c>
      <c r="O3071" s="67">
        <f t="shared" si="481"/>
        <v>0</v>
      </c>
      <c r="P3071" s="81">
        <f t="shared" si="482"/>
        <v>1.0795145978237992</v>
      </c>
      <c r="Q3071" s="81">
        <f t="shared" si="483"/>
        <v>1.0795145978237992</v>
      </c>
      <c r="S3071" s="1">
        <f t="shared" si="487"/>
        <v>1</v>
      </c>
      <c r="T3071" s="1" t="str">
        <f t="shared" si="488"/>
        <v>Off-Peak</v>
      </c>
    </row>
    <row r="3072" spans="1:20" x14ac:dyDescent="0.25">
      <c r="A3072" s="85">
        <v>45054.208333326183</v>
      </c>
      <c r="B3072" s="1">
        <v>5</v>
      </c>
      <c r="C3072" s="1">
        <v>8</v>
      </c>
      <c r="D3072" s="1">
        <v>6</v>
      </c>
      <c r="E3072" s="1" t="str">
        <f t="shared" si="484"/>
        <v>Non-Summer</v>
      </c>
      <c r="F3072" s="78">
        <v>0.57930000000000004</v>
      </c>
      <c r="G3072" s="79">
        <f t="shared" si="485"/>
        <v>1.1021551048983556</v>
      </c>
      <c r="J3072" s="78">
        <v>0.28834199999999999</v>
      </c>
      <c r="K3072" s="80">
        <f t="shared" si="486"/>
        <v>0.28834199999999999</v>
      </c>
      <c r="L3072" s="68" t="str">
        <f t="shared" si="479"/>
        <v>Normal</v>
      </c>
      <c r="N3072" s="67">
        <f t="shared" si="480"/>
        <v>0</v>
      </c>
      <c r="O3072" s="67">
        <f t="shared" si="481"/>
        <v>0.28834199999999999</v>
      </c>
      <c r="P3072" s="81">
        <f t="shared" si="482"/>
        <v>0.81381310489835557</v>
      </c>
      <c r="Q3072" s="81">
        <f t="shared" si="483"/>
        <v>0.81381310489835557</v>
      </c>
      <c r="S3072" s="1">
        <f t="shared" si="487"/>
        <v>1</v>
      </c>
      <c r="T3072" s="1" t="str">
        <f t="shared" si="488"/>
        <v>Peak</v>
      </c>
    </row>
    <row r="3073" spans="1:20" x14ac:dyDescent="0.25">
      <c r="A3073" s="85">
        <v>45054.249999992848</v>
      </c>
      <c r="B3073" s="1">
        <v>5</v>
      </c>
      <c r="C3073" s="1">
        <v>8</v>
      </c>
      <c r="D3073" s="1">
        <v>7</v>
      </c>
      <c r="E3073" s="1" t="str">
        <f t="shared" si="484"/>
        <v>Non-Summer</v>
      </c>
      <c r="F3073" s="78">
        <v>0.61929999999999996</v>
      </c>
      <c r="G3073" s="79">
        <f t="shared" si="485"/>
        <v>1.1782576496867796</v>
      </c>
      <c r="J3073" s="78">
        <v>0.41063900000000003</v>
      </c>
      <c r="K3073" s="80">
        <f t="shared" si="486"/>
        <v>0.41063900000000003</v>
      </c>
      <c r="L3073" s="68" t="str">
        <f t="shared" si="479"/>
        <v>Normal</v>
      </c>
      <c r="N3073" s="67">
        <f t="shared" si="480"/>
        <v>0</v>
      </c>
      <c r="O3073" s="67">
        <f t="shared" si="481"/>
        <v>0.41063900000000003</v>
      </c>
      <c r="P3073" s="81">
        <f t="shared" si="482"/>
        <v>0.76761864968677962</v>
      </c>
      <c r="Q3073" s="81">
        <f t="shared" si="483"/>
        <v>0.76761864968677962</v>
      </c>
      <c r="S3073" s="1">
        <f t="shared" si="487"/>
        <v>1</v>
      </c>
      <c r="T3073" s="1" t="str">
        <f t="shared" si="488"/>
        <v>Peak</v>
      </c>
    </row>
    <row r="3074" spans="1:20" x14ac:dyDescent="0.25">
      <c r="A3074" s="85">
        <v>45054.291666659512</v>
      </c>
      <c r="B3074" s="1">
        <v>5</v>
      </c>
      <c r="C3074" s="1">
        <v>8</v>
      </c>
      <c r="D3074" s="1">
        <v>8</v>
      </c>
      <c r="E3074" s="1" t="str">
        <f t="shared" si="484"/>
        <v>Non-Summer</v>
      </c>
      <c r="F3074" s="78">
        <v>0.64600000000000002</v>
      </c>
      <c r="G3074" s="79">
        <f t="shared" si="485"/>
        <v>1.229056098333053</v>
      </c>
      <c r="J3074" s="78">
        <v>0.54965300000000006</v>
      </c>
      <c r="K3074" s="80">
        <f t="shared" si="486"/>
        <v>0.54965300000000006</v>
      </c>
      <c r="L3074" s="68" t="str">
        <f t="shared" si="479"/>
        <v>Normal</v>
      </c>
      <c r="N3074" s="67">
        <f t="shared" si="480"/>
        <v>0</v>
      </c>
      <c r="O3074" s="67">
        <f t="shared" si="481"/>
        <v>0.54965300000000006</v>
      </c>
      <c r="P3074" s="81">
        <f t="shared" si="482"/>
        <v>0.6794030983330529</v>
      </c>
      <c r="Q3074" s="81">
        <f t="shared" si="483"/>
        <v>0.6794030983330529</v>
      </c>
      <c r="S3074" s="1">
        <f t="shared" si="487"/>
        <v>1</v>
      </c>
      <c r="T3074" s="1" t="str">
        <f t="shared" si="488"/>
        <v>Peak</v>
      </c>
    </row>
    <row r="3075" spans="1:20" x14ac:dyDescent="0.25">
      <c r="A3075" s="85">
        <v>45054.333333326176</v>
      </c>
      <c r="B3075" s="1">
        <v>5</v>
      </c>
      <c r="C3075" s="1">
        <v>8</v>
      </c>
      <c r="D3075" s="1">
        <v>9</v>
      </c>
      <c r="E3075" s="1" t="str">
        <f t="shared" si="484"/>
        <v>Non-Summer</v>
      </c>
      <c r="F3075" s="78">
        <v>0.63690000000000002</v>
      </c>
      <c r="G3075" s="79">
        <f t="shared" si="485"/>
        <v>1.2117427693936864</v>
      </c>
      <c r="J3075" s="78">
        <v>2.2684820000000001</v>
      </c>
      <c r="K3075" s="80">
        <f t="shared" si="486"/>
        <v>2.2684820000000001</v>
      </c>
      <c r="L3075" s="68" t="str">
        <f t="shared" si="479"/>
        <v>Normal</v>
      </c>
      <c r="N3075" s="67">
        <f t="shared" si="480"/>
        <v>1.0567392306063137</v>
      </c>
      <c r="O3075" s="67">
        <f t="shared" si="481"/>
        <v>1.2117427693936864</v>
      </c>
      <c r="P3075" s="81">
        <f t="shared" si="482"/>
        <v>0</v>
      </c>
      <c r="Q3075" s="81">
        <f t="shared" si="483"/>
        <v>-1.0567392306063137</v>
      </c>
      <c r="S3075" s="1">
        <f t="shared" si="487"/>
        <v>1</v>
      </c>
      <c r="T3075" s="1" t="str">
        <f t="shared" si="488"/>
        <v>Peak</v>
      </c>
    </row>
    <row r="3076" spans="1:20" x14ac:dyDescent="0.25">
      <c r="A3076" s="85">
        <v>45054.37499999284</v>
      </c>
      <c r="B3076" s="1">
        <v>5</v>
      </c>
      <c r="C3076" s="1">
        <v>8</v>
      </c>
      <c r="D3076" s="1">
        <v>10</v>
      </c>
      <c r="E3076" s="1" t="str">
        <f t="shared" si="484"/>
        <v>Non-Summer</v>
      </c>
      <c r="F3076" s="78">
        <v>0.64490000000000003</v>
      </c>
      <c r="G3076" s="79">
        <f t="shared" si="485"/>
        <v>1.2269632783513713</v>
      </c>
      <c r="J3076" s="78">
        <v>0.92496100000000003</v>
      </c>
      <c r="K3076" s="80">
        <f t="shared" si="486"/>
        <v>0.92496100000000003</v>
      </c>
      <c r="L3076" s="68" t="str">
        <f t="shared" si="479"/>
        <v>Normal</v>
      </c>
      <c r="N3076" s="67">
        <f t="shared" si="480"/>
        <v>0</v>
      </c>
      <c r="O3076" s="67">
        <f t="shared" si="481"/>
        <v>0.92496100000000003</v>
      </c>
      <c r="P3076" s="81">
        <f t="shared" si="482"/>
        <v>0.30200227835137128</v>
      </c>
      <c r="Q3076" s="81">
        <f t="shared" si="483"/>
        <v>0.30200227835137128</v>
      </c>
      <c r="S3076" s="1">
        <f t="shared" si="487"/>
        <v>1</v>
      </c>
      <c r="T3076" s="1" t="str">
        <f t="shared" si="488"/>
        <v>Peak</v>
      </c>
    </row>
    <row r="3077" spans="1:20" x14ac:dyDescent="0.25">
      <c r="A3077" s="85">
        <v>45054.416666659505</v>
      </c>
      <c r="B3077" s="1">
        <v>5</v>
      </c>
      <c r="C3077" s="1">
        <v>8</v>
      </c>
      <c r="D3077" s="1">
        <v>11</v>
      </c>
      <c r="E3077" s="1" t="str">
        <f t="shared" si="484"/>
        <v>Non-Summer</v>
      </c>
      <c r="F3077" s="78">
        <v>0.65629999999999999</v>
      </c>
      <c r="G3077" s="79">
        <f t="shared" si="485"/>
        <v>1.2486525036160723</v>
      </c>
      <c r="J3077" s="78">
        <v>1.037901</v>
      </c>
      <c r="K3077" s="80">
        <f t="shared" si="486"/>
        <v>1.037901</v>
      </c>
      <c r="L3077" s="68" t="str">
        <f t="shared" si="479"/>
        <v>Normal</v>
      </c>
      <c r="N3077" s="67">
        <f t="shared" si="480"/>
        <v>0</v>
      </c>
      <c r="O3077" s="67">
        <f t="shared" si="481"/>
        <v>1.037901</v>
      </c>
      <c r="P3077" s="81">
        <f t="shared" si="482"/>
        <v>0.21075150361607231</v>
      </c>
      <c r="Q3077" s="81">
        <f t="shared" si="483"/>
        <v>0.21075150361607231</v>
      </c>
      <c r="S3077" s="1">
        <f t="shared" si="487"/>
        <v>1</v>
      </c>
      <c r="T3077" s="1" t="str">
        <f t="shared" si="488"/>
        <v>Peak</v>
      </c>
    </row>
    <row r="3078" spans="1:20" x14ac:dyDescent="0.25">
      <c r="A3078" s="85">
        <v>45054.458333326169</v>
      </c>
      <c r="B3078" s="1">
        <v>5</v>
      </c>
      <c r="C3078" s="1">
        <v>8</v>
      </c>
      <c r="D3078" s="1">
        <v>12</v>
      </c>
      <c r="E3078" s="1" t="str">
        <f t="shared" si="484"/>
        <v>Non-Summer</v>
      </c>
      <c r="F3078" s="78">
        <v>0.6714</v>
      </c>
      <c r="G3078" s="79">
        <f t="shared" si="485"/>
        <v>1.2773812142737024</v>
      </c>
      <c r="J3078" s="78">
        <v>1.466963</v>
      </c>
      <c r="K3078" s="80">
        <f t="shared" si="486"/>
        <v>1.466963</v>
      </c>
      <c r="L3078" s="68" t="str">
        <f t="shared" si="479"/>
        <v>Normal</v>
      </c>
      <c r="N3078" s="67">
        <f t="shared" si="480"/>
        <v>0.18958178572629758</v>
      </c>
      <c r="O3078" s="67">
        <f t="shared" si="481"/>
        <v>1.2773812142737024</v>
      </c>
      <c r="P3078" s="81">
        <f t="shared" si="482"/>
        <v>0</v>
      </c>
      <c r="Q3078" s="81">
        <f t="shared" si="483"/>
        <v>-0.18958178572629758</v>
      </c>
      <c r="S3078" s="1">
        <f t="shared" si="487"/>
        <v>1</v>
      </c>
      <c r="T3078" s="1" t="str">
        <f t="shared" si="488"/>
        <v>Peak</v>
      </c>
    </row>
    <row r="3079" spans="1:20" x14ac:dyDescent="0.25">
      <c r="A3079" s="85">
        <v>45054.499999992833</v>
      </c>
      <c r="B3079" s="1">
        <v>5</v>
      </c>
      <c r="C3079" s="1">
        <v>8</v>
      </c>
      <c r="D3079" s="1">
        <v>13</v>
      </c>
      <c r="E3079" s="1" t="str">
        <f t="shared" si="484"/>
        <v>Non-Summer</v>
      </c>
      <c r="F3079" s="78">
        <v>0.68400000000000005</v>
      </c>
      <c r="G3079" s="79">
        <f t="shared" si="485"/>
        <v>1.3013535158820562</v>
      </c>
      <c r="J3079" s="78">
        <v>1.741072</v>
      </c>
      <c r="K3079" s="80">
        <f t="shared" si="486"/>
        <v>1.741072</v>
      </c>
      <c r="L3079" s="68" t="str">
        <f t="shared" si="479"/>
        <v>Normal</v>
      </c>
      <c r="N3079" s="67">
        <f t="shared" si="480"/>
        <v>0.43971848411794379</v>
      </c>
      <c r="O3079" s="67">
        <f t="shared" si="481"/>
        <v>1.3013535158820562</v>
      </c>
      <c r="P3079" s="81">
        <f t="shared" si="482"/>
        <v>0</v>
      </c>
      <c r="Q3079" s="81">
        <f t="shared" si="483"/>
        <v>-0.43971848411794379</v>
      </c>
      <c r="S3079" s="1">
        <f t="shared" si="487"/>
        <v>1</v>
      </c>
      <c r="T3079" s="1" t="str">
        <f t="shared" si="488"/>
        <v>Peak</v>
      </c>
    </row>
    <row r="3080" spans="1:20" x14ac:dyDescent="0.25">
      <c r="A3080" s="85">
        <v>45054.541666659497</v>
      </c>
      <c r="B3080" s="1">
        <v>5</v>
      </c>
      <c r="C3080" s="1">
        <v>8</v>
      </c>
      <c r="D3080" s="1">
        <v>14</v>
      </c>
      <c r="E3080" s="1" t="str">
        <f t="shared" si="484"/>
        <v>Non-Summer</v>
      </c>
      <c r="F3080" s="78">
        <v>0.68030000000000002</v>
      </c>
      <c r="G3080" s="79">
        <f t="shared" si="485"/>
        <v>1.294314030489127</v>
      </c>
      <c r="J3080" s="78">
        <v>2.6398739999999998</v>
      </c>
      <c r="K3080" s="80">
        <f t="shared" si="486"/>
        <v>2.6398739999999998</v>
      </c>
      <c r="L3080" s="68" t="str">
        <f t="shared" si="479"/>
        <v>Normal</v>
      </c>
      <c r="N3080" s="67">
        <f t="shared" si="480"/>
        <v>1.3455599695108729</v>
      </c>
      <c r="O3080" s="67">
        <f t="shared" si="481"/>
        <v>1.294314030489127</v>
      </c>
      <c r="P3080" s="81">
        <f t="shared" si="482"/>
        <v>0</v>
      </c>
      <c r="Q3080" s="81">
        <f t="shared" si="483"/>
        <v>-1.3455599695108729</v>
      </c>
      <c r="S3080" s="1">
        <f t="shared" si="487"/>
        <v>1</v>
      </c>
      <c r="T3080" s="1" t="str">
        <f t="shared" si="488"/>
        <v>Peak</v>
      </c>
    </row>
    <row r="3081" spans="1:20" x14ac:dyDescent="0.25">
      <c r="A3081" s="85">
        <v>45054.583333326162</v>
      </c>
      <c r="B3081" s="1">
        <v>5</v>
      </c>
      <c r="C3081" s="1">
        <v>8</v>
      </c>
      <c r="D3081" s="1">
        <v>15</v>
      </c>
      <c r="E3081" s="1" t="str">
        <f t="shared" si="484"/>
        <v>Non-Summer</v>
      </c>
      <c r="F3081" s="78">
        <v>0.67749999999999999</v>
      </c>
      <c r="G3081" s="79">
        <f t="shared" si="485"/>
        <v>1.2889868523539372</v>
      </c>
      <c r="J3081" s="78">
        <v>3.2995329999999998</v>
      </c>
      <c r="K3081" s="80">
        <f t="shared" si="486"/>
        <v>3.2995329999999998</v>
      </c>
      <c r="L3081" s="68" t="str">
        <f t="shared" si="479"/>
        <v>Normal</v>
      </c>
      <c r="N3081" s="67">
        <f t="shared" si="480"/>
        <v>2.0105461476460627</v>
      </c>
      <c r="O3081" s="67">
        <f t="shared" si="481"/>
        <v>1.2889868523539372</v>
      </c>
      <c r="P3081" s="81">
        <f t="shared" si="482"/>
        <v>0</v>
      </c>
      <c r="Q3081" s="81">
        <f t="shared" si="483"/>
        <v>-2.0105461476460627</v>
      </c>
      <c r="S3081" s="1">
        <f t="shared" si="487"/>
        <v>1</v>
      </c>
      <c r="T3081" s="1" t="str">
        <f t="shared" si="488"/>
        <v>Peak</v>
      </c>
    </row>
    <row r="3082" spans="1:20" x14ac:dyDescent="0.25">
      <c r="A3082" s="85">
        <v>45054.624999992826</v>
      </c>
      <c r="B3082" s="1">
        <v>5</v>
      </c>
      <c r="C3082" s="1">
        <v>8</v>
      </c>
      <c r="D3082" s="1">
        <v>16</v>
      </c>
      <c r="E3082" s="1" t="str">
        <f t="shared" si="484"/>
        <v>Non-Summer</v>
      </c>
      <c r="F3082" s="78">
        <v>0.70079999999999998</v>
      </c>
      <c r="G3082" s="79">
        <f t="shared" si="485"/>
        <v>1.3333165846931943</v>
      </c>
      <c r="J3082" s="78">
        <v>3.8721439999999996</v>
      </c>
      <c r="K3082" s="80">
        <f t="shared" si="486"/>
        <v>3.8721439999999996</v>
      </c>
      <c r="L3082" s="68" t="str">
        <f t="shared" si="479"/>
        <v>Normal</v>
      </c>
      <c r="N3082" s="67">
        <f t="shared" si="480"/>
        <v>2.5388274153068053</v>
      </c>
      <c r="O3082" s="67">
        <f t="shared" si="481"/>
        <v>1.3333165846931943</v>
      </c>
      <c r="P3082" s="81">
        <f t="shared" si="482"/>
        <v>0</v>
      </c>
      <c r="Q3082" s="81">
        <f t="shared" si="483"/>
        <v>-2.5388274153068053</v>
      </c>
      <c r="S3082" s="1">
        <f t="shared" si="487"/>
        <v>1</v>
      </c>
      <c r="T3082" s="1" t="str">
        <f t="shared" si="488"/>
        <v>Peak</v>
      </c>
    </row>
    <row r="3083" spans="1:20" x14ac:dyDescent="0.25">
      <c r="A3083" s="85">
        <v>45054.66666665949</v>
      </c>
      <c r="B3083" s="1">
        <v>5</v>
      </c>
      <c r="C3083" s="1">
        <v>8</v>
      </c>
      <c r="D3083" s="1">
        <v>17</v>
      </c>
      <c r="E3083" s="1" t="str">
        <f t="shared" si="484"/>
        <v>Non-Summer</v>
      </c>
      <c r="F3083" s="78">
        <v>0.75419999999999998</v>
      </c>
      <c r="G3083" s="79">
        <f t="shared" si="485"/>
        <v>1.4349134819857408</v>
      </c>
      <c r="J3083" s="78">
        <v>1.2929659999999998</v>
      </c>
      <c r="K3083" s="80">
        <f t="shared" si="486"/>
        <v>1.2929659999999998</v>
      </c>
      <c r="L3083" s="68" t="str">
        <f t="shared" si="479"/>
        <v>Normal</v>
      </c>
      <c r="N3083" s="67">
        <f t="shared" si="480"/>
        <v>0</v>
      </c>
      <c r="O3083" s="67">
        <f t="shared" si="481"/>
        <v>1.2929659999999998</v>
      </c>
      <c r="P3083" s="81">
        <f t="shared" si="482"/>
        <v>0.14194748198574092</v>
      </c>
      <c r="Q3083" s="81">
        <f t="shared" si="483"/>
        <v>0.14194748198574092</v>
      </c>
      <c r="S3083" s="1">
        <f t="shared" si="487"/>
        <v>1</v>
      </c>
      <c r="T3083" s="1" t="str">
        <f t="shared" si="488"/>
        <v>Peak</v>
      </c>
    </row>
    <row r="3084" spans="1:20" x14ac:dyDescent="0.25">
      <c r="A3084" s="85">
        <v>45054.708333326154</v>
      </c>
      <c r="B3084" s="1">
        <v>5</v>
      </c>
      <c r="C3084" s="1">
        <v>8</v>
      </c>
      <c r="D3084" s="1">
        <v>18</v>
      </c>
      <c r="E3084" s="1" t="str">
        <f t="shared" si="484"/>
        <v>Non-Summer</v>
      </c>
      <c r="F3084" s="78">
        <v>0.81899999999999995</v>
      </c>
      <c r="G3084" s="79">
        <f t="shared" si="485"/>
        <v>1.5581996045429882</v>
      </c>
      <c r="J3084" s="78">
        <v>0.90437199999999995</v>
      </c>
      <c r="K3084" s="80">
        <f t="shared" si="486"/>
        <v>0.90437199999999995</v>
      </c>
      <c r="L3084" s="68" t="str">
        <f t="shared" si="479"/>
        <v>Normal</v>
      </c>
      <c r="N3084" s="67">
        <f t="shared" si="480"/>
        <v>0</v>
      </c>
      <c r="O3084" s="67">
        <f t="shared" si="481"/>
        <v>0.90437199999999995</v>
      </c>
      <c r="P3084" s="81">
        <f t="shared" si="482"/>
        <v>0.65382760454298827</v>
      </c>
      <c r="Q3084" s="81">
        <f t="shared" si="483"/>
        <v>0.65382760454298827</v>
      </c>
      <c r="S3084" s="1">
        <f t="shared" si="487"/>
        <v>1</v>
      </c>
      <c r="T3084" s="1" t="str">
        <f t="shared" si="488"/>
        <v>Peak</v>
      </c>
    </row>
    <row r="3085" spans="1:20" x14ac:dyDescent="0.25">
      <c r="A3085" s="85">
        <v>45054.749999992819</v>
      </c>
      <c r="B3085" s="1">
        <v>5</v>
      </c>
      <c r="C3085" s="1">
        <v>8</v>
      </c>
      <c r="D3085" s="1">
        <v>19</v>
      </c>
      <c r="E3085" s="1" t="str">
        <f t="shared" si="484"/>
        <v>Non-Summer</v>
      </c>
      <c r="F3085" s="78">
        <v>0.85370000000000001</v>
      </c>
      <c r="G3085" s="79">
        <f t="shared" si="485"/>
        <v>1.6242185621469465</v>
      </c>
      <c r="J3085" s="78">
        <v>5.4191000000000003E-2</v>
      </c>
      <c r="K3085" s="80">
        <f t="shared" si="486"/>
        <v>5.4191000000000003E-2</v>
      </c>
      <c r="L3085" s="68" t="str">
        <f t="shared" si="479"/>
        <v>Normal</v>
      </c>
      <c r="N3085" s="67">
        <f t="shared" si="480"/>
        <v>0</v>
      </c>
      <c r="O3085" s="67">
        <f t="shared" si="481"/>
        <v>5.4191000000000003E-2</v>
      </c>
      <c r="P3085" s="81">
        <f t="shared" si="482"/>
        <v>1.5700275621469464</v>
      </c>
      <c r="Q3085" s="81">
        <f t="shared" si="483"/>
        <v>1.5700275621469464</v>
      </c>
      <c r="S3085" s="1">
        <f t="shared" si="487"/>
        <v>1</v>
      </c>
      <c r="T3085" s="1" t="str">
        <f t="shared" si="488"/>
        <v>Peak</v>
      </c>
    </row>
    <row r="3086" spans="1:20" x14ac:dyDescent="0.25">
      <c r="A3086" s="85">
        <v>45054.791666659483</v>
      </c>
      <c r="B3086" s="1">
        <v>5</v>
      </c>
      <c r="C3086" s="1">
        <v>8</v>
      </c>
      <c r="D3086" s="1">
        <v>20</v>
      </c>
      <c r="E3086" s="1" t="str">
        <f t="shared" si="484"/>
        <v>Non-Summer</v>
      </c>
      <c r="F3086" s="78">
        <v>0.87409999999999999</v>
      </c>
      <c r="G3086" s="79">
        <f t="shared" si="485"/>
        <v>1.6630308599890429</v>
      </c>
      <c r="J3086" s="78">
        <v>0</v>
      </c>
      <c r="K3086" s="80">
        <f t="shared" si="486"/>
        <v>0</v>
      </c>
      <c r="L3086" s="68" t="str">
        <f t="shared" si="479"/>
        <v>Normal</v>
      </c>
      <c r="N3086" s="67">
        <f t="shared" si="480"/>
        <v>0</v>
      </c>
      <c r="O3086" s="67">
        <f t="shared" si="481"/>
        <v>0</v>
      </c>
      <c r="P3086" s="81">
        <f t="shared" si="482"/>
        <v>1.6630308599890429</v>
      </c>
      <c r="Q3086" s="81">
        <f t="shared" si="483"/>
        <v>1.6630308599890429</v>
      </c>
      <c r="S3086" s="1">
        <f t="shared" si="487"/>
        <v>1</v>
      </c>
      <c r="T3086" s="1" t="str">
        <f t="shared" si="488"/>
        <v>Peak</v>
      </c>
    </row>
    <row r="3087" spans="1:20" x14ac:dyDescent="0.25">
      <c r="A3087" s="85">
        <v>45054.833333326147</v>
      </c>
      <c r="B3087" s="1">
        <v>5</v>
      </c>
      <c r="C3087" s="1">
        <v>8</v>
      </c>
      <c r="D3087" s="1">
        <v>21</v>
      </c>
      <c r="E3087" s="1" t="str">
        <f t="shared" si="484"/>
        <v>Non-Summer</v>
      </c>
      <c r="F3087" s="78">
        <v>0.88880000000000003</v>
      </c>
      <c r="G3087" s="79">
        <f t="shared" si="485"/>
        <v>1.6909985451987888</v>
      </c>
      <c r="J3087" s="78">
        <v>0</v>
      </c>
      <c r="K3087" s="80">
        <f t="shared" si="486"/>
        <v>0</v>
      </c>
      <c r="L3087" s="68" t="str">
        <f t="shared" si="479"/>
        <v>Normal</v>
      </c>
      <c r="N3087" s="67">
        <f t="shared" si="480"/>
        <v>0</v>
      </c>
      <c r="O3087" s="67">
        <f t="shared" si="481"/>
        <v>0</v>
      </c>
      <c r="P3087" s="81">
        <f t="shared" si="482"/>
        <v>1.6909985451987888</v>
      </c>
      <c r="Q3087" s="81">
        <f t="shared" si="483"/>
        <v>1.6909985451987888</v>
      </c>
      <c r="S3087" s="1">
        <f t="shared" si="487"/>
        <v>1</v>
      </c>
      <c r="T3087" s="1" t="str">
        <f t="shared" si="488"/>
        <v>Peak</v>
      </c>
    </row>
    <row r="3088" spans="1:20" x14ac:dyDescent="0.25">
      <c r="A3088" s="85">
        <v>45054.874999992811</v>
      </c>
      <c r="B3088" s="1">
        <v>5</v>
      </c>
      <c r="C3088" s="1">
        <v>8</v>
      </c>
      <c r="D3088" s="1">
        <v>22</v>
      </c>
      <c r="E3088" s="1" t="str">
        <f t="shared" si="484"/>
        <v>Non-Summer</v>
      </c>
      <c r="F3088" s="78">
        <v>0.84860000000000002</v>
      </c>
      <c r="G3088" s="79">
        <f t="shared" si="485"/>
        <v>1.6145154876864223</v>
      </c>
      <c r="J3088" s="78">
        <v>0</v>
      </c>
      <c r="K3088" s="80">
        <f t="shared" si="486"/>
        <v>0</v>
      </c>
      <c r="L3088" s="68" t="str">
        <f t="shared" si="479"/>
        <v>Normal</v>
      </c>
      <c r="N3088" s="67">
        <f t="shared" si="480"/>
        <v>0</v>
      </c>
      <c r="O3088" s="67">
        <f t="shared" si="481"/>
        <v>0</v>
      </c>
      <c r="P3088" s="81">
        <f t="shared" si="482"/>
        <v>1.6145154876864223</v>
      </c>
      <c r="Q3088" s="81">
        <f t="shared" si="483"/>
        <v>1.6145154876864223</v>
      </c>
      <c r="S3088" s="1">
        <f t="shared" si="487"/>
        <v>1</v>
      </c>
      <c r="T3088" s="1" t="str">
        <f t="shared" si="488"/>
        <v>Off-Peak</v>
      </c>
    </row>
    <row r="3089" spans="1:20" x14ac:dyDescent="0.25">
      <c r="A3089" s="85">
        <v>45054.916666659476</v>
      </c>
      <c r="B3089" s="1">
        <v>5</v>
      </c>
      <c r="C3089" s="1">
        <v>8</v>
      </c>
      <c r="D3089" s="1">
        <v>23</v>
      </c>
      <c r="E3089" s="1" t="str">
        <f t="shared" si="484"/>
        <v>Non-Summer</v>
      </c>
      <c r="F3089" s="78">
        <v>0.76100000000000001</v>
      </c>
      <c r="G3089" s="79">
        <f t="shared" si="485"/>
        <v>1.4478509145997731</v>
      </c>
      <c r="J3089" s="78">
        <v>0</v>
      </c>
      <c r="K3089" s="80">
        <f t="shared" si="486"/>
        <v>0</v>
      </c>
      <c r="L3089" s="68" t="str">
        <f t="shared" si="479"/>
        <v>Normal</v>
      </c>
      <c r="N3089" s="67">
        <f t="shared" si="480"/>
        <v>0</v>
      </c>
      <c r="O3089" s="67">
        <f t="shared" si="481"/>
        <v>0</v>
      </c>
      <c r="P3089" s="81">
        <f t="shared" si="482"/>
        <v>1.4478509145997731</v>
      </c>
      <c r="Q3089" s="81">
        <f t="shared" si="483"/>
        <v>1.4478509145997731</v>
      </c>
      <c r="S3089" s="1">
        <f t="shared" si="487"/>
        <v>1</v>
      </c>
      <c r="T3089" s="1" t="str">
        <f t="shared" si="488"/>
        <v>Off-Peak</v>
      </c>
    </row>
    <row r="3090" spans="1:20" x14ac:dyDescent="0.25">
      <c r="A3090" s="85">
        <v>45054.95833332614</v>
      </c>
      <c r="B3090" s="1">
        <v>5</v>
      </c>
      <c r="C3090" s="1">
        <v>9</v>
      </c>
      <c r="D3090" s="1">
        <v>0</v>
      </c>
      <c r="E3090" s="1" t="str">
        <f t="shared" si="484"/>
        <v>Non-Summer</v>
      </c>
      <c r="F3090" s="78">
        <v>0.67069999999999996</v>
      </c>
      <c r="G3090" s="79">
        <f t="shared" si="485"/>
        <v>1.276049419739905</v>
      </c>
      <c r="J3090" s="78">
        <v>0</v>
      </c>
      <c r="K3090" s="80">
        <f t="shared" si="486"/>
        <v>0</v>
      </c>
      <c r="L3090" s="68" t="str">
        <f t="shared" si="479"/>
        <v>Normal</v>
      </c>
      <c r="N3090" s="67">
        <f t="shared" si="480"/>
        <v>0</v>
      </c>
      <c r="O3090" s="67">
        <f t="shared" si="481"/>
        <v>0</v>
      </c>
      <c r="P3090" s="81">
        <f t="shared" si="482"/>
        <v>1.276049419739905</v>
      </c>
      <c r="Q3090" s="81">
        <f t="shared" si="483"/>
        <v>1.276049419739905</v>
      </c>
      <c r="S3090" s="1">
        <f t="shared" si="487"/>
        <v>1</v>
      </c>
      <c r="T3090" s="1" t="str">
        <f t="shared" si="488"/>
        <v>Off-Peak</v>
      </c>
    </row>
    <row r="3091" spans="1:20" x14ac:dyDescent="0.25">
      <c r="A3091" s="85">
        <v>45054.999999992804</v>
      </c>
      <c r="B3091" s="1">
        <v>5</v>
      </c>
      <c r="C3091" s="1">
        <v>9</v>
      </c>
      <c r="D3091" s="1">
        <v>1</v>
      </c>
      <c r="E3091" s="1" t="str">
        <f t="shared" si="484"/>
        <v>Non-Summer</v>
      </c>
      <c r="F3091" s="78">
        <v>0.61309999999999998</v>
      </c>
      <c r="G3091" s="79">
        <f t="shared" si="485"/>
        <v>1.166461755244574</v>
      </c>
      <c r="J3091" s="78">
        <v>0</v>
      </c>
      <c r="K3091" s="80">
        <f t="shared" si="486"/>
        <v>0</v>
      </c>
      <c r="L3091" s="68" t="str">
        <f t="shared" ref="L3091:L3154" si="489">IF(AND(D3091&gt;=$C$2,D3091&lt;=$C$3,E3091="Summer"),"MaxDis","Normal")</f>
        <v>Normal</v>
      </c>
      <c r="N3091" s="67">
        <f t="shared" ref="N3091:N3154" si="490">IF(K3091-G3091&lt;0,0,K3091-G3091)</f>
        <v>0</v>
      </c>
      <c r="O3091" s="67">
        <f t="shared" ref="O3091:O3154" si="491">K3091-N3091</f>
        <v>0</v>
      </c>
      <c r="P3091" s="81">
        <f t="shared" ref="P3091:P3154" si="492">MAX(0,G3091-O3091)</f>
        <v>1.166461755244574</v>
      </c>
      <c r="Q3091" s="81">
        <f t="shared" ref="Q3091:Q3154" si="493">G3091-K3091</f>
        <v>1.166461755244574</v>
      </c>
      <c r="S3091" s="1">
        <f t="shared" si="487"/>
        <v>2</v>
      </c>
      <c r="T3091" s="1" t="str">
        <f t="shared" si="488"/>
        <v>Off-Peak</v>
      </c>
    </row>
    <row r="3092" spans="1:20" x14ac:dyDescent="0.25">
      <c r="A3092" s="85">
        <v>45055.041666659468</v>
      </c>
      <c r="B3092" s="1">
        <v>5</v>
      </c>
      <c r="C3092" s="1">
        <v>9</v>
      </c>
      <c r="D3092" s="1">
        <v>2</v>
      </c>
      <c r="E3092" s="1" t="str">
        <f t="shared" ref="E3092:E3155" si="494">IF(AND(B3092&gt;=$C$5,B3092&lt;=$C$6),"Summer","Non-Summer")</f>
        <v>Non-Summer</v>
      </c>
      <c r="F3092" s="78">
        <v>0.57809999999999995</v>
      </c>
      <c r="G3092" s="79">
        <f t="shared" ref="G3092:G3155" si="495">F3092*$G$13</f>
        <v>1.0998720285547026</v>
      </c>
      <c r="J3092" s="78">
        <v>0</v>
      </c>
      <c r="K3092" s="80">
        <f t="shared" ref="K3092:K3155" si="496">J3092*$K$13</f>
        <v>0</v>
      </c>
      <c r="L3092" s="68" t="str">
        <f t="shared" si="489"/>
        <v>Normal</v>
      </c>
      <c r="N3092" s="67">
        <f t="shared" si="490"/>
        <v>0</v>
      </c>
      <c r="O3092" s="67">
        <f t="shared" si="491"/>
        <v>0</v>
      </c>
      <c r="P3092" s="81">
        <f t="shared" si="492"/>
        <v>1.0998720285547026</v>
      </c>
      <c r="Q3092" s="81">
        <f t="shared" si="493"/>
        <v>1.0998720285547026</v>
      </c>
      <c r="S3092" s="1">
        <f t="shared" ref="S3092:S3155" si="497">WEEKDAY(A3092,2)</f>
        <v>2</v>
      </c>
      <c r="T3092" s="1" t="str">
        <f t="shared" ref="T3092:T3155" si="498">IF(S3092&gt;5,"Off-Peak",IF(AND(D3092&gt;=$C$7,D3092&lt;$C$8),"Peak","Off-Peak"))</f>
        <v>Off-Peak</v>
      </c>
    </row>
    <row r="3093" spans="1:20" x14ac:dyDescent="0.25">
      <c r="A3093" s="85">
        <v>45055.083333326133</v>
      </c>
      <c r="B3093" s="1">
        <v>5</v>
      </c>
      <c r="C3093" s="1">
        <v>9</v>
      </c>
      <c r="D3093" s="1">
        <v>3</v>
      </c>
      <c r="E3093" s="1" t="str">
        <f t="shared" si="494"/>
        <v>Non-Summer</v>
      </c>
      <c r="F3093" s="78">
        <v>0.55840000000000001</v>
      </c>
      <c r="G3093" s="79">
        <f t="shared" si="495"/>
        <v>1.0623915252464038</v>
      </c>
      <c r="J3093" s="78">
        <v>0</v>
      </c>
      <c r="K3093" s="80">
        <f t="shared" si="496"/>
        <v>0</v>
      </c>
      <c r="L3093" s="68" t="str">
        <f t="shared" si="489"/>
        <v>Normal</v>
      </c>
      <c r="N3093" s="67">
        <f t="shared" si="490"/>
        <v>0</v>
      </c>
      <c r="O3093" s="67">
        <f t="shared" si="491"/>
        <v>0</v>
      </c>
      <c r="P3093" s="81">
        <f t="shared" si="492"/>
        <v>1.0623915252464038</v>
      </c>
      <c r="Q3093" s="81">
        <f t="shared" si="493"/>
        <v>1.0623915252464038</v>
      </c>
      <c r="S3093" s="1">
        <f t="shared" si="497"/>
        <v>2</v>
      </c>
      <c r="T3093" s="1" t="str">
        <f t="shared" si="498"/>
        <v>Off-Peak</v>
      </c>
    </row>
    <row r="3094" spans="1:20" x14ac:dyDescent="0.25">
      <c r="A3094" s="85">
        <v>45055.124999992797</v>
      </c>
      <c r="B3094" s="1">
        <v>5</v>
      </c>
      <c r="C3094" s="1">
        <v>9</v>
      </c>
      <c r="D3094" s="1">
        <v>4</v>
      </c>
      <c r="E3094" s="1" t="str">
        <f t="shared" si="494"/>
        <v>Non-Summer</v>
      </c>
      <c r="F3094" s="78">
        <v>0.55049999999999999</v>
      </c>
      <c r="G3094" s="79">
        <f t="shared" si="495"/>
        <v>1.0473612726506898</v>
      </c>
      <c r="J3094" s="78">
        <v>0</v>
      </c>
      <c r="K3094" s="80">
        <f t="shared" si="496"/>
        <v>0</v>
      </c>
      <c r="L3094" s="68" t="str">
        <f t="shared" si="489"/>
        <v>Normal</v>
      </c>
      <c r="N3094" s="67">
        <f t="shared" si="490"/>
        <v>0</v>
      </c>
      <c r="O3094" s="67">
        <f t="shared" si="491"/>
        <v>0</v>
      </c>
      <c r="P3094" s="81">
        <f t="shared" si="492"/>
        <v>1.0473612726506898</v>
      </c>
      <c r="Q3094" s="81">
        <f t="shared" si="493"/>
        <v>1.0473612726506898</v>
      </c>
      <c r="S3094" s="1">
        <f t="shared" si="497"/>
        <v>2</v>
      </c>
      <c r="T3094" s="1" t="str">
        <f t="shared" si="498"/>
        <v>Off-Peak</v>
      </c>
    </row>
    <row r="3095" spans="1:20" x14ac:dyDescent="0.25">
      <c r="A3095" s="85">
        <v>45055.166666659461</v>
      </c>
      <c r="B3095" s="1">
        <v>5</v>
      </c>
      <c r="C3095" s="1">
        <v>9</v>
      </c>
      <c r="D3095" s="1">
        <v>5</v>
      </c>
      <c r="E3095" s="1" t="str">
        <f t="shared" si="494"/>
        <v>Non-Summer</v>
      </c>
      <c r="F3095" s="78">
        <v>0.55840000000000001</v>
      </c>
      <c r="G3095" s="79">
        <f t="shared" si="495"/>
        <v>1.0623915252464038</v>
      </c>
      <c r="J3095" s="78">
        <v>0</v>
      </c>
      <c r="K3095" s="80">
        <f t="shared" si="496"/>
        <v>0</v>
      </c>
      <c r="L3095" s="68" t="str">
        <f t="shared" si="489"/>
        <v>Normal</v>
      </c>
      <c r="N3095" s="67">
        <f t="shared" si="490"/>
        <v>0</v>
      </c>
      <c r="O3095" s="67">
        <f t="shared" si="491"/>
        <v>0</v>
      </c>
      <c r="P3095" s="81">
        <f t="shared" si="492"/>
        <v>1.0623915252464038</v>
      </c>
      <c r="Q3095" s="81">
        <f t="shared" si="493"/>
        <v>1.0623915252464038</v>
      </c>
      <c r="S3095" s="1">
        <f t="shared" si="497"/>
        <v>2</v>
      </c>
      <c r="T3095" s="1" t="str">
        <f t="shared" si="498"/>
        <v>Off-Peak</v>
      </c>
    </row>
    <row r="3096" spans="1:20" x14ac:dyDescent="0.25">
      <c r="A3096" s="85">
        <v>45055.208333326125</v>
      </c>
      <c r="B3096" s="1">
        <v>5</v>
      </c>
      <c r="C3096" s="1">
        <v>9</v>
      </c>
      <c r="D3096" s="1">
        <v>6</v>
      </c>
      <c r="E3096" s="1" t="str">
        <f t="shared" si="494"/>
        <v>Non-Summer</v>
      </c>
      <c r="F3096" s="78">
        <v>0.59109999999999996</v>
      </c>
      <c r="G3096" s="79">
        <f t="shared" si="495"/>
        <v>1.1246053556109405</v>
      </c>
      <c r="J3096" s="78">
        <v>0.28404399999999996</v>
      </c>
      <c r="K3096" s="80">
        <f t="shared" si="496"/>
        <v>0.28404399999999996</v>
      </c>
      <c r="L3096" s="68" t="str">
        <f t="shared" si="489"/>
        <v>Normal</v>
      </c>
      <c r="N3096" s="67">
        <f t="shared" si="490"/>
        <v>0</v>
      </c>
      <c r="O3096" s="67">
        <f t="shared" si="491"/>
        <v>0.28404399999999996</v>
      </c>
      <c r="P3096" s="81">
        <f t="shared" si="492"/>
        <v>0.84056135561094059</v>
      </c>
      <c r="Q3096" s="81">
        <f t="shared" si="493"/>
        <v>0.84056135561094059</v>
      </c>
      <c r="S3096" s="1">
        <f t="shared" si="497"/>
        <v>2</v>
      </c>
      <c r="T3096" s="1" t="str">
        <f t="shared" si="498"/>
        <v>Peak</v>
      </c>
    </row>
    <row r="3097" spans="1:20" x14ac:dyDescent="0.25">
      <c r="A3097" s="85">
        <v>45055.24999999279</v>
      </c>
      <c r="B3097" s="1">
        <v>5</v>
      </c>
      <c r="C3097" s="1">
        <v>9</v>
      </c>
      <c r="D3097" s="1">
        <v>7</v>
      </c>
      <c r="E3097" s="1" t="str">
        <f t="shared" si="494"/>
        <v>Non-Summer</v>
      </c>
      <c r="F3097" s="78">
        <v>0.63390000000000002</v>
      </c>
      <c r="G3097" s="79">
        <f t="shared" si="495"/>
        <v>1.2060350785345546</v>
      </c>
      <c r="J3097" s="78">
        <v>1.6510630000000002</v>
      </c>
      <c r="K3097" s="80">
        <f t="shared" si="496"/>
        <v>1.6510630000000002</v>
      </c>
      <c r="L3097" s="68" t="str">
        <f t="shared" si="489"/>
        <v>Normal</v>
      </c>
      <c r="N3097" s="67">
        <f t="shared" si="490"/>
        <v>0.44502792146544556</v>
      </c>
      <c r="O3097" s="67">
        <f t="shared" si="491"/>
        <v>1.2060350785345546</v>
      </c>
      <c r="P3097" s="81">
        <f t="shared" si="492"/>
        <v>0</v>
      </c>
      <c r="Q3097" s="81">
        <f t="shared" si="493"/>
        <v>-0.44502792146544556</v>
      </c>
      <c r="S3097" s="1">
        <f t="shared" si="497"/>
        <v>2</v>
      </c>
      <c r="T3097" s="1" t="str">
        <f t="shared" si="498"/>
        <v>Peak</v>
      </c>
    </row>
    <row r="3098" spans="1:20" x14ac:dyDescent="0.25">
      <c r="A3098" s="85">
        <v>45055.291666659454</v>
      </c>
      <c r="B3098" s="1">
        <v>5</v>
      </c>
      <c r="C3098" s="1">
        <v>9</v>
      </c>
      <c r="D3098" s="1">
        <v>8</v>
      </c>
      <c r="E3098" s="1" t="str">
        <f t="shared" si="494"/>
        <v>Non-Summer</v>
      </c>
      <c r="F3098" s="78">
        <v>0.64080000000000004</v>
      </c>
      <c r="G3098" s="79">
        <f t="shared" si="495"/>
        <v>1.2191627675105579</v>
      </c>
      <c r="J3098" s="78">
        <v>3.4030369999999999</v>
      </c>
      <c r="K3098" s="80">
        <f t="shared" si="496"/>
        <v>3.4030369999999999</v>
      </c>
      <c r="L3098" s="68" t="str">
        <f t="shared" si="489"/>
        <v>Normal</v>
      </c>
      <c r="N3098" s="67">
        <f t="shared" si="490"/>
        <v>2.1838742324894422</v>
      </c>
      <c r="O3098" s="67">
        <f t="shared" si="491"/>
        <v>1.2191627675105576</v>
      </c>
      <c r="P3098" s="81">
        <f t="shared" si="492"/>
        <v>2.2204460492503131E-16</v>
      </c>
      <c r="Q3098" s="81">
        <f t="shared" si="493"/>
        <v>-2.1838742324894422</v>
      </c>
      <c r="S3098" s="1">
        <f t="shared" si="497"/>
        <v>2</v>
      </c>
      <c r="T3098" s="1" t="str">
        <f t="shared" si="498"/>
        <v>Peak</v>
      </c>
    </row>
    <row r="3099" spans="1:20" x14ac:dyDescent="0.25">
      <c r="A3099" s="85">
        <v>45055.333333326118</v>
      </c>
      <c r="B3099" s="1">
        <v>5</v>
      </c>
      <c r="C3099" s="1">
        <v>9</v>
      </c>
      <c r="D3099" s="1">
        <v>9</v>
      </c>
      <c r="E3099" s="1" t="str">
        <f t="shared" si="494"/>
        <v>Non-Summer</v>
      </c>
      <c r="F3099" s="78">
        <v>0.61550000000000005</v>
      </c>
      <c r="G3099" s="79">
        <f t="shared" si="495"/>
        <v>1.1710279079318795</v>
      </c>
      <c r="J3099" s="78">
        <v>4.8011970000000002</v>
      </c>
      <c r="K3099" s="80">
        <f t="shared" si="496"/>
        <v>4.8011970000000002</v>
      </c>
      <c r="L3099" s="68" t="str">
        <f t="shared" si="489"/>
        <v>Normal</v>
      </c>
      <c r="N3099" s="67">
        <f t="shared" si="490"/>
        <v>3.6301690920681207</v>
      </c>
      <c r="O3099" s="67">
        <f t="shared" si="491"/>
        <v>1.1710279079318795</v>
      </c>
      <c r="P3099" s="81">
        <f t="shared" si="492"/>
        <v>0</v>
      </c>
      <c r="Q3099" s="81">
        <f t="shared" si="493"/>
        <v>-3.6301690920681207</v>
      </c>
      <c r="S3099" s="1">
        <f t="shared" si="497"/>
        <v>2</v>
      </c>
      <c r="T3099" s="1" t="str">
        <f t="shared" si="498"/>
        <v>Peak</v>
      </c>
    </row>
    <row r="3100" spans="1:20" x14ac:dyDescent="0.25">
      <c r="A3100" s="85">
        <v>45055.374999992782</v>
      </c>
      <c r="B3100" s="1">
        <v>5</v>
      </c>
      <c r="C3100" s="1">
        <v>9</v>
      </c>
      <c r="D3100" s="1">
        <v>10</v>
      </c>
      <c r="E3100" s="1" t="str">
        <f t="shared" si="494"/>
        <v>Non-Summer</v>
      </c>
      <c r="F3100" s="78">
        <v>0.60189999999999999</v>
      </c>
      <c r="G3100" s="79">
        <f t="shared" si="495"/>
        <v>1.1451530427038152</v>
      </c>
      <c r="J3100" s="78">
        <v>5.8777929999999996</v>
      </c>
      <c r="K3100" s="80">
        <f t="shared" si="496"/>
        <v>5.8777929999999996</v>
      </c>
      <c r="L3100" s="68" t="str">
        <f t="shared" si="489"/>
        <v>Normal</v>
      </c>
      <c r="N3100" s="67">
        <f t="shared" si="490"/>
        <v>4.7326399572961844</v>
      </c>
      <c r="O3100" s="67">
        <f t="shared" si="491"/>
        <v>1.1451530427038152</v>
      </c>
      <c r="P3100" s="81">
        <f t="shared" si="492"/>
        <v>0</v>
      </c>
      <c r="Q3100" s="81">
        <f t="shared" si="493"/>
        <v>-4.7326399572961844</v>
      </c>
      <c r="S3100" s="1">
        <f t="shared" si="497"/>
        <v>2</v>
      </c>
      <c r="T3100" s="1" t="str">
        <f t="shared" si="498"/>
        <v>Peak</v>
      </c>
    </row>
    <row r="3101" spans="1:20" x14ac:dyDescent="0.25">
      <c r="A3101" s="85">
        <v>45055.416666659446</v>
      </c>
      <c r="B3101" s="1">
        <v>5</v>
      </c>
      <c r="C3101" s="1">
        <v>9</v>
      </c>
      <c r="D3101" s="1">
        <v>11</v>
      </c>
      <c r="E3101" s="1" t="str">
        <f t="shared" si="494"/>
        <v>Non-Summer</v>
      </c>
      <c r="F3101" s="78">
        <v>0.59730000000000005</v>
      </c>
      <c r="G3101" s="79">
        <f t="shared" si="495"/>
        <v>1.1364012500531464</v>
      </c>
      <c r="J3101" s="78">
        <v>6.5227399999999998</v>
      </c>
      <c r="K3101" s="80">
        <f t="shared" si="496"/>
        <v>6.5227399999999998</v>
      </c>
      <c r="L3101" s="68" t="str">
        <f t="shared" si="489"/>
        <v>Normal</v>
      </c>
      <c r="N3101" s="67">
        <f t="shared" si="490"/>
        <v>5.3863387499468534</v>
      </c>
      <c r="O3101" s="67">
        <f t="shared" si="491"/>
        <v>1.1364012500531464</v>
      </c>
      <c r="P3101" s="81">
        <f t="shared" si="492"/>
        <v>0</v>
      </c>
      <c r="Q3101" s="81">
        <f t="shared" si="493"/>
        <v>-5.3863387499468534</v>
      </c>
      <c r="S3101" s="1">
        <f t="shared" si="497"/>
        <v>2</v>
      </c>
      <c r="T3101" s="1" t="str">
        <f t="shared" si="498"/>
        <v>Peak</v>
      </c>
    </row>
    <row r="3102" spans="1:20" x14ac:dyDescent="0.25">
      <c r="A3102" s="85">
        <v>45055.458333326111</v>
      </c>
      <c r="B3102" s="1">
        <v>5</v>
      </c>
      <c r="C3102" s="1">
        <v>9</v>
      </c>
      <c r="D3102" s="1">
        <v>12</v>
      </c>
      <c r="E3102" s="1" t="str">
        <f t="shared" si="494"/>
        <v>Non-Summer</v>
      </c>
      <c r="F3102" s="78">
        <v>0.60189999999999999</v>
      </c>
      <c r="G3102" s="79">
        <f t="shared" si="495"/>
        <v>1.1451530427038152</v>
      </c>
      <c r="J3102" s="78">
        <v>6.7461380000000002</v>
      </c>
      <c r="K3102" s="80">
        <f t="shared" si="496"/>
        <v>6.7461380000000002</v>
      </c>
      <c r="L3102" s="68" t="str">
        <f t="shared" si="489"/>
        <v>Normal</v>
      </c>
      <c r="N3102" s="67">
        <f t="shared" si="490"/>
        <v>5.600984957296185</v>
      </c>
      <c r="O3102" s="67">
        <f t="shared" si="491"/>
        <v>1.1451530427038152</v>
      </c>
      <c r="P3102" s="81">
        <f t="shared" si="492"/>
        <v>0</v>
      </c>
      <c r="Q3102" s="81">
        <f t="shared" si="493"/>
        <v>-5.600984957296185</v>
      </c>
      <c r="S3102" s="1">
        <f t="shared" si="497"/>
        <v>2</v>
      </c>
      <c r="T3102" s="1" t="str">
        <f t="shared" si="498"/>
        <v>Peak</v>
      </c>
    </row>
    <row r="3103" spans="1:20" x14ac:dyDescent="0.25">
      <c r="A3103" s="85">
        <v>45055.499999992775</v>
      </c>
      <c r="B3103" s="1">
        <v>5</v>
      </c>
      <c r="C3103" s="1">
        <v>9</v>
      </c>
      <c r="D3103" s="1">
        <v>13</v>
      </c>
      <c r="E3103" s="1" t="str">
        <f t="shared" si="494"/>
        <v>Non-Summer</v>
      </c>
      <c r="F3103" s="78">
        <v>0.61429999999999996</v>
      </c>
      <c r="G3103" s="79">
        <f t="shared" si="495"/>
        <v>1.1687448315882267</v>
      </c>
      <c r="J3103" s="78">
        <v>6.5822889999999994</v>
      </c>
      <c r="K3103" s="80">
        <f t="shared" si="496"/>
        <v>6.5822889999999994</v>
      </c>
      <c r="L3103" s="68" t="str">
        <f t="shared" si="489"/>
        <v>Normal</v>
      </c>
      <c r="N3103" s="67">
        <f t="shared" si="490"/>
        <v>5.4135441684117724</v>
      </c>
      <c r="O3103" s="67">
        <f t="shared" si="491"/>
        <v>1.168744831588227</v>
      </c>
      <c r="P3103" s="81">
        <f t="shared" si="492"/>
        <v>0</v>
      </c>
      <c r="Q3103" s="81">
        <f t="shared" si="493"/>
        <v>-5.4135441684117724</v>
      </c>
      <c r="S3103" s="1">
        <f t="shared" si="497"/>
        <v>2</v>
      </c>
      <c r="T3103" s="1" t="str">
        <f t="shared" si="498"/>
        <v>Peak</v>
      </c>
    </row>
    <row r="3104" spans="1:20" x14ac:dyDescent="0.25">
      <c r="A3104" s="85">
        <v>45055.541666659439</v>
      </c>
      <c r="B3104" s="1">
        <v>5</v>
      </c>
      <c r="C3104" s="1">
        <v>9</v>
      </c>
      <c r="D3104" s="1">
        <v>14</v>
      </c>
      <c r="E3104" s="1" t="str">
        <f t="shared" si="494"/>
        <v>Non-Summer</v>
      </c>
      <c r="F3104" s="78">
        <v>0.62670000000000003</v>
      </c>
      <c r="G3104" s="79">
        <f t="shared" si="495"/>
        <v>1.1923366204726384</v>
      </c>
      <c r="J3104" s="78">
        <v>6.0445720000000005</v>
      </c>
      <c r="K3104" s="80">
        <f t="shared" si="496"/>
        <v>6.0445720000000005</v>
      </c>
      <c r="L3104" s="68" t="str">
        <f t="shared" si="489"/>
        <v>Normal</v>
      </c>
      <c r="N3104" s="67">
        <f t="shared" si="490"/>
        <v>4.8522353795273618</v>
      </c>
      <c r="O3104" s="67">
        <f t="shared" si="491"/>
        <v>1.1923366204726387</v>
      </c>
      <c r="P3104" s="81">
        <f t="shared" si="492"/>
        <v>0</v>
      </c>
      <c r="Q3104" s="81">
        <f t="shared" si="493"/>
        <v>-4.8522353795273618</v>
      </c>
      <c r="S3104" s="1">
        <f t="shared" si="497"/>
        <v>2</v>
      </c>
      <c r="T3104" s="1" t="str">
        <f t="shared" si="498"/>
        <v>Peak</v>
      </c>
    </row>
    <row r="3105" spans="1:20" x14ac:dyDescent="0.25">
      <c r="A3105" s="85">
        <v>45055.583333326103</v>
      </c>
      <c r="B3105" s="1">
        <v>5</v>
      </c>
      <c r="C3105" s="1">
        <v>9</v>
      </c>
      <c r="D3105" s="1">
        <v>15</v>
      </c>
      <c r="E3105" s="1" t="str">
        <f t="shared" si="494"/>
        <v>Non-Summer</v>
      </c>
      <c r="F3105" s="78">
        <v>0.64900000000000002</v>
      </c>
      <c r="G3105" s="79">
        <f t="shared" si="495"/>
        <v>1.234763789192185</v>
      </c>
      <c r="J3105" s="78">
        <v>5.2405590000000002</v>
      </c>
      <c r="K3105" s="80">
        <f t="shared" si="496"/>
        <v>5.2405590000000002</v>
      </c>
      <c r="L3105" s="68" t="str">
        <f t="shared" si="489"/>
        <v>Normal</v>
      </c>
      <c r="N3105" s="67">
        <f t="shared" si="490"/>
        <v>4.0057952108078148</v>
      </c>
      <c r="O3105" s="67">
        <f t="shared" si="491"/>
        <v>1.2347637891921854</v>
      </c>
      <c r="P3105" s="81">
        <f t="shared" si="492"/>
        <v>0</v>
      </c>
      <c r="Q3105" s="81">
        <f t="shared" si="493"/>
        <v>-4.0057952108078148</v>
      </c>
      <c r="S3105" s="1">
        <f t="shared" si="497"/>
        <v>2</v>
      </c>
      <c r="T3105" s="1" t="str">
        <f t="shared" si="498"/>
        <v>Peak</v>
      </c>
    </row>
    <row r="3106" spans="1:20" x14ac:dyDescent="0.25">
      <c r="A3106" s="85">
        <v>45055.624999992768</v>
      </c>
      <c r="B3106" s="1">
        <v>5</v>
      </c>
      <c r="C3106" s="1">
        <v>9</v>
      </c>
      <c r="D3106" s="1">
        <v>16</v>
      </c>
      <c r="E3106" s="1" t="str">
        <f t="shared" si="494"/>
        <v>Non-Summer</v>
      </c>
      <c r="F3106" s="78">
        <v>0.69530000000000003</v>
      </c>
      <c r="G3106" s="79">
        <f t="shared" si="495"/>
        <v>1.322852484784786</v>
      </c>
      <c r="J3106" s="78">
        <v>3.2121269999999997</v>
      </c>
      <c r="K3106" s="80">
        <f t="shared" si="496"/>
        <v>3.2121269999999997</v>
      </c>
      <c r="L3106" s="68" t="str">
        <f t="shared" si="489"/>
        <v>Normal</v>
      </c>
      <c r="N3106" s="67">
        <f t="shared" si="490"/>
        <v>1.8892745152152137</v>
      </c>
      <c r="O3106" s="67">
        <f t="shared" si="491"/>
        <v>1.322852484784786</v>
      </c>
      <c r="P3106" s="81">
        <f t="shared" si="492"/>
        <v>0</v>
      </c>
      <c r="Q3106" s="81">
        <f t="shared" si="493"/>
        <v>-1.8892745152152137</v>
      </c>
      <c r="S3106" s="1">
        <f t="shared" si="497"/>
        <v>2</v>
      </c>
      <c r="T3106" s="1" t="str">
        <f t="shared" si="498"/>
        <v>Peak</v>
      </c>
    </row>
    <row r="3107" spans="1:20" x14ac:dyDescent="0.25">
      <c r="A3107" s="85">
        <v>45055.666666659432</v>
      </c>
      <c r="B3107" s="1">
        <v>5</v>
      </c>
      <c r="C3107" s="1">
        <v>9</v>
      </c>
      <c r="D3107" s="1">
        <v>17</v>
      </c>
      <c r="E3107" s="1" t="str">
        <f t="shared" si="494"/>
        <v>Non-Summer</v>
      </c>
      <c r="F3107" s="78">
        <v>0.753</v>
      </c>
      <c r="G3107" s="79">
        <f t="shared" si="495"/>
        <v>1.4326304056420882</v>
      </c>
      <c r="J3107" s="78">
        <v>2.595288</v>
      </c>
      <c r="K3107" s="80">
        <f t="shared" si="496"/>
        <v>2.595288</v>
      </c>
      <c r="L3107" s="68" t="str">
        <f t="shared" si="489"/>
        <v>Normal</v>
      </c>
      <c r="N3107" s="67">
        <f t="shared" si="490"/>
        <v>1.1626575943579118</v>
      </c>
      <c r="O3107" s="67">
        <f t="shared" si="491"/>
        <v>1.4326304056420882</v>
      </c>
      <c r="P3107" s="81">
        <f t="shared" si="492"/>
        <v>0</v>
      </c>
      <c r="Q3107" s="81">
        <f t="shared" si="493"/>
        <v>-1.1626575943579118</v>
      </c>
      <c r="S3107" s="1">
        <f t="shared" si="497"/>
        <v>2</v>
      </c>
      <c r="T3107" s="1" t="str">
        <f t="shared" si="498"/>
        <v>Peak</v>
      </c>
    </row>
    <row r="3108" spans="1:20" x14ac:dyDescent="0.25">
      <c r="A3108" s="85">
        <v>45055.708333326096</v>
      </c>
      <c r="B3108" s="1">
        <v>5</v>
      </c>
      <c r="C3108" s="1">
        <v>9</v>
      </c>
      <c r="D3108" s="1">
        <v>18</v>
      </c>
      <c r="E3108" s="1" t="str">
        <f t="shared" si="494"/>
        <v>Non-Summer</v>
      </c>
      <c r="F3108" s="78">
        <v>0.80649999999999999</v>
      </c>
      <c r="G3108" s="79">
        <f t="shared" si="495"/>
        <v>1.5344175592966056</v>
      </c>
      <c r="J3108" s="78">
        <v>0.9082039999999999</v>
      </c>
      <c r="K3108" s="80">
        <f t="shared" si="496"/>
        <v>0.9082039999999999</v>
      </c>
      <c r="L3108" s="68" t="str">
        <f t="shared" si="489"/>
        <v>Normal</v>
      </c>
      <c r="N3108" s="67">
        <f t="shared" si="490"/>
        <v>0</v>
      </c>
      <c r="O3108" s="67">
        <f t="shared" si="491"/>
        <v>0.9082039999999999</v>
      </c>
      <c r="P3108" s="81">
        <f t="shared" si="492"/>
        <v>0.62621355929660572</v>
      </c>
      <c r="Q3108" s="81">
        <f t="shared" si="493"/>
        <v>0.62621355929660572</v>
      </c>
      <c r="S3108" s="1">
        <f t="shared" si="497"/>
        <v>2</v>
      </c>
      <c r="T3108" s="1" t="str">
        <f t="shared" si="498"/>
        <v>Peak</v>
      </c>
    </row>
    <row r="3109" spans="1:20" x14ac:dyDescent="0.25">
      <c r="A3109" s="85">
        <v>45055.74999999276</v>
      </c>
      <c r="B3109" s="1">
        <v>5</v>
      </c>
      <c r="C3109" s="1">
        <v>9</v>
      </c>
      <c r="D3109" s="1">
        <v>19</v>
      </c>
      <c r="E3109" s="1" t="str">
        <f t="shared" si="494"/>
        <v>Non-Summer</v>
      </c>
      <c r="F3109" s="78">
        <v>0.83689999999999998</v>
      </c>
      <c r="G3109" s="79">
        <f t="shared" si="495"/>
        <v>1.5922554933358082</v>
      </c>
      <c r="J3109" s="78">
        <v>6.4130999999999994E-2</v>
      </c>
      <c r="K3109" s="80">
        <f t="shared" si="496"/>
        <v>6.4130999999999994E-2</v>
      </c>
      <c r="L3109" s="68" t="str">
        <f t="shared" si="489"/>
        <v>Normal</v>
      </c>
      <c r="N3109" s="67">
        <f t="shared" si="490"/>
        <v>0</v>
      </c>
      <c r="O3109" s="67">
        <f t="shared" si="491"/>
        <v>6.4130999999999994E-2</v>
      </c>
      <c r="P3109" s="81">
        <f t="shared" si="492"/>
        <v>1.5281244933358082</v>
      </c>
      <c r="Q3109" s="81">
        <f t="shared" si="493"/>
        <v>1.5281244933358082</v>
      </c>
      <c r="S3109" s="1">
        <f t="shared" si="497"/>
        <v>2</v>
      </c>
      <c r="T3109" s="1" t="str">
        <f t="shared" si="498"/>
        <v>Peak</v>
      </c>
    </row>
    <row r="3110" spans="1:20" x14ac:dyDescent="0.25">
      <c r="A3110" s="85">
        <v>45055.791666659425</v>
      </c>
      <c r="B3110" s="1">
        <v>5</v>
      </c>
      <c r="C3110" s="1">
        <v>9</v>
      </c>
      <c r="D3110" s="1">
        <v>20</v>
      </c>
      <c r="E3110" s="1" t="str">
        <f t="shared" si="494"/>
        <v>Non-Summer</v>
      </c>
      <c r="F3110" s="78">
        <v>0.85050000000000003</v>
      </c>
      <c r="G3110" s="79">
        <f t="shared" si="495"/>
        <v>1.6181303585638724</v>
      </c>
      <c r="J3110" s="78">
        <v>0</v>
      </c>
      <c r="K3110" s="80">
        <f t="shared" si="496"/>
        <v>0</v>
      </c>
      <c r="L3110" s="68" t="str">
        <f t="shared" si="489"/>
        <v>Normal</v>
      </c>
      <c r="N3110" s="67">
        <f t="shared" si="490"/>
        <v>0</v>
      </c>
      <c r="O3110" s="67">
        <f t="shared" si="491"/>
        <v>0</v>
      </c>
      <c r="P3110" s="81">
        <f t="shared" si="492"/>
        <v>1.6181303585638724</v>
      </c>
      <c r="Q3110" s="81">
        <f t="shared" si="493"/>
        <v>1.6181303585638724</v>
      </c>
      <c r="S3110" s="1">
        <f t="shared" si="497"/>
        <v>2</v>
      </c>
      <c r="T3110" s="1" t="str">
        <f t="shared" si="498"/>
        <v>Peak</v>
      </c>
    </row>
    <row r="3111" spans="1:20" x14ac:dyDescent="0.25">
      <c r="A3111" s="85">
        <v>45055.833333326089</v>
      </c>
      <c r="B3111" s="1">
        <v>5</v>
      </c>
      <c r="C3111" s="1">
        <v>9</v>
      </c>
      <c r="D3111" s="1">
        <v>21</v>
      </c>
      <c r="E3111" s="1" t="str">
        <f t="shared" si="494"/>
        <v>Non-Summer</v>
      </c>
      <c r="F3111" s="78">
        <v>0.89429999999999998</v>
      </c>
      <c r="G3111" s="79">
        <f t="shared" si="495"/>
        <v>1.701462645107197</v>
      </c>
      <c r="J3111" s="78">
        <v>0</v>
      </c>
      <c r="K3111" s="80">
        <f t="shared" si="496"/>
        <v>0</v>
      </c>
      <c r="L3111" s="68" t="str">
        <f t="shared" si="489"/>
        <v>Normal</v>
      </c>
      <c r="N3111" s="67">
        <f t="shared" si="490"/>
        <v>0</v>
      </c>
      <c r="O3111" s="67">
        <f t="shared" si="491"/>
        <v>0</v>
      </c>
      <c r="P3111" s="81">
        <f t="shared" si="492"/>
        <v>1.701462645107197</v>
      </c>
      <c r="Q3111" s="81">
        <f t="shared" si="493"/>
        <v>1.701462645107197</v>
      </c>
      <c r="S3111" s="1">
        <f t="shared" si="497"/>
        <v>2</v>
      </c>
      <c r="T3111" s="1" t="str">
        <f t="shared" si="498"/>
        <v>Peak</v>
      </c>
    </row>
    <row r="3112" spans="1:20" x14ac:dyDescent="0.25">
      <c r="A3112" s="85">
        <v>45055.874999992753</v>
      </c>
      <c r="B3112" s="1">
        <v>5</v>
      </c>
      <c r="C3112" s="1">
        <v>9</v>
      </c>
      <c r="D3112" s="1">
        <v>22</v>
      </c>
      <c r="E3112" s="1" t="str">
        <f t="shared" si="494"/>
        <v>Non-Summer</v>
      </c>
      <c r="F3112" s="78">
        <v>0.86880000000000002</v>
      </c>
      <c r="G3112" s="79">
        <f t="shared" si="495"/>
        <v>1.6529472728045767</v>
      </c>
      <c r="J3112" s="78">
        <v>0</v>
      </c>
      <c r="K3112" s="80">
        <f t="shared" si="496"/>
        <v>0</v>
      </c>
      <c r="L3112" s="68" t="str">
        <f t="shared" si="489"/>
        <v>Normal</v>
      </c>
      <c r="N3112" s="67">
        <f t="shared" si="490"/>
        <v>0</v>
      </c>
      <c r="O3112" s="67">
        <f t="shared" si="491"/>
        <v>0</v>
      </c>
      <c r="P3112" s="81">
        <f t="shared" si="492"/>
        <v>1.6529472728045767</v>
      </c>
      <c r="Q3112" s="81">
        <f t="shared" si="493"/>
        <v>1.6529472728045767</v>
      </c>
      <c r="S3112" s="1">
        <f t="shared" si="497"/>
        <v>2</v>
      </c>
      <c r="T3112" s="1" t="str">
        <f t="shared" si="498"/>
        <v>Off-Peak</v>
      </c>
    </row>
    <row r="3113" spans="1:20" x14ac:dyDescent="0.25">
      <c r="A3113" s="85">
        <v>45055.916666659417</v>
      </c>
      <c r="B3113" s="1">
        <v>5</v>
      </c>
      <c r="C3113" s="1">
        <v>9</v>
      </c>
      <c r="D3113" s="1">
        <v>23</v>
      </c>
      <c r="E3113" s="1" t="str">
        <f t="shared" si="494"/>
        <v>Non-Summer</v>
      </c>
      <c r="F3113" s="78">
        <v>0.77590000000000003</v>
      </c>
      <c r="G3113" s="79">
        <f t="shared" si="495"/>
        <v>1.476199112533461</v>
      </c>
      <c r="J3113" s="78">
        <v>0</v>
      </c>
      <c r="K3113" s="80">
        <f t="shared" si="496"/>
        <v>0</v>
      </c>
      <c r="L3113" s="68" t="str">
        <f t="shared" si="489"/>
        <v>Normal</v>
      </c>
      <c r="N3113" s="67">
        <f t="shared" si="490"/>
        <v>0</v>
      </c>
      <c r="O3113" s="67">
        <f t="shared" si="491"/>
        <v>0</v>
      </c>
      <c r="P3113" s="81">
        <f t="shared" si="492"/>
        <v>1.476199112533461</v>
      </c>
      <c r="Q3113" s="81">
        <f t="shared" si="493"/>
        <v>1.476199112533461</v>
      </c>
      <c r="S3113" s="1">
        <f t="shared" si="497"/>
        <v>2</v>
      </c>
      <c r="T3113" s="1" t="str">
        <f t="shared" si="498"/>
        <v>Off-Peak</v>
      </c>
    </row>
    <row r="3114" spans="1:20" x14ac:dyDescent="0.25">
      <c r="A3114" s="85">
        <v>45055.958333326082</v>
      </c>
      <c r="B3114" s="1">
        <v>5</v>
      </c>
      <c r="C3114" s="1">
        <v>10</v>
      </c>
      <c r="D3114" s="1">
        <v>0</v>
      </c>
      <c r="E3114" s="1" t="str">
        <f t="shared" si="494"/>
        <v>Non-Summer</v>
      </c>
      <c r="F3114" s="78">
        <v>0.67269999999999996</v>
      </c>
      <c r="G3114" s="79">
        <f t="shared" si="495"/>
        <v>1.2798545469793261</v>
      </c>
      <c r="J3114" s="78">
        <v>0</v>
      </c>
      <c r="K3114" s="80">
        <f t="shared" si="496"/>
        <v>0</v>
      </c>
      <c r="L3114" s="68" t="str">
        <f t="shared" si="489"/>
        <v>Normal</v>
      </c>
      <c r="N3114" s="67">
        <f t="shared" si="490"/>
        <v>0</v>
      </c>
      <c r="O3114" s="67">
        <f t="shared" si="491"/>
        <v>0</v>
      </c>
      <c r="P3114" s="81">
        <f t="shared" si="492"/>
        <v>1.2798545469793261</v>
      </c>
      <c r="Q3114" s="81">
        <f t="shared" si="493"/>
        <v>1.2798545469793261</v>
      </c>
      <c r="S3114" s="1">
        <f t="shared" si="497"/>
        <v>2</v>
      </c>
      <c r="T3114" s="1" t="str">
        <f t="shared" si="498"/>
        <v>Off-Peak</v>
      </c>
    </row>
    <row r="3115" spans="1:20" x14ac:dyDescent="0.25">
      <c r="A3115" s="85">
        <v>45055.999999992746</v>
      </c>
      <c r="B3115" s="1">
        <v>5</v>
      </c>
      <c r="C3115" s="1">
        <v>10</v>
      </c>
      <c r="D3115" s="1">
        <v>1</v>
      </c>
      <c r="E3115" s="1" t="str">
        <f t="shared" si="494"/>
        <v>Non-Summer</v>
      </c>
      <c r="F3115" s="78">
        <v>0.60440000000000005</v>
      </c>
      <c r="G3115" s="79">
        <f t="shared" si="495"/>
        <v>1.1499094517530919</v>
      </c>
      <c r="J3115" s="78">
        <v>0</v>
      </c>
      <c r="K3115" s="80">
        <f t="shared" si="496"/>
        <v>0</v>
      </c>
      <c r="L3115" s="68" t="str">
        <f t="shared" si="489"/>
        <v>Normal</v>
      </c>
      <c r="N3115" s="67">
        <f t="shared" si="490"/>
        <v>0</v>
      </c>
      <c r="O3115" s="67">
        <f t="shared" si="491"/>
        <v>0</v>
      </c>
      <c r="P3115" s="81">
        <f t="shared" si="492"/>
        <v>1.1499094517530919</v>
      </c>
      <c r="Q3115" s="81">
        <f t="shared" si="493"/>
        <v>1.1499094517530919</v>
      </c>
      <c r="S3115" s="1">
        <f t="shared" si="497"/>
        <v>3</v>
      </c>
      <c r="T3115" s="1" t="str">
        <f t="shared" si="498"/>
        <v>Off-Peak</v>
      </c>
    </row>
    <row r="3116" spans="1:20" x14ac:dyDescent="0.25">
      <c r="A3116" s="85">
        <v>45056.04166665941</v>
      </c>
      <c r="B3116" s="1">
        <v>5</v>
      </c>
      <c r="C3116" s="1">
        <v>10</v>
      </c>
      <c r="D3116" s="1">
        <v>2</v>
      </c>
      <c r="E3116" s="1" t="str">
        <f t="shared" si="494"/>
        <v>Non-Summer</v>
      </c>
      <c r="F3116" s="78">
        <v>0.56459999999999999</v>
      </c>
      <c r="G3116" s="79">
        <f t="shared" si="495"/>
        <v>1.0741874196886094</v>
      </c>
      <c r="J3116" s="78">
        <v>0</v>
      </c>
      <c r="K3116" s="80">
        <f t="shared" si="496"/>
        <v>0</v>
      </c>
      <c r="L3116" s="68" t="str">
        <f t="shared" si="489"/>
        <v>Normal</v>
      </c>
      <c r="N3116" s="67">
        <f t="shared" si="490"/>
        <v>0</v>
      </c>
      <c r="O3116" s="67">
        <f t="shared" si="491"/>
        <v>0</v>
      </c>
      <c r="P3116" s="81">
        <f t="shared" si="492"/>
        <v>1.0741874196886094</v>
      </c>
      <c r="Q3116" s="81">
        <f t="shared" si="493"/>
        <v>1.0741874196886094</v>
      </c>
      <c r="S3116" s="1">
        <f t="shared" si="497"/>
        <v>3</v>
      </c>
      <c r="T3116" s="1" t="str">
        <f t="shared" si="498"/>
        <v>Off-Peak</v>
      </c>
    </row>
    <row r="3117" spans="1:20" x14ac:dyDescent="0.25">
      <c r="A3117" s="85">
        <v>45056.083333326074</v>
      </c>
      <c r="B3117" s="1">
        <v>5</v>
      </c>
      <c r="C3117" s="1">
        <v>10</v>
      </c>
      <c r="D3117" s="1">
        <v>3</v>
      </c>
      <c r="E3117" s="1" t="str">
        <f t="shared" si="494"/>
        <v>Non-Summer</v>
      </c>
      <c r="F3117" s="78">
        <v>0.54220000000000002</v>
      </c>
      <c r="G3117" s="79">
        <f t="shared" si="495"/>
        <v>1.031569994607092</v>
      </c>
      <c r="J3117" s="78">
        <v>0</v>
      </c>
      <c r="K3117" s="80">
        <f t="shared" si="496"/>
        <v>0</v>
      </c>
      <c r="L3117" s="68" t="str">
        <f t="shared" si="489"/>
        <v>Normal</v>
      </c>
      <c r="N3117" s="67">
        <f t="shared" si="490"/>
        <v>0</v>
      </c>
      <c r="O3117" s="67">
        <f t="shared" si="491"/>
        <v>0</v>
      </c>
      <c r="P3117" s="81">
        <f t="shared" si="492"/>
        <v>1.031569994607092</v>
      </c>
      <c r="Q3117" s="81">
        <f t="shared" si="493"/>
        <v>1.031569994607092</v>
      </c>
      <c r="S3117" s="1">
        <f t="shared" si="497"/>
        <v>3</v>
      </c>
      <c r="T3117" s="1" t="str">
        <f t="shared" si="498"/>
        <v>Off-Peak</v>
      </c>
    </row>
    <row r="3118" spans="1:20" x14ac:dyDescent="0.25">
      <c r="A3118" s="85">
        <v>45056.124999992739</v>
      </c>
      <c r="B3118" s="1">
        <v>5</v>
      </c>
      <c r="C3118" s="1">
        <v>10</v>
      </c>
      <c r="D3118" s="1">
        <v>4</v>
      </c>
      <c r="E3118" s="1" t="str">
        <f t="shared" si="494"/>
        <v>Non-Summer</v>
      </c>
      <c r="F3118" s="78">
        <v>0.53320000000000001</v>
      </c>
      <c r="G3118" s="79">
        <f t="shared" si="495"/>
        <v>1.0144469220296963</v>
      </c>
      <c r="J3118" s="78">
        <v>0</v>
      </c>
      <c r="K3118" s="80">
        <f t="shared" si="496"/>
        <v>0</v>
      </c>
      <c r="L3118" s="68" t="str">
        <f t="shared" si="489"/>
        <v>Normal</v>
      </c>
      <c r="N3118" s="67">
        <f t="shared" si="490"/>
        <v>0</v>
      </c>
      <c r="O3118" s="67">
        <f t="shared" si="491"/>
        <v>0</v>
      </c>
      <c r="P3118" s="81">
        <f t="shared" si="492"/>
        <v>1.0144469220296963</v>
      </c>
      <c r="Q3118" s="81">
        <f t="shared" si="493"/>
        <v>1.0144469220296963</v>
      </c>
      <c r="S3118" s="1">
        <f t="shared" si="497"/>
        <v>3</v>
      </c>
      <c r="T3118" s="1" t="str">
        <f t="shared" si="498"/>
        <v>Off-Peak</v>
      </c>
    </row>
    <row r="3119" spans="1:20" x14ac:dyDescent="0.25">
      <c r="A3119" s="85">
        <v>45056.166666659403</v>
      </c>
      <c r="B3119" s="1">
        <v>5</v>
      </c>
      <c r="C3119" s="1">
        <v>10</v>
      </c>
      <c r="D3119" s="1">
        <v>5</v>
      </c>
      <c r="E3119" s="1" t="str">
        <f t="shared" si="494"/>
        <v>Non-Summer</v>
      </c>
      <c r="F3119" s="78">
        <v>0.54010000000000002</v>
      </c>
      <c r="G3119" s="79">
        <f t="shared" si="495"/>
        <v>1.0275746110056996</v>
      </c>
      <c r="J3119" s="78">
        <v>0</v>
      </c>
      <c r="K3119" s="80">
        <f t="shared" si="496"/>
        <v>0</v>
      </c>
      <c r="L3119" s="68" t="str">
        <f t="shared" si="489"/>
        <v>Normal</v>
      </c>
      <c r="N3119" s="67">
        <f t="shared" si="490"/>
        <v>0</v>
      </c>
      <c r="O3119" s="67">
        <f t="shared" si="491"/>
        <v>0</v>
      </c>
      <c r="P3119" s="81">
        <f t="shared" si="492"/>
        <v>1.0275746110056996</v>
      </c>
      <c r="Q3119" s="81">
        <f t="shared" si="493"/>
        <v>1.0275746110056996</v>
      </c>
      <c r="S3119" s="1">
        <f t="shared" si="497"/>
        <v>3</v>
      </c>
      <c r="T3119" s="1" t="str">
        <f t="shared" si="498"/>
        <v>Off-Peak</v>
      </c>
    </row>
    <row r="3120" spans="1:20" x14ac:dyDescent="0.25">
      <c r="A3120" s="85">
        <v>45056.208333326067</v>
      </c>
      <c r="B3120" s="1">
        <v>5</v>
      </c>
      <c r="C3120" s="1">
        <v>10</v>
      </c>
      <c r="D3120" s="1">
        <v>6</v>
      </c>
      <c r="E3120" s="1" t="str">
        <f t="shared" si="494"/>
        <v>Non-Summer</v>
      </c>
      <c r="F3120" s="78">
        <v>0.56820000000000004</v>
      </c>
      <c r="G3120" s="79">
        <f t="shared" si="495"/>
        <v>1.0810366487195677</v>
      </c>
      <c r="J3120" s="78">
        <v>0.29513</v>
      </c>
      <c r="K3120" s="80">
        <f t="shared" si="496"/>
        <v>0.29513</v>
      </c>
      <c r="L3120" s="68" t="str">
        <f t="shared" si="489"/>
        <v>Normal</v>
      </c>
      <c r="N3120" s="67">
        <f t="shared" si="490"/>
        <v>0</v>
      </c>
      <c r="O3120" s="67">
        <f t="shared" si="491"/>
        <v>0.29513</v>
      </c>
      <c r="P3120" s="81">
        <f t="shared" si="492"/>
        <v>0.78590664871956772</v>
      </c>
      <c r="Q3120" s="81">
        <f t="shared" si="493"/>
        <v>0.78590664871956772</v>
      </c>
      <c r="S3120" s="1">
        <f t="shared" si="497"/>
        <v>3</v>
      </c>
      <c r="T3120" s="1" t="str">
        <f t="shared" si="498"/>
        <v>Peak</v>
      </c>
    </row>
    <row r="3121" spans="1:20" x14ac:dyDescent="0.25">
      <c r="A3121" s="85">
        <v>45056.249999992731</v>
      </c>
      <c r="B3121" s="1">
        <v>5</v>
      </c>
      <c r="C3121" s="1">
        <v>10</v>
      </c>
      <c r="D3121" s="1">
        <v>7</v>
      </c>
      <c r="E3121" s="1" t="str">
        <f t="shared" si="494"/>
        <v>Non-Summer</v>
      </c>
      <c r="F3121" s="78">
        <v>0.60819999999999996</v>
      </c>
      <c r="G3121" s="79">
        <f t="shared" si="495"/>
        <v>1.157139193507992</v>
      </c>
      <c r="J3121" s="78">
        <v>1.6284320000000001</v>
      </c>
      <c r="K3121" s="80">
        <f t="shared" si="496"/>
        <v>1.6284320000000001</v>
      </c>
      <c r="L3121" s="68" t="str">
        <f t="shared" si="489"/>
        <v>Normal</v>
      </c>
      <c r="N3121" s="67">
        <f t="shared" si="490"/>
        <v>0.47129280649200811</v>
      </c>
      <c r="O3121" s="67">
        <f t="shared" si="491"/>
        <v>1.157139193507992</v>
      </c>
      <c r="P3121" s="81">
        <f t="shared" si="492"/>
        <v>0</v>
      </c>
      <c r="Q3121" s="81">
        <f t="shared" si="493"/>
        <v>-0.47129280649200811</v>
      </c>
      <c r="S3121" s="1">
        <f t="shared" si="497"/>
        <v>3</v>
      </c>
      <c r="T3121" s="1" t="str">
        <f t="shared" si="498"/>
        <v>Peak</v>
      </c>
    </row>
    <row r="3122" spans="1:20" x14ac:dyDescent="0.25">
      <c r="A3122" s="85">
        <v>45056.291666659396</v>
      </c>
      <c r="B3122" s="1">
        <v>5</v>
      </c>
      <c r="C3122" s="1">
        <v>10</v>
      </c>
      <c r="D3122" s="1">
        <v>8</v>
      </c>
      <c r="E3122" s="1" t="str">
        <f t="shared" si="494"/>
        <v>Non-Summer</v>
      </c>
      <c r="F3122" s="78">
        <v>0.62039999999999995</v>
      </c>
      <c r="G3122" s="79">
        <f t="shared" si="495"/>
        <v>1.1803504696684612</v>
      </c>
      <c r="J3122" s="78">
        <v>3.36402</v>
      </c>
      <c r="K3122" s="80">
        <f t="shared" si="496"/>
        <v>3.36402</v>
      </c>
      <c r="L3122" s="68" t="str">
        <f t="shared" si="489"/>
        <v>Normal</v>
      </c>
      <c r="N3122" s="67">
        <f t="shared" si="490"/>
        <v>2.1836695303315388</v>
      </c>
      <c r="O3122" s="67">
        <f t="shared" si="491"/>
        <v>1.1803504696684612</v>
      </c>
      <c r="P3122" s="81">
        <f t="shared" si="492"/>
        <v>0</v>
      </c>
      <c r="Q3122" s="81">
        <f t="shared" si="493"/>
        <v>-2.1836695303315388</v>
      </c>
      <c r="S3122" s="1">
        <f t="shared" si="497"/>
        <v>3</v>
      </c>
      <c r="T3122" s="1" t="str">
        <f t="shared" si="498"/>
        <v>Peak</v>
      </c>
    </row>
    <row r="3123" spans="1:20" x14ac:dyDescent="0.25">
      <c r="A3123" s="85">
        <v>45056.33333332606</v>
      </c>
      <c r="B3123" s="1">
        <v>5</v>
      </c>
      <c r="C3123" s="1">
        <v>10</v>
      </c>
      <c r="D3123" s="1">
        <v>9</v>
      </c>
      <c r="E3123" s="1" t="str">
        <f t="shared" si="494"/>
        <v>Non-Summer</v>
      </c>
      <c r="F3123" s="78">
        <v>0.60329999999999995</v>
      </c>
      <c r="G3123" s="79">
        <f t="shared" si="495"/>
        <v>1.14781663177141</v>
      </c>
      <c r="J3123" s="78">
        <v>4.775055</v>
      </c>
      <c r="K3123" s="80">
        <f t="shared" si="496"/>
        <v>4.775055</v>
      </c>
      <c r="L3123" s="68" t="str">
        <f t="shared" si="489"/>
        <v>Normal</v>
      </c>
      <c r="N3123" s="67">
        <f t="shared" si="490"/>
        <v>3.62723836822859</v>
      </c>
      <c r="O3123" s="67">
        <f t="shared" si="491"/>
        <v>1.14781663177141</v>
      </c>
      <c r="P3123" s="81">
        <f t="shared" si="492"/>
        <v>0</v>
      </c>
      <c r="Q3123" s="81">
        <f t="shared" si="493"/>
        <v>-3.62723836822859</v>
      </c>
      <c r="S3123" s="1">
        <f t="shared" si="497"/>
        <v>3</v>
      </c>
      <c r="T3123" s="1" t="str">
        <f t="shared" si="498"/>
        <v>Peak</v>
      </c>
    </row>
    <row r="3124" spans="1:20" x14ac:dyDescent="0.25">
      <c r="A3124" s="85">
        <v>45056.374999992724</v>
      </c>
      <c r="B3124" s="1">
        <v>5</v>
      </c>
      <c r="C3124" s="1">
        <v>10</v>
      </c>
      <c r="D3124" s="1">
        <v>10</v>
      </c>
      <c r="E3124" s="1" t="str">
        <f t="shared" si="494"/>
        <v>Non-Summer</v>
      </c>
      <c r="F3124" s="78">
        <v>0.5968</v>
      </c>
      <c r="G3124" s="79">
        <f t="shared" si="495"/>
        <v>1.135449968243291</v>
      </c>
      <c r="J3124" s="78">
        <v>4.9037879999999996</v>
      </c>
      <c r="K3124" s="80">
        <f t="shared" si="496"/>
        <v>4.9037879999999996</v>
      </c>
      <c r="L3124" s="68" t="str">
        <f t="shared" si="489"/>
        <v>Normal</v>
      </c>
      <c r="N3124" s="67">
        <f t="shared" si="490"/>
        <v>3.7683380317567083</v>
      </c>
      <c r="O3124" s="67">
        <f t="shared" si="491"/>
        <v>1.1354499682432913</v>
      </c>
      <c r="P3124" s="81">
        <f t="shared" si="492"/>
        <v>0</v>
      </c>
      <c r="Q3124" s="81">
        <f t="shared" si="493"/>
        <v>-3.7683380317567083</v>
      </c>
      <c r="S3124" s="1">
        <f t="shared" si="497"/>
        <v>3</v>
      </c>
      <c r="T3124" s="1" t="str">
        <f t="shared" si="498"/>
        <v>Peak</v>
      </c>
    </row>
    <row r="3125" spans="1:20" x14ac:dyDescent="0.25">
      <c r="A3125" s="85">
        <v>45056.416666659388</v>
      </c>
      <c r="B3125" s="1">
        <v>5</v>
      </c>
      <c r="C3125" s="1">
        <v>10</v>
      </c>
      <c r="D3125" s="1">
        <v>11</v>
      </c>
      <c r="E3125" s="1" t="str">
        <f t="shared" si="494"/>
        <v>Non-Summer</v>
      </c>
      <c r="F3125" s="78">
        <v>0.6018</v>
      </c>
      <c r="G3125" s="79">
        <f t="shared" si="495"/>
        <v>1.1449627863418441</v>
      </c>
      <c r="J3125" s="78">
        <v>4.8193670000000006</v>
      </c>
      <c r="K3125" s="80">
        <f t="shared" si="496"/>
        <v>4.8193670000000006</v>
      </c>
      <c r="L3125" s="68" t="str">
        <f t="shared" si="489"/>
        <v>Normal</v>
      </c>
      <c r="N3125" s="67">
        <f t="shared" si="490"/>
        <v>3.6744042136581565</v>
      </c>
      <c r="O3125" s="67">
        <f t="shared" si="491"/>
        <v>1.1449627863418441</v>
      </c>
      <c r="P3125" s="81">
        <f t="shared" si="492"/>
        <v>0</v>
      </c>
      <c r="Q3125" s="81">
        <f t="shared" si="493"/>
        <v>-3.6744042136581565</v>
      </c>
      <c r="S3125" s="1">
        <f t="shared" si="497"/>
        <v>3</v>
      </c>
      <c r="T3125" s="1" t="str">
        <f t="shared" si="498"/>
        <v>Peak</v>
      </c>
    </row>
    <row r="3126" spans="1:20" x14ac:dyDescent="0.25">
      <c r="A3126" s="85">
        <v>45056.458333326053</v>
      </c>
      <c r="B3126" s="1">
        <v>5</v>
      </c>
      <c r="C3126" s="1">
        <v>10</v>
      </c>
      <c r="D3126" s="1">
        <v>12</v>
      </c>
      <c r="E3126" s="1" t="str">
        <f t="shared" si="494"/>
        <v>Non-Summer</v>
      </c>
      <c r="F3126" s="78">
        <v>0.61980000000000002</v>
      </c>
      <c r="G3126" s="79">
        <f t="shared" si="495"/>
        <v>1.1792089314966352</v>
      </c>
      <c r="J3126" s="78">
        <v>5.2651260000000004</v>
      </c>
      <c r="K3126" s="80">
        <f t="shared" si="496"/>
        <v>5.2651260000000004</v>
      </c>
      <c r="L3126" s="68" t="str">
        <f t="shared" si="489"/>
        <v>Normal</v>
      </c>
      <c r="N3126" s="67">
        <f t="shared" si="490"/>
        <v>4.085917068503365</v>
      </c>
      <c r="O3126" s="67">
        <f t="shared" si="491"/>
        <v>1.1792089314966354</v>
      </c>
      <c r="P3126" s="81">
        <f t="shared" si="492"/>
        <v>0</v>
      </c>
      <c r="Q3126" s="81">
        <f t="shared" si="493"/>
        <v>-4.085917068503365</v>
      </c>
      <c r="S3126" s="1">
        <f t="shared" si="497"/>
        <v>3</v>
      </c>
      <c r="T3126" s="1" t="str">
        <f t="shared" si="498"/>
        <v>Peak</v>
      </c>
    </row>
    <row r="3127" spans="1:20" x14ac:dyDescent="0.25">
      <c r="A3127" s="85">
        <v>45056.499999992717</v>
      </c>
      <c r="B3127" s="1">
        <v>5</v>
      </c>
      <c r="C3127" s="1">
        <v>10</v>
      </c>
      <c r="D3127" s="1">
        <v>13</v>
      </c>
      <c r="E3127" s="1" t="str">
        <f t="shared" si="494"/>
        <v>Non-Summer</v>
      </c>
      <c r="F3127" s="78">
        <v>0.6482</v>
      </c>
      <c r="G3127" s="79">
        <f t="shared" si="495"/>
        <v>1.2332417382964163</v>
      </c>
      <c r="J3127" s="78">
        <v>4.3631180000000001</v>
      </c>
      <c r="K3127" s="80">
        <f t="shared" si="496"/>
        <v>4.3631180000000001</v>
      </c>
      <c r="L3127" s="68" t="str">
        <f t="shared" si="489"/>
        <v>Normal</v>
      </c>
      <c r="N3127" s="67">
        <f t="shared" si="490"/>
        <v>3.1298762617035836</v>
      </c>
      <c r="O3127" s="67">
        <f t="shared" si="491"/>
        <v>1.2332417382964165</v>
      </c>
      <c r="P3127" s="81">
        <f t="shared" si="492"/>
        <v>0</v>
      </c>
      <c r="Q3127" s="81">
        <f t="shared" si="493"/>
        <v>-3.1298762617035836</v>
      </c>
      <c r="S3127" s="1">
        <f t="shared" si="497"/>
        <v>3</v>
      </c>
      <c r="T3127" s="1" t="str">
        <f t="shared" si="498"/>
        <v>Peak</v>
      </c>
    </row>
    <row r="3128" spans="1:20" x14ac:dyDescent="0.25">
      <c r="A3128" s="85">
        <v>45056.541666659381</v>
      </c>
      <c r="B3128" s="1">
        <v>5</v>
      </c>
      <c r="C3128" s="1">
        <v>10</v>
      </c>
      <c r="D3128" s="1">
        <v>14</v>
      </c>
      <c r="E3128" s="1" t="str">
        <f t="shared" si="494"/>
        <v>Non-Summer</v>
      </c>
      <c r="F3128" s="78">
        <v>0.68400000000000005</v>
      </c>
      <c r="G3128" s="79">
        <f t="shared" si="495"/>
        <v>1.3013535158820562</v>
      </c>
      <c r="J3128" s="78">
        <v>4.0863890000000005</v>
      </c>
      <c r="K3128" s="80">
        <f t="shared" si="496"/>
        <v>4.0863890000000005</v>
      </c>
      <c r="L3128" s="68" t="str">
        <f t="shared" si="489"/>
        <v>Normal</v>
      </c>
      <c r="N3128" s="67">
        <f t="shared" si="490"/>
        <v>2.7850354841179445</v>
      </c>
      <c r="O3128" s="67">
        <f t="shared" si="491"/>
        <v>1.3013535158820559</v>
      </c>
      <c r="P3128" s="81">
        <f t="shared" si="492"/>
        <v>2.2204460492503131E-16</v>
      </c>
      <c r="Q3128" s="81">
        <f t="shared" si="493"/>
        <v>-2.7850354841179445</v>
      </c>
      <c r="S3128" s="1">
        <f t="shared" si="497"/>
        <v>3</v>
      </c>
      <c r="T3128" s="1" t="str">
        <f t="shared" si="498"/>
        <v>Peak</v>
      </c>
    </row>
    <row r="3129" spans="1:20" x14ac:dyDescent="0.25">
      <c r="A3129" s="85">
        <v>45056.583333326045</v>
      </c>
      <c r="B3129" s="1">
        <v>5</v>
      </c>
      <c r="C3129" s="1">
        <v>10</v>
      </c>
      <c r="D3129" s="1">
        <v>15</v>
      </c>
      <c r="E3129" s="1" t="str">
        <f t="shared" si="494"/>
        <v>Non-Summer</v>
      </c>
      <c r="F3129" s="78">
        <v>0.7379</v>
      </c>
      <c r="G3129" s="79">
        <f t="shared" si="495"/>
        <v>1.4039016949844578</v>
      </c>
      <c r="J3129" s="78">
        <v>2.7232979999999998</v>
      </c>
      <c r="K3129" s="80">
        <f t="shared" si="496"/>
        <v>2.7232979999999998</v>
      </c>
      <c r="L3129" s="68" t="str">
        <f t="shared" si="489"/>
        <v>Normal</v>
      </c>
      <c r="N3129" s="67">
        <f t="shared" si="490"/>
        <v>1.3193963050155419</v>
      </c>
      <c r="O3129" s="67">
        <f t="shared" si="491"/>
        <v>1.4039016949844578</v>
      </c>
      <c r="P3129" s="81">
        <f t="shared" si="492"/>
        <v>0</v>
      </c>
      <c r="Q3129" s="81">
        <f t="shared" si="493"/>
        <v>-1.3193963050155419</v>
      </c>
      <c r="S3129" s="1">
        <f t="shared" si="497"/>
        <v>3</v>
      </c>
      <c r="T3129" s="1" t="str">
        <f t="shared" si="498"/>
        <v>Peak</v>
      </c>
    </row>
    <row r="3130" spans="1:20" x14ac:dyDescent="0.25">
      <c r="A3130" s="85">
        <v>45056.624999992709</v>
      </c>
      <c r="B3130" s="1">
        <v>5</v>
      </c>
      <c r="C3130" s="1">
        <v>10</v>
      </c>
      <c r="D3130" s="1">
        <v>16</v>
      </c>
      <c r="E3130" s="1" t="str">
        <f t="shared" si="494"/>
        <v>Non-Summer</v>
      </c>
      <c r="F3130" s="78">
        <v>0.82509999999999994</v>
      </c>
      <c r="G3130" s="79">
        <f t="shared" si="495"/>
        <v>1.569805242623223</v>
      </c>
      <c r="J3130" s="78">
        <v>2.4355369999999996</v>
      </c>
      <c r="K3130" s="80">
        <f t="shared" si="496"/>
        <v>2.4355369999999996</v>
      </c>
      <c r="L3130" s="68" t="str">
        <f t="shared" si="489"/>
        <v>Normal</v>
      </c>
      <c r="N3130" s="67">
        <f t="shared" si="490"/>
        <v>0.86573175737677666</v>
      </c>
      <c r="O3130" s="67">
        <f t="shared" si="491"/>
        <v>1.569805242623223</v>
      </c>
      <c r="P3130" s="81">
        <f t="shared" si="492"/>
        <v>0</v>
      </c>
      <c r="Q3130" s="81">
        <f t="shared" si="493"/>
        <v>-0.86573175737677666</v>
      </c>
      <c r="S3130" s="1">
        <f t="shared" si="497"/>
        <v>3</v>
      </c>
      <c r="T3130" s="1" t="str">
        <f t="shared" si="498"/>
        <v>Peak</v>
      </c>
    </row>
    <row r="3131" spans="1:20" x14ac:dyDescent="0.25">
      <c r="A3131" s="85">
        <v>45056.666666659374</v>
      </c>
      <c r="B3131" s="1">
        <v>5</v>
      </c>
      <c r="C3131" s="1">
        <v>10</v>
      </c>
      <c r="D3131" s="1">
        <v>17</v>
      </c>
      <c r="E3131" s="1" t="str">
        <f t="shared" si="494"/>
        <v>Non-Summer</v>
      </c>
      <c r="F3131" s="78">
        <v>0.92979999999999996</v>
      </c>
      <c r="G3131" s="79">
        <f t="shared" si="495"/>
        <v>1.7690036536069236</v>
      </c>
      <c r="J3131" s="78">
        <v>1.724437</v>
      </c>
      <c r="K3131" s="80">
        <f t="shared" si="496"/>
        <v>1.724437</v>
      </c>
      <c r="L3131" s="68" t="str">
        <f t="shared" si="489"/>
        <v>Normal</v>
      </c>
      <c r="N3131" s="67">
        <f t="shared" si="490"/>
        <v>0</v>
      </c>
      <c r="O3131" s="67">
        <f t="shared" si="491"/>
        <v>1.724437</v>
      </c>
      <c r="P3131" s="81">
        <f t="shared" si="492"/>
        <v>4.4566653606923579E-2</v>
      </c>
      <c r="Q3131" s="81">
        <f t="shared" si="493"/>
        <v>4.4566653606923579E-2</v>
      </c>
      <c r="S3131" s="1">
        <f t="shared" si="497"/>
        <v>3</v>
      </c>
      <c r="T3131" s="1" t="str">
        <f t="shared" si="498"/>
        <v>Peak</v>
      </c>
    </row>
    <row r="3132" spans="1:20" x14ac:dyDescent="0.25">
      <c r="A3132" s="85">
        <v>45056.708333326038</v>
      </c>
      <c r="B3132" s="1">
        <v>5</v>
      </c>
      <c r="C3132" s="1">
        <v>10</v>
      </c>
      <c r="D3132" s="1">
        <v>18</v>
      </c>
      <c r="E3132" s="1" t="str">
        <f t="shared" si="494"/>
        <v>Non-Summer</v>
      </c>
      <c r="F3132" s="78">
        <v>1.0162</v>
      </c>
      <c r="G3132" s="79">
        <f t="shared" si="495"/>
        <v>1.9333851503499202</v>
      </c>
      <c r="J3132" s="78">
        <v>0.65442400000000001</v>
      </c>
      <c r="K3132" s="80">
        <f t="shared" si="496"/>
        <v>0.65442400000000001</v>
      </c>
      <c r="L3132" s="68" t="str">
        <f t="shared" si="489"/>
        <v>Normal</v>
      </c>
      <c r="N3132" s="67">
        <f t="shared" si="490"/>
        <v>0</v>
      </c>
      <c r="O3132" s="67">
        <f t="shared" si="491"/>
        <v>0.65442400000000001</v>
      </c>
      <c r="P3132" s="81">
        <f t="shared" si="492"/>
        <v>1.2789611503499203</v>
      </c>
      <c r="Q3132" s="81">
        <f t="shared" si="493"/>
        <v>1.2789611503499203</v>
      </c>
      <c r="S3132" s="1">
        <f t="shared" si="497"/>
        <v>3</v>
      </c>
      <c r="T3132" s="1" t="str">
        <f t="shared" si="498"/>
        <v>Peak</v>
      </c>
    </row>
    <row r="3133" spans="1:20" x14ac:dyDescent="0.25">
      <c r="A3133" s="85">
        <v>45056.749999992702</v>
      </c>
      <c r="B3133" s="1">
        <v>5</v>
      </c>
      <c r="C3133" s="1">
        <v>10</v>
      </c>
      <c r="D3133" s="1">
        <v>19</v>
      </c>
      <c r="E3133" s="1" t="str">
        <f t="shared" si="494"/>
        <v>Non-Summer</v>
      </c>
      <c r="F3133" s="78">
        <v>1.0415000000000001</v>
      </c>
      <c r="G3133" s="79">
        <f t="shared" si="495"/>
        <v>1.9815200099285988</v>
      </c>
      <c r="J3133" s="78">
        <v>6.6328999999999999E-2</v>
      </c>
      <c r="K3133" s="80">
        <f t="shared" si="496"/>
        <v>6.6328999999999999E-2</v>
      </c>
      <c r="L3133" s="68" t="str">
        <f t="shared" si="489"/>
        <v>Normal</v>
      </c>
      <c r="N3133" s="67">
        <f t="shared" si="490"/>
        <v>0</v>
      </c>
      <c r="O3133" s="67">
        <f t="shared" si="491"/>
        <v>6.6328999999999999E-2</v>
      </c>
      <c r="P3133" s="81">
        <f t="shared" si="492"/>
        <v>1.9151910099285987</v>
      </c>
      <c r="Q3133" s="81">
        <f t="shared" si="493"/>
        <v>1.9151910099285987</v>
      </c>
      <c r="S3133" s="1">
        <f t="shared" si="497"/>
        <v>3</v>
      </c>
      <c r="T3133" s="1" t="str">
        <f t="shared" si="498"/>
        <v>Peak</v>
      </c>
    </row>
    <row r="3134" spans="1:20" x14ac:dyDescent="0.25">
      <c r="A3134" s="85">
        <v>45056.791666659366</v>
      </c>
      <c r="B3134" s="1">
        <v>5</v>
      </c>
      <c r="C3134" s="1">
        <v>10</v>
      </c>
      <c r="D3134" s="1">
        <v>20</v>
      </c>
      <c r="E3134" s="1" t="str">
        <f t="shared" si="494"/>
        <v>Non-Summer</v>
      </c>
      <c r="F3134" s="78">
        <v>1.0133000000000001</v>
      </c>
      <c r="G3134" s="79">
        <f t="shared" si="495"/>
        <v>1.9278677158527597</v>
      </c>
      <c r="J3134" s="78">
        <v>0</v>
      </c>
      <c r="K3134" s="80">
        <f t="shared" si="496"/>
        <v>0</v>
      </c>
      <c r="L3134" s="68" t="str">
        <f t="shared" si="489"/>
        <v>Normal</v>
      </c>
      <c r="N3134" s="67">
        <f t="shared" si="490"/>
        <v>0</v>
      </c>
      <c r="O3134" s="67">
        <f t="shared" si="491"/>
        <v>0</v>
      </c>
      <c r="P3134" s="81">
        <f t="shared" si="492"/>
        <v>1.9278677158527597</v>
      </c>
      <c r="Q3134" s="81">
        <f t="shared" si="493"/>
        <v>1.9278677158527597</v>
      </c>
      <c r="S3134" s="1">
        <f t="shared" si="497"/>
        <v>3</v>
      </c>
      <c r="T3134" s="1" t="str">
        <f t="shared" si="498"/>
        <v>Peak</v>
      </c>
    </row>
    <row r="3135" spans="1:20" x14ac:dyDescent="0.25">
      <c r="A3135" s="85">
        <v>45056.833333326031</v>
      </c>
      <c r="B3135" s="1">
        <v>5</v>
      </c>
      <c r="C3135" s="1">
        <v>10</v>
      </c>
      <c r="D3135" s="1">
        <v>21</v>
      </c>
      <c r="E3135" s="1" t="str">
        <f t="shared" si="494"/>
        <v>Non-Summer</v>
      </c>
      <c r="F3135" s="78">
        <v>1.0179</v>
      </c>
      <c r="G3135" s="79">
        <f t="shared" si="495"/>
        <v>1.9366195085034283</v>
      </c>
      <c r="J3135" s="78">
        <v>0</v>
      </c>
      <c r="K3135" s="80">
        <f t="shared" si="496"/>
        <v>0</v>
      </c>
      <c r="L3135" s="68" t="str">
        <f t="shared" si="489"/>
        <v>Normal</v>
      </c>
      <c r="N3135" s="67">
        <f t="shared" si="490"/>
        <v>0</v>
      </c>
      <c r="O3135" s="67">
        <f t="shared" si="491"/>
        <v>0</v>
      </c>
      <c r="P3135" s="81">
        <f t="shared" si="492"/>
        <v>1.9366195085034283</v>
      </c>
      <c r="Q3135" s="81">
        <f t="shared" si="493"/>
        <v>1.9366195085034283</v>
      </c>
      <c r="S3135" s="1">
        <f t="shared" si="497"/>
        <v>3</v>
      </c>
      <c r="T3135" s="1" t="str">
        <f t="shared" si="498"/>
        <v>Peak</v>
      </c>
    </row>
    <row r="3136" spans="1:20" x14ac:dyDescent="0.25">
      <c r="A3136" s="85">
        <v>45056.874999992695</v>
      </c>
      <c r="B3136" s="1">
        <v>5</v>
      </c>
      <c r="C3136" s="1">
        <v>10</v>
      </c>
      <c r="D3136" s="1">
        <v>22</v>
      </c>
      <c r="E3136" s="1" t="str">
        <f t="shared" si="494"/>
        <v>Non-Summer</v>
      </c>
      <c r="F3136" s="78">
        <v>0.97519999999999996</v>
      </c>
      <c r="G3136" s="79">
        <f t="shared" si="495"/>
        <v>1.8553800419417852</v>
      </c>
      <c r="J3136" s="78">
        <v>0</v>
      </c>
      <c r="K3136" s="80">
        <f t="shared" si="496"/>
        <v>0</v>
      </c>
      <c r="L3136" s="68" t="str">
        <f t="shared" si="489"/>
        <v>Normal</v>
      </c>
      <c r="N3136" s="67">
        <f t="shared" si="490"/>
        <v>0</v>
      </c>
      <c r="O3136" s="67">
        <f t="shared" si="491"/>
        <v>0</v>
      </c>
      <c r="P3136" s="81">
        <f t="shared" si="492"/>
        <v>1.8553800419417852</v>
      </c>
      <c r="Q3136" s="81">
        <f t="shared" si="493"/>
        <v>1.8553800419417852</v>
      </c>
      <c r="S3136" s="1">
        <f t="shared" si="497"/>
        <v>3</v>
      </c>
      <c r="T3136" s="1" t="str">
        <f t="shared" si="498"/>
        <v>Off-Peak</v>
      </c>
    </row>
    <row r="3137" spans="1:20" x14ac:dyDescent="0.25">
      <c r="A3137" s="85">
        <v>45056.916666659359</v>
      </c>
      <c r="B3137" s="1">
        <v>5</v>
      </c>
      <c r="C3137" s="1">
        <v>10</v>
      </c>
      <c r="D3137" s="1">
        <v>23</v>
      </c>
      <c r="E3137" s="1" t="str">
        <f t="shared" si="494"/>
        <v>Non-Summer</v>
      </c>
      <c r="F3137" s="78">
        <v>0.86199999999999999</v>
      </c>
      <c r="G3137" s="79">
        <f t="shared" si="495"/>
        <v>1.6400098401905443</v>
      </c>
      <c r="J3137" s="78">
        <v>0</v>
      </c>
      <c r="K3137" s="80">
        <f t="shared" si="496"/>
        <v>0</v>
      </c>
      <c r="L3137" s="68" t="str">
        <f t="shared" si="489"/>
        <v>Normal</v>
      </c>
      <c r="N3137" s="67">
        <f t="shared" si="490"/>
        <v>0</v>
      </c>
      <c r="O3137" s="67">
        <f t="shared" si="491"/>
        <v>0</v>
      </c>
      <c r="P3137" s="81">
        <f t="shared" si="492"/>
        <v>1.6400098401905443</v>
      </c>
      <c r="Q3137" s="81">
        <f t="shared" si="493"/>
        <v>1.6400098401905443</v>
      </c>
      <c r="S3137" s="1">
        <f t="shared" si="497"/>
        <v>3</v>
      </c>
      <c r="T3137" s="1" t="str">
        <f t="shared" si="498"/>
        <v>Off-Peak</v>
      </c>
    </row>
    <row r="3138" spans="1:20" x14ac:dyDescent="0.25">
      <c r="A3138" s="85">
        <v>45056.958333326023</v>
      </c>
      <c r="B3138" s="1">
        <v>5</v>
      </c>
      <c r="C3138" s="1">
        <v>11</v>
      </c>
      <c r="D3138" s="1">
        <v>0</v>
      </c>
      <c r="E3138" s="1" t="str">
        <f t="shared" si="494"/>
        <v>Non-Summer</v>
      </c>
      <c r="F3138" s="78">
        <v>0.73299999999999998</v>
      </c>
      <c r="G3138" s="79">
        <f t="shared" si="495"/>
        <v>1.3945791332478759</v>
      </c>
      <c r="J3138" s="78">
        <v>0</v>
      </c>
      <c r="K3138" s="80">
        <f t="shared" si="496"/>
        <v>0</v>
      </c>
      <c r="L3138" s="68" t="str">
        <f t="shared" si="489"/>
        <v>Normal</v>
      </c>
      <c r="N3138" s="67">
        <f t="shared" si="490"/>
        <v>0</v>
      </c>
      <c r="O3138" s="67">
        <f t="shared" si="491"/>
        <v>0</v>
      </c>
      <c r="P3138" s="81">
        <f t="shared" si="492"/>
        <v>1.3945791332478759</v>
      </c>
      <c r="Q3138" s="81">
        <f t="shared" si="493"/>
        <v>1.3945791332478759</v>
      </c>
      <c r="S3138" s="1">
        <f t="shared" si="497"/>
        <v>3</v>
      </c>
      <c r="T3138" s="1" t="str">
        <f t="shared" si="498"/>
        <v>Off-Peak</v>
      </c>
    </row>
    <row r="3139" spans="1:20" x14ac:dyDescent="0.25">
      <c r="A3139" s="85">
        <v>45056.999999992688</v>
      </c>
      <c r="B3139" s="1">
        <v>5</v>
      </c>
      <c r="C3139" s="1">
        <v>11</v>
      </c>
      <c r="D3139" s="1">
        <v>1</v>
      </c>
      <c r="E3139" s="1" t="str">
        <f t="shared" si="494"/>
        <v>Non-Summer</v>
      </c>
      <c r="F3139" s="78">
        <v>0.64290000000000003</v>
      </c>
      <c r="G3139" s="79">
        <f t="shared" si="495"/>
        <v>1.2231581511119503</v>
      </c>
      <c r="J3139" s="78">
        <v>0</v>
      </c>
      <c r="K3139" s="80">
        <f t="shared" si="496"/>
        <v>0</v>
      </c>
      <c r="L3139" s="68" t="str">
        <f t="shared" si="489"/>
        <v>Normal</v>
      </c>
      <c r="N3139" s="67">
        <f t="shared" si="490"/>
        <v>0</v>
      </c>
      <c r="O3139" s="67">
        <f t="shared" si="491"/>
        <v>0</v>
      </c>
      <c r="P3139" s="81">
        <f t="shared" si="492"/>
        <v>1.2231581511119503</v>
      </c>
      <c r="Q3139" s="81">
        <f t="shared" si="493"/>
        <v>1.2231581511119503</v>
      </c>
      <c r="S3139" s="1">
        <f t="shared" si="497"/>
        <v>4</v>
      </c>
      <c r="T3139" s="1" t="str">
        <f t="shared" si="498"/>
        <v>Off-Peak</v>
      </c>
    </row>
    <row r="3140" spans="1:20" x14ac:dyDescent="0.25">
      <c r="A3140" s="85">
        <v>45057.041666659352</v>
      </c>
      <c r="B3140" s="1">
        <v>5</v>
      </c>
      <c r="C3140" s="1">
        <v>11</v>
      </c>
      <c r="D3140" s="1">
        <v>2</v>
      </c>
      <c r="E3140" s="1" t="str">
        <f t="shared" si="494"/>
        <v>Non-Summer</v>
      </c>
      <c r="F3140" s="78">
        <v>0.58589999999999998</v>
      </c>
      <c r="G3140" s="79">
        <f t="shared" si="495"/>
        <v>1.1147120247884454</v>
      </c>
      <c r="J3140" s="78">
        <v>0</v>
      </c>
      <c r="K3140" s="80">
        <f t="shared" si="496"/>
        <v>0</v>
      </c>
      <c r="L3140" s="68" t="str">
        <f t="shared" si="489"/>
        <v>Normal</v>
      </c>
      <c r="N3140" s="67">
        <f t="shared" si="490"/>
        <v>0</v>
      </c>
      <c r="O3140" s="67">
        <f t="shared" si="491"/>
        <v>0</v>
      </c>
      <c r="P3140" s="81">
        <f t="shared" si="492"/>
        <v>1.1147120247884454</v>
      </c>
      <c r="Q3140" s="81">
        <f t="shared" si="493"/>
        <v>1.1147120247884454</v>
      </c>
      <c r="S3140" s="1">
        <f t="shared" si="497"/>
        <v>4</v>
      </c>
      <c r="T3140" s="1" t="str">
        <f t="shared" si="498"/>
        <v>Off-Peak</v>
      </c>
    </row>
    <row r="3141" spans="1:20" x14ac:dyDescent="0.25">
      <c r="A3141" s="85">
        <v>45057.083333326016</v>
      </c>
      <c r="B3141" s="1">
        <v>5</v>
      </c>
      <c r="C3141" s="1">
        <v>11</v>
      </c>
      <c r="D3141" s="1">
        <v>3</v>
      </c>
      <c r="E3141" s="1" t="str">
        <f t="shared" si="494"/>
        <v>Non-Summer</v>
      </c>
      <c r="F3141" s="78">
        <v>0.55169999999999997</v>
      </c>
      <c r="G3141" s="79">
        <f t="shared" si="495"/>
        <v>1.0496443489943426</v>
      </c>
      <c r="J3141" s="78">
        <v>0</v>
      </c>
      <c r="K3141" s="80">
        <f t="shared" si="496"/>
        <v>0</v>
      </c>
      <c r="L3141" s="68" t="str">
        <f t="shared" si="489"/>
        <v>Normal</v>
      </c>
      <c r="N3141" s="67">
        <f t="shared" si="490"/>
        <v>0</v>
      </c>
      <c r="O3141" s="67">
        <f t="shared" si="491"/>
        <v>0</v>
      </c>
      <c r="P3141" s="81">
        <f t="shared" si="492"/>
        <v>1.0496443489943426</v>
      </c>
      <c r="Q3141" s="81">
        <f t="shared" si="493"/>
        <v>1.0496443489943426</v>
      </c>
      <c r="S3141" s="1">
        <f t="shared" si="497"/>
        <v>4</v>
      </c>
      <c r="T3141" s="1" t="str">
        <f t="shared" si="498"/>
        <v>Off-Peak</v>
      </c>
    </row>
    <row r="3142" spans="1:20" x14ac:dyDescent="0.25">
      <c r="A3142" s="85">
        <v>45057.12499999268</v>
      </c>
      <c r="B3142" s="1">
        <v>5</v>
      </c>
      <c r="C3142" s="1">
        <v>11</v>
      </c>
      <c r="D3142" s="1">
        <v>4</v>
      </c>
      <c r="E3142" s="1" t="str">
        <f t="shared" si="494"/>
        <v>Non-Summer</v>
      </c>
      <c r="F3142" s="78">
        <v>0.53459999999999996</v>
      </c>
      <c r="G3142" s="79">
        <f t="shared" si="495"/>
        <v>1.0171105110972911</v>
      </c>
      <c r="J3142" s="78">
        <v>0</v>
      </c>
      <c r="K3142" s="80">
        <f t="shared" si="496"/>
        <v>0</v>
      </c>
      <c r="L3142" s="68" t="str">
        <f t="shared" si="489"/>
        <v>Normal</v>
      </c>
      <c r="N3142" s="67">
        <f t="shared" si="490"/>
        <v>0</v>
      </c>
      <c r="O3142" s="67">
        <f t="shared" si="491"/>
        <v>0</v>
      </c>
      <c r="P3142" s="81">
        <f t="shared" si="492"/>
        <v>1.0171105110972911</v>
      </c>
      <c r="Q3142" s="81">
        <f t="shared" si="493"/>
        <v>1.0171105110972911</v>
      </c>
      <c r="S3142" s="1">
        <f t="shared" si="497"/>
        <v>4</v>
      </c>
      <c r="T3142" s="1" t="str">
        <f t="shared" si="498"/>
        <v>Off-Peak</v>
      </c>
    </row>
    <row r="3143" spans="1:20" x14ac:dyDescent="0.25">
      <c r="A3143" s="85">
        <v>45057.166666659345</v>
      </c>
      <c r="B3143" s="1">
        <v>5</v>
      </c>
      <c r="C3143" s="1">
        <v>11</v>
      </c>
      <c r="D3143" s="1">
        <v>5</v>
      </c>
      <c r="E3143" s="1" t="str">
        <f t="shared" si="494"/>
        <v>Non-Summer</v>
      </c>
      <c r="F3143" s="78">
        <v>0.5333</v>
      </c>
      <c r="G3143" s="79">
        <f t="shared" si="495"/>
        <v>1.0146371783916674</v>
      </c>
      <c r="J3143" s="78">
        <v>0</v>
      </c>
      <c r="K3143" s="80">
        <f t="shared" si="496"/>
        <v>0</v>
      </c>
      <c r="L3143" s="68" t="str">
        <f t="shared" si="489"/>
        <v>Normal</v>
      </c>
      <c r="N3143" s="67">
        <f t="shared" si="490"/>
        <v>0</v>
      </c>
      <c r="O3143" s="67">
        <f t="shared" si="491"/>
        <v>0</v>
      </c>
      <c r="P3143" s="81">
        <f t="shared" si="492"/>
        <v>1.0146371783916674</v>
      </c>
      <c r="Q3143" s="81">
        <f t="shared" si="493"/>
        <v>1.0146371783916674</v>
      </c>
      <c r="S3143" s="1">
        <f t="shared" si="497"/>
        <v>4</v>
      </c>
      <c r="T3143" s="1" t="str">
        <f t="shared" si="498"/>
        <v>Off-Peak</v>
      </c>
    </row>
    <row r="3144" spans="1:20" x14ac:dyDescent="0.25">
      <c r="A3144" s="85">
        <v>45057.208333326009</v>
      </c>
      <c r="B3144" s="1">
        <v>5</v>
      </c>
      <c r="C3144" s="1">
        <v>11</v>
      </c>
      <c r="D3144" s="1">
        <v>6</v>
      </c>
      <c r="E3144" s="1" t="str">
        <f t="shared" si="494"/>
        <v>Non-Summer</v>
      </c>
      <c r="F3144" s="78">
        <v>0.55420000000000003</v>
      </c>
      <c r="G3144" s="79">
        <f t="shared" si="495"/>
        <v>1.0544007580436192</v>
      </c>
      <c r="J3144" s="78">
        <v>0.29175999999999996</v>
      </c>
      <c r="K3144" s="80">
        <f t="shared" si="496"/>
        <v>0.29175999999999996</v>
      </c>
      <c r="L3144" s="68" t="str">
        <f t="shared" si="489"/>
        <v>Normal</v>
      </c>
      <c r="N3144" s="67">
        <f t="shared" si="490"/>
        <v>0</v>
      </c>
      <c r="O3144" s="67">
        <f t="shared" si="491"/>
        <v>0.29175999999999996</v>
      </c>
      <c r="P3144" s="81">
        <f t="shared" si="492"/>
        <v>0.76264075804361919</v>
      </c>
      <c r="Q3144" s="81">
        <f t="shared" si="493"/>
        <v>0.76264075804361919</v>
      </c>
      <c r="S3144" s="1">
        <f t="shared" si="497"/>
        <v>4</v>
      </c>
      <c r="T3144" s="1" t="str">
        <f t="shared" si="498"/>
        <v>Peak</v>
      </c>
    </row>
    <row r="3145" spans="1:20" x14ac:dyDescent="0.25">
      <c r="A3145" s="85">
        <v>45057.249999992673</v>
      </c>
      <c r="B3145" s="1">
        <v>5</v>
      </c>
      <c r="C3145" s="1">
        <v>11</v>
      </c>
      <c r="D3145" s="1">
        <v>7</v>
      </c>
      <c r="E3145" s="1" t="str">
        <f t="shared" si="494"/>
        <v>Non-Summer</v>
      </c>
      <c r="F3145" s="78">
        <v>0.58930000000000005</v>
      </c>
      <c r="G3145" s="79">
        <f t="shared" si="495"/>
        <v>1.1211807410954615</v>
      </c>
      <c r="J3145" s="78">
        <v>4.7091000000000001E-2</v>
      </c>
      <c r="K3145" s="80">
        <f t="shared" si="496"/>
        <v>4.7091000000000001E-2</v>
      </c>
      <c r="L3145" s="68" t="str">
        <f t="shared" si="489"/>
        <v>Normal</v>
      </c>
      <c r="N3145" s="67">
        <f t="shared" si="490"/>
        <v>0</v>
      </c>
      <c r="O3145" s="67">
        <f t="shared" si="491"/>
        <v>4.7091000000000001E-2</v>
      </c>
      <c r="P3145" s="81">
        <f t="shared" si="492"/>
        <v>1.0740897410954615</v>
      </c>
      <c r="Q3145" s="81">
        <f t="shared" si="493"/>
        <v>1.0740897410954615</v>
      </c>
      <c r="S3145" s="1">
        <f t="shared" si="497"/>
        <v>4</v>
      </c>
      <c r="T3145" s="1" t="str">
        <f t="shared" si="498"/>
        <v>Peak</v>
      </c>
    </row>
    <row r="3146" spans="1:20" x14ac:dyDescent="0.25">
      <c r="A3146" s="85">
        <v>45057.291666659337</v>
      </c>
      <c r="B3146" s="1">
        <v>5</v>
      </c>
      <c r="C3146" s="1">
        <v>11</v>
      </c>
      <c r="D3146" s="1">
        <v>8</v>
      </c>
      <c r="E3146" s="1" t="str">
        <f t="shared" si="494"/>
        <v>Non-Summer</v>
      </c>
      <c r="F3146" s="78">
        <v>0.61099999999999999</v>
      </c>
      <c r="G3146" s="79">
        <f t="shared" si="495"/>
        <v>1.1624663716431818</v>
      </c>
      <c r="J3146" s="78">
        <v>0.103904</v>
      </c>
      <c r="K3146" s="80">
        <f t="shared" si="496"/>
        <v>0.103904</v>
      </c>
      <c r="L3146" s="68" t="str">
        <f t="shared" si="489"/>
        <v>Normal</v>
      </c>
      <c r="N3146" s="67">
        <f t="shared" si="490"/>
        <v>0</v>
      </c>
      <c r="O3146" s="67">
        <f t="shared" si="491"/>
        <v>0.103904</v>
      </c>
      <c r="P3146" s="81">
        <f t="shared" si="492"/>
        <v>1.0585623716431818</v>
      </c>
      <c r="Q3146" s="81">
        <f t="shared" si="493"/>
        <v>1.0585623716431818</v>
      </c>
      <c r="S3146" s="1">
        <f t="shared" si="497"/>
        <v>4</v>
      </c>
      <c r="T3146" s="1" t="str">
        <f t="shared" si="498"/>
        <v>Peak</v>
      </c>
    </row>
    <row r="3147" spans="1:20" x14ac:dyDescent="0.25">
      <c r="A3147" s="85">
        <v>45057.333333326002</v>
      </c>
      <c r="B3147" s="1">
        <v>5</v>
      </c>
      <c r="C3147" s="1">
        <v>11</v>
      </c>
      <c r="D3147" s="1">
        <v>9</v>
      </c>
      <c r="E3147" s="1" t="str">
        <f t="shared" si="494"/>
        <v>Non-Summer</v>
      </c>
      <c r="F3147" s="78">
        <v>0.6109</v>
      </c>
      <c r="G3147" s="79">
        <f t="shared" si="495"/>
        <v>1.1622761152812107</v>
      </c>
      <c r="J3147" s="78">
        <v>1.5534400000000002</v>
      </c>
      <c r="K3147" s="80">
        <f t="shared" si="496"/>
        <v>1.5534400000000002</v>
      </c>
      <c r="L3147" s="68" t="str">
        <f t="shared" si="489"/>
        <v>Normal</v>
      </c>
      <c r="N3147" s="67">
        <f t="shared" si="490"/>
        <v>0.39116388471878949</v>
      </c>
      <c r="O3147" s="67">
        <f t="shared" si="491"/>
        <v>1.1622761152812107</v>
      </c>
      <c r="P3147" s="81">
        <f t="shared" si="492"/>
        <v>0</v>
      </c>
      <c r="Q3147" s="81">
        <f t="shared" si="493"/>
        <v>-0.39116388471878949</v>
      </c>
      <c r="S3147" s="1">
        <f t="shared" si="497"/>
        <v>4</v>
      </c>
      <c r="T3147" s="1" t="str">
        <f t="shared" si="498"/>
        <v>Peak</v>
      </c>
    </row>
    <row r="3148" spans="1:20" x14ac:dyDescent="0.25">
      <c r="A3148" s="85">
        <v>45057.374999992666</v>
      </c>
      <c r="B3148" s="1">
        <v>5</v>
      </c>
      <c r="C3148" s="1">
        <v>11</v>
      </c>
      <c r="D3148" s="1">
        <v>10</v>
      </c>
      <c r="E3148" s="1" t="str">
        <f t="shared" si="494"/>
        <v>Non-Summer</v>
      </c>
      <c r="F3148" s="78">
        <v>0.62639999999999996</v>
      </c>
      <c r="G3148" s="79">
        <f t="shared" si="495"/>
        <v>1.1917658513867251</v>
      </c>
      <c r="J3148" s="78">
        <v>1.1258650000000001</v>
      </c>
      <c r="K3148" s="80">
        <f t="shared" si="496"/>
        <v>1.1258650000000001</v>
      </c>
      <c r="L3148" s="68" t="str">
        <f t="shared" si="489"/>
        <v>Normal</v>
      </c>
      <c r="N3148" s="67">
        <f t="shared" si="490"/>
        <v>0</v>
      </c>
      <c r="O3148" s="67">
        <f t="shared" si="491"/>
        <v>1.1258650000000001</v>
      </c>
      <c r="P3148" s="81">
        <f t="shared" si="492"/>
        <v>6.5900851386724968E-2</v>
      </c>
      <c r="Q3148" s="81">
        <f t="shared" si="493"/>
        <v>6.5900851386724968E-2</v>
      </c>
      <c r="S3148" s="1">
        <f t="shared" si="497"/>
        <v>4</v>
      </c>
      <c r="T3148" s="1" t="str">
        <f t="shared" si="498"/>
        <v>Peak</v>
      </c>
    </row>
    <row r="3149" spans="1:20" x14ac:dyDescent="0.25">
      <c r="A3149" s="85">
        <v>45057.41666665933</v>
      </c>
      <c r="B3149" s="1">
        <v>5</v>
      </c>
      <c r="C3149" s="1">
        <v>11</v>
      </c>
      <c r="D3149" s="1">
        <v>11</v>
      </c>
      <c r="E3149" s="1" t="str">
        <f t="shared" si="494"/>
        <v>Non-Summer</v>
      </c>
      <c r="F3149" s="78">
        <v>0.65649999999999997</v>
      </c>
      <c r="G3149" s="79">
        <f t="shared" si="495"/>
        <v>1.2490330163400143</v>
      </c>
      <c r="J3149" s="78">
        <v>0.85453099999999993</v>
      </c>
      <c r="K3149" s="80">
        <f t="shared" si="496"/>
        <v>0.85453099999999993</v>
      </c>
      <c r="L3149" s="68" t="str">
        <f t="shared" si="489"/>
        <v>Normal</v>
      </c>
      <c r="N3149" s="67">
        <f t="shared" si="490"/>
        <v>0</v>
      </c>
      <c r="O3149" s="67">
        <f t="shared" si="491"/>
        <v>0.85453099999999993</v>
      </c>
      <c r="P3149" s="81">
        <f t="shared" si="492"/>
        <v>0.39450201634001436</v>
      </c>
      <c r="Q3149" s="81">
        <f t="shared" si="493"/>
        <v>0.39450201634001436</v>
      </c>
      <c r="S3149" s="1">
        <f t="shared" si="497"/>
        <v>4</v>
      </c>
      <c r="T3149" s="1" t="str">
        <f t="shared" si="498"/>
        <v>Peak</v>
      </c>
    </row>
    <row r="3150" spans="1:20" x14ac:dyDescent="0.25">
      <c r="A3150" s="85">
        <v>45057.458333325994</v>
      </c>
      <c r="B3150" s="1">
        <v>5</v>
      </c>
      <c r="C3150" s="1">
        <v>11</v>
      </c>
      <c r="D3150" s="1">
        <v>12</v>
      </c>
      <c r="E3150" s="1" t="str">
        <f t="shared" si="494"/>
        <v>Non-Summer</v>
      </c>
      <c r="F3150" s="78">
        <v>0.70150000000000001</v>
      </c>
      <c r="G3150" s="79">
        <f t="shared" si="495"/>
        <v>1.3346483792269919</v>
      </c>
      <c r="J3150" s="78">
        <v>0.397785</v>
      </c>
      <c r="K3150" s="80">
        <f t="shared" si="496"/>
        <v>0.397785</v>
      </c>
      <c r="L3150" s="68" t="str">
        <f t="shared" si="489"/>
        <v>Normal</v>
      </c>
      <c r="N3150" s="67">
        <f t="shared" si="490"/>
        <v>0</v>
      </c>
      <c r="O3150" s="67">
        <f t="shared" si="491"/>
        <v>0.397785</v>
      </c>
      <c r="P3150" s="81">
        <f t="shared" si="492"/>
        <v>0.93686337922699181</v>
      </c>
      <c r="Q3150" s="81">
        <f t="shared" si="493"/>
        <v>0.93686337922699181</v>
      </c>
      <c r="S3150" s="1">
        <f t="shared" si="497"/>
        <v>4</v>
      </c>
      <c r="T3150" s="1" t="str">
        <f t="shared" si="498"/>
        <v>Peak</v>
      </c>
    </row>
    <row r="3151" spans="1:20" x14ac:dyDescent="0.25">
      <c r="A3151" s="85">
        <v>45057.499999992659</v>
      </c>
      <c r="B3151" s="1">
        <v>5</v>
      </c>
      <c r="C3151" s="1">
        <v>11</v>
      </c>
      <c r="D3151" s="1">
        <v>13</v>
      </c>
      <c r="E3151" s="1" t="str">
        <f t="shared" si="494"/>
        <v>Non-Summer</v>
      </c>
      <c r="F3151" s="78">
        <v>0.76639999999999997</v>
      </c>
      <c r="G3151" s="79">
        <f t="shared" si="495"/>
        <v>1.4581247581462102</v>
      </c>
      <c r="J3151" s="78">
        <v>0.76545399999999997</v>
      </c>
      <c r="K3151" s="80">
        <f t="shared" si="496"/>
        <v>0.76545399999999997</v>
      </c>
      <c r="L3151" s="68" t="str">
        <f t="shared" si="489"/>
        <v>Normal</v>
      </c>
      <c r="N3151" s="67">
        <f t="shared" si="490"/>
        <v>0</v>
      </c>
      <c r="O3151" s="67">
        <f t="shared" si="491"/>
        <v>0.76545399999999997</v>
      </c>
      <c r="P3151" s="81">
        <f t="shared" si="492"/>
        <v>0.69267075814621026</v>
      </c>
      <c r="Q3151" s="81">
        <f t="shared" si="493"/>
        <v>0.69267075814621026</v>
      </c>
      <c r="S3151" s="1">
        <f t="shared" si="497"/>
        <v>4</v>
      </c>
      <c r="T3151" s="1" t="str">
        <f t="shared" si="498"/>
        <v>Peak</v>
      </c>
    </row>
    <row r="3152" spans="1:20" x14ac:dyDescent="0.25">
      <c r="A3152" s="85">
        <v>45057.541666659323</v>
      </c>
      <c r="B3152" s="1">
        <v>5</v>
      </c>
      <c r="C3152" s="1">
        <v>11</v>
      </c>
      <c r="D3152" s="1">
        <v>14</v>
      </c>
      <c r="E3152" s="1" t="str">
        <f t="shared" si="494"/>
        <v>Non-Summer</v>
      </c>
      <c r="F3152" s="78">
        <v>0.84199999999999997</v>
      </c>
      <c r="G3152" s="79">
        <f t="shared" si="495"/>
        <v>1.6019585677963322</v>
      </c>
      <c r="J3152" s="78">
        <v>1.063569</v>
      </c>
      <c r="K3152" s="80">
        <f t="shared" si="496"/>
        <v>1.063569</v>
      </c>
      <c r="L3152" s="68" t="str">
        <f t="shared" si="489"/>
        <v>Normal</v>
      </c>
      <c r="N3152" s="67">
        <f t="shared" si="490"/>
        <v>0</v>
      </c>
      <c r="O3152" s="67">
        <f t="shared" si="491"/>
        <v>1.063569</v>
      </c>
      <c r="P3152" s="81">
        <f t="shared" si="492"/>
        <v>0.53838956779633218</v>
      </c>
      <c r="Q3152" s="81">
        <f t="shared" si="493"/>
        <v>0.53838956779633218</v>
      </c>
      <c r="S3152" s="1">
        <f t="shared" si="497"/>
        <v>4</v>
      </c>
      <c r="T3152" s="1" t="str">
        <f t="shared" si="498"/>
        <v>Peak</v>
      </c>
    </row>
    <row r="3153" spans="1:20" x14ac:dyDescent="0.25">
      <c r="A3153" s="85">
        <v>45057.583333325987</v>
      </c>
      <c r="B3153" s="1">
        <v>5</v>
      </c>
      <c r="C3153" s="1">
        <v>11</v>
      </c>
      <c r="D3153" s="1">
        <v>15</v>
      </c>
      <c r="E3153" s="1" t="str">
        <f t="shared" si="494"/>
        <v>Non-Summer</v>
      </c>
      <c r="F3153" s="78">
        <v>0.93059999999999998</v>
      </c>
      <c r="G3153" s="79">
        <f t="shared" si="495"/>
        <v>1.7705257045026921</v>
      </c>
      <c r="J3153" s="78">
        <v>0.61474699999999993</v>
      </c>
      <c r="K3153" s="80">
        <f t="shared" si="496"/>
        <v>0.61474699999999993</v>
      </c>
      <c r="L3153" s="68" t="str">
        <f t="shared" si="489"/>
        <v>Normal</v>
      </c>
      <c r="N3153" s="67">
        <f t="shared" si="490"/>
        <v>0</v>
      </c>
      <c r="O3153" s="67">
        <f t="shared" si="491"/>
        <v>0.61474699999999993</v>
      </c>
      <c r="P3153" s="81">
        <f t="shared" si="492"/>
        <v>1.1557787045026922</v>
      </c>
      <c r="Q3153" s="81">
        <f t="shared" si="493"/>
        <v>1.1557787045026922</v>
      </c>
      <c r="S3153" s="1">
        <f t="shared" si="497"/>
        <v>4</v>
      </c>
      <c r="T3153" s="1" t="str">
        <f t="shared" si="498"/>
        <v>Peak</v>
      </c>
    </row>
    <row r="3154" spans="1:20" x14ac:dyDescent="0.25">
      <c r="A3154" s="85">
        <v>45057.624999992651</v>
      </c>
      <c r="B3154" s="1">
        <v>5</v>
      </c>
      <c r="C3154" s="1">
        <v>11</v>
      </c>
      <c r="D3154" s="1">
        <v>16</v>
      </c>
      <c r="E3154" s="1" t="str">
        <f t="shared" si="494"/>
        <v>Non-Summer</v>
      </c>
      <c r="F3154" s="78">
        <v>1.0434000000000001</v>
      </c>
      <c r="G3154" s="79">
        <f t="shared" si="495"/>
        <v>1.9851348808060489</v>
      </c>
      <c r="J3154" s="78">
        <v>0.31022899999999998</v>
      </c>
      <c r="K3154" s="80">
        <f t="shared" si="496"/>
        <v>0.31022899999999998</v>
      </c>
      <c r="L3154" s="68" t="str">
        <f t="shared" si="489"/>
        <v>Normal</v>
      </c>
      <c r="N3154" s="67">
        <f t="shared" si="490"/>
        <v>0</v>
      </c>
      <c r="O3154" s="67">
        <f t="shared" si="491"/>
        <v>0.31022899999999998</v>
      </c>
      <c r="P3154" s="81">
        <f t="shared" si="492"/>
        <v>1.6749058808060489</v>
      </c>
      <c r="Q3154" s="81">
        <f t="shared" si="493"/>
        <v>1.6749058808060489</v>
      </c>
      <c r="S3154" s="1">
        <f t="shared" si="497"/>
        <v>4</v>
      </c>
      <c r="T3154" s="1" t="str">
        <f t="shared" si="498"/>
        <v>Peak</v>
      </c>
    </row>
    <row r="3155" spans="1:20" x14ac:dyDescent="0.25">
      <c r="A3155" s="85">
        <v>45057.666666659316</v>
      </c>
      <c r="B3155" s="1">
        <v>5</v>
      </c>
      <c r="C3155" s="1">
        <v>11</v>
      </c>
      <c r="D3155" s="1">
        <v>17</v>
      </c>
      <c r="E3155" s="1" t="str">
        <f t="shared" si="494"/>
        <v>Non-Summer</v>
      </c>
      <c r="F3155" s="78">
        <v>1.1507000000000001</v>
      </c>
      <c r="G3155" s="79">
        <f t="shared" si="495"/>
        <v>2.1892799572009971</v>
      </c>
      <c r="J3155" s="78">
        <v>0.275528</v>
      </c>
      <c r="K3155" s="80">
        <f t="shared" si="496"/>
        <v>0.275528</v>
      </c>
      <c r="L3155" s="68" t="str">
        <f t="shared" ref="L3155:L3218" si="499">IF(AND(D3155&gt;=$C$2,D3155&lt;=$C$3,E3155="Summer"),"MaxDis","Normal")</f>
        <v>Normal</v>
      </c>
      <c r="N3155" s="67">
        <f t="shared" ref="N3155:N3218" si="500">IF(K3155-G3155&lt;0,0,K3155-G3155)</f>
        <v>0</v>
      </c>
      <c r="O3155" s="67">
        <f t="shared" ref="O3155:O3218" si="501">K3155-N3155</f>
        <v>0.275528</v>
      </c>
      <c r="P3155" s="81">
        <f t="shared" ref="P3155:P3218" si="502">MAX(0,G3155-O3155)</f>
        <v>1.9137519572009971</v>
      </c>
      <c r="Q3155" s="81">
        <f t="shared" ref="Q3155:Q3218" si="503">G3155-K3155</f>
        <v>1.9137519572009971</v>
      </c>
      <c r="S3155" s="1">
        <f t="shared" si="497"/>
        <v>4</v>
      </c>
      <c r="T3155" s="1" t="str">
        <f t="shared" si="498"/>
        <v>Peak</v>
      </c>
    </row>
    <row r="3156" spans="1:20" x14ac:dyDescent="0.25">
      <c r="A3156" s="85">
        <v>45057.70833332598</v>
      </c>
      <c r="B3156" s="1">
        <v>5</v>
      </c>
      <c r="C3156" s="1">
        <v>11</v>
      </c>
      <c r="D3156" s="1">
        <v>18</v>
      </c>
      <c r="E3156" s="1" t="str">
        <f t="shared" ref="E3156:E3219" si="504">IF(AND(B3156&gt;=$C$5,B3156&lt;=$C$6),"Summer","Non-Summer")</f>
        <v>Non-Summer</v>
      </c>
      <c r="F3156" s="78">
        <v>1.2028000000000001</v>
      </c>
      <c r="G3156" s="79">
        <f t="shared" ref="G3156:G3219" si="505">F3156*$G$13</f>
        <v>2.2884035217879197</v>
      </c>
      <c r="J3156" s="78">
        <v>0.92871400000000004</v>
      </c>
      <c r="K3156" s="80">
        <f t="shared" ref="K3156:K3219" si="506">J3156*$K$13</f>
        <v>0.92871400000000004</v>
      </c>
      <c r="L3156" s="68" t="str">
        <f t="shared" si="499"/>
        <v>Normal</v>
      </c>
      <c r="N3156" s="67">
        <f t="shared" si="500"/>
        <v>0</v>
      </c>
      <c r="O3156" s="67">
        <f t="shared" si="501"/>
        <v>0.92871400000000004</v>
      </c>
      <c r="P3156" s="81">
        <f t="shared" si="502"/>
        <v>1.3596895217879197</v>
      </c>
      <c r="Q3156" s="81">
        <f t="shared" si="503"/>
        <v>1.3596895217879197</v>
      </c>
      <c r="S3156" s="1">
        <f t="shared" ref="S3156:S3219" si="507">WEEKDAY(A3156,2)</f>
        <v>4</v>
      </c>
      <c r="T3156" s="1" t="str">
        <f t="shared" ref="T3156:T3219" si="508">IF(S3156&gt;5,"Off-Peak",IF(AND(D3156&gt;=$C$7,D3156&lt;$C$8),"Peak","Off-Peak"))</f>
        <v>Peak</v>
      </c>
    </row>
    <row r="3157" spans="1:20" x14ac:dyDescent="0.25">
      <c r="A3157" s="85">
        <v>45057.749999992644</v>
      </c>
      <c r="B3157" s="1">
        <v>5</v>
      </c>
      <c r="C3157" s="1">
        <v>11</v>
      </c>
      <c r="D3157" s="1">
        <v>19</v>
      </c>
      <c r="E3157" s="1" t="str">
        <f t="shared" si="504"/>
        <v>Non-Summer</v>
      </c>
      <c r="F3157" s="78">
        <v>1.1827000000000001</v>
      </c>
      <c r="G3157" s="79">
        <f t="shared" si="505"/>
        <v>2.2501619930317367</v>
      </c>
      <c r="J3157" s="78">
        <v>8.0168000000000003E-2</v>
      </c>
      <c r="K3157" s="80">
        <f t="shared" si="506"/>
        <v>8.0168000000000003E-2</v>
      </c>
      <c r="L3157" s="68" t="str">
        <f t="shared" si="499"/>
        <v>Normal</v>
      </c>
      <c r="N3157" s="67">
        <f t="shared" si="500"/>
        <v>0</v>
      </c>
      <c r="O3157" s="67">
        <f t="shared" si="501"/>
        <v>8.0168000000000003E-2</v>
      </c>
      <c r="P3157" s="81">
        <f t="shared" si="502"/>
        <v>2.1699939930317367</v>
      </c>
      <c r="Q3157" s="81">
        <f t="shared" si="503"/>
        <v>2.1699939930317367</v>
      </c>
      <c r="S3157" s="1">
        <f t="shared" si="507"/>
        <v>4</v>
      </c>
      <c r="T3157" s="1" t="str">
        <f t="shared" si="508"/>
        <v>Peak</v>
      </c>
    </row>
    <row r="3158" spans="1:20" x14ac:dyDescent="0.25">
      <c r="A3158" s="85">
        <v>45057.791666659308</v>
      </c>
      <c r="B3158" s="1">
        <v>5</v>
      </c>
      <c r="C3158" s="1">
        <v>11</v>
      </c>
      <c r="D3158" s="1">
        <v>20</v>
      </c>
      <c r="E3158" s="1" t="str">
        <f t="shared" si="504"/>
        <v>Non-Summer</v>
      </c>
      <c r="F3158" s="78">
        <v>1.1413</v>
      </c>
      <c r="G3158" s="79">
        <f t="shared" si="505"/>
        <v>2.1713958591757172</v>
      </c>
      <c r="J3158" s="78">
        <v>0</v>
      </c>
      <c r="K3158" s="80">
        <f t="shared" si="506"/>
        <v>0</v>
      </c>
      <c r="L3158" s="68" t="str">
        <f t="shared" si="499"/>
        <v>Normal</v>
      </c>
      <c r="N3158" s="67">
        <f t="shared" si="500"/>
        <v>0</v>
      </c>
      <c r="O3158" s="67">
        <f t="shared" si="501"/>
        <v>0</v>
      </c>
      <c r="P3158" s="81">
        <f t="shared" si="502"/>
        <v>2.1713958591757172</v>
      </c>
      <c r="Q3158" s="81">
        <f t="shared" si="503"/>
        <v>2.1713958591757172</v>
      </c>
      <c r="S3158" s="1">
        <f t="shared" si="507"/>
        <v>4</v>
      </c>
      <c r="T3158" s="1" t="str">
        <f t="shared" si="508"/>
        <v>Peak</v>
      </c>
    </row>
    <row r="3159" spans="1:20" x14ac:dyDescent="0.25">
      <c r="A3159" s="85">
        <v>45057.833333325972</v>
      </c>
      <c r="B3159" s="1">
        <v>5</v>
      </c>
      <c r="C3159" s="1">
        <v>11</v>
      </c>
      <c r="D3159" s="1">
        <v>21</v>
      </c>
      <c r="E3159" s="1" t="str">
        <f t="shared" si="504"/>
        <v>Non-Summer</v>
      </c>
      <c r="F3159" s="78">
        <v>1.1414</v>
      </c>
      <c r="G3159" s="79">
        <f t="shared" si="505"/>
        <v>2.1715861155376883</v>
      </c>
      <c r="J3159" s="78">
        <v>0</v>
      </c>
      <c r="K3159" s="80">
        <f t="shared" si="506"/>
        <v>0</v>
      </c>
      <c r="L3159" s="68" t="str">
        <f t="shared" si="499"/>
        <v>Normal</v>
      </c>
      <c r="N3159" s="67">
        <f t="shared" si="500"/>
        <v>0</v>
      </c>
      <c r="O3159" s="67">
        <f t="shared" si="501"/>
        <v>0</v>
      </c>
      <c r="P3159" s="81">
        <f t="shared" si="502"/>
        <v>2.1715861155376883</v>
      </c>
      <c r="Q3159" s="81">
        <f t="shared" si="503"/>
        <v>2.1715861155376883</v>
      </c>
      <c r="S3159" s="1">
        <f t="shared" si="507"/>
        <v>4</v>
      </c>
      <c r="T3159" s="1" t="str">
        <f t="shared" si="508"/>
        <v>Peak</v>
      </c>
    </row>
    <row r="3160" spans="1:20" x14ac:dyDescent="0.25">
      <c r="A3160" s="85">
        <v>45057.874999992637</v>
      </c>
      <c r="B3160" s="1">
        <v>5</v>
      </c>
      <c r="C3160" s="1">
        <v>11</v>
      </c>
      <c r="D3160" s="1">
        <v>22</v>
      </c>
      <c r="E3160" s="1" t="str">
        <f t="shared" si="504"/>
        <v>Non-Summer</v>
      </c>
      <c r="F3160" s="78">
        <v>1.0973999999999999</v>
      </c>
      <c r="G3160" s="79">
        <f t="shared" si="505"/>
        <v>2.0878733162704215</v>
      </c>
      <c r="J3160" s="78">
        <v>0</v>
      </c>
      <c r="K3160" s="80">
        <f t="shared" si="506"/>
        <v>0</v>
      </c>
      <c r="L3160" s="68" t="str">
        <f t="shared" si="499"/>
        <v>Normal</v>
      </c>
      <c r="N3160" s="67">
        <f t="shared" si="500"/>
        <v>0</v>
      </c>
      <c r="O3160" s="67">
        <f t="shared" si="501"/>
        <v>0</v>
      </c>
      <c r="P3160" s="81">
        <f t="shared" si="502"/>
        <v>2.0878733162704215</v>
      </c>
      <c r="Q3160" s="81">
        <f t="shared" si="503"/>
        <v>2.0878733162704215</v>
      </c>
      <c r="S3160" s="1">
        <f t="shared" si="507"/>
        <v>4</v>
      </c>
      <c r="T3160" s="1" t="str">
        <f t="shared" si="508"/>
        <v>Off-Peak</v>
      </c>
    </row>
    <row r="3161" spans="1:20" x14ac:dyDescent="0.25">
      <c r="A3161" s="85">
        <v>45057.916666659301</v>
      </c>
      <c r="B3161" s="1">
        <v>5</v>
      </c>
      <c r="C3161" s="1">
        <v>11</v>
      </c>
      <c r="D3161" s="1">
        <v>23</v>
      </c>
      <c r="E3161" s="1" t="str">
        <f t="shared" si="504"/>
        <v>Non-Summer</v>
      </c>
      <c r="F3161" s="78">
        <v>0.97360000000000002</v>
      </c>
      <c r="G3161" s="79">
        <f t="shared" si="505"/>
        <v>1.8523359401502484</v>
      </c>
      <c r="J3161" s="78">
        <v>0</v>
      </c>
      <c r="K3161" s="80">
        <f t="shared" si="506"/>
        <v>0</v>
      </c>
      <c r="L3161" s="68" t="str">
        <f t="shared" si="499"/>
        <v>Normal</v>
      </c>
      <c r="N3161" s="67">
        <f t="shared" si="500"/>
        <v>0</v>
      </c>
      <c r="O3161" s="67">
        <f t="shared" si="501"/>
        <v>0</v>
      </c>
      <c r="P3161" s="81">
        <f t="shared" si="502"/>
        <v>1.8523359401502484</v>
      </c>
      <c r="Q3161" s="81">
        <f t="shared" si="503"/>
        <v>1.8523359401502484</v>
      </c>
      <c r="S3161" s="1">
        <f t="shared" si="507"/>
        <v>4</v>
      </c>
      <c r="T3161" s="1" t="str">
        <f t="shared" si="508"/>
        <v>Off-Peak</v>
      </c>
    </row>
    <row r="3162" spans="1:20" x14ac:dyDescent="0.25">
      <c r="A3162" s="85">
        <v>45057.958333325965</v>
      </c>
      <c r="B3162" s="1">
        <v>5</v>
      </c>
      <c r="C3162" s="1">
        <v>12</v>
      </c>
      <c r="D3162" s="1">
        <v>0</v>
      </c>
      <c r="E3162" s="1" t="str">
        <f t="shared" si="504"/>
        <v>Non-Summer</v>
      </c>
      <c r="F3162" s="78">
        <v>0.83479999999999999</v>
      </c>
      <c r="G3162" s="79">
        <f t="shared" si="505"/>
        <v>1.5882601097344158</v>
      </c>
      <c r="J3162" s="78">
        <v>0</v>
      </c>
      <c r="K3162" s="80">
        <f t="shared" si="506"/>
        <v>0</v>
      </c>
      <c r="L3162" s="68" t="str">
        <f t="shared" si="499"/>
        <v>Normal</v>
      </c>
      <c r="N3162" s="67">
        <f t="shared" si="500"/>
        <v>0</v>
      </c>
      <c r="O3162" s="67">
        <f t="shared" si="501"/>
        <v>0</v>
      </c>
      <c r="P3162" s="81">
        <f t="shared" si="502"/>
        <v>1.5882601097344158</v>
      </c>
      <c r="Q3162" s="81">
        <f t="shared" si="503"/>
        <v>1.5882601097344158</v>
      </c>
      <c r="S3162" s="1">
        <f t="shared" si="507"/>
        <v>4</v>
      </c>
      <c r="T3162" s="1" t="str">
        <f t="shared" si="508"/>
        <v>Off-Peak</v>
      </c>
    </row>
    <row r="3163" spans="1:20" x14ac:dyDescent="0.25">
      <c r="A3163" s="85">
        <v>45057.999999992629</v>
      </c>
      <c r="B3163" s="1">
        <v>5</v>
      </c>
      <c r="C3163" s="1">
        <v>12</v>
      </c>
      <c r="D3163" s="1">
        <v>1</v>
      </c>
      <c r="E3163" s="1" t="str">
        <f t="shared" si="504"/>
        <v>Non-Summer</v>
      </c>
      <c r="F3163" s="78">
        <v>0.73140000000000005</v>
      </c>
      <c r="G3163" s="79">
        <f t="shared" si="505"/>
        <v>1.3915350314563391</v>
      </c>
      <c r="J3163" s="78">
        <v>0</v>
      </c>
      <c r="K3163" s="80">
        <f t="shared" si="506"/>
        <v>0</v>
      </c>
      <c r="L3163" s="68" t="str">
        <f t="shared" si="499"/>
        <v>Normal</v>
      </c>
      <c r="N3163" s="67">
        <f t="shared" si="500"/>
        <v>0</v>
      </c>
      <c r="O3163" s="67">
        <f t="shared" si="501"/>
        <v>0</v>
      </c>
      <c r="P3163" s="81">
        <f t="shared" si="502"/>
        <v>1.3915350314563391</v>
      </c>
      <c r="Q3163" s="81">
        <f t="shared" si="503"/>
        <v>1.3915350314563391</v>
      </c>
      <c r="S3163" s="1">
        <f t="shared" si="507"/>
        <v>5</v>
      </c>
      <c r="T3163" s="1" t="str">
        <f t="shared" si="508"/>
        <v>Off-Peak</v>
      </c>
    </row>
    <row r="3164" spans="1:20" x14ac:dyDescent="0.25">
      <c r="A3164" s="85">
        <v>45058.041666659294</v>
      </c>
      <c r="B3164" s="1">
        <v>5</v>
      </c>
      <c r="C3164" s="1">
        <v>12</v>
      </c>
      <c r="D3164" s="1">
        <v>2</v>
      </c>
      <c r="E3164" s="1" t="str">
        <f t="shared" si="504"/>
        <v>Non-Summer</v>
      </c>
      <c r="F3164" s="78">
        <v>0.66139999999999999</v>
      </c>
      <c r="G3164" s="79">
        <f t="shared" si="505"/>
        <v>1.2583555780765963</v>
      </c>
      <c r="J3164" s="78">
        <v>0</v>
      </c>
      <c r="K3164" s="80">
        <f t="shared" si="506"/>
        <v>0</v>
      </c>
      <c r="L3164" s="68" t="str">
        <f t="shared" si="499"/>
        <v>Normal</v>
      </c>
      <c r="N3164" s="67">
        <f t="shared" si="500"/>
        <v>0</v>
      </c>
      <c r="O3164" s="67">
        <f t="shared" si="501"/>
        <v>0</v>
      </c>
      <c r="P3164" s="81">
        <f t="shared" si="502"/>
        <v>1.2583555780765963</v>
      </c>
      <c r="Q3164" s="81">
        <f t="shared" si="503"/>
        <v>1.2583555780765963</v>
      </c>
      <c r="S3164" s="1">
        <f t="shared" si="507"/>
        <v>5</v>
      </c>
      <c r="T3164" s="1" t="str">
        <f t="shared" si="508"/>
        <v>Off-Peak</v>
      </c>
    </row>
    <row r="3165" spans="1:20" x14ac:dyDescent="0.25">
      <c r="A3165" s="85">
        <v>45058.083333325958</v>
      </c>
      <c r="B3165" s="1">
        <v>5</v>
      </c>
      <c r="C3165" s="1">
        <v>12</v>
      </c>
      <c r="D3165" s="1">
        <v>3</v>
      </c>
      <c r="E3165" s="1" t="str">
        <f t="shared" si="504"/>
        <v>Non-Summer</v>
      </c>
      <c r="F3165" s="78">
        <v>0.61629999999999996</v>
      </c>
      <c r="G3165" s="79">
        <f t="shared" si="505"/>
        <v>1.1725499588276478</v>
      </c>
      <c r="J3165" s="78">
        <v>0</v>
      </c>
      <c r="K3165" s="80">
        <f t="shared" si="506"/>
        <v>0</v>
      </c>
      <c r="L3165" s="68" t="str">
        <f t="shared" si="499"/>
        <v>Normal</v>
      </c>
      <c r="N3165" s="67">
        <f t="shared" si="500"/>
        <v>0</v>
      </c>
      <c r="O3165" s="67">
        <f t="shared" si="501"/>
        <v>0</v>
      </c>
      <c r="P3165" s="81">
        <f t="shared" si="502"/>
        <v>1.1725499588276478</v>
      </c>
      <c r="Q3165" s="81">
        <f t="shared" si="503"/>
        <v>1.1725499588276478</v>
      </c>
      <c r="S3165" s="1">
        <f t="shared" si="507"/>
        <v>5</v>
      </c>
      <c r="T3165" s="1" t="str">
        <f t="shared" si="508"/>
        <v>Off-Peak</v>
      </c>
    </row>
    <row r="3166" spans="1:20" x14ac:dyDescent="0.25">
      <c r="A3166" s="85">
        <v>45058.124999992622</v>
      </c>
      <c r="B3166" s="1">
        <v>5</v>
      </c>
      <c r="C3166" s="1">
        <v>12</v>
      </c>
      <c r="D3166" s="1">
        <v>4</v>
      </c>
      <c r="E3166" s="1" t="str">
        <f t="shared" si="504"/>
        <v>Non-Summer</v>
      </c>
      <c r="F3166" s="78">
        <v>0.5887</v>
      </c>
      <c r="G3166" s="79">
        <f t="shared" si="505"/>
        <v>1.1200392029236352</v>
      </c>
      <c r="J3166" s="78">
        <v>0</v>
      </c>
      <c r="K3166" s="80">
        <f t="shared" si="506"/>
        <v>0</v>
      </c>
      <c r="L3166" s="68" t="str">
        <f t="shared" si="499"/>
        <v>Normal</v>
      </c>
      <c r="N3166" s="67">
        <f t="shared" si="500"/>
        <v>0</v>
      </c>
      <c r="O3166" s="67">
        <f t="shared" si="501"/>
        <v>0</v>
      </c>
      <c r="P3166" s="81">
        <f t="shared" si="502"/>
        <v>1.1200392029236352</v>
      </c>
      <c r="Q3166" s="81">
        <f t="shared" si="503"/>
        <v>1.1200392029236352</v>
      </c>
      <c r="S3166" s="1">
        <f t="shared" si="507"/>
        <v>5</v>
      </c>
      <c r="T3166" s="1" t="str">
        <f t="shared" si="508"/>
        <v>Off-Peak</v>
      </c>
    </row>
    <row r="3167" spans="1:20" x14ac:dyDescent="0.25">
      <c r="A3167" s="85">
        <v>45058.166666659286</v>
      </c>
      <c r="B3167" s="1">
        <v>5</v>
      </c>
      <c r="C3167" s="1">
        <v>12</v>
      </c>
      <c r="D3167" s="1">
        <v>5</v>
      </c>
      <c r="E3167" s="1" t="str">
        <f t="shared" si="504"/>
        <v>Non-Summer</v>
      </c>
      <c r="F3167" s="78">
        <v>0.57689999999999997</v>
      </c>
      <c r="G3167" s="79">
        <f t="shared" si="505"/>
        <v>1.09758895221105</v>
      </c>
      <c r="J3167" s="78">
        <v>0</v>
      </c>
      <c r="K3167" s="80">
        <f t="shared" si="506"/>
        <v>0</v>
      </c>
      <c r="L3167" s="68" t="str">
        <f t="shared" si="499"/>
        <v>Normal</v>
      </c>
      <c r="N3167" s="67">
        <f t="shared" si="500"/>
        <v>0</v>
      </c>
      <c r="O3167" s="67">
        <f t="shared" si="501"/>
        <v>0</v>
      </c>
      <c r="P3167" s="81">
        <f t="shared" si="502"/>
        <v>1.09758895221105</v>
      </c>
      <c r="Q3167" s="81">
        <f t="shared" si="503"/>
        <v>1.09758895221105</v>
      </c>
      <c r="S3167" s="1">
        <f t="shared" si="507"/>
        <v>5</v>
      </c>
      <c r="T3167" s="1" t="str">
        <f t="shared" si="508"/>
        <v>Off-Peak</v>
      </c>
    </row>
    <row r="3168" spans="1:20" x14ac:dyDescent="0.25">
      <c r="A3168" s="85">
        <v>45058.208333325951</v>
      </c>
      <c r="B3168" s="1">
        <v>5</v>
      </c>
      <c r="C3168" s="1">
        <v>12</v>
      </c>
      <c r="D3168" s="1">
        <v>6</v>
      </c>
      <c r="E3168" s="1" t="str">
        <f t="shared" si="504"/>
        <v>Non-Summer</v>
      </c>
      <c r="F3168" s="78">
        <v>0.5877</v>
      </c>
      <c r="G3168" s="79">
        <f t="shared" si="505"/>
        <v>1.1181366393039245</v>
      </c>
      <c r="J3168" s="78">
        <v>9.6922999999999995E-2</v>
      </c>
      <c r="K3168" s="80">
        <f t="shared" si="506"/>
        <v>9.6922999999999995E-2</v>
      </c>
      <c r="L3168" s="68" t="str">
        <f t="shared" si="499"/>
        <v>Normal</v>
      </c>
      <c r="N3168" s="67">
        <f t="shared" si="500"/>
        <v>0</v>
      </c>
      <c r="O3168" s="67">
        <f t="shared" si="501"/>
        <v>9.6922999999999995E-2</v>
      </c>
      <c r="P3168" s="81">
        <f t="shared" si="502"/>
        <v>1.0212136393039244</v>
      </c>
      <c r="Q3168" s="81">
        <f t="shared" si="503"/>
        <v>1.0212136393039244</v>
      </c>
      <c r="S3168" s="1">
        <f t="shared" si="507"/>
        <v>5</v>
      </c>
      <c r="T3168" s="1" t="str">
        <f t="shared" si="508"/>
        <v>Peak</v>
      </c>
    </row>
    <row r="3169" spans="1:20" x14ac:dyDescent="0.25">
      <c r="A3169" s="85">
        <v>45058.249999992615</v>
      </c>
      <c r="B3169" s="1">
        <v>5</v>
      </c>
      <c r="C3169" s="1">
        <v>12</v>
      </c>
      <c r="D3169" s="1">
        <v>7</v>
      </c>
      <c r="E3169" s="1" t="str">
        <f t="shared" si="504"/>
        <v>Non-Summer</v>
      </c>
      <c r="F3169" s="78">
        <v>0.62270000000000003</v>
      </c>
      <c r="G3169" s="79">
        <f t="shared" si="505"/>
        <v>1.1847263659937959</v>
      </c>
      <c r="J3169" s="78">
        <v>0.40292099999999997</v>
      </c>
      <c r="K3169" s="80">
        <f t="shared" si="506"/>
        <v>0.40292099999999997</v>
      </c>
      <c r="L3169" s="68" t="str">
        <f t="shared" si="499"/>
        <v>Normal</v>
      </c>
      <c r="N3169" s="67">
        <f t="shared" si="500"/>
        <v>0</v>
      </c>
      <c r="O3169" s="67">
        <f t="shared" si="501"/>
        <v>0.40292099999999997</v>
      </c>
      <c r="P3169" s="81">
        <f t="shared" si="502"/>
        <v>0.78180536599379591</v>
      </c>
      <c r="Q3169" s="81">
        <f t="shared" si="503"/>
        <v>0.78180536599379591</v>
      </c>
      <c r="S3169" s="1">
        <f t="shared" si="507"/>
        <v>5</v>
      </c>
      <c r="T3169" s="1" t="str">
        <f t="shared" si="508"/>
        <v>Peak</v>
      </c>
    </row>
    <row r="3170" spans="1:20" x14ac:dyDescent="0.25">
      <c r="A3170" s="85">
        <v>45058.291666659279</v>
      </c>
      <c r="B3170" s="1">
        <v>5</v>
      </c>
      <c r="C3170" s="1">
        <v>12</v>
      </c>
      <c r="D3170" s="1">
        <v>8</v>
      </c>
      <c r="E3170" s="1" t="str">
        <f t="shared" si="504"/>
        <v>Non-Summer</v>
      </c>
      <c r="F3170" s="78">
        <v>0.65590000000000004</v>
      </c>
      <c r="G3170" s="79">
        <f t="shared" si="505"/>
        <v>1.247891478168188</v>
      </c>
      <c r="J3170" s="78">
        <v>1.1484539999999999</v>
      </c>
      <c r="K3170" s="80">
        <f t="shared" si="506"/>
        <v>1.1484539999999999</v>
      </c>
      <c r="L3170" s="68" t="str">
        <f t="shared" si="499"/>
        <v>Normal</v>
      </c>
      <c r="N3170" s="67">
        <f t="shared" si="500"/>
        <v>0</v>
      </c>
      <c r="O3170" s="67">
        <f t="shared" si="501"/>
        <v>1.1484539999999999</v>
      </c>
      <c r="P3170" s="81">
        <f t="shared" si="502"/>
        <v>9.9437478168188154E-2</v>
      </c>
      <c r="Q3170" s="81">
        <f t="shared" si="503"/>
        <v>9.9437478168188154E-2</v>
      </c>
      <c r="S3170" s="1">
        <f t="shared" si="507"/>
        <v>5</v>
      </c>
      <c r="T3170" s="1" t="str">
        <f t="shared" si="508"/>
        <v>Peak</v>
      </c>
    </row>
    <row r="3171" spans="1:20" x14ac:dyDescent="0.25">
      <c r="A3171" s="85">
        <v>45058.333333325943</v>
      </c>
      <c r="B3171" s="1">
        <v>5</v>
      </c>
      <c r="C3171" s="1">
        <v>12</v>
      </c>
      <c r="D3171" s="1">
        <v>9</v>
      </c>
      <c r="E3171" s="1" t="str">
        <f t="shared" si="504"/>
        <v>Non-Summer</v>
      </c>
      <c r="F3171" s="78">
        <v>0.65869999999999995</v>
      </c>
      <c r="G3171" s="79">
        <f t="shared" si="505"/>
        <v>1.2532186563033776</v>
      </c>
      <c r="J3171" s="78">
        <v>1.5374490000000001</v>
      </c>
      <c r="K3171" s="80">
        <f t="shared" si="506"/>
        <v>1.5374490000000001</v>
      </c>
      <c r="L3171" s="68" t="str">
        <f t="shared" si="499"/>
        <v>Normal</v>
      </c>
      <c r="N3171" s="67">
        <f t="shared" si="500"/>
        <v>0.28423034369662248</v>
      </c>
      <c r="O3171" s="67">
        <f t="shared" si="501"/>
        <v>1.2532186563033776</v>
      </c>
      <c r="P3171" s="81">
        <f t="shared" si="502"/>
        <v>0</v>
      </c>
      <c r="Q3171" s="81">
        <f t="shared" si="503"/>
        <v>-0.28423034369662248</v>
      </c>
      <c r="S3171" s="1">
        <f t="shared" si="507"/>
        <v>5</v>
      </c>
      <c r="T3171" s="1" t="str">
        <f t="shared" si="508"/>
        <v>Peak</v>
      </c>
    </row>
    <row r="3172" spans="1:20" x14ac:dyDescent="0.25">
      <c r="A3172" s="85">
        <v>45058.374999992608</v>
      </c>
      <c r="B3172" s="1">
        <v>5</v>
      </c>
      <c r="C3172" s="1">
        <v>12</v>
      </c>
      <c r="D3172" s="1">
        <v>10</v>
      </c>
      <c r="E3172" s="1" t="str">
        <f t="shared" si="504"/>
        <v>Non-Summer</v>
      </c>
      <c r="F3172" s="78">
        <v>0.66720000000000002</v>
      </c>
      <c r="G3172" s="79">
        <f t="shared" si="505"/>
        <v>1.2693904470709179</v>
      </c>
      <c r="J3172" s="78">
        <v>2.2505230000000003</v>
      </c>
      <c r="K3172" s="80">
        <f t="shared" si="506"/>
        <v>2.2505230000000003</v>
      </c>
      <c r="L3172" s="68" t="str">
        <f t="shared" si="499"/>
        <v>Normal</v>
      </c>
      <c r="N3172" s="67">
        <f t="shared" si="500"/>
        <v>0.98113255292908241</v>
      </c>
      <c r="O3172" s="67">
        <f t="shared" si="501"/>
        <v>1.2693904470709179</v>
      </c>
      <c r="P3172" s="81">
        <f t="shared" si="502"/>
        <v>0</v>
      </c>
      <c r="Q3172" s="81">
        <f t="shared" si="503"/>
        <v>-0.98113255292908241</v>
      </c>
      <c r="S3172" s="1">
        <f t="shared" si="507"/>
        <v>5</v>
      </c>
      <c r="T3172" s="1" t="str">
        <f t="shared" si="508"/>
        <v>Peak</v>
      </c>
    </row>
    <row r="3173" spans="1:20" x14ac:dyDescent="0.25">
      <c r="A3173" s="85">
        <v>45058.416666659272</v>
      </c>
      <c r="B3173" s="1">
        <v>5</v>
      </c>
      <c r="C3173" s="1">
        <v>12</v>
      </c>
      <c r="D3173" s="1">
        <v>11</v>
      </c>
      <c r="E3173" s="1" t="str">
        <f t="shared" si="504"/>
        <v>Non-Summer</v>
      </c>
      <c r="F3173" s="78">
        <v>0.69169999999999998</v>
      </c>
      <c r="G3173" s="79">
        <f t="shared" si="505"/>
        <v>1.3160032557538277</v>
      </c>
      <c r="J3173" s="78">
        <v>2.8663629999999998</v>
      </c>
      <c r="K3173" s="80">
        <f t="shared" si="506"/>
        <v>2.8663629999999998</v>
      </c>
      <c r="L3173" s="68" t="str">
        <f t="shared" si="499"/>
        <v>Normal</v>
      </c>
      <c r="N3173" s="67">
        <f t="shared" si="500"/>
        <v>1.5503597442461721</v>
      </c>
      <c r="O3173" s="67">
        <f t="shared" si="501"/>
        <v>1.3160032557538277</v>
      </c>
      <c r="P3173" s="81">
        <f t="shared" si="502"/>
        <v>0</v>
      </c>
      <c r="Q3173" s="81">
        <f t="shared" si="503"/>
        <v>-1.5503597442461721</v>
      </c>
      <c r="S3173" s="1">
        <f t="shared" si="507"/>
        <v>5</v>
      </c>
      <c r="T3173" s="1" t="str">
        <f t="shared" si="508"/>
        <v>Peak</v>
      </c>
    </row>
    <row r="3174" spans="1:20" x14ac:dyDescent="0.25">
      <c r="A3174" s="85">
        <v>45058.458333325936</v>
      </c>
      <c r="B3174" s="1">
        <v>5</v>
      </c>
      <c r="C3174" s="1">
        <v>12</v>
      </c>
      <c r="D3174" s="1">
        <v>12</v>
      </c>
      <c r="E3174" s="1" t="str">
        <f t="shared" si="504"/>
        <v>Non-Summer</v>
      </c>
      <c r="F3174" s="78">
        <v>0.73340000000000005</v>
      </c>
      <c r="G3174" s="79">
        <f t="shared" si="505"/>
        <v>1.3953401586957603</v>
      </c>
      <c r="J3174" s="78">
        <v>2.0926039999999997</v>
      </c>
      <c r="K3174" s="80">
        <f t="shared" si="506"/>
        <v>2.0926039999999997</v>
      </c>
      <c r="L3174" s="68" t="str">
        <f t="shared" si="499"/>
        <v>Normal</v>
      </c>
      <c r="N3174" s="67">
        <f t="shared" si="500"/>
        <v>0.69726384130423935</v>
      </c>
      <c r="O3174" s="67">
        <f t="shared" si="501"/>
        <v>1.3953401586957603</v>
      </c>
      <c r="P3174" s="81">
        <f t="shared" si="502"/>
        <v>0</v>
      </c>
      <c r="Q3174" s="81">
        <f t="shared" si="503"/>
        <v>-0.69726384130423935</v>
      </c>
      <c r="S3174" s="1">
        <f t="shared" si="507"/>
        <v>5</v>
      </c>
      <c r="T3174" s="1" t="str">
        <f t="shared" si="508"/>
        <v>Peak</v>
      </c>
    </row>
    <row r="3175" spans="1:20" x14ac:dyDescent="0.25">
      <c r="A3175" s="85">
        <v>45058.4999999926</v>
      </c>
      <c r="B3175" s="1">
        <v>5</v>
      </c>
      <c r="C3175" s="1">
        <v>12</v>
      </c>
      <c r="D3175" s="1">
        <v>13</v>
      </c>
      <c r="E3175" s="1" t="str">
        <f t="shared" si="504"/>
        <v>Non-Summer</v>
      </c>
      <c r="F3175" s="78">
        <v>0.77690000000000003</v>
      </c>
      <c r="G3175" s="79">
        <f t="shared" si="505"/>
        <v>1.4781016761531718</v>
      </c>
      <c r="J3175" s="78">
        <v>1.5304720000000001</v>
      </c>
      <c r="K3175" s="80">
        <f t="shared" si="506"/>
        <v>1.5304720000000001</v>
      </c>
      <c r="L3175" s="68" t="str">
        <f t="shared" si="499"/>
        <v>Normal</v>
      </c>
      <c r="N3175" s="67">
        <f t="shared" si="500"/>
        <v>5.2370323846828271E-2</v>
      </c>
      <c r="O3175" s="67">
        <f t="shared" si="501"/>
        <v>1.4781016761531718</v>
      </c>
      <c r="P3175" s="81">
        <f t="shared" si="502"/>
        <v>0</v>
      </c>
      <c r="Q3175" s="81">
        <f t="shared" si="503"/>
        <v>-5.2370323846828271E-2</v>
      </c>
      <c r="S3175" s="1">
        <f t="shared" si="507"/>
        <v>5</v>
      </c>
      <c r="T3175" s="1" t="str">
        <f t="shared" si="508"/>
        <v>Peak</v>
      </c>
    </row>
    <row r="3176" spans="1:20" x14ac:dyDescent="0.25">
      <c r="A3176" s="85">
        <v>45058.541666659265</v>
      </c>
      <c r="B3176" s="1">
        <v>5</v>
      </c>
      <c r="C3176" s="1">
        <v>12</v>
      </c>
      <c r="D3176" s="1">
        <v>14</v>
      </c>
      <c r="E3176" s="1" t="str">
        <f t="shared" si="504"/>
        <v>Non-Summer</v>
      </c>
      <c r="F3176" s="78">
        <v>0.82330000000000003</v>
      </c>
      <c r="G3176" s="79">
        <f t="shared" si="505"/>
        <v>1.5663806281077439</v>
      </c>
      <c r="J3176" s="78">
        <v>1.588398</v>
      </c>
      <c r="K3176" s="80">
        <f t="shared" si="506"/>
        <v>1.588398</v>
      </c>
      <c r="L3176" s="68" t="str">
        <f t="shared" si="499"/>
        <v>Normal</v>
      </c>
      <c r="N3176" s="67">
        <f t="shared" si="500"/>
        <v>2.2017371892256055E-2</v>
      </c>
      <c r="O3176" s="67">
        <f t="shared" si="501"/>
        <v>1.5663806281077439</v>
      </c>
      <c r="P3176" s="81">
        <f t="shared" si="502"/>
        <v>0</v>
      </c>
      <c r="Q3176" s="81">
        <f t="shared" si="503"/>
        <v>-2.2017371892256055E-2</v>
      </c>
      <c r="S3176" s="1">
        <f t="shared" si="507"/>
        <v>5</v>
      </c>
      <c r="T3176" s="1" t="str">
        <f t="shared" si="508"/>
        <v>Peak</v>
      </c>
    </row>
    <row r="3177" spans="1:20" x14ac:dyDescent="0.25">
      <c r="A3177" s="85">
        <v>45058.583333325929</v>
      </c>
      <c r="B3177" s="1">
        <v>5</v>
      </c>
      <c r="C3177" s="1">
        <v>12</v>
      </c>
      <c r="D3177" s="1">
        <v>15</v>
      </c>
      <c r="E3177" s="1" t="str">
        <f t="shared" si="504"/>
        <v>Non-Summer</v>
      </c>
      <c r="F3177" s="78">
        <v>0.85009999999999997</v>
      </c>
      <c r="G3177" s="79">
        <f t="shared" si="505"/>
        <v>1.6173693331159882</v>
      </c>
      <c r="J3177" s="78">
        <v>1.9249449999999999</v>
      </c>
      <c r="K3177" s="80">
        <f t="shared" si="506"/>
        <v>1.9249449999999999</v>
      </c>
      <c r="L3177" s="68" t="str">
        <f t="shared" si="499"/>
        <v>Normal</v>
      </c>
      <c r="N3177" s="67">
        <f t="shared" si="500"/>
        <v>0.30757566688401172</v>
      </c>
      <c r="O3177" s="67">
        <f t="shared" si="501"/>
        <v>1.6173693331159882</v>
      </c>
      <c r="P3177" s="81">
        <f t="shared" si="502"/>
        <v>0</v>
      </c>
      <c r="Q3177" s="81">
        <f t="shared" si="503"/>
        <v>-0.30757566688401172</v>
      </c>
      <c r="S3177" s="1">
        <f t="shared" si="507"/>
        <v>5</v>
      </c>
      <c r="T3177" s="1" t="str">
        <f t="shared" si="508"/>
        <v>Peak</v>
      </c>
    </row>
    <row r="3178" spans="1:20" x14ac:dyDescent="0.25">
      <c r="A3178" s="85">
        <v>45058.624999992593</v>
      </c>
      <c r="B3178" s="1">
        <v>5</v>
      </c>
      <c r="C3178" s="1">
        <v>12</v>
      </c>
      <c r="D3178" s="1">
        <v>16</v>
      </c>
      <c r="E3178" s="1" t="str">
        <f t="shared" si="504"/>
        <v>Non-Summer</v>
      </c>
      <c r="F3178" s="78">
        <v>0.88170000000000004</v>
      </c>
      <c r="G3178" s="79">
        <f t="shared" si="505"/>
        <v>1.6774903434988435</v>
      </c>
      <c r="J3178" s="78">
        <v>0.42486799999999997</v>
      </c>
      <c r="K3178" s="80">
        <f t="shared" si="506"/>
        <v>0.42486799999999997</v>
      </c>
      <c r="L3178" s="68" t="str">
        <f t="shared" si="499"/>
        <v>Normal</v>
      </c>
      <c r="N3178" s="67">
        <f t="shared" si="500"/>
        <v>0</v>
      </c>
      <c r="O3178" s="67">
        <f t="shared" si="501"/>
        <v>0.42486799999999997</v>
      </c>
      <c r="P3178" s="81">
        <f t="shared" si="502"/>
        <v>1.2526223434988435</v>
      </c>
      <c r="Q3178" s="81">
        <f t="shared" si="503"/>
        <v>1.2526223434988435</v>
      </c>
      <c r="S3178" s="1">
        <f t="shared" si="507"/>
        <v>5</v>
      </c>
      <c r="T3178" s="1" t="str">
        <f t="shared" si="508"/>
        <v>Peak</v>
      </c>
    </row>
    <row r="3179" spans="1:20" x14ac:dyDescent="0.25">
      <c r="A3179" s="85">
        <v>45058.666666659257</v>
      </c>
      <c r="B3179" s="1">
        <v>5</v>
      </c>
      <c r="C3179" s="1">
        <v>12</v>
      </c>
      <c r="D3179" s="1">
        <v>17</v>
      </c>
      <c r="E3179" s="1" t="str">
        <f t="shared" si="504"/>
        <v>Non-Summer</v>
      </c>
      <c r="F3179" s="78">
        <v>0.91790000000000005</v>
      </c>
      <c r="G3179" s="79">
        <f t="shared" si="505"/>
        <v>1.7463631465323675</v>
      </c>
      <c r="J3179" s="78">
        <v>1.47028</v>
      </c>
      <c r="K3179" s="80">
        <f t="shared" si="506"/>
        <v>1.47028</v>
      </c>
      <c r="L3179" s="68" t="str">
        <f t="shared" si="499"/>
        <v>Normal</v>
      </c>
      <c r="N3179" s="67">
        <f t="shared" si="500"/>
        <v>0</v>
      </c>
      <c r="O3179" s="67">
        <f t="shared" si="501"/>
        <v>1.47028</v>
      </c>
      <c r="P3179" s="81">
        <f t="shared" si="502"/>
        <v>0.27608314653236743</v>
      </c>
      <c r="Q3179" s="81">
        <f t="shared" si="503"/>
        <v>0.27608314653236743</v>
      </c>
      <c r="S3179" s="1">
        <f t="shared" si="507"/>
        <v>5</v>
      </c>
      <c r="T3179" s="1" t="str">
        <f t="shared" si="508"/>
        <v>Peak</v>
      </c>
    </row>
    <row r="3180" spans="1:20" x14ac:dyDescent="0.25">
      <c r="A3180" s="85">
        <v>45058.708333325922</v>
      </c>
      <c r="B3180" s="1">
        <v>5</v>
      </c>
      <c r="C3180" s="1">
        <v>12</v>
      </c>
      <c r="D3180" s="1">
        <v>18</v>
      </c>
      <c r="E3180" s="1" t="str">
        <f t="shared" si="504"/>
        <v>Non-Summer</v>
      </c>
      <c r="F3180" s="78">
        <v>0.94730000000000003</v>
      </c>
      <c r="G3180" s="79">
        <f t="shared" si="505"/>
        <v>1.8022985169518593</v>
      </c>
      <c r="J3180" s="78">
        <v>8.3219999999999995E-3</v>
      </c>
      <c r="K3180" s="80">
        <f t="shared" si="506"/>
        <v>8.3219999999999995E-3</v>
      </c>
      <c r="L3180" s="68" t="str">
        <f t="shared" si="499"/>
        <v>Normal</v>
      </c>
      <c r="N3180" s="67">
        <f t="shared" si="500"/>
        <v>0</v>
      </c>
      <c r="O3180" s="67">
        <f t="shared" si="501"/>
        <v>8.3219999999999995E-3</v>
      </c>
      <c r="P3180" s="81">
        <f t="shared" si="502"/>
        <v>1.7939765169518593</v>
      </c>
      <c r="Q3180" s="81">
        <f t="shared" si="503"/>
        <v>1.7939765169518593</v>
      </c>
      <c r="S3180" s="1">
        <f t="shared" si="507"/>
        <v>5</v>
      </c>
      <c r="T3180" s="1" t="str">
        <f t="shared" si="508"/>
        <v>Peak</v>
      </c>
    </row>
    <row r="3181" spans="1:20" x14ac:dyDescent="0.25">
      <c r="A3181" s="85">
        <v>45058.749999992586</v>
      </c>
      <c r="B3181" s="1">
        <v>5</v>
      </c>
      <c r="C3181" s="1">
        <v>12</v>
      </c>
      <c r="D3181" s="1">
        <v>19</v>
      </c>
      <c r="E3181" s="1" t="str">
        <f t="shared" si="504"/>
        <v>Non-Summer</v>
      </c>
      <c r="F3181" s="78">
        <v>0.95420000000000005</v>
      </c>
      <c r="G3181" s="79">
        <f t="shared" si="505"/>
        <v>1.8154262059278625</v>
      </c>
      <c r="J3181" s="78">
        <v>9.5988000000000004E-2</v>
      </c>
      <c r="K3181" s="80">
        <f t="shared" si="506"/>
        <v>9.5988000000000004E-2</v>
      </c>
      <c r="L3181" s="68" t="str">
        <f t="shared" si="499"/>
        <v>Normal</v>
      </c>
      <c r="N3181" s="67">
        <f t="shared" si="500"/>
        <v>0</v>
      </c>
      <c r="O3181" s="67">
        <f t="shared" si="501"/>
        <v>9.5988000000000004E-2</v>
      </c>
      <c r="P3181" s="81">
        <f t="shared" si="502"/>
        <v>1.7194382059278626</v>
      </c>
      <c r="Q3181" s="81">
        <f t="shared" si="503"/>
        <v>1.7194382059278626</v>
      </c>
      <c r="S3181" s="1">
        <f t="shared" si="507"/>
        <v>5</v>
      </c>
      <c r="T3181" s="1" t="str">
        <f t="shared" si="508"/>
        <v>Peak</v>
      </c>
    </row>
    <row r="3182" spans="1:20" x14ac:dyDescent="0.25">
      <c r="A3182" s="85">
        <v>45058.79166665925</v>
      </c>
      <c r="B3182" s="1">
        <v>5</v>
      </c>
      <c r="C3182" s="1">
        <v>12</v>
      </c>
      <c r="D3182" s="1">
        <v>20</v>
      </c>
      <c r="E3182" s="1" t="str">
        <f t="shared" si="504"/>
        <v>Non-Summer</v>
      </c>
      <c r="F3182" s="78">
        <v>0.9536</v>
      </c>
      <c r="G3182" s="79">
        <f t="shared" si="505"/>
        <v>1.8142846677560363</v>
      </c>
      <c r="J3182" s="78">
        <v>0</v>
      </c>
      <c r="K3182" s="80">
        <f t="shared" si="506"/>
        <v>0</v>
      </c>
      <c r="L3182" s="68" t="str">
        <f t="shared" si="499"/>
        <v>Normal</v>
      </c>
      <c r="N3182" s="67">
        <f t="shared" si="500"/>
        <v>0</v>
      </c>
      <c r="O3182" s="67">
        <f t="shared" si="501"/>
        <v>0</v>
      </c>
      <c r="P3182" s="81">
        <f t="shared" si="502"/>
        <v>1.8142846677560363</v>
      </c>
      <c r="Q3182" s="81">
        <f t="shared" si="503"/>
        <v>1.8142846677560363</v>
      </c>
      <c r="S3182" s="1">
        <f t="shared" si="507"/>
        <v>5</v>
      </c>
      <c r="T3182" s="1" t="str">
        <f t="shared" si="508"/>
        <v>Peak</v>
      </c>
    </row>
    <row r="3183" spans="1:20" x14ac:dyDescent="0.25">
      <c r="A3183" s="85">
        <v>45058.833333325914</v>
      </c>
      <c r="B3183" s="1">
        <v>5</v>
      </c>
      <c r="C3183" s="1">
        <v>12</v>
      </c>
      <c r="D3183" s="1">
        <v>21</v>
      </c>
      <c r="E3183" s="1" t="str">
        <f t="shared" si="504"/>
        <v>Non-Summer</v>
      </c>
      <c r="F3183" s="78">
        <v>0.96799999999999997</v>
      </c>
      <c r="G3183" s="79">
        <f t="shared" si="505"/>
        <v>1.8416815838798688</v>
      </c>
      <c r="J3183" s="78">
        <v>0</v>
      </c>
      <c r="K3183" s="80">
        <f t="shared" si="506"/>
        <v>0</v>
      </c>
      <c r="L3183" s="68" t="str">
        <f t="shared" si="499"/>
        <v>Normal</v>
      </c>
      <c r="N3183" s="67">
        <f t="shared" si="500"/>
        <v>0</v>
      </c>
      <c r="O3183" s="67">
        <f t="shared" si="501"/>
        <v>0</v>
      </c>
      <c r="P3183" s="81">
        <f t="shared" si="502"/>
        <v>1.8416815838798688</v>
      </c>
      <c r="Q3183" s="81">
        <f t="shared" si="503"/>
        <v>1.8416815838798688</v>
      </c>
      <c r="S3183" s="1">
        <f t="shared" si="507"/>
        <v>5</v>
      </c>
      <c r="T3183" s="1" t="str">
        <f t="shared" si="508"/>
        <v>Peak</v>
      </c>
    </row>
    <row r="3184" spans="1:20" x14ac:dyDescent="0.25">
      <c r="A3184" s="85">
        <v>45058.874999992579</v>
      </c>
      <c r="B3184" s="1">
        <v>5</v>
      </c>
      <c r="C3184" s="1">
        <v>12</v>
      </c>
      <c r="D3184" s="1">
        <v>22</v>
      </c>
      <c r="E3184" s="1" t="str">
        <f t="shared" si="504"/>
        <v>Non-Summer</v>
      </c>
      <c r="F3184" s="78">
        <v>0.94630000000000003</v>
      </c>
      <c r="G3184" s="79">
        <f t="shared" si="505"/>
        <v>1.8003959533321487</v>
      </c>
      <c r="J3184" s="78">
        <v>0</v>
      </c>
      <c r="K3184" s="80">
        <f t="shared" si="506"/>
        <v>0</v>
      </c>
      <c r="L3184" s="68" t="str">
        <f t="shared" si="499"/>
        <v>Normal</v>
      </c>
      <c r="N3184" s="67">
        <f t="shared" si="500"/>
        <v>0</v>
      </c>
      <c r="O3184" s="67">
        <f t="shared" si="501"/>
        <v>0</v>
      </c>
      <c r="P3184" s="81">
        <f t="shared" si="502"/>
        <v>1.8003959533321487</v>
      </c>
      <c r="Q3184" s="81">
        <f t="shared" si="503"/>
        <v>1.8003959533321487</v>
      </c>
      <c r="S3184" s="1">
        <f t="shared" si="507"/>
        <v>5</v>
      </c>
      <c r="T3184" s="1" t="str">
        <f t="shared" si="508"/>
        <v>Off-Peak</v>
      </c>
    </row>
    <row r="3185" spans="1:20" x14ac:dyDescent="0.25">
      <c r="A3185" s="85">
        <v>45058.916666659243</v>
      </c>
      <c r="B3185" s="1">
        <v>5</v>
      </c>
      <c r="C3185" s="1">
        <v>12</v>
      </c>
      <c r="D3185" s="1">
        <v>23</v>
      </c>
      <c r="E3185" s="1" t="str">
        <f t="shared" si="504"/>
        <v>Non-Summer</v>
      </c>
      <c r="F3185" s="78">
        <v>0.874</v>
      </c>
      <c r="G3185" s="79">
        <f t="shared" si="505"/>
        <v>1.6628406036270718</v>
      </c>
      <c r="J3185" s="78">
        <v>0</v>
      </c>
      <c r="K3185" s="80">
        <f t="shared" si="506"/>
        <v>0</v>
      </c>
      <c r="L3185" s="68" t="str">
        <f t="shared" si="499"/>
        <v>Normal</v>
      </c>
      <c r="N3185" s="67">
        <f t="shared" si="500"/>
        <v>0</v>
      </c>
      <c r="O3185" s="67">
        <f t="shared" si="501"/>
        <v>0</v>
      </c>
      <c r="P3185" s="81">
        <f t="shared" si="502"/>
        <v>1.6628406036270718</v>
      </c>
      <c r="Q3185" s="81">
        <f t="shared" si="503"/>
        <v>1.6628406036270718</v>
      </c>
      <c r="S3185" s="1">
        <f t="shared" si="507"/>
        <v>5</v>
      </c>
      <c r="T3185" s="1" t="str">
        <f t="shared" si="508"/>
        <v>Off-Peak</v>
      </c>
    </row>
    <row r="3186" spans="1:20" x14ac:dyDescent="0.25">
      <c r="A3186" s="85">
        <v>45058.958333325907</v>
      </c>
      <c r="B3186" s="1">
        <v>5</v>
      </c>
      <c r="C3186" s="1">
        <v>13</v>
      </c>
      <c r="D3186" s="1">
        <v>0</v>
      </c>
      <c r="E3186" s="1" t="str">
        <f t="shared" si="504"/>
        <v>Non-Summer</v>
      </c>
      <c r="F3186" s="78">
        <v>0.77280000000000004</v>
      </c>
      <c r="G3186" s="79">
        <f t="shared" si="505"/>
        <v>1.4703011653123583</v>
      </c>
      <c r="J3186" s="78">
        <v>0</v>
      </c>
      <c r="K3186" s="80">
        <f t="shared" si="506"/>
        <v>0</v>
      </c>
      <c r="L3186" s="68" t="str">
        <f t="shared" si="499"/>
        <v>Normal</v>
      </c>
      <c r="N3186" s="67">
        <f t="shared" si="500"/>
        <v>0</v>
      </c>
      <c r="O3186" s="67">
        <f t="shared" si="501"/>
        <v>0</v>
      </c>
      <c r="P3186" s="81">
        <f t="shared" si="502"/>
        <v>1.4703011653123583</v>
      </c>
      <c r="Q3186" s="81">
        <f t="shared" si="503"/>
        <v>1.4703011653123583</v>
      </c>
      <c r="S3186" s="1">
        <f t="shared" si="507"/>
        <v>5</v>
      </c>
      <c r="T3186" s="1" t="str">
        <f t="shared" si="508"/>
        <v>Off-Peak</v>
      </c>
    </row>
    <row r="3187" spans="1:20" x14ac:dyDescent="0.25">
      <c r="A3187" s="85">
        <v>45058.999999992571</v>
      </c>
      <c r="B3187" s="1">
        <v>5</v>
      </c>
      <c r="C3187" s="1">
        <v>13</v>
      </c>
      <c r="D3187" s="1">
        <v>1</v>
      </c>
      <c r="E3187" s="1" t="str">
        <f t="shared" si="504"/>
        <v>Non-Summer</v>
      </c>
      <c r="F3187" s="78">
        <v>0.68830000000000002</v>
      </c>
      <c r="G3187" s="79">
        <f t="shared" si="505"/>
        <v>1.3095345394468119</v>
      </c>
      <c r="J3187" s="78">
        <v>0</v>
      </c>
      <c r="K3187" s="80">
        <f t="shared" si="506"/>
        <v>0</v>
      </c>
      <c r="L3187" s="68" t="str">
        <f t="shared" si="499"/>
        <v>Normal</v>
      </c>
      <c r="N3187" s="67">
        <f t="shared" si="500"/>
        <v>0</v>
      </c>
      <c r="O3187" s="67">
        <f t="shared" si="501"/>
        <v>0</v>
      </c>
      <c r="P3187" s="81">
        <f t="shared" si="502"/>
        <v>1.3095345394468119</v>
      </c>
      <c r="Q3187" s="81">
        <f t="shared" si="503"/>
        <v>1.3095345394468119</v>
      </c>
      <c r="S3187" s="1">
        <f t="shared" si="507"/>
        <v>6</v>
      </c>
      <c r="T3187" s="1" t="str">
        <f t="shared" si="508"/>
        <v>Off-Peak</v>
      </c>
    </row>
    <row r="3188" spans="1:20" x14ac:dyDescent="0.25">
      <c r="A3188" s="85">
        <v>45059.041666659235</v>
      </c>
      <c r="B3188" s="1">
        <v>5</v>
      </c>
      <c r="C3188" s="1">
        <v>13</v>
      </c>
      <c r="D3188" s="1">
        <v>2</v>
      </c>
      <c r="E3188" s="1" t="str">
        <f t="shared" si="504"/>
        <v>Non-Summer</v>
      </c>
      <c r="F3188" s="78">
        <v>0.62639999999999996</v>
      </c>
      <c r="G3188" s="79">
        <f t="shared" si="505"/>
        <v>1.1917658513867251</v>
      </c>
      <c r="J3188" s="78">
        <v>0</v>
      </c>
      <c r="K3188" s="80">
        <f t="shared" si="506"/>
        <v>0</v>
      </c>
      <c r="L3188" s="68" t="str">
        <f t="shared" si="499"/>
        <v>Normal</v>
      </c>
      <c r="N3188" s="67">
        <f t="shared" si="500"/>
        <v>0</v>
      </c>
      <c r="O3188" s="67">
        <f t="shared" si="501"/>
        <v>0</v>
      </c>
      <c r="P3188" s="81">
        <f t="shared" si="502"/>
        <v>1.1917658513867251</v>
      </c>
      <c r="Q3188" s="81">
        <f t="shared" si="503"/>
        <v>1.1917658513867251</v>
      </c>
      <c r="S3188" s="1">
        <f t="shared" si="507"/>
        <v>6</v>
      </c>
      <c r="T3188" s="1" t="str">
        <f t="shared" si="508"/>
        <v>Off-Peak</v>
      </c>
    </row>
    <row r="3189" spans="1:20" x14ac:dyDescent="0.25">
      <c r="A3189" s="85">
        <v>45059.0833333259</v>
      </c>
      <c r="B3189" s="1">
        <v>5</v>
      </c>
      <c r="C3189" s="1">
        <v>13</v>
      </c>
      <c r="D3189" s="1">
        <v>3</v>
      </c>
      <c r="E3189" s="1" t="str">
        <f t="shared" si="504"/>
        <v>Non-Summer</v>
      </c>
      <c r="F3189" s="78">
        <v>0.58560000000000001</v>
      </c>
      <c r="G3189" s="79">
        <f t="shared" si="505"/>
        <v>1.1141412557025323</v>
      </c>
      <c r="J3189" s="78">
        <v>0</v>
      </c>
      <c r="K3189" s="80">
        <f t="shared" si="506"/>
        <v>0</v>
      </c>
      <c r="L3189" s="68" t="str">
        <f t="shared" si="499"/>
        <v>Normal</v>
      </c>
      <c r="N3189" s="67">
        <f t="shared" si="500"/>
        <v>0</v>
      </c>
      <c r="O3189" s="67">
        <f t="shared" si="501"/>
        <v>0</v>
      </c>
      <c r="P3189" s="81">
        <f t="shared" si="502"/>
        <v>1.1141412557025323</v>
      </c>
      <c r="Q3189" s="81">
        <f t="shared" si="503"/>
        <v>1.1141412557025323</v>
      </c>
      <c r="S3189" s="1">
        <f t="shared" si="507"/>
        <v>6</v>
      </c>
      <c r="T3189" s="1" t="str">
        <f t="shared" si="508"/>
        <v>Off-Peak</v>
      </c>
    </row>
    <row r="3190" spans="1:20" x14ac:dyDescent="0.25">
      <c r="A3190" s="85">
        <v>45059.124999992564</v>
      </c>
      <c r="B3190" s="1">
        <v>5</v>
      </c>
      <c r="C3190" s="1">
        <v>13</v>
      </c>
      <c r="D3190" s="1">
        <v>4</v>
      </c>
      <c r="E3190" s="1" t="str">
        <f t="shared" si="504"/>
        <v>Non-Summer</v>
      </c>
      <c r="F3190" s="78">
        <v>0.56059999999999999</v>
      </c>
      <c r="G3190" s="79">
        <f t="shared" si="505"/>
        <v>1.0665771652097671</v>
      </c>
      <c r="J3190" s="78">
        <v>0</v>
      </c>
      <c r="K3190" s="80">
        <f t="shared" si="506"/>
        <v>0</v>
      </c>
      <c r="L3190" s="68" t="str">
        <f t="shared" si="499"/>
        <v>Normal</v>
      </c>
      <c r="N3190" s="67">
        <f t="shared" si="500"/>
        <v>0</v>
      </c>
      <c r="O3190" s="67">
        <f t="shared" si="501"/>
        <v>0</v>
      </c>
      <c r="P3190" s="81">
        <f t="shared" si="502"/>
        <v>1.0665771652097671</v>
      </c>
      <c r="Q3190" s="81">
        <f t="shared" si="503"/>
        <v>1.0665771652097671</v>
      </c>
      <c r="S3190" s="1">
        <f t="shared" si="507"/>
        <v>6</v>
      </c>
      <c r="T3190" s="1" t="str">
        <f t="shared" si="508"/>
        <v>Off-Peak</v>
      </c>
    </row>
    <row r="3191" spans="1:20" x14ac:dyDescent="0.25">
      <c r="A3191" s="85">
        <v>45059.166666659228</v>
      </c>
      <c r="B3191" s="1">
        <v>5</v>
      </c>
      <c r="C3191" s="1">
        <v>13</v>
      </c>
      <c r="D3191" s="1">
        <v>5</v>
      </c>
      <c r="E3191" s="1" t="str">
        <f t="shared" si="504"/>
        <v>Non-Summer</v>
      </c>
      <c r="F3191" s="78">
        <v>0.54730000000000001</v>
      </c>
      <c r="G3191" s="79">
        <f t="shared" si="505"/>
        <v>1.041273069067616</v>
      </c>
      <c r="J3191" s="78">
        <v>0</v>
      </c>
      <c r="K3191" s="80">
        <f t="shared" si="506"/>
        <v>0</v>
      </c>
      <c r="L3191" s="68" t="str">
        <f t="shared" si="499"/>
        <v>Normal</v>
      </c>
      <c r="N3191" s="67">
        <f t="shared" si="500"/>
        <v>0</v>
      </c>
      <c r="O3191" s="67">
        <f t="shared" si="501"/>
        <v>0</v>
      </c>
      <c r="P3191" s="81">
        <f t="shared" si="502"/>
        <v>1.041273069067616</v>
      </c>
      <c r="Q3191" s="81">
        <f t="shared" si="503"/>
        <v>1.041273069067616</v>
      </c>
      <c r="S3191" s="1">
        <f t="shared" si="507"/>
        <v>6</v>
      </c>
      <c r="T3191" s="1" t="str">
        <f t="shared" si="508"/>
        <v>Off-Peak</v>
      </c>
    </row>
    <row r="3192" spans="1:20" x14ac:dyDescent="0.25">
      <c r="A3192" s="85">
        <v>45059.208333325892</v>
      </c>
      <c r="B3192" s="1">
        <v>5</v>
      </c>
      <c r="C3192" s="1">
        <v>13</v>
      </c>
      <c r="D3192" s="1">
        <v>6</v>
      </c>
      <c r="E3192" s="1" t="str">
        <f t="shared" si="504"/>
        <v>Non-Summer</v>
      </c>
      <c r="F3192" s="78">
        <v>0.54779999999999995</v>
      </c>
      <c r="G3192" s="79">
        <f t="shared" si="505"/>
        <v>1.0422243508774711</v>
      </c>
      <c r="J3192" s="78">
        <v>1.0609999999999999E-3</v>
      </c>
      <c r="K3192" s="80">
        <f t="shared" si="506"/>
        <v>1.0609999999999999E-3</v>
      </c>
      <c r="L3192" s="68" t="str">
        <f t="shared" si="499"/>
        <v>Normal</v>
      </c>
      <c r="N3192" s="67">
        <f t="shared" si="500"/>
        <v>0</v>
      </c>
      <c r="O3192" s="67">
        <f t="shared" si="501"/>
        <v>1.0609999999999999E-3</v>
      </c>
      <c r="P3192" s="81">
        <f t="shared" si="502"/>
        <v>1.0411633508774711</v>
      </c>
      <c r="Q3192" s="81">
        <f t="shared" si="503"/>
        <v>1.0411633508774711</v>
      </c>
      <c r="S3192" s="1">
        <f t="shared" si="507"/>
        <v>6</v>
      </c>
      <c r="T3192" s="1" t="str">
        <f t="shared" si="508"/>
        <v>Off-Peak</v>
      </c>
    </row>
    <row r="3193" spans="1:20" x14ac:dyDescent="0.25">
      <c r="A3193" s="85">
        <v>45059.249999992557</v>
      </c>
      <c r="B3193" s="1">
        <v>5</v>
      </c>
      <c r="C3193" s="1">
        <v>13</v>
      </c>
      <c r="D3193" s="1">
        <v>7</v>
      </c>
      <c r="E3193" s="1" t="str">
        <f t="shared" si="504"/>
        <v>Non-Summer</v>
      </c>
      <c r="F3193" s="78">
        <v>0.56520000000000004</v>
      </c>
      <c r="G3193" s="79">
        <f t="shared" si="505"/>
        <v>1.0753289578604359</v>
      </c>
      <c r="J3193" s="78">
        <v>0.48814100000000005</v>
      </c>
      <c r="K3193" s="80">
        <f t="shared" si="506"/>
        <v>0.48814100000000005</v>
      </c>
      <c r="L3193" s="68" t="str">
        <f t="shared" si="499"/>
        <v>Normal</v>
      </c>
      <c r="N3193" s="67">
        <f t="shared" si="500"/>
        <v>0</v>
      </c>
      <c r="O3193" s="67">
        <f t="shared" si="501"/>
        <v>0.48814100000000005</v>
      </c>
      <c r="P3193" s="81">
        <f t="shared" si="502"/>
        <v>0.58718795786043587</v>
      </c>
      <c r="Q3193" s="81">
        <f t="shared" si="503"/>
        <v>0.58718795786043587</v>
      </c>
      <c r="S3193" s="1">
        <f t="shared" si="507"/>
        <v>6</v>
      </c>
      <c r="T3193" s="1" t="str">
        <f t="shared" si="508"/>
        <v>Off-Peak</v>
      </c>
    </row>
    <row r="3194" spans="1:20" x14ac:dyDescent="0.25">
      <c r="A3194" s="85">
        <v>45059.291666659221</v>
      </c>
      <c r="B3194" s="1">
        <v>5</v>
      </c>
      <c r="C3194" s="1">
        <v>13</v>
      </c>
      <c r="D3194" s="1">
        <v>8</v>
      </c>
      <c r="E3194" s="1" t="str">
        <f t="shared" si="504"/>
        <v>Non-Summer</v>
      </c>
      <c r="F3194" s="78">
        <v>0.60870000000000002</v>
      </c>
      <c r="G3194" s="79">
        <f t="shared" si="505"/>
        <v>1.1580904753178474</v>
      </c>
      <c r="J3194" s="78">
        <v>0.53471000000000002</v>
      </c>
      <c r="K3194" s="80">
        <f t="shared" si="506"/>
        <v>0.53471000000000002</v>
      </c>
      <c r="L3194" s="68" t="str">
        <f t="shared" si="499"/>
        <v>Normal</v>
      </c>
      <c r="N3194" s="67">
        <f t="shared" si="500"/>
        <v>0</v>
      </c>
      <c r="O3194" s="67">
        <f t="shared" si="501"/>
        <v>0.53471000000000002</v>
      </c>
      <c r="P3194" s="81">
        <f t="shared" si="502"/>
        <v>0.62338047531784735</v>
      </c>
      <c r="Q3194" s="81">
        <f t="shared" si="503"/>
        <v>0.62338047531784735</v>
      </c>
      <c r="S3194" s="1">
        <f t="shared" si="507"/>
        <v>6</v>
      </c>
      <c r="T3194" s="1" t="str">
        <f t="shared" si="508"/>
        <v>Off-Peak</v>
      </c>
    </row>
    <row r="3195" spans="1:20" x14ac:dyDescent="0.25">
      <c r="A3195" s="85">
        <v>45059.333333325885</v>
      </c>
      <c r="B3195" s="1">
        <v>5</v>
      </c>
      <c r="C3195" s="1">
        <v>13</v>
      </c>
      <c r="D3195" s="1">
        <v>9</v>
      </c>
      <c r="E3195" s="1" t="str">
        <f t="shared" si="504"/>
        <v>Non-Summer</v>
      </c>
      <c r="F3195" s="78">
        <v>0.65749999999999997</v>
      </c>
      <c r="G3195" s="79">
        <f t="shared" si="505"/>
        <v>1.250935579959725</v>
      </c>
      <c r="J3195" s="78">
        <v>0.55666199999999999</v>
      </c>
      <c r="K3195" s="80">
        <f t="shared" si="506"/>
        <v>0.55666199999999999</v>
      </c>
      <c r="L3195" s="68" t="str">
        <f t="shared" si="499"/>
        <v>Normal</v>
      </c>
      <c r="N3195" s="67">
        <f t="shared" si="500"/>
        <v>0</v>
      </c>
      <c r="O3195" s="67">
        <f t="shared" si="501"/>
        <v>0.55666199999999999</v>
      </c>
      <c r="P3195" s="81">
        <f t="shared" si="502"/>
        <v>0.69427357995972505</v>
      </c>
      <c r="Q3195" s="81">
        <f t="shared" si="503"/>
        <v>0.69427357995972505</v>
      </c>
      <c r="S3195" s="1">
        <f t="shared" si="507"/>
        <v>6</v>
      </c>
      <c r="T3195" s="1" t="str">
        <f t="shared" si="508"/>
        <v>Off-Peak</v>
      </c>
    </row>
    <row r="3196" spans="1:20" x14ac:dyDescent="0.25">
      <c r="A3196" s="85">
        <v>45059.374999992549</v>
      </c>
      <c r="B3196" s="1">
        <v>5</v>
      </c>
      <c r="C3196" s="1">
        <v>13</v>
      </c>
      <c r="D3196" s="1">
        <v>10</v>
      </c>
      <c r="E3196" s="1" t="str">
        <f t="shared" si="504"/>
        <v>Non-Summer</v>
      </c>
      <c r="F3196" s="78">
        <v>0.68859999999999999</v>
      </c>
      <c r="G3196" s="79">
        <f t="shared" si="505"/>
        <v>1.310105308532725</v>
      </c>
      <c r="J3196" s="78">
        <v>1.939441</v>
      </c>
      <c r="K3196" s="80">
        <f t="shared" si="506"/>
        <v>1.939441</v>
      </c>
      <c r="L3196" s="68" t="str">
        <f t="shared" si="499"/>
        <v>Normal</v>
      </c>
      <c r="N3196" s="67">
        <f t="shared" si="500"/>
        <v>0.62933569146727497</v>
      </c>
      <c r="O3196" s="67">
        <f t="shared" si="501"/>
        <v>1.310105308532725</v>
      </c>
      <c r="P3196" s="81">
        <f t="shared" si="502"/>
        <v>0</v>
      </c>
      <c r="Q3196" s="81">
        <f t="shared" si="503"/>
        <v>-0.62933569146727497</v>
      </c>
      <c r="S3196" s="1">
        <f t="shared" si="507"/>
        <v>6</v>
      </c>
      <c r="T3196" s="1" t="str">
        <f t="shared" si="508"/>
        <v>Off-Peak</v>
      </c>
    </row>
    <row r="3197" spans="1:20" x14ac:dyDescent="0.25">
      <c r="A3197" s="85">
        <v>45059.416666659214</v>
      </c>
      <c r="B3197" s="1">
        <v>5</v>
      </c>
      <c r="C3197" s="1">
        <v>13</v>
      </c>
      <c r="D3197" s="1">
        <v>11</v>
      </c>
      <c r="E3197" s="1" t="str">
        <f t="shared" si="504"/>
        <v>Non-Summer</v>
      </c>
      <c r="F3197" s="78">
        <v>0.70589999999999997</v>
      </c>
      <c r="G3197" s="79">
        <f t="shared" si="505"/>
        <v>1.3430196591537185</v>
      </c>
      <c r="J3197" s="78">
        <v>2.2035140000000002</v>
      </c>
      <c r="K3197" s="80">
        <f t="shared" si="506"/>
        <v>2.2035140000000002</v>
      </c>
      <c r="L3197" s="68" t="str">
        <f t="shared" si="499"/>
        <v>Normal</v>
      </c>
      <c r="N3197" s="67">
        <f t="shared" si="500"/>
        <v>0.86049434084628174</v>
      </c>
      <c r="O3197" s="67">
        <f t="shared" si="501"/>
        <v>1.3430196591537185</v>
      </c>
      <c r="P3197" s="81">
        <f t="shared" si="502"/>
        <v>0</v>
      </c>
      <c r="Q3197" s="81">
        <f t="shared" si="503"/>
        <v>-0.86049434084628174</v>
      </c>
      <c r="S3197" s="1">
        <f t="shared" si="507"/>
        <v>6</v>
      </c>
      <c r="T3197" s="1" t="str">
        <f t="shared" si="508"/>
        <v>Off-Peak</v>
      </c>
    </row>
    <row r="3198" spans="1:20" x14ac:dyDescent="0.25">
      <c r="A3198" s="85">
        <v>45059.458333325878</v>
      </c>
      <c r="B3198" s="1">
        <v>5</v>
      </c>
      <c r="C3198" s="1">
        <v>13</v>
      </c>
      <c r="D3198" s="1">
        <v>12</v>
      </c>
      <c r="E3198" s="1" t="str">
        <f t="shared" si="504"/>
        <v>Non-Summer</v>
      </c>
      <c r="F3198" s="78">
        <v>0.72309999999999997</v>
      </c>
      <c r="G3198" s="79">
        <f t="shared" si="505"/>
        <v>1.3757437534127408</v>
      </c>
      <c r="J3198" s="78">
        <v>5.2225539999999997</v>
      </c>
      <c r="K3198" s="80">
        <f t="shared" si="506"/>
        <v>5.2225539999999997</v>
      </c>
      <c r="L3198" s="68" t="str">
        <f t="shared" si="499"/>
        <v>Normal</v>
      </c>
      <c r="N3198" s="67">
        <f t="shared" si="500"/>
        <v>3.8468102465872587</v>
      </c>
      <c r="O3198" s="67">
        <f t="shared" si="501"/>
        <v>1.375743753412741</v>
      </c>
      <c r="P3198" s="81">
        <f t="shared" si="502"/>
        <v>0</v>
      </c>
      <c r="Q3198" s="81">
        <f t="shared" si="503"/>
        <v>-3.8468102465872587</v>
      </c>
      <c r="S3198" s="1">
        <f t="shared" si="507"/>
        <v>6</v>
      </c>
      <c r="T3198" s="1" t="str">
        <f t="shared" si="508"/>
        <v>Off-Peak</v>
      </c>
    </row>
    <row r="3199" spans="1:20" x14ac:dyDescent="0.25">
      <c r="A3199" s="85">
        <v>45059.499999992542</v>
      </c>
      <c r="B3199" s="1">
        <v>5</v>
      </c>
      <c r="C3199" s="1">
        <v>13</v>
      </c>
      <c r="D3199" s="1">
        <v>13</v>
      </c>
      <c r="E3199" s="1" t="str">
        <f t="shared" si="504"/>
        <v>Non-Summer</v>
      </c>
      <c r="F3199" s="78">
        <v>0.74399999999999999</v>
      </c>
      <c r="G3199" s="79">
        <f t="shared" si="505"/>
        <v>1.4155073330646926</v>
      </c>
      <c r="J3199" s="78">
        <v>4.4001229999999998</v>
      </c>
      <c r="K3199" s="80">
        <f t="shared" si="506"/>
        <v>4.4001229999999998</v>
      </c>
      <c r="L3199" s="68" t="str">
        <f t="shared" si="499"/>
        <v>Normal</v>
      </c>
      <c r="N3199" s="67">
        <f t="shared" si="500"/>
        <v>2.9846156669353072</v>
      </c>
      <c r="O3199" s="67">
        <f t="shared" si="501"/>
        <v>1.4155073330646926</v>
      </c>
      <c r="P3199" s="81">
        <f t="shared" si="502"/>
        <v>0</v>
      </c>
      <c r="Q3199" s="81">
        <f t="shared" si="503"/>
        <v>-2.9846156669353072</v>
      </c>
      <c r="S3199" s="1">
        <f t="shared" si="507"/>
        <v>6</v>
      </c>
      <c r="T3199" s="1" t="str">
        <f t="shared" si="508"/>
        <v>Off-Peak</v>
      </c>
    </row>
    <row r="3200" spans="1:20" x14ac:dyDescent="0.25">
      <c r="A3200" s="85">
        <v>45059.541666659206</v>
      </c>
      <c r="B3200" s="1">
        <v>5</v>
      </c>
      <c r="C3200" s="1">
        <v>13</v>
      </c>
      <c r="D3200" s="1">
        <v>14</v>
      </c>
      <c r="E3200" s="1" t="str">
        <f t="shared" si="504"/>
        <v>Non-Summer</v>
      </c>
      <c r="F3200" s="78">
        <v>0.76790000000000003</v>
      </c>
      <c r="G3200" s="79">
        <f t="shared" si="505"/>
        <v>1.4609786035757761</v>
      </c>
      <c r="J3200" s="78">
        <v>4.549925</v>
      </c>
      <c r="K3200" s="80">
        <f t="shared" si="506"/>
        <v>4.549925</v>
      </c>
      <c r="L3200" s="68" t="str">
        <f t="shared" si="499"/>
        <v>Normal</v>
      </c>
      <c r="N3200" s="67">
        <f t="shared" si="500"/>
        <v>3.0889463964242241</v>
      </c>
      <c r="O3200" s="67">
        <f t="shared" si="501"/>
        <v>1.4609786035757759</v>
      </c>
      <c r="P3200" s="81">
        <f t="shared" si="502"/>
        <v>2.2204460492503131E-16</v>
      </c>
      <c r="Q3200" s="81">
        <f t="shared" si="503"/>
        <v>-3.0889463964242241</v>
      </c>
      <c r="S3200" s="1">
        <f t="shared" si="507"/>
        <v>6</v>
      </c>
      <c r="T3200" s="1" t="str">
        <f t="shared" si="508"/>
        <v>Off-Peak</v>
      </c>
    </row>
    <row r="3201" spans="1:20" x14ac:dyDescent="0.25">
      <c r="A3201" s="85">
        <v>45059.583333325871</v>
      </c>
      <c r="B3201" s="1">
        <v>5</v>
      </c>
      <c r="C3201" s="1">
        <v>13</v>
      </c>
      <c r="D3201" s="1">
        <v>15</v>
      </c>
      <c r="E3201" s="1" t="str">
        <f t="shared" si="504"/>
        <v>Non-Summer</v>
      </c>
      <c r="F3201" s="78">
        <v>0.79469999999999996</v>
      </c>
      <c r="G3201" s="79">
        <f t="shared" si="505"/>
        <v>1.5119673085840204</v>
      </c>
      <c r="J3201" s="78">
        <v>4.7065110000000008</v>
      </c>
      <c r="K3201" s="80">
        <f t="shared" si="506"/>
        <v>4.7065110000000008</v>
      </c>
      <c r="L3201" s="68" t="str">
        <f t="shared" si="499"/>
        <v>Normal</v>
      </c>
      <c r="N3201" s="67">
        <f t="shared" si="500"/>
        <v>3.1945436914159804</v>
      </c>
      <c r="O3201" s="67">
        <f t="shared" si="501"/>
        <v>1.5119673085840204</v>
      </c>
      <c r="P3201" s="81">
        <f t="shared" si="502"/>
        <v>0</v>
      </c>
      <c r="Q3201" s="81">
        <f t="shared" si="503"/>
        <v>-3.1945436914159804</v>
      </c>
      <c r="S3201" s="1">
        <f t="shared" si="507"/>
        <v>6</v>
      </c>
      <c r="T3201" s="1" t="str">
        <f t="shared" si="508"/>
        <v>Off-Peak</v>
      </c>
    </row>
    <row r="3202" spans="1:20" x14ac:dyDescent="0.25">
      <c r="A3202" s="85">
        <v>45059.624999992535</v>
      </c>
      <c r="B3202" s="1">
        <v>5</v>
      </c>
      <c r="C3202" s="1">
        <v>13</v>
      </c>
      <c r="D3202" s="1">
        <v>16</v>
      </c>
      <c r="E3202" s="1" t="str">
        <f t="shared" si="504"/>
        <v>Non-Summer</v>
      </c>
      <c r="F3202" s="78">
        <v>0.82509999999999994</v>
      </c>
      <c r="G3202" s="79">
        <f t="shared" si="505"/>
        <v>1.569805242623223</v>
      </c>
      <c r="J3202" s="78">
        <v>2.5557629999999998</v>
      </c>
      <c r="K3202" s="80">
        <f t="shared" si="506"/>
        <v>2.5557629999999998</v>
      </c>
      <c r="L3202" s="68" t="str">
        <f t="shared" si="499"/>
        <v>Normal</v>
      </c>
      <c r="N3202" s="67">
        <f t="shared" si="500"/>
        <v>0.98595775737677682</v>
      </c>
      <c r="O3202" s="67">
        <f t="shared" si="501"/>
        <v>1.569805242623223</v>
      </c>
      <c r="P3202" s="81">
        <f t="shared" si="502"/>
        <v>0</v>
      </c>
      <c r="Q3202" s="81">
        <f t="shared" si="503"/>
        <v>-0.98595775737677682</v>
      </c>
      <c r="S3202" s="1">
        <f t="shared" si="507"/>
        <v>6</v>
      </c>
      <c r="T3202" s="1" t="str">
        <f t="shared" si="508"/>
        <v>Off-Peak</v>
      </c>
    </row>
    <row r="3203" spans="1:20" x14ac:dyDescent="0.25">
      <c r="A3203" s="85">
        <v>45059.666666659199</v>
      </c>
      <c r="B3203" s="1">
        <v>5</v>
      </c>
      <c r="C3203" s="1">
        <v>13</v>
      </c>
      <c r="D3203" s="1">
        <v>17</v>
      </c>
      <c r="E3203" s="1" t="str">
        <f t="shared" si="504"/>
        <v>Non-Summer</v>
      </c>
      <c r="F3203" s="78">
        <v>0.84150000000000003</v>
      </c>
      <c r="G3203" s="79">
        <f t="shared" si="505"/>
        <v>1.601007285986477</v>
      </c>
      <c r="J3203" s="78">
        <v>1.992961</v>
      </c>
      <c r="K3203" s="80">
        <f t="shared" si="506"/>
        <v>1.992961</v>
      </c>
      <c r="L3203" s="68" t="str">
        <f t="shared" si="499"/>
        <v>Normal</v>
      </c>
      <c r="N3203" s="67">
        <f t="shared" si="500"/>
        <v>0.39195371401352297</v>
      </c>
      <c r="O3203" s="67">
        <f t="shared" si="501"/>
        <v>1.601007285986477</v>
      </c>
      <c r="P3203" s="81">
        <f t="shared" si="502"/>
        <v>0</v>
      </c>
      <c r="Q3203" s="81">
        <f t="shared" si="503"/>
        <v>-0.39195371401352297</v>
      </c>
      <c r="S3203" s="1">
        <f t="shared" si="507"/>
        <v>6</v>
      </c>
      <c r="T3203" s="1" t="str">
        <f t="shared" si="508"/>
        <v>Off-Peak</v>
      </c>
    </row>
    <row r="3204" spans="1:20" x14ac:dyDescent="0.25">
      <c r="A3204" s="85">
        <v>45059.708333325863</v>
      </c>
      <c r="B3204" s="1">
        <v>5</v>
      </c>
      <c r="C3204" s="1">
        <v>13</v>
      </c>
      <c r="D3204" s="1">
        <v>18</v>
      </c>
      <c r="E3204" s="1" t="str">
        <f t="shared" si="504"/>
        <v>Non-Summer</v>
      </c>
      <c r="F3204" s="78">
        <v>0.84889999999999999</v>
      </c>
      <c r="G3204" s="79">
        <f t="shared" si="505"/>
        <v>1.6150862567723354</v>
      </c>
      <c r="J3204" s="78">
        <v>0.107241</v>
      </c>
      <c r="K3204" s="80">
        <f t="shared" si="506"/>
        <v>0.107241</v>
      </c>
      <c r="L3204" s="68" t="str">
        <f t="shared" si="499"/>
        <v>Normal</v>
      </c>
      <c r="N3204" s="67">
        <f t="shared" si="500"/>
        <v>0</v>
      </c>
      <c r="O3204" s="67">
        <f t="shared" si="501"/>
        <v>0.107241</v>
      </c>
      <c r="P3204" s="81">
        <f t="shared" si="502"/>
        <v>1.5078452567723355</v>
      </c>
      <c r="Q3204" s="81">
        <f t="shared" si="503"/>
        <v>1.5078452567723355</v>
      </c>
      <c r="S3204" s="1">
        <f t="shared" si="507"/>
        <v>6</v>
      </c>
      <c r="T3204" s="1" t="str">
        <f t="shared" si="508"/>
        <v>Off-Peak</v>
      </c>
    </row>
    <row r="3205" spans="1:20" x14ac:dyDescent="0.25">
      <c r="A3205" s="85">
        <v>45059.749999992528</v>
      </c>
      <c r="B3205" s="1">
        <v>5</v>
      </c>
      <c r="C3205" s="1">
        <v>13</v>
      </c>
      <c r="D3205" s="1">
        <v>19</v>
      </c>
      <c r="E3205" s="1" t="str">
        <f t="shared" si="504"/>
        <v>Non-Summer</v>
      </c>
      <c r="F3205" s="78">
        <v>0.84319999999999995</v>
      </c>
      <c r="G3205" s="79">
        <f t="shared" si="505"/>
        <v>1.6042416441399849</v>
      </c>
      <c r="J3205" s="78">
        <v>0</v>
      </c>
      <c r="K3205" s="80">
        <f t="shared" si="506"/>
        <v>0</v>
      </c>
      <c r="L3205" s="68" t="str">
        <f t="shared" si="499"/>
        <v>Normal</v>
      </c>
      <c r="N3205" s="67">
        <f t="shared" si="500"/>
        <v>0</v>
      </c>
      <c r="O3205" s="67">
        <f t="shared" si="501"/>
        <v>0</v>
      </c>
      <c r="P3205" s="81">
        <f t="shared" si="502"/>
        <v>1.6042416441399849</v>
      </c>
      <c r="Q3205" s="81">
        <f t="shared" si="503"/>
        <v>1.6042416441399849</v>
      </c>
      <c r="S3205" s="1">
        <f t="shared" si="507"/>
        <v>6</v>
      </c>
      <c r="T3205" s="1" t="str">
        <f t="shared" si="508"/>
        <v>Off-Peak</v>
      </c>
    </row>
    <row r="3206" spans="1:20" x14ac:dyDescent="0.25">
      <c r="A3206" s="85">
        <v>45059.791666659192</v>
      </c>
      <c r="B3206" s="1">
        <v>5</v>
      </c>
      <c r="C3206" s="1">
        <v>13</v>
      </c>
      <c r="D3206" s="1">
        <v>20</v>
      </c>
      <c r="E3206" s="1" t="str">
        <f t="shared" si="504"/>
        <v>Non-Summer</v>
      </c>
      <c r="F3206" s="78">
        <v>0.84609999999999996</v>
      </c>
      <c r="G3206" s="79">
        <f t="shared" si="505"/>
        <v>1.6097590786371456</v>
      </c>
      <c r="J3206" s="78">
        <v>0</v>
      </c>
      <c r="K3206" s="80">
        <f t="shared" si="506"/>
        <v>0</v>
      </c>
      <c r="L3206" s="68" t="str">
        <f t="shared" si="499"/>
        <v>Normal</v>
      </c>
      <c r="N3206" s="67">
        <f t="shared" si="500"/>
        <v>0</v>
      </c>
      <c r="O3206" s="67">
        <f t="shared" si="501"/>
        <v>0</v>
      </c>
      <c r="P3206" s="81">
        <f t="shared" si="502"/>
        <v>1.6097590786371456</v>
      </c>
      <c r="Q3206" s="81">
        <f t="shared" si="503"/>
        <v>1.6097590786371456</v>
      </c>
      <c r="S3206" s="1">
        <f t="shared" si="507"/>
        <v>6</v>
      </c>
      <c r="T3206" s="1" t="str">
        <f t="shared" si="508"/>
        <v>Off-Peak</v>
      </c>
    </row>
    <row r="3207" spans="1:20" x14ac:dyDescent="0.25">
      <c r="A3207" s="85">
        <v>45059.833333325856</v>
      </c>
      <c r="B3207" s="1">
        <v>5</v>
      </c>
      <c r="C3207" s="1">
        <v>13</v>
      </c>
      <c r="D3207" s="1">
        <v>21</v>
      </c>
      <c r="E3207" s="1" t="str">
        <f t="shared" si="504"/>
        <v>Non-Summer</v>
      </c>
      <c r="F3207" s="78">
        <v>0.87549999999999994</v>
      </c>
      <c r="G3207" s="79">
        <f t="shared" si="505"/>
        <v>1.6656944490566374</v>
      </c>
      <c r="J3207" s="78">
        <v>0</v>
      </c>
      <c r="K3207" s="80">
        <f t="shared" si="506"/>
        <v>0</v>
      </c>
      <c r="L3207" s="68" t="str">
        <f t="shared" si="499"/>
        <v>Normal</v>
      </c>
      <c r="N3207" s="67">
        <f t="shared" si="500"/>
        <v>0</v>
      </c>
      <c r="O3207" s="67">
        <f t="shared" si="501"/>
        <v>0</v>
      </c>
      <c r="P3207" s="81">
        <f t="shared" si="502"/>
        <v>1.6656944490566374</v>
      </c>
      <c r="Q3207" s="81">
        <f t="shared" si="503"/>
        <v>1.6656944490566374</v>
      </c>
      <c r="S3207" s="1">
        <f t="shared" si="507"/>
        <v>6</v>
      </c>
      <c r="T3207" s="1" t="str">
        <f t="shared" si="508"/>
        <v>Off-Peak</v>
      </c>
    </row>
    <row r="3208" spans="1:20" x14ac:dyDescent="0.25">
      <c r="A3208" s="85">
        <v>45059.87499999252</v>
      </c>
      <c r="B3208" s="1">
        <v>5</v>
      </c>
      <c r="C3208" s="1">
        <v>13</v>
      </c>
      <c r="D3208" s="1">
        <v>22</v>
      </c>
      <c r="E3208" s="1" t="str">
        <f t="shared" si="504"/>
        <v>Non-Summer</v>
      </c>
      <c r="F3208" s="78">
        <v>0.86529999999999996</v>
      </c>
      <c r="G3208" s="79">
        <f t="shared" si="505"/>
        <v>1.6462883001355895</v>
      </c>
      <c r="J3208" s="78">
        <v>0</v>
      </c>
      <c r="K3208" s="80">
        <f t="shared" si="506"/>
        <v>0</v>
      </c>
      <c r="L3208" s="68" t="str">
        <f t="shared" si="499"/>
        <v>Normal</v>
      </c>
      <c r="N3208" s="67">
        <f t="shared" si="500"/>
        <v>0</v>
      </c>
      <c r="O3208" s="67">
        <f t="shared" si="501"/>
        <v>0</v>
      </c>
      <c r="P3208" s="81">
        <f t="shared" si="502"/>
        <v>1.6462883001355895</v>
      </c>
      <c r="Q3208" s="81">
        <f t="shared" si="503"/>
        <v>1.6462883001355895</v>
      </c>
      <c r="S3208" s="1">
        <f t="shared" si="507"/>
        <v>6</v>
      </c>
      <c r="T3208" s="1" t="str">
        <f t="shared" si="508"/>
        <v>Off-Peak</v>
      </c>
    </row>
    <row r="3209" spans="1:20" x14ac:dyDescent="0.25">
      <c r="A3209" s="85">
        <v>45059.916666659185</v>
      </c>
      <c r="B3209" s="1">
        <v>5</v>
      </c>
      <c r="C3209" s="1">
        <v>13</v>
      </c>
      <c r="D3209" s="1">
        <v>23</v>
      </c>
      <c r="E3209" s="1" t="str">
        <f t="shared" si="504"/>
        <v>Non-Summer</v>
      </c>
      <c r="F3209" s="78">
        <v>0.81110000000000004</v>
      </c>
      <c r="G3209" s="79">
        <f t="shared" si="505"/>
        <v>1.5431693519472744</v>
      </c>
      <c r="J3209" s="78">
        <v>0</v>
      </c>
      <c r="K3209" s="80">
        <f t="shared" si="506"/>
        <v>0</v>
      </c>
      <c r="L3209" s="68" t="str">
        <f t="shared" si="499"/>
        <v>Normal</v>
      </c>
      <c r="N3209" s="67">
        <f t="shared" si="500"/>
        <v>0</v>
      </c>
      <c r="O3209" s="67">
        <f t="shared" si="501"/>
        <v>0</v>
      </c>
      <c r="P3209" s="81">
        <f t="shared" si="502"/>
        <v>1.5431693519472744</v>
      </c>
      <c r="Q3209" s="81">
        <f t="shared" si="503"/>
        <v>1.5431693519472744</v>
      </c>
      <c r="S3209" s="1">
        <f t="shared" si="507"/>
        <v>6</v>
      </c>
      <c r="T3209" s="1" t="str">
        <f t="shared" si="508"/>
        <v>Off-Peak</v>
      </c>
    </row>
    <row r="3210" spans="1:20" x14ac:dyDescent="0.25">
      <c r="A3210" s="85">
        <v>45059.958333325849</v>
      </c>
      <c r="B3210" s="1">
        <v>5</v>
      </c>
      <c r="C3210" s="1">
        <v>14</v>
      </c>
      <c r="D3210" s="1">
        <v>0</v>
      </c>
      <c r="E3210" s="1" t="str">
        <f t="shared" si="504"/>
        <v>Non-Summer</v>
      </c>
      <c r="F3210" s="78">
        <v>0.73129999999999995</v>
      </c>
      <c r="G3210" s="79">
        <f t="shared" si="505"/>
        <v>1.3913447750943677</v>
      </c>
      <c r="J3210" s="78">
        <v>0</v>
      </c>
      <c r="K3210" s="80">
        <f t="shared" si="506"/>
        <v>0</v>
      </c>
      <c r="L3210" s="68" t="str">
        <f t="shared" si="499"/>
        <v>Normal</v>
      </c>
      <c r="N3210" s="67">
        <f t="shared" si="500"/>
        <v>0</v>
      </c>
      <c r="O3210" s="67">
        <f t="shared" si="501"/>
        <v>0</v>
      </c>
      <c r="P3210" s="81">
        <f t="shared" si="502"/>
        <v>1.3913447750943677</v>
      </c>
      <c r="Q3210" s="81">
        <f t="shared" si="503"/>
        <v>1.3913447750943677</v>
      </c>
      <c r="S3210" s="1">
        <f t="shared" si="507"/>
        <v>6</v>
      </c>
      <c r="T3210" s="1" t="str">
        <f t="shared" si="508"/>
        <v>Off-Peak</v>
      </c>
    </row>
    <row r="3211" spans="1:20" x14ac:dyDescent="0.25">
      <c r="A3211" s="85">
        <v>45059.999999992513</v>
      </c>
      <c r="B3211" s="1">
        <v>5</v>
      </c>
      <c r="C3211" s="1">
        <v>14</v>
      </c>
      <c r="D3211" s="1">
        <v>1</v>
      </c>
      <c r="E3211" s="1" t="str">
        <f t="shared" si="504"/>
        <v>Non-Summer</v>
      </c>
      <c r="F3211" s="78">
        <v>0.6603</v>
      </c>
      <c r="G3211" s="79">
        <f t="shared" si="505"/>
        <v>1.2562627580949146</v>
      </c>
      <c r="J3211" s="78">
        <v>0</v>
      </c>
      <c r="K3211" s="80">
        <f t="shared" si="506"/>
        <v>0</v>
      </c>
      <c r="L3211" s="68" t="str">
        <f t="shared" si="499"/>
        <v>Normal</v>
      </c>
      <c r="N3211" s="67">
        <f t="shared" si="500"/>
        <v>0</v>
      </c>
      <c r="O3211" s="67">
        <f t="shared" si="501"/>
        <v>0</v>
      </c>
      <c r="P3211" s="81">
        <f t="shared" si="502"/>
        <v>1.2562627580949146</v>
      </c>
      <c r="Q3211" s="81">
        <f t="shared" si="503"/>
        <v>1.2562627580949146</v>
      </c>
      <c r="S3211" s="1">
        <f t="shared" si="507"/>
        <v>7</v>
      </c>
      <c r="T3211" s="1" t="str">
        <f t="shared" si="508"/>
        <v>Off-Peak</v>
      </c>
    </row>
    <row r="3212" spans="1:20" x14ac:dyDescent="0.25">
      <c r="A3212" s="85">
        <v>45060.041666659177</v>
      </c>
      <c r="B3212" s="1">
        <v>5</v>
      </c>
      <c r="C3212" s="1">
        <v>14</v>
      </c>
      <c r="D3212" s="1">
        <v>2</v>
      </c>
      <c r="E3212" s="1" t="str">
        <f t="shared" si="504"/>
        <v>Non-Summer</v>
      </c>
      <c r="F3212" s="78">
        <v>0.60640000000000005</v>
      </c>
      <c r="G3212" s="79">
        <f t="shared" si="505"/>
        <v>1.153714578992513</v>
      </c>
      <c r="J3212" s="78">
        <v>0</v>
      </c>
      <c r="K3212" s="80">
        <f t="shared" si="506"/>
        <v>0</v>
      </c>
      <c r="L3212" s="68" t="str">
        <f t="shared" si="499"/>
        <v>Normal</v>
      </c>
      <c r="N3212" s="67">
        <f t="shared" si="500"/>
        <v>0</v>
      </c>
      <c r="O3212" s="67">
        <f t="shared" si="501"/>
        <v>0</v>
      </c>
      <c r="P3212" s="81">
        <f t="shared" si="502"/>
        <v>1.153714578992513</v>
      </c>
      <c r="Q3212" s="81">
        <f t="shared" si="503"/>
        <v>1.153714578992513</v>
      </c>
      <c r="S3212" s="1">
        <f t="shared" si="507"/>
        <v>7</v>
      </c>
      <c r="T3212" s="1" t="str">
        <f t="shared" si="508"/>
        <v>Off-Peak</v>
      </c>
    </row>
    <row r="3213" spans="1:20" x14ac:dyDescent="0.25">
      <c r="A3213" s="85">
        <v>45060.083333325842</v>
      </c>
      <c r="B3213" s="1">
        <v>5</v>
      </c>
      <c r="C3213" s="1">
        <v>14</v>
      </c>
      <c r="D3213" s="1">
        <v>3</v>
      </c>
      <c r="E3213" s="1" t="str">
        <f t="shared" si="504"/>
        <v>Non-Summer</v>
      </c>
      <c r="F3213" s="78">
        <v>0.57099999999999995</v>
      </c>
      <c r="G3213" s="79">
        <f t="shared" si="505"/>
        <v>1.0863638268547573</v>
      </c>
      <c r="J3213" s="78">
        <v>0</v>
      </c>
      <c r="K3213" s="80">
        <f t="shared" si="506"/>
        <v>0</v>
      </c>
      <c r="L3213" s="68" t="str">
        <f t="shared" si="499"/>
        <v>Normal</v>
      </c>
      <c r="N3213" s="67">
        <f t="shared" si="500"/>
        <v>0</v>
      </c>
      <c r="O3213" s="67">
        <f t="shared" si="501"/>
        <v>0</v>
      </c>
      <c r="P3213" s="81">
        <f t="shared" si="502"/>
        <v>1.0863638268547573</v>
      </c>
      <c r="Q3213" s="81">
        <f t="shared" si="503"/>
        <v>1.0863638268547573</v>
      </c>
      <c r="S3213" s="1">
        <f t="shared" si="507"/>
        <v>7</v>
      </c>
      <c r="T3213" s="1" t="str">
        <f t="shared" si="508"/>
        <v>Off-Peak</v>
      </c>
    </row>
    <row r="3214" spans="1:20" x14ac:dyDescent="0.25">
      <c r="A3214" s="85">
        <v>45060.124999992506</v>
      </c>
      <c r="B3214" s="1">
        <v>5</v>
      </c>
      <c r="C3214" s="1">
        <v>14</v>
      </c>
      <c r="D3214" s="1">
        <v>4</v>
      </c>
      <c r="E3214" s="1" t="str">
        <f t="shared" si="504"/>
        <v>Non-Summer</v>
      </c>
      <c r="F3214" s="78">
        <v>0.54849999999999999</v>
      </c>
      <c r="G3214" s="79">
        <f t="shared" si="505"/>
        <v>1.0435561454112687</v>
      </c>
      <c r="J3214" s="78">
        <v>0</v>
      </c>
      <c r="K3214" s="80">
        <f t="shared" si="506"/>
        <v>0</v>
      </c>
      <c r="L3214" s="68" t="str">
        <f t="shared" si="499"/>
        <v>Normal</v>
      </c>
      <c r="N3214" s="67">
        <f t="shared" si="500"/>
        <v>0</v>
      </c>
      <c r="O3214" s="67">
        <f t="shared" si="501"/>
        <v>0</v>
      </c>
      <c r="P3214" s="81">
        <f t="shared" si="502"/>
        <v>1.0435561454112687</v>
      </c>
      <c r="Q3214" s="81">
        <f t="shared" si="503"/>
        <v>1.0435561454112687</v>
      </c>
      <c r="S3214" s="1">
        <f t="shared" si="507"/>
        <v>7</v>
      </c>
      <c r="T3214" s="1" t="str">
        <f t="shared" si="508"/>
        <v>Off-Peak</v>
      </c>
    </row>
    <row r="3215" spans="1:20" x14ac:dyDescent="0.25">
      <c r="A3215" s="85">
        <v>45060.16666665917</v>
      </c>
      <c r="B3215" s="1">
        <v>5</v>
      </c>
      <c r="C3215" s="1">
        <v>14</v>
      </c>
      <c r="D3215" s="1">
        <v>5</v>
      </c>
      <c r="E3215" s="1" t="str">
        <f t="shared" si="504"/>
        <v>Non-Summer</v>
      </c>
      <c r="F3215" s="78">
        <v>0.53710000000000002</v>
      </c>
      <c r="G3215" s="79">
        <f t="shared" si="505"/>
        <v>1.0218669201465678</v>
      </c>
      <c r="J3215" s="78">
        <v>0</v>
      </c>
      <c r="K3215" s="80">
        <f t="shared" si="506"/>
        <v>0</v>
      </c>
      <c r="L3215" s="68" t="str">
        <f t="shared" si="499"/>
        <v>Normal</v>
      </c>
      <c r="N3215" s="67">
        <f t="shared" si="500"/>
        <v>0</v>
      </c>
      <c r="O3215" s="67">
        <f t="shared" si="501"/>
        <v>0</v>
      </c>
      <c r="P3215" s="81">
        <f t="shared" si="502"/>
        <v>1.0218669201465678</v>
      </c>
      <c r="Q3215" s="81">
        <f t="shared" si="503"/>
        <v>1.0218669201465678</v>
      </c>
      <c r="S3215" s="1">
        <f t="shared" si="507"/>
        <v>7</v>
      </c>
      <c r="T3215" s="1" t="str">
        <f t="shared" si="508"/>
        <v>Off-Peak</v>
      </c>
    </row>
    <row r="3216" spans="1:20" x14ac:dyDescent="0.25">
      <c r="A3216" s="85">
        <v>45060.208333325834</v>
      </c>
      <c r="B3216" s="1">
        <v>5</v>
      </c>
      <c r="C3216" s="1">
        <v>14</v>
      </c>
      <c r="D3216" s="1">
        <v>6</v>
      </c>
      <c r="E3216" s="1" t="str">
        <f t="shared" si="504"/>
        <v>Non-Summer</v>
      </c>
      <c r="F3216" s="78">
        <v>0.53769999999999996</v>
      </c>
      <c r="G3216" s="79">
        <f t="shared" si="505"/>
        <v>1.023008458318394</v>
      </c>
      <c r="J3216" s="78">
        <v>0.289522</v>
      </c>
      <c r="K3216" s="80">
        <f t="shared" si="506"/>
        <v>0.289522</v>
      </c>
      <c r="L3216" s="68" t="str">
        <f t="shared" si="499"/>
        <v>Normal</v>
      </c>
      <c r="N3216" s="67">
        <f t="shared" si="500"/>
        <v>0</v>
      </c>
      <c r="O3216" s="67">
        <f t="shared" si="501"/>
        <v>0.289522</v>
      </c>
      <c r="P3216" s="81">
        <f t="shared" si="502"/>
        <v>0.73348645831839399</v>
      </c>
      <c r="Q3216" s="81">
        <f t="shared" si="503"/>
        <v>0.73348645831839399</v>
      </c>
      <c r="S3216" s="1">
        <f t="shared" si="507"/>
        <v>7</v>
      </c>
      <c r="T3216" s="1" t="str">
        <f t="shared" si="508"/>
        <v>Off-Peak</v>
      </c>
    </row>
    <row r="3217" spans="1:20" x14ac:dyDescent="0.25">
      <c r="A3217" s="85">
        <v>45060.249999992498</v>
      </c>
      <c r="B3217" s="1">
        <v>5</v>
      </c>
      <c r="C3217" s="1">
        <v>14</v>
      </c>
      <c r="D3217" s="1">
        <v>7</v>
      </c>
      <c r="E3217" s="1" t="str">
        <f t="shared" si="504"/>
        <v>Non-Summer</v>
      </c>
      <c r="F3217" s="78">
        <v>0.55349999999999999</v>
      </c>
      <c r="G3217" s="79">
        <f t="shared" si="505"/>
        <v>1.0530689635098218</v>
      </c>
      <c r="J3217" s="78">
        <v>1.6928610000000002</v>
      </c>
      <c r="K3217" s="80">
        <f t="shared" si="506"/>
        <v>1.6928610000000002</v>
      </c>
      <c r="L3217" s="68" t="str">
        <f t="shared" si="499"/>
        <v>Normal</v>
      </c>
      <c r="N3217" s="67">
        <f t="shared" si="500"/>
        <v>0.63979203649017835</v>
      </c>
      <c r="O3217" s="67">
        <f t="shared" si="501"/>
        <v>1.0530689635098218</v>
      </c>
      <c r="P3217" s="81">
        <f t="shared" si="502"/>
        <v>0</v>
      </c>
      <c r="Q3217" s="81">
        <f t="shared" si="503"/>
        <v>-0.63979203649017835</v>
      </c>
      <c r="S3217" s="1">
        <f t="shared" si="507"/>
        <v>7</v>
      </c>
      <c r="T3217" s="1" t="str">
        <f t="shared" si="508"/>
        <v>Off-Peak</v>
      </c>
    </row>
    <row r="3218" spans="1:20" x14ac:dyDescent="0.25">
      <c r="A3218" s="85">
        <v>45060.291666659163</v>
      </c>
      <c r="B3218" s="1">
        <v>5</v>
      </c>
      <c r="C3218" s="1">
        <v>14</v>
      </c>
      <c r="D3218" s="1">
        <v>8</v>
      </c>
      <c r="E3218" s="1" t="str">
        <f t="shared" si="504"/>
        <v>Non-Summer</v>
      </c>
      <c r="F3218" s="78">
        <v>0.59799999999999998</v>
      </c>
      <c r="G3218" s="79">
        <f t="shared" si="505"/>
        <v>1.1377330445869438</v>
      </c>
      <c r="J3218" s="78">
        <v>3.314228</v>
      </c>
      <c r="K3218" s="80">
        <f t="shared" si="506"/>
        <v>3.314228</v>
      </c>
      <c r="L3218" s="68" t="str">
        <f t="shared" si="499"/>
        <v>Normal</v>
      </c>
      <c r="N3218" s="67">
        <f t="shared" si="500"/>
        <v>2.1764949554130562</v>
      </c>
      <c r="O3218" s="67">
        <f t="shared" si="501"/>
        <v>1.1377330445869438</v>
      </c>
      <c r="P3218" s="81">
        <f t="shared" si="502"/>
        <v>0</v>
      </c>
      <c r="Q3218" s="81">
        <f t="shared" si="503"/>
        <v>-2.1764949554130562</v>
      </c>
      <c r="S3218" s="1">
        <f t="shared" si="507"/>
        <v>7</v>
      </c>
      <c r="T3218" s="1" t="str">
        <f t="shared" si="508"/>
        <v>Off-Peak</v>
      </c>
    </row>
    <row r="3219" spans="1:20" x14ac:dyDescent="0.25">
      <c r="A3219" s="85">
        <v>45060.333333325827</v>
      </c>
      <c r="B3219" s="1">
        <v>5</v>
      </c>
      <c r="C3219" s="1">
        <v>14</v>
      </c>
      <c r="D3219" s="1">
        <v>9</v>
      </c>
      <c r="E3219" s="1" t="str">
        <f t="shared" si="504"/>
        <v>Non-Summer</v>
      </c>
      <c r="F3219" s="78">
        <v>0.6532</v>
      </c>
      <c r="G3219" s="79">
        <f t="shared" si="505"/>
        <v>1.2427545563949693</v>
      </c>
      <c r="J3219" s="78">
        <v>4.8812049999999996</v>
      </c>
      <c r="K3219" s="80">
        <f t="shared" si="506"/>
        <v>4.8812049999999996</v>
      </c>
      <c r="L3219" s="68" t="str">
        <f t="shared" ref="L3219:L3282" si="509">IF(AND(D3219&gt;=$C$2,D3219&lt;=$C$3,E3219="Summer"),"MaxDis","Normal")</f>
        <v>Normal</v>
      </c>
      <c r="N3219" s="67">
        <f t="shared" ref="N3219:N3282" si="510">IF(K3219-G3219&lt;0,0,K3219-G3219)</f>
        <v>3.6384504436050302</v>
      </c>
      <c r="O3219" s="67">
        <f t="shared" ref="O3219:O3282" si="511">K3219-N3219</f>
        <v>1.2427545563949693</v>
      </c>
      <c r="P3219" s="81">
        <f t="shared" ref="P3219:P3282" si="512">MAX(0,G3219-O3219)</f>
        <v>0</v>
      </c>
      <c r="Q3219" s="81">
        <f t="shared" ref="Q3219:Q3282" si="513">G3219-K3219</f>
        <v>-3.6384504436050302</v>
      </c>
      <c r="S3219" s="1">
        <f t="shared" si="507"/>
        <v>7</v>
      </c>
      <c r="T3219" s="1" t="str">
        <f t="shared" si="508"/>
        <v>Off-Peak</v>
      </c>
    </row>
    <row r="3220" spans="1:20" x14ac:dyDescent="0.25">
      <c r="A3220" s="85">
        <v>45060.374999992491</v>
      </c>
      <c r="B3220" s="1">
        <v>5</v>
      </c>
      <c r="C3220" s="1">
        <v>14</v>
      </c>
      <c r="D3220" s="1">
        <v>10</v>
      </c>
      <c r="E3220" s="1" t="str">
        <f t="shared" ref="E3220:E3283" si="514">IF(AND(B3220&gt;=$C$5,B3220&lt;=$C$6),"Summer","Non-Summer")</f>
        <v>Non-Summer</v>
      </c>
      <c r="F3220" s="78">
        <v>0.68989999999999996</v>
      </c>
      <c r="G3220" s="79">
        <f t="shared" ref="G3220:G3283" si="515">F3220*$G$13</f>
        <v>1.3125786412383487</v>
      </c>
      <c r="J3220" s="78">
        <v>5.9529589999999999</v>
      </c>
      <c r="K3220" s="80">
        <f t="shared" ref="K3220:K3283" si="516">J3220*$K$13</f>
        <v>5.9529589999999999</v>
      </c>
      <c r="L3220" s="68" t="str">
        <f t="shared" si="509"/>
        <v>Normal</v>
      </c>
      <c r="N3220" s="67">
        <f t="shared" si="510"/>
        <v>4.640380358761651</v>
      </c>
      <c r="O3220" s="67">
        <f t="shared" si="511"/>
        <v>1.3125786412383489</v>
      </c>
      <c r="P3220" s="81">
        <f t="shared" si="512"/>
        <v>0</v>
      </c>
      <c r="Q3220" s="81">
        <f t="shared" si="513"/>
        <v>-4.640380358761651</v>
      </c>
      <c r="S3220" s="1">
        <f t="shared" ref="S3220:S3283" si="517">WEEKDAY(A3220,2)</f>
        <v>7</v>
      </c>
      <c r="T3220" s="1" t="str">
        <f t="shared" ref="T3220:T3283" si="518">IF(S3220&gt;5,"Off-Peak",IF(AND(D3220&gt;=$C$7,D3220&lt;$C$8),"Peak","Off-Peak"))</f>
        <v>Off-Peak</v>
      </c>
    </row>
    <row r="3221" spans="1:20" x14ac:dyDescent="0.25">
      <c r="A3221" s="85">
        <v>45060.416666659155</v>
      </c>
      <c r="B3221" s="1">
        <v>5</v>
      </c>
      <c r="C3221" s="1">
        <v>14</v>
      </c>
      <c r="D3221" s="1">
        <v>11</v>
      </c>
      <c r="E3221" s="1" t="str">
        <f t="shared" si="514"/>
        <v>Non-Summer</v>
      </c>
      <c r="F3221" s="78">
        <v>0.71130000000000004</v>
      </c>
      <c r="G3221" s="79">
        <f t="shared" si="515"/>
        <v>1.3532935027001558</v>
      </c>
      <c r="J3221" s="78">
        <v>5.874409</v>
      </c>
      <c r="K3221" s="80">
        <f t="shared" si="516"/>
        <v>5.874409</v>
      </c>
      <c r="L3221" s="68" t="str">
        <f t="shared" si="509"/>
        <v>Normal</v>
      </c>
      <c r="N3221" s="67">
        <f t="shared" si="510"/>
        <v>4.521115497299844</v>
      </c>
      <c r="O3221" s="67">
        <f t="shared" si="511"/>
        <v>1.353293502700156</v>
      </c>
      <c r="P3221" s="81">
        <f t="shared" si="512"/>
        <v>0</v>
      </c>
      <c r="Q3221" s="81">
        <f t="shared" si="513"/>
        <v>-4.521115497299844</v>
      </c>
      <c r="S3221" s="1">
        <f t="shared" si="517"/>
        <v>7</v>
      </c>
      <c r="T3221" s="1" t="str">
        <f t="shared" si="518"/>
        <v>Off-Peak</v>
      </c>
    </row>
    <row r="3222" spans="1:20" x14ac:dyDescent="0.25">
      <c r="A3222" s="85">
        <v>45060.45833332582</v>
      </c>
      <c r="B3222" s="1">
        <v>5</v>
      </c>
      <c r="C3222" s="1">
        <v>14</v>
      </c>
      <c r="D3222" s="1">
        <v>12</v>
      </c>
      <c r="E3222" s="1" t="str">
        <f t="shared" si="514"/>
        <v>Non-Summer</v>
      </c>
      <c r="F3222" s="78">
        <v>0.7228</v>
      </c>
      <c r="G3222" s="79">
        <f t="shared" si="515"/>
        <v>1.3751729843268277</v>
      </c>
      <c r="J3222" s="78">
        <v>6.3396949999999999</v>
      </c>
      <c r="K3222" s="80">
        <f t="shared" si="516"/>
        <v>6.3396949999999999</v>
      </c>
      <c r="L3222" s="68" t="str">
        <f t="shared" si="509"/>
        <v>Normal</v>
      </c>
      <c r="N3222" s="67">
        <f t="shared" si="510"/>
        <v>4.9645220156731718</v>
      </c>
      <c r="O3222" s="67">
        <f t="shared" si="511"/>
        <v>1.3751729843268281</v>
      </c>
      <c r="P3222" s="81">
        <f t="shared" si="512"/>
        <v>0</v>
      </c>
      <c r="Q3222" s="81">
        <f t="shared" si="513"/>
        <v>-4.9645220156731718</v>
      </c>
      <c r="S3222" s="1">
        <f t="shared" si="517"/>
        <v>7</v>
      </c>
      <c r="T3222" s="1" t="str">
        <f t="shared" si="518"/>
        <v>Off-Peak</v>
      </c>
    </row>
    <row r="3223" spans="1:20" x14ac:dyDescent="0.25">
      <c r="A3223" s="85">
        <v>45060.499999992484</v>
      </c>
      <c r="B3223" s="1">
        <v>5</v>
      </c>
      <c r="C3223" s="1">
        <v>14</v>
      </c>
      <c r="D3223" s="1">
        <v>13</v>
      </c>
      <c r="E3223" s="1" t="str">
        <f t="shared" si="514"/>
        <v>Non-Summer</v>
      </c>
      <c r="F3223" s="78">
        <v>0.73050000000000004</v>
      </c>
      <c r="G3223" s="79">
        <f t="shared" si="515"/>
        <v>1.3898227241985994</v>
      </c>
      <c r="J3223" s="78">
        <v>5.9419899999999997</v>
      </c>
      <c r="K3223" s="80">
        <f t="shared" si="516"/>
        <v>5.9419899999999997</v>
      </c>
      <c r="L3223" s="68" t="str">
        <f t="shared" si="509"/>
        <v>Normal</v>
      </c>
      <c r="N3223" s="67">
        <f t="shared" si="510"/>
        <v>4.5521672758014002</v>
      </c>
      <c r="O3223" s="67">
        <f t="shared" si="511"/>
        <v>1.3898227241985994</v>
      </c>
      <c r="P3223" s="81">
        <f t="shared" si="512"/>
        <v>0</v>
      </c>
      <c r="Q3223" s="81">
        <f t="shared" si="513"/>
        <v>-4.5521672758014002</v>
      </c>
      <c r="S3223" s="1">
        <f t="shared" si="517"/>
        <v>7</v>
      </c>
      <c r="T3223" s="1" t="str">
        <f t="shared" si="518"/>
        <v>Off-Peak</v>
      </c>
    </row>
    <row r="3224" spans="1:20" x14ac:dyDescent="0.25">
      <c r="A3224" s="85">
        <v>45060.541666659148</v>
      </c>
      <c r="B3224" s="1">
        <v>5</v>
      </c>
      <c r="C3224" s="1">
        <v>14</v>
      </c>
      <c r="D3224" s="1">
        <v>14</v>
      </c>
      <c r="E3224" s="1" t="str">
        <f t="shared" si="514"/>
        <v>Non-Summer</v>
      </c>
      <c r="F3224" s="78">
        <v>0.73170000000000002</v>
      </c>
      <c r="G3224" s="79">
        <f t="shared" si="515"/>
        <v>1.3921058005422522</v>
      </c>
      <c r="J3224" s="78">
        <v>5.5940259999999995</v>
      </c>
      <c r="K3224" s="80">
        <f t="shared" si="516"/>
        <v>5.5940259999999995</v>
      </c>
      <c r="L3224" s="68" t="str">
        <f t="shared" si="509"/>
        <v>Normal</v>
      </c>
      <c r="N3224" s="67">
        <f t="shared" si="510"/>
        <v>4.2019201994577475</v>
      </c>
      <c r="O3224" s="67">
        <f t="shared" si="511"/>
        <v>1.392105800542252</v>
      </c>
      <c r="P3224" s="81">
        <f t="shared" si="512"/>
        <v>2.2204460492503131E-16</v>
      </c>
      <c r="Q3224" s="81">
        <f t="shared" si="513"/>
        <v>-4.2019201994577475</v>
      </c>
      <c r="S3224" s="1">
        <f t="shared" si="517"/>
        <v>7</v>
      </c>
      <c r="T3224" s="1" t="str">
        <f t="shared" si="518"/>
        <v>Off-Peak</v>
      </c>
    </row>
    <row r="3225" spans="1:20" x14ac:dyDescent="0.25">
      <c r="A3225" s="85">
        <v>45060.583333325812</v>
      </c>
      <c r="B3225" s="1">
        <v>5</v>
      </c>
      <c r="C3225" s="1">
        <v>14</v>
      </c>
      <c r="D3225" s="1">
        <v>15</v>
      </c>
      <c r="E3225" s="1" t="str">
        <f t="shared" si="514"/>
        <v>Non-Summer</v>
      </c>
      <c r="F3225" s="78">
        <v>0.73619999999999997</v>
      </c>
      <c r="G3225" s="79">
        <f t="shared" si="515"/>
        <v>1.4006673368309499</v>
      </c>
      <c r="J3225" s="78">
        <v>4.7930679999999999</v>
      </c>
      <c r="K3225" s="80">
        <f t="shared" si="516"/>
        <v>4.7930679999999999</v>
      </c>
      <c r="L3225" s="68" t="str">
        <f t="shared" si="509"/>
        <v>Normal</v>
      </c>
      <c r="N3225" s="67">
        <f t="shared" si="510"/>
        <v>3.3924006631690498</v>
      </c>
      <c r="O3225" s="67">
        <f t="shared" si="511"/>
        <v>1.4006673368309501</v>
      </c>
      <c r="P3225" s="81">
        <f t="shared" si="512"/>
        <v>0</v>
      </c>
      <c r="Q3225" s="81">
        <f t="shared" si="513"/>
        <v>-3.3924006631690498</v>
      </c>
      <c r="S3225" s="1">
        <f t="shared" si="517"/>
        <v>7</v>
      </c>
      <c r="T3225" s="1" t="str">
        <f t="shared" si="518"/>
        <v>Off-Peak</v>
      </c>
    </row>
    <row r="3226" spans="1:20" x14ac:dyDescent="0.25">
      <c r="A3226" s="85">
        <v>45060.624999992477</v>
      </c>
      <c r="B3226" s="1">
        <v>5</v>
      </c>
      <c r="C3226" s="1">
        <v>14</v>
      </c>
      <c r="D3226" s="1">
        <v>16</v>
      </c>
      <c r="E3226" s="1" t="str">
        <f t="shared" si="514"/>
        <v>Non-Summer</v>
      </c>
      <c r="F3226" s="78">
        <v>0.74580000000000002</v>
      </c>
      <c r="G3226" s="79">
        <f t="shared" si="515"/>
        <v>1.4189319475801718</v>
      </c>
      <c r="J3226" s="78">
        <v>3.6485620000000001</v>
      </c>
      <c r="K3226" s="80">
        <f t="shared" si="516"/>
        <v>3.6485620000000001</v>
      </c>
      <c r="L3226" s="68" t="str">
        <f t="shared" si="509"/>
        <v>Normal</v>
      </c>
      <c r="N3226" s="67">
        <f t="shared" si="510"/>
        <v>2.2296300524198283</v>
      </c>
      <c r="O3226" s="67">
        <f t="shared" si="511"/>
        <v>1.4189319475801718</v>
      </c>
      <c r="P3226" s="81">
        <f t="shared" si="512"/>
        <v>0</v>
      </c>
      <c r="Q3226" s="81">
        <f t="shared" si="513"/>
        <v>-2.2296300524198283</v>
      </c>
      <c r="S3226" s="1">
        <f t="shared" si="517"/>
        <v>7</v>
      </c>
      <c r="T3226" s="1" t="str">
        <f t="shared" si="518"/>
        <v>Off-Peak</v>
      </c>
    </row>
    <row r="3227" spans="1:20" x14ac:dyDescent="0.25">
      <c r="A3227" s="85">
        <v>45060.666666659141</v>
      </c>
      <c r="B3227" s="1">
        <v>5</v>
      </c>
      <c r="C3227" s="1">
        <v>14</v>
      </c>
      <c r="D3227" s="1">
        <v>17</v>
      </c>
      <c r="E3227" s="1" t="str">
        <f t="shared" si="514"/>
        <v>Non-Summer</v>
      </c>
      <c r="F3227" s="78">
        <v>0.76529999999999998</v>
      </c>
      <c r="G3227" s="79">
        <f t="shared" si="515"/>
        <v>1.4560319381645286</v>
      </c>
      <c r="J3227" s="78">
        <v>2.2664299999999997</v>
      </c>
      <c r="K3227" s="80">
        <f t="shared" si="516"/>
        <v>2.2664299999999997</v>
      </c>
      <c r="L3227" s="68" t="str">
        <f t="shared" si="509"/>
        <v>Normal</v>
      </c>
      <c r="N3227" s="67">
        <f t="shared" si="510"/>
        <v>0.81039806183547114</v>
      </c>
      <c r="O3227" s="67">
        <f t="shared" si="511"/>
        <v>1.4560319381645286</v>
      </c>
      <c r="P3227" s="81">
        <f t="shared" si="512"/>
        <v>0</v>
      </c>
      <c r="Q3227" s="81">
        <f t="shared" si="513"/>
        <v>-0.81039806183547114</v>
      </c>
      <c r="S3227" s="1">
        <f t="shared" si="517"/>
        <v>7</v>
      </c>
      <c r="T3227" s="1" t="str">
        <f t="shared" si="518"/>
        <v>Off-Peak</v>
      </c>
    </row>
    <row r="3228" spans="1:20" x14ac:dyDescent="0.25">
      <c r="A3228" s="85">
        <v>45060.708333325805</v>
      </c>
      <c r="B3228" s="1">
        <v>5</v>
      </c>
      <c r="C3228" s="1">
        <v>14</v>
      </c>
      <c r="D3228" s="1">
        <v>18</v>
      </c>
      <c r="E3228" s="1" t="str">
        <f t="shared" si="514"/>
        <v>Non-Summer</v>
      </c>
      <c r="F3228" s="78">
        <v>0.79449999999999998</v>
      </c>
      <c r="G3228" s="79">
        <f t="shared" si="515"/>
        <v>1.5115867958600784</v>
      </c>
      <c r="J3228" s="78">
        <v>0.83472400000000002</v>
      </c>
      <c r="K3228" s="80">
        <f t="shared" si="516"/>
        <v>0.83472400000000002</v>
      </c>
      <c r="L3228" s="68" t="str">
        <f t="shared" si="509"/>
        <v>Normal</v>
      </c>
      <c r="N3228" s="67">
        <f t="shared" si="510"/>
        <v>0</v>
      </c>
      <c r="O3228" s="67">
        <f t="shared" si="511"/>
        <v>0.83472400000000002</v>
      </c>
      <c r="P3228" s="81">
        <f t="shared" si="512"/>
        <v>0.67686279586007836</v>
      </c>
      <c r="Q3228" s="81">
        <f t="shared" si="513"/>
        <v>0.67686279586007836</v>
      </c>
      <c r="S3228" s="1">
        <f t="shared" si="517"/>
        <v>7</v>
      </c>
      <c r="T3228" s="1" t="str">
        <f t="shared" si="518"/>
        <v>Off-Peak</v>
      </c>
    </row>
    <row r="3229" spans="1:20" x14ac:dyDescent="0.25">
      <c r="A3229" s="85">
        <v>45060.749999992469</v>
      </c>
      <c r="B3229" s="1">
        <v>5</v>
      </c>
      <c r="C3229" s="1">
        <v>14</v>
      </c>
      <c r="D3229" s="1">
        <v>19</v>
      </c>
      <c r="E3229" s="1" t="str">
        <f t="shared" si="514"/>
        <v>Non-Summer</v>
      </c>
      <c r="F3229" s="78">
        <v>0.81979999999999997</v>
      </c>
      <c r="G3229" s="79">
        <f t="shared" si="515"/>
        <v>1.5597216554387567</v>
      </c>
      <c r="J3229" s="78">
        <v>0.10283400000000001</v>
      </c>
      <c r="K3229" s="80">
        <f t="shared" si="516"/>
        <v>0.10283400000000001</v>
      </c>
      <c r="L3229" s="68" t="str">
        <f t="shared" si="509"/>
        <v>Normal</v>
      </c>
      <c r="N3229" s="67">
        <f t="shared" si="510"/>
        <v>0</v>
      </c>
      <c r="O3229" s="67">
        <f t="shared" si="511"/>
        <v>0.10283400000000001</v>
      </c>
      <c r="P3229" s="81">
        <f t="shared" si="512"/>
        <v>1.4568876554387566</v>
      </c>
      <c r="Q3229" s="81">
        <f t="shared" si="513"/>
        <v>1.4568876554387566</v>
      </c>
      <c r="S3229" s="1">
        <f t="shared" si="517"/>
        <v>7</v>
      </c>
      <c r="T3229" s="1" t="str">
        <f t="shared" si="518"/>
        <v>Off-Peak</v>
      </c>
    </row>
    <row r="3230" spans="1:20" x14ac:dyDescent="0.25">
      <c r="A3230" s="85">
        <v>45060.791666659134</v>
      </c>
      <c r="B3230" s="1">
        <v>5</v>
      </c>
      <c r="C3230" s="1">
        <v>14</v>
      </c>
      <c r="D3230" s="1">
        <v>20</v>
      </c>
      <c r="E3230" s="1" t="str">
        <f t="shared" si="514"/>
        <v>Non-Summer</v>
      </c>
      <c r="F3230" s="78">
        <v>0.85029999999999994</v>
      </c>
      <c r="G3230" s="79">
        <f t="shared" si="515"/>
        <v>1.6177498458399302</v>
      </c>
      <c r="J3230" s="78">
        <v>0</v>
      </c>
      <c r="K3230" s="80">
        <f t="shared" si="516"/>
        <v>0</v>
      </c>
      <c r="L3230" s="68" t="str">
        <f t="shared" si="509"/>
        <v>Normal</v>
      </c>
      <c r="N3230" s="67">
        <f t="shared" si="510"/>
        <v>0</v>
      </c>
      <c r="O3230" s="67">
        <f t="shared" si="511"/>
        <v>0</v>
      </c>
      <c r="P3230" s="81">
        <f t="shared" si="512"/>
        <v>1.6177498458399302</v>
      </c>
      <c r="Q3230" s="81">
        <f t="shared" si="513"/>
        <v>1.6177498458399302</v>
      </c>
      <c r="S3230" s="1">
        <f t="shared" si="517"/>
        <v>7</v>
      </c>
      <c r="T3230" s="1" t="str">
        <f t="shared" si="518"/>
        <v>Off-Peak</v>
      </c>
    </row>
    <row r="3231" spans="1:20" x14ac:dyDescent="0.25">
      <c r="A3231" s="85">
        <v>45060.833333325798</v>
      </c>
      <c r="B3231" s="1">
        <v>5</v>
      </c>
      <c r="C3231" s="1">
        <v>14</v>
      </c>
      <c r="D3231" s="1">
        <v>21</v>
      </c>
      <c r="E3231" s="1" t="str">
        <f t="shared" si="514"/>
        <v>Non-Summer</v>
      </c>
      <c r="F3231" s="78">
        <v>0.87629999999999997</v>
      </c>
      <c r="G3231" s="79">
        <f t="shared" si="515"/>
        <v>1.6672164999524062</v>
      </c>
      <c r="J3231" s="78">
        <v>0</v>
      </c>
      <c r="K3231" s="80">
        <f t="shared" si="516"/>
        <v>0</v>
      </c>
      <c r="L3231" s="68" t="str">
        <f t="shared" si="509"/>
        <v>Normal</v>
      </c>
      <c r="N3231" s="67">
        <f t="shared" si="510"/>
        <v>0</v>
      </c>
      <c r="O3231" s="67">
        <f t="shared" si="511"/>
        <v>0</v>
      </c>
      <c r="P3231" s="81">
        <f t="shared" si="512"/>
        <v>1.6672164999524062</v>
      </c>
      <c r="Q3231" s="81">
        <f t="shared" si="513"/>
        <v>1.6672164999524062</v>
      </c>
      <c r="S3231" s="1">
        <f t="shared" si="517"/>
        <v>7</v>
      </c>
      <c r="T3231" s="1" t="str">
        <f t="shared" si="518"/>
        <v>Off-Peak</v>
      </c>
    </row>
    <row r="3232" spans="1:20" x14ac:dyDescent="0.25">
      <c r="A3232" s="85">
        <v>45060.874999992462</v>
      </c>
      <c r="B3232" s="1">
        <v>5</v>
      </c>
      <c r="C3232" s="1">
        <v>14</v>
      </c>
      <c r="D3232" s="1">
        <v>22</v>
      </c>
      <c r="E3232" s="1" t="str">
        <f t="shared" si="514"/>
        <v>Non-Summer</v>
      </c>
      <c r="F3232" s="78">
        <v>0.84570000000000001</v>
      </c>
      <c r="G3232" s="79">
        <f t="shared" si="515"/>
        <v>1.6089980531892616</v>
      </c>
      <c r="J3232" s="78">
        <v>0</v>
      </c>
      <c r="K3232" s="80">
        <f t="shared" si="516"/>
        <v>0</v>
      </c>
      <c r="L3232" s="68" t="str">
        <f t="shared" si="509"/>
        <v>Normal</v>
      </c>
      <c r="N3232" s="67">
        <f t="shared" si="510"/>
        <v>0</v>
      </c>
      <c r="O3232" s="67">
        <f t="shared" si="511"/>
        <v>0</v>
      </c>
      <c r="P3232" s="81">
        <f t="shared" si="512"/>
        <v>1.6089980531892616</v>
      </c>
      <c r="Q3232" s="81">
        <f t="shared" si="513"/>
        <v>1.6089980531892616</v>
      </c>
      <c r="S3232" s="1">
        <f t="shared" si="517"/>
        <v>7</v>
      </c>
      <c r="T3232" s="1" t="str">
        <f t="shared" si="518"/>
        <v>Off-Peak</v>
      </c>
    </row>
    <row r="3233" spans="1:20" x14ac:dyDescent="0.25">
      <c r="A3233" s="85">
        <v>45060.916666659126</v>
      </c>
      <c r="B3233" s="1">
        <v>5</v>
      </c>
      <c r="C3233" s="1">
        <v>14</v>
      </c>
      <c r="D3233" s="1">
        <v>23</v>
      </c>
      <c r="E3233" s="1" t="str">
        <f t="shared" si="514"/>
        <v>Non-Summer</v>
      </c>
      <c r="F3233" s="78">
        <v>0.7651</v>
      </c>
      <c r="G3233" s="79">
        <f t="shared" si="515"/>
        <v>1.4556514254405866</v>
      </c>
      <c r="J3233" s="78">
        <v>0</v>
      </c>
      <c r="K3233" s="80">
        <f t="shared" si="516"/>
        <v>0</v>
      </c>
      <c r="L3233" s="68" t="str">
        <f t="shared" si="509"/>
        <v>Normal</v>
      </c>
      <c r="N3233" s="67">
        <f t="shared" si="510"/>
        <v>0</v>
      </c>
      <c r="O3233" s="67">
        <f t="shared" si="511"/>
        <v>0</v>
      </c>
      <c r="P3233" s="81">
        <f t="shared" si="512"/>
        <v>1.4556514254405866</v>
      </c>
      <c r="Q3233" s="81">
        <f t="shared" si="513"/>
        <v>1.4556514254405866</v>
      </c>
      <c r="S3233" s="1">
        <f t="shared" si="517"/>
        <v>7</v>
      </c>
      <c r="T3233" s="1" t="str">
        <f t="shared" si="518"/>
        <v>Off-Peak</v>
      </c>
    </row>
    <row r="3234" spans="1:20" x14ac:dyDescent="0.25">
      <c r="A3234" s="85">
        <v>45060.958333325791</v>
      </c>
      <c r="B3234" s="1">
        <v>5</v>
      </c>
      <c r="C3234" s="1">
        <v>15</v>
      </c>
      <c r="D3234" s="1">
        <v>0</v>
      </c>
      <c r="E3234" s="1" t="str">
        <f t="shared" si="514"/>
        <v>Non-Summer</v>
      </c>
      <c r="F3234" s="78">
        <v>0.67600000000000005</v>
      </c>
      <c r="G3234" s="79">
        <f t="shared" si="515"/>
        <v>1.2861330069243713</v>
      </c>
      <c r="J3234" s="78">
        <v>0</v>
      </c>
      <c r="K3234" s="80">
        <f t="shared" si="516"/>
        <v>0</v>
      </c>
      <c r="L3234" s="68" t="str">
        <f t="shared" si="509"/>
        <v>Normal</v>
      </c>
      <c r="N3234" s="67">
        <f t="shared" si="510"/>
        <v>0</v>
      </c>
      <c r="O3234" s="67">
        <f t="shared" si="511"/>
        <v>0</v>
      </c>
      <c r="P3234" s="81">
        <f t="shared" si="512"/>
        <v>1.2861330069243713</v>
      </c>
      <c r="Q3234" s="81">
        <f t="shared" si="513"/>
        <v>1.2861330069243713</v>
      </c>
      <c r="S3234" s="1">
        <f t="shared" si="517"/>
        <v>7</v>
      </c>
      <c r="T3234" s="1" t="str">
        <f t="shared" si="518"/>
        <v>Off-Peak</v>
      </c>
    </row>
    <row r="3235" spans="1:20" x14ac:dyDescent="0.25">
      <c r="A3235" s="85">
        <v>45060.999999992455</v>
      </c>
      <c r="B3235" s="1">
        <v>5</v>
      </c>
      <c r="C3235" s="1">
        <v>15</v>
      </c>
      <c r="D3235" s="1">
        <v>1</v>
      </c>
      <c r="E3235" s="1" t="str">
        <f t="shared" si="514"/>
        <v>Non-Summer</v>
      </c>
      <c r="F3235" s="78">
        <v>0.6159</v>
      </c>
      <c r="G3235" s="79">
        <f t="shared" si="515"/>
        <v>1.1717889333797638</v>
      </c>
      <c r="J3235" s="78">
        <v>0</v>
      </c>
      <c r="K3235" s="80">
        <f t="shared" si="516"/>
        <v>0</v>
      </c>
      <c r="L3235" s="68" t="str">
        <f t="shared" si="509"/>
        <v>Normal</v>
      </c>
      <c r="N3235" s="67">
        <f t="shared" si="510"/>
        <v>0</v>
      </c>
      <c r="O3235" s="67">
        <f t="shared" si="511"/>
        <v>0</v>
      </c>
      <c r="P3235" s="81">
        <f t="shared" si="512"/>
        <v>1.1717889333797638</v>
      </c>
      <c r="Q3235" s="81">
        <f t="shared" si="513"/>
        <v>1.1717889333797638</v>
      </c>
      <c r="S3235" s="1">
        <f t="shared" si="517"/>
        <v>1</v>
      </c>
      <c r="T3235" s="1" t="str">
        <f t="shared" si="518"/>
        <v>Off-Peak</v>
      </c>
    </row>
    <row r="3236" spans="1:20" x14ac:dyDescent="0.25">
      <c r="A3236" s="85">
        <v>45061.041666659119</v>
      </c>
      <c r="B3236" s="1">
        <v>5</v>
      </c>
      <c r="C3236" s="1">
        <v>15</v>
      </c>
      <c r="D3236" s="1">
        <v>2</v>
      </c>
      <c r="E3236" s="1" t="str">
        <f t="shared" si="514"/>
        <v>Non-Summer</v>
      </c>
      <c r="F3236" s="78">
        <v>0.5786</v>
      </c>
      <c r="G3236" s="79">
        <f t="shared" si="515"/>
        <v>1.1008233103645579</v>
      </c>
      <c r="J3236" s="78">
        <v>0</v>
      </c>
      <c r="K3236" s="80">
        <f t="shared" si="516"/>
        <v>0</v>
      </c>
      <c r="L3236" s="68" t="str">
        <f t="shared" si="509"/>
        <v>Normal</v>
      </c>
      <c r="N3236" s="67">
        <f t="shared" si="510"/>
        <v>0</v>
      </c>
      <c r="O3236" s="67">
        <f t="shared" si="511"/>
        <v>0</v>
      </c>
      <c r="P3236" s="81">
        <f t="shared" si="512"/>
        <v>1.1008233103645579</v>
      </c>
      <c r="Q3236" s="81">
        <f t="shared" si="513"/>
        <v>1.1008233103645579</v>
      </c>
      <c r="S3236" s="1">
        <f t="shared" si="517"/>
        <v>1</v>
      </c>
      <c r="T3236" s="1" t="str">
        <f t="shared" si="518"/>
        <v>Off-Peak</v>
      </c>
    </row>
    <row r="3237" spans="1:20" x14ac:dyDescent="0.25">
      <c r="A3237" s="85">
        <v>45061.083333325783</v>
      </c>
      <c r="B3237" s="1">
        <v>5</v>
      </c>
      <c r="C3237" s="1">
        <v>15</v>
      </c>
      <c r="D3237" s="1">
        <v>3</v>
      </c>
      <c r="E3237" s="1" t="str">
        <f t="shared" si="514"/>
        <v>Non-Summer</v>
      </c>
      <c r="F3237" s="78">
        <v>0.55700000000000005</v>
      </c>
      <c r="G3237" s="79">
        <f t="shared" si="515"/>
        <v>1.059727936178809</v>
      </c>
      <c r="J3237" s="78">
        <v>0</v>
      </c>
      <c r="K3237" s="80">
        <f t="shared" si="516"/>
        <v>0</v>
      </c>
      <c r="L3237" s="68" t="str">
        <f t="shared" si="509"/>
        <v>Normal</v>
      </c>
      <c r="N3237" s="67">
        <f t="shared" si="510"/>
        <v>0</v>
      </c>
      <c r="O3237" s="67">
        <f t="shared" si="511"/>
        <v>0</v>
      </c>
      <c r="P3237" s="81">
        <f t="shared" si="512"/>
        <v>1.059727936178809</v>
      </c>
      <c r="Q3237" s="81">
        <f t="shared" si="513"/>
        <v>1.059727936178809</v>
      </c>
      <c r="S3237" s="1">
        <f t="shared" si="517"/>
        <v>1</v>
      </c>
      <c r="T3237" s="1" t="str">
        <f t="shared" si="518"/>
        <v>Off-Peak</v>
      </c>
    </row>
    <row r="3238" spans="1:20" x14ac:dyDescent="0.25">
      <c r="A3238" s="85">
        <v>45061.124999992448</v>
      </c>
      <c r="B3238" s="1">
        <v>5</v>
      </c>
      <c r="C3238" s="1">
        <v>15</v>
      </c>
      <c r="D3238" s="1">
        <v>4</v>
      </c>
      <c r="E3238" s="1" t="str">
        <f t="shared" si="514"/>
        <v>Non-Summer</v>
      </c>
      <c r="F3238" s="78">
        <v>0.54659999999999997</v>
      </c>
      <c r="G3238" s="79">
        <f t="shared" si="515"/>
        <v>1.0399412745338186</v>
      </c>
      <c r="J3238" s="78">
        <v>0</v>
      </c>
      <c r="K3238" s="80">
        <f t="shared" si="516"/>
        <v>0</v>
      </c>
      <c r="L3238" s="68" t="str">
        <f t="shared" si="509"/>
        <v>Normal</v>
      </c>
      <c r="N3238" s="67">
        <f t="shared" si="510"/>
        <v>0</v>
      </c>
      <c r="O3238" s="67">
        <f t="shared" si="511"/>
        <v>0</v>
      </c>
      <c r="P3238" s="81">
        <f t="shared" si="512"/>
        <v>1.0399412745338186</v>
      </c>
      <c r="Q3238" s="81">
        <f t="shared" si="513"/>
        <v>1.0399412745338186</v>
      </c>
      <c r="S3238" s="1">
        <f t="shared" si="517"/>
        <v>1</v>
      </c>
      <c r="T3238" s="1" t="str">
        <f t="shared" si="518"/>
        <v>Off-Peak</v>
      </c>
    </row>
    <row r="3239" spans="1:20" x14ac:dyDescent="0.25">
      <c r="A3239" s="85">
        <v>45061.166666659112</v>
      </c>
      <c r="B3239" s="1">
        <v>5</v>
      </c>
      <c r="C3239" s="1">
        <v>15</v>
      </c>
      <c r="D3239" s="1">
        <v>5</v>
      </c>
      <c r="E3239" s="1" t="str">
        <f t="shared" si="514"/>
        <v>Non-Summer</v>
      </c>
      <c r="F3239" s="78">
        <v>0.55159999999999998</v>
      </c>
      <c r="G3239" s="79">
        <f t="shared" si="515"/>
        <v>1.0494540926323714</v>
      </c>
      <c r="J3239" s="78">
        <v>0</v>
      </c>
      <c r="K3239" s="80">
        <f t="shared" si="516"/>
        <v>0</v>
      </c>
      <c r="L3239" s="68" t="str">
        <f t="shared" si="509"/>
        <v>Normal</v>
      </c>
      <c r="N3239" s="67">
        <f t="shared" si="510"/>
        <v>0</v>
      </c>
      <c r="O3239" s="67">
        <f t="shared" si="511"/>
        <v>0</v>
      </c>
      <c r="P3239" s="81">
        <f t="shared" si="512"/>
        <v>1.0494540926323714</v>
      </c>
      <c r="Q3239" s="81">
        <f t="shared" si="513"/>
        <v>1.0494540926323714</v>
      </c>
      <c r="S3239" s="1">
        <f t="shared" si="517"/>
        <v>1</v>
      </c>
      <c r="T3239" s="1" t="str">
        <f t="shared" si="518"/>
        <v>Off-Peak</v>
      </c>
    </row>
    <row r="3240" spans="1:20" x14ac:dyDescent="0.25">
      <c r="A3240" s="85">
        <v>45061.208333325776</v>
      </c>
      <c r="B3240" s="1">
        <v>5</v>
      </c>
      <c r="C3240" s="1">
        <v>15</v>
      </c>
      <c r="D3240" s="1">
        <v>6</v>
      </c>
      <c r="E3240" s="1" t="str">
        <f t="shared" si="514"/>
        <v>Non-Summer</v>
      </c>
      <c r="F3240" s="78">
        <v>0.57830000000000004</v>
      </c>
      <c r="G3240" s="79">
        <f t="shared" si="515"/>
        <v>1.1002525412786448</v>
      </c>
      <c r="J3240" s="78">
        <v>0.32104899999999997</v>
      </c>
      <c r="K3240" s="80">
        <f t="shared" si="516"/>
        <v>0.32104899999999997</v>
      </c>
      <c r="L3240" s="68" t="str">
        <f t="shared" si="509"/>
        <v>Normal</v>
      </c>
      <c r="N3240" s="67">
        <f t="shared" si="510"/>
        <v>0</v>
      </c>
      <c r="O3240" s="67">
        <f t="shared" si="511"/>
        <v>0.32104899999999997</v>
      </c>
      <c r="P3240" s="81">
        <f t="shared" si="512"/>
        <v>0.77920354127864488</v>
      </c>
      <c r="Q3240" s="81">
        <f t="shared" si="513"/>
        <v>0.77920354127864488</v>
      </c>
      <c r="S3240" s="1">
        <f t="shared" si="517"/>
        <v>1</v>
      </c>
      <c r="T3240" s="1" t="str">
        <f t="shared" si="518"/>
        <v>Peak</v>
      </c>
    </row>
    <row r="3241" spans="1:20" x14ac:dyDescent="0.25">
      <c r="A3241" s="85">
        <v>45061.24999999244</v>
      </c>
      <c r="B3241" s="1">
        <v>5</v>
      </c>
      <c r="C3241" s="1">
        <v>15</v>
      </c>
      <c r="D3241" s="1">
        <v>7</v>
      </c>
      <c r="E3241" s="1" t="str">
        <f t="shared" si="514"/>
        <v>Non-Summer</v>
      </c>
      <c r="F3241" s="78">
        <v>0.62019999999999997</v>
      </c>
      <c r="G3241" s="79">
        <f t="shared" si="515"/>
        <v>1.1799699569445192</v>
      </c>
      <c r="J3241" s="78">
        <v>1.210588</v>
      </c>
      <c r="K3241" s="80">
        <f t="shared" si="516"/>
        <v>1.210588</v>
      </c>
      <c r="L3241" s="68" t="str">
        <f t="shared" si="509"/>
        <v>Normal</v>
      </c>
      <c r="N3241" s="67">
        <f t="shared" si="510"/>
        <v>3.061804305548077E-2</v>
      </c>
      <c r="O3241" s="67">
        <f t="shared" si="511"/>
        <v>1.1799699569445192</v>
      </c>
      <c r="P3241" s="81">
        <f t="shared" si="512"/>
        <v>0</v>
      </c>
      <c r="Q3241" s="81">
        <f t="shared" si="513"/>
        <v>-3.061804305548077E-2</v>
      </c>
      <c r="S3241" s="1">
        <f t="shared" si="517"/>
        <v>1</v>
      </c>
      <c r="T3241" s="1" t="str">
        <f t="shared" si="518"/>
        <v>Peak</v>
      </c>
    </row>
    <row r="3242" spans="1:20" x14ac:dyDescent="0.25">
      <c r="A3242" s="85">
        <v>45061.291666659105</v>
      </c>
      <c r="B3242" s="1">
        <v>5</v>
      </c>
      <c r="C3242" s="1">
        <v>15</v>
      </c>
      <c r="D3242" s="1">
        <v>8</v>
      </c>
      <c r="E3242" s="1" t="str">
        <f t="shared" si="514"/>
        <v>Non-Summer</v>
      </c>
      <c r="F3242" s="78">
        <v>0.63990000000000002</v>
      </c>
      <c r="G3242" s="79">
        <f t="shared" si="515"/>
        <v>1.2174504602528184</v>
      </c>
      <c r="J3242" s="78">
        <v>2.8339690000000002</v>
      </c>
      <c r="K3242" s="80">
        <f t="shared" si="516"/>
        <v>2.8339690000000002</v>
      </c>
      <c r="L3242" s="68" t="str">
        <f t="shared" si="509"/>
        <v>Normal</v>
      </c>
      <c r="N3242" s="67">
        <f t="shared" si="510"/>
        <v>1.6165185397471817</v>
      </c>
      <c r="O3242" s="67">
        <f t="shared" si="511"/>
        <v>1.2174504602528184</v>
      </c>
      <c r="P3242" s="81">
        <f t="shared" si="512"/>
        <v>0</v>
      </c>
      <c r="Q3242" s="81">
        <f t="shared" si="513"/>
        <v>-1.6165185397471817</v>
      </c>
      <c r="S3242" s="1">
        <f t="shared" si="517"/>
        <v>1</v>
      </c>
      <c r="T3242" s="1" t="str">
        <f t="shared" si="518"/>
        <v>Peak</v>
      </c>
    </row>
    <row r="3243" spans="1:20" x14ac:dyDescent="0.25">
      <c r="A3243" s="85">
        <v>45061.333333325769</v>
      </c>
      <c r="B3243" s="1">
        <v>5</v>
      </c>
      <c r="C3243" s="1">
        <v>15</v>
      </c>
      <c r="D3243" s="1">
        <v>9</v>
      </c>
      <c r="E3243" s="1" t="str">
        <f t="shared" si="514"/>
        <v>Non-Summer</v>
      </c>
      <c r="F3243" s="78">
        <v>0.62480000000000002</v>
      </c>
      <c r="G3243" s="79">
        <f t="shared" si="515"/>
        <v>1.1887217495951881</v>
      </c>
      <c r="J3243" s="78">
        <v>2.7129090000000002</v>
      </c>
      <c r="K3243" s="80">
        <f t="shared" si="516"/>
        <v>2.7129090000000002</v>
      </c>
      <c r="L3243" s="68" t="str">
        <f t="shared" si="509"/>
        <v>Normal</v>
      </c>
      <c r="N3243" s="67">
        <f t="shared" si="510"/>
        <v>1.5241872504048122</v>
      </c>
      <c r="O3243" s="67">
        <f t="shared" si="511"/>
        <v>1.1887217495951881</v>
      </c>
      <c r="P3243" s="81">
        <f t="shared" si="512"/>
        <v>0</v>
      </c>
      <c r="Q3243" s="81">
        <f t="shared" si="513"/>
        <v>-1.5241872504048122</v>
      </c>
      <c r="S3243" s="1">
        <f t="shared" si="517"/>
        <v>1</v>
      </c>
      <c r="T3243" s="1" t="str">
        <f t="shared" si="518"/>
        <v>Peak</v>
      </c>
    </row>
    <row r="3244" spans="1:20" x14ac:dyDescent="0.25">
      <c r="A3244" s="85">
        <v>45061.374999992433</v>
      </c>
      <c r="B3244" s="1">
        <v>5</v>
      </c>
      <c r="C3244" s="1">
        <v>15</v>
      </c>
      <c r="D3244" s="1">
        <v>10</v>
      </c>
      <c r="E3244" s="1" t="str">
        <f t="shared" si="514"/>
        <v>Non-Summer</v>
      </c>
      <c r="F3244" s="78">
        <v>0.61699999999999999</v>
      </c>
      <c r="G3244" s="79">
        <f t="shared" si="515"/>
        <v>1.1738817533614454</v>
      </c>
      <c r="J3244" s="78">
        <v>4.1863190000000001</v>
      </c>
      <c r="K3244" s="80">
        <f t="shared" si="516"/>
        <v>4.1863190000000001</v>
      </c>
      <c r="L3244" s="68" t="str">
        <f t="shared" si="509"/>
        <v>Normal</v>
      </c>
      <c r="N3244" s="67">
        <f t="shared" si="510"/>
        <v>3.0124372466385547</v>
      </c>
      <c r="O3244" s="67">
        <f t="shared" si="511"/>
        <v>1.1738817533614454</v>
      </c>
      <c r="P3244" s="81">
        <f t="shared" si="512"/>
        <v>0</v>
      </c>
      <c r="Q3244" s="81">
        <f t="shared" si="513"/>
        <v>-3.0124372466385547</v>
      </c>
      <c r="S3244" s="1">
        <f t="shared" si="517"/>
        <v>1</v>
      </c>
      <c r="T3244" s="1" t="str">
        <f t="shared" si="518"/>
        <v>Peak</v>
      </c>
    </row>
    <row r="3245" spans="1:20" x14ac:dyDescent="0.25">
      <c r="A3245" s="85">
        <v>45061.416666659097</v>
      </c>
      <c r="B3245" s="1">
        <v>5</v>
      </c>
      <c r="C3245" s="1">
        <v>15</v>
      </c>
      <c r="D3245" s="1">
        <v>11</v>
      </c>
      <c r="E3245" s="1" t="str">
        <f t="shared" si="514"/>
        <v>Non-Summer</v>
      </c>
      <c r="F3245" s="78">
        <v>0.61570000000000003</v>
      </c>
      <c r="G3245" s="79">
        <f t="shared" si="515"/>
        <v>1.1714084206558217</v>
      </c>
      <c r="J3245" s="78">
        <v>3.7685210000000002</v>
      </c>
      <c r="K3245" s="80">
        <f t="shared" si="516"/>
        <v>3.7685210000000002</v>
      </c>
      <c r="L3245" s="68" t="str">
        <f t="shared" si="509"/>
        <v>Normal</v>
      </c>
      <c r="N3245" s="67">
        <f t="shared" si="510"/>
        <v>2.5971125793441785</v>
      </c>
      <c r="O3245" s="67">
        <f t="shared" si="511"/>
        <v>1.1714084206558217</v>
      </c>
      <c r="P3245" s="81">
        <f t="shared" si="512"/>
        <v>0</v>
      </c>
      <c r="Q3245" s="81">
        <f t="shared" si="513"/>
        <v>-2.5971125793441785</v>
      </c>
      <c r="S3245" s="1">
        <f t="shared" si="517"/>
        <v>1</v>
      </c>
      <c r="T3245" s="1" t="str">
        <f t="shared" si="518"/>
        <v>Peak</v>
      </c>
    </row>
    <row r="3246" spans="1:20" x14ac:dyDescent="0.25">
      <c r="A3246" s="85">
        <v>45061.458333325761</v>
      </c>
      <c r="B3246" s="1">
        <v>5</v>
      </c>
      <c r="C3246" s="1">
        <v>15</v>
      </c>
      <c r="D3246" s="1">
        <v>12</v>
      </c>
      <c r="E3246" s="1" t="str">
        <f t="shared" si="514"/>
        <v>Non-Summer</v>
      </c>
      <c r="F3246" s="78">
        <v>0.62229999999999996</v>
      </c>
      <c r="G3246" s="79">
        <f t="shared" si="515"/>
        <v>1.1839653405459116</v>
      </c>
      <c r="J3246" s="78">
        <v>3.6953829999999996</v>
      </c>
      <c r="K3246" s="80">
        <f t="shared" si="516"/>
        <v>3.6953829999999996</v>
      </c>
      <c r="L3246" s="68" t="str">
        <f t="shared" si="509"/>
        <v>Normal</v>
      </c>
      <c r="N3246" s="67">
        <f t="shared" si="510"/>
        <v>2.511417659454088</v>
      </c>
      <c r="O3246" s="67">
        <f t="shared" si="511"/>
        <v>1.1839653405459116</v>
      </c>
      <c r="P3246" s="81">
        <f t="shared" si="512"/>
        <v>0</v>
      </c>
      <c r="Q3246" s="81">
        <f t="shared" si="513"/>
        <v>-2.511417659454088</v>
      </c>
      <c r="S3246" s="1">
        <f t="shared" si="517"/>
        <v>1</v>
      </c>
      <c r="T3246" s="1" t="str">
        <f t="shared" si="518"/>
        <v>Peak</v>
      </c>
    </row>
    <row r="3247" spans="1:20" x14ac:dyDescent="0.25">
      <c r="A3247" s="85">
        <v>45061.499999992426</v>
      </c>
      <c r="B3247" s="1">
        <v>5</v>
      </c>
      <c r="C3247" s="1">
        <v>15</v>
      </c>
      <c r="D3247" s="1">
        <v>13</v>
      </c>
      <c r="E3247" s="1" t="str">
        <f t="shared" si="514"/>
        <v>Non-Summer</v>
      </c>
      <c r="F3247" s="78">
        <v>0.63429999999999997</v>
      </c>
      <c r="G3247" s="79">
        <f t="shared" si="515"/>
        <v>1.2067961039824389</v>
      </c>
      <c r="J3247" s="78">
        <v>3.5192749999999999</v>
      </c>
      <c r="K3247" s="80">
        <f t="shared" si="516"/>
        <v>3.5192749999999999</v>
      </c>
      <c r="L3247" s="68" t="str">
        <f t="shared" si="509"/>
        <v>Normal</v>
      </c>
      <c r="N3247" s="67">
        <f t="shared" si="510"/>
        <v>2.3124788960175611</v>
      </c>
      <c r="O3247" s="67">
        <f t="shared" si="511"/>
        <v>1.2067961039824389</v>
      </c>
      <c r="P3247" s="81">
        <f t="shared" si="512"/>
        <v>0</v>
      </c>
      <c r="Q3247" s="81">
        <f t="shared" si="513"/>
        <v>-2.3124788960175611</v>
      </c>
      <c r="S3247" s="1">
        <f t="shared" si="517"/>
        <v>1</v>
      </c>
      <c r="T3247" s="1" t="str">
        <f t="shared" si="518"/>
        <v>Peak</v>
      </c>
    </row>
    <row r="3248" spans="1:20" x14ac:dyDescent="0.25">
      <c r="A3248" s="85">
        <v>45061.54166665909</v>
      </c>
      <c r="B3248" s="1">
        <v>5</v>
      </c>
      <c r="C3248" s="1">
        <v>15</v>
      </c>
      <c r="D3248" s="1">
        <v>14</v>
      </c>
      <c r="E3248" s="1" t="str">
        <f t="shared" si="514"/>
        <v>Non-Summer</v>
      </c>
      <c r="F3248" s="78">
        <v>0.64239999999999997</v>
      </c>
      <c r="G3248" s="79">
        <f t="shared" si="515"/>
        <v>1.2222068693020949</v>
      </c>
      <c r="J3248" s="78">
        <v>2.9831300000000001</v>
      </c>
      <c r="K3248" s="80">
        <f t="shared" si="516"/>
        <v>2.9831300000000001</v>
      </c>
      <c r="L3248" s="68" t="str">
        <f t="shared" si="509"/>
        <v>Normal</v>
      </c>
      <c r="N3248" s="67">
        <f t="shared" si="510"/>
        <v>1.7609231306979052</v>
      </c>
      <c r="O3248" s="67">
        <f t="shared" si="511"/>
        <v>1.2222068693020949</v>
      </c>
      <c r="P3248" s="81">
        <f t="shared" si="512"/>
        <v>0</v>
      </c>
      <c r="Q3248" s="81">
        <f t="shared" si="513"/>
        <v>-1.7609231306979052</v>
      </c>
      <c r="S3248" s="1">
        <f t="shared" si="517"/>
        <v>1</v>
      </c>
      <c r="T3248" s="1" t="str">
        <f t="shared" si="518"/>
        <v>Peak</v>
      </c>
    </row>
    <row r="3249" spans="1:20" x14ac:dyDescent="0.25">
      <c r="A3249" s="85">
        <v>45061.583333325754</v>
      </c>
      <c r="B3249" s="1">
        <v>5</v>
      </c>
      <c r="C3249" s="1">
        <v>15</v>
      </c>
      <c r="D3249" s="1">
        <v>15</v>
      </c>
      <c r="E3249" s="1" t="str">
        <f t="shared" si="514"/>
        <v>Non-Summer</v>
      </c>
      <c r="F3249" s="78">
        <v>0.65600000000000003</v>
      </c>
      <c r="G3249" s="79">
        <f t="shared" si="515"/>
        <v>1.2480817345301591</v>
      </c>
      <c r="J3249" s="78">
        <v>2.0590059999999997</v>
      </c>
      <c r="K3249" s="80">
        <f t="shared" si="516"/>
        <v>2.0590059999999997</v>
      </c>
      <c r="L3249" s="68" t="str">
        <f t="shared" si="509"/>
        <v>Normal</v>
      </c>
      <c r="N3249" s="67">
        <f t="shared" si="510"/>
        <v>0.81092426546984053</v>
      </c>
      <c r="O3249" s="67">
        <f t="shared" si="511"/>
        <v>1.2480817345301591</v>
      </c>
      <c r="P3249" s="81">
        <f t="shared" si="512"/>
        <v>0</v>
      </c>
      <c r="Q3249" s="81">
        <f t="shared" si="513"/>
        <v>-0.81092426546984053</v>
      </c>
      <c r="S3249" s="1">
        <f t="shared" si="517"/>
        <v>1</v>
      </c>
      <c r="T3249" s="1" t="str">
        <f t="shared" si="518"/>
        <v>Peak</v>
      </c>
    </row>
    <row r="3250" spans="1:20" x14ac:dyDescent="0.25">
      <c r="A3250" s="85">
        <v>45061.624999992418</v>
      </c>
      <c r="B3250" s="1">
        <v>5</v>
      </c>
      <c r="C3250" s="1">
        <v>15</v>
      </c>
      <c r="D3250" s="1">
        <v>16</v>
      </c>
      <c r="E3250" s="1" t="str">
        <f t="shared" si="514"/>
        <v>Non-Summer</v>
      </c>
      <c r="F3250" s="78">
        <v>0.69020000000000004</v>
      </c>
      <c r="G3250" s="79">
        <f t="shared" si="515"/>
        <v>1.313149410324262</v>
      </c>
      <c r="J3250" s="78">
        <v>2.5903689999999999</v>
      </c>
      <c r="K3250" s="80">
        <f t="shared" si="516"/>
        <v>2.5903689999999999</v>
      </c>
      <c r="L3250" s="68" t="str">
        <f t="shared" si="509"/>
        <v>Normal</v>
      </c>
      <c r="N3250" s="67">
        <f t="shared" si="510"/>
        <v>1.2772195896757379</v>
      </c>
      <c r="O3250" s="67">
        <f t="shared" si="511"/>
        <v>1.313149410324262</v>
      </c>
      <c r="P3250" s="81">
        <f t="shared" si="512"/>
        <v>0</v>
      </c>
      <c r="Q3250" s="81">
        <f t="shared" si="513"/>
        <v>-1.2772195896757379</v>
      </c>
      <c r="S3250" s="1">
        <f t="shared" si="517"/>
        <v>1</v>
      </c>
      <c r="T3250" s="1" t="str">
        <f t="shared" si="518"/>
        <v>Peak</v>
      </c>
    </row>
    <row r="3251" spans="1:20" x14ac:dyDescent="0.25">
      <c r="A3251" s="85">
        <v>45061.666666659083</v>
      </c>
      <c r="B3251" s="1">
        <v>5</v>
      </c>
      <c r="C3251" s="1">
        <v>15</v>
      </c>
      <c r="D3251" s="1">
        <v>17</v>
      </c>
      <c r="E3251" s="1" t="str">
        <f t="shared" si="514"/>
        <v>Non-Summer</v>
      </c>
      <c r="F3251" s="78">
        <v>0.74470000000000003</v>
      </c>
      <c r="G3251" s="79">
        <f t="shared" si="515"/>
        <v>1.4168391275984902</v>
      </c>
      <c r="J3251" s="78">
        <v>1.6802319999999999</v>
      </c>
      <c r="K3251" s="80">
        <f t="shared" si="516"/>
        <v>1.6802319999999999</v>
      </c>
      <c r="L3251" s="68" t="str">
        <f t="shared" si="509"/>
        <v>Normal</v>
      </c>
      <c r="N3251" s="67">
        <f t="shared" si="510"/>
        <v>0.26339287240150977</v>
      </c>
      <c r="O3251" s="67">
        <f t="shared" si="511"/>
        <v>1.4168391275984902</v>
      </c>
      <c r="P3251" s="81">
        <f t="shared" si="512"/>
        <v>0</v>
      </c>
      <c r="Q3251" s="81">
        <f t="shared" si="513"/>
        <v>-0.26339287240150977</v>
      </c>
      <c r="S3251" s="1">
        <f t="shared" si="517"/>
        <v>1</v>
      </c>
      <c r="T3251" s="1" t="str">
        <f t="shared" si="518"/>
        <v>Peak</v>
      </c>
    </row>
    <row r="3252" spans="1:20" x14ac:dyDescent="0.25">
      <c r="A3252" s="85">
        <v>45061.708333325747</v>
      </c>
      <c r="B3252" s="1">
        <v>5</v>
      </c>
      <c r="C3252" s="1">
        <v>15</v>
      </c>
      <c r="D3252" s="1">
        <v>18</v>
      </c>
      <c r="E3252" s="1" t="str">
        <f t="shared" si="514"/>
        <v>Non-Summer</v>
      </c>
      <c r="F3252" s="78">
        <v>0.80079999999999996</v>
      </c>
      <c r="G3252" s="79">
        <f t="shared" si="515"/>
        <v>1.5235729466642551</v>
      </c>
      <c r="J3252" s="78">
        <v>0.69271400000000005</v>
      </c>
      <c r="K3252" s="80">
        <f t="shared" si="516"/>
        <v>0.69271400000000005</v>
      </c>
      <c r="L3252" s="68" t="str">
        <f t="shared" si="509"/>
        <v>Normal</v>
      </c>
      <c r="N3252" s="67">
        <f t="shared" si="510"/>
        <v>0</v>
      </c>
      <c r="O3252" s="67">
        <f t="shared" si="511"/>
        <v>0.69271400000000005</v>
      </c>
      <c r="P3252" s="81">
        <f t="shared" si="512"/>
        <v>0.83085894666425508</v>
      </c>
      <c r="Q3252" s="81">
        <f t="shared" si="513"/>
        <v>0.83085894666425508</v>
      </c>
      <c r="S3252" s="1">
        <f t="shared" si="517"/>
        <v>1</v>
      </c>
      <c r="T3252" s="1" t="str">
        <f t="shared" si="518"/>
        <v>Peak</v>
      </c>
    </row>
    <row r="3253" spans="1:20" x14ac:dyDescent="0.25">
      <c r="A3253" s="85">
        <v>45061.749999992411</v>
      </c>
      <c r="B3253" s="1">
        <v>5</v>
      </c>
      <c r="C3253" s="1">
        <v>15</v>
      </c>
      <c r="D3253" s="1">
        <v>19</v>
      </c>
      <c r="E3253" s="1" t="str">
        <f t="shared" si="514"/>
        <v>Non-Summer</v>
      </c>
      <c r="F3253" s="78">
        <v>0.82930000000000004</v>
      </c>
      <c r="G3253" s="79">
        <f t="shared" si="515"/>
        <v>1.5777960098260075</v>
      </c>
      <c r="J3253" s="78">
        <v>0.109295</v>
      </c>
      <c r="K3253" s="80">
        <f t="shared" si="516"/>
        <v>0.109295</v>
      </c>
      <c r="L3253" s="68" t="str">
        <f t="shared" si="509"/>
        <v>Normal</v>
      </c>
      <c r="N3253" s="67">
        <f t="shared" si="510"/>
        <v>0</v>
      </c>
      <c r="O3253" s="67">
        <f t="shared" si="511"/>
        <v>0.109295</v>
      </c>
      <c r="P3253" s="81">
        <f t="shared" si="512"/>
        <v>1.4685010098260076</v>
      </c>
      <c r="Q3253" s="81">
        <f t="shared" si="513"/>
        <v>1.4685010098260076</v>
      </c>
      <c r="S3253" s="1">
        <f t="shared" si="517"/>
        <v>1</v>
      </c>
      <c r="T3253" s="1" t="str">
        <f t="shared" si="518"/>
        <v>Peak</v>
      </c>
    </row>
    <row r="3254" spans="1:20" x14ac:dyDescent="0.25">
      <c r="A3254" s="85">
        <v>45061.791666659075</v>
      </c>
      <c r="B3254" s="1">
        <v>5</v>
      </c>
      <c r="C3254" s="1">
        <v>15</v>
      </c>
      <c r="D3254" s="1">
        <v>20</v>
      </c>
      <c r="E3254" s="1" t="str">
        <f t="shared" si="514"/>
        <v>Non-Summer</v>
      </c>
      <c r="F3254" s="78">
        <v>0.84509999999999996</v>
      </c>
      <c r="G3254" s="79">
        <f t="shared" si="515"/>
        <v>1.6078565150174351</v>
      </c>
      <c r="J3254" s="78">
        <v>0</v>
      </c>
      <c r="K3254" s="80">
        <f t="shared" si="516"/>
        <v>0</v>
      </c>
      <c r="L3254" s="68" t="str">
        <f t="shared" si="509"/>
        <v>Normal</v>
      </c>
      <c r="N3254" s="67">
        <f t="shared" si="510"/>
        <v>0</v>
      </c>
      <c r="O3254" s="67">
        <f t="shared" si="511"/>
        <v>0</v>
      </c>
      <c r="P3254" s="81">
        <f t="shared" si="512"/>
        <v>1.6078565150174351</v>
      </c>
      <c r="Q3254" s="81">
        <f t="shared" si="513"/>
        <v>1.6078565150174351</v>
      </c>
      <c r="S3254" s="1">
        <f t="shared" si="517"/>
        <v>1</v>
      </c>
      <c r="T3254" s="1" t="str">
        <f t="shared" si="518"/>
        <v>Peak</v>
      </c>
    </row>
    <row r="3255" spans="1:20" x14ac:dyDescent="0.25">
      <c r="A3255" s="85">
        <v>45061.83333332574</v>
      </c>
      <c r="B3255" s="1">
        <v>5</v>
      </c>
      <c r="C3255" s="1">
        <v>15</v>
      </c>
      <c r="D3255" s="1">
        <v>21</v>
      </c>
      <c r="E3255" s="1" t="str">
        <f t="shared" si="514"/>
        <v>Non-Summer</v>
      </c>
      <c r="F3255" s="78">
        <v>0.89039999999999997</v>
      </c>
      <c r="G3255" s="79">
        <f t="shared" si="515"/>
        <v>1.6940426469903256</v>
      </c>
      <c r="J3255" s="78">
        <v>0</v>
      </c>
      <c r="K3255" s="80">
        <f t="shared" si="516"/>
        <v>0</v>
      </c>
      <c r="L3255" s="68" t="str">
        <f t="shared" si="509"/>
        <v>Normal</v>
      </c>
      <c r="N3255" s="67">
        <f t="shared" si="510"/>
        <v>0</v>
      </c>
      <c r="O3255" s="67">
        <f t="shared" si="511"/>
        <v>0</v>
      </c>
      <c r="P3255" s="81">
        <f t="shared" si="512"/>
        <v>1.6940426469903256</v>
      </c>
      <c r="Q3255" s="81">
        <f t="shared" si="513"/>
        <v>1.6940426469903256</v>
      </c>
      <c r="S3255" s="1">
        <f t="shared" si="517"/>
        <v>1</v>
      </c>
      <c r="T3255" s="1" t="str">
        <f t="shared" si="518"/>
        <v>Peak</v>
      </c>
    </row>
    <row r="3256" spans="1:20" x14ac:dyDescent="0.25">
      <c r="A3256" s="85">
        <v>45061.874999992404</v>
      </c>
      <c r="B3256" s="1">
        <v>5</v>
      </c>
      <c r="C3256" s="1">
        <v>15</v>
      </c>
      <c r="D3256" s="1">
        <v>22</v>
      </c>
      <c r="E3256" s="1" t="str">
        <f t="shared" si="514"/>
        <v>Non-Summer</v>
      </c>
      <c r="F3256" s="78">
        <v>0.86629999999999996</v>
      </c>
      <c r="G3256" s="79">
        <f t="shared" si="515"/>
        <v>1.6481908637553</v>
      </c>
      <c r="J3256" s="78">
        <v>0</v>
      </c>
      <c r="K3256" s="80">
        <f t="shared" si="516"/>
        <v>0</v>
      </c>
      <c r="L3256" s="68" t="str">
        <f t="shared" si="509"/>
        <v>Normal</v>
      </c>
      <c r="N3256" s="67">
        <f t="shared" si="510"/>
        <v>0</v>
      </c>
      <c r="O3256" s="67">
        <f t="shared" si="511"/>
        <v>0</v>
      </c>
      <c r="P3256" s="81">
        <f t="shared" si="512"/>
        <v>1.6481908637553</v>
      </c>
      <c r="Q3256" s="81">
        <f t="shared" si="513"/>
        <v>1.6481908637553</v>
      </c>
      <c r="S3256" s="1">
        <f t="shared" si="517"/>
        <v>1</v>
      </c>
      <c r="T3256" s="1" t="str">
        <f t="shared" si="518"/>
        <v>Off-Peak</v>
      </c>
    </row>
    <row r="3257" spans="1:20" x14ac:dyDescent="0.25">
      <c r="A3257" s="85">
        <v>45061.916666659068</v>
      </c>
      <c r="B3257" s="1">
        <v>5</v>
      </c>
      <c r="C3257" s="1">
        <v>15</v>
      </c>
      <c r="D3257" s="1">
        <v>23</v>
      </c>
      <c r="E3257" s="1" t="str">
        <f t="shared" si="514"/>
        <v>Non-Summer</v>
      </c>
      <c r="F3257" s="78">
        <v>0.77129999999999999</v>
      </c>
      <c r="G3257" s="79">
        <f t="shared" si="515"/>
        <v>1.4674473198827922</v>
      </c>
      <c r="J3257" s="78">
        <v>0</v>
      </c>
      <c r="K3257" s="80">
        <f t="shared" si="516"/>
        <v>0</v>
      </c>
      <c r="L3257" s="68" t="str">
        <f t="shared" si="509"/>
        <v>Normal</v>
      </c>
      <c r="N3257" s="67">
        <f t="shared" si="510"/>
        <v>0</v>
      </c>
      <c r="O3257" s="67">
        <f t="shared" si="511"/>
        <v>0</v>
      </c>
      <c r="P3257" s="81">
        <f t="shared" si="512"/>
        <v>1.4674473198827922</v>
      </c>
      <c r="Q3257" s="81">
        <f t="shared" si="513"/>
        <v>1.4674473198827922</v>
      </c>
      <c r="S3257" s="1">
        <f t="shared" si="517"/>
        <v>1</v>
      </c>
      <c r="T3257" s="1" t="str">
        <f t="shared" si="518"/>
        <v>Off-Peak</v>
      </c>
    </row>
    <row r="3258" spans="1:20" x14ac:dyDescent="0.25">
      <c r="A3258" s="85">
        <v>45061.958333325732</v>
      </c>
      <c r="B3258" s="1">
        <v>5</v>
      </c>
      <c r="C3258" s="1">
        <v>16</v>
      </c>
      <c r="D3258" s="1">
        <v>0</v>
      </c>
      <c r="E3258" s="1" t="str">
        <f t="shared" si="514"/>
        <v>Non-Summer</v>
      </c>
      <c r="F3258" s="78">
        <v>0.67020000000000002</v>
      </c>
      <c r="G3258" s="79">
        <f t="shared" si="515"/>
        <v>1.2750981379300497</v>
      </c>
      <c r="J3258" s="78">
        <v>0</v>
      </c>
      <c r="K3258" s="80">
        <f t="shared" si="516"/>
        <v>0</v>
      </c>
      <c r="L3258" s="68" t="str">
        <f t="shared" si="509"/>
        <v>Normal</v>
      </c>
      <c r="N3258" s="67">
        <f t="shared" si="510"/>
        <v>0</v>
      </c>
      <c r="O3258" s="67">
        <f t="shared" si="511"/>
        <v>0</v>
      </c>
      <c r="P3258" s="81">
        <f t="shared" si="512"/>
        <v>1.2750981379300497</v>
      </c>
      <c r="Q3258" s="81">
        <f t="shared" si="513"/>
        <v>1.2750981379300497</v>
      </c>
      <c r="S3258" s="1">
        <f t="shared" si="517"/>
        <v>1</v>
      </c>
      <c r="T3258" s="1" t="str">
        <f t="shared" si="518"/>
        <v>Off-Peak</v>
      </c>
    </row>
    <row r="3259" spans="1:20" x14ac:dyDescent="0.25">
      <c r="A3259" s="85">
        <v>45061.999999992397</v>
      </c>
      <c r="B3259" s="1">
        <v>5</v>
      </c>
      <c r="C3259" s="1">
        <v>16</v>
      </c>
      <c r="D3259" s="1">
        <v>1</v>
      </c>
      <c r="E3259" s="1" t="str">
        <f t="shared" si="514"/>
        <v>Non-Summer</v>
      </c>
      <c r="F3259" s="78">
        <v>0.60489999999999999</v>
      </c>
      <c r="G3259" s="79">
        <f t="shared" si="515"/>
        <v>1.150860733562947</v>
      </c>
      <c r="J3259" s="78">
        <v>0</v>
      </c>
      <c r="K3259" s="80">
        <f t="shared" si="516"/>
        <v>0</v>
      </c>
      <c r="L3259" s="68" t="str">
        <f t="shared" si="509"/>
        <v>Normal</v>
      </c>
      <c r="N3259" s="67">
        <f t="shared" si="510"/>
        <v>0</v>
      </c>
      <c r="O3259" s="67">
        <f t="shared" si="511"/>
        <v>0</v>
      </c>
      <c r="P3259" s="81">
        <f t="shared" si="512"/>
        <v>1.150860733562947</v>
      </c>
      <c r="Q3259" s="81">
        <f t="shared" si="513"/>
        <v>1.150860733562947</v>
      </c>
      <c r="S3259" s="1">
        <f t="shared" si="517"/>
        <v>2</v>
      </c>
      <c r="T3259" s="1" t="str">
        <f t="shared" si="518"/>
        <v>Off-Peak</v>
      </c>
    </row>
    <row r="3260" spans="1:20" x14ac:dyDescent="0.25">
      <c r="A3260" s="85">
        <v>45062.041666659061</v>
      </c>
      <c r="B3260" s="1">
        <v>5</v>
      </c>
      <c r="C3260" s="1">
        <v>16</v>
      </c>
      <c r="D3260" s="1">
        <v>2</v>
      </c>
      <c r="E3260" s="1" t="str">
        <f t="shared" si="514"/>
        <v>Non-Summer</v>
      </c>
      <c r="F3260" s="78">
        <v>0.56699999999999995</v>
      </c>
      <c r="G3260" s="79">
        <f t="shared" si="515"/>
        <v>1.078753572375915</v>
      </c>
      <c r="J3260" s="78">
        <v>0</v>
      </c>
      <c r="K3260" s="80">
        <f t="shared" si="516"/>
        <v>0</v>
      </c>
      <c r="L3260" s="68" t="str">
        <f t="shared" si="509"/>
        <v>Normal</v>
      </c>
      <c r="N3260" s="67">
        <f t="shared" si="510"/>
        <v>0</v>
      </c>
      <c r="O3260" s="67">
        <f t="shared" si="511"/>
        <v>0</v>
      </c>
      <c r="P3260" s="81">
        <f t="shared" si="512"/>
        <v>1.078753572375915</v>
      </c>
      <c r="Q3260" s="81">
        <f t="shared" si="513"/>
        <v>1.078753572375915</v>
      </c>
      <c r="S3260" s="1">
        <f t="shared" si="517"/>
        <v>2</v>
      </c>
      <c r="T3260" s="1" t="str">
        <f t="shared" si="518"/>
        <v>Off-Peak</v>
      </c>
    </row>
    <row r="3261" spans="1:20" x14ac:dyDescent="0.25">
      <c r="A3261" s="85">
        <v>45062.083333325725</v>
      </c>
      <c r="B3261" s="1">
        <v>5</v>
      </c>
      <c r="C3261" s="1">
        <v>16</v>
      </c>
      <c r="D3261" s="1">
        <v>3</v>
      </c>
      <c r="E3261" s="1" t="str">
        <f t="shared" si="514"/>
        <v>Non-Summer</v>
      </c>
      <c r="F3261" s="78">
        <v>0.54549999999999998</v>
      </c>
      <c r="G3261" s="79">
        <f t="shared" si="515"/>
        <v>1.0378484545521369</v>
      </c>
      <c r="J3261" s="78">
        <v>0</v>
      </c>
      <c r="K3261" s="80">
        <f t="shared" si="516"/>
        <v>0</v>
      </c>
      <c r="L3261" s="68" t="str">
        <f t="shared" si="509"/>
        <v>Normal</v>
      </c>
      <c r="N3261" s="67">
        <f t="shared" si="510"/>
        <v>0</v>
      </c>
      <c r="O3261" s="67">
        <f t="shared" si="511"/>
        <v>0</v>
      </c>
      <c r="P3261" s="81">
        <f t="shared" si="512"/>
        <v>1.0378484545521369</v>
      </c>
      <c r="Q3261" s="81">
        <f t="shared" si="513"/>
        <v>1.0378484545521369</v>
      </c>
      <c r="S3261" s="1">
        <f t="shared" si="517"/>
        <v>2</v>
      </c>
      <c r="T3261" s="1" t="str">
        <f t="shared" si="518"/>
        <v>Off-Peak</v>
      </c>
    </row>
    <row r="3262" spans="1:20" x14ac:dyDescent="0.25">
      <c r="A3262" s="85">
        <v>45062.124999992389</v>
      </c>
      <c r="B3262" s="1">
        <v>5</v>
      </c>
      <c r="C3262" s="1">
        <v>16</v>
      </c>
      <c r="D3262" s="1">
        <v>4</v>
      </c>
      <c r="E3262" s="1" t="str">
        <f t="shared" si="514"/>
        <v>Non-Summer</v>
      </c>
      <c r="F3262" s="78">
        <v>0.53600000000000003</v>
      </c>
      <c r="G3262" s="79">
        <f t="shared" si="515"/>
        <v>1.0197741001648861</v>
      </c>
      <c r="J3262" s="78">
        <v>0</v>
      </c>
      <c r="K3262" s="80">
        <f t="shared" si="516"/>
        <v>0</v>
      </c>
      <c r="L3262" s="68" t="str">
        <f t="shared" si="509"/>
        <v>Normal</v>
      </c>
      <c r="N3262" s="67">
        <f t="shared" si="510"/>
        <v>0</v>
      </c>
      <c r="O3262" s="67">
        <f t="shared" si="511"/>
        <v>0</v>
      </c>
      <c r="P3262" s="81">
        <f t="shared" si="512"/>
        <v>1.0197741001648861</v>
      </c>
      <c r="Q3262" s="81">
        <f t="shared" si="513"/>
        <v>1.0197741001648861</v>
      </c>
      <c r="S3262" s="1">
        <f t="shared" si="517"/>
        <v>2</v>
      </c>
      <c r="T3262" s="1" t="str">
        <f t="shared" si="518"/>
        <v>Off-Peak</v>
      </c>
    </row>
    <row r="3263" spans="1:20" x14ac:dyDescent="0.25">
      <c r="A3263" s="85">
        <v>45062.166666659054</v>
      </c>
      <c r="B3263" s="1">
        <v>5</v>
      </c>
      <c r="C3263" s="1">
        <v>16</v>
      </c>
      <c r="D3263" s="1">
        <v>5</v>
      </c>
      <c r="E3263" s="1" t="str">
        <f t="shared" si="514"/>
        <v>Non-Summer</v>
      </c>
      <c r="F3263" s="78">
        <v>0.54179999999999995</v>
      </c>
      <c r="G3263" s="79">
        <f t="shared" si="515"/>
        <v>1.0308089691592075</v>
      </c>
      <c r="J3263" s="78">
        <v>0</v>
      </c>
      <c r="K3263" s="80">
        <f t="shared" si="516"/>
        <v>0</v>
      </c>
      <c r="L3263" s="68" t="str">
        <f t="shared" si="509"/>
        <v>Normal</v>
      </c>
      <c r="N3263" s="67">
        <f t="shared" si="510"/>
        <v>0</v>
      </c>
      <c r="O3263" s="67">
        <f t="shared" si="511"/>
        <v>0</v>
      </c>
      <c r="P3263" s="81">
        <f t="shared" si="512"/>
        <v>1.0308089691592075</v>
      </c>
      <c r="Q3263" s="81">
        <f t="shared" si="513"/>
        <v>1.0308089691592075</v>
      </c>
      <c r="S3263" s="1">
        <f t="shared" si="517"/>
        <v>2</v>
      </c>
      <c r="T3263" s="1" t="str">
        <f t="shared" si="518"/>
        <v>Off-Peak</v>
      </c>
    </row>
    <row r="3264" spans="1:20" x14ac:dyDescent="0.25">
      <c r="A3264" s="85">
        <v>45062.208333325718</v>
      </c>
      <c r="B3264" s="1">
        <v>5</v>
      </c>
      <c r="C3264" s="1">
        <v>16</v>
      </c>
      <c r="D3264" s="1">
        <v>6</v>
      </c>
      <c r="E3264" s="1" t="str">
        <f t="shared" si="514"/>
        <v>Non-Summer</v>
      </c>
      <c r="F3264" s="78">
        <v>0.56940000000000002</v>
      </c>
      <c r="G3264" s="79">
        <f t="shared" si="515"/>
        <v>1.0833197250632205</v>
      </c>
      <c r="J3264" s="78">
        <v>1.676E-3</v>
      </c>
      <c r="K3264" s="80">
        <f t="shared" si="516"/>
        <v>1.676E-3</v>
      </c>
      <c r="L3264" s="68" t="str">
        <f t="shared" si="509"/>
        <v>Normal</v>
      </c>
      <c r="N3264" s="67">
        <f t="shared" si="510"/>
        <v>0</v>
      </c>
      <c r="O3264" s="67">
        <f t="shared" si="511"/>
        <v>1.676E-3</v>
      </c>
      <c r="P3264" s="81">
        <f t="shared" si="512"/>
        <v>1.0816437250632205</v>
      </c>
      <c r="Q3264" s="81">
        <f t="shared" si="513"/>
        <v>1.0816437250632205</v>
      </c>
      <c r="S3264" s="1">
        <f t="shared" si="517"/>
        <v>2</v>
      </c>
      <c r="T3264" s="1" t="str">
        <f t="shared" si="518"/>
        <v>Peak</v>
      </c>
    </row>
    <row r="3265" spans="1:20" x14ac:dyDescent="0.25">
      <c r="A3265" s="85">
        <v>45062.249999992382</v>
      </c>
      <c r="B3265" s="1">
        <v>5</v>
      </c>
      <c r="C3265" s="1">
        <v>16</v>
      </c>
      <c r="D3265" s="1">
        <v>7</v>
      </c>
      <c r="E3265" s="1" t="str">
        <f t="shared" si="514"/>
        <v>Non-Summer</v>
      </c>
      <c r="F3265" s="78">
        <v>0.61040000000000005</v>
      </c>
      <c r="G3265" s="79">
        <f t="shared" si="515"/>
        <v>1.1613248334713555</v>
      </c>
      <c r="J3265" s="78">
        <v>1.180596</v>
      </c>
      <c r="K3265" s="80">
        <f t="shared" si="516"/>
        <v>1.180596</v>
      </c>
      <c r="L3265" s="68" t="str">
        <f t="shared" si="509"/>
        <v>Normal</v>
      </c>
      <c r="N3265" s="67">
        <f t="shared" si="510"/>
        <v>1.9271166528644468E-2</v>
      </c>
      <c r="O3265" s="67">
        <f t="shared" si="511"/>
        <v>1.1613248334713555</v>
      </c>
      <c r="P3265" s="81">
        <f t="shared" si="512"/>
        <v>0</v>
      </c>
      <c r="Q3265" s="81">
        <f t="shared" si="513"/>
        <v>-1.9271166528644468E-2</v>
      </c>
      <c r="S3265" s="1">
        <f t="shared" si="517"/>
        <v>2</v>
      </c>
      <c r="T3265" s="1" t="str">
        <f t="shared" si="518"/>
        <v>Peak</v>
      </c>
    </row>
    <row r="3266" spans="1:20" x14ac:dyDescent="0.25">
      <c r="A3266" s="85">
        <v>45062.291666659046</v>
      </c>
      <c r="B3266" s="1">
        <v>5</v>
      </c>
      <c r="C3266" s="1">
        <v>16</v>
      </c>
      <c r="D3266" s="1">
        <v>8</v>
      </c>
      <c r="E3266" s="1" t="str">
        <f t="shared" si="514"/>
        <v>Non-Summer</v>
      </c>
      <c r="F3266" s="78">
        <v>0.62890000000000001</v>
      </c>
      <c r="G3266" s="79">
        <f t="shared" si="515"/>
        <v>1.1965222604360017</v>
      </c>
      <c r="J3266" s="78">
        <v>3.1760079999999999</v>
      </c>
      <c r="K3266" s="80">
        <f t="shared" si="516"/>
        <v>3.1760079999999999</v>
      </c>
      <c r="L3266" s="68" t="str">
        <f t="shared" si="509"/>
        <v>Normal</v>
      </c>
      <c r="N3266" s="67">
        <f t="shared" si="510"/>
        <v>1.9794857395639982</v>
      </c>
      <c r="O3266" s="67">
        <f t="shared" si="511"/>
        <v>1.1965222604360017</v>
      </c>
      <c r="P3266" s="81">
        <f t="shared" si="512"/>
        <v>0</v>
      </c>
      <c r="Q3266" s="81">
        <f t="shared" si="513"/>
        <v>-1.9794857395639982</v>
      </c>
      <c r="S3266" s="1">
        <f t="shared" si="517"/>
        <v>2</v>
      </c>
      <c r="T3266" s="1" t="str">
        <f t="shared" si="518"/>
        <v>Peak</v>
      </c>
    </row>
    <row r="3267" spans="1:20" x14ac:dyDescent="0.25">
      <c r="A3267" s="85">
        <v>45062.333333325711</v>
      </c>
      <c r="B3267" s="1">
        <v>5</v>
      </c>
      <c r="C3267" s="1">
        <v>16</v>
      </c>
      <c r="D3267" s="1">
        <v>9</v>
      </c>
      <c r="E3267" s="1" t="str">
        <f t="shared" si="514"/>
        <v>Non-Summer</v>
      </c>
      <c r="F3267" s="78">
        <v>0.61</v>
      </c>
      <c r="G3267" s="79">
        <f t="shared" si="515"/>
        <v>1.160563808023471</v>
      </c>
      <c r="J3267" s="78">
        <v>4.5648230000000005</v>
      </c>
      <c r="K3267" s="80">
        <f t="shared" si="516"/>
        <v>4.5648230000000005</v>
      </c>
      <c r="L3267" s="68" t="str">
        <f t="shared" si="509"/>
        <v>Normal</v>
      </c>
      <c r="N3267" s="67">
        <f t="shared" si="510"/>
        <v>3.4042591919765295</v>
      </c>
      <c r="O3267" s="67">
        <f t="shared" si="511"/>
        <v>1.160563808023471</v>
      </c>
      <c r="P3267" s="81">
        <f t="shared" si="512"/>
        <v>0</v>
      </c>
      <c r="Q3267" s="81">
        <f t="shared" si="513"/>
        <v>-3.4042591919765295</v>
      </c>
      <c r="S3267" s="1">
        <f t="shared" si="517"/>
        <v>2</v>
      </c>
      <c r="T3267" s="1" t="str">
        <f t="shared" si="518"/>
        <v>Peak</v>
      </c>
    </row>
    <row r="3268" spans="1:20" x14ac:dyDescent="0.25">
      <c r="A3268" s="85">
        <v>45062.374999992375</v>
      </c>
      <c r="B3268" s="1">
        <v>5</v>
      </c>
      <c r="C3268" s="1">
        <v>16</v>
      </c>
      <c r="D3268" s="1">
        <v>10</v>
      </c>
      <c r="E3268" s="1" t="str">
        <f t="shared" si="514"/>
        <v>Non-Summer</v>
      </c>
      <c r="F3268" s="78">
        <v>0.59870000000000001</v>
      </c>
      <c r="G3268" s="79">
        <f t="shared" si="515"/>
        <v>1.1390648391207412</v>
      </c>
      <c r="J3268" s="78">
        <v>5.151192</v>
      </c>
      <c r="K3268" s="80">
        <f t="shared" si="516"/>
        <v>5.151192</v>
      </c>
      <c r="L3268" s="68" t="str">
        <f t="shared" si="509"/>
        <v>Normal</v>
      </c>
      <c r="N3268" s="67">
        <f t="shared" si="510"/>
        <v>4.0121271608792588</v>
      </c>
      <c r="O3268" s="67">
        <f t="shared" si="511"/>
        <v>1.1390648391207412</v>
      </c>
      <c r="P3268" s="81">
        <f t="shared" si="512"/>
        <v>0</v>
      </c>
      <c r="Q3268" s="81">
        <f t="shared" si="513"/>
        <v>-4.0121271608792588</v>
      </c>
      <c r="S3268" s="1">
        <f t="shared" si="517"/>
        <v>2</v>
      </c>
      <c r="T3268" s="1" t="str">
        <f t="shared" si="518"/>
        <v>Peak</v>
      </c>
    </row>
    <row r="3269" spans="1:20" x14ac:dyDescent="0.25">
      <c r="A3269" s="85">
        <v>45062.416666659039</v>
      </c>
      <c r="B3269" s="1">
        <v>5</v>
      </c>
      <c r="C3269" s="1">
        <v>16</v>
      </c>
      <c r="D3269" s="1">
        <v>11</v>
      </c>
      <c r="E3269" s="1" t="str">
        <f t="shared" si="514"/>
        <v>Non-Summer</v>
      </c>
      <c r="F3269" s="78">
        <v>0.60119999999999996</v>
      </c>
      <c r="G3269" s="79">
        <f t="shared" si="515"/>
        <v>1.1438212481700176</v>
      </c>
      <c r="J3269" s="78">
        <v>5.7537419999999999</v>
      </c>
      <c r="K3269" s="80">
        <f t="shared" si="516"/>
        <v>5.7537419999999999</v>
      </c>
      <c r="L3269" s="68" t="str">
        <f t="shared" si="509"/>
        <v>Normal</v>
      </c>
      <c r="N3269" s="67">
        <f t="shared" si="510"/>
        <v>4.6099207518299821</v>
      </c>
      <c r="O3269" s="67">
        <f t="shared" si="511"/>
        <v>1.1438212481700178</v>
      </c>
      <c r="P3269" s="81">
        <f t="shared" si="512"/>
        <v>0</v>
      </c>
      <c r="Q3269" s="81">
        <f t="shared" si="513"/>
        <v>-4.6099207518299821</v>
      </c>
      <c r="S3269" s="1">
        <f t="shared" si="517"/>
        <v>2</v>
      </c>
      <c r="T3269" s="1" t="str">
        <f t="shared" si="518"/>
        <v>Peak</v>
      </c>
    </row>
    <row r="3270" spans="1:20" x14ac:dyDescent="0.25">
      <c r="A3270" s="85">
        <v>45062.458333325703</v>
      </c>
      <c r="B3270" s="1">
        <v>5</v>
      </c>
      <c r="C3270" s="1">
        <v>16</v>
      </c>
      <c r="D3270" s="1">
        <v>12</v>
      </c>
      <c r="E3270" s="1" t="str">
        <f t="shared" si="514"/>
        <v>Non-Summer</v>
      </c>
      <c r="F3270" s="78">
        <v>0.61880000000000002</v>
      </c>
      <c r="G3270" s="79">
        <f t="shared" si="515"/>
        <v>1.1773063678769244</v>
      </c>
      <c r="J3270" s="78">
        <v>6.259817</v>
      </c>
      <c r="K3270" s="80">
        <f t="shared" si="516"/>
        <v>6.259817</v>
      </c>
      <c r="L3270" s="68" t="str">
        <f t="shared" si="509"/>
        <v>Normal</v>
      </c>
      <c r="N3270" s="67">
        <f t="shared" si="510"/>
        <v>5.0825106321230757</v>
      </c>
      <c r="O3270" s="67">
        <f t="shared" si="511"/>
        <v>1.1773063678769242</v>
      </c>
      <c r="P3270" s="81">
        <f t="shared" si="512"/>
        <v>2.2204460492503131E-16</v>
      </c>
      <c r="Q3270" s="81">
        <f t="shared" si="513"/>
        <v>-5.0825106321230757</v>
      </c>
      <c r="S3270" s="1">
        <f t="shared" si="517"/>
        <v>2</v>
      </c>
      <c r="T3270" s="1" t="str">
        <f t="shared" si="518"/>
        <v>Peak</v>
      </c>
    </row>
    <row r="3271" spans="1:20" x14ac:dyDescent="0.25">
      <c r="A3271" s="85">
        <v>45062.499999992368</v>
      </c>
      <c r="B3271" s="1">
        <v>5</v>
      </c>
      <c r="C3271" s="1">
        <v>16</v>
      </c>
      <c r="D3271" s="1">
        <v>13</v>
      </c>
      <c r="E3271" s="1" t="str">
        <f t="shared" si="514"/>
        <v>Non-Summer</v>
      </c>
      <c r="F3271" s="78">
        <v>0.64849999999999997</v>
      </c>
      <c r="G3271" s="79">
        <f t="shared" si="515"/>
        <v>1.2338125073823294</v>
      </c>
      <c r="J3271" s="78">
        <v>6.707846</v>
      </c>
      <c r="K3271" s="80">
        <f t="shared" si="516"/>
        <v>6.707846</v>
      </c>
      <c r="L3271" s="68" t="str">
        <f t="shared" si="509"/>
        <v>Normal</v>
      </c>
      <c r="N3271" s="67">
        <f t="shared" si="510"/>
        <v>5.4740334926176706</v>
      </c>
      <c r="O3271" s="67">
        <f t="shared" si="511"/>
        <v>1.2338125073823294</v>
      </c>
      <c r="P3271" s="81">
        <f t="shared" si="512"/>
        <v>0</v>
      </c>
      <c r="Q3271" s="81">
        <f t="shared" si="513"/>
        <v>-5.4740334926176706</v>
      </c>
      <c r="S3271" s="1">
        <f t="shared" si="517"/>
        <v>2</v>
      </c>
      <c r="T3271" s="1" t="str">
        <f t="shared" si="518"/>
        <v>Peak</v>
      </c>
    </row>
    <row r="3272" spans="1:20" x14ac:dyDescent="0.25">
      <c r="A3272" s="85">
        <v>45062.541666659032</v>
      </c>
      <c r="B3272" s="1">
        <v>5</v>
      </c>
      <c r="C3272" s="1">
        <v>16</v>
      </c>
      <c r="D3272" s="1">
        <v>14</v>
      </c>
      <c r="E3272" s="1" t="str">
        <f t="shared" si="514"/>
        <v>Non-Summer</v>
      </c>
      <c r="F3272" s="78">
        <v>0.68889999999999996</v>
      </c>
      <c r="G3272" s="79">
        <f t="shared" si="515"/>
        <v>1.3106760776186381</v>
      </c>
      <c r="J3272" s="78">
        <v>6.2308320000000004</v>
      </c>
      <c r="K3272" s="80">
        <f t="shared" si="516"/>
        <v>6.2308320000000004</v>
      </c>
      <c r="L3272" s="68" t="str">
        <f t="shared" si="509"/>
        <v>Normal</v>
      </c>
      <c r="N3272" s="67">
        <f t="shared" si="510"/>
        <v>4.9201559223813618</v>
      </c>
      <c r="O3272" s="67">
        <f t="shared" si="511"/>
        <v>1.3106760776186386</v>
      </c>
      <c r="P3272" s="81">
        <f t="shared" si="512"/>
        <v>0</v>
      </c>
      <c r="Q3272" s="81">
        <f t="shared" si="513"/>
        <v>-4.9201559223813618</v>
      </c>
      <c r="S3272" s="1">
        <f t="shared" si="517"/>
        <v>2</v>
      </c>
      <c r="T3272" s="1" t="str">
        <f t="shared" si="518"/>
        <v>Peak</v>
      </c>
    </row>
    <row r="3273" spans="1:20" x14ac:dyDescent="0.25">
      <c r="A3273" s="85">
        <v>45062.583333325696</v>
      </c>
      <c r="B3273" s="1">
        <v>5</v>
      </c>
      <c r="C3273" s="1">
        <v>16</v>
      </c>
      <c r="D3273" s="1">
        <v>15</v>
      </c>
      <c r="E3273" s="1" t="str">
        <f t="shared" si="514"/>
        <v>Non-Summer</v>
      </c>
      <c r="F3273" s="78">
        <v>0.74560000000000004</v>
      </c>
      <c r="G3273" s="79">
        <f t="shared" si="515"/>
        <v>1.4185514348562296</v>
      </c>
      <c r="J3273" s="78">
        <v>5.3694750000000004</v>
      </c>
      <c r="K3273" s="80">
        <f t="shared" si="516"/>
        <v>5.3694750000000004</v>
      </c>
      <c r="L3273" s="68" t="str">
        <f t="shared" si="509"/>
        <v>Normal</v>
      </c>
      <c r="N3273" s="67">
        <f t="shared" si="510"/>
        <v>3.9509235651437709</v>
      </c>
      <c r="O3273" s="67">
        <f t="shared" si="511"/>
        <v>1.4185514348562296</v>
      </c>
      <c r="P3273" s="81">
        <f t="shared" si="512"/>
        <v>0</v>
      </c>
      <c r="Q3273" s="81">
        <f t="shared" si="513"/>
        <v>-3.9509235651437709</v>
      </c>
      <c r="S3273" s="1">
        <f t="shared" si="517"/>
        <v>2</v>
      </c>
      <c r="T3273" s="1" t="str">
        <f t="shared" si="518"/>
        <v>Peak</v>
      </c>
    </row>
    <row r="3274" spans="1:20" x14ac:dyDescent="0.25">
      <c r="A3274" s="85">
        <v>45062.62499999236</v>
      </c>
      <c r="B3274" s="1">
        <v>5</v>
      </c>
      <c r="C3274" s="1">
        <v>16</v>
      </c>
      <c r="D3274" s="1">
        <v>16</v>
      </c>
      <c r="E3274" s="1" t="str">
        <f t="shared" si="514"/>
        <v>Non-Summer</v>
      </c>
      <c r="F3274" s="78">
        <v>0.83809999999999996</v>
      </c>
      <c r="G3274" s="79">
        <f t="shared" si="515"/>
        <v>1.5945385696794607</v>
      </c>
      <c r="J3274" s="78">
        <v>4.1900870000000001</v>
      </c>
      <c r="K3274" s="80">
        <f t="shared" si="516"/>
        <v>4.1900870000000001</v>
      </c>
      <c r="L3274" s="68" t="str">
        <f t="shared" si="509"/>
        <v>Normal</v>
      </c>
      <c r="N3274" s="67">
        <f t="shared" si="510"/>
        <v>2.5955484303205392</v>
      </c>
      <c r="O3274" s="67">
        <f t="shared" si="511"/>
        <v>1.5945385696794609</v>
      </c>
      <c r="P3274" s="81">
        <f t="shared" si="512"/>
        <v>0</v>
      </c>
      <c r="Q3274" s="81">
        <f t="shared" si="513"/>
        <v>-2.5955484303205392</v>
      </c>
      <c r="S3274" s="1">
        <f t="shared" si="517"/>
        <v>2</v>
      </c>
      <c r="T3274" s="1" t="str">
        <f t="shared" si="518"/>
        <v>Peak</v>
      </c>
    </row>
    <row r="3275" spans="1:20" x14ac:dyDescent="0.25">
      <c r="A3275" s="85">
        <v>45062.666666659024</v>
      </c>
      <c r="B3275" s="1">
        <v>5</v>
      </c>
      <c r="C3275" s="1">
        <v>16</v>
      </c>
      <c r="D3275" s="1">
        <v>17</v>
      </c>
      <c r="E3275" s="1" t="str">
        <f t="shared" si="514"/>
        <v>Non-Summer</v>
      </c>
      <c r="F3275" s="78">
        <v>0.94399999999999995</v>
      </c>
      <c r="G3275" s="79">
        <f t="shared" si="515"/>
        <v>1.7960200570068143</v>
      </c>
      <c r="J3275" s="78">
        <v>2.6379039999999998</v>
      </c>
      <c r="K3275" s="80">
        <f t="shared" si="516"/>
        <v>2.6379039999999998</v>
      </c>
      <c r="L3275" s="68" t="str">
        <f t="shared" si="509"/>
        <v>Normal</v>
      </c>
      <c r="N3275" s="67">
        <f t="shared" si="510"/>
        <v>0.84188394299318547</v>
      </c>
      <c r="O3275" s="67">
        <f t="shared" si="511"/>
        <v>1.7960200570068143</v>
      </c>
      <c r="P3275" s="81">
        <f t="shared" si="512"/>
        <v>0</v>
      </c>
      <c r="Q3275" s="81">
        <f t="shared" si="513"/>
        <v>-0.84188394299318547</v>
      </c>
      <c r="S3275" s="1">
        <f t="shared" si="517"/>
        <v>2</v>
      </c>
      <c r="T3275" s="1" t="str">
        <f t="shared" si="518"/>
        <v>Peak</v>
      </c>
    </row>
    <row r="3276" spans="1:20" x14ac:dyDescent="0.25">
      <c r="A3276" s="85">
        <v>45062.708333325689</v>
      </c>
      <c r="B3276" s="1">
        <v>5</v>
      </c>
      <c r="C3276" s="1">
        <v>16</v>
      </c>
      <c r="D3276" s="1">
        <v>18</v>
      </c>
      <c r="E3276" s="1" t="str">
        <f t="shared" si="514"/>
        <v>Non-Summer</v>
      </c>
      <c r="F3276" s="78">
        <v>0.99850000000000005</v>
      </c>
      <c r="G3276" s="79">
        <f t="shared" si="515"/>
        <v>1.8997097742810425</v>
      </c>
      <c r="J3276" s="78">
        <v>0.89375699999999991</v>
      </c>
      <c r="K3276" s="80">
        <f t="shared" si="516"/>
        <v>0.89375699999999991</v>
      </c>
      <c r="L3276" s="68" t="str">
        <f t="shared" si="509"/>
        <v>Normal</v>
      </c>
      <c r="N3276" s="67">
        <f t="shared" si="510"/>
        <v>0</v>
      </c>
      <c r="O3276" s="67">
        <f t="shared" si="511"/>
        <v>0.89375699999999991</v>
      </c>
      <c r="P3276" s="81">
        <f t="shared" si="512"/>
        <v>1.0059527742810426</v>
      </c>
      <c r="Q3276" s="81">
        <f t="shared" si="513"/>
        <v>1.0059527742810426</v>
      </c>
      <c r="S3276" s="1">
        <f t="shared" si="517"/>
        <v>2</v>
      </c>
      <c r="T3276" s="1" t="str">
        <f t="shared" si="518"/>
        <v>Peak</v>
      </c>
    </row>
    <row r="3277" spans="1:20" x14ac:dyDescent="0.25">
      <c r="A3277" s="85">
        <v>45062.749999992353</v>
      </c>
      <c r="B3277" s="1">
        <v>5</v>
      </c>
      <c r="C3277" s="1">
        <v>16</v>
      </c>
      <c r="D3277" s="1">
        <v>19</v>
      </c>
      <c r="E3277" s="1" t="str">
        <f t="shared" si="514"/>
        <v>Non-Summer</v>
      </c>
      <c r="F3277" s="78">
        <v>0.97529999999999994</v>
      </c>
      <c r="G3277" s="79">
        <f t="shared" si="515"/>
        <v>1.8555702983037563</v>
      </c>
      <c r="J3277" s="78">
        <v>0.112863</v>
      </c>
      <c r="K3277" s="80">
        <f t="shared" si="516"/>
        <v>0.112863</v>
      </c>
      <c r="L3277" s="68" t="str">
        <f t="shared" si="509"/>
        <v>Normal</v>
      </c>
      <c r="N3277" s="67">
        <f t="shared" si="510"/>
        <v>0</v>
      </c>
      <c r="O3277" s="67">
        <f t="shared" si="511"/>
        <v>0.112863</v>
      </c>
      <c r="P3277" s="81">
        <f t="shared" si="512"/>
        <v>1.7427072983037564</v>
      </c>
      <c r="Q3277" s="81">
        <f t="shared" si="513"/>
        <v>1.7427072983037564</v>
      </c>
      <c r="S3277" s="1">
        <f t="shared" si="517"/>
        <v>2</v>
      </c>
      <c r="T3277" s="1" t="str">
        <f t="shared" si="518"/>
        <v>Peak</v>
      </c>
    </row>
    <row r="3278" spans="1:20" x14ac:dyDescent="0.25">
      <c r="A3278" s="85">
        <v>45062.791666659017</v>
      </c>
      <c r="B3278" s="1">
        <v>5</v>
      </c>
      <c r="C3278" s="1">
        <v>16</v>
      </c>
      <c r="D3278" s="1">
        <v>20</v>
      </c>
      <c r="E3278" s="1" t="str">
        <f t="shared" si="514"/>
        <v>Non-Summer</v>
      </c>
      <c r="F3278" s="78">
        <v>0.93799999999999994</v>
      </c>
      <c r="G3278" s="79">
        <f t="shared" si="515"/>
        <v>1.7846046752885505</v>
      </c>
      <c r="J3278" s="78">
        <v>0</v>
      </c>
      <c r="K3278" s="80">
        <f t="shared" si="516"/>
        <v>0</v>
      </c>
      <c r="L3278" s="68" t="str">
        <f t="shared" si="509"/>
        <v>Normal</v>
      </c>
      <c r="N3278" s="67">
        <f t="shared" si="510"/>
        <v>0</v>
      </c>
      <c r="O3278" s="67">
        <f t="shared" si="511"/>
        <v>0</v>
      </c>
      <c r="P3278" s="81">
        <f t="shared" si="512"/>
        <v>1.7846046752885505</v>
      </c>
      <c r="Q3278" s="81">
        <f t="shared" si="513"/>
        <v>1.7846046752885505</v>
      </c>
      <c r="S3278" s="1">
        <f t="shared" si="517"/>
        <v>2</v>
      </c>
      <c r="T3278" s="1" t="str">
        <f t="shared" si="518"/>
        <v>Peak</v>
      </c>
    </row>
    <row r="3279" spans="1:20" x14ac:dyDescent="0.25">
      <c r="A3279" s="85">
        <v>45062.833333325681</v>
      </c>
      <c r="B3279" s="1">
        <v>5</v>
      </c>
      <c r="C3279" s="1">
        <v>16</v>
      </c>
      <c r="D3279" s="1">
        <v>21</v>
      </c>
      <c r="E3279" s="1" t="str">
        <f t="shared" si="514"/>
        <v>Non-Summer</v>
      </c>
      <c r="F3279" s="78">
        <v>0.93740000000000001</v>
      </c>
      <c r="G3279" s="79">
        <f t="shared" si="515"/>
        <v>1.7834631371167242</v>
      </c>
      <c r="J3279" s="78">
        <v>0</v>
      </c>
      <c r="K3279" s="80">
        <f t="shared" si="516"/>
        <v>0</v>
      </c>
      <c r="L3279" s="68" t="str">
        <f t="shared" si="509"/>
        <v>Normal</v>
      </c>
      <c r="N3279" s="67">
        <f t="shared" si="510"/>
        <v>0</v>
      </c>
      <c r="O3279" s="67">
        <f t="shared" si="511"/>
        <v>0</v>
      </c>
      <c r="P3279" s="81">
        <f t="shared" si="512"/>
        <v>1.7834631371167242</v>
      </c>
      <c r="Q3279" s="81">
        <f t="shared" si="513"/>
        <v>1.7834631371167242</v>
      </c>
      <c r="S3279" s="1">
        <f t="shared" si="517"/>
        <v>2</v>
      </c>
      <c r="T3279" s="1" t="str">
        <f t="shared" si="518"/>
        <v>Peak</v>
      </c>
    </row>
    <row r="3280" spans="1:20" x14ac:dyDescent="0.25">
      <c r="A3280" s="85">
        <v>45062.874999992346</v>
      </c>
      <c r="B3280" s="1">
        <v>5</v>
      </c>
      <c r="C3280" s="1">
        <v>16</v>
      </c>
      <c r="D3280" s="1">
        <v>22</v>
      </c>
      <c r="E3280" s="1" t="str">
        <f t="shared" si="514"/>
        <v>Non-Summer</v>
      </c>
      <c r="F3280" s="78">
        <v>0.89359999999999995</v>
      </c>
      <c r="G3280" s="79">
        <f t="shared" si="515"/>
        <v>1.7001308505733996</v>
      </c>
      <c r="J3280" s="78">
        <v>0</v>
      </c>
      <c r="K3280" s="80">
        <f t="shared" si="516"/>
        <v>0</v>
      </c>
      <c r="L3280" s="68" t="str">
        <f t="shared" si="509"/>
        <v>Normal</v>
      </c>
      <c r="N3280" s="67">
        <f t="shared" si="510"/>
        <v>0</v>
      </c>
      <c r="O3280" s="67">
        <f t="shared" si="511"/>
        <v>0</v>
      </c>
      <c r="P3280" s="81">
        <f t="shared" si="512"/>
        <v>1.7001308505733996</v>
      </c>
      <c r="Q3280" s="81">
        <f t="shared" si="513"/>
        <v>1.7001308505733996</v>
      </c>
      <c r="S3280" s="1">
        <f t="shared" si="517"/>
        <v>2</v>
      </c>
      <c r="T3280" s="1" t="str">
        <f t="shared" si="518"/>
        <v>Off-Peak</v>
      </c>
    </row>
    <row r="3281" spans="1:20" x14ac:dyDescent="0.25">
      <c r="A3281" s="85">
        <v>45062.91666665901</v>
      </c>
      <c r="B3281" s="1">
        <v>5</v>
      </c>
      <c r="C3281" s="1">
        <v>16</v>
      </c>
      <c r="D3281" s="1">
        <v>23</v>
      </c>
      <c r="E3281" s="1" t="str">
        <f t="shared" si="514"/>
        <v>Non-Summer</v>
      </c>
      <c r="F3281" s="78">
        <v>0.78869999999999996</v>
      </c>
      <c r="G3281" s="79">
        <f t="shared" si="515"/>
        <v>1.5005519268657568</v>
      </c>
      <c r="J3281" s="78">
        <v>0</v>
      </c>
      <c r="K3281" s="80">
        <f t="shared" si="516"/>
        <v>0</v>
      </c>
      <c r="L3281" s="68" t="str">
        <f t="shared" si="509"/>
        <v>Normal</v>
      </c>
      <c r="N3281" s="67">
        <f t="shared" si="510"/>
        <v>0</v>
      </c>
      <c r="O3281" s="67">
        <f t="shared" si="511"/>
        <v>0</v>
      </c>
      <c r="P3281" s="81">
        <f t="shared" si="512"/>
        <v>1.5005519268657568</v>
      </c>
      <c r="Q3281" s="81">
        <f t="shared" si="513"/>
        <v>1.5005519268657568</v>
      </c>
      <c r="S3281" s="1">
        <f t="shared" si="517"/>
        <v>2</v>
      </c>
      <c r="T3281" s="1" t="str">
        <f t="shared" si="518"/>
        <v>Off-Peak</v>
      </c>
    </row>
    <row r="3282" spans="1:20" x14ac:dyDescent="0.25">
      <c r="A3282" s="85">
        <v>45062.958333325674</v>
      </c>
      <c r="B3282" s="1">
        <v>5</v>
      </c>
      <c r="C3282" s="1">
        <v>17</v>
      </c>
      <c r="D3282" s="1">
        <v>0</v>
      </c>
      <c r="E3282" s="1" t="str">
        <f t="shared" si="514"/>
        <v>Non-Summer</v>
      </c>
      <c r="F3282" s="78">
        <v>0.67810000000000004</v>
      </c>
      <c r="G3282" s="79">
        <f t="shared" si="515"/>
        <v>1.2901283905257637</v>
      </c>
      <c r="J3282" s="78">
        <v>0</v>
      </c>
      <c r="K3282" s="80">
        <f t="shared" si="516"/>
        <v>0</v>
      </c>
      <c r="L3282" s="68" t="str">
        <f t="shared" si="509"/>
        <v>Normal</v>
      </c>
      <c r="N3282" s="67">
        <f t="shared" si="510"/>
        <v>0</v>
      </c>
      <c r="O3282" s="67">
        <f t="shared" si="511"/>
        <v>0</v>
      </c>
      <c r="P3282" s="81">
        <f t="shared" si="512"/>
        <v>1.2901283905257637</v>
      </c>
      <c r="Q3282" s="81">
        <f t="shared" si="513"/>
        <v>1.2901283905257637</v>
      </c>
      <c r="S3282" s="1">
        <f t="shared" si="517"/>
        <v>2</v>
      </c>
      <c r="T3282" s="1" t="str">
        <f t="shared" si="518"/>
        <v>Off-Peak</v>
      </c>
    </row>
    <row r="3283" spans="1:20" x14ac:dyDescent="0.25">
      <c r="A3283" s="85">
        <v>45062.999999992338</v>
      </c>
      <c r="B3283" s="1">
        <v>5</v>
      </c>
      <c r="C3283" s="1">
        <v>17</v>
      </c>
      <c r="D3283" s="1">
        <v>1</v>
      </c>
      <c r="E3283" s="1" t="str">
        <f t="shared" si="514"/>
        <v>Non-Summer</v>
      </c>
      <c r="F3283" s="78">
        <v>0.60850000000000004</v>
      </c>
      <c r="G3283" s="79">
        <f t="shared" si="515"/>
        <v>1.1577099625939054</v>
      </c>
      <c r="J3283" s="78">
        <v>0</v>
      </c>
      <c r="K3283" s="80">
        <f t="shared" si="516"/>
        <v>0</v>
      </c>
      <c r="L3283" s="68" t="str">
        <f t="shared" ref="L3283:L3346" si="519">IF(AND(D3283&gt;=$C$2,D3283&lt;=$C$3,E3283="Summer"),"MaxDis","Normal")</f>
        <v>Normal</v>
      </c>
      <c r="N3283" s="67">
        <f t="shared" ref="N3283:N3346" si="520">IF(K3283-G3283&lt;0,0,K3283-G3283)</f>
        <v>0</v>
      </c>
      <c r="O3283" s="67">
        <f t="shared" ref="O3283:O3346" si="521">K3283-N3283</f>
        <v>0</v>
      </c>
      <c r="P3283" s="81">
        <f t="shared" ref="P3283:P3346" si="522">MAX(0,G3283-O3283)</f>
        <v>1.1577099625939054</v>
      </c>
      <c r="Q3283" s="81">
        <f t="shared" ref="Q3283:Q3346" si="523">G3283-K3283</f>
        <v>1.1577099625939054</v>
      </c>
      <c r="S3283" s="1">
        <f t="shared" si="517"/>
        <v>3</v>
      </c>
      <c r="T3283" s="1" t="str">
        <f t="shared" si="518"/>
        <v>Off-Peak</v>
      </c>
    </row>
    <row r="3284" spans="1:20" x14ac:dyDescent="0.25">
      <c r="A3284" s="85">
        <v>45063.041666659003</v>
      </c>
      <c r="B3284" s="1">
        <v>5</v>
      </c>
      <c r="C3284" s="1">
        <v>17</v>
      </c>
      <c r="D3284" s="1">
        <v>2</v>
      </c>
      <c r="E3284" s="1" t="str">
        <f t="shared" ref="E3284:E3347" si="524">IF(AND(B3284&gt;=$C$5,B3284&lt;=$C$6),"Summer","Non-Summer")</f>
        <v>Non-Summer</v>
      </c>
      <c r="F3284" s="78">
        <v>0.56620000000000004</v>
      </c>
      <c r="G3284" s="79">
        <f t="shared" ref="G3284:G3347" si="525">F3284*$G$13</f>
        <v>1.0772315214801464</v>
      </c>
      <c r="J3284" s="78">
        <v>0</v>
      </c>
      <c r="K3284" s="80">
        <f t="shared" ref="K3284:K3347" si="526">J3284*$K$13</f>
        <v>0</v>
      </c>
      <c r="L3284" s="68" t="str">
        <f t="shared" si="519"/>
        <v>Normal</v>
      </c>
      <c r="N3284" s="67">
        <f t="shared" si="520"/>
        <v>0</v>
      </c>
      <c r="O3284" s="67">
        <f t="shared" si="521"/>
        <v>0</v>
      </c>
      <c r="P3284" s="81">
        <f t="shared" si="522"/>
        <v>1.0772315214801464</v>
      </c>
      <c r="Q3284" s="81">
        <f t="shared" si="523"/>
        <v>1.0772315214801464</v>
      </c>
      <c r="S3284" s="1">
        <f t="shared" ref="S3284:S3347" si="527">WEEKDAY(A3284,2)</f>
        <v>3</v>
      </c>
      <c r="T3284" s="1" t="str">
        <f t="shared" ref="T3284:T3347" si="528">IF(S3284&gt;5,"Off-Peak",IF(AND(D3284&gt;=$C$7,D3284&lt;$C$8),"Peak","Off-Peak"))</f>
        <v>Off-Peak</v>
      </c>
    </row>
    <row r="3285" spans="1:20" x14ac:dyDescent="0.25">
      <c r="A3285" s="85">
        <v>45063.083333325667</v>
      </c>
      <c r="B3285" s="1">
        <v>5</v>
      </c>
      <c r="C3285" s="1">
        <v>17</v>
      </c>
      <c r="D3285" s="1">
        <v>3</v>
      </c>
      <c r="E3285" s="1" t="str">
        <f t="shared" si="524"/>
        <v>Non-Summer</v>
      </c>
      <c r="F3285" s="78">
        <v>0.54279999999999995</v>
      </c>
      <c r="G3285" s="79">
        <f t="shared" si="525"/>
        <v>1.032711532778918</v>
      </c>
      <c r="J3285" s="78">
        <v>0</v>
      </c>
      <c r="K3285" s="80">
        <f t="shared" si="526"/>
        <v>0</v>
      </c>
      <c r="L3285" s="68" t="str">
        <f t="shared" si="519"/>
        <v>Normal</v>
      </c>
      <c r="N3285" s="67">
        <f t="shared" si="520"/>
        <v>0</v>
      </c>
      <c r="O3285" s="67">
        <f t="shared" si="521"/>
        <v>0</v>
      </c>
      <c r="P3285" s="81">
        <f t="shared" si="522"/>
        <v>1.032711532778918</v>
      </c>
      <c r="Q3285" s="81">
        <f t="shared" si="523"/>
        <v>1.032711532778918</v>
      </c>
      <c r="S3285" s="1">
        <f t="shared" si="527"/>
        <v>3</v>
      </c>
      <c r="T3285" s="1" t="str">
        <f t="shared" si="528"/>
        <v>Off-Peak</v>
      </c>
    </row>
    <row r="3286" spans="1:20" x14ac:dyDescent="0.25">
      <c r="A3286" s="85">
        <v>45063.124999992331</v>
      </c>
      <c r="B3286" s="1">
        <v>5</v>
      </c>
      <c r="C3286" s="1">
        <v>17</v>
      </c>
      <c r="D3286" s="1">
        <v>4</v>
      </c>
      <c r="E3286" s="1" t="str">
        <f t="shared" si="524"/>
        <v>Non-Summer</v>
      </c>
      <c r="F3286" s="78">
        <v>0.53320000000000001</v>
      </c>
      <c r="G3286" s="79">
        <f t="shared" si="525"/>
        <v>1.0144469220296963</v>
      </c>
      <c r="J3286" s="78">
        <v>0</v>
      </c>
      <c r="K3286" s="80">
        <f t="shared" si="526"/>
        <v>0</v>
      </c>
      <c r="L3286" s="68" t="str">
        <f t="shared" si="519"/>
        <v>Normal</v>
      </c>
      <c r="N3286" s="67">
        <f t="shared" si="520"/>
        <v>0</v>
      </c>
      <c r="O3286" s="67">
        <f t="shared" si="521"/>
        <v>0</v>
      </c>
      <c r="P3286" s="81">
        <f t="shared" si="522"/>
        <v>1.0144469220296963</v>
      </c>
      <c r="Q3286" s="81">
        <f t="shared" si="523"/>
        <v>1.0144469220296963</v>
      </c>
      <c r="S3286" s="1">
        <f t="shared" si="527"/>
        <v>3</v>
      </c>
      <c r="T3286" s="1" t="str">
        <f t="shared" si="528"/>
        <v>Off-Peak</v>
      </c>
    </row>
    <row r="3287" spans="1:20" x14ac:dyDescent="0.25">
      <c r="A3287" s="85">
        <v>45063.166666658995</v>
      </c>
      <c r="B3287" s="1">
        <v>5</v>
      </c>
      <c r="C3287" s="1">
        <v>17</v>
      </c>
      <c r="D3287" s="1">
        <v>5</v>
      </c>
      <c r="E3287" s="1" t="str">
        <f t="shared" si="524"/>
        <v>Non-Summer</v>
      </c>
      <c r="F3287" s="78">
        <v>0.53910000000000002</v>
      </c>
      <c r="G3287" s="79">
        <f t="shared" si="525"/>
        <v>1.025672047385989</v>
      </c>
      <c r="J3287" s="78">
        <v>0</v>
      </c>
      <c r="K3287" s="80">
        <f t="shared" si="526"/>
        <v>0</v>
      </c>
      <c r="L3287" s="68" t="str">
        <f t="shared" si="519"/>
        <v>Normal</v>
      </c>
      <c r="N3287" s="67">
        <f t="shared" si="520"/>
        <v>0</v>
      </c>
      <c r="O3287" s="67">
        <f t="shared" si="521"/>
        <v>0</v>
      </c>
      <c r="P3287" s="81">
        <f t="shared" si="522"/>
        <v>1.025672047385989</v>
      </c>
      <c r="Q3287" s="81">
        <f t="shared" si="523"/>
        <v>1.025672047385989</v>
      </c>
      <c r="S3287" s="1">
        <f t="shared" si="527"/>
        <v>3</v>
      </c>
      <c r="T3287" s="1" t="str">
        <f t="shared" si="528"/>
        <v>Off-Peak</v>
      </c>
    </row>
    <row r="3288" spans="1:20" x14ac:dyDescent="0.25">
      <c r="A3288" s="85">
        <v>45063.20833332566</v>
      </c>
      <c r="B3288" s="1">
        <v>5</v>
      </c>
      <c r="C3288" s="1">
        <v>17</v>
      </c>
      <c r="D3288" s="1">
        <v>6</v>
      </c>
      <c r="E3288" s="1" t="str">
        <f t="shared" si="524"/>
        <v>Non-Summer</v>
      </c>
      <c r="F3288" s="78">
        <v>0.56759999999999999</v>
      </c>
      <c r="G3288" s="79">
        <f t="shared" si="525"/>
        <v>1.0798951105477412</v>
      </c>
      <c r="J3288" s="78">
        <v>0.18683699999999998</v>
      </c>
      <c r="K3288" s="80">
        <f t="shared" si="526"/>
        <v>0.18683699999999998</v>
      </c>
      <c r="L3288" s="68" t="str">
        <f t="shared" si="519"/>
        <v>Normal</v>
      </c>
      <c r="N3288" s="67">
        <f t="shared" si="520"/>
        <v>0</v>
      </c>
      <c r="O3288" s="67">
        <f t="shared" si="521"/>
        <v>0.18683699999999998</v>
      </c>
      <c r="P3288" s="81">
        <f t="shared" si="522"/>
        <v>0.89305811054774131</v>
      </c>
      <c r="Q3288" s="81">
        <f t="shared" si="523"/>
        <v>0.89305811054774131</v>
      </c>
      <c r="S3288" s="1">
        <f t="shared" si="527"/>
        <v>3</v>
      </c>
      <c r="T3288" s="1" t="str">
        <f t="shared" si="528"/>
        <v>Peak</v>
      </c>
    </row>
    <row r="3289" spans="1:20" x14ac:dyDescent="0.25">
      <c r="A3289" s="85">
        <v>45063.249999992324</v>
      </c>
      <c r="B3289" s="1">
        <v>5</v>
      </c>
      <c r="C3289" s="1">
        <v>17</v>
      </c>
      <c r="D3289" s="1">
        <v>7</v>
      </c>
      <c r="E3289" s="1" t="str">
        <f t="shared" si="524"/>
        <v>Non-Summer</v>
      </c>
      <c r="F3289" s="78">
        <v>0.60819999999999996</v>
      </c>
      <c r="G3289" s="79">
        <f t="shared" si="525"/>
        <v>1.157139193507992</v>
      </c>
      <c r="J3289" s="78">
        <v>0.32462400000000002</v>
      </c>
      <c r="K3289" s="80">
        <f t="shared" si="526"/>
        <v>0.32462400000000002</v>
      </c>
      <c r="L3289" s="68" t="str">
        <f t="shared" si="519"/>
        <v>Normal</v>
      </c>
      <c r="N3289" s="67">
        <f t="shared" si="520"/>
        <v>0</v>
      </c>
      <c r="O3289" s="67">
        <f t="shared" si="521"/>
        <v>0.32462400000000002</v>
      </c>
      <c r="P3289" s="81">
        <f t="shared" si="522"/>
        <v>0.83251519350799197</v>
      </c>
      <c r="Q3289" s="81">
        <f t="shared" si="523"/>
        <v>0.83251519350799197</v>
      </c>
      <c r="S3289" s="1">
        <f t="shared" si="527"/>
        <v>3</v>
      </c>
      <c r="T3289" s="1" t="str">
        <f t="shared" si="528"/>
        <v>Peak</v>
      </c>
    </row>
    <row r="3290" spans="1:20" x14ac:dyDescent="0.25">
      <c r="A3290" s="85">
        <v>45063.291666658988</v>
      </c>
      <c r="B3290" s="1">
        <v>5</v>
      </c>
      <c r="C3290" s="1">
        <v>17</v>
      </c>
      <c r="D3290" s="1">
        <v>8</v>
      </c>
      <c r="E3290" s="1" t="str">
        <f t="shared" si="524"/>
        <v>Non-Summer</v>
      </c>
      <c r="F3290" s="78">
        <v>0.62780000000000002</v>
      </c>
      <c r="G3290" s="79">
        <f t="shared" si="525"/>
        <v>1.1944294404543201</v>
      </c>
      <c r="J3290" s="78">
        <v>0.73988100000000001</v>
      </c>
      <c r="K3290" s="80">
        <f t="shared" si="526"/>
        <v>0.73988100000000001</v>
      </c>
      <c r="L3290" s="68" t="str">
        <f t="shared" si="519"/>
        <v>Normal</v>
      </c>
      <c r="N3290" s="67">
        <f t="shared" si="520"/>
        <v>0</v>
      </c>
      <c r="O3290" s="67">
        <f t="shared" si="521"/>
        <v>0.73988100000000001</v>
      </c>
      <c r="P3290" s="81">
        <f t="shared" si="522"/>
        <v>0.45454844045432008</v>
      </c>
      <c r="Q3290" s="81">
        <f t="shared" si="523"/>
        <v>0.45454844045432008</v>
      </c>
      <c r="S3290" s="1">
        <f t="shared" si="527"/>
        <v>3</v>
      </c>
      <c r="T3290" s="1" t="str">
        <f t="shared" si="528"/>
        <v>Peak</v>
      </c>
    </row>
    <row r="3291" spans="1:20" x14ac:dyDescent="0.25">
      <c r="A3291" s="85">
        <v>45063.333333325652</v>
      </c>
      <c r="B3291" s="1">
        <v>5</v>
      </c>
      <c r="C3291" s="1">
        <v>17</v>
      </c>
      <c r="D3291" s="1">
        <v>9</v>
      </c>
      <c r="E3291" s="1" t="str">
        <f t="shared" si="524"/>
        <v>Non-Summer</v>
      </c>
      <c r="F3291" s="78">
        <v>0.61370000000000002</v>
      </c>
      <c r="G3291" s="79">
        <f t="shared" si="525"/>
        <v>1.1676032934164005</v>
      </c>
      <c r="J3291" s="78">
        <v>1.7843249999999999</v>
      </c>
      <c r="K3291" s="80">
        <f t="shared" si="526"/>
        <v>1.7843249999999999</v>
      </c>
      <c r="L3291" s="68" t="str">
        <f t="shared" si="519"/>
        <v>Normal</v>
      </c>
      <c r="N3291" s="67">
        <f t="shared" si="520"/>
        <v>0.61672170658359948</v>
      </c>
      <c r="O3291" s="67">
        <f t="shared" si="521"/>
        <v>1.1676032934164005</v>
      </c>
      <c r="P3291" s="81">
        <f t="shared" si="522"/>
        <v>0</v>
      </c>
      <c r="Q3291" s="81">
        <f t="shared" si="523"/>
        <v>-0.61672170658359948</v>
      </c>
      <c r="S3291" s="1">
        <f t="shared" si="527"/>
        <v>3</v>
      </c>
      <c r="T3291" s="1" t="str">
        <f t="shared" si="528"/>
        <v>Peak</v>
      </c>
    </row>
    <row r="3292" spans="1:20" x14ac:dyDescent="0.25">
      <c r="A3292" s="85">
        <v>45063.374999992317</v>
      </c>
      <c r="B3292" s="1">
        <v>5</v>
      </c>
      <c r="C3292" s="1">
        <v>17</v>
      </c>
      <c r="D3292" s="1">
        <v>10</v>
      </c>
      <c r="E3292" s="1" t="str">
        <f t="shared" si="524"/>
        <v>Non-Summer</v>
      </c>
      <c r="F3292" s="78">
        <v>0.60460000000000003</v>
      </c>
      <c r="G3292" s="79">
        <f t="shared" si="525"/>
        <v>1.1502899644770339</v>
      </c>
      <c r="J3292" s="78">
        <v>2.0342190000000002</v>
      </c>
      <c r="K3292" s="80">
        <f t="shared" si="526"/>
        <v>2.0342190000000002</v>
      </c>
      <c r="L3292" s="68" t="str">
        <f t="shared" si="519"/>
        <v>Normal</v>
      </c>
      <c r="N3292" s="67">
        <f t="shared" si="520"/>
        <v>0.88392903552296631</v>
      </c>
      <c r="O3292" s="67">
        <f t="shared" si="521"/>
        <v>1.1502899644770339</v>
      </c>
      <c r="P3292" s="81">
        <f t="shared" si="522"/>
        <v>0</v>
      </c>
      <c r="Q3292" s="81">
        <f t="shared" si="523"/>
        <v>-0.88392903552296631</v>
      </c>
      <c r="S3292" s="1">
        <f t="shared" si="527"/>
        <v>3</v>
      </c>
      <c r="T3292" s="1" t="str">
        <f t="shared" si="528"/>
        <v>Peak</v>
      </c>
    </row>
    <row r="3293" spans="1:20" x14ac:dyDescent="0.25">
      <c r="A3293" s="85">
        <v>45063.416666658981</v>
      </c>
      <c r="B3293" s="1">
        <v>5</v>
      </c>
      <c r="C3293" s="1">
        <v>17</v>
      </c>
      <c r="D3293" s="1">
        <v>11</v>
      </c>
      <c r="E3293" s="1" t="str">
        <f t="shared" si="524"/>
        <v>Non-Summer</v>
      </c>
      <c r="F3293" s="78">
        <v>0.59989999999999999</v>
      </c>
      <c r="G3293" s="79">
        <f t="shared" si="525"/>
        <v>1.141347915464394</v>
      </c>
      <c r="J3293" s="78">
        <v>3.625629</v>
      </c>
      <c r="K3293" s="80">
        <f t="shared" si="526"/>
        <v>3.625629</v>
      </c>
      <c r="L3293" s="68" t="str">
        <f t="shared" si="519"/>
        <v>Normal</v>
      </c>
      <c r="N3293" s="67">
        <f t="shared" si="520"/>
        <v>2.4842810845356063</v>
      </c>
      <c r="O3293" s="67">
        <f t="shared" si="521"/>
        <v>1.1413479154643937</v>
      </c>
      <c r="P3293" s="81">
        <f t="shared" si="522"/>
        <v>2.2204460492503131E-16</v>
      </c>
      <c r="Q3293" s="81">
        <f t="shared" si="523"/>
        <v>-2.4842810845356063</v>
      </c>
      <c r="S3293" s="1">
        <f t="shared" si="527"/>
        <v>3</v>
      </c>
      <c r="T3293" s="1" t="str">
        <f t="shared" si="528"/>
        <v>Peak</v>
      </c>
    </row>
    <row r="3294" spans="1:20" x14ac:dyDescent="0.25">
      <c r="A3294" s="85">
        <v>45063.458333325645</v>
      </c>
      <c r="B3294" s="1">
        <v>5</v>
      </c>
      <c r="C3294" s="1">
        <v>17</v>
      </c>
      <c r="D3294" s="1">
        <v>12</v>
      </c>
      <c r="E3294" s="1" t="str">
        <f t="shared" si="524"/>
        <v>Non-Summer</v>
      </c>
      <c r="F3294" s="78">
        <v>0.60160000000000002</v>
      </c>
      <c r="G3294" s="79">
        <f t="shared" si="525"/>
        <v>1.1445822736179021</v>
      </c>
      <c r="J3294" s="78">
        <v>1.72123</v>
      </c>
      <c r="K3294" s="80">
        <f t="shared" si="526"/>
        <v>1.72123</v>
      </c>
      <c r="L3294" s="68" t="str">
        <f t="shared" si="519"/>
        <v>Normal</v>
      </c>
      <c r="N3294" s="67">
        <f t="shared" si="520"/>
        <v>0.57664772638209794</v>
      </c>
      <c r="O3294" s="67">
        <f t="shared" si="521"/>
        <v>1.1445822736179021</v>
      </c>
      <c r="P3294" s="81">
        <f t="shared" si="522"/>
        <v>0</v>
      </c>
      <c r="Q3294" s="81">
        <f t="shared" si="523"/>
        <v>-0.57664772638209794</v>
      </c>
      <c r="S3294" s="1">
        <f t="shared" si="527"/>
        <v>3</v>
      </c>
      <c r="T3294" s="1" t="str">
        <f t="shared" si="528"/>
        <v>Peak</v>
      </c>
    </row>
    <row r="3295" spans="1:20" x14ac:dyDescent="0.25">
      <c r="A3295" s="85">
        <v>45063.499999992309</v>
      </c>
      <c r="B3295" s="1">
        <v>5</v>
      </c>
      <c r="C3295" s="1">
        <v>17</v>
      </c>
      <c r="D3295" s="1">
        <v>13</v>
      </c>
      <c r="E3295" s="1" t="str">
        <f t="shared" si="524"/>
        <v>Non-Summer</v>
      </c>
      <c r="F3295" s="78">
        <v>0.60909999999999997</v>
      </c>
      <c r="G3295" s="79">
        <f t="shared" si="525"/>
        <v>1.1588515007657316</v>
      </c>
      <c r="J3295" s="78">
        <v>1.5714359999999998</v>
      </c>
      <c r="K3295" s="80">
        <f t="shared" si="526"/>
        <v>1.5714359999999998</v>
      </c>
      <c r="L3295" s="68" t="str">
        <f t="shared" si="519"/>
        <v>Normal</v>
      </c>
      <c r="N3295" s="67">
        <f t="shared" si="520"/>
        <v>0.41258449923426821</v>
      </c>
      <c r="O3295" s="67">
        <f t="shared" si="521"/>
        <v>1.1588515007657316</v>
      </c>
      <c r="P3295" s="81">
        <f t="shared" si="522"/>
        <v>0</v>
      </c>
      <c r="Q3295" s="81">
        <f t="shared" si="523"/>
        <v>-0.41258449923426821</v>
      </c>
      <c r="S3295" s="1">
        <f t="shared" si="527"/>
        <v>3</v>
      </c>
      <c r="T3295" s="1" t="str">
        <f t="shared" si="528"/>
        <v>Peak</v>
      </c>
    </row>
    <row r="3296" spans="1:20" x14ac:dyDescent="0.25">
      <c r="A3296" s="85">
        <v>45063.541666658974</v>
      </c>
      <c r="B3296" s="1">
        <v>5</v>
      </c>
      <c r="C3296" s="1">
        <v>17</v>
      </c>
      <c r="D3296" s="1">
        <v>14</v>
      </c>
      <c r="E3296" s="1" t="str">
        <f t="shared" si="524"/>
        <v>Non-Summer</v>
      </c>
      <c r="F3296" s="78">
        <v>0.61399999999999999</v>
      </c>
      <c r="G3296" s="79">
        <f t="shared" si="525"/>
        <v>1.1681740625023136</v>
      </c>
      <c r="J3296" s="78">
        <v>1.4395640000000001</v>
      </c>
      <c r="K3296" s="80">
        <f t="shared" si="526"/>
        <v>1.4395640000000001</v>
      </c>
      <c r="L3296" s="68" t="str">
        <f t="shared" si="519"/>
        <v>Normal</v>
      </c>
      <c r="N3296" s="67">
        <f t="shared" si="520"/>
        <v>0.27138993749768647</v>
      </c>
      <c r="O3296" s="67">
        <f t="shared" si="521"/>
        <v>1.1681740625023136</v>
      </c>
      <c r="P3296" s="81">
        <f t="shared" si="522"/>
        <v>0</v>
      </c>
      <c r="Q3296" s="81">
        <f t="shared" si="523"/>
        <v>-0.27138993749768647</v>
      </c>
      <c r="S3296" s="1">
        <f t="shared" si="527"/>
        <v>3</v>
      </c>
      <c r="T3296" s="1" t="str">
        <f t="shared" si="528"/>
        <v>Peak</v>
      </c>
    </row>
    <row r="3297" spans="1:20" x14ac:dyDescent="0.25">
      <c r="A3297" s="85">
        <v>45063.583333325638</v>
      </c>
      <c r="B3297" s="1">
        <v>5</v>
      </c>
      <c r="C3297" s="1">
        <v>17</v>
      </c>
      <c r="D3297" s="1">
        <v>15</v>
      </c>
      <c r="E3297" s="1" t="str">
        <f t="shared" si="524"/>
        <v>Non-Summer</v>
      </c>
      <c r="F3297" s="78">
        <v>0.62390000000000001</v>
      </c>
      <c r="G3297" s="79">
        <f t="shared" si="525"/>
        <v>1.1870094423374487</v>
      </c>
      <c r="J3297" s="78">
        <v>1.0756790000000001</v>
      </c>
      <c r="K3297" s="80">
        <f t="shared" si="526"/>
        <v>1.0756790000000001</v>
      </c>
      <c r="L3297" s="68" t="str">
        <f t="shared" si="519"/>
        <v>Normal</v>
      </c>
      <c r="N3297" s="67">
        <f t="shared" si="520"/>
        <v>0</v>
      </c>
      <c r="O3297" s="67">
        <f t="shared" si="521"/>
        <v>1.0756790000000001</v>
      </c>
      <c r="P3297" s="81">
        <f t="shared" si="522"/>
        <v>0.1113304423374486</v>
      </c>
      <c r="Q3297" s="81">
        <f t="shared" si="523"/>
        <v>0.1113304423374486</v>
      </c>
      <c r="S3297" s="1">
        <f t="shared" si="527"/>
        <v>3</v>
      </c>
      <c r="T3297" s="1" t="str">
        <f t="shared" si="528"/>
        <v>Peak</v>
      </c>
    </row>
    <row r="3298" spans="1:20" x14ac:dyDescent="0.25">
      <c r="A3298" s="85">
        <v>45063.624999992302</v>
      </c>
      <c r="B3298" s="1">
        <v>5</v>
      </c>
      <c r="C3298" s="1">
        <v>17</v>
      </c>
      <c r="D3298" s="1">
        <v>16</v>
      </c>
      <c r="E3298" s="1" t="str">
        <f t="shared" si="524"/>
        <v>Non-Summer</v>
      </c>
      <c r="F3298" s="78">
        <v>0.65329999999999999</v>
      </c>
      <c r="G3298" s="79">
        <f t="shared" si="525"/>
        <v>1.2429448127569405</v>
      </c>
      <c r="J3298" s="78">
        <v>1.9124570000000001</v>
      </c>
      <c r="K3298" s="80">
        <f t="shared" si="526"/>
        <v>1.9124570000000001</v>
      </c>
      <c r="L3298" s="68" t="str">
        <f t="shared" si="519"/>
        <v>Normal</v>
      </c>
      <c r="N3298" s="67">
        <f t="shared" si="520"/>
        <v>0.66951218724305961</v>
      </c>
      <c r="O3298" s="67">
        <f t="shared" si="521"/>
        <v>1.2429448127569405</v>
      </c>
      <c r="P3298" s="81">
        <f t="shared" si="522"/>
        <v>0</v>
      </c>
      <c r="Q3298" s="81">
        <f t="shared" si="523"/>
        <v>-0.66951218724305961</v>
      </c>
      <c r="S3298" s="1">
        <f t="shared" si="527"/>
        <v>3</v>
      </c>
      <c r="T3298" s="1" t="str">
        <f t="shared" si="528"/>
        <v>Peak</v>
      </c>
    </row>
    <row r="3299" spans="1:20" x14ac:dyDescent="0.25">
      <c r="A3299" s="85">
        <v>45063.666666658966</v>
      </c>
      <c r="B3299" s="1">
        <v>5</v>
      </c>
      <c r="C3299" s="1">
        <v>17</v>
      </c>
      <c r="D3299" s="1">
        <v>17</v>
      </c>
      <c r="E3299" s="1" t="str">
        <f t="shared" si="524"/>
        <v>Non-Summer</v>
      </c>
      <c r="F3299" s="78">
        <v>0.69810000000000005</v>
      </c>
      <c r="G3299" s="79">
        <f t="shared" si="525"/>
        <v>1.3281796629199758</v>
      </c>
      <c r="J3299" s="78">
        <v>1.144876</v>
      </c>
      <c r="K3299" s="80">
        <f t="shared" si="526"/>
        <v>1.144876</v>
      </c>
      <c r="L3299" s="68" t="str">
        <f t="shared" si="519"/>
        <v>Normal</v>
      </c>
      <c r="N3299" s="67">
        <f t="shared" si="520"/>
        <v>0</v>
      </c>
      <c r="O3299" s="67">
        <f t="shared" si="521"/>
        <v>1.144876</v>
      </c>
      <c r="P3299" s="81">
        <f t="shared" si="522"/>
        <v>0.1833036629199758</v>
      </c>
      <c r="Q3299" s="81">
        <f t="shared" si="523"/>
        <v>0.1833036629199758</v>
      </c>
      <c r="S3299" s="1">
        <f t="shared" si="527"/>
        <v>3</v>
      </c>
      <c r="T3299" s="1" t="str">
        <f t="shared" si="528"/>
        <v>Peak</v>
      </c>
    </row>
    <row r="3300" spans="1:20" x14ac:dyDescent="0.25">
      <c r="A3300" s="85">
        <v>45063.708333325631</v>
      </c>
      <c r="B3300" s="1">
        <v>5</v>
      </c>
      <c r="C3300" s="1">
        <v>17</v>
      </c>
      <c r="D3300" s="1">
        <v>18</v>
      </c>
      <c r="E3300" s="1" t="str">
        <f t="shared" si="524"/>
        <v>Non-Summer</v>
      </c>
      <c r="F3300" s="78">
        <v>0.74070000000000003</v>
      </c>
      <c r="G3300" s="79">
        <f t="shared" si="525"/>
        <v>1.4092288731196476</v>
      </c>
      <c r="J3300" s="78">
        <v>0.66489399999999999</v>
      </c>
      <c r="K3300" s="80">
        <f t="shared" si="526"/>
        <v>0.66489399999999999</v>
      </c>
      <c r="L3300" s="68" t="str">
        <f t="shared" si="519"/>
        <v>Normal</v>
      </c>
      <c r="N3300" s="67">
        <f t="shared" si="520"/>
        <v>0</v>
      </c>
      <c r="O3300" s="67">
        <f t="shared" si="521"/>
        <v>0.66489399999999999</v>
      </c>
      <c r="P3300" s="81">
        <f t="shared" si="522"/>
        <v>0.74433487311964763</v>
      </c>
      <c r="Q3300" s="81">
        <f t="shared" si="523"/>
        <v>0.74433487311964763</v>
      </c>
      <c r="S3300" s="1">
        <f t="shared" si="527"/>
        <v>3</v>
      </c>
      <c r="T3300" s="1" t="str">
        <f t="shared" si="528"/>
        <v>Peak</v>
      </c>
    </row>
    <row r="3301" spans="1:20" x14ac:dyDescent="0.25">
      <c r="A3301" s="85">
        <v>45063.749999992295</v>
      </c>
      <c r="B3301" s="1">
        <v>5</v>
      </c>
      <c r="C3301" s="1">
        <v>17</v>
      </c>
      <c r="D3301" s="1">
        <v>19</v>
      </c>
      <c r="E3301" s="1" t="str">
        <f t="shared" si="524"/>
        <v>Non-Summer</v>
      </c>
      <c r="F3301" s="78">
        <v>0.76559999999999995</v>
      </c>
      <c r="G3301" s="79">
        <f t="shared" si="525"/>
        <v>1.4566027072504417</v>
      </c>
      <c r="J3301" s="78">
        <v>0.112578</v>
      </c>
      <c r="K3301" s="80">
        <f t="shared" si="526"/>
        <v>0.112578</v>
      </c>
      <c r="L3301" s="68" t="str">
        <f t="shared" si="519"/>
        <v>Normal</v>
      </c>
      <c r="N3301" s="67">
        <f t="shared" si="520"/>
        <v>0</v>
      </c>
      <c r="O3301" s="67">
        <f t="shared" si="521"/>
        <v>0.112578</v>
      </c>
      <c r="P3301" s="81">
        <f t="shared" si="522"/>
        <v>1.3440247072504417</v>
      </c>
      <c r="Q3301" s="81">
        <f t="shared" si="523"/>
        <v>1.3440247072504417</v>
      </c>
      <c r="S3301" s="1">
        <f t="shared" si="527"/>
        <v>3</v>
      </c>
      <c r="T3301" s="1" t="str">
        <f t="shared" si="528"/>
        <v>Peak</v>
      </c>
    </row>
    <row r="3302" spans="1:20" x14ac:dyDescent="0.25">
      <c r="A3302" s="85">
        <v>45063.791666658959</v>
      </c>
      <c r="B3302" s="1">
        <v>5</v>
      </c>
      <c r="C3302" s="1">
        <v>17</v>
      </c>
      <c r="D3302" s="1">
        <v>20</v>
      </c>
      <c r="E3302" s="1" t="str">
        <f t="shared" si="524"/>
        <v>Non-Summer</v>
      </c>
      <c r="F3302" s="78">
        <v>0.79630000000000001</v>
      </c>
      <c r="G3302" s="79">
        <f t="shared" si="525"/>
        <v>1.5150114103755574</v>
      </c>
      <c r="J3302" s="78">
        <v>0</v>
      </c>
      <c r="K3302" s="80">
        <f t="shared" si="526"/>
        <v>0</v>
      </c>
      <c r="L3302" s="68" t="str">
        <f t="shared" si="519"/>
        <v>Normal</v>
      </c>
      <c r="N3302" s="67">
        <f t="shared" si="520"/>
        <v>0</v>
      </c>
      <c r="O3302" s="67">
        <f t="shared" si="521"/>
        <v>0</v>
      </c>
      <c r="P3302" s="81">
        <f t="shared" si="522"/>
        <v>1.5150114103755574</v>
      </c>
      <c r="Q3302" s="81">
        <f t="shared" si="523"/>
        <v>1.5150114103755574</v>
      </c>
      <c r="S3302" s="1">
        <f t="shared" si="527"/>
        <v>3</v>
      </c>
      <c r="T3302" s="1" t="str">
        <f t="shared" si="528"/>
        <v>Peak</v>
      </c>
    </row>
    <row r="3303" spans="1:20" x14ac:dyDescent="0.25">
      <c r="A3303" s="85">
        <v>45063.833333325623</v>
      </c>
      <c r="B3303" s="1">
        <v>5</v>
      </c>
      <c r="C3303" s="1">
        <v>17</v>
      </c>
      <c r="D3303" s="1">
        <v>21</v>
      </c>
      <c r="E3303" s="1" t="str">
        <f t="shared" si="524"/>
        <v>Non-Summer</v>
      </c>
      <c r="F3303" s="78">
        <v>0.8478</v>
      </c>
      <c r="G3303" s="79">
        <f t="shared" si="525"/>
        <v>1.6129934367906538</v>
      </c>
      <c r="J3303" s="78">
        <v>0</v>
      </c>
      <c r="K3303" s="80">
        <f t="shared" si="526"/>
        <v>0</v>
      </c>
      <c r="L3303" s="68" t="str">
        <f t="shared" si="519"/>
        <v>Normal</v>
      </c>
      <c r="N3303" s="67">
        <f t="shared" si="520"/>
        <v>0</v>
      </c>
      <c r="O3303" s="67">
        <f t="shared" si="521"/>
        <v>0</v>
      </c>
      <c r="P3303" s="81">
        <f t="shared" si="522"/>
        <v>1.6129934367906538</v>
      </c>
      <c r="Q3303" s="81">
        <f t="shared" si="523"/>
        <v>1.6129934367906538</v>
      </c>
      <c r="S3303" s="1">
        <f t="shared" si="527"/>
        <v>3</v>
      </c>
      <c r="T3303" s="1" t="str">
        <f t="shared" si="528"/>
        <v>Peak</v>
      </c>
    </row>
    <row r="3304" spans="1:20" x14ac:dyDescent="0.25">
      <c r="A3304" s="85">
        <v>45063.874999992287</v>
      </c>
      <c r="B3304" s="1">
        <v>5</v>
      </c>
      <c r="C3304" s="1">
        <v>17</v>
      </c>
      <c r="D3304" s="1">
        <v>22</v>
      </c>
      <c r="E3304" s="1" t="str">
        <f t="shared" si="524"/>
        <v>Non-Summer</v>
      </c>
      <c r="F3304" s="78">
        <v>0.83189999999999997</v>
      </c>
      <c r="G3304" s="79">
        <f t="shared" si="525"/>
        <v>1.5827426752372551</v>
      </c>
      <c r="J3304" s="78">
        <v>0</v>
      </c>
      <c r="K3304" s="80">
        <f t="shared" si="526"/>
        <v>0</v>
      </c>
      <c r="L3304" s="68" t="str">
        <f t="shared" si="519"/>
        <v>Normal</v>
      </c>
      <c r="N3304" s="67">
        <f t="shared" si="520"/>
        <v>0</v>
      </c>
      <c r="O3304" s="67">
        <f t="shared" si="521"/>
        <v>0</v>
      </c>
      <c r="P3304" s="81">
        <f t="shared" si="522"/>
        <v>1.5827426752372551</v>
      </c>
      <c r="Q3304" s="81">
        <f t="shared" si="523"/>
        <v>1.5827426752372551</v>
      </c>
      <c r="S3304" s="1">
        <f t="shared" si="527"/>
        <v>3</v>
      </c>
      <c r="T3304" s="1" t="str">
        <f t="shared" si="528"/>
        <v>Off-Peak</v>
      </c>
    </row>
    <row r="3305" spans="1:20" x14ac:dyDescent="0.25">
      <c r="A3305" s="85">
        <v>45063.916666658952</v>
      </c>
      <c r="B3305" s="1">
        <v>5</v>
      </c>
      <c r="C3305" s="1">
        <v>17</v>
      </c>
      <c r="D3305" s="1">
        <v>23</v>
      </c>
      <c r="E3305" s="1" t="str">
        <f t="shared" si="524"/>
        <v>Non-Summer</v>
      </c>
      <c r="F3305" s="78">
        <v>0.75290000000000001</v>
      </c>
      <c r="G3305" s="79">
        <f t="shared" si="525"/>
        <v>1.4324401492801171</v>
      </c>
      <c r="J3305" s="78">
        <v>0</v>
      </c>
      <c r="K3305" s="80">
        <f t="shared" si="526"/>
        <v>0</v>
      </c>
      <c r="L3305" s="68" t="str">
        <f t="shared" si="519"/>
        <v>Normal</v>
      </c>
      <c r="N3305" s="67">
        <f t="shared" si="520"/>
        <v>0</v>
      </c>
      <c r="O3305" s="67">
        <f t="shared" si="521"/>
        <v>0</v>
      </c>
      <c r="P3305" s="81">
        <f t="shared" si="522"/>
        <v>1.4324401492801171</v>
      </c>
      <c r="Q3305" s="81">
        <f t="shared" si="523"/>
        <v>1.4324401492801171</v>
      </c>
      <c r="S3305" s="1">
        <f t="shared" si="527"/>
        <v>3</v>
      </c>
      <c r="T3305" s="1" t="str">
        <f t="shared" si="528"/>
        <v>Off-Peak</v>
      </c>
    </row>
    <row r="3306" spans="1:20" x14ac:dyDescent="0.25">
      <c r="A3306" s="85">
        <v>45063.958333325616</v>
      </c>
      <c r="B3306" s="1">
        <v>5</v>
      </c>
      <c r="C3306" s="1">
        <v>18</v>
      </c>
      <c r="D3306" s="1">
        <v>0</v>
      </c>
      <c r="E3306" s="1" t="str">
        <f t="shared" si="524"/>
        <v>Non-Summer</v>
      </c>
      <c r="F3306" s="78">
        <v>0.66520000000000001</v>
      </c>
      <c r="G3306" s="79">
        <f t="shared" si="525"/>
        <v>1.2655853198314968</v>
      </c>
      <c r="J3306" s="78">
        <v>0</v>
      </c>
      <c r="K3306" s="80">
        <f t="shared" si="526"/>
        <v>0</v>
      </c>
      <c r="L3306" s="68" t="str">
        <f t="shared" si="519"/>
        <v>Normal</v>
      </c>
      <c r="N3306" s="67">
        <f t="shared" si="520"/>
        <v>0</v>
      </c>
      <c r="O3306" s="67">
        <f t="shared" si="521"/>
        <v>0</v>
      </c>
      <c r="P3306" s="81">
        <f t="shared" si="522"/>
        <v>1.2655853198314968</v>
      </c>
      <c r="Q3306" s="81">
        <f t="shared" si="523"/>
        <v>1.2655853198314968</v>
      </c>
      <c r="S3306" s="1">
        <f t="shared" si="527"/>
        <v>3</v>
      </c>
      <c r="T3306" s="1" t="str">
        <f t="shared" si="528"/>
        <v>Off-Peak</v>
      </c>
    </row>
    <row r="3307" spans="1:20" x14ac:dyDescent="0.25">
      <c r="A3307" s="85">
        <v>45063.99999999228</v>
      </c>
      <c r="B3307" s="1">
        <v>5</v>
      </c>
      <c r="C3307" s="1">
        <v>18</v>
      </c>
      <c r="D3307" s="1">
        <v>1</v>
      </c>
      <c r="E3307" s="1" t="str">
        <f t="shared" si="524"/>
        <v>Non-Summer</v>
      </c>
      <c r="F3307" s="78">
        <v>0.60940000000000005</v>
      </c>
      <c r="G3307" s="79">
        <f t="shared" si="525"/>
        <v>1.1594222698516448</v>
      </c>
      <c r="J3307" s="78">
        <v>0</v>
      </c>
      <c r="K3307" s="80">
        <f t="shared" si="526"/>
        <v>0</v>
      </c>
      <c r="L3307" s="68" t="str">
        <f t="shared" si="519"/>
        <v>Normal</v>
      </c>
      <c r="N3307" s="67">
        <f t="shared" si="520"/>
        <v>0</v>
      </c>
      <c r="O3307" s="67">
        <f t="shared" si="521"/>
        <v>0</v>
      </c>
      <c r="P3307" s="81">
        <f t="shared" si="522"/>
        <v>1.1594222698516448</v>
      </c>
      <c r="Q3307" s="81">
        <f t="shared" si="523"/>
        <v>1.1594222698516448</v>
      </c>
      <c r="S3307" s="1">
        <f t="shared" si="527"/>
        <v>4</v>
      </c>
      <c r="T3307" s="1" t="str">
        <f t="shared" si="528"/>
        <v>Off-Peak</v>
      </c>
    </row>
    <row r="3308" spans="1:20" x14ac:dyDescent="0.25">
      <c r="A3308" s="85">
        <v>45064.041666658944</v>
      </c>
      <c r="B3308" s="1">
        <v>5</v>
      </c>
      <c r="C3308" s="1">
        <v>18</v>
      </c>
      <c r="D3308" s="1">
        <v>2</v>
      </c>
      <c r="E3308" s="1" t="str">
        <f t="shared" si="524"/>
        <v>Non-Summer</v>
      </c>
      <c r="F3308" s="78">
        <v>0.57720000000000005</v>
      </c>
      <c r="G3308" s="79">
        <f t="shared" si="525"/>
        <v>1.0981597212969632</v>
      </c>
      <c r="J3308" s="78">
        <v>0</v>
      </c>
      <c r="K3308" s="80">
        <f t="shared" si="526"/>
        <v>0</v>
      </c>
      <c r="L3308" s="68" t="str">
        <f t="shared" si="519"/>
        <v>Normal</v>
      </c>
      <c r="N3308" s="67">
        <f t="shared" si="520"/>
        <v>0</v>
      </c>
      <c r="O3308" s="67">
        <f t="shared" si="521"/>
        <v>0</v>
      </c>
      <c r="P3308" s="81">
        <f t="shared" si="522"/>
        <v>1.0981597212969632</v>
      </c>
      <c r="Q3308" s="81">
        <f t="shared" si="523"/>
        <v>1.0981597212969632</v>
      </c>
      <c r="S3308" s="1">
        <f t="shared" si="527"/>
        <v>4</v>
      </c>
      <c r="T3308" s="1" t="str">
        <f t="shared" si="528"/>
        <v>Off-Peak</v>
      </c>
    </row>
    <row r="3309" spans="1:20" x14ac:dyDescent="0.25">
      <c r="A3309" s="85">
        <v>45064.083333325609</v>
      </c>
      <c r="B3309" s="1">
        <v>5</v>
      </c>
      <c r="C3309" s="1">
        <v>18</v>
      </c>
      <c r="D3309" s="1">
        <v>3</v>
      </c>
      <c r="E3309" s="1" t="str">
        <f t="shared" si="524"/>
        <v>Non-Summer</v>
      </c>
      <c r="F3309" s="78">
        <v>0.55940000000000001</v>
      </c>
      <c r="G3309" s="79">
        <f t="shared" si="525"/>
        <v>1.0642940888661143</v>
      </c>
      <c r="J3309" s="78">
        <v>0</v>
      </c>
      <c r="K3309" s="80">
        <f t="shared" si="526"/>
        <v>0</v>
      </c>
      <c r="L3309" s="68" t="str">
        <f t="shared" si="519"/>
        <v>Normal</v>
      </c>
      <c r="N3309" s="67">
        <f t="shared" si="520"/>
        <v>0</v>
      </c>
      <c r="O3309" s="67">
        <f t="shared" si="521"/>
        <v>0</v>
      </c>
      <c r="P3309" s="81">
        <f t="shared" si="522"/>
        <v>1.0642940888661143</v>
      </c>
      <c r="Q3309" s="81">
        <f t="shared" si="523"/>
        <v>1.0642940888661143</v>
      </c>
      <c r="S3309" s="1">
        <f t="shared" si="527"/>
        <v>4</v>
      </c>
      <c r="T3309" s="1" t="str">
        <f t="shared" si="528"/>
        <v>Off-Peak</v>
      </c>
    </row>
    <row r="3310" spans="1:20" x14ac:dyDescent="0.25">
      <c r="A3310" s="85">
        <v>45064.124999992273</v>
      </c>
      <c r="B3310" s="1">
        <v>5</v>
      </c>
      <c r="C3310" s="1">
        <v>18</v>
      </c>
      <c r="D3310" s="1">
        <v>4</v>
      </c>
      <c r="E3310" s="1" t="str">
        <f t="shared" si="524"/>
        <v>Non-Summer</v>
      </c>
      <c r="F3310" s="78">
        <v>0.55379999999999996</v>
      </c>
      <c r="G3310" s="79">
        <f t="shared" si="525"/>
        <v>1.053639732595735</v>
      </c>
      <c r="J3310" s="78">
        <v>0</v>
      </c>
      <c r="K3310" s="80">
        <f t="shared" si="526"/>
        <v>0</v>
      </c>
      <c r="L3310" s="68" t="str">
        <f t="shared" si="519"/>
        <v>Normal</v>
      </c>
      <c r="N3310" s="67">
        <f t="shared" si="520"/>
        <v>0</v>
      </c>
      <c r="O3310" s="67">
        <f t="shared" si="521"/>
        <v>0</v>
      </c>
      <c r="P3310" s="81">
        <f t="shared" si="522"/>
        <v>1.053639732595735</v>
      </c>
      <c r="Q3310" s="81">
        <f t="shared" si="523"/>
        <v>1.053639732595735</v>
      </c>
      <c r="S3310" s="1">
        <f t="shared" si="527"/>
        <v>4</v>
      </c>
      <c r="T3310" s="1" t="str">
        <f t="shared" si="528"/>
        <v>Off-Peak</v>
      </c>
    </row>
    <row r="3311" spans="1:20" x14ac:dyDescent="0.25">
      <c r="A3311" s="85">
        <v>45064.166666658937</v>
      </c>
      <c r="B3311" s="1">
        <v>5</v>
      </c>
      <c r="C3311" s="1">
        <v>18</v>
      </c>
      <c r="D3311" s="1">
        <v>5</v>
      </c>
      <c r="E3311" s="1" t="str">
        <f t="shared" si="524"/>
        <v>Non-Summer</v>
      </c>
      <c r="F3311" s="78">
        <v>0.56169999999999998</v>
      </c>
      <c r="G3311" s="79">
        <f t="shared" si="525"/>
        <v>1.0686699851914487</v>
      </c>
      <c r="J3311" s="78">
        <v>0</v>
      </c>
      <c r="K3311" s="80">
        <f t="shared" si="526"/>
        <v>0</v>
      </c>
      <c r="L3311" s="68" t="str">
        <f t="shared" si="519"/>
        <v>Normal</v>
      </c>
      <c r="N3311" s="67">
        <f t="shared" si="520"/>
        <v>0</v>
      </c>
      <c r="O3311" s="67">
        <f t="shared" si="521"/>
        <v>0</v>
      </c>
      <c r="P3311" s="81">
        <f t="shared" si="522"/>
        <v>1.0686699851914487</v>
      </c>
      <c r="Q3311" s="81">
        <f t="shared" si="523"/>
        <v>1.0686699851914487</v>
      </c>
      <c r="S3311" s="1">
        <f t="shared" si="527"/>
        <v>4</v>
      </c>
      <c r="T3311" s="1" t="str">
        <f t="shared" si="528"/>
        <v>Off-Peak</v>
      </c>
    </row>
    <row r="3312" spans="1:20" x14ac:dyDescent="0.25">
      <c r="A3312" s="85">
        <v>45064.208333325601</v>
      </c>
      <c r="B3312" s="1">
        <v>5</v>
      </c>
      <c r="C3312" s="1">
        <v>18</v>
      </c>
      <c r="D3312" s="1">
        <v>6</v>
      </c>
      <c r="E3312" s="1" t="str">
        <f t="shared" si="524"/>
        <v>Non-Summer</v>
      </c>
      <c r="F3312" s="78">
        <v>0.59209999999999996</v>
      </c>
      <c r="G3312" s="79">
        <f t="shared" si="525"/>
        <v>1.1265079192306511</v>
      </c>
      <c r="J3312" s="78">
        <v>0.16088</v>
      </c>
      <c r="K3312" s="80">
        <f t="shared" si="526"/>
        <v>0.16088</v>
      </c>
      <c r="L3312" s="68" t="str">
        <f t="shared" si="519"/>
        <v>Normal</v>
      </c>
      <c r="N3312" s="67">
        <f t="shared" si="520"/>
        <v>0</v>
      </c>
      <c r="O3312" s="67">
        <f t="shared" si="521"/>
        <v>0.16088</v>
      </c>
      <c r="P3312" s="81">
        <f t="shared" si="522"/>
        <v>0.96562791923065106</v>
      </c>
      <c r="Q3312" s="81">
        <f t="shared" si="523"/>
        <v>0.96562791923065106</v>
      </c>
      <c r="S3312" s="1">
        <f t="shared" si="527"/>
        <v>4</v>
      </c>
      <c r="T3312" s="1" t="str">
        <f t="shared" si="528"/>
        <v>Peak</v>
      </c>
    </row>
    <row r="3313" spans="1:20" x14ac:dyDescent="0.25">
      <c r="A3313" s="85">
        <v>45064.249999992266</v>
      </c>
      <c r="B3313" s="1">
        <v>5</v>
      </c>
      <c r="C3313" s="1">
        <v>18</v>
      </c>
      <c r="D3313" s="1">
        <v>7</v>
      </c>
      <c r="E3313" s="1" t="str">
        <f t="shared" si="524"/>
        <v>Non-Summer</v>
      </c>
      <c r="F3313" s="78">
        <v>0.63590000000000002</v>
      </c>
      <c r="G3313" s="79">
        <f t="shared" si="525"/>
        <v>1.2098402057739759</v>
      </c>
      <c r="J3313" s="78">
        <v>1.1116140000000001</v>
      </c>
      <c r="K3313" s="80">
        <f t="shared" si="526"/>
        <v>1.1116140000000001</v>
      </c>
      <c r="L3313" s="68" t="str">
        <f t="shared" si="519"/>
        <v>Normal</v>
      </c>
      <c r="N3313" s="67">
        <f t="shared" si="520"/>
        <v>0</v>
      </c>
      <c r="O3313" s="67">
        <f t="shared" si="521"/>
        <v>1.1116140000000001</v>
      </c>
      <c r="P3313" s="81">
        <f t="shared" si="522"/>
        <v>9.8226205773975783E-2</v>
      </c>
      <c r="Q3313" s="81">
        <f t="shared" si="523"/>
        <v>9.8226205773975783E-2</v>
      </c>
      <c r="S3313" s="1">
        <f t="shared" si="527"/>
        <v>4</v>
      </c>
      <c r="T3313" s="1" t="str">
        <f t="shared" si="528"/>
        <v>Peak</v>
      </c>
    </row>
    <row r="3314" spans="1:20" x14ac:dyDescent="0.25">
      <c r="A3314" s="85">
        <v>45064.29166665893</v>
      </c>
      <c r="B3314" s="1">
        <v>5</v>
      </c>
      <c r="C3314" s="1">
        <v>18</v>
      </c>
      <c r="D3314" s="1">
        <v>8</v>
      </c>
      <c r="E3314" s="1" t="str">
        <f t="shared" si="524"/>
        <v>Non-Summer</v>
      </c>
      <c r="F3314" s="78">
        <v>0.65239999999999998</v>
      </c>
      <c r="G3314" s="79">
        <f t="shared" si="525"/>
        <v>1.2412325054992008</v>
      </c>
      <c r="J3314" s="78">
        <v>0.74187099999999995</v>
      </c>
      <c r="K3314" s="80">
        <f t="shared" si="526"/>
        <v>0.74187099999999995</v>
      </c>
      <c r="L3314" s="68" t="str">
        <f t="shared" si="519"/>
        <v>Normal</v>
      </c>
      <c r="N3314" s="67">
        <f t="shared" si="520"/>
        <v>0</v>
      </c>
      <c r="O3314" s="67">
        <f t="shared" si="521"/>
        <v>0.74187099999999995</v>
      </c>
      <c r="P3314" s="81">
        <f t="shared" si="522"/>
        <v>0.49936150549920089</v>
      </c>
      <c r="Q3314" s="81">
        <f t="shared" si="523"/>
        <v>0.49936150549920089</v>
      </c>
      <c r="S3314" s="1">
        <f t="shared" si="527"/>
        <v>4</v>
      </c>
      <c r="T3314" s="1" t="str">
        <f t="shared" si="528"/>
        <v>Peak</v>
      </c>
    </row>
    <row r="3315" spans="1:20" x14ac:dyDescent="0.25">
      <c r="A3315" s="85">
        <v>45064.333333325594</v>
      </c>
      <c r="B3315" s="1">
        <v>5</v>
      </c>
      <c r="C3315" s="1">
        <v>18</v>
      </c>
      <c r="D3315" s="1">
        <v>9</v>
      </c>
      <c r="E3315" s="1" t="str">
        <f t="shared" si="524"/>
        <v>Non-Summer</v>
      </c>
      <c r="F3315" s="78">
        <v>0.63129999999999997</v>
      </c>
      <c r="G3315" s="79">
        <f t="shared" si="525"/>
        <v>1.2010884131233071</v>
      </c>
      <c r="J3315" s="78">
        <v>1.105534</v>
      </c>
      <c r="K3315" s="80">
        <f t="shared" si="526"/>
        <v>1.105534</v>
      </c>
      <c r="L3315" s="68" t="str">
        <f t="shared" si="519"/>
        <v>Normal</v>
      </c>
      <c r="N3315" s="67">
        <f t="shared" si="520"/>
        <v>0</v>
      </c>
      <c r="O3315" s="67">
        <f t="shared" si="521"/>
        <v>1.105534</v>
      </c>
      <c r="P3315" s="81">
        <f t="shared" si="522"/>
        <v>9.5554413123307036E-2</v>
      </c>
      <c r="Q3315" s="81">
        <f t="shared" si="523"/>
        <v>9.5554413123307036E-2</v>
      </c>
      <c r="S3315" s="1">
        <f t="shared" si="527"/>
        <v>4</v>
      </c>
      <c r="T3315" s="1" t="str">
        <f t="shared" si="528"/>
        <v>Peak</v>
      </c>
    </row>
    <row r="3316" spans="1:20" x14ac:dyDescent="0.25">
      <c r="A3316" s="85">
        <v>45064.374999992258</v>
      </c>
      <c r="B3316" s="1">
        <v>5</v>
      </c>
      <c r="C3316" s="1">
        <v>18</v>
      </c>
      <c r="D3316" s="1">
        <v>10</v>
      </c>
      <c r="E3316" s="1" t="str">
        <f t="shared" si="524"/>
        <v>Non-Summer</v>
      </c>
      <c r="F3316" s="78">
        <v>0.61570000000000003</v>
      </c>
      <c r="G3316" s="79">
        <f t="shared" si="525"/>
        <v>1.1714084206558217</v>
      </c>
      <c r="J3316" s="78">
        <v>1.8566469999999999</v>
      </c>
      <c r="K3316" s="80">
        <f t="shared" si="526"/>
        <v>1.8566469999999999</v>
      </c>
      <c r="L3316" s="68" t="str">
        <f t="shared" si="519"/>
        <v>Normal</v>
      </c>
      <c r="N3316" s="67">
        <f t="shared" si="520"/>
        <v>0.6852385793441782</v>
      </c>
      <c r="O3316" s="67">
        <f t="shared" si="521"/>
        <v>1.1714084206558217</v>
      </c>
      <c r="P3316" s="81">
        <f t="shared" si="522"/>
        <v>0</v>
      </c>
      <c r="Q3316" s="81">
        <f t="shared" si="523"/>
        <v>-0.6852385793441782</v>
      </c>
      <c r="S3316" s="1">
        <f t="shared" si="527"/>
        <v>4</v>
      </c>
      <c r="T3316" s="1" t="str">
        <f t="shared" si="528"/>
        <v>Peak</v>
      </c>
    </row>
    <row r="3317" spans="1:20" x14ac:dyDescent="0.25">
      <c r="A3317" s="85">
        <v>45064.416666658923</v>
      </c>
      <c r="B3317" s="1">
        <v>5</v>
      </c>
      <c r="C3317" s="1">
        <v>18</v>
      </c>
      <c r="D3317" s="1">
        <v>11</v>
      </c>
      <c r="E3317" s="1" t="str">
        <f t="shared" si="524"/>
        <v>Non-Summer</v>
      </c>
      <c r="F3317" s="78">
        <v>0.60399999999999998</v>
      </c>
      <c r="G3317" s="79">
        <f t="shared" si="525"/>
        <v>1.1491484263052074</v>
      </c>
      <c r="J3317" s="78">
        <v>1.3045630000000001</v>
      </c>
      <c r="K3317" s="80">
        <f t="shared" si="526"/>
        <v>1.3045630000000001</v>
      </c>
      <c r="L3317" s="68" t="str">
        <f t="shared" si="519"/>
        <v>Normal</v>
      </c>
      <c r="N3317" s="67">
        <f t="shared" si="520"/>
        <v>0.15541457369479272</v>
      </c>
      <c r="O3317" s="67">
        <f t="shared" si="521"/>
        <v>1.1491484263052074</v>
      </c>
      <c r="P3317" s="81">
        <f t="shared" si="522"/>
        <v>0</v>
      </c>
      <c r="Q3317" s="81">
        <f t="shared" si="523"/>
        <v>-0.15541457369479272</v>
      </c>
      <c r="S3317" s="1">
        <f t="shared" si="527"/>
        <v>4</v>
      </c>
      <c r="T3317" s="1" t="str">
        <f t="shared" si="528"/>
        <v>Peak</v>
      </c>
    </row>
    <row r="3318" spans="1:20" x14ac:dyDescent="0.25">
      <c r="A3318" s="85">
        <v>45064.458333325587</v>
      </c>
      <c r="B3318" s="1">
        <v>5</v>
      </c>
      <c r="C3318" s="1">
        <v>18</v>
      </c>
      <c r="D3318" s="1">
        <v>12</v>
      </c>
      <c r="E3318" s="1" t="str">
        <f t="shared" si="524"/>
        <v>Non-Summer</v>
      </c>
      <c r="F3318" s="78">
        <v>0.60040000000000004</v>
      </c>
      <c r="G3318" s="79">
        <f t="shared" si="525"/>
        <v>1.1422991972742493</v>
      </c>
      <c r="J3318" s="78">
        <v>0.75037100000000001</v>
      </c>
      <c r="K3318" s="80">
        <f t="shared" si="526"/>
        <v>0.75037100000000001</v>
      </c>
      <c r="L3318" s="68" t="str">
        <f t="shared" si="519"/>
        <v>Normal</v>
      </c>
      <c r="N3318" s="67">
        <f t="shared" si="520"/>
        <v>0</v>
      </c>
      <c r="O3318" s="67">
        <f t="shared" si="521"/>
        <v>0.75037100000000001</v>
      </c>
      <c r="P3318" s="81">
        <f t="shared" si="522"/>
        <v>0.39192819727424932</v>
      </c>
      <c r="Q3318" s="81">
        <f t="shared" si="523"/>
        <v>0.39192819727424932</v>
      </c>
      <c r="S3318" s="1">
        <f t="shared" si="527"/>
        <v>4</v>
      </c>
      <c r="T3318" s="1" t="str">
        <f t="shared" si="528"/>
        <v>Peak</v>
      </c>
    </row>
    <row r="3319" spans="1:20" x14ac:dyDescent="0.25">
      <c r="A3319" s="85">
        <v>45064.499999992251</v>
      </c>
      <c r="B3319" s="1">
        <v>5</v>
      </c>
      <c r="C3319" s="1">
        <v>18</v>
      </c>
      <c r="D3319" s="1">
        <v>13</v>
      </c>
      <c r="E3319" s="1" t="str">
        <f t="shared" si="524"/>
        <v>Non-Summer</v>
      </c>
      <c r="F3319" s="78">
        <v>0.60429999999999995</v>
      </c>
      <c r="G3319" s="79">
        <f t="shared" si="525"/>
        <v>1.1497191953911206</v>
      </c>
      <c r="J3319" s="78">
        <v>0.643571</v>
      </c>
      <c r="K3319" s="80">
        <f t="shared" si="526"/>
        <v>0.643571</v>
      </c>
      <c r="L3319" s="68" t="str">
        <f t="shared" si="519"/>
        <v>Normal</v>
      </c>
      <c r="N3319" s="67">
        <f t="shared" si="520"/>
        <v>0</v>
      </c>
      <c r="O3319" s="67">
        <f t="shared" si="521"/>
        <v>0.643571</v>
      </c>
      <c r="P3319" s="81">
        <f t="shared" si="522"/>
        <v>0.50614819539112055</v>
      </c>
      <c r="Q3319" s="81">
        <f t="shared" si="523"/>
        <v>0.50614819539112055</v>
      </c>
      <c r="S3319" s="1">
        <f t="shared" si="527"/>
        <v>4</v>
      </c>
      <c r="T3319" s="1" t="str">
        <f t="shared" si="528"/>
        <v>Peak</v>
      </c>
    </row>
    <row r="3320" spans="1:20" x14ac:dyDescent="0.25">
      <c r="A3320" s="85">
        <v>45064.541666658915</v>
      </c>
      <c r="B3320" s="1">
        <v>5</v>
      </c>
      <c r="C3320" s="1">
        <v>18</v>
      </c>
      <c r="D3320" s="1">
        <v>14</v>
      </c>
      <c r="E3320" s="1" t="str">
        <f t="shared" si="524"/>
        <v>Non-Summer</v>
      </c>
      <c r="F3320" s="78">
        <v>0.61080000000000001</v>
      </c>
      <c r="G3320" s="79">
        <f t="shared" si="525"/>
        <v>1.1620858589192395</v>
      </c>
      <c r="J3320" s="78">
        <v>0.65071199999999996</v>
      </c>
      <c r="K3320" s="80">
        <f t="shared" si="526"/>
        <v>0.65071199999999996</v>
      </c>
      <c r="L3320" s="68" t="str">
        <f t="shared" si="519"/>
        <v>Normal</v>
      </c>
      <c r="N3320" s="67">
        <f t="shared" si="520"/>
        <v>0</v>
      </c>
      <c r="O3320" s="67">
        <f t="shared" si="521"/>
        <v>0.65071199999999996</v>
      </c>
      <c r="P3320" s="81">
        <f t="shared" si="522"/>
        <v>0.51137385891923959</v>
      </c>
      <c r="Q3320" s="81">
        <f t="shared" si="523"/>
        <v>0.51137385891923959</v>
      </c>
      <c r="S3320" s="1">
        <f t="shared" si="527"/>
        <v>4</v>
      </c>
      <c r="T3320" s="1" t="str">
        <f t="shared" si="528"/>
        <v>Peak</v>
      </c>
    </row>
    <row r="3321" spans="1:20" x14ac:dyDescent="0.25">
      <c r="A3321" s="85">
        <v>45064.58333332558</v>
      </c>
      <c r="B3321" s="1">
        <v>5</v>
      </c>
      <c r="C3321" s="1">
        <v>18</v>
      </c>
      <c r="D3321" s="1">
        <v>15</v>
      </c>
      <c r="E3321" s="1" t="str">
        <f t="shared" si="524"/>
        <v>Non-Summer</v>
      </c>
      <c r="F3321" s="78">
        <v>0.62670000000000003</v>
      </c>
      <c r="G3321" s="79">
        <f t="shared" si="525"/>
        <v>1.1923366204726384</v>
      </c>
      <c r="J3321" s="78">
        <v>0.83319699999999997</v>
      </c>
      <c r="K3321" s="80">
        <f t="shared" si="526"/>
        <v>0.83319699999999997</v>
      </c>
      <c r="L3321" s="68" t="str">
        <f t="shared" si="519"/>
        <v>Normal</v>
      </c>
      <c r="N3321" s="67">
        <f t="shared" si="520"/>
        <v>0</v>
      </c>
      <c r="O3321" s="67">
        <f t="shared" si="521"/>
        <v>0.83319699999999997</v>
      </c>
      <c r="P3321" s="81">
        <f t="shared" si="522"/>
        <v>0.35913962047263848</v>
      </c>
      <c r="Q3321" s="81">
        <f t="shared" si="523"/>
        <v>0.35913962047263848</v>
      </c>
      <c r="S3321" s="1">
        <f t="shared" si="527"/>
        <v>4</v>
      </c>
      <c r="T3321" s="1" t="str">
        <f t="shared" si="528"/>
        <v>Peak</v>
      </c>
    </row>
    <row r="3322" spans="1:20" x14ac:dyDescent="0.25">
      <c r="A3322" s="85">
        <v>45064.624999992244</v>
      </c>
      <c r="B3322" s="1">
        <v>5</v>
      </c>
      <c r="C3322" s="1">
        <v>18</v>
      </c>
      <c r="D3322" s="1">
        <v>16</v>
      </c>
      <c r="E3322" s="1" t="str">
        <f t="shared" si="524"/>
        <v>Non-Summer</v>
      </c>
      <c r="F3322" s="78">
        <v>0.66710000000000003</v>
      </c>
      <c r="G3322" s="79">
        <f t="shared" si="525"/>
        <v>1.269200190708947</v>
      </c>
      <c r="J3322" s="78">
        <v>0.60878200000000005</v>
      </c>
      <c r="K3322" s="80">
        <f t="shared" si="526"/>
        <v>0.60878200000000005</v>
      </c>
      <c r="L3322" s="68" t="str">
        <f t="shared" si="519"/>
        <v>Normal</v>
      </c>
      <c r="N3322" s="67">
        <f t="shared" si="520"/>
        <v>0</v>
      </c>
      <c r="O3322" s="67">
        <f t="shared" si="521"/>
        <v>0.60878200000000005</v>
      </c>
      <c r="P3322" s="81">
        <f t="shared" si="522"/>
        <v>0.66041819070894692</v>
      </c>
      <c r="Q3322" s="81">
        <f t="shared" si="523"/>
        <v>0.66041819070894692</v>
      </c>
      <c r="S3322" s="1">
        <f t="shared" si="527"/>
        <v>4</v>
      </c>
      <c r="T3322" s="1" t="str">
        <f t="shared" si="528"/>
        <v>Peak</v>
      </c>
    </row>
    <row r="3323" spans="1:20" x14ac:dyDescent="0.25">
      <c r="A3323" s="85">
        <v>45064.666666658908</v>
      </c>
      <c r="B3323" s="1">
        <v>5</v>
      </c>
      <c r="C3323" s="1">
        <v>18</v>
      </c>
      <c r="D3323" s="1">
        <v>17</v>
      </c>
      <c r="E3323" s="1" t="str">
        <f t="shared" si="524"/>
        <v>Non-Summer</v>
      </c>
      <c r="F3323" s="78">
        <v>0.73129999999999995</v>
      </c>
      <c r="G3323" s="79">
        <f t="shared" si="525"/>
        <v>1.3913447750943677</v>
      </c>
      <c r="J3323" s="78">
        <v>0.39550200000000002</v>
      </c>
      <c r="K3323" s="80">
        <f t="shared" si="526"/>
        <v>0.39550200000000002</v>
      </c>
      <c r="L3323" s="68" t="str">
        <f t="shared" si="519"/>
        <v>Normal</v>
      </c>
      <c r="N3323" s="67">
        <f t="shared" si="520"/>
        <v>0</v>
      </c>
      <c r="O3323" s="67">
        <f t="shared" si="521"/>
        <v>0.39550200000000002</v>
      </c>
      <c r="P3323" s="81">
        <f t="shared" si="522"/>
        <v>0.99584277509436769</v>
      </c>
      <c r="Q3323" s="81">
        <f t="shared" si="523"/>
        <v>0.99584277509436769</v>
      </c>
      <c r="S3323" s="1">
        <f t="shared" si="527"/>
        <v>4</v>
      </c>
      <c r="T3323" s="1" t="str">
        <f t="shared" si="528"/>
        <v>Peak</v>
      </c>
    </row>
    <row r="3324" spans="1:20" x14ac:dyDescent="0.25">
      <c r="A3324" s="85">
        <v>45064.708333325572</v>
      </c>
      <c r="B3324" s="1">
        <v>5</v>
      </c>
      <c r="C3324" s="1">
        <v>18</v>
      </c>
      <c r="D3324" s="1">
        <v>18</v>
      </c>
      <c r="E3324" s="1" t="str">
        <f t="shared" si="524"/>
        <v>Non-Summer</v>
      </c>
      <c r="F3324" s="78">
        <v>0.78979999999999995</v>
      </c>
      <c r="G3324" s="79">
        <f t="shared" si="525"/>
        <v>1.5026447468474384</v>
      </c>
      <c r="J3324" s="78">
        <v>0.26654700000000003</v>
      </c>
      <c r="K3324" s="80">
        <f t="shared" si="526"/>
        <v>0.26654700000000003</v>
      </c>
      <c r="L3324" s="68" t="str">
        <f t="shared" si="519"/>
        <v>Normal</v>
      </c>
      <c r="N3324" s="67">
        <f t="shared" si="520"/>
        <v>0</v>
      </c>
      <c r="O3324" s="67">
        <f t="shared" si="521"/>
        <v>0.26654700000000003</v>
      </c>
      <c r="P3324" s="81">
        <f t="shared" si="522"/>
        <v>1.2360977468474383</v>
      </c>
      <c r="Q3324" s="81">
        <f t="shared" si="523"/>
        <v>1.2360977468474383</v>
      </c>
      <c r="S3324" s="1">
        <f t="shared" si="527"/>
        <v>4</v>
      </c>
      <c r="T3324" s="1" t="str">
        <f t="shared" si="528"/>
        <v>Peak</v>
      </c>
    </row>
    <row r="3325" spans="1:20" x14ac:dyDescent="0.25">
      <c r="A3325" s="85">
        <v>45064.749999992237</v>
      </c>
      <c r="B3325" s="1">
        <v>5</v>
      </c>
      <c r="C3325" s="1">
        <v>18</v>
      </c>
      <c r="D3325" s="1">
        <v>19</v>
      </c>
      <c r="E3325" s="1" t="str">
        <f t="shared" si="524"/>
        <v>Non-Summer</v>
      </c>
      <c r="F3325" s="78">
        <v>0.8206</v>
      </c>
      <c r="G3325" s="79">
        <f t="shared" si="525"/>
        <v>1.5612437063345252</v>
      </c>
      <c r="J3325" s="78">
        <v>2.6955E-2</v>
      </c>
      <c r="K3325" s="80">
        <f t="shared" si="526"/>
        <v>2.6955E-2</v>
      </c>
      <c r="L3325" s="68" t="str">
        <f t="shared" si="519"/>
        <v>Normal</v>
      </c>
      <c r="N3325" s="67">
        <f t="shared" si="520"/>
        <v>0</v>
      </c>
      <c r="O3325" s="67">
        <f t="shared" si="521"/>
        <v>2.6955E-2</v>
      </c>
      <c r="P3325" s="81">
        <f t="shared" si="522"/>
        <v>1.5342887063345252</v>
      </c>
      <c r="Q3325" s="81">
        <f t="shared" si="523"/>
        <v>1.5342887063345252</v>
      </c>
      <c r="S3325" s="1">
        <f t="shared" si="527"/>
        <v>4</v>
      </c>
      <c r="T3325" s="1" t="str">
        <f t="shared" si="528"/>
        <v>Peak</v>
      </c>
    </row>
    <row r="3326" spans="1:20" x14ac:dyDescent="0.25">
      <c r="A3326" s="85">
        <v>45064.791666658901</v>
      </c>
      <c r="B3326" s="1">
        <v>5</v>
      </c>
      <c r="C3326" s="1">
        <v>18</v>
      </c>
      <c r="D3326" s="1">
        <v>20</v>
      </c>
      <c r="E3326" s="1" t="str">
        <f t="shared" si="524"/>
        <v>Non-Summer</v>
      </c>
      <c r="F3326" s="78">
        <v>0.84240000000000004</v>
      </c>
      <c r="G3326" s="79">
        <f t="shared" si="525"/>
        <v>1.6027195932442166</v>
      </c>
      <c r="J3326" s="78">
        <v>0</v>
      </c>
      <c r="K3326" s="80">
        <f t="shared" si="526"/>
        <v>0</v>
      </c>
      <c r="L3326" s="68" t="str">
        <f t="shared" si="519"/>
        <v>Normal</v>
      </c>
      <c r="N3326" s="67">
        <f t="shared" si="520"/>
        <v>0</v>
      </c>
      <c r="O3326" s="67">
        <f t="shared" si="521"/>
        <v>0</v>
      </c>
      <c r="P3326" s="81">
        <f t="shared" si="522"/>
        <v>1.6027195932442166</v>
      </c>
      <c r="Q3326" s="81">
        <f t="shared" si="523"/>
        <v>1.6027195932442166</v>
      </c>
      <c r="S3326" s="1">
        <f t="shared" si="527"/>
        <v>4</v>
      </c>
      <c r="T3326" s="1" t="str">
        <f t="shared" si="528"/>
        <v>Peak</v>
      </c>
    </row>
    <row r="3327" spans="1:20" x14ac:dyDescent="0.25">
      <c r="A3327" s="85">
        <v>45064.833333325565</v>
      </c>
      <c r="B3327" s="1">
        <v>5</v>
      </c>
      <c r="C3327" s="1">
        <v>18</v>
      </c>
      <c r="D3327" s="1">
        <v>21</v>
      </c>
      <c r="E3327" s="1" t="str">
        <f t="shared" si="524"/>
        <v>Non-Summer</v>
      </c>
      <c r="F3327" s="78">
        <v>0.88780000000000003</v>
      </c>
      <c r="G3327" s="79">
        <f t="shared" si="525"/>
        <v>1.6890959815790783</v>
      </c>
      <c r="J3327" s="78">
        <v>0</v>
      </c>
      <c r="K3327" s="80">
        <f t="shared" si="526"/>
        <v>0</v>
      </c>
      <c r="L3327" s="68" t="str">
        <f t="shared" si="519"/>
        <v>Normal</v>
      </c>
      <c r="N3327" s="67">
        <f t="shared" si="520"/>
        <v>0</v>
      </c>
      <c r="O3327" s="67">
        <f t="shared" si="521"/>
        <v>0</v>
      </c>
      <c r="P3327" s="81">
        <f t="shared" si="522"/>
        <v>1.6890959815790783</v>
      </c>
      <c r="Q3327" s="81">
        <f t="shared" si="523"/>
        <v>1.6890959815790783</v>
      </c>
      <c r="S3327" s="1">
        <f t="shared" si="527"/>
        <v>4</v>
      </c>
      <c r="T3327" s="1" t="str">
        <f t="shared" si="528"/>
        <v>Peak</v>
      </c>
    </row>
    <row r="3328" spans="1:20" x14ac:dyDescent="0.25">
      <c r="A3328" s="85">
        <v>45064.874999992229</v>
      </c>
      <c r="B3328" s="1">
        <v>5</v>
      </c>
      <c r="C3328" s="1">
        <v>18</v>
      </c>
      <c r="D3328" s="1">
        <v>22</v>
      </c>
      <c r="E3328" s="1" t="str">
        <f t="shared" si="524"/>
        <v>Non-Summer</v>
      </c>
      <c r="F3328" s="78">
        <v>0.87319999999999998</v>
      </c>
      <c r="G3328" s="79">
        <f t="shared" si="525"/>
        <v>1.6613185527313032</v>
      </c>
      <c r="J3328" s="78">
        <v>0</v>
      </c>
      <c r="K3328" s="80">
        <f t="shared" si="526"/>
        <v>0</v>
      </c>
      <c r="L3328" s="68" t="str">
        <f t="shared" si="519"/>
        <v>Normal</v>
      </c>
      <c r="N3328" s="67">
        <f t="shared" si="520"/>
        <v>0</v>
      </c>
      <c r="O3328" s="67">
        <f t="shared" si="521"/>
        <v>0</v>
      </c>
      <c r="P3328" s="81">
        <f t="shared" si="522"/>
        <v>1.6613185527313032</v>
      </c>
      <c r="Q3328" s="81">
        <f t="shared" si="523"/>
        <v>1.6613185527313032</v>
      </c>
      <c r="S3328" s="1">
        <f t="shared" si="527"/>
        <v>4</v>
      </c>
      <c r="T3328" s="1" t="str">
        <f t="shared" si="528"/>
        <v>Off-Peak</v>
      </c>
    </row>
    <row r="3329" spans="1:20" x14ac:dyDescent="0.25">
      <c r="A3329" s="85">
        <v>45064.916666658894</v>
      </c>
      <c r="B3329" s="1">
        <v>5</v>
      </c>
      <c r="C3329" s="1">
        <v>18</v>
      </c>
      <c r="D3329" s="1">
        <v>23</v>
      </c>
      <c r="E3329" s="1" t="str">
        <f t="shared" si="524"/>
        <v>Non-Summer</v>
      </c>
      <c r="F3329" s="78">
        <v>0.78820000000000001</v>
      </c>
      <c r="G3329" s="79">
        <f t="shared" si="525"/>
        <v>1.4996006450559016</v>
      </c>
      <c r="J3329" s="78">
        <v>0</v>
      </c>
      <c r="K3329" s="80">
        <f t="shared" si="526"/>
        <v>0</v>
      </c>
      <c r="L3329" s="68" t="str">
        <f t="shared" si="519"/>
        <v>Normal</v>
      </c>
      <c r="N3329" s="67">
        <f t="shared" si="520"/>
        <v>0</v>
      </c>
      <c r="O3329" s="67">
        <f t="shared" si="521"/>
        <v>0</v>
      </c>
      <c r="P3329" s="81">
        <f t="shared" si="522"/>
        <v>1.4996006450559016</v>
      </c>
      <c r="Q3329" s="81">
        <f t="shared" si="523"/>
        <v>1.4996006450559016</v>
      </c>
      <c r="S3329" s="1">
        <f t="shared" si="527"/>
        <v>4</v>
      </c>
      <c r="T3329" s="1" t="str">
        <f t="shared" si="528"/>
        <v>Off-Peak</v>
      </c>
    </row>
    <row r="3330" spans="1:20" x14ac:dyDescent="0.25">
      <c r="A3330" s="85">
        <v>45064.958333325558</v>
      </c>
      <c r="B3330" s="1">
        <v>5</v>
      </c>
      <c r="C3330" s="1">
        <v>19</v>
      </c>
      <c r="D3330" s="1">
        <v>0</v>
      </c>
      <c r="E3330" s="1" t="str">
        <f t="shared" si="524"/>
        <v>Non-Summer</v>
      </c>
      <c r="F3330" s="78">
        <v>0.6885</v>
      </c>
      <c r="G3330" s="79">
        <f t="shared" si="525"/>
        <v>1.3099150521707539</v>
      </c>
      <c r="J3330" s="78">
        <v>0</v>
      </c>
      <c r="K3330" s="80">
        <f t="shared" si="526"/>
        <v>0</v>
      </c>
      <c r="L3330" s="68" t="str">
        <f t="shared" si="519"/>
        <v>Normal</v>
      </c>
      <c r="N3330" s="67">
        <f t="shared" si="520"/>
        <v>0</v>
      </c>
      <c r="O3330" s="67">
        <f t="shared" si="521"/>
        <v>0</v>
      </c>
      <c r="P3330" s="81">
        <f t="shared" si="522"/>
        <v>1.3099150521707539</v>
      </c>
      <c r="Q3330" s="81">
        <f t="shared" si="523"/>
        <v>1.3099150521707539</v>
      </c>
      <c r="S3330" s="1">
        <f t="shared" si="527"/>
        <v>4</v>
      </c>
      <c r="T3330" s="1" t="str">
        <f t="shared" si="528"/>
        <v>Off-Peak</v>
      </c>
    </row>
    <row r="3331" spans="1:20" x14ac:dyDescent="0.25">
      <c r="A3331" s="85">
        <v>45064.999999992222</v>
      </c>
      <c r="B3331" s="1">
        <v>5</v>
      </c>
      <c r="C3331" s="1">
        <v>19</v>
      </c>
      <c r="D3331" s="1">
        <v>1</v>
      </c>
      <c r="E3331" s="1" t="str">
        <f t="shared" si="524"/>
        <v>Non-Summer</v>
      </c>
      <c r="F3331" s="78">
        <v>0.61809999999999998</v>
      </c>
      <c r="G3331" s="79">
        <f t="shared" si="525"/>
        <v>1.175974573343127</v>
      </c>
      <c r="J3331" s="78">
        <v>0</v>
      </c>
      <c r="K3331" s="80">
        <f t="shared" si="526"/>
        <v>0</v>
      </c>
      <c r="L3331" s="68" t="str">
        <f t="shared" si="519"/>
        <v>Normal</v>
      </c>
      <c r="N3331" s="67">
        <f t="shared" si="520"/>
        <v>0</v>
      </c>
      <c r="O3331" s="67">
        <f t="shared" si="521"/>
        <v>0</v>
      </c>
      <c r="P3331" s="81">
        <f t="shared" si="522"/>
        <v>1.175974573343127</v>
      </c>
      <c r="Q3331" s="81">
        <f t="shared" si="523"/>
        <v>1.175974573343127</v>
      </c>
      <c r="S3331" s="1">
        <f t="shared" si="527"/>
        <v>5</v>
      </c>
      <c r="T3331" s="1" t="str">
        <f t="shared" si="528"/>
        <v>Off-Peak</v>
      </c>
    </row>
    <row r="3332" spans="1:20" x14ac:dyDescent="0.25">
      <c r="A3332" s="85">
        <v>45065.041666658886</v>
      </c>
      <c r="B3332" s="1">
        <v>5</v>
      </c>
      <c r="C3332" s="1">
        <v>19</v>
      </c>
      <c r="D3332" s="1">
        <v>2</v>
      </c>
      <c r="E3332" s="1" t="str">
        <f t="shared" si="524"/>
        <v>Non-Summer</v>
      </c>
      <c r="F3332" s="78">
        <v>0.57199999999999995</v>
      </c>
      <c r="G3332" s="79">
        <f t="shared" si="525"/>
        <v>1.0882663904744678</v>
      </c>
      <c r="J3332" s="78">
        <v>0</v>
      </c>
      <c r="K3332" s="80">
        <f t="shared" si="526"/>
        <v>0</v>
      </c>
      <c r="L3332" s="68" t="str">
        <f t="shared" si="519"/>
        <v>Normal</v>
      </c>
      <c r="N3332" s="67">
        <f t="shared" si="520"/>
        <v>0</v>
      </c>
      <c r="O3332" s="67">
        <f t="shared" si="521"/>
        <v>0</v>
      </c>
      <c r="P3332" s="81">
        <f t="shared" si="522"/>
        <v>1.0882663904744678</v>
      </c>
      <c r="Q3332" s="81">
        <f t="shared" si="523"/>
        <v>1.0882663904744678</v>
      </c>
      <c r="S3332" s="1">
        <f t="shared" si="527"/>
        <v>5</v>
      </c>
      <c r="T3332" s="1" t="str">
        <f t="shared" si="528"/>
        <v>Off-Peak</v>
      </c>
    </row>
    <row r="3333" spans="1:20" x14ac:dyDescent="0.25">
      <c r="A3333" s="85">
        <v>45065.08333332555</v>
      </c>
      <c r="B3333" s="1">
        <v>5</v>
      </c>
      <c r="C3333" s="1">
        <v>19</v>
      </c>
      <c r="D3333" s="1">
        <v>3</v>
      </c>
      <c r="E3333" s="1" t="str">
        <f t="shared" si="524"/>
        <v>Non-Summer</v>
      </c>
      <c r="F3333" s="78">
        <v>0.54420000000000002</v>
      </c>
      <c r="G3333" s="79">
        <f t="shared" si="525"/>
        <v>1.035375121846513</v>
      </c>
      <c r="J3333" s="78">
        <v>0</v>
      </c>
      <c r="K3333" s="80">
        <f t="shared" si="526"/>
        <v>0</v>
      </c>
      <c r="L3333" s="68" t="str">
        <f t="shared" si="519"/>
        <v>Normal</v>
      </c>
      <c r="N3333" s="67">
        <f t="shared" si="520"/>
        <v>0</v>
      </c>
      <c r="O3333" s="67">
        <f t="shared" si="521"/>
        <v>0</v>
      </c>
      <c r="P3333" s="81">
        <f t="shared" si="522"/>
        <v>1.035375121846513</v>
      </c>
      <c r="Q3333" s="81">
        <f t="shared" si="523"/>
        <v>1.035375121846513</v>
      </c>
      <c r="S3333" s="1">
        <f t="shared" si="527"/>
        <v>5</v>
      </c>
      <c r="T3333" s="1" t="str">
        <f t="shared" si="528"/>
        <v>Off-Peak</v>
      </c>
    </row>
    <row r="3334" spans="1:20" x14ac:dyDescent="0.25">
      <c r="A3334" s="85">
        <v>45065.124999992215</v>
      </c>
      <c r="B3334" s="1">
        <v>5</v>
      </c>
      <c r="C3334" s="1">
        <v>19</v>
      </c>
      <c r="D3334" s="1">
        <v>4</v>
      </c>
      <c r="E3334" s="1" t="str">
        <f t="shared" si="524"/>
        <v>Non-Summer</v>
      </c>
      <c r="F3334" s="78">
        <v>0.52959999999999996</v>
      </c>
      <c r="G3334" s="79">
        <f t="shared" si="525"/>
        <v>1.007597692998738</v>
      </c>
      <c r="J3334" s="78">
        <v>0</v>
      </c>
      <c r="K3334" s="80">
        <f t="shared" si="526"/>
        <v>0</v>
      </c>
      <c r="L3334" s="68" t="str">
        <f t="shared" si="519"/>
        <v>Normal</v>
      </c>
      <c r="N3334" s="67">
        <f t="shared" si="520"/>
        <v>0</v>
      </c>
      <c r="O3334" s="67">
        <f t="shared" si="521"/>
        <v>0</v>
      </c>
      <c r="P3334" s="81">
        <f t="shared" si="522"/>
        <v>1.007597692998738</v>
      </c>
      <c r="Q3334" s="81">
        <f t="shared" si="523"/>
        <v>1.007597692998738</v>
      </c>
      <c r="S3334" s="1">
        <f t="shared" si="527"/>
        <v>5</v>
      </c>
      <c r="T3334" s="1" t="str">
        <f t="shared" si="528"/>
        <v>Off-Peak</v>
      </c>
    </row>
    <row r="3335" spans="1:20" x14ac:dyDescent="0.25">
      <c r="A3335" s="85">
        <v>45065.166666658879</v>
      </c>
      <c r="B3335" s="1">
        <v>5</v>
      </c>
      <c r="C3335" s="1">
        <v>19</v>
      </c>
      <c r="D3335" s="1">
        <v>5</v>
      </c>
      <c r="E3335" s="1" t="str">
        <f t="shared" si="524"/>
        <v>Non-Summer</v>
      </c>
      <c r="F3335" s="78">
        <v>0.52939999999999998</v>
      </c>
      <c r="G3335" s="79">
        <f t="shared" si="525"/>
        <v>1.007217180274796</v>
      </c>
      <c r="J3335" s="78">
        <v>0</v>
      </c>
      <c r="K3335" s="80">
        <f t="shared" si="526"/>
        <v>0</v>
      </c>
      <c r="L3335" s="68" t="str">
        <f t="shared" si="519"/>
        <v>Normal</v>
      </c>
      <c r="N3335" s="67">
        <f t="shared" si="520"/>
        <v>0</v>
      </c>
      <c r="O3335" s="67">
        <f t="shared" si="521"/>
        <v>0</v>
      </c>
      <c r="P3335" s="81">
        <f t="shared" si="522"/>
        <v>1.007217180274796</v>
      </c>
      <c r="Q3335" s="81">
        <f t="shared" si="523"/>
        <v>1.007217180274796</v>
      </c>
      <c r="S3335" s="1">
        <f t="shared" si="527"/>
        <v>5</v>
      </c>
      <c r="T3335" s="1" t="str">
        <f t="shared" si="528"/>
        <v>Off-Peak</v>
      </c>
    </row>
    <row r="3336" spans="1:20" x14ac:dyDescent="0.25">
      <c r="A3336" s="85">
        <v>45065.208333325543</v>
      </c>
      <c r="B3336" s="1">
        <v>5</v>
      </c>
      <c r="C3336" s="1">
        <v>19</v>
      </c>
      <c r="D3336" s="1">
        <v>6</v>
      </c>
      <c r="E3336" s="1" t="str">
        <f t="shared" si="524"/>
        <v>Non-Summer</v>
      </c>
      <c r="F3336" s="78">
        <v>0.54749999999999999</v>
      </c>
      <c r="G3336" s="79">
        <f t="shared" si="525"/>
        <v>1.041653581791558</v>
      </c>
      <c r="J3336" s="78">
        <v>0.33867899999999995</v>
      </c>
      <c r="K3336" s="80">
        <f t="shared" si="526"/>
        <v>0.33867899999999995</v>
      </c>
      <c r="L3336" s="68" t="str">
        <f t="shared" si="519"/>
        <v>Normal</v>
      </c>
      <c r="N3336" s="67">
        <f t="shared" si="520"/>
        <v>0</v>
      </c>
      <c r="O3336" s="67">
        <f t="shared" si="521"/>
        <v>0.33867899999999995</v>
      </c>
      <c r="P3336" s="81">
        <f t="shared" si="522"/>
        <v>0.70297458179155803</v>
      </c>
      <c r="Q3336" s="81">
        <f t="shared" si="523"/>
        <v>0.70297458179155803</v>
      </c>
      <c r="S3336" s="1">
        <f t="shared" si="527"/>
        <v>5</v>
      </c>
      <c r="T3336" s="1" t="str">
        <f t="shared" si="528"/>
        <v>Peak</v>
      </c>
    </row>
    <row r="3337" spans="1:20" x14ac:dyDescent="0.25">
      <c r="A3337" s="85">
        <v>45065.249999992207</v>
      </c>
      <c r="B3337" s="1">
        <v>5</v>
      </c>
      <c r="C3337" s="1">
        <v>19</v>
      </c>
      <c r="D3337" s="1">
        <v>7</v>
      </c>
      <c r="E3337" s="1" t="str">
        <f t="shared" si="524"/>
        <v>Non-Summer</v>
      </c>
      <c r="F3337" s="78">
        <v>0.58679999999999999</v>
      </c>
      <c r="G3337" s="79">
        <f t="shared" si="525"/>
        <v>1.1164243320461851</v>
      </c>
      <c r="J3337" s="78">
        <v>1.6925830000000002</v>
      </c>
      <c r="K3337" s="80">
        <f t="shared" si="526"/>
        <v>1.6925830000000002</v>
      </c>
      <c r="L3337" s="68" t="str">
        <f t="shared" si="519"/>
        <v>Normal</v>
      </c>
      <c r="N3337" s="67">
        <f t="shared" si="520"/>
        <v>0.5761586679538151</v>
      </c>
      <c r="O3337" s="67">
        <f t="shared" si="521"/>
        <v>1.1164243320461851</v>
      </c>
      <c r="P3337" s="81">
        <f t="shared" si="522"/>
        <v>0</v>
      </c>
      <c r="Q3337" s="81">
        <f t="shared" si="523"/>
        <v>-0.5761586679538151</v>
      </c>
      <c r="S3337" s="1">
        <f t="shared" si="527"/>
        <v>5</v>
      </c>
      <c r="T3337" s="1" t="str">
        <f t="shared" si="528"/>
        <v>Peak</v>
      </c>
    </row>
    <row r="3338" spans="1:20" x14ac:dyDescent="0.25">
      <c r="A3338" s="85">
        <v>45065.291666658872</v>
      </c>
      <c r="B3338" s="1">
        <v>5</v>
      </c>
      <c r="C3338" s="1">
        <v>19</v>
      </c>
      <c r="D3338" s="1">
        <v>8</v>
      </c>
      <c r="E3338" s="1" t="str">
        <f t="shared" si="524"/>
        <v>Non-Summer</v>
      </c>
      <c r="F3338" s="78">
        <v>0.62309999999999999</v>
      </c>
      <c r="G3338" s="79">
        <f t="shared" si="525"/>
        <v>1.1854873914416801</v>
      </c>
      <c r="J3338" s="78">
        <v>3.4147310000000002</v>
      </c>
      <c r="K3338" s="80">
        <f t="shared" si="526"/>
        <v>3.4147310000000002</v>
      </c>
      <c r="L3338" s="68" t="str">
        <f t="shared" si="519"/>
        <v>Normal</v>
      </c>
      <c r="N3338" s="67">
        <f t="shared" si="520"/>
        <v>2.22924360855832</v>
      </c>
      <c r="O3338" s="67">
        <f t="shared" si="521"/>
        <v>1.1854873914416801</v>
      </c>
      <c r="P3338" s="81">
        <f t="shared" si="522"/>
        <v>0</v>
      </c>
      <c r="Q3338" s="81">
        <f t="shared" si="523"/>
        <v>-2.22924360855832</v>
      </c>
      <c r="S3338" s="1">
        <f t="shared" si="527"/>
        <v>5</v>
      </c>
      <c r="T3338" s="1" t="str">
        <f t="shared" si="528"/>
        <v>Peak</v>
      </c>
    </row>
    <row r="3339" spans="1:20" x14ac:dyDescent="0.25">
      <c r="A3339" s="85">
        <v>45065.333333325536</v>
      </c>
      <c r="B3339" s="1">
        <v>5</v>
      </c>
      <c r="C3339" s="1">
        <v>19</v>
      </c>
      <c r="D3339" s="1">
        <v>9</v>
      </c>
      <c r="E3339" s="1" t="str">
        <f t="shared" si="524"/>
        <v>Non-Summer</v>
      </c>
      <c r="F3339" s="78">
        <v>0.63119999999999998</v>
      </c>
      <c r="G3339" s="79">
        <f t="shared" si="525"/>
        <v>1.2008981567613359</v>
      </c>
      <c r="J3339" s="78">
        <v>4.7757670000000001</v>
      </c>
      <c r="K3339" s="80">
        <f t="shared" si="526"/>
        <v>4.7757670000000001</v>
      </c>
      <c r="L3339" s="68" t="str">
        <f t="shared" si="519"/>
        <v>Normal</v>
      </c>
      <c r="N3339" s="67">
        <f t="shared" si="520"/>
        <v>3.5748688432386642</v>
      </c>
      <c r="O3339" s="67">
        <f t="shared" si="521"/>
        <v>1.2008981567613359</v>
      </c>
      <c r="P3339" s="81">
        <f t="shared" si="522"/>
        <v>0</v>
      </c>
      <c r="Q3339" s="81">
        <f t="shared" si="523"/>
        <v>-3.5748688432386642</v>
      </c>
      <c r="S3339" s="1">
        <f t="shared" si="527"/>
        <v>5</v>
      </c>
      <c r="T3339" s="1" t="str">
        <f t="shared" si="528"/>
        <v>Peak</v>
      </c>
    </row>
    <row r="3340" spans="1:20" x14ac:dyDescent="0.25">
      <c r="A3340" s="85">
        <v>45065.3749999922</v>
      </c>
      <c r="B3340" s="1">
        <v>5</v>
      </c>
      <c r="C3340" s="1">
        <v>19</v>
      </c>
      <c r="D3340" s="1">
        <v>10</v>
      </c>
      <c r="E3340" s="1" t="str">
        <f t="shared" si="524"/>
        <v>Non-Summer</v>
      </c>
      <c r="F3340" s="78">
        <v>0.63549999999999995</v>
      </c>
      <c r="G3340" s="79">
        <f t="shared" si="525"/>
        <v>1.2090791803260916</v>
      </c>
      <c r="J3340" s="78">
        <v>5.8075570000000001</v>
      </c>
      <c r="K3340" s="80">
        <f t="shared" si="526"/>
        <v>5.8075570000000001</v>
      </c>
      <c r="L3340" s="68" t="str">
        <f t="shared" si="519"/>
        <v>Normal</v>
      </c>
      <c r="N3340" s="67">
        <f t="shared" si="520"/>
        <v>4.5984778196739082</v>
      </c>
      <c r="O3340" s="67">
        <f t="shared" si="521"/>
        <v>1.2090791803260919</v>
      </c>
      <c r="P3340" s="81">
        <f t="shared" si="522"/>
        <v>0</v>
      </c>
      <c r="Q3340" s="81">
        <f t="shared" si="523"/>
        <v>-4.5984778196739082</v>
      </c>
      <c r="S3340" s="1">
        <f t="shared" si="527"/>
        <v>5</v>
      </c>
      <c r="T3340" s="1" t="str">
        <f t="shared" si="528"/>
        <v>Peak</v>
      </c>
    </row>
    <row r="3341" spans="1:20" x14ac:dyDescent="0.25">
      <c r="A3341" s="85">
        <v>45065.416666658864</v>
      </c>
      <c r="B3341" s="1">
        <v>5</v>
      </c>
      <c r="C3341" s="1">
        <v>19</v>
      </c>
      <c r="D3341" s="1">
        <v>11</v>
      </c>
      <c r="E3341" s="1" t="str">
        <f t="shared" si="524"/>
        <v>Non-Summer</v>
      </c>
      <c r="F3341" s="78">
        <v>0.64339999999999997</v>
      </c>
      <c r="G3341" s="79">
        <f t="shared" si="525"/>
        <v>1.2241094329218054</v>
      </c>
      <c r="J3341" s="78">
        <v>6.4527650000000003</v>
      </c>
      <c r="K3341" s="80">
        <f t="shared" si="526"/>
        <v>6.4527650000000003</v>
      </c>
      <c r="L3341" s="68" t="str">
        <f t="shared" si="519"/>
        <v>Normal</v>
      </c>
      <c r="N3341" s="67">
        <f t="shared" si="520"/>
        <v>5.2286555670781949</v>
      </c>
      <c r="O3341" s="67">
        <f t="shared" si="521"/>
        <v>1.2241094329218054</v>
      </c>
      <c r="P3341" s="81">
        <f t="shared" si="522"/>
        <v>0</v>
      </c>
      <c r="Q3341" s="81">
        <f t="shared" si="523"/>
        <v>-5.2286555670781949</v>
      </c>
      <c r="S3341" s="1">
        <f t="shared" si="527"/>
        <v>5</v>
      </c>
      <c r="T3341" s="1" t="str">
        <f t="shared" si="528"/>
        <v>Peak</v>
      </c>
    </row>
    <row r="3342" spans="1:20" x14ac:dyDescent="0.25">
      <c r="A3342" s="85">
        <v>45065.458333325529</v>
      </c>
      <c r="B3342" s="1">
        <v>5</v>
      </c>
      <c r="C3342" s="1">
        <v>19</v>
      </c>
      <c r="D3342" s="1">
        <v>12</v>
      </c>
      <c r="E3342" s="1" t="str">
        <f t="shared" si="524"/>
        <v>Non-Summer</v>
      </c>
      <c r="F3342" s="78">
        <v>0.65700000000000003</v>
      </c>
      <c r="G3342" s="79">
        <f t="shared" si="525"/>
        <v>1.2499842981498697</v>
      </c>
      <c r="J3342" s="78">
        <v>6.7518659999999997</v>
      </c>
      <c r="K3342" s="80">
        <f t="shared" si="526"/>
        <v>6.7518659999999997</v>
      </c>
      <c r="L3342" s="68" t="str">
        <f t="shared" si="519"/>
        <v>Normal</v>
      </c>
      <c r="N3342" s="67">
        <f t="shared" si="520"/>
        <v>5.50188170185013</v>
      </c>
      <c r="O3342" s="67">
        <f t="shared" si="521"/>
        <v>1.2499842981498697</v>
      </c>
      <c r="P3342" s="81">
        <f t="shared" si="522"/>
        <v>0</v>
      </c>
      <c r="Q3342" s="81">
        <f t="shared" si="523"/>
        <v>-5.50188170185013</v>
      </c>
      <c r="S3342" s="1">
        <f t="shared" si="527"/>
        <v>5</v>
      </c>
      <c r="T3342" s="1" t="str">
        <f t="shared" si="528"/>
        <v>Peak</v>
      </c>
    </row>
    <row r="3343" spans="1:20" x14ac:dyDescent="0.25">
      <c r="A3343" s="85">
        <v>45065.499999992193</v>
      </c>
      <c r="B3343" s="1">
        <v>5</v>
      </c>
      <c r="C3343" s="1">
        <v>19</v>
      </c>
      <c r="D3343" s="1">
        <v>13</v>
      </c>
      <c r="E3343" s="1" t="str">
        <f t="shared" si="524"/>
        <v>Non-Summer</v>
      </c>
      <c r="F3343" s="78">
        <v>0.67669999999999997</v>
      </c>
      <c r="G3343" s="79">
        <f t="shared" si="525"/>
        <v>1.2874648014581687</v>
      </c>
      <c r="J3343" s="78">
        <v>6.6439970000000006</v>
      </c>
      <c r="K3343" s="80">
        <f t="shared" si="526"/>
        <v>6.6439970000000006</v>
      </c>
      <c r="L3343" s="68" t="str">
        <f t="shared" si="519"/>
        <v>Normal</v>
      </c>
      <c r="N3343" s="67">
        <f t="shared" si="520"/>
        <v>5.3565321985418315</v>
      </c>
      <c r="O3343" s="67">
        <f t="shared" si="521"/>
        <v>1.2874648014581691</v>
      </c>
      <c r="P3343" s="81">
        <f t="shared" si="522"/>
        <v>0</v>
      </c>
      <c r="Q3343" s="81">
        <f t="shared" si="523"/>
        <v>-5.3565321985418315</v>
      </c>
      <c r="S3343" s="1">
        <f t="shared" si="527"/>
        <v>5</v>
      </c>
      <c r="T3343" s="1" t="str">
        <f t="shared" si="528"/>
        <v>Peak</v>
      </c>
    </row>
    <row r="3344" spans="1:20" x14ac:dyDescent="0.25">
      <c r="A3344" s="85">
        <v>45065.541666658857</v>
      </c>
      <c r="B3344" s="1">
        <v>5</v>
      </c>
      <c r="C3344" s="1">
        <v>19</v>
      </c>
      <c r="D3344" s="1">
        <v>14</v>
      </c>
      <c r="E3344" s="1" t="str">
        <f t="shared" si="524"/>
        <v>Non-Summer</v>
      </c>
      <c r="F3344" s="78">
        <v>0.69740000000000002</v>
      </c>
      <c r="G3344" s="79">
        <f t="shared" si="525"/>
        <v>1.3268478683861784</v>
      </c>
      <c r="J3344" s="78">
        <v>6.1916989999999998</v>
      </c>
      <c r="K3344" s="80">
        <f t="shared" si="526"/>
        <v>6.1916989999999998</v>
      </c>
      <c r="L3344" s="68" t="str">
        <f t="shared" si="519"/>
        <v>Normal</v>
      </c>
      <c r="N3344" s="67">
        <f t="shared" si="520"/>
        <v>4.8648511316138219</v>
      </c>
      <c r="O3344" s="67">
        <f t="shared" si="521"/>
        <v>1.326847868386178</v>
      </c>
      <c r="P3344" s="81">
        <f t="shared" si="522"/>
        <v>4.4408920985006262E-16</v>
      </c>
      <c r="Q3344" s="81">
        <f t="shared" si="523"/>
        <v>-4.8648511316138219</v>
      </c>
      <c r="S3344" s="1">
        <f t="shared" si="527"/>
        <v>5</v>
      </c>
      <c r="T3344" s="1" t="str">
        <f t="shared" si="528"/>
        <v>Peak</v>
      </c>
    </row>
    <row r="3345" spans="1:20" x14ac:dyDescent="0.25">
      <c r="A3345" s="85">
        <v>45065.583333325521</v>
      </c>
      <c r="B3345" s="1">
        <v>5</v>
      </c>
      <c r="C3345" s="1">
        <v>19</v>
      </c>
      <c r="D3345" s="1">
        <v>15</v>
      </c>
      <c r="E3345" s="1" t="str">
        <f t="shared" si="524"/>
        <v>Non-Summer</v>
      </c>
      <c r="F3345" s="78">
        <v>0.72589999999999999</v>
      </c>
      <c r="G3345" s="79">
        <f t="shared" si="525"/>
        <v>1.3810709315479306</v>
      </c>
      <c r="J3345" s="78">
        <v>5.3457340000000002</v>
      </c>
      <c r="K3345" s="80">
        <f t="shared" si="526"/>
        <v>5.3457340000000002</v>
      </c>
      <c r="L3345" s="68" t="str">
        <f t="shared" si="519"/>
        <v>Normal</v>
      </c>
      <c r="N3345" s="67">
        <f t="shared" si="520"/>
        <v>3.9646630684520696</v>
      </c>
      <c r="O3345" s="67">
        <f t="shared" si="521"/>
        <v>1.3810709315479306</v>
      </c>
      <c r="P3345" s="81">
        <f t="shared" si="522"/>
        <v>0</v>
      </c>
      <c r="Q3345" s="81">
        <f t="shared" si="523"/>
        <v>-3.9646630684520696</v>
      </c>
      <c r="S3345" s="1">
        <f t="shared" si="527"/>
        <v>5</v>
      </c>
      <c r="T3345" s="1" t="str">
        <f t="shared" si="528"/>
        <v>Peak</v>
      </c>
    </row>
    <row r="3346" spans="1:20" x14ac:dyDescent="0.25">
      <c r="A3346" s="85">
        <v>45065.624999992186</v>
      </c>
      <c r="B3346" s="1">
        <v>5</v>
      </c>
      <c r="C3346" s="1">
        <v>19</v>
      </c>
      <c r="D3346" s="1">
        <v>16</v>
      </c>
      <c r="E3346" s="1" t="str">
        <f t="shared" si="524"/>
        <v>Non-Summer</v>
      </c>
      <c r="F3346" s="78">
        <v>0.77170000000000005</v>
      </c>
      <c r="G3346" s="79">
        <f t="shared" si="525"/>
        <v>1.4682083453306767</v>
      </c>
      <c r="J3346" s="78">
        <v>4.1699390000000003</v>
      </c>
      <c r="K3346" s="80">
        <f t="shared" si="526"/>
        <v>4.1699390000000003</v>
      </c>
      <c r="L3346" s="68" t="str">
        <f t="shared" si="519"/>
        <v>Normal</v>
      </c>
      <c r="N3346" s="67">
        <f t="shared" si="520"/>
        <v>2.7017306546693236</v>
      </c>
      <c r="O3346" s="67">
        <f t="shared" si="521"/>
        <v>1.4682083453306767</v>
      </c>
      <c r="P3346" s="81">
        <f t="shared" si="522"/>
        <v>0</v>
      </c>
      <c r="Q3346" s="81">
        <f t="shared" si="523"/>
        <v>-2.7017306546693236</v>
      </c>
      <c r="S3346" s="1">
        <f t="shared" si="527"/>
        <v>5</v>
      </c>
      <c r="T3346" s="1" t="str">
        <f t="shared" si="528"/>
        <v>Peak</v>
      </c>
    </row>
    <row r="3347" spans="1:20" x14ac:dyDescent="0.25">
      <c r="A3347" s="85">
        <v>45065.66666665885</v>
      </c>
      <c r="B3347" s="1">
        <v>5</v>
      </c>
      <c r="C3347" s="1">
        <v>19</v>
      </c>
      <c r="D3347" s="1">
        <v>17</v>
      </c>
      <c r="E3347" s="1" t="str">
        <f t="shared" si="524"/>
        <v>Non-Summer</v>
      </c>
      <c r="F3347" s="78">
        <v>0.81289999999999996</v>
      </c>
      <c r="G3347" s="79">
        <f t="shared" si="525"/>
        <v>1.5465939664627535</v>
      </c>
      <c r="J3347" s="78">
        <v>2.6558640000000002</v>
      </c>
      <c r="K3347" s="80">
        <f t="shared" si="526"/>
        <v>2.6558640000000002</v>
      </c>
      <c r="L3347" s="68" t="str">
        <f t="shared" ref="L3347:L3410" si="529">IF(AND(D3347&gt;=$C$2,D3347&lt;=$C$3,E3347="Summer"),"MaxDis","Normal")</f>
        <v>Normal</v>
      </c>
      <c r="N3347" s="67">
        <f t="shared" ref="N3347:N3410" si="530">IF(K3347-G3347&lt;0,0,K3347-G3347)</f>
        <v>1.1092700335372467</v>
      </c>
      <c r="O3347" s="67">
        <f t="shared" ref="O3347:O3410" si="531">K3347-N3347</f>
        <v>1.5465939664627535</v>
      </c>
      <c r="P3347" s="81">
        <f t="shared" ref="P3347:P3410" si="532">MAX(0,G3347-O3347)</f>
        <v>0</v>
      </c>
      <c r="Q3347" s="81">
        <f t="shared" ref="Q3347:Q3410" si="533">G3347-K3347</f>
        <v>-1.1092700335372467</v>
      </c>
      <c r="S3347" s="1">
        <f t="shared" si="527"/>
        <v>5</v>
      </c>
      <c r="T3347" s="1" t="str">
        <f t="shared" si="528"/>
        <v>Peak</v>
      </c>
    </row>
    <row r="3348" spans="1:20" x14ac:dyDescent="0.25">
      <c r="A3348" s="85">
        <v>45065.708333325514</v>
      </c>
      <c r="B3348" s="1">
        <v>5</v>
      </c>
      <c r="C3348" s="1">
        <v>19</v>
      </c>
      <c r="D3348" s="1">
        <v>18</v>
      </c>
      <c r="E3348" s="1" t="str">
        <f t="shared" ref="E3348:E3411" si="534">IF(AND(B3348&gt;=$C$5,B3348&lt;=$C$6),"Summer","Non-Summer")</f>
        <v>Non-Summer</v>
      </c>
      <c r="F3348" s="78">
        <v>0.82730000000000004</v>
      </c>
      <c r="G3348" s="79">
        <f t="shared" ref="G3348:G3411" si="535">F3348*$G$13</f>
        <v>1.5739908825865865</v>
      </c>
      <c r="J3348" s="78">
        <v>0.97976700000000005</v>
      </c>
      <c r="K3348" s="80">
        <f t="shared" ref="K3348:K3411" si="536">J3348*$K$13</f>
        <v>0.97976700000000005</v>
      </c>
      <c r="L3348" s="68" t="str">
        <f t="shared" si="529"/>
        <v>Normal</v>
      </c>
      <c r="N3348" s="67">
        <f t="shared" si="530"/>
        <v>0</v>
      </c>
      <c r="O3348" s="67">
        <f t="shared" si="531"/>
        <v>0.97976700000000005</v>
      </c>
      <c r="P3348" s="81">
        <f t="shared" si="532"/>
        <v>0.59422388258658643</v>
      </c>
      <c r="Q3348" s="81">
        <f t="shared" si="533"/>
        <v>0.59422388258658643</v>
      </c>
      <c r="S3348" s="1">
        <f t="shared" ref="S3348:S3411" si="537">WEEKDAY(A3348,2)</f>
        <v>5</v>
      </c>
      <c r="T3348" s="1" t="str">
        <f t="shared" ref="T3348:T3411" si="538">IF(S3348&gt;5,"Off-Peak",IF(AND(D3348&gt;=$C$7,D3348&lt;$C$8),"Peak","Off-Peak"))</f>
        <v>Peak</v>
      </c>
    </row>
    <row r="3349" spans="1:20" x14ac:dyDescent="0.25">
      <c r="A3349" s="85">
        <v>45065.749999992178</v>
      </c>
      <c r="B3349" s="1">
        <v>5</v>
      </c>
      <c r="C3349" s="1">
        <v>19</v>
      </c>
      <c r="D3349" s="1">
        <v>19</v>
      </c>
      <c r="E3349" s="1" t="str">
        <f t="shared" si="534"/>
        <v>Non-Summer</v>
      </c>
      <c r="F3349" s="78">
        <v>0.81859999999999999</v>
      </c>
      <c r="G3349" s="79">
        <f t="shared" si="535"/>
        <v>1.557438579095104</v>
      </c>
      <c r="J3349" s="78">
        <v>0.114665</v>
      </c>
      <c r="K3349" s="80">
        <f t="shared" si="536"/>
        <v>0.114665</v>
      </c>
      <c r="L3349" s="68" t="str">
        <f t="shared" si="529"/>
        <v>Normal</v>
      </c>
      <c r="N3349" s="67">
        <f t="shared" si="530"/>
        <v>0</v>
      </c>
      <c r="O3349" s="67">
        <f t="shared" si="531"/>
        <v>0.114665</v>
      </c>
      <c r="P3349" s="81">
        <f t="shared" si="532"/>
        <v>1.442773579095104</v>
      </c>
      <c r="Q3349" s="81">
        <f t="shared" si="533"/>
        <v>1.442773579095104</v>
      </c>
      <c r="S3349" s="1">
        <f t="shared" si="537"/>
        <v>5</v>
      </c>
      <c r="T3349" s="1" t="str">
        <f t="shared" si="538"/>
        <v>Peak</v>
      </c>
    </row>
    <row r="3350" spans="1:20" x14ac:dyDescent="0.25">
      <c r="A3350" s="85">
        <v>45065.791666658843</v>
      </c>
      <c r="B3350" s="1">
        <v>5</v>
      </c>
      <c r="C3350" s="1">
        <v>19</v>
      </c>
      <c r="D3350" s="1">
        <v>20</v>
      </c>
      <c r="E3350" s="1" t="str">
        <f t="shared" si="534"/>
        <v>Non-Summer</v>
      </c>
      <c r="F3350" s="78">
        <v>0.81310000000000004</v>
      </c>
      <c r="G3350" s="79">
        <f t="shared" si="535"/>
        <v>1.5469744791866957</v>
      </c>
      <c r="J3350" s="78">
        <v>0</v>
      </c>
      <c r="K3350" s="80">
        <f t="shared" si="536"/>
        <v>0</v>
      </c>
      <c r="L3350" s="68" t="str">
        <f t="shared" si="529"/>
        <v>Normal</v>
      </c>
      <c r="N3350" s="67">
        <f t="shared" si="530"/>
        <v>0</v>
      </c>
      <c r="O3350" s="67">
        <f t="shared" si="531"/>
        <v>0</v>
      </c>
      <c r="P3350" s="81">
        <f t="shared" si="532"/>
        <v>1.5469744791866957</v>
      </c>
      <c r="Q3350" s="81">
        <f t="shared" si="533"/>
        <v>1.5469744791866957</v>
      </c>
      <c r="S3350" s="1">
        <f t="shared" si="537"/>
        <v>5</v>
      </c>
      <c r="T3350" s="1" t="str">
        <f t="shared" si="538"/>
        <v>Peak</v>
      </c>
    </row>
    <row r="3351" spans="1:20" x14ac:dyDescent="0.25">
      <c r="A3351" s="85">
        <v>45065.833333325507</v>
      </c>
      <c r="B3351" s="1">
        <v>5</v>
      </c>
      <c r="C3351" s="1">
        <v>19</v>
      </c>
      <c r="D3351" s="1">
        <v>21</v>
      </c>
      <c r="E3351" s="1" t="str">
        <f t="shared" si="534"/>
        <v>Non-Summer</v>
      </c>
      <c r="F3351" s="78">
        <v>0.84130000000000005</v>
      </c>
      <c r="G3351" s="79">
        <f t="shared" si="535"/>
        <v>1.600626773262535</v>
      </c>
      <c r="J3351" s="78">
        <v>0</v>
      </c>
      <c r="K3351" s="80">
        <f t="shared" si="536"/>
        <v>0</v>
      </c>
      <c r="L3351" s="68" t="str">
        <f t="shared" si="529"/>
        <v>Normal</v>
      </c>
      <c r="N3351" s="67">
        <f t="shared" si="530"/>
        <v>0</v>
      </c>
      <c r="O3351" s="67">
        <f t="shared" si="531"/>
        <v>0</v>
      </c>
      <c r="P3351" s="81">
        <f t="shared" si="532"/>
        <v>1.600626773262535</v>
      </c>
      <c r="Q3351" s="81">
        <f t="shared" si="533"/>
        <v>1.600626773262535</v>
      </c>
      <c r="S3351" s="1">
        <f t="shared" si="537"/>
        <v>5</v>
      </c>
      <c r="T3351" s="1" t="str">
        <f t="shared" si="538"/>
        <v>Peak</v>
      </c>
    </row>
    <row r="3352" spans="1:20" x14ac:dyDescent="0.25">
      <c r="A3352" s="85">
        <v>45065.874999992171</v>
      </c>
      <c r="B3352" s="1">
        <v>5</v>
      </c>
      <c r="C3352" s="1">
        <v>19</v>
      </c>
      <c r="D3352" s="1">
        <v>22</v>
      </c>
      <c r="E3352" s="1" t="str">
        <f t="shared" si="534"/>
        <v>Non-Summer</v>
      </c>
      <c r="F3352" s="78">
        <v>0.83560000000000001</v>
      </c>
      <c r="G3352" s="79">
        <f t="shared" si="535"/>
        <v>1.5897821606301843</v>
      </c>
      <c r="J3352" s="78">
        <v>0</v>
      </c>
      <c r="K3352" s="80">
        <f t="shared" si="536"/>
        <v>0</v>
      </c>
      <c r="L3352" s="68" t="str">
        <f t="shared" si="529"/>
        <v>Normal</v>
      </c>
      <c r="N3352" s="67">
        <f t="shared" si="530"/>
        <v>0</v>
      </c>
      <c r="O3352" s="67">
        <f t="shared" si="531"/>
        <v>0</v>
      </c>
      <c r="P3352" s="81">
        <f t="shared" si="532"/>
        <v>1.5897821606301843</v>
      </c>
      <c r="Q3352" s="81">
        <f t="shared" si="533"/>
        <v>1.5897821606301843</v>
      </c>
      <c r="S3352" s="1">
        <f t="shared" si="537"/>
        <v>5</v>
      </c>
      <c r="T3352" s="1" t="str">
        <f t="shared" si="538"/>
        <v>Off-Peak</v>
      </c>
    </row>
    <row r="3353" spans="1:20" x14ac:dyDescent="0.25">
      <c r="A3353" s="85">
        <v>45065.916666658835</v>
      </c>
      <c r="B3353" s="1">
        <v>5</v>
      </c>
      <c r="C3353" s="1">
        <v>19</v>
      </c>
      <c r="D3353" s="1">
        <v>23</v>
      </c>
      <c r="E3353" s="1" t="str">
        <f t="shared" si="534"/>
        <v>Non-Summer</v>
      </c>
      <c r="F3353" s="78">
        <v>0.77769999999999995</v>
      </c>
      <c r="G3353" s="79">
        <f t="shared" si="535"/>
        <v>1.4796237270489401</v>
      </c>
      <c r="J3353" s="78">
        <v>0</v>
      </c>
      <c r="K3353" s="80">
        <f t="shared" si="536"/>
        <v>0</v>
      </c>
      <c r="L3353" s="68" t="str">
        <f t="shared" si="529"/>
        <v>Normal</v>
      </c>
      <c r="N3353" s="67">
        <f t="shared" si="530"/>
        <v>0</v>
      </c>
      <c r="O3353" s="67">
        <f t="shared" si="531"/>
        <v>0</v>
      </c>
      <c r="P3353" s="81">
        <f t="shared" si="532"/>
        <v>1.4796237270489401</v>
      </c>
      <c r="Q3353" s="81">
        <f t="shared" si="533"/>
        <v>1.4796237270489401</v>
      </c>
      <c r="S3353" s="1">
        <f t="shared" si="537"/>
        <v>5</v>
      </c>
      <c r="T3353" s="1" t="str">
        <f t="shared" si="538"/>
        <v>Off-Peak</v>
      </c>
    </row>
    <row r="3354" spans="1:20" x14ac:dyDescent="0.25">
      <c r="A3354" s="85">
        <v>45065.9583333255</v>
      </c>
      <c r="B3354" s="1">
        <v>5</v>
      </c>
      <c r="C3354" s="1">
        <v>20</v>
      </c>
      <c r="D3354" s="1">
        <v>0</v>
      </c>
      <c r="E3354" s="1" t="str">
        <f t="shared" si="534"/>
        <v>Non-Summer</v>
      </c>
      <c r="F3354" s="78">
        <v>0.69399999999999995</v>
      </c>
      <c r="G3354" s="79">
        <f t="shared" si="535"/>
        <v>1.3203791520791621</v>
      </c>
      <c r="J3354" s="78">
        <v>0</v>
      </c>
      <c r="K3354" s="80">
        <f t="shared" si="536"/>
        <v>0</v>
      </c>
      <c r="L3354" s="68" t="str">
        <f t="shared" si="529"/>
        <v>Normal</v>
      </c>
      <c r="N3354" s="67">
        <f t="shared" si="530"/>
        <v>0</v>
      </c>
      <c r="O3354" s="67">
        <f t="shared" si="531"/>
        <v>0</v>
      </c>
      <c r="P3354" s="81">
        <f t="shared" si="532"/>
        <v>1.3203791520791621</v>
      </c>
      <c r="Q3354" s="81">
        <f t="shared" si="533"/>
        <v>1.3203791520791621</v>
      </c>
      <c r="S3354" s="1">
        <f t="shared" si="537"/>
        <v>5</v>
      </c>
      <c r="T3354" s="1" t="str">
        <f t="shared" si="538"/>
        <v>Off-Peak</v>
      </c>
    </row>
    <row r="3355" spans="1:20" x14ac:dyDescent="0.25">
      <c r="A3355" s="85">
        <v>45065.999999992164</v>
      </c>
      <c r="B3355" s="1">
        <v>5</v>
      </c>
      <c r="C3355" s="1">
        <v>20</v>
      </c>
      <c r="D3355" s="1">
        <v>1</v>
      </c>
      <c r="E3355" s="1" t="str">
        <f t="shared" si="534"/>
        <v>Non-Summer</v>
      </c>
      <c r="F3355" s="78">
        <v>0.62770000000000004</v>
      </c>
      <c r="G3355" s="79">
        <f t="shared" si="535"/>
        <v>1.194239184092349</v>
      </c>
      <c r="J3355" s="78">
        <v>0</v>
      </c>
      <c r="K3355" s="80">
        <f t="shared" si="536"/>
        <v>0</v>
      </c>
      <c r="L3355" s="68" t="str">
        <f t="shared" si="529"/>
        <v>Normal</v>
      </c>
      <c r="N3355" s="67">
        <f t="shared" si="530"/>
        <v>0</v>
      </c>
      <c r="O3355" s="67">
        <f t="shared" si="531"/>
        <v>0</v>
      </c>
      <c r="P3355" s="81">
        <f t="shared" si="532"/>
        <v>1.194239184092349</v>
      </c>
      <c r="Q3355" s="81">
        <f t="shared" si="533"/>
        <v>1.194239184092349</v>
      </c>
      <c r="S3355" s="1">
        <f t="shared" si="537"/>
        <v>6</v>
      </c>
      <c r="T3355" s="1" t="str">
        <f t="shared" si="538"/>
        <v>Off-Peak</v>
      </c>
    </row>
    <row r="3356" spans="1:20" x14ac:dyDescent="0.25">
      <c r="A3356" s="85">
        <v>45066.041666658828</v>
      </c>
      <c r="B3356" s="1">
        <v>5</v>
      </c>
      <c r="C3356" s="1">
        <v>20</v>
      </c>
      <c r="D3356" s="1">
        <v>2</v>
      </c>
      <c r="E3356" s="1" t="str">
        <f t="shared" si="534"/>
        <v>Non-Summer</v>
      </c>
      <c r="F3356" s="78">
        <v>0.58130000000000004</v>
      </c>
      <c r="G3356" s="79">
        <f t="shared" si="535"/>
        <v>1.1059602321377768</v>
      </c>
      <c r="J3356" s="78">
        <v>0</v>
      </c>
      <c r="K3356" s="80">
        <f t="shared" si="536"/>
        <v>0</v>
      </c>
      <c r="L3356" s="68" t="str">
        <f t="shared" si="529"/>
        <v>Normal</v>
      </c>
      <c r="N3356" s="67">
        <f t="shared" si="530"/>
        <v>0</v>
      </c>
      <c r="O3356" s="67">
        <f t="shared" si="531"/>
        <v>0</v>
      </c>
      <c r="P3356" s="81">
        <f t="shared" si="532"/>
        <v>1.1059602321377768</v>
      </c>
      <c r="Q3356" s="81">
        <f t="shared" si="533"/>
        <v>1.1059602321377768</v>
      </c>
      <c r="S3356" s="1">
        <f t="shared" si="537"/>
        <v>6</v>
      </c>
      <c r="T3356" s="1" t="str">
        <f t="shared" si="538"/>
        <v>Off-Peak</v>
      </c>
    </row>
    <row r="3357" spans="1:20" x14ac:dyDescent="0.25">
      <c r="A3357" s="85">
        <v>45066.083333325492</v>
      </c>
      <c r="B3357" s="1">
        <v>5</v>
      </c>
      <c r="C3357" s="1">
        <v>20</v>
      </c>
      <c r="D3357" s="1">
        <v>3</v>
      </c>
      <c r="E3357" s="1" t="str">
        <f t="shared" si="534"/>
        <v>Non-Summer</v>
      </c>
      <c r="F3357" s="78">
        <v>0.55330000000000001</v>
      </c>
      <c r="G3357" s="79">
        <f t="shared" si="535"/>
        <v>1.0526884507858796</v>
      </c>
      <c r="J3357" s="78">
        <v>0</v>
      </c>
      <c r="K3357" s="80">
        <f t="shared" si="536"/>
        <v>0</v>
      </c>
      <c r="L3357" s="68" t="str">
        <f t="shared" si="529"/>
        <v>Normal</v>
      </c>
      <c r="N3357" s="67">
        <f t="shared" si="530"/>
        <v>0</v>
      </c>
      <c r="O3357" s="67">
        <f t="shared" si="531"/>
        <v>0</v>
      </c>
      <c r="P3357" s="81">
        <f t="shared" si="532"/>
        <v>1.0526884507858796</v>
      </c>
      <c r="Q3357" s="81">
        <f t="shared" si="533"/>
        <v>1.0526884507858796</v>
      </c>
      <c r="S3357" s="1">
        <f t="shared" si="537"/>
        <v>6</v>
      </c>
      <c r="T3357" s="1" t="str">
        <f t="shared" si="538"/>
        <v>Off-Peak</v>
      </c>
    </row>
    <row r="3358" spans="1:20" x14ac:dyDescent="0.25">
      <c r="A3358" s="85">
        <v>45066.124999992157</v>
      </c>
      <c r="B3358" s="1">
        <v>5</v>
      </c>
      <c r="C3358" s="1">
        <v>20</v>
      </c>
      <c r="D3358" s="1">
        <v>4</v>
      </c>
      <c r="E3358" s="1" t="str">
        <f t="shared" si="534"/>
        <v>Non-Summer</v>
      </c>
      <c r="F3358" s="78">
        <v>0.53779999999999994</v>
      </c>
      <c r="G3358" s="79">
        <f t="shared" si="535"/>
        <v>1.0231987146803652</v>
      </c>
      <c r="J3358" s="78">
        <v>0</v>
      </c>
      <c r="K3358" s="80">
        <f t="shared" si="536"/>
        <v>0</v>
      </c>
      <c r="L3358" s="68" t="str">
        <f t="shared" si="529"/>
        <v>Normal</v>
      </c>
      <c r="N3358" s="67">
        <f t="shared" si="530"/>
        <v>0</v>
      </c>
      <c r="O3358" s="67">
        <f t="shared" si="531"/>
        <v>0</v>
      </c>
      <c r="P3358" s="81">
        <f t="shared" si="532"/>
        <v>1.0231987146803652</v>
      </c>
      <c r="Q3358" s="81">
        <f t="shared" si="533"/>
        <v>1.0231987146803652</v>
      </c>
      <c r="S3358" s="1">
        <f t="shared" si="537"/>
        <v>6</v>
      </c>
      <c r="T3358" s="1" t="str">
        <f t="shared" si="538"/>
        <v>Off-Peak</v>
      </c>
    </row>
    <row r="3359" spans="1:20" x14ac:dyDescent="0.25">
      <c r="A3359" s="85">
        <v>45066.166666658821</v>
      </c>
      <c r="B3359" s="1">
        <v>5</v>
      </c>
      <c r="C3359" s="1">
        <v>20</v>
      </c>
      <c r="D3359" s="1">
        <v>5</v>
      </c>
      <c r="E3359" s="1" t="str">
        <f t="shared" si="534"/>
        <v>Non-Summer</v>
      </c>
      <c r="F3359" s="78">
        <v>0.53400000000000003</v>
      </c>
      <c r="G3359" s="79">
        <f t="shared" si="535"/>
        <v>1.0159689729254648</v>
      </c>
      <c r="J3359" s="78">
        <v>0</v>
      </c>
      <c r="K3359" s="80">
        <f t="shared" si="536"/>
        <v>0</v>
      </c>
      <c r="L3359" s="68" t="str">
        <f t="shared" si="529"/>
        <v>Normal</v>
      </c>
      <c r="N3359" s="67">
        <f t="shared" si="530"/>
        <v>0</v>
      </c>
      <c r="O3359" s="67">
        <f t="shared" si="531"/>
        <v>0</v>
      </c>
      <c r="P3359" s="81">
        <f t="shared" si="532"/>
        <v>1.0159689729254648</v>
      </c>
      <c r="Q3359" s="81">
        <f t="shared" si="533"/>
        <v>1.0159689729254648</v>
      </c>
      <c r="S3359" s="1">
        <f t="shared" si="537"/>
        <v>6</v>
      </c>
      <c r="T3359" s="1" t="str">
        <f t="shared" si="538"/>
        <v>Off-Peak</v>
      </c>
    </row>
    <row r="3360" spans="1:20" x14ac:dyDescent="0.25">
      <c r="A3360" s="85">
        <v>45066.208333325485</v>
      </c>
      <c r="B3360" s="1">
        <v>5</v>
      </c>
      <c r="C3360" s="1">
        <v>20</v>
      </c>
      <c r="D3360" s="1">
        <v>6</v>
      </c>
      <c r="E3360" s="1" t="str">
        <f t="shared" si="534"/>
        <v>Non-Summer</v>
      </c>
      <c r="F3360" s="78">
        <v>0.54190000000000005</v>
      </c>
      <c r="G3360" s="79">
        <f t="shared" si="535"/>
        <v>1.0309992255211788</v>
      </c>
      <c r="J3360" s="78">
        <v>0.34458800000000001</v>
      </c>
      <c r="K3360" s="80">
        <f t="shared" si="536"/>
        <v>0.34458800000000001</v>
      </c>
      <c r="L3360" s="68" t="str">
        <f t="shared" si="529"/>
        <v>Normal</v>
      </c>
      <c r="N3360" s="67">
        <f t="shared" si="530"/>
        <v>0</v>
      </c>
      <c r="O3360" s="67">
        <f t="shared" si="531"/>
        <v>0.34458800000000001</v>
      </c>
      <c r="P3360" s="81">
        <f t="shared" si="532"/>
        <v>0.68641122552117884</v>
      </c>
      <c r="Q3360" s="81">
        <f t="shared" si="533"/>
        <v>0.68641122552117884</v>
      </c>
      <c r="S3360" s="1">
        <f t="shared" si="537"/>
        <v>6</v>
      </c>
      <c r="T3360" s="1" t="str">
        <f t="shared" si="538"/>
        <v>Off-Peak</v>
      </c>
    </row>
    <row r="3361" spans="1:20" x14ac:dyDescent="0.25">
      <c r="A3361" s="85">
        <v>45066.249999992149</v>
      </c>
      <c r="B3361" s="1">
        <v>5</v>
      </c>
      <c r="C3361" s="1">
        <v>20</v>
      </c>
      <c r="D3361" s="1">
        <v>7</v>
      </c>
      <c r="E3361" s="1" t="str">
        <f t="shared" si="534"/>
        <v>Non-Summer</v>
      </c>
      <c r="F3361" s="78">
        <v>0.5615</v>
      </c>
      <c r="G3361" s="79">
        <f t="shared" si="535"/>
        <v>1.0682894724675067</v>
      </c>
      <c r="J3361" s="78">
        <v>1.452677</v>
      </c>
      <c r="K3361" s="80">
        <f t="shared" si="536"/>
        <v>1.452677</v>
      </c>
      <c r="L3361" s="68" t="str">
        <f t="shared" si="529"/>
        <v>Normal</v>
      </c>
      <c r="N3361" s="67">
        <f t="shared" si="530"/>
        <v>0.38438752753249328</v>
      </c>
      <c r="O3361" s="67">
        <f t="shared" si="531"/>
        <v>1.0682894724675067</v>
      </c>
      <c r="P3361" s="81">
        <f t="shared" si="532"/>
        <v>0</v>
      </c>
      <c r="Q3361" s="81">
        <f t="shared" si="533"/>
        <v>-0.38438752753249328</v>
      </c>
      <c r="S3361" s="1">
        <f t="shared" si="537"/>
        <v>6</v>
      </c>
      <c r="T3361" s="1" t="str">
        <f t="shared" si="538"/>
        <v>Off-Peak</v>
      </c>
    </row>
    <row r="3362" spans="1:20" x14ac:dyDescent="0.25">
      <c r="A3362" s="85">
        <v>45066.291666658813</v>
      </c>
      <c r="B3362" s="1">
        <v>5</v>
      </c>
      <c r="C3362" s="1">
        <v>20</v>
      </c>
      <c r="D3362" s="1">
        <v>8</v>
      </c>
      <c r="E3362" s="1" t="str">
        <f t="shared" si="534"/>
        <v>Non-Summer</v>
      </c>
      <c r="F3362" s="78">
        <v>0.60050000000000003</v>
      </c>
      <c r="G3362" s="79">
        <f t="shared" si="535"/>
        <v>1.1424894536362205</v>
      </c>
      <c r="J3362" s="78">
        <v>2.8779659999999998</v>
      </c>
      <c r="K3362" s="80">
        <f t="shared" si="536"/>
        <v>2.8779659999999998</v>
      </c>
      <c r="L3362" s="68" t="str">
        <f t="shared" si="529"/>
        <v>Normal</v>
      </c>
      <c r="N3362" s="67">
        <f t="shared" si="530"/>
        <v>1.7354765463637793</v>
      </c>
      <c r="O3362" s="67">
        <f t="shared" si="531"/>
        <v>1.1424894536362205</v>
      </c>
      <c r="P3362" s="81">
        <f t="shared" si="532"/>
        <v>0</v>
      </c>
      <c r="Q3362" s="81">
        <f t="shared" si="533"/>
        <v>-1.7354765463637793</v>
      </c>
      <c r="S3362" s="1">
        <f t="shared" si="537"/>
        <v>6</v>
      </c>
      <c r="T3362" s="1" t="str">
        <f t="shared" si="538"/>
        <v>Off-Peak</v>
      </c>
    </row>
    <row r="3363" spans="1:20" x14ac:dyDescent="0.25">
      <c r="A3363" s="85">
        <v>45066.333333325478</v>
      </c>
      <c r="B3363" s="1">
        <v>5</v>
      </c>
      <c r="C3363" s="1">
        <v>20</v>
      </c>
      <c r="D3363" s="1">
        <v>9</v>
      </c>
      <c r="E3363" s="1" t="str">
        <f t="shared" si="534"/>
        <v>Non-Summer</v>
      </c>
      <c r="F3363" s="78">
        <v>0.63739999999999997</v>
      </c>
      <c r="G3363" s="79">
        <f t="shared" si="535"/>
        <v>1.2126940512035418</v>
      </c>
      <c r="J3363" s="78">
        <v>3.850822</v>
      </c>
      <c r="K3363" s="80">
        <f t="shared" si="536"/>
        <v>3.850822</v>
      </c>
      <c r="L3363" s="68" t="str">
        <f t="shared" si="529"/>
        <v>Normal</v>
      </c>
      <c r="N3363" s="67">
        <f t="shared" si="530"/>
        <v>2.6381279487964582</v>
      </c>
      <c r="O3363" s="67">
        <f t="shared" si="531"/>
        <v>1.2126940512035418</v>
      </c>
      <c r="P3363" s="81">
        <f t="shared" si="532"/>
        <v>0</v>
      </c>
      <c r="Q3363" s="81">
        <f t="shared" si="533"/>
        <v>-2.6381279487964582</v>
      </c>
      <c r="S3363" s="1">
        <f t="shared" si="537"/>
        <v>6</v>
      </c>
      <c r="T3363" s="1" t="str">
        <f t="shared" si="538"/>
        <v>Off-Peak</v>
      </c>
    </row>
    <row r="3364" spans="1:20" x14ac:dyDescent="0.25">
      <c r="A3364" s="85">
        <v>45066.374999992142</v>
      </c>
      <c r="B3364" s="1">
        <v>5</v>
      </c>
      <c r="C3364" s="1">
        <v>20</v>
      </c>
      <c r="D3364" s="1">
        <v>10</v>
      </c>
      <c r="E3364" s="1" t="str">
        <f t="shared" si="534"/>
        <v>Non-Summer</v>
      </c>
      <c r="F3364" s="78">
        <v>0.65429999999999999</v>
      </c>
      <c r="G3364" s="79">
        <f t="shared" si="535"/>
        <v>1.244847376376651</v>
      </c>
      <c r="J3364" s="78">
        <v>5.00136</v>
      </c>
      <c r="K3364" s="80">
        <f t="shared" si="536"/>
        <v>5.00136</v>
      </c>
      <c r="L3364" s="68" t="str">
        <f t="shared" si="529"/>
        <v>Normal</v>
      </c>
      <c r="N3364" s="67">
        <f t="shared" si="530"/>
        <v>3.7565126236233493</v>
      </c>
      <c r="O3364" s="67">
        <f t="shared" si="531"/>
        <v>1.2448473763766508</v>
      </c>
      <c r="P3364" s="81">
        <f t="shared" si="532"/>
        <v>2.2204460492503131E-16</v>
      </c>
      <c r="Q3364" s="81">
        <f t="shared" si="533"/>
        <v>-3.7565126236233493</v>
      </c>
      <c r="S3364" s="1">
        <f t="shared" si="537"/>
        <v>6</v>
      </c>
      <c r="T3364" s="1" t="str">
        <f t="shared" si="538"/>
        <v>Off-Peak</v>
      </c>
    </row>
    <row r="3365" spans="1:20" x14ac:dyDescent="0.25">
      <c r="A3365" s="85">
        <v>45066.416666658806</v>
      </c>
      <c r="B3365" s="1">
        <v>5</v>
      </c>
      <c r="C3365" s="1">
        <v>20</v>
      </c>
      <c r="D3365" s="1">
        <v>11</v>
      </c>
      <c r="E3365" s="1" t="str">
        <f t="shared" si="534"/>
        <v>Non-Summer</v>
      </c>
      <c r="F3365" s="78">
        <v>0.66149999999999998</v>
      </c>
      <c r="G3365" s="79">
        <f t="shared" si="535"/>
        <v>1.2585458344385674</v>
      </c>
      <c r="J3365" s="78">
        <v>5.3686049999999996</v>
      </c>
      <c r="K3365" s="80">
        <f t="shared" si="536"/>
        <v>5.3686049999999996</v>
      </c>
      <c r="L3365" s="68" t="str">
        <f t="shared" si="529"/>
        <v>Normal</v>
      </c>
      <c r="N3365" s="67">
        <f t="shared" si="530"/>
        <v>4.1100591655614327</v>
      </c>
      <c r="O3365" s="67">
        <f t="shared" si="531"/>
        <v>1.2585458344385669</v>
      </c>
      <c r="P3365" s="81">
        <f t="shared" si="532"/>
        <v>4.4408920985006262E-16</v>
      </c>
      <c r="Q3365" s="81">
        <f t="shared" si="533"/>
        <v>-4.1100591655614327</v>
      </c>
      <c r="S3365" s="1">
        <f t="shared" si="537"/>
        <v>6</v>
      </c>
      <c r="T3365" s="1" t="str">
        <f t="shared" si="538"/>
        <v>Off-Peak</v>
      </c>
    </row>
    <row r="3366" spans="1:20" x14ac:dyDescent="0.25">
      <c r="A3366" s="85">
        <v>45066.45833332547</v>
      </c>
      <c r="B3366" s="1">
        <v>5</v>
      </c>
      <c r="C3366" s="1">
        <v>20</v>
      </c>
      <c r="D3366" s="1">
        <v>12</v>
      </c>
      <c r="E3366" s="1" t="str">
        <f t="shared" si="534"/>
        <v>Non-Summer</v>
      </c>
      <c r="F3366" s="78">
        <v>0.6704</v>
      </c>
      <c r="G3366" s="79">
        <f t="shared" si="535"/>
        <v>1.2754786506539919</v>
      </c>
      <c r="J3366" s="78">
        <v>5.6088869999999993</v>
      </c>
      <c r="K3366" s="80">
        <f t="shared" si="536"/>
        <v>5.6088869999999993</v>
      </c>
      <c r="L3366" s="68" t="str">
        <f t="shared" si="529"/>
        <v>Normal</v>
      </c>
      <c r="N3366" s="67">
        <f t="shared" si="530"/>
        <v>4.3334083493460076</v>
      </c>
      <c r="O3366" s="67">
        <f t="shared" si="531"/>
        <v>1.2754786506539917</v>
      </c>
      <c r="P3366" s="81">
        <f t="shared" si="532"/>
        <v>2.2204460492503131E-16</v>
      </c>
      <c r="Q3366" s="81">
        <f t="shared" si="533"/>
        <v>-4.3334083493460076</v>
      </c>
      <c r="S3366" s="1">
        <f t="shared" si="537"/>
        <v>6</v>
      </c>
      <c r="T3366" s="1" t="str">
        <f t="shared" si="538"/>
        <v>Off-Peak</v>
      </c>
    </row>
    <row r="3367" spans="1:20" x14ac:dyDescent="0.25">
      <c r="A3367" s="85">
        <v>45066.499999992135</v>
      </c>
      <c r="B3367" s="1">
        <v>5</v>
      </c>
      <c r="C3367" s="1">
        <v>20</v>
      </c>
      <c r="D3367" s="1">
        <v>13</v>
      </c>
      <c r="E3367" s="1" t="str">
        <f t="shared" si="534"/>
        <v>Non-Summer</v>
      </c>
      <c r="F3367" s="78">
        <v>0.68230000000000002</v>
      </c>
      <c r="G3367" s="79">
        <f t="shared" si="535"/>
        <v>1.2981191577285482</v>
      </c>
      <c r="J3367" s="78">
        <v>5.5445659999999997</v>
      </c>
      <c r="K3367" s="80">
        <f t="shared" si="536"/>
        <v>5.5445659999999997</v>
      </c>
      <c r="L3367" s="68" t="str">
        <f t="shared" si="529"/>
        <v>Normal</v>
      </c>
      <c r="N3367" s="67">
        <f t="shared" si="530"/>
        <v>4.2464468422714514</v>
      </c>
      <c r="O3367" s="67">
        <f t="shared" si="531"/>
        <v>1.2981191577285482</v>
      </c>
      <c r="P3367" s="81">
        <f t="shared" si="532"/>
        <v>0</v>
      </c>
      <c r="Q3367" s="81">
        <f t="shared" si="533"/>
        <v>-4.2464468422714514</v>
      </c>
      <c r="S3367" s="1">
        <f t="shared" si="537"/>
        <v>6</v>
      </c>
      <c r="T3367" s="1" t="str">
        <f t="shared" si="538"/>
        <v>Off-Peak</v>
      </c>
    </row>
    <row r="3368" spans="1:20" x14ac:dyDescent="0.25">
      <c r="A3368" s="85">
        <v>45066.541666658799</v>
      </c>
      <c r="B3368" s="1">
        <v>5</v>
      </c>
      <c r="C3368" s="1">
        <v>20</v>
      </c>
      <c r="D3368" s="1">
        <v>14</v>
      </c>
      <c r="E3368" s="1" t="str">
        <f t="shared" si="534"/>
        <v>Non-Summer</v>
      </c>
      <c r="F3368" s="78">
        <v>0.69520000000000004</v>
      </c>
      <c r="G3368" s="79">
        <f t="shared" si="535"/>
        <v>1.3226622284228151</v>
      </c>
      <c r="J3368" s="78">
        <v>4.8026749999999998</v>
      </c>
      <c r="K3368" s="80">
        <f t="shared" si="536"/>
        <v>4.8026749999999998</v>
      </c>
      <c r="L3368" s="68" t="str">
        <f t="shared" si="529"/>
        <v>Normal</v>
      </c>
      <c r="N3368" s="67">
        <f t="shared" si="530"/>
        <v>3.4800127715771847</v>
      </c>
      <c r="O3368" s="67">
        <f t="shared" si="531"/>
        <v>1.3226622284228151</v>
      </c>
      <c r="P3368" s="81">
        <f t="shared" si="532"/>
        <v>0</v>
      </c>
      <c r="Q3368" s="81">
        <f t="shared" si="533"/>
        <v>-3.4800127715771847</v>
      </c>
      <c r="S3368" s="1">
        <f t="shared" si="537"/>
        <v>6</v>
      </c>
      <c r="T3368" s="1" t="str">
        <f t="shared" si="538"/>
        <v>Off-Peak</v>
      </c>
    </row>
    <row r="3369" spans="1:20" x14ac:dyDescent="0.25">
      <c r="A3369" s="85">
        <v>45066.583333325463</v>
      </c>
      <c r="B3369" s="1">
        <v>5</v>
      </c>
      <c r="C3369" s="1">
        <v>20</v>
      </c>
      <c r="D3369" s="1">
        <v>15</v>
      </c>
      <c r="E3369" s="1" t="str">
        <f t="shared" si="534"/>
        <v>Non-Summer</v>
      </c>
      <c r="F3369" s="78">
        <v>0.71609999999999996</v>
      </c>
      <c r="G3369" s="79">
        <f t="shared" si="535"/>
        <v>1.3624258080747667</v>
      </c>
      <c r="J3369" s="78">
        <v>3.2275770000000001</v>
      </c>
      <c r="K3369" s="80">
        <f t="shared" si="536"/>
        <v>3.2275770000000001</v>
      </c>
      <c r="L3369" s="68" t="str">
        <f t="shared" si="529"/>
        <v>Normal</v>
      </c>
      <c r="N3369" s="67">
        <f t="shared" si="530"/>
        <v>1.8651511919252335</v>
      </c>
      <c r="O3369" s="67">
        <f t="shared" si="531"/>
        <v>1.3624258080747667</v>
      </c>
      <c r="P3369" s="81">
        <f t="shared" si="532"/>
        <v>0</v>
      </c>
      <c r="Q3369" s="81">
        <f t="shared" si="533"/>
        <v>-1.8651511919252335</v>
      </c>
      <c r="S3369" s="1">
        <f t="shared" si="537"/>
        <v>6</v>
      </c>
      <c r="T3369" s="1" t="str">
        <f t="shared" si="538"/>
        <v>Off-Peak</v>
      </c>
    </row>
    <row r="3370" spans="1:20" x14ac:dyDescent="0.25">
      <c r="A3370" s="85">
        <v>45066.624999992127</v>
      </c>
      <c r="B3370" s="1">
        <v>5</v>
      </c>
      <c r="C3370" s="1">
        <v>20</v>
      </c>
      <c r="D3370" s="1">
        <v>16</v>
      </c>
      <c r="E3370" s="1" t="str">
        <f t="shared" si="534"/>
        <v>Non-Summer</v>
      </c>
      <c r="F3370" s="78">
        <v>0.75080000000000002</v>
      </c>
      <c r="G3370" s="79">
        <f t="shared" si="535"/>
        <v>1.4284447656787249</v>
      </c>
      <c r="J3370" s="78">
        <v>1.8643559999999999</v>
      </c>
      <c r="K3370" s="80">
        <f t="shared" si="536"/>
        <v>1.8643559999999999</v>
      </c>
      <c r="L3370" s="68" t="str">
        <f t="shared" si="529"/>
        <v>Normal</v>
      </c>
      <c r="N3370" s="67">
        <f t="shared" si="530"/>
        <v>0.43591123432127499</v>
      </c>
      <c r="O3370" s="67">
        <f t="shared" si="531"/>
        <v>1.4284447656787249</v>
      </c>
      <c r="P3370" s="81">
        <f t="shared" si="532"/>
        <v>0</v>
      </c>
      <c r="Q3370" s="81">
        <f t="shared" si="533"/>
        <v>-0.43591123432127499</v>
      </c>
      <c r="S3370" s="1">
        <f t="shared" si="537"/>
        <v>6</v>
      </c>
      <c r="T3370" s="1" t="str">
        <f t="shared" si="538"/>
        <v>Off-Peak</v>
      </c>
    </row>
    <row r="3371" spans="1:20" x14ac:dyDescent="0.25">
      <c r="A3371" s="85">
        <v>45066.666666658792</v>
      </c>
      <c r="B3371" s="1">
        <v>5</v>
      </c>
      <c r="C3371" s="1">
        <v>20</v>
      </c>
      <c r="D3371" s="1">
        <v>17</v>
      </c>
      <c r="E3371" s="1" t="str">
        <f t="shared" si="534"/>
        <v>Non-Summer</v>
      </c>
      <c r="F3371" s="78">
        <v>0.79400000000000004</v>
      </c>
      <c r="G3371" s="79">
        <f t="shared" si="535"/>
        <v>1.5106355140502232</v>
      </c>
      <c r="J3371" s="78">
        <v>0.87786500000000001</v>
      </c>
      <c r="K3371" s="80">
        <f t="shared" si="536"/>
        <v>0.87786500000000001</v>
      </c>
      <c r="L3371" s="68" t="str">
        <f t="shared" si="529"/>
        <v>Normal</v>
      </c>
      <c r="N3371" s="67">
        <f t="shared" si="530"/>
        <v>0</v>
      </c>
      <c r="O3371" s="67">
        <f t="shared" si="531"/>
        <v>0.87786500000000001</v>
      </c>
      <c r="P3371" s="81">
        <f t="shared" si="532"/>
        <v>0.63277051405022322</v>
      </c>
      <c r="Q3371" s="81">
        <f t="shared" si="533"/>
        <v>0.63277051405022322</v>
      </c>
      <c r="S3371" s="1">
        <f t="shared" si="537"/>
        <v>6</v>
      </c>
      <c r="T3371" s="1" t="str">
        <f t="shared" si="538"/>
        <v>Off-Peak</v>
      </c>
    </row>
    <row r="3372" spans="1:20" x14ac:dyDescent="0.25">
      <c r="A3372" s="85">
        <v>45066.708333325456</v>
      </c>
      <c r="B3372" s="1">
        <v>5</v>
      </c>
      <c r="C3372" s="1">
        <v>20</v>
      </c>
      <c r="D3372" s="1">
        <v>18</v>
      </c>
      <c r="E3372" s="1" t="str">
        <f t="shared" si="534"/>
        <v>Non-Summer</v>
      </c>
      <c r="F3372" s="78">
        <v>0.83350000000000002</v>
      </c>
      <c r="G3372" s="79">
        <f t="shared" si="535"/>
        <v>1.5857867770287921</v>
      </c>
      <c r="J3372" s="78">
        <v>0.586314</v>
      </c>
      <c r="K3372" s="80">
        <f t="shared" si="536"/>
        <v>0.586314</v>
      </c>
      <c r="L3372" s="68" t="str">
        <f t="shared" si="529"/>
        <v>Normal</v>
      </c>
      <c r="N3372" s="67">
        <f t="shared" si="530"/>
        <v>0</v>
      </c>
      <c r="O3372" s="67">
        <f t="shared" si="531"/>
        <v>0.586314</v>
      </c>
      <c r="P3372" s="81">
        <f t="shared" si="532"/>
        <v>0.99947277702879211</v>
      </c>
      <c r="Q3372" s="81">
        <f t="shared" si="533"/>
        <v>0.99947277702879211</v>
      </c>
      <c r="S3372" s="1">
        <f t="shared" si="537"/>
        <v>6</v>
      </c>
      <c r="T3372" s="1" t="str">
        <f t="shared" si="538"/>
        <v>Off-Peak</v>
      </c>
    </row>
    <row r="3373" spans="1:20" x14ac:dyDescent="0.25">
      <c r="A3373" s="85">
        <v>45066.74999999212</v>
      </c>
      <c r="B3373" s="1">
        <v>5</v>
      </c>
      <c r="C3373" s="1">
        <v>20</v>
      </c>
      <c r="D3373" s="1">
        <v>19</v>
      </c>
      <c r="E3373" s="1" t="str">
        <f t="shared" si="534"/>
        <v>Non-Summer</v>
      </c>
      <c r="F3373" s="78">
        <v>0.84509999999999996</v>
      </c>
      <c r="G3373" s="79">
        <f t="shared" si="535"/>
        <v>1.6078565150174351</v>
      </c>
      <c r="J3373" s="78">
        <v>0.109359</v>
      </c>
      <c r="K3373" s="80">
        <f t="shared" si="536"/>
        <v>0.109359</v>
      </c>
      <c r="L3373" s="68" t="str">
        <f t="shared" si="529"/>
        <v>Normal</v>
      </c>
      <c r="N3373" s="67">
        <f t="shared" si="530"/>
        <v>0</v>
      </c>
      <c r="O3373" s="67">
        <f t="shared" si="531"/>
        <v>0.109359</v>
      </c>
      <c r="P3373" s="81">
        <f t="shared" si="532"/>
        <v>1.4984975150174351</v>
      </c>
      <c r="Q3373" s="81">
        <f t="shared" si="533"/>
        <v>1.4984975150174351</v>
      </c>
      <c r="S3373" s="1">
        <f t="shared" si="537"/>
        <v>6</v>
      </c>
      <c r="T3373" s="1" t="str">
        <f t="shared" si="538"/>
        <v>Off-Peak</v>
      </c>
    </row>
    <row r="3374" spans="1:20" x14ac:dyDescent="0.25">
      <c r="A3374" s="85">
        <v>45066.791666658784</v>
      </c>
      <c r="B3374" s="1">
        <v>5</v>
      </c>
      <c r="C3374" s="1">
        <v>20</v>
      </c>
      <c r="D3374" s="1">
        <v>20</v>
      </c>
      <c r="E3374" s="1" t="str">
        <f t="shared" si="534"/>
        <v>Non-Summer</v>
      </c>
      <c r="F3374" s="78">
        <v>0.83440000000000003</v>
      </c>
      <c r="G3374" s="79">
        <f t="shared" si="535"/>
        <v>1.5874990842865317</v>
      </c>
      <c r="J3374" s="78">
        <v>0</v>
      </c>
      <c r="K3374" s="80">
        <f t="shared" si="536"/>
        <v>0</v>
      </c>
      <c r="L3374" s="68" t="str">
        <f t="shared" si="529"/>
        <v>Normal</v>
      </c>
      <c r="N3374" s="67">
        <f t="shared" si="530"/>
        <v>0</v>
      </c>
      <c r="O3374" s="67">
        <f t="shared" si="531"/>
        <v>0</v>
      </c>
      <c r="P3374" s="81">
        <f t="shared" si="532"/>
        <v>1.5874990842865317</v>
      </c>
      <c r="Q3374" s="81">
        <f t="shared" si="533"/>
        <v>1.5874990842865317</v>
      </c>
      <c r="S3374" s="1">
        <f t="shared" si="537"/>
        <v>6</v>
      </c>
      <c r="T3374" s="1" t="str">
        <f t="shared" si="538"/>
        <v>Off-Peak</v>
      </c>
    </row>
    <row r="3375" spans="1:20" x14ac:dyDescent="0.25">
      <c r="A3375" s="85">
        <v>45066.833333325449</v>
      </c>
      <c r="B3375" s="1">
        <v>5</v>
      </c>
      <c r="C3375" s="1">
        <v>20</v>
      </c>
      <c r="D3375" s="1">
        <v>21</v>
      </c>
      <c r="E3375" s="1" t="str">
        <f t="shared" si="534"/>
        <v>Non-Summer</v>
      </c>
      <c r="F3375" s="78">
        <v>0.84699999999999998</v>
      </c>
      <c r="G3375" s="79">
        <f t="shared" si="535"/>
        <v>1.6114713858948853</v>
      </c>
      <c r="J3375" s="78">
        <v>0</v>
      </c>
      <c r="K3375" s="80">
        <f t="shared" si="536"/>
        <v>0</v>
      </c>
      <c r="L3375" s="68" t="str">
        <f t="shared" si="529"/>
        <v>Normal</v>
      </c>
      <c r="N3375" s="67">
        <f t="shared" si="530"/>
        <v>0</v>
      </c>
      <c r="O3375" s="67">
        <f t="shared" si="531"/>
        <v>0</v>
      </c>
      <c r="P3375" s="81">
        <f t="shared" si="532"/>
        <v>1.6114713858948853</v>
      </c>
      <c r="Q3375" s="81">
        <f t="shared" si="533"/>
        <v>1.6114713858948853</v>
      </c>
      <c r="S3375" s="1">
        <f t="shared" si="537"/>
        <v>6</v>
      </c>
      <c r="T3375" s="1" t="str">
        <f t="shared" si="538"/>
        <v>Off-Peak</v>
      </c>
    </row>
    <row r="3376" spans="1:20" x14ac:dyDescent="0.25">
      <c r="A3376" s="85">
        <v>45066.874999992113</v>
      </c>
      <c r="B3376" s="1">
        <v>5</v>
      </c>
      <c r="C3376" s="1">
        <v>20</v>
      </c>
      <c r="D3376" s="1">
        <v>22</v>
      </c>
      <c r="E3376" s="1" t="str">
        <f t="shared" si="534"/>
        <v>Non-Summer</v>
      </c>
      <c r="F3376" s="78">
        <v>0.84379999999999999</v>
      </c>
      <c r="G3376" s="79">
        <f t="shared" si="535"/>
        <v>1.6053831823118114</v>
      </c>
      <c r="J3376" s="78">
        <v>0</v>
      </c>
      <c r="K3376" s="80">
        <f t="shared" si="536"/>
        <v>0</v>
      </c>
      <c r="L3376" s="68" t="str">
        <f t="shared" si="529"/>
        <v>Normal</v>
      </c>
      <c r="N3376" s="67">
        <f t="shared" si="530"/>
        <v>0</v>
      </c>
      <c r="O3376" s="67">
        <f t="shared" si="531"/>
        <v>0</v>
      </c>
      <c r="P3376" s="81">
        <f t="shared" si="532"/>
        <v>1.6053831823118114</v>
      </c>
      <c r="Q3376" s="81">
        <f t="shared" si="533"/>
        <v>1.6053831823118114</v>
      </c>
      <c r="S3376" s="1">
        <f t="shared" si="537"/>
        <v>6</v>
      </c>
      <c r="T3376" s="1" t="str">
        <f t="shared" si="538"/>
        <v>Off-Peak</v>
      </c>
    </row>
    <row r="3377" spans="1:20" x14ac:dyDescent="0.25">
      <c r="A3377" s="85">
        <v>45066.916666658777</v>
      </c>
      <c r="B3377" s="1">
        <v>5</v>
      </c>
      <c r="C3377" s="1">
        <v>20</v>
      </c>
      <c r="D3377" s="1">
        <v>23</v>
      </c>
      <c r="E3377" s="1" t="str">
        <f t="shared" si="534"/>
        <v>Non-Summer</v>
      </c>
      <c r="F3377" s="78">
        <v>0.78779999999999994</v>
      </c>
      <c r="G3377" s="79">
        <f t="shared" si="535"/>
        <v>1.4988396196080171</v>
      </c>
      <c r="J3377" s="78">
        <v>0</v>
      </c>
      <c r="K3377" s="80">
        <f t="shared" si="536"/>
        <v>0</v>
      </c>
      <c r="L3377" s="68" t="str">
        <f t="shared" si="529"/>
        <v>Normal</v>
      </c>
      <c r="N3377" s="67">
        <f t="shared" si="530"/>
        <v>0</v>
      </c>
      <c r="O3377" s="67">
        <f t="shared" si="531"/>
        <v>0</v>
      </c>
      <c r="P3377" s="81">
        <f t="shared" si="532"/>
        <v>1.4988396196080171</v>
      </c>
      <c r="Q3377" s="81">
        <f t="shared" si="533"/>
        <v>1.4988396196080171</v>
      </c>
      <c r="S3377" s="1">
        <f t="shared" si="537"/>
        <v>6</v>
      </c>
      <c r="T3377" s="1" t="str">
        <f t="shared" si="538"/>
        <v>Off-Peak</v>
      </c>
    </row>
    <row r="3378" spans="1:20" x14ac:dyDescent="0.25">
      <c r="A3378" s="85">
        <v>45066.958333325441</v>
      </c>
      <c r="B3378" s="1">
        <v>5</v>
      </c>
      <c r="C3378" s="1">
        <v>21</v>
      </c>
      <c r="D3378" s="1">
        <v>0</v>
      </c>
      <c r="E3378" s="1" t="str">
        <f t="shared" si="534"/>
        <v>Non-Summer</v>
      </c>
      <c r="F3378" s="78">
        <v>0.70789999999999997</v>
      </c>
      <c r="G3378" s="79">
        <f t="shared" si="535"/>
        <v>1.3468247863931397</v>
      </c>
      <c r="J3378" s="78">
        <v>0</v>
      </c>
      <c r="K3378" s="80">
        <f t="shared" si="536"/>
        <v>0</v>
      </c>
      <c r="L3378" s="68" t="str">
        <f t="shared" si="529"/>
        <v>Normal</v>
      </c>
      <c r="N3378" s="67">
        <f t="shared" si="530"/>
        <v>0</v>
      </c>
      <c r="O3378" s="67">
        <f t="shared" si="531"/>
        <v>0</v>
      </c>
      <c r="P3378" s="81">
        <f t="shared" si="532"/>
        <v>1.3468247863931397</v>
      </c>
      <c r="Q3378" s="81">
        <f t="shared" si="533"/>
        <v>1.3468247863931397</v>
      </c>
      <c r="S3378" s="1">
        <f t="shared" si="537"/>
        <v>6</v>
      </c>
      <c r="T3378" s="1" t="str">
        <f t="shared" si="538"/>
        <v>Off-Peak</v>
      </c>
    </row>
    <row r="3379" spans="1:20" x14ac:dyDescent="0.25">
      <c r="A3379" s="85">
        <v>45066.999999992106</v>
      </c>
      <c r="B3379" s="1">
        <v>5</v>
      </c>
      <c r="C3379" s="1">
        <v>21</v>
      </c>
      <c r="D3379" s="1">
        <v>1</v>
      </c>
      <c r="E3379" s="1" t="str">
        <f t="shared" si="534"/>
        <v>Non-Summer</v>
      </c>
      <c r="F3379" s="78">
        <v>0.63970000000000005</v>
      </c>
      <c r="G3379" s="79">
        <f t="shared" si="535"/>
        <v>1.2170699475288762</v>
      </c>
      <c r="J3379" s="78">
        <v>0</v>
      </c>
      <c r="K3379" s="80">
        <f t="shared" si="536"/>
        <v>0</v>
      </c>
      <c r="L3379" s="68" t="str">
        <f t="shared" si="529"/>
        <v>Normal</v>
      </c>
      <c r="N3379" s="67">
        <f t="shared" si="530"/>
        <v>0</v>
      </c>
      <c r="O3379" s="67">
        <f t="shared" si="531"/>
        <v>0</v>
      </c>
      <c r="P3379" s="81">
        <f t="shared" si="532"/>
        <v>1.2170699475288762</v>
      </c>
      <c r="Q3379" s="81">
        <f t="shared" si="533"/>
        <v>1.2170699475288762</v>
      </c>
      <c r="S3379" s="1">
        <f t="shared" si="537"/>
        <v>7</v>
      </c>
      <c r="T3379" s="1" t="str">
        <f t="shared" si="538"/>
        <v>Off-Peak</v>
      </c>
    </row>
    <row r="3380" spans="1:20" x14ac:dyDescent="0.25">
      <c r="A3380" s="85">
        <v>45067.04166665877</v>
      </c>
      <c r="B3380" s="1">
        <v>5</v>
      </c>
      <c r="C3380" s="1">
        <v>21</v>
      </c>
      <c r="D3380" s="1">
        <v>2</v>
      </c>
      <c r="E3380" s="1" t="str">
        <f t="shared" si="534"/>
        <v>Non-Summer</v>
      </c>
      <c r="F3380" s="78">
        <v>0.58930000000000005</v>
      </c>
      <c r="G3380" s="79">
        <f t="shared" si="535"/>
        <v>1.1211807410954615</v>
      </c>
      <c r="J3380" s="78">
        <v>0</v>
      </c>
      <c r="K3380" s="80">
        <f t="shared" si="536"/>
        <v>0</v>
      </c>
      <c r="L3380" s="68" t="str">
        <f t="shared" si="529"/>
        <v>Normal</v>
      </c>
      <c r="N3380" s="67">
        <f t="shared" si="530"/>
        <v>0</v>
      </c>
      <c r="O3380" s="67">
        <f t="shared" si="531"/>
        <v>0</v>
      </c>
      <c r="P3380" s="81">
        <f t="shared" si="532"/>
        <v>1.1211807410954615</v>
      </c>
      <c r="Q3380" s="81">
        <f t="shared" si="533"/>
        <v>1.1211807410954615</v>
      </c>
      <c r="S3380" s="1">
        <f t="shared" si="537"/>
        <v>7</v>
      </c>
      <c r="T3380" s="1" t="str">
        <f t="shared" si="538"/>
        <v>Off-Peak</v>
      </c>
    </row>
    <row r="3381" spans="1:20" x14ac:dyDescent="0.25">
      <c r="A3381" s="85">
        <v>45067.083333325434</v>
      </c>
      <c r="B3381" s="1">
        <v>5</v>
      </c>
      <c r="C3381" s="1">
        <v>21</v>
      </c>
      <c r="D3381" s="1">
        <v>3</v>
      </c>
      <c r="E3381" s="1" t="str">
        <f t="shared" si="534"/>
        <v>Non-Summer</v>
      </c>
      <c r="F3381" s="78">
        <v>0.55679999999999996</v>
      </c>
      <c r="G3381" s="79">
        <f t="shared" si="535"/>
        <v>1.0593474234548668</v>
      </c>
      <c r="J3381" s="78">
        <v>0</v>
      </c>
      <c r="K3381" s="80">
        <f t="shared" si="536"/>
        <v>0</v>
      </c>
      <c r="L3381" s="68" t="str">
        <f t="shared" si="529"/>
        <v>Normal</v>
      </c>
      <c r="N3381" s="67">
        <f t="shared" si="530"/>
        <v>0</v>
      </c>
      <c r="O3381" s="67">
        <f t="shared" si="531"/>
        <v>0</v>
      </c>
      <c r="P3381" s="81">
        <f t="shared" si="532"/>
        <v>1.0593474234548668</v>
      </c>
      <c r="Q3381" s="81">
        <f t="shared" si="533"/>
        <v>1.0593474234548668</v>
      </c>
      <c r="S3381" s="1">
        <f t="shared" si="537"/>
        <v>7</v>
      </c>
      <c r="T3381" s="1" t="str">
        <f t="shared" si="538"/>
        <v>Off-Peak</v>
      </c>
    </row>
    <row r="3382" spans="1:20" x14ac:dyDescent="0.25">
      <c r="A3382" s="85">
        <v>45067.124999992098</v>
      </c>
      <c r="B3382" s="1">
        <v>5</v>
      </c>
      <c r="C3382" s="1">
        <v>21</v>
      </c>
      <c r="D3382" s="1">
        <v>4</v>
      </c>
      <c r="E3382" s="1" t="str">
        <f t="shared" si="534"/>
        <v>Non-Summer</v>
      </c>
      <c r="F3382" s="78">
        <v>0.53759999999999997</v>
      </c>
      <c r="G3382" s="79">
        <f t="shared" si="535"/>
        <v>1.0228182019564229</v>
      </c>
      <c r="J3382" s="78">
        <v>0</v>
      </c>
      <c r="K3382" s="80">
        <f t="shared" si="536"/>
        <v>0</v>
      </c>
      <c r="L3382" s="68" t="str">
        <f t="shared" si="529"/>
        <v>Normal</v>
      </c>
      <c r="N3382" s="67">
        <f t="shared" si="530"/>
        <v>0</v>
      </c>
      <c r="O3382" s="67">
        <f t="shared" si="531"/>
        <v>0</v>
      </c>
      <c r="P3382" s="81">
        <f t="shared" si="532"/>
        <v>1.0228182019564229</v>
      </c>
      <c r="Q3382" s="81">
        <f t="shared" si="533"/>
        <v>1.0228182019564229</v>
      </c>
      <c r="S3382" s="1">
        <f t="shared" si="537"/>
        <v>7</v>
      </c>
      <c r="T3382" s="1" t="str">
        <f t="shared" si="538"/>
        <v>Off-Peak</v>
      </c>
    </row>
    <row r="3383" spans="1:20" x14ac:dyDescent="0.25">
      <c r="A3383" s="85">
        <v>45067.166666658763</v>
      </c>
      <c r="B3383" s="1">
        <v>5</v>
      </c>
      <c r="C3383" s="1">
        <v>21</v>
      </c>
      <c r="D3383" s="1">
        <v>5</v>
      </c>
      <c r="E3383" s="1" t="str">
        <f t="shared" si="534"/>
        <v>Non-Summer</v>
      </c>
      <c r="F3383" s="78">
        <v>0.52959999999999996</v>
      </c>
      <c r="G3383" s="79">
        <f t="shared" si="535"/>
        <v>1.007597692998738</v>
      </c>
      <c r="J3383" s="78">
        <v>0</v>
      </c>
      <c r="K3383" s="80">
        <f t="shared" si="536"/>
        <v>0</v>
      </c>
      <c r="L3383" s="68" t="str">
        <f t="shared" si="529"/>
        <v>Normal</v>
      </c>
      <c r="N3383" s="67">
        <f t="shared" si="530"/>
        <v>0</v>
      </c>
      <c r="O3383" s="67">
        <f t="shared" si="531"/>
        <v>0</v>
      </c>
      <c r="P3383" s="81">
        <f t="shared" si="532"/>
        <v>1.007597692998738</v>
      </c>
      <c r="Q3383" s="81">
        <f t="shared" si="533"/>
        <v>1.007597692998738</v>
      </c>
      <c r="S3383" s="1">
        <f t="shared" si="537"/>
        <v>7</v>
      </c>
      <c r="T3383" s="1" t="str">
        <f t="shared" si="538"/>
        <v>Off-Peak</v>
      </c>
    </row>
    <row r="3384" spans="1:20" x14ac:dyDescent="0.25">
      <c r="A3384" s="85">
        <v>45067.208333325427</v>
      </c>
      <c r="B3384" s="1">
        <v>5</v>
      </c>
      <c r="C3384" s="1">
        <v>21</v>
      </c>
      <c r="D3384" s="1">
        <v>6</v>
      </c>
      <c r="E3384" s="1" t="str">
        <f t="shared" si="534"/>
        <v>Non-Summer</v>
      </c>
      <c r="F3384" s="78">
        <v>0.5323</v>
      </c>
      <c r="G3384" s="79">
        <f t="shared" si="535"/>
        <v>1.0127346147719569</v>
      </c>
      <c r="J3384" s="78">
        <v>0.42158699999999999</v>
      </c>
      <c r="K3384" s="80">
        <f t="shared" si="536"/>
        <v>0.42158699999999999</v>
      </c>
      <c r="L3384" s="68" t="str">
        <f t="shared" si="529"/>
        <v>Normal</v>
      </c>
      <c r="N3384" s="67">
        <f t="shared" si="530"/>
        <v>0</v>
      </c>
      <c r="O3384" s="67">
        <f t="shared" si="531"/>
        <v>0.42158699999999999</v>
      </c>
      <c r="P3384" s="81">
        <f t="shared" si="532"/>
        <v>0.59114761477195699</v>
      </c>
      <c r="Q3384" s="81">
        <f t="shared" si="533"/>
        <v>0.59114761477195699</v>
      </c>
      <c r="S3384" s="1">
        <f t="shared" si="537"/>
        <v>7</v>
      </c>
      <c r="T3384" s="1" t="str">
        <f t="shared" si="538"/>
        <v>Off-Peak</v>
      </c>
    </row>
    <row r="3385" spans="1:20" x14ac:dyDescent="0.25">
      <c r="A3385" s="85">
        <v>45067.249999992091</v>
      </c>
      <c r="B3385" s="1">
        <v>5</v>
      </c>
      <c r="C3385" s="1">
        <v>21</v>
      </c>
      <c r="D3385" s="1">
        <v>7</v>
      </c>
      <c r="E3385" s="1" t="str">
        <f t="shared" si="534"/>
        <v>Non-Summer</v>
      </c>
      <c r="F3385" s="78">
        <v>0.5454</v>
      </c>
      <c r="G3385" s="79">
        <f t="shared" si="535"/>
        <v>1.0376581981901658</v>
      </c>
      <c r="J3385" s="78">
        <v>0.31814999999999999</v>
      </c>
      <c r="K3385" s="80">
        <f t="shared" si="536"/>
        <v>0.31814999999999999</v>
      </c>
      <c r="L3385" s="68" t="str">
        <f t="shared" si="529"/>
        <v>Normal</v>
      </c>
      <c r="N3385" s="67">
        <f t="shared" si="530"/>
        <v>0</v>
      </c>
      <c r="O3385" s="67">
        <f t="shared" si="531"/>
        <v>0.31814999999999999</v>
      </c>
      <c r="P3385" s="81">
        <f t="shared" si="532"/>
        <v>0.71950819819016587</v>
      </c>
      <c r="Q3385" s="81">
        <f t="shared" si="533"/>
        <v>0.71950819819016587</v>
      </c>
      <c r="S3385" s="1">
        <f t="shared" si="537"/>
        <v>7</v>
      </c>
      <c r="T3385" s="1" t="str">
        <f t="shared" si="538"/>
        <v>Off-Peak</v>
      </c>
    </row>
    <row r="3386" spans="1:20" x14ac:dyDescent="0.25">
      <c r="A3386" s="85">
        <v>45067.291666658755</v>
      </c>
      <c r="B3386" s="1">
        <v>5</v>
      </c>
      <c r="C3386" s="1">
        <v>21</v>
      </c>
      <c r="D3386" s="1">
        <v>8</v>
      </c>
      <c r="E3386" s="1" t="str">
        <f t="shared" si="534"/>
        <v>Non-Summer</v>
      </c>
      <c r="F3386" s="78">
        <v>0.58299999999999996</v>
      </c>
      <c r="G3386" s="79">
        <f t="shared" si="535"/>
        <v>1.1091945902912845</v>
      </c>
      <c r="J3386" s="78">
        <v>0.88823600000000003</v>
      </c>
      <c r="K3386" s="80">
        <f t="shared" si="536"/>
        <v>0.88823600000000003</v>
      </c>
      <c r="L3386" s="68" t="str">
        <f t="shared" si="529"/>
        <v>Normal</v>
      </c>
      <c r="N3386" s="67">
        <f t="shared" si="530"/>
        <v>0</v>
      </c>
      <c r="O3386" s="67">
        <f t="shared" si="531"/>
        <v>0.88823600000000003</v>
      </c>
      <c r="P3386" s="81">
        <f t="shared" si="532"/>
        <v>0.22095859029128451</v>
      </c>
      <c r="Q3386" s="81">
        <f t="shared" si="533"/>
        <v>0.22095859029128451</v>
      </c>
      <c r="S3386" s="1">
        <f t="shared" si="537"/>
        <v>7</v>
      </c>
      <c r="T3386" s="1" t="str">
        <f t="shared" si="538"/>
        <v>Off-Peak</v>
      </c>
    </row>
    <row r="3387" spans="1:20" x14ac:dyDescent="0.25">
      <c r="A3387" s="85">
        <v>45067.33333332542</v>
      </c>
      <c r="B3387" s="1">
        <v>5</v>
      </c>
      <c r="C3387" s="1">
        <v>21</v>
      </c>
      <c r="D3387" s="1">
        <v>9</v>
      </c>
      <c r="E3387" s="1" t="str">
        <f t="shared" si="534"/>
        <v>Non-Summer</v>
      </c>
      <c r="F3387" s="78">
        <v>0.63139999999999996</v>
      </c>
      <c r="G3387" s="79">
        <f t="shared" si="535"/>
        <v>1.2012786694852782</v>
      </c>
      <c r="J3387" s="78">
        <v>3.0560520000000002</v>
      </c>
      <c r="K3387" s="80">
        <f t="shared" si="536"/>
        <v>3.0560520000000002</v>
      </c>
      <c r="L3387" s="68" t="str">
        <f t="shared" si="529"/>
        <v>Normal</v>
      </c>
      <c r="N3387" s="67">
        <f t="shared" si="530"/>
        <v>1.854773330514722</v>
      </c>
      <c r="O3387" s="67">
        <f t="shared" si="531"/>
        <v>1.2012786694852782</v>
      </c>
      <c r="P3387" s="81">
        <f t="shared" si="532"/>
        <v>0</v>
      </c>
      <c r="Q3387" s="81">
        <f t="shared" si="533"/>
        <v>-1.854773330514722</v>
      </c>
      <c r="S3387" s="1">
        <f t="shared" si="537"/>
        <v>7</v>
      </c>
      <c r="T3387" s="1" t="str">
        <f t="shared" si="538"/>
        <v>Off-Peak</v>
      </c>
    </row>
    <row r="3388" spans="1:20" x14ac:dyDescent="0.25">
      <c r="A3388" s="85">
        <v>45067.374999992084</v>
      </c>
      <c r="B3388" s="1">
        <v>5</v>
      </c>
      <c r="C3388" s="1">
        <v>21</v>
      </c>
      <c r="D3388" s="1">
        <v>10</v>
      </c>
      <c r="E3388" s="1" t="str">
        <f t="shared" si="534"/>
        <v>Non-Summer</v>
      </c>
      <c r="F3388" s="78">
        <v>0.67400000000000004</v>
      </c>
      <c r="G3388" s="79">
        <f t="shared" si="535"/>
        <v>1.2823278796849502</v>
      </c>
      <c r="J3388" s="78">
        <v>3.5006759999999999</v>
      </c>
      <c r="K3388" s="80">
        <f t="shared" si="536"/>
        <v>3.5006759999999999</v>
      </c>
      <c r="L3388" s="68" t="str">
        <f t="shared" si="529"/>
        <v>Normal</v>
      </c>
      <c r="N3388" s="67">
        <f t="shared" si="530"/>
        <v>2.2183481203150497</v>
      </c>
      <c r="O3388" s="67">
        <f t="shared" si="531"/>
        <v>1.2823278796849502</v>
      </c>
      <c r="P3388" s="81">
        <f t="shared" si="532"/>
        <v>0</v>
      </c>
      <c r="Q3388" s="81">
        <f t="shared" si="533"/>
        <v>-2.2183481203150497</v>
      </c>
      <c r="S3388" s="1">
        <f t="shared" si="537"/>
        <v>7</v>
      </c>
      <c r="T3388" s="1" t="str">
        <f t="shared" si="538"/>
        <v>Off-Peak</v>
      </c>
    </row>
    <row r="3389" spans="1:20" x14ac:dyDescent="0.25">
      <c r="A3389" s="85">
        <v>45067.416666658748</v>
      </c>
      <c r="B3389" s="1">
        <v>5</v>
      </c>
      <c r="C3389" s="1">
        <v>21</v>
      </c>
      <c r="D3389" s="1">
        <v>11</v>
      </c>
      <c r="E3389" s="1" t="str">
        <f t="shared" si="534"/>
        <v>Non-Summer</v>
      </c>
      <c r="F3389" s="78">
        <v>0.71160000000000001</v>
      </c>
      <c r="G3389" s="79">
        <f t="shared" si="535"/>
        <v>1.3538642717860689</v>
      </c>
      <c r="J3389" s="78">
        <v>4.2588280000000003</v>
      </c>
      <c r="K3389" s="80">
        <f t="shared" si="536"/>
        <v>4.2588280000000003</v>
      </c>
      <c r="L3389" s="68" t="str">
        <f t="shared" si="529"/>
        <v>Normal</v>
      </c>
      <c r="N3389" s="67">
        <f t="shared" si="530"/>
        <v>2.9049637282139313</v>
      </c>
      <c r="O3389" s="67">
        <f t="shared" si="531"/>
        <v>1.3538642717860689</v>
      </c>
      <c r="P3389" s="81">
        <f t="shared" si="532"/>
        <v>0</v>
      </c>
      <c r="Q3389" s="81">
        <f t="shared" si="533"/>
        <v>-2.9049637282139313</v>
      </c>
      <c r="S3389" s="1">
        <f t="shared" si="537"/>
        <v>7</v>
      </c>
      <c r="T3389" s="1" t="str">
        <f t="shared" si="538"/>
        <v>Off-Peak</v>
      </c>
    </row>
    <row r="3390" spans="1:20" x14ac:dyDescent="0.25">
      <c r="A3390" s="85">
        <v>45067.458333325412</v>
      </c>
      <c r="B3390" s="1">
        <v>5</v>
      </c>
      <c r="C3390" s="1">
        <v>21</v>
      </c>
      <c r="D3390" s="1">
        <v>12</v>
      </c>
      <c r="E3390" s="1" t="str">
        <f t="shared" si="534"/>
        <v>Non-Summer</v>
      </c>
      <c r="F3390" s="78">
        <v>0.75360000000000005</v>
      </c>
      <c r="G3390" s="79">
        <f t="shared" si="535"/>
        <v>1.4337719438139145</v>
      </c>
      <c r="J3390" s="78">
        <v>1.7214500000000001</v>
      </c>
      <c r="K3390" s="80">
        <f t="shared" si="536"/>
        <v>1.7214500000000001</v>
      </c>
      <c r="L3390" s="68" t="str">
        <f t="shared" si="529"/>
        <v>Normal</v>
      </c>
      <c r="N3390" s="67">
        <f t="shared" si="530"/>
        <v>0.28767805618608566</v>
      </c>
      <c r="O3390" s="67">
        <f t="shared" si="531"/>
        <v>1.4337719438139145</v>
      </c>
      <c r="P3390" s="81">
        <f t="shared" si="532"/>
        <v>0</v>
      </c>
      <c r="Q3390" s="81">
        <f t="shared" si="533"/>
        <v>-0.28767805618608566</v>
      </c>
      <c r="S3390" s="1">
        <f t="shared" si="537"/>
        <v>7</v>
      </c>
      <c r="T3390" s="1" t="str">
        <f t="shared" si="538"/>
        <v>Off-Peak</v>
      </c>
    </row>
    <row r="3391" spans="1:20" x14ac:dyDescent="0.25">
      <c r="A3391" s="85">
        <v>45067.499999992076</v>
      </c>
      <c r="B3391" s="1">
        <v>5</v>
      </c>
      <c r="C3391" s="1">
        <v>21</v>
      </c>
      <c r="D3391" s="1">
        <v>13</v>
      </c>
      <c r="E3391" s="1" t="str">
        <f t="shared" si="534"/>
        <v>Non-Summer</v>
      </c>
      <c r="F3391" s="78">
        <v>0.80620000000000003</v>
      </c>
      <c r="G3391" s="79">
        <f t="shared" si="535"/>
        <v>1.5338467902106925</v>
      </c>
      <c r="J3391" s="78">
        <v>5.0211120000000005</v>
      </c>
      <c r="K3391" s="80">
        <f t="shared" si="536"/>
        <v>5.0211120000000005</v>
      </c>
      <c r="L3391" s="68" t="str">
        <f t="shared" si="529"/>
        <v>Normal</v>
      </c>
      <c r="N3391" s="67">
        <f t="shared" si="530"/>
        <v>3.487265209789308</v>
      </c>
      <c r="O3391" s="67">
        <f t="shared" si="531"/>
        <v>1.5338467902106925</v>
      </c>
      <c r="P3391" s="81">
        <f t="shared" si="532"/>
        <v>0</v>
      </c>
      <c r="Q3391" s="81">
        <f t="shared" si="533"/>
        <v>-3.487265209789308</v>
      </c>
      <c r="S3391" s="1">
        <f t="shared" si="537"/>
        <v>7</v>
      </c>
      <c r="T3391" s="1" t="str">
        <f t="shared" si="538"/>
        <v>Off-Peak</v>
      </c>
    </row>
    <row r="3392" spans="1:20" x14ac:dyDescent="0.25">
      <c r="A3392" s="85">
        <v>45067.541666658741</v>
      </c>
      <c r="B3392" s="1">
        <v>5</v>
      </c>
      <c r="C3392" s="1">
        <v>21</v>
      </c>
      <c r="D3392" s="1">
        <v>14</v>
      </c>
      <c r="E3392" s="1" t="str">
        <f t="shared" si="534"/>
        <v>Non-Summer</v>
      </c>
      <c r="F3392" s="78">
        <v>0.86550000000000005</v>
      </c>
      <c r="G3392" s="79">
        <f t="shared" si="535"/>
        <v>1.6466688128595317</v>
      </c>
      <c r="J3392" s="78">
        <v>4.86517</v>
      </c>
      <c r="K3392" s="80">
        <f t="shared" si="536"/>
        <v>4.86517</v>
      </c>
      <c r="L3392" s="68" t="str">
        <f t="shared" si="529"/>
        <v>Normal</v>
      </c>
      <c r="N3392" s="67">
        <f t="shared" si="530"/>
        <v>3.2185011871404683</v>
      </c>
      <c r="O3392" s="67">
        <f t="shared" si="531"/>
        <v>1.6466688128595317</v>
      </c>
      <c r="P3392" s="81">
        <f t="shared" si="532"/>
        <v>0</v>
      </c>
      <c r="Q3392" s="81">
        <f t="shared" si="533"/>
        <v>-3.2185011871404683</v>
      </c>
      <c r="S3392" s="1">
        <f t="shared" si="537"/>
        <v>7</v>
      </c>
      <c r="T3392" s="1" t="str">
        <f t="shared" si="538"/>
        <v>Off-Peak</v>
      </c>
    </row>
    <row r="3393" spans="1:20" x14ac:dyDescent="0.25">
      <c r="A3393" s="85">
        <v>45067.583333325405</v>
      </c>
      <c r="B3393" s="1">
        <v>5</v>
      </c>
      <c r="C3393" s="1">
        <v>21</v>
      </c>
      <c r="D3393" s="1">
        <v>15</v>
      </c>
      <c r="E3393" s="1" t="str">
        <f t="shared" si="534"/>
        <v>Non-Summer</v>
      </c>
      <c r="F3393" s="78">
        <v>0.93859999999999999</v>
      </c>
      <c r="G3393" s="79">
        <f t="shared" si="535"/>
        <v>1.785746213460377</v>
      </c>
      <c r="J3393" s="78">
        <v>3.4854620000000001</v>
      </c>
      <c r="K3393" s="80">
        <f t="shared" si="536"/>
        <v>3.4854620000000001</v>
      </c>
      <c r="L3393" s="68" t="str">
        <f t="shared" si="529"/>
        <v>Normal</v>
      </c>
      <c r="N3393" s="67">
        <f t="shared" si="530"/>
        <v>1.6997157865396231</v>
      </c>
      <c r="O3393" s="67">
        <f t="shared" si="531"/>
        <v>1.785746213460377</v>
      </c>
      <c r="P3393" s="81">
        <f t="shared" si="532"/>
        <v>0</v>
      </c>
      <c r="Q3393" s="81">
        <f t="shared" si="533"/>
        <v>-1.6997157865396231</v>
      </c>
      <c r="S3393" s="1">
        <f t="shared" si="537"/>
        <v>7</v>
      </c>
      <c r="T3393" s="1" t="str">
        <f t="shared" si="538"/>
        <v>Off-Peak</v>
      </c>
    </row>
    <row r="3394" spans="1:20" x14ac:dyDescent="0.25">
      <c r="A3394" s="85">
        <v>45067.624999992069</v>
      </c>
      <c r="B3394" s="1">
        <v>5</v>
      </c>
      <c r="C3394" s="1">
        <v>21</v>
      </c>
      <c r="D3394" s="1">
        <v>16</v>
      </c>
      <c r="E3394" s="1" t="str">
        <f t="shared" si="534"/>
        <v>Non-Summer</v>
      </c>
      <c r="F3394" s="78">
        <v>1.0226</v>
      </c>
      <c r="G3394" s="79">
        <f t="shared" si="535"/>
        <v>1.9455615575160681</v>
      </c>
      <c r="J3394" s="78">
        <v>0.71360799999999991</v>
      </c>
      <c r="K3394" s="80">
        <f t="shared" si="536"/>
        <v>0.71360799999999991</v>
      </c>
      <c r="L3394" s="68" t="str">
        <f t="shared" si="529"/>
        <v>Normal</v>
      </c>
      <c r="N3394" s="67">
        <f t="shared" si="530"/>
        <v>0</v>
      </c>
      <c r="O3394" s="67">
        <f t="shared" si="531"/>
        <v>0.71360799999999991</v>
      </c>
      <c r="P3394" s="81">
        <f t="shared" si="532"/>
        <v>1.2319535575160683</v>
      </c>
      <c r="Q3394" s="81">
        <f t="shared" si="533"/>
        <v>1.2319535575160683</v>
      </c>
      <c r="S3394" s="1">
        <f t="shared" si="537"/>
        <v>7</v>
      </c>
      <c r="T3394" s="1" t="str">
        <f t="shared" si="538"/>
        <v>Off-Peak</v>
      </c>
    </row>
    <row r="3395" spans="1:20" x14ac:dyDescent="0.25">
      <c r="A3395" s="85">
        <v>45067.666666658733</v>
      </c>
      <c r="B3395" s="1">
        <v>5</v>
      </c>
      <c r="C3395" s="1">
        <v>21</v>
      </c>
      <c r="D3395" s="1">
        <v>17</v>
      </c>
      <c r="E3395" s="1" t="str">
        <f t="shared" si="534"/>
        <v>Non-Summer</v>
      </c>
      <c r="F3395" s="78">
        <v>1.099</v>
      </c>
      <c r="G3395" s="79">
        <f t="shared" si="535"/>
        <v>2.0909174180619585</v>
      </c>
      <c r="J3395" s="78">
        <v>1.9810110000000001</v>
      </c>
      <c r="K3395" s="80">
        <f t="shared" si="536"/>
        <v>1.9810110000000001</v>
      </c>
      <c r="L3395" s="68" t="str">
        <f t="shared" si="529"/>
        <v>Normal</v>
      </c>
      <c r="N3395" s="67">
        <f t="shared" si="530"/>
        <v>0</v>
      </c>
      <c r="O3395" s="67">
        <f t="shared" si="531"/>
        <v>1.9810110000000001</v>
      </c>
      <c r="P3395" s="81">
        <f t="shared" si="532"/>
        <v>0.10990641806195844</v>
      </c>
      <c r="Q3395" s="81">
        <f t="shared" si="533"/>
        <v>0.10990641806195844</v>
      </c>
      <c r="S3395" s="1">
        <f t="shared" si="537"/>
        <v>7</v>
      </c>
      <c r="T3395" s="1" t="str">
        <f t="shared" si="538"/>
        <v>Off-Peak</v>
      </c>
    </row>
    <row r="3396" spans="1:20" x14ac:dyDescent="0.25">
      <c r="A3396" s="85">
        <v>45067.708333325398</v>
      </c>
      <c r="B3396" s="1">
        <v>5</v>
      </c>
      <c r="C3396" s="1">
        <v>21</v>
      </c>
      <c r="D3396" s="1">
        <v>18</v>
      </c>
      <c r="E3396" s="1" t="str">
        <f t="shared" si="534"/>
        <v>Non-Summer</v>
      </c>
      <c r="F3396" s="78">
        <v>1.1696</v>
      </c>
      <c r="G3396" s="79">
        <f t="shared" si="535"/>
        <v>2.2252384096135276</v>
      </c>
      <c r="J3396" s="78">
        <v>0.90737000000000001</v>
      </c>
      <c r="K3396" s="80">
        <f t="shared" si="536"/>
        <v>0.90737000000000001</v>
      </c>
      <c r="L3396" s="68" t="str">
        <f t="shared" si="529"/>
        <v>Normal</v>
      </c>
      <c r="N3396" s="67">
        <f t="shared" si="530"/>
        <v>0</v>
      </c>
      <c r="O3396" s="67">
        <f t="shared" si="531"/>
        <v>0.90737000000000001</v>
      </c>
      <c r="P3396" s="81">
        <f t="shared" si="532"/>
        <v>1.3178684096135276</v>
      </c>
      <c r="Q3396" s="81">
        <f t="shared" si="533"/>
        <v>1.3178684096135276</v>
      </c>
      <c r="S3396" s="1">
        <f t="shared" si="537"/>
        <v>7</v>
      </c>
      <c r="T3396" s="1" t="str">
        <f t="shared" si="538"/>
        <v>Off-Peak</v>
      </c>
    </row>
    <row r="3397" spans="1:20" x14ac:dyDescent="0.25">
      <c r="A3397" s="85">
        <v>45067.749999992062</v>
      </c>
      <c r="B3397" s="1">
        <v>5</v>
      </c>
      <c r="C3397" s="1">
        <v>21</v>
      </c>
      <c r="D3397" s="1">
        <v>19</v>
      </c>
      <c r="E3397" s="1" t="str">
        <f t="shared" si="534"/>
        <v>Non-Summer</v>
      </c>
      <c r="F3397" s="78">
        <v>1.1753</v>
      </c>
      <c r="G3397" s="79">
        <f t="shared" si="535"/>
        <v>2.2360830222458778</v>
      </c>
      <c r="J3397" s="78">
        <v>0.16034899999999999</v>
      </c>
      <c r="K3397" s="80">
        <f t="shared" si="536"/>
        <v>0.16034899999999999</v>
      </c>
      <c r="L3397" s="68" t="str">
        <f t="shared" si="529"/>
        <v>Normal</v>
      </c>
      <c r="N3397" s="67">
        <f t="shared" si="530"/>
        <v>0</v>
      </c>
      <c r="O3397" s="67">
        <f t="shared" si="531"/>
        <v>0.16034899999999999</v>
      </c>
      <c r="P3397" s="81">
        <f t="shared" si="532"/>
        <v>2.0757340222458778</v>
      </c>
      <c r="Q3397" s="81">
        <f t="shared" si="533"/>
        <v>2.0757340222458778</v>
      </c>
      <c r="S3397" s="1">
        <f t="shared" si="537"/>
        <v>7</v>
      </c>
      <c r="T3397" s="1" t="str">
        <f t="shared" si="538"/>
        <v>Off-Peak</v>
      </c>
    </row>
    <row r="3398" spans="1:20" x14ac:dyDescent="0.25">
      <c r="A3398" s="85">
        <v>45067.791666658726</v>
      </c>
      <c r="B3398" s="1">
        <v>5</v>
      </c>
      <c r="C3398" s="1">
        <v>21</v>
      </c>
      <c r="D3398" s="1">
        <v>20</v>
      </c>
      <c r="E3398" s="1" t="str">
        <f t="shared" si="534"/>
        <v>Non-Summer</v>
      </c>
      <c r="F3398" s="78">
        <v>1.1346000000000001</v>
      </c>
      <c r="G3398" s="79">
        <f t="shared" si="535"/>
        <v>2.1586486829236562</v>
      </c>
      <c r="J3398" s="78">
        <v>0</v>
      </c>
      <c r="K3398" s="80">
        <f t="shared" si="536"/>
        <v>0</v>
      </c>
      <c r="L3398" s="68" t="str">
        <f t="shared" si="529"/>
        <v>Normal</v>
      </c>
      <c r="N3398" s="67">
        <f t="shared" si="530"/>
        <v>0</v>
      </c>
      <c r="O3398" s="67">
        <f t="shared" si="531"/>
        <v>0</v>
      </c>
      <c r="P3398" s="81">
        <f t="shared" si="532"/>
        <v>2.1586486829236562</v>
      </c>
      <c r="Q3398" s="81">
        <f t="shared" si="533"/>
        <v>2.1586486829236562</v>
      </c>
      <c r="S3398" s="1">
        <f t="shared" si="537"/>
        <v>7</v>
      </c>
      <c r="T3398" s="1" t="str">
        <f t="shared" si="538"/>
        <v>Off-Peak</v>
      </c>
    </row>
    <row r="3399" spans="1:20" x14ac:dyDescent="0.25">
      <c r="A3399" s="85">
        <v>45067.83333332539</v>
      </c>
      <c r="B3399" s="1">
        <v>5</v>
      </c>
      <c r="C3399" s="1">
        <v>21</v>
      </c>
      <c r="D3399" s="1">
        <v>21</v>
      </c>
      <c r="E3399" s="1" t="str">
        <f t="shared" si="534"/>
        <v>Non-Summer</v>
      </c>
      <c r="F3399" s="78">
        <v>1.1107</v>
      </c>
      <c r="G3399" s="79">
        <f t="shared" si="535"/>
        <v>2.1131774124125728</v>
      </c>
      <c r="J3399" s="78">
        <v>0</v>
      </c>
      <c r="K3399" s="80">
        <f t="shared" si="536"/>
        <v>0</v>
      </c>
      <c r="L3399" s="68" t="str">
        <f t="shared" si="529"/>
        <v>Normal</v>
      </c>
      <c r="N3399" s="67">
        <f t="shared" si="530"/>
        <v>0</v>
      </c>
      <c r="O3399" s="67">
        <f t="shared" si="531"/>
        <v>0</v>
      </c>
      <c r="P3399" s="81">
        <f t="shared" si="532"/>
        <v>2.1131774124125728</v>
      </c>
      <c r="Q3399" s="81">
        <f t="shared" si="533"/>
        <v>2.1131774124125728</v>
      </c>
      <c r="S3399" s="1">
        <f t="shared" si="537"/>
        <v>7</v>
      </c>
      <c r="T3399" s="1" t="str">
        <f t="shared" si="538"/>
        <v>Off-Peak</v>
      </c>
    </row>
    <row r="3400" spans="1:20" x14ac:dyDescent="0.25">
      <c r="A3400" s="85">
        <v>45067.874999992055</v>
      </c>
      <c r="B3400" s="1">
        <v>5</v>
      </c>
      <c r="C3400" s="1">
        <v>21</v>
      </c>
      <c r="D3400" s="1">
        <v>22</v>
      </c>
      <c r="E3400" s="1" t="str">
        <f t="shared" si="534"/>
        <v>Non-Summer</v>
      </c>
      <c r="F3400" s="78">
        <v>1.0609</v>
      </c>
      <c r="G3400" s="79">
        <f t="shared" si="535"/>
        <v>2.0184297441509842</v>
      </c>
      <c r="J3400" s="78">
        <v>0</v>
      </c>
      <c r="K3400" s="80">
        <f t="shared" si="536"/>
        <v>0</v>
      </c>
      <c r="L3400" s="68" t="str">
        <f t="shared" si="529"/>
        <v>Normal</v>
      </c>
      <c r="N3400" s="67">
        <f t="shared" si="530"/>
        <v>0</v>
      </c>
      <c r="O3400" s="67">
        <f t="shared" si="531"/>
        <v>0</v>
      </c>
      <c r="P3400" s="81">
        <f t="shared" si="532"/>
        <v>2.0184297441509842</v>
      </c>
      <c r="Q3400" s="81">
        <f t="shared" si="533"/>
        <v>2.0184297441509842</v>
      </c>
      <c r="S3400" s="1">
        <f t="shared" si="537"/>
        <v>7</v>
      </c>
      <c r="T3400" s="1" t="str">
        <f t="shared" si="538"/>
        <v>Off-Peak</v>
      </c>
    </row>
    <row r="3401" spans="1:20" x14ac:dyDescent="0.25">
      <c r="A3401" s="85">
        <v>45067.916666658719</v>
      </c>
      <c r="B3401" s="1">
        <v>5</v>
      </c>
      <c r="C3401" s="1">
        <v>21</v>
      </c>
      <c r="D3401" s="1">
        <v>23</v>
      </c>
      <c r="E3401" s="1" t="str">
        <f t="shared" si="534"/>
        <v>Non-Summer</v>
      </c>
      <c r="F3401" s="78">
        <v>0.93220000000000003</v>
      </c>
      <c r="G3401" s="79">
        <f t="shared" si="535"/>
        <v>1.7735698062942291</v>
      </c>
      <c r="J3401" s="78">
        <v>0</v>
      </c>
      <c r="K3401" s="80">
        <f t="shared" si="536"/>
        <v>0</v>
      </c>
      <c r="L3401" s="68" t="str">
        <f t="shared" si="529"/>
        <v>Normal</v>
      </c>
      <c r="N3401" s="67">
        <f t="shared" si="530"/>
        <v>0</v>
      </c>
      <c r="O3401" s="67">
        <f t="shared" si="531"/>
        <v>0</v>
      </c>
      <c r="P3401" s="81">
        <f t="shared" si="532"/>
        <v>1.7735698062942291</v>
      </c>
      <c r="Q3401" s="81">
        <f t="shared" si="533"/>
        <v>1.7735698062942291</v>
      </c>
      <c r="S3401" s="1">
        <f t="shared" si="537"/>
        <v>7</v>
      </c>
      <c r="T3401" s="1" t="str">
        <f t="shared" si="538"/>
        <v>Off-Peak</v>
      </c>
    </row>
    <row r="3402" spans="1:20" x14ac:dyDescent="0.25">
      <c r="A3402" s="85">
        <v>45067.958333325383</v>
      </c>
      <c r="B3402" s="1">
        <v>5</v>
      </c>
      <c r="C3402" s="1">
        <v>22</v>
      </c>
      <c r="D3402" s="1">
        <v>0</v>
      </c>
      <c r="E3402" s="1" t="str">
        <f t="shared" si="534"/>
        <v>Non-Summer</v>
      </c>
      <c r="F3402" s="78">
        <v>0.78959999999999997</v>
      </c>
      <c r="G3402" s="79">
        <f t="shared" si="535"/>
        <v>1.5022642341234964</v>
      </c>
      <c r="J3402" s="78">
        <v>0</v>
      </c>
      <c r="K3402" s="80">
        <f t="shared" si="536"/>
        <v>0</v>
      </c>
      <c r="L3402" s="68" t="str">
        <f t="shared" si="529"/>
        <v>Normal</v>
      </c>
      <c r="N3402" s="67">
        <f t="shared" si="530"/>
        <v>0</v>
      </c>
      <c r="O3402" s="67">
        <f t="shared" si="531"/>
        <v>0</v>
      </c>
      <c r="P3402" s="81">
        <f t="shared" si="532"/>
        <v>1.5022642341234964</v>
      </c>
      <c r="Q3402" s="81">
        <f t="shared" si="533"/>
        <v>1.5022642341234964</v>
      </c>
      <c r="S3402" s="1">
        <f t="shared" si="537"/>
        <v>7</v>
      </c>
      <c r="T3402" s="1" t="str">
        <f t="shared" si="538"/>
        <v>Off-Peak</v>
      </c>
    </row>
    <row r="3403" spans="1:20" x14ac:dyDescent="0.25">
      <c r="A3403" s="85">
        <v>45067.999999992047</v>
      </c>
      <c r="B3403" s="1">
        <v>5</v>
      </c>
      <c r="C3403" s="1">
        <v>22</v>
      </c>
      <c r="D3403" s="1">
        <v>1</v>
      </c>
      <c r="E3403" s="1" t="str">
        <f t="shared" si="534"/>
        <v>Non-Summer</v>
      </c>
      <c r="F3403" s="78">
        <v>0.6835</v>
      </c>
      <c r="G3403" s="79">
        <f t="shared" si="535"/>
        <v>1.3004022340722008</v>
      </c>
      <c r="J3403" s="78">
        <v>0</v>
      </c>
      <c r="K3403" s="80">
        <f t="shared" si="536"/>
        <v>0</v>
      </c>
      <c r="L3403" s="68" t="str">
        <f t="shared" si="529"/>
        <v>Normal</v>
      </c>
      <c r="N3403" s="67">
        <f t="shared" si="530"/>
        <v>0</v>
      </c>
      <c r="O3403" s="67">
        <f t="shared" si="531"/>
        <v>0</v>
      </c>
      <c r="P3403" s="81">
        <f t="shared" si="532"/>
        <v>1.3004022340722008</v>
      </c>
      <c r="Q3403" s="81">
        <f t="shared" si="533"/>
        <v>1.3004022340722008</v>
      </c>
      <c r="S3403" s="1">
        <f t="shared" si="537"/>
        <v>1</v>
      </c>
      <c r="T3403" s="1" t="str">
        <f t="shared" si="538"/>
        <v>Off-Peak</v>
      </c>
    </row>
    <row r="3404" spans="1:20" x14ac:dyDescent="0.25">
      <c r="A3404" s="85">
        <v>45068.041666658712</v>
      </c>
      <c r="B3404" s="1">
        <v>5</v>
      </c>
      <c r="C3404" s="1">
        <v>22</v>
      </c>
      <c r="D3404" s="1">
        <v>2</v>
      </c>
      <c r="E3404" s="1" t="str">
        <f t="shared" si="534"/>
        <v>Non-Summer</v>
      </c>
      <c r="F3404" s="78">
        <v>0.61439999999999995</v>
      </c>
      <c r="G3404" s="79">
        <f t="shared" si="535"/>
        <v>1.1689350879501976</v>
      </c>
      <c r="J3404" s="78">
        <v>0</v>
      </c>
      <c r="K3404" s="80">
        <f t="shared" si="536"/>
        <v>0</v>
      </c>
      <c r="L3404" s="68" t="str">
        <f t="shared" si="529"/>
        <v>Normal</v>
      </c>
      <c r="N3404" s="67">
        <f t="shared" si="530"/>
        <v>0</v>
      </c>
      <c r="O3404" s="67">
        <f t="shared" si="531"/>
        <v>0</v>
      </c>
      <c r="P3404" s="81">
        <f t="shared" si="532"/>
        <v>1.1689350879501976</v>
      </c>
      <c r="Q3404" s="81">
        <f t="shared" si="533"/>
        <v>1.1689350879501976</v>
      </c>
      <c r="S3404" s="1">
        <f t="shared" si="537"/>
        <v>1</v>
      </c>
      <c r="T3404" s="1" t="str">
        <f t="shared" si="538"/>
        <v>Off-Peak</v>
      </c>
    </row>
    <row r="3405" spans="1:20" x14ac:dyDescent="0.25">
      <c r="A3405" s="85">
        <v>45068.083333325376</v>
      </c>
      <c r="B3405" s="1">
        <v>5</v>
      </c>
      <c r="C3405" s="1">
        <v>22</v>
      </c>
      <c r="D3405" s="1">
        <v>3</v>
      </c>
      <c r="E3405" s="1" t="str">
        <f t="shared" si="534"/>
        <v>Non-Summer</v>
      </c>
      <c r="F3405" s="78">
        <v>0.57350000000000001</v>
      </c>
      <c r="G3405" s="79">
        <f t="shared" si="535"/>
        <v>1.091120235904034</v>
      </c>
      <c r="J3405" s="78">
        <v>0</v>
      </c>
      <c r="K3405" s="80">
        <f t="shared" si="536"/>
        <v>0</v>
      </c>
      <c r="L3405" s="68" t="str">
        <f t="shared" si="529"/>
        <v>Normal</v>
      </c>
      <c r="N3405" s="67">
        <f t="shared" si="530"/>
        <v>0</v>
      </c>
      <c r="O3405" s="67">
        <f t="shared" si="531"/>
        <v>0</v>
      </c>
      <c r="P3405" s="81">
        <f t="shared" si="532"/>
        <v>1.091120235904034</v>
      </c>
      <c r="Q3405" s="81">
        <f t="shared" si="533"/>
        <v>1.091120235904034</v>
      </c>
      <c r="S3405" s="1">
        <f t="shared" si="537"/>
        <v>1</v>
      </c>
      <c r="T3405" s="1" t="str">
        <f t="shared" si="538"/>
        <v>Off-Peak</v>
      </c>
    </row>
    <row r="3406" spans="1:20" x14ac:dyDescent="0.25">
      <c r="A3406" s="85">
        <v>45068.12499999204</v>
      </c>
      <c r="B3406" s="1">
        <v>5</v>
      </c>
      <c r="C3406" s="1">
        <v>22</v>
      </c>
      <c r="D3406" s="1">
        <v>4</v>
      </c>
      <c r="E3406" s="1" t="str">
        <f t="shared" si="534"/>
        <v>Non-Summer</v>
      </c>
      <c r="F3406" s="78">
        <v>0.55030000000000001</v>
      </c>
      <c r="G3406" s="79">
        <f t="shared" si="535"/>
        <v>1.0469807599267478</v>
      </c>
      <c r="J3406" s="78">
        <v>0</v>
      </c>
      <c r="K3406" s="80">
        <f t="shared" si="536"/>
        <v>0</v>
      </c>
      <c r="L3406" s="68" t="str">
        <f t="shared" si="529"/>
        <v>Normal</v>
      </c>
      <c r="N3406" s="67">
        <f t="shared" si="530"/>
        <v>0</v>
      </c>
      <c r="O3406" s="67">
        <f t="shared" si="531"/>
        <v>0</v>
      </c>
      <c r="P3406" s="81">
        <f t="shared" si="532"/>
        <v>1.0469807599267478</v>
      </c>
      <c r="Q3406" s="81">
        <f t="shared" si="533"/>
        <v>1.0469807599267478</v>
      </c>
      <c r="S3406" s="1">
        <f t="shared" si="537"/>
        <v>1</v>
      </c>
      <c r="T3406" s="1" t="str">
        <f t="shared" si="538"/>
        <v>Off-Peak</v>
      </c>
    </row>
    <row r="3407" spans="1:20" x14ac:dyDescent="0.25">
      <c r="A3407" s="85">
        <v>45068.166666658704</v>
      </c>
      <c r="B3407" s="1">
        <v>5</v>
      </c>
      <c r="C3407" s="1">
        <v>22</v>
      </c>
      <c r="D3407" s="1">
        <v>5</v>
      </c>
      <c r="E3407" s="1" t="str">
        <f t="shared" si="534"/>
        <v>Non-Summer</v>
      </c>
      <c r="F3407" s="78">
        <v>0.5444</v>
      </c>
      <c r="G3407" s="79">
        <f t="shared" si="535"/>
        <v>1.0357556345704553</v>
      </c>
      <c r="J3407" s="78">
        <v>0</v>
      </c>
      <c r="K3407" s="80">
        <f t="shared" si="536"/>
        <v>0</v>
      </c>
      <c r="L3407" s="68" t="str">
        <f t="shared" si="529"/>
        <v>Normal</v>
      </c>
      <c r="N3407" s="67">
        <f t="shared" si="530"/>
        <v>0</v>
      </c>
      <c r="O3407" s="67">
        <f t="shared" si="531"/>
        <v>0</v>
      </c>
      <c r="P3407" s="81">
        <f t="shared" si="532"/>
        <v>1.0357556345704553</v>
      </c>
      <c r="Q3407" s="81">
        <f t="shared" si="533"/>
        <v>1.0357556345704553</v>
      </c>
      <c r="S3407" s="1">
        <f t="shared" si="537"/>
        <v>1</v>
      </c>
      <c r="T3407" s="1" t="str">
        <f t="shared" si="538"/>
        <v>Off-Peak</v>
      </c>
    </row>
    <row r="3408" spans="1:20" x14ac:dyDescent="0.25">
      <c r="A3408" s="85">
        <v>45068.208333325369</v>
      </c>
      <c r="B3408" s="1">
        <v>5</v>
      </c>
      <c r="C3408" s="1">
        <v>22</v>
      </c>
      <c r="D3408" s="1">
        <v>6</v>
      </c>
      <c r="E3408" s="1" t="str">
        <f t="shared" si="534"/>
        <v>Non-Summer</v>
      </c>
      <c r="F3408" s="78">
        <v>0.55900000000000005</v>
      </c>
      <c r="G3408" s="79">
        <f t="shared" si="535"/>
        <v>1.0635330634182303</v>
      </c>
      <c r="J3408" s="78">
        <v>0.16578100000000001</v>
      </c>
      <c r="K3408" s="80">
        <f t="shared" si="536"/>
        <v>0.16578100000000001</v>
      </c>
      <c r="L3408" s="68" t="str">
        <f t="shared" si="529"/>
        <v>Normal</v>
      </c>
      <c r="N3408" s="67">
        <f t="shared" si="530"/>
        <v>0</v>
      </c>
      <c r="O3408" s="67">
        <f t="shared" si="531"/>
        <v>0.16578100000000001</v>
      </c>
      <c r="P3408" s="81">
        <f t="shared" si="532"/>
        <v>0.89775206341823033</v>
      </c>
      <c r="Q3408" s="81">
        <f t="shared" si="533"/>
        <v>0.89775206341823033</v>
      </c>
      <c r="S3408" s="1">
        <f t="shared" si="537"/>
        <v>1</v>
      </c>
      <c r="T3408" s="1" t="str">
        <f t="shared" si="538"/>
        <v>Peak</v>
      </c>
    </row>
    <row r="3409" spans="1:20" x14ac:dyDescent="0.25">
      <c r="A3409" s="85">
        <v>45068.249999992033</v>
      </c>
      <c r="B3409" s="1">
        <v>5</v>
      </c>
      <c r="C3409" s="1">
        <v>22</v>
      </c>
      <c r="D3409" s="1">
        <v>7</v>
      </c>
      <c r="E3409" s="1" t="str">
        <f t="shared" si="534"/>
        <v>Non-Summer</v>
      </c>
      <c r="F3409" s="78">
        <v>0.59040000000000004</v>
      </c>
      <c r="G3409" s="79">
        <f t="shared" si="535"/>
        <v>1.1232735610771432</v>
      </c>
      <c r="J3409" s="78">
        <v>0.46293099999999998</v>
      </c>
      <c r="K3409" s="80">
        <f t="shared" si="536"/>
        <v>0.46293099999999998</v>
      </c>
      <c r="L3409" s="68" t="str">
        <f t="shared" si="529"/>
        <v>Normal</v>
      </c>
      <c r="N3409" s="67">
        <f t="shared" si="530"/>
        <v>0</v>
      </c>
      <c r="O3409" s="67">
        <f t="shared" si="531"/>
        <v>0.46293099999999998</v>
      </c>
      <c r="P3409" s="81">
        <f t="shared" si="532"/>
        <v>0.66034256107714318</v>
      </c>
      <c r="Q3409" s="81">
        <f t="shared" si="533"/>
        <v>0.66034256107714318</v>
      </c>
      <c r="S3409" s="1">
        <f t="shared" si="537"/>
        <v>1</v>
      </c>
      <c r="T3409" s="1" t="str">
        <f t="shared" si="538"/>
        <v>Peak</v>
      </c>
    </row>
    <row r="3410" spans="1:20" x14ac:dyDescent="0.25">
      <c r="A3410" s="85">
        <v>45068.291666658697</v>
      </c>
      <c r="B3410" s="1">
        <v>5</v>
      </c>
      <c r="C3410" s="1">
        <v>22</v>
      </c>
      <c r="D3410" s="1">
        <v>8</v>
      </c>
      <c r="E3410" s="1" t="str">
        <f t="shared" si="534"/>
        <v>Non-Summer</v>
      </c>
      <c r="F3410" s="78">
        <v>0.622</v>
      </c>
      <c r="G3410" s="79">
        <f t="shared" si="535"/>
        <v>1.1833945714599985</v>
      </c>
      <c r="J3410" s="78">
        <v>1.1230119999999999</v>
      </c>
      <c r="K3410" s="80">
        <f t="shared" si="536"/>
        <v>1.1230119999999999</v>
      </c>
      <c r="L3410" s="68" t="str">
        <f t="shared" si="529"/>
        <v>Normal</v>
      </c>
      <c r="N3410" s="67">
        <f t="shared" si="530"/>
        <v>0</v>
      </c>
      <c r="O3410" s="67">
        <f t="shared" si="531"/>
        <v>1.1230119999999999</v>
      </c>
      <c r="P3410" s="81">
        <f t="shared" si="532"/>
        <v>6.0382571459998591E-2</v>
      </c>
      <c r="Q3410" s="81">
        <f t="shared" si="533"/>
        <v>6.0382571459998591E-2</v>
      </c>
      <c r="S3410" s="1">
        <f t="shared" si="537"/>
        <v>1</v>
      </c>
      <c r="T3410" s="1" t="str">
        <f t="shared" si="538"/>
        <v>Peak</v>
      </c>
    </row>
    <row r="3411" spans="1:20" x14ac:dyDescent="0.25">
      <c r="A3411" s="85">
        <v>45068.333333325361</v>
      </c>
      <c r="B3411" s="1">
        <v>5</v>
      </c>
      <c r="C3411" s="1">
        <v>22</v>
      </c>
      <c r="D3411" s="1">
        <v>9</v>
      </c>
      <c r="E3411" s="1" t="str">
        <f t="shared" si="534"/>
        <v>Non-Summer</v>
      </c>
      <c r="F3411" s="78">
        <v>0.63270000000000004</v>
      </c>
      <c r="G3411" s="79">
        <f t="shared" si="535"/>
        <v>1.2037520021909021</v>
      </c>
      <c r="J3411" s="78">
        <v>1.027625</v>
      </c>
      <c r="K3411" s="80">
        <f t="shared" si="536"/>
        <v>1.027625</v>
      </c>
      <c r="L3411" s="68" t="str">
        <f t="shared" ref="L3411:L3474" si="539">IF(AND(D3411&gt;=$C$2,D3411&lt;=$C$3,E3411="Summer"),"MaxDis","Normal")</f>
        <v>Normal</v>
      </c>
      <c r="N3411" s="67">
        <f t="shared" ref="N3411:N3474" si="540">IF(K3411-G3411&lt;0,0,K3411-G3411)</f>
        <v>0</v>
      </c>
      <c r="O3411" s="67">
        <f t="shared" ref="O3411:O3474" si="541">K3411-N3411</f>
        <v>1.027625</v>
      </c>
      <c r="P3411" s="81">
        <f t="shared" ref="P3411:P3474" si="542">MAX(0,G3411-O3411)</f>
        <v>0.17612700219090205</v>
      </c>
      <c r="Q3411" s="81">
        <f t="shared" ref="Q3411:Q3474" si="543">G3411-K3411</f>
        <v>0.17612700219090205</v>
      </c>
      <c r="S3411" s="1">
        <f t="shared" si="537"/>
        <v>1</v>
      </c>
      <c r="T3411" s="1" t="str">
        <f t="shared" si="538"/>
        <v>Peak</v>
      </c>
    </row>
    <row r="3412" spans="1:20" x14ac:dyDescent="0.25">
      <c r="A3412" s="85">
        <v>45068.374999992026</v>
      </c>
      <c r="B3412" s="1">
        <v>5</v>
      </c>
      <c r="C3412" s="1">
        <v>22</v>
      </c>
      <c r="D3412" s="1">
        <v>10</v>
      </c>
      <c r="E3412" s="1" t="str">
        <f t="shared" ref="E3412:E3475" si="544">IF(AND(B3412&gt;=$C$5,B3412&lt;=$C$6),"Summer","Non-Summer")</f>
        <v>Non-Summer</v>
      </c>
      <c r="F3412" s="78">
        <v>0.65969999999999995</v>
      </c>
      <c r="G3412" s="79">
        <f t="shared" ref="G3412:G3475" si="545">F3412*$G$13</f>
        <v>1.2551212199230883</v>
      </c>
      <c r="J3412" s="78">
        <v>1.839059</v>
      </c>
      <c r="K3412" s="80">
        <f t="shared" ref="K3412:K3475" si="546">J3412*$K$13</f>
        <v>1.839059</v>
      </c>
      <c r="L3412" s="68" t="str">
        <f t="shared" si="539"/>
        <v>Normal</v>
      </c>
      <c r="N3412" s="67">
        <f t="shared" si="540"/>
        <v>0.58393778007691166</v>
      </c>
      <c r="O3412" s="67">
        <f t="shared" si="541"/>
        <v>1.2551212199230883</v>
      </c>
      <c r="P3412" s="81">
        <f t="shared" si="542"/>
        <v>0</v>
      </c>
      <c r="Q3412" s="81">
        <f t="shared" si="543"/>
        <v>-0.58393778007691166</v>
      </c>
      <c r="S3412" s="1">
        <f t="shared" ref="S3412:S3475" si="547">WEEKDAY(A3412,2)</f>
        <v>1</v>
      </c>
      <c r="T3412" s="1" t="str">
        <f t="shared" ref="T3412:T3475" si="548">IF(S3412&gt;5,"Off-Peak",IF(AND(D3412&gt;=$C$7,D3412&lt;$C$8),"Peak","Off-Peak"))</f>
        <v>Peak</v>
      </c>
    </row>
    <row r="3413" spans="1:20" x14ac:dyDescent="0.25">
      <c r="A3413" s="85">
        <v>45068.41666665869</v>
      </c>
      <c r="B3413" s="1">
        <v>5</v>
      </c>
      <c r="C3413" s="1">
        <v>22</v>
      </c>
      <c r="D3413" s="1">
        <v>11</v>
      </c>
      <c r="E3413" s="1" t="str">
        <f t="shared" si="544"/>
        <v>Non-Summer</v>
      </c>
      <c r="F3413" s="78">
        <v>0.70489999999999997</v>
      </c>
      <c r="G3413" s="79">
        <f t="shared" si="545"/>
        <v>1.3411170955340077</v>
      </c>
      <c r="J3413" s="78">
        <v>2.5144000000000002</v>
      </c>
      <c r="K3413" s="80">
        <f t="shared" si="546"/>
        <v>2.5144000000000002</v>
      </c>
      <c r="L3413" s="68" t="str">
        <f t="shared" si="539"/>
        <v>Normal</v>
      </c>
      <c r="N3413" s="67">
        <f t="shared" si="540"/>
        <v>1.1732829044659925</v>
      </c>
      <c r="O3413" s="67">
        <f t="shared" si="541"/>
        <v>1.3411170955340077</v>
      </c>
      <c r="P3413" s="81">
        <f t="shared" si="542"/>
        <v>0</v>
      </c>
      <c r="Q3413" s="81">
        <f t="shared" si="543"/>
        <v>-1.1732829044659925</v>
      </c>
      <c r="S3413" s="1">
        <f t="shared" si="547"/>
        <v>1</v>
      </c>
      <c r="T3413" s="1" t="str">
        <f t="shared" si="548"/>
        <v>Peak</v>
      </c>
    </row>
    <row r="3414" spans="1:20" x14ac:dyDescent="0.25">
      <c r="A3414" s="85">
        <v>45068.458333325354</v>
      </c>
      <c r="B3414" s="1">
        <v>5</v>
      </c>
      <c r="C3414" s="1">
        <v>22</v>
      </c>
      <c r="D3414" s="1">
        <v>12</v>
      </c>
      <c r="E3414" s="1" t="str">
        <f t="shared" si="544"/>
        <v>Non-Summer</v>
      </c>
      <c r="F3414" s="78">
        <v>0.76590000000000003</v>
      </c>
      <c r="G3414" s="79">
        <f t="shared" si="545"/>
        <v>1.4571734763363551</v>
      </c>
      <c r="J3414" s="78">
        <v>2.9667080000000001</v>
      </c>
      <c r="K3414" s="80">
        <f t="shared" si="546"/>
        <v>2.9667080000000001</v>
      </c>
      <c r="L3414" s="68" t="str">
        <f t="shared" si="539"/>
        <v>Normal</v>
      </c>
      <c r="N3414" s="67">
        <f t="shared" si="540"/>
        <v>1.509534523663645</v>
      </c>
      <c r="O3414" s="67">
        <f t="shared" si="541"/>
        <v>1.4571734763363551</v>
      </c>
      <c r="P3414" s="81">
        <f t="shared" si="542"/>
        <v>0</v>
      </c>
      <c r="Q3414" s="81">
        <f t="shared" si="543"/>
        <v>-1.509534523663645</v>
      </c>
      <c r="S3414" s="1">
        <f t="shared" si="547"/>
        <v>1</v>
      </c>
      <c r="T3414" s="1" t="str">
        <f t="shared" si="548"/>
        <v>Peak</v>
      </c>
    </row>
    <row r="3415" spans="1:20" x14ac:dyDescent="0.25">
      <c r="A3415" s="85">
        <v>45068.499999992018</v>
      </c>
      <c r="B3415" s="1">
        <v>5</v>
      </c>
      <c r="C3415" s="1">
        <v>22</v>
      </c>
      <c r="D3415" s="1">
        <v>13</v>
      </c>
      <c r="E3415" s="1" t="str">
        <f t="shared" si="544"/>
        <v>Non-Summer</v>
      </c>
      <c r="F3415" s="78">
        <v>0.84189999999999998</v>
      </c>
      <c r="G3415" s="79">
        <f t="shared" si="545"/>
        <v>1.6017683114343613</v>
      </c>
      <c r="J3415" s="78">
        <v>5.8995429999999995</v>
      </c>
      <c r="K3415" s="80">
        <f t="shared" si="546"/>
        <v>5.8995429999999995</v>
      </c>
      <c r="L3415" s="68" t="str">
        <f t="shared" si="539"/>
        <v>Normal</v>
      </c>
      <c r="N3415" s="67">
        <f t="shared" si="540"/>
        <v>4.2977746885656387</v>
      </c>
      <c r="O3415" s="67">
        <f t="shared" si="541"/>
        <v>1.6017683114343608</v>
      </c>
      <c r="P3415" s="81">
        <f t="shared" si="542"/>
        <v>4.4408920985006262E-16</v>
      </c>
      <c r="Q3415" s="81">
        <f t="shared" si="543"/>
        <v>-4.2977746885656387</v>
      </c>
      <c r="S3415" s="1">
        <f t="shared" si="547"/>
        <v>1</v>
      </c>
      <c r="T3415" s="1" t="str">
        <f t="shared" si="548"/>
        <v>Peak</v>
      </c>
    </row>
    <row r="3416" spans="1:20" x14ac:dyDescent="0.25">
      <c r="A3416" s="85">
        <v>45068.541666658683</v>
      </c>
      <c r="B3416" s="1">
        <v>5</v>
      </c>
      <c r="C3416" s="1">
        <v>22</v>
      </c>
      <c r="D3416" s="1">
        <v>14</v>
      </c>
      <c r="E3416" s="1" t="str">
        <f t="shared" si="544"/>
        <v>Non-Summer</v>
      </c>
      <c r="F3416" s="78">
        <v>0.92449999999999999</v>
      </c>
      <c r="G3416" s="79">
        <f t="shared" si="545"/>
        <v>1.7589200664224574</v>
      </c>
      <c r="J3416" s="78">
        <v>5.4523739999999998</v>
      </c>
      <c r="K3416" s="80">
        <f t="shared" si="546"/>
        <v>5.4523739999999998</v>
      </c>
      <c r="L3416" s="68" t="str">
        <f t="shared" si="539"/>
        <v>Normal</v>
      </c>
      <c r="N3416" s="67">
        <f t="shared" si="540"/>
        <v>3.6934539335775423</v>
      </c>
      <c r="O3416" s="67">
        <f t="shared" si="541"/>
        <v>1.7589200664224576</v>
      </c>
      <c r="P3416" s="81">
        <f t="shared" si="542"/>
        <v>0</v>
      </c>
      <c r="Q3416" s="81">
        <f t="shared" si="543"/>
        <v>-3.6934539335775423</v>
      </c>
      <c r="S3416" s="1">
        <f t="shared" si="547"/>
        <v>1</v>
      </c>
      <c r="T3416" s="1" t="str">
        <f t="shared" si="548"/>
        <v>Peak</v>
      </c>
    </row>
    <row r="3417" spans="1:20" x14ac:dyDescent="0.25">
      <c r="A3417" s="85">
        <v>45068.583333325347</v>
      </c>
      <c r="B3417" s="1">
        <v>5</v>
      </c>
      <c r="C3417" s="1">
        <v>22</v>
      </c>
      <c r="D3417" s="1">
        <v>15</v>
      </c>
      <c r="E3417" s="1" t="str">
        <f t="shared" si="544"/>
        <v>Non-Summer</v>
      </c>
      <c r="F3417" s="78">
        <v>1.0112000000000001</v>
      </c>
      <c r="G3417" s="79">
        <f t="shared" si="545"/>
        <v>1.9238723322513673</v>
      </c>
      <c r="J3417" s="78">
        <v>4.8033789999999996</v>
      </c>
      <c r="K3417" s="80">
        <f t="shared" si="546"/>
        <v>4.8033789999999996</v>
      </c>
      <c r="L3417" s="68" t="str">
        <f t="shared" si="539"/>
        <v>Normal</v>
      </c>
      <c r="N3417" s="67">
        <f t="shared" si="540"/>
        <v>2.8795066677486325</v>
      </c>
      <c r="O3417" s="67">
        <f t="shared" si="541"/>
        <v>1.9238723322513671</v>
      </c>
      <c r="P3417" s="81">
        <f t="shared" si="542"/>
        <v>2.2204460492503131E-16</v>
      </c>
      <c r="Q3417" s="81">
        <f t="shared" si="543"/>
        <v>-2.8795066677486325</v>
      </c>
      <c r="S3417" s="1">
        <f t="shared" si="547"/>
        <v>1</v>
      </c>
      <c r="T3417" s="1" t="str">
        <f t="shared" si="548"/>
        <v>Peak</v>
      </c>
    </row>
    <row r="3418" spans="1:20" x14ac:dyDescent="0.25">
      <c r="A3418" s="85">
        <v>45068.624999992011</v>
      </c>
      <c r="B3418" s="1">
        <v>5</v>
      </c>
      <c r="C3418" s="1">
        <v>22</v>
      </c>
      <c r="D3418" s="1">
        <v>16</v>
      </c>
      <c r="E3418" s="1" t="str">
        <f t="shared" si="544"/>
        <v>Non-Summer</v>
      </c>
      <c r="F3418" s="78">
        <v>1.1141000000000001</v>
      </c>
      <c r="G3418" s="79">
        <f t="shared" si="545"/>
        <v>2.1196461287195891</v>
      </c>
      <c r="J3418" s="78">
        <v>3.375146</v>
      </c>
      <c r="K3418" s="80">
        <f t="shared" si="546"/>
        <v>3.375146</v>
      </c>
      <c r="L3418" s="68" t="str">
        <f t="shared" si="539"/>
        <v>Normal</v>
      </c>
      <c r="N3418" s="67">
        <f t="shared" si="540"/>
        <v>1.2554998712804109</v>
      </c>
      <c r="O3418" s="67">
        <f t="shared" si="541"/>
        <v>2.1196461287195891</v>
      </c>
      <c r="P3418" s="81">
        <f t="shared" si="542"/>
        <v>0</v>
      </c>
      <c r="Q3418" s="81">
        <f t="shared" si="543"/>
        <v>-1.2554998712804109</v>
      </c>
      <c r="S3418" s="1">
        <f t="shared" si="547"/>
        <v>1</v>
      </c>
      <c r="T3418" s="1" t="str">
        <f t="shared" si="548"/>
        <v>Peak</v>
      </c>
    </row>
    <row r="3419" spans="1:20" x14ac:dyDescent="0.25">
      <c r="A3419" s="85">
        <v>45068.666666658675</v>
      </c>
      <c r="B3419" s="1">
        <v>5</v>
      </c>
      <c r="C3419" s="1">
        <v>22</v>
      </c>
      <c r="D3419" s="1">
        <v>17</v>
      </c>
      <c r="E3419" s="1" t="str">
        <f t="shared" si="544"/>
        <v>Non-Summer</v>
      </c>
      <c r="F3419" s="78">
        <v>1.2114</v>
      </c>
      <c r="G3419" s="79">
        <f t="shared" si="545"/>
        <v>2.3047655689174311</v>
      </c>
      <c r="J3419" s="78">
        <v>2.2635639999999997</v>
      </c>
      <c r="K3419" s="80">
        <f t="shared" si="546"/>
        <v>2.2635639999999997</v>
      </c>
      <c r="L3419" s="68" t="str">
        <f t="shared" si="539"/>
        <v>Normal</v>
      </c>
      <c r="N3419" s="67">
        <f t="shared" si="540"/>
        <v>0</v>
      </c>
      <c r="O3419" s="67">
        <f t="shared" si="541"/>
        <v>2.2635639999999997</v>
      </c>
      <c r="P3419" s="81">
        <f t="shared" si="542"/>
        <v>4.120156891743143E-2</v>
      </c>
      <c r="Q3419" s="81">
        <f t="shared" si="543"/>
        <v>4.120156891743143E-2</v>
      </c>
      <c r="S3419" s="1">
        <f t="shared" si="547"/>
        <v>1</v>
      </c>
      <c r="T3419" s="1" t="str">
        <f t="shared" si="548"/>
        <v>Peak</v>
      </c>
    </row>
    <row r="3420" spans="1:20" x14ac:dyDescent="0.25">
      <c r="A3420" s="85">
        <v>45068.708333325339</v>
      </c>
      <c r="B3420" s="1">
        <v>5</v>
      </c>
      <c r="C3420" s="1">
        <v>22</v>
      </c>
      <c r="D3420" s="1">
        <v>18</v>
      </c>
      <c r="E3420" s="1" t="str">
        <f t="shared" si="544"/>
        <v>Non-Summer</v>
      </c>
      <c r="F3420" s="78">
        <v>1.2688999999999999</v>
      </c>
      <c r="G3420" s="79">
        <f t="shared" si="545"/>
        <v>2.4141629770507906</v>
      </c>
      <c r="J3420" s="78">
        <v>0.89962599999999993</v>
      </c>
      <c r="K3420" s="80">
        <f t="shared" si="546"/>
        <v>0.89962599999999993</v>
      </c>
      <c r="L3420" s="68" t="str">
        <f t="shared" si="539"/>
        <v>Normal</v>
      </c>
      <c r="N3420" s="67">
        <f t="shared" si="540"/>
        <v>0</v>
      </c>
      <c r="O3420" s="67">
        <f t="shared" si="541"/>
        <v>0.89962599999999993</v>
      </c>
      <c r="P3420" s="81">
        <f t="shared" si="542"/>
        <v>1.5145369770507906</v>
      </c>
      <c r="Q3420" s="81">
        <f t="shared" si="543"/>
        <v>1.5145369770507906</v>
      </c>
      <c r="S3420" s="1">
        <f t="shared" si="547"/>
        <v>1</v>
      </c>
      <c r="T3420" s="1" t="str">
        <f t="shared" si="548"/>
        <v>Peak</v>
      </c>
    </row>
    <row r="3421" spans="1:20" x14ac:dyDescent="0.25">
      <c r="A3421" s="85">
        <v>45068.749999992004</v>
      </c>
      <c r="B3421" s="1">
        <v>5</v>
      </c>
      <c r="C3421" s="1">
        <v>22</v>
      </c>
      <c r="D3421" s="1">
        <v>19</v>
      </c>
      <c r="E3421" s="1" t="str">
        <f t="shared" si="544"/>
        <v>Non-Summer</v>
      </c>
      <c r="F3421" s="78">
        <v>1.2567999999999999</v>
      </c>
      <c r="G3421" s="79">
        <f t="shared" si="545"/>
        <v>2.3911419572522923</v>
      </c>
      <c r="J3421" s="78">
        <v>0.15315700000000002</v>
      </c>
      <c r="K3421" s="80">
        <f t="shared" si="546"/>
        <v>0.15315700000000002</v>
      </c>
      <c r="L3421" s="68" t="str">
        <f t="shared" si="539"/>
        <v>Normal</v>
      </c>
      <c r="N3421" s="67">
        <f t="shared" si="540"/>
        <v>0</v>
      </c>
      <c r="O3421" s="67">
        <f t="shared" si="541"/>
        <v>0.15315700000000002</v>
      </c>
      <c r="P3421" s="81">
        <f t="shared" si="542"/>
        <v>2.2379849572522921</v>
      </c>
      <c r="Q3421" s="81">
        <f t="shared" si="543"/>
        <v>2.2379849572522921</v>
      </c>
      <c r="S3421" s="1">
        <f t="shared" si="547"/>
        <v>1</v>
      </c>
      <c r="T3421" s="1" t="str">
        <f t="shared" si="548"/>
        <v>Peak</v>
      </c>
    </row>
    <row r="3422" spans="1:20" x14ac:dyDescent="0.25">
      <c r="A3422" s="85">
        <v>45068.791666658668</v>
      </c>
      <c r="B3422" s="1">
        <v>5</v>
      </c>
      <c r="C3422" s="1">
        <v>22</v>
      </c>
      <c r="D3422" s="1">
        <v>20</v>
      </c>
      <c r="E3422" s="1" t="str">
        <f t="shared" si="544"/>
        <v>Non-Summer</v>
      </c>
      <c r="F3422" s="78">
        <v>1.1915</v>
      </c>
      <c r="G3422" s="79">
        <f t="shared" si="545"/>
        <v>2.2669045528851899</v>
      </c>
      <c r="J3422" s="78">
        <v>0</v>
      </c>
      <c r="K3422" s="80">
        <f t="shared" si="546"/>
        <v>0</v>
      </c>
      <c r="L3422" s="68" t="str">
        <f t="shared" si="539"/>
        <v>Normal</v>
      </c>
      <c r="N3422" s="67">
        <f t="shared" si="540"/>
        <v>0</v>
      </c>
      <c r="O3422" s="67">
        <f t="shared" si="541"/>
        <v>0</v>
      </c>
      <c r="P3422" s="81">
        <f t="shared" si="542"/>
        <v>2.2669045528851899</v>
      </c>
      <c r="Q3422" s="81">
        <f t="shared" si="543"/>
        <v>2.2669045528851899</v>
      </c>
      <c r="S3422" s="1">
        <f t="shared" si="547"/>
        <v>1</v>
      </c>
      <c r="T3422" s="1" t="str">
        <f t="shared" si="548"/>
        <v>Peak</v>
      </c>
    </row>
    <row r="3423" spans="1:20" x14ac:dyDescent="0.25">
      <c r="A3423" s="85">
        <v>45068.833333325332</v>
      </c>
      <c r="B3423" s="1">
        <v>5</v>
      </c>
      <c r="C3423" s="1">
        <v>22</v>
      </c>
      <c r="D3423" s="1">
        <v>21</v>
      </c>
      <c r="E3423" s="1" t="str">
        <f t="shared" si="544"/>
        <v>Non-Summer</v>
      </c>
      <c r="F3423" s="78">
        <v>1.1591</v>
      </c>
      <c r="G3423" s="79">
        <f t="shared" si="545"/>
        <v>2.2052614916065663</v>
      </c>
      <c r="J3423" s="78">
        <v>0</v>
      </c>
      <c r="K3423" s="80">
        <f t="shared" si="546"/>
        <v>0</v>
      </c>
      <c r="L3423" s="68" t="str">
        <f t="shared" si="539"/>
        <v>Normal</v>
      </c>
      <c r="N3423" s="67">
        <f t="shared" si="540"/>
        <v>0</v>
      </c>
      <c r="O3423" s="67">
        <f t="shared" si="541"/>
        <v>0</v>
      </c>
      <c r="P3423" s="81">
        <f t="shared" si="542"/>
        <v>2.2052614916065663</v>
      </c>
      <c r="Q3423" s="81">
        <f t="shared" si="543"/>
        <v>2.2052614916065663</v>
      </c>
      <c r="S3423" s="1">
        <f t="shared" si="547"/>
        <v>1</v>
      </c>
      <c r="T3423" s="1" t="str">
        <f t="shared" si="548"/>
        <v>Peak</v>
      </c>
    </row>
    <row r="3424" spans="1:20" x14ac:dyDescent="0.25">
      <c r="A3424" s="85">
        <v>45068.874999991996</v>
      </c>
      <c r="B3424" s="1">
        <v>5</v>
      </c>
      <c r="C3424" s="1">
        <v>22</v>
      </c>
      <c r="D3424" s="1">
        <v>22</v>
      </c>
      <c r="E3424" s="1" t="str">
        <f t="shared" si="544"/>
        <v>Non-Summer</v>
      </c>
      <c r="F3424" s="78">
        <v>1.1026</v>
      </c>
      <c r="G3424" s="79">
        <f t="shared" si="545"/>
        <v>2.097766647092917</v>
      </c>
      <c r="J3424" s="78">
        <v>0</v>
      </c>
      <c r="K3424" s="80">
        <f t="shared" si="546"/>
        <v>0</v>
      </c>
      <c r="L3424" s="68" t="str">
        <f t="shared" si="539"/>
        <v>Normal</v>
      </c>
      <c r="N3424" s="67">
        <f t="shared" si="540"/>
        <v>0</v>
      </c>
      <c r="O3424" s="67">
        <f t="shared" si="541"/>
        <v>0</v>
      </c>
      <c r="P3424" s="81">
        <f t="shared" si="542"/>
        <v>2.097766647092917</v>
      </c>
      <c r="Q3424" s="81">
        <f t="shared" si="543"/>
        <v>2.097766647092917</v>
      </c>
      <c r="S3424" s="1">
        <f t="shared" si="547"/>
        <v>1</v>
      </c>
      <c r="T3424" s="1" t="str">
        <f t="shared" si="548"/>
        <v>Off-Peak</v>
      </c>
    </row>
    <row r="3425" spans="1:20" x14ac:dyDescent="0.25">
      <c r="A3425" s="85">
        <v>45068.916666658661</v>
      </c>
      <c r="B3425" s="1">
        <v>5</v>
      </c>
      <c r="C3425" s="1">
        <v>22</v>
      </c>
      <c r="D3425" s="1">
        <v>23</v>
      </c>
      <c r="E3425" s="1" t="str">
        <f t="shared" si="544"/>
        <v>Non-Summer</v>
      </c>
      <c r="F3425" s="78">
        <v>0.96640000000000004</v>
      </c>
      <c r="G3425" s="79">
        <f t="shared" si="545"/>
        <v>1.838637482088332</v>
      </c>
      <c r="J3425" s="78">
        <v>0</v>
      </c>
      <c r="K3425" s="80">
        <f t="shared" si="546"/>
        <v>0</v>
      </c>
      <c r="L3425" s="68" t="str">
        <f t="shared" si="539"/>
        <v>Normal</v>
      </c>
      <c r="N3425" s="67">
        <f t="shared" si="540"/>
        <v>0</v>
      </c>
      <c r="O3425" s="67">
        <f t="shared" si="541"/>
        <v>0</v>
      </c>
      <c r="P3425" s="81">
        <f t="shared" si="542"/>
        <v>1.838637482088332</v>
      </c>
      <c r="Q3425" s="81">
        <f t="shared" si="543"/>
        <v>1.838637482088332</v>
      </c>
      <c r="S3425" s="1">
        <f t="shared" si="547"/>
        <v>1</v>
      </c>
      <c r="T3425" s="1" t="str">
        <f t="shared" si="548"/>
        <v>Off-Peak</v>
      </c>
    </row>
    <row r="3426" spans="1:20" x14ac:dyDescent="0.25">
      <c r="A3426" s="85">
        <v>45068.958333325325</v>
      </c>
      <c r="B3426" s="1">
        <v>5</v>
      </c>
      <c r="C3426" s="1">
        <v>23</v>
      </c>
      <c r="D3426" s="1">
        <v>0</v>
      </c>
      <c r="E3426" s="1" t="str">
        <f t="shared" si="544"/>
        <v>Non-Summer</v>
      </c>
      <c r="F3426" s="78">
        <v>0.81579999999999997</v>
      </c>
      <c r="G3426" s="79">
        <f t="shared" si="545"/>
        <v>1.5521114009599142</v>
      </c>
      <c r="J3426" s="78">
        <v>0</v>
      </c>
      <c r="K3426" s="80">
        <f t="shared" si="546"/>
        <v>0</v>
      </c>
      <c r="L3426" s="68" t="str">
        <f t="shared" si="539"/>
        <v>Normal</v>
      </c>
      <c r="N3426" s="67">
        <f t="shared" si="540"/>
        <v>0</v>
      </c>
      <c r="O3426" s="67">
        <f t="shared" si="541"/>
        <v>0</v>
      </c>
      <c r="P3426" s="81">
        <f t="shared" si="542"/>
        <v>1.5521114009599142</v>
      </c>
      <c r="Q3426" s="81">
        <f t="shared" si="543"/>
        <v>1.5521114009599142</v>
      </c>
      <c r="S3426" s="1">
        <f t="shared" si="547"/>
        <v>1</v>
      </c>
      <c r="T3426" s="1" t="str">
        <f t="shared" si="548"/>
        <v>Off-Peak</v>
      </c>
    </row>
    <row r="3427" spans="1:20" x14ac:dyDescent="0.25">
      <c r="A3427" s="85">
        <v>45068.999999991989</v>
      </c>
      <c r="B3427" s="1">
        <v>5</v>
      </c>
      <c r="C3427" s="1">
        <v>23</v>
      </c>
      <c r="D3427" s="1">
        <v>1</v>
      </c>
      <c r="E3427" s="1" t="str">
        <f t="shared" si="544"/>
        <v>Non-Summer</v>
      </c>
      <c r="F3427" s="78">
        <v>0.70599999999999996</v>
      </c>
      <c r="G3427" s="79">
        <f t="shared" si="545"/>
        <v>1.3432099155156894</v>
      </c>
      <c r="J3427" s="78">
        <v>0</v>
      </c>
      <c r="K3427" s="80">
        <f t="shared" si="546"/>
        <v>0</v>
      </c>
      <c r="L3427" s="68" t="str">
        <f t="shared" si="539"/>
        <v>Normal</v>
      </c>
      <c r="N3427" s="67">
        <f t="shared" si="540"/>
        <v>0</v>
      </c>
      <c r="O3427" s="67">
        <f t="shared" si="541"/>
        <v>0</v>
      </c>
      <c r="P3427" s="81">
        <f t="shared" si="542"/>
        <v>1.3432099155156894</v>
      </c>
      <c r="Q3427" s="81">
        <f t="shared" si="543"/>
        <v>1.3432099155156894</v>
      </c>
      <c r="S3427" s="1">
        <f t="shared" si="547"/>
        <v>2</v>
      </c>
      <c r="T3427" s="1" t="str">
        <f t="shared" si="548"/>
        <v>Off-Peak</v>
      </c>
    </row>
    <row r="3428" spans="1:20" x14ac:dyDescent="0.25">
      <c r="A3428" s="85">
        <v>45069.041666658653</v>
      </c>
      <c r="B3428" s="1">
        <v>5</v>
      </c>
      <c r="C3428" s="1">
        <v>23</v>
      </c>
      <c r="D3428" s="1">
        <v>2</v>
      </c>
      <c r="E3428" s="1" t="str">
        <f t="shared" si="544"/>
        <v>Non-Summer</v>
      </c>
      <c r="F3428" s="78">
        <v>0.63390000000000002</v>
      </c>
      <c r="G3428" s="79">
        <f t="shared" si="545"/>
        <v>1.2060350785345546</v>
      </c>
      <c r="J3428" s="78">
        <v>0</v>
      </c>
      <c r="K3428" s="80">
        <f t="shared" si="546"/>
        <v>0</v>
      </c>
      <c r="L3428" s="68" t="str">
        <f t="shared" si="539"/>
        <v>Normal</v>
      </c>
      <c r="N3428" s="67">
        <f t="shared" si="540"/>
        <v>0</v>
      </c>
      <c r="O3428" s="67">
        <f t="shared" si="541"/>
        <v>0</v>
      </c>
      <c r="P3428" s="81">
        <f t="shared" si="542"/>
        <v>1.2060350785345546</v>
      </c>
      <c r="Q3428" s="81">
        <f t="shared" si="543"/>
        <v>1.2060350785345546</v>
      </c>
      <c r="S3428" s="1">
        <f t="shared" si="547"/>
        <v>2</v>
      </c>
      <c r="T3428" s="1" t="str">
        <f t="shared" si="548"/>
        <v>Off-Peak</v>
      </c>
    </row>
    <row r="3429" spans="1:20" x14ac:dyDescent="0.25">
      <c r="A3429" s="85">
        <v>45069.083333325318</v>
      </c>
      <c r="B3429" s="1">
        <v>5</v>
      </c>
      <c r="C3429" s="1">
        <v>23</v>
      </c>
      <c r="D3429" s="1">
        <v>3</v>
      </c>
      <c r="E3429" s="1" t="str">
        <f t="shared" si="544"/>
        <v>Non-Summer</v>
      </c>
      <c r="F3429" s="78">
        <v>0.59019999999999995</v>
      </c>
      <c r="G3429" s="79">
        <f t="shared" si="545"/>
        <v>1.1228930483532009</v>
      </c>
      <c r="J3429" s="78">
        <v>0</v>
      </c>
      <c r="K3429" s="80">
        <f t="shared" si="546"/>
        <v>0</v>
      </c>
      <c r="L3429" s="68" t="str">
        <f t="shared" si="539"/>
        <v>Normal</v>
      </c>
      <c r="N3429" s="67">
        <f t="shared" si="540"/>
        <v>0</v>
      </c>
      <c r="O3429" s="67">
        <f t="shared" si="541"/>
        <v>0</v>
      </c>
      <c r="P3429" s="81">
        <f t="shared" si="542"/>
        <v>1.1228930483532009</v>
      </c>
      <c r="Q3429" s="81">
        <f t="shared" si="543"/>
        <v>1.1228930483532009</v>
      </c>
      <c r="S3429" s="1">
        <f t="shared" si="547"/>
        <v>2</v>
      </c>
      <c r="T3429" s="1" t="str">
        <f t="shared" si="548"/>
        <v>Off-Peak</v>
      </c>
    </row>
    <row r="3430" spans="1:20" x14ac:dyDescent="0.25">
      <c r="A3430" s="85">
        <v>45069.124999991982</v>
      </c>
      <c r="B3430" s="1">
        <v>5</v>
      </c>
      <c r="C3430" s="1">
        <v>23</v>
      </c>
      <c r="D3430" s="1">
        <v>4</v>
      </c>
      <c r="E3430" s="1" t="str">
        <f t="shared" si="544"/>
        <v>Non-Summer</v>
      </c>
      <c r="F3430" s="78">
        <v>0.56459999999999999</v>
      </c>
      <c r="G3430" s="79">
        <f t="shared" si="545"/>
        <v>1.0741874196886094</v>
      </c>
      <c r="J3430" s="78">
        <v>0</v>
      </c>
      <c r="K3430" s="80">
        <f t="shared" si="546"/>
        <v>0</v>
      </c>
      <c r="L3430" s="68" t="str">
        <f t="shared" si="539"/>
        <v>Normal</v>
      </c>
      <c r="N3430" s="67">
        <f t="shared" si="540"/>
        <v>0</v>
      </c>
      <c r="O3430" s="67">
        <f t="shared" si="541"/>
        <v>0</v>
      </c>
      <c r="P3430" s="81">
        <f t="shared" si="542"/>
        <v>1.0741874196886094</v>
      </c>
      <c r="Q3430" s="81">
        <f t="shared" si="543"/>
        <v>1.0741874196886094</v>
      </c>
      <c r="S3430" s="1">
        <f t="shared" si="547"/>
        <v>2</v>
      </c>
      <c r="T3430" s="1" t="str">
        <f t="shared" si="548"/>
        <v>Off-Peak</v>
      </c>
    </row>
    <row r="3431" spans="1:20" x14ac:dyDescent="0.25">
      <c r="A3431" s="85">
        <v>45069.166666658646</v>
      </c>
      <c r="B3431" s="1">
        <v>5</v>
      </c>
      <c r="C3431" s="1">
        <v>23</v>
      </c>
      <c r="D3431" s="1">
        <v>5</v>
      </c>
      <c r="E3431" s="1" t="str">
        <f t="shared" si="544"/>
        <v>Non-Summer</v>
      </c>
      <c r="F3431" s="78">
        <v>0.55679999999999996</v>
      </c>
      <c r="G3431" s="79">
        <f t="shared" si="545"/>
        <v>1.0593474234548668</v>
      </c>
      <c r="J3431" s="78">
        <v>0</v>
      </c>
      <c r="K3431" s="80">
        <f t="shared" si="546"/>
        <v>0</v>
      </c>
      <c r="L3431" s="68" t="str">
        <f t="shared" si="539"/>
        <v>Normal</v>
      </c>
      <c r="N3431" s="67">
        <f t="shared" si="540"/>
        <v>0</v>
      </c>
      <c r="O3431" s="67">
        <f t="shared" si="541"/>
        <v>0</v>
      </c>
      <c r="P3431" s="81">
        <f t="shared" si="542"/>
        <v>1.0593474234548668</v>
      </c>
      <c r="Q3431" s="81">
        <f t="shared" si="543"/>
        <v>1.0593474234548668</v>
      </c>
      <c r="S3431" s="1">
        <f t="shared" si="547"/>
        <v>2</v>
      </c>
      <c r="T3431" s="1" t="str">
        <f t="shared" si="548"/>
        <v>Off-Peak</v>
      </c>
    </row>
    <row r="3432" spans="1:20" x14ac:dyDescent="0.25">
      <c r="A3432" s="85">
        <v>45069.20833332531</v>
      </c>
      <c r="B3432" s="1">
        <v>5</v>
      </c>
      <c r="C3432" s="1">
        <v>23</v>
      </c>
      <c r="D3432" s="1">
        <v>6</v>
      </c>
      <c r="E3432" s="1" t="str">
        <f t="shared" si="544"/>
        <v>Non-Summer</v>
      </c>
      <c r="F3432" s="78">
        <v>0.56940000000000002</v>
      </c>
      <c r="G3432" s="79">
        <f t="shared" si="545"/>
        <v>1.0833197250632205</v>
      </c>
      <c r="J3432" s="78">
        <v>0.35391699999999998</v>
      </c>
      <c r="K3432" s="80">
        <f t="shared" si="546"/>
        <v>0.35391699999999998</v>
      </c>
      <c r="L3432" s="68" t="str">
        <f t="shared" si="539"/>
        <v>Normal</v>
      </c>
      <c r="N3432" s="67">
        <f t="shared" si="540"/>
        <v>0</v>
      </c>
      <c r="O3432" s="67">
        <f t="shared" si="541"/>
        <v>0.35391699999999998</v>
      </c>
      <c r="P3432" s="81">
        <f t="shared" si="542"/>
        <v>0.72940272506322046</v>
      </c>
      <c r="Q3432" s="81">
        <f t="shared" si="543"/>
        <v>0.72940272506322046</v>
      </c>
      <c r="S3432" s="1">
        <f t="shared" si="547"/>
        <v>2</v>
      </c>
      <c r="T3432" s="1" t="str">
        <f t="shared" si="548"/>
        <v>Peak</v>
      </c>
    </row>
    <row r="3433" spans="1:20" x14ac:dyDescent="0.25">
      <c r="A3433" s="85">
        <v>45069.249999991975</v>
      </c>
      <c r="B3433" s="1">
        <v>5</v>
      </c>
      <c r="C3433" s="1">
        <v>23</v>
      </c>
      <c r="D3433" s="1">
        <v>7</v>
      </c>
      <c r="E3433" s="1" t="str">
        <f t="shared" si="544"/>
        <v>Non-Summer</v>
      </c>
      <c r="F3433" s="78">
        <v>0.59970000000000001</v>
      </c>
      <c r="G3433" s="79">
        <f t="shared" si="545"/>
        <v>1.1409674027404519</v>
      </c>
      <c r="J3433" s="78">
        <v>1.6073839999999999</v>
      </c>
      <c r="K3433" s="80">
        <f t="shared" si="546"/>
        <v>1.6073839999999999</v>
      </c>
      <c r="L3433" s="68" t="str">
        <f t="shared" si="539"/>
        <v>Normal</v>
      </c>
      <c r="N3433" s="67">
        <f t="shared" si="540"/>
        <v>0.46641659725954798</v>
      </c>
      <c r="O3433" s="67">
        <f t="shared" si="541"/>
        <v>1.1409674027404519</v>
      </c>
      <c r="P3433" s="81">
        <f t="shared" si="542"/>
        <v>0</v>
      </c>
      <c r="Q3433" s="81">
        <f t="shared" si="543"/>
        <v>-0.46641659725954798</v>
      </c>
      <c r="S3433" s="1">
        <f t="shared" si="547"/>
        <v>2</v>
      </c>
      <c r="T3433" s="1" t="str">
        <f t="shared" si="548"/>
        <v>Peak</v>
      </c>
    </row>
    <row r="3434" spans="1:20" x14ac:dyDescent="0.25">
      <c r="A3434" s="85">
        <v>45069.291666658639</v>
      </c>
      <c r="B3434" s="1">
        <v>5</v>
      </c>
      <c r="C3434" s="1">
        <v>23</v>
      </c>
      <c r="D3434" s="1">
        <v>8</v>
      </c>
      <c r="E3434" s="1" t="str">
        <f t="shared" si="544"/>
        <v>Non-Summer</v>
      </c>
      <c r="F3434" s="78">
        <v>0.63049999999999995</v>
      </c>
      <c r="G3434" s="79">
        <f t="shared" si="545"/>
        <v>1.1995663622275385</v>
      </c>
      <c r="J3434" s="78">
        <v>3.1698180000000002</v>
      </c>
      <c r="K3434" s="80">
        <f t="shared" si="546"/>
        <v>3.1698180000000002</v>
      </c>
      <c r="L3434" s="68" t="str">
        <f t="shared" si="539"/>
        <v>Normal</v>
      </c>
      <c r="N3434" s="67">
        <f t="shared" si="540"/>
        <v>1.9702516377724617</v>
      </c>
      <c r="O3434" s="67">
        <f t="shared" si="541"/>
        <v>1.1995663622275385</v>
      </c>
      <c r="P3434" s="81">
        <f t="shared" si="542"/>
        <v>0</v>
      </c>
      <c r="Q3434" s="81">
        <f t="shared" si="543"/>
        <v>-1.9702516377724617</v>
      </c>
      <c r="S3434" s="1">
        <f t="shared" si="547"/>
        <v>2</v>
      </c>
      <c r="T3434" s="1" t="str">
        <f t="shared" si="548"/>
        <v>Peak</v>
      </c>
    </row>
    <row r="3435" spans="1:20" x14ac:dyDescent="0.25">
      <c r="A3435" s="85">
        <v>45069.333333325303</v>
      </c>
      <c r="B3435" s="1">
        <v>5</v>
      </c>
      <c r="C3435" s="1">
        <v>23</v>
      </c>
      <c r="D3435" s="1">
        <v>9</v>
      </c>
      <c r="E3435" s="1" t="str">
        <f t="shared" si="544"/>
        <v>Non-Summer</v>
      </c>
      <c r="F3435" s="78">
        <v>0.64170000000000005</v>
      </c>
      <c r="G3435" s="79">
        <f t="shared" si="545"/>
        <v>1.2208750747682975</v>
      </c>
      <c r="J3435" s="78">
        <v>4.424531</v>
      </c>
      <c r="K3435" s="80">
        <f t="shared" si="546"/>
        <v>4.424531</v>
      </c>
      <c r="L3435" s="68" t="str">
        <f t="shared" si="539"/>
        <v>Normal</v>
      </c>
      <c r="N3435" s="67">
        <f t="shared" si="540"/>
        <v>3.2036559252317023</v>
      </c>
      <c r="O3435" s="67">
        <f t="shared" si="541"/>
        <v>1.2208750747682977</v>
      </c>
      <c r="P3435" s="81">
        <f t="shared" si="542"/>
        <v>0</v>
      </c>
      <c r="Q3435" s="81">
        <f t="shared" si="543"/>
        <v>-3.2036559252317023</v>
      </c>
      <c r="S3435" s="1">
        <f t="shared" si="547"/>
        <v>2</v>
      </c>
      <c r="T3435" s="1" t="str">
        <f t="shared" si="548"/>
        <v>Peak</v>
      </c>
    </row>
    <row r="3436" spans="1:20" x14ac:dyDescent="0.25">
      <c r="A3436" s="85">
        <v>45069.374999991967</v>
      </c>
      <c r="B3436" s="1">
        <v>5</v>
      </c>
      <c r="C3436" s="1">
        <v>23</v>
      </c>
      <c r="D3436" s="1">
        <v>10</v>
      </c>
      <c r="E3436" s="1" t="str">
        <f t="shared" si="544"/>
        <v>Non-Summer</v>
      </c>
      <c r="F3436" s="78">
        <v>0.67479999999999996</v>
      </c>
      <c r="G3436" s="79">
        <f t="shared" si="545"/>
        <v>1.2838499305807185</v>
      </c>
      <c r="J3436" s="78">
        <v>5.3090820000000001</v>
      </c>
      <c r="K3436" s="80">
        <f t="shared" si="546"/>
        <v>5.3090820000000001</v>
      </c>
      <c r="L3436" s="68" t="str">
        <f t="shared" si="539"/>
        <v>Normal</v>
      </c>
      <c r="N3436" s="67">
        <f t="shared" si="540"/>
        <v>4.0252320694192818</v>
      </c>
      <c r="O3436" s="67">
        <f t="shared" si="541"/>
        <v>1.2838499305807183</v>
      </c>
      <c r="P3436" s="81">
        <f t="shared" si="542"/>
        <v>2.2204460492503131E-16</v>
      </c>
      <c r="Q3436" s="81">
        <f t="shared" si="543"/>
        <v>-4.0252320694192818</v>
      </c>
      <c r="S3436" s="1">
        <f t="shared" si="547"/>
        <v>2</v>
      </c>
      <c r="T3436" s="1" t="str">
        <f t="shared" si="548"/>
        <v>Peak</v>
      </c>
    </row>
    <row r="3437" spans="1:20" x14ac:dyDescent="0.25">
      <c r="A3437" s="85">
        <v>45069.416666658632</v>
      </c>
      <c r="B3437" s="1">
        <v>5</v>
      </c>
      <c r="C3437" s="1">
        <v>23</v>
      </c>
      <c r="D3437" s="1">
        <v>11</v>
      </c>
      <c r="E3437" s="1" t="str">
        <f t="shared" si="544"/>
        <v>Non-Summer</v>
      </c>
      <c r="F3437" s="78">
        <v>0.73529999999999995</v>
      </c>
      <c r="G3437" s="79">
        <f t="shared" si="545"/>
        <v>1.3989550295732103</v>
      </c>
      <c r="J3437" s="78">
        <v>5.9326229999999995</v>
      </c>
      <c r="K3437" s="80">
        <f t="shared" si="546"/>
        <v>5.9326229999999995</v>
      </c>
      <c r="L3437" s="68" t="str">
        <f t="shared" si="539"/>
        <v>Normal</v>
      </c>
      <c r="N3437" s="67">
        <f t="shared" si="540"/>
        <v>4.533667970426789</v>
      </c>
      <c r="O3437" s="67">
        <f t="shared" si="541"/>
        <v>1.3989550295732105</v>
      </c>
      <c r="P3437" s="81">
        <f t="shared" si="542"/>
        <v>0</v>
      </c>
      <c r="Q3437" s="81">
        <f t="shared" si="543"/>
        <v>-4.533667970426789</v>
      </c>
      <c r="S3437" s="1">
        <f t="shared" si="547"/>
        <v>2</v>
      </c>
      <c r="T3437" s="1" t="str">
        <f t="shared" si="548"/>
        <v>Peak</v>
      </c>
    </row>
    <row r="3438" spans="1:20" x14ac:dyDescent="0.25">
      <c r="A3438" s="85">
        <v>45069.458333325296</v>
      </c>
      <c r="B3438" s="1">
        <v>5</v>
      </c>
      <c r="C3438" s="1">
        <v>23</v>
      </c>
      <c r="D3438" s="1">
        <v>12</v>
      </c>
      <c r="E3438" s="1" t="str">
        <f t="shared" si="544"/>
        <v>Non-Summer</v>
      </c>
      <c r="F3438" s="78">
        <v>0.82479999999999998</v>
      </c>
      <c r="G3438" s="79">
        <f t="shared" si="545"/>
        <v>1.5692344735373098</v>
      </c>
      <c r="J3438" s="78">
        <v>4.4930890000000003</v>
      </c>
      <c r="K3438" s="80">
        <f t="shared" si="546"/>
        <v>4.4930890000000003</v>
      </c>
      <c r="L3438" s="68" t="str">
        <f t="shared" si="539"/>
        <v>Normal</v>
      </c>
      <c r="N3438" s="67">
        <f t="shared" si="540"/>
        <v>2.9238545264626907</v>
      </c>
      <c r="O3438" s="67">
        <f t="shared" si="541"/>
        <v>1.5692344735373096</v>
      </c>
      <c r="P3438" s="81">
        <f t="shared" si="542"/>
        <v>2.2204460492503131E-16</v>
      </c>
      <c r="Q3438" s="81">
        <f t="shared" si="543"/>
        <v>-2.9238545264626907</v>
      </c>
      <c r="S3438" s="1">
        <f t="shared" si="547"/>
        <v>2</v>
      </c>
      <c r="T3438" s="1" t="str">
        <f t="shared" si="548"/>
        <v>Peak</v>
      </c>
    </row>
    <row r="3439" spans="1:20" x14ac:dyDescent="0.25">
      <c r="A3439" s="85">
        <v>45069.49999999196</v>
      </c>
      <c r="B3439" s="1">
        <v>5</v>
      </c>
      <c r="C3439" s="1">
        <v>23</v>
      </c>
      <c r="D3439" s="1">
        <v>13</v>
      </c>
      <c r="E3439" s="1" t="str">
        <f t="shared" si="544"/>
        <v>Non-Summer</v>
      </c>
      <c r="F3439" s="78">
        <v>0.93359999999999999</v>
      </c>
      <c r="G3439" s="79">
        <f t="shared" si="545"/>
        <v>1.7762333953618239</v>
      </c>
      <c r="J3439" s="78">
        <v>6.1150959999999994</v>
      </c>
      <c r="K3439" s="80">
        <f t="shared" si="546"/>
        <v>6.1150959999999994</v>
      </c>
      <c r="L3439" s="68" t="str">
        <f t="shared" si="539"/>
        <v>Normal</v>
      </c>
      <c r="N3439" s="67">
        <f t="shared" si="540"/>
        <v>4.3388626046381757</v>
      </c>
      <c r="O3439" s="67">
        <f t="shared" si="541"/>
        <v>1.7762333953618237</v>
      </c>
      <c r="P3439" s="81">
        <f t="shared" si="542"/>
        <v>2.2204460492503131E-16</v>
      </c>
      <c r="Q3439" s="81">
        <f t="shared" si="543"/>
        <v>-4.3388626046381757</v>
      </c>
      <c r="S3439" s="1">
        <f t="shared" si="547"/>
        <v>2</v>
      </c>
      <c r="T3439" s="1" t="str">
        <f t="shared" si="548"/>
        <v>Peak</v>
      </c>
    </row>
    <row r="3440" spans="1:20" x14ac:dyDescent="0.25">
      <c r="A3440" s="85">
        <v>45069.541666658624</v>
      </c>
      <c r="B3440" s="1">
        <v>5</v>
      </c>
      <c r="C3440" s="1">
        <v>23</v>
      </c>
      <c r="D3440" s="1">
        <v>14</v>
      </c>
      <c r="E3440" s="1" t="str">
        <f t="shared" si="544"/>
        <v>Non-Summer</v>
      </c>
      <c r="F3440" s="78">
        <v>1.0436000000000001</v>
      </c>
      <c r="G3440" s="79">
        <f t="shared" si="545"/>
        <v>1.9855153935299912</v>
      </c>
      <c r="J3440" s="78">
        <v>5.669295</v>
      </c>
      <c r="K3440" s="80">
        <f t="shared" si="546"/>
        <v>5.669295</v>
      </c>
      <c r="L3440" s="68" t="str">
        <f t="shared" si="539"/>
        <v>Normal</v>
      </c>
      <c r="N3440" s="67">
        <f t="shared" si="540"/>
        <v>3.6837796064700088</v>
      </c>
      <c r="O3440" s="67">
        <f t="shared" si="541"/>
        <v>1.9855153935299912</v>
      </c>
      <c r="P3440" s="81">
        <f t="shared" si="542"/>
        <v>0</v>
      </c>
      <c r="Q3440" s="81">
        <f t="shared" si="543"/>
        <v>-3.6837796064700088</v>
      </c>
      <c r="S3440" s="1">
        <f t="shared" si="547"/>
        <v>2</v>
      </c>
      <c r="T3440" s="1" t="str">
        <f t="shared" si="548"/>
        <v>Peak</v>
      </c>
    </row>
    <row r="3441" spans="1:20" x14ac:dyDescent="0.25">
      <c r="A3441" s="85">
        <v>45069.583333325289</v>
      </c>
      <c r="B3441" s="1">
        <v>5</v>
      </c>
      <c r="C3441" s="1">
        <v>23</v>
      </c>
      <c r="D3441" s="1">
        <v>15</v>
      </c>
      <c r="E3441" s="1" t="str">
        <f t="shared" si="544"/>
        <v>Non-Summer</v>
      </c>
      <c r="F3441" s="78">
        <v>1.1581999999999999</v>
      </c>
      <c r="G3441" s="79">
        <f t="shared" si="545"/>
        <v>2.2035491843488266</v>
      </c>
      <c r="J3441" s="78">
        <v>4.8867500000000001</v>
      </c>
      <c r="K3441" s="80">
        <f t="shared" si="546"/>
        <v>4.8867500000000001</v>
      </c>
      <c r="L3441" s="68" t="str">
        <f t="shared" si="539"/>
        <v>Normal</v>
      </c>
      <c r="N3441" s="67">
        <f t="shared" si="540"/>
        <v>2.6832008156511735</v>
      </c>
      <c r="O3441" s="67">
        <f t="shared" si="541"/>
        <v>2.2035491843488266</v>
      </c>
      <c r="P3441" s="81">
        <f t="shared" si="542"/>
        <v>0</v>
      </c>
      <c r="Q3441" s="81">
        <f t="shared" si="543"/>
        <v>-2.6832008156511735</v>
      </c>
      <c r="S3441" s="1">
        <f t="shared" si="547"/>
        <v>2</v>
      </c>
      <c r="T3441" s="1" t="str">
        <f t="shared" si="548"/>
        <v>Peak</v>
      </c>
    </row>
    <row r="3442" spans="1:20" x14ac:dyDescent="0.25">
      <c r="A3442" s="85">
        <v>45069.624999991953</v>
      </c>
      <c r="B3442" s="1">
        <v>5</v>
      </c>
      <c r="C3442" s="1">
        <v>23</v>
      </c>
      <c r="D3442" s="1">
        <v>16</v>
      </c>
      <c r="E3442" s="1" t="str">
        <f t="shared" si="544"/>
        <v>Non-Summer</v>
      </c>
      <c r="F3442" s="78">
        <v>1.2919</v>
      </c>
      <c r="G3442" s="79">
        <f t="shared" si="545"/>
        <v>2.4579219403041352</v>
      </c>
      <c r="J3442" s="78">
        <v>3.7725520000000001</v>
      </c>
      <c r="K3442" s="80">
        <f t="shared" si="546"/>
        <v>3.7725520000000001</v>
      </c>
      <c r="L3442" s="68" t="str">
        <f t="shared" si="539"/>
        <v>Normal</v>
      </c>
      <c r="N3442" s="67">
        <f t="shared" si="540"/>
        <v>1.3146300596958649</v>
      </c>
      <c r="O3442" s="67">
        <f t="shared" si="541"/>
        <v>2.4579219403041352</v>
      </c>
      <c r="P3442" s="81">
        <f t="shared" si="542"/>
        <v>0</v>
      </c>
      <c r="Q3442" s="81">
        <f t="shared" si="543"/>
        <v>-1.3146300596958649</v>
      </c>
      <c r="S3442" s="1">
        <f t="shared" si="547"/>
        <v>2</v>
      </c>
      <c r="T3442" s="1" t="str">
        <f t="shared" si="548"/>
        <v>Peak</v>
      </c>
    </row>
    <row r="3443" spans="1:20" x14ac:dyDescent="0.25">
      <c r="A3443" s="85">
        <v>45069.666666658617</v>
      </c>
      <c r="B3443" s="1">
        <v>5</v>
      </c>
      <c r="C3443" s="1">
        <v>23</v>
      </c>
      <c r="D3443" s="1">
        <v>17</v>
      </c>
      <c r="E3443" s="1" t="str">
        <f t="shared" si="544"/>
        <v>Non-Summer</v>
      </c>
      <c r="F3443" s="78">
        <v>1.4121999999999999</v>
      </c>
      <c r="G3443" s="79">
        <f t="shared" si="545"/>
        <v>2.686800343755321</v>
      </c>
      <c r="J3443" s="78">
        <v>2.4083580000000002</v>
      </c>
      <c r="K3443" s="80">
        <f t="shared" si="546"/>
        <v>2.4083580000000002</v>
      </c>
      <c r="L3443" s="68" t="str">
        <f t="shared" si="539"/>
        <v>Normal</v>
      </c>
      <c r="N3443" s="67">
        <f t="shared" si="540"/>
        <v>0</v>
      </c>
      <c r="O3443" s="67">
        <f t="shared" si="541"/>
        <v>2.4083580000000002</v>
      </c>
      <c r="P3443" s="81">
        <f t="shared" si="542"/>
        <v>0.27844234375532073</v>
      </c>
      <c r="Q3443" s="81">
        <f t="shared" si="543"/>
        <v>0.27844234375532073</v>
      </c>
      <c r="S3443" s="1">
        <f t="shared" si="547"/>
        <v>2</v>
      </c>
      <c r="T3443" s="1" t="str">
        <f t="shared" si="548"/>
        <v>Peak</v>
      </c>
    </row>
    <row r="3444" spans="1:20" x14ac:dyDescent="0.25">
      <c r="A3444" s="85">
        <v>45069.708333325281</v>
      </c>
      <c r="B3444" s="1">
        <v>5</v>
      </c>
      <c r="C3444" s="1">
        <v>23</v>
      </c>
      <c r="D3444" s="1">
        <v>18</v>
      </c>
      <c r="E3444" s="1" t="str">
        <f t="shared" si="544"/>
        <v>Non-Summer</v>
      </c>
      <c r="F3444" s="78">
        <v>1.4755</v>
      </c>
      <c r="G3444" s="79">
        <f t="shared" si="545"/>
        <v>2.8072326208830027</v>
      </c>
      <c r="J3444" s="78">
        <v>0.95013099999999995</v>
      </c>
      <c r="K3444" s="80">
        <f t="shared" si="546"/>
        <v>0.95013099999999995</v>
      </c>
      <c r="L3444" s="68" t="str">
        <f t="shared" si="539"/>
        <v>Normal</v>
      </c>
      <c r="N3444" s="67">
        <f t="shared" si="540"/>
        <v>0</v>
      </c>
      <c r="O3444" s="67">
        <f t="shared" si="541"/>
        <v>0.95013099999999995</v>
      </c>
      <c r="P3444" s="81">
        <f t="shared" si="542"/>
        <v>1.8571016208830029</v>
      </c>
      <c r="Q3444" s="81">
        <f t="shared" si="543"/>
        <v>1.8571016208830029</v>
      </c>
      <c r="S3444" s="1">
        <f t="shared" si="547"/>
        <v>2</v>
      </c>
      <c r="T3444" s="1" t="str">
        <f t="shared" si="548"/>
        <v>Peak</v>
      </c>
    </row>
    <row r="3445" spans="1:20" x14ac:dyDescent="0.25">
      <c r="A3445" s="85">
        <v>45069.749999991946</v>
      </c>
      <c r="B3445" s="1">
        <v>5</v>
      </c>
      <c r="C3445" s="1">
        <v>23</v>
      </c>
      <c r="D3445" s="1">
        <v>19</v>
      </c>
      <c r="E3445" s="1" t="str">
        <f t="shared" si="544"/>
        <v>Non-Summer</v>
      </c>
      <c r="F3445" s="78">
        <v>1.4555</v>
      </c>
      <c r="G3445" s="79">
        <f t="shared" si="545"/>
        <v>2.7691813484887904</v>
      </c>
      <c r="J3445" s="78">
        <v>0.157605</v>
      </c>
      <c r="K3445" s="80">
        <f t="shared" si="546"/>
        <v>0.157605</v>
      </c>
      <c r="L3445" s="68" t="str">
        <f t="shared" si="539"/>
        <v>Normal</v>
      </c>
      <c r="N3445" s="67">
        <f t="shared" si="540"/>
        <v>0</v>
      </c>
      <c r="O3445" s="67">
        <f t="shared" si="541"/>
        <v>0.157605</v>
      </c>
      <c r="P3445" s="81">
        <f t="shared" si="542"/>
        <v>2.6115763484887902</v>
      </c>
      <c r="Q3445" s="81">
        <f t="shared" si="543"/>
        <v>2.6115763484887902</v>
      </c>
      <c r="S3445" s="1">
        <f t="shared" si="547"/>
        <v>2</v>
      </c>
      <c r="T3445" s="1" t="str">
        <f t="shared" si="548"/>
        <v>Peak</v>
      </c>
    </row>
    <row r="3446" spans="1:20" x14ac:dyDescent="0.25">
      <c r="A3446" s="85">
        <v>45069.79166665861</v>
      </c>
      <c r="B3446" s="1">
        <v>5</v>
      </c>
      <c r="C3446" s="1">
        <v>23</v>
      </c>
      <c r="D3446" s="1">
        <v>20</v>
      </c>
      <c r="E3446" s="1" t="str">
        <f t="shared" si="544"/>
        <v>Non-Summer</v>
      </c>
      <c r="F3446" s="78">
        <v>1.3746</v>
      </c>
      <c r="G3446" s="79">
        <f t="shared" si="545"/>
        <v>2.6152639516542022</v>
      </c>
      <c r="J3446" s="78">
        <v>0</v>
      </c>
      <c r="K3446" s="80">
        <f t="shared" si="546"/>
        <v>0</v>
      </c>
      <c r="L3446" s="68" t="str">
        <f t="shared" si="539"/>
        <v>Normal</v>
      </c>
      <c r="N3446" s="67">
        <f t="shared" si="540"/>
        <v>0</v>
      </c>
      <c r="O3446" s="67">
        <f t="shared" si="541"/>
        <v>0</v>
      </c>
      <c r="P3446" s="81">
        <f t="shared" si="542"/>
        <v>2.6152639516542022</v>
      </c>
      <c r="Q3446" s="81">
        <f t="shared" si="543"/>
        <v>2.6152639516542022</v>
      </c>
      <c r="S3446" s="1">
        <f t="shared" si="547"/>
        <v>2</v>
      </c>
      <c r="T3446" s="1" t="str">
        <f t="shared" si="548"/>
        <v>Peak</v>
      </c>
    </row>
    <row r="3447" spans="1:20" x14ac:dyDescent="0.25">
      <c r="A3447" s="85">
        <v>45069.833333325274</v>
      </c>
      <c r="B3447" s="1">
        <v>5</v>
      </c>
      <c r="C3447" s="1">
        <v>23</v>
      </c>
      <c r="D3447" s="1">
        <v>21</v>
      </c>
      <c r="E3447" s="1" t="str">
        <f t="shared" si="544"/>
        <v>Non-Summer</v>
      </c>
      <c r="F3447" s="78">
        <v>1.3147</v>
      </c>
      <c r="G3447" s="79">
        <f t="shared" si="545"/>
        <v>2.5013003908335367</v>
      </c>
      <c r="J3447" s="78">
        <v>0</v>
      </c>
      <c r="K3447" s="80">
        <f t="shared" si="546"/>
        <v>0</v>
      </c>
      <c r="L3447" s="68" t="str">
        <f t="shared" si="539"/>
        <v>Normal</v>
      </c>
      <c r="N3447" s="67">
        <f t="shared" si="540"/>
        <v>0</v>
      </c>
      <c r="O3447" s="67">
        <f t="shared" si="541"/>
        <v>0</v>
      </c>
      <c r="P3447" s="81">
        <f t="shared" si="542"/>
        <v>2.5013003908335367</v>
      </c>
      <c r="Q3447" s="81">
        <f t="shared" si="543"/>
        <v>2.5013003908335367</v>
      </c>
      <c r="S3447" s="1">
        <f t="shared" si="547"/>
        <v>2</v>
      </c>
      <c r="T3447" s="1" t="str">
        <f t="shared" si="548"/>
        <v>Peak</v>
      </c>
    </row>
    <row r="3448" spans="1:20" x14ac:dyDescent="0.25">
      <c r="A3448" s="85">
        <v>45069.874999991938</v>
      </c>
      <c r="B3448" s="1">
        <v>5</v>
      </c>
      <c r="C3448" s="1">
        <v>23</v>
      </c>
      <c r="D3448" s="1">
        <v>22</v>
      </c>
      <c r="E3448" s="1" t="str">
        <f t="shared" si="544"/>
        <v>Non-Summer</v>
      </c>
      <c r="F3448" s="78">
        <v>1.2341</v>
      </c>
      <c r="G3448" s="79">
        <f t="shared" si="545"/>
        <v>2.3479537630848619</v>
      </c>
      <c r="J3448" s="78">
        <v>0</v>
      </c>
      <c r="K3448" s="80">
        <f t="shared" si="546"/>
        <v>0</v>
      </c>
      <c r="L3448" s="68" t="str">
        <f t="shared" si="539"/>
        <v>Normal</v>
      </c>
      <c r="N3448" s="67">
        <f t="shared" si="540"/>
        <v>0</v>
      </c>
      <c r="O3448" s="67">
        <f t="shared" si="541"/>
        <v>0</v>
      </c>
      <c r="P3448" s="81">
        <f t="shared" si="542"/>
        <v>2.3479537630848619</v>
      </c>
      <c r="Q3448" s="81">
        <f t="shared" si="543"/>
        <v>2.3479537630848619</v>
      </c>
      <c r="S3448" s="1">
        <f t="shared" si="547"/>
        <v>2</v>
      </c>
      <c r="T3448" s="1" t="str">
        <f t="shared" si="548"/>
        <v>Off-Peak</v>
      </c>
    </row>
    <row r="3449" spans="1:20" x14ac:dyDescent="0.25">
      <c r="A3449" s="85">
        <v>45069.916666658602</v>
      </c>
      <c r="B3449" s="1">
        <v>5</v>
      </c>
      <c r="C3449" s="1">
        <v>23</v>
      </c>
      <c r="D3449" s="1">
        <v>23</v>
      </c>
      <c r="E3449" s="1" t="str">
        <f t="shared" si="544"/>
        <v>Non-Summer</v>
      </c>
      <c r="F3449" s="78">
        <v>1.0732999999999999</v>
      </c>
      <c r="G3449" s="79">
        <f t="shared" si="545"/>
        <v>2.0420215330353959</v>
      </c>
      <c r="J3449" s="78">
        <v>0</v>
      </c>
      <c r="K3449" s="80">
        <f t="shared" si="546"/>
        <v>0</v>
      </c>
      <c r="L3449" s="68" t="str">
        <f t="shared" si="539"/>
        <v>Normal</v>
      </c>
      <c r="N3449" s="67">
        <f t="shared" si="540"/>
        <v>0</v>
      </c>
      <c r="O3449" s="67">
        <f t="shared" si="541"/>
        <v>0</v>
      </c>
      <c r="P3449" s="81">
        <f t="shared" si="542"/>
        <v>2.0420215330353959</v>
      </c>
      <c r="Q3449" s="81">
        <f t="shared" si="543"/>
        <v>2.0420215330353959</v>
      </c>
      <c r="S3449" s="1">
        <f t="shared" si="547"/>
        <v>2</v>
      </c>
      <c r="T3449" s="1" t="str">
        <f t="shared" si="548"/>
        <v>Off-Peak</v>
      </c>
    </row>
    <row r="3450" spans="1:20" x14ac:dyDescent="0.25">
      <c r="A3450" s="85">
        <v>45069.958333325267</v>
      </c>
      <c r="B3450" s="1">
        <v>5</v>
      </c>
      <c r="C3450" s="1">
        <v>24</v>
      </c>
      <c r="D3450" s="1">
        <v>0</v>
      </c>
      <c r="E3450" s="1" t="str">
        <f t="shared" si="544"/>
        <v>Non-Summer</v>
      </c>
      <c r="F3450" s="78">
        <v>0.89990000000000003</v>
      </c>
      <c r="G3450" s="79">
        <f t="shared" si="545"/>
        <v>1.7121170013775766</v>
      </c>
      <c r="J3450" s="78">
        <v>0</v>
      </c>
      <c r="K3450" s="80">
        <f t="shared" si="546"/>
        <v>0</v>
      </c>
      <c r="L3450" s="68" t="str">
        <f t="shared" si="539"/>
        <v>Normal</v>
      </c>
      <c r="N3450" s="67">
        <f t="shared" si="540"/>
        <v>0</v>
      </c>
      <c r="O3450" s="67">
        <f t="shared" si="541"/>
        <v>0</v>
      </c>
      <c r="P3450" s="81">
        <f t="shared" si="542"/>
        <v>1.7121170013775766</v>
      </c>
      <c r="Q3450" s="81">
        <f t="shared" si="543"/>
        <v>1.7121170013775766</v>
      </c>
      <c r="S3450" s="1">
        <f t="shared" si="547"/>
        <v>2</v>
      </c>
      <c r="T3450" s="1" t="str">
        <f t="shared" si="548"/>
        <v>Off-Peak</v>
      </c>
    </row>
    <row r="3451" spans="1:20" x14ac:dyDescent="0.25">
      <c r="A3451" s="85">
        <v>45069.999999991931</v>
      </c>
      <c r="B3451" s="1">
        <v>5</v>
      </c>
      <c r="C3451" s="1">
        <v>24</v>
      </c>
      <c r="D3451" s="1">
        <v>1</v>
      </c>
      <c r="E3451" s="1" t="str">
        <f t="shared" si="544"/>
        <v>Non-Summer</v>
      </c>
      <c r="F3451" s="78">
        <v>0.77149999999999996</v>
      </c>
      <c r="G3451" s="79">
        <f t="shared" si="545"/>
        <v>1.4678278326067342</v>
      </c>
      <c r="J3451" s="78">
        <v>0</v>
      </c>
      <c r="K3451" s="80">
        <f t="shared" si="546"/>
        <v>0</v>
      </c>
      <c r="L3451" s="68" t="str">
        <f t="shared" si="539"/>
        <v>Normal</v>
      </c>
      <c r="N3451" s="67">
        <f t="shared" si="540"/>
        <v>0</v>
      </c>
      <c r="O3451" s="67">
        <f t="shared" si="541"/>
        <v>0</v>
      </c>
      <c r="P3451" s="81">
        <f t="shared" si="542"/>
        <v>1.4678278326067342</v>
      </c>
      <c r="Q3451" s="81">
        <f t="shared" si="543"/>
        <v>1.4678278326067342</v>
      </c>
      <c r="S3451" s="1">
        <f t="shared" si="547"/>
        <v>3</v>
      </c>
      <c r="T3451" s="1" t="str">
        <f t="shared" si="548"/>
        <v>Off-Peak</v>
      </c>
    </row>
    <row r="3452" spans="1:20" x14ac:dyDescent="0.25">
      <c r="A3452" s="85">
        <v>45070.041666658595</v>
      </c>
      <c r="B3452" s="1">
        <v>5</v>
      </c>
      <c r="C3452" s="1">
        <v>24</v>
      </c>
      <c r="D3452" s="1">
        <v>2</v>
      </c>
      <c r="E3452" s="1" t="str">
        <f t="shared" si="544"/>
        <v>Non-Summer</v>
      </c>
      <c r="F3452" s="78">
        <v>0.68479999999999996</v>
      </c>
      <c r="G3452" s="79">
        <f t="shared" si="545"/>
        <v>1.3028755667778245</v>
      </c>
      <c r="J3452" s="78">
        <v>0</v>
      </c>
      <c r="K3452" s="80">
        <f t="shared" si="546"/>
        <v>0</v>
      </c>
      <c r="L3452" s="68" t="str">
        <f t="shared" si="539"/>
        <v>Normal</v>
      </c>
      <c r="N3452" s="67">
        <f t="shared" si="540"/>
        <v>0</v>
      </c>
      <c r="O3452" s="67">
        <f t="shared" si="541"/>
        <v>0</v>
      </c>
      <c r="P3452" s="81">
        <f t="shared" si="542"/>
        <v>1.3028755667778245</v>
      </c>
      <c r="Q3452" s="81">
        <f t="shared" si="543"/>
        <v>1.3028755667778245</v>
      </c>
      <c r="S3452" s="1">
        <f t="shared" si="547"/>
        <v>3</v>
      </c>
      <c r="T3452" s="1" t="str">
        <f t="shared" si="548"/>
        <v>Off-Peak</v>
      </c>
    </row>
    <row r="3453" spans="1:20" x14ac:dyDescent="0.25">
      <c r="A3453" s="85">
        <v>45070.083333325259</v>
      </c>
      <c r="B3453" s="1">
        <v>5</v>
      </c>
      <c r="C3453" s="1">
        <v>24</v>
      </c>
      <c r="D3453" s="1">
        <v>3</v>
      </c>
      <c r="E3453" s="1" t="str">
        <f t="shared" si="544"/>
        <v>Non-Summer</v>
      </c>
      <c r="F3453" s="78">
        <v>0.62929999999999997</v>
      </c>
      <c r="G3453" s="79">
        <f t="shared" si="545"/>
        <v>1.1972832858838858</v>
      </c>
      <c r="J3453" s="78">
        <v>0</v>
      </c>
      <c r="K3453" s="80">
        <f t="shared" si="546"/>
        <v>0</v>
      </c>
      <c r="L3453" s="68" t="str">
        <f t="shared" si="539"/>
        <v>Normal</v>
      </c>
      <c r="N3453" s="67">
        <f t="shared" si="540"/>
        <v>0</v>
      </c>
      <c r="O3453" s="67">
        <f t="shared" si="541"/>
        <v>0</v>
      </c>
      <c r="P3453" s="81">
        <f t="shared" si="542"/>
        <v>1.1972832858838858</v>
      </c>
      <c r="Q3453" s="81">
        <f t="shared" si="543"/>
        <v>1.1972832858838858</v>
      </c>
      <c r="S3453" s="1">
        <f t="shared" si="547"/>
        <v>3</v>
      </c>
      <c r="T3453" s="1" t="str">
        <f t="shared" si="548"/>
        <v>Off-Peak</v>
      </c>
    </row>
    <row r="3454" spans="1:20" x14ac:dyDescent="0.25">
      <c r="A3454" s="85">
        <v>45070.124999991924</v>
      </c>
      <c r="B3454" s="1">
        <v>5</v>
      </c>
      <c r="C3454" s="1">
        <v>24</v>
      </c>
      <c r="D3454" s="1">
        <v>4</v>
      </c>
      <c r="E3454" s="1" t="str">
        <f t="shared" si="544"/>
        <v>Non-Summer</v>
      </c>
      <c r="F3454" s="78">
        <v>0.59560000000000002</v>
      </c>
      <c r="G3454" s="79">
        <f t="shared" si="545"/>
        <v>1.1331668918996385</v>
      </c>
      <c r="J3454" s="78">
        <v>0</v>
      </c>
      <c r="K3454" s="80">
        <f t="shared" si="546"/>
        <v>0</v>
      </c>
      <c r="L3454" s="68" t="str">
        <f t="shared" si="539"/>
        <v>Normal</v>
      </c>
      <c r="N3454" s="67">
        <f t="shared" si="540"/>
        <v>0</v>
      </c>
      <c r="O3454" s="67">
        <f t="shared" si="541"/>
        <v>0</v>
      </c>
      <c r="P3454" s="81">
        <f t="shared" si="542"/>
        <v>1.1331668918996385</v>
      </c>
      <c r="Q3454" s="81">
        <f t="shared" si="543"/>
        <v>1.1331668918996385</v>
      </c>
      <c r="S3454" s="1">
        <f t="shared" si="547"/>
        <v>3</v>
      </c>
      <c r="T3454" s="1" t="str">
        <f t="shared" si="548"/>
        <v>Off-Peak</v>
      </c>
    </row>
    <row r="3455" spans="1:20" x14ac:dyDescent="0.25">
      <c r="A3455" s="85">
        <v>45070.166666658588</v>
      </c>
      <c r="B3455" s="1">
        <v>5</v>
      </c>
      <c r="C3455" s="1">
        <v>24</v>
      </c>
      <c r="D3455" s="1">
        <v>5</v>
      </c>
      <c r="E3455" s="1" t="str">
        <f t="shared" si="544"/>
        <v>Non-Summer</v>
      </c>
      <c r="F3455" s="78">
        <v>0.58150000000000002</v>
      </c>
      <c r="G3455" s="79">
        <f t="shared" si="545"/>
        <v>1.1063407448617188</v>
      </c>
      <c r="J3455" s="78">
        <v>0</v>
      </c>
      <c r="K3455" s="80">
        <f t="shared" si="546"/>
        <v>0</v>
      </c>
      <c r="L3455" s="68" t="str">
        <f t="shared" si="539"/>
        <v>Normal</v>
      </c>
      <c r="N3455" s="67">
        <f t="shared" si="540"/>
        <v>0</v>
      </c>
      <c r="O3455" s="67">
        <f t="shared" si="541"/>
        <v>0</v>
      </c>
      <c r="P3455" s="81">
        <f t="shared" si="542"/>
        <v>1.1063407448617188</v>
      </c>
      <c r="Q3455" s="81">
        <f t="shared" si="543"/>
        <v>1.1063407448617188</v>
      </c>
      <c r="S3455" s="1">
        <f t="shared" si="547"/>
        <v>3</v>
      </c>
      <c r="T3455" s="1" t="str">
        <f t="shared" si="548"/>
        <v>Off-Peak</v>
      </c>
    </row>
    <row r="3456" spans="1:20" x14ac:dyDescent="0.25">
      <c r="A3456" s="85">
        <v>45070.208333325252</v>
      </c>
      <c r="B3456" s="1">
        <v>5</v>
      </c>
      <c r="C3456" s="1">
        <v>24</v>
      </c>
      <c r="D3456" s="1">
        <v>6</v>
      </c>
      <c r="E3456" s="1" t="str">
        <f t="shared" si="544"/>
        <v>Non-Summer</v>
      </c>
      <c r="F3456" s="78">
        <v>0.58709999999999996</v>
      </c>
      <c r="G3456" s="79">
        <f t="shared" si="545"/>
        <v>1.116995101132098</v>
      </c>
      <c r="J3456" s="78">
        <v>0.36429400000000001</v>
      </c>
      <c r="K3456" s="80">
        <f t="shared" si="546"/>
        <v>0.36429400000000001</v>
      </c>
      <c r="L3456" s="68" t="str">
        <f t="shared" si="539"/>
        <v>Normal</v>
      </c>
      <c r="N3456" s="67">
        <f t="shared" si="540"/>
        <v>0</v>
      </c>
      <c r="O3456" s="67">
        <f t="shared" si="541"/>
        <v>0.36429400000000001</v>
      </c>
      <c r="P3456" s="81">
        <f t="shared" si="542"/>
        <v>0.75270110113209798</v>
      </c>
      <c r="Q3456" s="81">
        <f t="shared" si="543"/>
        <v>0.75270110113209798</v>
      </c>
      <c r="S3456" s="1">
        <f t="shared" si="547"/>
        <v>3</v>
      </c>
      <c r="T3456" s="1" t="str">
        <f t="shared" si="548"/>
        <v>Peak</v>
      </c>
    </row>
    <row r="3457" spans="1:20" x14ac:dyDescent="0.25">
      <c r="A3457" s="85">
        <v>45070.249999991916</v>
      </c>
      <c r="B3457" s="1">
        <v>5</v>
      </c>
      <c r="C3457" s="1">
        <v>24</v>
      </c>
      <c r="D3457" s="1">
        <v>7</v>
      </c>
      <c r="E3457" s="1" t="str">
        <f t="shared" si="544"/>
        <v>Non-Summer</v>
      </c>
      <c r="F3457" s="78">
        <v>0.61419999999999997</v>
      </c>
      <c r="G3457" s="79">
        <f t="shared" si="545"/>
        <v>1.1685545752262556</v>
      </c>
      <c r="J3457" s="78">
        <v>1.5496990000000002</v>
      </c>
      <c r="K3457" s="80">
        <f t="shared" si="546"/>
        <v>1.5496990000000002</v>
      </c>
      <c r="L3457" s="68" t="str">
        <f t="shared" si="539"/>
        <v>Normal</v>
      </c>
      <c r="N3457" s="67">
        <f t="shared" si="540"/>
        <v>0.38114442477374455</v>
      </c>
      <c r="O3457" s="67">
        <f t="shared" si="541"/>
        <v>1.1685545752262556</v>
      </c>
      <c r="P3457" s="81">
        <f t="shared" si="542"/>
        <v>0</v>
      </c>
      <c r="Q3457" s="81">
        <f t="shared" si="543"/>
        <v>-0.38114442477374455</v>
      </c>
      <c r="S3457" s="1">
        <f t="shared" si="547"/>
        <v>3</v>
      </c>
      <c r="T3457" s="1" t="str">
        <f t="shared" si="548"/>
        <v>Peak</v>
      </c>
    </row>
    <row r="3458" spans="1:20" x14ac:dyDescent="0.25">
      <c r="A3458" s="85">
        <v>45070.291666658581</v>
      </c>
      <c r="B3458" s="1">
        <v>5</v>
      </c>
      <c r="C3458" s="1">
        <v>24</v>
      </c>
      <c r="D3458" s="1">
        <v>8</v>
      </c>
      <c r="E3458" s="1" t="str">
        <f t="shared" si="544"/>
        <v>Non-Summer</v>
      </c>
      <c r="F3458" s="78">
        <v>0.64949999999999997</v>
      </c>
      <c r="G3458" s="79">
        <f t="shared" si="545"/>
        <v>1.2357150710020401</v>
      </c>
      <c r="J3458" s="78">
        <v>3.0523280000000002</v>
      </c>
      <c r="K3458" s="80">
        <f t="shared" si="546"/>
        <v>3.0523280000000002</v>
      </c>
      <c r="L3458" s="68" t="str">
        <f t="shared" si="539"/>
        <v>Normal</v>
      </c>
      <c r="N3458" s="67">
        <f t="shared" si="540"/>
        <v>1.81661292899796</v>
      </c>
      <c r="O3458" s="67">
        <f t="shared" si="541"/>
        <v>1.2357150710020401</v>
      </c>
      <c r="P3458" s="81">
        <f t="shared" si="542"/>
        <v>0</v>
      </c>
      <c r="Q3458" s="81">
        <f t="shared" si="543"/>
        <v>-1.81661292899796</v>
      </c>
      <c r="S3458" s="1">
        <f t="shared" si="547"/>
        <v>3</v>
      </c>
      <c r="T3458" s="1" t="str">
        <f t="shared" si="548"/>
        <v>Peak</v>
      </c>
    </row>
    <row r="3459" spans="1:20" x14ac:dyDescent="0.25">
      <c r="A3459" s="85">
        <v>45070.333333325245</v>
      </c>
      <c r="B3459" s="1">
        <v>5</v>
      </c>
      <c r="C3459" s="1">
        <v>24</v>
      </c>
      <c r="D3459" s="1">
        <v>9</v>
      </c>
      <c r="E3459" s="1" t="str">
        <f t="shared" si="544"/>
        <v>Non-Summer</v>
      </c>
      <c r="F3459" s="78">
        <v>0.6653</v>
      </c>
      <c r="G3459" s="79">
        <f t="shared" si="545"/>
        <v>1.2657755761934677</v>
      </c>
      <c r="J3459" s="78">
        <v>4.259792</v>
      </c>
      <c r="K3459" s="80">
        <f t="shared" si="546"/>
        <v>4.259792</v>
      </c>
      <c r="L3459" s="68" t="str">
        <f t="shared" si="539"/>
        <v>Normal</v>
      </c>
      <c r="N3459" s="67">
        <f t="shared" si="540"/>
        <v>2.9940164238065323</v>
      </c>
      <c r="O3459" s="67">
        <f t="shared" si="541"/>
        <v>1.2657755761934677</v>
      </c>
      <c r="P3459" s="81">
        <f t="shared" si="542"/>
        <v>0</v>
      </c>
      <c r="Q3459" s="81">
        <f t="shared" si="543"/>
        <v>-2.9940164238065323</v>
      </c>
      <c r="S3459" s="1">
        <f t="shared" si="547"/>
        <v>3</v>
      </c>
      <c r="T3459" s="1" t="str">
        <f t="shared" si="548"/>
        <v>Peak</v>
      </c>
    </row>
    <row r="3460" spans="1:20" x14ac:dyDescent="0.25">
      <c r="A3460" s="85">
        <v>45070.374999991909</v>
      </c>
      <c r="B3460" s="1">
        <v>5</v>
      </c>
      <c r="C3460" s="1">
        <v>24</v>
      </c>
      <c r="D3460" s="1">
        <v>10</v>
      </c>
      <c r="E3460" s="1" t="str">
        <f t="shared" si="544"/>
        <v>Non-Summer</v>
      </c>
      <c r="F3460" s="78">
        <v>0.68679999999999997</v>
      </c>
      <c r="G3460" s="79">
        <f t="shared" si="545"/>
        <v>1.3066806940172457</v>
      </c>
      <c r="J3460" s="78">
        <v>5.1892589999999998</v>
      </c>
      <c r="K3460" s="80">
        <f t="shared" si="546"/>
        <v>5.1892589999999998</v>
      </c>
      <c r="L3460" s="68" t="str">
        <f t="shared" si="539"/>
        <v>Normal</v>
      </c>
      <c r="N3460" s="67">
        <f t="shared" si="540"/>
        <v>3.8825783059827543</v>
      </c>
      <c r="O3460" s="67">
        <f t="shared" si="541"/>
        <v>1.3066806940172455</v>
      </c>
      <c r="P3460" s="81">
        <f t="shared" si="542"/>
        <v>2.2204460492503131E-16</v>
      </c>
      <c r="Q3460" s="81">
        <f t="shared" si="543"/>
        <v>-3.8825783059827543</v>
      </c>
      <c r="S3460" s="1">
        <f t="shared" si="547"/>
        <v>3</v>
      </c>
      <c r="T3460" s="1" t="str">
        <f t="shared" si="548"/>
        <v>Peak</v>
      </c>
    </row>
    <row r="3461" spans="1:20" x14ac:dyDescent="0.25">
      <c r="A3461" s="85">
        <v>45070.416666658573</v>
      </c>
      <c r="B3461" s="1">
        <v>5</v>
      </c>
      <c r="C3461" s="1">
        <v>24</v>
      </c>
      <c r="D3461" s="1">
        <v>11</v>
      </c>
      <c r="E3461" s="1" t="str">
        <f t="shared" si="544"/>
        <v>Non-Summer</v>
      </c>
      <c r="F3461" s="78">
        <v>0.71250000000000002</v>
      </c>
      <c r="G3461" s="79">
        <f t="shared" si="545"/>
        <v>1.3555765790438086</v>
      </c>
      <c r="J3461" s="78">
        <v>5.8131959999999996</v>
      </c>
      <c r="K3461" s="80">
        <f t="shared" si="546"/>
        <v>5.8131959999999996</v>
      </c>
      <c r="L3461" s="68" t="str">
        <f t="shared" si="539"/>
        <v>Normal</v>
      </c>
      <c r="N3461" s="67">
        <f t="shared" si="540"/>
        <v>4.457619420956191</v>
      </c>
      <c r="O3461" s="67">
        <f t="shared" si="541"/>
        <v>1.3555765790438086</v>
      </c>
      <c r="P3461" s="81">
        <f t="shared" si="542"/>
        <v>0</v>
      </c>
      <c r="Q3461" s="81">
        <f t="shared" si="543"/>
        <v>-4.457619420956191</v>
      </c>
      <c r="S3461" s="1">
        <f t="shared" si="547"/>
        <v>3</v>
      </c>
      <c r="T3461" s="1" t="str">
        <f t="shared" si="548"/>
        <v>Peak</v>
      </c>
    </row>
    <row r="3462" spans="1:20" x14ac:dyDescent="0.25">
      <c r="A3462" s="85">
        <v>45070.458333325238</v>
      </c>
      <c r="B3462" s="1">
        <v>5</v>
      </c>
      <c r="C3462" s="1">
        <v>24</v>
      </c>
      <c r="D3462" s="1">
        <v>12</v>
      </c>
      <c r="E3462" s="1" t="str">
        <f t="shared" si="544"/>
        <v>Non-Summer</v>
      </c>
      <c r="F3462" s="78">
        <v>0.74429999999999996</v>
      </c>
      <c r="G3462" s="79">
        <f t="shared" si="545"/>
        <v>1.4160781021506057</v>
      </c>
      <c r="J3462" s="78">
        <v>6.0763280000000002</v>
      </c>
      <c r="K3462" s="80">
        <f t="shared" si="546"/>
        <v>6.0763280000000002</v>
      </c>
      <c r="L3462" s="68" t="str">
        <f t="shared" si="539"/>
        <v>Normal</v>
      </c>
      <c r="N3462" s="67">
        <f t="shared" si="540"/>
        <v>4.6602498978493943</v>
      </c>
      <c r="O3462" s="67">
        <f t="shared" si="541"/>
        <v>1.4160781021506059</v>
      </c>
      <c r="P3462" s="81">
        <f t="shared" si="542"/>
        <v>0</v>
      </c>
      <c r="Q3462" s="81">
        <f t="shared" si="543"/>
        <v>-4.6602498978493943</v>
      </c>
      <c r="S3462" s="1">
        <f t="shared" si="547"/>
        <v>3</v>
      </c>
      <c r="T3462" s="1" t="str">
        <f t="shared" si="548"/>
        <v>Peak</v>
      </c>
    </row>
    <row r="3463" spans="1:20" x14ac:dyDescent="0.25">
      <c r="A3463" s="85">
        <v>45070.499999991902</v>
      </c>
      <c r="B3463" s="1">
        <v>5</v>
      </c>
      <c r="C3463" s="1">
        <v>24</v>
      </c>
      <c r="D3463" s="1">
        <v>13</v>
      </c>
      <c r="E3463" s="1" t="str">
        <f t="shared" si="544"/>
        <v>Non-Summer</v>
      </c>
      <c r="F3463" s="78">
        <v>0.78320000000000001</v>
      </c>
      <c r="G3463" s="79">
        <f t="shared" si="545"/>
        <v>1.4900878269573485</v>
      </c>
      <c r="J3463" s="78">
        <v>5.8981090000000007</v>
      </c>
      <c r="K3463" s="80">
        <f t="shared" si="546"/>
        <v>5.8981090000000007</v>
      </c>
      <c r="L3463" s="68" t="str">
        <f t="shared" si="539"/>
        <v>Normal</v>
      </c>
      <c r="N3463" s="67">
        <f t="shared" si="540"/>
        <v>4.408021173042652</v>
      </c>
      <c r="O3463" s="67">
        <f t="shared" si="541"/>
        <v>1.4900878269573488</v>
      </c>
      <c r="P3463" s="81">
        <f t="shared" si="542"/>
        <v>0</v>
      </c>
      <c r="Q3463" s="81">
        <f t="shared" si="543"/>
        <v>-4.408021173042652</v>
      </c>
      <c r="S3463" s="1">
        <f t="shared" si="547"/>
        <v>3</v>
      </c>
      <c r="T3463" s="1" t="str">
        <f t="shared" si="548"/>
        <v>Peak</v>
      </c>
    </row>
    <row r="3464" spans="1:20" x14ac:dyDescent="0.25">
      <c r="A3464" s="85">
        <v>45070.541666658566</v>
      </c>
      <c r="B3464" s="1">
        <v>5</v>
      </c>
      <c r="C3464" s="1">
        <v>24</v>
      </c>
      <c r="D3464" s="1">
        <v>14</v>
      </c>
      <c r="E3464" s="1" t="str">
        <f t="shared" si="544"/>
        <v>Non-Summer</v>
      </c>
      <c r="F3464" s="78">
        <v>0.81840000000000002</v>
      </c>
      <c r="G3464" s="79">
        <f t="shared" si="545"/>
        <v>1.557058066371162</v>
      </c>
      <c r="J3464" s="78">
        <v>5.4475680000000004</v>
      </c>
      <c r="K3464" s="80">
        <f t="shared" si="546"/>
        <v>5.4475680000000004</v>
      </c>
      <c r="L3464" s="68" t="str">
        <f t="shared" si="539"/>
        <v>Normal</v>
      </c>
      <c r="N3464" s="67">
        <f t="shared" si="540"/>
        <v>3.8905099336288385</v>
      </c>
      <c r="O3464" s="67">
        <f t="shared" si="541"/>
        <v>1.557058066371162</v>
      </c>
      <c r="P3464" s="81">
        <f t="shared" si="542"/>
        <v>0</v>
      </c>
      <c r="Q3464" s="81">
        <f t="shared" si="543"/>
        <v>-3.8905099336288385</v>
      </c>
      <c r="S3464" s="1">
        <f t="shared" si="547"/>
        <v>3</v>
      </c>
      <c r="T3464" s="1" t="str">
        <f t="shared" si="548"/>
        <v>Peak</v>
      </c>
    </row>
    <row r="3465" spans="1:20" x14ac:dyDescent="0.25">
      <c r="A3465" s="85">
        <v>45070.58333332523</v>
      </c>
      <c r="B3465" s="1">
        <v>5</v>
      </c>
      <c r="C3465" s="1">
        <v>24</v>
      </c>
      <c r="D3465" s="1">
        <v>15</v>
      </c>
      <c r="E3465" s="1" t="str">
        <f t="shared" si="544"/>
        <v>Non-Summer</v>
      </c>
      <c r="F3465" s="78">
        <v>0.85729999999999995</v>
      </c>
      <c r="G3465" s="79">
        <f t="shared" si="545"/>
        <v>1.6310677911779046</v>
      </c>
      <c r="J3465" s="78">
        <v>4.7161049999999998</v>
      </c>
      <c r="K3465" s="80">
        <f t="shared" si="546"/>
        <v>4.7161049999999998</v>
      </c>
      <c r="L3465" s="68" t="str">
        <f t="shared" si="539"/>
        <v>Normal</v>
      </c>
      <c r="N3465" s="67">
        <f t="shared" si="540"/>
        <v>3.0850372088220954</v>
      </c>
      <c r="O3465" s="67">
        <f t="shared" si="541"/>
        <v>1.6310677911779043</v>
      </c>
      <c r="P3465" s="81">
        <f t="shared" si="542"/>
        <v>2.2204460492503131E-16</v>
      </c>
      <c r="Q3465" s="81">
        <f t="shared" si="543"/>
        <v>-3.0850372088220954</v>
      </c>
      <c r="S3465" s="1">
        <f t="shared" si="547"/>
        <v>3</v>
      </c>
      <c r="T3465" s="1" t="str">
        <f t="shared" si="548"/>
        <v>Peak</v>
      </c>
    </row>
    <row r="3466" spans="1:20" x14ac:dyDescent="0.25">
      <c r="A3466" s="85">
        <v>45070.624999991895</v>
      </c>
      <c r="B3466" s="1">
        <v>5</v>
      </c>
      <c r="C3466" s="1">
        <v>24</v>
      </c>
      <c r="D3466" s="1">
        <v>16</v>
      </c>
      <c r="E3466" s="1" t="str">
        <f t="shared" si="544"/>
        <v>Non-Summer</v>
      </c>
      <c r="F3466" s="78">
        <v>0.91169999999999995</v>
      </c>
      <c r="G3466" s="79">
        <f t="shared" si="545"/>
        <v>1.7345672520901616</v>
      </c>
      <c r="J3466" s="78">
        <v>3.7010709999999998</v>
      </c>
      <c r="K3466" s="80">
        <f t="shared" si="546"/>
        <v>3.7010709999999998</v>
      </c>
      <c r="L3466" s="68" t="str">
        <f t="shared" si="539"/>
        <v>Normal</v>
      </c>
      <c r="N3466" s="67">
        <f t="shared" si="540"/>
        <v>1.9665037479098382</v>
      </c>
      <c r="O3466" s="67">
        <f t="shared" si="541"/>
        <v>1.7345672520901616</v>
      </c>
      <c r="P3466" s="81">
        <f t="shared" si="542"/>
        <v>0</v>
      </c>
      <c r="Q3466" s="81">
        <f t="shared" si="543"/>
        <v>-1.9665037479098382</v>
      </c>
      <c r="S3466" s="1">
        <f t="shared" si="547"/>
        <v>3</v>
      </c>
      <c r="T3466" s="1" t="str">
        <f t="shared" si="548"/>
        <v>Peak</v>
      </c>
    </row>
    <row r="3467" spans="1:20" x14ac:dyDescent="0.25">
      <c r="A3467" s="85">
        <v>45070.666666658559</v>
      </c>
      <c r="B3467" s="1">
        <v>5</v>
      </c>
      <c r="C3467" s="1">
        <v>24</v>
      </c>
      <c r="D3467" s="1">
        <v>17</v>
      </c>
      <c r="E3467" s="1" t="str">
        <f t="shared" si="544"/>
        <v>Non-Summer</v>
      </c>
      <c r="F3467" s="78">
        <v>0.95660000000000001</v>
      </c>
      <c r="G3467" s="79">
        <f t="shared" si="545"/>
        <v>1.8199923586151681</v>
      </c>
      <c r="J3467" s="78">
        <v>2.369097</v>
      </c>
      <c r="K3467" s="80">
        <f t="shared" si="546"/>
        <v>2.369097</v>
      </c>
      <c r="L3467" s="68" t="str">
        <f t="shared" si="539"/>
        <v>Normal</v>
      </c>
      <c r="N3467" s="67">
        <f t="shared" si="540"/>
        <v>0.54910464138483195</v>
      </c>
      <c r="O3467" s="67">
        <f t="shared" si="541"/>
        <v>1.8199923586151681</v>
      </c>
      <c r="P3467" s="81">
        <f t="shared" si="542"/>
        <v>0</v>
      </c>
      <c r="Q3467" s="81">
        <f t="shared" si="543"/>
        <v>-0.54910464138483195</v>
      </c>
      <c r="S3467" s="1">
        <f t="shared" si="547"/>
        <v>3</v>
      </c>
      <c r="T3467" s="1" t="str">
        <f t="shared" si="548"/>
        <v>Peak</v>
      </c>
    </row>
    <row r="3468" spans="1:20" x14ac:dyDescent="0.25">
      <c r="A3468" s="85">
        <v>45070.708333325223</v>
      </c>
      <c r="B3468" s="1">
        <v>5</v>
      </c>
      <c r="C3468" s="1">
        <v>24</v>
      </c>
      <c r="D3468" s="1">
        <v>18</v>
      </c>
      <c r="E3468" s="1" t="str">
        <f t="shared" si="544"/>
        <v>Non-Summer</v>
      </c>
      <c r="F3468" s="78">
        <v>0.95830000000000004</v>
      </c>
      <c r="G3468" s="79">
        <f t="shared" si="545"/>
        <v>1.8232267167686762</v>
      </c>
      <c r="J3468" s="78">
        <v>0.97517399999999999</v>
      </c>
      <c r="K3468" s="80">
        <f t="shared" si="546"/>
        <v>0.97517399999999999</v>
      </c>
      <c r="L3468" s="68" t="str">
        <f t="shared" si="539"/>
        <v>Normal</v>
      </c>
      <c r="N3468" s="67">
        <f t="shared" si="540"/>
        <v>0</v>
      </c>
      <c r="O3468" s="67">
        <f t="shared" si="541"/>
        <v>0.97517399999999999</v>
      </c>
      <c r="P3468" s="81">
        <f t="shared" si="542"/>
        <v>0.84805271676867622</v>
      </c>
      <c r="Q3468" s="81">
        <f t="shared" si="543"/>
        <v>0.84805271676867622</v>
      </c>
      <c r="S3468" s="1">
        <f t="shared" si="547"/>
        <v>3</v>
      </c>
      <c r="T3468" s="1" t="str">
        <f t="shared" si="548"/>
        <v>Peak</v>
      </c>
    </row>
    <row r="3469" spans="1:20" x14ac:dyDescent="0.25">
      <c r="A3469" s="85">
        <v>45070.749999991887</v>
      </c>
      <c r="B3469" s="1">
        <v>5</v>
      </c>
      <c r="C3469" s="1">
        <v>24</v>
      </c>
      <c r="D3469" s="1">
        <v>19</v>
      </c>
      <c r="E3469" s="1" t="str">
        <f t="shared" si="544"/>
        <v>Non-Summer</v>
      </c>
      <c r="F3469" s="78">
        <v>0.92059999999999997</v>
      </c>
      <c r="G3469" s="79">
        <f t="shared" si="545"/>
        <v>1.7515000683055861</v>
      </c>
      <c r="J3469" s="78">
        <v>0.17269999999999999</v>
      </c>
      <c r="K3469" s="80">
        <f t="shared" si="546"/>
        <v>0.17269999999999999</v>
      </c>
      <c r="L3469" s="68" t="str">
        <f t="shared" si="539"/>
        <v>Normal</v>
      </c>
      <c r="N3469" s="67">
        <f t="shared" si="540"/>
        <v>0</v>
      </c>
      <c r="O3469" s="67">
        <f t="shared" si="541"/>
        <v>0.17269999999999999</v>
      </c>
      <c r="P3469" s="81">
        <f t="shared" si="542"/>
        <v>1.5788000683055861</v>
      </c>
      <c r="Q3469" s="81">
        <f t="shared" si="543"/>
        <v>1.5788000683055861</v>
      </c>
      <c r="S3469" s="1">
        <f t="shared" si="547"/>
        <v>3</v>
      </c>
      <c r="T3469" s="1" t="str">
        <f t="shared" si="548"/>
        <v>Peak</v>
      </c>
    </row>
    <row r="3470" spans="1:20" x14ac:dyDescent="0.25">
      <c r="A3470" s="85">
        <v>45070.791666658552</v>
      </c>
      <c r="B3470" s="1">
        <v>5</v>
      </c>
      <c r="C3470" s="1">
        <v>24</v>
      </c>
      <c r="D3470" s="1">
        <v>20</v>
      </c>
      <c r="E3470" s="1" t="str">
        <f t="shared" si="544"/>
        <v>Non-Summer</v>
      </c>
      <c r="F3470" s="78">
        <v>0.88890000000000002</v>
      </c>
      <c r="G3470" s="79">
        <f t="shared" si="545"/>
        <v>1.6911888015607599</v>
      </c>
      <c r="J3470" s="78">
        <v>0</v>
      </c>
      <c r="K3470" s="80">
        <f t="shared" si="546"/>
        <v>0</v>
      </c>
      <c r="L3470" s="68" t="str">
        <f t="shared" si="539"/>
        <v>Normal</v>
      </c>
      <c r="N3470" s="67">
        <f t="shared" si="540"/>
        <v>0</v>
      </c>
      <c r="O3470" s="67">
        <f t="shared" si="541"/>
        <v>0</v>
      </c>
      <c r="P3470" s="81">
        <f t="shared" si="542"/>
        <v>1.6911888015607599</v>
      </c>
      <c r="Q3470" s="81">
        <f t="shared" si="543"/>
        <v>1.6911888015607599</v>
      </c>
      <c r="S3470" s="1">
        <f t="shared" si="547"/>
        <v>3</v>
      </c>
      <c r="T3470" s="1" t="str">
        <f t="shared" si="548"/>
        <v>Peak</v>
      </c>
    </row>
    <row r="3471" spans="1:20" x14ac:dyDescent="0.25">
      <c r="A3471" s="85">
        <v>45070.833333325216</v>
      </c>
      <c r="B3471" s="1">
        <v>5</v>
      </c>
      <c r="C3471" s="1">
        <v>24</v>
      </c>
      <c r="D3471" s="1">
        <v>21</v>
      </c>
      <c r="E3471" s="1" t="str">
        <f t="shared" si="544"/>
        <v>Non-Summer</v>
      </c>
      <c r="F3471" s="78">
        <v>0.90369999999999995</v>
      </c>
      <c r="G3471" s="79">
        <f t="shared" si="545"/>
        <v>1.7193467431324767</v>
      </c>
      <c r="J3471" s="78">
        <v>0</v>
      </c>
      <c r="K3471" s="80">
        <f t="shared" si="546"/>
        <v>0</v>
      </c>
      <c r="L3471" s="68" t="str">
        <f t="shared" si="539"/>
        <v>Normal</v>
      </c>
      <c r="N3471" s="67">
        <f t="shared" si="540"/>
        <v>0</v>
      </c>
      <c r="O3471" s="67">
        <f t="shared" si="541"/>
        <v>0</v>
      </c>
      <c r="P3471" s="81">
        <f t="shared" si="542"/>
        <v>1.7193467431324767</v>
      </c>
      <c r="Q3471" s="81">
        <f t="shared" si="543"/>
        <v>1.7193467431324767</v>
      </c>
      <c r="S3471" s="1">
        <f t="shared" si="547"/>
        <v>3</v>
      </c>
      <c r="T3471" s="1" t="str">
        <f t="shared" si="548"/>
        <v>Peak</v>
      </c>
    </row>
    <row r="3472" spans="1:20" x14ac:dyDescent="0.25">
      <c r="A3472" s="85">
        <v>45070.87499999188</v>
      </c>
      <c r="B3472" s="1">
        <v>5</v>
      </c>
      <c r="C3472" s="1">
        <v>24</v>
      </c>
      <c r="D3472" s="1">
        <v>22</v>
      </c>
      <c r="E3472" s="1" t="str">
        <f t="shared" si="544"/>
        <v>Non-Summer</v>
      </c>
      <c r="F3472" s="78">
        <v>0.87860000000000005</v>
      </c>
      <c r="G3472" s="79">
        <f t="shared" si="545"/>
        <v>1.6715923962777406</v>
      </c>
      <c r="J3472" s="78">
        <v>0</v>
      </c>
      <c r="K3472" s="80">
        <f t="shared" si="546"/>
        <v>0</v>
      </c>
      <c r="L3472" s="68" t="str">
        <f t="shared" si="539"/>
        <v>Normal</v>
      </c>
      <c r="N3472" s="67">
        <f t="shared" si="540"/>
        <v>0</v>
      </c>
      <c r="O3472" s="67">
        <f t="shared" si="541"/>
        <v>0</v>
      </c>
      <c r="P3472" s="81">
        <f t="shared" si="542"/>
        <v>1.6715923962777406</v>
      </c>
      <c r="Q3472" s="81">
        <f t="shared" si="543"/>
        <v>1.6715923962777406</v>
      </c>
      <c r="S3472" s="1">
        <f t="shared" si="547"/>
        <v>3</v>
      </c>
      <c r="T3472" s="1" t="str">
        <f t="shared" si="548"/>
        <v>Off-Peak</v>
      </c>
    </row>
    <row r="3473" spans="1:20" x14ac:dyDescent="0.25">
      <c r="A3473" s="85">
        <v>45070.916666658544</v>
      </c>
      <c r="B3473" s="1">
        <v>5</v>
      </c>
      <c r="C3473" s="1">
        <v>24</v>
      </c>
      <c r="D3473" s="1">
        <v>23</v>
      </c>
      <c r="E3473" s="1" t="str">
        <f t="shared" si="544"/>
        <v>Non-Summer</v>
      </c>
      <c r="F3473" s="78">
        <v>0.78879999999999995</v>
      </c>
      <c r="G3473" s="79">
        <f t="shared" si="545"/>
        <v>1.5007421832277279</v>
      </c>
      <c r="J3473" s="78">
        <v>0</v>
      </c>
      <c r="K3473" s="80">
        <f t="shared" si="546"/>
        <v>0</v>
      </c>
      <c r="L3473" s="68" t="str">
        <f t="shared" si="539"/>
        <v>Normal</v>
      </c>
      <c r="N3473" s="67">
        <f t="shared" si="540"/>
        <v>0</v>
      </c>
      <c r="O3473" s="67">
        <f t="shared" si="541"/>
        <v>0</v>
      </c>
      <c r="P3473" s="81">
        <f t="shared" si="542"/>
        <v>1.5007421832277279</v>
      </c>
      <c r="Q3473" s="81">
        <f t="shared" si="543"/>
        <v>1.5007421832277279</v>
      </c>
      <c r="S3473" s="1">
        <f t="shared" si="547"/>
        <v>3</v>
      </c>
      <c r="T3473" s="1" t="str">
        <f t="shared" si="548"/>
        <v>Off-Peak</v>
      </c>
    </row>
    <row r="3474" spans="1:20" x14ac:dyDescent="0.25">
      <c r="A3474" s="85">
        <v>45070.958333325209</v>
      </c>
      <c r="B3474" s="1">
        <v>5</v>
      </c>
      <c r="C3474" s="1">
        <v>25</v>
      </c>
      <c r="D3474" s="1">
        <v>0</v>
      </c>
      <c r="E3474" s="1" t="str">
        <f t="shared" si="544"/>
        <v>Non-Summer</v>
      </c>
      <c r="F3474" s="78">
        <v>0.68530000000000002</v>
      </c>
      <c r="G3474" s="79">
        <f t="shared" si="545"/>
        <v>1.3038268485876801</v>
      </c>
      <c r="J3474" s="78">
        <v>0</v>
      </c>
      <c r="K3474" s="80">
        <f t="shared" si="546"/>
        <v>0</v>
      </c>
      <c r="L3474" s="68" t="str">
        <f t="shared" si="539"/>
        <v>Normal</v>
      </c>
      <c r="N3474" s="67">
        <f t="shared" si="540"/>
        <v>0</v>
      </c>
      <c r="O3474" s="67">
        <f t="shared" si="541"/>
        <v>0</v>
      </c>
      <c r="P3474" s="81">
        <f t="shared" si="542"/>
        <v>1.3038268485876801</v>
      </c>
      <c r="Q3474" s="81">
        <f t="shared" si="543"/>
        <v>1.3038268485876801</v>
      </c>
      <c r="S3474" s="1">
        <f t="shared" si="547"/>
        <v>3</v>
      </c>
      <c r="T3474" s="1" t="str">
        <f t="shared" si="548"/>
        <v>Off-Peak</v>
      </c>
    </row>
    <row r="3475" spans="1:20" x14ac:dyDescent="0.25">
      <c r="A3475" s="85">
        <v>45070.999999991873</v>
      </c>
      <c r="B3475" s="1">
        <v>5</v>
      </c>
      <c r="C3475" s="1">
        <v>25</v>
      </c>
      <c r="D3475" s="1">
        <v>1</v>
      </c>
      <c r="E3475" s="1" t="str">
        <f t="shared" si="544"/>
        <v>Non-Summer</v>
      </c>
      <c r="F3475" s="78">
        <v>0.61639999999999995</v>
      </c>
      <c r="G3475" s="79">
        <f t="shared" si="545"/>
        <v>1.1727402151896189</v>
      </c>
      <c r="J3475" s="78">
        <v>0</v>
      </c>
      <c r="K3475" s="80">
        <f t="shared" si="546"/>
        <v>0</v>
      </c>
      <c r="L3475" s="68" t="str">
        <f t="shared" ref="L3475:L3538" si="549">IF(AND(D3475&gt;=$C$2,D3475&lt;=$C$3,E3475="Summer"),"MaxDis","Normal")</f>
        <v>Normal</v>
      </c>
      <c r="N3475" s="67">
        <f t="shared" ref="N3475:N3538" si="550">IF(K3475-G3475&lt;0,0,K3475-G3475)</f>
        <v>0</v>
      </c>
      <c r="O3475" s="67">
        <f t="shared" ref="O3475:O3538" si="551">K3475-N3475</f>
        <v>0</v>
      </c>
      <c r="P3475" s="81">
        <f t="shared" ref="P3475:P3538" si="552">MAX(0,G3475-O3475)</f>
        <v>1.1727402151896189</v>
      </c>
      <c r="Q3475" s="81">
        <f t="shared" ref="Q3475:Q3538" si="553">G3475-K3475</f>
        <v>1.1727402151896189</v>
      </c>
      <c r="S3475" s="1">
        <f t="shared" si="547"/>
        <v>4</v>
      </c>
      <c r="T3475" s="1" t="str">
        <f t="shared" si="548"/>
        <v>Off-Peak</v>
      </c>
    </row>
    <row r="3476" spans="1:20" x14ac:dyDescent="0.25">
      <c r="A3476" s="85">
        <v>45071.041666658537</v>
      </c>
      <c r="B3476" s="1">
        <v>5</v>
      </c>
      <c r="C3476" s="1">
        <v>25</v>
      </c>
      <c r="D3476" s="1">
        <v>2</v>
      </c>
      <c r="E3476" s="1" t="str">
        <f t="shared" ref="E3476:E3539" si="554">IF(AND(B3476&gt;=$C$5,B3476&lt;=$C$6),"Summer","Non-Summer")</f>
        <v>Non-Summer</v>
      </c>
      <c r="F3476" s="78">
        <v>0.5736</v>
      </c>
      <c r="G3476" s="79">
        <f t="shared" ref="G3476:G3539" si="555">F3476*$G$13</f>
        <v>1.0913104922660051</v>
      </c>
      <c r="J3476" s="78">
        <v>0</v>
      </c>
      <c r="K3476" s="80">
        <f t="shared" ref="K3476:K3539" si="556">J3476*$K$13</f>
        <v>0</v>
      </c>
      <c r="L3476" s="68" t="str">
        <f t="shared" si="549"/>
        <v>Normal</v>
      </c>
      <c r="N3476" s="67">
        <f t="shared" si="550"/>
        <v>0</v>
      </c>
      <c r="O3476" s="67">
        <f t="shared" si="551"/>
        <v>0</v>
      </c>
      <c r="P3476" s="81">
        <f t="shared" si="552"/>
        <v>1.0913104922660051</v>
      </c>
      <c r="Q3476" s="81">
        <f t="shared" si="553"/>
        <v>1.0913104922660051</v>
      </c>
      <c r="S3476" s="1">
        <f t="shared" ref="S3476:S3539" si="557">WEEKDAY(A3476,2)</f>
        <v>4</v>
      </c>
      <c r="T3476" s="1" t="str">
        <f t="shared" ref="T3476:T3539" si="558">IF(S3476&gt;5,"Off-Peak",IF(AND(D3476&gt;=$C$7,D3476&lt;$C$8),"Peak","Off-Peak"))</f>
        <v>Off-Peak</v>
      </c>
    </row>
    <row r="3477" spans="1:20" x14ac:dyDescent="0.25">
      <c r="A3477" s="85">
        <v>45071.083333325201</v>
      </c>
      <c r="B3477" s="1">
        <v>5</v>
      </c>
      <c r="C3477" s="1">
        <v>25</v>
      </c>
      <c r="D3477" s="1">
        <v>3</v>
      </c>
      <c r="E3477" s="1" t="str">
        <f t="shared" si="554"/>
        <v>Non-Summer</v>
      </c>
      <c r="F3477" s="78">
        <v>0.54769999999999996</v>
      </c>
      <c r="G3477" s="79">
        <f t="shared" si="555"/>
        <v>1.0420340945155002</v>
      </c>
      <c r="J3477" s="78">
        <v>0</v>
      </c>
      <c r="K3477" s="80">
        <f t="shared" si="556"/>
        <v>0</v>
      </c>
      <c r="L3477" s="68" t="str">
        <f t="shared" si="549"/>
        <v>Normal</v>
      </c>
      <c r="N3477" s="67">
        <f t="shared" si="550"/>
        <v>0</v>
      </c>
      <c r="O3477" s="67">
        <f t="shared" si="551"/>
        <v>0</v>
      </c>
      <c r="P3477" s="81">
        <f t="shared" si="552"/>
        <v>1.0420340945155002</v>
      </c>
      <c r="Q3477" s="81">
        <f t="shared" si="553"/>
        <v>1.0420340945155002</v>
      </c>
      <c r="S3477" s="1">
        <f t="shared" si="557"/>
        <v>4</v>
      </c>
      <c r="T3477" s="1" t="str">
        <f t="shared" si="558"/>
        <v>Off-Peak</v>
      </c>
    </row>
    <row r="3478" spans="1:20" x14ac:dyDescent="0.25">
      <c r="A3478" s="85">
        <v>45071.124999991865</v>
      </c>
      <c r="B3478" s="1">
        <v>5</v>
      </c>
      <c r="C3478" s="1">
        <v>25</v>
      </c>
      <c r="D3478" s="1">
        <v>4</v>
      </c>
      <c r="E3478" s="1" t="str">
        <f t="shared" si="554"/>
        <v>Non-Summer</v>
      </c>
      <c r="F3478" s="78">
        <v>0.5353</v>
      </c>
      <c r="G3478" s="79">
        <f t="shared" si="555"/>
        <v>1.0184423056310887</v>
      </c>
      <c r="J3478" s="78">
        <v>0</v>
      </c>
      <c r="K3478" s="80">
        <f t="shared" si="556"/>
        <v>0</v>
      </c>
      <c r="L3478" s="68" t="str">
        <f t="shared" si="549"/>
        <v>Normal</v>
      </c>
      <c r="N3478" s="67">
        <f t="shared" si="550"/>
        <v>0</v>
      </c>
      <c r="O3478" s="67">
        <f t="shared" si="551"/>
        <v>0</v>
      </c>
      <c r="P3478" s="81">
        <f t="shared" si="552"/>
        <v>1.0184423056310887</v>
      </c>
      <c r="Q3478" s="81">
        <f t="shared" si="553"/>
        <v>1.0184423056310887</v>
      </c>
      <c r="S3478" s="1">
        <f t="shared" si="557"/>
        <v>4</v>
      </c>
      <c r="T3478" s="1" t="str">
        <f t="shared" si="558"/>
        <v>Off-Peak</v>
      </c>
    </row>
    <row r="3479" spans="1:20" x14ac:dyDescent="0.25">
      <c r="A3479" s="85">
        <v>45071.16666665853</v>
      </c>
      <c r="B3479" s="1">
        <v>5</v>
      </c>
      <c r="C3479" s="1">
        <v>25</v>
      </c>
      <c r="D3479" s="1">
        <v>5</v>
      </c>
      <c r="E3479" s="1" t="str">
        <f t="shared" si="554"/>
        <v>Non-Summer</v>
      </c>
      <c r="F3479" s="78">
        <v>0.53839999999999999</v>
      </c>
      <c r="G3479" s="79">
        <f t="shared" si="555"/>
        <v>1.0243402528521914</v>
      </c>
      <c r="J3479" s="78">
        <v>0</v>
      </c>
      <c r="K3479" s="80">
        <f t="shared" si="556"/>
        <v>0</v>
      </c>
      <c r="L3479" s="68" t="str">
        <f t="shared" si="549"/>
        <v>Normal</v>
      </c>
      <c r="N3479" s="67">
        <f t="shared" si="550"/>
        <v>0</v>
      </c>
      <c r="O3479" s="67">
        <f t="shared" si="551"/>
        <v>0</v>
      </c>
      <c r="P3479" s="81">
        <f t="shared" si="552"/>
        <v>1.0243402528521914</v>
      </c>
      <c r="Q3479" s="81">
        <f t="shared" si="553"/>
        <v>1.0243402528521914</v>
      </c>
      <c r="S3479" s="1">
        <f t="shared" si="557"/>
        <v>4</v>
      </c>
      <c r="T3479" s="1" t="str">
        <f t="shared" si="558"/>
        <v>Off-Peak</v>
      </c>
    </row>
    <row r="3480" spans="1:20" x14ac:dyDescent="0.25">
      <c r="A3480" s="85">
        <v>45071.208333325194</v>
      </c>
      <c r="B3480" s="1">
        <v>5</v>
      </c>
      <c r="C3480" s="1">
        <v>25</v>
      </c>
      <c r="D3480" s="1">
        <v>6</v>
      </c>
      <c r="E3480" s="1" t="str">
        <f t="shared" si="554"/>
        <v>Non-Summer</v>
      </c>
      <c r="F3480" s="78">
        <v>0.5605</v>
      </c>
      <c r="G3480" s="79">
        <f t="shared" si="555"/>
        <v>1.066386908847796</v>
      </c>
      <c r="J3480" s="78">
        <v>0.42545899999999998</v>
      </c>
      <c r="K3480" s="80">
        <f t="shared" si="556"/>
        <v>0.42545899999999998</v>
      </c>
      <c r="L3480" s="68" t="str">
        <f t="shared" si="549"/>
        <v>Normal</v>
      </c>
      <c r="N3480" s="67">
        <f t="shared" si="550"/>
        <v>0</v>
      </c>
      <c r="O3480" s="67">
        <f t="shared" si="551"/>
        <v>0.42545899999999998</v>
      </c>
      <c r="P3480" s="81">
        <f t="shared" si="552"/>
        <v>0.64092790884779594</v>
      </c>
      <c r="Q3480" s="81">
        <f t="shared" si="553"/>
        <v>0.64092790884779594</v>
      </c>
      <c r="S3480" s="1">
        <f t="shared" si="557"/>
        <v>4</v>
      </c>
      <c r="T3480" s="1" t="str">
        <f t="shared" si="558"/>
        <v>Peak</v>
      </c>
    </row>
    <row r="3481" spans="1:20" x14ac:dyDescent="0.25">
      <c r="A3481" s="85">
        <v>45071.249999991858</v>
      </c>
      <c r="B3481" s="1">
        <v>5</v>
      </c>
      <c r="C3481" s="1">
        <v>25</v>
      </c>
      <c r="D3481" s="1">
        <v>7</v>
      </c>
      <c r="E3481" s="1" t="str">
        <f t="shared" si="554"/>
        <v>Non-Summer</v>
      </c>
      <c r="F3481" s="78">
        <v>0.59850000000000003</v>
      </c>
      <c r="G3481" s="79">
        <f t="shared" si="555"/>
        <v>1.1386843263967992</v>
      </c>
      <c r="J3481" s="78">
        <v>1.5629369999999998</v>
      </c>
      <c r="K3481" s="80">
        <f t="shared" si="556"/>
        <v>1.5629369999999998</v>
      </c>
      <c r="L3481" s="68" t="str">
        <f t="shared" si="549"/>
        <v>Normal</v>
      </c>
      <c r="N3481" s="67">
        <f t="shared" si="550"/>
        <v>0.42425267360320063</v>
      </c>
      <c r="O3481" s="67">
        <f t="shared" si="551"/>
        <v>1.1386843263967992</v>
      </c>
      <c r="P3481" s="81">
        <f t="shared" si="552"/>
        <v>0</v>
      </c>
      <c r="Q3481" s="81">
        <f t="shared" si="553"/>
        <v>-0.42425267360320063</v>
      </c>
      <c r="S3481" s="1">
        <f t="shared" si="557"/>
        <v>4</v>
      </c>
      <c r="T3481" s="1" t="str">
        <f t="shared" si="558"/>
        <v>Peak</v>
      </c>
    </row>
    <row r="3482" spans="1:20" x14ac:dyDescent="0.25">
      <c r="A3482" s="85">
        <v>45071.291666658522</v>
      </c>
      <c r="B3482" s="1">
        <v>5</v>
      </c>
      <c r="C3482" s="1">
        <v>25</v>
      </c>
      <c r="D3482" s="1">
        <v>8</v>
      </c>
      <c r="E3482" s="1" t="str">
        <f t="shared" si="554"/>
        <v>Non-Summer</v>
      </c>
      <c r="F3482" s="78">
        <v>0.62519999999999998</v>
      </c>
      <c r="G3482" s="79">
        <f t="shared" si="555"/>
        <v>1.1894827750430723</v>
      </c>
      <c r="J3482" s="78">
        <v>3.000006</v>
      </c>
      <c r="K3482" s="80">
        <f t="shared" si="556"/>
        <v>3.000006</v>
      </c>
      <c r="L3482" s="68" t="str">
        <f t="shared" si="549"/>
        <v>Normal</v>
      </c>
      <c r="N3482" s="67">
        <f t="shared" si="550"/>
        <v>1.8105232249569276</v>
      </c>
      <c r="O3482" s="67">
        <f t="shared" si="551"/>
        <v>1.1894827750430723</v>
      </c>
      <c r="P3482" s="81">
        <f t="shared" si="552"/>
        <v>0</v>
      </c>
      <c r="Q3482" s="81">
        <f t="shared" si="553"/>
        <v>-1.8105232249569276</v>
      </c>
      <c r="S3482" s="1">
        <f t="shared" si="557"/>
        <v>4</v>
      </c>
      <c r="T3482" s="1" t="str">
        <f t="shared" si="558"/>
        <v>Peak</v>
      </c>
    </row>
    <row r="3483" spans="1:20" x14ac:dyDescent="0.25">
      <c r="A3483" s="85">
        <v>45071.333333325187</v>
      </c>
      <c r="B3483" s="1">
        <v>5</v>
      </c>
      <c r="C3483" s="1">
        <v>25</v>
      </c>
      <c r="D3483" s="1">
        <v>9</v>
      </c>
      <c r="E3483" s="1" t="str">
        <f t="shared" si="554"/>
        <v>Non-Summer</v>
      </c>
      <c r="F3483" s="78">
        <v>0.62080000000000002</v>
      </c>
      <c r="G3483" s="79">
        <f t="shared" si="555"/>
        <v>1.1811114951163457</v>
      </c>
      <c r="J3483" s="78">
        <v>4.227627</v>
      </c>
      <c r="K3483" s="80">
        <f t="shared" si="556"/>
        <v>4.227627</v>
      </c>
      <c r="L3483" s="68" t="str">
        <f t="shared" si="549"/>
        <v>Normal</v>
      </c>
      <c r="N3483" s="67">
        <f t="shared" si="550"/>
        <v>3.0465155048836543</v>
      </c>
      <c r="O3483" s="67">
        <f t="shared" si="551"/>
        <v>1.1811114951163457</v>
      </c>
      <c r="P3483" s="81">
        <f t="shared" si="552"/>
        <v>0</v>
      </c>
      <c r="Q3483" s="81">
        <f t="shared" si="553"/>
        <v>-3.0465155048836543</v>
      </c>
      <c r="S3483" s="1">
        <f t="shared" si="557"/>
        <v>4</v>
      </c>
      <c r="T3483" s="1" t="str">
        <f t="shared" si="558"/>
        <v>Peak</v>
      </c>
    </row>
    <row r="3484" spans="1:20" x14ac:dyDescent="0.25">
      <c r="A3484" s="85">
        <v>45071.374999991851</v>
      </c>
      <c r="B3484" s="1">
        <v>5</v>
      </c>
      <c r="C3484" s="1">
        <v>25</v>
      </c>
      <c r="D3484" s="1">
        <v>10</v>
      </c>
      <c r="E3484" s="1" t="str">
        <f t="shared" si="554"/>
        <v>Non-Summer</v>
      </c>
      <c r="F3484" s="78">
        <v>0.62080000000000002</v>
      </c>
      <c r="G3484" s="79">
        <f t="shared" si="555"/>
        <v>1.1811114951163457</v>
      </c>
      <c r="J3484" s="78">
        <v>5.2269540000000001</v>
      </c>
      <c r="K3484" s="80">
        <f t="shared" si="556"/>
        <v>5.2269540000000001</v>
      </c>
      <c r="L3484" s="68" t="str">
        <f t="shared" si="549"/>
        <v>Normal</v>
      </c>
      <c r="N3484" s="67">
        <f t="shared" si="550"/>
        <v>4.0458425048836544</v>
      </c>
      <c r="O3484" s="67">
        <f t="shared" si="551"/>
        <v>1.1811114951163457</v>
      </c>
      <c r="P3484" s="81">
        <f t="shared" si="552"/>
        <v>0</v>
      </c>
      <c r="Q3484" s="81">
        <f t="shared" si="553"/>
        <v>-4.0458425048836544</v>
      </c>
      <c r="S3484" s="1">
        <f t="shared" si="557"/>
        <v>4</v>
      </c>
      <c r="T3484" s="1" t="str">
        <f t="shared" si="558"/>
        <v>Peak</v>
      </c>
    </row>
    <row r="3485" spans="1:20" x14ac:dyDescent="0.25">
      <c r="A3485" s="85">
        <v>45071.416666658515</v>
      </c>
      <c r="B3485" s="1">
        <v>5</v>
      </c>
      <c r="C3485" s="1">
        <v>25</v>
      </c>
      <c r="D3485" s="1">
        <v>11</v>
      </c>
      <c r="E3485" s="1" t="str">
        <f t="shared" si="554"/>
        <v>Non-Summer</v>
      </c>
      <c r="F3485" s="78">
        <v>0.61729999999999996</v>
      </c>
      <c r="G3485" s="79">
        <f t="shared" si="555"/>
        <v>1.1744525224473585</v>
      </c>
      <c r="J3485" s="78">
        <v>5.8411059999999999</v>
      </c>
      <c r="K3485" s="80">
        <f t="shared" si="556"/>
        <v>5.8411059999999999</v>
      </c>
      <c r="L3485" s="68" t="str">
        <f t="shared" si="549"/>
        <v>Normal</v>
      </c>
      <c r="N3485" s="67">
        <f t="shared" si="550"/>
        <v>4.6666534775526411</v>
      </c>
      <c r="O3485" s="67">
        <f t="shared" si="551"/>
        <v>1.1744525224473588</v>
      </c>
      <c r="P3485" s="81">
        <f t="shared" si="552"/>
        <v>0</v>
      </c>
      <c r="Q3485" s="81">
        <f t="shared" si="553"/>
        <v>-4.6666534775526411</v>
      </c>
      <c r="S3485" s="1">
        <f t="shared" si="557"/>
        <v>4</v>
      </c>
      <c r="T3485" s="1" t="str">
        <f t="shared" si="558"/>
        <v>Peak</v>
      </c>
    </row>
    <row r="3486" spans="1:20" x14ac:dyDescent="0.25">
      <c r="A3486" s="85">
        <v>45071.458333325179</v>
      </c>
      <c r="B3486" s="1">
        <v>5</v>
      </c>
      <c r="C3486" s="1">
        <v>25</v>
      </c>
      <c r="D3486" s="1">
        <v>12</v>
      </c>
      <c r="E3486" s="1" t="str">
        <f t="shared" si="554"/>
        <v>Non-Summer</v>
      </c>
      <c r="F3486" s="78">
        <v>0.61680000000000001</v>
      </c>
      <c r="G3486" s="79">
        <f t="shared" si="555"/>
        <v>1.1735012406375034</v>
      </c>
      <c r="J3486" s="78">
        <v>6.1149329999999997</v>
      </c>
      <c r="K3486" s="80">
        <f t="shared" si="556"/>
        <v>6.1149329999999997</v>
      </c>
      <c r="L3486" s="68" t="str">
        <f t="shared" si="549"/>
        <v>Normal</v>
      </c>
      <c r="N3486" s="67">
        <f t="shared" si="550"/>
        <v>4.9414317593624961</v>
      </c>
      <c r="O3486" s="67">
        <f t="shared" si="551"/>
        <v>1.1735012406375036</v>
      </c>
      <c r="P3486" s="81">
        <f t="shared" si="552"/>
        <v>0</v>
      </c>
      <c r="Q3486" s="81">
        <f t="shared" si="553"/>
        <v>-4.9414317593624961</v>
      </c>
      <c r="S3486" s="1">
        <f t="shared" si="557"/>
        <v>4</v>
      </c>
      <c r="T3486" s="1" t="str">
        <f t="shared" si="558"/>
        <v>Peak</v>
      </c>
    </row>
    <row r="3487" spans="1:20" x14ac:dyDescent="0.25">
      <c r="A3487" s="85">
        <v>45071.499999991844</v>
      </c>
      <c r="B3487" s="1">
        <v>5</v>
      </c>
      <c r="C3487" s="1">
        <v>25</v>
      </c>
      <c r="D3487" s="1">
        <v>13</v>
      </c>
      <c r="E3487" s="1" t="str">
        <f t="shared" si="554"/>
        <v>Non-Summer</v>
      </c>
      <c r="F3487" s="78">
        <v>0.62150000000000005</v>
      </c>
      <c r="G3487" s="79">
        <f t="shared" si="555"/>
        <v>1.1824432896501431</v>
      </c>
      <c r="J3487" s="78">
        <v>6.014024</v>
      </c>
      <c r="K3487" s="80">
        <f t="shared" si="556"/>
        <v>6.014024</v>
      </c>
      <c r="L3487" s="68" t="str">
        <f t="shared" si="549"/>
        <v>Normal</v>
      </c>
      <c r="N3487" s="67">
        <f t="shared" si="550"/>
        <v>4.8315807103498569</v>
      </c>
      <c r="O3487" s="67">
        <f t="shared" si="551"/>
        <v>1.1824432896501431</v>
      </c>
      <c r="P3487" s="81">
        <f t="shared" si="552"/>
        <v>0</v>
      </c>
      <c r="Q3487" s="81">
        <f t="shared" si="553"/>
        <v>-4.8315807103498569</v>
      </c>
      <c r="S3487" s="1">
        <f t="shared" si="557"/>
        <v>4</v>
      </c>
      <c r="T3487" s="1" t="str">
        <f t="shared" si="558"/>
        <v>Peak</v>
      </c>
    </row>
    <row r="3488" spans="1:20" x14ac:dyDescent="0.25">
      <c r="A3488" s="85">
        <v>45071.541666658508</v>
      </c>
      <c r="B3488" s="1">
        <v>5</v>
      </c>
      <c r="C3488" s="1">
        <v>25</v>
      </c>
      <c r="D3488" s="1">
        <v>14</v>
      </c>
      <c r="E3488" s="1" t="str">
        <f t="shared" si="554"/>
        <v>Non-Summer</v>
      </c>
      <c r="F3488" s="78">
        <v>0.62439999999999996</v>
      </c>
      <c r="G3488" s="79">
        <f t="shared" si="555"/>
        <v>1.1879607241473038</v>
      </c>
      <c r="J3488" s="78">
        <v>5.5957379999999999</v>
      </c>
      <c r="K3488" s="80">
        <f t="shared" si="556"/>
        <v>5.5957379999999999</v>
      </c>
      <c r="L3488" s="68" t="str">
        <f t="shared" si="549"/>
        <v>Normal</v>
      </c>
      <c r="N3488" s="67">
        <f t="shared" si="550"/>
        <v>4.4077772758526965</v>
      </c>
      <c r="O3488" s="67">
        <f t="shared" si="551"/>
        <v>1.1879607241473034</v>
      </c>
      <c r="P3488" s="81">
        <f t="shared" si="552"/>
        <v>4.4408920985006262E-16</v>
      </c>
      <c r="Q3488" s="81">
        <f t="shared" si="553"/>
        <v>-4.4077772758526965</v>
      </c>
      <c r="S3488" s="1">
        <f t="shared" si="557"/>
        <v>4</v>
      </c>
      <c r="T3488" s="1" t="str">
        <f t="shared" si="558"/>
        <v>Peak</v>
      </c>
    </row>
    <row r="3489" spans="1:20" x14ac:dyDescent="0.25">
      <c r="A3489" s="85">
        <v>45071.583333325172</v>
      </c>
      <c r="B3489" s="1">
        <v>5</v>
      </c>
      <c r="C3489" s="1">
        <v>25</v>
      </c>
      <c r="D3489" s="1">
        <v>15</v>
      </c>
      <c r="E3489" s="1" t="str">
        <f t="shared" si="554"/>
        <v>Non-Summer</v>
      </c>
      <c r="F3489" s="78">
        <v>0.63160000000000005</v>
      </c>
      <c r="G3489" s="79">
        <f t="shared" si="555"/>
        <v>1.2016591822092204</v>
      </c>
      <c r="J3489" s="78">
        <v>4.8265760000000002</v>
      </c>
      <c r="K3489" s="80">
        <f t="shared" si="556"/>
        <v>4.8265760000000002</v>
      </c>
      <c r="L3489" s="68" t="str">
        <f t="shared" si="549"/>
        <v>Normal</v>
      </c>
      <c r="N3489" s="67">
        <f t="shared" si="550"/>
        <v>3.6249168177907798</v>
      </c>
      <c r="O3489" s="67">
        <f t="shared" si="551"/>
        <v>1.2016591822092204</v>
      </c>
      <c r="P3489" s="81">
        <f t="shared" si="552"/>
        <v>0</v>
      </c>
      <c r="Q3489" s="81">
        <f t="shared" si="553"/>
        <v>-3.6249168177907798</v>
      </c>
      <c r="S3489" s="1">
        <f t="shared" si="557"/>
        <v>4</v>
      </c>
      <c r="T3489" s="1" t="str">
        <f t="shared" si="558"/>
        <v>Peak</v>
      </c>
    </row>
    <row r="3490" spans="1:20" x14ac:dyDescent="0.25">
      <c r="A3490" s="85">
        <v>45071.624999991836</v>
      </c>
      <c r="B3490" s="1">
        <v>5</v>
      </c>
      <c r="C3490" s="1">
        <v>25</v>
      </c>
      <c r="D3490" s="1">
        <v>16</v>
      </c>
      <c r="E3490" s="1" t="str">
        <f t="shared" si="554"/>
        <v>Non-Summer</v>
      </c>
      <c r="F3490" s="78">
        <v>0.65810000000000002</v>
      </c>
      <c r="G3490" s="79">
        <f t="shared" si="555"/>
        <v>1.2520771181315513</v>
      </c>
      <c r="J3490" s="78">
        <v>3.783649</v>
      </c>
      <c r="K3490" s="80">
        <f t="shared" si="556"/>
        <v>3.783649</v>
      </c>
      <c r="L3490" s="68" t="str">
        <f t="shared" si="549"/>
        <v>Normal</v>
      </c>
      <c r="N3490" s="67">
        <f t="shared" si="550"/>
        <v>2.5315718818684489</v>
      </c>
      <c r="O3490" s="67">
        <f t="shared" si="551"/>
        <v>1.2520771181315511</v>
      </c>
      <c r="P3490" s="81">
        <f t="shared" si="552"/>
        <v>2.2204460492503131E-16</v>
      </c>
      <c r="Q3490" s="81">
        <f t="shared" si="553"/>
        <v>-2.5315718818684489</v>
      </c>
      <c r="S3490" s="1">
        <f t="shared" si="557"/>
        <v>4</v>
      </c>
      <c r="T3490" s="1" t="str">
        <f t="shared" si="558"/>
        <v>Peak</v>
      </c>
    </row>
    <row r="3491" spans="1:20" x14ac:dyDescent="0.25">
      <c r="A3491" s="85">
        <v>45071.666666658501</v>
      </c>
      <c r="B3491" s="1">
        <v>5</v>
      </c>
      <c r="C3491" s="1">
        <v>25</v>
      </c>
      <c r="D3491" s="1">
        <v>17</v>
      </c>
      <c r="E3491" s="1" t="str">
        <f t="shared" si="554"/>
        <v>Non-Summer</v>
      </c>
      <c r="F3491" s="78">
        <v>0.70509999999999995</v>
      </c>
      <c r="G3491" s="79">
        <f t="shared" si="555"/>
        <v>1.3414976082579499</v>
      </c>
      <c r="J3491" s="78">
        <v>2.4282820000000003</v>
      </c>
      <c r="K3491" s="80">
        <f t="shared" si="556"/>
        <v>2.4282820000000003</v>
      </c>
      <c r="L3491" s="68" t="str">
        <f t="shared" si="549"/>
        <v>Normal</v>
      </c>
      <c r="N3491" s="67">
        <f t="shared" si="550"/>
        <v>1.0867843917420503</v>
      </c>
      <c r="O3491" s="67">
        <f t="shared" si="551"/>
        <v>1.3414976082579499</v>
      </c>
      <c r="P3491" s="81">
        <f t="shared" si="552"/>
        <v>0</v>
      </c>
      <c r="Q3491" s="81">
        <f t="shared" si="553"/>
        <v>-1.0867843917420503</v>
      </c>
      <c r="S3491" s="1">
        <f t="shared" si="557"/>
        <v>4</v>
      </c>
      <c r="T3491" s="1" t="str">
        <f t="shared" si="558"/>
        <v>Peak</v>
      </c>
    </row>
    <row r="3492" spans="1:20" x14ac:dyDescent="0.25">
      <c r="A3492" s="85">
        <v>45071.708333325165</v>
      </c>
      <c r="B3492" s="1">
        <v>5</v>
      </c>
      <c r="C3492" s="1">
        <v>25</v>
      </c>
      <c r="D3492" s="1">
        <v>18</v>
      </c>
      <c r="E3492" s="1" t="str">
        <f t="shared" si="554"/>
        <v>Non-Summer</v>
      </c>
      <c r="F3492" s="78">
        <v>0.75129999999999997</v>
      </c>
      <c r="G3492" s="79">
        <f t="shared" si="555"/>
        <v>1.4293960474885801</v>
      </c>
      <c r="J3492" s="78">
        <v>0.96364800000000006</v>
      </c>
      <c r="K3492" s="80">
        <f t="shared" si="556"/>
        <v>0.96364800000000006</v>
      </c>
      <c r="L3492" s="68" t="str">
        <f t="shared" si="549"/>
        <v>Normal</v>
      </c>
      <c r="N3492" s="67">
        <f t="shared" si="550"/>
        <v>0</v>
      </c>
      <c r="O3492" s="67">
        <f t="shared" si="551"/>
        <v>0.96364800000000006</v>
      </c>
      <c r="P3492" s="81">
        <f t="shared" si="552"/>
        <v>0.46574804748858001</v>
      </c>
      <c r="Q3492" s="81">
        <f t="shared" si="553"/>
        <v>0.46574804748858001</v>
      </c>
      <c r="S3492" s="1">
        <f t="shared" si="557"/>
        <v>4</v>
      </c>
      <c r="T3492" s="1" t="str">
        <f t="shared" si="558"/>
        <v>Peak</v>
      </c>
    </row>
    <row r="3493" spans="1:20" x14ac:dyDescent="0.25">
      <c r="A3493" s="85">
        <v>45071.749999991829</v>
      </c>
      <c r="B3493" s="1">
        <v>5</v>
      </c>
      <c r="C3493" s="1">
        <v>25</v>
      </c>
      <c r="D3493" s="1">
        <v>19</v>
      </c>
      <c r="E3493" s="1" t="str">
        <f t="shared" si="554"/>
        <v>Non-Summer</v>
      </c>
      <c r="F3493" s="78">
        <v>0.77549999999999997</v>
      </c>
      <c r="G3493" s="79">
        <f t="shared" si="555"/>
        <v>1.4754380870855768</v>
      </c>
      <c r="J3493" s="78">
        <v>0.15047199999999999</v>
      </c>
      <c r="K3493" s="80">
        <f t="shared" si="556"/>
        <v>0.15047199999999999</v>
      </c>
      <c r="L3493" s="68" t="str">
        <f t="shared" si="549"/>
        <v>Normal</v>
      </c>
      <c r="N3493" s="67">
        <f t="shared" si="550"/>
        <v>0</v>
      </c>
      <c r="O3493" s="67">
        <f t="shared" si="551"/>
        <v>0.15047199999999999</v>
      </c>
      <c r="P3493" s="81">
        <f t="shared" si="552"/>
        <v>1.3249660870855768</v>
      </c>
      <c r="Q3493" s="81">
        <f t="shared" si="553"/>
        <v>1.3249660870855768</v>
      </c>
      <c r="S3493" s="1">
        <f t="shared" si="557"/>
        <v>4</v>
      </c>
      <c r="T3493" s="1" t="str">
        <f t="shared" si="558"/>
        <v>Peak</v>
      </c>
    </row>
    <row r="3494" spans="1:20" x14ac:dyDescent="0.25">
      <c r="A3494" s="85">
        <v>45071.791666658493</v>
      </c>
      <c r="B3494" s="1">
        <v>5</v>
      </c>
      <c r="C3494" s="1">
        <v>25</v>
      </c>
      <c r="D3494" s="1">
        <v>20</v>
      </c>
      <c r="E3494" s="1" t="str">
        <f t="shared" si="554"/>
        <v>Non-Summer</v>
      </c>
      <c r="F3494" s="78">
        <v>0.79120000000000001</v>
      </c>
      <c r="G3494" s="79">
        <f t="shared" si="555"/>
        <v>1.5053083359150334</v>
      </c>
      <c r="J3494" s="78">
        <v>0</v>
      </c>
      <c r="K3494" s="80">
        <f t="shared" si="556"/>
        <v>0</v>
      </c>
      <c r="L3494" s="68" t="str">
        <f t="shared" si="549"/>
        <v>Normal</v>
      </c>
      <c r="N3494" s="67">
        <f t="shared" si="550"/>
        <v>0</v>
      </c>
      <c r="O3494" s="67">
        <f t="shared" si="551"/>
        <v>0</v>
      </c>
      <c r="P3494" s="81">
        <f t="shared" si="552"/>
        <v>1.5053083359150334</v>
      </c>
      <c r="Q3494" s="81">
        <f t="shared" si="553"/>
        <v>1.5053083359150334</v>
      </c>
      <c r="S3494" s="1">
        <f t="shared" si="557"/>
        <v>4</v>
      </c>
      <c r="T3494" s="1" t="str">
        <f t="shared" si="558"/>
        <v>Peak</v>
      </c>
    </row>
    <row r="3495" spans="1:20" x14ac:dyDescent="0.25">
      <c r="A3495" s="85">
        <v>45071.833333325158</v>
      </c>
      <c r="B3495" s="1">
        <v>5</v>
      </c>
      <c r="C3495" s="1">
        <v>25</v>
      </c>
      <c r="D3495" s="1">
        <v>21</v>
      </c>
      <c r="E3495" s="1" t="str">
        <f t="shared" si="554"/>
        <v>Non-Summer</v>
      </c>
      <c r="F3495" s="78">
        <v>0.8347</v>
      </c>
      <c r="G3495" s="79">
        <f t="shared" si="555"/>
        <v>1.5880698533724449</v>
      </c>
      <c r="J3495" s="78">
        <v>0</v>
      </c>
      <c r="K3495" s="80">
        <f t="shared" si="556"/>
        <v>0</v>
      </c>
      <c r="L3495" s="68" t="str">
        <f t="shared" si="549"/>
        <v>Normal</v>
      </c>
      <c r="N3495" s="67">
        <f t="shared" si="550"/>
        <v>0</v>
      </c>
      <c r="O3495" s="67">
        <f t="shared" si="551"/>
        <v>0</v>
      </c>
      <c r="P3495" s="81">
        <f t="shared" si="552"/>
        <v>1.5880698533724449</v>
      </c>
      <c r="Q3495" s="81">
        <f t="shared" si="553"/>
        <v>1.5880698533724449</v>
      </c>
      <c r="S3495" s="1">
        <f t="shared" si="557"/>
        <v>4</v>
      </c>
      <c r="T3495" s="1" t="str">
        <f t="shared" si="558"/>
        <v>Peak</v>
      </c>
    </row>
    <row r="3496" spans="1:20" x14ac:dyDescent="0.25">
      <c r="A3496" s="85">
        <v>45071.874999991822</v>
      </c>
      <c r="B3496" s="1">
        <v>5</v>
      </c>
      <c r="C3496" s="1">
        <v>25</v>
      </c>
      <c r="D3496" s="1">
        <v>22</v>
      </c>
      <c r="E3496" s="1" t="str">
        <f t="shared" si="554"/>
        <v>Non-Summer</v>
      </c>
      <c r="F3496" s="78">
        <v>0.83179999999999998</v>
      </c>
      <c r="G3496" s="79">
        <f t="shared" si="555"/>
        <v>1.582552418875284</v>
      </c>
      <c r="J3496" s="78">
        <v>0</v>
      </c>
      <c r="K3496" s="80">
        <f t="shared" si="556"/>
        <v>0</v>
      </c>
      <c r="L3496" s="68" t="str">
        <f t="shared" si="549"/>
        <v>Normal</v>
      </c>
      <c r="N3496" s="67">
        <f t="shared" si="550"/>
        <v>0</v>
      </c>
      <c r="O3496" s="67">
        <f t="shared" si="551"/>
        <v>0</v>
      </c>
      <c r="P3496" s="81">
        <f t="shared" si="552"/>
        <v>1.582552418875284</v>
      </c>
      <c r="Q3496" s="81">
        <f t="shared" si="553"/>
        <v>1.582552418875284</v>
      </c>
      <c r="S3496" s="1">
        <f t="shared" si="557"/>
        <v>4</v>
      </c>
      <c r="T3496" s="1" t="str">
        <f t="shared" si="558"/>
        <v>Off-Peak</v>
      </c>
    </row>
    <row r="3497" spans="1:20" x14ac:dyDescent="0.25">
      <c r="A3497" s="85">
        <v>45071.916666658486</v>
      </c>
      <c r="B3497" s="1">
        <v>5</v>
      </c>
      <c r="C3497" s="1">
        <v>25</v>
      </c>
      <c r="D3497" s="1">
        <v>23</v>
      </c>
      <c r="E3497" s="1" t="str">
        <f t="shared" si="554"/>
        <v>Non-Summer</v>
      </c>
      <c r="F3497" s="78">
        <v>0.75929999999999997</v>
      </c>
      <c r="G3497" s="79">
        <f t="shared" si="555"/>
        <v>1.444616556446265</v>
      </c>
      <c r="J3497" s="78">
        <v>0</v>
      </c>
      <c r="K3497" s="80">
        <f t="shared" si="556"/>
        <v>0</v>
      </c>
      <c r="L3497" s="68" t="str">
        <f t="shared" si="549"/>
        <v>Normal</v>
      </c>
      <c r="N3497" s="67">
        <f t="shared" si="550"/>
        <v>0</v>
      </c>
      <c r="O3497" s="67">
        <f t="shared" si="551"/>
        <v>0</v>
      </c>
      <c r="P3497" s="81">
        <f t="shared" si="552"/>
        <v>1.444616556446265</v>
      </c>
      <c r="Q3497" s="81">
        <f t="shared" si="553"/>
        <v>1.444616556446265</v>
      </c>
      <c r="S3497" s="1">
        <f t="shared" si="557"/>
        <v>4</v>
      </c>
      <c r="T3497" s="1" t="str">
        <f t="shared" si="558"/>
        <v>Off-Peak</v>
      </c>
    </row>
    <row r="3498" spans="1:20" x14ac:dyDescent="0.25">
      <c r="A3498" s="85">
        <v>45071.95833332515</v>
      </c>
      <c r="B3498" s="1">
        <v>5</v>
      </c>
      <c r="C3498" s="1">
        <v>26</v>
      </c>
      <c r="D3498" s="1">
        <v>0</v>
      </c>
      <c r="E3498" s="1" t="str">
        <f t="shared" si="554"/>
        <v>Non-Summer</v>
      </c>
      <c r="F3498" s="78">
        <v>0.67130000000000001</v>
      </c>
      <c r="G3498" s="79">
        <f t="shared" si="555"/>
        <v>1.2771909579117313</v>
      </c>
      <c r="J3498" s="78">
        <v>0</v>
      </c>
      <c r="K3498" s="80">
        <f t="shared" si="556"/>
        <v>0</v>
      </c>
      <c r="L3498" s="68" t="str">
        <f t="shared" si="549"/>
        <v>Normal</v>
      </c>
      <c r="N3498" s="67">
        <f t="shared" si="550"/>
        <v>0</v>
      </c>
      <c r="O3498" s="67">
        <f t="shared" si="551"/>
        <v>0</v>
      </c>
      <c r="P3498" s="81">
        <f t="shared" si="552"/>
        <v>1.2771909579117313</v>
      </c>
      <c r="Q3498" s="81">
        <f t="shared" si="553"/>
        <v>1.2771909579117313</v>
      </c>
      <c r="S3498" s="1">
        <f t="shared" si="557"/>
        <v>4</v>
      </c>
      <c r="T3498" s="1" t="str">
        <f t="shared" si="558"/>
        <v>Off-Peak</v>
      </c>
    </row>
    <row r="3499" spans="1:20" x14ac:dyDescent="0.25">
      <c r="A3499" s="85">
        <v>45071.999999991815</v>
      </c>
      <c r="B3499" s="1">
        <v>5</v>
      </c>
      <c r="C3499" s="1">
        <v>26</v>
      </c>
      <c r="D3499" s="1">
        <v>1</v>
      </c>
      <c r="E3499" s="1" t="str">
        <f t="shared" si="554"/>
        <v>Non-Summer</v>
      </c>
      <c r="F3499" s="78">
        <v>0.61209999999999998</v>
      </c>
      <c r="G3499" s="79">
        <f t="shared" si="555"/>
        <v>1.1645591916248634</v>
      </c>
      <c r="J3499" s="78">
        <v>0</v>
      </c>
      <c r="K3499" s="80">
        <f t="shared" si="556"/>
        <v>0</v>
      </c>
      <c r="L3499" s="68" t="str">
        <f t="shared" si="549"/>
        <v>Normal</v>
      </c>
      <c r="N3499" s="67">
        <f t="shared" si="550"/>
        <v>0</v>
      </c>
      <c r="O3499" s="67">
        <f t="shared" si="551"/>
        <v>0</v>
      </c>
      <c r="P3499" s="81">
        <f t="shared" si="552"/>
        <v>1.1645591916248634</v>
      </c>
      <c r="Q3499" s="81">
        <f t="shared" si="553"/>
        <v>1.1645591916248634</v>
      </c>
      <c r="S3499" s="1">
        <f t="shared" si="557"/>
        <v>5</v>
      </c>
      <c r="T3499" s="1" t="str">
        <f t="shared" si="558"/>
        <v>Off-Peak</v>
      </c>
    </row>
    <row r="3500" spans="1:20" x14ac:dyDescent="0.25">
      <c r="A3500" s="85">
        <v>45072.041666658479</v>
      </c>
      <c r="B3500" s="1">
        <v>5</v>
      </c>
      <c r="C3500" s="1">
        <v>26</v>
      </c>
      <c r="D3500" s="1">
        <v>2</v>
      </c>
      <c r="E3500" s="1" t="str">
        <f t="shared" si="554"/>
        <v>Non-Summer</v>
      </c>
      <c r="F3500" s="78">
        <v>0.57589999999999997</v>
      </c>
      <c r="G3500" s="79">
        <f t="shared" si="555"/>
        <v>1.0956863885913393</v>
      </c>
      <c r="J3500" s="78">
        <v>0</v>
      </c>
      <c r="K3500" s="80">
        <f t="shared" si="556"/>
        <v>0</v>
      </c>
      <c r="L3500" s="68" t="str">
        <f t="shared" si="549"/>
        <v>Normal</v>
      </c>
      <c r="N3500" s="67">
        <f t="shared" si="550"/>
        <v>0</v>
      </c>
      <c r="O3500" s="67">
        <f t="shared" si="551"/>
        <v>0</v>
      </c>
      <c r="P3500" s="81">
        <f t="shared" si="552"/>
        <v>1.0956863885913393</v>
      </c>
      <c r="Q3500" s="81">
        <f t="shared" si="553"/>
        <v>1.0956863885913393</v>
      </c>
      <c r="S3500" s="1">
        <f t="shared" si="557"/>
        <v>5</v>
      </c>
      <c r="T3500" s="1" t="str">
        <f t="shared" si="558"/>
        <v>Off-Peak</v>
      </c>
    </row>
    <row r="3501" spans="1:20" x14ac:dyDescent="0.25">
      <c r="A3501" s="85">
        <v>45072.083333325143</v>
      </c>
      <c r="B3501" s="1">
        <v>5</v>
      </c>
      <c r="C3501" s="1">
        <v>26</v>
      </c>
      <c r="D3501" s="1">
        <v>3</v>
      </c>
      <c r="E3501" s="1" t="str">
        <f t="shared" si="554"/>
        <v>Non-Summer</v>
      </c>
      <c r="F3501" s="78">
        <v>0.55559999999999998</v>
      </c>
      <c r="G3501" s="79">
        <f t="shared" si="555"/>
        <v>1.057064347111214</v>
      </c>
      <c r="J3501" s="78">
        <v>0</v>
      </c>
      <c r="K3501" s="80">
        <f t="shared" si="556"/>
        <v>0</v>
      </c>
      <c r="L3501" s="68" t="str">
        <f t="shared" si="549"/>
        <v>Normal</v>
      </c>
      <c r="N3501" s="67">
        <f t="shared" si="550"/>
        <v>0</v>
      </c>
      <c r="O3501" s="67">
        <f t="shared" si="551"/>
        <v>0</v>
      </c>
      <c r="P3501" s="81">
        <f t="shared" si="552"/>
        <v>1.057064347111214</v>
      </c>
      <c r="Q3501" s="81">
        <f t="shared" si="553"/>
        <v>1.057064347111214</v>
      </c>
      <c r="S3501" s="1">
        <f t="shared" si="557"/>
        <v>5</v>
      </c>
      <c r="T3501" s="1" t="str">
        <f t="shared" si="558"/>
        <v>Off-Peak</v>
      </c>
    </row>
    <row r="3502" spans="1:20" x14ac:dyDescent="0.25">
      <c r="A3502" s="85">
        <v>45072.124999991807</v>
      </c>
      <c r="B3502" s="1">
        <v>5</v>
      </c>
      <c r="C3502" s="1">
        <v>26</v>
      </c>
      <c r="D3502" s="1">
        <v>4</v>
      </c>
      <c r="E3502" s="1" t="str">
        <f t="shared" si="554"/>
        <v>Non-Summer</v>
      </c>
      <c r="F3502" s="78">
        <v>0.54669999999999996</v>
      </c>
      <c r="G3502" s="79">
        <f t="shared" si="555"/>
        <v>1.0401315308957895</v>
      </c>
      <c r="J3502" s="78">
        <v>0</v>
      </c>
      <c r="K3502" s="80">
        <f t="shared" si="556"/>
        <v>0</v>
      </c>
      <c r="L3502" s="68" t="str">
        <f t="shared" si="549"/>
        <v>Normal</v>
      </c>
      <c r="N3502" s="67">
        <f t="shared" si="550"/>
        <v>0</v>
      </c>
      <c r="O3502" s="67">
        <f t="shared" si="551"/>
        <v>0</v>
      </c>
      <c r="P3502" s="81">
        <f t="shared" si="552"/>
        <v>1.0401315308957895</v>
      </c>
      <c r="Q3502" s="81">
        <f t="shared" si="553"/>
        <v>1.0401315308957895</v>
      </c>
      <c r="S3502" s="1">
        <f t="shared" si="557"/>
        <v>5</v>
      </c>
      <c r="T3502" s="1" t="str">
        <f t="shared" si="558"/>
        <v>Off-Peak</v>
      </c>
    </row>
    <row r="3503" spans="1:20" x14ac:dyDescent="0.25">
      <c r="A3503" s="85">
        <v>45072.166666658472</v>
      </c>
      <c r="B3503" s="1">
        <v>5</v>
      </c>
      <c r="C3503" s="1">
        <v>26</v>
      </c>
      <c r="D3503" s="1">
        <v>5</v>
      </c>
      <c r="E3503" s="1" t="str">
        <f t="shared" si="554"/>
        <v>Non-Summer</v>
      </c>
      <c r="F3503" s="78">
        <v>0.55249999999999999</v>
      </c>
      <c r="G3503" s="79">
        <f t="shared" si="555"/>
        <v>1.0511663998901111</v>
      </c>
      <c r="J3503" s="78">
        <v>0</v>
      </c>
      <c r="K3503" s="80">
        <f t="shared" si="556"/>
        <v>0</v>
      </c>
      <c r="L3503" s="68" t="str">
        <f t="shared" si="549"/>
        <v>Normal</v>
      </c>
      <c r="N3503" s="67">
        <f t="shared" si="550"/>
        <v>0</v>
      </c>
      <c r="O3503" s="67">
        <f t="shared" si="551"/>
        <v>0</v>
      </c>
      <c r="P3503" s="81">
        <f t="shared" si="552"/>
        <v>1.0511663998901111</v>
      </c>
      <c r="Q3503" s="81">
        <f t="shared" si="553"/>
        <v>1.0511663998901111</v>
      </c>
      <c r="S3503" s="1">
        <f t="shared" si="557"/>
        <v>5</v>
      </c>
      <c r="T3503" s="1" t="str">
        <f t="shared" si="558"/>
        <v>Off-Peak</v>
      </c>
    </row>
    <row r="3504" spans="1:20" x14ac:dyDescent="0.25">
      <c r="A3504" s="85">
        <v>45072.208333325136</v>
      </c>
      <c r="B3504" s="1">
        <v>5</v>
      </c>
      <c r="C3504" s="1">
        <v>26</v>
      </c>
      <c r="D3504" s="1">
        <v>6</v>
      </c>
      <c r="E3504" s="1" t="str">
        <f t="shared" si="554"/>
        <v>Non-Summer</v>
      </c>
      <c r="F3504" s="78">
        <v>0.5756</v>
      </c>
      <c r="G3504" s="79">
        <f t="shared" si="555"/>
        <v>1.0951156195054261</v>
      </c>
      <c r="J3504" s="78">
        <v>0.36805300000000002</v>
      </c>
      <c r="K3504" s="80">
        <f t="shared" si="556"/>
        <v>0.36805300000000002</v>
      </c>
      <c r="L3504" s="68" t="str">
        <f t="shared" si="549"/>
        <v>Normal</v>
      </c>
      <c r="N3504" s="67">
        <f t="shared" si="550"/>
        <v>0</v>
      </c>
      <c r="O3504" s="67">
        <f t="shared" si="551"/>
        <v>0.36805300000000002</v>
      </c>
      <c r="P3504" s="81">
        <f t="shared" si="552"/>
        <v>0.72706261950542617</v>
      </c>
      <c r="Q3504" s="81">
        <f t="shared" si="553"/>
        <v>0.72706261950542617</v>
      </c>
      <c r="S3504" s="1">
        <f t="shared" si="557"/>
        <v>5</v>
      </c>
      <c r="T3504" s="1" t="str">
        <f t="shared" si="558"/>
        <v>Peak</v>
      </c>
    </row>
    <row r="3505" spans="1:20" x14ac:dyDescent="0.25">
      <c r="A3505" s="85">
        <v>45072.2499999918</v>
      </c>
      <c r="B3505" s="1">
        <v>5</v>
      </c>
      <c r="C3505" s="1">
        <v>26</v>
      </c>
      <c r="D3505" s="1">
        <v>7</v>
      </c>
      <c r="E3505" s="1" t="str">
        <f t="shared" si="554"/>
        <v>Non-Summer</v>
      </c>
      <c r="F3505" s="78">
        <v>0.60929999999999995</v>
      </c>
      <c r="G3505" s="79">
        <f t="shared" si="555"/>
        <v>1.1592320134896736</v>
      </c>
      <c r="J3505" s="78">
        <v>1.292513</v>
      </c>
      <c r="K3505" s="80">
        <f t="shared" si="556"/>
        <v>1.292513</v>
      </c>
      <c r="L3505" s="68" t="str">
        <f t="shared" si="549"/>
        <v>Normal</v>
      </c>
      <c r="N3505" s="67">
        <f t="shared" si="550"/>
        <v>0.13328098651032638</v>
      </c>
      <c r="O3505" s="67">
        <f t="shared" si="551"/>
        <v>1.1592320134896736</v>
      </c>
      <c r="P3505" s="81">
        <f t="shared" si="552"/>
        <v>0</v>
      </c>
      <c r="Q3505" s="81">
        <f t="shared" si="553"/>
        <v>-0.13328098651032638</v>
      </c>
      <c r="S3505" s="1">
        <f t="shared" si="557"/>
        <v>5</v>
      </c>
      <c r="T3505" s="1" t="str">
        <f t="shared" si="558"/>
        <v>Peak</v>
      </c>
    </row>
    <row r="3506" spans="1:20" x14ac:dyDescent="0.25">
      <c r="A3506" s="85">
        <v>45072.291666658464</v>
      </c>
      <c r="B3506" s="1">
        <v>5</v>
      </c>
      <c r="C3506" s="1">
        <v>26</v>
      </c>
      <c r="D3506" s="1">
        <v>8</v>
      </c>
      <c r="E3506" s="1" t="str">
        <f t="shared" si="554"/>
        <v>Non-Summer</v>
      </c>
      <c r="F3506" s="78">
        <v>0.63080000000000003</v>
      </c>
      <c r="G3506" s="79">
        <f t="shared" si="555"/>
        <v>1.2001371313134519</v>
      </c>
      <c r="J3506" s="78">
        <v>3.0030600000000001</v>
      </c>
      <c r="K3506" s="80">
        <f t="shared" si="556"/>
        <v>3.0030600000000001</v>
      </c>
      <c r="L3506" s="68" t="str">
        <f t="shared" si="549"/>
        <v>Normal</v>
      </c>
      <c r="N3506" s="67">
        <f t="shared" si="550"/>
        <v>1.8029228686865482</v>
      </c>
      <c r="O3506" s="67">
        <f t="shared" si="551"/>
        <v>1.2001371313134519</v>
      </c>
      <c r="P3506" s="81">
        <f t="shared" si="552"/>
        <v>0</v>
      </c>
      <c r="Q3506" s="81">
        <f t="shared" si="553"/>
        <v>-1.8029228686865482</v>
      </c>
      <c r="S3506" s="1">
        <f t="shared" si="557"/>
        <v>5</v>
      </c>
      <c r="T3506" s="1" t="str">
        <f t="shared" si="558"/>
        <v>Peak</v>
      </c>
    </row>
    <row r="3507" spans="1:20" x14ac:dyDescent="0.25">
      <c r="A3507" s="85">
        <v>45072.333333325128</v>
      </c>
      <c r="B3507" s="1">
        <v>5</v>
      </c>
      <c r="C3507" s="1">
        <v>26</v>
      </c>
      <c r="D3507" s="1">
        <v>9</v>
      </c>
      <c r="E3507" s="1" t="str">
        <f t="shared" si="554"/>
        <v>Non-Summer</v>
      </c>
      <c r="F3507" s="78">
        <v>0.62649999999999995</v>
      </c>
      <c r="G3507" s="79">
        <f t="shared" si="555"/>
        <v>1.191956107748696</v>
      </c>
      <c r="J3507" s="78">
        <v>4.1563780000000001</v>
      </c>
      <c r="K3507" s="80">
        <f t="shared" si="556"/>
        <v>4.1563780000000001</v>
      </c>
      <c r="L3507" s="68" t="str">
        <f t="shared" si="549"/>
        <v>Normal</v>
      </c>
      <c r="N3507" s="67">
        <f t="shared" si="550"/>
        <v>2.9644218922513041</v>
      </c>
      <c r="O3507" s="67">
        <f t="shared" si="551"/>
        <v>1.191956107748696</v>
      </c>
      <c r="P3507" s="81">
        <f t="shared" si="552"/>
        <v>0</v>
      </c>
      <c r="Q3507" s="81">
        <f t="shared" si="553"/>
        <v>-2.9644218922513041</v>
      </c>
      <c r="S3507" s="1">
        <f t="shared" si="557"/>
        <v>5</v>
      </c>
      <c r="T3507" s="1" t="str">
        <f t="shared" si="558"/>
        <v>Peak</v>
      </c>
    </row>
    <row r="3508" spans="1:20" x14ac:dyDescent="0.25">
      <c r="A3508" s="85">
        <v>45072.374999991793</v>
      </c>
      <c r="B3508" s="1">
        <v>5</v>
      </c>
      <c r="C3508" s="1">
        <v>26</v>
      </c>
      <c r="D3508" s="1">
        <v>10</v>
      </c>
      <c r="E3508" s="1" t="str">
        <f t="shared" si="554"/>
        <v>Non-Summer</v>
      </c>
      <c r="F3508" s="78">
        <v>0.62380000000000002</v>
      </c>
      <c r="G3508" s="79">
        <f t="shared" si="555"/>
        <v>1.1868191859754775</v>
      </c>
      <c r="J3508" s="78">
        <v>4.9893830000000001</v>
      </c>
      <c r="K3508" s="80">
        <f t="shared" si="556"/>
        <v>4.9893830000000001</v>
      </c>
      <c r="L3508" s="68" t="str">
        <f t="shared" si="549"/>
        <v>Normal</v>
      </c>
      <c r="N3508" s="67">
        <f t="shared" si="550"/>
        <v>3.8025638140245226</v>
      </c>
      <c r="O3508" s="67">
        <f t="shared" si="551"/>
        <v>1.1868191859754775</v>
      </c>
      <c r="P3508" s="81">
        <f t="shared" si="552"/>
        <v>0</v>
      </c>
      <c r="Q3508" s="81">
        <f t="shared" si="553"/>
        <v>-3.8025638140245226</v>
      </c>
      <c r="S3508" s="1">
        <f t="shared" si="557"/>
        <v>5</v>
      </c>
      <c r="T3508" s="1" t="str">
        <f t="shared" si="558"/>
        <v>Peak</v>
      </c>
    </row>
    <row r="3509" spans="1:20" x14ac:dyDescent="0.25">
      <c r="A3509" s="85">
        <v>45072.416666658457</v>
      </c>
      <c r="B3509" s="1">
        <v>5</v>
      </c>
      <c r="C3509" s="1">
        <v>26</v>
      </c>
      <c r="D3509" s="1">
        <v>11</v>
      </c>
      <c r="E3509" s="1" t="str">
        <f t="shared" si="554"/>
        <v>Non-Summer</v>
      </c>
      <c r="F3509" s="78">
        <v>0.62460000000000004</v>
      </c>
      <c r="G3509" s="79">
        <f t="shared" si="555"/>
        <v>1.188341236871246</v>
      </c>
      <c r="J3509" s="78">
        <v>5.5169880000000004</v>
      </c>
      <c r="K3509" s="80">
        <f t="shared" si="556"/>
        <v>5.5169880000000004</v>
      </c>
      <c r="L3509" s="68" t="str">
        <f t="shared" si="549"/>
        <v>Normal</v>
      </c>
      <c r="N3509" s="67">
        <f t="shared" si="550"/>
        <v>4.328646763128754</v>
      </c>
      <c r="O3509" s="67">
        <f t="shared" si="551"/>
        <v>1.1883412368712465</v>
      </c>
      <c r="P3509" s="81">
        <f t="shared" si="552"/>
        <v>0</v>
      </c>
      <c r="Q3509" s="81">
        <f t="shared" si="553"/>
        <v>-4.328646763128754</v>
      </c>
      <c r="S3509" s="1">
        <f t="shared" si="557"/>
        <v>5</v>
      </c>
      <c r="T3509" s="1" t="str">
        <f t="shared" si="558"/>
        <v>Peak</v>
      </c>
    </row>
    <row r="3510" spans="1:20" x14ac:dyDescent="0.25">
      <c r="A3510" s="85">
        <v>45072.458333325121</v>
      </c>
      <c r="B3510" s="1">
        <v>5</v>
      </c>
      <c r="C3510" s="1">
        <v>26</v>
      </c>
      <c r="D3510" s="1">
        <v>12</v>
      </c>
      <c r="E3510" s="1" t="str">
        <f t="shared" si="554"/>
        <v>Non-Summer</v>
      </c>
      <c r="F3510" s="78">
        <v>0.63160000000000005</v>
      </c>
      <c r="G3510" s="79">
        <f t="shared" si="555"/>
        <v>1.2016591822092204</v>
      </c>
      <c r="J3510" s="78">
        <v>5.4659649999999997</v>
      </c>
      <c r="K3510" s="80">
        <f t="shared" si="556"/>
        <v>5.4659649999999997</v>
      </c>
      <c r="L3510" s="68" t="str">
        <f t="shared" si="549"/>
        <v>Normal</v>
      </c>
      <c r="N3510" s="67">
        <f t="shared" si="550"/>
        <v>4.2643058177907793</v>
      </c>
      <c r="O3510" s="67">
        <f t="shared" si="551"/>
        <v>1.2016591822092204</v>
      </c>
      <c r="P3510" s="81">
        <f t="shared" si="552"/>
        <v>0</v>
      </c>
      <c r="Q3510" s="81">
        <f t="shared" si="553"/>
        <v>-4.2643058177907793</v>
      </c>
      <c r="S3510" s="1">
        <f t="shared" si="557"/>
        <v>5</v>
      </c>
      <c r="T3510" s="1" t="str">
        <f t="shared" si="558"/>
        <v>Peak</v>
      </c>
    </row>
    <row r="3511" spans="1:20" x14ac:dyDescent="0.25">
      <c r="A3511" s="85">
        <v>45072.499999991785</v>
      </c>
      <c r="B3511" s="1">
        <v>5</v>
      </c>
      <c r="C3511" s="1">
        <v>26</v>
      </c>
      <c r="D3511" s="1">
        <v>13</v>
      </c>
      <c r="E3511" s="1" t="str">
        <f t="shared" si="554"/>
        <v>Non-Summer</v>
      </c>
      <c r="F3511" s="78">
        <v>0.64349999999999996</v>
      </c>
      <c r="G3511" s="79">
        <f t="shared" si="555"/>
        <v>1.2242996892837765</v>
      </c>
      <c r="J3511" s="78">
        <v>5.3682160000000003</v>
      </c>
      <c r="K3511" s="80">
        <f t="shared" si="556"/>
        <v>5.3682160000000003</v>
      </c>
      <c r="L3511" s="68" t="str">
        <f t="shared" si="549"/>
        <v>Normal</v>
      </c>
      <c r="N3511" s="67">
        <f t="shared" si="550"/>
        <v>4.1439163107162234</v>
      </c>
      <c r="O3511" s="67">
        <f t="shared" si="551"/>
        <v>1.224299689283777</v>
      </c>
      <c r="P3511" s="81">
        <f t="shared" si="552"/>
        <v>0</v>
      </c>
      <c r="Q3511" s="81">
        <f t="shared" si="553"/>
        <v>-4.1439163107162234</v>
      </c>
      <c r="S3511" s="1">
        <f t="shared" si="557"/>
        <v>5</v>
      </c>
      <c r="T3511" s="1" t="str">
        <f t="shared" si="558"/>
        <v>Peak</v>
      </c>
    </row>
    <row r="3512" spans="1:20" x14ac:dyDescent="0.25">
      <c r="A3512" s="85">
        <v>45072.54166665845</v>
      </c>
      <c r="B3512" s="1">
        <v>5</v>
      </c>
      <c r="C3512" s="1">
        <v>26</v>
      </c>
      <c r="D3512" s="1">
        <v>14</v>
      </c>
      <c r="E3512" s="1" t="str">
        <f t="shared" si="554"/>
        <v>Non-Summer</v>
      </c>
      <c r="F3512" s="78">
        <v>0.65380000000000005</v>
      </c>
      <c r="G3512" s="79">
        <f t="shared" si="555"/>
        <v>1.2438960945667958</v>
      </c>
      <c r="J3512" s="78">
        <v>5.3372290000000007</v>
      </c>
      <c r="K3512" s="80">
        <f t="shared" si="556"/>
        <v>5.3372290000000007</v>
      </c>
      <c r="L3512" s="68" t="str">
        <f t="shared" si="549"/>
        <v>Normal</v>
      </c>
      <c r="N3512" s="67">
        <f t="shared" si="550"/>
        <v>4.093332905433205</v>
      </c>
      <c r="O3512" s="67">
        <f t="shared" si="551"/>
        <v>1.2438960945667956</v>
      </c>
      <c r="P3512" s="81">
        <f t="shared" si="552"/>
        <v>2.2204460492503131E-16</v>
      </c>
      <c r="Q3512" s="81">
        <f t="shared" si="553"/>
        <v>-4.093332905433205</v>
      </c>
      <c r="S3512" s="1">
        <f t="shared" si="557"/>
        <v>5</v>
      </c>
      <c r="T3512" s="1" t="str">
        <f t="shared" si="558"/>
        <v>Peak</v>
      </c>
    </row>
    <row r="3513" spans="1:20" x14ac:dyDescent="0.25">
      <c r="A3513" s="85">
        <v>45072.583333325114</v>
      </c>
      <c r="B3513" s="1">
        <v>5</v>
      </c>
      <c r="C3513" s="1">
        <v>26</v>
      </c>
      <c r="D3513" s="1">
        <v>15</v>
      </c>
      <c r="E3513" s="1" t="str">
        <f t="shared" si="554"/>
        <v>Non-Summer</v>
      </c>
      <c r="F3513" s="78">
        <v>0.6724</v>
      </c>
      <c r="G3513" s="79">
        <f t="shared" si="555"/>
        <v>1.279283777893413</v>
      </c>
      <c r="J3513" s="78">
        <v>4.6077979999999998</v>
      </c>
      <c r="K3513" s="80">
        <f t="shared" si="556"/>
        <v>4.6077979999999998</v>
      </c>
      <c r="L3513" s="68" t="str">
        <f t="shared" si="549"/>
        <v>Normal</v>
      </c>
      <c r="N3513" s="67">
        <f t="shared" si="550"/>
        <v>3.3285142221065867</v>
      </c>
      <c r="O3513" s="67">
        <f t="shared" si="551"/>
        <v>1.2792837778934132</v>
      </c>
      <c r="P3513" s="81">
        <f t="shared" si="552"/>
        <v>0</v>
      </c>
      <c r="Q3513" s="81">
        <f t="shared" si="553"/>
        <v>-3.3285142221065867</v>
      </c>
      <c r="S3513" s="1">
        <f t="shared" si="557"/>
        <v>5</v>
      </c>
      <c r="T3513" s="1" t="str">
        <f t="shared" si="558"/>
        <v>Peak</v>
      </c>
    </row>
    <row r="3514" spans="1:20" x14ac:dyDescent="0.25">
      <c r="A3514" s="85">
        <v>45072.624999991778</v>
      </c>
      <c r="B3514" s="1">
        <v>5</v>
      </c>
      <c r="C3514" s="1">
        <v>26</v>
      </c>
      <c r="D3514" s="1">
        <v>16</v>
      </c>
      <c r="E3514" s="1" t="str">
        <f t="shared" si="554"/>
        <v>Non-Summer</v>
      </c>
      <c r="F3514" s="78">
        <v>0.70989999999999998</v>
      </c>
      <c r="G3514" s="79">
        <f t="shared" si="555"/>
        <v>1.3506299136325608</v>
      </c>
      <c r="J3514" s="78">
        <v>3.586306</v>
      </c>
      <c r="K3514" s="80">
        <f t="shared" si="556"/>
        <v>3.586306</v>
      </c>
      <c r="L3514" s="68" t="str">
        <f t="shared" si="549"/>
        <v>Normal</v>
      </c>
      <c r="N3514" s="67">
        <f t="shared" si="550"/>
        <v>2.2356760863674392</v>
      </c>
      <c r="O3514" s="67">
        <f t="shared" si="551"/>
        <v>1.3506299136325608</v>
      </c>
      <c r="P3514" s="81">
        <f t="shared" si="552"/>
        <v>0</v>
      </c>
      <c r="Q3514" s="81">
        <f t="shared" si="553"/>
        <v>-2.2356760863674392</v>
      </c>
      <c r="S3514" s="1">
        <f t="shared" si="557"/>
        <v>5</v>
      </c>
      <c r="T3514" s="1" t="str">
        <f t="shared" si="558"/>
        <v>Peak</v>
      </c>
    </row>
    <row r="3515" spans="1:20" x14ac:dyDescent="0.25">
      <c r="A3515" s="85">
        <v>45072.666666658442</v>
      </c>
      <c r="B3515" s="1">
        <v>5</v>
      </c>
      <c r="C3515" s="1">
        <v>26</v>
      </c>
      <c r="D3515" s="1">
        <v>17</v>
      </c>
      <c r="E3515" s="1" t="str">
        <f t="shared" si="554"/>
        <v>Non-Summer</v>
      </c>
      <c r="F3515" s="78">
        <v>0.76449999999999996</v>
      </c>
      <c r="G3515" s="79">
        <f t="shared" si="555"/>
        <v>1.4545098872687601</v>
      </c>
      <c r="J3515" s="78">
        <v>1.8308550000000001</v>
      </c>
      <c r="K3515" s="80">
        <f t="shared" si="556"/>
        <v>1.8308550000000001</v>
      </c>
      <c r="L3515" s="68" t="str">
        <f t="shared" si="549"/>
        <v>Normal</v>
      </c>
      <c r="N3515" s="67">
        <f t="shared" si="550"/>
        <v>0.37634511273124005</v>
      </c>
      <c r="O3515" s="67">
        <f t="shared" si="551"/>
        <v>1.4545098872687601</v>
      </c>
      <c r="P3515" s="81">
        <f t="shared" si="552"/>
        <v>0</v>
      </c>
      <c r="Q3515" s="81">
        <f t="shared" si="553"/>
        <v>-0.37634511273124005</v>
      </c>
      <c r="S3515" s="1">
        <f t="shared" si="557"/>
        <v>5</v>
      </c>
      <c r="T3515" s="1" t="str">
        <f t="shared" si="558"/>
        <v>Peak</v>
      </c>
    </row>
    <row r="3516" spans="1:20" x14ac:dyDescent="0.25">
      <c r="A3516" s="85">
        <v>45072.708333325107</v>
      </c>
      <c r="B3516" s="1">
        <v>5</v>
      </c>
      <c r="C3516" s="1">
        <v>26</v>
      </c>
      <c r="D3516" s="1">
        <v>18</v>
      </c>
      <c r="E3516" s="1" t="str">
        <f t="shared" si="554"/>
        <v>Non-Summer</v>
      </c>
      <c r="F3516" s="78">
        <v>0.81189999999999996</v>
      </c>
      <c r="G3516" s="79">
        <f t="shared" si="555"/>
        <v>1.544691402843043</v>
      </c>
      <c r="J3516" s="78">
        <v>0.70064400000000004</v>
      </c>
      <c r="K3516" s="80">
        <f t="shared" si="556"/>
        <v>0.70064400000000004</v>
      </c>
      <c r="L3516" s="68" t="str">
        <f t="shared" si="549"/>
        <v>Normal</v>
      </c>
      <c r="N3516" s="67">
        <f t="shared" si="550"/>
        <v>0</v>
      </c>
      <c r="O3516" s="67">
        <f t="shared" si="551"/>
        <v>0.70064400000000004</v>
      </c>
      <c r="P3516" s="81">
        <f t="shared" si="552"/>
        <v>0.84404740284304292</v>
      </c>
      <c r="Q3516" s="81">
        <f t="shared" si="553"/>
        <v>0.84404740284304292</v>
      </c>
      <c r="S3516" s="1">
        <f t="shared" si="557"/>
        <v>5</v>
      </c>
      <c r="T3516" s="1" t="str">
        <f t="shared" si="558"/>
        <v>Peak</v>
      </c>
    </row>
    <row r="3517" spans="1:20" x14ac:dyDescent="0.25">
      <c r="A3517" s="85">
        <v>45072.749999991771</v>
      </c>
      <c r="B3517" s="1">
        <v>5</v>
      </c>
      <c r="C3517" s="1">
        <v>26</v>
      </c>
      <c r="D3517" s="1">
        <v>19</v>
      </c>
      <c r="E3517" s="1" t="str">
        <f t="shared" si="554"/>
        <v>Non-Summer</v>
      </c>
      <c r="F3517" s="78">
        <v>0.82579999999999998</v>
      </c>
      <c r="G3517" s="79">
        <f t="shared" si="555"/>
        <v>1.5711370371570204</v>
      </c>
      <c r="J3517" s="78">
        <v>0.170629</v>
      </c>
      <c r="K3517" s="80">
        <f t="shared" si="556"/>
        <v>0.170629</v>
      </c>
      <c r="L3517" s="68" t="str">
        <f t="shared" si="549"/>
        <v>Normal</v>
      </c>
      <c r="N3517" s="67">
        <f t="shared" si="550"/>
        <v>0</v>
      </c>
      <c r="O3517" s="67">
        <f t="shared" si="551"/>
        <v>0.170629</v>
      </c>
      <c r="P3517" s="81">
        <f t="shared" si="552"/>
        <v>1.4005080371570204</v>
      </c>
      <c r="Q3517" s="81">
        <f t="shared" si="553"/>
        <v>1.4005080371570204</v>
      </c>
      <c r="S3517" s="1">
        <f t="shared" si="557"/>
        <v>5</v>
      </c>
      <c r="T3517" s="1" t="str">
        <f t="shared" si="558"/>
        <v>Peak</v>
      </c>
    </row>
    <row r="3518" spans="1:20" x14ac:dyDescent="0.25">
      <c r="A3518" s="85">
        <v>45072.791666658435</v>
      </c>
      <c r="B3518" s="1">
        <v>5</v>
      </c>
      <c r="C3518" s="1">
        <v>26</v>
      </c>
      <c r="D3518" s="1">
        <v>20</v>
      </c>
      <c r="E3518" s="1" t="str">
        <f t="shared" si="554"/>
        <v>Non-Summer</v>
      </c>
      <c r="F3518" s="78">
        <v>0.81599999999999995</v>
      </c>
      <c r="G3518" s="79">
        <f t="shared" si="555"/>
        <v>1.5524919136838564</v>
      </c>
      <c r="J3518" s="78">
        <v>0</v>
      </c>
      <c r="K3518" s="80">
        <f t="shared" si="556"/>
        <v>0</v>
      </c>
      <c r="L3518" s="68" t="str">
        <f t="shared" si="549"/>
        <v>Normal</v>
      </c>
      <c r="N3518" s="67">
        <f t="shared" si="550"/>
        <v>0</v>
      </c>
      <c r="O3518" s="67">
        <f t="shared" si="551"/>
        <v>0</v>
      </c>
      <c r="P3518" s="81">
        <f t="shared" si="552"/>
        <v>1.5524919136838564</v>
      </c>
      <c r="Q3518" s="81">
        <f t="shared" si="553"/>
        <v>1.5524919136838564</v>
      </c>
      <c r="S3518" s="1">
        <f t="shared" si="557"/>
        <v>5</v>
      </c>
      <c r="T3518" s="1" t="str">
        <f t="shared" si="558"/>
        <v>Peak</v>
      </c>
    </row>
    <row r="3519" spans="1:20" x14ac:dyDescent="0.25">
      <c r="A3519" s="85">
        <v>45072.833333325099</v>
      </c>
      <c r="B3519" s="1">
        <v>5</v>
      </c>
      <c r="C3519" s="1">
        <v>26</v>
      </c>
      <c r="D3519" s="1">
        <v>21</v>
      </c>
      <c r="E3519" s="1" t="str">
        <f t="shared" si="554"/>
        <v>Non-Summer</v>
      </c>
      <c r="F3519" s="78">
        <v>0.82720000000000005</v>
      </c>
      <c r="G3519" s="79">
        <f t="shared" si="555"/>
        <v>1.5738006262246154</v>
      </c>
      <c r="J3519" s="78">
        <v>0</v>
      </c>
      <c r="K3519" s="80">
        <f t="shared" si="556"/>
        <v>0</v>
      </c>
      <c r="L3519" s="68" t="str">
        <f t="shared" si="549"/>
        <v>Normal</v>
      </c>
      <c r="N3519" s="67">
        <f t="shared" si="550"/>
        <v>0</v>
      </c>
      <c r="O3519" s="67">
        <f t="shared" si="551"/>
        <v>0</v>
      </c>
      <c r="P3519" s="81">
        <f t="shared" si="552"/>
        <v>1.5738006262246154</v>
      </c>
      <c r="Q3519" s="81">
        <f t="shared" si="553"/>
        <v>1.5738006262246154</v>
      </c>
      <c r="S3519" s="1">
        <f t="shared" si="557"/>
        <v>5</v>
      </c>
      <c r="T3519" s="1" t="str">
        <f t="shared" si="558"/>
        <v>Peak</v>
      </c>
    </row>
    <row r="3520" spans="1:20" x14ac:dyDescent="0.25">
      <c r="A3520" s="85">
        <v>45072.874999991764</v>
      </c>
      <c r="B3520" s="1">
        <v>5</v>
      </c>
      <c r="C3520" s="1">
        <v>26</v>
      </c>
      <c r="D3520" s="1">
        <v>22</v>
      </c>
      <c r="E3520" s="1" t="str">
        <f t="shared" si="554"/>
        <v>Non-Summer</v>
      </c>
      <c r="F3520" s="78">
        <v>0.8256</v>
      </c>
      <c r="G3520" s="79">
        <f t="shared" si="555"/>
        <v>1.5707565244330783</v>
      </c>
      <c r="J3520" s="78">
        <v>0</v>
      </c>
      <c r="K3520" s="80">
        <f t="shared" si="556"/>
        <v>0</v>
      </c>
      <c r="L3520" s="68" t="str">
        <f t="shared" si="549"/>
        <v>Normal</v>
      </c>
      <c r="N3520" s="67">
        <f t="shared" si="550"/>
        <v>0</v>
      </c>
      <c r="O3520" s="67">
        <f t="shared" si="551"/>
        <v>0</v>
      </c>
      <c r="P3520" s="81">
        <f t="shared" si="552"/>
        <v>1.5707565244330783</v>
      </c>
      <c r="Q3520" s="81">
        <f t="shared" si="553"/>
        <v>1.5707565244330783</v>
      </c>
      <c r="S3520" s="1">
        <f t="shared" si="557"/>
        <v>5</v>
      </c>
      <c r="T3520" s="1" t="str">
        <f t="shared" si="558"/>
        <v>Off-Peak</v>
      </c>
    </row>
    <row r="3521" spans="1:20" x14ac:dyDescent="0.25">
      <c r="A3521" s="85">
        <v>45072.916666658428</v>
      </c>
      <c r="B3521" s="1">
        <v>5</v>
      </c>
      <c r="C3521" s="1">
        <v>26</v>
      </c>
      <c r="D3521" s="1">
        <v>23</v>
      </c>
      <c r="E3521" s="1" t="str">
        <f t="shared" si="554"/>
        <v>Non-Summer</v>
      </c>
      <c r="F3521" s="78">
        <v>0.76759999999999995</v>
      </c>
      <c r="G3521" s="79">
        <f t="shared" si="555"/>
        <v>1.460407834489863</v>
      </c>
      <c r="J3521" s="78">
        <v>0</v>
      </c>
      <c r="K3521" s="80">
        <f t="shared" si="556"/>
        <v>0</v>
      </c>
      <c r="L3521" s="68" t="str">
        <f t="shared" si="549"/>
        <v>Normal</v>
      </c>
      <c r="N3521" s="67">
        <f t="shared" si="550"/>
        <v>0</v>
      </c>
      <c r="O3521" s="67">
        <f t="shared" si="551"/>
        <v>0</v>
      </c>
      <c r="P3521" s="81">
        <f t="shared" si="552"/>
        <v>1.460407834489863</v>
      </c>
      <c r="Q3521" s="81">
        <f t="shared" si="553"/>
        <v>1.460407834489863</v>
      </c>
      <c r="S3521" s="1">
        <f t="shared" si="557"/>
        <v>5</v>
      </c>
      <c r="T3521" s="1" t="str">
        <f t="shared" si="558"/>
        <v>Off-Peak</v>
      </c>
    </row>
    <row r="3522" spans="1:20" x14ac:dyDescent="0.25">
      <c r="A3522" s="85">
        <v>45072.958333325092</v>
      </c>
      <c r="B3522" s="1">
        <v>5</v>
      </c>
      <c r="C3522" s="1">
        <v>27</v>
      </c>
      <c r="D3522" s="1">
        <v>0</v>
      </c>
      <c r="E3522" s="1" t="str">
        <f t="shared" si="554"/>
        <v>Non-Summer</v>
      </c>
      <c r="F3522" s="78">
        <v>0.68689999999999996</v>
      </c>
      <c r="G3522" s="79">
        <f t="shared" si="555"/>
        <v>1.3068709503792169</v>
      </c>
      <c r="J3522" s="78">
        <v>0</v>
      </c>
      <c r="K3522" s="80">
        <f t="shared" si="556"/>
        <v>0</v>
      </c>
      <c r="L3522" s="68" t="str">
        <f t="shared" si="549"/>
        <v>Normal</v>
      </c>
      <c r="N3522" s="67">
        <f t="shared" si="550"/>
        <v>0</v>
      </c>
      <c r="O3522" s="67">
        <f t="shared" si="551"/>
        <v>0</v>
      </c>
      <c r="P3522" s="81">
        <f t="shared" si="552"/>
        <v>1.3068709503792169</v>
      </c>
      <c r="Q3522" s="81">
        <f t="shared" si="553"/>
        <v>1.3068709503792169</v>
      </c>
      <c r="S3522" s="1">
        <f t="shared" si="557"/>
        <v>5</v>
      </c>
      <c r="T3522" s="1" t="str">
        <f t="shared" si="558"/>
        <v>Off-Peak</v>
      </c>
    </row>
    <row r="3523" spans="1:20" x14ac:dyDescent="0.25">
      <c r="A3523" s="85">
        <v>45072.999999991756</v>
      </c>
      <c r="B3523" s="1">
        <v>5</v>
      </c>
      <c r="C3523" s="1">
        <v>27</v>
      </c>
      <c r="D3523" s="1">
        <v>1</v>
      </c>
      <c r="E3523" s="1" t="str">
        <f t="shared" si="554"/>
        <v>Non-Summer</v>
      </c>
      <c r="F3523" s="78">
        <v>0.62290000000000001</v>
      </c>
      <c r="G3523" s="79">
        <f t="shared" si="555"/>
        <v>1.1851068787177379</v>
      </c>
      <c r="J3523" s="78">
        <v>0</v>
      </c>
      <c r="K3523" s="80">
        <f t="shared" si="556"/>
        <v>0</v>
      </c>
      <c r="L3523" s="68" t="str">
        <f t="shared" si="549"/>
        <v>Normal</v>
      </c>
      <c r="N3523" s="67">
        <f t="shared" si="550"/>
        <v>0</v>
      </c>
      <c r="O3523" s="67">
        <f t="shared" si="551"/>
        <v>0</v>
      </c>
      <c r="P3523" s="81">
        <f t="shared" si="552"/>
        <v>1.1851068787177379</v>
      </c>
      <c r="Q3523" s="81">
        <f t="shared" si="553"/>
        <v>1.1851068787177379</v>
      </c>
      <c r="S3523" s="1">
        <f t="shared" si="557"/>
        <v>6</v>
      </c>
      <c r="T3523" s="1" t="str">
        <f t="shared" si="558"/>
        <v>Off-Peak</v>
      </c>
    </row>
    <row r="3524" spans="1:20" x14ac:dyDescent="0.25">
      <c r="A3524" s="85">
        <v>45073.041666658421</v>
      </c>
      <c r="B3524" s="1">
        <v>5</v>
      </c>
      <c r="C3524" s="1">
        <v>27</v>
      </c>
      <c r="D3524" s="1">
        <v>2</v>
      </c>
      <c r="E3524" s="1" t="str">
        <f t="shared" si="554"/>
        <v>Non-Summer</v>
      </c>
      <c r="F3524" s="78">
        <v>0.57899999999999996</v>
      </c>
      <c r="G3524" s="79">
        <f t="shared" si="555"/>
        <v>1.1015843358124422</v>
      </c>
      <c r="J3524" s="78">
        <v>0</v>
      </c>
      <c r="K3524" s="80">
        <f t="shared" si="556"/>
        <v>0</v>
      </c>
      <c r="L3524" s="68" t="str">
        <f t="shared" si="549"/>
        <v>Normal</v>
      </c>
      <c r="N3524" s="67">
        <f t="shared" si="550"/>
        <v>0</v>
      </c>
      <c r="O3524" s="67">
        <f t="shared" si="551"/>
        <v>0</v>
      </c>
      <c r="P3524" s="81">
        <f t="shared" si="552"/>
        <v>1.1015843358124422</v>
      </c>
      <c r="Q3524" s="81">
        <f t="shared" si="553"/>
        <v>1.1015843358124422</v>
      </c>
      <c r="S3524" s="1">
        <f t="shared" si="557"/>
        <v>6</v>
      </c>
      <c r="T3524" s="1" t="str">
        <f t="shared" si="558"/>
        <v>Off-Peak</v>
      </c>
    </row>
    <row r="3525" spans="1:20" x14ac:dyDescent="0.25">
      <c r="A3525" s="85">
        <v>45073.083333325085</v>
      </c>
      <c r="B3525" s="1">
        <v>5</v>
      </c>
      <c r="C3525" s="1">
        <v>27</v>
      </c>
      <c r="D3525" s="1">
        <v>3</v>
      </c>
      <c r="E3525" s="1" t="str">
        <f t="shared" si="554"/>
        <v>Non-Summer</v>
      </c>
      <c r="F3525" s="78">
        <v>0.55200000000000005</v>
      </c>
      <c r="G3525" s="79">
        <f t="shared" si="555"/>
        <v>1.0502151180802559</v>
      </c>
      <c r="J3525" s="78">
        <v>0</v>
      </c>
      <c r="K3525" s="80">
        <f t="shared" si="556"/>
        <v>0</v>
      </c>
      <c r="L3525" s="68" t="str">
        <f t="shared" si="549"/>
        <v>Normal</v>
      </c>
      <c r="N3525" s="67">
        <f t="shared" si="550"/>
        <v>0</v>
      </c>
      <c r="O3525" s="67">
        <f t="shared" si="551"/>
        <v>0</v>
      </c>
      <c r="P3525" s="81">
        <f t="shared" si="552"/>
        <v>1.0502151180802559</v>
      </c>
      <c r="Q3525" s="81">
        <f t="shared" si="553"/>
        <v>1.0502151180802559</v>
      </c>
      <c r="S3525" s="1">
        <f t="shared" si="557"/>
        <v>6</v>
      </c>
      <c r="T3525" s="1" t="str">
        <f t="shared" si="558"/>
        <v>Off-Peak</v>
      </c>
    </row>
    <row r="3526" spans="1:20" x14ac:dyDescent="0.25">
      <c r="A3526" s="85">
        <v>45073.124999991749</v>
      </c>
      <c r="B3526" s="1">
        <v>5</v>
      </c>
      <c r="C3526" s="1">
        <v>27</v>
      </c>
      <c r="D3526" s="1">
        <v>4</v>
      </c>
      <c r="E3526" s="1" t="str">
        <f t="shared" si="554"/>
        <v>Non-Summer</v>
      </c>
      <c r="F3526" s="78">
        <v>0.53800000000000003</v>
      </c>
      <c r="G3526" s="79">
        <f t="shared" si="555"/>
        <v>1.0235792274043074</v>
      </c>
      <c r="J3526" s="78">
        <v>0</v>
      </c>
      <c r="K3526" s="80">
        <f t="shared" si="556"/>
        <v>0</v>
      </c>
      <c r="L3526" s="68" t="str">
        <f t="shared" si="549"/>
        <v>Normal</v>
      </c>
      <c r="N3526" s="67">
        <f t="shared" si="550"/>
        <v>0</v>
      </c>
      <c r="O3526" s="67">
        <f t="shared" si="551"/>
        <v>0</v>
      </c>
      <c r="P3526" s="81">
        <f t="shared" si="552"/>
        <v>1.0235792274043074</v>
      </c>
      <c r="Q3526" s="81">
        <f t="shared" si="553"/>
        <v>1.0235792274043074</v>
      </c>
      <c r="S3526" s="1">
        <f t="shared" si="557"/>
        <v>6</v>
      </c>
      <c r="T3526" s="1" t="str">
        <f t="shared" si="558"/>
        <v>Off-Peak</v>
      </c>
    </row>
    <row r="3527" spans="1:20" x14ac:dyDescent="0.25">
      <c r="A3527" s="85">
        <v>45073.166666658413</v>
      </c>
      <c r="B3527" s="1">
        <v>5</v>
      </c>
      <c r="C3527" s="1">
        <v>27</v>
      </c>
      <c r="D3527" s="1">
        <v>5</v>
      </c>
      <c r="E3527" s="1" t="str">
        <f t="shared" si="554"/>
        <v>Non-Summer</v>
      </c>
      <c r="F3527" s="78">
        <v>0.53480000000000005</v>
      </c>
      <c r="G3527" s="79">
        <f t="shared" si="555"/>
        <v>1.0174910238212336</v>
      </c>
      <c r="J3527" s="78">
        <v>0</v>
      </c>
      <c r="K3527" s="80">
        <f t="shared" si="556"/>
        <v>0</v>
      </c>
      <c r="L3527" s="68" t="str">
        <f t="shared" si="549"/>
        <v>Normal</v>
      </c>
      <c r="N3527" s="67">
        <f t="shared" si="550"/>
        <v>0</v>
      </c>
      <c r="O3527" s="67">
        <f t="shared" si="551"/>
        <v>0</v>
      </c>
      <c r="P3527" s="81">
        <f t="shared" si="552"/>
        <v>1.0174910238212336</v>
      </c>
      <c r="Q3527" s="81">
        <f t="shared" si="553"/>
        <v>1.0174910238212336</v>
      </c>
      <c r="S3527" s="1">
        <f t="shared" si="557"/>
        <v>6</v>
      </c>
      <c r="T3527" s="1" t="str">
        <f t="shared" si="558"/>
        <v>Off-Peak</v>
      </c>
    </row>
    <row r="3528" spans="1:20" x14ac:dyDescent="0.25">
      <c r="A3528" s="85">
        <v>45073.208333325078</v>
      </c>
      <c r="B3528" s="1">
        <v>5</v>
      </c>
      <c r="C3528" s="1">
        <v>27</v>
      </c>
      <c r="D3528" s="1">
        <v>6</v>
      </c>
      <c r="E3528" s="1" t="str">
        <f t="shared" si="554"/>
        <v>Non-Summer</v>
      </c>
      <c r="F3528" s="78">
        <v>0.54079999999999995</v>
      </c>
      <c r="G3528" s="79">
        <f t="shared" si="555"/>
        <v>1.028906405539497</v>
      </c>
      <c r="J3528" s="78">
        <v>0.46268200000000004</v>
      </c>
      <c r="K3528" s="80">
        <f t="shared" si="556"/>
        <v>0.46268200000000004</v>
      </c>
      <c r="L3528" s="68" t="str">
        <f t="shared" si="549"/>
        <v>Normal</v>
      </c>
      <c r="N3528" s="67">
        <f t="shared" si="550"/>
        <v>0</v>
      </c>
      <c r="O3528" s="67">
        <f t="shared" si="551"/>
        <v>0.46268200000000004</v>
      </c>
      <c r="P3528" s="81">
        <f t="shared" si="552"/>
        <v>0.56622440553949693</v>
      </c>
      <c r="Q3528" s="81">
        <f t="shared" si="553"/>
        <v>0.56622440553949693</v>
      </c>
      <c r="S3528" s="1">
        <f t="shared" si="557"/>
        <v>6</v>
      </c>
      <c r="T3528" s="1" t="str">
        <f t="shared" si="558"/>
        <v>Off-Peak</v>
      </c>
    </row>
    <row r="3529" spans="1:20" x14ac:dyDescent="0.25">
      <c r="A3529" s="85">
        <v>45073.249999991742</v>
      </c>
      <c r="B3529" s="1">
        <v>5</v>
      </c>
      <c r="C3529" s="1">
        <v>27</v>
      </c>
      <c r="D3529" s="1">
        <v>7</v>
      </c>
      <c r="E3529" s="1" t="str">
        <f t="shared" si="554"/>
        <v>Non-Summer</v>
      </c>
      <c r="F3529" s="78">
        <v>0.55789999999999995</v>
      </c>
      <c r="G3529" s="79">
        <f t="shared" si="555"/>
        <v>1.0614402434365484</v>
      </c>
      <c r="J3529" s="78">
        <v>1.5666469999999999</v>
      </c>
      <c r="K3529" s="80">
        <f t="shared" si="556"/>
        <v>1.5666469999999999</v>
      </c>
      <c r="L3529" s="68" t="str">
        <f t="shared" si="549"/>
        <v>Normal</v>
      </c>
      <c r="N3529" s="67">
        <f t="shared" si="550"/>
        <v>0.50520675656345149</v>
      </c>
      <c r="O3529" s="67">
        <f t="shared" si="551"/>
        <v>1.0614402434365484</v>
      </c>
      <c r="P3529" s="81">
        <f t="shared" si="552"/>
        <v>0</v>
      </c>
      <c r="Q3529" s="81">
        <f t="shared" si="553"/>
        <v>-0.50520675656345149</v>
      </c>
      <c r="S3529" s="1">
        <f t="shared" si="557"/>
        <v>6</v>
      </c>
      <c r="T3529" s="1" t="str">
        <f t="shared" si="558"/>
        <v>Off-Peak</v>
      </c>
    </row>
    <row r="3530" spans="1:20" x14ac:dyDescent="0.25">
      <c r="A3530" s="85">
        <v>45073.291666658406</v>
      </c>
      <c r="B3530" s="1">
        <v>5</v>
      </c>
      <c r="C3530" s="1">
        <v>27</v>
      </c>
      <c r="D3530" s="1">
        <v>8</v>
      </c>
      <c r="E3530" s="1" t="str">
        <f t="shared" si="554"/>
        <v>Non-Summer</v>
      </c>
      <c r="F3530" s="78">
        <v>0.59209999999999996</v>
      </c>
      <c r="G3530" s="79">
        <f t="shared" si="555"/>
        <v>1.1265079192306511</v>
      </c>
      <c r="J3530" s="78">
        <v>1.312316</v>
      </c>
      <c r="K3530" s="80">
        <f t="shared" si="556"/>
        <v>1.312316</v>
      </c>
      <c r="L3530" s="68" t="str">
        <f t="shared" si="549"/>
        <v>Normal</v>
      </c>
      <c r="N3530" s="67">
        <f t="shared" si="550"/>
        <v>0.18580808076934896</v>
      </c>
      <c r="O3530" s="67">
        <f t="shared" si="551"/>
        <v>1.1265079192306511</v>
      </c>
      <c r="P3530" s="81">
        <f t="shared" si="552"/>
        <v>0</v>
      </c>
      <c r="Q3530" s="81">
        <f t="shared" si="553"/>
        <v>-0.18580808076934896</v>
      </c>
      <c r="S3530" s="1">
        <f t="shared" si="557"/>
        <v>6</v>
      </c>
      <c r="T3530" s="1" t="str">
        <f t="shared" si="558"/>
        <v>Off-Peak</v>
      </c>
    </row>
    <row r="3531" spans="1:20" x14ac:dyDescent="0.25">
      <c r="A3531" s="85">
        <v>45073.33333332507</v>
      </c>
      <c r="B3531" s="1">
        <v>5</v>
      </c>
      <c r="C3531" s="1">
        <v>27</v>
      </c>
      <c r="D3531" s="1">
        <v>9</v>
      </c>
      <c r="E3531" s="1" t="str">
        <f t="shared" si="554"/>
        <v>Non-Summer</v>
      </c>
      <c r="F3531" s="78">
        <v>0.62960000000000005</v>
      </c>
      <c r="G3531" s="79">
        <f t="shared" si="555"/>
        <v>1.1978540549697991</v>
      </c>
      <c r="J3531" s="78">
        <v>2.0053350000000001</v>
      </c>
      <c r="K3531" s="80">
        <f t="shared" si="556"/>
        <v>2.0053350000000001</v>
      </c>
      <c r="L3531" s="68" t="str">
        <f t="shared" si="549"/>
        <v>Normal</v>
      </c>
      <c r="N3531" s="67">
        <f t="shared" si="550"/>
        <v>0.80748094503020096</v>
      </c>
      <c r="O3531" s="67">
        <f t="shared" si="551"/>
        <v>1.1978540549697991</v>
      </c>
      <c r="P3531" s="81">
        <f t="shared" si="552"/>
        <v>0</v>
      </c>
      <c r="Q3531" s="81">
        <f t="shared" si="553"/>
        <v>-0.80748094503020096</v>
      </c>
      <c r="S3531" s="1">
        <f t="shared" si="557"/>
        <v>6</v>
      </c>
      <c r="T3531" s="1" t="str">
        <f t="shared" si="558"/>
        <v>Off-Peak</v>
      </c>
    </row>
    <row r="3532" spans="1:20" x14ac:dyDescent="0.25">
      <c r="A3532" s="85">
        <v>45073.374999991735</v>
      </c>
      <c r="B3532" s="1">
        <v>5</v>
      </c>
      <c r="C3532" s="1">
        <v>27</v>
      </c>
      <c r="D3532" s="1">
        <v>10</v>
      </c>
      <c r="E3532" s="1" t="str">
        <f t="shared" si="554"/>
        <v>Non-Summer</v>
      </c>
      <c r="F3532" s="78">
        <v>0.65680000000000005</v>
      </c>
      <c r="G3532" s="79">
        <f t="shared" si="555"/>
        <v>1.2496037854259276</v>
      </c>
      <c r="J3532" s="78">
        <v>3.790149</v>
      </c>
      <c r="K3532" s="80">
        <f t="shared" si="556"/>
        <v>3.790149</v>
      </c>
      <c r="L3532" s="68" t="str">
        <f t="shared" si="549"/>
        <v>Normal</v>
      </c>
      <c r="N3532" s="67">
        <f t="shared" si="550"/>
        <v>2.5405452145740721</v>
      </c>
      <c r="O3532" s="67">
        <f t="shared" si="551"/>
        <v>1.2496037854259279</v>
      </c>
      <c r="P3532" s="81">
        <f t="shared" si="552"/>
        <v>0</v>
      </c>
      <c r="Q3532" s="81">
        <f t="shared" si="553"/>
        <v>-2.5405452145740721</v>
      </c>
      <c r="S3532" s="1">
        <f t="shared" si="557"/>
        <v>6</v>
      </c>
      <c r="T3532" s="1" t="str">
        <f t="shared" si="558"/>
        <v>Off-Peak</v>
      </c>
    </row>
    <row r="3533" spans="1:20" x14ac:dyDescent="0.25">
      <c r="A3533" s="85">
        <v>45073.416666658399</v>
      </c>
      <c r="B3533" s="1">
        <v>5</v>
      </c>
      <c r="C3533" s="1">
        <v>27</v>
      </c>
      <c r="D3533" s="1">
        <v>11</v>
      </c>
      <c r="E3533" s="1" t="str">
        <f t="shared" si="554"/>
        <v>Non-Summer</v>
      </c>
      <c r="F3533" s="78">
        <v>0.67969999999999997</v>
      </c>
      <c r="G3533" s="79">
        <f t="shared" si="555"/>
        <v>1.2931724923173005</v>
      </c>
      <c r="J3533" s="78">
        <v>4.4213909999999998</v>
      </c>
      <c r="K3533" s="80">
        <f t="shared" si="556"/>
        <v>4.4213909999999998</v>
      </c>
      <c r="L3533" s="68" t="str">
        <f t="shared" si="549"/>
        <v>Normal</v>
      </c>
      <c r="N3533" s="67">
        <f t="shared" si="550"/>
        <v>3.1282185076826994</v>
      </c>
      <c r="O3533" s="67">
        <f t="shared" si="551"/>
        <v>1.2931724923173005</v>
      </c>
      <c r="P3533" s="81">
        <f t="shared" si="552"/>
        <v>0</v>
      </c>
      <c r="Q3533" s="81">
        <f t="shared" si="553"/>
        <v>-3.1282185076826994</v>
      </c>
      <c r="S3533" s="1">
        <f t="shared" si="557"/>
        <v>6</v>
      </c>
      <c r="T3533" s="1" t="str">
        <f t="shared" si="558"/>
        <v>Off-Peak</v>
      </c>
    </row>
    <row r="3534" spans="1:20" x14ac:dyDescent="0.25">
      <c r="A3534" s="85">
        <v>45073.458333325063</v>
      </c>
      <c r="B3534" s="1">
        <v>5</v>
      </c>
      <c r="C3534" s="1">
        <v>27</v>
      </c>
      <c r="D3534" s="1">
        <v>12</v>
      </c>
      <c r="E3534" s="1" t="str">
        <f t="shared" si="554"/>
        <v>Non-Summer</v>
      </c>
      <c r="F3534" s="78">
        <v>0.70520000000000005</v>
      </c>
      <c r="G3534" s="79">
        <f t="shared" si="555"/>
        <v>1.3416878646199211</v>
      </c>
      <c r="J3534" s="78">
        <v>4.4797030000000007</v>
      </c>
      <c r="K3534" s="80">
        <f t="shared" si="556"/>
        <v>4.4797030000000007</v>
      </c>
      <c r="L3534" s="68" t="str">
        <f t="shared" si="549"/>
        <v>Normal</v>
      </c>
      <c r="N3534" s="67">
        <f t="shared" si="550"/>
        <v>3.1380151353800798</v>
      </c>
      <c r="O3534" s="67">
        <f t="shared" si="551"/>
        <v>1.3416878646199208</v>
      </c>
      <c r="P3534" s="81">
        <f t="shared" si="552"/>
        <v>2.2204460492503131E-16</v>
      </c>
      <c r="Q3534" s="81">
        <f t="shared" si="553"/>
        <v>-3.1380151353800798</v>
      </c>
      <c r="S3534" s="1">
        <f t="shared" si="557"/>
        <v>6</v>
      </c>
      <c r="T3534" s="1" t="str">
        <f t="shared" si="558"/>
        <v>Off-Peak</v>
      </c>
    </row>
    <row r="3535" spans="1:20" x14ac:dyDescent="0.25">
      <c r="A3535" s="85">
        <v>45073.499999991727</v>
      </c>
      <c r="B3535" s="1">
        <v>5</v>
      </c>
      <c r="C3535" s="1">
        <v>27</v>
      </c>
      <c r="D3535" s="1">
        <v>13</v>
      </c>
      <c r="E3535" s="1" t="str">
        <f t="shared" si="554"/>
        <v>Non-Summer</v>
      </c>
      <c r="F3535" s="78">
        <v>0.73340000000000005</v>
      </c>
      <c r="G3535" s="79">
        <f t="shared" si="555"/>
        <v>1.3953401586957603</v>
      </c>
      <c r="J3535" s="78">
        <v>5.6935280000000006</v>
      </c>
      <c r="K3535" s="80">
        <f t="shared" si="556"/>
        <v>5.6935280000000006</v>
      </c>
      <c r="L3535" s="68" t="str">
        <f t="shared" si="549"/>
        <v>Normal</v>
      </c>
      <c r="N3535" s="67">
        <f t="shared" si="550"/>
        <v>4.29818784130424</v>
      </c>
      <c r="O3535" s="67">
        <f t="shared" si="551"/>
        <v>1.3953401586957606</v>
      </c>
      <c r="P3535" s="81">
        <f t="shared" si="552"/>
        <v>0</v>
      </c>
      <c r="Q3535" s="81">
        <f t="shared" si="553"/>
        <v>-4.29818784130424</v>
      </c>
      <c r="S3535" s="1">
        <f t="shared" si="557"/>
        <v>6</v>
      </c>
      <c r="T3535" s="1" t="str">
        <f t="shared" si="558"/>
        <v>Off-Peak</v>
      </c>
    </row>
    <row r="3536" spans="1:20" x14ac:dyDescent="0.25">
      <c r="A3536" s="85">
        <v>45073.541666658391</v>
      </c>
      <c r="B3536" s="1">
        <v>5</v>
      </c>
      <c r="C3536" s="1">
        <v>27</v>
      </c>
      <c r="D3536" s="1">
        <v>14</v>
      </c>
      <c r="E3536" s="1" t="str">
        <f t="shared" si="554"/>
        <v>Non-Summer</v>
      </c>
      <c r="F3536" s="78">
        <v>0.76049999999999995</v>
      </c>
      <c r="G3536" s="79">
        <f t="shared" si="555"/>
        <v>1.4468996327899175</v>
      </c>
      <c r="J3536" s="78">
        <v>4.7530260000000002</v>
      </c>
      <c r="K3536" s="80">
        <f t="shared" si="556"/>
        <v>4.7530260000000002</v>
      </c>
      <c r="L3536" s="68" t="str">
        <f t="shared" si="549"/>
        <v>Normal</v>
      </c>
      <c r="N3536" s="67">
        <f t="shared" si="550"/>
        <v>3.3061263672100827</v>
      </c>
      <c r="O3536" s="67">
        <f t="shared" si="551"/>
        <v>1.4468996327899175</v>
      </c>
      <c r="P3536" s="81">
        <f t="shared" si="552"/>
        <v>0</v>
      </c>
      <c r="Q3536" s="81">
        <f t="shared" si="553"/>
        <v>-3.3061263672100827</v>
      </c>
      <c r="S3536" s="1">
        <f t="shared" si="557"/>
        <v>6</v>
      </c>
      <c r="T3536" s="1" t="str">
        <f t="shared" si="558"/>
        <v>Off-Peak</v>
      </c>
    </row>
    <row r="3537" spans="1:20" x14ac:dyDescent="0.25">
      <c r="A3537" s="85">
        <v>45073.583333325056</v>
      </c>
      <c r="B3537" s="1">
        <v>5</v>
      </c>
      <c r="C3537" s="1">
        <v>27</v>
      </c>
      <c r="D3537" s="1">
        <v>15</v>
      </c>
      <c r="E3537" s="1" t="str">
        <f t="shared" si="554"/>
        <v>Non-Summer</v>
      </c>
      <c r="F3537" s="78">
        <v>0.7903</v>
      </c>
      <c r="G3537" s="79">
        <f t="shared" si="555"/>
        <v>1.5035960286572938</v>
      </c>
      <c r="J3537" s="78">
        <v>5.2436959999999999</v>
      </c>
      <c r="K3537" s="80">
        <f t="shared" si="556"/>
        <v>5.2436959999999999</v>
      </c>
      <c r="L3537" s="68" t="str">
        <f t="shared" si="549"/>
        <v>Normal</v>
      </c>
      <c r="N3537" s="67">
        <f t="shared" si="550"/>
        <v>3.7400999713427061</v>
      </c>
      <c r="O3537" s="67">
        <f t="shared" si="551"/>
        <v>1.5035960286572938</v>
      </c>
      <c r="P3537" s="81">
        <f t="shared" si="552"/>
        <v>0</v>
      </c>
      <c r="Q3537" s="81">
        <f t="shared" si="553"/>
        <v>-3.7400999713427061</v>
      </c>
      <c r="S3537" s="1">
        <f t="shared" si="557"/>
        <v>6</v>
      </c>
      <c r="T3537" s="1" t="str">
        <f t="shared" si="558"/>
        <v>Off-Peak</v>
      </c>
    </row>
    <row r="3538" spans="1:20" x14ac:dyDescent="0.25">
      <c r="A3538" s="85">
        <v>45073.62499999172</v>
      </c>
      <c r="B3538" s="1">
        <v>5</v>
      </c>
      <c r="C3538" s="1">
        <v>27</v>
      </c>
      <c r="D3538" s="1">
        <v>16</v>
      </c>
      <c r="E3538" s="1" t="str">
        <f t="shared" si="554"/>
        <v>Non-Summer</v>
      </c>
      <c r="F3538" s="78">
        <v>0.81879999999999997</v>
      </c>
      <c r="G3538" s="79">
        <f t="shared" si="555"/>
        <v>1.557819091819046</v>
      </c>
      <c r="J3538" s="78">
        <v>4.1615559999999991</v>
      </c>
      <c r="K3538" s="80">
        <f t="shared" si="556"/>
        <v>4.1615559999999991</v>
      </c>
      <c r="L3538" s="68" t="str">
        <f t="shared" si="549"/>
        <v>Normal</v>
      </c>
      <c r="N3538" s="67">
        <f t="shared" si="550"/>
        <v>2.6037369081809532</v>
      </c>
      <c r="O3538" s="67">
        <f t="shared" si="551"/>
        <v>1.557819091819046</v>
      </c>
      <c r="P3538" s="81">
        <f t="shared" si="552"/>
        <v>0</v>
      </c>
      <c r="Q3538" s="81">
        <f t="shared" si="553"/>
        <v>-2.6037369081809532</v>
      </c>
      <c r="S3538" s="1">
        <f t="shared" si="557"/>
        <v>6</v>
      </c>
      <c r="T3538" s="1" t="str">
        <f t="shared" si="558"/>
        <v>Off-Peak</v>
      </c>
    </row>
    <row r="3539" spans="1:20" x14ac:dyDescent="0.25">
      <c r="A3539" s="85">
        <v>45073.666666658384</v>
      </c>
      <c r="B3539" s="1">
        <v>5</v>
      </c>
      <c r="C3539" s="1">
        <v>27</v>
      </c>
      <c r="D3539" s="1">
        <v>17</v>
      </c>
      <c r="E3539" s="1" t="str">
        <f t="shared" si="554"/>
        <v>Non-Summer</v>
      </c>
      <c r="F3539" s="78">
        <v>0.83809999999999996</v>
      </c>
      <c r="G3539" s="79">
        <f t="shared" si="555"/>
        <v>1.5945385696794607</v>
      </c>
      <c r="J3539" s="78">
        <v>2.6953939999999998</v>
      </c>
      <c r="K3539" s="80">
        <f t="shared" si="556"/>
        <v>2.6953939999999998</v>
      </c>
      <c r="L3539" s="68" t="str">
        <f t="shared" ref="L3539:L3602" si="559">IF(AND(D3539&gt;=$C$2,D3539&lt;=$C$3,E3539="Summer"),"MaxDis","Normal")</f>
        <v>Normal</v>
      </c>
      <c r="N3539" s="67">
        <f t="shared" ref="N3539:N3602" si="560">IF(K3539-G3539&lt;0,0,K3539-G3539)</f>
        <v>1.1008554303205391</v>
      </c>
      <c r="O3539" s="67">
        <f t="shared" ref="O3539:O3602" si="561">K3539-N3539</f>
        <v>1.5945385696794607</v>
      </c>
      <c r="P3539" s="81">
        <f t="shared" ref="P3539:P3602" si="562">MAX(0,G3539-O3539)</f>
        <v>0</v>
      </c>
      <c r="Q3539" s="81">
        <f t="shared" ref="Q3539:Q3602" si="563">G3539-K3539</f>
        <v>-1.1008554303205391</v>
      </c>
      <c r="S3539" s="1">
        <f t="shared" si="557"/>
        <v>6</v>
      </c>
      <c r="T3539" s="1" t="str">
        <f t="shared" si="558"/>
        <v>Off-Peak</v>
      </c>
    </row>
    <row r="3540" spans="1:20" x14ac:dyDescent="0.25">
      <c r="A3540" s="85">
        <v>45073.708333325048</v>
      </c>
      <c r="B3540" s="1">
        <v>5</v>
      </c>
      <c r="C3540" s="1">
        <v>27</v>
      </c>
      <c r="D3540" s="1">
        <v>18</v>
      </c>
      <c r="E3540" s="1" t="str">
        <f t="shared" ref="E3540:E3603" si="564">IF(AND(B3540&gt;=$C$5,B3540&lt;=$C$6),"Summer","Non-Summer")</f>
        <v>Non-Summer</v>
      </c>
      <c r="F3540" s="78">
        <v>0.84950000000000003</v>
      </c>
      <c r="G3540" s="79">
        <f t="shared" ref="G3540:G3603" si="565">F3540*$G$13</f>
        <v>1.6162277949441619</v>
      </c>
      <c r="J3540" s="78">
        <v>1.0383820000000001</v>
      </c>
      <c r="K3540" s="80">
        <f t="shared" ref="K3540:K3603" si="566">J3540*$K$13</f>
        <v>1.0383820000000001</v>
      </c>
      <c r="L3540" s="68" t="str">
        <f t="shared" si="559"/>
        <v>Normal</v>
      </c>
      <c r="N3540" s="67">
        <f t="shared" si="560"/>
        <v>0</v>
      </c>
      <c r="O3540" s="67">
        <f t="shared" si="561"/>
        <v>1.0383820000000001</v>
      </c>
      <c r="P3540" s="81">
        <f t="shared" si="562"/>
        <v>0.57784579494416177</v>
      </c>
      <c r="Q3540" s="81">
        <f t="shared" si="563"/>
        <v>0.57784579494416177</v>
      </c>
      <c r="S3540" s="1">
        <f t="shared" ref="S3540:S3603" si="567">WEEKDAY(A3540,2)</f>
        <v>6</v>
      </c>
      <c r="T3540" s="1" t="str">
        <f t="shared" ref="T3540:T3603" si="568">IF(S3540&gt;5,"Off-Peak",IF(AND(D3540&gt;=$C$7,D3540&lt;$C$8),"Peak","Off-Peak"))</f>
        <v>Off-Peak</v>
      </c>
    </row>
    <row r="3541" spans="1:20" x14ac:dyDescent="0.25">
      <c r="A3541" s="85">
        <v>45073.749999991713</v>
      </c>
      <c r="B3541" s="1">
        <v>5</v>
      </c>
      <c r="C3541" s="1">
        <v>27</v>
      </c>
      <c r="D3541" s="1">
        <v>19</v>
      </c>
      <c r="E3541" s="1" t="str">
        <f t="shared" si="564"/>
        <v>Non-Summer</v>
      </c>
      <c r="F3541" s="78">
        <v>0.83809999999999996</v>
      </c>
      <c r="G3541" s="79">
        <f t="shared" si="565"/>
        <v>1.5945385696794607</v>
      </c>
      <c r="J3541" s="78">
        <v>0.13325800000000002</v>
      </c>
      <c r="K3541" s="80">
        <f t="shared" si="566"/>
        <v>0.13325800000000002</v>
      </c>
      <c r="L3541" s="68" t="str">
        <f t="shared" si="559"/>
        <v>Normal</v>
      </c>
      <c r="N3541" s="67">
        <f t="shared" si="560"/>
        <v>0</v>
      </c>
      <c r="O3541" s="67">
        <f t="shared" si="561"/>
        <v>0.13325800000000002</v>
      </c>
      <c r="P3541" s="81">
        <f t="shared" si="562"/>
        <v>1.4612805696794606</v>
      </c>
      <c r="Q3541" s="81">
        <f t="shared" si="563"/>
        <v>1.4612805696794606</v>
      </c>
      <c r="S3541" s="1">
        <f t="shared" si="567"/>
        <v>6</v>
      </c>
      <c r="T3541" s="1" t="str">
        <f t="shared" si="568"/>
        <v>Off-Peak</v>
      </c>
    </row>
    <row r="3542" spans="1:20" x14ac:dyDescent="0.25">
      <c r="A3542" s="85">
        <v>45073.791666658377</v>
      </c>
      <c r="B3542" s="1">
        <v>5</v>
      </c>
      <c r="C3542" s="1">
        <v>27</v>
      </c>
      <c r="D3542" s="1">
        <v>20</v>
      </c>
      <c r="E3542" s="1" t="str">
        <f t="shared" si="564"/>
        <v>Non-Summer</v>
      </c>
      <c r="F3542" s="78">
        <v>0.82550000000000001</v>
      </c>
      <c r="G3542" s="79">
        <f t="shared" si="565"/>
        <v>1.5705662680711072</v>
      </c>
      <c r="J3542" s="78">
        <v>0</v>
      </c>
      <c r="K3542" s="80">
        <f t="shared" si="566"/>
        <v>0</v>
      </c>
      <c r="L3542" s="68" t="str">
        <f t="shared" si="559"/>
        <v>Normal</v>
      </c>
      <c r="N3542" s="67">
        <f t="shared" si="560"/>
        <v>0</v>
      </c>
      <c r="O3542" s="67">
        <f t="shared" si="561"/>
        <v>0</v>
      </c>
      <c r="P3542" s="81">
        <f t="shared" si="562"/>
        <v>1.5705662680711072</v>
      </c>
      <c r="Q3542" s="81">
        <f t="shared" si="563"/>
        <v>1.5705662680711072</v>
      </c>
      <c r="S3542" s="1">
        <f t="shared" si="567"/>
        <v>6</v>
      </c>
      <c r="T3542" s="1" t="str">
        <f t="shared" si="568"/>
        <v>Off-Peak</v>
      </c>
    </row>
    <row r="3543" spans="1:20" x14ac:dyDescent="0.25">
      <c r="A3543" s="85">
        <v>45073.833333325041</v>
      </c>
      <c r="B3543" s="1">
        <v>5</v>
      </c>
      <c r="C3543" s="1">
        <v>27</v>
      </c>
      <c r="D3543" s="1">
        <v>21</v>
      </c>
      <c r="E3543" s="1" t="str">
        <f t="shared" si="564"/>
        <v>Non-Summer</v>
      </c>
      <c r="F3543" s="78">
        <v>0.84430000000000005</v>
      </c>
      <c r="G3543" s="79">
        <f t="shared" si="565"/>
        <v>1.6063344641216668</v>
      </c>
      <c r="J3543" s="78">
        <v>0</v>
      </c>
      <c r="K3543" s="80">
        <f t="shared" si="566"/>
        <v>0</v>
      </c>
      <c r="L3543" s="68" t="str">
        <f t="shared" si="559"/>
        <v>Normal</v>
      </c>
      <c r="N3543" s="67">
        <f t="shared" si="560"/>
        <v>0</v>
      </c>
      <c r="O3543" s="67">
        <f t="shared" si="561"/>
        <v>0</v>
      </c>
      <c r="P3543" s="81">
        <f t="shared" si="562"/>
        <v>1.6063344641216668</v>
      </c>
      <c r="Q3543" s="81">
        <f t="shared" si="563"/>
        <v>1.6063344641216668</v>
      </c>
      <c r="S3543" s="1">
        <f t="shared" si="567"/>
        <v>6</v>
      </c>
      <c r="T3543" s="1" t="str">
        <f t="shared" si="568"/>
        <v>Off-Peak</v>
      </c>
    </row>
    <row r="3544" spans="1:20" x14ac:dyDescent="0.25">
      <c r="A3544" s="85">
        <v>45073.874999991705</v>
      </c>
      <c r="B3544" s="1">
        <v>5</v>
      </c>
      <c r="C3544" s="1">
        <v>27</v>
      </c>
      <c r="D3544" s="1">
        <v>22</v>
      </c>
      <c r="E3544" s="1" t="str">
        <f t="shared" si="564"/>
        <v>Non-Summer</v>
      </c>
      <c r="F3544" s="78">
        <v>0.83950000000000002</v>
      </c>
      <c r="G3544" s="79">
        <f t="shared" si="565"/>
        <v>1.5972021587470557</v>
      </c>
      <c r="J3544" s="78">
        <v>0</v>
      </c>
      <c r="K3544" s="80">
        <f t="shared" si="566"/>
        <v>0</v>
      </c>
      <c r="L3544" s="68" t="str">
        <f t="shared" si="559"/>
        <v>Normal</v>
      </c>
      <c r="N3544" s="67">
        <f t="shared" si="560"/>
        <v>0</v>
      </c>
      <c r="O3544" s="67">
        <f t="shared" si="561"/>
        <v>0</v>
      </c>
      <c r="P3544" s="81">
        <f t="shared" si="562"/>
        <v>1.5972021587470557</v>
      </c>
      <c r="Q3544" s="81">
        <f t="shared" si="563"/>
        <v>1.5972021587470557</v>
      </c>
      <c r="S3544" s="1">
        <f t="shared" si="567"/>
        <v>6</v>
      </c>
      <c r="T3544" s="1" t="str">
        <f t="shared" si="568"/>
        <v>Off-Peak</v>
      </c>
    </row>
    <row r="3545" spans="1:20" x14ac:dyDescent="0.25">
      <c r="A3545" s="85">
        <v>45073.91666665837</v>
      </c>
      <c r="B3545" s="1">
        <v>5</v>
      </c>
      <c r="C3545" s="1">
        <v>27</v>
      </c>
      <c r="D3545" s="1">
        <v>23</v>
      </c>
      <c r="E3545" s="1" t="str">
        <f t="shared" si="564"/>
        <v>Non-Summer</v>
      </c>
      <c r="F3545" s="78">
        <v>0.7853</v>
      </c>
      <c r="G3545" s="79">
        <f t="shared" si="565"/>
        <v>1.4940832105587407</v>
      </c>
      <c r="J3545" s="78">
        <v>0</v>
      </c>
      <c r="K3545" s="80">
        <f t="shared" si="566"/>
        <v>0</v>
      </c>
      <c r="L3545" s="68" t="str">
        <f t="shared" si="559"/>
        <v>Normal</v>
      </c>
      <c r="N3545" s="67">
        <f t="shared" si="560"/>
        <v>0</v>
      </c>
      <c r="O3545" s="67">
        <f t="shared" si="561"/>
        <v>0</v>
      </c>
      <c r="P3545" s="81">
        <f t="shared" si="562"/>
        <v>1.4940832105587407</v>
      </c>
      <c r="Q3545" s="81">
        <f t="shared" si="563"/>
        <v>1.4940832105587407</v>
      </c>
      <c r="S3545" s="1">
        <f t="shared" si="567"/>
        <v>6</v>
      </c>
      <c r="T3545" s="1" t="str">
        <f t="shared" si="568"/>
        <v>Off-Peak</v>
      </c>
    </row>
    <row r="3546" spans="1:20" x14ac:dyDescent="0.25">
      <c r="A3546" s="85">
        <v>45073.958333325034</v>
      </c>
      <c r="B3546" s="1">
        <v>5</v>
      </c>
      <c r="C3546" s="1">
        <v>28</v>
      </c>
      <c r="D3546" s="1">
        <v>0</v>
      </c>
      <c r="E3546" s="1" t="str">
        <f t="shared" si="564"/>
        <v>Non-Summer</v>
      </c>
      <c r="F3546" s="78">
        <v>0.70540000000000003</v>
      </c>
      <c r="G3546" s="79">
        <f t="shared" si="565"/>
        <v>1.3420683773438633</v>
      </c>
      <c r="J3546" s="78">
        <v>0</v>
      </c>
      <c r="K3546" s="80">
        <f t="shared" si="566"/>
        <v>0</v>
      </c>
      <c r="L3546" s="68" t="str">
        <f t="shared" si="559"/>
        <v>Normal</v>
      </c>
      <c r="N3546" s="67">
        <f t="shared" si="560"/>
        <v>0</v>
      </c>
      <c r="O3546" s="67">
        <f t="shared" si="561"/>
        <v>0</v>
      </c>
      <c r="P3546" s="81">
        <f t="shared" si="562"/>
        <v>1.3420683773438633</v>
      </c>
      <c r="Q3546" s="81">
        <f t="shared" si="563"/>
        <v>1.3420683773438633</v>
      </c>
      <c r="S3546" s="1">
        <f t="shared" si="567"/>
        <v>6</v>
      </c>
      <c r="T3546" s="1" t="str">
        <f t="shared" si="568"/>
        <v>Off-Peak</v>
      </c>
    </row>
    <row r="3547" spans="1:20" x14ac:dyDescent="0.25">
      <c r="A3547" s="85">
        <v>45073.999999991698</v>
      </c>
      <c r="B3547" s="1">
        <v>5</v>
      </c>
      <c r="C3547" s="1">
        <v>28</v>
      </c>
      <c r="D3547" s="1">
        <v>1</v>
      </c>
      <c r="E3547" s="1" t="str">
        <f t="shared" si="564"/>
        <v>Non-Summer</v>
      </c>
      <c r="F3547" s="78">
        <v>0.63829999999999998</v>
      </c>
      <c r="G3547" s="79">
        <f t="shared" si="565"/>
        <v>1.2144063584612812</v>
      </c>
      <c r="J3547" s="78">
        <v>0</v>
      </c>
      <c r="K3547" s="80">
        <f t="shared" si="566"/>
        <v>0</v>
      </c>
      <c r="L3547" s="68" t="str">
        <f t="shared" si="559"/>
        <v>Normal</v>
      </c>
      <c r="N3547" s="67">
        <f t="shared" si="560"/>
        <v>0</v>
      </c>
      <c r="O3547" s="67">
        <f t="shared" si="561"/>
        <v>0</v>
      </c>
      <c r="P3547" s="81">
        <f t="shared" si="562"/>
        <v>1.2144063584612812</v>
      </c>
      <c r="Q3547" s="81">
        <f t="shared" si="563"/>
        <v>1.2144063584612812</v>
      </c>
      <c r="S3547" s="1">
        <f t="shared" si="567"/>
        <v>7</v>
      </c>
      <c r="T3547" s="1" t="str">
        <f t="shared" si="568"/>
        <v>Off-Peak</v>
      </c>
    </row>
    <row r="3548" spans="1:20" x14ac:dyDescent="0.25">
      <c r="A3548" s="85">
        <v>45074.041666658362</v>
      </c>
      <c r="B3548" s="1">
        <v>5</v>
      </c>
      <c r="C3548" s="1">
        <v>28</v>
      </c>
      <c r="D3548" s="1">
        <v>2</v>
      </c>
      <c r="E3548" s="1" t="str">
        <f t="shared" si="564"/>
        <v>Non-Summer</v>
      </c>
      <c r="F3548" s="78">
        <v>0.58850000000000002</v>
      </c>
      <c r="G3548" s="79">
        <f t="shared" si="565"/>
        <v>1.119658690199693</v>
      </c>
      <c r="J3548" s="78">
        <v>0</v>
      </c>
      <c r="K3548" s="80">
        <f t="shared" si="566"/>
        <v>0</v>
      </c>
      <c r="L3548" s="68" t="str">
        <f t="shared" si="559"/>
        <v>Normal</v>
      </c>
      <c r="N3548" s="67">
        <f t="shared" si="560"/>
        <v>0</v>
      </c>
      <c r="O3548" s="67">
        <f t="shared" si="561"/>
        <v>0</v>
      </c>
      <c r="P3548" s="81">
        <f t="shared" si="562"/>
        <v>1.119658690199693</v>
      </c>
      <c r="Q3548" s="81">
        <f t="shared" si="563"/>
        <v>1.119658690199693</v>
      </c>
      <c r="S3548" s="1">
        <f t="shared" si="567"/>
        <v>7</v>
      </c>
      <c r="T3548" s="1" t="str">
        <f t="shared" si="568"/>
        <v>Off-Peak</v>
      </c>
    </row>
    <row r="3549" spans="1:20" x14ac:dyDescent="0.25">
      <c r="A3549" s="85">
        <v>45074.083333325027</v>
      </c>
      <c r="B3549" s="1">
        <v>5</v>
      </c>
      <c r="C3549" s="1">
        <v>28</v>
      </c>
      <c r="D3549" s="1">
        <v>3</v>
      </c>
      <c r="E3549" s="1" t="str">
        <f t="shared" si="564"/>
        <v>Non-Summer</v>
      </c>
      <c r="F3549" s="78">
        <v>0.55589999999999995</v>
      </c>
      <c r="G3549" s="79">
        <f t="shared" si="565"/>
        <v>1.0576351161971271</v>
      </c>
      <c r="J3549" s="78">
        <v>0</v>
      </c>
      <c r="K3549" s="80">
        <f t="shared" si="566"/>
        <v>0</v>
      </c>
      <c r="L3549" s="68" t="str">
        <f t="shared" si="559"/>
        <v>Normal</v>
      </c>
      <c r="N3549" s="67">
        <f t="shared" si="560"/>
        <v>0</v>
      </c>
      <c r="O3549" s="67">
        <f t="shared" si="561"/>
        <v>0</v>
      </c>
      <c r="P3549" s="81">
        <f t="shared" si="562"/>
        <v>1.0576351161971271</v>
      </c>
      <c r="Q3549" s="81">
        <f t="shared" si="563"/>
        <v>1.0576351161971271</v>
      </c>
      <c r="S3549" s="1">
        <f t="shared" si="567"/>
        <v>7</v>
      </c>
      <c r="T3549" s="1" t="str">
        <f t="shared" si="568"/>
        <v>Off-Peak</v>
      </c>
    </row>
    <row r="3550" spans="1:20" x14ac:dyDescent="0.25">
      <c r="A3550" s="85">
        <v>45074.124999991691</v>
      </c>
      <c r="B3550" s="1">
        <v>5</v>
      </c>
      <c r="C3550" s="1">
        <v>28</v>
      </c>
      <c r="D3550" s="1">
        <v>4</v>
      </c>
      <c r="E3550" s="1" t="str">
        <f t="shared" si="564"/>
        <v>Non-Summer</v>
      </c>
      <c r="F3550" s="78">
        <v>0.53620000000000001</v>
      </c>
      <c r="G3550" s="79">
        <f t="shared" si="565"/>
        <v>1.0201546128888281</v>
      </c>
      <c r="J3550" s="78">
        <v>0</v>
      </c>
      <c r="K3550" s="80">
        <f t="shared" si="566"/>
        <v>0</v>
      </c>
      <c r="L3550" s="68" t="str">
        <f t="shared" si="559"/>
        <v>Normal</v>
      </c>
      <c r="N3550" s="67">
        <f t="shared" si="560"/>
        <v>0</v>
      </c>
      <c r="O3550" s="67">
        <f t="shared" si="561"/>
        <v>0</v>
      </c>
      <c r="P3550" s="81">
        <f t="shared" si="562"/>
        <v>1.0201546128888281</v>
      </c>
      <c r="Q3550" s="81">
        <f t="shared" si="563"/>
        <v>1.0201546128888281</v>
      </c>
      <c r="S3550" s="1">
        <f t="shared" si="567"/>
        <v>7</v>
      </c>
      <c r="T3550" s="1" t="str">
        <f t="shared" si="568"/>
        <v>Off-Peak</v>
      </c>
    </row>
    <row r="3551" spans="1:20" x14ac:dyDescent="0.25">
      <c r="A3551" s="85">
        <v>45074.166666658355</v>
      </c>
      <c r="B3551" s="1">
        <v>5</v>
      </c>
      <c r="C3551" s="1">
        <v>28</v>
      </c>
      <c r="D3551" s="1">
        <v>5</v>
      </c>
      <c r="E3551" s="1" t="str">
        <f t="shared" si="564"/>
        <v>Non-Summer</v>
      </c>
      <c r="F3551" s="78">
        <v>0.52690000000000003</v>
      </c>
      <c r="G3551" s="79">
        <f t="shared" si="565"/>
        <v>1.0024607712255196</v>
      </c>
      <c r="J3551" s="78">
        <v>0</v>
      </c>
      <c r="K3551" s="80">
        <f t="shared" si="566"/>
        <v>0</v>
      </c>
      <c r="L3551" s="68" t="str">
        <f t="shared" si="559"/>
        <v>Normal</v>
      </c>
      <c r="N3551" s="67">
        <f t="shared" si="560"/>
        <v>0</v>
      </c>
      <c r="O3551" s="67">
        <f t="shared" si="561"/>
        <v>0</v>
      </c>
      <c r="P3551" s="81">
        <f t="shared" si="562"/>
        <v>1.0024607712255196</v>
      </c>
      <c r="Q3551" s="81">
        <f t="shared" si="563"/>
        <v>1.0024607712255196</v>
      </c>
      <c r="S3551" s="1">
        <f t="shared" si="567"/>
        <v>7</v>
      </c>
      <c r="T3551" s="1" t="str">
        <f t="shared" si="568"/>
        <v>Off-Peak</v>
      </c>
    </row>
    <row r="3552" spans="1:20" x14ac:dyDescent="0.25">
      <c r="A3552" s="85">
        <v>45074.208333325019</v>
      </c>
      <c r="B3552" s="1">
        <v>5</v>
      </c>
      <c r="C3552" s="1">
        <v>28</v>
      </c>
      <c r="D3552" s="1">
        <v>6</v>
      </c>
      <c r="E3552" s="1" t="str">
        <f t="shared" si="564"/>
        <v>Non-Summer</v>
      </c>
      <c r="F3552" s="78">
        <v>0.52649999999999997</v>
      </c>
      <c r="G3552" s="79">
        <f t="shared" si="565"/>
        <v>1.0016997457776353</v>
      </c>
      <c r="J3552" s="78">
        <v>0.34808999999999996</v>
      </c>
      <c r="K3552" s="80">
        <f t="shared" si="566"/>
        <v>0.34808999999999996</v>
      </c>
      <c r="L3552" s="68" t="str">
        <f t="shared" si="559"/>
        <v>Normal</v>
      </c>
      <c r="N3552" s="67">
        <f t="shared" si="560"/>
        <v>0</v>
      </c>
      <c r="O3552" s="67">
        <f t="shared" si="561"/>
        <v>0.34808999999999996</v>
      </c>
      <c r="P3552" s="81">
        <f t="shared" si="562"/>
        <v>0.65360974577763531</v>
      </c>
      <c r="Q3552" s="81">
        <f t="shared" si="563"/>
        <v>0.65360974577763531</v>
      </c>
      <c r="S3552" s="1">
        <f t="shared" si="567"/>
        <v>7</v>
      </c>
      <c r="T3552" s="1" t="str">
        <f t="shared" si="568"/>
        <v>Off-Peak</v>
      </c>
    </row>
    <row r="3553" spans="1:20" x14ac:dyDescent="0.25">
      <c r="A3553" s="85">
        <v>45074.249999991684</v>
      </c>
      <c r="B3553" s="1">
        <v>5</v>
      </c>
      <c r="C3553" s="1">
        <v>28</v>
      </c>
      <c r="D3553" s="1">
        <v>7</v>
      </c>
      <c r="E3553" s="1" t="str">
        <f t="shared" si="564"/>
        <v>Non-Summer</v>
      </c>
      <c r="F3553" s="78">
        <v>0.53720000000000001</v>
      </c>
      <c r="G3553" s="79">
        <f t="shared" si="565"/>
        <v>1.0220571765085389</v>
      </c>
      <c r="J3553" s="78">
        <v>1.789625</v>
      </c>
      <c r="K3553" s="80">
        <f t="shared" si="566"/>
        <v>1.789625</v>
      </c>
      <c r="L3553" s="68" t="str">
        <f t="shared" si="559"/>
        <v>Normal</v>
      </c>
      <c r="N3553" s="67">
        <f t="shared" si="560"/>
        <v>0.76756782349146113</v>
      </c>
      <c r="O3553" s="67">
        <f t="shared" si="561"/>
        <v>1.0220571765085389</v>
      </c>
      <c r="P3553" s="81">
        <f t="shared" si="562"/>
        <v>0</v>
      </c>
      <c r="Q3553" s="81">
        <f t="shared" si="563"/>
        <v>-0.76756782349146113</v>
      </c>
      <c r="S3553" s="1">
        <f t="shared" si="567"/>
        <v>7</v>
      </c>
      <c r="T3553" s="1" t="str">
        <f t="shared" si="568"/>
        <v>Off-Peak</v>
      </c>
    </row>
    <row r="3554" spans="1:20" x14ac:dyDescent="0.25">
      <c r="A3554" s="85">
        <v>45074.291666658348</v>
      </c>
      <c r="B3554" s="1">
        <v>5</v>
      </c>
      <c r="C3554" s="1">
        <v>28</v>
      </c>
      <c r="D3554" s="1">
        <v>8</v>
      </c>
      <c r="E3554" s="1" t="str">
        <f t="shared" si="564"/>
        <v>Non-Summer</v>
      </c>
      <c r="F3554" s="78">
        <v>0.57489999999999997</v>
      </c>
      <c r="G3554" s="79">
        <f t="shared" si="565"/>
        <v>1.0937838249716287</v>
      </c>
      <c r="J3554" s="78">
        <v>3.5225249999999999</v>
      </c>
      <c r="K3554" s="80">
        <f t="shared" si="566"/>
        <v>3.5225249999999999</v>
      </c>
      <c r="L3554" s="68" t="str">
        <f t="shared" si="559"/>
        <v>Normal</v>
      </c>
      <c r="N3554" s="67">
        <f t="shared" si="560"/>
        <v>2.4287411750283709</v>
      </c>
      <c r="O3554" s="67">
        <f t="shared" si="561"/>
        <v>1.093783824971629</v>
      </c>
      <c r="P3554" s="81">
        <f t="shared" si="562"/>
        <v>0</v>
      </c>
      <c r="Q3554" s="81">
        <f t="shared" si="563"/>
        <v>-2.4287411750283709</v>
      </c>
      <c r="S3554" s="1">
        <f t="shared" si="567"/>
        <v>7</v>
      </c>
      <c r="T3554" s="1" t="str">
        <f t="shared" si="568"/>
        <v>Off-Peak</v>
      </c>
    </row>
    <row r="3555" spans="1:20" x14ac:dyDescent="0.25">
      <c r="A3555" s="85">
        <v>45074.333333325012</v>
      </c>
      <c r="B3555" s="1">
        <v>5</v>
      </c>
      <c r="C3555" s="1">
        <v>28</v>
      </c>
      <c r="D3555" s="1">
        <v>9</v>
      </c>
      <c r="E3555" s="1" t="str">
        <f t="shared" si="564"/>
        <v>Non-Summer</v>
      </c>
      <c r="F3555" s="78">
        <v>0.62649999999999995</v>
      </c>
      <c r="G3555" s="79">
        <f t="shared" si="565"/>
        <v>1.191956107748696</v>
      </c>
      <c r="J3555" s="78">
        <v>4.841825</v>
      </c>
      <c r="K3555" s="80">
        <f t="shared" si="566"/>
        <v>4.841825</v>
      </c>
      <c r="L3555" s="68" t="str">
        <f t="shared" si="559"/>
        <v>Normal</v>
      </c>
      <c r="N3555" s="67">
        <f t="shared" si="560"/>
        <v>3.6498688922513041</v>
      </c>
      <c r="O3555" s="67">
        <f t="shared" si="561"/>
        <v>1.191956107748696</v>
      </c>
      <c r="P3555" s="81">
        <f t="shared" si="562"/>
        <v>0</v>
      </c>
      <c r="Q3555" s="81">
        <f t="shared" si="563"/>
        <v>-3.6498688922513041</v>
      </c>
      <c r="S3555" s="1">
        <f t="shared" si="567"/>
        <v>7</v>
      </c>
      <c r="T3555" s="1" t="str">
        <f t="shared" si="568"/>
        <v>Off-Peak</v>
      </c>
    </row>
    <row r="3556" spans="1:20" x14ac:dyDescent="0.25">
      <c r="A3556" s="85">
        <v>45074.374999991676</v>
      </c>
      <c r="B3556" s="1">
        <v>5</v>
      </c>
      <c r="C3556" s="1">
        <v>28</v>
      </c>
      <c r="D3556" s="1">
        <v>10</v>
      </c>
      <c r="E3556" s="1" t="str">
        <f t="shared" si="564"/>
        <v>Non-Summer</v>
      </c>
      <c r="F3556" s="78">
        <v>0.67879999999999996</v>
      </c>
      <c r="G3556" s="79">
        <f t="shared" si="565"/>
        <v>1.2914601850595608</v>
      </c>
      <c r="J3556" s="78">
        <v>5.8619189999999994</v>
      </c>
      <c r="K3556" s="80">
        <f t="shared" si="566"/>
        <v>5.8619189999999994</v>
      </c>
      <c r="L3556" s="68" t="str">
        <f t="shared" si="559"/>
        <v>Normal</v>
      </c>
      <c r="N3556" s="67">
        <f t="shared" si="560"/>
        <v>4.570458814940439</v>
      </c>
      <c r="O3556" s="67">
        <f t="shared" si="561"/>
        <v>1.2914601850595604</v>
      </c>
      <c r="P3556" s="81">
        <f t="shared" si="562"/>
        <v>4.4408920985006262E-16</v>
      </c>
      <c r="Q3556" s="81">
        <f t="shared" si="563"/>
        <v>-4.570458814940439</v>
      </c>
      <c r="S3556" s="1">
        <f t="shared" si="567"/>
        <v>7</v>
      </c>
      <c r="T3556" s="1" t="str">
        <f t="shared" si="568"/>
        <v>Off-Peak</v>
      </c>
    </row>
    <row r="3557" spans="1:20" x14ac:dyDescent="0.25">
      <c r="A3557" s="85">
        <v>45074.416666658341</v>
      </c>
      <c r="B3557" s="1">
        <v>5</v>
      </c>
      <c r="C3557" s="1">
        <v>28</v>
      </c>
      <c r="D3557" s="1">
        <v>11</v>
      </c>
      <c r="E3557" s="1" t="str">
        <f t="shared" si="564"/>
        <v>Non-Summer</v>
      </c>
      <c r="F3557" s="78">
        <v>0.73440000000000005</v>
      </c>
      <c r="G3557" s="79">
        <f t="shared" si="565"/>
        <v>1.3972427223154709</v>
      </c>
      <c r="J3557" s="78">
        <v>6.5025510000000004</v>
      </c>
      <c r="K3557" s="80">
        <f t="shared" si="566"/>
        <v>6.5025510000000004</v>
      </c>
      <c r="L3557" s="68" t="str">
        <f t="shared" si="559"/>
        <v>Normal</v>
      </c>
      <c r="N3557" s="67">
        <f t="shared" si="560"/>
        <v>5.1053082776845295</v>
      </c>
      <c r="O3557" s="67">
        <f t="shared" si="561"/>
        <v>1.3972427223154709</v>
      </c>
      <c r="P3557" s="81">
        <f t="shared" si="562"/>
        <v>0</v>
      </c>
      <c r="Q3557" s="81">
        <f t="shared" si="563"/>
        <v>-5.1053082776845295</v>
      </c>
      <c r="S3557" s="1">
        <f t="shared" si="567"/>
        <v>7</v>
      </c>
      <c r="T3557" s="1" t="str">
        <f t="shared" si="568"/>
        <v>Off-Peak</v>
      </c>
    </row>
    <row r="3558" spans="1:20" x14ac:dyDescent="0.25">
      <c r="A3558" s="85">
        <v>45074.458333325005</v>
      </c>
      <c r="B3558" s="1">
        <v>5</v>
      </c>
      <c r="C3558" s="1">
        <v>28</v>
      </c>
      <c r="D3558" s="1">
        <v>12</v>
      </c>
      <c r="E3558" s="1" t="str">
        <f t="shared" si="564"/>
        <v>Non-Summer</v>
      </c>
      <c r="F3558" s="78">
        <v>0.80010000000000003</v>
      </c>
      <c r="G3558" s="79">
        <f t="shared" si="565"/>
        <v>1.5222411521304577</v>
      </c>
      <c r="J3558" s="78">
        <v>6.7948870000000001</v>
      </c>
      <c r="K3558" s="80">
        <f t="shared" si="566"/>
        <v>6.7948870000000001</v>
      </c>
      <c r="L3558" s="68" t="str">
        <f t="shared" si="559"/>
        <v>Normal</v>
      </c>
      <c r="N3558" s="67">
        <f t="shared" si="560"/>
        <v>5.2726458478695424</v>
      </c>
      <c r="O3558" s="67">
        <f t="shared" si="561"/>
        <v>1.5222411521304577</v>
      </c>
      <c r="P3558" s="81">
        <f t="shared" si="562"/>
        <v>0</v>
      </c>
      <c r="Q3558" s="81">
        <f t="shared" si="563"/>
        <v>-5.2726458478695424</v>
      </c>
      <c r="S3558" s="1">
        <f t="shared" si="567"/>
        <v>7</v>
      </c>
      <c r="T3558" s="1" t="str">
        <f t="shared" si="568"/>
        <v>Off-Peak</v>
      </c>
    </row>
    <row r="3559" spans="1:20" x14ac:dyDescent="0.25">
      <c r="A3559" s="85">
        <v>45074.499999991669</v>
      </c>
      <c r="B3559" s="1">
        <v>5</v>
      </c>
      <c r="C3559" s="1">
        <v>28</v>
      </c>
      <c r="D3559" s="1">
        <v>13</v>
      </c>
      <c r="E3559" s="1" t="str">
        <f t="shared" si="564"/>
        <v>Non-Summer</v>
      </c>
      <c r="F3559" s="78">
        <v>0.87050000000000005</v>
      </c>
      <c r="G3559" s="79">
        <f t="shared" si="565"/>
        <v>1.6561816309580848</v>
      </c>
      <c r="J3559" s="78">
        <v>6.6672279999999997</v>
      </c>
      <c r="K3559" s="80">
        <f t="shared" si="566"/>
        <v>6.6672279999999997</v>
      </c>
      <c r="L3559" s="68" t="str">
        <f t="shared" si="559"/>
        <v>Normal</v>
      </c>
      <c r="N3559" s="67">
        <f t="shared" si="560"/>
        <v>5.0110463690419147</v>
      </c>
      <c r="O3559" s="67">
        <f t="shared" si="561"/>
        <v>1.656181630958085</v>
      </c>
      <c r="P3559" s="81">
        <f t="shared" si="562"/>
        <v>0</v>
      </c>
      <c r="Q3559" s="81">
        <f t="shared" si="563"/>
        <v>-5.0110463690419147</v>
      </c>
      <c r="S3559" s="1">
        <f t="shared" si="567"/>
        <v>7</v>
      </c>
      <c r="T3559" s="1" t="str">
        <f t="shared" si="568"/>
        <v>Off-Peak</v>
      </c>
    </row>
    <row r="3560" spans="1:20" x14ac:dyDescent="0.25">
      <c r="A3560" s="85">
        <v>45074.541666658333</v>
      </c>
      <c r="B3560" s="1">
        <v>5</v>
      </c>
      <c r="C3560" s="1">
        <v>28</v>
      </c>
      <c r="D3560" s="1">
        <v>14</v>
      </c>
      <c r="E3560" s="1" t="str">
        <f t="shared" si="564"/>
        <v>Non-Summer</v>
      </c>
      <c r="F3560" s="78">
        <v>0.93640000000000001</v>
      </c>
      <c r="G3560" s="79">
        <f t="shared" si="565"/>
        <v>1.7815605734970137</v>
      </c>
      <c r="J3560" s="78">
        <v>6.2168549999999998</v>
      </c>
      <c r="K3560" s="80">
        <f t="shared" si="566"/>
        <v>6.2168549999999998</v>
      </c>
      <c r="L3560" s="68" t="str">
        <f t="shared" si="559"/>
        <v>Normal</v>
      </c>
      <c r="N3560" s="67">
        <f t="shared" si="560"/>
        <v>4.4352944265029866</v>
      </c>
      <c r="O3560" s="67">
        <f t="shared" si="561"/>
        <v>1.7815605734970132</v>
      </c>
      <c r="P3560" s="81">
        <f t="shared" si="562"/>
        <v>4.4408920985006262E-16</v>
      </c>
      <c r="Q3560" s="81">
        <f t="shared" si="563"/>
        <v>-4.4352944265029866</v>
      </c>
      <c r="S3560" s="1">
        <f t="shared" si="567"/>
        <v>7</v>
      </c>
      <c r="T3560" s="1" t="str">
        <f t="shared" si="568"/>
        <v>Off-Peak</v>
      </c>
    </row>
    <row r="3561" spans="1:20" x14ac:dyDescent="0.25">
      <c r="A3561" s="85">
        <v>45074.583333324998</v>
      </c>
      <c r="B3561" s="1">
        <v>5</v>
      </c>
      <c r="C3561" s="1">
        <v>28</v>
      </c>
      <c r="D3561" s="1">
        <v>15</v>
      </c>
      <c r="E3561" s="1" t="str">
        <f t="shared" si="564"/>
        <v>Non-Summer</v>
      </c>
      <c r="F3561" s="78">
        <v>0.99539999999999995</v>
      </c>
      <c r="G3561" s="79">
        <f t="shared" si="565"/>
        <v>1.8938118270599396</v>
      </c>
      <c r="J3561" s="78">
        <v>5.3857309999999998</v>
      </c>
      <c r="K3561" s="80">
        <f t="shared" si="566"/>
        <v>5.3857309999999998</v>
      </c>
      <c r="L3561" s="68" t="str">
        <f t="shared" si="559"/>
        <v>Normal</v>
      </c>
      <c r="N3561" s="67">
        <f t="shared" si="560"/>
        <v>3.4919191729400603</v>
      </c>
      <c r="O3561" s="67">
        <f t="shared" si="561"/>
        <v>1.8938118270599396</v>
      </c>
      <c r="P3561" s="81">
        <f t="shared" si="562"/>
        <v>0</v>
      </c>
      <c r="Q3561" s="81">
        <f t="shared" si="563"/>
        <v>-3.4919191729400603</v>
      </c>
      <c r="S3561" s="1">
        <f t="shared" si="567"/>
        <v>7</v>
      </c>
      <c r="T3561" s="1" t="str">
        <f t="shared" si="568"/>
        <v>Off-Peak</v>
      </c>
    </row>
    <row r="3562" spans="1:20" x14ac:dyDescent="0.25">
      <c r="A3562" s="85">
        <v>45074.624999991662</v>
      </c>
      <c r="B3562" s="1">
        <v>5</v>
      </c>
      <c r="C3562" s="1">
        <v>28</v>
      </c>
      <c r="D3562" s="1">
        <v>16</v>
      </c>
      <c r="E3562" s="1" t="str">
        <f t="shared" si="564"/>
        <v>Non-Summer</v>
      </c>
      <c r="F3562" s="78">
        <v>1.044</v>
      </c>
      <c r="G3562" s="79">
        <f t="shared" si="565"/>
        <v>1.9862764189778752</v>
      </c>
      <c r="J3562" s="78">
        <v>4.2449909999999997</v>
      </c>
      <c r="K3562" s="80">
        <f t="shared" si="566"/>
        <v>4.2449909999999997</v>
      </c>
      <c r="L3562" s="68" t="str">
        <f t="shared" si="559"/>
        <v>Normal</v>
      </c>
      <c r="N3562" s="67">
        <f t="shared" si="560"/>
        <v>2.2587145810221245</v>
      </c>
      <c r="O3562" s="67">
        <f t="shared" si="561"/>
        <v>1.9862764189778752</v>
      </c>
      <c r="P3562" s="81">
        <f t="shared" si="562"/>
        <v>0</v>
      </c>
      <c r="Q3562" s="81">
        <f t="shared" si="563"/>
        <v>-2.2587145810221245</v>
      </c>
      <c r="S3562" s="1">
        <f t="shared" si="567"/>
        <v>7</v>
      </c>
      <c r="T3562" s="1" t="str">
        <f t="shared" si="568"/>
        <v>Off-Peak</v>
      </c>
    </row>
    <row r="3563" spans="1:20" x14ac:dyDescent="0.25">
      <c r="A3563" s="85">
        <v>45074.666666658326</v>
      </c>
      <c r="B3563" s="1">
        <v>5</v>
      </c>
      <c r="C3563" s="1">
        <v>28</v>
      </c>
      <c r="D3563" s="1">
        <v>17</v>
      </c>
      <c r="E3563" s="1" t="str">
        <f t="shared" si="564"/>
        <v>Non-Summer</v>
      </c>
      <c r="F3563" s="78">
        <v>1.0814999999999999</v>
      </c>
      <c r="G3563" s="79">
        <f t="shared" si="565"/>
        <v>2.0576225547170228</v>
      </c>
      <c r="J3563" s="78">
        <v>2.7494870000000002</v>
      </c>
      <c r="K3563" s="80">
        <f t="shared" si="566"/>
        <v>2.7494870000000002</v>
      </c>
      <c r="L3563" s="68" t="str">
        <f t="shared" si="559"/>
        <v>Normal</v>
      </c>
      <c r="N3563" s="67">
        <f t="shared" si="560"/>
        <v>0.69186444528297741</v>
      </c>
      <c r="O3563" s="67">
        <f t="shared" si="561"/>
        <v>2.0576225547170228</v>
      </c>
      <c r="P3563" s="81">
        <f t="shared" si="562"/>
        <v>0</v>
      </c>
      <c r="Q3563" s="81">
        <f t="shared" si="563"/>
        <v>-0.69186444528297741</v>
      </c>
      <c r="S3563" s="1">
        <f t="shared" si="567"/>
        <v>7</v>
      </c>
      <c r="T3563" s="1" t="str">
        <f t="shared" si="568"/>
        <v>Off-Peak</v>
      </c>
    </row>
    <row r="3564" spans="1:20" x14ac:dyDescent="0.25">
      <c r="A3564" s="85">
        <v>45074.70833332499</v>
      </c>
      <c r="B3564" s="1">
        <v>5</v>
      </c>
      <c r="C3564" s="1">
        <v>28</v>
      </c>
      <c r="D3564" s="1">
        <v>18</v>
      </c>
      <c r="E3564" s="1" t="str">
        <f t="shared" si="564"/>
        <v>Non-Summer</v>
      </c>
      <c r="F3564" s="78">
        <v>1.0914999999999999</v>
      </c>
      <c r="G3564" s="79">
        <f t="shared" si="565"/>
        <v>2.076648190914129</v>
      </c>
      <c r="J3564" s="78">
        <v>1.0748119999999999</v>
      </c>
      <c r="K3564" s="80">
        <f t="shared" si="566"/>
        <v>1.0748119999999999</v>
      </c>
      <c r="L3564" s="68" t="str">
        <f t="shared" si="559"/>
        <v>Normal</v>
      </c>
      <c r="N3564" s="67">
        <f t="shared" si="560"/>
        <v>0</v>
      </c>
      <c r="O3564" s="67">
        <f t="shared" si="561"/>
        <v>1.0748119999999999</v>
      </c>
      <c r="P3564" s="81">
        <f t="shared" si="562"/>
        <v>1.0018361909141291</v>
      </c>
      <c r="Q3564" s="81">
        <f t="shared" si="563"/>
        <v>1.0018361909141291</v>
      </c>
      <c r="S3564" s="1">
        <f t="shared" si="567"/>
        <v>7</v>
      </c>
      <c r="T3564" s="1" t="str">
        <f t="shared" si="568"/>
        <v>Off-Peak</v>
      </c>
    </row>
    <row r="3565" spans="1:20" x14ac:dyDescent="0.25">
      <c r="A3565" s="85">
        <v>45074.749999991654</v>
      </c>
      <c r="B3565" s="1">
        <v>5</v>
      </c>
      <c r="C3565" s="1">
        <v>28</v>
      </c>
      <c r="D3565" s="1">
        <v>19</v>
      </c>
      <c r="E3565" s="1" t="str">
        <f t="shared" si="564"/>
        <v>Non-Summer</v>
      </c>
      <c r="F3565" s="78">
        <v>1.0658000000000001</v>
      </c>
      <c r="G3565" s="79">
        <f t="shared" si="565"/>
        <v>2.0277523058875664</v>
      </c>
      <c r="J3565" s="78">
        <v>0.15265899999999999</v>
      </c>
      <c r="K3565" s="80">
        <f t="shared" si="566"/>
        <v>0.15265899999999999</v>
      </c>
      <c r="L3565" s="68" t="str">
        <f t="shared" si="559"/>
        <v>Normal</v>
      </c>
      <c r="N3565" s="67">
        <f t="shared" si="560"/>
        <v>0</v>
      </c>
      <c r="O3565" s="67">
        <f t="shared" si="561"/>
        <v>0.15265899999999999</v>
      </c>
      <c r="P3565" s="81">
        <f t="shared" si="562"/>
        <v>1.8750933058875665</v>
      </c>
      <c r="Q3565" s="81">
        <f t="shared" si="563"/>
        <v>1.8750933058875665</v>
      </c>
      <c r="S3565" s="1">
        <f t="shared" si="567"/>
        <v>7</v>
      </c>
      <c r="T3565" s="1" t="str">
        <f t="shared" si="568"/>
        <v>Off-Peak</v>
      </c>
    </row>
    <row r="3566" spans="1:20" x14ac:dyDescent="0.25">
      <c r="A3566" s="85">
        <v>45074.791666658319</v>
      </c>
      <c r="B3566" s="1">
        <v>5</v>
      </c>
      <c r="C3566" s="1">
        <v>28</v>
      </c>
      <c r="D3566" s="1">
        <v>20</v>
      </c>
      <c r="E3566" s="1" t="str">
        <f t="shared" si="564"/>
        <v>Non-Summer</v>
      </c>
      <c r="F3566" s="78">
        <v>1.0167999999999999</v>
      </c>
      <c r="G3566" s="79">
        <f t="shared" si="565"/>
        <v>1.9345266885217465</v>
      </c>
      <c r="J3566" s="78">
        <v>0</v>
      </c>
      <c r="K3566" s="80">
        <f t="shared" si="566"/>
        <v>0</v>
      </c>
      <c r="L3566" s="68" t="str">
        <f t="shared" si="559"/>
        <v>Normal</v>
      </c>
      <c r="N3566" s="67">
        <f t="shared" si="560"/>
        <v>0</v>
      </c>
      <c r="O3566" s="67">
        <f t="shared" si="561"/>
        <v>0</v>
      </c>
      <c r="P3566" s="81">
        <f t="shared" si="562"/>
        <v>1.9345266885217465</v>
      </c>
      <c r="Q3566" s="81">
        <f t="shared" si="563"/>
        <v>1.9345266885217465</v>
      </c>
      <c r="S3566" s="1">
        <f t="shared" si="567"/>
        <v>7</v>
      </c>
      <c r="T3566" s="1" t="str">
        <f t="shared" si="568"/>
        <v>Off-Peak</v>
      </c>
    </row>
    <row r="3567" spans="1:20" x14ac:dyDescent="0.25">
      <c r="A3567" s="85">
        <v>45074.833333324983</v>
      </c>
      <c r="B3567" s="1">
        <v>5</v>
      </c>
      <c r="C3567" s="1">
        <v>28</v>
      </c>
      <c r="D3567" s="1">
        <v>21</v>
      </c>
      <c r="E3567" s="1" t="str">
        <f t="shared" si="564"/>
        <v>Non-Summer</v>
      </c>
      <c r="F3567" s="78">
        <v>0.98819999999999997</v>
      </c>
      <c r="G3567" s="79">
        <f t="shared" si="565"/>
        <v>1.8801133689980232</v>
      </c>
      <c r="J3567" s="78">
        <v>0</v>
      </c>
      <c r="K3567" s="80">
        <f t="shared" si="566"/>
        <v>0</v>
      </c>
      <c r="L3567" s="68" t="str">
        <f t="shared" si="559"/>
        <v>Normal</v>
      </c>
      <c r="N3567" s="67">
        <f t="shared" si="560"/>
        <v>0</v>
      </c>
      <c r="O3567" s="67">
        <f t="shared" si="561"/>
        <v>0</v>
      </c>
      <c r="P3567" s="81">
        <f t="shared" si="562"/>
        <v>1.8801133689980232</v>
      </c>
      <c r="Q3567" s="81">
        <f t="shared" si="563"/>
        <v>1.8801133689980232</v>
      </c>
      <c r="S3567" s="1">
        <f t="shared" si="567"/>
        <v>7</v>
      </c>
      <c r="T3567" s="1" t="str">
        <f t="shared" si="568"/>
        <v>Off-Peak</v>
      </c>
    </row>
    <row r="3568" spans="1:20" x14ac:dyDescent="0.25">
      <c r="A3568" s="85">
        <v>45074.874999991647</v>
      </c>
      <c r="B3568" s="1">
        <v>5</v>
      </c>
      <c r="C3568" s="1">
        <v>28</v>
      </c>
      <c r="D3568" s="1">
        <v>22</v>
      </c>
      <c r="E3568" s="1" t="str">
        <f t="shared" si="564"/>
        <v>Non-Summer</v>
      </c>
      <c r="F3568" s="78">
        <v>0.96140000000000003</v>
      </c>
      <c r="G3568" s="79">
        <f t="shared" si="565"/>
        <v>1.8291246639897789</v>
      </c>
      <c r="J3568" s="78">
        <v>0</v>
      </c>
      <c r="K3568" s="80">
        <f t="shared" si="566"/>
        <v>0</v>
      </c>
      <c r="L3568" s="68" t="str">
        <f t="shared" si="559"/>
        <v>Normal</v>
      </c>
      <c r="N3568" s="67">
        <f t="shared" si="560"/>
        <v>0</v>
      </c>
      <c r="O3568" s="67">
        <f t="shared" si="561"/>
        <v>0</v>
      </c>
      <c r="P3568" s="81">
        <f t="shared" si="562"/>
        <v>1.8291246639897789</v>
      </c>
      <c r="Q3568" s="81">
        <f t="shared" si="563"/>
        <v>1.8291246639897789</v>
      </c>
      <c r="S3568" s="1">
        <f t="shared" si="567"/>
        <v>7</v>
      </c>
      <c r="T3568" s="1" t="str">
        <f t="shared" si="568"/>
        <v>Off-Peak</v>
      </c>
    </row>
    <row r="3569" spans="1:20" x14ac:dyDescent="0.25">
      <c r="A3569" s="85">
        <v>45074.916666658311</v>
      </c>
      <c r="B3569" s="1">
        <v>5</v>
      </c>
      <c r="C3569" s="1">
        <v>28</v>
      </c>
      <c r="D3569" s="1">
        <v>23</v>
      </c>
      <c r="E3569" s="1" t="str">
        <f t="shared" si="564"/>
        <v>Non-Summer</v>
      </c>
      <c r="F3569" s="78">
        <v>0.88190000000000002</v>
      </c>
      <c r="G3569" s="79">
        <f t="shared" si="565"/>
        <v>1.6778708562227855</v>
      </c>
      <c r="J3569" s="78">
        <v>0</v>
      </c>
      <c r="K3569" s="80">
        <f t="shared" si="566"/>
        <v>0</v>
      </c>
      <c r="L3569" s="68" t="str">
        <f t="shared" si="559"/>
        <v>Normal</v>
      </c>
      <c r="N3569" s="67">
        <f t="shared" si="560"/>
        <v>0</v>
      </c>
      <c r="O3569" s="67">
        <f t="shared" si="561"/>
        <v>0</v>
      </c>
      <c r="P3569" s="81">
        <f t="shared" si="562"/>
        <v>1.6778708562227855</v>
      </c>
      <c r="Q3569" s="81">
        <f t="shared" si="563"/>
        <v>1.6778708562227855</v>
      </c>
      <c r="S3569" s="1">
        <f t="shared" si="567"/>
        <v>7</v>
      </c>
      <c r="T3569" s="1" t="str">
        <f t="shared" si="568"/>
        <v>Off-Peak</v>
      </c>
    </row>
    <row r="3570" spans="1:20" x14ac:dyDescent="0.25">
      <c r="A3570" s="85">
        <v>45074.958333324976</v>
      </c>
      <c r="B3570" s="1">
        <v>5</v>
      </c>
      <c r="C3570" s="1">
        <v>29</v>
      </c>
      <c r="D3570" s="1">
        <v>0</v>
      </c>
      <c r="E3570" s="1" t="str">
        <f t="shared" si="564"/>
        <v>Non-Summer</v>
      </c>
      <c r="F3570" s="78">
        <v>0.77590000000000003</v>
      </c>
      <c r="G3570" s="79">
        <f t="shared" si="565"/>
        <v>1.476199112533461</v>
      </c>
      <c r="J3570" s="78">
        <v>0</v>
      </c>
      <c r="K3570" s="80">
        <f t="shared" si="566"/>
        <v>0</v>
      </c>
      <c r="L3570" s="68" t="str">
        <f t="shared" si="559"/>
        <v>Normal</v>
      </c>
      <c r="N3570" s="67">
        <f t="shared" si="560"/>
        <v>0</v>
      </c>
      <c r="O3570" s="67">
        <f t="shared" si="561"/>
        <v>0</v>
      </c>
      <c r="P3570" s="81">
        <f t="shared" si="562"/>
        <v>1.476199112533461</v>
      </c>
      <c r="Q3570" s="81">
        <f t="shared" si="563"/>
        <v>1.476199112533461</v>
      </c>
      <c r="S3570" s="1">
        <f t="shared" si="567"/>
        <v>7</v>
      </c>
      <c r="T3570" s="1" t="str">
        <f t="shared" si="568"/>
        <v>Off-Peak</v>
      </c>
    </row>
    <row r="3571" spans="1:20" x14ac:dyDescent="0.25">
      <c r="A3571" s="85">
        <v>45074.99999999164</v>
      </c>
      <c r="B3571" s="1">
        <v>5</v>
      </c>
      <c r="C3571" s="1">
        <v>29</v>
      </c>
      <c r="D3571" s="1">
        <v>1</v>
      </c>
      <c r="E3571" s="1" t="str">
        <f t="shared" si="564"/>
        <v>Non-Summer</v>
      </c>
      <c r="F3571" s="78">
        <v>0.68530000000000002</v>
      </c>
      <c r="G3571" s="79">
        <f t="shared" si="565"/>
        <v>1.3038268485876801</v>
      </c>
      <c r="J3571" s="78">
        <v>0</v>
      </c>
      <c r="K3571" s="80">
        <f t="shared" si="566"/>
        <v>0</v>
      </c>
      <c r="L3571" s="68" t="str">
        <f t="shared" si="559"/>
        <v>Normal</v>
      </c>
      <c r="N3571" s="67">
        <f t="shared" si="560"/>
        <v>0</v>
      </c>
      <c r="O3571" s="67">
        <f t="shared" si="561"/>
        <v>0</v>
      </c>
      <c r="P3571" s="81">
        <f t="shared" si="562"/>
        <v>1.3038268485876801</v>
      </c>
      <c r="Q3571" s="81">
        <f t="shared" si="563"/>
        <v>1.3038268485876801</v>
      </c>
      <c r="S3571" s="1">
        <f t="shared" si="567"/>
        <v>1</v>
      </c>
      <c r="T3571" s="1" t="str">
        <f t="shared" si="568"/>
        <v>Off-Peak</v>
      </c>
    </row>
    <row r="3572" spans="1:20" x14ac:dyDescent="0.25">
      <c r="A3572" s="85">
        <v>45075.041666658304</v>
      </c>
      <c r="B3572" s="1">
        <v>5</v>
      </c>
      <c r="C3572" s="1">
        <v>29</v>
      </c>
      <c r="D3572" s="1">
        <v>2</v>
      </c>
      <c r="E3572" s="1" t="str">
        <f t="shared" si="564"/>
        <v>Non-Summer</v>
      </c>
      <c r="F3572" s="78">
        <v>0.61919999999999997</v>
      </c>
      <c r="G3572" s="79">
        <f t="shared" si="565"/>
        <v>1.1780673933248087</v>
      </c>
      <c r="J3572" s="78">
        <v>0</v>
      </c>
      <c r="K3572" s="80">
        <f t="shared" si="566"/>
        <v>0</v>
      </c>
      <c r="L3572" s="68" t="str">
        <f t="shared" si="559"/>
        <v>Normal</v>
      </c>
      <c r="N3572" s="67">
        <f t="shared" si="560"/>
        <v>0</v>
      </c>
      <c r="O3572" s="67">
        <f t="shared" si="561"/>
        <v>0</v>
      </c>
      <c r="P3572" s="81">
        <f t="shared" si="562"/>
        <v>1.1780673933248087</v>
      </c>
      <c r="Q3572" s="81">
        <f t="shared" si="563"/>
        <v>1.1780673933248087</v>
      </c>
      <c r="S3572" s="1">
        <f t="shared" si="567"/>
        <v>1</v>
      </c>
      <c r="T3572" s="1" t="str">
        <f t="shared" si="568"/>
        <v>Off-Peak</v>
      </c>
    </row>
    <row r="3573" spans="1:20" x14ac:dyDescent="0.25">
      <c r="A3573" s="85">
        <v>45075.083333324968</v>
      </c>
      <c r="B3573" s="1">
        <v>5</v>
      </c>
      <c r="C3573" s="1">
        <v>29</v>
      </c>
      <c r="D3573" s="1">
        <v>3</v>
      </c>
      <c r="E3573" s="1" t="str">
        <f t="shared" si="564"/>
        <v>Non-Summer</v>
      </c>
      <c r="F3573" s="78">
        <v>0.5776</v>
      </c>
      <c r="G3573" s="79">
        <f t="shared" si="565"/>
        <v>1.0989207467448474</v>
      </c>
      <c r="J3573" s="78">
        <v>0</v>
      </c>
      <c r="K3573" s="80">
        <f t="shared" si="566"/>
        <v>0</v>
      </c>
      <c r="L3573" s="68" t="str">
        <f t="shared" si="559"/>
        <v>Normal</v>
      </c>
      <c r="N3573" s="67">
        <f t="shared" si="560"/>
        <v>0</v>
      </c>
      <c r="O3573" s="67">
        <f t="shared" si="561"/>
        <v>0</v>
      </c>
      <c r="P3573" s="81">
        <f t="shared" si="562"/>
        <v>1.0989207467448474</v>
      </c>
      <c r="Q3573" s="81">
        <f t="shared" si="563"/>
        <v>1.0989207467448474</v>
      </c>
      <c r="S3573" s="1">
        <f t="shared" si="567"/>
        <v>1</v>
      </c>
      <c r="T3573" s="1" t="str">
        <f t="shared" si="568"/>
        <v>Off-Peak</v>
      </c>
    </row>
    <row r="3574" spans="1:20" x14ac:dyDescent="0.25">
      <c r="A3574" s="85">
        <v>45075.124999991633</v>
      </c>
      <c r="B3574" s="1">
        <v>5</v>
      </c>
      <c r="C3574" s="1">
        <v>29</v>
      </c>
      <c r="D3574" s="1">
        <v>4</v>
      </c>
      <c r="E3574" s="1" t="str">
        <f t="shared" si="564"/>
        <v>Non-Summer</v>
      </c>
      <c r="F3574" s="78">
        <v>0.55130000000000001</v>
      </c>
      <c r="G3574" s="79">
        <f t="shared" si="565"/>
        <v>1.0488833235464585</v>
      </c>
      <c r="J3574" s="78">
        <v>0</v>
      </c>
      <c r="K3574" s="80">
        <f t="shared" si="566"/>
        <v>0</v>
      </c>
      <c r="L3574" s="68" t="str">
        <f t="shared" si="559"/>
        <v>Normal</v>
      </c>
      <c r="N3574" s="67">
        <f t="shared" si="560"/>
        <v>0</v>
      </c>
      <c r="O3574" s="67">
        <f t="shared" si="561"/>
        <v>0</v>
      </c>
      <c r="P3574" s="81">
        <f t="shared" si="562"/>
        <v>1.0488833235464585</v>
      </c>
      <c r="Q3574" s="81">
        <f t="shared" si="563"/>
        <v>1.0488833235464585</v>
      </c>
      <c r="S3574" s="1">
        <f t="shared" si="567"/>
        <v>1</v>
      </c>
      <c r="T3574" s="1" t="str">
        <f t="shared" si="568"/>
        <v>Off-Peak</v>
      </c>
    </row>
    <row r="3575" spans="1:20" x14ac:dyDescent="0.25">
      <c r="A3575" s="85">
        <v>45075.166666658297</v>
      </c>
      <c r="B3575" s="1">
        <v>5</v>
      </c>
      <c r="C3575" s="1">
        <v>29</v>
      </c>
      <c r="D3575" s="1">
        <v>5</v>
      </c>
      <c r="E3575" s="1" t="str">
        <f t="shared" si="564"/>
        <v>Non-Summer</v>
      </c>
      <c r="F3575" s="78">
        <v>0.53800000000000003</v>
      </c>
      <c r="G3575" s="79">
        <f t="shared" si="565"/>
        <v>1.0235792274043074</v>
      </c>
      <c r="J3575" s="78">
        <v>0</v>
      </c>
      <c r="K3575" s="80">
        <f t="shared" si="566"/>
        <v>0</v>
      </c>
      <c r="L3575" s="68" t="str">
        <f t="shared" si="559"/>
        <v>Normal</v>
      </c>
      <c r="N3575" s="67">
        <f t="shared" si="560"/>
        <v>0</v>
      </c>
      <c r="O3575" s="67">
        <f t="shared" si="561"/>
        <v>0</v>
      </c>
      <c r="P3575" s="81">
        <f t="shared" si="562"/>
        <v>1.0235792274043074</v>
      </c>
      <c r="Q3575" s="81">
        <f t="shared" si="563"/>
        <v>1.0235792274043074</v>
      </c>
      <c r="S3575" s="1">
        <f t="shared" si="567"/>
        <v>1</v>
      </c>
      <c r="T3575" s="1" t="str">
        <f t="shared" si="568"/>
        <v>Off-Peak</v>
      </c>
    </row>
    <row r="3576" spans="1:20" x14ac:dyDescent="0.25">
      <c r="A3576" s="85">
        <v>45075.208333324961</v>
      </c>
      <c r="B3576" s="1">
        <v>5</v>
      </c>
      <c r="C3576" s="1">
        <v>29</v>
      </c>
      <c r="D3576" s="1">
        <v>6</v>
      </c>
      <c r="E3576" s="1" t="str">
        <f t="shared" si="564"/>
        <v>Non-Summer</v>
      </c>
      <c r="F3576" s="78">
        <v>0.53539999999999999</v>
      </c>
      <c r="G3576" s="79">
        <f t="shared" si="565"/>
        <v>1.0186325619930596</v>
      </c>
      <c r="J3576" s="78">
        <v>0.36596499999999998</v>
      </c>
      <c r="K3576" s="80">
        <f t="shared" si="566"/>
        <v>0.36596499999999998</v>
      </c>
      <c r="L3576" s="68" t="str">
        <f t="shared" si="559"/>
        <v>Normal</v>
      </c>
      <c r="N3576" s="67">
        <f t="shared" si="560"/>
        <v>0</v>
      </c>
      <c r="O3576" s="67">
        <f t="shared" si="561"/>
        <v>0.36596499999999998</v>
      </c>
      <c r="P3576" s="81">
        <f t="shared" si="562"/>
        <v>0.65266756199305964</v>
      </c>
      <c r="Q3576" s="81">
        <f t="shared" si="563"/>
        <v>0.65266756199305964</v>
      </c>
      <c r="S3576" s="1">
        <f t="shared" si="567"/>
        <v>1</v>
      </c>
      <c r="T3576" s="1" t="str">
        <f t="shared" si="568"/>
        <v>Peak</v>
      </c>
    </row>
    <row r="3577" spans="1:20" x14ac:dyDescent="0.25">
      <c r="A3577" s="85">
        <v>45075.249999991625</v>
      </c>
      <c r="B3577" s="1">
        <v>5</v>
      </c>
      <c r="C3577" s="1">
        <v>29</v>
      </c>
      <c r="D3577" s="1">
        <v>7</v>
      </c>
      <c r="E3577" s="1" t="str">
        <f t="shared" si="564"/>
        <v>Non-Summer</v>
      </c>
      <c r="F3577" s="78">
        <v>0.54279999999999995</v>
      </c>
      <c r="G3577" s="79">
        <f t="shared" si="565"/>
        <v>1.032711532778918</v>
      </c>
      <c r="J3577" s="78">
        <v>1.601057</v>
      </c>
      <c r="K3577" s="80">
        <f t="shared" si="566"/>
        <v>1.601057</v>
      </c>
      <c r="L3577" s="68" t="str">
        <f t="shared" si="559"/>
        <v>Normal</v>
      </c>
      <c r="N3577" s="67">
        <f t="shared" si="560"/>
        <v>0.56834546722108192</v>
      </c>
      <c r="O3577" s="67">
        <f t="shared" si="561"/>
        <v>1.032711532778918</v>
      </c>
      <c r="P3577" s="81">
        <f t="shared" si="562"/>
        <v>0</v>
      </c>
      <c r="Q3577" s="81">
        <f t="shared" si="563"/>
        <v>-0.56834546722108192</v>
      </c>
      <c r="S3577" s="1">
        <f t="shared" si="567"/>
        <v>1</v>
      </c>
      <c r="T3577" s="1" t="str">
        <f t="shared" si="568"/>
        <v>Peak</v>
      </c>
    </row>
    <row r="3578" spans="1:20" x14ac:dyDescent="0.25">
      <c r="A3578" s="85">
        <v>45075.29166665829</v>
      </c>
      <c r="B3578" s="1">
        <v>5</v>
      </c>
      <c r="C3578" s="1">
        <v>29</v>
      </c>
      <c r="D3578" s="1">
        <v>8</v>
      </c>
      <c r="E3578" s="1" t="str">
        <f t="shared" si="564"/>
        <v>Non-Summer</v>
      </c>
      <c r="F3578" s="78">
        <v>0.58009999999999995</v>
      </c>
      <c r="G3578" s="79">
        <f t="shared" si="565"/>
        <v>1.1036771557941238</v>
      </c>
      <c r="J3578" s="78">
        <v>3.0553649999999997</v>
      </c>
      <c r="K3578" s="80">
        <f t="shared" si="566"/>
        <v>3.0553649999999997</v>
      </c>
      <c r="L3578" s="68" t="str">
        <f t="shared" si="559"/>
        <v>Normal</v>
      </c>
      <c r="N3578" s="67">
        <f t="shared" si="560"/>
        <v>1.9516878442058758</v>
      </c>
      <c r="O3578" s="67">
        <f t="shared" si="561"/>
        <v>1.1036771557941238</v>
      </c>
      <c r="P3578" s="81">
        <f t="shared" si="562"/>
        <v>0</v>
      </c>
      <c r="Q3578" s="81">
        <f t="shared" si="563"/>
        <v>-1.9516878442058758</v>
      </c>
      <c r="S3578" s="1">
        <f t="shared" si="567"/>
        <v>1</v>
      </c>
      <c r="T3578" s="1" t="str">
        <f t="shared" si="568"/>
        <v>Peak</v>
      </c>
    </row>
    <row r="3579" spans="1:20" x14ac:dyDescent="0.25">
      <c r="A3579" s="85">
        <v>45075.333333324954</v>
      </c>
      <c r="B3579" s="1">
        <v>5</v>
      </c>
      <c r="C3579" s="1">
        <v>29</v>
      </c>
      <c r="D3579" s="1">
        <v>9</v>
      </c>
      <c r="E3579" s="1" t="str">
        <f t="shared" si="564"/>
        <v>Non-Summer</v>
      </c>
      <c r="F3579" s="78">
        <v>0.64359999999999995</v>
      </c>
      <c r="G3579" s="79">
        <f t="shared" si="565"/>
        <v>1.2244899456457474</v>
      </c>
      <c r="J3579" s="78">
        <v>4.1866719999999997</v>
      </c>
      <c r="K3579" s="80">
        <f t="shared" si="566"/>
        <v>4.1866719999999997</v>
      </c>
      <c r="L3579" s="68" t="str">
        <f t="shared" si="559"/>
        <v>Normal</v>
      </c>
      <c r="N3579" s="67">
        <f t="shared" si="560"/>
        <v>2.9621820543542521</v>
      </c>
      <c r="O3579" s="67">
        <f t="shared" si="561"/>
        <v>1.2244899456457476</v>
      </c>
      <c r="P3579" s="81">
        <f t="shared" si="562"/>
        <v>0</v>
      </c>
      <c r="Q3579" s="81">
        <f t="shared" si="563"/>
        <v>-2.9621820543542521</v>
      </c>
      <c r="S3579" s="1">
        <f t="shared" si="567"/>
        <v>1</v>
      </c>
      <c r="T3579" s="1" t="str">
        <f t="shared" si="568"/>
        <v>Peak</v>
      </c>
    </row>
    <row r="3580" spans="1:20" x14ac:dyDescent="0.25">
      <c r="A3580" s="85">
        <v>45075.374999991618</v>
      </c>
      <c r="B3580" s="1">
        <v>5</v>
      </c>
      <c r="C3580" s="1">
        <v>29</v>
      </c>
      <c r="D3580" s="1">
        <v>10</v>
      </c>
      <c r="E3580" s="1" t="str">
        <f t="shared" si="564"/>
        <v>Non-Summer</v>
      </c>
      <c r="F3580" s="78">
        <v>0.71699999999999997</v>
      </c>
      <c r="G3580" s="79">
        <f t="shared" si="565"/>
        <v>1.3641381153325061</v>
      </c>
      <c r="J3580" s="78">
        <v>5.0864979999999997</v>
      </c>
      <c r="K3580" s="80">
        <f t="shared" si="566"/>
        <v>5.0864979999999997</v>
      </c>
      <c r="L3580" s="68" t="str">
        <f t="shared" si="559"/>
        <v>Normal</v>
      </c>
      <c r="N3580" s="67">
        <f t="shared" si="560"/>
        <v>3.7223598846674939</v>
      </c>
      <c r="O3580" s="67">
        <f t="shared" si="561"/>
        <v>1.3641381153325058</v>
      </c>
      <c r="P3580" s="81">
        <f t="shared" si="562"/>
        <v>2.2204460492503131E-16</v>
      </c>
      <c r="Q3580" s="81">
        <f t="shared" si="563"/>
        <v>-3.7223598846674939</v>
      </c>
      <c r="S3580" s="1">
        <f t="shared" si="567"/>
        <v>1</v>
      </c>
      <c r="T3580" s="1" t="str">
        <f t="shared" si="568"/>
        <v>Peak</v>
      </c>
    </row>
    <row r="3581" spans="1:20" x14ac:dyDescent="0.25">
      <c r="A3581" s="85">
        <v>45075.416666658282</v>
      </c>
      <c r="B3581" s="1">
        <v>5</v>
      </c>
      <c r="C3581" s="1">
        <v>29</v>
      </c>
      <c r="D3581" s="1">
        <v>11</v>
      </c>
      <c r="E3581" s="1" t="str">
        <f t="shared" si="564"/>
        <v>Non-Summer</v>
      </c>
      <c r="F3581" s="78">
        <v>0.80410000000000004</v>
      </c>
      <c r="G3581" s="79">
        <f t="shared" si="565"/>
        <v>1.5298514066093003</v>
      </c>
      <c r="J3581" s="78">
        <v>5.7358329999999995</v>
      </c>
      <c r="K3581" s="80">
        <f t="shared" si="566"/>
        <v>5.7358329999999995</v>
      </c>
      <c r="L3581" s="68" t="str">
        <f t="shared" si="559"/>
        <v>Normal</v>
      </c>
      <c r="N3581" s="67">
        <f t="shared" si="560"/>
        <v>4.2059815933906997</v>
      </c>
      <c r="O3581" s="67">
        <f t="shared" si="561"/>
        <v>1.5298514066092999</v>
      </c>
      <c r="P3581" s="81">
        <f t="shared" si="562"/>
        <v>4.4408920985006262E-16</v>
      </c>
      <c r="Q3581" s="81">
        <f t="shared" si="563"/>
        <v>-4.2059815933906997</v>
      </c>
      <c r="S3581" s="1">
        <f t="shared" si="567"/>
        <v>1</v>
      </c>
      <c r="T3581" s="1" t="str">
        <f t="shared" si="568"/>
        <v>Peak</v>
      </c>
    </row>
    <row r="3582" spans="1:20" x14ac:dyDescent="0.25">
      <c r="A3582" s="85">
        <v>45075.458333324947</v>
      </c>
      <c r="B3582" s="1">
        <v>5</v>
      </c>
      <c r="C3582" s="1">
        <v>29</v>
      </c>
      <c r="D3582" s="1">
        <v>12</v>
      </c>
      <c r="E3582" s="1" t="str">
        <f t="shared" si="564"/>
        <v>Non-Summer</v>
      </c>
      <c r="F3582" s="78">
        <v>0.90890000000000004</v>
      </c>
      <c r="G3582" s="79">
        <f t="shared" si="565"/>
        <v>1.729240073954972</v>
      </c>
      <c r="J3582" s="78">
        <v>6.0348490000000004</v>
      </c>
      <c r="K3582" s="80">
        <f t="shared" si="566"/>
        <v>6.0348490000000004</v>
      </c>
      <c r="L3582" s="68" t="str">
        <f t="shared" si="559"/>
        <v>Normal</v>
      </c>
      <c r="N3582" s="67">
        <f t="shared" si="560"/>
        <v>4.3056089260450285</v>
      </c>
      <c r="O3582" s="67">
        <f t="shared" si="561"/>
        <v>1.7292400739549718</v>
      </c>
      <c r="P3582" s="81">
        <f t="shared" si="562"/>
        <v>2.2204460492503131E-16</v>
      </c>
      <c r="Q3582" s="81">
        <f t="shared" si="563"/>
        <v>-4.3056089260450285</v>
      </c>
      <c r="S3582" s="1">
        <f t="shared" si="567"/>
        <v>1</v>
      </c>
      <c r="T3582" s="1" t="str">
        <f t="shared" si="568"/>
        <v>Peak</v>
      </c>
    </row>
    <row r="3583" spans="1:20" x14ac:dyDescent="0.25">
      <c r="A3583" s="85">
        <v>45075.499999991611</v>
      </c>
      <c r="B3583" s="1">
        <v>5</v>
      </c>
      <c r="C3583" s="1">
        <v>29</v>
      </c>
      <c r="D3583" s="1">
        <v>13</v>
      </c>
      <c r="E3583" s="1" t="str">
        <f t="shared" si="564"/>
        <v>Non-Summer</v>
      </c>
      <c r="F3583" s="78">
        <v>1.0249999999999999</v>
      </c>
      <c r="G3583" s="79">
        <f t="shared" si="565"/>
        <v>1.9501277102033734</v>
      </c>
      <c r="J3583" s="78">
        <v>5.9988010000000003</v>
      </c>
      <c r="K3583" s="80">
        <f t="shared" si="566"/>
        <v>5.9988010000000003</v>
      </c>
      <c r="L3583" s="68" t="str">
        <f t="shared" si="559"/>
        <v>Normal</v>
      </c>
      <c r="N3583" s="67">
        <f t="shared" si="560"/>
        <v>4.0486732897966267</v>
      </c>
      <c r="O3583" s="67">
        <f t="shared" si="561"/>
        <v>1.9501277102033736</v>
      </c>
      <c r="P3583" s="81">
        <f t="shared" si="562"/>
        <v>0</v>
      </c>
      <c r="Q3583" s="81">
        <f t="shared" si="563"/>
        <v>-4.0486732897966267</v>
      </c>
      <c r="S3583" s="1">
        <f t="shared" si="567"/>
        <v>1</v>
      </c>
      <c r="T3583" s="1" t="str">
        <f t="shared" si="568"/>
        <v>Peak</v>
      </c>
    </row>
    <row r="3584" spans="1:20" x14ac:dyDescent="0.25">
      <c r="A3584" s="85">
        <v>45075.541666658275</v>
      </c>
      <c r="B3584" s="1">
        <v>5</v>
      </c>
      <c r="C3584" s="1">
        <v>29</v>
      </c>
      <c r="D3584" s="1">
        <v>14</v>
      </c>
      <c r="E3584" s="1" t="str">
        <f t="shared" si="564"/>
        <v>Non-Summer</v>
      </c>
      <c r="F3584" s="78">
        <v>1.1387</v>
      </c>
      <c r="G3584" s="79">
        <f t="shared" si="565"/>
        <v>2.1664491937644699</v>
      </c>
      <c r="J3584" s="78">
        <v>5.6449120000000006</v>
      </c>
      <c r="K3584" s="80">
        <f t="shared" si="566"/>
        <v>5.6449120000000006</v>
      </c>
      <c r="L3584" s="68" t="str">
        <f t="shared" si="559"/>
        <v>Normal</v>
      </c>
      <c r="N3584" s="67">
        <f t="shared" si="560"/>
        <v>3.4784628062355307</v>
      </c>
      <c r="O3584" s="67">
        <f t="shared" si="561"/>
        <v>2.1664491937644699</v>
      </c>
      <c r="P3584" s="81">
        <f t="shared" si="562"/>
        <v>0</v>
      </c>
      <c r="Q3584" s="81">
        <f t="shared" si="563"/>
        <v>-3.4784628062355307</v>
      </c>
      <c r="S3584" s="1">
        <f t="shared" si="567"/>
        <v>1</v>
      </c>
      <c r="T3584" s="1" t="str">
        <f t="shared" si="568"/>
        <v>Peak</v>
      </c>
    </row>
    <row r="3585" spans="1:20" x14ac:dyDescent="0.25">
      <c r="A3585" s="85">
        <v>45075.583333324939</v>
      </c>
      <c r="B3585" s="1">
        <v>5</v>
      </c>
      <c r="C3585" s="1">
        <v>29</v>
      </c>
      <c r="D3585" s="1">
        <v>15</v>
      </c>
      <c r="E3585" s="1" t="str">
        <f t="shared" si="564"/>
        <v>Non-Summer</v>
      </c>
      <c r="F3585" s="78">
        <v>1.2363999999999999</v>
      </c>
      <c r="G3585" s="79">
        <f t="shared" si="565"/>
        <v>2.3523296594101959</v>
      </c>
      <c r="J3585" s="78">
        <v>4.921608</v>
      </c>
      <c r="K3585" s="80">
        <f t="shared" si="566"/>
        <v>4.921608</v>
      </c>
      <c r="L3585" s="68" t="str">
        <f t="shared" si="559"/>
        <v>Normal</v>
      </c>
      <c r="N3585" s="67">
        <f t="shared" si="560"/>
        <v>2.5692783405898041</v>
      </c>
      <c r="O3585" s="67">
        <f t="shared" si="561"/>
        <v>2.3523296594101959</v>
      </c>
      <c r="P3585" s="81">
        <f t="shared" si="562"/>
        <v>0</v>
      </c>
      <c r="Q3585" s="81">
        <f t="shared" si="563"/>
        <v>-2.5692783405898041</v>
      </c>
      <c r="S3585" s="1">
        <f t="shared" si="567"/>
        <v>1</v>
      </c>
      <c r="T3585" s="1" t="str">
        <f t="shared" si="568"/>
        <v>Peak</v>
      </c>
    </row>
    <row r="3586" spans="1:20" x14ac:dyDescent="0.25">
      <c r="A3586" s="85">
        <v>45075.624999991604</v>
      </c>
      <c r="B3586" s="1">
        <v>5</v>
      </c>
      <c r="C3586" s="1">
        <v>29</v>
      </c>
      <c r="D3586" s="1">
        <v>16</v>
      </c>
      <c r="E3586" s="1" t="str">
        <f t="shared" si="564"/>
        <v>Non-Summer</v>
      </c>
      <c r="F3586" s="78">
        <v>1.3288</v>
      </c>
      <c r="G3586" s="79">
        <f t="shared" si="565"/>
        <v>2.5281265378714566</v>
      </c>
      <c r="J3586" s="78">
        <v>3.890234</v>
      </c>
      <c r="K3586" s="80">
        <f t="shared" si="566"/>
        <v>3.890234</v>
      </c>
      <c r="L3586" s="68" t="str">
        <f t="shared" si="559"/>
        <v>Normal</v>
      </c>
      <c r="N3586" s="67">
        <f t="shared" si="560"/>
        <v>1.3621074621285434</v>
      </c>
      <c r="O3586" s="67">
        <f t="shared" si="561"/>
        <v>2.5281265378714566</v>
      </c>
      <c r="P3586" s="81">
        <f t="shared" si="562"/>
        <v>0</v>
      </c>
      <c r="Q3586" s="81">
        <f t="shared" si="563"/>
        <v>-1.3621074621285434</v>
      </c>
      <c r="S3586" s="1">
        <f t="shared" si="567"/>
        <v>1</v>
      </c>
      <c r="T3586" s="1" t="str">
        <f t="shared" si="568"/>
        <v>Peak</v>
      </c>
    </row>
    <row r="3587" spans="1:20" x14ac:dyDescent="0.25">
      <c r="A3587" s="85">
        <v>45075.666666658268</v>
      </c>
      <c r="B3587" s="1">
        <v>5</v>
      </c>
      <c r="C3587" s="1">
        <v>29</v>
      </c>
      <c r="D3587" s="1">
        <v>17</v>
      </c>
      <c r="E3587" s="1" t="str">
        <f t="shared" si="564"/>
        <v>Non-Summer</v>
      </c>
      <c r="F3587" s="78">
        <v>1.4076</v>
      </c>
      <c r="G3587" s="79">
        <f t="shared" si="565"/>
        <v>2.6780485511046521</v>
      </c>
      <c r="J3587" s="78">
        <v>2.5354760000000001</v>
      </c>
      <c r="K3587" s="80">
        <f t="shared" si="566"/>
        <v>2.5354760000000001</v>
      </c>
      <c r="L3587" s="68" t="str">
        <f t="shared" si="559"/>
        <v>Normal</v>
      </c>
      <c r="N3587" s="67">
        <f t="shared" si="560"/>
        <v>0</v>
      </c>
      <c r="O3587" s="67">
        <f t="shared" si="561"/>
        <v>2.5354760000000001</v>
      </c>
      <c r="P3587" s="81">
        <f t="shared" si="562"/>
        <v>0.14257255110465206</v>
      </c>
      <c r="Q3587" s="81">
        <f t="shared" si="563"/>
        <v>0.14257255110465206</v>
      </c>
      <c r="S3587" s="1">
        <f t="shared" si="567"/>
        <v>1</v>
      </c>
      <c r="T3587" s="1" t="str">
        <f t="shared" si="568"/>
        <v>Peak</v>
      </c>
    </row>
    <row r="3588" spans="1:20" x14ac:dyDescent="0.25">
      <c r="A3588" s="85">
        <v>45075.708333324932</v>
      </c>
      <c r="B3588" s="1">
        <v>5</v>
      </c>
      <c r="C3588" s="1">
        <v>29</v>
      </c>
      <c r="D3588" s="1">
        <v>18</v>
      </c>
      <c r="E3588" s="1" t="str">
        <f t="shared" si="564"/>
        <v>Non-Summer</v>
      </c>
      <c r="F3588" s="78">
        <v>1.4497</v>
      </c>
      <c r="G3588" s="79">
        <f t="shared" si="565"/>
        <v>2.758146479494469</v>
      </c>
      <c r="J3588" s="78">
        <v>1.0308820000000001</v>
      </c>
      <c r="K3588" s="80">
        <f t="shared" si="566"/>
        <v>1.0308820000000001</v>
      </c>
      <c r="L3588" s="68" t="str">
        <f t="shared" si="559"/>
        <v>Normal</v>
      </c>
      <c r="N3588" s="67">
        <f t="shared" si="560"/>
        <v>0</v>
      </c>
      <c r="O3588" s="67">
        <f t="shared" si="561"/>
        <v>1.0308820000000001</v>
      </c>
      <c r="P3588" s="81">
        <f t="shared" si="562"/>
        <v>1.7272644794944689</v>
      </c>
      <c r="Q3588" s="81">
        <f t="shared" si="563"/>
        <v>1.7272644794944689</v>
      </c>
      <c r="S3588" s="1">
        <f t="shared" si="567"/>
        <v>1</v>
      </c>
      <c r="T3588" s="1" t="str">
        <f t="shared" si="568"/>
        <v>Peak</v>
      </c>
    </row>
    <row r="3589" spans="1:20" x14ac:dyDescent="0.25">
      <c r="A3589" s="85">
        <v>45075.749999991596</v>
      </c>
      <c r="B3589" s="1">
        <v>5</v>
      </c>
      <c r="C3589" s="1">
        <v>29</v>
      </c>
      <c r="D3589" s="1">
        <v>19</v>
      </c>
      <c r="E3589" s="1" t="str">
        <f t="shared" si="564"/>
        <v>Non-Summer</v>
      </c>
      <c r="F3589" s="78">
        <v>1.4332</v>
      </c>
      <c r="G3589" s="79">
        <f t="shared" si="565"/>
        <v>2.7267541797692441</v>
      </c>
      <c r="J3589" s="78">
        <v>0.165738</v>
      </c>
      <c r="K3589" s="80">
        <f t="shared" si="566"/>
        <v>0.165738</v>
      </c>
      <c r="L3589" s="68" t="str">
        <f t="shared" si="559"/>
        <v>Normal</v>
      </c>
      <c r="N3589" s="67">
        <f t="shared" si="560"/>
        <v>0</v>
      </c>
      <c r="O3589" s="67">
        <f t="shared" si="561"/>
        <v>0.165738</v>
      </c>
      <c r="P3589" s="81">
        <f t="shared" si="562"/>
        <v>2.5610161797692439</v>
      </c>
      <c r="Q3589" s="81">
        <f t="shared" si="563"/>
        <v>2.5610161797692439</v>
      </c>
      <c r="S3589" s="1">
        <f t="shared" si="567"/>
        <v>1</v>
      </c>
      <c r="T3589" s="1" t="str">
        <f t="shared" si="568"/>
        <v>Peak</v>
      </c>
    </row>
    <row r="3590" spans="1:20" x14ac:dyDescent="0.25">
      <c r="A3590" s="85">
        <v>45075.791666658261</v>
      </c>
      <c r="B3590" s="1">
        <v>5</v>
      </c>
      <c r="C3590" s="1">
        <v>29</v>
      </c>
      <c r="D3590" s="1">
        <v>20</v>
      </c>
      <c r="E3590" s="1" t="str">
        <f t="shared" si="564"/>
        <v>Non-Summer</v>
      </c>
      <c r="F3590" s="78">
        <v>1.371</v>
      </c>
      <c r="G3590" s="79">
        <f t="shared" si="565"/>
        <v>2.6084147226232441</v>
      </c>
      <c r="J3590" s="78">
        <v>0</v>
      </c>
      <c r="K3590" s="80">
        <f t="shared" si="566"/>
        <v>0</v>
      </c>
      <c r="L3590" s="68" t="str">
        <f t="shared" si="559"/>
        <v>Normal</v>
      </c>
      <c r="N3590" s="67">
        <f t="shared" si="560"/>
        <v>0</v>
      </c>
      <c r="O3590" s="67">
        <f t="shared" si="561"/>
        <v>0</v>
      </c>
      <c r="P3590" s="81">
        <f t="shared" si="562"/>
        <v>2.6084147226232441</v>
      </c>
      <c r="Q3590" s="81">
        <f t="shared" si="563"/>
        <v>2.6084147226232441</v>
      </c>
      <c r="S3590" s="1">
        <f t="shared" si="567"/>
        <v>1</v>
      </c>
      <c r="T3590" s="1" t="str">
        <f t="shared" si="568"/>
        <v>Peak</v>
      </c>
    </row>
    <row r="3591" spans="1:20" x14ac:dyDescent="0.25">
      <c r="A3591" s="85">
        <v>45075.833333324925</v>
      </c>
      <c r="B3591" s="1">
        <v>5</v>
      </c>
      <c r="C3591" s="1">
        <v>29</v>
      </c>
      <c r="D3591" s="1">
        <v>21</v>
      </c>
      <c r="E3591" s="1" t="str">
        <f t="shared" si="564"/>
        <v>Non-Summer</v>
      </c>
      <c r="F3591" s="78">
        <v>1.3129</v>
      </c>
      <c r="G3591" s="79">
        <f t="shared" si="565"/>
        <v>2.4978757763180575</v>
      </c>
      <c r="J3591" s="78">
        <v>0</v>
      </c>
      <c r="K3591" s="80">
        <f t="shared" si="566"/>
        <v>0</v>
      </c>
      <c r="L3591" s="68" t="str">
        <f t="shared" si="559"/>
        <v>Normal</v>
      </c>
      <c r="N3591" s="67">
        <f t="shared" si="560"/>
        <v>0</v>
      </c>
      <c r="O3591" s="67">
        <f t="shared" si="561"/>
        <v>0</v>
      </c>
      <c r="P3591" s="81">
        <f t="shared" si="562"/>
        <v>2.4978757763180575</v>
      </c>
      <c r="Q3591" s="81">
        <f t="shared" si="563"/>
        <v>2.4978757763180575</v>
      </c>
      <c r="S3591" s="1">
        <f t="shared" si="567"/>
        <v>1</v>
      </c>
      <c r="T3591" s="1" t="str">
        <f t="shared" si="568"/>
        <v>Peak</v>
      </c>
    </row>
    <row r="3592" spans="1:20" x14ac:dyDescent="0.25">
      <c r="A3592" s="85">
        <v>45075.874999991589</v>
      </c>
      <c r="B3592" s="1">
        <v>5</v>
      </c>
      <c r="C3592" s="1">
        <v>29</v>
      </c>
      <c r="D3592" s="1">
        <v>22</v>
      </c>
      <c r="E3592" s="1" t="str">
        <f t="shared" si="564"/>
        <v>Non-Summer</v>
      </c>
      <c r="F3592" s="78">
        <v>1.2515000000000001</v>
      </c>
      <c r="G3592" s="79">
        <f t="shared" si="565"/>
        <v>2.3810583700678265</v>
      </c>
      <c r="J3592" s="78">
        <v>0</v>
      </c>
      <c r="K3592" s="80">
        <f t="shared" si="566"/>
        <v>0</v>
      </c>
      <c r="L3592" s="68" t="str">
        <f t="shared" si="559"/>
        <v>Normal</v>
      </c>
      <c r="N3592" s="67">
        <f t="shared" si="560"/>
        <v>0</v>
      </c>
      <c r="O3592" s="67">
        <f t="shared" si="561"/>
        <v>0</v>
      </c>
      <c r="P3592" s="81">
        <f t="shared" si="562"/>
        <v>2.3810583700678265</v>
      </c>
      <c r="Q3592" s="81">
        <f t="shared" si="563"/>
        <v>2.3810583700678265</v>
      </c>
      <c r="S3592" s="1">
        <f t="shared" si="567"/>
        <v>1</v>
      </c>
      <c r="T3592" s="1" t="str">
        <f t="shared" si="568"/>
        <v>Off-Peak</v>
      </c>
    </row>
    <row r="3593" spans="1:20" x14ac:dyDescent="0.25">
      <c r="A3593" s="85">
        <v>45075.916666658253</v>
      </c>
      <c r="B3593" s="1">
        <v>5</v>
      </c>
      <c r="C3593" s="1">
        <v>29</v>
      </c>
      <c r="D3593" s="1">
        <v>23</v>
      </c>
      <c r="E3593" s="1" t="str">
        <f t="shared" si="564"/>
        <v>Non-Summer</v>
      </c>
      <c r="F3593" s="78">
        <v>1.1037999999999999</v>
      </c>
      <c r="G3593" s="79">
        <f t="shared" si="565"/>
        <v>2.1000497234365691</v>
      </c>
      <c r="J3593" s="78">
        <v>0</v>
      </c>
      <c r="K3593" s="80">
        <f t="shared" si="566"/>
        <v>0</v>
      </c>
      <c r="L3593" s="68" t="str">
        <f t="shared" si="559"/>
        <v>Normal</v>
      </c>
      <c r="N3593" s="67">
        <f t="shared" si="560"/>
        <v>0</v>
      </c>
      <c r="O3593" s="67">
        <f t="shared" si="561"/>
        <v>0</v>
      </c>
      <c r="P3593" s="81">
        <f t="shared" si="562"/>
        <v>2.1000497234365691</v>
      </c>
      <c r="Q3593" s="81">
        <f t="shared" si="563"/>
        <v>2.1000497234365691</v>
      </c>
      <c r="S3593" s="1">
        <f t="shared" si="567"/>
        <v>1</v>
      </c>
      <c r="T3593" s="1" t="str">
        <f t="shared" si="568"/>
        <v>Off-Peak</v>
      </c>
    </row>
    <row r="3594" spans="1:20" x14ac:dyDescent="0.25">
      <c r="A3594" s="85">
        <v>45075.958333324917</v>
      </c>
      <c r="B3594" s="1">
        <v>5</v>
      </c>
      <c r="C3594" s="1">
        <v>30</v>
      </c>
      <c r="D3594" s="1">
        <v>0</v>
      </c>
      <c r="E3594" s="1" t="str">
        <f t="shared" si="564"/>
        <v>Non-Summer</v>
      </c>
      <c r="F3594" s="78">
        <v>0.92800000000000005</v>
      </c>
      <c r="G3594" s="79">
        <f t="shared" si="565"/>
        <v>1.7655790390914448</v>
      </c>
      <c r="J3594" s="78">
        <v>0</v>
      </c>
      <c r="K3594" s="80">
        <f t="shared" si="566"/>
        <v>0</v>
      </c>
      <c r="L3594" s="68" t="str">
        <f t="shared" si="559"/>
        <v>Normal</v>
      </c>
      <c r="N3594" s="67">
        <f t="shared" si="560"/>
        <v>0</v>
      </c>
      <c r="O3594" s="67">
        <f t="shared" si="561"/>
        <v>0</v>
      </c>
      <c r="P3594" s="81">
        <f t="shared" si="562"/>
        <v>1.7655790390914448</v>
      </c>
      <c r="Q3594" s="81">
        <f t="shared" si="563"/>
        <v>1.7655790390914448</v>
      </c>
      <c r="S3594" s="1">
        <f t="shared" si="567"/>
        <v>1</v>
      </c>
      <c r="T3594" s="1" t="str">
        <f t="shared" si="568"/>
        <v>Off-Peak</v>
      </c>
    </row>
    <row r="3595" spans="1:20" x14ac:dyDescent="0.25">
      <c r="A3595" s="85">
        <v>45075.999999991582</v>
      </c>
      <c r="B3595" s="1">
        <v>5</v>
      </c>
      <c r="C3595" s="1">
        <v>30</v>
      </c>
      <c r="D3595" s="1">
        <v>1</v>
      </c>
      <c r="E3595" s="1" t="str">
        <f t="shared" si="564"/>
        <v>Non-Summer</v>
      </c>
      <c r="F3595" s="78">
        <v>0.79090000000000005</v>
      </c>
      <c r="G3595" s="79">
        <f t="shared" si="565"/>
        <v>1.5047375668291203</v>
      </c>
      <c r="J3595" s="78">
        <v>0</v>
      </c>
      <c r="K3595" s="80">
        <f t="shared" si="566"/>
        <v>0</v>
      </c>
      <c r="L3595" s="68" t="str">
        <f t="shared" si="559"/>
        <v>Normal</v>
      </c>
      <c r="N3595" s="67">
        <f t="shared" si="560"/>
        <v>0</v>
      </c>
      <c r="O3595" s="67">
        <f t="shared" si="561"/>
        <v>0</v>
      </c>
      <c r="P3595" s="81">
        <f t="shared" si="562"/>
        <v>1.5047375668291203</v>
      </c>
      <c r="Q3595" s="81">
        <f t="shared" si="563"/>
        <v>1.5047375668291203</v>
      </c>
      <c r="S3595" s="1">
        <f t="shared" si="567"/>
        <v>2</v>
      </c>
      <c r="T3595" s="1" t="str">
        <f t="shared" si="568"/>
        <v>Off-Peak</v>
      </c>
    </row>
    <row r="3596" spans="1:20" x14ac:dyDescent="0.25">
      <c r="A3596" s="85">
        <v>45076.041666658246</v>
      </c>
      <c r="B3596" s="1">
        <v>5</v>
      </c>
      <c r="C3596" s="1">
        <v>30</v>
      </c>
      <c r="D3596" s="1">
        <v>2</v>
      </c>
      <c r="E3596" s="1" t="str">
        <f t="shared" si="564"/>
        <v>Non-Summer</v>
      </c>
      <c r="F3596" s="78">
        <v>0.69930000000000003</v>
      </c>
      <c r="G3596" s="79">
        <f t="shared" si="565"/>
        <v>1.3304627392636286</v>
      </c>
      <c r="J3596" s="78">
        <v>0</v>
      </c>
      <c r="K3596" s="80">
        <f t="shared" si="566"/>
        <v>0</v>
      </c>
      <c r="L3596" s="68" t="str">
        <f t="shared" si="559"/>
        <v>Normal</v>
      </c>
      <c r="N3596" s="67">
        <f t="shared" si="560"/>
        <v>0</v>
      </c>
      <c r="O3596" s="67">
        <f t="shared" si="561"/>
        <v>0</v>
      </c>
      <c r="P3596" s="81">
        <f t="shared" si="562"/>
        <v>1.3304627392636286</v>
      </c>
      <c r="Q3596" s="81">
        <f t="shared" si="563"/>
        <v>1.3304627392636286</v>
      </c>
      <c r="S3596" s="1">
        <f t="shared" si="567"/>
        <v>2</v>
      </c>
      <c r="T3596" s="1" t="str">
        <f t="shared" si="568"/>
        <v>Off-Peak</v>
      </c>
    </row>
    <row r="3597" spans="1:20" x14ac:dyDescent="0.25">
      <c r="A3597" s="85">
        <v>45076.08333332491</v>
      </c>
      <c r="B3597" s="1">
        <v>5</v>
      </c>
      <c r="C3597" s="1">
        <v>30</v>
      </c>
      <c r="D3597" s="1">
        <v>3</v>
      </c>
      <c r="E3597" s="1" t="str">
        <f t="shared" si="564"/>
        <v>Non-Summer</v>
      </c>
      <c r="F3597" s="78">
        <v>0.63959999999999995</v>
      </c>
      <c r="G3597" s="79">
        <f t="shared" si="565"/>
        <v>1.2168796911669051</v>
      </c>
      <c r="J3597" s="78">
        <v>0</v>
      </c>
      <c r="K3597" s="80">
        <f t="shared" si="566"/>
        <v>0</v>
      </c>
      <c r="L3597" s="68" t="str">
        <f t="shared" si="559"/>
        <v>Normal</v>
      </c>
      <c r="N3597" s="67">
        <f t="shared" si="560"/>
        <v>0</v>
      </c>
      <c r="O3597" s="67">
        <f t="shared" si="561"/>
        <v>0</v>
      </c>
      <c r="P3597" s="81">
        <f t="shared" si="562"/>
        <v>1.2168796911669051</v>
      </c>
      <c r="Q3597" s="81">
        <f t="shared" si="563"/>
        <v>1.2168796911669051</v>
      </c>
      <c r="S3597" s="1">
        <f t="shared" si="567"/>
        <v>2</v>
      </c>
      <c r="T3597" s="1" t="str">
        <f t="shared" si="568"/>
        <v>Off-Peak</v>
      </c>
    </row>
    <row r="3598" spans="1:20" x14ac:dyDescent="0.25">
      <c r="A3598" s="85">
        <v>45076.124999991574</v>
      </c>
      <c r="B3598" s="1">
        <v>5</v>
      </c>
      <c r="C3598" s="1">
        <v>30</v>
      </c>
      <c r="D3598" s="1">
        <v>4</v>
      </c>
      <c r="E3598" s="1" t="str">
        <f t="shared" si="564"/>
        <v>Non-Summer</v>
      </c>
      <c r="F3598" s="78">
        <v>0.60199999999999998</v>
      </c>
      <c r="G3598" s="79">
        <f t="shared" si="565"/>
        <v>1.1453432990657861</v>
      </c>
      <c r="J3598" s="78">
        <v>0</v>
      </c>
      <c r="K3598" s="80">
        <f t="shared" si="566"/>
        <v>0</v>
      </c>
      <c r="L3598" s="68" t="str">
        <f t="shared" si="559"/>
        <v>Normal</v>
      </c>
      <c r="N3598" s="67">
        <f t="shared" si="560"/>
        <v>0</v>
      </c>
      <c r="O3598" s="67">
        <f t="shared" si="561"/>
        <v>0</v>
      </c>
      <c r="P3598" s="81">
        <f t="shared" si="562"/>
        <v>1.1453432990657861</v>
      </c>
      <c r="Q3598" s="81">
        <f t="shared" si="563"/>
        <v>1.1453432990657861</v>
      </c>
      <c r="S3598" s="1">
        <f t="shared" si="567"/>
        <v>2</v>
      </c>
      <c r="T3598" s="1" t="str">
        <f t="shared" si="568"/>
        <v>Off-Peak</v>
      </c>
    </row>
    <row r="3599" spans="1:20" x14ac:dyDescent="0.25">
      <c r="A3599" s="85">
        <v>45076.166666658239</v>
      </c>
      <c r="B3599" s="1">
        <v>5</v>
      </c>
      <c r="C3599" s="1">
        <v>30</v>
      </c>
      <c r="D3599" s="1">
        <v>5</v>
      </c>
      <c r="E3599" s="1" t="str">
        <f t="shared" si="564"/>
        <v>Non-Summer</v>
      </c>
      <c r="F3599" s="78">
        <v>0.5877</v>
      </c>
      <c r="G3599" s="79">
        <f t="shared" si="565"/>
        <v>1.1181366393039245</v>
      </c>
      <c r="J3599" s="78">
        <v>0</v>
      </c>
      <c r="K3599" s="80">
        <f t="shared" si="566"/>
        <v>0</v>
      </c>
      <c r="L3599" s="68" t="str">
        <f t="shared" si="559"/>
        <v>Normal</v>
      </c>
      <c r="N3599" s="67">
        <f t="shared" si="560"/>
        <v>0</v>
      </c>
      <c r="O3599" s="67">
        <f t="shared" si="561"/>
        <v>0</v>
      </c>
      <c r="P3599" s="81">
        <f t="shared" si="562"/>
        <v>1.1181366393039245</v>
      </c>
      <c r="Q3599" s="81">
        <f t="shared" si="563"/>
        <v>1.1181366393039245</v>
      </c>
      <c r="S3599" s="1">
        <f t="shared" si="567"/>
        <v>2</v>
      </c>
      <c r="T3599" s="1" t="str">
        <f t="shared" si="568"/>
        <v>Off-Peak</v>
      </c>
    </row>
    <row r="3600" spans="1:20" x14ac:dyDescent="0.25">
      <c r="A3600" s="85">
        <v>45076.208333324903</v>
      </c>
      <c r="B3600" s="1">
        <v>5</v>
      </c>
      <c r="C3600" s="1">
        <v>30</v>
      </c>
      <c r="D3600" s="1">
        <v>6</v>
      </c>
      <c r="E3600" s="1" t="str">
        <f t="shared" si="564"/>
        <v>Non-Summer</v>
      </c>
      <c r="F3600" s="78">
        <v>0.59099999999999997</v>
      </c>
      <c r="G3600" s="79">
        <f t="shared" si="565"/>
        <v>1.1244150992489694</v>
      </c>
      <c r="J3600" s="78">
        <v>0.38634099999999999</v>
      </c>
      <c r="K3600" s="80">
        <f t="shared" si="566"/>
        <v>0.38634099999999999</v>
      </c>
      <c r="L3600" s="68" t="str">
        <f t="shared" si="559"/>
        <v>Normal</v>
      </c>
      <c r="N3600" s="67">
        <f t="shared" si="560"/>
        <v>0</v>
      </c>
      <c r="O3600" s="67">
        <f t="shared" si="561"/>
        <v>0.38634099999999999</v>
      </c>
      <c r="P3600" s="81">
        <f t="shared" si="562"/>
        <v>0.73807409924896938</v>
      </c>
      <c r="Q3600" s="81">
        <f t="shared" si="563"/>
        <v>0.73807409924896938</v>
      </c>
      <c r="S3600" s="1">
        <f t="shared" si="567"/>
        <v>2</v>
      </c>
      <c r="T3600" s="1" t="str">
        <f t="shared" si="568"/>
        <v>Peak</v>
      </c>
    </row>
    <row r="3601" spans="1:20" x14ac:dyDescent="0.25">
      <c r="A3601" s="85">
        <v>45076.249999991567</v>
      </c>
      <c r="B3601" s="1">
        <v>5</v>
      </c>
      <c r="C3601" s="1">
        <v>30</v>
      </c>
      <c r="D3601" s="1">
        <v>7</v>
      </c>
      <c r="E3601" s="1" t="str">
        <f t="shared" si="564"/>
        <v>Non-Summer</v>
      </c>
      <c r="F3601" s="78">
        <v>0.61760000000000004</v>
      </c>
      <c r="G3601" s="79">
        <f t="shared" si="565"/>
        <v>1.1750232915332719</v>
      </c>
      <c r="J3601" s="78">
        <v>1.6077870000000001</v>
      </c>
      <c r="K3601" s="80">
        <f t="shared" si="566"/>
        <v>1.6077870000000001</v>
      </c>
      <c r="L3601" s="68" t="str">
        <f t="shared" si="559"/>
        <v>Normal</v>
      </c>
      <c r="N3601" s="67">
        <f t="shared" si="560"/>
        <v>0.43276370846672818</v>
      </c>
      <c r="O3601" s="67">
        <f t="shared" si="561"/>
        <v>1.1750232915332719</v>
      </c>
      <c r="P3601" s="81">
        <f t="shared" si="562"/>
        <v>0</v>
      </c>
      <c r="Q3601" s="81">
        <f t="shared" si="563"/>
        <v>-0.43276370846672818</v>
      </c>
      <c r="S3601" s="1">
        <f t="shared" si="567"/>
        <v>2</v>
      </c>
      <c r="T3601" s="1" t="str">
        <f t="shared" si="568"/>
        <v>Peak</v>
      </c>
    </row>
    <row r="3602" spans="1:20" x14ac:dyDescent="0.25">
      <c r="A3602" s="85">
        <v>45076.291666658231</v>
      </c>
      <c r="B3602" s="1">
        <v>5</v>
      </c>
      <c r="C3602" s="1">
        <v>30</v>
      </c>
      <c r="D3602" s="1">
        <v>8</v>
      </c>
      <c r="E3602" s="1" t="str">
        <f t="shared" si="564"/>
        <v>Non-Summer</v>
      </c>
      <c r="F3602" s="78">
        <v>0.66210000000000002</v>
      </c>
      <c r="G3602" s="79">
        <f t="shared" si="565"/>
        <v>1.2596873726103939</v>
      </c>
      <c r="J3602" s="78">
        <v>3.0876750000000004</v>
      </c>
      <c r="K3602" s="80">
        <f t="shared" si="566"/>
        <v>3.0876750000000004</v>
      </c>
      <c r="L3602" s="68" t="str">
        <f t="shared" si="559"/>
        <v>Normal</v>
      </c>
      <c r="N3602" s="67">
        <f t="shared" si="560"/>
        <v>1.8279876273896065</v>
      </c>
      <c r="O3602" s="67">
        <f t="shared" si="561"/>
        <v>1.2596873726103939</v>
      </c>
      <c r="P3602" s="81">
        <f t="shared" si="562"/>
        <v>0</v>
      </c>
      <c r="Q3602" s="81">
        <f t="shared" si="563"/>
        <v>-1.8279876273896065</v>
      </c>
      <c r="S3602" s="1">
        <f t="shared" si="567"/>
        <v>2</v>
      </c>
      <c r="T3602" s="1" t="str">
        <f t="shared" si="568"/>
        <v>Peak</v>
      </c>
    </row>
    <row r="3603" spans="1:20" x14ac:dyDescent="0.25">
      <c r="A3603" s="85">
        <v>45076.333333324896</v>
      </c>
      <c r="B3603" s="1">
        <v>5</v>
      </c>
      <c r="C3603" s="1">
        <v>30</v>
      </c>
      <c r="D3603" s="1">
        <v>9</v>
      </c>
      <c r="E3603" s="1" t="str">
        <f t="shared" si="564"/>
        <v>Non-Summer</v>
      </c>
      <c r="F3603" s="78">
        <v>0.70499999999999996</v>
      </c>
      <c r="G3603" s="79">
        <f t="shared" si="565"/>
        <v>1.3413073518959788</v>
      </c>
      <c r="J3603" s="78">
        <v>4.284643</v>
      </c>
      <c r="K3603" s="80">
        <f t="shared" si="566"/>
        <v>4.284643</v>
      </c>
      <c r="L3603" s="68" t="str">
        <f t="shared" ref="L3603:L3666" si="569">IF(AND(D3603&gt;=$C$2,D3603&lt;=$C$3,E3603="Summer"),"MaxDis","Normal")</f>
        <v>Normal</v>
      </c>
      <c r="N3603" s="67">
        <f t="shared" ref="N3603:N3666" si="570">IF(K3603-G3603&lt;0,0,K3603-G3603)</f>
        <v>2.9433356481040214</v>
      </c>
      <c r="O3603" s="67">
        <f t="shared" ref="O3603:O3666" si="571">K3603-N3603</f>
        <v>1.3413073518959786</v>
      </c>
      <c r="P3603" s="81">
        <f t="shared" ref="P3603:P3666" si="572">MAX(0,G3603-O3603)</f>
        <v>2.2204460492503131E-16</v>
      </c>
      <c r="Q3603" s="81">
        <f t="shared" ref="Q3603:Q3666" si="573">G3603-K3603</f>
        <v>-2.9433356481040214</v>
      </c>
      <c r="S3603" s="1">
        <f t="shared" si="567"/>
        <v>2</v>
      </c>
      <c r="T3603" s="1" t="str">
        <f t="shared" si="568"/>
        <v>Peak</v>
      </c>
    </row>
    <row r="3604" spans="1:20" x14ac:dyDescent="0.25">
      <c r="A3604" s="85">
        <v>45076.37499999156</v>
      </c>
      <c r="B3604" s="1">
        <v>5</v>
      </c>
      <c r="C3604" s="1">
        <v>30</v>
      </c>
      <c r="D3604" s="1">
        <v>10</v>
      </c>
      <c r="E3604" s="1" t="str">
        <f t="shared" ref="E3604:E3667" si="574">IF(AND(B3604&gt;=$C$5,B3604&lt;=$C$6),"Summer","Non-Summer")</f>
        <v>Non-Summer</v>
      </c>
      <c r="F3604" s="78">
        <v>0.77490000000000003</v>
      </c>
      <c r="G3604" s="79">
        <f t="shared" ref="G3604:G3667" si="575">F3604*$G$13</f>
        <v>1.4742965489137505</v>
      </c>
      <c r="J3604" s="78">
        <v>5.1331249999999997</v>
      </c>
      <c r="K3604" s="80">
        <f t="shared" ref="K3604:K3667" si="576">J3604*$K$13</f>
        <v>5.1331249999999997</v>
      </c>
      <c r="L3604" s="68" t="str">
        <f t="shared" si="569"/>
        <v>Normal</v>
      </c>
      <c r="N3604" s="67">
        <f t="shared" si="570"/>
        <v>3.658828451086249</v>
      </c>
      <c r="O3604" s="67">
        <f t="shared" si="571"/>
        <v>1.4742965489137507</v>
      </c>
      <c r="P3604" s="81">
        <f t="shared" si="572"/>
        <v>0</v>
      </c>
      <c r="Q3604" s="81">
        <f t="shared" si="573"/>
        <v>-3.658828451086249</v>
      </c>
      <c r="S3604" s="1">
        <f t="shared" ref="S3604:S3667" si="577">WEEKDAY(A3604,2)</f>
        <v>2</v>
      </c>
      <c r="T3604" s="1" t="str">
        <f t="shared" ref="T3604:T3667" si="578">IF(S3604&gt;5,"Off-Peak",IF(AND(D3604&gt;=$C$7,D3604&lt;$C$8),"Peak","Off-Peak"))</f>
        <v>Peak</v>
      </c>
    </row>
    <row r="3605" spans="1:20" x14ac:dyDescent="0.25">
      <c r="A3605" s="85">
        <v>45076.416666658224</v>
      </c>
      <c r="B3605" s="1">
        <v>5</v>
      </c>
      <c r="C3605" s="1">
        <v>30</v>
      </c>
      <c r="D3605" s="1">
        <v>11</v>
      </c>
      <c r="E3605" s="1" t="str">
        <f t="shared" si="574"/>
        <v>Non-Summer</v>
      </c>
      <c r="F3605" s="78">
        <v>0.88549999999999995</v>
      </c>
      <c r="G3605" s="79">
        <f t="shared" si="575"/>
        <v>1.6847200852537436</v>
      </c>
      <c r="J3605" s="78">
        <v>5.6951989999999997</v>
      </c>
      <c r="K3605" s="80">
        <f t="shared" si="576"/>
        <v>5.6951989999999997</v>
      </c>
      <c r="L3605" s="68" t="str">
        <f t="shared" si="569"/>
        <v>Normal</v>
      </c>
      <c r="N3605" s="67">
        <f t="shared" si="570"/>
        <v>4.0104789147462565</v>
      </c>
      <c r="O3605" s="67">
        <f t="shared" si="571"/>
        <v>1.6847200852537432</v>
      </c>
      <c r="P3605" s="81">
        <f t="shared" si="572"/>
        <v>4.4408920985006262E-16</v>
      </c>
      <c r="Q3605" s="81">
        <f t="shared" si="573"/>
        <v>-4.0104789147462565</v>
      </c>
      <c r="S3605" s="1">
        <f t="shared" si="577"/>
        <v>2</v>
      </c>
      <c r="T3605" s="1" t="str">
        <f t="shared" si="578"/>
        <v>Peak</v>
      </c>
    </row>
    <row r="3606" spans="1:20" x14ac:dyDescent="0.25">
      <c r="A3606" s="85">
        <v>45076.458333324888</v>
      </c>
      <c r="B3606" s="1">
        <v>5</v>
      </c>
      <c r="C3606" s="1">
        <v>30</v>
      </c>
      <c r="D3606" s="1">
        <v>12</v>
      </c>
      <c r="E3606" s="1" t="str">
        <f t="shared" si="574"/>
        <v>Non-Summer</v>
      </c>
      <c r="F3606" s="78">
        <v>1.0330999999999999</v>
      </c>
      <c r="G3606" s="79">
        <f t="shared" si="575"/>
        <v>1.9655384755230294</v>
      </c>
      <c r="J3606" s="78">
        <v>5.9615309999999999</v>
      </c>
      <c r="K3606" s="80">
        <f t="shared" si="576"/>
        <v>5.9615309999999999</v>
      </c>
      <c r="L3606" s="68" t="str">
        <f t="shared" si="569"/>
        <v>Normal</v>
      </c>
      <c r="N3606" s="67">
        <f t="shared" si="570"/>
        <v>3.9959925244769705</v>
      </c>
      <c r="O3606" s="67">
        <f t="shared" si="571"/>
        <v>1.9655384755230294</v>
      </c>
      <c r="P3606" s="81">
        <f t="shared" si="572"/>
        <v>0</v>
      </c>
      <c r="Q3606" s="81">
        <f t="shared" si="573"/>
        <v>-3.9959925244769705</v>
      </c>
      <c r="S3606" s="1">
        <f t="shared" si="577"/>
        <v>2</v>
      </c>
      <c r="T3606" s="1" t="str">
        <f t="shared" si="578"/>
        <v>Peak</v>
      </c>
    </row>
    <row r="3607" spans="1:20" x14ac:dyDescent="0.25">
      <c r="A3607" s="85">
        <v>45076.499999991553</v>
      </c>
      <c r="B3607" s="1">
        <v>5</v>
      </c>
      <c r="C3607" s="1">
        <v>30</v>
      </c>
      <c r="D3607" s="1">
        <v>13</v>
      </c>
      <c r="E3607" s="1" t="str">
        <f t="shared" si="574"/>
        <v>Non-Summer</v>
      </c>
      <c r="F3607" s="78">
        <v>1.206</v>
      </c>
      <c r="G3607" s="79">
        <f t="shared" si="575"/>
        <v>2.2944917253709938</v>
      </c>
      <c r="J3607" s="78">
        <v>5.8984459999999999</v>
      </c>
      <c r="K3607" s="80">
        <f t="shared" si="576"/>
        <v>5.8984459999999999</v>
      </c>
      <c r="L3607" s="68" t="str">
        <f t="shared" si="569"/>
        <v>Normal</v>
      </c>
      <c r="N3607" s="67">
        <f t="shared" si="570"/>
        <v>3.6039542746290061</v>
      </c>
      <c r="O3607" s="67">
        <f t="shared" si="571"/>
        <v>2.2944917253709938</v>
      </c>
      <c r="P3607" s="81">
        <f t="shared" si="572"/>
        <v>0</v>
      </c>
      <c r="Q3607" s="81">
        <f t="shared" si="573"/>
        <v>-3.6039542746290061</v>
      </c>
      <c r="S3607" s="1">
        <f t="shared" si="577"/>
        <v>2</v>
      </c>
      <c r="T3607" s="1" t="str">
        <f t="shared" si="578"/>
        <v>Peak</v>
      </c>
    </row>
    <row r="3608" spans="1:20" x14ac:dyDescent="0.25">
      <c r="A3608" s="85">
        <v>45076.541666658217</v>
      </c>
      <c r="B3608" s="1">
        <v>5</v>
      </c>
      <c r="C3608" s="1">
        <v>30</v>
      </c>
      <c r="D3608" s="1">
        <v>14</v>
      </c>
      <c r="E3608" s="1" t="str">
        <f t="shared" si="574"/>
        <v>Non-Summer</v>
      </c>
      <c r="F3608" s="78">
        <v>1.3708</v>
      </c>
      <c r="G3608" s="79">
        <f t="shared" si="575"/>
        <v>2.6080342098993019</v>
      </c>
      <c r="J3608" s="78">
        <v>5.4492160000000007</v>
      </c>
      <c r="K3608" s="80">
        <f t="shared" si="576"/>
        <v>5.4492160000000007</v>
      </c>
      <c r="L3608" s="68" t="str">
        <f t="shared" si="569"/>
        <v>Normal</v>
      </c>
      <c r="N3608" s="67">
        <f t="shared" si="570"/>
        <v>2.8411817901006988</v>
      </c>
      <c r="O3608" s="67">
        <f t="shared" si="571"/>
        <v>2.6080342098993019</v>
      </c>
      <c r="P3608" s="81">
        <f t="shared" si="572"/>
        <v>0</v>
      </c>
      <c r="Q3608" s="81">
        <f t="shared" si="573"/>
        <v>-2.8411817901006988</v>
      </c>
      <c r="S3608" s="1">
        <f t="shared" si="577"/>
        <v>2</v>
      </c>
      <c r="T3608" s="1" t="str">
        <f t="shared" si="578"/>
        <v>Peak</v>
      </c>
    </row>
    <row r="3609" spans="1:20" x14ac:dyDescent="0.25">
      <c r="A3609" s="85">
        <v>45076.583333324881</v>
      </c>
      <c r="B3609" s="1">
        <v>5</v>
      </c>
      <c r="C3609" s="1">
        <v>30</v>
      </c>
      <c r="D3609" s="1">
        <v>15</v>
      </c>
      <c r="E3609" s="1" t="str">
        <f t="shared" si="574"/>
        <v>Non-Summer</v>
      </c>
      <c r="F3609" s="78">
        <v>1.5145</v>
      </c>
      <c r="G3609" s="79">
        <f t="shared" si="575"/>
        <v>2.8814326020517163</v>
      </c>
      <c r="J3609" s="78">
        <v>4.6700540000000004</v>
      </c>
      <c r="K3609" s="80">
        <f t="shared" si="576"/>
        <v>4.6700540000000004</v>
      </c>
      <c r="L3609" s="68" t="str">
        <f t="shared" si="569"/>
        <v>Normal</v>
      </c>
      <c r="N3609" s="67">
        <f t="shared" si="570"/>
        <v>1.7886213979482841</v>
      </c>
      <c r="O3609" s="67">
        <f t="shared" si="571"/>
        <v>2.8814326020517163</v>
      </c>
      <c r="P3609" s="81">
        <f t="shared" si="572"/>
        <v>0</v>
      </c>
      <c r="Q3609" s="81">
        <f t="shared" si="573"/>
        <v>-1.7886213979482841</v>
      </c>
      <c r="S3609" s="1">
        <f t="shared" si="577"/>
        <v>2</v>
      </c>
      <c r="T3609" s="1" t="str">
        <f t="shared" si="578"/>
        <v>Peak</v>
      </c>
    </row>
    <row r="3610" spans="1:20" x14ac:dyDescent="0.25">
      <c r="A3610" s="85">
        <v>45076.624999991545</v>
      </c>
      <c r="B3610" s="1">
        <v>5</v>
      </c>
      <c r="C3610" s="1">
        <v>30</v>
      </c>
      <c r="D3610" s="1">
        <v>16</v>
      </c>
      <c r="E3610" s="1" t="str">
        <f t="shared" si="574"/>
        <v>Non-Summer</v>
      </c>
      <c r="F3610" s="78">
        <v>1.6573</v>
      </c>
      <c r="G3610" s="79">
        <f t="shared" si="575"/>
        <v>3.1531186869463914</v>
      </c>
      <c r="J3610" s="78">
        <v>3.6558290000000002</v>
      </c>
      <c r="K3610" s="80">
        <f t="shared" si="576"/>
        <v>3.6558290000000002</v>
      </c>
      <c r="L3610" s="68" t="str">
        <f t="shared" si="569"/>
        <v>Normal</v>
      </c>
      <c r="N3610" s="67">
        <f t="shared" si="570"/>
        <v>0.5027103130536088</v>
      </c>
      <c r="O3610" s="67">
        <f t="shared" si="571"/>
        <v>3.1531186869463914</v>
      </c>
      <c r="P3610" s="81">
        <f t="shared" si="572"/>
        <v>0</v>
      </c>
      <c r="Q3610" s="81">
        <f t="shared" si="573"/>
        <v>-0.5027103130536088</v>
      </c>
      <c r="S3610" s="1">
        <f t="shared" si="577"/>
        <v>2</v>
      </c>
      <c r="T3610" s="1" t="str">
        <f t="shared" si="578"/>
        <v>Peak</v>
      </c>
    </row>
    <row r="3611" spans="1:20" x14ac:dyDescent="0.25">
      <c r="A3611" s="85">
        <v>45076.66666665821</v>
      </c>
      <c r="B3611" s="1">
        <v>5</v>
      </c>
      <c r="C3611" s="1">
        <v>30</v>
      </c>
      <c r="D3611" s="1">
        <v>17</v>
      </c>
      <c r="E3611" s="1" t="str">
        <f t="shared" si="574"/>
        <v>Non-Summer</v>
      </c>
      <c r="F3611" s="78">
        <v>1.7923</v>
      </c>
      <c r="G3611" s="79">
        <f t="shared" si="575"/>
        <v>3.4099647756073233</v>
      </c>
      <c r="J3611" s="78">
        <v>2.3584769999999997</v>
      </c>
      <c r="K3611" s="80">
        <f t="shared" si="576"/>
        <v>2.3584769999999997</v>
      </c>
      <c r="L3611" s="68" t="str">
        <f t="shared" si="569"/>
        <v>Normal</v>
      </c>
      <c r="N3611" s="67">
        <f t="shared" si="570"/>
        <v>0</v>
      </c>
      <c r="O3611" s="67">
        <f t="shared" si="571"/>
        <v>2.3584769999999997</v>
      </c>
      <c r="P3611" s="81">
        <f t="shared" si="572"/>
        <v>1.0514877756073235</v>
      </c>
      <c r="Q3611" s="81">
        <f t="shared" si="573"/>
        <v>1.0514877756073235</v>
      </c>
      <c r="S3611" s="1">
        <f t="shared" si="577"/>
        <v>2</v>
      </c>
      <c r="T3611" s="1" t="str">
        <f t="shared" si="578"/>
        <v>Peak</v>
      </c>
    </row>
    <row r="3612" spans="1:20" x14ac:dyDescent="0.25">
      <c r="A3612" s="85">
        <v>45076.708333324874</v>
      </c>
      <c r="B3612" s="1">
        <v>5</v>
      </c>
      <c r="C3612" s="1">
        <v>30</v>
      </c>
      <c r="D3612" s="1">
        <v>18</v>
      </c>
      <c r="E3612" s="1" t="str">
        <f t="shared" si="574"/>
        <v>Non-Summer</v>
      </c>
      <c r="F3612" s="78">
        <v>1.8734999999999999</v>
      </c>
      <c r="G3612" s="79">
        <f t="shared" si="575"/>
        <v>3.5644529415278248</v>
      </c>
      <c r="J3612" s="78">
        <v>1.0204980000000001</v>
      </c>
      <c r="K3612" s="80">
        <f t="shared" si="576"/>
        <v>1.0204980000000001</v>
      </c>
      <c r="L3612" s="68" t="str">
        <f t="shared" si="569"/>
        <v>Normal</v>
      </c>
      <c r="N3612" s="67">
        <f t="shared" si="570"/>
        <v>0</v>
      </c>
      <c r="O3612" s="67">
        <f t="shared" si="571"/>
        <v>1.0204980000000001</v>
      </c>
      <c r="P3612" s="81">
        <f t="shared" si="572"/>
        <v>2.5439549415278249</v>
      </c>
      <c r="Q3612" s="81">
        <f t="shared" si="573"/>
        <v>2.5439549415278249</v>
      </c>
      <c r="S3612" s="1">
        <f t="shared" si="577"/>
        <v>2</v>
      </c>
      <c r="T3612" s="1" t="str">
        <f t="shared" si="578"/>
        <v>Peak</v>
      </c>
    </row>
    <row r="3613" spans="1:20" x14ac:dyDescent="0.25">
      <c r="A3613" s="85">
        <v>45076.749999991538</v>
      </c>
      <c r="B3613" s="1">
        <v>5</v>
      </c>
      <c r="C3613" s="1">
        <v>30</v>
      </c>
      <c r="D3613" s="1">
        <v>19</v>
      </c>
      <c r="E3613" s="1" t="str">
        <f t="shared" si="574"/>
        <v>Non-Summer</v>
      </c>
      <c r="F3613" s="78">
        <v>1.8721000000000001</v>
      </c>
      <c r="G3613" s="79">
        <f t="shared" si="575"/>
        <v>3.56178935246023</v>
      </c>
      <c r="J3613" s="78">
        <v>0.21149700000000002</v>
      </c>
      <c r="K3613" s="80">
        <f t="shared" si="576"/>
        <v>0.21149700000000002</v>
      </c>
      <c r="L3613" s="68" t="str">
        <f t="shared" si="569"/>
        <v>Normal</v>
      </c>
      <c r="N3613" s="67">
        <f t="shared" si="570"/>
        <v>0</v>
      </c>
      <c r="O3613" s="67">
        <f t="shared" si="571"/>
        <v>0.21149700000000002</v>
      </c>
      <c r="P3613" s="81">
        <f t="shared" si="572"/>
        <v>3.3502923524602299</v>
      </c>
      <c r="Q3613" s="81">
        <f t="shared" si="573"/>
        <v>3.3502923524602299</v>
      </c>
      <c r="S3613" s="1">
        <f t="shared" si="577"/>
        <v>2</v>
      </c>
      <c r="T3613" s="1" t="str">
        <f t="shared" si="578"/>
        <v>Peak</v>
      </c>
    </row>
    <row r="3614" spans="1:20" x14ac:dyDescent="0.25">
      <c r="A3614" s="85">
        <v>45076.791666658202</v>
      </c>
      <c r="B3614" s="1">
        <v>5</v>
      </c>
      <c r="C3614" s="1">
        <v>30</v>
      </c>
      <c r="D3614" s="1">
        <v>20</v>
      </c>
      <c r="E3614" s="1" t="str">
        <f t="shared" si="574"/>
        <v>Non-Summer</v>
      </c>
      <c r="F3614" s="78">
        <v>1.7714000000000001</v>
      </c>
      <c r="G3614" s="79">
        <f t="shared" si="575"/>
        <v>3.3702011959553717</v>
      </c>
      <c r="J3614" s="78">
        <v>0</v>
      </c>
      <c r="K3614" s="80">
        <f t="shared" si="576"/>
        <v>0</v>
      </c>
      <c r="L3614" s="68" t="str">
        <f t="shared" si="569"/>
        <v>Normal</v>
      </c>
      <c r="N3614" s="67">
        <f t="shared" si="570"/>
        <v>0</v>
      </c>
      <c r="O3614" s="67">
        <f t="shared" si="571"/>
        <v>0</v>
      </c>
      <c r="P3614" s="81">
        <f t="shared" si="572"/>
        <v>3.3702011959553717</v>
      </c>
      <c r="Q3614" s="81">
        <f t="shared" si="573"/>
        <v>3.3702011959553717</v>
      </c>
      <c r="S3614" s="1">
        <f t="shared" si="577"/>
        <v>2</v>
      </c>
      <c r="T3614" s="1" t="str">
        <f t="shared" si="578"/>
        <v>Peak</v>
      </c>
    </row>
    <row r="3615" spans="1:20" x14ac:dyDescent="0.25">
      <c r="A3615" s="85">
        <v>45076.833333324867</v>
      </c>
      <c r="B3615" s="1">
        <v>5</v>
      </c>
      <c r="C3615" s="1">
        <v>30</v>
      </c>
      <c r="D3615" s="1">
        <v>21</v>
      </c>
      <c r="E3615" s="1" t="str">
        <f t="shared" si="574"/>
        <v>Non-Summer</v>
      </c>
      <c r="F3615" s="78">
        <v>1.6645000000000001</v>
      </c>
      <c r="G3615" s="79">
        <f t="shared" si="575"/>
        <v>3.166817145008308</v>
      </c>
      <c r="J3615" s="78">
        <v>0</v>
      </c>
      <c r="K3615" s="80">
        <f t="shared" si="576"/>
        <v>0</v>
      </c>
      <c r="L3615" s="68" t="str">
        <f t="shared" si="569"/>
        <v>Normal</v>
      </c>
      <c r="N3615" s="67">
        <f t="shared" si="570"/>
        <v>0</v>
      </c>
      <c r="O3615" s="67">
        <f t="shared" si="571"/>
        <v>0</v>
      </c>
      <c r="P3615" s="81">
        <f t="shared" si="572"/>
        <v>3.166817145008308</v>
      </c>
      <c r="Q3615" s="81">
        <f t="shared" si="573"/>
        <v>3.166817145008308</v>
      </c>
      <c r="S3615" s="1">
        <f t="shared" si="577"/>
        <v>2</v>
      </c>
      <c r="T3615" s="1" t="str">
        <f t="shared" si="578"/>
        <v>Peak</v>
      </c>
    </row>
    <row r="3616" spans="1:20" x14ac:dyDescent="0.25">
      <c r="A3616" s="85">
        <v>45076.874999991531</v>
      </c>
      <c r="B3616" s="1">
        <v>5</v>
      </c>
      <c r="C3616" s="1">
        <v>30</v>
      </c>
      <c r="D3616" s="1">
        <v>22</v>
      </c>
      <c r="E3616" s="1" t="str">
        <f t="shared" si="574"/>
        <v>Non-Summer</v>
      </c>
      <c r="F3616" s="78">
        <v>1.5719000000000001</v>
      </c>
      <c r="G3616" s="79">
        <f t="shared" si="575"/>
        <v>2.9906397538231055</v>
      </c>
      <c r="J3616" s="78">
        <v>0</v>
      </c>
      <c r="K3616" s="80">
        <f t="shared" si="576"/>
        <v>0</v>
      </c>
      <c r="L3616" s="68" t="str">
        <f t="shared" si="569"/>
        <v>Normal</v>
      </c>
      <c r="N3616" s="67">
        <f t="shared" si="570"/>
        <v>0</v>
      </c>
      <c r="O3616" s="67">
        <f t="shared" si="571"/>
        <v>0</v>
      </c>
      <c r="P3616" s="81">
        <f t="shared" si="572"/>
        <v>2.9906397538231055</v>
      </c>
      <c r="Q3616" s="81">
        <f t="shared" si="573"/>
        <v>2.9906397538231055</v>
      </c>
      <c r="S3616" s="1">
        <f t="shared" si="577"/>
        <v>2</v>
      </c>
      <c r="T3616" s="1" t="str">
        <f t="shared" si="578"/>
        <v>Off-Peak</v>
      </c>
    </row>
    <row r="3617" spans="1:20" x14ac:dyDescent="0.25">
      <c r="A3617" s="85">
        <v>45076.916666658195</v>
      </c>
      <c r="B3617" s="1">
        <v>5</v>
      </c>
      <c r="C3617" s="1">
        <v>30</v>
      </c>
      <c r="D3617" s="1">
        <v>23</v>
      </c>
      <c r="E3617" s="1" t="str">
        <f t="shared" si="574"/>
        <v>Non-Summer</v>
      </c>
      <c r="F3617" s="78">
        <v>1.3993</v>
      </c>
      <c r="G3617" s="79">
        <f t="shared" si="575"/>
        <v>2.6622572730610541</v>
      </c>
      <c r="J3617" s="78">
        <v>0</v>
      </c>
      <c r="K3617" s="80">
        <f t="shared" si="576"/>
        <v>0</v>
      </c>
      <c r="L3617" s="68" t="str">
        <f t="shared" si="569"/>
        <v>Normal</v>
      </c>
      <c r="N3617" s="67">
        <f t="shared" si="570"/>
        <v>0</v>
      </c>
      <c r="O3617" s="67">
        <f t="shared" si="571"/>
        <v>0</v>
      </c>
      <c r="P3617" s="81">
        <f t="shared" si="572"/>
        <v>2.6622572730610541</v>
      </c>
      <c r="Q3617" s="81">
        <f t="shared" si="573"/>
        <v>2.6622572730610541</v>
      </c>
      <c r="S3617" s="1">
        <f t="shared" si="577"/>
        <v>2</v>
      </c>
      <c r="T3617" s="1" t="str">
        <f t="shared" si="578"/>
        <v>Off-Peak</v>
      </c>
    </row>
    <row r="3618" spans="1:20" x14ac:dyDescent="0.25">
      <c r="A3618" s="85">
        <v>45076.958333324859</v>
      </c>
      <c r="B3618" s="1">
        <v>5</v>
      </c>
      <c r="C3618" s="1">
        <v>31</v>
      </c>
      <c r="D3618" s="1">
        <v>0</v>
      </c>
      <c r="E3618" s="1" t="str">
        <f t="shared" si="574"/>
        <v>Non-Summer</v>
      </c>
      <c r="F3618" s="78">
        <v>1.196</v>
      </c>
      <c r="G3618" s="79">
        <f t="shared" si="575"/>
        <v>2.2754660891738876</v>
      </c>
      <c r="J3618" s="78">
        <v>0</v>
      </c>
      <c r="K3618" s="80">
        <f t="shared" si="576"/>
        <v>0</v>
      </c>
      <c r="L3618" s="68" t="str">
        <f t="shared" si="569"/>
        <v>Normal</v>
      </c>
      <c r="N3618" s="67">
        <f t="shared" si="570"/>
        <v>0</v>
      </c>
      <c r="O3618" s="67">
        <f t="shared" si="571"/>
        <v>0</v>
      </c>
      <c r="P3618" s="81">
        <f t="shared" si="572"/>
        <v>2.2754660891738876</v>
      </c>
      <c r="Q3618" s="81">
        <f t="shared" si="573"/>
        <v>2.2754660891738876</v>
      </c>
      <c r="S3618" s="1">
        <f t="shared" si="577"/>
        <v>2</v>
      </c>
      <c r="T3618" s="1" t="str">
        <f t="shared" si="578"/>
        <v>Off-Peak</v>
      </c>
    </row>
    <row r="3619" spans="1:20" x14ac:dyDescent="0.25">
      <c r="A3619" s="85">
        <v>45076.999999991524</v>
      </c>
      <c r="B3619" s="1">
        <v>5</v>
      </c>
      <c r="C3619" s="1">
        <v>31</v>
      </c>
      <c r="D3619" s="1">
        <v>1</v>
      </c>
      <c r="E3619" s="1" t="str">
        <f t="shared" si="574"/>
        <v>Non-Summer</v>
      </c>
      <c r="F3619" s="78">
        <v>1.0294000000000001</v>
      </c>
      <c r="G3619" s="79">
        <f t="shared" si="575"/>
        <v>1.9584989901301004</v>
      </c>
      <c r="J3619" s="78">
        <v>0</v>
      </c>
      <c r="K3619" s="80">
        <f t="shared" si="576"/>
        <v>0</v>
      </c>
      <c r="L3619" s="68" t="str">
        <f t="shared" si="569"/>
        <v>Normal</v>
      </c>
      <c r="N3619" s="67">
        <f t="shared" si="570"/>
        <v>0</v>
      </c>
      <c r="O3619" s="67">
        <f t="shared" si="571"/>
        <v>0</v>
      </c>
      <c r="P3619" s="81">
        <f t="shared" si="572"/>
        <v>1.9584989901301004</v>
      </c>
      <c r="Q3619" s="81">
        <f t="shared" si="573"/>
        <v>1.9584989901301004</v>
      </c>
      <c r="S3619" s="1">
        <f t="shared" si="577"/>
        <v>3</v>
      </c>
      <c r="T3619" s="1" t="str">
        <f t="shared" si="578"/>
        <v>Off-Peak</v>
      </c>
    </row>
    <row r="3620" spans="1:20" x14ac:dyDescent="0.25">
      <c r="A3620" s="85">
        <v>45077.041666658188</v>
      </c>
      <c r="B3620" s="1">
        <v>5</v>
      </c>
      <c r="C3620" s="1">
        <v>31</v>
      </c>
      <c r="D3620" s="1">
        <v>2</v>
      </c>
      <c r="E3620" s="1" t="str">
        <f t="shared" si="574"/>
        <v>Non-Summer</v>
      </c>
      <c r="F3620" s="78">
        <v>0.90269999999999995</v>
      </c>
      <c r="G3620" s="79">
        <f t="shared" si="575"/>
        <v>1.7174441795127662</v>
      </c>
      <c r="J3620" s="78">
        <v>0</v>
      </c>
      <c r="K3620" s="80">
        <f t="shared" si="576"/>
        <v>0</v>
      </c>
      <c r="L3620" s="68" t="str">
        <f t="shared" si="569"/>
        <v>Normal</v>
      </c>
      <c r="N3620" s="67">
        <f t="shared" si="570"/>
        <v>0</v>
      </c>
      <c r="O3620" s="67">
        <f t="shared" si="571"/>
        <v>0</v>
      </c>
      <c r="P3620" s="81">
        <f t="shared" si="572"/>
        <v>1.7174441795127662</v>
      </c>
      <c r="Q3620" s="81">
        <f t="shared" si="573"/>
        <v>1.7174441795127662</v>
      </c>
      <c r="S3620" s="1">
        <f t="shared" si="577"/>
        <v>3</v>
      </c>
      <c r="T3620" s="1" t="str">
        <f t="shared" si="578"/>
        <v>Off-Peak</v>
      </c>
    </row>
    <row r="3621" spans="1:20" x14ac:dyDescent="0.25">
      <c r="A3621" s="85">
        <v>45077.083333324852</v>
      </c>
      <c r="B3621" s="1">
        <v>5</v>
      </c>
      <c r="C3621" s="1">
        <v>31</v>
      </c>
      <c r="D3621" s="1">
        <v>3</v>
      </c>
      <c r="E3621" s="1" t="str">
        <f t="shared" si="574"/>
        <v>Non-Summer</v>
      </c>
      <c r="F3621" s="78">
        <v>0.81289999999999996</v>
      </c>
      <c r="G3621" s="79">
        <f t="shared" si="575"/>
        <v>1.5465939664627535</v>
      </c>
      <c r="J3621" s="78">
        <v>0</v>
      </c>
      <c r="K3621" s="80">
        <f t="shared" si="576"/>
        <v>0</v>
      </c>
      <c r="L3621" s="68" t="str">
        <f t="shared" si="569"/>
        <v>Normal</v>
      </c>
      <c r="N3621" s="67">
        <f t="shared" si="570"/>
        <v>0</v>
      </c>
      <c r="O3621" s="67">
        <f t="shared" si="571"/>
        <v>0</v>
      </c>
      <c r="P3621" s="81">
        <f t="shared" si="572"/>
        <v>1.5465939664627535</v>
      </c>
      <c r="Q3621" s="81">
        <f t="shared" si="573"/>
        <v>1.5465939664627535</v>
      </c>
      <c r="S3621" s="1">
        <f t="shared" si="577"/>
        <v>3</v>
      </c>
      <c r="T3621" s="1" t="str">
        <f t="shared" si="578"/>
        <v>Off-Peak</v>
      </c>
    </row>
    <row r="3622" spans="1:20" x14ac:dyDescent="0.25">
      <c r="A3622" s="85">
        <v>45077.124999991516</v>
      </c>
      <c r="B3622" s="1">
        <v>5</v>
      </c>
      <c r="C3622" s="1">
        <v>31</v>
      </c>
      <c r="D3622" s="1">
        <v>4</v>
      </c>
      <c r="E3622" s="1" t="str">
        <f t="shared" si="574"/>
        <v>Non-Summer</v>
      </c>
      <c r="F3622" s="78">
        <v>0.75290000000000001</v>
      </c>
      <c r="G3622" s="79">
        <f t="shared" si="575"/>
        <v>1.4324401492801171</v>
      </c>
      <c r="J3622" s="78">
        <v>0</v>
      </c>
      <c r="K3622" s="80">
        <f t="shared" si="576"/>
        <v>0</v>
      </c>
      <c r="L3622" s="68" t="str">
        <f t="shared" si="569"/>
        <v>Normal</v>
      </c>
      <c r="N3622" s="67">
        <f t="shared" si="570"/>
        <v>0</v>
      </c>
      <c r="O3622" s="67">
        <f t="shared" si="571"/>
        <v>0</v>
      </c>
      <c r="P3622" s="81">
        <f t="shared" si="572"/>
        <v>1.4324401492801171</v>
      </c>
      <c r="Q3622" s="81">
        <f t="shared" si="573"/>
        <v>1.4324401492801171</v>
      </c>
      <c r="S3622" s="1">
        <f t="shared" si="577"/>
        <v>3</v>
      </c>
      <c r="T3622" s="1" t="str">
        <f t="shared" si="578"/>
        <v>Off-Peak</v>
      </c>
    </row>
    <row r="3623" spans="1:20" x14ac:dyDescent="0.25">
      <c r="A3623" s="85">
        <v>45077.16666665818</v>
      </c>
      <c r="B3623" s="1">
        <v>5</v>
      </c>
      <c r="C3623" s="1">
        <v>31</v>
      </c>
      <c r="D3623" s="1">
        <v>5</v>
      </c>
      <c r="E3623" s="1" t="str">
        <f t="shared" si="574"/>
        <v>Non-Summer</v>
      </c>
      <c r="F3623" s="78">
        <v>0.7198</v>
      </c>
      <c r="G3623" s="79">
        <f t="shared" si="575"/>
        <v>1.3694652934676959</v>
      </c>
      <c r="J3623" s="78">
        <v>0</v>
      </c>
      <c r="K3623" s="80">
        <f t="shared" si="576"/>
        <v>0</v>
      </c>
      <c r="L3623" s="68" t="str">
        <f t="shared" si="569"/>
        <v>Normal</v>
      </c>
      <c r="N3623" s="67">
        <f t="shared" si="570"/>
        <v>0</v>
      </c>
      <c r="O3623" s="67">
        <f t="shared" si="571"/>
        <v>0</v>
      </c>
      <c r="P3623" s="81">
        <f t="shared" si="572"/>
        <v>1.3694652934676959</v>
      </c>
      <c r="Q3623" s="81">
        <f t="shared" si="573"/>
        <v>1.3694652934676959</v>
      </c>
      <c r="S3623" s="1">
        <f t="shared" si="577"/>
        <v>3</v>
      </c>
      <c r="T3623" s="1" t="str">
        <f t="shared" si="578"/>
        <v>Off-Peak</v>
      </c>
    </row>
    <row r="3624" spans="1:20" x14ac:dyDescent="0.25">
      <c r="A3624" s="85">
        <v>45077.208333324845</v>
      </c>
      <c r="B3624" s="1">
        <v>5</v>
      </c>
      <c r="C3624" s="1">
        <v>31</v>
      </c>
      <c r="D3624" s="1">
        <v>6</v>
      </c>
      <c r="E3624" s="1" t="str">
        <f t="shared" si="574"/>
        <v>Non-Summer</v>
      </c>
      <c r="F3624" s="78">
        <v>0.71409999999999996</v>
      </c>
      <c r="G3624" s="79">
        <f t="shared" si="575"/>
        <v>1.3586206808353454</v>
      </c>
      <c r="J3624" s="78">
        <v>0.44522800000000001</v>
      </c>
      <c r="K3624" s="80">
        <f t="shared" si="576"/>
        <v>0.44522800000000001</v>
      </c>
      <c r="L3624" s="68" t="str">
        <f t="shared" si="569"/>
        <v>Normal</v>
      </c>
      <c r="N3624" s="67">
        <f t="shared" si="570"/>
        <v>0</v>
      </c>
      <c r="O3624" s="67">
        <f t="shared" si="571"/>
        <v>0.44522800000000001</v>
      </c>
      <c r="P3624" s="81">
        <f t="shared" si="572"/>
        <v>0.91339268083534542</v>
      </c>
      <c r="Q3624" s="81">
        <f t="shared" si="573"/>
        <v>0.91339268083534542</v>
      </c>
      <c r="S3624" s="1">
        <f t="shared" si="577"/>
        <v>3</v>
      </c>
      <c r="T3624" s="1" t="str">
        <f t="shared" si="578"/>
        <v>Peak</v>
      </c>
    </row>
    <row r="3625" spans="1:20" x14ac:dyDescent="0.25">
      <c r="A3625" s="85">
        <v>45077.249999991509</v>
      </c>
      <c r="B3625" s="1">
        <v>5</v>
      </c>
      <c r="C3625" s="1">
        <v>31</v>
      </c>
      <c r="D3625" s="1">
        <v>7</v>
      </c>
      <c r="E3625" s="1" t="str">
        <f t="shared" si="574"/>
        <v>Non-Summer</v>
      </c>
      <c r="F3625" s="78">
        <v>0.76090000000000002</v>
      </c>
      <c r="G3625" s="79">
        <f t="shared" si="575"/>
        <v>1.447660658237802</v>
      </c>
      <c r="J3625" s="78">
        <v>1.531771</v>
      </c>
      <c r="K3625" s="80">
        <f t="shared" si="576"/>
        <v>1.531771</v>
      </c>
      <c r="L3625" s="68" t="str">
        <f t="shared" si="569"/>
        <v>Normal</v>
      </c>
      <c r="N3625" s="67">
        <f t="shared" si="570"/>
        <v>8.4110341762198004E-2</v>
      </c>
      <c r="O3625" s="67">
        <f t="shared" si="571"/>
        <v>1.447660658237802</v>
      </c>
      <c r="P3625" s="81">
        <f t="shared" si="572"/>
        <v>0</v>
      </c>
      <c r="Q3625" s="81">
        <f t="shared" si="573"/>
        <v>-8.4110341762198004E-2</v>
      </c>
      <c r="S3625" s="1">
        <f t="shared" si="577"/>
        <v>3</v>
      </c>
      <c r="T3625" s="1" t="str">
        <f t="shared" si="578"/>
        <v>Peak</v>
      </c>
    </row>
    <row r="3626" spans="1:20" x14ac:dyDescent="0.25">
      <c r="A3626" s="85">
        <v>45077.291666658173</v>
      </c>
      <c r="B3626" s="1">
        <v>5</v>
      </c>
      <c r="C3626" s="1">
        <v>31</v>
      </c>
      <c r="D3626" s="1">
        <v>8</v>
      </c>
      <c r="E3626" s="1" t="str">
        <f t="shared" si="574"/>
        <v>Non-Summer</v>
      </c>
      <c r="F3626" s="78">
        <v>0.86799999999999999</v>
      </c>
      <c r="G3626" s="79">
        <f t="shared" si="575"/>
        <v>1.6514252219088081</v>
      </c>
      <c r="J3626" s="78">
        <v>1.437665</v>
      </c>
      <c r="K3626" s="80">
        <f t="shared" si="576"/>
        <v>1.437665</v>
      </c>
      <c r="L3626" s="68" t="str">
        <f t="shared" si="569"/>
        <v>Normal</v>
      </c>
      <c r="N3626" s="67">
        <f t="shared" si="570"/>
        <v>0</v>
      </c>
      <c r="O3626" s="67">
        <f t="shared" si="571"/>
        <v>1.437665</v>
      </c>
      <c r="P3626" s="81">
        <f t="shared" si="572"/>
        <v>0.21376022190880817</v>
      </c>
      <c r="Q3626" s="81">
        <f t="shared" si="573"/>
        <v>0.21376022190880817</v>
      </c>
      <c r="S3626" s="1">
        <f t="shared" si="577"/>
        <v>3</v>
      </c>
      <c r="T3626" s="1" t="str">
        <f t="shared" si="578"/>
        <v>Peak</v>
      </c>
    </row>
    <row r="3627" spans="1:20" x14ac:dyDescent="0.25">
      <c r="A3627" s="85">
        <v>45077.333333324837</v>
      </c>
      <c r="B3627" s="1">
        <v>5</v>
      </c>
      <c r="C3627" s="1">
        <v>31</v>
      </c>
      <c r="D3627" s="1">
        <v>9</v>
      </c>
      <c r="E3627" s="1" t="str">
        <f t="shared" si="574"/>
        <v>Non-Summer</v>
      </c>
      <c r="F3627" s="78">
        <v>0.99390000000000001</v>
      </c>
      <c r="G3627" s="79">
        <f t="shared" si="575"/>
        <v>1.8909579816303737</v>
      </c>
      <c r="J3627" s="78">
        <v>2.0790959999999998</v>
      </c>
      <c r="K3627" s="80">
        <f t="shared" si="576"/>
        <v>2.0790959999999998</v>
      </c>
      <c r="L3627" s="68" t="str">
        <f t="shared" si="569"/>
        <v>Normal</v>
      </c>
      <c r="N3627" s="67">
        <f t="shared" si="570"/>
        <v>0.18813801836962618</v>
      </c>
      <c r="O3627" s="67">
        <f t="shared" si="571"/>
        <v>1.8909579816303737</v>
      </c>
      <c r="P3627" s="81">
        <f t="shared" si="572"/>
        <v>0</v>
      </c>
      <c r="Q3627" s="81">
        <f t="shared" si="573"/>
        <v>-0.18813801836962618</v>
      </c>
      <c r="S3627" s="1">
        <f t="shared" si="577"/>
        <v>3</v>
      </c>
      <c r="T3627" s="1" t="str">
        <f t="shared" si="578"/>
        <v>Peak</v>
      </c>
    </row>
    <row r="3628" spans="1:20" x14ac:dyDescent="0.25">
      <c r="A3628" s="85">
        <v>45077.374999991502</v>
      </c>
      <c r="B3628" s="1">
        <v>5</v>
      </c>
      <c r="C3628" s="1">
        <v>31</v>
      </c>
      <c r="D3628" s="1">
        <v>10</v>
      </c>
      <c r="E3628" s="1" t="str">
        <f t="shared" si="574"/>
        <v>Non-Summer</v>
      </c>
      <c r="F3628" s="78">
        <v>1.1672</v>
      </c>
      <c r="G3628" s="79">
        <f t="shared" si="575"/>
        <v>2.2206722569262221</v>
      </c>
      <c r="J3628" s="78">
        <v>1.185676</v>
      </c>
      <c r="K3628" s="80">
        <f t="shared" si="576"/>
        <v>1.185676</v>
      </c>
      <c r="L3628" s="68" t="str">
        <f t="shared" si="569"/>
        <v>Normal</v>
      </c>
      <c r="N3628" s="67">
        <f t="shared" si="570"/>
        <v>0</v>
      </c>
      <c r="O3628" s="67">
        <f t="shared" si="571"/>
        <v>1.185676</v>
      </c>
      <c r="P3628" s="81">
        <f t="shared" si="572"/>
        <v>1.0349962569262221</v>
      </c>
      <c r="Q3628" s="81">
        <f t="shared" si="573"/>
        <v>1.0349962569262221</v>
      </c>
      <c r="S3628" s="1">
        <f t="shared" si="577"/>
        <v>3</v>
      </c>
      <c r="T3628" s="1" t="str">
        <f t="shared" si="578"/>
        <v>Peak</v>
      </c>
    </row>
    <row r="3629" spans="1:20" x14ac:dyDescent="0.25">
      <c r="A3629" s="85">
        <v>45077.416666658166</v>
      </c>
      <c r="B3629" s="1">
        <v>5</v>
      </c>
      <c r="C3629" s="1">
        <v>31</v>
      </c>
      <c r="D3629" s="1">
        <v>11</v>
      </c>
      <c r="E3629" s="1" t="str">
        <f t="shared" si="574"/>
        <v>Non-Summer</v>
      </c>
      <c r="F3629" s="78">
        <v>1.3603000000000001</v>
      </c>
      <c r="G3629" s="79">
        <f t="shared" si="575"/>
        <v>2.5880572918923406</v>
      </c>
      <c r="J3629" s="78">
        <v>0.31006599999999995</v>
      </c>
      <c r="K3629" s="80">
        <f t="shared" si="576"/>
        <v>0.31006599999999995</v>
      </c>
      <c r="L3629" s="68" t="str">
        <f t="shared" si="569"/>
        <v>Normal</v>
      </c>
      <c r="N3629" s="67">
        <f t="shared" si="570"/>
        <v>0</v>
      </c>
      <c r="O3629" s="67">
        <f t="shared" si="571"/>
        <v>0.31006599999999995</v>
      </c>
      <c r="P3629" s="81">
        <f t="shared" si="572"/>
        <v>2.2779912918923406</v>
      </c>
      <c r="Q3629" s="81">
        <f t="shared" si="573"/>
        <v>2.2779912918923406</v>
      </c>
      <c r="S3629" s="1">
        <f t="shared" si="577"/>
        <v>3</v>
      </c>
      <c r="T3629" s="1" t="str">
        <f t="shared" si="578"/>
        <v>Peak</v>
      </c>
    </row>
    <row r="3630" spans="1:20" x14ac:dyDescent="0.25">
      <c r="A3630" s="85">
        <v>45077.45833332483</v>
      </c>
      <c r="B3630" s="1">
        <v>5</v>
      </c>
      <c r="C3630" s="1">
        <v>31</v>
      </c>
      <c r="D3630" s="1">
        <v>12</v>
      </c>
      <c r="E3630" s="1" t="str">
        <f t="shared" si="574"/>
        <v>Non-Summer</v>
      </c>
      <c r="F3630" s="78">
        <v>1.5454000000000001</v>
      </c>
      <c r="G3630" s="79">
        <f t="shared" si="575"/>
        <v>2.9402218179007744</v>
      </c>
      <c r="J3630" s="78">
        <v>0.647312</v>
      </c>
      <c r="K3630" s="80">
        <f t="shared" si="576"/>
        <v>0.647312</v>
      </c>
      <c r="L3630" s="68" t="str">
        <f t="shared" si="569"/>
        <v>Normal</v>
      </c>
      <c r="N3630" s="67">
        <f t="shared" si="570"/>
        <v>0</v>
      </c>
      <c r="O3630" s="67">
        <f t="shared" si="571"/>
        <v>0.647312</v>
      </c>
      <c r="P3630" s="81">
        <f t="shared" si="572"/>
        <v>2.2929098179007745</v>
      </c>
      <c r="Q3630" s="81">
        <f t="shared" si="573"/>
        <v>2.2929098179007745</v>
      </c>
      <c r="S3630" s="1">
        <f t="shared" si="577"/>
        <v>3</v>
      </c>
      <c r="T3630" s="1" t="str">
        <f t="shared" si="578"/>
        <v>Peak</v>
      </c>
    </row>
    <row r="3631" spans="1:20" x14ac:dyDescent="0.25">
      <c r="A3631" s="85">
        <v>45077.499999991494</v>
      </c>
      <c r="B3631" s="1">
        <v>5</v>
      </c>
      <c r="C3631" s="1">
        <v>31</v>
      </c>
      <c r="D3631" s="1">
        <v>13</v>
      </c>
      <c r="E3631" s="1" t="str">
        <f t="shared" si="574"/>
        <v>Non-Summer</v>
      </c>
      <c r="F3631" s="78">
        <v>1.7077</v>
      </c>
      <c r="G3631" s="79">
        <f t="shared" si="575"/>
        <v>3.2490078933798059</v>
      </c>
      <c r="J3631" s="78">
        <v>0.41025499999999998</v>
      </c>
      <c r="K3631" s="80">
        <f t="shared" si="576"/>
        <v>0.41025499999999998</v>
      </c>
      <c r="L3631" s="68" t="str">
        <f t="shared" si="569"/>
        <v>Normal</v>
      </c>
      <c r="N3631" s="67">
        <f t="shared" si="570"/>
        <v>0</v>
      </c>
      <c r="O3631" s="67">
        <f t="shared" si="571"/>
        <v>0.41025499999999998</v>
      </c>
      <c r="P3631" s="81">
        <f t="shared" si="572"/>
        <v>2.8387528933798061</v>
      </c>
      <c r="Q3631" s="81">
        <f t="shared" si="573"/>
        <v>2.8387528933798061</v>
      </c>
      <c r="S3631" s="1">
        <f t="shared" si="577"/>
        <v>3</v>
      </c>
      <c r="T3631" s="1" t="str">
        <f t="shared" si="578"/>
        <v>Peak</v>
      </c>
    </row>
    <row r="3632" spans="1:20" x14ac:dyDescent="0.25">
      <c r="A3632" s="85">
        <v>45077.541666658159</v>
      </c>
      <c r="B3632" s="1">
        <v>5</v>
      </c>
      <c r="C3632" s="1">
        <v>31</v>
      </c>
      <c r="D3632" s="1">
        <v>14</v>
      </c>
      <c r="E3632" s="1" t="str">
        <f t="shared" si="574"/>
        <v>Non-Summer</v>
      </c>
      <c r="F3632" s="78">
        <v>1.8095000000000001</v>
      </c>
      <c r="G3632" s="79">
        <f t="shared" si="575"/>
        <v>3.442688869866346</v>
      </c>
      <c r="J3632" s="78">
        <v>0.84901700000000002</v>
      </c>
      <c r="K3632" s="80">
        <f t="shared" si="576"/>
        <v>0.84901700000000002</v>
      </c>
      <c r="L3632" s="68" t="str">
        <f t="shared" si="569"/>
        <v>Normal</v>
      </c>
      <c r="N3632" s="67">
        <f t="shared" si="570"/>
        <v>0</v>
      </c>
      <c r="O3632" s="67">
        <f t="shared" si="571"/>
        <v>0.84901700000000002</v>
      </c>
      <c r="P3632" s="81">
        <f t="shared" si="572"/>
        <v>2.5936718698663461</v>
      </c>
      <c r="Q3632" s="81">
        <f t="shared" si="573"/>
        <v>2.5936718698663461</v>
      </c>
      <c r="S3632" s="1">
        <f t="shared" si="577"/>
        <v>3</v>
      </c>
      <c r="T3632" s="1" t="str">
        <f t="shared" si="578"/>
        <v>Peak</v>
      </c>
    </row>
    <row r="3633" spans="1:20" x14ac:dyDescent="0.25">
      <c r="A3633" s="85">
        <v>45077.583333324823</v>
      </c>
      <c r="B3633" s="1">
        <v>5</v>
      </c>
      <c r="C3633" s="1">
        <v>31</v>
      </c>
      <c r="D3633" s="1">
        <v>15</v>
      </c>
      <c r="E3633" s="1" t="str">
        <f t="shared" si="574"/>
        <v>Non-Summer</v>
      </c>
      <c r="F3633" s="78">
        <v>1.8379000000000001</v>
      </c>
      <c r="G3633" s="79">
        <f t="shared" si="575"/>
        <v>3.4967216766661275</v>
      </c>
      <c r="J3633" s="78">
        <v>2.0065439999999999</v>
      </c>
      <c r="K3633" s="80">
        <f t="shared" si="576"/>
        <v>2.0065439999999999</v>
      </c>
      <c r="L3633" s="68" t="str">
        <f t="shared" si="569"/>
        <v>Normal</v>
      </c>
      <c r="N3633" s="67">
        <f t="shared" si="570"/>
        <v>0</v>
      </c>
      <c r="O3633" s="67">
        <f t="shared" si="571"/>
        <v>2.0065439999999999</v>
      </c>
      <c r="P3633" s="81">
        <f t="shared" si="572"/>
        <v>1.4901776766661277</v>
      </c>
      <c r="Q3633" s="81">
        <f t="shared" si="573"/>
        <v>1.4901776766661277</v>
      </c>
      <c r="S3633" s="1">
        <f t="shared" si="577"/>
        <v>3</v>
      </c>
      <c r="T3633" s="1" t="str">
        <f t="shared" si="578"/>
        <v>Peak</v>
      </c>
    </row>
    <row r="3634" spans="1:20" x14ac:dyDescent="0.25">
      <c r="A3634" s="85">
        <v>45077.624999991487</v>
      </c>
      <c r="B3634" s="1">
        <v>5</v>
      </c>
      <c r="C3634" s="1">
        <v>31</v>
      </c>
      <c r="D3634" s="1">
        <v>16</v>
      </c>
      <c r="E3634" s="1" t="str">
        <f t="shared" si="574"/>
        <v>Non-Summer</v>
      </c>
      <c r="F3634" s="78">
        <v>1.8039000000000001</v>
      </c>
      <c r="G3634" s="79">
        <f t="shared" si="575"/>
        <v>3.4320345135959665</v>
      </c>
      <c r="J3634" s="78">
        <v>3.2037</v>
      </c>
      <c r="K3634" s="80">
        <f t="shared" si="576"/>
        <v>3.2037</v>
      </c>
      <c r="L3634" s="68" t="str">
        <f t="shared" si="569"/>
        <v>Normal</v>
      </c>
      <c r="N3634" s="67">
        <f t="shared" si="570"/>
        <v>0</v>
      </c>
      <c r="O3634" s="67">
        <f t="shared" si="571"/>
        <v>3.2037</v>
      </c>
      <c r="P3634" s="81">
        <f t="shared" si="572"/>
        <v>0.22833451359596646</v>
      </c>
      <c r="Q3634" s="81">
        <f t="shared" si="573"/>
        <v>0.22833451359596646</v>
      </c>
      <c r="S3634" s="1">
        <f t="shared" si="577"/>
        <v>3</v>
      </c>
      <c r="T3634" s="1" t="str">
        <f t="shared" si="578"/>
        <v>Peak</v>
      </c>
    </row>
    <row r="3635" spans="1:20" x14ac:dyDescent="0.25">
      <c r="A3635" s="85">
        <v>45077.666666658151</v>
      </c>
      <c r="B3635" s="1">
        <v>5</v>
      </c>
      <c r="C3635" s="1">
        <v>31</v>
      </c>
      <c r="D3635" s="1">
        <v>17</v>
      </c>
      <c r="E3635" s="1" t="str">
        <f t="shared" si="574"/>
        <v>Non-Summer</v>
      </c>
      <c r="F3635" s="78">
        <v>1.8106</v>
      </c>
      <c r="G3635" s="79">
        <f t="shared" si="575"/>
        <v>3.4447816898480275</v>
      </c>
      <c r="J3635" s="78">
        <v>1.826454</v>
      </c>
      <c r="K3635" s="80">
        <f t="shared" si="576"/>
        <v>1.826454</v>
      </c>
      <c r="L3635" s="68" t="str">
        <f t="shared" si="569"/>
        <v>Normal</v>
      </c>
      <c r="N3635" s="67">
        <f t="shared" si="570"/>
        <v>0</v>
      </c>
      <c r="O3635" s="67">
        <f t="shared" si="571"/>
        <v>1.826454</v>
      </c>
      <c r="P3635" s="81">
        <f t="shared" si="572"/>
        <v>1.6183276898480274</v>
      </c>
      <c r="Q3635" s="81">
        <f t="shared" si="573"/>
        <v>1.6183276898480274</v>
      </c>
      <c r="S3635" s="1">
        <f t="shared" si="577"/>
        <v>3</v>
      </c>
      <c r="T3635" s="1" t="str">
        <f t="shared" si="578"/>
        <v>Peak</v>
      </c>
    </row>
    <row r="3636" spans="1:20" x14ac:dyDescent="0.25">
      <c r="A3636" s="85">
        <v>45077.708333324816</v>
      </c>
      <c r="B3636" s="1">
        <v>5</v>
      </c>
      <c r="C3636" s="1">
        <v>31</v>
      </c>
      <c r="D3636" s="1">
        <v>18</v>
      </c>
      <c r="E3636" s="1" t="str">
        <f t="shared" si="574"/>
        <v>Non-Summer</v>
      </c>
      <c r="F3636" s="78">
        <v>1.8134999999999999</v>
      </c>
      <c r="G3636" s="79">
        <f t="shared" si="575"/>
        <v>3.4502991243451882</v>
      </c>
      <c r="J3636" s="78">
        <v>0.89542200000000005</v>
      </c>
      <c r="K3636" s="80">
        <f t="shared" si="576"/>
        <v>0.89542200000000005</v>
      </c>
      <c r="L3636" s="68" t="str">
        <f t="shared" si="569"/>
        <v>Normal</v>
      </c>
      <c r="N3636" s="67">
        <f t="shared" si="570"/>
        <v>0</v>
      </c>
      <c r="O3636" s="67">
        <f t="shared" si="571"/>
        <v>0.89542200000000005</v>
      </c>
      <c r="P3636" s="81">
        <f t="shared" si="572"/>
        <v>2.5548771243451882</v>
      </c>
      <c r="Q3636" s="81">
        <f t="shared" si="573"/>
        <v>2.5548771243451882</v>
      </c>
      <c r="S3636" s="1">
        <f t="shared" si="577"/>
        <v>3</v>
      </c>
      <c r="T3636" s="1" t="str">
        <f t="shared" si="578"/>
        <v>Peak</v>
      </c>
    </row>
    <row r="3637" spans="1:20" x14ac:dyDescent="0.25">
      <c r="A3637" s="85">
        <v>45077.74999999148</v>
      </c>
      <c r="B3637" s="1">
        <v>5</v>
      </c>
      <c r="C3637" s="1">
        <v>31</v>
      </c>
      <c r="D3637" s="1">
        <v>19</v>
      </c>
      <c r="E3637" s="1" t="str">
        <f t="shared" si="574"/>
        <v>Non-Summer</v>
      </c>
      <c r="F3637" s="78">
        <v>1.8172999999999999</v>
      </c>
      <c r="G3637" s="79">
        <f t="shared" si="575"/>
        <v>3.4575288661000885</v>
      </c>
      <c r="J3637" s="78">
        <v>0.17552400000000001</v>
      </c>
      <c r="K3637" s="80">
        <f t="shared" si="576"/>
        <v>0.17552400000000001</v>
      </c>
      <c r="L3637" s="68" t="str">
        <f t="shared" si="569"/>
        <v>Normal</v>
      </c>
      <c r="N3637" s="67">
        <f t="shared" si="570"/>
        <v>0</v>
      </c>
      <c r="O3637" s="67">
        <f t="shared" si="571"/>
        <v>0.17552400000000001</v>
      </c>
      <c r="P3637" s="81">
        <f t="shared" si="572"/>
        <v>3.2820048661000882</v>
      </c>
      <c r="Q3637" s="81">
        <f t="shared" si="573"/>
        <v>3.2820048661000882</v>
      </c>
      <c r="S3637" s="1">
        <f t="shared" si="577"/>
        <v>3</v>
      </c>
      <c r="T3637" s="1" t="str">
        <f t="shared" si="578"/>
        <v>Peak</v>
      </c>
    </row>
    <row r="3638" spans="1:20" x14ac:dyDescent="0.25">
      <c r="A3638" s="85">
        <v>45077.791666658144</v>
      </c>
      <c r="B3638" s="1">
        <v>5</v>
      </c>
      <c r="C3638" s="1">
        <v>31</v>
      </c>
      <c r="D3638" s="1">
        <v>20</v>
      </c>
      <c r="E3638" s="1" t="str">
        <f t="shared" si="574"/>
        <v>Non-Summer</v>
      </c>
      <c r="F3638" s="78">
        <v>1.7594000000000001</v>
      </c>
      <c r="G3638" s="79">
        <f t="shared" si="575"/>
        <v>3.3473704325188445</v>
      </c>
      <c r="J3638" s="78">
        <v>0</v>
      </c>
      <c r="K3638" s="80">
        <f t="shared" si="576"/>
        <v>0</v>
      </c>
      <c r="L3638" s="68" t="str">
        <f t="shared" si="569"/>
        <v>Normal</v>
      </c>
      <c r="N3638" s="67">
        <f t="shared" si="570"/>
        <v>0</v>
      </c>
      <c r="O3638" s="67">
        <f t="shared" si="571"/>
        <v>0</v>
      </c>
      <c r="P3638" s="81">
        <f t="shared" si="572"/>
        <v>3.3473704325188445</v>
      </c>
      <c r="Q3638" s="81">
        <f t="shared" si="573"/>
        <v>3.3473704325188445</v>
      </c>
      <c r="S3638" s="1">
        <f t="shared" si="577"/>
        <v>3</v>
      </c>
      <c r="T3638" s="1" t="str">
        <f t="shared" si="578"/>
        <v>Peak</v>
      </c>
    </row>
    <row r="3639" spans="1:20" x14ac:dyDescent="0.25">
      <c r="A3639" s="85">
        <v>45077.833333324808</v>
      </c>
      <c r="B3639" s="1">
        <v>5</v>
      </c>
      <c r="C3639" s="1">
        <v>31</v>
      </c>
      <c r="D3639" s="1">
        <v>21</v>
      </c>
      <c r="E3639" s="1" t="str">
        <f t="shared" si="574"/>
        <v>Non-Summer</v>
      </c>
      <c r="F3639" s="78">
        <v>1.6826000000000001</v>
      </c>
      <c r="G3639" s="79">
        <f t="shared" si="575"/>
        <v>3.20125354652507</v>
      </c>
      <c r="J3639" s="78">
        <v>0</v>
      </c>
      <c r="K3639" s="80">
        <f t="shared" si="576"/>
        <v>0</v>
      </c>
      <c r="L3639" s="68" t="str">
        <f t="shared" si="569"/>
        <v>Normal</v>
      </c>
      <c r="N3639" s="67">
        <f t="shared" si="570"/>
        <v>0</v>
      </c>
      <c r="O3639" s="67">
        <f t="shared" si="571"/>
        <v>0</v>
      </c>
      <c r="P3639" s="81">
        <f t="shared" si="572"/>
        <v>3.20125354652507</v>
      </c>
      <c r="Q3639" s="81">
        <f t="shared" si="573"/>
        <v>3.20125354652507</v>
      </c>
      <c r="S3639" s="1">
        <f t="shared" si="577"/>
        <v>3</v>
      </c>
      <c r="T3639" s="1" t="str">
        <f t="shared" si="578"/>
        <v>Peak</v>
      </c>
    </row>
    <row r="3640" spans="1:20" x14ac:dyDescent="0.25">
      <c r="A3640" s="85">
        <v>45077.874999991473</v>
      </c>
      <c r="B3640" s="1">
        <v>5</v>
      </c>
      <c r="C3640" s="1">
        <v>31</v>
      </c>
      <c r="D3640" s="1">
        <v>22</v>
      </c>
      <c r="E3640" s="1" t="str">
        <f t="shared" si="574"/>
        <v>Non-Summer</v>
      </c>
      <c r="F3640" s="78">
        <v>1.6261000000000001</v>
      </c>
      <c r="G3640" s="79">
        <f t="shared" si="575"/>
        <v>3.0937587020114203</v>
      </c>
      <c r="J3640" s="78">
        <v>0</v>
      </c>
      <c r="K3640" s="80">
        <f t="shared" si="576"/>
        <v>0</v>
      </c>
      <c r="L3640" s="68" t="str">
        <f t="shared" si="569"/>
        <v>Normal</v>
      </c>
      <c r="N3640" s="67">
        <f t="shared" si="570"/>
        <v>0</v>
      </c>
      <c r="O3640" s="67">
        <f t="shared" si="571"/>
        <v>0</v>
      </c>
      <c r="P3640" s="81">
        <f t="shared" si="572"/>
        <v>3.0937587020114203</v>
      </c>
      <c r="Q3640" s="81">
        <f t="shared" si="573"/>
        <v>3.0937587020114203</v>
      </c>
      <c r="S3640" s="1">
        <f t="shared" si="577"/>
        <v>3</v>
      </c>
      <c r="T3640" s="1" t="str">
        <f t="shared" si="578"/>
        <v>Off-Peak</v>
      </c>
    </row>
    <row r="3641" spans="1:20" x14ac:dyDescent="0.25">
      <c r="A3641" s="85">
        <v>45077.916666658137</v>
      </c>
      <c r="B3641" s="1">
        <v>5</v>
      </c>
      <c r="C3641" s="1">
        <v>31</v>
      </c>
      <c r="D3641" s="1">
        <v>23</v>
      </c>
      <c r="E3641" s="1" t="str">
        <f t="shared" si="574"/>
        <v>Non-Summer</v>
      </c>
      <c r="F3641" s="78">
        <v>1.4522999999999999</v>
      </c>
      <c r="G3641" s="79">
        <f t="shared" si="575"/>
        <v>2.7630931449057163</v>
      </c>
      <c r="J3641" s="78">
        <v>0</v>
      </c>
      <c r="K3641" s="80">
        <f t="shared" si="576"/>
        <v>0</v>
      </c>
      <c r="L3641" s="68" t="str">
        <f t="shared" si="569"/>
        <v>Normal</v>
      </c>
      <c r="N3641" s="67">
        <f t="shared" si="570"/>
        <v>0</v>
      </c>
      <c r="O3641" s="67">
        <f t="shared" si="571"/>
        <v>0</v>
      </c>
      <c r="P3641" s="81">
        <f t="shared" si="572"/>
        <v>2.7630931449057163</v>
      </c>
      <c r="Q3641" s="81">
        <f t="shared" si="573"/>
        <v>2.7630931449057163</v>
      </c>
      <c r="S3641" s="1">
        <f t="shared" si="577"/>
        <v>3</v>
      </c>
      <c r="T3641" s="1" t="str">
        <f t="shared" si="578"/>
        <v>Off-Peak</v>
      </c>
    </row>
    <row r="3642" spans="1:20" x14ac:dyDescent="0.25">
      <c r="A3642" s="85">
        <v>45077.958333324801</v>
      </c>
      <c r="B3642" s="1">
        <v>6</v>
      </c>
      <c r="C3642" s="1">
        <v>1</v>
      </c>
      <c r="D3642" s="1">
        <v>0</v>
      </c>
      <c r="E3642" s="1" t="str">
        <f t="shared" si="574"/>
        <v>Summer</v>
      </c>
      <c r="F3642" s="78">
        <v>1.2382</v>
      </c>
      <c r="G3642" s="79">
        <f t="shared" si="575"/>
        <v>2.3557542739256752</v>
      </c>
      <c r="J3642" s="78">
        <v>0</v>
      </c>
      <c r="K3642" s="80">
        <f t="shared" si="576"/>
        <v>0</v>
      </c>
      <c r="L3642" s="68" t="str">
        <f t="shared" si="569"/>
        <v>Normal</v>
      </c>
      <c r="N3642" s="67">
        <f t="shared" si="570"/>
        <v>0</v>
      </c>
      <c r="O3642" s="67">
        <f t="shared" si="571"/>
        <v>0</v>
      </c>
      <c r="P3642" s="81">
        <f t="shared" si="572"/>
        <v>2.3557542739256752</v>
      </c>
      <c r="Q3642" s="81">
        <f t="shared" si="573"/>
        <v>2.3557542739256752</v>
      </c>
      <c r="S3642" s="1">
        <f t="shared" si="577"/>
        <v>3</v>
      </c>
      <c r="T3642" s="1" t="str">
        <f t="shared" si="578"/>
        <v>Off-Peak</v>
      </c>
    </row>
    <row r="3643" spans="1:20" x14ac:dyDescent="0.25">
      <c r="A3643" s="85">
        <v>45077.999999991465</v>
      </c>
      <c r="B3643" s="1">
        <v>6</v>
      </c>
      <c r="C3643" s="1">
        <v>1</v>
      </c>
      <c r="D3643" s="1">
        <v>1</v>
      </c>
      <c r="E3643" s="1" t="str">
        <f t="shared" si="574"/>
        <v>Summer</v>
      </c>
      <c r="F3643" s="78">
        <v>1.0605</v>
      </c>
      <c r="G3643" s="79">
        <f t="shared" si="575"/>
        <v>2.0176687187031002</v>
      </c>
      <c r="J3643" s="78">
        <v>0</v>
      </c>
      <c r="K3643" s="80">
        <f t="shared" si="576"/>
        <v>0</v>
      </c>
      <c r="L3643" s="68" t="str">
        <f t="shared" si="569"/>
        <v>Normal</v>
      </c>
      <c r="N3643" s="67">
        <f t="shared" si="570"/>
        <v>0</v>
      </c>
      <c r="O3643" s="67">
        <f t="shared" si="571"/>
        <v>0</v>
      </c>
      <c r="P3643" s="81">
        <f t="shared" si="572"/>
        <v>2.0176687187031002</v>
      </c>
      <c r="Q3643" s="81">
        <f t="shared" si="573"/>
        <v>2.0176687187031002</v>
      </c>
      <c r="S3643" s="1">
        <f t="shared" si="577"/>
        <v>4</v>
      </c>
      <c r="T3643" s="1" t="str">
        <f t="shared" si="578"/>
        <v>Off-Peak</v>
      </c>
    </row>
    <row r="3644" spans="1:20" x14ac:dyDescent="0.25">
      <c r="A3644" s="85">
        <v>45078.04166665813</v>
      </c>
      <c r="B3644" s="1">
        <v>6</v>
      </c>
      <c r="C3644" s="1">
        <v>1</v>
      </c>
      <c r="D3644" s="1">
        <v>2</v>
      </c>
      <c r="E3644" s="1" t="str">
        <f t="shared" si="574"/>
        <v>Summer</v>
      </c>
      <c r="F3644" s="78">
        <v>0.92930000000000001</v>
      </c>
      <c r="G3644" s="79">
        <f t="shared" si="575"/>
        <v>1.7680523717970684</v>
      </c>
      <c r="J3644" s="78">
        <v>0</v>
      </c>
      <c r="K3644" s="80">
        <f t="shared" si="576"/>
        <v>0</v>
      </c>
      <c r="L3644" s="68" t="str">
        <f t="shared" si="569"/>
        <v>Normal</v>
      </c>
      <c r="N3644" s="67">
        <f t="shared" si="570"/>
        <v>0</v>
      </c>
      <c r="O3644" s="67">
        <f t="shared" si="571"/>
        <v>0</v>
      </c>
      <c r="P3644" s="81">
        <f t="shared" si="572"/>
        <v>1.7680523717970684</v>
      </c>
      <c r="Q3644" s="81">
        <f t="shared" si="573"/>
        <v>1.7680523717970684</v>
      </c>
      <c r="S3644" s="1">
        <f t="shared" si="577"/>
        <v>4</v>
      </c>
      <c r="T3644" s="1" t="str">
        <f t="shared" si="578"/>
        <v>Off-Peak</v>
      </c>
    </row>
    <row r="3645" spans="1:20" x14ac:dyDescent="0.25">
      <c r="A3645" s="85">
        <v>45078.083333324794</v>
      </c>
      <c r="B3645" s="1">
        <v>6</v>
      </c>
      <c r="C3645" s="1">
        <v>1</v>
      </c>
      <c r="D3645" s="1">
        <v>3</v>
      </c>
      <c r="E3645" s="1" t="str">
        <f t="shared" si="574"/>
        <v>Summer</v>
      </c>
      <c r="F3645" s="78">
        <v>0.83789999999999998</v>
      </c>
      <c r="G3645" s="79">
        <f t="shared" si="575"/>
        <v>1.5941580569555187</v>
      </c>
      <c r="J3645" s="78">
        <v>0</v>
      </c>
      <c r="K3645" s="80">
        <f t="shared" si="576"/>
        <v>0</v>
      </c>
      <c r="L3645" s="68" t="str">
        <f t="shared" si="569"/>
        <v>Normal</v>
      </c>
      <c r="N3645" s="67">
        <f t="shared" si="570"/>
        <v>0</v>
      </c>
      <c r="O3645" s="67">
        <f t="shared" si="571"/>
        <v>0</v>
      </c>
      <c r="P3645" s="81">
        <f t="shared" si="572"/>
        <v>1.5941580569555187</v>
      </c>
      <c r="Q3645" s="81">
        <f t="shared" si="573"/>
        <v>1.5941580569555187</v>
      </c>
      <c r="S3645" s="1">
        <f t="shared" si="577"/>
        <v>4</v>
      </c>
      <c r="T3645" s="1" t="str">
        <f t="shared" si="578"/>
        <v>Off-Peak</v>
      </c>
    </row>
    <row r="3646" spans="1:20" x14ac:dyDescent="0.25">
      <c r="A3646" s="85">
        <v>45078.124999991458</v>
      </c>
      <c r="B3646" s="1">
        <v>6</v>
      </c>
      <c r="C3646" s="1">
        <v>1</v>
      </c>
      <c r="D3646" s="1">
        <v>4</v>
      </c>
      <c r="E3646" s="1" t="str">
        <f t="shared" si="574"/>
        <v>Summer</v>
      </c>
      <c r="F3646" s="78">
        <v>0.77569999999999995</v>
      </c>
      <c r="G3646" s="79">
        <f t="shared" si="575"/>
        <v>1.4758185998095188</v>
      </c>
      <c r="J3646" s="78">
        <v>0</v>
      </c>
      <c r="K3646" s="80">
        <f t="shared" si="576"/>
        <v>0</v>
      </c>
      <c r="L3646" s="68" t="str">
        <f t="shared" si="569"/>
        <v>Normal</v>
      </c>
      <c r="N3646" s="67">
        <f t="shared" si="570"/>
        <v>0</v>
      </c>
      <c r="O3646" s="67">
        <f t="shared" si="571"/>
        <v>0</v>
      </c>
      <c r="P3646" s="81">
        <f t="shared" si="572"/>
        <v>1.4758185998095188</v>
      </c>
      <c r="Q3646" s="81">
        <f t="shared" si="573"/>
        <v>1.4758185998095188</v>
      </c>
      <c r="S3646" s="1">
        <f t="shared" si="577"/>
        <v>4</v>
      </c>
      <c r="T3646" s="1" t="str">
        <f t="shared" si="578"/>
        <v>Off-Peak</v>
      </c>
    </row>
    <row r="3647" spans="1:20" x14ac:dyDescent="0.25">
      <c r="A3647" s="85">
        <v>45078.166666658122</v>
      </c>
      <c r="B3647" s="1">
        <v>6</v>
      </c>
      <c r="C3647" s="1">
        <v>1</v>
      </c>
      <c r="D3647" s="1">
        <v>5</v>
      </c>
      <c r="E3647" s="1" t="str">
        <f t="shared" si="574"/>
        <v>Summer</v>
      </c>
      <c r="F3647" s="78">
        <v>0.73919999999999997</v>
      </c>
      <c r="G3647" s="79">
        <f t="shared" si="575"/>
        <v>1.4063750276900817</v>
      </c>
      <c r="J3647" s="78">
        <v>2.398E-3</v>
      </c>
      <c r="K3647" s="80">
        <f t="shared" si="576"/>
        <v>2.398E-3</v>
      </c>
      <c r="L3647" s="68" t="str">
        <f t="shared" si="569"/>
        <v>Normal</v>
      </c>
      <c r="N3647" s="67">
        <f t="shared" si="570"/>
        <v>0</v>
      </c>
      <c r="O3647" s="67">
        <f t="shared" si="571"/>
        <v>2.398E-3</v>
      </c>
      <c r="P3647" s="81">
        <f t="shared" si="572"/>
        <v>1.4039770276900818</v>
      </c>
      <c r="Q3647" s="81">
        <f t="shared" si="573"/>
        <v>1.4039770276900818</v>
      </c>
      <c r="S3647" s="1">
        <f t="shared" si="577"/>
        <v>4</v>
      </c>
      <c r="T3647" s="1" t="str">
        <f t="shared" si="578"/>
        <v>Off-Peak</v>
      </c>
    </row>
    <row r="3648" spans="1:20" x14ac:dyDescent="0.25">
      <c r="A3648" s="85">
        <v>45078.208333324787</v>
      </c>
      <c r="B3648" s="1">
        <v>6</v>
      </c>
      <c r="C3648" s="1">
        <v>1</v>
      </c>
      <c r="D3648" s="1">
        <v>6</v>
      </c>
      <c r="E3648" s="1" t="str">
        <f t="shared" si="574"/>
        <v>Summer</v>
      </c>
      <c r="F3648" s="78">
        <v>0.73</v>
      </c>
      <c r="G3648" s="79">
        <f t="shared" si="575"/>
        <v>1.388871442388744</v>
      </c>
      <c r="J3648" s="78">
        <v>0.376637</v>
      </c>
      <c r="K3648" s="80">
        <f t="shared" si="576"/>
        <v>0.376637</v>
      </c>
      <c r="L3648" s="68" t="str">
        <f t="shared" si="569"/>
        <v>Normal</v>
      </c>
      <c r="N3648" s="67">
        <f t="shared" si="570"/>
        <v>0</v>
      </c>
      <c r="O3648" s="67">
        <f t="shared" si="571"/>
        <v>0.376637</v>
      </c>
      <c r="P3648" s="81">
        <f t="shared" si="572"/>
        <v>1.0122344423887442</v>
      </c>
      <c r="Q3648" s="81">
        <f t="shared" si="573"/>
        <v>1.0122344423887442</v>
      </c>
      <c r="S3648" s="1">
        <f t="shared" si="577"/>
        <v>4</v>
      </c>
      <c r="T3648" s="1" t="str">
        <f t="shared" si="578"/>
        <v>Peak</v>
      </c>
    </row>
    <row r="3649" spans="1:20" x14ac:dyDescent="0.25">
      <c r="A3649" s="85">
        <v>45078.249999991451</v>
      </c>
      <c r="B3649" s="1">
        <v>6</v>
      </c>
      <c r="C3649" s="1">
        <v>1</v>
      </c>
      <c r="D3649" s="1">
        <v>7</v>
      </c>
      <c r="E3649" s="1" t="str">
        <f t="shared" si="574"/>
        <v>Summer</v>
      </c>
      <c r="F3649" s="78">
        <v>0.76290000000000002</v>
      </c>
      <c r="G3649" s="79">
        <f t="shared" si="575"/>
        <v>1.4514657854772233</v>
      </c>
      <c r="J3649" s="78">
        <v>1.77247</v>
      </c>
      <c r="K3649" s="80">
        <f t="shared" si="576"/>
        <v>1.77247</v>
      </c>
      <c r="L3649" s="68" t="str">
        <f t="shared" si="569"/>
        <v>Normal</v>
      </c>
      <c r="N3649" s="67">
        <f t="shared" si="570"/>
        <v>0.32100421452277672</v>
      </c>
      <c r="O3649" s="67">
        <f t="shared" si="571"/>
        <v>1.4514657854772233</v>
      </c>
      <c r="P3649" s="81">
        <f t="shared" si="572"/>
        <v>0</v>
      </c>
      <c r="Q3649" s="81">
        <f t="shared" si="573"/>
        <v>-0.32100421452277672</v>
      </c>
      <c r="S3649" s="1">
        <f t="shared" si="577"/>
        <v>4</v>
      </c>
      <c r="T3649" s="1" t="str">
        <f t="shared" si="578"/>
        <v>Peak</v>
      </c>
    </row>
    <row r="3650" spans="1:20" x14ac:dyDescent="0.25">
      <c r="A3650" s="85">
        <v>45078.291666658115</v>
      </c>
      <c r="B3650" s="1">
        <v>6</v>
      </c>
      <c r="C3650" s="1">
        <v>1</v>
      </c>
      <c r="D3650" s="1">
        <v>8</v>
      </c>
      <c r="E3650" s="1" t="str">
        <f t="shared" si="574"/>
        <v>Summer</v>
      </c>
      <c r="F3650" s="78">
        <v>0.84789999999999999</v>
      </c>
      <c r="G3650" s="79">
        <f t="shared" si="575"/>
        <v>1.6131836931526249</v>
      </c>
      <c r="J3650" s="78">
        <v>3.4823279999999999</v>
      </c>
      <c r="K3650" s="80">
        <f t="shared" si="576"/>
        <v>3.4823279999999999</v>
      </c>
      <c r="L3650" s="68" t="str">
        <f t="shared" si="569"/>
        <v>Normal</v>
      </c>
      <c r="N3650" s="67">
        <f t="shared" si="570"/>
        <v>1.869144306847375</v>
      </c>
      <c r="O3650" s="67">
        <f t="shared" si="571"/>
        <v>1.6131836931526249</v>
      </c>
      <c r="P3650" s="81">
        <f t="shared" si="572"/>
        <v>0</v>
      </c>
      <c r="Q3650" s="81">
        <f t="shared" si="573"/>
        <v>-1.869144306847375</v>
      </c>
      <c r="S3650" s="1">
        <f t="shared" si="577"/>
        <v>4</v>
      </c>
      <c r="T3650" s="1" t="str">
        <f t="shared" si="578"/>
        <v>Peak</v>
      </c>
    </row>
    <row r="3651" spans="1:20" x14ac:dyDescent="0.25">
      <c r="A3651" s="85">
        <v>45078.333333324779</v>
      </c>
      <c r="B3651" s="1">
        <v>6</v>
      </c>
      <c r="C3651" s="1">
        <v>1</v>
      </c>
      <c r="D3651" s="1">
        <v>9</v>
      </c>
      <c r="E3651" s="1" t="str">
        <f t="shared" si="574"/>
        <v>Summer</v>
      </c>
      <c r="F3651" s="78">
        <v>0.95940000000000003</v>
      </c>
      <c r="G3651" s="79">
        <f t="shared" si="575"/>
        <v>1.8253195367503579</v>
      </c>
      <c r="J3651" s="78">
        <v>4.8315700000000001</v>
      </c>
      <c r="K3651" s="80">
        <f t="shared" si="576"/>
        <v>4.8315700000000001</v>
      </c>
      <c r="L3651" s="68" t="str">
        <f t="shared" si="569"/>
        <v>Normal</v>
      </c>
      <c r="N3651" s="67">
        <f t="shared" si="570"/>
        <v>3.0062504632496423</v>
      </c>
      <c r="O3651" s="67">
        <f t="shared" si="571"/>
        <v>1.8253195367503579</v>
      </c>
      <c r="P3651" s="81">
        <f t="shared" si="572"/>
        <v>0</v>
      </c>
      <c r="Q3651" s="81">
        <f t="shared" si="573"/>
        <v>-3.0062504632496423</v>
      </c>
      <c r="S3651" s="1">
        <f t="shared" si="577"/>
        <v>4</v>
      </c>
      <c r="T3651" s="1" t="str">
        <f t="shared" si="578"/>
        <v>Peak</v>
      </c>
    </row>
    <row r="3652" spans="1:20" x14ac:dyDescent="0.25">
      <c r="A3652" s="85">
        <v>45078.374999991443</v>
      </c>
      <c r="B3652" s="1">
        <v>6</v>
      </c>
      <c r="C3652" s="1">
        <v>1</v>
      </c>
      <c r="D3652" s="1">
        <v>10</v>
      </c>
      <c r="E3652" s="1" t="str">
        <f t="shared" si="574"/>
        <v>Summer</v>
      </c>
      <c r="F3652" s="78">
        <v>1.1326000000000001</v>
      </c>
      <c r="G3652" s="79">
        <f t="shared" si="575"/>
        <v>2.1548435556842351</v>
      </c>
      <c r="J3652" s="78">
        <v>5.8408579999999999</v>
      </c>
      <c r="K3652" s="80">
        <f t="shared" si="576"/>
        <v>5.8408579999999999</v>
      </c>
      <c r="L3652" s="68" t="str">
        <f t="shared" si="569"/>
        <v>Normal</v>
      </c>
      <c r="N3652" s="67">
        <f t="shared" si="570"/>
        <v>3.6860144443157647</v>
      </c>
      <c r="O3652" s="67">
        <f t="shared" si="571"/>
        <v>2.1548435556842351</v>
      </c>
      <c r="P3652" s="81">
        <f t="shared" si="572"/>
        <v>0</v>
      </c>
      <c r="Q3652" s="81">
        <f t="shared" si="573"/>
        <v>-3.6860144443157647</v>
      </c>
      <c r="S3652" s="1">
        <f t="shared" si="577"/>
        <v>4</v>
      </c>
      <c r="T3652" s="1" t="str">
        <f t="shared" si="578"/>
        <v>Peak</v>
      </c>
    </row>
    <row r="3653" spans="1:20" x14ac:dyDescent="0.25">
      <c r="A3653" s="85">
        <v>45078.416666658108</v>
      </c>
      <c r="B3653" s="1">
        <v>6</v>
      </c>
      <c r="C3653" s="1">
        <v>1</v>
      </c>
      <c r="D3653" s="1">
        <v>11</v>
      </c>
      <c r="E3653" s="1" t="str">
        <f t="shared" si="574"/>
        <v>Summer</v>
      </c>
      <c r="F3653" s="78">
        <v>1.3433999999999999</v>
      </c>
      <c r="G3653" s="79">
        <f t="shared" si="575"/>
        <v>2.5559039667192311</v>
      </c>
      <c r="J3653" s="78">
        <v>6.5047740000000003</v>
      </c>
      <c r="K3653" s="80">
        <f t="shared" si="576"/>
        <v>6.5047740000000003</v>
      </c>
      <c r="L3653" s="68" t="str">
        <f t="shared" si="569"/>
        <v>Normal</v>
      </c>
      <c r="N3653" s="67">
        <f t="shared" si="570"/>
        <v>3.9488700332807691</v>
      </c>
      <c r="O3653" s="67">
        <f t="shared" si="571"/>
        <v>2.5559039667192311</v>
      </c>
      <c r="P3653" s="81">
        <f t="shared" si="572"/>
        <v>0</v>
      </c>
      <c r="Q3653" s="81">
        <f t="shared" si="573"/>
        <v>-3.9488700332807691</v>
      </c>
      <c r="S3653" s="1">
        <f t="shared" si="577"/>
        <v>4</v>
      </c>
      <c r="T3653" s="1" t="str">
        <f t="shared" si="578"/>
        <v>Peak</v>
      </c>
    </row>
    <row r="3654" spans="1:20" x14ac:dyDescent="0.25">
      <c r="A3654" s="85">
        <v>45078.458333324772</v>
      </c>
      <c r="B3654" s="1">
        <v>6</v>
      </c>
      <c r="C3654" s="1">
        <v>1</v>
      </c>
      <c r="D3654" s="1">
        <v>12</v>
      </c>
      <c r="E3654" s="1" t="str">
        <f t="shared" si="574"/>
        <v>Summer</v>
      </c>
      <c r="F3654" s="78">
        <v>1.5712999999999999</v>
      </c>
      <c r="G3654" s="79">
        <f t="shared" si="575"/>
        <v>2.9894982156512788</v>
      </c>
      <c r="J3654" s="78">
        <v>6.8036440000000002</v>
      </c>
      <c r="K3654" s="80">
        <f t="shared" si="576"/>
        <v>6.8036440000000002</v>
      </c>
      <c r="L3654" s="68" t="str">
        <f t="shared" si="569"/>
        <v>Normal</v>
      </c>
      <c r="N3654" s="67">
        <f t="shared" si="570"/>
        <v>3.8141457843487214</v>
      </c>
      <c r="O3654" s="67">
        <f t="shared" si="571"/>
        <v>2.9894982156512788</v>
      </c>
      <c r="P3654" s="81">
        <f t="shared" si="572"/>
        <v>0</v>
      </c>
      <c r="Q3654" s="81">
        <f t="shared" si="573"/>
        <v>-3.8141457843487214</v>
      </c>
      <c r="S3654" s="1">
        <f t="shared" si="577"/>
        <v>4</v>
      </c>
      <c r="T3654" s="1" t="str">
        <f t="shared" si="578"/>
        <v>Peak</v>
      </c>
    </row>
    <row r="3655" spans="1:20" x14ac:dyDescent="0.25">
      <c r="A3655" s="85">
        <v>45078.499999991436</v>
      </c>
      <c r="B3655" s="1">
        <v>6</v>
      </c>
      <c r="C3655" s="1">
        <v>1</v>
      </c>
      <c r="D3655" s="1">
        <v>13</v>
      </c>
      <c r="E3655" s="1" t="str">
        <f t="shared" si="574"/>
        <v>Summer</v>
      </c>
      <c r="F3655" s="78">
        <v>1.792</v>
      </c>
      <c r="G3655" s="79">
        <f t="shared" si="575"/>
        <v>3.4093940065214103</v>
      </c>
      <c r="J3655" s="78">
        <v>6.6891020000000001</v>
      </c>
      <c r="K3655" s="80">
        <f t="shared" si="576"/>
        <v>6.6891020000000001</v>
      </c>
      <c r="L3655" s="68" t="str">
        <f t="shared" si="569"/>
        <v>Normal</v>
      </c>
      <c r="N3655" s="67">
        <f t="shared" si="570"/>
        <v>3.2797079934785898</v>
      </c>
      <c r="O3655" s="67">
        <f t="shared" si="571"/>
        <v>3.4093940065214103</v>
      </c>
      <c r="P3655" s="81">
        <f t="shared" si="572"/>
        <v>0</v>
      </c>
      <c r="Q3655" s="81">
        <f t="shared" si="573"/>
        <v>-3.2797079934785898</v>
      </c>
      <c r="S3655" s="1">
        <f t="shared" si="577"/>
        <v>4</v>
      </c>
      <c r="T3655" s="1" t="str">
        <f t="shared" si="578"/>
        <v>Peak</v>
      </c>
    </row>
    <row r="3656" spans="1:20" x14ac:dyDescent="0.25">
      <c r="A3656" s="85">
        <v>45078.5416666581</v>
      </c>
      <c r="B3656" s="1">
        <v>6</v>
      </c>
      <c r="C3656" s="1">
        <v>1</v>
      </c>
      <c r="D3656" s="1">
        <v>14</v>
      </c>
      <c r="E3656" s="1" t="str">
        <f t="shared" si="574"/>
        <v>Summer</v>
      </c>
      <c r="F3656" s="78">
        <v>1.9672000000000001</v>
      </c>
      <c r="G3656" s="79">
        <f t="shared" si="575"/>
        <v>3.7427231526947091</v>
      </c>
      <c r="J3656" s="78">
        <v>5.80715</v>
      </c>
      <c r="K3656" s="80">
        <f t="shared" si="576"/>
        <v>5.80715</v>
      </c>
      <c r="L3656" s="68" t="str">
        <f t="shared" si="569"/>
        <v>Normal</v>
      </c>
      <c r="N3656" s="67">
        <f t="shared" si="570"/>
        <v>2.0644268473052909</v>
      </c>
      <c r="O3656" s="67">
        <f t="shared" si="571"/>
        <v>3.7427231526947091</v>
      </c>
      <c r="P3656" s="81">
        <f t="shared" si="572"/>
        <v>0</v>
      </c>
      <c r="Q3656" s="81">
        <f t="shared" si="573"/>
        <v>-2.0644268473052909</v>
      </c>
      <c r="S3656" s="1">
        <f t="shared" si="577"/>
        <v>4</v>
      </c>
      <c r="T3656" s="1" t="str">
        <f t="shared" si="578"/>
        <v>Peak</v>
      </c>
    </row>
    <row r="3657" spans="1:20" x14ac:dyDescent="0.25">
      <c r="A3657" s="85">
        <v>45078.583333324765</v>
      </c>
      <c r="B3657" s="1">
        <v>6</v>
      </c>
      <c r="C3657" s="1">
        <v>1</v>
      </c>
      <c r="D3657" s="1">
        <v>15</v>
      </c>
      <c r="E3657" s="1" t="str">
        <f t="shared" si="574"/>
        <v>Summer</v>
      </c>
      <c r="F3657" s="78">
        <v>2.0918999999999999</v>
      </c>
      <c r="G3657" s="79">
        <f t="shared" si="575"/>
        <v>3.9799728360726214</v>
      </c>
      <c r="J3657" s="78">
        <v>5.3257269999999997</v>
      </c>
      <c r="K3657" s="80">
        <f t="shared" si="576"/>
        <v>5.3257269999999997</v>
      </c>
      <c r="L3657" s="68" t="str">
        <f t="shared" si="569"/>
        <v>Normal</v>
      </c>
      <c r="N3657" s="67">
        <f t="shared" si="570"/>
        <v>1.3457541639273782</v>
      </c>
      <c r="O3657" s="67">
        <f t="shared" si="571"/>
        <v>3.9799728360726214</v>
      </c>
      <c r="P3657" s="81">
        <f t="shared" si="572"/>
        <v>0</v>
      </c>
      <c r="Q3657" s="81">
        <f t="shared" si="573"/>
        <v>-1.3457541639273782</v>
      </c>
      <c r="S3657" s="1">
        <f t="shared" si="577"/>
        <v>4</v>
      </c>
      <c r="T3657" s="1" t="str">
        <f t="shared" si="578"/>
        <v>Peak</v>
      </c>
    </row>
    <row r="3658" spans="1:20" x14ac:dyDescent="0.25">
      <c r="A3658" s="85">
        <v>45078.624999991429</v>
      </c>
      <c r="B3658" s="1">
        <v>6</v>
      </c>
      <c r="C3658" s="1">
        <v>1</v>
      </c>
      <c r="D3658" s="1">
        <v>16</v>
      </c>
      <c r="E3658" s="1" t="str">
        <f t="shared" si="574"/>
        <v>Summer</v>
      </c>
      <c r="F3658" s="78">
        <v>2.15</v>
      </c>
      <c r="G3658" s="79">
        <f t="shared" si="575"/>
        <v>4.0905117823778081</v>
      </c>
      <c r="J3658" s="78">
        <v>4.1470079999999996</v>
      </c>
      <c r="K3658" s="80">
        <f t="shared" si="576"/>
        <v>4.1470079999999996</v>
      </c>
      <c r="L3658" s="68" t="str">
        <f t="shared" si="569"/>
        <v>Normal</v>
      </c>
      <c r="N3658" s="67">
        <f t="shared" si="570"/>
        <v>5.649621762219148E-2</v>
      </c>
      <c r="O3658" s="67">
        <f t="shared" si="571"/>
        <v>4.0905117823778081</v>
      </c>
      <c r="P3658" s="81">
        <f t="shared" si="572"/>
        <v>0</v>
      </c>
      <c r="Q3658" s="81">
        <f t="shared" si="573"/>
        <v>-5.649621762219148E-2</v>
      </c>
      <c r="S3658" s="1">
        <f t="shared" si="577"/>
        <v>4</v>
      </c>
      <c r="T3658" s="1" t="str">
        <f t="shared" si="578"/>
        <v>Peak</v>
      </c>
    </row>
    <row r="3659" spans="1:20" x14ac:dyDescent="0.25">
      <c r="A3659" s="85">
        <v>45078.666666658093</v>
      </c>
      <c r="B3659" s="1">
        <v>6</v>
      </c>
      <c r="C3659" s="1">
        <v>1</v>
      </c>
      <c r="D3659" s="1">
        <v>17</v>
      </c>
      <c r="E3659" s="1" t="str">
        <f t="shared" si="574"/>
        <v>Summer</v>
      </c>
      <c r="F3659" s="78">
        <v>2.1204000000000001</v>
      </c>
      <c r="G3659" s="79">
        <f t="shared" si="575"/>
        <v>4.0341958992343745</v>
      </c>
      <c r="J3659" s="78">
        <v>2.681476</v>
      </c>
      <c r="K3659" s="80">
        <f t="shared" si="576"/>
        <v>2.681476</v>
      </c>
      <c r="L3659" s="68" t="str">
        <f t="shared" si="569"/>
        <v>Normal</v>
      </c>
      <c r="N3659" s="67">
        <f t="shared" si="570"/>
        <v>0</v>
      </c>
      <c r="O3659" s="67">
        <f t="shared" si="571"/>
        <v>2.681476</v>
      </c>
      <c r="P3659" s="81">
        <f t="shared" si="572"/>
        <v>1.3527198992343745</v>
      </c>
      <c r="Q3659" s="81">
        <f t="shared" si="573"/>
        <v>1.3527198992343745</v>
      </c>
      <c r="S3659" s="1">
        <f t="shared" si="577"/>
        <v>4</v>
      </c>
      <c r="T3659" s="1" t="str">
        <f t="shared" si="578"/>
        <v>Peak</v>
      </c>
    </row>
    <row r="3660" spans="1:20" x14ac:dyDescent="0.25">
      <c r="A3660" s="85">
        <v>45078.708333324757</v>
      </c>
      <c r="B3660" s="1">
        <v>6</v>
      </c>
      <c r="C3660" s="1">
        <v>1</v>
      </c>
      <c r="D3660" s="1">
        <v>18</v>
      </c>
      <c r="E3660" s="1" t="str">
        <f t="shared" si="574"/>
        <v>Summer</v>
      </c>
      <c r="F3660" s="78">
        <v>2.0451000000000001</v>
      </c>
      <c r="G3660" s="79">
        <f t="shared" si="575"/>
        <v>3.8909328586701655</v>
      </c>
      <c r="J3660" s="78">
        <v>1.0848949999999999</v>
      </c>
      <c r="K3660" s="80">
        <f t="shared" si="576"/>
        <v>1.0848949999999999</v>
      </c>
      <c r="L3660" s="68" t="str">
        <f t="shared" si="569"/>
        <v>Normal</v>
      </c>
      <c r="N3660" s="67">
        <f t="shared" si="570"/>
        <v>0</v>
      </c>
      <c r="O3660" s="67">
        <f t="shared" si="571"/>
        <v>1.0848949999999999</v>
      </c>
      <c r="P3660" s="81">
        <f t="shared" si="572"/>
        <v>2.8060378586701655</v>
      </c>
      <c r="Q3660" s="81">
        <f t="shared" si="573"/>
        <v>2.8060378586701655</v>
      </c>
      <c r="S3660" s="1">
        <f t="shared" si="577"/>
        <v>4</v>
      </c>
      <c r="T3660" s="1" t="str">
        <f t="shared" si="578"/>
        <v>Peak</v>
      </c>
    </row>
    <row r="3661" spans="1:20" x14ac:dyDescent="0.25">
      <c r="A3661" s="85">
        <v>45078.749999991422</v>
      </c>
      <c r="B3661" s="1">
        <v>6</v>
      </c>
      <c r="C3661" s="1">
        <v>1</v>
      </c>
      <c r="D3661" s="1">
        <v>19</v>
      </c>
      <c r="E3661" s="1" t="str">
        <f t="shared" si="574"/>
        <v>Summer</v>
      </c>
      <c r="F3661" s="78">
        <v>1.9843999999999999</v>
      </c>
      <c r="G3661" s="79">
        <f t="shared" si="575"/>
        <v>3.775447246953731</v>
      </c>
      <c r="J3661" s="78">
        <v>0.16141900000000001</v>
      </c>
      <c r="K3661" s="80">
        <f t="shared" si="576"/>
        <v>0.16141900000000001</v>
      </c>
      <c r="L3661" s="68" t="str">
        <f t="shared" si="569"/>
        <v>Normal</v>
      </c>
      <c r="N3661" s="67">
        <f t="shared" si="570"/>
        <v>0</v>
      </c>
      <c r="O3661" s="67">
        <f t="shared" si="571"/>
        <v>0.16141900000000001</v>
      </c>
      <c r="P3661" s="81">
        <f t="shared" si="572"/>
        <v>3.614028246953731</v>
      </c>
      <c r="Q3661" s="81">
        <f t="shared" si="573"/>
        <v>3.614028246953731</v>
      </c>
      <c r="S3661" s="1">
        <f t="shared" si="577"/>
        <v>4</v>
      </c>
      <c r="T3661" s="1" t="str">
        <f t="shared" si="578"/>
        <v>Peak</v>
      </c>
    </row>
    <row r="3662" spans="1:20" x14ac:dyDescent="0.25">
      <c r="A3662" s="85">
        <v>45078.791666658086</v>
      </c>
      <c r="B3662" s="1">
        <v>6</v>
      </c>
      <c r="C3662" s="1">
        <v>1</v>
      </c>
      <c r="D3662" s="1">
        <v>20</v>
      </c>
      <c r="E3662" s="1" t="str">
        <f t="shared" si="574"/>
        <v>Summer</v>
      </c>
      <c r="F3662" s="78">
        <v>1.8705000000000001</v>
      </c>
      <c r="G3662" s="79">
        <f t="shared" si="575"/>
        <v>3.558745250668693</v>
      </c>
      <c r="J3662" s="78">
        <v>0</v>
      </c>
      <c r="K3662" s="80">
        <f t="shared" si="576"/>
        <v>0</v>
      </c>
      <c r="L3662" s="68" t="str">
        <f t="shared" si="569"/>
        <v>Normal</v>
      </c>
      <c r="N3662" s="67">
        <f t="shared" si="570"/>
        <v>0</v>
      </c>
      <c r="O3662" s="67">
        <f t="shared" si="571"/>
        <v>0</v>
      </c>
      <c r="P3662" s="81">
        <f t="shared" si="572"/>
        <v>3.558745250668693</v>
      </c>
      <c r="Q3662" s="81">
        <f t="shared" si="573"/>
        <v>3.558745250668693</v>
      </c>
      <c r="S3662" s="1">
        <f t="shared" si="577"/>
        <v>4</v>
      </c>
      <c r="T3662" s="1" t="str">
        <f t="shared" si="578"/>
        <v>Peak</v>
      </c>
    </row>
    <row r="3663" spans="1:20" x14ac:dyDescent="0.25">
      <c r="A3663" s="85">
        <v>45078.83333332475</v>
      </c>
      <c r="B3663" s="1">
        <v>6</v>
      </c>
      <c r="C3663" s="1">
        <v>1</v>
      </c>
      <c r="D3663" s="1">
        <v>21</v>
      </c>
      <c r="E3663" s="1" t="str">
        <f t="shared" si="574"/>
        <v>Summer</v>
      </c>
      <c r="F3663" s="78">
        <v>1.7725</v>
      </c>
      <c r="G3663" s="79">
        <f t="shared" si="575"/>
        <v>3.3722940159370531</v>
      </c>
      <c r="J3663" s="78">
        <v>0</v>
      </c>
      <c r="K3663" s="80">
        <f t="shared" si="576"/>
        <v>0</v>
      </c>
      <c r="L3663" s="68" t="str">
        <f t="shared" si="569"/>
        <v>Normal</v>
      </c>
      <c r="N3663" s="67">
        <f t="shared" si="570"/>
        <v>0</v>
      </c>
      <c r="O3663" s="67">
        <f t="shared" si="571"/>
        <v>0</v>
      </c>
      <c r="P3663" s="81">
        <f t="shared" si="572"/>
        <v>3.3722940159370531</v>
      </c>
      <c r="Q3663" s="81">
        <f t="shared" si="573"/>
        <v>3.3722940159370531</v>
      </c>
      <c r="S3663" s="1">
        <f t="shared" si="577"/>
        <v>4</v>
      </c>
      <c r="T3663" s="1" t="str">
        <f t="shared" si="578"/>
        <v>Peak</v>
      </c>
    </row>
    <row r="3664" spans="1:20" x14ac:dyDescent="0.25">
      <c r="A3664" s="85">
        <v>45078.874999991414</v>
      </c>
      <c r="B3664" s="1">
        <v>6</v>
      </c>
      <c r="C3664" s="1">
        <v>1</v>
      </c>
      <c r="D3664" s="1">
        <v>22</v>
      </c>
      <c r="E3664" s="1" t="str">
        <f t="shared" si="574"/>
        <v>Summer</v>
      </c>
      <c r="F3664" s="78">
        <v>1.6891</v>
      </c>
      <c r="G3664" s="79">
        <f t="shared" si="575"/>
        <v>3.2136202100531888</v>
      </c>
      <c r="J3664" s="78">
        <v>0</v>
      </c>
      <c r="K3664" s="80">
        <f t="shared" si="576"/>
        <v>0</v>
      </c>
      <c r="L3664" s="68" t="str">
        <f t="shared" si="569"/>
        <v>Normal</v>
      </c>
      <c r="N3664" s="67">
        <f t="shared" si="570"/>
        <v>0</v>
      </c>
      <c r="O3664" s="67">
        <f t="shared" si="571"/>
        <v>0</v>
      </c>
      <c r="P3664" s="81">
        <f t="shared" si="572"/>
        <v>3.2136202100531888</v>
      </c>
      <c r="Q3664" s="81">
        <f t="shared" si="573"/>
        <v>3.2136202100531888</v>
      </c>
      <c r="S3664" s="1">
        <f t="shared" si="577"/>
        <v>4</v>
      </c>
      <c r="T3664" s="1" t="str">
        <f t="shared" si="578"/>
        <v>Off-Peak</v>
      </c>
    </row>
    <row r="3665" spans="1:20" x14ac:dyDescent="0.25">
      <c r="A3665" s="85">
        <v>45078.916666658079</v>
      </c>
      <c r="B3665" s="1">
        <v>6</v>
      </c>
      <c r="C3665" s="1">
        <v>1</v>
      </c>
      <c r="D3665" s="1">
        <v>23</v>
      </c>
      <c r="E3665" s="1" t="str">
        <f t="shared" si="574"/>
        <v>Summer</v>
      </c>
      <c r="F3665" s="78">
        <v>1.5042</v>
      </c>
      <c r="G3665" s="79">
        <f t="shared" si="575"/>
        <v>2.8618361967686972</v>
      </c>
      <c r="J3665" s="78">
        <v>0</v>
      </c>
      <c r="K3665" s="80">
        <f t="shared" si="576"/>
        <v>0</v>
      </c>
      <c r="L3665" s="68" t="str">
        <f t="shared" si="569"/>
        <v>Normal</v>
      </c>
      <c r="N3665" s="67">
        <f t="shared" si="570"/>
        <v>0</v>
      </c>
      <c r="O3665" s="67">
        <f t="shared" si="571"/>
        <v>0</v>
      </c>
      <c r="P3665" s="81">
        <f t="shared" si="572"/>
        <v>2.8618361967686972</v>
      </c>
      <c r="Q3665" s="81">
        <f t="shared" si="573"/>
        <v>2.8618361967686972</v>
      </c>
      <c r="S3665" s="1">
        <f t="shared" si="577"/>
        <v>4</v>
      </c>
      <c r="T3665" s="1" t="str">
        <f t="shared" si="578"/>
        <v>Off-Peak</v>
      </c>
    </row>
    <row r="3666" spans="1:20" x14ac:dyDescent="0.25">
      <c r="A3666" s="85">
        <v>45078.958333324743</v>
      </c>
      <c r="B3666" s="1">
        <v>6</v>
      </c>
      <c r="C3666" s="1">
        <v>2</v>
      </c>
      <c r="D3666" s="1">
        <v>0</v>
      </c>
      <c r="E3666" s="1" t="str">
        <f t="shared" si="574"/>
        <v>Summer</v>
      </c>
      <c r="F3666" s="78">
        <v>1.2864</v>
      </c>
      <c r="G3666" s="79">
        <f t="shared" si="575"/>
        <v>2.4474578403957268</v>
      </c>
      <c r="J3666" s="78">
        <v>0</v>
      </c>
      <c r="K3666" s="80">
        <f t="shared" si="576"/>
        <v>0</v>
      </c>
      <c r="L3666" s="68" t="str">
        <f t="shared" si="569"/>
        <v>Normal</v>
      </c>
      <c r="N3666" s="67">
        <f t="shared" si="570"/>
        <v>0</v>
      </c>
      <c r="O3666" s="67">
        <f t="shared" si="571"/>
        <v>0</v>
      </c>
      <c r="P3666" s="81">
        <f t="shared" si="572"/>
        <v>2.4474578403957268</v>
      </c>
      <c r="Q3666" s="81">
        <f t="shared" si="573"/>
        <v>2.4474578403957268</v>
      </c>
      <c r="S3666" s="1">
        <f t="shared" si="577"/>
        <v>4</v>
      </c>
      <c r="T3666" s="1" t="str">
        <f t="shared" si="578"/>
        <v>Off-Peak</v>
      </c>
    </row>
    <row r="3667" spans="1:20" x14ac:dyDescent="0.25">
      <c r="A3667" s="85">
        <v>45078.999999991407</v>
      </c>
      <c r="B3667" s="1">
        <v>6</v>
      </c>
      <c r="C3667" s="1">
        <v>2</v>
      </c>
      <c r="D3667" s="1">
        <v>1</v>
      </c>
      <c r="E3667" s="1" t="str">
        <f t="shared" si="574"/>
        <v>Summer</v>
      </c>
      <c r="F3667" s="78">
        <v>1.0996999999999999</v>
      </c>
      <c r="G3667" s="79">
        <f t="shared" si="575"/>
        <v>2.0922492125957559</v>
      </c>
      <c r="J3667" s="78">
        <v>0</v>
      </c>
      <c r="K3667" s="80">
        <f t="shared" si="576"/>
        <v>0</v>
      </c>
      <c r="L3667" s="68" t="str">
        <f t="shared" ref="L3667:L3730" si="579">IF(AND(D3667&gt;=$C$2,D3667&lt;=$C$3,E3667="Summer"),"MaxDis","Normal")</f>
        <v>Normal</v>
      </c>
      <c r="N3667" s="67">
        <f t="shared" ref="N3667:N3730" si="580">IF(K3667-G3667&lt;0,0,K3667-G3667)</f>
        <v>0</v>
      </c>
      <c r="O3667" s="67">
        <f t="shared" ref="O3667:O3730" si="581">K3667-N3667</f>
        <v>0</v>
      </c>
      <c r="P3667" s="81">
        <f t="shared" ref="P3667:P3730" si="582">MAX(0,G3667-O3667)</f>
        <v>2.0922492125957559</v>
      </c>
      <c r="Q3667" s="81">
        <f t="shared" ref="Q3667:Q3730" si="583">G3667-K3667</f>
        <v>2.0922492125957559</v>
      </c>
      <c r="S3667" s="1">
        <f t="shared" si="577"/>
        <v>5</v>
      </c>
      <c r="T3667" s="1" t="str">
        <f t="shared" si="578"/>
        <v>Off-Peak</v>
      </c>
    </row>
    <row r="3668" spans="1:20" x14ac:dyDescent="0.25">
      <c r="A3668" s="85">
        <v>45079.041666658071</v>
      </c>
      <c r="B3668" s="1">
        <v>6</v>
      </c>
      <c r="C3668" s="1">
        <v>2</v>
      </c>
      <c r="D3668" s="1">
        <v>2</v>
      </c>
      <c r="E3668" s="1" t="str">
        <f t="shared" ref="E3668:E3731" si="584">IF(AND(B3668&gt;=$C$5,B3668&lt;=$C$6),"Summer","Non-Summer")</f>
        <v>Summer</v>
      </c>
      <c r="F3668" s="78">
        <v>0.96350000000000002</v>
      </c>
      <c r="G3668" s="79">
        <f t="shared" ref="G3668:G3731" si="585">F3668*$G$13</f>
        <v>1.8331200475911713</v>
      </c>
      <c r="J3668" s="78">
        <v>0</v>
      </c>
      <c r="K3668" s="80">
        <f t="shared" ref="K3668:K3731" si="586">J3668*$K$13</f>
        <v>0</v>
      </c>
      <c r="L3668" s="68" t="str">
        <f t="shared" si="579"/>
        <v>Normal</v>
      </c>
      <c r="N3668" s="67">
        <f t="shared" si="580"/>
        <v>0</v>
      </c>
      <c r="O3668" s="67">
        <f t="shared" si="581"/>
        <v>0</v>
      </c>
      <c r="P3668" s="81">
        <f t="shared" si="582"/>
        <v>1.8331200475911713</v>
      </c>
      <c r="Q3668" s="81">
        <f t="shared" si="583"/>
        <v>1.8331200475911713</v>
      </c>
      <c r="S3668" s="1">
        <f t="shared" ref="S3668:S3731" si="587">WEEKDAY(A3668,2)</f>
        <v>5</v>
      </c>
      <c r="T3668" s="1" t="str">
        <f t="shared" ref="T3668:T3731" si="588">IF(S3668&gt;5,"Off-Peak",IF(AND(D3668&gt;=$C$7,D3668&lt;$C$8),"Peak","Off-Peak"))</f>
        <v>Off-Peak</v>
      </c>
    </row>
    <row r="3669" spans="1:20" x14ac:dyDescent="0.25">
      <c r="A3669" s="85">
        <v>45079.083333324736</v>
      </c>
      <c r="B3669" s="1">
        <v>6</v>
      </c>
      <c r="C3669" s="1">
        <v>2</v>
      </c>
      <c r="D3669" s="1">
        <v>3</v>
      </c>
      <c r="E3669" s="1" t="str">
        <f t="shared" si="584"/>
        <v>Summer</v>
      </c>
      <c r="F3669" s="78">
        <v>0.86829999999999996</v>
      </c>
      <c r="G3669" s="79">
        <f t="shared" si="585"/>
        <v>1.6519959909947213</v>
      </c>
      <c r="J3669" s="78">
        <v>0</v>
      </c>
      <c r="K3669" s="80">
        <f t="shared" si="586"/>
        <v>0</v>
      </c>
      <c r="L3669" s="68" t="str">
        <f t="shared" si="579"/>
        <v>Normal</v>
      </c>
      <c r="N3669" s="67">
        <f t="shared" si="580"/>
        <v>0</v>
      </c>
      <c r="O3669" s="67">
        <f t="shared" si="581"/>
        <v>0</v>
      </c>
      <c r="P3669" s="81">
        <f t="shared" si="582"/>
        <v>1.6519959909947213</v>
      </c>
      <c r="Q3669" s="81">
        <f t="shared" si="583"/>
        <v>1.6519959909947213</v>
      </c>
      <c r="S3669" s="1">
        <f t="shared" si="587"/>
        <v>5</v>
      </c>
      <c r="T3669" s="1" t="str">
        <f t="shared" si="588"/>
        <v>Off-Peak</v>
      </c>
    </row>
    <row r="3670" spans="1:20" x14ac:dyDescent="0.25">
      <c r="A3670" s="85">
        <v>45079.1249999914</v>
      </c>
      <c r="B3670" s="1">
        <v>6</v>
      </c>
      <c r="C3670" s="1">
        <v>2</v>
      </c>
      <c r="D3670" s="1">
        <v>4</v>
      </c>
      <c r="E3670" s="1" t="str">
        <f t="shared" si="584"/>
        <v>Summer</v>
      </c>
      <c r="F3670" s="78">
        <v>0.80210000000000004</v>
      </c>
      <c r="G3670" s="79">
        <f t="shared" si="585"/>
        <v>1.526046279369879</v>
      </c>
      <c r="J3670" s="78">
        <v>0</v>
      </c>
      <c r="K3670" s="80">
        <f t="shared" si="586"/>
        <v>0</v>
      </c>
      <c r="L3670" s="68" t="str">
        <f t="shared" si="579"/>
        <v>Normal</v>
      </c>
      <c r="N3670" s="67">
        <f t="shared" si="580"/>
        <v>0</v>
      </c>
      <c r="O3670" s="67">
        <f t="shared" si="581"/>
        <v>0</v>
      </c>
      <c r="P3670" s="81">
        <f t="shared" si="582"/>
        <v>1.526046279369879</v>
      </c>
      <c r="Q3670" s="81">
        <f t="shared" si="583"/>
        <v>1.526046279369879</v>
      </c>
      <c r="S3670" s="1">
        <f t="shared" si="587"/>
        <v>5</v>
      </c>
      <c r="T3670" s="1" t="str">
        <f t="shared" si="588"/>
        <v>Off-Peak</v>
      </c>
    </row>
    <row r="3671" spans="1:20" x14ac:dyDescent="0.25">
      <c r="A3671" s="85">
        <v>45079.166666658064</v>
      </c>
      <c r="B3671" s="1">
        <v>6</v>
      </c>
      <c r="C3671" s="1">
        <v>2</v>
      </c>
      <c r="D3671" s="1">
        <v>5</v>
      </c>
      <c r="E3671" s="1" t="str">
        <f t="shared" si="584"/>
        <v>Summer</v>
      </c>
      <c r="F3671" s="78">
        <v>0.76060000000000005</v>
      </c>
      <c r="G3671" s="79">
        <f t="shared" si="585"/>
        <v>1.4470898891518889</v>
      </c>
      <c r="J3671" s="78">
        <v>7.1669999999999998E-3</v>
      </c>
      <c r="K3671" s="80">
        <f t="shared" si="586"/>
        <v>7.1669999999999998E-3</v>
      </c>
      <c r="L3671" s="68" t="str">
        <f t="shared" si="579"/>
        <v>Normal</v>
      </c>
      <c r="N3671" s="67">
        <f t="shared" si="580"/>
        <v>0</v>
      </c>
      <c r="O3671" s="67">
        <f t="shared" si="581"/>
        <v>7.1669999999999998E-3</v>
      </c>
      <c r="P3671" s="81">
        <f t="shared" si="582"/>
        <v>1.4399228891518889</v>
      </c>
      <c r="Q3671" s="81">
        <f t="shared" si="583"/>
        <v>1.4399228891518889</v>
      </c>
      <c r="S3671" s="1">
        <f t="shared" si="587"/>
        <v>5</v>
      </c>
      <c r="T3671" s="1" t="str">
        <f t="shared" si="588"/>
        <v>Off-Peak</v>
      </c>
    </row>
    <row r="3672" spans="1:20" x14ac:dyDescent="0.25">
      <c r="A3672" s="85">
        <v>45079.208333324728</v>
      </c>
      <c r="B3672" s="1">
        <v>6</v>
      </c>
      <c r="C3672" s="1">
        <v>2</v>
      </c>
      <c r="D3672" s="1">
        <v>6</v>
      </c>
      <c r="E3672" s="1" t="str">
        <f t="shared" si="584"/>
        <v>Summer</v>
      </c>
      <c r="F3672" s="78">
        <v>0.74539999999999995</v>
      </c>
      <c r="G3672" s="79">
        <f t="shared" si="585"/>
        <v>1.4181709221322873</v>
      </c>
      <c r="J3672" s="78">
        <v>0.41146100000000002</v>
      </c>
      <c r="K3672" s="80">
        <f t="shared" si="586"/>
        <v>0.41146100000000002</v>
      </c>
      <c r="L3672" s="68" t="str">
        <f t="shared" si="579"/>
        <v>Normal</v>
      </c>
      <c r="N3672" s="67">
        <f t="shared" si="580"/>
        <v>0</v>
      </c>
      <c r="O3672" s="67">
        <f t="shared" si="581"/>
        <v>0.41146100000000002</v>
      </c>
      <c r="P3672" s="81">
        <f t="shared" si="582"/>
        <v>1.0067099221322873</v>
      </c>
      <c r="Q3672" s="81">
        <f t="shared" si="583"/>
        <v>1.0067099221322873</v>
      </c>
      <c r="S3672" s="1">
        <f t="shared" si="587"/>
        <v>5</v>
      </c>
      <c r="T3672" s="1" t="str">
        <f t="shared" si="588"/>
        <v>Peak</v>
      </c>
    </row>
    <row r="3673" spans="1:20" x14ac:dyDescent="0.25">
      <c r="A3673" s="85">
        <v>45079.249999991393</v>
      </c>
      <c r="B3673" s="1">
        <v>6</v>
      </c>
      <c r="C3673" s="1">
        <v>2</v>
      </c>
      <c r="D3673" s="1">
        <v>7</v>
      </c>
      <c r="E3673" s="1" t="str">
        <f t="shared" si="584"/>
        <v>Summer</v>
      </c>
      <c r="F3673" s="78">
        <v>0.77459999999999996</v>
      </c>
      <c r="G3673" s="79">
        <f t="shared" si="585"/>
        <v>1.4737257798278371</v>
      </c>
      <c r="J3673" s="78">
        <v>1.3602550000000002</v>
      </c>
      <c r="K3673" s="80">
        <f t="shared" si="586"/>
        <v>1.3602550000000002</v>
      </c>
      <c r="L3673" s="68" t="str">
        <f t="shared" si="579"/>
        <v>Normal</v>
      </c>
      <c r="N3673" s="67">
        <f t="shared" si="580"/>
        <v>0</v>
      </c>
      <c r="O3673" s="67">
        <f t="shared" si="581"/>
        <v>1.3602550000000002</v>
      </c>
      <c r="P3673" s="81">
        <f t="shared" si="582"/>
        <v>0.11347077982783693</v>
      </c>
      <c r="Q3673" s="81">
        <f t="shared" si="583"/>
        <v>0.11347077982783693</v>
      </c>
      <c r="S3673" s="1">
        <f t="shared" si="587"/>
        <v>5</v>
      </c>
      <c r="T3673" s="1" t="str">
        <f t="shared" si="588"/>
        <v>Peak</v>
      </c>
    </row>
    <row r="3674" spans="1:20" x14ac:dyDescent="0.25">
      <c r="A3674" s="85">
        <v>45079.291666658057</v>
      </c>
      <c r="B3674" s="1">
        <v>6</v>
      </c>
      <c r="C3674" s="1">
        <v>2</v>
      </c>
      <c r="D3674" s="1">
        <v>8</v>
      </c>
      <c r="E3674" s="1" t="str">
        <f t="shared" si="584"/>
        <v>Summer</v>
      </c>
      <c r="F3674" s="78">
        <v>0.88919999999999999</v>
      </c>
      <c r="G3674" s="79">
        <f t="shared" si="585"/>
        <v>1.691759570646673</v>
      </c>
      <c r="J3674" s="78">
        <v>2.4042330000000001</v>
      </c>
      <c r="K3674" s="80">
        <f t="shared" si="586"/>
        <v>2.4042330000000001</v>
      </c>
      <c r="L3674" s="68" t="str">
        <f t="shared" si="579"/>
        <v>Normal</v>
      </c>
      <c r="N3674" s="67">
        <f t="shared" si="580"/>
        <v>0.71247342935332703</v>
      </c>
      <c r="O3674" s="67">
        <f t="shared" si="581"/>
        <v>1.691759570646673</v>
      </c>
      <c r="P3674" s="81">
        <f t="shared" si="582"/>
        <v>0</v>
      </c>
      <c r="Q3674" s="81">
        <f t="shared" si="583"/>
        <v>-0.71247342935332703</v>
      </c>
      <c r="S3674" s="1">
        <f t="shared" si="587"/>
        <v>5</v>
      </c>
      <c r="T3674" s="1" t="str">
        <f t="shared" si="588"/>
        <v>Peak</v>
      </c>
    </row>
    <row r="3675" spans="1:20" x14ac:dyDescent="0.25">
      <c r="A3675" s="85">
        <v>45079.333333324721</v>
      </c>
      <c r="B3675" s="1">
        <v>6</v>
      </c>
      <c r="C3675" s="1">
        <v>2</v>
      </c>
      <c r="D3675" s="1">
        <v>9</v>
      </c>
      <c r="E3675" s="1" t="str">
        <f t="shared" si="584"/>
        <v>Summer</v>
      </c>
      <c r="F3675" s="78">
        <v>1.0242</v>
      </c>
      <c r="G3675" s="79">
        <f t="shared" si="585"/>
        <v>1.9486056593076051</v>
      </c>
      <c r="J3675" s="78">
        <v>3.0471120000000003</v>
      </c>
      <c r="K3675" s="80">
        <f t="shared" si="586"/>
        <v>3.0471120000000003</v>
      </c>
      <c r="L3675" s="68" t="str">
        <f t="shared" si="579"/>
        <v>Normal</v>
      </c>
      <c r="N3675" s="67">
        <f t="shared" si="580"/>
        <v>1.0985063406923952</v>
      </c>
      <c r="O3675" s="67">
        <f t="shared" si="581"/>
        <v>1.9486056593076051</v>
      </c>
      <c r="P3675" s="81">
        <f t="shared" si="582"/>
        <v>0</v>
      </c>
      <c r="Q3675" s="81">
        <f t="shared" si="583"/>
        <v>-1.0985063406923952</v>
      </c>
      <c r="S3675" s="1">
        <f t="shared" si="587"/>
        <v>5</v>
      </c>
      <c r="T3675" s="1" t="str">
        <f t="shared" si="588"/>
        <v>Peak</v>
      </c>
    </row>
    <row r="3676" spans="1:20" x14ac:dyDescent="0.25">
      <c r="A3676" s="85">
        <v>45079.374999991385</v>
      </c>
      <c r="B3676" s="1">
        <v>6</v>
      </c>
      <c r="C3676" s="1">
        <v>2</v>
      </c>
      <c r="D3676" s="1">
        <v>10</v>
      </c>
      <c r="E3676" s="1" t="str">
        <f t="shared" si="584"/>
        <v>Summer</v>
      </c>
      <c r="F3676" s="78">
        <v>1.1909000000000001</v>
      </c>
      <c r="G3676" s="79">
        <f t="shared" si="585"/>
        <v>2.2657630147133636</v>
      </c>
      <c r="J3676" s="78">
        <v>4.9020510000000002</v>
      </c>
      <c r="K3676" s="80">
        <f t="shared" si="586"/>
        <v>4.9020510000000002</v>
      </c>
      <c r="L3676" s="68" t="str">
        <f t="shared" si="579"/>
        <v>Normal</v>
      </c>
      <c r="N3676" s="67">
        <f t="shared" si="580"/>
        <v>2.6362879852866365</v>
      </c>
      <c r="O3676" s="67">
        <f t="shared" si="581"/>
        <v>2.2657630147133636</v>
      </c>
      <c r="P3676" s="81">
        <f t="shared" si="582"/>
        <v>0</v>
      </c>
      <c r="Q3676" s="81">
        <f t="shared" si="583"/>
        <v>-2.6362879852866365</v>
      </c>
      <c r="S3676" s="1">
        <f t="shared" si="587"/>
        <v>5</v>
      </c>
      <c r="T3676" s="1" t="str">
        <f t="shared" si="588"/>
        <v>Peak</v>
      </c>
    </row>
    <row r="3677" spans="1:20" x14ac:dyDescent="0.25">
      <c r="A3677" s="85">
        <v>45079.41666665805</v>
      </c>
      <c r="B3677" s="1">
        <v>6</v>
      </c>
      <c r="C3677" s="1">
        <v>2</v>
      </c>
      <c r="D3677" s="1">
        <v>11</v>
      </c>
      <c r="E3677" s="1" t="str">
        <f t="shared" si="584"/>
        <v>Summer</v>
      </c>
      <c r="F3677" s="78">
        <v>1.3878999999999999</v>
      </c>
      <c r="G3677" s="79">
        <f t="shared" si="585"/>
        <v>2.6405680477963531</v>
      </c>
      <c r="J3677" s="78">
        <v>5.5044550000000001</v>
      </c>
      <c r="K3677" s="80">
        <f t="shared" si="586"/>
        <v>5.5044550000000001</v>
      </c>
      <c r="L3677" s="68" t="str">
        <f t="shared" si="579"/>
        <v>Normal</v>
      </c>
      <c r="N3677" s="67">
        <f t="shared" si="580"/>
        <v>2.863886952203647</v>
      </c>
      <c r="O3677" s="67">
        <f t="shared" si="581"/>
        <v>2.6405680477963531</v>
      </c>
      <c r="P3677" s="81">
        <f t="shared" si="582"/>
        <v>0</v>
      </c>
      <c r="Q3677" s="81">
        <f t="shared" si="583"/>
        <v>-2.863886952203647</v>
      </c>
      <c r="S3677" s="1">
        <f t="shared" si="587"/>
        <v>5</v>
      </c>
      <c r="T3677" s="1" t="str">
        <f t="shared" si="588"/>
        <v>Peak</v>
      </c>
    </row>
    <row r="3678" spans="1:20" x14ac:dyDescent="0.25">
      <c r="A3678" s="85">
        <v>45079.458333324714</v>
      </c>
      <c r="B3678" s="1">
        <v>6</v>
      </c>
      <c r="C3678" s="1">
        <v>2</v>
      </c>
      <c r="D3678" s="1">
        <v>12</v>
      </c>
      <c r="E3678" s="1" t="str">
        <f t="shared" si="584"/>
        <v>Summer</v>
      </c>
      <c r="F3678" s="78">
        <v>1.6065</v>
      </c>
      <c r="G3678" s="79">
        <f t="shared" si="585"/>
        <v>3.0564684550650925</v>
      </c>
      <c r="J3678" s="78">
        <v>5.650671</v>
      </c>
      <c r="K3678" s="80">
        <f t="shared" si="586"/>
        <v>5.650671</v>
      </c>
      <c r="L3678" s="68" t="str">
        <f t="shared" si="579"/>
        <v>Normal</v>
      </c>
      <c r="N3678" s="67">
        <f t="shared" si="580"/>
        <v>2.5942025449349075</v>
      </c>
      <c r="O3678" s="67">
        <f t="shared" si="581"/>
        <v>3.0564684550650925</v>
      </c>
      <c r="P3678" s="81">
        <f t="shared" si="582"/>
        <v>0</v>
      </c>
      <c r="Q3678" s="81">
        <f t="shared" si="583"/>
        <v>-2.5942025449349075</v>
      </c>
      <c r="S3678" s="1">
        <f t="shared" si="587"/>
        <v>5</v>
      </c>
      <c r="T3678" s="1" t="str">
        <f t="shared" si="588"/>
        <v>Peak</v>
      </c>
    </row>
    <row r="3679" spans="1:20" x14ac:dyDescent="0.25">
      <c r="A3679" s="85">
        <v>45079.499999991378</v>
      </c>
      <c r="B3679" s="1">
        <v>6</v>
      </c>
      <c r="C3679" s="1">
        <v>2</v>
      </c>
      <c r="D3679" s="1">
        <v>13</v>
      </c>
      <c r="E3679" s="1" t="str">
        <f t="shared" si="584"/>
        <v>Summer</v>
      </c>
      <c r="F3679" s="78">
        <v>1.8159000000000001</v>
      </c>
      <c r="G3679" s="79">
        <f t="shared" si="585"/>
        <v>3.4548652770324937</v>
      </c>
      <c r="J3679" s="78">
        <v>5.5620389999999995</v>
      </c>
      <c r="K3679" s="80">
        <f t="shared" si="586"/>
        <v>5.5620389999999995</v>
      </c>
      <c r="L3679" s="68" t="str">
        <f t="shared" si="579"/>
        <v>Normal</v>
      </c>
      <c r="N3679" s="67">
        <f t="shared" si="580"/>
        <v>2.1071737229675058</v>
      </c>
      <c r="O3679" s="67">
        <f t="shared" si="581"/>
        <v>3.4548652770324937</v>
      </c>
      <c r="P3679" s="81">
        <f t="shared" si="582"/>
        <v>0</v>
      </c>
      <c r="Q3679" s="81">
        <f t="shared" si="583"/>
        <v>-2.1071737229675058</v>
      </c>
      <c r="S3679" s="1">
        <f t="shared" si="587"/>
        <v>5</v>
      </c>
      <c r="T3679" s="1" t="str">
        <f t="shared" si="588"/>
        <v>Peak</v>
      </c>
    </row>
    <row r="3680" spans="1:20" x14ac:dyDescent="0.25">
      <c r="A3680" s="85">
        <v>45079.541666658042</v>
      </c>
      <c r="B3680" s="1">
        <v>6</v>
      </c>
      <c r="C3680" s="1">
        <v>2</v>
      </c>
      <c r="D3680" s="1">
        <v>14</v>
      </c>
      <c r="E3680" s="1" t="str">
        <f t="shared" si="584"/>
        <v>Summer</v>
      </c>
      <c r="F3680" s="78">
        <v>1.9918</v>
      </c>
      <c r="G3680" s="79">
        <f t="shared" si="585"/>
        <v>3.7895262177395899</v>
      </c>
      <c r="J3680" s="78">
        <v>5.5651999999999999</v>
      </c>
      <c r="K3680" s="80">
        <f t="shared" si="586"/>
        <v>5.5651999999999999</v>
      </c>
      <c r="L3680" s="68" t="str">
        <f t="shared" si="579"/>
        <v>Normal</v>
      </c>
      <c r="N3680" s="67">
        <f t="shared" si="580"/>
        <v>1.7756737822604101</v>
      </c>
      <c r="O3680" s="67">
        <f t="shared" si="581"/>
        <v>3.7895262177395899</v>
      </c>
      <c r="P3680" s="81">
        <f t="shared" si="582"/>
        <v>0</v>
      </c>
      <c r="Q3680" s="81">
        <f t="shared" si="583"/>
        <v>-1.7756737822604101</v>
      </c>
      <c r="S3680" s="1">
        <f t="shared" si="587"/>
        <v>5</v>
      </c>
      <c r="T3680" s="1" t="str">
        <f t="shared" si="588"/>
        <v>Peak</v>
      </c>
    </row>
    <row r="3681" spans="1:20" x14ac:dyDescent="0.25">
      <c r="A3681" s="85">
        <v>45079.583333324706</v>
      </c>
      <c r="B3681" s="1">
        <v>6</v>
      </c>
      <c r="C3681" s="1">
        <v>2</v>
      </c>
      <c r="D3681" s="1">
        <v>15</v>
      </c>
      <c r="E3681" s="1" t="str">
        <f t="shared" si="584"/>
        <v>Summer</v>
      </c>
      <c r="F3681" s="78">
        <v>2.1349</v>
      </c>
      <c r="G3681" s="79">
        <f t="shared" si="585"/>
        <v>4.0617830717201775</v>
      </c>
      <c r="J3681" s="78">
        <v>4.6813940000000001</v>
      </c>
      <c r="K3681" s="80">
        <f t="shared" si="586"/>
        <v>4.6813940000000001</v>
      </c>
      <c r="L3681" s="68" t="str">
        <f t="shared" si="579"/>
        <v>Normal</v>
      </c>
      <c r="N3681" s="67">
        <f t="shared" si="580"/>
        <v>0.61961092827982256</v>
      </c>
      <c r="O3681" s="67">
        <f t="shared" si="581"/>
        <v>4.0617830717201775</v>
      </c>
      <c r="P3681" s="81">
        <f t="shared" si="582"/>
        <v>0</v>
      </c>
      <c r="Q3681" s="81">
        <f t="shared" si="583"/>
        <v>-0.61961092827982256</v>
      </c>
      <c r="S3681" s="1">
        <f t="shared" si="587"/>
        <v>5</v>
      </c>
      <c r="T3681" s="1" t="str">
        <f t="shared" si="588"/>
        <v>Peak</v>
      </c>
    </row>
    <row r="3682" spans="1:20" x14ac:dyDescent="0.25">
      <c r="A3682" s="85">
        <v>45079.624999991371</v>
      </c>
      <c r="B3682" s="1">
        <v>6</v>
      </c>
      <c r="C3682" s="1">
        <v>2</v>
      </c>
      <c r="D3682" s="1">
        <v>16</v>
      </c>
      <c r="E3682" s="1" t="str">
        <f t="shared" si="584"/>
        <v>Summer</v>
      </c>
      <c r="F3682" s="78">
        <v>2.2675000000000001</v>
      </c>
      <c r="G3682" s="79">
        <f t="shared" si="585"/>
        <v>4.3140630076938047</v>
      </c>
      <c r="J3682" s="78">
        <v>3.235503</v>
      </c>
      <c r="K3682" s="80">
        <f t="shared" si="586"/>
        <v>3.235503</v>
      </c>
      <c r="L3682" s="68" t="str">
        <f t="shared" si="579"/>
        <v>Normal</v>
      </c>
      <c r="N3682" s="67">
        <f t="shared" si="580"/>
        <v>0</v>
      </c>
      <c r="O3682" s="67">
        <f t="shared" si="581"/>
        <v>3.235503</v>
      </c>
      <c r="P3682" s="81">
        <f t="shared" si="582"/>
        <v>1.0785600076938047</v>
      </c>
      <c r="Q3682" s="81">
        <f t="shared" si="583"/>
        <v>1.0785600076938047</v>
      </c>
      <c r="S3682" s="1">
        <f t="shared" si="587"/>
        <v>5</v>
      </c>
      <c r="T3682" s="1" t="str">
        <f t="shared" si="588"/>
        <v>Peak</v>
      </c>
    </row>
    <row r="3683" spans="1:20" x14ac:dyDescent="0.25">
      <c r="A3683" s="85">
        <v>45079.666666658035</v>
      </c>
      <c r="B3683" s="1">
        <v>6</v>
      </c>
      <c r="C3683" s="1">
        <v>2</v>
      </c>
      <c r="D3683" s="1">
        <v>17</v>
      </c>
      <c r="E3683" s="1" t="str">
        <f t="shared" si="584"/>
        <v>Summer</v>
      </c>
      <c r="F3683" s="78">
        <v>2.3487</v>
      </c>
      <c r="G3683" s="79">
        <f t="shared" si="585"/>
        <v>4.4685511736143058</v>
      </c>
      <c r="J3683" s="78">
        <v>2.4507109999999996</v>
      </c>
      <c r="K3683" s="80">
        <f t="shared" si="586"/>
        <v>2.4507109999999996</v>
      </c>
      <c r="L3683" s="68" t="str">
        <f t="shared" si="579"/>
        <v>Normal</v>
      </c>
      <c r="N3683" s="67">
        <f t="shared" si="580"/>
        <v>0</v>
      </c>
      <c r="O3683" s="67">
        <f t="shared" si="581"/>
        <v>2.4507109999999996</v>
      </c>
      <c r="P3683" s="81">
        <f t="shared" si="582"/>
        <v>2.0178401736143061</v>
      </c>
      <c r="Q3683" s="81">
        <f t="shared" si="583"/>
        <v>2.0178401736143061</v>
      </c>
      <c r="S3683" s="1">
        <f t="shared" si="587"/>
        <v>5</v>
      </c>
      <c r="T3683" s="1" t="str">
        <f t="shared" si="588"/>
        <v>Peak</v>
      </c>
    </row>
    <row r="3684" spans="1:20" x14ac:dyDescent="0.25">
      <c r="A3684" s="85">
        <v>45079.708333324699</v>
      </c>
      <c r="B3684" s="1">
        <v>6</v>
      </c>
      <c r="C3684" s="1">
        <v>2</v>
      </c>
      <c r="D3684" s="1">
        <v>18</v>
      </c>
      <c r="E3684" s="1" t="str">
        <f t="shared" si="584"/>
        <v>Summer</v>
      </c>
      <c r="F3684" s="78">
        <v>2.4014000000000002</v>
      </c>
      <c r="G3684" s="79">
        <f t="shared" si="585"/>
        <v>4.5688162763730551</v>
      </c>
      <c r="J3684" s="78">
        <v>1.004893</v>
      </c>
      <c r="K3684" s="80">
        <f t="shared" si="586"/>
        <v>1.004893</v>
      </c>
      <c r="L3684" s="68" t="str">
        <f t="shared" si="579"/>
        <v>Normal</v>
      </c>
      <c r="N3684" s="67">
        <f t="shared" si="580"/>
        <v>0</v>
      </c>
      <c r="O3684" s="67">
        <f t="shared" si="581"/>
        <v>1.004893</v>
      </c>
      <c r="P3684" s="81">
        <f t="shared" si="582"/>
        <v>3.5639232763730551</v>
      </c>
      <c r="Q3684" s="81">
        <f t="shared" si="583"/>
        <v>3.5639232763730551</v>
      </c>
      <c r="S3684" s="1">
        <f t="shared" si="587"/>
        <v>5</v>
      </c>
      <c r="T3684" s="1" t="str">
        <f t="shared" si="588"/>
        <v>Peak</v>
      </c>
    </row>
    <row r="3685" spans="1:20" x14ac:dyDescent="0.25">
      <c r="A3685" s="85">
        <v>45079.749999991363</v>
      </c>
      <c r="B3685" s="1">
        <v>6</v>
      </c>
      <c r="C3685" s="1">
        <v>2</v>
      </c>
      <c r="D3685" s="1">
        <v>19</v>
      </c>
      <c r="E3685" s="1" t="str">
        <f t="shared" si="584"/>
        <v>Summer</v>
      </c>
      <c r="F3685" s="78">
        <v>2.3201999999999998</v>
      </c>
      <c r="G3685" s="79">
        <f t="shared" si="585"/>
        <v>4.4143281104525531</v>
      </c>
      <c r="J3685" s="78">
        <v>0.22164599999999998</v>
      </c>
      <c r="K3685" s="80">
        <f t="shared" si="586"/>
        <v>0.22164599999999998</v>
      </c>
      <c r="L3685" s="68" t="str">
        <f t="shared" si="579"/>
        <v>Normal</v>
      </c>
      <c r="N3685" s="67">
        <f t="shared" si="580"/>
        <v>0</v>
      </c>
      <c r="O3685" s="67">
        <f t="shared" si="581"/>
        <v>0.22164599999999998</v>
      </c>
      <c r="P3685" s="81">
        <f t="shared" si="582"/>
        <v>4.1926821104525533</v>
      </c>
      <c r="Q3685" s="81">
        <f t="shared" si="583"/>
        <v>4.1926821104525533</v>
      </c>
      <c r="S3685" s="1">
        <f t="shared" si="587"/>
        <v>5</v>
      </c>
      <c r="T3685" s="1" t="str">
        <f t="shared" si="588"/>
        <v>Peak</v>
      </c>
    </row>
    <row r="3686" spans="1:20" x14ac:dyDescent="0.25">
      <c r="A3686" s="85">
        <v>45079.791666658028</v>
      </c>
      <c r="B3686" s="1">
        <v>6</v>
      </c>
      <c r="C3686" s="1">
        <v>2</v>
      </c>
      <c r="D3686" s="1">
        <v>20</v>
      </c>
      <c r="E3686" s="1" t="str">
        <f t="shared" si="584"/>
        <v>Summer</v>
      </c>
      <c r="F3686" s="78">
        <v>2.1377000000000002</v>
      </c>
      <c r="G3686" s="79">
        <f t="shared" si="585"/>
        <v>4.067110249855368</v>
      </c>
      <c r="J3686" s="78">
        <v>0</v>
      </c>
      <c r="K3686" s="80">
        <f t="shared" si="586"/>
        <v>0</v>
      </c>
      <c r="L3686" s="68" t="str">
        <f t="shared" si="579"/>
        <v>Normal</v>
      </c>
      <c r="N3686" s="67">
        <f t="shared" si="580"/>
        <v>0</v>
      </c>
      <c r="O3686" s="67">
        <f t="shared" si="581"/>
        <v>0</v>
      </c>
      <c r="P3686" s="81">
        <f t="shared" si="582"/>
        <v>4.067110249855368</v>
      </c>
      <c r="Q3686" s="81">
        <f t="shared" si="583"/>
        <v>4.067110249855368</v>
      </c>
      <c r="S3686" s="1">
        <f t="shared" si="587"/>
        <v>5</v>
      </c>
      <c r="T3686" s="1" t="str">
        <f t="shared" si="588"/>
        <v>Peak</v>
      </c>
    </row>
    <row r="3687" spans="1:20" x14ac:dyDescent="0.25">
      <c r="A3687" s="85">
        <v>45079.833333324692</v>
      </c>
      <c r="B3687" s="1">
        <v>6</v>
      </c>
      <c r="C3687" s="1">
        <v>2</v>
      </c>
      <c r="D3687" s="1">
        <v>21</v>
      </c>
      <c r="E3687" s="1" t="str">
        <f t="shared" si="584"/>
        <v>Summer</v>
      </c>
      <c r="F3687" s="78">
        <v>1.931</v>
      </c>
      <c r="G3687" s="79">
        <f t="shared" si="585"/>
        <v>3.6738503496611847</v>
      </c>
      <c r="J3687" s="78">
        <v>0</v>
      </c>
      <c r="K3687" s="80">
        <f t="shared" si="586"/>
        <v>0</v>
      </c>
      <c r="L3687" s="68" t="str">
        <f t="shared" si="579"/>
        <v>Normal</v>
      </c>
      <c r="N3687" s="67">
        <f t="shared" si="580"/>
        <v>0</v>
      </c>
      <c r="O3687" s="67">
        <f t="shared" si="581"/>
        <v>0</v>
      </c>
      <c r="P3687" s="81">
        <f t="shared" si="582"/>
        <v>3.6738503496611847</v>
      </c>
      <c r="Q3687" s="81">
        <f t="shared" si="583"/>
        <v>3.6738503496611847</v>
      </c>
      <c r="S3687" s="1">
        <f t="shared" si="587"/>
        <v>5</v>
      </c>
      <c r="T3687" s="1" t="str">
        <f t="shared" si="588"/>
        <v>Peak</v>
      </c>
    </row>
    <row r="3688" spans="1:20" x14ac:dyDescent="0.25">
      <c r="A3688" s="85">
        <v>45079.874999991356</v>
      </c>
      <c r="B3688" s="1">
        <v>6</v>
      </c>
      <c r="C3688" s="1">
        <v>2</v>
      </c>
      <c r="D3688" s="1">
        <v>22</v>
      </c>
      <c r="E3688" s="1" t="str">
        <f t="shared" si="584"/>
        <v>Summer</v>
      </c>
      <c r="F3688" s="78">
        <v>1.7867999999999999</v>
      </c>
      <c r="G3688" s="79">
        <f t="shared" si="585"/>
        <v>3.3995006756989148</v>
      </c>
      <c r="J3688" s="78">
        <v>0</v>
      </c>
      <c r="K3688" s="80">
        <f t="shared" si="586"/>
        <v>0</v>
      </c>
      <c r="L3688" s="68" t="str">
        <f t="shared" si="579"/>
        <v>Normal</v>
      </c>
      <c r="N3688" s="67">
        <f t="shared" si="580"/>
        <v>0</v>
      </c>
      <c r="O3688" s="67">
        <f t="shared" si="581"/>
        <v>0</v>
      </c>
      <c r="P3688" s="81">
        <f t="shared" si="582"/>
        <v>3.3995006756989148</v>
      </c>
      <c r="Q3688" s="81">
        <f t="shared" si="583"/>
        <v>3.3995006756989148</v>
      </c>
      <c r="S3688" s="1">
        <f t="shared" si="587"/>
        <v>5</v>
      </c>
      <c r="T3688" s="1" t="str">
        <f t="shared" si="588"/>
        <v>Off-Peak</v>
      </c>
    </row>
    <row r="3689" spans="1:20" x14ac:dyDescent="0.25">
      <c r="A3689" s="85">
        <v>45079.91666665802</v>
      </c>
      <c r="B3689" s="1">
        <v>6</v>
      </c>
      <c r="C3689" s="1">
        <v>2</v>
      </c>
      <c r="D3689" s="1">
        <v>23</v>
      </c>
      <c r="E3689" s="1" t="str">
        <f t="shared" si="584"/>
        <v>Summer</v>
      </c>
      <c r="F3689" s="78">
        <v>1.5868</v>
      </c>
      <c r="G3689" s="79">
        <f t="shared" si="585"/>
        <v>3.0189879517567935</v>
      </c>
      <c r="J3689" s="78">
        <v>0</v>
      </c>
      <c r="K3689" s="80">
        <f t="shared" si="586"/>
        <v>0</v>
      </c>
      <c r="L3689" s="68" t="str">
        <f t="shared" si="579"/>
        <v>Normal</v>
      </c>
      <c r="N3689" s="67">
        <f t="shared" si="580"/>
        <v>0</v>
      </c>
      <c r="O3689" s="67">
        <f t="shared" si="581"/>
        <v>0</v>
      </c>
      <c r="P3689" s="81">
        <f t="shared" si="582"/>
        <v>3.0189879517567935</v>
      </c>
      <c r="Q3689" s="81">
        <f t="shared" si="583"/>
        <v>3.0189879517567935</v>
      </c>
      <c r="S3689" s="1">
        <f t="shared" si="587"/>
        <v>5</v>
      </c>
      <c r="T3689" s="1" t="str">
        <f t="shared" si="588"/>
        <v>Off-Peak</v>
      </c>
    </row>
    <row r="3690" spans="1:20" x14ac:dyDescent="0.25">
      <c r="A3690" s="85">
        <v>45079.958333324685</v>
      </c>
      <c r="B3690" s="1">
        <v>6</v>
      </c>
      <c r="C3690" s="1">
        <v>3</v>
      </c>
      <c r="D3690" s="1">
        <v>0</v>
      </c>
      <c r="E3690" s="1" t="str">
        <f t="shared" si="584"/>
        <v>Summer</v>
      </c>
      <c r="F3690" s="78">
        <v>1.3547</v>
      </c>
      <c r="G3690" s="79">
        <f t="shared" si="585"/>
        <v>2.5774029356219614</v>
      </c>
      <c r="J3690" s="78">
        <v>0</v>
      </c>
      <c r="K3690" s="80">
        <f t="shared" si="586"/>
        <v>0</v>
      </c>
      <c r="L3690" s="68" t="str">
        <f t="shared" si="579"/>
        <v>Normal</v>
      </c>
      <c r="N3690" s="67">
        <f t="shared" si="580"/>
        <v>0</v>
      </c>
      <c r="O3690" s="67">
        <f t="shared" si="581"/>
        <v>0</v>
      </c>
      <c r="P3690" s="81">
        <f t="shared" si="582"/>
        <v>2.5774029356219614</v>
      </c>
      <c r="Q3690" s="81">
        <f t="shared" si="583"/>
        <v>2.5774029356219614</v>
      </c>
      <c r="S3690" s="1">
        <f t="shared" si="587"/>
        <v>5</v>
      </c>
      <c r="T3690" s="1" t="str">
        <f t="shared" si="588"/>
        <v>Off-Peak</v>
      </c>
    </row>
    <row r="3691" spans="1:20" x14ac:dyDescent="0.25">
      <c r="A3691" s="85">
        <v>45079.999999991349</v>
      </c>
      <c r="B3691" s="1">
        <v>6</v>
      </c>
      <c r="C3691" s="1">
        <v>3</v>
      </c>
      <c r="D3691" s="1">
        <v>1</v>
      </c>
      <c r="E3691" s="1" t="str">
        <f t="shared" si="584"/>
        <v>Summer</v>
      </c>
      <c r="F3691" s="78">
        <v>1.1587000000000001</v>
      </c>
      <c r="G3691" s="79">
        <f t="shared" si="585"/>
        <v>2.2045004661586822</v>
      </c>
      <c r="J3691" s="78">
        <v>0</v>
      </c>
      <c r="K3691" s="80">
        <f t="shared" si="586"/>
        <v>0</v>
      </c>
      <c r="L3691" s="68" t="str">
        <f t="shared" si="579"/>
        <v>Normal</v>
      </c>
      <c r="N3691" s="67">
        <f t="shared" si="580"/>
        <v>0</v>
      </c>
      <c r="O3691" s="67">
        <f t="shared" si="581"/>
        <v>0</v>
      </c>
      <c r="P3691" s="81">
        <f t="shared" si="582"/>
        <v>2.2045004661586822</v>
      </c>
      <c r="Q3691" s="81">
        <f t="shared" si="583"/>
        <v>2.2045004661586822</v>
      </c>
      <c r="S3691" s="1">
        <f t="shared" si="587"/>
        <v>6</v>
      </c>
      <c r="T3691" s="1" t="str">
        <f t="shared" si="588"/>
        <v>Off-Peak</v>
      </c>
    </row>
    <row r="3692" spans="1:20" x14ac:dyDescent="0.25">
      <c r="A3692" s="85">
        <v>45080.041666658013</v>
      </c>
      <c r="B3692" s="1">
        <v>6</v>
      </c>
      <c r="C3692" s="1">
        <v>3</v>
      </c>
      <c r="D3692" s="1">
        <v>2</v>
      </c>
      <c r="E3692" s="1" t="str">
        <f t="shared" si="584"/>
        <v>Summer</v>
      </c>
      <c r="F3692" s="78">
        <v>1.0022</v>
      </c>
      <c r="G3692" s="79">
        <f t="shared" si="585"/>
        <v>1.9067492596739717</v>
      </c>
      <c r="J3692" s="78">
        <v>0</v>
      </c>
      <c r="K3692" s="80">
        <f t="shared" si="586"/>
        <v>0</v>
      </c>
      <c r="L3692" s="68" t="str">
        <f t="shared" si="579"/>
        <v>Normal</v>
      </c>
      <c r="N3692" s="67">
        <f t="shared" si="580"/>
        <v>0</v>
      </c>
      <c r="O3692" s="67">
        <f t="shared" si="581"/>
        <v>0</v>
      </c>
      <c r="P3692" s="81">
        <f t="shared" si="582"/>
        <v>1.9067492596739717</v>
      </c>
      <c r="Q3692" s="81">
        <f t="shared" si="583"/>
        <v>1.9067492596739717</v>
      </c>
      <c r="S3692" s="1">
        <f t="shared" si="587"/>
        <v>6</v>
      </c>
      <c r="T3692" s="1" t="str">
        <f t="shared" si="588"/>
        <v>Off-Peak</v>
      </c>
    </row>
    <row r="3693" spans="1:20" x14ac:dyDescent="0.25">
      <c r="A3693" s="85">
        <v>45080.083333324677</v>
      </c>
      <c r="B3693" s="1">
        <v>6</v>
      </c>
      <c r="C3693" s="1">
        <v>3</v>
      </c>
      <c r="D3693" s="1">
        <v>3</v>
      </c>
      <c r="E3693" s="1" t="str">
        <f t="shared" si="584"/>
        <v>Summer</v>
      </c>
      <c r="F3693" s="78">
        <v>0.88949999999999996</v>
      </c>
      <c r="G3693" s="79">
        <f t="shared" si="585"/>
        <v>1.6923303397325862</v>
      </c>
      <c r="J3693" s="78">
        <v>0</v>
      </c>
      <c r="K3693" s="80">
        <f t="shared" si="586"/>
        <v>0</v>
      </c>
      <c r="L3693" s="68" t="str">
        <f t="shared" si="579"/>
        <v>Normal</v>
      </c>
      <c r="N3693" s="67">
        <f t="shared" si="580"/>
        <v>0</v>
      </c>
      <c r="O3693" s="67">
        <f t="shared" si="581"/>
        <v>0</v>
      </c>
      <c r="P3693" s="81">
        <f t="shared" si="582"/>
        <v>1.6923303397325862</v>
      </c>
      <c r="Q3693" s="81">
        <f t="shared" si="583"/>
        <v>1.6923303397325862</v>
      </c>
      <c r="S3693" s="1">
        <f t="shared" si="587"/>
        <v>6</v>
      </c>
      <c r="T3693" s="1" t="str">
        <f t="shared" si="588"/>
        <v>Off-Peak</v>
      </c>
    </row>
    <row r="3694" spans="1:20" x14ac:dyDescent="0.25">
      <c r="A3694" s="85">
        <v>45080.124999991342</v>
      </c>
      <c r="B3694" s="1">
        <v>6</v>
      </c>
      <c r="C3694" s="1">
        <v>3</v>
      </c>
      <c r="D3694" s="1">
        <v>4</v>
      </c>
      <c r="E3694" s="1" t="str">
        <f t="shared" si="584"/>
        <v>Summer</v>
      </c>
      <c r="F3694" s="78">
        <v>0.81089999999999995</v>
      </c>
      <c r="G3694" s="79">
        <f t="shared" si="585"/>
        <v>1.5427888392233322</v>
      </c>
      <c r="J3694" s="78">
        <v>0</v>
      </c>
      <c r="K3694" s="80">
        <f t="shared" si="586"/>
        <v>0</v>
      </c>
      <c r="L3694" s="68" t="str">
        <f t="shared" si="579"/>
        <v>Normal</v>
      </c>
      <c r="N3694" s="67">
        <f t="shared" si="580"/>
        <v>0</v>
      </c>
      <c r="O3694" s="67">
        <f t="shared" si="581"/>
        <v>0</v>
      </c>
      <c r="P3694" s="81">
        <f t="shared" si="582"/>
        <v>1.5427888392233322</v>
      </c>
      <c r="Q3694" s="81">
        <f t="shared" si="583"/>
        <v>1.5427888392233322</v>
      </c>
      <c r="S3694" s="1">
        <f t="shared" si="587"/>
        <v>6</v>
      </c>
      <c r="T3694" s="1" t="str">
        <f t="shared" si="588"/>
        <v>Off-Peak</v>
      </c>
    </row>
    <row r="3695" spans="1:20" x14ac:dyDescent="0.25">
      <c r="A3695" s="85">
        <v>45080.166666658006</v>
      </c>
      <c r="B3695" s="1">
        <v>6</v>
      </c>
      <c r="C3695" s="1">
        <v>3</v>
      </c>
      <c r="D3695" s="1">
        <v>5</v>
      </c>
      <c r="E3695" s="1" t="str">
        <f t="shared" si="584"/>
        <v>Summer</v>
      </c>
      <c r="F3695" s="78">
        <v>0.75819999999999999</v>
      </c>
      <c r="G3695" s="79">
        <f t="shared" si="585"/>
        <v>1.4425237364645833</v>
      </c>
      <c r="J3695" s="78">
        <v>0</v>
      </c>
      <c r="K3695" s="80">
        <f t="shared" si="586"/>
        <v>0</v>
      </c>
      <c r="L3695" s="68" t="str">
        <f t="shared" si="579"/>
        <v>Normal</v>
      </c>
      <c r="N3695" s="67">
        <f t="shared" si="580"/>
        <v>0</v>
      </c>
      <c r="O3695" s="67">
        <f t="shared" si="581"/>
        <v>0</v>
      </c>
      <c r="P3695" s="81">
        <f t="shared" si="582"/>
        <v>1.4425237364645833</v>
      </c>
      <c r="Q3695" s="81">
        <f t="shared" si="583"/>
        <v>1.4425237364645833</v>
      </c>
      <c r="S3695" s="1">
        <f t="shared" si="587"/>
        <v>6</v>
      </c>
      <c r="T3695" s="1" t="str">
        <f t="shared" si="588"/>
        <v>Off-Peak</v>
      </c>
    </row>
    <row r="3696" spans="1:20" x14ac:dyDescent="0.25">
      <c r="A3696" s="85">
        <v>45080.20833332467</v>
      </c>
      <c r="B3696" s="1">
        <v>6</v>
      </c>
      <c r="C3696" s="1">
        <v>3</v>
      </c>
      <c r="D3696" s="1">
        <v>6</v>
      </c>
      <c r="E3696" s="1" t="str">
        <f t="shared" si="584"/>
        <v>Summer</v>
      </c>
      <c r="F3696" s="78">
        <v>0.72650000000000003</v>
      </c>
      <c r="G3696" s="79">
        <f t="shared" si="585"/>
        <v>1.3822124697197571</v>
      </c>
      <c r="J3696" s="78">
        <v>0.222584</v>
      </c>
      <c r="K3696" s="80">
        <f t="shared" si="586"/>
        <v>0.222584</v>
      </c>
      <c r="L3696" s="68" t="str">
        <f t="shared" si="579"/>
        <v>Normal</v>
      </c>
      <c r="N3696" s="67">
        <f t="shared" si="580"/>
        <v>0</v>
      </c>
      <c r="O3696" s="67">
        <f t="shared" si="581"/>
        <v>0.222584</v>
      </c>
      <c r="P3696" s="81">
        <f t="shared" si="582"/>
        <v>1.159628469719757</v>
      </c>
      <c r="Q3696" s="81">
        <f t="shared" si="583"/>
        <v>1.159628469719757</v>
      </c>
      <c r="S3696" s="1">
        <f t="shared" si="587"/>
        <v>6</v>
      </c>
      <c r="T3696" s="1" t="str">
        <f t="shared" si="588"/>
        <v>Off-Peak</v>
      </c>
    </row>
    <row r="3697" spans="1:20" x14ac:dyDescent="0.25">
      <c r="A3697" s="85">
        <v>45080.249999991334</v>
      </c>
      <c r="B3697" s="1">
        <v>6</v>
      </c>
      <c r="C3697" s="1">
        <v>3</v>
      </c>
      <c r="D3697" s="1">
        <v>7</v>
      </c>
      <c r="E3697" s="1" t="str">
        <f t="shared" si="584"/>
        <v>Summer</v>
      </c>
      <c r="F3697" s="78">
        <v>0.74750000000000005</v>
      </c>
      <c r="G3697" s="79">
        <f t="shared" si="585"/>
        <v>1.42216630573368</v>
      </c>
      <c r="J3697" s="78">
        <v>1.0976360000000001</v>
      </c>
      <c r="K3697" s="80">
        <f t="shared" si="586"/>
        <v>1.0976360000000001</v>
      </c>
      <c r="L3697" s="68" t="str">
        <f t="shared" si="579"/>
        <v>Normal</v>
      </c>
      <c r="N3697" s="67">
        <f t="shared" si="580"/>
        <v>0</v>
      </c>
      <c r="O3697" s="67">
        <f t="shared" si="581"/>
        <v>1.0976360000000001</v>
      </c>
      <c r="P3697" s="81">
        <f t="shared" si="582"/>
        <v>0.32453030573367991</v>
      </c>
      <c r="Q3697" s="81">
        <f t="shared" si="583"/>
        <v>0.32453030573367991</v>
      </c>
      <c r="S3697" s="1">
        <f t="shared" si="587"/>
        <v>6</v>
      </c>
      <c r="T3697" s="1" t="str">
        <f t="shared" si="588"/>
        <v>Off-Peak</v>
      </c>
    </row>
    <row r="3698" spans="1:20" x14ac:dyDescent="0.25">
      <c r="A3698" s="85">
        <v>45080.291666657999</v>
      </c>
      <c r="B3698" s="1">
        <v>6</v>
      </c>
      <c r="C3698" s="1">
        <v>3</v>
      </c>
      <c r="D3698" s="1">
        <v>8</v>
      </c>
      <c r="E3698" s="1" t="str">
        <f t="shared" si="584"/>
        <v>Summer</v>
      </c>
      <c r="F3698" s="78">
        <v>0.86250000000000004</v>
      </c>
      <c r="G3698" s="79">
        <f t="shared" si="585"/>
        <v>1.6409611220003999</v>
      </c>
      <c r="J3698" s="78">
        <v>2.162534</v>
      </c>
      <c r="K3698" s="80">
        <f t="shared" si="586"/>
        <v>2.162534</v>
      </c>
      <c r="L3698" s="68" t="str">
        <f t="shared" si="579"/>
        <v>Normal</v>
      </c>
      <c r="N3698" s="67">
        <f t="shared" si="580"/>
        <v>0.52157287799960006</v>
      </c>
      <c r="O3698" s="67">
        <f t="shared" si="581"/>
        <v>1.6409611220003999</v>
      </c>
      <c r="P3698" s="81">
        <f t="shared" si="582"/>
        <v>0</v>
      </c>
      <c r="Q3698" s="81">
        <f t="shared" si="583"/>
        <v>-0.52157287799960006</v>
      </c>
      <c r="S3698" s="1">
        <f t="shared" si="587"/>
        <v>6</v>
      </c>
      <c r="T3698" s="1" t="str">
        <f t="shared" si="588"/>
        <v>Off-Peak</v>
      </c>
    </row>
    <row r="3699" spans="1:20" x14ac:dyDescent="0.25">
      <c r="A3699" s="85">
        <v>45080.333333324663</v>
      </c>
      <c r="B3699" s="1">
        <v>6</v>
      </c>
      <c r="C3699" s="1">
        <v>3</v>
      </c>
      <c r="D3699" s="1">
        <v>9</v>
      </c>
      <c r="E3699" s="1" t="str">
        <f t="shared" si="584"/>
        <v>Summer</v>
      </c>
      <c r="F3699" s="78">
        <v>1.0370999999999999</v>
      </c>
      <c r="G3699" s="79">
        <f t="shared" si="585"/>
        <v>1.9731487300018717</v>
      </c>
      <c r="J3699" s="78">
        <v>4.1077430000000001</v>
      </c>
      <c r="K3699" s="80">
        <f t="shared" si="586"/>
        <v>4.1077430000000001</v>
      </c>
      <c r="L3699" s="68" t="str">
        <f t="shared" si="579"/>
        <v>Normal</v>
      </c>
      <c r="N3699" s="67">
        <f t="shared" si="580"/>
        <v>2.1345942699981286</v>
      </c>
      <c r="O3699" s="67">
        <f t="shared" si="581"/>
        <v>1.9731487300018715</v>
      </c>
      <c r="P3699" s="81">
        <f t="shared" si="582"/>
        <v>2.2204460492503131E-16</v>
      </c>
      <c r="Q3699" s="81">
        <f t="shared" si="583"/>
        <v>-2.1345942699981286</v>
      </c>
      <c r="S3699" s="1">
        <f t="shared" si="587"/>
        <v>6</v>
      </c>
      <c r="T3699" s="1" t="str">
        <f t="shared" si="588"/>
        <v>Off-Peak</v>
      </c>
    </row>
    <row r="3700" spans="1:20" x14ac:dyDescent="0.25">
      <c r="A3700" s="85">
        <v>45080.374999991327</v>
      </c>
      <c r="B3700" s="1">
        <v>6</v>
      </c>
      <c r="C3700" s="1">
        <v>3</v>
      </c>
      <c r="D3700" s="1">
        <v>10</v>
      </c>
      <c r="E3700" s="1" t="str">
        <f t="shared" si="584"/>
        <v>Summer</v>
      </c>
      <c r="F3700" s="78">
        <v>1.2482</v>
      </c>
      <c r="G3700" s="79">
        <f t="shared" si="585"/>
        <v>2.3747799101227813</v>
      </c>
      <c r="J3700" s="78">
        <v>5.1706670000000008</v>
      </c>
      <c r="K3700" s="80">
        <f t="shared" si="586"/>
        <v>5.1706670000000008</v>
      </c>
      <c r="L3700" s="68" t="str">
        <f t="shared" si="579"/>
        <v>Normal</v>
      </c>
      <c r="N3700" s="67">
        <f t="shared" si="580"/>
        <v>2.7958870898772195</v>
      </c>
      <c r="O3700" s="67">
        <f t="shared" si="581"/>
        <v>2.3747799101227813</v>
      </c>
      <c r="P3700" s="81">
        <f t="shared" si="582"/>
        <v>0</v>
      </c>
      <c r="Q3700" s="81">
        <f t="shared" si="583"/>
        <v>-2.7958870898772195</v>
      </c>
      <c r="S3700" s="1">
        <f t="shared" si="587"/>
        <v>6</v>
      </c>
      <c r="T3700" s="1" t="str">
        <f t="shared" si="588"/>
        <v>Off-Peak</v>
      </c>
    </row>
    <row r="3701" spans="1:20" x14ac:dyDescent="0.25">
      <c r="A3701" s="85">
        <v>45080.416666657991</v>
      </c>
      <c r="B3701" s="1">
        <v>6</v>
      </c>
      <c r="C3701" s="1">
        <v>3</v>
      </c>
      <c r="D3701" s="1">
        <v>11</v>
      </c>
      <c r="E3701" s="1" t="str">
        <f t="shared" si="584"/>
        <v>Summer</v>
      </c>
      <c r="F3701" s="78">
        <v>1.4756</v>
      </c>
      <c r="G3701" s="79">
        <f t="shared" si="585"/>
        <v>2.8074228772449739</v>
      </c>
      <c r="J3701" s="78">
        <v>5.8187280000000001</v>
      </c>
      <c r="K3701" s="80">
        <f t="shared" si="586"/>
        <v>5.8187280000000001</v>
      </c>
      <c r="L3701" s="68" t="str">
        <f t="shared" si="579"/>
        <v>Normal</v>
      </c>
      <c r="N3701" s="67">
        <f t="shared" si="580"/>
        <v>3.0113051227550263</v>
      </c>
      <c r="O3701" s="67">
        <f t="shared" si="581"/>
        <v>2.8074228772449739</v>
      </c>
      <c r="P3701" s="81">
        <f t="shared" si="582"/>
        <v>0</v>
      </c>
      <c r="Q3701" s="81">
        <f t="shared" si="583"/>
        <v>-3.0113051227550263</v>
      </c>
      <c r="S3701" s="1">
        <f t="shared" si="587"/>
        <v>6</v>
      </c>
      <c r="T3701" s="1" t="str">
        <f t="shared" si="588"/>
        <v>Off-Peak</v>
      </c>
    </row>
    <row r="3702" spans="1:20" x14ac:dyDescent="0.25">
      <c r="A3702" s="85">
        <v>45080.458333324656</v>
      </c>
      <c r="B3702" s="1">
        <v>6</v>
      </c>
      <c r="C3702" s="1">
        <v>3</v>
      </c>
      <c r="D3702" s="1">
        <v>12</v>
      </c>
      <c r="E3702" s="1" t="str">
        <f t="shared" si="584"/>
        <v>Summer</v>
      </c>
      <c r="F3702" s="78">
        <v>1.7042999999999999</v>
      </c>
      <c r="G3702" s="79">
        <f t="shared" si="585"/>
        <v>3.2425391770727896</v>
      </c>
      <c r="J3702" s="78">
        <v>6.0884589999999994</v>
      </c>
      <c r="K3702" s="80">
        <f t="shared" si="586"/>
        <v>6.0884589999999994</v>
      </c>
      <c r="L3702" s="68" t="str">
        <f t="shared" si="579"/>
        <v>Normal</v>
      </c>
      <c r="N3702" s="67">
        <f t="shared" si="580"/>
        <v>2.8459198229272098</v>
      </c>
      <c r="O3702" s="67">
        <f t="shared" si="581"/>
        <v>3.2425391770727896</v>
      </c>
      <c r="P3702" s="81">
        <f t="shared" si="582"/>
        <v>0</v>
      </c>
      <c r="Q3702" s="81">
        <f t="shared" si="583"/>
        <v>-2.8459198229272098</v>
      </c>
      <c r="S3702" s="1">
        <f t="shared" si="587"/>
        <v>6</v>
      </c>
      <c r="T3702" s="1" t="str">
        <f t="shared" si="588"/>
        <v>Off-Peak</v>
      </c>
    </row>
    <row r="3703" spans="1:20" x14ac:dyDescent="0.25">
      <c r="A3703" s="85">
        <v>45080.49999999132</v>
      </c>
      <c r="B3703" s="1">
        <v>6</v>
      </c>
      <c r="C3703" s="1">
        <v>3</v>
      </c>
      <c r="D3703" s="1">
        <v>13</v>
      </c>
      <c r="E3703" s="1" t="str">
        <f t="shared" si="584"/>
        <v>Summer</v>
      </c>
      <c r="F3703" s="78">
        <v>1.9097999999999999</v>
      </c>
      <c r="G3703" s="79">
        <f t="shared" si="585"/>
        <v>3.6335160009233198</v>
      </c>
      <c r="J3703" s="78">
        <v>5.6840649999999995</v>
      </c>
      <c r="K3703" s="80">
        <f t="shared" si="586"/>
        <v>5.6840649999999995</v>
      </c>
      <c r="L3703" s="68" t="str">
        <f t="shared" si="579"/>
        <v>Normal</v>
      </c>
      <c r="N3703" s="67">
        <f t="shared" si="580"/>
        <v>2.0505489990766796</v>
      </c>
      <c r="O3703" s="67">
        <f t="shared" si="581"/>
        <v>3.6335160009233198</v>
      </c>
      <c r="P3703" s="81">
        <f t="shared" si="582"/>
        <v>0</v>
      </c>
      <c r="Q3703" s="81">
        <f t="shared" si="583"/>
        <v>-2.0505489990766796</v>
      </c>
      <c r="S3703" s="1">
        <f t="shared" si="587"/>
        <v>6</v>
      </c>
      <c r="T3703" s="1" t="str">
        <f t="shared" si="588"/>
        <v>Off-Peak</v>
      </c>
    </row>
    <row r="3704" spans="1:20" x14ac:dyDescent="0.25">
      <c r="A3704" s="85">
        <v>45080.541666657984</v>
      </c>
      <c r="B3704" s="1">
        <v>6</v>
      </c>
      <c r="C3704" s="1">
        <v>3</v>
      </c>
      <c r="D3704" s="1">
        <v>14</v>
      </c>
      <c r="E3704" s="1" t="str">
        <f t="shared" si="584"/>
        <v>Summer</v>
      </c>
      <c r="F3704" s="78">
        <v>2.0691000000000002</v>
      </c>
      <c r="G3704" s="79">
        <f t="shared" si="585"/>
        <v>3.9365943855432199</v>
      </c>
      <c r="J3704" s="78">
        <v>5.2873559999999999</v>
      </c>
      <c r="K3704" s="80">
        <f t="shared" si="586"/>
        <v>5.2873559999999999</v>
      </c>
      <c r="L3704" s="68" t="str">
        <f t="shared" si="579"/>
        <v>Normal</v>
      </c>
      <c r="N3704" s="67">
        <f t="shared" si="580"/>
        <v>1.35076161445678</v>
      </c>
      <c r="O3704" s="67">
        <f t="shared" si="581"/>
        <v>3.9365943855432199</v>
      </c>
      <c r="P3704" s="81">
        <f t="shared" si="582"/>
        <v>0</v>
      </c>
      <c r="Q3704" s="81">
        <f t="shared" si="583"/>
        <v>-1.35076161445678</v>
      </c>
      <c r="S3704" s="1">
        <f t="shared" si="587"/>
        <v>6</v>
      </c>
      <c r="T3704" s="1" t="str">
        <f t="shared" si="588"/>
        <v>Off-Peak</v>
      </c>
    </row>
    <row r="3705" spans="1:20" x14ac:dyDescent="0.25">
      <c r="A3705" s="85">
        <v>45080.583333324648</v>
      </c>
      <c r="B3705" s="1">
        <v>6</v>
      </c>
      <c r="C3705" s="1">
        <v>3</v>
      </c>
      <c r="D3705" s="1">
        <v>15</v>
      </c>
      <c r="E3705" s="1" t="str">
        <f t="shared" si="584"/>
        <v>Summer</v>
      </c>
      <c r="F3705" s="78">
        <v>2.1745000000000001</v>
      </c>
      <c r="G3705" s="79">
        <f t="shared" si="585"/>
        <v>4.1371245910607177</v>
      </c>
      <c r="J3705" s="78">
        <v>4.5679290000000004</v>
      </c>
      <c r="K3705" s="80">
        <f t="shared" si="586"/>
        <v>4.5679290000000004</v>
      </c>
      <c r="L3705" s="68" t="str">
        <f t="shared" si="579"/>
        <v>Normal</v>
      </c>
      <c r="N3705" s="67">
        <f t="shared" si="580"/>
        <v>0.43080440893928262</v>
      </c>
      <c r="O3705" s="67">
        <f t="shared" si="581"/>
        <v>4.1371245910607177</v>
      </c>
      <c r="P3705" s="81">
        <f t="shared" si="582"/>
        <v>0</v>
      </c>
      <c r="Q3705" s="81">
        <f t="shared" si="583"/>
        <v>-0.43080440893928262</v>
      </c>
      <c r="S3705" s="1">
        <f t="shared" si="587"/>
        <v>6</v>
      </c>
      <c r="T3705" s="1" t="str">
        <f t="shared" si="588"/>
        <v>Off-Peak</v>
      </c>
    </row>
    <row r="3706" spans="1:20" x14ac:dyDescent="0.25">
      <c r="A3706" s="85">
        <v>45080.624999991313</v>
      </c>
      <c r="B3706" s="1">
        <v>6</v>
      </c>
      <c r="C3706" s="1">
        <v>3</v>
      </c>
      <c r="D3706" s="1">
        <v>16</v>
      </c>
      <c r="E3706" s="1" t="str">
        <f t="shared" si="584"/>
        <v>Summer</v>
      </c>
      <c r="F3706" s="78">
        <v>2.2509999999999999</v>
      </c>
      <c r="G3706" s="79">
        <f t="shared" si="585"/>
        <v>4.2826707079685793</v>
      </c>
      <c r="J3706" s="78">
        <v>3.557776</v>
      </c>
      <c r="K3706" s="80">
        <f t="shared" si="586"/>
        <v>3.557776</v>
      </c>
      <c r="L3706" s="68" t="str">
        <f t="shared" si="579"/>
        <v>Normal</v>
      </c>
      <c r="N3706" s="67">
        <f t="shared" si="580"/>
        <v>0</v>
      </c>
      <c r="O3706" s="67">
        <f t="shared" si="581"/>
        <v>3.557776</v>
      </c>
      <c r="P3706" s="81">
        <f t="shared" si="582"/>
        <v>0.72489470796857924</v>
      </c>
      <c r="Q3706" s="81">
        <f t="shared" si="583"/>
        <v>0.72489470796857924</v>
      </c>
      <c r="S3706" s="1">
        <f t="shared" si="587"/>
        <v>6</v>
      </c>
      <c r="T3706" s="1" t="str">
        <f t="shared" si="588"/>
        <v>Off-Peak</v>
      </c>
    </row>
    <row r="3707" spans="1:20" x14ac:dyDescent="0.25">
      <c r="A3707" s="85">
        <v>45080.666666657977</v>
      </c>
      <c r="B3707" s="1">
        <v>6</v>
      </c>
      <c r="C3707" s="1">
        <v>3</v>
      </c>
      <c r="D3707" s="1">
        <v>17</v>
      </c>
      <c r="E3707" s="1" t="str">
        <f t="shared" si="584"/>
        <v>Summer</v>
      </c>
      <c r="F3707" s="78">
        <v>2.2702</v>
      </c>
      <c r="G3707" s="79">
        <f t="shared" si="585"/>
        <v>4.3191999294670236</v>
      </c>
      <c r="J3707" s="78">
        <v>2.1772719999999999</v>
      </c>
      <c r="K3707" s="80">
        <f t="shared" si="586"/>
        <v>2.1772719999999999</v>
      </c>
      <c r="L3707" s="68" t="str">
        <f t="shared" si="579"/>
        <v>Normal</v>
      </c>
      <c r="N3707" s="67">
        <f t="shared" si="580"/>
        <v>0</v>
      </c>
      <c r="O3707" s="67">
        <f t="shared" si="581"/>
        <v>2.1772719999999999</v>
      </c>
      <c r="P3707" s="81">
        <f t="shared" si="582"/>
        <v>2.1419279294670237</v>
      </c>
      <c r="Q3707" s="81">
        <f t="shared" si="583"/>
        <v>2.1419279294670237</v>
      </c>
      <c r="S3707" s="1">
        <f t="shared" si="587"/>
        <v>6</v>
      </c>
      <c r="T3707" s="1" t="str">
        <f t="shared" si="588"/>
        <v>Off-Peak</v>
      </c>
    </row>
    <row r="3708" spans="1:20" x14ac:dyDescent="0.25">
      <c r="A3708" s="85">
        <v>45080.708333324641</v>
      </c>
      <c r="B3708" s="1">
        <v>6</v>
      </c>
      <c r="C3708" s="1">
        <v>3</v>
      </c>
      <c r="D3708" s="1">
        <v>18</v>
      </c>
      <c r="E3708" s="1" t="str">
        <f t="shared" si="584"/>
        <v>Summer</v>
      </c>
      <c r="F3708" s="78">
        <v>2.2134999999999998</v>
      </c>
      <c r="G3708" s="79">
        <f t="shared" si="585"/>
        <v>4.2113245722294312</v>
      </c>
      <c r="J3708" s="78">
        <v>1.0699770000000002</v>
      </c>
      <c r="K3708" s="80">
        <f t="shared" si="586"/>
        <v>1.0699770000000002</v>
      </c>
      <c r="L3708" s="68" t="str">
        <f t="shared" si="579"/>
        <v>Normal</v>
      </c>
      <c r="N3708" s="67">
        <f t="shared" si="580"/>
        <v>0</v>
      </c>
      <c r="O3708" s="67">
        <f t="shared" si="581"/>
        <v>1.0699770000000002</v>
      </c>
      <c r="P3708" s="81">
        <f t="shared" si="582"/>
        <v>3.1413475722294311</v>
      </c>
      <c r="Q3708" s="81">
        <f t="shared" si="583"/>
        <v>3.1413475722294311</v>
      </c>
      <c r="S3708" s="1">
        <f t="shared" si="587"/>
        <v>6</v>
      </c>
      <c r="T3708" s="1" t="str">
        <f t="shared" si="588"/>
        <v>Off-Peak</v>
      </c>
    </row>
    <row r="3709" spans="1:20" x14ac:dyDescent="0.25">
      <c r="A3709" s="85">
        <v>45080.749999991305</v>
      </c>
      <c r="B3709" s="1">
        <v>6</v>
      </c>
      <c r="C3709" s="1">
        <v>3</v>
      </c>
      <c r="D3709" s="1">
        <v>19</v>
      </c>
      <c r="E3709" s="1" t="str">
        <f t="shared" si="584"/>
        <v>Summer</v>
      </c>
      <c r="F3709" s="78">
        <v>2.0771999999999999</v>
      </c>
      <c r="G3709" s="79">
        <f t="shared" si="585"/>
        <v>3.9520051508628757</v>
      </c>
      <c r="J3709" s="78">
        <v>0.21614599999999998</v>
      </c>
      <c r="K3709" s="80">
        <f t="shared" si="586"/>
        <v>0.21614599999999998</v>
      </c>
      <c r="L3709" s="68" t="str">
        <f t="shared" si="579"/>
        <v>Normal</v>
      </c>
      <c r="N3709" s="67">
        <f t="shared" si="580"/>
        <v>0</v>
      </c>
      <c r="O3709" s="67">
        <f t="shared" si="581"/>
        <v>0.21614599999999998</v>
      </c>
      <c r="P3709" s="81">
        <f t="shared" si="582"/>
        <v>3.7358591508628756</v>
      </c>
      <c r="Q3709" s="81">
        <f t="shared" si="583"/>
        <v>3.7358591508628756</v>
      </c>
      <c r="S3709" s="1">
        <f t="shared" si="587"/>
        <v>6</v>
      </c>
      <c r="T3709" s="1" t="str">
        <f t="shared" si="588"/>
        <v>Off-Peak</v>
      </c>
    </row>
    <row r="3710" spans="1:20" x14ac:dyDescent="0.25">
      <c r="A3710" s="85">
        <v>45080.791666657969</v>
      </c>
      <c r="B3710" s="1">
        <v>6</v>
      </c>
      <c r="C3710" s="1">
        <v>3</v>
      </c>
      <c r="D3710" s="1">
        <v>20</v>
      </c>
      <c r="E3710" s="1" t="str">
        <f t="shared" si="584"/>
        <v>Summer</v>
      </c>
      <c r="F3710" s="78">
        <v>1.8817999999999999</v>
      </c>
      <c r="G3710" s="79">
        <f t="shared" si="585"/>
        <v>3.5802442195714228</v>
      </c>
      <c r="J3710" s="78">
        <v>0</v>
      </c>
      <c r="K3710" s="80">
        <f t="shared" si="586"/>
        <v>0</v>
      </c>
      <c r="L3710" s="68" t="str">
        <f t="shared" si="579"/>
        <v>Normal</v>
      </c>
      <c r="N3710" s="67">
        <f t="shared" si="580"/>
        <v>0</v>
      </c>
      <c r="O3710" s="67">
        <f t="shared" si="581"/>
        <v>0</v>
      </c>
      <c r="P3710" s="81">
        <f t="shared" si="582"/>
        <v>3.5802442195714228</v>
      </c>
      <c r="Q3710" s="81">
        <f t="shared" si="583"/>
        <v>3.5802442195714228</v>
      </c>
      <c r="S3710" s="1">
        <f t="shared" si="587"/>
        <v>6</v>
      </c>
      <c r="T3710" s="1" t="str">
        <f t="shared" si="588"/>
        <v>Off-Peak</v>
      </c>
    </row>
    <row r="3711" spans="1:20" x14ac:dyDescent="0.25">
      <c r="A3711" s="85">
        <v>45080.833333324634</v>
      </c>
      <c r="B3711" s="1">
        <v>6</v>
      </c>
      <c r="C3711" s="1">
        <v>3</v>
      </c>
      <c r="D3711" s="1">
        <v>21</v>
      </c>
      <c r="E3711" s="1" t="str">
        <f t="shared" si="584"/>
        <v>Summer</v>
      </c>
      <c r="F3711" s="78">
        <v>1.7071000000000001</v>
      </c>
      <c r="G3711" s="79">
        <f t="shared" si="585"/>
        <v>3.2478663552079796</v>
      </c>
      <c r="J3711" s="78">
        <v>0</v>
      </c>
      <c r="K3711" s="80">
        <f t="shared" si="586"/>
        <v>0</v>
      </c>
      <c r="L3711" s="68" t="str">
        <f t="shared" si="579"/>
        <v>Normal</v>
      </c>
      <c r="N3711" s="67">
        <f t="shared" si="580"/>
        <v>0</v>
      </c>
      <c r="O3711" s="67">
        <f t="shared" si="581"/>
        <v>0</v>
      </c>
      <c r="P3711" s="81">
        <f t="shared" si="582"/>
        <v>3.2478663552079796</v>
      </c>
      <c r="Q3711" s="81">
        <f t="shared" si="583"/>
        <v>3.2478663552079796</v>
      </c>
      <c r="S3711" s="1">
        <f t="shared" si="587"/>
        <v>6</v>
      </c>
      <c r="T3711" s="1" t="str">
        <f t="shared" si="588"/>
        <v>Off-Peak</v>
      </c>
    </row>
    <row r="3712" spans="1:20" x14ac:dyDescent="0.25">
      <c r="A3712" s="85">
        <v>45080.874999991298</v>
      </c>
      <c r="B3712" s="1">
        <v>6</v>
      </c>
      <c r="C3712" s="1">
        <v>3</v>
      </c>
      <c r="D3712" s="1">
        <v>22</v>
      </c>
      <c r="E3712" s="1" t="str">
        <f t="shared" si="584"/>
        <v>Summer</v>
      </c>
      <c r="F3712" s="78">
        <v>1.6029</v>
      </c>
      <c r="G3712" s="79">
        <f t="shared" si="585"/>
        <v>3.0496192260341344</v>
      </c>
      <c r="J3712" s="78">
        <v>0</v>
      </c>
      <c r="K3712" s="80">
        <f t="shared" si="586"/>
        <v>0</v>
      </c>
      <c r="L3712" s="68" t="str">
        <f t="shared" si="579"/>
        <v>Normal</v>
      </c>
      <c r="N3712" s="67">
        <f t="shared" si="580"/>
        <v>0</v>
      </c>
      <c r="O3712" s="67">
        <f t="shared" si="581"/>
        <v>0</v>
      </c>
      <c r="P3712" s="81">
        <f t="shared" si="582"/>
        <v>3.0496192260341344</v>
      </c>
      <c r="Q3712" s="81">
        <f t="shared" si="583"/>
        <v>3.0496192260341344</v>
      </c>
      <c r="S3712" s="1">
        <f t="shared" si="587"/>
        <v>6</v>
      </c>
      <c r="T3712" s="1" t="str">
        <f t="shared" si="588"/>
        <v>Off-Peak</v>
      </c>
    </row>
    <row r="3713" spans="1:20" x14ac:dyDescent="0.25">
      <c r="A3713" s="85">
        <v>45080.916666657962</v>
      </c>
      <c r="B3713" s="1">
        <v>6</v>
      </c>
      <c r="C3713" s="1">
        <v>3</v>
      </c>
      <c r="D3713" s="1">
        <v>23</v>
      </c>
      <c r="E3713" s="1" t="str">
        <f t="shared" si="584"/>
        <v>Summer</v>
      </c>
      <c r="F3713" s="78">
        <v>1.4536</v>
      </c>
      <c r="G3713" s="79">
        <f t="shared" si="585"/>
        <v>2.7655664776113404</v>
      </c>
      <c r="J3713" s="78">
        <v>0</v>
      </c>
      <c r="K3713" s="80">
        <f t="shared" si="586"/>
        <v>0</v>
      </c>
      <c r="L3713" s="68" t="str">
        <f t="shared" si="579"/>
        <v>Normal</v>
      </c>
      <c r="N3713" s="67">
        <f t="shared" si="580"/>
        <v>0</v>
      </c>
      <c r="O3713" s="67">
        <f t="shared" si="581"/>
        <v>0</v>
      </c>
      <c r="P3713" s="81">
        <f t="shared" si="582"/>
        <v>2.7655664776113404</v>
      </c>
      <c r="Q3713" s="81">
        <f t="shared" si="583"/>
        <v>2.7655664776113404</v>
      </c>
      <c r="S3713" s="1">
        <f t="shared" si="587"/>
        <v>6</v>
      </c>
      <c r="T3713" s="1" t="str">
        <f t="shared" si="588"/>
        <v>Off-Peak</v>
      </c>
    </row>
    <row r="3714" spans="1:20" x14ac:dyDescent="0.25">
      <c r="A3714" s="85">
        <v>45080.958333324626</v>
      </c>
      <c r="B3714" s="1">
        <v>6</v>
      </c>
      <c r="C3714" s="1">
        <v>4</v>
      </c>
      <c r="D3714" s="1">
        <v>0</v>
      </c>
      <c r="E3714" s="1" t="str">
        <f t="shared" si="584"/>
        <v>Summer</v>
      </c>
      <c r="F3714" s="78">
        <v>1.2766</v>
      </c>
      <c r="G3714" s="79">
        <f t="shared" si="585"/>
        <v>2.4288127169225624</v>
      </c>
      <c r="J3714" s="78">
        <v>0</v>
      </c>
      <c r="K3714" s="80">
        <f t="shared" si="586"/>
        <v>0</v>
      </c>
      <c r="L3714" s="68" t="str">
        <f t="shared" si="579"/>
        <v>Normal</v>
      </c>
      <c r="N3714" s="67">
        <f t="shared" si="580"/>
        <v>0</v>
      </c>
      <c r="O3714" s="67">
        <f t="shared" si="581"/>
        <v>0</v>
      </c>
      <c r="P3714" s="81">
        <f t="shared" si="582"/>
        <v>2.4288127169225624</v>
      </c>
      <c r="Q3714" s="81">
        <f t="shared" si="583"/>
        <v>2.4288127169225624</v>
      </c>
      <c r="S3714" s="1">
        <f t="shared" si="587"/>
        <v>6</v>
      </c>
      <c r="T3714" s="1" t="str">
        <f t="shared" si="588"/>
        <v>Off-Peak</v>
      </c>
    </row>
    <row r="3715" spans="1:20" x14ac:dyDescent="0.25">
      <c r="A3715" s="85">
        <v>45080.999999991291</v>
      </c>
      <c r="B3715" s="1">
        <v>6</v>
      </c>
      <c r="C3715" s="1">
        <v>4</v>
      </c>
      <c r="D3715" s="1">
        <v>1</v>
      </c>
      <c r="E3715" s="1" t="str">
        <f t="shared" si="584"/>
        <v>Summer</v>
      </c>
      <c r="F3715" s="78">
        <v>1.1031</v>
      </c>
      <c r="G3715" s="79">
        <f t="shared" si="585"/>
        <v>2.0987179289027722</v>
      </c>
      <c r="J3715" s="78">
        <v>0</v>
      </c>
      <c r="K3715" s="80">
        <f t="shared" si="586"/>
        <v>0</v>
      </c>
      <c r="L3715" s="68" t="str">
        <f t="shared" si="579"/>
        <v>Normal</v>
      </c>
      <c r="N3715" s="67">
        <f t="shared" si="580"/>
        <v>0</v>
      </c>
      <c r="O3715" s="67">
        <f t="shared" si="581"/>
        <v>0</v>
      </c>
      <c r="P3715" s="81">
        <f t="shared" si="582"/>
        <v>2.0987179289027722</v>
      </c>
      <c r="Q3715" s="81">
        <f t="shared" si="583"/>
        <v>2.0987179289027722</v>
      </c>
      <c r="S3715" s="1">
        <f t="shared" si="587"/>
        <v>7</v>
      </c>
      <c r="T3715" s="1" t="str">
        <f t="shared" si="588"/>
        <v>Off-Peak</v>
      </c>
    </row>
    <row r="3716" spans="1:20" x14ac:dyDescent="0.25">
      <c r="A3716" s="85">
        <v>45081.041666657955</v>
      </c>
      <c r="B3716" s="1">
        <v>6</v>
      </c>
      <c r="C3716" s="1">
        <v>4</v>
      </c>
      <c r="D3716" s="1">
        <v>2</v>
      </c>
      <c r="E3716" s="1" t="str">
        <f t="shared" si="584"/>
        <v>Summer</v>
      </c>
      <c r="F3716" s="78">
        <v>0.96579999999999999</v>
      </c>
      <c r="G3716" s="79">
        <f t="shared" si="585"/>
        <v>1.8374959439165055</v>
      </c>
      <c r="J3716" s="78">
        <v>0</v>
      </c>
      <c r="K3716" s="80">
        <f t="shared" si="586"/>
        <v>0</v>
      </c>
      <c r="L3716" s="68" t="str">
        <f t="shared" si="579"/>
        <v>Normal</v>
      </c>
      <c r="N3716" s="67">
        <f t="shared" si="580"/>
        <v>0</v>
      </c>
      <c r="O3716" s="67">
        <f t="shared" si="581"/>
        <v>0</v>
      </c>
      <c r="P3716" s="81">
        <f t="shared" si="582"/>
        <v>1.8374959439165055</v>
      </c>
      <c r="Q3716" s="81">
        <f t="shared" si="583"/>
        <v>1.8374959439165055</v>
      </c>
      <c r="S3716" s="1">
        <f t="shared" si="587"/>
        <v>7</v>
      </c>
      <c r="T3716" s="1" t="str">
        <f t="shared" si="588"/>
        <v>Off-Peak</v>
      </c>
    </row>
    <row r="3717" spans="1:20" x14ac:dyDescent="0.25">
      <c r="A3717" s="85">
        <v>45081.083333324619</v>
      </c>
      <c r="B3717" s="1">
        <v>6</v>
      </c>
      <c r="C3717" s="1">
        <v>4</v>
      </c>
      <c r="D3717" s="1">
        <v>3</v>
      </c>
      <c r="E3717" s="1" t="str">
        <f t="shared" si="584"/>
        <v>Summer</v>
      </c>
      <c r="F3717" s="78">
        <v>0.86460000000000004</v>
      </c>
      <c r="G3717" s="79">
        <f t="shared" si="585"/>
        <v>1.6449565056017921</v>
      </c>
      <c r="J3717" s="78">
        <v>0</v>
      </c>
      <c r="K3717" s="80">
        <f t="shared" si="586"/>
        <v>0</v>
      </c>
      <c r="L3717" s="68" t="str">
        <f t="shared" si="579"/>
        <v>Normal</v>
      </c>
      <c r="N3717" s="67">
        <f t="shared" si="580"/>
        <v>0</v>
      </c>
      <c r="O3717" s="67">
        <f t="shared" si="581"/>
        <v>0</v>
      </c>
      <c r="P3717" s="81">
        <f t="shared" si="582"/>
        <v>1.6449565056017921</v>
      </c>
      <c r="Q3717" s="81">
        <f t="shared" si="583"/>
        <v>1.6449565056017921</v>
      </c>
      <c r="S3717" s="1">
        <f t="shared" si="587"/>
        <v>7</v>
      </c>
      <c r="T3717" s="1" t="str">
        <f t="shared" si="588"/>
        <v>Off-Peak</v>
      </c>
    </row>
    <row r="3718" spans="1:20" x14ac:dyDescent="0.25">
      <c r="A3718" s="85">
        <v>45081.124999991283</v>
      </c>
      <c r="B3718" s="1">
        <v>6</v>
      </c>
      <c r="C3718" s="1">
        <v>4</v>
      </c>
      <c r="D3718" s="1">
        <v>4</v>
      </c>
      <c r="E3718" s="1" t="str">
        <f t="shared" si="584"/>
        <v>Summer</v>
      </c>
      <c r="F3718" s="78">
        <v>0.79059999999999997</v>
      </c>
      <c r="G3718" s="79">
        <f t="shared" si="585"/>
        <v>1.5041667977432069</v>
      </c>
      <c r="J3718" s="78">
        <v>0</v>
      </c>
      <c r="K3718" s="80">
        <f t="shared" si="586"/>
        <v>0</v>
      </c>
      <c r="L3718" s="68" t="str">
        <f t="shared" si="579"/>
        <v>Normal</v>
      </c>
      <c r="N3718" s="67">
        <f t="shared" si="580"/>
        <v>0</v>
      </c>
      <c r="O3718" s="67">
        <f t="shared" si="581"/>
        <v>0</v>
      </c>
      <c r="P3718" s="81">
        <f t="shared" si="582"/>
        <v>1.5041667977432069</v>
      </c>
      <c r="Q3718" s="81">
        <f t="shared" si="583"/>
        <v>1.5041667977432069</v>
      </c>
      <c r="S3718" s="1">
        <f t="shared" si="587"/>
        <v>7</v>
      </c>
      <c r="T3718" s="1" t="str">
        <f t="shared" si="588"/>
        <v>Off-Peak</v>
      </c>
    </row>
    <row r="3719" spans="1:20" x14ac:dyDescent="0.25">
      <c r="A3719" s="85">
        <v>45081.166666657948</v>
      </c>
      <c r="B3719" s="1">
        <v>6</v>
      </c>
      <c r="C3719" s="1">
        <v>4</v>
      </c>
      <c r="D3719" s="1">
        <v>5</v>
      </c>
      <c r="E3719" s="1" t="str">
        <f t="shared" si="584"/>
        <v>Summer</v>
      </c>
      <c r="F3719" s="78">
        <v>0.74380000000000002</v>
      </c>
      <c r="G3719" s="79">
        <f t="shared" si="585"/>
        <v>1.4151268203407505</v>
      </c>
      <c r="J3719" s="78">
        <v>0</v>
      </c>
      <c r="K3719" s="80">
        <f t="shared" si="586"/>
        <v>0</v>
      </c>
      <c r="L3719" s="68" t="str">
        <f t="shared" si="579"/>
        <v>Normal</v>
      </c>
      <c r="N3719" s="67">
        <f t="shared" si="580"/>
        <v>0</v>
      </c>
      <c r="O3719" s="67">
        <f t="shared" si="581"/>
        <v>0</v>
      </c>
      <c r="P3719" s="81">
        <f t="shared" si="582"/>
        <v>1.4151268203407505</v>
      </c>
      <c r="Q3719" s="81">
        <f t="shared" si="583"/>
        <v>1.4151268203407505</v>
      </c>
      <c r="S3719" s="1">
        <f t="shared" si="587"/>
        <v>7</v>
      </c>
      <c r="T3719" s="1" t="str">
        <f t="shared" si="588"/>
        <v>Off-Peak</v>
      </c>
    </row>
    <row r="3720" spans="1:20" x14ac:dyDescent="0.25">
      <c r="A3720" s="85">
        <v>45081.208333324612</v>
      </c>
      <c r="B3720" s="1">
        <v>6</v>
      </c>
      <c r="C3720" s="1">
        <v>4</v>
      </c>
      <c r="D3720" s="1">
        <v>6</v>
      </c>
      <c r="E3720" s="1" t="str">
        <f t="shared" si="584"/>
        <v>Summer</v>
      </c>
      <c r="F3720" s="78">
        <v>0.71330000000000005</v>
      </c>
      <c r="G3720" s="79">
        <f t="shared" si="585"/>
        <v>1.3570986299395771</v>
      </c>
      <c r="J3720" s="78">
        <v>0.44091599999999997</v>
      </c>
      <c r="K3720" s="80">
        <f t="shared" si="586"/>
        <v>0.44091599999999997</v>
      </c>
      <c r="L3720" s="68" t="str">
        <f t="shared" si="579"/>
        <v>Normal</v>
      </c>
      <c r="N3720" s="67">
        <f t="shared" si="580"/>
        <v>0</v>
      </c>
      <c r="O3720" s="67">
        <f t="shared" si="581"/>
        <v>0.44091599999999997</v>
      </c>
      <c r="P3720" s="81">
        <f t="shared" si="582"/>
        <v>0.91618262993957711</v>
      </c>
      <c r="Q3720" s="81">
        <f t="shared" si="583"/>
        <v>0.91618262993957711</v>
      </c>
      <c r="S3720" s="1">
        <f t="shared" si="587"/>
        <v>7</v>
      </c>
      <c r="T3720" s="1" t="str">
        <f t="shared" si="588"/>
        <v>Off-Peak</v>
      </c>
    </row>
    <row r="3721" spans="1:20" x14ac:dyDescent="0.25">
      <c r="A3721" s="85">
        <v>45081.249999991276</v>
      </c>
      <c r="B3721" s="1">
        <v>6</v>
      </c>
      <c r="C3721" s="1">
        <v>4</v>
      </c>
      <c r="D3721" s="1">
        <v>7</v>
      </c>
      <c r="E3721" s="1" t="str">
        <f t="shared" si="584"/>
        <v>Summer</v>
      </c>
      <c r="F3721" s="78">
        <v>0.72789999999999999</v>
      </c>
      <c r="G3721" s="79">
        <f t="shared" si="585"/>
        <v>1.3848760587873519</v>
      </c>
      <c r="J3721" s="78">
        <v>1.5610419999999998</v>
      </c>
      <c r="K3721" s="80">
        <f t="shared" si="586"/>
        <v>1.5610419999999998</v>
      </c>
      <c r="L3721" s="68" t="str">
        <f t="shared" si="579"/>
        <v>Normal</v>
      </c>
      <c r="N3721" s="67">
        <f t="shared" si="580"/>
        <v>0.17616594121264795</v>
      </c>
      <c r="O3721" s="67">
        <f t="shared" si="581"/>
        <v>1.3848760587873519</v>
      </c>
      <c r="P3721" s="81">
        <f t="shared" si="582"/>
        <v>0</v>
      </c>
      <c r="Q3721" s="81">
        <f t="shared" si="583"/>
        <v>-0.17616594121264795</v>
      </c>
      <c r="S3721" s="1">
        <f t="shared" si="587"/>
        <v>7</v>
      </c>
      <c r="T3721" s="1" t="str">
        <f t="shared" si="588"/>
        <v>Off-Peak</v>
      </c>
    </row>
    <row r="3722" spans="1:20" x14ac:dyDescent="0.25">
      <c r="A3722" s="85">
        <v>45081.29166665794</v>
      </c>
      <c r="B3722" s="1">
        <v>6</v>
      </c>
      <c r="C3722" s="1">
        <v>4</v>
      </c>
      <c r="D3722" s="1">
        <v>8</v>
      </c>
      <c r="E3722" s="1" t="str">
        <f t="shared" si="584"/>
        <v>Summer</v>
      </c>
      <c r="F3722" s="78">
        <v>0.82110000000000005</v>
      </c>
      <c r="G3722" s="79">
        <f t="shared" si="585"/>
        <v>1.5621949881443806</v>
      </c>
      <c r="J3722" s="78">
        <v>2.9782420000000003</v>
      </c>
      <c r="K3722" s="80">
        <f t="shared" si="586"/>
        <v>2.9782420000000003</v>
      </c>
      <c r="L3722" s="68" t="str">
        <f t="shared" si="579"/>
        <v>Normal</v>
      </c>
      <c r="N3722" s="67">
        <f t="shared" si="580"/>
        <v>1.4160470118556197</v>
      </c>
      <c r="O3722" s="67">
        <f t="shared" si="581"/>
        <v>1.5621949881443806</v>
      </c>
      <c r="P3722" s="81">
        <f t="shared" si="582"/>
        <v>0</v>
      </c>
      <c r="Q3722" s="81">
        <f t="shared" si="583"/>
        <v>-1.4160470118556197</v>
      </c>
      <c r="S3722" s="1">
        <f t="shared" si="587"/>
        <v>7</v>
      </c>
      <c r="T3722" s="1" t="str">
        <f t="shared" si="588"/>
        <v>Off-Peak</v>
      </c>
    </row>
    <row r="3723" spans="1:20" x14ac:dyDescent="0.25">
      <c r="A3723" s="85">
        <v>45081.333333324605</v>
      </c>
      <c r="B3723" s="1">
        <v>6</v>
      </c>
      <c r="C3723" s="1">
        <v>4</v>
      </c>
      <c r="D3723" s="1">
        <v>9</v>
      </c>
      <c r="E3723" s="1" t="str">
        <f t="shared" si="584"/>
        <v>Summer</v>
      </c>
      <c r="F3723" s="78">
        <v>0.95709999999999995</v>
      </c>
      <c r="G3723" s="79">
        <f t="shared" si="585"/>
        <v>1.8209436404250232</v>
      </c>
      <c r="J3723" s="78">
        <v>4.1528410000000004</v>
      </c>
      <c r="K3723" s="80">
        <f t="shared" si="586"/>
        <v>4.1528410000000004</v>
      </c>
      <c r="L3723" s="68" t="str">
        <f t="shared" si="579"/>
        <v>Normal</v>
      </c>
      <c r="N3723" s="67">
        <f t="shared" si="580"/>
        <v>2.3318973595749775</v>
      </c>
      <c r="O3723" s="67">
        <f t="shared" si="581"/>
        <v>1.820943640425023</v>
      </c>
      <c r="P3723" s="81">
        <f t="shared" si="582"/>
        <v>2.2204460492503131E-16</v>
      </c>
      <c r="Q3723" s="81">
        <f t="shared" si="583"/>
        <v>-2.3318973595749775</v>
      </c>
      <c r="S3723" s="1">
        <f t="shared" si="587"/>
        <v>7</v>
      </c>
      <c r="T3723" s="1" t="str">
        <f t="shared" si="588"/>
        <v>Off-Peak</v>
      </c>
    </row>
    <row r="3724" spans="1:20" x14ac:dyDescent="0.25">
      <c r="A3724" s="85">
        <v>45081.374999991269</v>
      </c>
      <c r="B3724" s="1">
        <v>6</v>
      </c>
      <c r="C3724" s="1">
        <v>4</v>
      </c>
      <c r="D3724" s="1">
        <v>10</v>
      </c>
      <c r="E3724" s="1" t="str">
        <f t="shared" si="584"/>
        <v>Summer</v>
      </c>
      <c r="F3724" s="78">
        <v>1.1001000000000001</v>
      </c>
      <c r="G3724" s="79">
        <f t="shared" si="585"/>
        <v>2.0930102380436404</v>
      </c>
      <c r="J3724" s="78">
        <v>4.9195780000000005</v>
      </c>
      <c r="K3724" s="80">
        <f t="shared" si="586"/>
        <v>4.9195780000000005</v>
      </c>
      <c r="L3724" s="68" t="str">
        <f t="shared" si="579"/>
        <v>Normal</v>
      </c>
      <c r="N3724" s="67">
        <f t="shared" si="580"/>
        <v>2.8265677619563601</v>
      </c>
      <c r="O3724" s="67">
        <f t="shared" si="581"/>
        <v>2.0930102380436404</v>
      </c>
      <c r="P3724" s="81">
        <f t="shared" si="582"/>
        <v>0</v>
      </c>
      <c r="Q3724" s="81">
        <f t="shared" si="583"/>
        <v>-2.8265677619563601</v>
      </c>
      <c r="S3724" s="1">
        <f t="shared" si="587"/>
        <v>7</v>
      </c>
      <c r="T3724" s="1" t="str">
        <f t="shared" si="588"/>
        <v>Off-Peak</v>
      </c>
    </row>
    <row r="3725" spans="1:20" x14ac:dyDescent="0.25">
      <c r="A3725" s="85">
        <v>45081.416666657933</v>
      </c>
      <c r="B3725" s="1">
        <v>6</v>
      </c>
      <c r="C3725" s="1">
        <v>4</v>
      </c>
      <c r="D3725" s="1">
        <v>11</v>
      </c>
      <c r="E3725" s="1" t="str">
        <f t="shared" si="584"/>
        <v>Summer</v>
      </c>
      <c r="F3725" s="78">
        <v>1.2242999999999999</v>
      </c>
      <c r="G3725" s="79">
        <f t="shared" si="585"/>
        <v>2.3293086396116975</v>
      </c>
      <c r="J3725" s="78">
        <v>5.1301170000000003</v>
      </c>
      <c r="K3725" s="80">
        <f t="shared" si="586"/>
        <v>5.1301170000000003</v>
      </c>
      <c r="L3725" s="68" t="str">
        <f t="shared" si="579"/>
        <v>Normal</v>
      </c>
      <c r="N3725" s="67">
        <f t="shared" si="580"/>
        <v>2.8008083603883027</v>
      </c>
      <c r="O3725" s="67">
        <f t="shared" si="581"/>
        <v>2.3293086396116975</v>
      </c>
      <c r="P3725" s="81">
        <f t="shared" si="582"/>
        <v>0</v>
      </c>
      <c r="Q3725" s="81">
        <f t="shared" si="583"/>
        <v>-2.8008083603883027</v>
      </c>
      <c r="S3725" s="1">
        <f t="shared" si="587"/>
        <v>7</v>
      </c>
      <c r="T3725" s="1" t="str">
        <f t="shared" si="588"/>
        <v>Off-Peak</v>
      </c>
    </row>
    <row r="3726" spans="1:20" x14ac:dyDescent="0.25">
      <c r="A3726" s="85">
        <v>45081.458333324597</v>
      </c>
      <c r="B3726" s="1">
        <v>6</v>
      </c>
      <c r="C3726" s="1">
        <v>4</v>
      </c>
      <c r="D3726" s="1">
        <v>12</v>
      </c>
      <c r="E3726" s="1" t="str">
        <f t="shared" si="584"/>
        <v>Summer</v>
      </c>
      <c r="F3726" s="78">
        <v>1.3270999999999999</v>
      </c>
      <c r="G3726" s="79">
        <f t="shared" si="585"/>
        <v>2.5248921797179484</v>
      </c>
      <c r="J3726" s="78">
        <v>5.8618030000000001</v>
      </c>
      <c r="K3726" s="80">
        <f t="shared" si="586"/>
        <v>5.8618030000000001</v>
      </c>
      <c r="L3726" s="68" t="str">
        <f t="shared" si="579"/>
        <v>Normal</v>
      </c>
      <c r="N3726" s="67">
        <f t="shared" si="580"/>
        <v>3.3369108202820517</v>
      </c>
      <c r="O3726" s="67">
        <f t="shared" si="581"/>
        <v>2.5248921797179484</v>
      </c>
      <c r="P3726" s="81">
        <f t="shared" si="582"/>
        <v>0</v>
      </c>
      <c r="Q3726" s="81">
        <f t="shared" si="583"/>
        <v>-3.3369108202820517</v>
      </c>
      <c r="S3726" s="1">
        <f t="shared" si="587"/>
        <v>7</v>
      </c>
      <c r="T3726" s="1" t="str">
        <f t="shared" si="588"/>
        <v>Off-Peak</v>
      </c>
    </row>
    <row r="3727" spans="1:20" x14ac:dyDescent="0.25">
      <c r="A3727" s="85">
        <v>45081.499999991262</v>
      </c>
      <c r="B3727" s="1">
        <v>6</v>
      </c>
      <c r="C3727" s="1">
        <v>4</v>
      </c>
      <c r="D3727" s="1">
        <v>13</v>
      </c>
      <c r="E3727" s="1" t="str">
        <f t="shared" si="584"/>
        <v>Summer</v>
      </c>
      <c r="F3727" s="78">
        <v>1.4145000000000001</v>
      </c>
      <c r="G3727" s="79">
        <f t="shared" si="585"/>
        <v>2.6911762400806558</v>
      </c>
      <c r="J3727" s="78">
        <v>3.8411559999999998</v>
      </c>
      <c r="K3727" s="80">
        <f t="shared" si="586"/>
        <v>3.8411559999999998</v>
      </c>
      <c r="L3727" s="68" t="str">
        <f t="shared" si="579"/>
        <v>Normal</v>
      </c>
      <c r="N3727" s="67">
        <f t="shared" si="580"/>
        <v>1.149979759919344</v>
      </c>
      <c r="O3727" s="67">
        <f t="shared" si="581"/>
        <v>2.6911762400806558</v>
      </c>
      <c r="P3727" s="81">
        <f t="shared" si="582"/>
        <v>0</v>
      </c>
      <c r="Q3727" s="81">
        <f t="shared" si="583"/>
        <v>-1.149979759919344</v>
      </c>
      <c r="S3727" s="1">
        <f t="shared" si="587"/>
        <v>7</v>
      </c>
      <c r="T3727" s="1" t="str">
        <f t="shared" si="588"/>
        <v>Off-Peak</v>
      </c>
    </row>
    <row r="3728" spans="1:20" x14ac:dyDescent="0.25">
      <c r="A3728" s="85">
        <v>45081.541666657926</v>
      </c>
      <c r="B3728" s="1">
        <v>6</v>
      </c>
      <c r="C3728" s="1">
        <v>4</v>
      </c>
      <c r="D3728" s="1">
        <v>14</v>
      </c>
      <c r="E3728" s="1" t="str">
        <f t="shared" si="584"/>
        <v>Summer</v>
      </c>
      <c r="F3728" s="78">
        <v>1.484</v>
      </c>
      <c r="G3728" s="79">
        <f t="shared" si="585"/>
        <v>2.823404411650543</v>
      </c>
      <c r="J3728" s="78">
        <v>5.4769899999999998</v>
      </c>
      <c r="K3728" s="80">
        <f t="shared" si="586"/>
        <v>5.4769899999999998</v>
      </c>
      <c r="L3728" s="68" t="str">
        <f t="shared" si="579"/>
        <v>Normal</v>
      </c>
      <c r="N3728" s="67">
        <f t="shared" si="580"/>
        <v>2.6535855883494568</v>
      </c>
      <c r="O3728" s="67">
        <f t="shared" si="581"/>
        <v>2.823404411650543</v>
      </c>
      <c r="P3728" s="81">
        <f t="shared" si="582"/>
        <v>0</v>
      </c>
      <c r="Q3728" s="81">
        <f t="shared" si="583"/>
        <v>-2.6535855883494568</v>
      </c>
      <c r="S3728" s="1">
        <f t="shared" si="587"/>
        <v>7</v>
      </c>
      <c r="T3728" s="1" t="str">
        <f t="shared" si="588"/>
        <v>Off-Peak</v>
      </c>
    </row>
    <row r="3729" spans="1:20" x14ac:dyDescent="0.25">
      <c r="A3729" s="85">
        <v>45081.58333332459</v>
      </c>
      <c r="B3729" s="1">
        <v>6</v>
      </c>
      <c r="C3729" s="1">
        <v>4</v>
      </c>
      <c r="D3729" s="1">
        <v>15</v>
      </c>
      <c r="E3729" s="1" t="str">
        <f t="shared" si="584"/>
        <v>Summer</v>
      </c>
      <c r="F3729" s="78">
        <v>1.5383</v>
      </c>
      <c r="G3729" s="79">
        <f t="shared" si="585"/>
        <v>2.9267136162008289</v>
      </c>
      <c r="J3729" s="78">
        <v>1.538648</v>
      </c>
      <c r="K3729" s="80">
        <f t="shared" si="586"/>
        <v>1.538648</v>
      </c>
      <c r="L3729" s="68" t="str">
        <f t="shared" si="579"/>
        <v>Normal</v>
      </c>
      <c r="N3729" s="67">
        <f t="shared" si="580"/>
        <v>0</v>
      </c>
      <c r="O3729" s="67">
        <f t="shared" si="581"/>
        <v>1.538648</v>
      </c>
      <c r="P3729" s="81">
        <f t="shared" si="582"/>
        <v>1.3880656162008289</v>
      </c>
      <c r="Q3729" s="81">
        <f t="shared" si="583"/>
        <v>1.3880656162008289</v>
      </c>
      <c r="S3729" s="1">
        <f t="shared" si="587"/>
        <v>7</v>
      </c>
      <c r="T3729" s="1" t="str">
        <f t="shared" si="588"/>
        <v>Off-Peak</v>
      </c>
    </row>
    <row r="3730" spans="1:20" x14ac:dyDescent="0.25">
      <c r="A3730" s="85">
        <v>45081.624999991254</v>
      </c>
      <c r="B3730" s="1">
        <v>6</v>
      </c>
      <c r="C3730" s="1">
        <v>4</v>
      </c>
      <c r="D3730" s="1">
        <v>16</v>
      </c>
      <c r="E3730" s="1" t="str">
        <f t="shared" si="584"/>
        <v>Summer</v>
      </c>
      <c r="F3730" s="78">
        <v>1.5770999999999999</v>
      </c>
      <c r="G3730" s="79">
        <f t="shared" si="585"/>
        <v>3.0005330846456002</v>
      </c>
      <c r="J3730" s="78">
        <v>0.36670900000000001</v>
      </c>
      <c r="K3730" s="80">
        <f t="shared" si="586"/>
        <v>0.36670900000000001</v>
      </c>
      <c r="L3730" s="68" t="str">
        <f t="shared" si="579"/>
        <v>Normal</v>
      </c>
      <c r="N3730" s="67">
        <f t="shared" si="580"/>
        <v>0</v>
      </c>
      <c r="O3730" s="67">
        <f t="shared" si="581"/>
        <v>0.36670900000000001</v>
      </c>
      <c r="P3730" s="81">
        <f t="shared" si="582"/>
        <v>2.6338240846456</v>
      </c>
      <c r="Q3730" s="81">
        <f t="shared" si="583"/>
        <v>2.6338240846456</v>
      </c>
      <c r="S3730" s="1">
        <f t="shared" si="587"/>
        <v>7</v>
      </c>
      <c r="T3730" s="1" t="str">
        <f t="shared" si="588"/>
        <v>Off-Peak</v>
      </c>
    </row>
    <row r="3731" spans="1:20" x14ac:dyDescent="0.25">
      <c r="A3731" s="85">
        <v>45081.666666657919</v>
      </c>
      <c r="B3731" s="1">
        <v>6</v>
      </c>
      <c r="C3731" s="1">
        <v>4</v>
      </c>
      <c r="D3731" s="1">
        <v>17</v>
      </c>
      <c r="E3731" s="1" t="str">
        <f t="shared" si="584"/>
        <v>Summer</v>
      </c>
      <c r="F3731" s="78">
        <v>1.5892999999999999</v>
      </c>
      <c r="G3731" s="79">
        <f t="shared" si="585"/>
        <v>3.0237443608060697</v>
      </c>
      <c r="J3731" s="78">
        <v>0.60310900000000001</v>
      </c>
      <c r="K3731" s="80">
        <f t="shared" si="586"/>
        <v>0.60310900000000001</v>
      </c>
      <c r="L3731" s="68" t="str">
        <f t="shared" ref="L3731:L3794" si="589">IF(AND(D3731&gt;=$C$2,D3731&lt;=$C$3,E3731="Summer"),"MaxDis","Normal")</f>
        <v>Normal</v>
      </c>
      <c r="N3731" s="67">
        <f t="shared" ref="N3731:N3794" si="590">IF(K3731-G3731&lt;0,0,K3731-G3731)</f>
        <v>0</v>
      </c>
      <c r="O3731" s="67">
        <f t="shared" ref="O3731:O3794" si="591">K3731-N3731</f>
        <v>0.60310900000000001</v>
      </c>
      <c r="P3731" s="81">
        <f t="shared" ref="P3731:P3794" si="592">MAX(0,G3731-O3731)</f>
        <v>2.4206353608060698</v>
      </c>
      <c r="Q3731" s="81">
        <f t="shared" ref="Q3731:Q3794" si="593">G3731-K3731</f>
        <v>2.4206353608060698</v>
      </c>
      <c r="S3731" s="1">
        <f t="shared" si="587"/>
        <v>7</v>
      </c>
      <c r="T3731" s="1" t="str">
        <f t="shared" si="588"/>
        <v>Off-Peak</v>
      </c>
    </row>
    <row r="3732" spans="1:20" x14ac:dyDescent="0.25">
      <c r="A3732" s="85">
        <v>45081.708333324583</v>
      </c>
      <c r="B3732" s="1">
        <v>6</v>
      </c>
      <c r="C3732" s="1">
        <v>4</v>
      </c>
      <c r="D3732" s="1">
        <v>18</v>
      </c>
      <c r="E3732" s="1" t="str">
        <f t="shared" ref="E3732:E3795" si="594">IF(AND(B3732&gt;=$C$5,B3732&lt;=$C$6),"Summer","Non-Summer")</f>
        <v>Summer</v>
      </c>
      <c r="F3732" s="78">
        <v>1.5684</v>
      </c>
      <c r="G3732" s="79">
        <f t="shared" ref="G3732:G3795" si="595">F3732*$G$13</f>
        <v>2.9839807811541181</v>
      </c>
      <c r="J3732" s="78">
        <v>0.98221100000000006</v>
      </c>
      <c r="K3732" s="80">
        <f t="shared" ref="K3732:K3795" si="596">J3732*$K$13</f>
        <v>0.98221100000000006</v>
      </c>
      <c r="L3732" s="68" t="str">
        <f t="shared" si="589"/>
        <v>Normal</v>
      </c>
      <c r="N3732" s="67">
        <f t="shared" si="590"/>
        <v>0</v>
      </c>
      <c r="O3732" s="67">
        <f t="shared" si="591"/>
        <v>0.98221100000000006</v>
      </c>
      <c r="P3732" s="81">
        <f t="shared" si="592"/>
        <v>2.0017697811541182</v>
      </c>
      <c r="Q3732" s="81">
        <f t="shared" si="593"/>
        <v>2.0017697811541182</v>
      </c>
      <c r="S3732" s="1">
        <f t="shared" ref="S3732:S3795" si="597">WEEKDAY(A3732,2)</f>
        <v>7</v>
      </c>
      <c r="T3732" s="1" t="str">
        <f t="shared" ref="T3732:T3795" si="598">IF(S3732&gt;5,"Off-Peak",IF(AND(D3732&gt;=$C$7,D3732&lt;$C$8),"Peak","Off-Peak"))</f>
        <v>Off-Peak</v>
      </c>
    </row>
    <row r="3733" spans="1:20" x14ac:dyDescent="0.25">
      <c r="A3733" s="85">
        <v>45081.749999991247</v>
      </c>
      <c r="B3733" s="1">
        <v>6</v>
      </c>
      <c r="C3733" s="1">
        <v>4</v>
      </c>
      <c r="D3733" s="1">
        <v>19</v>
      </c>
      <c r="E3733" s="1" t="str">
        <f t="shared" si="594"/>
        <v>Summer</v>
      </c>
      <c r="F3733" s="78">
        <v>1.4806999999999999</v>
      </c>
      <c r="G3733" s="79">
        <f t="shared" si="595"/>
        <v>2.8171259517054978</v>
      </c>
      <c r="J3733" s="78">
        <v>0.163303</v>
      </c>
      <c r="K3733" s="80">
        <f t="shared" si="596"/>
        <v>0.163303</v>
      </c>
      <c r="L3733" s="68" t="str">
        <f t="shared" si="589"/>
        <v>Normal</v>
      </c>
      <c r="N3733" s="67">
        <f t="shared" si="590"/>
        <v>0</v>
      </c>
      <c r="O3733" s="67">
        <f t="shared" si="591"/>
        <v>0.163303</v>
      </c>
      <c r="P3733" s="81">
        <f t="shared" si="592"/>
        <v>2.6538229517054979</v>
      </c>
      <c r="Q3733" s="81">
        <f t="shared" si="593"/>
        <v>2.6538229517054979</v>
      </c>
      <c r="S3733" s="1">
        <f t="shared" si="597"/>
        <v>7</v>
      </c>
      <c r="T3733" s="1" t="str">
        <f t="shared" si="598"/>
        <v>Off-Peak</v>
      </c>
    </row>
    <row r="3734" spans="1:20" x14ac:dyDescent="0.25">
      <c r="A3734" s="85">
        <v>45081.791666657911</v>
      </c>
      <c r="B3734" s="1">
        <v>6</v>
      </c>
      <c r="C3734" s="1">
        <v>4</v>
      </c>
      <c r="D3734" s="1">
        <v>20</v>
      </c>
      <c r="E3734" s="1" t="str">
        <f t="shared" si="594"/>
        <v>Summer</v>
      </c>
      <c r="F3734" s="78">
        <v>1.3492</v>
      </c>
      <c r="G3734" s="79">
        <f t="shared" si="595"/>
        <v>2.566938835713553</v>
      </c>
      <c r="J3734" s="78">
        <v>0</v>
      </c>
      <c r="K3734" s="80">
        <f t="shared" si="596"/>
        <v>0</v>
      </c>
      <c r="L3734" s="68" t="str">
        <f t="shared" si="589"/>
        <v>Normal</v>
      </c>
      <c r="N3734" s="67">
        <f t="shared" si="590"/>
        <v>0</v>
      </c>
      <c r="O3734" s="67">
        <f t="shared" si="591"/>
        <v>0</v>
      </c>
      <c r="P3734" s="81">
        <f t="shared" si="592"/>
        <v>2.566938835713553</v>
      </c>
      <c r="Q3734" s="81">
        <f t="shared" si="593"/>
        <v>2.566938835713553</v>
      </c>
      <c r="S3734" s="1">
        <f t="shared" si="597"/>
        <v>7</v>
      </c>
      <c r="T3734" s="1" t="str">
        <f t="shared" si="598"/>
        <v>Off-Peak</v>
      </c>
    </row>
    <row r="3735" spans="1:20" x14ac:dyDescent="0.25">
      <c r="A3735" s="85">
        <v>45081.833333324576</v>
      </c>
      <c r="B3735" s="1">
        <v>6</v>
      </c>
      <c r="C3735" s="1">
        <v>4</v>
      </c>
      <c r="D3735" s="1">
        <v>21</v>
      </c>
      <c r="E3735" s="1" t="str">
        <f t="shared" si="594"/>
        <v>Summer</v>
      </c>
      <c r="F3735" s="78">
        <v>1.2499</v>
      </c>
      <c r="G3735" s="79">
        <f t="shared" si="595"/>
        <v>2.3780142682762895</v>
      </c>
      <c r="J3735" s="78">
        <v>0</v>
      </c>
      <c r="K3735" s="80">
        <f t="shared" si="596"/>
        <v>0</v>
      </c>
      <c r="L3735" s="68" t="str">
        <f t="shared" si="589"/>
        <v>Normal</v>
      </c>
      <c r="N3735" s="67">
        <f t="shared" si="590"/>
        <v>0</v>
      </c>
      <c r="O3735" s="67">
        <f t="shared" si="591"/>
        <v>0</v>
      </c>
      <c r="P3735" s="81">
        <f t="shared" si="592"/>
        <v>2.3780142682762895</v>
      </c>
      <c r="Q3735" s="81">
        <f t="shared" si="593"/>
        <v>2.3780142682762895</v>
      </c>
      <c r="S3735" s="1">
        <f t="shared" si="597"/>
        <v>7</v>
      </c>
      <c r="T3735" s="1" t="str">
        <f t="shared" si="598"/>
        <v>Off-Peak</v>
      </c>
    </row>
    <row r="3736" spans="1:20" x14ac:dyDescent="0.25">
      <c r="A3736" s="85">
        <v>45081.87499999124</v>
      </c>
      <c r="B3736" s="1">
        <v>6</v>
      </c>
      <c r="C3736" s="1">
        <v>4</v>
      </c>
      <c r="D3736" s="1">
        <v>22</v>
      </c>
      <c r="E3736" s="1" t="str">
        <f t="shared" si="594"/>
        <v>Summer</v>
      </c>
      <c r="F3736" s="78">
        <v>1.1731</v>
      </c>
      <c r="G3736" s="79">
        <f t="shared" si="595"/>
        <v>2.2318973822825146</v>
      </c>
      <c r="J3736" s="78">
        <v>0</v>
      </c>
      <c r="K3736" s="80">
        <f t="shared" si="596"/>
        <v>0</v>
      </c>
      <c r="L3736" s="68" t="str">
        <f t="shared" si="589"/>
        <v>Normal</v>
      </c>
      <c r="N3736" s="67">
        <f t="shared" si="590"/>
        <v>0</v>
      </c>
      <c r="O3736" s="67">
        <f t="shared" si="591"/>
        <v>0</v>
      </c>
      <c r="P3736" s="81">
        <f t="shared" si="592"/>
        <v>2.2318973822825146</v>
      </c>
      <c r="Q3736" s="81">
        <f t="shared" si="593"/>
        <v>2.2318973822825146</v>
      </c>
      <c r="S3736" s="1">
        <f t="shared" si="597"/>
        <v>7</v>
      </c>
      <c r="T3736" s="1" t="str">
        <f t="shared" si="598"/>
        <v>Off-Peak</v>
      </c>
    </row>
    <row r="3737" spans="1:20" x14ac:dyDescent="0.25">
      <c r="A3737" s="85">
        <v>45081.916666657904</v>
      </c>
      <c r="B3737" s="1">
        <v>6</v>
      </c>
      <c r="C3737" s="1">
        <v>4</v>
      </c>
      <c r="D3737" s="1">
        <v>23</v>
      </c>
      <c r="E3737" s="1" t="str">
        <f t="shared" si="594"/>
        <v>Summer</v>
      </c>
      <c r="F3737" s="78">
        <v>1.0311999999999999</v>
      </c>
      <c r="G3737" s="79">
        <f t="shared" si="595"/>
        <v>1.9619236046455792</v>
      </c>
      <c r="J3737" s="78">
        <v>0</v>
      </c>
      <c r="K3737" s="80">
        <f t="shared" si="596"/>
        <v>0</v>
      </c>
      <c r="L3737" s="68" t="str">
        <f t="shared" si="589"/>
        <v>Normal</v>
      </c>
      <c r="N3737" s="67">
        <f t="shared" si="590"/>
        <v>0</v>
      </c>
      <c r="O3737" s="67">
        <f t="shared" si="591"/>
        <v>0</v>
      </c>
      <c r="P3737" s="81">
        <f t="shared" si="592"/>
        <v>1.9619236046455792</v>
      </c>
      <c r="Q3737" s="81">
        <f t="shared" si="593"/>
        <v>1.9619236046455792</v>
      </c>
      <c r="S3737" s="1">
        <f t="shared" si="597"/>
        <v>7</v>
      </c>
      <c r="T3737" s="1" t="str">
        <f t="shared" si="598"/>
        <v>Off-Peak</v>
      </c>
    </row>
    <row r="3738" spans="1:20" x14ac:dyDescent="0.25">
      <c r="A3738" s="85">
        <v>45081.958333324568</v>
      </c>
      <c r="B3738" s="1">
        <v>6</v>
      </c>
      <c r="C3738" s="1">
        <v>5</v>
      </c>
      <c r="D3738" s="1">
        <v>0</v>
      </c>
      <c r="E3738" s="1" t="str">
        <f t="shared" si="594"/>
        <v>Summer</v>
      </c>
      <c r="F3738" s="78">
        <v>0.87280000000000002</v>
      </c>
      <c r="G3738" s="79">
        <f t="shared" si="595"/>
        <v>1.660557527283419</v>
      </c>
      <c r="J3738" s="78">
        <v>0</v>
      </c>
      <c r="K3738" s="80">
        <f t="shared" si="596"/>
        <v>0</v>
      </c>
      <c r="L3738" s="68" t="str">
        <f t="shared" si="589"/>
        <v>Normal</v>
      </c>
      <c r="N3738" s="67">
        <f t="shared" si="590"/>
        <v>0</v>
      </c>
      <c r="O3738" s="67">
        <f t="shared" si="591"/>
        <v>0</v>
      </c>
      <c r="P3738" s="81">
        <f t="shared" si="592"/>
        <v>1.660557527283419</v>
      </c>
      <c r="Q3738" s="81">
        <f t="shared" si="593"/>
        <v>1.660557527283419</v>
      </c>
      <c r="S3738" s="1">
        <f t="shared" si="597"/>
        <v>7</v>
      </c>
      <c r="T3738" s="1" t="str">
        <f t="shared" si="598"/>
        <v>Off-Peak</v>
      </c>
    </row>
    <row r="3739" spans="1:20" x14ac:dyDescent="0.25">
      <c r="A3739" s="85">
        <v>45081.999999991232</v>
      </c>
      <c r="B3739" s="1">
        <v>6</v>
      </c>
      <c r="C3739" s="1">
        <v>5</v>
      </c>
      <c r="D3739" s="1">
        <v>1</v>
      </c>
      <c r="E3739" s="1" t="str">
        <f t="shared" si="594"/>
        <v>Summer</v>
      </c>
      <c r="F3739" s="78">
        <v>0.75519999999999998</v>
      </c>
      <c r="G3739" s="79">
        <f t="shared" si="595"/>
        <v>1.4368160456054515</v>
      </c>
      <c r="J3739" s="78">
        <v>0</v>
      </c>
      <c r="K3739" s="80">
        <f t="shared" si="596"/>
        <v>0</v>
      </c>
      <c r="L3739" s="68" t="str">
        <f t="shared" si="589"/>
        <v>Normal</v>
      </c>
      <c r="N3739" s="67">
        <f t="shared" si="590"/>
        <v>0</v>
      </c>
      <c r="O3739" s="67">
        <f t="shared" si="591"/>
        <v>0</v>
      </c>
      <c r="P3739" s="81">
        <f t="shared" si="592"/>
        <v>1.4368160456054515</v>
      </c>
      <c r="Q3739" s="81">
        <f t="shared" si="593"/>
        <v>1.4368160456054515</v>
      </c>
      <c r="S3739" s="1">
        <f t="shared" si="597"/>
        <v>1</v>
      </c>
      <c r="T3739" s="1" t="str">
        <f t="shared" si="598"/>
        <v>Off-Peak</v>
      </c>
    </row>
    <row r="3740" spans="1:20" x14ac:dyDescent="0.25">
      <c r="A3740" s="85">
        <v>45082.041666657897</v>
      </c>
      <c r="B3740" s="1">
        <v>6</v>
      </c>
      <c r="C3740" s="1">
        <v>5</v>
      </c>
      <c r="D3740" s="1">
        <v>2</v>
      </c>
      <c r="E3740" s="1" t="str">
        <f t="shared" si="594"/>
        <v>Summer</v>
      </c>
      <c r="F3740" s="78">
        <v>0.6794</v>
      </c>
      <c r="G3740" s="79">
        <f t="shared" si="595"/>
        <v>1.2926017232313873</v>
      </c>
      <c r="J3740" s="78">
        <v>0</v>
      </c>
      <c r="K3740" s="80">
        <f t="shared" si="596"/>
        <v>0</v>
      </c>
      <c r="L3740" s="68" t="str">
        <f t="shared" si="589"/>
        <v>Normal</v>
      </c>
      <c r="N3740" s="67">
        <f t="shared" si="590"/>
        <v>0</v>
      </c>
      <c r="O3740" s="67">
        <f t="shared" si="591"/>
        <v>0</v>
      </c>
      <c r="P3740" s="81">
        <f t="shared" si="592"/>
        <v>1.2926017232313873</v>
      </c>
      <c r="Q3740" s="81">
        <f t="shared" si="593"/>
        <v>1.2926017232313873</v>
      </c>
      <c r="S3740" s="1">
        <f t="shared" si="597"/>
        <v>1</v>
      </c>
      <c r="T3740" s="1" t="str">
        <f t="shared" si="598"/>
        <v>Off-Peak</v>
      </c>
    </row>
    <row r="3741" spans="1:20" x14ac:dyDescent="0.25">
      <c r="A3741" s="85">
        <v>45082.083333324561</v>
      </c>
      <c r="B3741" s="1">
        <v>6</v>
      </c>
      <c r="C3741" s="1">
        <v>5</v>
      </c>
      <c r="D3741" s="1">
        <v>3</v>
      </c>
      <c r="E3741" s="1" t="str">
        <f t="shared" si="594"/>
        <v>Summer</v>
      </c>
      <c r="F3741" s="78">
        <v>0.63060000000000005</v>
      </c>
      <c r="G3741" s="79">
        <f t="shared" si="595"/>
        <v>1.1997566185895097</v>
      </c>
      <c r="J3741" s="78">
        <v>0</v>
      </c>
      <c r="K3741" s="80">
        <f t="shared" si="596"/>
        <v>0</v>
      </c>
      <c r="L3741" s="68" t="str">
        <f t="shared" si="589"/>
        <v>Normal</v>
      </c>
      <c r="N3741" s="67">
        <f t="shared" si="590"/>
        <v>0</v>
      </c>
      <c r="O3741" s="67">
        <f t="shared" si="591"/>
        <v>0</v>
      </c>
      <c r="P3741" s="81">
        <f t="shared" si="592"/>
        <v>1.1997566185895097</v>
      </c>
      <c r="Q3741" s="81">
        <f t="shared" si="593"/>
        <v>1.1997566185895097</v>
      </c>
      <c r="S3741" s="1">
        <f t="shared" si="597"/>
        <v>1</v>
      </c>
      <c r="T3741" s="1" t="str">
        <f t="shared" si="598"/>
        <v>Off-Peak</v>
      </c>
    </row>
    <row r="3742" spans="1:20" x14ac:dyDescent="0.25">
      <c r="A3742" s="85">
        <v>45082.124999991225</v>
      </c>
      <c r="B3742" s="1">
        <v>6</v>
      </c>
      <c r="C3742" s="1">
        <v>5</v>
      </c>
      <c r="D3742" s="1">
        <v>4</v>
      </c>
      <c r="E3742" s="1" t="str">
        <f t="shared" si="594"/>
        <v>Summer</v>
      </c>
      <c r="F3742" s="78">
        <v>0.60099999999999998</v>
      </c>
      <c r="G3742" s="79">
        <f t="shared" si="595"/>
        <v>1.1434407354460756</v>
      </c>
      <c r="J3742" s="78">
        <v>0</v>
      </c>
      <c r="K3742" s="80">
        <f t="shared" si="596"/>
        <v>0</v>
      </c>
      <c r="L3742" s="68" t="str">
        <f t="shared" si="589"/>
        <v>Normal</v>
      </c>
      <c r="N3742" s="67">
        <f t="shared" si="590"/>
        <v>0</v>
      </c>
      <c r="O3742" s="67">
        <f t="shared" si="591"/>
        <v>0</v>
      </c>
      <c r="P3742" s="81">
        <f t="shared" si="592"/>
        <v>1.1434407354460756</v>
      </c>
      <c r="Q3742" s="81">
        <f t="shared" si="593"/>
        <v>1.1434407354460756</v>
      </c>
      <c r="S3742" s="1">
        <f t="shared" si="597"/>
        <v>1</v>
      </c>
      <c r="T3742" s="1" t="str">
        <f t="shared" si="598"/>
        <v>Off-Peak</v>
      </c>
    </row>
    <row r="3743" spans="1:20" x14ac:dyDescent="0.25">
      <c r="A3743" s="85">
        <v>45082.166666657889</v>
      </c>
      <c r="B3743" s="1">
        <v>6</v>
      </c>
      <c r="C3743" s="1">
        <v>5</v>
      </c>
      <c r="D3743" s="1">
        <v>5</v>
      </c>
      <c r="E3743" s="1" t="str">
        <f t="shared" si="594"/>
        <v>Summer</v>
      </c>
      <c r="F3743" s="78">
        <v>0.58899999999999997</v>
      </c>
      <c r="G3743" s="79">
        <f t="shared" si="595"/>
        <v>1.1206099720095484</v>
      </c>
      <c r="J3743" s="78">
        <v>0</v>
      </c>
      <c r="K3743" s="80">
        <f t="shared" si="596"/>
        <v>0</v>
      </c>
      <c r="L3743" s="68" t="str">
        <f t="shared" si="589"/>
        <v>Normal</v>
      </c>
      <c r="N3743" s="67">
        <f t="shared" si="590"/>
        <v>0</v>
      </c>
      <c r="O3743" s="67">
        <f t="shared" si="591"/>
        <v>0</v>
      </c>
      <c r="P3743" s="81">
        <f t="shared" si="592"/>
        <v>1.1206099720095484</v>
      </c>
      <c r="Q3743" s="81">
        <f t="shared" si="593"/>
        <v>1.1206099720095484</v>
      </c>
      <c r="S3743" s="1">
        <f t="shared" si="597"/>
        <v>1</v>
      </c>
      <c r="T3743" s="1" t="str">
        <f t="shared" si="598"/>
        <v>Off-Peak</v>
      </c>
    </row>
    <row r="3744" spans="1:20" x14ac:dyDescent="0.25">
      <c r="A3744" s="85">
        <v>45082.208333324554</v>
      </c>
      <c r="B3744" s="1">
        <v>6</v>
      </c>
      <c r="C3744" s="1">
        <v>5</v>
      </c>
      <c r="D3744" s="1">
        <v>6</v>
      </c>
      <c r="E3744" s="1" t="str">
        <f t="shared" si="594"/>
        <v>Summer</v>
      </c>
      <c r="F3744" s="78">
        <v>0.59360000000000002</v>
      </c>
      <c r="G3744" s="79">
        <f t="shared" si="595"/>
        <v>1.1293617646602172</v>
      </c>
      <c r="J3744" s="78">
        <v>0.37297599999999997</v>
      </c>
      <c r="K3744" s="80">
        <f t="shared" si="596"/>
        <v>0.37297599999999997</v>
      </c>
      <c r="L3744" s="68" t="str">
        <f t="shared" si="589"/>
        <v>Normal</v>
      </c>
      <c r="N3744" s="67">
        <f t="shared" si="590"/>
        <v>0</v>
      </c>
      <c r="O3744" s="67">
        <f t="shared" si="591"/>
        <v>0.37297599999999997</v>
      </c>
      <c r="P3744" s="81">
        <f t="shared" si="592"/>
        <v>0.75638576466021723</v>
      </c>
      <c r="Q3744" s="81">
        <f t="shared" si="593"/>
        <v>0.75638576466021723</v>
      </c>
      <c r="S3744" s="1">
        <f t="shared" si="597"/>
        <v>1</v>
      </c>
      <c r="T3744" s="1" t="str">
        <f t="shared" si="598"/>
        <v>Peak</v>
      </c>
    </row>
    <row r="3745" spans="1:20" x14ac:dyDescent="0.25">
      <c r="A3745" s="85">
        <v>45082.249999991218</v>
      </c>
      <c r="B3745" s="1">
        <v>6</v>
      </c>
      <c r="C3745" s="1">
        <v>5</v>
      </c>
      <c r="D3745" s="1">
        <v>7</v>
      </c>
      <c r="E3745" s="1" t="str">
        <f t="shared" si="594"/>
        <v>Summer</v>
      </c>
      <c r="F3745" s="78">
        <v>0.60950000000000004</v>
      </c>
      <c r="G3745" s="79">
        <f t="shared" si="595"/>
        <v>1.1596125262136159</v>
      </c>
      <c r="J3745" s="78">
        <v>0.95490900000000001</v>
      </c>
      <c r="K3745" s="80">
        <f t="shared" si="596"/>
        <v>0.95490900000000001</v>
      </c>
      <c r="L3745" s="68" t="str">
        <f t="shared" si="589"/>
        <v>Normal</v>
      </c>
      <c r="N3745" s="67">
        <f t="shared" si="590"/>
        <v>0</v>
      </c>
      <c r="O3745" s="67">
        <f t="shared" si="591"/>
        <v>0.95490900000000001</v>
      </c>
      <c r="P3745" s="81">
        <f t="shared" si="592"/>
        <v>0.20470352621361587</v>
      </c>
      <c r="Q3745" s="81">
        <f t="shared" si="593"/>
        <v>0.20470352621361587</v>
      </c>
      <c r="S3745" s="1">
        <f t="shared" si="597"/>
        <v>1</v>
      </c>
      <c r="T3745" s="1" t="str">
        <f t="shared" si="598"/>
        <v>Peak</v>
      </c>
    </row>
    <row r="3746" spans="1:20" x14ac:dyDescent="0.25">
      <c r="A3746" s="85">
        <v>45082.291666657882</v>
      </c>
      <c r="B3746" s="1">
        <v>6</v>
      </c>
      <c r="C3746" s="1">
        <v>5</v>
      </c>
      <c r="D3746" s="1">
        <v>8</v>
      </c>
      <c r="E3746" s="1" t="str">
        <f t="shared" si="594"/>
        <v>Summer</v>
      </c>
      <c r="F3746" s="78">
        <v>0.64249999999999996</v>
      </c>
      <c r="G3746" s="79">
        <f t="shared" si="595"/>
        <v>1.2223971256640658</v>
      </c>
      <c r="J3746" s="78">
        <v>2.1067390000000001</v>
      </c>
      <c r="K3746" s="80">
        <f t="shared" si="596"/>
        <v>2.1067390000000001</v>
      </c>
      <c r="L3746" s="68" t="str">
        <f t="shared" si="589"/>
        <v>Normal</v>
      </c>
      <c r="N3746" s="67">
        <f t="shared" si="590"/>
        <v>0.88434187433593436</v>
      </c>
      <c r="O3746" s="67">
        <f t="shared" si="591"/>
        <v>1.2223971256640658</v>
      </c>
      <c r="P3746" s="81">
        <f t="shared" si="592"/>
        <v>0</v>
      </c>
      <c r="Q3746" s="81">
        <f t="shared" si="593"/>
        <v>-0.88434187433593436</v>
      </c>
      <c r="S3746" s="1">
        <f t="shared" si="597"/>
        <v>1</v>
      </c>
      <c r="T3746" s="1" t="str">
        <f t="shared" si="598"/>
        <v>Peak</v>
      </c>
    </row>
    <row r="3747" spans="1:20" x14ac:dyDescent="0.25">
      <c r="A3747" s="85">
        <v>45082.333333324546</v>
      </c>
      <c r="B3747" s="1">
        <v>6</v>
      </c>
      <c r="C3747" s="1">
        <v>5</v>
      </c>
      <c r="D3747" s="1">
        <v>9</v>
      </c>
      <c r="E3747" s="1" t="str">
        <f t="shared" si="594"/>
        <v>Summer</v>
      </c>
      <c r="F3747" s="78">
        <v>0.66539999999999999</v>
      </c>
      <c r="G3747" s="79">
        <f t="shared" si="595"/>
        <v>1.2659658325554388</v>
      </c>
      <c r="J3747" s="78">
        <v>2.9018510000000002</v>
      </c>
      <c r="K3747" s="80">
        <f t="shared" si="596"/>
        <v>2.9018510000000002</v>
      </c>
      <c r="L3747" s="68" t="str">
        <f t="shared" si="589"/>
        <v>Normal</v>
      </c>
      <c r="N3747" s="67">
        <f t="shared" si="590"/>
        <v>1.6358851674445614</v>
      </c>
      <c r="O3747" s="67">
        <f t="shared" si="591"/>
        <v>1.2659658325554388</v>
      </c>
      <c r="P3747" s="81">
        <f t="shared" si="592"/>
        <v>0</v>
      </c>
      <c r="Q3747" s="81">
        <f t="shared" si="593"/>
        <v>-1.6358851674445614</v>
      </c>
      <c r="S3747" s="1">
        <f t="shared" si="597"/>
        <v>1</v>
      </c>
      <c r="T3747" s="1" t="str">
        <f t="shared" si="598"/>
        <v>Peak</v>
      </c>
    </row>
    <row r="3748" spans="1:20" x14ac:dyDescent="0.25">
      <c r="A3748" s="85">
        <v>45082.374999991211</v>
      </c>
      <c r="B3748" s="1">
        <v>6</v>
      </c>
      <c r="C3748" s="1">
        <v>5</v>
      </c>
      <c r="D3748" s="1">
        <v>10</v>
      </c>
      <c r="E3748" s="1" t="str">
        <f t="shared" si="594"/>
        <v>Summer</v>
      </c>
      <c r="F3748" s="78">
        <v>0.69</v>
      </c>
      <c r="G3748" s="79">
        <f t="shared" si="595"/>
        <v>1.3127688976003198</v>
      </c>
      <c r="J3748" s="78">
        <v>3.5622950000000002</v>
      </c>
      <c r="K3748" s="80">
        <f t="shared" si="596"/>
        <v>3.5622950000000002</v>
      </c>
      <c r="L3748" s="68" t="str">
        <f t="shared" si="589"/>
        <v>Normal</v>
      </c>
      <c r="N3748" s="67">
        <f t="shared" si="590"/>
        <v>2.2495261023996802</v>
      </c>
      <c r="O3748" s="67">
        <f t="shared" si="591"/>
        <v>1.31276889760032</v>
      </c>
      <c r="P3748" s="81">
        <f t="shared" si="592"/>
        <v>0</v>
      </c>
      <c r="Q3748" s="81">
        <f t="shared" si="593"/>
        <v>-2.2495261023996802</v>
      </c>
      <c r="S3748" s="1">
        <f t="shared" si="597"/>
        <v>1</v>
      </c>
      <c r="T3748" s="1" t="str">
        <f t="shared" si="598"/>
        <v>Peak</v>
      </c>
    </row>
    <row r="3749" spans="1:20" x14ac:dyDescent="0.25">
      <c r="A3749" s="85">
        <v>45082.416666657875</v>
      </c>
      <c r="B3749" s="1">
        <v>6</v>
      </c>
      <c r="C3749" s="1">
        <v>5</v>
      </c>
      <c r="D3749" s="1">
        <v>11</v>
      </c>
      <c r="E3749" s="1" t="str">
        <f t="shared" si="594"/>
        <v>Summer</v>
      </c>
      <c r="F3749" s="78">
        <v>0.73399999999999999</v>
      </c>
      <c r="G3749" s="79">
        <f t="shared" si="595"/>
        <v>1.3964816968675866</v>
      </c>
      <c r="J3749" s="78">
        <v>5.2160679999999999</v>
      </c>
      <c r="K3749" s="80">
        <f t="shared" si="596"/>
        <v>5.2160679999999999</v>
      </c>
      <c r="L3749" s="68" t="str">
        <f t="shared" si="589"/>
        <v>Normal</v>
      </c>
      <c r="N3749" s="67">
        <f t="shared" si="590"/>
        <v>3.8195863031324135</v>
      </c>
      <c r="O3749" s="67">
        <f t="shared" si="591"/>
        <v>1.3964816968675864</v>
      </c>
      <c r="P3749" s="81">
        <f t="shared" si="592"/>
        <v>2.2204460492503131E-16</v>
      </c>
      <c r="Q3749" s="81">
        <f t="shared" si="593"/>
        <v>-3.8195863031324135</v>
      </c>
      <c r="S3749" s="1">
        <f t="shared" si="597"/>
        <v>1</v>
      </c>
      <c r="T3749" s="1" t="str">
        <f t="shared" si="598"/>
        <v>Peak</v>
      </c>
    </row>
    <row r="3750" spans="1:20" x14ac:dyDescent="0.25">
      <c r="A3750" s="85">
        <v>45082.458333324539</v>
      </c>
      <c r="B3750" s="1">
        <v>6</v>
      </c>
      <c r="C3750" s="1">
        <v>5</v>
      </c>
      <c r="D3750" s="1">
        <v>12</v>
      </c>
      <c r="E3750" s="1" t="str">
        <f t="shared" si="594"/>
        <v>Summer</v>
      </c>
      <c r="F3750" s="78">
        <v>0.81879999999999997</v>
      </c>
      <c r="G3750" s="79">
        <f t="shared" si="595"/>
        <v>1.557819091819046</v>
      </c>
      <c r="J3750" s="78">
        <v>5.6229880000000003</v>
      </c>
      <c r="K3750" s="80">
        <f t="shared" si="596"/>
        <v>5.6229880000000003</v>
      </c>
      <c r="L3750" s="68" t="str">
        <f t="shared" si="589"/>
        <v>Normal</v>
      </c>
      <c r="N3750" s="67">
        <f t="shared" si="590"/>
        <v>4.0651689081809543</v>
      </c>
      <c r="O3750" s="67">
        <f t="shared" si="591"/>
        <v>1.557819091819046</v>
      </c>
      <c r="P3750" s="81">
        <f t="shared" si="592"/>
        <v>0</v>
      </c>
      <c r="Q3750" s="81">
        <f t="shared" si="593"/>
        <v>-4.0651689081809543</v>
      </c>
      <c r="S3750" s="1">
        <f t="shared" si="597"/>
        <v>1</v>
      </c>
      <c r="T3750" s="1" t="str">
        <f t="shared" si="598"/>
        <v>Peak</v>
      </c>
    </row>
    <row r="3751" spans="1:20" x14ac:dyDescent="0.25">
      <c r="A3751" s="85">
        <v>45082.499999991203</v>
      </c>
      <c r="B3751" s="1">
        <v>6</v>
      </c>
      <c r="C3751" s="1">
        <v>5</v>
      </c>
      <c r="D3751" s="1">
        <v>13</v>
      </c>
      <c r="E3751" s="1" t="str">
        <f t="shared" si="594"/>
        <v>Summer</v>
      </c>
      <c r="F3751" s="78">
        <v>0.94389999999999996</v>
      </c>
      <c r="G3751" s="79">
        <f t="shared" si="595"/>
        <v>1.7958298006448432</v>
      </c>
      <c r="J3751" s="78">
        <v>6.1459570000000001</v>
      </c>
      <c r="K3751" s="80">
        <f t="shared" si="596"/>
        <v>6.1459570000000001</v>
      </c>
      <c r="L3751" s="68" t="str">
        <f t="shared" si="589"/>
        <v>Normal</v>
      </c>
      <c r="N3751" s="67">
        <f t="shared" si="590"/>
        <v>4.3501271993551569</v>
      </c>
      <c r="O3751" s="67">
        <f t="shared" si="591"/>
        <v>1.7958298006448432</v>
      </c>
      <c r="P3751" s="81">
        <f t="shared" si="592"/>
        <v>0</v>
      </c>
      <c r="Q3751" s="81">
        <f t="shared" si="593"/>
        <v>-4.3501271993551569</v>
      </c>
      <c r="S3751" s="1">
        <f t="shared" si="597"/>
        <v>1</v>
      </c>
      <c r="T3751" s="1" t="str">
        <f t="shared" si="598"/>
        <v>Peak</v>
      </c>
    </row>
    <row r="3752" spans="1:20" x14ac:dyDescent="0.25">
      <c r="A3752" s="85">
        <v>45082.541666657868</v>
      </c>
      <c r="B3752" s="1">
        <v>6</v>
      </c>
      <c r="C3752" s="1">
        <v>5</v>
      </c>
      <c r="D3752" s="1">
        <v>14</v>
      </c>
      <c r="E3752" s="1" t="str">
        <f t="shared" si="594"/>
        <v>Summer</v>
      </c>
      <c r="F3752" s="78">
        <v>1.0954999999999999</v>
      </c>
      <c r="G3752" s="79">
        <f t="shared" si="595"/>
        <v>2.0842584453929711</v>
      </c>
      <c r="J3752" s="78">
        <v>5.7044600000000001</v>
      </c>
      <c r="K3752" s="80">
        <f t="shared" si="596"/>
        <v>5.7044600000000001</v>
      </c>
      <c r="L3752" s="68" t="str">
        <f t="shared" si="589"/>
        <v>Normal</v>
      </c>
      <c r="N3752" s="67">
        <f t="shared" si="590"/>
        <v>3.620201554607029</v>
      </c>
      <c r="O3752" s="67">
        <f t="shared" si="591"/>
        <v>2.0842584453929711</v>
      </c>
      <c r="P3752" s="81">
        <f t="shared" si="592"/>
        <v>0</v>
      </c>
      <c r="Q3752" s="81">
        <f t="shared" si="593"/>
        <v>-3.620201554607029</v>
      </c>
      <c r="S3752" s="1">
        <f t="shared" si="597"/>
        <v>1</v>
      </c>
      <c r="T3752" s="1" t="str">
        <f t="shared" si="598"/>
        <v>Peak</v>
      </c>
    </row>
    <row r="3753" spans="1:20" x14ac:dyDescent="0.25">
      <c r="A3753" s="85">
        <v>45082.583333324532</v>
      </c>
      <c r="B3753" s="1">
        <v>6</v>
      </c>
      <c r="C3753" s="1">
        <v>5</v>
      </c>
      <c r="D3753" s="1">
        <v>15</v>
      </c>
      <c r="E3753" s="1" t="str">
        <f t="shared" si="594"/>
        <v>Summer</v>
      </c>
      <c r="F3753" s="78">
        <v>1.2648999999999999</v>
      </c>
      <c r="G3753" s="79">
        <f t="shared" si="595"/>
        <v>2.4065527225719485</v>
      </c>
      <c r="J3753" s="78">
        <v>4.9918620000000002</v>
      </c>
      <c r="K3753" s="80">
        <f t="shared" si="596"/>
        <v>4.9918620000000002</v>
      </c>
      <c r="L3753" s="68" t="str">
        <f t="shared" si="589"/>
        <v>Normal</v>
      </c>
      <c r="N3753" s="67">
        <f t="shared" si="590"/>
        <v>2.5853092774280517</v>
      </c>
      <c r="O3753" s="67">
        <f t="shared" si="591"/>
        <v>2.4065527225719485</v>
      </c>
      <c r="P3753" s="81">
        <f t="shared" si="592"/>
        <v>0</v>
      </c>
      <c r="Q3753" s="81">
        <f t="shared" si="593"/>
        <v>-2.5853092774280517</v>
      </c>
      <c r="S3753" s="1">
        <f t="shared" si="597"/>
        <v>1</v>
      </c>
      <c r="T3753" s="1" t="str">
        <f t="shared" si="598"/>
        <v>Peak</v>
      </c>
    </row>
    <row r="3754" spans="1:20" x14ac:dyDescent="0.25">
      <c r="A3754" s="85">
        <v>45082.624999991196</v>
      </c>
      <c r="B3754" s="1">
        <v>6</v>
      </c>
      <c r="C3754" s="1">
        <v>5</v>
      </c>
      <c r="D3754" s="1">
        <v>16</v>
      </c>
      <c r="E3754" s="1" t="str">
        <f t="shared" si="594"/>
        <v>Summer</v>
      </c>
      <c r="F3754" s="78">
        <v>1.4559</v>
      </c>
      <c r="G3754" s="79">
        <f t="shared" si="595"/>
        <v>2.7699423739366749</v>
      </c>
      <c r="J3754" s="78">
        <v>4.0049209999999995</v>
      </c>
      <c r="K3754" s="80">
        <f t="shared" si="596"/>
        <v>4.0049209999999995</v>
      </c>
      <c r="L3754" s="68" t="str">
        <f t="shared" si="589"/>
        <v>Normal</v>
      </c>
      <c r="N3754" s="67">
        <f t="shared" si="590"/>
        <v>1.2349786260633246</v>
      </c>
      <c r="O3754" s="67">
        <f t="shared" si="591"/>
        <v>2.7699423739366749</v>
      </c>
      <c r="P3754" s="81">
        <f t="shared" si="592"/>
        <v>0</v>
      </c>
      <c r="Q3754" s="81">
        <f t="shared" si="593"/>
        <v>-1.2349786260633246</v>
      </c>
      <c r="S3754" s="1">
        <f t="shared" si="597"/>
        <v>1</v>
      </c>
      <c r="T3754" s="1" t="str">
        <f t="shared" si="598"/>
        <v>Peak</v>
      </c>
    </row>
    <row r="3755" spans="1:20" x14ac:dyDescent="0.25">
      <c r="A3755" s="85">
        <v>45082.66666665786</v>
      </c>
      <c r="B3755" s="1">
        <v>6</v>
      </c>
      <c r="C3755" s="1">
        <v>5</v>
      </c>
      <c r="D3755" s="1">
        <v>17</v>
      </c>
      <c r="E3755" s="1" t="str">
        <f t="shared" si="594"/>
        <v>Summer</v>
      </c>
      <c r="F3755" s="78">
        <v>1.6268</v>
      </c>
      <c r="G3755" s="79">
        <f t="shared" si="595"/>
        <v>3.0950904965452177</v>
      </c>
      <c r="J3755" s="78">
        <v>2.655017</v>
      </c>
      <c r="K3755" s="80">
        <f t="shared" si="596"/>
        <v>2.655017</v>
      </c>
      <c r="L3755" s="68" t="str">
        <f t="shared" si="589"/>
        <v>Normal</v>
      </c>
      <c r="N3755" s="67">
        <f t="shared" si="590"/>
        <v>0</v>
      </c>
      <c r="O3755" s="67">
        <f t="shared" si="591"/>
        <v>2.655017</v>
      </c>
      <c r="P3755" s="81">
        <f t="shared" si="592"/>
        <v>0.44007349654521777</v>
      </c>
      <c r="Q3755" s="81">
        <f t="shared" si="593"/>
        <v>0.44007349654521777</v>
      </c>
      <c r="S3755" s="1">
        <f t="shared" si="597"/>
        <v>1</v>
      </c>
      <c r="T3755" s="1" t="str">
        <f t="shared" si="598"/>
        <v>Peak</v>
      </c>
    </row>
    <row r="3756" spans="1:20" x14ac:dyDescent="0.25">
      <c r="A3756" s="85">
        <v>45082.708333324525</v>
      </c>
      <c r="B3756" s="1">
        <v>6</v>
      </c>
      <c r="C3756" s="1">
        <v>5</v>
      </c>
      <c r="D3756" s="1">
        <v>18</v>
      </c>
      <c r="E3756" s="1" t="str">
        <f t="shared" si="594"/>
        <v>Summer</v>
      </c>
      <c r="F3756" s="78">
        <v>1.73</v>
      </c>
      <c r="G3756" s="79">
        <f t="shared" si="595"/>
        <v>3.2914350620993527</v>
      </c>
      <c r="J3756" s="78">
        <v>1.112552</v>
      </c>
      <c r="K3756" s="80">
        <f t="shared" si="596"/>
        <v>1.112552</v>
      </c>
      <c r="L3756" s="68" t="str">
        <f t="shared" si="589"/>
        <v>Normal</v>
      </c>
      <c r="N3756" s="67">
        <f t="shared" si="590"/>
        <v>0</v>
      </c>
      <c r="O3756" s="67">
        <f t="shared" si="591"/>
        <v>1.112552</v>
      </c>
      <c r="P3756" s="81">
        <f t="shared" si="592"/>
        <v>2.1788830620993527</v>
      </c>
      <c r="Q3756" s="81">
        <f t="shared" si="593"/>
        <v>2.1788830620993527</v>
      </c>
      <c r="S3756" s="1">
        <f t="shared" si="597"/>
        <v>1</v>
      </c>
      <c r="T3756" s="1" t="str">
        <f t="shared" si="598"/>
        <v>Peak</v>
      </c>
    </row>
    <row r="3757" spans="1:20" x14ac:dyDescent="0.25">
      <c r="A3757" s="85">
        <v>45082.749999991189</v>
      </c>
      <c r="B3757" s="1">
        <v>6</v>
      </c>
      <c r="C3757" s="1">
        <v>5</v>
      </c>
      <c r="D3757" s="1">
        <v>19</v>
      </c>
      <c r="E3757" s="1" t="str">
        <f t="shared" si="594"/>
        <v>Summer</v>
      </c>
      <c r="F3757" s="78">
        <v>1.7133</v>
      </c>
      <c r="G3757" s="79">
        <f t="shared" si="595"/>
        <v>3.2596622496501855</v>
      </c>
      <c r="J3757" s="78">
        <v>0.183145</v>
      </c>
      <c r="K3757" s="80">
        <f t="shared" si="596"/>
        <v>0.183145</v>
      </c>
      <c r="L3757" s="68" t="str">
        <f t="shared" si="589"/>
        <v>Normal</v>
      </c>
      <c r="N3757" s="67">
        <f t="shared" si="590"/>
        <v>0</v>
      </c>
      <c r="O3757" s="67">
        <f t="shared" si="591"/>
        <v>0.183145</v>
      </c>
      <c r="P3757" s="81">
        <f t="shared" si="592"/>
        <v>3.0765172496501854</v>
      </c>
      <c r="Q3757" s="81">
        <f t="shared" si="593"/>
        <v>3.0765172496501854</v>
      </c>
      <c r="S3757" s="1">
        <f t="shared" si="597"/>
        <v>1</v>
      </c>
      <c r="T3757" s="1" t="str">
        <f t="shared" si="598"/>
        <v>Peak</v>
      </c>
    </row>
    <row r="3758" spans="1:20" x14ac:dyDescent="0.25">
      <c r="A3758" s="85">
        <v>45082.791666657853</v>
      </c>
      <c r="B3758" s="1">
        <v>6</v>
      </c>
      <c r="C3758" s="1">
        <v>5</v>
      </c>
      <c r="D3758" s="1">
        <v>20</v>
      </c>
      <c r="E3758" s="1" t="str">
        <f t="shared" si="594"/>
        <v>Summer</v>
      </c>
      <c r="F3758" s="78">
        <v>1.5948</v>
      </c>
      <c r="G3758" s="79">
        <f t="shared" si="595"/>
        <v>3.0342084607144781</v>
      </c>
      <c r="J3758" s="78">
        <v>0</v>
      </c>
      <c r="K3758" s="80">
        <f t="shared" si="596"/>
        <v>0</v>
      </c>
      <c r="L3758" s="68" t="str">
        <f t="shared" si="589"/>
        <v>Normal</v>
      </c>
      <c r="N3758" s="67">
        <f t="shared" si="590"/>
        <v>0</v>
      </c>
      <c r="O3758" s="67">
        <f t="shared" si="591"/>
        <v>0</v>
      </c>
      <c r="P3758" s="81">
        <f t="shared" si="592"/>
        <v>3.0342084607144781</v>
      </c>
      <c r="Q3758" s="81">
        <f t="shared" si="593"/>
        <v>3.0342084607144781</v>
      </c>
      <c r="S3758" s="1">
        <f t="shared" si="597"/>
        <v>1</v>
      </c>
      <c r="T3758" s="1" t="str">
        <f t="shared" si="598"/>
        <v>Peak</v>
      </c>
    </row>
    <row r="3759" spans="1:20" x14ac:dyDescent="0.25">
      <c r="A3759" s="85">
        <v>45082.833333324517</v>
      </c>
      <c r="B3759" s="1">
        <v>6</v>
      </c>
      <c r="C3759" s="1">
        <v>5</v>
      </c>
      <c r="D3759" s="1">
        <v>21</v>
      </c>
      <c r="E3759" s="1" t="str">
        <f t="shared" si="594"/>
        <v>Summer</v>
      </c>
      <c r="F3759" s="78">
        <v>1.4816</v>
      </c>
      <c r="G3759" s="79">
        <f t="shared" si="595"/>
        <v>2.8188382589632375</v>
      </c>
      <c r="J3759" s="78">
        <v>0</v>
      </c>
      <c r="K3759" s="80">
        <f t="shared" si="596"/>
        <v>0</v>
      </c>
      <c r="L3759" s="68" t="str">
        <f t="shared" si="589"/>
        <v>Normal</v>
      </c>
      <c r="N3759" s="67">
        <f t="shared" si="590"/>
        <v>0</v>
      </c>
      <c r="O3759" s="67">
        <f t="shared" si="591"/>
        <v>0</v>
      </c>
      <c r="P3759" s="81">
        <f t="shared" si="592"/>
        <v>2.8188382589632375</v>
      </c>
      <c r="Q3759" s="81">
        <f t="shared" si="593"/>
        <v>2.8188382589632375</v>
      </c>
      <c r="S3759" s="1">
        <f t="shared" si="597"/>
        <v>1</v>
      </c>
      <c r="T3759" s="1" t="str">
        <f t="shared" si="598"/>
        <v>Peak</v>
      </c>
    </row>
    <row r="3760" spans="1:20" x14ac:dyDescent="0.25">
      <c r="A3760" s="85">
        <v>45082.874999991182</v>
      </c>
      <c r="B3760" s="1">
        <v>6</v>
      </c>
      <c r="C3760" s="1">
        <v>5</v>
      </c>
      <c r="D3760" s="1">
        <v>22</v>
      </c>
      <c r="E3760" s="1" t="str">
        <f t="shared" si="594"/>
        <v>Summer</v>
      </c>
      <c r="F3760" s="78">
        <v>1.3804000000000001</v>
      </c>
      <c r="G3760" s="79">
        <f t="shared" si="595"/>
        <v>2.626298820648524</v>
      </c>
      <c r="J3760" s="78">
        <v>0</v>
      </c>
      <c r="K3760" s="80">
        <f t="shared" si="596"/>
        <v>0</v>
      </c>
      <c r="L3760" s="68" t="str">
        <f t="shared" si="589"/>
        <v>Normal</v>
      </c>
      <c r="N3760" s="67">
        <f t="shared" si="590"/>
        <v>0</v>
      </c>
      <c r="O3760" s="67">
        <f t="shared" si="591"/>
        <v>0</v>
      </c>
      <c r="P3760" s="81">
        <f t="shared" si="592"/>
        <v>2.626298820648524</v>
      </c>
      <c r="Q3760" s="81">
        <f t="shared" si="593"/>
        <v>2.626298820648524</v>
      </c>
      <c r="S3760" s="1">
        <f t="shared" si="597"/>
        <v>1</v>
      </c>
      <c r="T3760" s="1" t="str">
        <f t="shared" si="598"/>
        <v>Off-Peak</v>
      </c>
    </row>
    <row r="3761" spans="1:20" x14ac:dyDescent="0.25">
      <c r="A3761" s="85">
        <v>45082.916666657846</v>
      </c>
      <c r="B3761" s="1">
        <v>6</v>
      </c>
      <c r="C3761" s="1">
        <v>5</v>
      </c>
      <c r="D3761" s="1">
        <v>23</v>
      </c>
      <c r="E3761" s="1" t="str">
        <f t="shared" si="594"/>
        <v>Summer</v>
      </c>
      <c r="F3761" s="78">
        <v>1.1963999999999999</v>
      </c>
      <c r="G3761" s="79">
        <f t="shared" si="595"/>
        <v>2.2762271146217716</v>
      </c>
      <c r="J3761" s="78">
        <v>0</v>
      </c>
      <c r="K3761" s="80">
        <f t="shared" si="596"/>
        <v>0</v>
      </c>
      <c r="L3761" s="68" t="str">
        <f t="shared" si="589"/>
        <v>Normal</v>
      </c>
      <c r="N3761" s="67">
        <f t="shared" si="590"/>
        <v>0</v>
      </c>
      <c r="O3761" s="67">
        <f t="shared" si="591"/>
        <v>0</v>
      </c>
      <c r="P3761" s="81">
        <f t="shared" si="592"/>
        <v>2.2762271146217716</v>
      </c>
      <c r="Q3761" s="81">
        <f t="shared" si="593"/>
        <v>2.2762271146217716</v>
      </c>
      <c r="S3761" s="1">
        <f t="shared" si="597"/>
        <v>1</v>
      </c>
      <c r="T3761" s="1" t="str">
        <f t="shared" si="598"/>
        <v>Off-Peak</v>
      </c>
    </row>
    <row r="3762" spans="1:20" x14ac:dyDescent="0.25">
      <c r="A3762" s="85">
        <v>45082.95833332451</v>
      </c>
      <c r="B3762" s="1">
        <v>6</v>
      </c>
      <c r="C3762" s="1">
        <v>6</v>
      </c>
      <c r="D3762" s="1">
        <v>0</v>
      </c>
      <c r="E3762" s="1" t="str">
        <f t="shared" si="594"/>
        <v>Summer</v>
      </c>
      <c r="F3762" s="78">
        <v>1.0004</v>
      </c>
      <c r="G3762" s="79">
        <f t="shared" si="595"/>
        <v>1.9033246451584926</v>
      </c>
      <c r="J3762" s="78">
        <v>0</v>
      </c>
      <c r="K3762" s="80">
        <f t="shared" si="596"/>
        <v>0</v>
      </c>
      <c r="L3762" s="68" t="str">
        <f t="shared" si="589"/>
        <v>Normal</v>
      </c>
      <c r="N3762" s="67">
        <f t="shared" si="590"/>
        <v>0</v>
      </c>
      <c r="O3762" s="67">
        <f t="shared" si="591"/>
        <v>0</v>
      </c>
      <c r="P3762" s="81">
        <f t="shared" si="592"/>
        <v>1.9033246451584926</v>
      </c>
      <c r="Q3762" s="81">
        <f t="shared" si="593"/>
        <v>1.9033246451584926</v>
      </c>
      <c r="S3762" s="1">
        <f t="shared" si="597"/>
        <v>1</v>
      </c>
      <c r="T3762" s="1" t="str">
        <f t="shared" si="598"/>
        <v>Off-Peak</v>
      </c>
    </row>
    <row r="3763" spans="1:20" x14ac:dyDescent="0.25">
      <c r="A3763" s="85">
        <v>45082.999999991174</v>
      </c>
      <c r="B3763" s="1">
        <v>6</v>
      </c>
      <c r="C3763" s="1">
        <v>6</v>
      </c>
      <c r="D3763" s="1">
        <v>1</v>
      </c>
      <c r="E3763" s="1" t="str">
        <f t="shared" si="594"/>
        <v>Summer</v>
      </c>
      <c r="F3763" s="78">
        <v>0.84919999999999995</v>
      </c>
      <c r="G3763" s="79">
        <f t="shared" si="595"/>
        <v>1.6156570258582486</v>
      </c>
      <c r="J3763" s="78">
        <v>0</v>
      </c>
      <c r="K3763" s="80">
        <f t="shared" si="596"/>
        <v>0</v>
      </c>
      <c r="L3763" s="68" t="str">
        <f t="shared" si="589"/>
        <v>Normal</v>
      </c>
      <c r="N3763" s="67">
        <f t="shared" si="590"/>
        <v>0</v>
      </c>
      <c r="O3763" s="67">
        <f t="shared" si="591"/>
        <v>0</v>
      </c>
      <c r="P3763" s="81">
        <f t="shared" si="592"/>
        <v>1.6156570258582486</v>
      </c>
      <c r="Q3763" s="81">
        <f t="shared" si="593"/>
        <v>1.6156570258582486</v>
      </c>
      <c r="S3763" s="1">
        <f t="shared" si="597"/>
        <v>2</v>
      </c>
      <c r="T3763" s="1" t="str">
        <f t="shared" si="598"/>
        <v>Off-Peak</v>
      </c>
    </row>
    <row r="3764" spans="1:20" x14ac:dyDescent="0.25">
      <c r="A3764" s="85">
        <v>45083.041666657839</v>
      </c>
      <c r="B3764" s="1">
        <v>6</v>
      </c>
      <c r="C3764" s="1">
        <v>6</v>
      </c>
      <c r="D3764" s="1">
        <v>2</v>
      </c>
      <c r="E3764" s="1" t="str">
        <f t="shared" si="594"/>
        <v>Summer</v>
      </c>
      <c r="F3764" s="78">
        <v>0.74970000000000003</v>
      </c>
      <c r="G3764" s="79">
        <f t="shared" si="595"/>
        <v>1.4263519456970433</v>
      </c>
      <c r="J3764" s="78">
        <v>0</v>
      </c>
      <c r="K3764" s="80">
        <f t="shared" si="596"/>
        <v>0</v>
      </c>
      <c r="L3764" s="68" t="str">
        <f t="shared" si="589"/>
        <v>Normal</v>
      </c>
      <c r="N3764" s="67">
        <f t="shared" si="590"/>
        <v>0</v>
      </c>
      <c r="O3764" s="67">
        <f t="shared" si="591"/>
        <v>0</v>
      </c>
      <c r="P3764" s="81">
        <f t="shared" si="592"/>
        <v>1.4263519456970433</v>
      </c>
      <c r="Q3764" s="81">
        <f t="shared" si="593"/>
        <v>1.4263519456970433</v>
      </c>
      <c r="S3764" s="1">
        <f t="shared" si="597"/>
        <v>2</v>
      </c>
      <c r="T3764" s="1" t="str">
        <f t="shared" si="598"/>
        <v>Off-Peak</v>
      </c>
    </row>
    <row r="3765" spans="1:20" x14ac:dyDescent="0.25">
      <c r="A3765" s="85">
        <v>45083.083333324503</v>
      </c>
      <c r="B3765" s="1">
        <v>6</v>
      </c>
      <c r="C3765" s="1">
        <v>6</v>
      </c>
      <c r="D3765" s="1">
        <v>3</v>
      </c>
      <c r="E3765" s="1" t="str">
        <f t="shared" si="594"/>
        <v>Summer</v>
      </c>
      <c r="F3765" s="78">
        <v>0.68730000000000002</v>
      </c>
      <c r="G3765" s="79">
        <f t="shared" si="595"/>
        <v>1.3076319758271011</v>
      </c>
      <c r="J3765" s="78">
        <v>0</v>
      </c>
      <c r="K3765" s="80">
        <f t="shared" si="596"/>
        <v>0</v>
      </c>
      <c r="L3765" s="68" t="str">
        <f t="shared" si="589"/>
        <v>Normal</v>
      </c>
      <c r="N3765" s="67">
        <f t="shared" si="590"/>
        <v>0</v>
      </c>
      <c r="O3765" s="67">
        <f t="shared" si="591"/>
        <v>0</v>
      </c>
      <c r="P3765" s="81">
        <f t="shared" si="592"/>
        <v>1.3076319758271011</v>
      </c>
      <c r="Q3765" s="81">
        <f t="shared" si="593"/>
        <v>1.3076319758271011</v>
      </c>
      <c r="S3765" s="1">
        <f t="shared" si="597"/>
        <v>2</v>
      </c>
      <c r="T3765" s="1" t="str">
        <f t="shared" si="598"/>
        <v>Off-Peak</v>
      </c>
    </row>
    <row r="3766" spans="1:20" x14ac:dyDescent="0.25">
      <c r="A3766" s="85">
        <v>45083.124999991167</v>
      </c>
      <c r="B3766" s="1">
        <v>6</v>
      </c>
      <c r="C3766" s="1">
        <v>6</v>
      </c>
      <c r="D3766" s="1">
        <v>4</v>
      </c>
      <c r="E3766" s="1" t="str">
        <f t="shared" si="594"/>
        <v>Summer</v>
      </c>
      <c r="F3766" s="78">
        <v>0.64790000000000003</v>
      </c>
      <c r="G3766" s="79">
        <f t="shared" si="595"/>
        <v>1.2326709692105033</v>
      </c>
      <c r="J3766" s="78">
        <v>0</v>
      </c>
      <c r="K3766" s="80">
        <f t="shared" si="596"/>
        <v>0</v>
      </c>
      <c r="L3766" s="68" t="str">
        <f t="shared" si="589"/>
        <v>Normal</v>
      </c>
      <c r="N3766" s="67">
        <f t="shared" si="590"/>
        <v>0</v>
      </c>
      <c r="O3766" s="67">
        <f t="shared" si="591"/>
        <v>0</v>
      </c>
      <c r="P3766" s="81">
        <f t="shared" si="592"/>
        <v>1.2326709692105033</v>
      </c>
      <c r="Q3766" s="81">
        <f t="shared" si="593"/>
        <v>1.2326709692105033</v>
      </c>
      <c r="S3766" s="1">
        <f t="shared" si="597"/>
        <v>2</v>
      </c>
      <c r="T3766" s="1" t="str">
        <f t="shared" si="598"/>
        <v>Off-Peak</v>
      </c>
    </row>
    <row r="3767" spans="1:20" x14ac:dyDescent="0.25">
      <c r="A3767" s="85">
        <v>45083.166666657831</v>
      </c>
      <c r="B3767" s="1">
        <v>6</v>
      </c>
      <c r="C3767" s="1">
        <v>6</v>
      </c>
      <c r="D3767" s="1">
        <v>5</v>
      </c>
      <c r="E3767" s="1" t="str">
        <f t="shared" si="594"/>
        <v>Summer</v>
      </c>
      <c r="F3767" s="78">
        <v>0.62870000000000004</v>
      </c>
      <c r="G3767" s="79">
        <f t="shared" si="595"/>
        <v>1.1961417477120595</v>
      </c>
      <c r="J3767" s="78">
        <v>0</v>
      </c>
      <c r="K3767" s="80">
        <f t="shared" si="596"/>
        <v>0</v>
      </c>
      <c r="L3767" s="68" t="str">
        <f t="shared" si="589"/>
        <v>Normal</v>
      </c>
      <c r="N3767" s="67">
        <f t="shared" si="590"/>
        <v>0</v>
      </c>
      <c r="O3767" s="67">
        <f t="shared" si="591"/>
        <v>0</v>
      </c>
      <c r="P3767" s="81">
        <f t="shared" si="592"/>
        <v>1.1961417477120595</v>
      </c>
      <c r="Q3767" s="81">
        <f t="shared" si="593"/>
        <v>1.1961417477120595</v>
      </c>
      <c r="S3767" s="1">
        <f t="shared" si="597"/>
        <v>2</v>
      </c>
      <c r="T3767" s="1" t="str">
        <f t="shared" si="598"/>
        <v>Off-Peak</v>
      </c>
    </row>
    <row r="3768" spans="1:20" x14ac:dyDescent="0.25">
      <c r="A3768" s="85">
        <v>45083.208333324495</v>
      </c>
      <c r="B3768" s="1">
        <v>6</v>
      </c>
      <c r="C3768" s="1">
        <v>6</v>
      </c>
      <c r="D3768" s="1">
        <v>6</v>
      </c>
      <c r="E3768" s="1" t="str">
        <f t="shared" si="594"/>
        <v>Summer</v>
      </c>
      <c r="F3768" s="78">
        <v>0.62829999999999997</v>
      </c>
      <c r="G3768" s="79">
        <f t="shared" si="595"/>
        <v>1.1953807222641752</v>
      </c>
      <c r="J3768" s="78">
        <v>0.407028</v>
      </c>
      <c r="K3768" s="80">
        <f t="shared" si="596"/>
        <v>0.407028</v>
      </c>
      <c r="L3768" s="68" t="str">
        <f t="shared" si="589"/>
        <v>Normal</v>
      </c>
      <c r="N3768" s="67">
        <f t="shared" si="590"/>
        <v>0</v>
      </c>
      <c r="O3768" s="67">
        <f t="shared" si="591"/>
        <v>0.407028</v>
      </c>
      <c r="P3768" s="81">
        <f t="shared" si="592"/>
        <v>0.7883527222641753</v>
      </c>
      <c r="Q3768" s="81">
        <f t="shared" si="593"/>
        <v>0.7883527222641753</v>
      </c>
      <c r="S3768" s="1">
        <f t="shared" si="597"/>
        <v>2</v>
      </c>
      <c r="T3768" s="1" t="str">
        <f t="shared" si="598"/>
        <v>Peak</v>
      </c>
    </row>
    <row r="3769" spans="1:20" x14ac:dyDescent="0.25">
      <c r="A3769" s="85">
        <v>45083.24999999116</v>
      </c>
      <c r="B3769" s="1">
        <v>6</v>
      </c>
      <c r="C3769" s="1">
        <v>6</v>
      </c>
      <c r="D3769" s="1">
        <v>7</v>
      </c>
      <c r="E3769" s="1" t="str">
        <f t="shared" si="594"/>
        <v>Summer</v>
      </c>
      <c r="F3769" s="78">
        <v>0.64570000000000005</v>
      </c>
      <c r="G3769" s="79">
        <f t="shared" si="595"/>
        <v>1.22848532924714</v>
      </c>
      <c r="J3769" s="78">
        <v>0.79012300000000002</v>
      </c>
      <c r="K3769" s="80">
        <f t="shared" si="596"/>
        <v>0.79012300000000002</v>
      </c>
      <c r="L3769" s="68" t="str">
        <f t="shared" si="589"/>
        <v>Normal</v>
      </c>
      <c r="N3769" s="67">
        <f t="shared" si="590"/>
        <v>0</v>
      </c>
      <c r="O3769" s="67">
        <f t="shared" si="591"/>
        <v>0.79012300000000002</v>
      </c>
      <c r="P3769" s="81">
        <f t="shared" si="592"/>
        <v>0.43836232924714003</v>
      </c>
      <c r="Q3769" s="81">
        <f t="shared" si="593"/>
        <v>0.43836232924714003</v>
      </c>
      <c r="S3769" s="1">
        <f t="shared" si="597"/>
        <v>2</v>
      </c>
      <c r="T3769" s="1" t="str">
        <f t="shared" si="598"/>
        <v>Peak</v>
      </c>
    </row>
    <row r="3770" spans="1:20" x14ac:dyDescent="0.25">
      <c r="A3770" s="85">
        <v>45083.291666657824</v>
      </c>
      <c r="B3770" s="1">
        <v>6</v>
      </c>
      <c r="C3770" s="1">
        <v>6</v>
      </c>
      <c r="D3770" s="1">
        <v>8</v>
      </c>
      <c r="E3770" s="1" t="str">
        <f t="shared" si="594"/>
        <v>Summer</v>
      </c>
      <c r="F3770" s="78">
        <v>0.68940000000000001</v>
      </c>
      <c r="G3770" s="79">
        <f t="shared" si="595"/>
        <v>1.3116273594284935</v>
      </c>
      <c r="J3770" s="78">
        <v>1.5240340000000001</v>
      </c>
      <c r="K3770" s="80">
        <f t="shared" si="596"/>
        <v>1.5240340000000001</v>
      </c>
      <c r="L3770" s="68" t="str">
        <f t="shared" si="589"/>
        <v>Normal</v>
      </c>
      <c r="N3770" s="67">
        <f t="shared" si="590"/>
        <v>0.2124066405715066</v>
      </c>
      <c r="O3770" s="67">
        <f t="shared" si="591"/>
        <v>1.3116273594284935</v>
      </c>
      <c r="P3770" s="81">
        <f t="shared" si="592"/>
        <v>0</v>
      </c>
      <c r="Q3770" s="81">
        <f t="shared" si="593"/>
        <v>-0.2124066405715066</v>
      </c>
      <c r="S3770" s="1">
        <f t="shared" si="597"/>
        <v>2</v>
      </c>
      <c r="T3770" s="1" t="str">
        <f t="shared" si="598"/>
        <v>Peak</v>
      </c>
    </row>
    <row r="3771" spans="1:20" x14ac:dyDescent="0.25">
      <c r="A3771" s="85">
        <v>45083.333333324488</v>
      </c>
      <c r="B3771" s="1">
        <v>6</v>
      </c>
      <c r="C3771" s="1">
        <v>6</v>
      </c>
      <c r="D3771" s="1">
        <v>9</v>
      </c>
      <c r="E3771" s="1" t="str">
        <f t="shared" si="594"/>
        <v>Summer</v>
      </c>
      <c r="F3771" s="78">
        <v>0.73929999999999996</v>
      </c>
      <c r="G3771" s="79">
        <f t="shared" si="595"/>
        <v>1.4065652840520526</v>
      </c>
      <c r="J3771" s="78">
        <v>1.579488</v>
      </c>
      <c r="K3771" s="80">
        <f t="shared" si="596"/>
        <v>1.579488</v>
      </c>
      <c r="L3771" s="68" t="str">
        <f t="shared" si="589"/>
        <v>Normal</v>
      </c>
      <c r="N3771" s="67">
        <f t="shared" si="590"/>
        <v>0.17292271594794739</v>
      </c>
      <c r="O3771" s="67">
        <f t="shared" si="591"/>
        <v>1.4065652840520526</v>
      </c>
      <c r="P3771" s="81">
        <f t="shared" si="592"/>
        <v>0</v>
      </c>
      <c r="Q3771" s="81">
        <f t="shared" si="593"/>
        <v>-0.17292271594794739</v>
      </c>
      <c r="S3771" s="1">
        <f t="shared" si="597"/>
        <v>2</v>
      </c>
      <c r="T3771" s="1" t="str">
        <f t="shared" si="598"/>
        <v>Peak</v>
      </c>
    </row>
    <row r="3772" spans="1:20" x14ac:dyDescent="0.25">
      <c r="A3772" s="85">
        <v>45083.374999991152</v>
      </c>
      <c r="B3772" s="1">
        <v>6</v>
      </c>
      <c r="C3772" s="1">
        <v>6</v>
      </c>
      <c r="D3772" s="1">
        <v>10</v>
      </c>
      <c r="E3772" s="1" t="str">
        <f t="shared" si="594"/>
        <v>Summer</v>
      </c>
      <c r="F3772" s="78">
        <v>0.81069999999999998</v>
      </c>
      <c r="G3772" s="79">
        <f t="shared" si="595"/>
        <v>1.5424083264993902</v>
      </c>
      <c r="J3772" s="78">
        <v>3.1961390000000001</v>
      </c>
      <c r="K3772" s="80">
        <f t="shared" si="596"/>
        <v>3.1961390000000001</v>
      </c>
      <c r="L3772" s="68" t="str">
        <f t="shared" si="589"/>
        <v>Normal</v>
      </c>
      <c r="N3772" s="67">
        <f t="shared" si="590"/>
        <v>1.6537306735006099</v>
      </c>
      <c r="O3772" s="67">
        <f t="shared" si="591"/>
        <v>1.5424083264993902</v>
      </c>
      <c r="P3772" s="81">
        <f t="shared" si="592"/>
        <v>0</v>
      </c>
      <c r="Q3772" s="81">
        <f t="shared" si="593"/>
        <v>-1.6537306735006099</v>
      </c>
      <c r="S3772" s="1">
        <f t="shared" si="597"/>
        <v>2</v>
      </c>
      <c r="T3772" s="1" t="str">
        <f t="shared" si="598"/>
        <v>Peak</v>
      </c>
    </row>
    <row r="3773" spans="1:20" x14ac:dyDescent="0.25">
      <c r="A3773" s="85">
        <v>45083.416666657817</v>
      </c>
      <c r="B3773" s="1">
        <v>6</v>
      </c>
      <c r="C3773" s="1">
        <v>6</v>
      </c>
      <c r="D3773" s="1">
        <v>11</v>
      </c>
      <c r="E3773" s="1" t="str">
        <f t="shared" si="594"/>
        <v>Summer</v>
      </c>
      <c r="F3773" s="78">
        <v>0.91300000000000003</v>
      </c>
      <c r="G3773" s="79">
        <f t="shared" si="595"/>
        <v>1.7370405847957855</v>
      </c>
      <c r="J3773" s="78">
        <v>5.1893919999999998</v>
      </c>
      <c r="K3773" s="80">
        <f t="shared" si="596"/>
        <v>5.1893919999999998</v>
      </c>
      <c r="L3773" s="68" t="str">
        <f t="shared" si="589"/>
        <v>Normal</v>
      </c>
      <c r="N3773" s="67">
        <f t="shared" si="590"/>
        <v>3.4523514152042143</v>
      </c>
      <c r="O3773" s="67">
        <f t="shared" si="591"/>
        <v>1.7370405847957855</v>
      </c>
      <c r="P3773" s="81">
        <f t="shared" si="592"/>
        <v>0</v>
      </c>
      <c r="Q3773" s="81">
        <f t="shared" si="593"/>
        <v>-3.4523514152042143</v>
      </c>
      <c r="S3773" s="1">
        <f t="shared" si="597"/>
        <v>2</v>
      </c>
      <c r="T3773" s="1" t="str">
        <f t="shared" si="598"/>
        <v>Peak</v>
      </c>
    </row>
    <row r="3774" spans="1:20" x14ac:dyDescent="0.25">
      <c r="A3774" s="85">
        <v>45083.458333324481</v>
      </c>
      <c r="B3774" s="1">
        <v>6</v>
      </c>
      <c r="C3774" s="1">
        <v>6</v>
      </c>
      <c r="D3774" s="1">
        <v>12</v>
      </c>
      <c r="E3774" s="1" t="str">
        <f t="shared" si="594"/>
        <v>Summer</v>
      </c>
      <c r="F3774" s="78">
        <v>0.99460000000000004</v>
      </c>
      <c r="G3774" s="79">
        <f t="shared" si="595"/>
        <v>1.8922897761641713</v>
      </c>
      <c r="J3774" s="78">
        <v>6.1278860000000002</v>
      </c>
      <c r="K3774" s="80">
        <f t="shared" si="596"/>
        <v>6.1278860000000002</v>
      </c>
      <c r="L3774" s="68" t="str">
        <f t="shared" si="589"/>
        <v>Normal</v>
      </c>
      <c r="N3774" s="67">
        <f t="shared" si="590"/>
        <v>4.2355962238358291</v>
      </c>
      <c r="O3774" s="67">
        <f t="shared" si="591"/>
        <v>1.892289776164171</v>
      </c>
      <c r="P3774" s="81">
        <f t="shared" si="592"/>
        <v>2.2204460492503131E-16</v>
      </c>
      <c r="Q3774" s="81">
        <f t="shared" si="593"/>
        <v>-4.2355962238358291</v>
      </c>
      <c r="S3774" s="1">
        <f t="shared" si="597"/>
        <v>2</v>
      </c>
      <c r="T3774" s="1" t="str">
        <f t="shared" si="598"/>
        <v>Peak</v>
      </c>
    </row>
    <row r="3775" spans="1:20" x14ac:dyDescent="0.25">
      <c r="A3775" s="85">
        <v>45083.499999991145</v>
      </c>
      <c r="B3775" s="1">
        <v>6</v>
      </c>
      <c r="C3775" s="1">
        <v>6</v>
      </c>
      <c r="D3775" s="1">
        <v>13</v>
      </c>
      <c r="E3775" s="1" t="str">
        <f t="shared" si="594"/>
        <v>Summer</v>
      </c>
      <c r="F3775" s="78">
        <v>1.042</v>
      </c>
      <c r="G3775" s="79">
        <f t="shared" si="595"/>
        <v>1.9824712917384539</v>
      </c>
      <c r="J3775" s="78">
        <v>6.0892749999999998</v>
      </c>
      <c r="K3775" s="80">
        <f t="shared" si="596"/>
        <v>6.0892749999999998</v>
      </c>
      <c r="L3775" s="68" t="str">
        <f t="shared" si="589"/>
        <v>Normal</v>
      </c>
      <c r="N3775" s="67">
        <f t="shared" si="590"/>
        <v>4.1068037082615456</v>
      </c>
      <c r="O3775" s="67">
        <f t="shared" si="591"/>
        <v>1.9824712917384542</v>
      </c>
      <c r="P3775" s="81">
        <f t="shared" si="592"/>
        <v>0</v>
      </c>
      <c r="Q3775" s="81">
        <f t="shared" si="593"/>
        <v>-4.1068037082615456</v>
      </c>
      <c r="S3775" s="1">
        <f t="shared" si="597"/>
        <v>2</v>
      </c>
      <c r="T3775" s="1" t="str">
        <f t="shared" si="598"/>
        <v>Peak</v>
      </c>
    </row>
    <row r="3776" spans="1:20" x14ac:dyDescent="0.25">
      <c r="A3776" s="85">
        <v>45083.541666657809</v>
      </c>
      <c r="B3776" s="1">
        <v>6</v>
      </c>
      <c r="C3776" s="1">
        <v>6</v>
      </c>
      <c r="D3776" s="1">
        <v>14</v>
      </c>
      <c r="E3776" s="1" t="str">
        <f t="shared" si="594"/>
        <v>Summer</v>
      </c>
      <c r="F3776" s="78">
        <v>1.0410999999999999</v>
      </c>
      <c r="G3776" s="79">
        <f t="shared" si="595"/>
        <v>1.9807589844807143</v>
      </c>
      <c r="J3776" s="78">
        <v>5.6580729999999999</v>
      </c>
      <c r="K3776" s="80">
        <f t="shared" si="596"/>
        <v>5.6580729999999999</v>
      </c>
      <c r="L3776" s="68" t="str">
        <f t="shared" si="589"/>
        <v>Normal</v>
      </c>
      <c r="N3776" s="67">
        <f t="shared" si="590"/>
        <v>3.6773140155192854</v>
      </c>
      <c r="O3776" s="67">
        <f t="shared" si="591"/>
        <v>1.9807589844807145</v>
      </c>
      <c r="P3776" s="81">
        <f t="shared" si="592"/>
        <v>0</v>
      </c>
      <c r="Q3776" s="81">
        <f t="shared" si="593"/>
        <v>-3.6773140155192854</v>
      </c>
      <c r="S3776" s="1">
        <f t="shared" si="597"/>
        <v>2</v>
      </c>
      <c r="T3776" s="1" t="str">
        <f t="shared" si="598"/>
        <v>Peak</v>
      </c>
    </row>
    <row r="3777" spans="1:20" x14ac:dyDescent="0.25">
      <c r="A3777" s="85">
        <v>45083.583333324474</v>
      </c>
      <c r="B3777" s="1">
        <v>6</v>
      </c>
      <c r="C3777" s="1">
        <v>6</v>
      </c>
      <c r="D3777" s="1">
        <v>15</v>
      </c>
      <c r="E3777" s="1" t="str">
        <f t="shared" si="594"/>
        <v>Summer</v>
      </c>
      <c r="F3777" s="78">
        <v>1.0550999999999999</v>
      </c>
      <c r="G3777" s="79">
        <f t="shared" si="595"/>
        <v>2.0073948751566628</v>
      </c>
      <c r="J3777" s="78">
        <v>4.8870649999999998</v>
      </c>
      <c r="K3777" s="80">
        <f t="shared" si="596"/>
        <v>4.8870649999999998</v>
      </c>
      <c r="L3777" s="68" t="str">
        <f t="shared" si="589"/>
        <v>Normal</v>
      </c>
      <c r="N3777" s="67">
        <f t="shared" si="590"/>
        <v>2.879670124843337</v>
      </c>
      <c r="O3777" s="67">
        <f t="shared" si="591"/>
        <v>2.0073948751566628</v>
      </c>
      <c r="P3777" s="81">
        <f t="shared" si="592"/>
        <v>0</v>
      </c>
      <c r="Q3777" s="81">
        <f t="shared" si="593"/>
        <v>-2.879670124843337</v>
      </c>
      <c r="S3777" s="1">
        <f t="shared" si="597"/>
        <v>2</v>
      </c>
      <c r="T3777" s="1" t="str">
        <f t="shared" si="598"/>
        <v>Peak</v>
      </c>
    </row>
    <row r="3778" spans="1:20" x14ac:dyDescent="0.25">
      <c r="A3778" s="85">
        <v>45083.624999991138</v>
      </c>
      <c r="B3778" s="1">
        <v>6</v>
      </c>
      <c r="C3778" s="1">
        <v>6</v>
      </c>
      <c r="D3778" s="1">
        <v>16</v>
      </c>
      <c r="E3778" s="1" t="str">
        <f t="shared" si="594"/>
        <v>Summer</v>
      </c>
      <c r="F3778" s="78">
        <v>1.1513</v>
      </c>
      <c r="G3778" s="79">
        <f t="shared" si="595"/>
        <v>2.1904214953728234</v>
      </c>
      <c r="J3778" s="78">
        <v>3.8230839999999997</v>
      </c>
      <c r="K3778" s="80">
        <f t="shared" si="596"/>
        <v>3.8230839999999997</v>
      </c>
      <c r="L3778" s="68" t="str">
        <f t="shared" si="589"/>
        <v>Normal</v>
      </c>
      <c r="N3778" s="67">
        <f t="shared" si="590"/>
        <v>1.6326625046271763</v>
      </c>
      <c r="O3778" s="67">
        <f t="shared" si="591"/>
        <v>2.1904214953728234</v>
      </c>
      <c r="P3778" s="81">
        <f t="shared" si="592"/>
        <v>0</v>
      </c>
      <c r="Q3778" s="81">
        <f t="shared" si="593"/>
        <v>-1.6326625046271763</v>
      </c>
      <c r="S3778" s="1">
        <f t="shared" si="597"/>
        <v>2</v>
      </c>
      <c r="T3778" s="1" t="str">
        <f t="shared" si="598"/>
        <v>Peak</v>
      </c>
    </row>
    <row r="3779" spans="1:20" x14ac:dyDescent="0.25">
      <c r="A3779" s="85">
        <v>45083.666666657802</v>
      </c>
      <c r="B3779" s="1">
        <v>6</v>
      </c>
      <c r="C3779" s="1">
        <v>6</v>
      </c>
      <c r="D3779" s="1">
        <v>17</v>
      </c>
      <c r="E3779" s="1" t="str">
        <f t="shared" si="594"/>
        <v>Summer</v>
      </c>
      <c r="F3779" s="78">
        <v>1.238</v>
      </c>
      <c r="G3779" s="79">
        <f t="shared" si="595"/>
        <v>2.3553737612017334</v>
      </c>
      <c r="J3779" s="78">
        <v>2.4936919999999998</v>
      </c>
      <c r="K3779" s="80">
        <f t="shared" si="596"/>
        <v>2.4936919999999998</v>
      </c>
      <c r="L3779" s="68" t="str">
        <f t="shared" si="589"/>
        <v>Normal</v>
      </c>
      <c r="N3779" s="67">
        <f t="shared" si="590"/>
        <v>0.13831823879826644</v>
      </c>
      <c r="O3779" s="67">
        <f t="shared" si="591"/>
        <v>2.3553737612017334</v>
      </c>
      <c r="P3779" s="81">
        <f t="shared" si="592"/>
        <v>0</v>
      </c>
      <c r="Q3779" s="81">
        <f t="shared" si="593"/>
        <v>-0.13831823879826644</v>
      </c>
      <c r="S3779" s="1">
        <f t="shared" si="597"/>
        <v>2</v>
      </c>
      <c r="T3779" s="1" t="str">
        <f t="shared" si="598"/>
        <v>Peak</v>
      </c>
    </row>
    <row r="3780" spans="1:20" x14ac:dyDescent="0.25">
      <c r="A3780" s="85">
        <v>45083.708333324466</v>
      </c>
      <c r="B3780" s="1">
        <v>6</v>
      </c>
      <c r="C3780" s="1">
        <v>6</v>
      </c>
      <c r="D3780" s="1">
        <v>18</v>
      </c>
      <c r="E3780" s="1" t="str">
        <f t="shared" si="594"/>
        <v>Summer</v>
      </c>
      <c r="F3780" s="78">
        <v>1.2363</v>
      </c>
      <c r="G3780" s="79">
        <f t="shared" si="595"/>
        <v>2.3521394030482252</v>
      </c>
      <c r="J3780" s="78">
        <v>1.0755160000000001</v>
      </c>
      <c r="K3780" s="80">
        <f t="shared" si="596"/>
        <v>1.0755160000000001</v>
      </c>
      <c r="L3780" s="68" t="str">
        <f t="shared" si="589"/>
        <v>Normal</v>
      </c>
      <c r="N3780" s="67">
        <f t="shared" si="590"/>
        <v>0</v>
      </c>
      <c r="O3780" s="67">
        <f t="shared" si="591"/>
        <v>1.0755160000000001</v>
      </c>
      <c r="P3780" s="81">
        <f t="shared" si="592"/>
        <v>1.2766234030482251</v>
      </c>
      <c r="Q3780" s="81">
        <f t="shared" si="593"/>
        <v>1.2766234030482251</v>
      </c>
      <c r="S3780" s="1">
        <f t="shared" si="597"/>
        <v>2</v>
      </c>
      <c r="T3780" s="1" t="str">
        <f t="shared" si="598"/>
        <v>Peak</v>
      </c>
    </row>
    <row r="3781" spans="1:20" x14ac:dyDescent="0.25">
      <c r="A3781" s="85">
        <v>45083.749999991131</v>
      </c>
      <c r="B3781" s="1">
        <v>6</v>
      </c>
      <c r="C3781" s="1">
        <v>6</v>
      </c>
      <c r="D3781" s="1">
        <v>19</v>
      </c>
      <c r="E3781" s="1" t="str">
        <f t="shared" si="594"/>
        <v>Summer</v>
      </c>
      <c r="F3781" s="78">
        <v>1.1915</v>
      </c>
      <c r="G3781" s="79">
        <f t="shared" si="595"/>
        <v>2.2669045528851899</v>
      </c>
      <c r="J3781" s="78">
        <v>0.212344</v>
      </c>
      <c r="K3781" s="80">
        <f t="shared" si="596"/>
        <v>0.212344</v>
      </c>
      <c r="L3781" s="68" t="str">
        <f t="shared" si="589"/>
        <v>Normal</v>
      </c>
      <c r="N3781" s="67">
        <f t="shared" si="590"/>
        <v>0</v>
      </c>
      <c r="O3781" s="67">
        <f t="shared" si="591"/>
        <v>0.212344</v>
      </c>
      <c r="P3781" s="81">
        <f t="shared" si="592"/>
        <v>2.05456055288519</v>
      </c>
      <c r="Q3781" s="81">
        <f t="shared" si="593"/>
        <v>2.05456055288519</v>
      </c>
      <c r="S3781" s="1">
        <f t="shared" si="597"/>
        <v>2</v>
      </c>
      <c r="T3781" s="1" t="str">
        <f t="shared" si="598"/>
        <v>Peak</v>
      </c>
    </row>
    <row r="3782" spans="1:20" x14ac:dyDescent="0.25">
      <c r="A3782" s="85">
        <v>45083.791666657795</v>
      </c>
      <c r="B3782" s="1">
        <v>6</v>
      </c>
      <c r="C3782" s="1">
        <v>6</v>
      </c>
      <c r="D3782" s="1">
        <v>20</v>
      </c>
      <c r="E3782" s="1" t="str">
        <f t="shared" si="594"/>
        <v>Summer</v>
      </c>
      <c r="F3782" s="78">
        <v>1.1307</v>
      </c>
      <c r="G3782" s="79">
        <f t="shared" si="595"/>
        <v>2.1512286848067852</v>
      </c>
      <c r="J3782" s="78">
        <v>0</v>
      </c>
      <c r="K3782" s="80">
        <f t="shared" si="596"/>
        <v>0</v>
      </c>
      <c r="L3782" s="68" t="str">
        <f t="shared" si="589"/>
        <v>Normal</v>
      </c>
      <c r="N3782" s="67">
        <f t="shared" si="590"/>
        <v>0</v>
      </c>
      <c r="O3782" s="67">
        <f t="shared" si="591"/>
        <v>0</v>
      </c>
      <c r="P3782" s="81">
        <f t="shared" si="592"/>
        <v>2.1512286848067852</v>
      </c>
      <c r="Q3782" s="81">
        <f t="shared" si="593"/>
        <v>2.1512286848067852</v>
      </c>
      <c r="S3782" s="1">
        <f t="shared" si="597"/>
        <v>2</v>
      </c>
      <c r="T3782" s="1" t="str">
        <f t="shared" si="598"/>
        <v>Peak</v>
      </c>
    </row>
    <row r="3783" spans="1:20" x14ac:dyDescent="0.25">
      <c r="A3783" s="85">
        <v>45083.833333324459</v>
      </c>
      <c r="B3783" s="1">
        <v>6</v>
      </c>
      <c r="C3783" s="1">
        <v>6</v>
      </c>
      <c r="D3783" s="1">
        <v>21</v>
      </c>
      <c r="E3783" s="1" t="str">
        <f t="shared" si="594"/>
        <v>Summer</v>
      </c>
      <c r="F3783" s="78">
        <v>1.1060000000000001</v>
      </c>
      <c r="G3783" s="79">
        <f t="shared" si="595"/>
        <v>2.1042353633999329</v>
      </c>
      <c r="J3783" s="78">
        <v>0</v>
      </c>
      <c r="K3783" s="80">
        <f t="shared" si="596"/>
        <v>0</v>
      </c>
      <c r="L3783" s="68" t="str">
        <f t="shared" si="589"/>
        <v>Normal</v>
      </c>
      <c r="N3783" s="67">
        <f t="shared" si="590"/>
        <v>0</v>
      </c>
      <c r="O3783" s="67">
        <f t="shared" si="591"/>
        <v>0</v>
      </c>
      <c r="P3783" s="81">
        <f t="shared" si="592"/>
        <v>2.1042353633999329</v>
      </c>
      <c r="Q3783" s="81">
        <f t="shared" si="593"/>
        <v>2.1042353633999329</v>
      </c>
      <c r="S3783" s="1">
        <f t="shared" si="597"/>
        <v>2</v>
      </c>
      <c r="T3783" s="1" t="str">
        <f t="shared" si="598"/>
        <v>Peak</v>
      </c>
    </row>
    <row r="3784" spans="1:20" x14ac:dyDescent="0.25">
      <c r="A3784" s="85">
        <v>45083.874999991123</v>
      </c>
      <c r="B3784" s="1">
        <v>6</v>
      </c>
      <c r="C3784" s="1">
        <v>6</v>
      </c>
      <c r="D3784" s="1">
        <v>22</v>
      </c>
      <c r="E3784" s="1" t="str">
        <f t="shared" si="594"/>
        <v>Summer</v>
      </c>
      <c r="F3784" s="78">
        <v>1.0664</v>
      </c>
      <c r="G3784" s="79">
        <f t="shared" si="595"/>
        <v>2.0288938440593927</v>
      </c>
      <c r="J3784" s="78">
        <v>0</v>
      </c>
      <c r="K3784" s="80">
        <f t="shared" si="596"/>
        <v>0</v>
      </c>
      <c r="L3784" s="68" t="str">
        <f t="shared" si="589"/>
        <v>Normal</v>
      </c>
      <c r="N3784" s="67">
        <f t="shared" si="590"/>
        <v>0</v>
      </c>
      <c r="O3784" s="67">
        <f t="shared" si="591"/>
        <v>0</v>
      </c>
      <c r="P3784" s="81">
        <f t="shared" si="592"/>
        <v>2.0288938440593927</v>
      </c>
      <c r="Q3784" s="81">
        <f t="shared" si="593"/>
        <v>2.0288938440593927</v>
      </c>
      <c r="S3784" s="1">
        <f t="shared" si="597"/>
        <v>2</v>
      </c>
      <c r="T3784" s="1" t="str">
        <f t="shared" si="598"/>
        <v>Off-Peak</v>
      </c>
    </row>
    <row r="3785" spans="1:20" x14ac:dyDescent="0.25">
      <c r="A3785" s="85">
        <v>45083.916666657788</v>
      </c>
      <c r="B3785" s="1">
        <v>6</v>
      </c>
      <c r="C3785" s="1">
        <v>6</v>
      </c>
      <c r="D3785" s="1">
        <v>23</v>
      </c>
      <c r="E3785" s="1" t="str">
        <f t="shared" si="594"/>
        <v>Summer</v>
      </c>
      <c r="F3785" s="78">
        <v>0.95550000000000002</v>
      </c>
      <c r="G3785" s="79">
        <f t="shared" si="595"/>
        <v>1.8178995386334864</v>
      </c>
      <c r="J3785" s="78">
        <v>0</v>
      </c>
      <c r="K3785" s="80">
        <f t="shared" si="596"/>
        <v>0</v>
      </c>
      <c r="L3785" s="68" t="str">
        <f t="shared" si="589"/>
        <v>Normal</v>
      </c>
      <c r="N3785" s="67">
        <f t="shared" si="590"/>
        <v>0</v>
      </c>
      <c r="O3785" s="67">
        <f t="shared" si="591"/>
        <v>0</v>
      </c>
      <c r="P3785" s="81">
        <f t="shared" si="592"/>
        <v>1.8178995386334864</v>
      </c>
      <c r="Q3785" s="81">
        <f t="shared" si="593"/>
        <v>1.8178995386334864</v>
      </c>
      <c r="S3785" s="1">
        <f t="shared" si="597"/>
        <v>2</v>
      </c>
      <c r="T3785" s="1" t="str">
        <f t="shared" si="598"/>
        <v>Off-Peak</v>
      </c>
    </row>
    <row r="3786" spans="1:20" x14ac:dyDescent="0.25">
      <c r="A3786" s="85">
        <v>45083.958333324452</v>
      </c>
      <c r="B3786" s="1">
        <v>6</v>
      </c>
      <c r="C3786" s="1">
        <v>7</v>
      </c>
      <c r="D3786" s="1">
        <v>0</v>
      </c>
      <c r="E3786" s="1" t="str">
        <f t="shared" si="594"/>
        <v>Summer</v>
      </c>
      <c r="F3786" s="78">
        <v>0.81659999999999999</v>
      </c>
      <c r="G3786" s="79">
        <f t="shared" si="595"/>
        <v>1.5536334518556827</v>
      </c>
      <c r="J3786" s="78">
        <v>0</v>
      </c>
      <c r="K3786" s="80">
        <f t="shared" si="596"/>
        <v>0</v>
      </c>
      <c r="L3786" s="68" t="str">
        <f t="shared" si="589"/>
        <v>Normal</v>
      </c>
      <c r="N3786" s="67">
        <f t="shared" si="590"/>
        <v>0</v>
      </c>
      <c r="O3786" s="67">
        <f t="shared" si="591"/>
        <v>0</v>
      </c>
      <c r="P3786" s="81">
        <f t="shared" si="592"/>
        <v>1.5536334518556827</v>
      </c>
      <c r="Q3786" s="81">
        <f t="shared" si="593"/>
        <v>1.5536334518556827</v>
      </c>
      <c r="S3786" s="1">
        <f t="shared" si="597"/>
        <v>2</v>
      </c>
      <c r="T3786" s="1" t="str">
        <f t="shared" si="598"/>
        <v>Off-Peak</v>
      </c>
    </row>
    <row r="3787" spans="1:20" x14ac:dyDescent="0.25">
      <c r="A3787" s="85">
        <v>45083.999999991116</v>
      </c>
      <c r="B3787" s="1">
        <v>6</v>
      </c>
      <c r="C3787" s="1">
        <v>7</v>
      </c>
      <c r="D3787" s="1">
        <v>1</v>
      </c>
      <c r="E3787" s="1" t="str">
        <f t="shared" si="594"/>
        <v>Summer</v>
      </c>
      <c r="F3787" s="78">
        <v>0.71699999999999997</v>
      </c>
      <c r="G3787" s="79">
        <f t="shared" si="595"/>
        <v>1.3641381153325061</v>
      </c>
      <c r="J3787" s="78">
        <v>0</v>
      </c>
      <c r="K3787" s="80">
        <f t="shared" si="596"/>
        <v>0</v>
      </c>
      <c r="L3787" s="68" t="str">
        <f t="shared" si="589"/>
        <v>Normal</v>
      </c>
      <c r="N3787" s="67">
        <f t="shared" si="590"/>
        <v>0</v>
      </c>
      <c r="O3787" s="67">
        <f t="shared" si="591"/>
        <v>0</v>
      </c>
      <c r="P3787" s="81">
        <f t="shared" si="592"/>
        <v>1.3641381153325061</v>
      </c>
      <c r="Q3787" s="81">
        <f t="shared" si="593"/>
        <v>1.3641381153325061</v>
      </c>
      <c r="S3787" s="1">
        <f t="shared" si="597"/>
        <v>3</v>
      </c>
      <c r="T3787" s="1" t="str">
        <f t="shared" si="598"/>
        <v>Off-Peak</v>
      </c>
    </row>
    <row r="3788" spans="1:20" x14ac:dyDescent="0.25">
      <c r="A3788" s="85">
        <v>45084.04166665778</v>
      </c>
      <c r="B3788" s="1">
        <v>6</v>
      </c>
      <c r="C3788" s="1">
        <v>7</v>
      </c>
      <c r="D3788" s="1">
        <v>2</v>
      </c>
      <c r="E3788" s="1" t="str">
        <f t="shared" si="594"/>
        <v>Summer</v>
      </c>
      <c r="F3788" s="78">
        <v>0.64980000000000004</v>
      </c>
      <c r="G3788" s="79">
        <f t="shared" si="595"/>
        <v>1.2362858400879535</v>
      </c>
      <c r="J3788" s="78">
        <v>0</v>
      </c>
      <c r="K3788" s="80">
        <f t="shared" si="596"/>
        <v>0</v>
      </c>
      <c r="L3788" s="68" t="str">
        <f t="shared" si="589"/>
        <v>Normal</v>
      </c>
      <c r="N3788" s="67">
        <f t="shared" si="590"/>
        <v>0</v>
      </c>
      <c r="O3788" s="67">
        <f t="shared" si="591"/>
        <v>0</v>
      </c>
      <c r="P3788" s="81">
        <f t="shared" si="592"/>
        <v>1.2362858400879535</v>
      </c>
      <c r="Q3788" s="81">
        <f t="shared" si="593"/>
        <v>1.2362858400879535</v>
      </c>
      <c r="S3788" s="1">
        <f t="shared" si="597"/>
        <v>3</v>
      </c>
      <c r="T3788" s="1" t="str">
        <f t="shared" si="598"/>
        <v>Off-Peak</v>
      </c>
    </row>
    <row r="3789" spans="1:20" x14ac:dyDescent="0.25">
      <c r="A3789" s="85">
        <v>45084.083333324445</v>
      </c>
      <c r="B3789" s="1">
        <v>6</v>
      </c>
      <c r="C3789" s="1">
        <v>7</v>
      </c>
      <c r="D3789" s="1">
        <v>3</v>
      </c>
      <c r="E3789" s="1" t="str">
        <f t="shared" si="594"/>
        <v>Summer</v>
      </c>
      <c r="F3789" s="78">
        <v>0.60829999999999995</v>
      </c>
      <c r="G3789" s="79">
        <f t="shared" si="595"/>
        <v>1.1573294498699629</v>
      </c>
      <c r="J3789" s="78">
        <v>0</v>
      </c>
      <c r="K3789" s="80">
        <f t="shared" si="596"/>
        <v>0</v>
      </c>
      <c r="L3789" s="68" t="str">
        <f t="shared" si="589"/>
        <v>Normal</v>
      </c>
      <c r="N3789" s="67">
        <f t="shared" si="590"/>
        <v>0</v>
      </c>
      <c r="O3789" s="67">
        <f t="shared" si="591"/>
        <v>0</v>
      </c>
      <c r="P3789" s="81">
        <f t="shared" si="592"/>
        <v>1.1573294498699629</v>
      </c>
      <c r="Q3789" s="81">
        <f t="shared" si="593"/>
        <v>1.1573294498699629</v>
      </c>
      <c r="S3789" s="1">
        <f t="shared" si="597"/>
        <v>3</v>
      </c>
      <c r="T3789" s="1" t="str">
        <f t="shared" si="598"/>
        <v>Off-Peak</v>
      </c>
    </row>
    <row r="3790" spans="1:20" x14ac:dyDescent="0.25">
      <c r="A3790" s="85">
        <v>45084.124999991109</v>
      </c>
      <c r="B3790" s="1">
        <v>6</v>
      </c>
      <c r="C3790" s="1">
        <v>7</v>
      </c>
      <c r="D3790" s="1">
        <v>4</v>
      </c>
      <c r="E3790" s="1" t="str">
        <f t="shared" si="594"/>
        <v>Summer</v>
      </c>
      <c r="F3790" s="78">
        <v>0.58460000000000001</v>
      </c>
      <c r="G3790" s="79">
        <f t="shared" si="595"/>
        <v>1.1122386920828218</v>
      </c>
      <c r="J3790" s="78">
        <v>0</v>
      </c>
      <c r="K3790" s="80">
        <f t="shared" si="596"/>
        <v>0</v>
      </c>
      <c r="L3790" s="68" t="str">
        <f t="shared" si="589"/>
        <v>Normal</v>
      </c>
      <c r="N3790" s="67">
        <f t="shared" si="590"/>
        <v>0</v>
      </c>
      <c r="O3790" s="67">
        <f t="shared" si="591"/>
        <v>0</v>
      </c>
      <c r="P3790" s="81">
        <f t="shared" si="592"/>
        <v>1.1122386920828218</v>
      </c>
      <c r="Q3790" s="81">
        <f t="shared" si="593"/>
        <v>1.1122386920828218</v>
      </c>
      <c r="S3790" s="1">
        <f t="shared" si="597"/>
        <v>3</v>
      </c>
      <c r="T3790" s="1" t="str">
        <f t="shared" si="598"/>
        <v>Off-Peak</v>
      </c>
    </row>
    <row r="3791" spans="1:20" x14ac:dyDescent="0.25">
      <c r="A3791" s="85">
        <v>45084.166666657773</v>
      </c>
      <c r="B3791" s="1">
        <v>6</v>
      </c>
      <c r="C3791" s="1">
        <v>7</v>
      </c>
      <c r="D3791" s="1">
        <v>5</v>
      </c>
      <c r="E3791" s="1" t="str">
        <f t="shared" si="594"/>
        <v>Summer</v>
      </c>
      <c r="F3791" s="78">
        <v>0.57620000000000005</v>
      </c>
      <c r="G3791" s="79">
        <f t="shared" si="595"/>
        <v>1.0962571576772526</v>
      </c>
      <c r="J3791" s="78">
        <v>0</v>
      </c>
      <c r="K3791" s="80">
        <f t="shared" si="596"/>
        <v>0</v>
      </c>
      <c r="L3791" s="68" t="str">
        <f t="shared" si="589"/>
        <v>Normal</v>
      </c>
      <c r="N3791" s="67">
        <f t="shared" si="590"/>
        <v>0</v>
      </c>
      <c r="O3791" s="67">
        <f t="shared" si="591"/>
        <v>0</v>
      </c>
      <c r="P3791" s="81">
        <f t="shared" si="592"/>
        <v>1.0962571576772526</v>
      </c>
      <c r="Q3791" s="81">
        <f t="shared" si="593"/>
        <v>1.0962571576772526</v>
      </c>
      <c r="S3791" s="1">
        <f t="shared" si="597"/>
        <v>3</v>
      </c>
      <c r="T3791" s="1" t="str">
        <f t="shared" si="598"/>
        <v>Off-Peak</v>
      </c>
    </row>
    <row r="3792" spans="1:20" x14ac:dyDescent="0.25">
      <c r="A3792" s="85">
        <v>45084.208333324437</v>
      </c>
      <c r="B3792" s="1">
        <v>6</v>
      </c>
      <c r="C3792" s="1">
        <v>7</v>
      </c>
      <c r="D3792" s="1">
        <v>6</v>
      </c>
      <c r="E3792" s="1" t="str">
        <f t="shared" si="594"/>
        <v>Summer</v>
      </c>
      <c r="F3792" s="78">
        <v>0.58330000000000004</v>
      </c>
      <c r="G3792" s="79">
        <f t="shared" si="595"/>
        <v>1.1097653593771979</v>
      </c>
      <c r="J3792" s="78">
        <v>0.45136500000000002</v>
      </c>
      <c r="K3792" s="80">
        <f t="shared" si="596"/>
        <v>0.45136500000000002</v>
      </c>
      <c r="L3792" s="68" t="str">
        <f t="shared" si="589"/>
        <v>Normal</v>
      </c>
      <c r="N3792" s="67">
        <f t="shared" si="590"/>
        <v>0</v>
      </c>
      <c r="O3792" s="67">
        <f t="shared" si="591"/>
        <v>0.45136500000000002</v>
      </c>
      <c r="P3792" s="81">
        <f t="shared" si="592"/>
        <v>0.65840035937719787</v>
      </c>
      <c r="Q3792" s="81">
        <f t="shared" si="593"/>
        <v>0.65840035937719787</v>
      </c>
      <c r="S3792" s="1">
        <f t="shared" si="597"/>
        <v>3</v>
      </c>
      <c r="T3792" s="1" t="str">
        <f t="shared" si="598"/>
        <v>Peak</v>
      </c>
    </row>
    <row r="3793" spans="1:20" x14ac:dyDescent="0.25">
      <c r="A3793" s="85">
        <v>45084.249999991102</v>
      </c>
      <c r="B3793" s="1">
        <v>6</v>
      </c>
      <c r="C3793" s="1">
        <v>7</v>
      </c>
      <c r="D3793" s="1">
        <v>7</v>
      </c>
      <c r="E3793" s="1" t="str">
        <f t="shared" si="594"/>
        <v>Summer</v>
      </c>
      <c r="F3793" s="78">
        <v>0.60240000000000005</v>
      </c>
      <c r="G3793" s="79">
        <f t="shared" si="595"/>
        <v>1.1461043245136706</v>
      </c>
      <c r="J3793" s="78">
        <v>1.4921579999999999</v>
      </c>
      <c r="K3793" s="80">
        <f t="shared" si="596"/>
        <v>1.4921579999999999</v>
      </c>
      <c r="L3793" s="68" t="str">
        <f t="shared" si="589"/>
        <v>Normal</v>
      </c>
      <c r="N3793" s="67">
        <f t="shared" si="590"/>
        <v>0.34605367548632926</v>
      </c>
      <c r="O3793" s="67">
        <f t="shared" si="591"/>
        <v>1.1461043245136706</v>
      </c>
      <c r="P3793" s="81">
        <f t="shared" si="592"/>
        <v>0</v>
      </c>
      <c r="Q3793" s="81">
        <f t="shared" si="593"/>
        <v>-0.34605367548632926</v>
      </c>
      <c r="S3793" s="1">
        <f t="shared" si="597"/>
        <v>3</v>
      </c>
      <c r="T3793" s="1" t="str">
        <f t="shared" si="598"/>
        <v>Peak</v>
      </c>
    </row>
    <row r="3794" spans="1:20" x14ac:dyDescent="0.25">
      <c r="A3794" s="85">
        <v>45084.291666657766</v>
      </c>
      <c r="B3794" s="1">
        <v>6</v>
      </c>
      <c r="C3794" s="1">
        <v>7</v>
      </c>
      <c r="D3794" s="1">
        <v>8</v>
      </c>
      <c r="E3794" s="1" t="str">
        <f t="shared" si="594"/>
        <v>Summer</v>
      </c>
      <c r="F3794" s="78">
        <v>0.64119999999999999</v>
      </c>
      <c r="G3794" s="79">
        <f t="shared" si="595"/>
        <v>1.2199237929584421</v>
      </c>
      <c r="J3794" s="78">
        <v>2.8062390000000001</v>
      </c>
      <c r="K3794" s="80">
        <f t="shared" si="596"/>
        <v>2.8062390000000001</v>
      </c>
      <c r="L3794" s="68" t="str">
        <f t="shared" si="589"/>
        <v>Normal</v>
      </c>
      <c r="N3794" s="67">
        <f t="shared" si="590"/>
        <v>1.586315207041558</v>
      </c>
      <c r="O3794" s="67">
        <f t="shared" si="591"/>
        <v>1.2199237929584421</v>
      </c>
      <c r="P3794" s="81">
        <f t="shared" si="592"/>
        <v>0</v>
      </c>
      <c r="Q3794" s="81">
        <f t="shared" si="593"/>
        <v>-1.586315207041558</v>
      </c>
      <c r="S3794" s="1">
        <f t="shared" si="597"/>
        <v>3</v>
      </c>
      <c r="T3794" s="1" t="str">
        <f t="shared" si="598"/>
        <v>Peak</v>
      </c>
    </row>
    <row r="3795" spans="1:20" x14ac:dyDescent="0.25">
      <c r="A3795" s="85">
        <v>45084.33333332443</v>
      </c>
      <c r="B3795" s="1">
        <v>6</v>
      </c>
      <c r="C3795" s="1">
        <v>7</v>
      </c>
      <c r="D3795" s="1">
        <v>9</v>
      </c>
      <c r="E3795" s="1" t="str">
        <f t="shared" si="594"/>
        <v>Summer</v>
      </c>
      <c r="F3795" s="78">
        <v>0.68049999999999999</v>
      </c>
      <c r="G3795" s="79">
        <f t="shared" si="595"/>
        <v>1.294694543213069</v>
      </c>
      <c r="J3795" s="78">
        <v>4.0817259999999997</v>
      </c>
      <c r="K3795" s="80">
        <f t="shared" si="596"/>
        <v>4.0817259999999997</v>
      </c>
      <c r="L3795" s="68" t="str">
        <f t="shared" ref="L3795:L3858" si="599">IF(AND(D3795&gt;=$C$2,D3795&lt;=$C$3,E3795="Summer"),"MaxDis","Normal")</f>
        <v>Normal</v>
      </c>
      <c r="N3795" s="67">
        <f t="shared" ref="N3795:N3858" si="600">IF(K3795-G3795&lt;0,0,K3795-G3795)</f>
        <v>2.7870314567869308</v>
      </c>
      <c r="O3795" s="67">
        <f t="shared" ref="O3795:O3858" si="601">K3795-N3795</f>
        <v>1.294694543213069</v>
      </c>
      <c r="P3795" s="81">
        <f t="shared" ref="P3795:P3858" si="602">MAX(0,G3795-O3795)</f>
        <v>0</v>
      </c>
      <c r="Q3795" s="81">
        <f t="shared" ref="Q3795:Q3858" si="603">G3795-K3795</f>
        <v>-2.7870314567869308</v>
      </c>
      <c r="S3795" s="1">
        <f t="shared" si="597"/>
        <v>3</v>
      </c>
      <c r="T3795" s="1" t="str">
        <f t="shared" si="598"/>
        <v>Peak</v>
      </c>
    </row>
    <row r="3796" spans="1:20" x14ac:dyDescent="0.25">
      <c r="A3796" s="85">
        <v>45084.374999991094</v>
      </c>
      <c r="B3796" s="1">
        <v>6</v>
      </c>
      <c r="C3796" s="1">
        <v>7</v>
      </c>
      <c r="D3796" s="1">
        <v>10</v>
      </c>
      <c r="E3796" s="1" t="str">
        <f t="shared" ref="E3796:E3859" si="604">IF(AND(B3796&gt;=$C$5,B3796&lt;=$C$6),"Summer","Non-Summer")</f>
        <v>Summer</v>
      </c>
      <c r="F3796" s="78">
        <v>0.72860000000000003</v>
      </c>
      <c r="G3796" s="79">
        <f t="shared" ref="G3796:G3859" si="605">F3796*$G$13</f>
        <v>1.3862078533211493</v>
      </c>
      <c r="J3796" s="78">
        <v>5.2483149999999998</v>
      </c>
      <c r="K3796" s="80">
        <f t="shared" ref="K3796:K3859" si="606">J3796*$K$13</f>
        <v>5.2483149999999998</v>
      </c>
      <c r="L3796" s="68" t="str">
        <f t="shared" si="599"/>
        <v>Normal</v>
      </c>
      <c r="N3796" s="67">
        <f t="shared" si="600"/>
        <v>3.8621071466788504</v>
      </c>
      <c r="O3796" s="67">
        <f t="shared" si="601"/>
        <v>1.3862078533211495</v>
      </c>
      <c r="P3796" s="81">
        <f t="shared" si="602"/>
        <v>0</v>
      </c>
      <c r="Q3796" s="81">
        <f t="shared" si="603"/>
        <v>-3.8621071466788504</v>
      </c>
      <c r="S3796" s="1">
        <f t="shared" ref="S3796:S3859" si="607">WEEKDAY(A3796,2)</f>
        <v>3</v>
      </c>
      <c r="T3796" s="1" t="str">
        <f t="shared" ref="T3796:T3859" si="608">IF(S3796&gt;5,"Off-Peak",IF(AND(D3796&gt;=$C$7,D3796&lt;$C$8),"Peak","Off-Peak"))</f>
        <v>Peak</v>
      </c>
    </row>
    <row r="3797" spans="1:20" x14ac:dyDescent="0.25">
      <c r="A3797" s="85">
        <v>45084.416666657758</v>
      </c>
      <c r="B3797" s="1">
        <v>6</v>
      </c>
      <c r="C3797" s="1">
        <v>7</v>
      </c>
      <c r="D3797" s="1">
        <v>11</v>
      </c>
      <c r="E3797" s="1" t="str">
        <f t="shared" si="604"/>
        <v>Summer</v>
      </c>
      <c r="F3797" s="78">
        <v>0.78410000000000002</v>
      </c>
      <c r="G3797" s="79">
        <f t="shared" si="605"/>
        <v>1.4918001342150882</v>
      </c>
      <c r="J3797" s="78">
        <v>5.9327749999999995</v>
      </c>
      <c r="K3797" s="80">
        <f t="shared" si="606"/>
        <v>5.9327749999999995</v>
      </c>
      <c r="L3797" s="68" t="str">
        <f t="shared" si="599"/>
        <v>Normal</v>
      </c>
      <c r="N3797" s="67">
        <f t="shared" si="600"/>
        <v>4.4409748657849111</v>
      </c>
      <c r="O3797" s="67">
        <f t="shared" si="601"/>
        <v>1.4918001342150884</v>
      </c>
      <c r="P3797" s="81">
        <f t="shared" si="602"/>
        <v>0</v>
      </c>
      <c r="Q3797" s="81">
        <f t="shared" si="603"/>
        <v>-4.4409748657849111</v>
      </c>
      <c r="S3797" s="1">
        <f t="shared" si="607"/>
        <v>3</v>
      </c>
      <c r="T3797" s="1" t="str">
        <f t="shared" si="608"/>
        <v>Peak</v>
      </c>
    </row>
    <row r="3798" spans="1:20" x14ac:dyDescent="0.25">
      <c r="A3798" s="85">
        <v>45084.458333324423</v>
      </c>
      <c r="B3798" s="1">
        <v>6</v>
      </c>
      <c r="C3798" s="1">
        <v>7</v>
      </c>
      <c r="D3798" s="1">
        <v>12</v>
      </c>
      <c r="E3798" s="1" t="str">
        <f t="shared" si="604"/>
        <v>Summer</v>
      </c>
      <c r="F3798" s="78">
        <v>0.85140000000000005</v>
      </c>
      <c r="G3798" s="79">
        <f t="shared" si="605"/>
        <v>1.6198426658216121</v>
      </c>
      <c r="J3798" s="78">
        <v>6.2153360000000006</v>
      </c>
      <c r="K3798" s="80">
        <f t="shared" si="606"/>
        <v>6.2153360000000006</v>
      </c>
      <c r="L3798" s="68" t="str">
        <f t="shared" si="599"/>
        <v>Normal</v>
      </c>
      <c r="N3798" s="67">
        <f t="shared" si="600"/>
        <v>4.5954933341783883</v>
      </c>
      <c r="O3798" s="67">
        <f t="shared" si="601"/>
        <v>1.6198426658216123</v>
      </c>
      <c r="P3798" s="81">
        <f t="shared" si="602"/>
        <v>0</v>
      </c>
      <c r="Q3798" s="81">
        <f t="shared" si="603"/>
        <v>-4.5954933341783883</v>
      </c>
      <c r="S3798" s="1">
        <f t="shared" si="607"/>
        <v>3</v>
      </c>
      <c r="T3798" s="1" t="str">
        <f t="shared" si="608"/>
        <v>Peak</v>
      </c>
    </row>
    <row r="3799" spans="1:20" x14ac:dyDescent="0.25">
      <c r="A3799" s="85">
        <v>45084.499999991087</v>
      </c>
      <c r="B3799" s="1">
        <v>6</v>
      </c>
      <c r="C3799" s="1">
        <v>7</v>
      </c>
      <c r="D3799" s="1">
        <v>13</v>
      </c>
      <c r="E3799" s="1" t="str">
        <f t="shared" si="604"/>
        <v>Summer</v>
      </c>
      <c r="F3799" s="78">
        <v>0.93300000000000005</v>
      </c>
      <c r="G3799" s="79">
        <f t="shared" si="605"/>
        <v>1.7750918571899976</v>
      </c>
      <c r="J3799" s="78">
        <v>5.9992150000000004</v>
      </c>
      <c r="K3799" s="80">
        <f t="shared" si="606"/>
        <v>5.9992150000000004</v>
      </c>
      <c r="L3799" s="68" t="str">
        <f t="shared" si="599"/>
        <v>Normal</v>
      </c>
      <c r="N3799" s="67">
        <f t="shared" si="600"/>
        <v>4.2241231428100026</v>
      </c>
      <c r="O3799" s="67">
        <f t="shared" si="601"/>
        <v>1.7750918571899978</v>
      </c>
      <c r="P3799" s="81">
        <f t="shared" si="602"/>
        <v>0</v>
      </c>
      <c r="Q3799" s="81">
        <f t="shared" si="603"/>
        <v>-4.2241231428100026</v>
      </c>
      <c r="S3799" s="1">
        <f t="shared" si="607"/>
        <v>3</v>
      </c>
      <c r="T3799" s="1" t="str">
        <f t="shared" si="608"/>
        <v>Peak</v>
      </c>
    </row>
    <row r="3800" spans="1:20" x14ac:dyDescent="0.25">
      <c r="A3800" s="85">
        <v>45084.541666657751</v>
      </c>
      <c r="B3800" s="1">
        <v>6</v>
      </c>
      <c r="C3800" s="1">
        <v>7</v>
      </c>
      <c r="D3800" s="1">
        <v>14</v>
      </c>
      <c r="E3800" s="1" t="str">
        <f t="shared" si="604"/>
        <v>Summer</v>
      </c>
      <c r="F3800" s="78">
        <v>1.012</v>
      </c>
      <c r="G3800" s="79">
        <f t="shared" si="605"/>
        <v>1.9253943831471356</v>
      </c>
      <c r="J3800" s="78">
        <v>5.5544180000000001</v>
      </c>
      <c r="K3800" s="80">
        <f t="shared" si="606"/>
        <v>5.5544180000000001</v>
      </c>
      <c r="L3800" s="68" t="str">
        <f t="shared" si="599"/>
        <v>Normal</v>
      </c>
      <c r="N3800" s="67">
        <f t="shared" si="600"/>
        <v>3.6290236168528645</v>
      </c>
      <c r="O3800" s="67">
        <f t="shared" si="601"/>
        <v>1.9253943831471356</v>
      </c>
      <c r="P3800" s="81">
        <f t="shared" si="602"/>
        <v>0</v>
      </c>
      <c r="Q3800" s="81">
        <f t="shared" si="603"/>
        <v>-3.6290236168528645</v>
      </c>
      <c r="S3800" s="1">
        <f t="shared" si="607"/>
        <v>3</v>
      </c>
      <c r="T3800" s="1" t="str">
        <f t="shared" si="608"/>
        <v>Peak</v>
      </c>
    </row>
    <row r="3801" spans="1:20" x14ac:dyDescent="0.25">
      <c r="A3801" s="85">
        <v>45084.583333324415</v>
      </c>
      <c r="B3801" s="1">
        <v>6</v>
      </c>
      <c r="C3801" s="1">
        <v>7</v>
      </c>
      <c r="D3801" s="1">
        <v>15</v>
      </c>
      <c r="E3801" s="1" t="str">
        <f t="shared" si="604"/>
        <v>Summer</v>
      </c>
      <c r="F3801" s="78">
        <v>1.0935999999999999</v>
      </c>
      <c r="G3801" s="79">
        <f t="shared" si="605"/>
        <v>2.0806435745155212</v>
      </c>
      <c r="J3801" s="78">
        <v>4.7555820000000004</v>
      </c>
      <c r="K3801" s="80">
        <f t="shared" si="606"/>
        <v>4.7555820000000004</v>
      </c>
      <c r="L3801" s="68" t="str">
        <f t="shared" si="599"/>
        <v>Normal</v>
      </c>
      <c r="N3801" s="67">
        <f t="shared" si="600"/>
        <v>2.6749384254844792</v>
      </c>
      <c r="O3801" s="67">
        <f t="shared" si="601"/>
        <v>2.0806435745155212</v>
      </c>
      <c r="P3801" s="81">
        <f t="shared" si="602"/>
        <v>0</v>
      </c>
      <c r="Q3801" s="81">
        <f t="shared" si="603"/>
        <v>-2.6749384254844792</v>
      </c>
      <c r="S3801" s="1">
        <f t="shared" si="607"/>
        <v>3</v>
      </c>
      <c r="T3801" s="1" t="str">
        <f t="shared" si="608"/>
        <v>Peak</v>
      </c>
    </row>
    <row r="3802" spans="1:20" x14ac:dyDescent="0.25">
      <c r="A3802" s="85">
        <v>45084.62499999108</v>
      </c>
      <c r="B3802" s="1">
        <v>6</v>
      </c>
      <c r="C3802" s="1">
        <v>7</v>
      </c>
      <c r="D3802" s="1">
        <v>16</v>
      </c>
      <c r="E3802" s="1" t="str">
        <f t="shared" si="604"/>
        <v>Summer</v>
      </c>
      <c r="F3802" s="78">
        <v>1.1835</v>
      </c>
      <c r="G3802" s="79">
        <f t="shared" si="605"/>
        <v>2.2516840439275052</v>
      </c>
      <c r="J3802" s="78">
        <v>3.8154879999999998</v>
      </c>
      <c r="K3802" s="80">
        <f t="shared" si="606"/>
        <v>3.8154879999999998</v>
      </c>
      <c r="L3802" s="68" t="str">
        <f t="shared" si="599"/>
        <v>Normal</v>
      </c>
      <c r="N3802" s="67">
        <f t="shared" si="600"/>
        <v>1.5638039560724946</v>
      </c>
      <c r="O3802" s="67">
        <f t="shared" si="601"/>
        <v>2.2516840439275052</v>
      </c>
      <c r="P3802" s="81">
        <f t="shared" si="602"/>
        <v>0</v>
      </c>
      <c r="Q3802" s="81">
        <f t="shared" si="603"/>
        <v>-1.5638039560724946</v>
      </c>
      <c r="S3802" s="1">
        <f t="shared" si="607"/>
        <v>3</v>
      </c>
      <c r="T3802" s="1" t="str">
        <f t="shared" si="608"/>
        <v>Peak</v>
      </c>
    </row>
    <row r="3803" spans="1:20" x14ac:dyDescent="0.25">
      <c r="A3803" s="85">
        <v>45084.666666657744</v>
      </c>
      <c r="B3803" s="1">
        <v>6</v>
      </c>
      <c r="C3803" s="1">
        <v>7</v>
      </c>
      <c r="D3803" s="1">
        <v>17</v>
      </c>
      <c r="E3803" s="1" t="str">
        <f t="shared" si="604"/>
        <v>Summer</v>
      </c>
      <c r="F3803" s="78">
        <v>1.2543</v>
      </c>
      <c r="G3803" s="79">
        <f t="shared" si="605"/>
        <v>2.3863855482030161</v>
      </c>
      <c r="J3803" s="78">
        <v>2.47939</v>
      </c>
      <c r="K3803" s="80">
        <f t="shared" si="606"/>
        <v>2.47939</v>
      </c>
      <c r="L3803" s="68" t="str">
        <f t="shared" si="599"/>
        <v>Normal</v>
      </c>
      <c r="N3803" s="67">
        <f t="shared" si="600"/>
        <v>9.3004451796983911E-2</v>
      </c>
      <c r="O3803" s="67">
        <f t="shared" si="601"/>
        <v>2.3863855482030161</v>
      </c>
      <c r="P3803" s="81">
        <f t="shared" si="602"/>
        <v>0</v>
      </c>
      <c r="Q3803" s="81">
        <f t="shared" si="603"/>
        <v>-9.3004451796983911E-2</v>
      </c>
      <c r="S3803" s="1">
        <f t="shared" si="607"/>
        <v>3</v>
      </c>
      <c r="T3803" s="1" t="str">
        <f t="shared" si="608"/>
        <v>Peak</v>
      </c>
    </row>
    <row r="3804" spans="1:20" x14ac:dyDescent="0.25">
      <c r="A3804" s="85">
        <v>45084.708333324408</v>
      </c>
      <c r="B3804" s="1">
        <v>6</v>
      </c>
      <c r="C3804" s="1">
        <v>7</v>
      </c>
      <c r="D3804" s="1">
        <v>18</v>
      </c>
      <c r="E3804" s="1" t="str">
        <f t="shared" si="604"/>
        <v>Summer</v>
      </c>
      <c r="F3804" s="78">
        <v>1.2668999999999999</v>
      </c>
      <c r="G3804" s="79">
        <f t="shared" si="605"/>
        <v>2.4103578498113696</v>
      </c>
      <c r="J3804" s="78">
        <v>1.0907180000000001</v>
      </c>
      <c r="K3804" s="80">
        <f t="shared" si="606"/>
        <v>1.0907180000000001</v>
      </c>
      <c r="L3804" s="68" t="str">
        <f t="shared" si="599"/>
        <v>Normal</v>
      </c>
      <c r="N3804" s="67">
        <f t="shared" si="600"/>
        <v>0</v>
      </c>
      <c r="O3804" s="67">
        <f t="shared" si="601"/>
        <v>1.0907180000000001</v>
      </c>
      <c r="P3804" s="81">
        <f t="shared" si="602"/>
        <v>1.3196398498113695</v>
      </c>
      <c r="Q3804" s="81">
        <f t="shared" si="603"/>
        <v>1.3196398498113695</v>
      </c>
      <c r="S3804" s="1">
        <f t="shared" si="607"/>
        <v>3</v>
      </c>
      <c r="T3804" s="1" t="str">
        <f t="shared" si="608"/>
        <v>Peak</v>
      </c>
    </row>
    <row r="3805" spans="1:20" x14ac:dyDescent="0.25">
      <c r="A3805" s="85">
        <v>45084.749999991072</v>
      </c>
      <c r="B3805" s="1">
        <v>6</v>
      </c>
      <c r="C3805" s="1">
        <v>7</v>
      </c>
      <c r="D3805" s="1">
        <v>19</v>
      </c>
      <c r="E3805" s="1" t="str">
        <f t="shared" si="604"/>
        <v>Summer</v>
      </c>
      <c r="F3805" s="78">
        <v>1.1949000000000001</v>
      </c>
      <c r="G3805" s="79">
        <f t="shared" si="605"/>
        <v>2.2733732691922062</v>
      </c>
      <c r="J3805" s="78">
        <v>0.21745699999999998</v>
      </c>
      <c r="K3805" s="80">
        <f t="shared" si="606"/>
        <v>0.21745699999999998</v>
      </c>
      <c r="L3805" s="68" t="str">
        <f t="shared" si="599"/>
        <v>Normal</v>
      </c>
      <c r="N3805" s="67">
        <f t="shared" si="600"/>
        <v>0</v>
      </c>
      <c r="O3805" s="67">
        <f t="shared" si="601"/>
        <v>0.21745699999999998</v>
      </c>
      <c r="P3805" s="81">
        <f t="shared" si="602"/>
        <v>2.0559162691922062</v>
      </c>
      <c r="Q3805" s="81">
        <f t="shared" si="603"/>
        <v>2.0559162691922062</v>
      </c>
      <c r="S3805" s="1">
        <f t="shared" si="607"/>
        <v>3</v>
      </c>
      <c r="T3805" s="1" t="str">
        <f t="shared" si="608"/>
        <v>Peak</v>
      </c>
    </row>
    <row r="3806" spans="1:20" x14ac:dyDescent="0.25">
      <c r="A3806" s="85">
        <v>45084.791666657737</v>
      </c>
      <c r="B3806" s="1">
        <v>6</v>
      </c>
      <c r="C3806" s="1">
        <v>7</v>
      </c>
      <c r="D3806" s="1">
        <v>20</v>
      </c>
      <c r="E3806" s="1" t="str">
        <f t="shared" si="604"/>
        <v>Summer</v>
      </c>
      <c r="F3806" s="78">
        <v>1.0865</v>
      </c>
      <c r="G3806" s="79">
        <f t="shared" si="605"/>
        <v>2.0671353728155761</v>
      </c>
      <c r="J3806" s="78">
        <v>0</v>
      </c>
      <c r="K3806" s="80">
        <f t="shared" si="606"/>
        <v>0</v>
      </c>
      <c r="L3806" s="68" t="str">
        <f t="shared" si="599"/>
        <v>Normal</v>
      </c>
      <c r="N3806" s="67">
        <f t="shared" si="600"/>
        <v>0</v>
      </c>
      <c r="O3806" s="67">
        <f t="shared" si="601"/>
        <v>0</v>
      </c>
      <c r="P3806" s="81">
        <f t="shared" si="602"/>
        <v>2.0671353728155761</v>
      </c>
      <c r="Q3806" s="81">
        <f t="shared" si="603"/>
        <v>2.0671353728155761</v>
      </c>
      <c r="S3806" s="1">
        <f t="shared" si="607"/>
        <v>3</v>
      </c>
      <c r="T3806" s="1" t="str">
        <f t="shared" si="608"/>
        <v>Peak</v>
      </c>
    </row>
    <row r="3807" spans="1:20" x14ac:dyDescent="0.25">
      <c r="A3807" s="85">
        <v>45084.833333324401</v>
      </c>
      <c r="B3807" s="1">
        <v>6</v>
      </c>
      <c r="C3807" s="1">
        <v>7</v>
      </c>
      <c r="D3807" s="1">
        <v>21</v>
      </c>
      <c r="E3807" s="1" t="str">
        <f t="shared" si="604"/>
        <v>Summer</v>
      </c>
      <c r="F3807" s="78">
        <v>1.0288999999999999</v>
      </c>
      <c r="G3807" s="79">
        <f t="shared" si="605"/>
        <v>1.9575477083202448</v>
      </c>
      <c r="J3807" s="78">
        <v>0</v>
      </c>
      <c r="K3807" s="80">
        <f t="shared" si="606"/>
        <v>0</v>
      </c>
      <c r="L3807" s="68" t="str">
        <f t="shared" si="599"/>
        <v>Normal</v>
      </c>
      <c r="N3807" s="67">
        <f t="shared" si="600"/>
        <v>0</v>
      </c>
      <c r="O3807" s="67">
        <f t="shared" si="601"/>
        <v>0</v>
      </c>
      <c r="P3807" s="81">
        <f t="shared" si="602"/>
        <v>1.9575477083202448</v>
      </c>
      <c r="Q3807" s="81">
        <f t="shared" si="603"/>
        <v>1.9575477083202448</v>
      </c>
      <c r="S3807" s="1">
        <f t="shared" si="607"/>
        <v>3</v>
      </c>
      <c r="T3807" s="1" t="str">
        <f t="shared" si="608"/>
        <v>Peak</v>
      </c>
    </row>
    <row r="3808" spans="1:20" x14ac:dyDescent="0.25">
      <c r="A3808" s="85">
        <v>45084.874999991065</v>
      </c>
      <c r="B3808" s="1">
        <v>6</v>
      </c>
      <c r="C3808" s="1">
        <v>7</v>
      </c>
      <c r="D3808" s="1">
        <v>22</v>
      </c>
      <c r="E3808" s="1" t="str">
        <f t="shared" si="604"/>
        <v>Summer</v>
      </c>
      <c r="F3808" s="78">
        <v>0.99209999999999998</v>
      </c>
      <c r="G3808" s="79">
        <f t="shared" si="605"/>
        <v>1.8875333671148946</v>
      </c>
      <c r="J3808" s="78">
        <v>0</v>
      </c>
      <c r="K3808" s="80">
        <f t="shared" si="606"/>
        <v>0</v>
      </c>
      <c r="L3808" s="68" t="str">
        <f t="shared" si="599"/>
        <v>Normal</v>
      </c>
      <c r="N3808" s="67">
        <f t="shared" si="600"/>
        <v>0</v>
      </c>
      <c r="O3808" s="67">
        <f t="shared" si="601"/>
        <v>0</v>
      </c>
      <c r="P3808" s="81">
        <f t="shared" si="602"/>
        <v>1.8875333671148946</v>
      </c>
      <c r="Q3808" s="81">
        <f t="shared" si="603"/>
        <v>1.8875333671148946</v>
      </c>
      <c r="S3808" s="1">
        <f t="shared" si="607"/>
        <v>3</v>
      </c>
      <c r="T3808" s="1" t="str">
        <f t="shared" si="608"/>
        <v>Off-Peak</v>
      </c>
    </row>
    <row r="3809" spans="1:20" x14ac:dyDescent="0.25">
      <c r="A3809" s="85">
        <v>45084.916666657729</v>
      </c>
      <c r="B3809" s="1">
        <v>6</v>
      </c>
      <c r="C3809" s="1">
        <v>7</v>
      </c>
      <c r="D3809" s="1">
        <v>23</v>
      </c>
      <c r="E3809" s="1" t="str">
        <f t="shared" si="604"/>
        <v>Summer</v>
      </c>
      <c r="F3809" s="78">
        <v>0.88719999999999999</v>
      </c>
      <c r="G3809" s="79">
        <f t="shared" si="605"/>
        <v>1.6879544434072518</v>
      </c>
      <c r="J3809" s="78">
        <v>0</v>
      </c>
      <c r="K3809" s="80">
        <f t="shared" si="606"/>
        <v>0</v>
      </c>
      <c r="L3809" s="68" t="str">
        <f t="shared" si="599"/>
        <v>Normal</v>
      </c>
      <c r="N3809" s="67">
        <f t="shared" si="600"/>
        <v>0</v>
      </c>
      <c r="O3809" s="67">
        <f t="shared" si="601"/>
        <v>0</v>
      </c>
      <c r="P3809" s="81">
        <f t="shared" si="602"/>
        <v>1.6879544434072518</v>
      </c>
      <c r="Q3809" s="81">
        <f t="shared" si="603"/>
        <v>1.6879544434072518</v>
      </c>
      <c r="S3809" s="1">
        <f t="shared" si="607"/>
        <v>3</v>
      </c>
      <c r="T3809" s="1" t="str">
        <f t="shared" si="608"/>
        <v>Off-Peak</v>
      </c>
    </row>
    <row r="3810" spans="1:20" x14ac:dyDescent="0.25">
      <c r="A3810" s="85">
        <v>45084.958333324394</v>
      </c>
      <c r="B3810" s="1">
        <v>6</v>
      </c>
      <c r="C3810" s="1">
        <v>8</v>
      </c>
      <c r="D3810" s="1">
        <v>0</v>
      </c>
      <c r="E3810" s="1" t="str">
        <f t="shared" si="604"/>
        <v>Summer</v>
      </c>
      <c r="F3810" s="78">
        <v>0.76119999999999999</v>
      </c>
      <c r="G3810" s="79">
        <f t="shared" si="605"/>
        <v>1.4482314273237151</v>
      </c>
      <c r="J3810" s="78">
        <v>0</v>
      </c>
      <c r="K3810" s="80">
        <f t="shared" si="606"/>
        <v>0</v>
      </c>
      <c r="L3810" s="68" t="str">
        <f t="shared" si="599"/>
        <v>Normal</v>
      </c>
      <c r="N3810" s="67">
        <f t="shared" si="600"/>
        <v>0</v>
      </c>
      <c r="O3810" s="67">
        <f t="shared" si="601"/>
        <v>0</v>
      </c>
      <c r="P3810" s="81">
        <f t="shared" si="602"/>
        <v>1.4482314273237151</v>
      </c>
      <c r="Q3810" s="81">
        <f t="shared" si="603"/>
        <v>1.4482314273237151</v>
      </c>
      <c r="S3810" s="1">
        <f t="shared" si="607"/>
        <v>3</v>
      </c>
      <c r="T3810" s="1" t="str">
        <f t="shared" si="608"/>
        <v>Off-Peak</v>
      </c>
    </row>
    <row r="3811" spans="1:20" x14ac:dyDescent="0.25">
      <c r="A3811" s="85">
        <v>45084.999999991058</v>
      </c>
      <c r="B3811" s="1">
        <v>6</v>
      </c>
      <c r="C3811" s="1">
        <v>8</v>
      </c>
      <c r="D3811" s="1">
        <v>1</v>
      </c>
      <c r="E3811" s="1" t="str">
        <f t="shared" si="604"/>
        <v>Summer</v>
      </c>
      <c r="F3811" s="78">
        <v>0.66869999999999996</v>
      </c>
      <c r="G3811" s="79">
        <f t="shared" si="605"/>
        <v>1.2722442925004838</v>
      </c>
      <c r="J3811" s="78">
        <v>0</v>
      </c>
      <c r="K3811" s="80">
        <f t="shared" si="606"/>
        <v>0</v>
      </c>
      <c r="L3811" s="68" t="str">
        <f t="shared" si="599"/>
        <v>Normal</v>
      </c>
      <c r="N3811" s="67">
        <f t="shared" si="600"/>
        <v>0</v>
      </c>
      <c r="O3811" s="67">
        <f t="shared" si="601"/>
        <v>0</v>
      </c>
      <c r="P3811" s="81">
        <f t="shared" si="602"/>
        <v>1.2722442925004838</v>
      </c>
      <c r="Q3811" s="81">
        <f t="shared" si="603"/>
        <v>1.2722442925004838</v>
      </c>
      <c r="S3811" s="1">
        <f t="shared" si="607"/>
        <v>4</v>
      </c>
      <c r="T3811" s="1" t="str">
        <f t="shared" si="608"/>
        <v>Off-Peak</v>
      </c>
    </row>
    <row r="3812" spans="1:20" x14ac:dyDescent="0.25">
      <c r="A3812" s="85">
        <v>45085.041666657722</v>
      </c>
      <c r="B3812" s="1">
        <v>6</v>
      </c>
      <c r="C3812" s="1">
        <v>8</v>
      </c>
      <c r="D3812" s="1">
        <v>2</v>
      </c>
      <c r="E3812" s="1" t="str">
        <f t="shared" si="604"/>
        <v>Summer</v>
      </c>
      <c r="F3812" s="78">
        <v>0.60970000000000002</v>
      </c>
      <c r="G3812" s="79">
        <f t="shared" si="605"/>
        <v>1.1599930389375579</v>
      </c>
      <c r="J3812" s="78">
        <v>0</v>
      </c>
      <c r="K3812" s="80">
        <f t="shared" si="606"/>
        <v>0</v>
      </c>
      <c r="L3812" s="68" t="str">
        <f t="shared" si="599"/>
        <v>Normal</v>
      </c>
      <c r="N3812" s="67">
        <f t="shared" si="600"/>
        <v>0</v>
      </c>
      <c r="O3812" s="67">
        <f t="shared" si="601"/>
        <v>0</v>
      </c>
      <c r="P3812" s="81">
        <f t="shared" si="602"/>
        <v>1.1599930389375579</v>
      </c>
      <c r="Q3812" s="81">
        <f t="shared" si="603"/>
        <v>1.1599930389375579</v>
      </c>
      <c r="S3812" s="1">
        <f t="shared" si="607"/>
        <v>4</v>
      </c>
      <c r="T3812" s="1" t="str">
        <f t="shared" si="608"/>
        <v>Off-Peak</v>
      </c>
    </row>
    <row r="3813" spans="1:20" x14ac:dyDescent="0.25">
      <c r="A3813" s="85">
        <v>45085.083333324386</v>
      </c>
      <c r="B3813" s="1">
        <v>6</v>
      </c>
      <c r="C3813" s="1">
        <v>8</v>
      </c>
      <c r="D3813" s="1">
        <v>3</v>
      </c>
      <c r="E3813" s="1" t="str">
        <f t="shared" si="604"/>
        <v>Summer</v>
      </c>
      <c r="F3813" s="78">
        <v>0.57530000000000003</v>
      </c>
      <c r="G3813" s="79">
        <f t="shared" si="605"/>
        <v>1.094544850419513</v>
      </c>
      <c r="J3813" s="78">
        <v>0</v>
      </c>
      <c r="K3813" s="80">
        <f t="shared" si="606"/>
        <v>0</v>
      </c>
      <c r="L3813" s="68" t="str">
        <f t="shared" si="599"/>
        <v>Normal</v>
      </c>
      <c r="N3813" s="67">
        <f t="shared" si="600"/>
        <v>0</v>
      </c>
      <c r="O3813" s="67">
        <f t="shared" si="601"/>
        <v>0</v>
      </c>
      <c r="P3813" s="81">
        <f t="shared" si="602"/>
        <v>1.094544850419513</v>
      </c>
      <c r="Q3813" s="81">
        <f t="shared" si="603"/>
        <v>1.094544850419513</v>
      </c>
      <c r="S3813" s="1">
        <f t="shared" si="607"/>
        <v>4</v>
      </c>
      <c r="T3813" s="1" t="str">
        <f t="shared" si="608"/>
        <v>Off-Peak</v>
      </c>
    </row>
    <row r="3814" spans="1:20" x14ac:dyDescent="0.25">
      <c r="A3814" s="85">
        <v>45085.124999991051</v>
      </c>
      <c r="B3814" s="1">
        <v>6</v>
      </c>
      <c r="C3814" s="1">
        <v>8</v>
      </c>
      <c r="D3814" s="1">
        <v>4</v>
      </c>
      <c r="E3814" s="1" t="str">
        <f t="shared" si="604"/>
        <v>Summer</v>
      </c>
      <c r="F3814" s="78">
        <v>0.55569999999999997</v>
      </c>
      <c r="G3814" s="79">
        <f t="shared" si="605"/>
        <v>1.0572546034731851</v>
      </c>
      <c r="J3814" s="78">
        <v>0</v>
      </c>
      <c r="K3814" s="80">
        <f t="shared" si="606"/>
        <v>0</v>
      </c>
      <c r="L3814" s="68" t="str">
        <f t="shared" si="599"/>
        <v>Normal</v>
      </c>
      <c r="N3814" s="67">
        <f t="shared" si="600"/>
        <v>0</v>
      </c>
      <c r="O3814" s="67">
        <f t="shared" si="601"/>
        <v>0</v>
      </c>
      <c r="P3814" s="81">
        <f t="shared" si="602"/>
        <v>1.0572546034731851</v>
      </c>
      <c r="Q3814" s="81">
        <f t="shared" si="603"/>
        <v>1.0572546034731851</v>
      </c>
      <c r="S3814" s="1">
        <f t="shared" si="607"/>
        <v>4</v>
      </c>
      <c r="T3814" s="1" t="str">
        <f t="shared" si="608"/>
        <v>Off-Peak</v>
      </c>
    </row>
    <row r="3815" spans="1:20" x14ac:dyDescent="0.25">
      <c r="A3815" s="85">
        <v>45085.166666657715</v>
      </c>
      <c r="B3815" s="1">
        <v>6</v>
      </c>
      <c r="C3815" s="1">
        <v>8</v>
      </c>
      <c r="D3815" s="1">
        <v>5</v>
      </c>
      <c r="E3815" s="1" t="str">
        <f t="shared" si="604"/>
        <v>Summer</v>
      </c>
      <c r="F3815" s="78">
        <v>0.55149999999999999</v>
      </c>
      <c r="G3815" s="79">
        <f t="shared" si="605"/>
        <v>1.0492638362704005</v>
      </c>
      <c r="J3815" s="78">
        <v>0</v>
      </c>
      <c r="K3815" s="80">
        <f t="shared" si="606"/>
        <v>0</v>
      </c>
      <c r="L3815" s="68" t="str">
        <f t="shared" si="599"/>
        <v>Normal</v>
      </c>
      <c r="N3815" s="67">
        <f t="shared" si="600"/>
        <v>0</v>
      </c>
      <c r="O3815" s="67">
        <f t="shared" si="601"/>
        <v>0</v>
      </c>
      <c r="P3815" s="81">
        <f t="shared" si="602"/>
        <v>1.0492638362704005</v>
      </c>
      <c r="Q3815" s="81">
        <f t="shared" si="603"/>
        <v>1.0492638362704005</v>
      </c>
      <c r="S3815" s="1">
        <f t="shared" si="607"/>
        <v>4</v>
      </c>
      <c r="T3815" s="1" t="str">
        <f t="shared" si="608"/>
        <v>Off-Peak</v>
      </c>
    </row>
    <row r="3816" spans="1:20" x14ac:dyDescent="0.25">
      <c r="A3816" s="85">
        <v>45085.208333324379</v>
      </c>
      <c r="B3816" s="1">
        <v>6</v>
      </c>
      <c r="C3816" s="1">
        <v>8</v>
      </c>
      <c r="D3816" s="1">
        <v>6</v>
      </c>
      <c r="E3816" s="1" t="str">
        <f t="shared" si="604"/>
        <v>Summer</v>
      </c>
      <c r="F3816" s="78">
        <v>0.55920000000000003</v>
      </c>
      <c r="G3816" s="79">
        <f t="shared" si="605"/>
        <v>1.0639135761421723</v>
      </c>
      <c r="J3816" s="78">
        <v>0.38508700000000001</v>
      </c>
      <c r="K3816" s="80">
        <f t="shared" si="606"/>
        <v>0.38508700000000001</v>
      </c>
      <c r="L3816" s="68" t="str">
        <f t="shared" si="599"/>
        <v>Normal</v>
      </c>
      <c r="N3816" s="67">
        <f t="shared" si="600"/>
        <v>0</v>
      </c>
      <c r="O3816" s="67">
        <f t="shared" si="601"/>
        <v>0.38508700000000001</v>
      </c>
      <c r="P3816" s="81">
        <f t="shared" si="602"/>
        <v>0.67882657614217234</v>
      </c>
      <c r="Q3816" s="81">
        <f t="shared" si="603"/>
        <v>0.67882657614217234</v>
      </c>
      <c r="S3816" s="1">
        <f t="shared" si="607"/>
        <v>4</v>
      </c>
      <c r="T3816" s="1" t="str">
        <f t="shared" si="608"/>
        <v>Peak</v>
      </c>
    </row>
    <row r="3817" spans="1:20" x14ac:dyDescent="0.25">
      <c r="A3817" s="85">
        <v>45085.249999991043</v>
      </c>
      <c r="B3817" s="1">
        <v>6</v>
      </c>
      <c r="C3817" s="1">
        <v>8</v>
      </c>
      <c r="D3817" s="1">
        <v>7</v>
      </c>
      <c r="E3817" s="1" t="str">
        <f t="shared" si="604"/>
        <v>Summer</v>
      </c>
      <c r="F3817" s="78">
        <v>0.57720000000000005</v>
      </c>
      <c r="G3817" s="79">
        <f t="shared" si="605"/>
        <v>1.0981597212969632</v>
      </c>
      <c r="J3817" s="78">
        <v>1.545277</v>
      </c>
      <c r="K3817" s="80">
        <f t="shared" si="606"/>
        <v>1.545277</v>
      </c>
      <c r="L3817" s="68" t="str">
        <f t="shared" si="599"/>
        <v>Normal</v>
      </c>
      <c r="N3817" s="67">
        <f t="shared" si="600"/>
        <v>0.44711727870303686</v>
      </c>
      <c r="O3817" s="67">
        <f t="shared" si="601"/>
        <v>1.0981597212969632</v>
      </c>
      <c r="P3817" s="81">
        <f t="shared" si="602"/>
        <v>0</v>
      </c>
      <c r="Q3817" s="81">
        <f t="shared" si="603"/>
        <v>-0.44711727870303686</v>
      </c>
      <c r="S3817" s="1">
        <f t="shared" si="607"/>
        <v>4</v>
      </c>
      <c r="T3817" s="1" t="str">
        <f t="shared" si="608"/>
        <v>Peak</v>
      </c>
    </row>
    <row r="3818" spans="1:20" x14ac:dyDescent="0.25">
      <c r="A3818" s="85">
        <v>45085.291666657708</v>
      </c>
      <c r="B3818" s="1">
        <v>6</v>
      </c>
      <c r="C3818" s="1">
        <v>8</v>
      </c>
      <c r="D3818" s="1">
        <v>8</v>
      </c>
      <c r="E3818" s="1" t="str">
        <f t="shared" si="604"/>
        <v>Summer</v>
      </c>
      <c r="F3818" s="78">
        <v>0.60670000000000002</v>
      </c>
      <c r="G3818" s="79">
        <f t="shared" si="605"/>
        <v>1.1542853480784261</v>
      </c>
      <c r="J3818" s="78">
        <v>3.1104470000000002</v>
      </c>
      <c r="K3818" s="80">
        <f t="shared" si="606"/>
        <v>3.1104470000000002</v>
      </c>
      <c r="L3818" s="68" t="str">
        <f t="shared" si="599"/>
        <v>Normal</v>
      </c>
      <c r="N3818" s="67">
        <f t="shared" si="600"/>
        <v>1.9561616519215741</v>
      </c>
      <c r="O3818" s="67">
        <f t="shared" si="601"/>
        <v>1.1542853480784261</v>
      </c>
      <c r="P3818" s="81">
        <f t="shared" si="602"/>
        <v>0</v>
      </c>
      <c r="Q3818" s="81">
        <f t="shared" si="603"/>
        <v>-1.9561616519215741</v>
      </c>
      <c r="S3818" s="1">
        <f t="shared" si="607"/>
        <v>4</v>
      </c>
      <c r="T3818" s="1" t="str">
        <f t="shared" si="608"/>
        <v>Peak</v>
      </c>
    </row>
    <row r="3819" spans="1:20" x14ac:dyDescent="0.25">
      <c r="A3819" s="85">
        <v>45085.333333324372</v>
      </c>
      <c r="B3819" s="1">
        <v>6</v>
      </c>
      <c r="C3819" s="1">
        <v>8</v>
      </c>
      <c r="D3819" s="1">
        <v>9</v>
      </c>
      <c r="E3819" s="1" t="str">
        <f t="shared" si="604"/>
        <v>Summer</v>
      </c>
      <c r="F3819" s="78">
        <v>0.62960000000000005</v>
      </c>
      <c r="G3819" s="79">
        <f t="shared" si="605"/>
        <v>1.1978540549697991</v>
      </c>
      <c r="J3819" s="78">
        <v>4.3127409999999999</v>
      </c>
      <c r="K3819" s="80">
        <f t="shared" si="606"/>
        <v>4.3127409999999999</v>
      </c>
      <c r="L3819" s="68" t="str">
        <f t="shared" si="599"/>
        <v>Normal</v>
      </c>
      <c r="N3819" s="67">
        <f t="shared" si="600"/>
        <v>3.114886945030201</v>
      </c>
      <c r="O3819" s="67">
        <f t="shared" si="601"/>
        <v>1.1978540549697989</v>
      </c>
      <c r="P3819" s="81">
        <f t="shared" si="602"/>
        <v>2.2204460492503131E-16</v>
      </c>
      <c r="Q3819" s="81">
        <f t="shared" si="603"/>
        <v>-3.114886945030201</v>
      </c>
      <c r="S3819" s="1">
        <f t="shared" si="607"/>
        <v>4</v>
      </c>
      <c r="T3819" s="1" t="str">
        <f t="shared" si="608"/>
        <v>Peak</v>
      </c>
    </row>
    <row r="3820" spans="1:20" x14ac:dyDescent="0.25">
      <c r="A3820" s="85">
        <v>45085.374999991036</v>
      </c>
      <c r="B3820" s="1">
        <v>6</v>
      </c>
      <c r="C3820" s="1">
        <v>8</v>
      </c>
      <c r="D3820" s="1">
        <v>10</v>
      </c>
      <c r="E3820" s="1" t="str">
        <f t="shared" si="604"/>
        <v>Summer</v>
      </c>
      <c r="F3820" s="78">
        <v>0.65239999999999998</v>
      </c>
      <c r="G3820" s="79">
        <f t="shared" si="605"/>
        <v>1.2412325054992008</v>
      </c>
      <c r="J3820" s="78">
        <v>5.2664979999999995</v>
      </c>
      <c r="K3820" s="80">
        <f t="shared" si="606"/>
        <v>5.2664979999999995</v>
      </c>
      <c r="L3820" s="68" t="str">
        <f t="shared" si="599"/>
        <v>Normal</v>
      </c>
      <c r="N3820" s="67">
        <f t="shared" si="600"/>
        <v>4.0252654945007986</v>
      </c>
      <c r="O3820" s="67">
        <f t="shared" si="601"/>
        <v>1.2412325054992008</v>
      </c>
      <c r="P3820" s="81">
        <f t="shared" si="602"/>
        <v>0</v>
      </c>
      <c r="Q3820" s="81">
        <f t="shared" si="603"/>
        <v>-4.0252654945007986</v>
      </c>
      <c r="S3820" s="1">
        <f t="shared" si="607"/>
        <v>4</v>
      </c>
      <c r="T3820" s="1" t="str">
        <f t="shared" si="608"/>
        <v>Peak</v>
      </c>
    </row>
    <row r="3821" spans="1:20" x14ac:dyDescent="0.25">
      <c r="A3821" s="85">
        <v>45085.4166666577</v>
      </c>
      <c r="B3821" s="1">
        <v>6</v>
      </c>
      <c r="C3821" s="1">
        <v>8</v>
      </c>
      <c r="D3821" s="1">
        <v>11</v>
      </c>
      <c r="E3821" s="1" t="str">
        <f t="shared" si="604"/>
        <v>Summer</v>
      </c>
      <c r="F3821" s="78">
        <v>0.68110000000000004</v>
      </c>
      <c r="G3821" s="79">
        <f t="shared" si="605"/>
        <v>1.2958360813848955</v>
      </c>
      <c r="J3821" s="78">
        <v>5.3766129999999999</v>
      </c>
      <c r="K3821" s="80">
        <f t="shared" si="606"/>
        <v>5.3766129999999999</v>
      </c>
      <c r="L3821" s="68" t="str">
        <f t="shared" si="599"/>
        <v>Normal</v>
      </c>
      <c r="N3821" s="67">
        <f t="shared" si="600"/>
        <v>4.0807769186151042</v>
      </c>
      <c r="O3821" s="67">
        <f t="shared" si="601"/>
        <v>1.2958360813848957</v>
      </c>
      <c r="P3821" s="81">
        <f t="shared" si="602"/>
        <v>0</v>
      </c>
      <c r="Q3821" s="81">
        <f t="shared" si="603"/>
        <v>-4.0807769186151042</v>
      </c>
      <c r="S3821" s="1">
        <f t="shared" si="607"/>
        <v>4</v>
      </c>
      <c r="T3821" s="1" t="str">
        <f t="shared" si="608"/>
        <v>Peak</v>
      </c>
    </row>
    <row r="3822" spans="1:20" x14ac:dyDescent="0.25">
      <c r="A3822" s="85">
        <v>45085.458333324365</v>
      </c>
      <c r="B3822" s="1">
        <v>6</v>
      </c>
      <c r="C3822" s="1">
        <v>8</v>
      </c>
      <c r="D3822" s="1">
        <v>12</v>
      </c>
      <c r="E3822" s="1" t="str">
        <f t="shared" si="604"/>
        <v>Summer</v>
      </c>
      <c r="F3822" s="78">
        <v>0.7208</v>
      </c>
      <c r="G3822" s="79">
        <f t="shared" si="605"/>
        <v>1.3713678570874066</v>
      </c>
      <c r="J3822" s="78">
        <v>5.633667</v>
      </c>
      <c r="K3822" s="80">
        <f t="shared" si="606"/>
        <v>5.633667</v>
      </c>
      <c r="L3822" s="68" t="str">
        <f t="shared" si="599"/>
        <v>Normal</v>
      </c>
      <c r="N3822" s="67">
        <f t="shared" si="600"/>
        <v>4.2622991429125934</v>
      </c>
      <c r="O3822" s="67">
        <f t="shared" si="601"/>
        <v>1.3713678570874066</v>
      </c>
      <c r="P3822" s="81">
        <f t="shared" si="602"/>
        <v>0</v>
      </c>
      <c r="Q3822" s="81">
        <f t="shared" si="603"/>
        <v>-4.2622991429125934</v>
      </c>
      <c r="S3822" s="1">
        <f t="shared" si="607"/>
        <v>4</v>
      </c>
      <c r="T3822" s="1" t="str">
        <f t="shared" si="608"/>
        <v>Peak</v>
      </c>
    </row>
    <row r="3823" spans="1:20" x14ac:dyDescent="0.25">
      <c r="A3823" s="85">
        <v>45085.499999991029</v>
      </c>
      <c r="B3823" s="1">
        <v>6</v>
      </c>
      <c r="C3823" s="1">
        <v>8</v>
      </c>
      <c r="D3823" s="1">
        <v>13</v>
      </c>
      <c r="E3823" s="1" t="str">
        <f t="shared" si="604"/>
        <v>Summer</v>
      </c>
      <c r="F3823" s="78">
        <v>0.77149999999999996</v>
      </c>
      <c r="G3823" s="79">
        <f t="shared" si="605"/>
        <v>1.4678278326067342</v>
      </c>
      <c r="J3823" s="78">
        <v>5.7334990000000001</v>
      </c>
      <c r="K3823" s="80">
        <f t="shared" si="606"/>
        <v>5.7334990000000001</v>
      </c>
      <c r="L3823" s="68" t="str">
        <f t="shared" si="599"/>
        <v>Normal</v>
      </c>
      <c r="N3823" s="67">
        <f t="shared" si="600"/>
        <v>4.2656711673932657</v>
      </c>
      <c r="O3823" s="67">
        <f t="shared" si="601"/>
        <v>1.4678278326067344</v>
      </c>
      <c r="P3823" s="81">
        <f t="shared" si="602"/>
        <v>0</v>
      </c>
      <c r="Q3823" s="81">
        <f t="shared" si="603"/>
        <v>-4.2656711673932657</v>
      </c>
      <c r="S3823" s="1">
        <f t="shared" si="607"/>
        <v>4</v>
      </c>
      <c r="T3823" s="1" t="str">
        <f t="shared" si="608"/>
        <v>Peak</v>
      </c>
    </row>
    <row r="3824" spans="1:20" x14ac:dyDescent="0.25">
      <c r="A3824" s="85">
        <v>45085.541666657693</v>
      </c>
      <c r="B3824" s="1">
        <v>6</v>
      </c>
      <c r="C3824" s="1">
        <v>8</v>
      </c>
      <c r="D3824" s="1">
        <v>14</v>
      </c>
      <c r="E3824" s="1" t="str">
        <f t="shared" si="604"/>
        <v>Summer</v>
      </c>
      <c r="F3824" s="78">
        <v>0.82779999999999998</v>
      </c>
      <c r="G3824" s="79">
        <f t="shared" si="605"/>
        <v>1.5749421643964416</v>
      </c>
      <c r="J3824" s="78">
        <v>5.2243860000000009</v>
      </c>
      <c r="K3824" s="80">
        <f t="shared" si="606"/>
        <v>5.2243860000000009</v>
      </c>
      <c r="L3824" s="68" t="str">
        <f t="shared" si="599"/>
        <v>Normal</v>
      </c>
      <c r="N3824" s="67">
        <f t="shared" si="600"/>
        <v>3.6494438356035594</v>
      </c>
      <c r="O3824" s="67">
        <f t="shared" si="601"/>
        <v>1.5749421643964414</v>
      </c>
      <c r="P3824" s="81">
        <f t="shared" si="602"/>
        <v>2.2204460492503131E-16</v>
      </c>
      <c r="Q3824" s="81">
        <f t="shared" si="603"/>
        <v>-3.6494438356035594</v>
      </c>
      <c r="S3824" s="1">
        <f t="shared" si="607"/>
        <v>4</v>
      </c>
      <c r="T3824" s="1" t="str">
        <f t="shared" si="608"/>
        <v>Peak</v>
      </c>
    </row>
    <row r="3825" spans="1:20" x14ac:dyDescent="0.25">
      <c r="A3825" s="85">
        <v>45085.583333324357</v>
      </c>
      <c r="B3825" s="1">
        <v>6</v>
      </c>
      <c r="C3825" s="1">
        <v>8</v>
      </c>
      <c r="D3825" s="1">
        <v>15</v>
      </c>
      <c r="E3825" s="1" t="str">
        <f t="shared" si="604"/>
        <v>Summer</v>
      </c>
      <c r="F3825" s="78">
        <v>0.8972</v>
      </c>
      <c r="G3825" s="79">
        <f t="shared" si="605"/>
        <v>1.7069800796043579</v>
      </c>
      <c r="J3825" s="78">
        <v>4.4411350000000001</v>
      </c>
      <c r="K3825" s="80">
        <f t="shared" si="606"/>
        <v>4.4411350000000001</v>
      </c>
      <c r="L3825" s="68" t="str">
        <f t="shared" si="599"/>
        <v>Normal</v>
      </c>
      <c r="N3825" s="67">
        <f t="shared" si="600"/>
        <v>2.7341549203956421</v>
      </c>
      <c r="O3825" s="67">
        <f t="shared" si="601"/>
        <v>1.7069800796043579</v>
      </c>
      <c r="P3825" s="81">
        <f t="shared" si="602"/>
        <v>0</v>
      </c>
      <c r="Q3825" s="81">
        <f t="shared" si="603"/>
        <v>-2.7341549203956421</v>
      </c>
      <c r="S3825" s="1">
        <f t="shared" si="607"/>
        <v>4</v>
      </c>
      <c r="T3825" s="1" t="str">
        <f t="shared" si="608"/>
        <v>Peak</v>
      </c>
    </row>
    <row r="3826" spans="1:20" x14ac:dyDescent="0.25">
      <c r="A3826" s="85">
        <v>45085.624999991021</v>
      </c>
      <c r="B3826" s="1">
        <v>6</v>
      </c>
      <c r="C3826" s="1">
        <v>8</v>
      </c>
      <c r="D3826" s="1">
        <v>16</v>
      </c>
      <c r="E3826" s="1" t="str">
        <f t="shared" si="604"/>
        <v>Summer</v>
      </c>
      <c r="F3826" s="78">
        <v>0.98540000000000005</v>
      </c>
      <c r="G3826" s="79">
        <f t="shared" si="605"/>
        <v>1.8747861908628336</v>
      </c>
      <c r="J3826" s="78">
        <v>3.5047620000000004</v>
      </c>
      <c r="K3826" s="80">
        <f t="shared" si="606"/>
        <v>3.5047620000000004</v>
      </c>
      <c r="L3826" s="68" t="str">
        <f t="shared" si="599"/>
        <v>Normal</v>
      </c>
      <c r="N3826" s="67">
        <f t="shared" si="600"/>
        <v>1.6299758091371668</v>
      </c>
      <c r="O3826" s="67">
        <f t="shared" si="601"/>
        <v>1.8747861908628336</v>
      </c>
      <c r="P3826" s="81">
        <f t="shared" si="602"/>
        <v>0</v>
      </c>
      <c r="Q3826" s="81">
        <f t="shared" si="603"/>
        <v>-1.6299758091371668</v>
      </c>
      <c r="S3826" s="1">
        <f t="shared" si="607"/>
        <v>4</v>
      </c>
      <c r="T3826" s="1" t="str">
        <f t="shared" si="608"/>
        <v>Peak</v>
      </c>
    </row>
    <row r="3827" spans="1:20" x14ac:dyDescent="0.25">
      <c r="A3827" s="85">
        <v>45085.666666657686</v>
      </c>
      <c r="B3827" s="1">
        <v>6</v>
      </c>
      <c r="C3827" s="1">
        <v>8</v>
      </c>
      <c r="D3827" s="1">
        <v>17</v>
      </c>
      <c r="E3827" s="1" t="str">
        <f t="shared" si="604"/>
        <v>Summer</v>
      </c>
      <c r="F3827" s="78">
        <v>1.0760000000000001</v>
      </c>
      <c r="G3827" s="79">
        <f t="shared" si="605"/>
        <v>2.0471584548086148</v>
      </c>
      <c r="J3827" s="78">
        <v>2.3101739999999999</v>
      </c>
      <c r="K3827" s="80">
        <f t="shared" si="606"/>
        <v>2.3101739999999999</v>
      </c>
      <c r="L3827" s="68" t="str">
        <f t="shared" si="599"/>
        <v>Normal</v>
      </c>
      <c r="N3827" s="67">
        <f t="shared" si="600"/>
        <v>0.26301554519138515</v>
      </c>
      <c r="O3827" s="67">
        <f t="shared" si="601"/>
        <v>2.0471584548086148</v>
      </c>
      <c r="P3827" s="81">
        <f t="shared" si="602"/>
        <v>0</v>
      </c>
      <c r="Q3827" s="81">
        <f t="shared" si="603"/>
        <v>-0.26301554519138515</v>
      </c>
      <c r="S3827" s="1">
        <f t="shared" si="607"/>
        <v>4</v>
      </c>
      <c r="T3827" s="1" t="str">
        <f t="shared" si="608"/>
        <v>Peak</v>
      </c>
    </row>
    <row r="3828" spans="1:20" x14ac:dyDescent="0.25">
      <c r="A3828" s="85">
        <v>45085.70833332435</v>
      </c>
      <c r="B3828" s="1">
        <v>6</v>
      </c>
      <c r="C3828" s="1">
        <v>8</v>
      </c>
      <c r="D3828" s="1">
        <v>18</v>
      </c>
      <c r="E3828" s="1" t="str">
        <f t="shared" si="604"/>
        <v>Summer</v>
      </c>
      <c r="F3828" s="78">
        <v>1.1309</v>
      </c>
      <c r="G3828" s="79">
        <f t="shared" si="605"/>
        <v>2.151609197530727</v>
      </c>
      <c r="J3828" s="78">
        <v>1.0544739999999999</v>
      </c>
      <c r="K3828" s="80">
        <f t="shared" si="606"/>
        <v>1.0544739999999999</v>
      </c>
      <c r="L3828" s="68" t="str">
        <f t="shared" si="599"/>
        <v>Normal</v>
      </c>
      <c r="N3828" s="67">
        <f t="shared" si="600"/>
        <v>0</v>
      </c>
      <c r="O3828" s="67">
        <f t="shared" si="601"/>
        <v>1.0544739999999999</v>
      </c>
      <c r="P3828" s="81">
        <f t="shared" si="602"/>
        <v>1.0971351975307271</v>
      </c>
      <c r="Q3828" s="81">
        <f t="shared" si="603"/>
        <v>1.0971351975307271</v>
      </c>
      <c r="S3828" s="1">
        <f t="shared" si="607"/>
        <v>4</v>
      </c>
      <c r="T3828" s="1" t="str">
        <f t="shared" si="608"/>
        <v>Peak</v>
      </c>
    </row>
    <row r="3829" spans="1:20" x14ac:dyDescent="0.25">
      <c r="A3829" s="85">
        <v>45085.749999991014</v>
      </c>
      <c r="B3829" s="1">
        <v>6</v>
      </c>
      <c r="C3829" s="1">
        <v>8</v>
      </c>
      <c r="D3829" s="1">
        <v>19</v>
      </c>
      <c r="E3829" s="1" t="str">
        <f t="shared" si="604"/>
        <v>Summer</v>
      </c>
      <c r="F3829" s="78">
        <v>1.1138999999999999</v>
      </c>
      <c r="G3829" s="79">
        <f t="shared" si="605"/>
        <v>2.1192656159956464</v>
      </c>
      <c r="J3829" s="78">
        <v>0.19720699999999999</v>
      </c>
      <c r="K3829" s="80">
        <f t="shared" si="606"/>
        <v>0.19720699999999999</v>
      </c>
      <c r="L3829" s="68" t="str">
        <f t="shared" si="599"/>
        <v>Normal</v>
      </c>
      <c r="N3829" s="67">
        <f t="shared" si="600"/>
        <v>0</v>
      </c>
      <c r="O3829" s="67">
        <f t="shared" si="601"/>
        <v>0.19720699999999999</v>
      </c>
      <c r="P3829" s="81">
        <f t="shared" si="602"/>
        <v>1.9220586159956465</v>
      </c>
      <c r="Q3829" s="81">
        <f t="shared" si="603"/>
        <v>1.9220586159956465</v>
      </c>
      <c r="S3829" s="1">
        <f t="shared" si="607"/>
        <v>4</v>
      </c>
      <c r="T3829" s="1" t="str">
        <f t="shared" si="608"/>
        <v>Peak</v>
      </c>
    </row>
    <row r="3830" spans="1:20" x14ac:dyDescent="0.25">
      <c r="A3830" s="85">
        <v>45085.791666657678</v>
      </c>
      <c r="B3830" s="1">
        <v>6</v>
      </c>
      <c r="C3830" s="1">
        <v>8</v>
      </c>
      <c r="D3830" s="1">
        <v>20</v>
      </c>
      <c r="E3830" s="1" t="str">
        <f t="shared" si="604"/>
        <v>Summer</v>
      </c>
      <c r="F3830" s="78">
        <v>1.0499000000000001</v>
      </c>
      <c r="G3830" s="79">
        <f t="shared" si="605"/>
        <v>1.9975015443341679</v>
      </c>
      <c r="J3830" s="78">
        <v>0</v>
      </c>
      <c r="K3830" s="80">
        <f t="shared" si="606"/>
        <v>0</v>
      </c>
      <c r="L3830" s="68" t="str">
        <f t="shared" si="599"/>
        <v>Normal</v>
      </c>
      <c r="N3830" s="67">
        <f t="shared" si="600"/>
        <v>0</v>
      </c>
      <c r="O3830" s="67">
        <f t="shared" si="601"/>
        <v>0</v>
      </c>
      <c r="P3830" s="81">
        <f t="shared" si="602"/>
        <v>1.9975015443341679</v>
      </c>
      <c r="Q3830" s="81">
        <f t="shared" si="603"/>
        <v>1.9975015443341679</v>
      </c>
      <c r="S3830" s="1">
        <f t="shared" si="607"/>
        <v>4</v>
      </c>
      <c r="T3830" s="1" t="str">
        <f t="shared" si="608"/>
        <v>Peak</v>
      </c>
    </row>
    <row r="3831" spans="1:20" x14ac:dyDescent="0.25">
      <c r="A3831" s="85">
        <v>45085.833333324343</v>
      </c>
      <c r="B3831" s="1">
        <v>6</v>
      </c>
      <c r="C3831" s="1">
        <v>8</v>
      </c>
      <c r="D3831" s="1">
        <v>21</v>
      </c>
      <c r="E3831" s="1" t="str">
        <f t="shared" si="604"/>
        <v>Summer</v>
      </c>
      <c r="F3831" s="78">
        <v>1.0107999999999999</v>
      </c>
      <c r="G3831" s="79">
        <f t="shared" si="605"/>
        <v>1.9231113068034829</v>
      </c>
      <c r="J3831" s="78">
        <v>0</v>
      </c>
      <c r="K3831" s="80">
        <f t="shared" si="606"/>
        <v>0</v>
      </c>
      <c r="L3831" s="68" t="str">
        <f t="shared" si="599"/>
        <v>Normal</v>
      </c>
      <c r="N3831" s="67">
        <f t="shared" si="600"/>
        <v>0</v>
      </c>
      <c r="O3831" s="67">
        <f t="shared" si="601"/>
        <v>0</v>
      </c>
      <c r="P3831" s="81">
        <f t="shared" si="602"/>
        <v>1.9231113068034829</v>
      </c>
      <c r="Q3831" s="81">
        <f t="shared" si="603"/>
        <v>1.9231113068034829</v>
      </c>
      <c r="S3831" s="1">
        <f t="shared" si="607"/>
        <v>4</v>
      </c>
      <c r="T3831" s="1" t="str">
        <f t="shared" si="608"/>
        <v>Peak</v>
      </c>
    </row>
    <row r="3832" spans="1:20" x14ac:dyDescent="0.25">
      <c r="A3832" s="85">
        <v>45085.874999991007</v>
      </c>
      <c r="B3832" s="1">
        <v>6</v>
      </c>
      <c r="C3832" s="1">
        <v>8</v>
      </c>
      <c r="D3832" s="1">
        <v>22</v>
      </c>
      <c r="E3832" s="1" t="str">
        <f t="shared" si="604"/>
        <v>Summer</v>
      </c>
      <c r="F3832" s="78">
        <v>0.98199999999999998</v>
      </c>
      <c r="G3832" s="79">
        <f t="shared" si="605"/>
        <v>1.8683174745558173</v>
      </c>
      <c r="J3832" s="78">
        <v>0</v>
      </c>
      <c r="K3832" s="80">
        <f t="shared" si="606"/>
        <v>0</v>
      </c>
      <c r="L3832" s="68" t="str">
        <f t="shared" si="599"/>
        <v>Normal</v>
      </c>
      <c r="N3832" s="67">
        <f t="shared" si="600"/>
        <v>0</v>
      </c>
      <c r="O3832" s="67">
        <f t="shared" si="601"/>
        <v>0</v>
      </c>
      <c r="P3832" s="81">
        <f t="shared" si="602"/>
        <v>1.8683174745558173</v>
      </c>
      <c r="Q3832" s="81">
        <f t="shared" si="603"/>
        <v>1.8683174745558173</v>
      </c>
      <c r="S3832" s="1">
        <f t="shared" si="607"/>
        <v>4</v>
      </c>
      <c r="T3832" s="1" t="str">
        <f t="shared" si="608"/>
        <v>Off-Peak</v>
      </c>
    </row>
    <row r="3833" spans="1:20" x14ac:dyDescent="0.25">
      <c r="A3833" s="85">
        <v>45085.916666657671</v>
      </c>
      <c r="B3833" s="1">
        <v>6</v>
      </c>
      <c r="C3833" s="1">
        <v>8</v>
      </c>
      <c r="D3833" s="1">
        <v>23</v>
      </c>
      <c r="E3833" s="1" t="str">
        <f t="shared" si="604"/>
        <v>Summer</v>
      </c>
      <c r="F3833" s="78">
        <v>0.88629999999999998</v>
      </c>
      <c r="G3833" s="79">
        <f t="shared" si="605"/>
        <v>1.6862421361495121</v>
      </c>
      <c r="J3833" s="78">
        <v>0</v>
      </c>
      <c r="K3833" s="80">
        <f t="shared" si="606"/>
        <v>0</v>
      </c>
      <c r="L3833" s="68" t="str">
        <f t="shared" si="599"/>
        <v>Normal</v>
      </c>
      <c r="N3833" s="67">
        <f t="shared" si="600"/>
        <v>0</v>
      </c>
      <c r="O3833" s="67">
        <f t="shared" si="601"/>
        <v>0</v>
      </c>
      <c r="P3833" s="81">
        <f t="shared" si="602"/>
        <v>1.6862421361495121</v>
      </c>
      <c r="Q3833" s="81">
        <f t="shared" si="603"/>
        <v>1.6862421361495121</v>
      </c>
      <c r="S3833" s="1">
        <f t="shared" si="607"/>
        <v>4</v>
      </c>
      <c r="T3833" s="1" t="str">
        <f t="shared" si="608"/>
        <v>Off-Peak</v>
      </c>
    </row>
    <row r="3834" spans="1:20" x14ac:dyDescent="0.25">
      <c r="A3834" s="85">
        <v>45085.958333324335</v>
      </c>
      <c r="B3834" s="1">
        <v>6</v>
      </c>
      <c r="C3834" s="1">
        <v>9</v>
      </c>
      <c r="D3834" s="1">
        <v>0</v>
      </c>
      <c r="E3834" s="1" t="str">
        <f t="shared" si="604"/>
        <v>Summer</v>
      </c>
      <c r="F3834" s="78">
        <v>0.76149999999999995</v>
      </c>
      <c r="G3834" s="79">
        <f t="shared" si="605"/>
        <v>1.4488021964096283</v>
      </c>
      <c r="J3834" s="78">
        <v>0</v>
      </c>
      <c r="K3834" s="80">
        <f t="shared" si="606"/>
        <v>0</v>
      </c>
      <c r="L3834" s="68" t="str">
        <f t="shared" si="599"/>
        <v>Normal</v>
      </c>
      <c r="N3834" s="67">
        <f t="shared" si="600"/>
        <v>0</v>
      </c>
      <c r="O3834" s="67">
        <f t="shared" si="601"/>
        <v>0</v>
      </c>
      <c r="P3834" s="81">
        <f t="shared" si="602"/>
        <v>1.4488021964096283</v>
      </c>
      <c r="Q3834" s="81">
        <f t="shared" si="603"/>
        <v>1.4488021964096283</v>
      </c>
      <c r="S3834" s="1">
        <f t="shared" si="607"/>
        <v>4</v>
      </c>
      <c r="T3834" s="1" t="str">
        <f t="shared" si="608"/>
        <v>Off-Peak</v>
      </c>
    </row>
    <row r="3835" spans="1:20" x14ac:dyDescent="0.25">
      <c r="A3835" s="85">
        <v>45085.999999991</v>
      </c>
      <c r="B3835" s="1">
        <v>6</v>
      </c>
      <c r="C3835" s="1">
        <v>9</v>
      </c>
      <c r="D3835" s="1">
        <v>1</v>
      </c>
      <c r="E3835" s="1" t="str">
        <f t="shared" si="604"/>
        <v>Summer</v>
      </c>
      <c r="F3835" s="78">
        <v>0.66990000000000005</v>
      </c>
      <c r="G3835" s="79">
        <f t="shared" si="605"/>
        <v>1.2745273688441368</v>
      </c>
      <c r="J3835" s="78">
        <v>0</v>
      </c>
      <c r="K3835" s="80">
        <f t="shared" si="606"/>
        <v>0</v>
      </c>
      <c r="L3835" s="68" t="str">
        <f t="shared" si="599"/>
        <v>Normal</v>
      </c>
      <c r="N3835" s="67">
        <f t="shared" si="600"/>
        <v>0</v>
      </c>
      <c r="O3835" s="67">
        <f t="shared" si="601"/>
        <v>0</v>
      </c>
      <c r="P3835" s="81">
        <f t="shared" si="602"/>
        <v>1.2745273688441368</v>
      </c>
      <c r="Q3835" s="81">
        <f t="shared" si="603"/>
        <v>1.2745273688441368</v>
      </c>
      <c r="S3835" s="1">
        <f t="shared" si="607"/>
        <v>5</v>
      </c>
      <c r="T3835" s="1" t="str">
        <f t="shared" si="608"/>
        <v>Off-Peak</v>
      </c>
    </row>
    <row r="3836" spans="1:20" x14ac:dyDescent="0.25">
      <c r="A3836" s="85">
        <v>45086.041666657664</v>
      </c>
      <c r="B3836" s="1">
        <v>6</v>
      </c>
      <c r="C3836" s="1">
        <v>9</v>
      </c>
      <c r="D3836" s="1">
        <v>2</v>
      </c>
      <c r="E3836" s="1" t="str">
        <f t="shared" si="604"/>
        <v>Summer</v>
      </c>
      <c r="F3836" s="78">
        <v>0.6099</v>
      </c>
      <c r="G3836" s="79">
        <f t="shared" si="605"/>
        <v>1.1603735516615001</v>
      </c>
      <c r="J3836" s="78">
        <v>0</v>
      </c>
      <c r="K3836" s="80">
        <f t="shared" si="606"/>
        <v>0</v>
      </c>
      <c r="L3836" s="68" t="str">
        <f t="shared" si="599"/>
        <v>Normal</v>
      </c>
      <c r="N3836" s="67">
        <f t="shared" si="600"/>
        <v>0</v>
      </c>
      <c r="O3836" s="67">
        <f t="shared" si="601"/>
        <v>0</v>
      </c>
      <c r="P3836" s="81">
        <f t="shared" si="602"/>
        <v>1.1603735516615001</v>
      </c>
      <c r="Q3836" s="81">
        <f t="shared" si="603"/>
        <v>1.1603735516615001</v>
      </c>
      <c r="S3836" s="1">
        <f t="shared" si="607"/>
        <v>5</v>
      </c>
      <c r="T3836" s="1" t="str">
        <f t="shared" si="608"/>
        <v>Off-Peak</v>
      </c>
    </row>
    <row r="3837" spans="1:20" x14ac:dyDescent="0.25">
      <c r="A3837" s="85">
        <v>45086.083333324328</v>
      </c>
      <c r="B3837" s="1">
        <v>6</v>
      </c>
      <c r="C3837" s="1">
        <v>9</v>
      </c>
      <c r="D3837" s="1">
        <v>3</v>
      </c>
      <c r="E3837" s="1" t="str">
        <f t="shared" si="604"/>
        <v>Summer</v>
      </c>
      <c r="F3837" s="78">
        <v>0.57410000000000005</v>
      </c>
      <c r="G3837" s="79">
        <f t="shared" si="605"/>
        <v>1.0922617740758604</v>
      </c>
      <c r="J3837" s="78">
        <v>0</v>
      </c>
      <c r="K3837" s="80">
        <f t="shared" si="606"/>
        <v>0</v>
      </c>
      <c r="L3837" s="68" t="str">
        <f t="shared" si="599"/>
        <v>Normal</v>
      </c>
      <c r="N3837" s="67">
        <f t="shared" si="600"/>
        <v>0</v>
      </c>
      <c r="O3837" s="67">
        <f t="shared" si="601"/>
        <v>0</v>
      </c>
      <c r="P3837" s="81">
        <f t="shared" si="602"/>
        <v>1.0922617740758604</v>
      </c>
      <c r="Q3837" s="81">
        <f t="shared" si="603"/>
        <v>1.0922617740758604</v>
      </c>
      <c r="S3837" s="1">
        <f t="shared" si="607"/>
        <v>5</v>
      </c>
      <c r="T3837" s="1" t="str">
        <f t="shared" si="608"/>
        <v>Off-Peak</v>
      </c>
    </row>
    <row r="3838" spans="1:20" x14ac:dyDescent="0.25">
      <c r="A3838" s="85">
        <v>45086.124999990992</v>
      </c>
      <c r="B3838" s="1">
        <v>6</v>
      </c>
      <c r="C3838" s="1">
        <v>9</v>
      </c>
      <c r="D3838" s="1">
        <v>4</v>
      </c>
      <c r="E3838" s="1" t="str">
        <f t="shared" si="604"/>
        <v>Summer</v>
      </c>
      <c r="F3838" s="78">
        <v>0.55379999999999996</v>
      </c>
      <c r="G3838" s="79">
        <f t="shared" si="605"/>
        <v>1.053639732595735</v>
      </c>
      <c r="J3838" s="78">
        <v>0</v>
      </c>
      <c r="K3838" s="80">
        <f t="shared" si="606"/>
        <v>0</v>
      </c>
      <c r="L3838" s="68" t="str">
        <f t="shared" si="599"/>
        <v>Normal</v>
      </c>
      <c r="N3838" s="67">
        <f t="shared" si="600"/>
        <v>0</v>
      </c>
      <c r="O3838" s="67">
        <f t="shared" si="601"/>
        <v>0</v>
      </c>
      <c r="P3838" s="81">
        <f t="shared" si="602"/>
        <v>1.053639732595735</v>
      </c>
      <c r="Q3838" s="81">
        <f t="shared" si="603"/>
        <v>1.053639732595735</v>
      </c>
      <c r="S3838" s="1">
        <f t="shared" si="607"/>
        <v>5</v>
      </c>
      <c r="T3838" s="1" t="str">
        <f t="shared" si="608"/>
        <v>Off-Peak</v>
      </c>
    </row>
    <row r="3839" spans="1:20" x14ac:dyDescent="0.25">
      <c r="A3839" s="85">
        <v>45086.166666657657</v>
      </c>
      <c r="B3839" s="1">
        <v>6</v>
      </c>
      <c r="C3839" s="1">
        <v>9</v>
      </c>
      <c r="D3839" s="1">
        <v>5</v>
      </c>
      <c r="E3839" s="1" t="str">
        <f t="shared" si="604"/>
        <v>Summer</v>
      </c>
      <c r="F3839" s="78">
        <v>0.54830000000000001</v>
      </c>
      <c r="G3839" s="79">
        <f t="shared" si="605"/>
        <v>1.0431756326873265</v>
      </c>
      <c r="J3839" s="78">
        <v>0</v>
      </c>
      <c r="K3839" s="80">
        <f t="shared" si="606"/>
        <v>0</v>
      </c>
      <c r="L3839" s="68" t="str">
        <f t="shared" si="599"/>
        <v>Normal</v>
      </c>
      <c r="N3839" s="67">
        <f t="shared" si="600"/>
        <v>0</v>
      </c>
      <c r="O3839" s="67">
        <f t="shared" si="601"/>
        <v>0</v>
      </c>
      <c r="P3839" s="81">
        <f t="shared" si="602"/>
        <v>1.0431756326873265</v>
      </c>
      <c r="Q3839" s="81">
        <f t="shared" si="603"/>
        <v>1.0431756326873265</v>
      </c>
      <c r="S3839" s="1">
        <f t="shared" si="607"/>
        <v>5</v>
      </c>
      <c r="T3839" s="1" t="str">
        <f t="shared" si="608"/>
        <v>Off-Peak</v>
      </c>
    </row>
    <row r="3840" spans="1:20" x14ac:dyDescent="0.25">
      <c r="A3840" s="85">
        <v>45086.208333324321</v>
      </c>
      <c r="B3840" s="1">
        <v>6</v>
      </c>
      <c r="C3840" s="1">
        <v>9</v>
      </c>
      <c r="D3840" s="1">
        <v>6</v>
      </c>
      <c r="E3840" s="1" t="str">
        <f t="shared" si="604"/>
        <v>Summer</v>
      </c>
      <c r="F3840" s="78">
        <v>0.55479999999999996</v>
      </c>
      <c r="G3840" s="79">
        <f t="shared" si="605"/>
        <v>1.0555422962154455</v>
      </c>
      <c r="J3840" s="78">
        <v>0.232104</v>
      </c>
      <c r="K3840" s="80">
        <f t="shared" si="606"/>
        <v>0.232104</v>
      </c>
      <c r="L3840" s="68" t="str">
        <f t="shared" si="599"/>
        <v>Normal</v>
      </c>
      <c r="N3840" s="67">
        <f t="shared" si="600"/>
        <v>0</v>
      </c>
      <c r="O3840" s="67">
        <f t="shared" si="601"/>
        <v>0.232104</v>
      </c>
      <c r="P3840" s="81">
        <f t="shared" si="602"/>
        <v>0.82343829621544551</v>
      </c>
      <c r="Q3840" s="81">
        <f t="shared" si="603"/>
        <v>0.82343829621544551</v>
      </c>
      <c r="S3840" s="1">
        <f t="shared" si="607"/>
        <v>5</v>
      </c>
      <c r="T3840" s="1" t="str">
        <f t="shared" si="608"/>
        <v>Peak</v>
      </c>
    </row>
    <row r="3841" spans="1:20" x14ac:dyDescent="0.25">
      <c r="A3841" s="85">
        <v>45086.249999990985</v>
      </c>
      <c r="B3841" s="1">
        <v>6</v>
      </c>
      <c r="C3841" s="1">
        <v>9</v>
      </c>
      <c r="D3841" s="1">
        <v>7</v>
      </c>
      <c r="E3841" s="1" t="str">
        <f t="shared" si="604"/>
        <v>Summer</v>
      </c>
      <c r="F3841" s="78">
        <v>0.5726</v>
      </c>
      <c r="G3841" s="79">
        <f t="shared" si="605"/>
        <v>1.0894079286462943</v>
      </c>
      <c r="J3841" s="78">
        <v>9.432299999999999E-2</v>
      </c>
      <c r="K3841" s="80">
        <f t="shared" si="606"/>
        <v>9.432299999999999E-2</v>
      </c>
      <c r="L3841" s="68" t="str">
        <f t="shared" si="599"/>
        <v>Normal</v>
      </c>
      <c r="N3841" s="67">
        <f t="shared" si="600"/>
        <v>0</v>
      </c>
      <c r="O3841" s="67">
        <f t="shared" si="601"/>
        <v>9.432299999999999E-2</v>
      </c>
      <c r="P3841" s="81">
        <f t="shared" si="602"/>
        <v>0.99508492864629439</v>
      </c>
      <c r="Q3841" s="81">
        <f t="shared" si="603"/>
        <v>0.99508492864629439</v>
      </c>
      <c r="S3841" s="1">
        <f t="shared" si="607"/>
        <v>5</v>
      </c>
      <c r="T3841" s="1" t="str">
        <f t="shared" si="608"/>
        <v>Peak</v>
      </c>
    </row>
    <row r="3842" spans="1:20" x14ac:dyDescent="0.25">
      <c r="A3842" s="85">
        <v>45086.291666657649</v>
      </c>
      <c r="B3842" s="1">
        <v>6</v>
      </c>
      <c r="C3842" s="1">
        <v>9</v>
      </c>
      <c r="D3842" s="1">
        <v>8</v>
      </c>
      <c r="E3842" s="1" t="str">
        <f t="shared" si="604"/>
        <v>Summer</v>
      </c>
      <c r="F3842" s="78">
        <v>0.60650000000000004</v>
      </c>
      <c r="G3842" s="79">
        <f t="shared" si="605"/>
        <v>1.1539048353544841</v>
      </c>
      <c r="J3842" s="78">
        <v>0.182891</v>
      </c>
      <c r="K3842" s="80">
        <f t="shared" si="606"/>
        <v>0.182891</v>
      </c>
      <c r="L3842" s="68" t="str">
        <f t="shared" si="599"/>
        <v>Normal</v>
      </c>
      <c r="N3842" s="67">
        <f t="shared" si="600"/>
        <v>0</v>
      </c>
      <c r="O3842" s="67">
        <f t="shared" si="601"/>
        <v>0.182891</v>
      </c>
      <c r="P3842" s="81">
        <f t="shared" si="602"/>
        <v>0.97101383535448405</v>
      </c>
      <c r="Q3842" s="81">
        <f t="shared" si="603"/>
        <v>0.97101383535448405</v>
      </c>
      <c r="S3842" s="1">
        <f t="shared" si="607"/>
        <v>5</v>
      </c>
      <c r="T3842" s="1" t="str">
        <f t="shared" si="608"/>
        <v>Peak</v>
      </c>
    </row>
    <row r="3843" spans="1:20" x14ac:dyDescent="0.25">
      <c r="A3843" s="85">
        <v>45086.333333324314</v>
      </c>
      <c r="B3843" s="1">
        <v>6</v>
      </c>
      <c r="C3843" s="1">
        <v>9</v>
      </c>
      <c r="D3843" s="1">
        <v>9</v>
      </c>
      <c r="E3843" s="1" t="str">
        <f t="shared" si="604"/>
        <v>Summer</v>
      </c>
      <c r="F3843" s="78">
        <v>0.63919999999999999</v>
      </c>
      <c r="G3843" s="79">
        <f t="shared" si="605"/>
        <v>1.2161186657190208</v>
      </c>
      <c r="J3843" s="78">
        <v>0.39591899999999997</v>
      </c>
      <c r="K3843" s="80">
        <f t="shared" si="606"/>
        <v>0.39591899999999997</v>
      </c>
      <c r="L3843" s="68" t="str">
        <f t="shared" si="599"/>
        <v>Normal</v>
      </c>
      <c r="N3843" s="67">
        <f t="shared" si="600"/>
        <v>0</v>
      </c>
      <c r="O3843" s="67">
        <f t="shared" si="601"/>
        <v>0.39591899999999997</v>
      </c>
      <c r="P3843" s="81">
        <f t="shared" si="602"/>
        <v>0.82019966571902092</v>
      </c>
      <c r="Q3843" s="81">
        <f t="shared" si="603"/>
        <v>0.82019966571902092</v>
      </c>
      <c r="S3843" s="1">
        <f t="shared" si="607"/>
        <v>5</v>
      </c>
      <c r="T3843" s="1" t="str">
        <f t="shared" si="608"/>
        <v>Peak</v>
      </c>
    </row>
    <row r="3844" spans="1:20" x14ac:dyDescent="0.25">
      <c r="A3844" s="85">
        <v>45086.374999990978</v>
      </c>
      <c r="B3844" s="1">
        <v>6</v>
      </c>
      <c r="C3844" s="1">
        <v>9</v>
      </c>
      <c r="D3844" s="1">
        <v>10</v>
      </c>
      <c r="E3844" s="1" t="str">
        <f t="shared" si="604"/>
        <v>Summer</v>
      </c>
      <c r="F3844" s="78">
        <v>0.6714</v>
      </c>
      <c r="G3844" s="79">
        <f t="shared" si="605"/>
        <v>1.2773812142737024</v>
      </c>
      <c r="J3844" s="78">
        <v>1.9140779999999999</v>
      </c>
      <c r="K3844" s="80">
        <f t="shared" si="606"/>
        <v>1.9140779999999999</v>
      </c>
      <c r="L3844" s="68" t="str">
        <f t="shared" si="599"/>
        <v>Normal</v>
      </c>
      <c r="N3844" s="67">
        <f t="shared" si="600"/>
        <v>0.63669678572629751</v>
      </c>
      <c r="O3844" s="67">
        <f t="shared" si="601"/>
        <v>1.2773812142737024</v>
      </c>
      <c r="P3844" s="81">
        <f t="shared" si="602"/>
        <v>0</v>
      </c>
      <c r="Q3844" s="81">
        <f t="shared" si="603"/>
        <v>-0.63669678572629751</v>
      </c>
      <c r="S3844" s="1">
        <f t="shared" si="607"/>
        <v>5</v>
      </c>
      <c r="T3844" s="1" t="str">
        <f t="shared" si="608"/>
        <v>Peak</v>
      </c>
    </row>
    <row r="3845" spans="1:20" x14ac:dyDescent="0.25">
      <c r="A3845" s="85">
        <v>45086.416666657642</v>
      </c>
      <c r="B3845" s="1">
        <v>6</v>
      </c>
      <c r="C3845" s="1">
        <v>9</v>
      </c>
      <c r="D3845" s="1">
        <v>11</v>
      </c>
      <c r="E3845" s="1" t="str">
        <f t="shared" si="604"/>
        <v>Summer</v>
      </c>
      <c r="F3845" s="78">
        <v>0.71240000000000003</v>
      </c>
      <c r="G3845" s="79">
        <f t="shared" si="605"/>
        <v>1.3553863226818375</v>
      </c>
      <c r="J3845" s="78">
        <v>4.2571319999999995</v>
      </c>
      <c r="K3845" s="80">
        <f t="shared" si="606"/>
        <v>4.2571319999999995</v>
      </c>
      <c r="L3845" s="68" t="str">
        <f t="shared" si="599"/>
        <v>Normal</v>
      </c>
      <c r="N3845" s="67">
        <f t="shared" si="600"/>
        <v>2.901745677318162</v>
      </c>
      <c r="O3845" s="67">
        <f t="shared" si="601"/>
        <v>1.3553863226818375</v>
      </c>
      <c r="P3845" s="81">
        <f t="shared" si="602"/>
        <v>0</v>
      </c>
      <c r="Q3845" s="81">
        <f t="shared" si="603"/>
        <v>-2.901745677318162</v>
      </c>
      <c r="S3845" s="1">
        <f t="shared" si="607"/>
        <v>5</v>
      </c>
      <c r="T3845" s="1" t="str">
        <f t="shared" si="608"/>
        <v>Peak</v>
      </c>
    </row>
    <row r="3846" spans="1:20" x14ac:dyDescent="0.25">
      <c r="A3846" s="85">
        <v>45086.458333324306</v>
      </c>
      <c r="B3846" s="1">
        <v>6</v>
      </c>
      <c r="C3846" s="1">
        <v>9</v>
      </c>
      <c r="D3846" s="1">
        <v>12</v>
      </c>
      <c r="E3846" s="1" t="str">
        <f t="shared" si="604"/>
        <v>Summer</v>
      </c>
      <c r="F3846" s="78">
        <v>0.76559999999999995</v>
      </c>
      <c r="G3846" s="79">
        <f t="shared" si="605"/>
        <v>1.4566027072504417</v>
      </c>
      <c r="J3846" s="78">
        <v>4.2574260000000006</v>
      </c>
      <c r="K3846" s="80">
        <f t="shared" si="606"/>
        <v>4.2574260000000006</v>
      </c>
      <c r="L3846" s="68" t="str">
        <f t="shared" si="599"/>
        <v>Normal</v>
      </c>
      <c r="N3846" s="67">
        <f t="shared" si="600"/>
        <v>2.8008232927495591</v>
      </c>
      <c r="O3846" s="67">
        <f t="shared" si="601"/>
        <v>1.4566027072504415</v>
      </c>
      <c r="P3846" s="81">
        <f t="shared" si="602"/>
        <v>2.2204460492503131E-16</v>
      </c>
      <c r="Q3846" s="81">
        <f t="shared" si="603"/>
        <v>-2.8008232927495591</v>
      </c>
      <c r="S3846" s="1">
        <f t="shared" si="607"/>
        <v>5</v>
      </c>
      <c r="T3846" s="1" t="str">
        <f t="shared" si="608"/>
        <v>Peak</v>
      </c>
    </row>
    <row r="3847" spans="1:20" x14ac:dyDescent="0.25">
      <c r="A3847" s="85">
        <v>45086.499999990971</v>
      </c>
      <c r="B3847" s="1">
        <v>6</v>
      </c>
      <c r="C3847" s="1">
        <v>9</v>
      </c>
      <c r="D3847" s="1">
        <v>13</v>
      </c>
      <c r="E3847" s="1" t="str">
        <f t="shared" si="604"/>
        <v>Summer</v>
      </c>
      <c r="F3847" s="78">
        <v>0.83499999999999996</v>
      </c>
      <c r="G3847" s="79">
        <f t="shared" si="605"/>
        <v>1.588640622458358</v>
      </c>
      <c r="J3847" s="78">
        <v>4.1031570000000004</v>
      </c>
      <c r="K3847" s="80">
        <f t="shared" si="606"/>
        <v>4.1031570000000004</v>
      </c>
      <c r="L3847" s="68" t="str">
        <f t="shared" si="599"/>
        <v>Normal</v>
      </c>
      <c r="N3847" s="67">
        <f t="shared" si="600"/>
        <v>2.5145163775416424</v>
      </c>
      <c r="O3847" s="67">
        <f t="shared" si="601"/>
        <v>1.588640622458358</v>
      </c>
      <c r="P3847" s="81">
        <f t="shared" si="602"/>
        <v>0</v>
      </c>
      <c r="Q3847" s="81">
        <f t="shared" si="603"/>
        <v>-2.5145163775416424</v>
      </c>
      <c r="S3847" s="1">
        <f t="shared" si="607"/>
        <v>5</v>
      </c>
      <c r="T3847" s="1" t="str">
        <f t="shared" si="608"/>
        <v>Peak</v>
      </c>
    </row>
    <row r="3848" spans="1:20" x14ac:dyDescent="0.25">
      <c r="A3848" s="85">
        <v>45086.541666657635</v>
      </c>
      <c r="B3848" s="1">
        <v>6</v>
      </c>
      <c r="C3848" s="1">
        <v>9</v>
      </c>
      <c r="D3848" s="1">
        <v>14</v>
      </c>
      <c r="E3848" s="1" t="str">
        <f t="shared" si="604"/>
        <v>Summer</v>
      </c>
      <c r="F3848" s="78">
        <v>0.92730000000000001</v>
      </c>
      <c r="G3848" s="79">
        <f t="shared" si="605"/>
        <v>1.7642472445576471</v>
      </c>
      <c r="J3848" s="78">
        <v>3.890733</v>
      </c>
      <c r="K3848" s="80">
        <f t="shared" si="606"/>
        <v>3.890733</v>
      </c>
      <c r="L3848" s="68" t="str">
        <f t="shared" si="599"/>
        <v>Normal</v>
      </c>
      <c r="N3848" s="67">
        <f t="shared" si="600"/>
        <v>2.1264857554423529</v>
      </c>
      <c r="O3848" s="67">
        <f t="shared" si="601"/>
        <v>1.7642472445576471</v>
      </c>
      <c r="P3848" s="81">
        <f t="shared" si="602"/>
        <v>0</v>
      </c>
      <c r="Q3848" s="81">
        <f t="shared" si="603"/>
        <v>-2.1264857554423529</v>
      </c>
      <c r="S3848" s="1">
        <f t="shared" si="607"/>
        <v>5</v>
      </c>
      <c r="T3848" s="1" t="str">
        <f t="shared" si="608"/>
        <v>Peak</v>
      </c>
    </row>
    <row r="3849" spans="1:20" x14ac:dyDescent="0.25">
      <c r="A3849" s="85">
        <v>45086.583333324299</v>
      </c>
      <c r="B3849" s="1">
        <v>6</v>
      </c>
      <c r="C3849" s="1">
        <v>9</v>
      </c>
      <c r="D3849" s="1">
        <v>15</v>
      </c>
      <c r="E3849" s="1" t="str">
        <f t="shared" si="604"/>
        <v>Summer</v>
      </c>
      <c r="F3849" s="78">
        <v>1.0411999999999999</v>
      </c>
      <c r="G3849" s="79">
        <f t="shared" si="605"/>
        <v>1.9809492408426852</v>
      </c>
      <c r="J3849" s="78">
        <v>3.37731</v>
      </c>
      <c r="K3849" s="80">
        <f t="shared" si="606"/>
        <v>3.37731</v>
      </c>
      <c r="L3849" s="68" t="str">
        <f t="shared" si="599"/>
        <v>Normal</v>
      </c>
      <c r="N3849" s="67">
        <f t="shared" si="600"/>
        <v>1.3963607591573148</v>
      </c>
      <c r="O3849" s="67">
        <f t="shared" si="601"/>
        <v>1.9809492408426852</v>
      </c>
      <c r="P3849" s="81">
        <f t="shared" si="602"/>
        <v>0</v>
      </c>
      <c r="Q3849" s="81">
        <f t="shared" si="603"/>
        <v>-1.3963607591573148</v>
      </c>
      <c r="S3849" s="1">
        <f t="shared" si="607"/>
        <v>5</v>
      </c>
      <c r="T3849" s="1" t="str">
        <f t="shared" si="608"/>
        <v>Peak</v>
      </c>
    </row>
    <row r="3850" spans="1:20" x14ac:dyDescent="0.25">
      <c r="A3850" s="85">
        <v>45086.624999990963</v>
      </c>
      <c r="B3850" s="1">
        <v>6</v>
      </c>
      <c r="C3850" s="1">
        <v>9</v>
      </c>
      <c r="D3850" s="1">
        <v>16</v>
      </c>
      <c r="E3850" s="1" t="str">
        <f t="shared" si="604"/>
        <v>Summer</v>
      </c>
      <c r="F3850" s="78">
        <v>1.1819999999999999</v>
      </c>
      <c r="G3850" s="79">
        <f t="shared" si="605"/>
        <v>2.2488301984979389</v>
      </c>
      <c r="J3850" s="78">
        <v>3.0049630000000001</v>
      </c>
      <c r="K3850" s="80">
        <f t="shared" si="606"/>
        <v>3.0049630000000001</v>
      </c>
      <c r="L3850" s="68" t="str">
        <f t="shared" si="599"/>
        <v>Normal</v>
      </c>
      <c r="N3850" s="67">
        <f t="shared" si="600"/>
        <v>0.75613280150206119</v>
      </c>
      <c r="O3850" s="67">
        <f t="shared" si="601"/>
        <v>2.2488301984979389</v>
      </c>
      <c r="P3850" s="81">
        <f t="shared" si="602"/>
        <v>0</v>
      </c>
      <c r="Q3850" s="81">
        <f t="shared" si="603"/>
        <v>-0.75613280150206119</v>
      </c>
      <c r="S3850" s="1">
        <f t="shared" si="607"/>
        <v>5</v>
      </c>
      <c r="T3850" s="1" t="str">
        <f t="shared" si="608"/>
        <v>Peak</v>
      </c>
    </row>
    <row r="3851" spans="1:20" x14ac:dyDescent="0.25">
      <c r="A3851" s="85">
        <v>45086.666666657628</v>
      </c>
      <c r="B3851" s="1">
        <v>6</v>
      </c>
      <c r="C3851" s="1">
        <v>9</v>
      </c>
      <c r="D3851" s="1">
        <v>17</v>
      </c>
      <c r="E3851" s="1" t="str">
        <f t="shared" si="604"/>
        <v>Summer</v>
      </c>
      <c r="F3851" s="78">
        <v>1.3199000000000001</v>
      </c>
      <c r="G3851" s="79">
        <f t="shared" si="605"/>
        <v>2.5111937216560323</v>
      </c>
      <c r="J3851" s="78">
        <v>1.181845</v>
      </c>
      <c r="K3851" s="80">
        <f t="shared" si="606"/>
        <v>1.181845</v>
      </c>
      <c r="L3851" s="68" t="str">
        <f t="shared" si="599"/>
        <v>Normal</v>
      </c>
      <c r="N3851" s="67">
        <f t="shared" si="600"/>
        <v>0</v>
      </c>
      <c r="O3851" s="67">
        <f t="shared" si="601"/>
        <v>1.181845</v>
      </c>
      <c r="P3851" s="81">
        <f t="shared" si="602"/>
        <v>1.3293487216560322</v>
      </c>
      <c r="Q3851" s="81">
        <f t="shared" si="603"/>
        <v>1.3293487216560322</v>
      </c>
      <c r="S3851" s="1">
        <f t="shared" si="607"/>
        <v>5</v>
      </c>
      <c r="T3851" s="1" t="str">
        <f t="shared" si="608"/>
        <v>Peak</v>
      </c>
    </row>
    <row r="3852" spans="1:20" x14ac:dyDescent="0.25">
      <c r="A3852" s="85">
        <v>45086.708333324292</v>
      </c>
      <c r="B3852" s="1">
        <v>6</v>
      </c>
      <c r="C3852" s="1">
        <v>9</v>
      </c>
      <c r="D3852" s="1">
        <v>18</v>
      </c>
      <c r="E3852" s="1" t="str">
        <f t="shared" si="604"/>
        <v>Summer</v>
      </c>
      <c r="F3852" s="78">
        <v>1.4113</v>
      </c>
      <c r="G3852" s="79">
        <f t="shared" si="605"/>
        <v>2.6850880364975818</v>
      </c>
      <c r="J3852" s="78">
        <v>0.72200599999999993</v>
      </c>
      <c r="K3852" s="80">
        <f t="shared" si="606"/>
        <v>0.72200599999999993</v>
      </c>
      <c r="L3852" s="68" t="str">
        <f t="shared" si="599"/>
        <v>Normal</v>
      </c>
      <c r="N3852" s="67">
        <f t="shared" si="600"/>
        <v>0</v>
      </c>
      <c r="O3852" s="67">
        <f t="shared" si="601"/>
        <v>0.72200599999999993</v>
      </c>
      <c r="P3852" s="81">
        <f t="shared" si="602"/>
        <v>1.9630820364975818</v>
      </c>
      <c r="Q3852" s="81">
        <f t="shared" si="603"/>
        <v>1.9630820364975818</v>
      </c>
      <c r="S3852" s="1">
        <f t="shared" si="607"/>
        <v>5</v>
      </c>
      <c r="T3852" s="1" t="str">
        <f t="shared" si="608"/>
        <v>Peak</v>
      </c>
    </row>
    <row r="3853" spans="1:20" x14ac:dyDescent="0.25">
      <c r="A3853" s="85">
        <v>45086.749999990956</v>
      </c>
      <c r="B3853" s="1">
        <v>6</v>
      </c>
      <c r="C3853" s="1">
        <v>9</v>
      </c>
      <c r="D3853" s="1">
        <v>19</v>
      </c>
      <c r="E3853" s="1" t="str">
        <f t="shared" si="604"/>
        <v>Summer</v>
      </c>
      <c r="F3853" s="78">
        <v>1.4156</v>
      </c>
      <c r="G3853" s="79">
        <f t="shared" si="605"/>
        <v>2.6932690600623372</v>
      </c>
      <c r="J3853" s="78">
        <v>0.13828699999999999</v>
      </c>
      <c r="K3853" s="80">
        <f t="shared" si="606"/>
        <v>0.13828699999999999</v>
      </c>
      <c r="L3853" s="68" t="str">
        <f t="shared" si="599"/>
        <v>Normal</v>
      </c>
      <c r="N3853" s="67">
        <f t="shared" si="600"/>
        <v>0</v>
      </c>
      <c r="O3853" s="67">
        <f t="shared" si="601"/>
        <v>0.13828699999999999</v>
      </c>
      <c r="P3853" s="81">
        <f t="shared" si="602"/>
        <v>2.5549820600623372</v>
      </c>
      <c r="Q3853" s="81">
        <f t="shared" si="603"/>
        <v>2.5549820600623372</v>
      </c>
      <c r="S3853" s="1">
        <f t="shared" si="607"/>
        <v>5</v>
      </c>
      <c r="T3853" s="1" t="str">
        <f t="shared" si="608"/>
        <v>Peak</v>
      </c>
    </row>
    <row r="3854" spans="1:20" x14ac:dyDescent="0.25">
      <c r="A3854" s="85">
        <v>45086.79166665762</v>
      </c>
      <c r="B3854" s="1">
        <v>6</v>
      </c>
      <c r="C3854" s="1">
        <v>9</v>
      </c>
      <c r="D3854" s="1">
        <v>20</v>
      </c>
      <c r="E3854" s="1" t="str">
        <f t="shared" si="604"/>
        <v>Summer</v>
      </c>
      <c r="F3854" s="78">
        <v>1.3279000000000001</v>
      </c>
      <c r="G3854" s="79">
        <f t="shared" si="605"/>
        <v>2.5264142306137169</v>
      </c>
      <c r="J3854" s="78">
        <v>0</v>
      </c>
      <c r="K3854" s="80">
        <f t="shared" si="606"/>
        <v>0</v>
      </c>
      <c r="L3854" s="68" t="str">
        <f t="shared" si="599"/>
        <v>Normal</v>
      </c>
      <c r="N3854" s="67">
        <f t="shared" si="600"/>
        <v>0</v>
      </c>
      <c r="O3854" s="67">
        <f t="shared" si="601"/>
        <v>0</v>
      </c>
      <c r="P3854" s="81">
        <f t="shared" si="602"/>
        <v>2.5264142306137169</v>
      </c>
      <c r="Q3854" s="81">
        <f t="shared" si="603"/>
        <v>2.5264142306137169</v>
      </c>
      <c r="S3854" s="1">
        <f t="shared" si="607"/>
        <v>5</v>
      </c>
      <c r="T3854" s="1" t="str">
        <f t="shared" si="608"/>
        <v>Peak</v>
      </c>
    </row>
    <row r="3855" spans="1:20" x14ac:dyDescent="0.25">
      <c r="A3855" s="85">
        <v>45086.833333324284</v>
      </c>
      <c r="B3855" s="1">
        <v>6</v>
      </c>
      <c r="C3855" s="1">
        <v>9</v>
      </c>
      <c r="D3855" s="1">
        <v>21</v>
      </c>
      <c r="E3855" s="1" t="str">
        <f t="shared" si="604"/>
        <v>Summer</v>
      </c>
      <c r="F3855" s="78">
        <v>1.2253000000000001</v>
      </c>
      <c r="G3855" s="79">
        <f t="shared" si="605"/>
        <v>2.3312112032314087</v>
      </c>
      <c r="J3855" s="78">
        <v>0</v>
      </c>
      <c r="K3855" s="80">
        <f t="shared" si="606"/>
        <v>0</v>
      </c>
      <c r="L3855" s="68" t="str">
        <f t="shared" si="599"/>
        <v>Normal</v>
      </c>
      <c r="N3855" s="67">
        <f t="shared" si="600"/>
        <v>0</v>
      </c>
      <c r="O3855" s="67">
        <f t="shared" si="601"/>
        <v>0</v>
      </c>
      <c r="P3855" s="81">
        <f t="shared" si="602"/>
        <v>2.3312112032314087</v>
      </c>
      <c r="Q3855" s="81">
        <f t="shared" si="603"/>
        <v>2.3312112032314087</v>
      </c>
      <c r="S3855" s="1">
        <f t="shared" si="607"/>
        <v>5</v>
      </c>
      <c r="T3855" s="1" t="str">
        <f t="shared" si="608"/>
        <v>Peak</v>
      </c>
    </row>
    <row r="3856" spans="1:20" x14ac:dyDescent="0.25">
      <c r="A3856" s="85">
        <v>45086.874999990949</v>
      </c>
      <c r="B3856" s="1">
        <v>6</v>
      </c>
      <c r="C3856" s="1">
        <v>9</v>
      </c>
      <c r="D3856" s="1">
        <v>22</v>
      </c>
      <c r="E3856" s="1" t="str">
        <f t="shared" si="604"/>
        <v>Summer</v>
      </c>
      <c r="F3856" s="78">
        <v>1.1668000000000001</v>
      </c>
      <c r="G3856" s="79">
        <f t="shared" si="605"/>
        <v>2.219911231478338</v>
      </c>
      <c r="J3856" s="78">
        <v>0</v>
      </c>
      <c r="K3856" s="80">
        <f t="shared" si="606"/>
        <v>0</v>
      </c>
      <c r="L3856" s="68" t="str">
        <f t="shared" si="599"/>
        <v>Normal</v>
      </c>
      <c r="N3856" s="67">
        <f t="shared" si="600"/>
        <v>0</v>
      </c>
      <c r="O3856" s="67">
        <f t="shared" si="601"/>
        <v>0</v>
      </c>
      <c r="P3856" s="81">
        <f t="shared" si="602"/>
        <v>2.219911231478338</v>
      </c>
      <c r="Q3856" s="81">
        <f t="shared" si="603"/>
        <v>2.219911231478338</v>
      </c>
      <c r="S3856" s="1">
        <f t="shared" si="607"/>
        <v>5</v>
      </c>
      <c r="T3856" s="1" t="str">
        <f t="shared" si="608"/>
        <v>Off-Peak</v>
      </c>
    </row>
    <row r="3857" spans="1:20" x14ac:dyDescent="0.25">
      <c r="A3857" s="85">
        <v>45086.916666657613</v>
      </c>
      <c r="B3857" s="1">
        <v>6</v>
      </c>
      <c r="C3857" s="1">
        <v>9</v>
      </c>
      <c r="D3857" s="1">
        <v>23</v>
      </c>
      <c r="E3857" s="1" t="str">
        <f t="shared" si="604"/>
        <v>Summer</v>
      </c>
      <c r="F3857" s="78">
        <v>1.0569999999999999</v>
      </c>
      <c r="G3857" s="79">
        <f t="shared" si="605"/>
        <v>2.0110097460341128</v>
      </c>
      <c r="J3857" s="78">
        <v>0</v>
      </c>
      <c r="K3857" s="80">
        <f t="shared" si="606"/>
        <v>0</v>
      </c>
      <c r="L3857" s="68" t="str">
        <f t="shared" si="599"/>
        <v>Normal</v>
      </c>
      <c r="N3857" s="67">
        <f t="shared" si="600"/>
        <v>0</v>
      </c>
      <c r="O3857" s="67">
        <f t="shared" si="601"/>
        <v>0</v>
      </c>
      <c r="P3857" s="81">
        <f t="shared" si="602"/>
        <v>2.0110097460341128</v>
      </c>
      <c r="Q3857" s="81">
        <f t="shared" si="603"/>
        <v>2.0110097460341128</v>
      </c>
      <c r="S3857" s="1">
        <f t="shared" si="607"/>
        <v>5</v>
      </c>
      <c r="T3857" s="1" t="str">
        <f t="shared" si="608"/>
        <v>Off-Peak</v>
      </c>
    </row>
    <row r="3858" spans="1:20" x14ac:dyDescent="0.25">
      <c r="A3858" s="85">
        <v>45086.958333324277</v>
      </c>
      <c r="B3858" s="1">
        <v>6</v>
      </c>
      <c r="C3858" s="1">
        <v>10</v>
      </c>
      <c r="D3858" s="1">
        <v>0</v>
      </c>
      <c r="E3858" s="1" t="str">
        <f t="shared" si="604"/>
        <v>Summer</v>
      </c>
      <c r="F3858" s="78">
        <v>0.91639999999999999</v>
      </c>
      <c r="G3858" s="79">
        <f t="shared" si="605"/>
        <v>1.7435093011028016</v>
      </c>
      <c r="J3858" s="78">
        <v>0</v>
      </c>
      <c r="K3858" s="80">
        <f t="shared" si="606"/>
        <v>0</v>
      </c>
      <c r="L3858" s="68" t="str">
        <f t="shared" si="599"/>
        <v>Normal</v>
      </c>
      <c r="N3858" s="67">
        <f t="shared" si="600"/>
        <v>0</v>
      </c>
      <c r="O3858" s="67">
        <f t="shared" si="601"/>
        <v>0</v>
      </c>
      <c r="P3858" s="81">
        <f t="shared" si="602"/>
        <v>1.7435093011028016</v>
      </c>
      <c r="Q3858" s="81">
        <f t="shared" si="603"/>
        <v>1.7435093011028016</v>
      </c>
      <c r="S3858" s="1">
        <f t="shared" si="607"/>
        <v>5</v>
      </c>
      <c r="T3858" s="1" t="str">
        <f t="shared" si="608"/>
        <v>Off-Peak</v>
      </c>
    </row>
    <row r="3859" spans="1:20" x14ac:dyDescent="0.25">
      <c r="A3859" s="85">
        <v>45086.999999990941</v>
      </c>
      <c r="B3859" s="1">
        <v>6</v>
      </c>
      <c r="C3859" s="1">
        <v>10</v>
      </c>
      <c r="D3859" s="1">
        <v>1</v>
      </c>
      <c r="E3859" s="1" t="str">
        <f t="shared" si="604"/>
        <v>Summer</v>
      </c>
      <c r="F3859" s="78">
        <v>0.79659999999999997</v>
      </c>
      <c r="G3859" s="79">
        <f t="shared" si="605"/>
        <v>1.5155821794614706</v>
      </c>
      <c r="J3859" s="78">
        <v>0</v>
      </c>
      <c r="K3859" s="80">
        <f t="shared" si="606"/>
        <v>0</v>
      </c>
      <c r="L3859" s="68" t="str">
        <f t="shared" ref="L3859:L3922" si="609">IF(AND(D3859&gt;=$C$2,D3859&lt;=$C$3,E3859="Summer"),"MaxDis","Normal")</f>
        <v>Normal</v>
      </c>
      <c r="N3859" s="67">
        <f t="shared" ref="N3859:N3922" si="610">IF(K3859-G3859&lt;0,0,K3859-G3859)</f>
        <v>0</v>
      </c>
      <c r="O3859" s="67">
        <f t="shared" ref="O3859:O3922" si="611">K3859-N3859</f>
        <v>0</v>
      </c>
      <c r="P3859" s="81">
        <f t="shared" ref="P3859:P3922" si="612">MAX(0,G3859-O3859)</f>
        <v>1.5155821794614706</v>
      </c>
      <c r="Q3859" s="81">
        <f t="shared" ref="Q3859:Q3922" si="613">G3859-K3859</f>
        <v>1.5155821794614706</v>
      </c>
      <c r="S3859" s="1">
        <f t="shared" si="607"/>
        <v>6</v>
      </c>
      <c r="T3859" s="1" t="str">
        <f t="shared" si="608"/>
        <v>Off-Peak</v>
      </c>
    </row>
    <row r="3860" spans="1:20" x14ac:dyDescent="0.25">
      <c r="A3860" s="85">
        <v>45087.041666657606</v>
      </c>
      <c r="B3860" s="1">
        <v>6</v>
      </c>
      <c r="C3860" s="1">
        <v>10</v>
      </c>
      <c r="D3860" s="1">
        <v>2</v>
      </c>
      <c r="E3860" s="1" t="str">
        <f t="shared" ref="E3860:E3923" si="614">IF(AND(B3860&gt;=$C$5,B3860&lt;=$C$6),"Summer","Non-Summer")</f>
        <v>Summer</v>
      </c>
      <c r="F3860" s="78">
        <v>0.7046</v>
      </c>
      <c r="G3860" s="79">
        <f t="shared" ref="G3860:G3923" si="615">F3860*$G$13</f>
        <v>1.3405463264480946</v>
      </c>
      <c r="J3860" s="78">
        <v>0</v>
      </c>
      <c r="K3860" s="80">
        <f t="shared" ref="K3860:K3923" si="616">J3860*$K$13</f>
        <v>0</v>
      </c>
      <c r="L3860" s="68" t="str">
        <f t="shared" si="609"/>
        <v>Normal</v>
      </c>
      <c r="N3860" s="67">
        <f t="shared" si="610"/>
        <v>0</v>
      </c>
      <c r="O3860" s="67">
        <f t="shared" si="611"/>
        <v>0</v>
      </c>
      <c r="P3860" s="81">
        <f t="shared" si="612"/>
        <v>1.3405463264480946</v>
      </c>
      <c r="Q3860" s="81">
        <f t="shared" si="613"/>
        <v>1.3405463264480946</v>
      </c>
      <c r="S3860" s="1">
        <f t="shared" ref="S3860:S3923" si="617">WEEKDAY(A3860,2)</f>
        <v>6</v>
      </c>
      <c r="T3860" s="1" t="str">
        <f t="shared" ref="T3860:T3923" si="618">IF(S3860&gt;5,"Off-Peak",IF(AND(D3860&gt;=$C$7,D3860&lt;$C$8),"Peak","Off-Peak"))</f>
        <v>Off-Peak</v>
      </c>
    </row>
    <row r="3861" spans="1:20" x14ac:dyDescent="0.25">
      <c r="A3861" s="85">
        <v>45087.08333332427</v>
      </c>
      <c r="B3861" s="1">
        <v>6</v>
      </c>
      <c r="C3861" s="1">
        <v>10</v>
      </c>
      <c r="D3861" s="1">
        <v>3</v>
      </c>
      <c r="E3861" s="1" t="str">
        <f t="shared" si="614"/>
        <v>Summer</v>
      </c>
      <c r="F3861" s="78">
        <v>0.64459999999999995</v>
      </c>
      <c r="G3861" s="79">
        <f t="shared" si="615"/>
        <v>1.2263925092654582</v>
      </c>
      <c r="J3861" s="78">
        <v>0</v>
      </c>
      <c r="K3861" s="80">
        <f t="shared" si="616"/>
        <v>0</v>
      </c>
      <c r="L3861" s="68" t="str">
        <f t="shared" si="609"/>
        <v>Normal</v>
      </c>
      <c r="N3861" s="67">
        <f t="shared" si="610"/>
        <v>0</v>
      </c>
      <c r="O3861" s="67">
        <f t="shared" si="611"/>
        <v>0</v>
      </c>
      <c r="P3861" s="81">
        <f t="shared" si="612"/>
        <v>1.2263925092654582</v>
      </c>
      <c r="Q3861" s="81">
        <f t="shared" si="613"/>
        <v>1.2263925092654582</v>
      </c>
      <c r="S3861" s="1">
        <f t="shared" si="617"/>
        <v>6</v>
      </c>
      <c r="T3861" s="1" t="str">
        <f t="shared" si="618"/>
        <v>Off-Peak</v>
      </c>
    </row>
    <row r="3862" spans="1:20" x14ac:dyDescent="0.25">
      <c r="A3862" s="85">
        <v>45087.124999990934</v>
      </c>
      <c r="B3862" s="1">
        <v>6</v>
      </c>
      <c r="C3862" s="1">
        <v>10</v>
      </c>
      <c r="D3862" s="1">
        <v>4</v>
      </c>
      <c r="E3862" s="1" t="str">
        <f t="shared" si="614"/>
        <v>Summer</v>
      </c>
      <c r="F3862" s="78">
        <v>0.60450000000000004</v>
      </c>
      <c r="G3862" s="79">
        <f t="shared" si="615"/>
        <v>1.1500997081150628</v>
      </c>
      <c r="J3862" s="78">
        <v>0</v>
      </c>
      <c r="K3862" s="80">
        <f t="shared" si="616"/>
        <v>0</v>
      </c>
      <c r="L3862" s="68" t="str">
        <f t="shared" si="609"/>
        <v>Normal</v>
      </c>
      <c r="N3862" s="67">
        <f t="shared" si="610"/>
        <v>0</v>
      </c>
      <c r="O3862" s="67">
        <f t="shared" si="611"/>
        <v>0</v>
      </c>
      <c r="P3862" s="81">
        <f t="shared" si="612"/>
        <v>1.1500997081150628</v>
      </c>
      <c r="Q3862" s="81">
        <f t="shared" si="613"/>
        <v>1.1500997081150628</v>
      </c>
      <c r="S3862" s="1">
        <f t="shared" si="617"/>
        <v>6</v>
      </c>
      <c r="T3862" s="1" t="str">
        <f t="shared" si="618"/>
        <v>Off-Peak</v>
      </c>
    </row>
    <row r="3863" spans="1:20" x14ac:dyDescent="0.25">
      <c r="A3863" s="85">
        <v>45087.166666657598</v>
      </c>
      <c r="B3863" s="1">
        <v>6</v>
      </c>
      <c r="C3863" s="1">
        <v>10</v>
      </c>
      <c r="D3863" s="1">
        <v>5</v>
      </c>
      <c r="E3863" s="1" t="str">
        <f t="shared" si="614"/>
        <v>Summer</v>
      </c>
      <c r="F3863" s="78">
        <v>0.58150000000000002</v>
      </c>
      <c r="G3863" s="79">
        <f t="shared" si="615"/>
        <v>1.1063407448617188</v>
      </c>
      <c r="J3863" s="78">
        <v>0</v>
      </c>
      <c r="K3863" s="80">
        <f t="shared" si="616"/>
        <v>0</v>
      </c>
      <c r="L3863" s="68" t="str">
        <f t="shared" si="609"/>
        <v>Normal</v>
      </c>
      <c r="N3863" s="67">
        <f t="shared" si="610"/>
        <v>0</v>
      </c>
      <c r="O3863" s="67">
        <f t="shared" si="611"/>
        <v>0</v>
      </c>
      <c r="P3863" s="81">
        <f t="shared" si="612"/>
        <v>1.1063407448617188</v>
      </c>
      <c r="Q3863" s="81">
        <f t="shared" si="613"/>
        <v>1.1063407448617188</v>
      </c>
      <c r="S3863" s="1">
        <f t="shared" si="617"/>
        <v>6</v>
      </c>
      <c r="T3863" s="1" t="str">
        <f t="shared" si="618"/>
        <v>Off-Peak</v>
      </c>
    </row>
    <row r="3864" spans="1:20" x14ac:dyDescent="0.25">
      <c r="A3864" s="85">
        <v>45087.208333324263</v>
      </c>
      <c r="B3864" s="1">
        <v>6</v>
      </c>
      <c r="C3864" s="1">
        <v>10</v>
      </c>
      <c r="D3864" s="1">
        <v>6</v>
      </c>
      <c r="E3864" s="1" t="str">
        <f t="shared" si="614"/>
        <v>Summer</v>
      </c>
      <c r="F3864" s="78">
        <v>0.57089999999999996</v>
      </c>
      <c r="G3864" s="79">
        <f t="shared" si="615"/>
        <v>1.0861735704927862</v>
      </c>
      <c r="J3864" s="78">
        <v>0.256081</v>
      </c>
      <c r="K3864" s="80">
        <f t="shared" si="616"/>
        <v>0.256081</v>
      </c>
      <c r="L3864" s="68" t="str">
        <f t="shared" si="609"/>
        <v>Normal</v>
      </c>
      <c r="N3864" s="67">
        <f t="shared" si="610"/>
        <v>0</v>
      </c>
      <c r="O3864" s="67">
        <f t="shared" si="611"/>
        <v>0.256081</v>
      </c>
      <c r="P3864" s="81">
        <f t="shared" si="612"/>
        <v>0.83009257049278617</v>
      </c>
      <c r="Q3864" s="81">
        <f t="shared" si="613"/>
        <v>0.83009257049278617</v>
      </c>
      <c r="S3864" s="1">
        <f t="shared" si="617"/>
        <v>6</v>
      </c>
      <c r="T3864" s="1" t="str">
        <f t="shared" si="618"/>
        <v>Off-Peak</v>
      </c>
    </row>
    <row r="3865" spans="1:20" x14ac:dyDescent="0.25">
      <c r="A3865" s="85">
        <v>45087.249999990927</v>
      </c>
      <c r="B3865" s="1">
        <v>6</v>
      </c>
      <c r="C3865" s="1">
        <v>10</v>
      </c>
      <c r="D3865" s="1">
        <v>7</v>
      </c>
      <c r="E3865" s="1" t="str">
        <f t="shared" si="614"/>
        <v>Summer</v>
      </c>
      <c r="F3865" s="78">
        <v>0.58250000000000002</v>
      </c>
      <c r="G3865" s="79">
        <f t="shared" si="615"/>
        <v>1.1082433084814294</v>
      </c>
      <c r="J3865" s="78">
        <v>1.2031810000000001</v>
      </c>
      <c r="K3865" s="80">
        <f t="shared" si="616"/>
        <v>1.2031810000000001</v>
      </c>
      <c r="L3865" s="68" t="str">
        <f t="shared" si="609"/>
        <v>Normal</v>
      </c>
      <c r="N3865" s="67">
        <f t="shared" si="610"/>
        <v>9.4937691518570677E-2</v>
      </c>
      <c r="O3865" s="67">
        <f t="shared" si="611"/>
        <v>1.1082433084814294</v>
      </c>
      <c r="P3865" s="81">
        <f t="shared" si="612"/>
        <v>0</v>
      </c>
      <c r="Q3865" s="81">
        <f t="shared" si="613"/>
        <v>-9.4937691518570677E-2</v>
      </c>
      <c r="S3865" s="1">
        <f t="shared" si="617"/>
        <v>6</v>
      </c>
      <c r="T3865" s="1" t="str">
        <f t="shared" si="618"/>
        <v>Off-Peak</v>
      </c>
    </row>
    <row r="3866" spans="1:20" x14ac:dyDescent="0.25">
      <c r="A3866" s="85">
        <v>45087.291666657591</v>
      </c>
      <c r="B3866" s="1">
        <v>6</v>
      </c>
      <c r="C3866" s="1">
        <v>10</v>
      </c>
      <c r="D3866" s="1">
        <v>8</v>
      </c>
      <c r="E3866" s="1" t="str">
        <f t="shared" si="614"/>
        <v>Summer</v>
      </c>
      <c r="F3866" s="78">
        <v>0.63639999999999997</v>
      </c>
      <c r="G3866" s="79">
        <f t="shared" si="615"/>
        <v>1.210791487583831</v>
      </c>
      <c r="J3866" s="78">
        <v>1.6469390000000002</v>
      </c>
      <c r="K3866" s="80">
        <f t="shared" si="616"/>
        <v>1.6469390000000002</v>
      </c>
      <c r="L3866" s="68" t="str">
        <f t="shared" si="609"/>
        <v>Normal</v>
      </c>
      <c r="N3866" s="67">
        <f t="shared" si="610"/>
        <v>0.43614751241616911</v>
      </c>
      <c r="O3866" s="67">
        <f t="shared" si="611"/>
        <v>1.210791487583831</v>
      </c>
      <c r="P3866" s="81">
        <f t="shared" si="612"/>
        <v>0</v>
      </c>
      <c r="Q3866" s="81">
        <f t="shared" si="613"/>
        <v>-0.43614751241616911</v>
      </c>
      <c r="S3866" s="1">
        <f t="shared" si="617"/>
        <v>6</v>
      </c>
      <c r="T3866" s="1" t="str">
        <f t="shared" si="618"/>
        <v>Off-Peak</v>
      </c>
    </row>
    <row r="3867" spans="1:20" x14ac:dyDescent="0.25">
      <c r="A3867" s="85">
        <v>45087.333333324255</v>
      </c>
      <c r="B3867" s="1">
        <v>6</v>
      </c>
      <c r="C3867" s="1">
        <v>10</v>
      </c>
      <c r="D3867" s="1">
        <v>9</v>
      </c>
      <c r="E3867" s="1" t="str">
        <f t="shared" si="614"/>
        <v>Summer</v>
      </c>
      <c r="F3867" s="78">
        <v>0.72019999999999995</v>
      </c>
      <c r="G3867" s="79">
        <f t="shared" si="615"/>
        <v>1.3702263189155801</v>
      </c>
      <c r="J3867" s="78">
        <v>1.6820920000000001</v>
      </c>
      <c r="K3867" s="80">
        <f t="shared" si="616"/>
        <v>1.6820920000000001</v>
      </c>
      <c r="L3867" s="68" t="str">
        <f t="shared" si="609"/>
        <v>Normal</v>
      </c>
      <c r="N3867" s="67">
        <f t="shared" si="610"/>
        <v>0.31186568108442003</v>
      </c>
      <c r="O3867" s="67">
        <f t="shared" si="611"/>
        <v>1.3702263189155801</v>
      </c>
      <c r="P3867" s="81">
        <f t="shared" si="612"/>
        <v>0</v>
      </c>
      <c r="Q3867" s="81">
        <f t="shared" si="613"/>
        <v>-0.31186568108442003</v>
      </c>
      <c r="S3867" s="1">
        <f t="shared" si="617"/>
        <v>6</v>
      </c>
      <c r="T3867" s="1" t="str">
        <f t="shared" si="618"/>
        <v>Off-Peak</v>
      </c>
    </row>
    <row r="3868" spans="1:20" x14ac:dyDescent="0.25">
      <c r="A3868" s="85">
        <v>45087.37499999092</v>
      </c>
      <c r="B3868" s="1">
        <v>6</v>
      </c>
      <c r="C3868" s="1">
        <v>10</v>
      </c>
      <c r="D3868" s="1">
        <v>10</v>
      </c>
      <c r="E3868" s="1" t="str">
        <f t="shared" si="614"/>
        <v>Summer</v>
      </c>
      <c r="F3868" s="78">
        <v>0.82599999999999996</v>
      </c>
      <c r="G3868" s="79">
        <f t="shared" si="615"/>
        <v>1.5715175498809624</v>
      </c>
      <c r="J3868" s="78">
        <v>2.2729920000000003</v>
      </c>
      <c r="K3868" s="80">
        <f t="shared" si="616"/>
        <v>2.2729920000000003</v>
      </c>
      <c r="L3868" s="68" t="str">
        <f t="shared" si="609"/>
        <v>Normal</v>
      </c>
      <c r="N3868" s="67">
        <f t="shared" si="610"/>
        <v>0.70147445011903797</v>
      </c>
      <c r="O3868" s="67">
        <f t="shared" si="611"/>
        <v>1.5715175498809624</v>
      </c>
      <c r="P3868" s="81">
        <f t="shared" si="612"/>
        <v>0</v>
      </c>
      <c r="Q3868" s="81">
        <f t="shared" si="613"/>
        <v>-0.70147445011903797</v>
      </c>
      <c r="S3868" s="1">
        <f t="shared" si="617"/>
        <v>6</v>
      </c>
      <c r="T3868" s="1" t="str">
        <f t="shared" si="618"/>
        <v>Off-Peak</v>
      </c>
    </row>
    <row r="3869" spans="1:20" x14ac:dyDescent="0.25">
      <c r="A3869" s="85">
        <v>45087.416666657584</v>
      </c>
      <c r="B3869" s="1">
        <v>6</v>
      </c>
      <c r="C3869" s="1">
        <v>10</v>
      </c>
      <c r="D3869" s="1">
        <v>11</v>
      </c>
      <c r="E3869" s="1" t="str">
        <f t="shared" si="614"/>
        <v>Summer</v>
      </c>
      <c r="F3869" s="78">
        <v>0.94989999999999997</v>
      </c>
      <c r="G3869" s="79">
        <f t="shared" si="615"/>
        <v>1.8072451823631068</v>
      </c>
      <c r="J3869" s="78">
        <v>2.7109549999999998</v>
      </c>
      <c r="K3869" s="80">
        <f t="shared" si="616"/>
        <v>2.7109549999999998</v>
      </c>
      <c r="L3869" s="68" t="str">
        <f t="shared" si="609"/>
        <v>Normal</v>
      </c>
      <c r="N3869" s="67">
        <f t="shared" si="610"/>
        <v>0.90370981763689295</v>
      </c>
      <c r="O3869" s="67">
        <f t="shared" si="611"/>
        <v>1.8072451823631068</v>
      </c>
      <c r="P3869" s="81">
        <f t="shared" si="612"/>
        <v>0</v>
      </c>
      <c r="Q3869" s="81">
        <f t="shared" si="613"/>
        <v>-0.90370981763689295</v>
      </c>
      <c r="S3869" s="1">
        <f t="shared" si="617"/>
        <v>6</v>
      </c>
      <c r="T3869" s="1" t="str">
        <f t="shared" si="618"/>
        <v>Off-Peak</v>
      </c>
    </row>
    <row r="3870" spans="1:20" x14ac:dyDescent="0.25">
      <c r="A3870" s="85">
        <v>45087.458333324248</v>
      </c>
      <c r="B3870" s="1">
        <v>6</v>
      </c>
      <c r="C3870" s="1">
        <v>10</v>
      </c>
      <c r="D3870" s="1">
        <v>12</v>
      </c>
      <c r="E3870" s="1" t="str">
        <f t="shared" si="614"/>
        <v>Summer</v>
      </c>
      <c r="F3870" s="78">
        <v>1.0883</v>
      </c>
      <c r="G3870" s="79">
        <f t="shared" si="615"/>
        <v>2.0705599873310554</v>
      </c>
      <c r="J3870" s="78">
        <v>2.1657669999999998</v>
      </c>
      <c r="K3870" s="80">
        <f t="shared" si="616"/>
        <v>2.1657669999999998</v>
      </c>
      <c r="L3870" s="68" t="str">
        <f t="shared" si="609"/>
        <v>Normal</v>
      </c>
      <c r="N3870" s="67">
        <f t="shared" si="610"/>
        <v>9.520701266894438E-2</v>
      </c>
      <c r="O3870" s="67">
        <f t="shared" si="611"/>
        <v>2.0705599873310554</v>
      </c>
      <c r="P3870" s="81">
        <f t="shared" si="612"/>
        <v>0</v>
      </c>
      <c r="Q3870" s="81">
        <f t="shared" si="613"/>
        <v>-9.520701266894438E-2</v>
      </c>
      <c r="S3870" s="1">
        <f t="shared" si="617"/>
        <v>6</v>
      </c>
      <c r="T3870" s="1" t="str">
        <f t="shared" si="618"/>
        <v>Off-Peak</v>
      </c>
    </row>
    <row r="3871" spans="1:20" x14ac:dyDescent="0.25">
      <c r="A3871" s="85">
        <v>45087.499999990912</v>
      </c>
      <c r="B3871" s="1">
        <v>6</v>
      </c>
      <c r="C3871" s="1">
        <v>10</v>
      </c>
      <c r="D3871" s="1">
        <v>13</v>
      </c>
      <c r="E3871" s="1" t="str">
        <f t="shared" si="614"/>
        <v>Summer</v>
      </c>
      <c r="F3871" s="78">
        <v>1.2437</v>
      </c>
      <c r="G3871" s="79">
        <f t="shared" si="615"/>
        <v>2.3662183738340836</v>
      </c>
      <c r="J3871" s="78">
        <v>3.3981089999999998</v>
      </c>
      <c r="K3871" s="80">
        <f t="shared" si="616"/>
        <v>3.3981089999999998</v>
      </c>
      <c r="L3871" s="68" t="str">
        <f t="shared" si="609"/>
        <v>Normal</v>
      </c>
      <c r="N3871" s="67">
        <f t="shared" si="610"/>
        <v>1.0318906261659162</v>
      </c>
      <c r="O3871" s="67">
        <f t="shared" si="611"/>
        <v>2.3662183738340836</v>
      </c>
      <c r="P3871" s="81">
        <f t="shared" si="612"/>
        <v>0</v>
      </c>
      <c r="Q3871" s="81">
        <f t="shared" si="613"/>
        <v>-1.0318906261659162</v>
      </c>
      <c r="S3871" s="1">
        <f t="shared" si="617"/>
        <v>6</v>
      </c>
      <c r="T3871" s="1" t="str">
        <f t="shared" si="618"/>
        <v>Off-Peak</v>
      </c>
    </row>
    <row r="3872" spans="1:20" x14ac:dyDescent="0.25">
      <c r="A3872" s="85">
        <v>45087.541666657577</v>
      </c>
      <c r="B3872" s="1">
        <v>6</v>
      </c>
      <c r="C3872" s="1">
        <v>10</v>
      </c>
      <c r="D3872" s="1">
        <v>14</v>
      </c>
      <c r="E3872" s="1" t="str">
        <f t="shared" si="614"/>
        <v>Summer</v>
      </c>
      <c r="F3872" s="78">
        <v>1.4117</v>
      </c>
      <c r="G3872" s="79">
        <f t="shared" si="615"/>
        <v>2.6858490619454658</v>
      </c>
      <c r="J3872" s="78">
        <v>3.2536339999999999</v>
      </c>
      <c r="K3872" s="80">
        <f t="shared" si="616"/>
        <v>3.2536339999999999</v>
      </c>
      <c r="L3872" s="68" t="str">
        <f t="shared" si="609"/>
        <v>Normal</v>
      </c>
      <c r="N3872" s="67">
        <f t="shared" si="610"/>
        <v>0.56778493805453412</v>
      </c>
      <c r="O3872" s="67">
        <f t="shared" si="611"/>
        <v>2.6858490619454658</v>
      </c>
      <c r="P3872" s="81">
        <f t="shared" si="612"/>
        <v>0</v>
      </c>
      <c r="Q3872" s="81">
        <f t="shared" si="613"/>
        <v>-0.56778493805453412</v>
      </c>
      <c r="S3872" s="1">
        <f t="shared" si="617"/>
        <v>6</v>
      </c>
      <c r="T3872" s="1" t="str">
        <f t="shared" si="618"/>
        <v>Off-Peak</v>
      </c>
    </row>
    <row r="3873" spans="1:20" x14ac:dyDescent="0.25">
      <c r="A3873" s="85">
        <v>45087.583333324241</v>
      </c>
      <c r="B3873" s="1">
        <v>6</v>
      </c>
      <c r="C3873" s="1">
        <v>10</v>
      </c>
      <c r="D3873" s="1">
        <v>15</v>
      </c>
      <c r="E3873" s="1" t="str">
        <f t="shared" si="614"/>
        <v>Summer</v>
      </c>
      <c r="F3873" s="78">
        <v>1.5659000000000001</v>
      </c>
      <c r="G3873" s="79">
        <f t="shared" si="615"/>
        <v>2.9792243721048419</v>
      </c>
      <c r="J3873" s="78">
        <v>2.752389</v>
      </c>
      <c r="K3873" s="80">
        <f t="shared" si="616"/>
        <v>2.752389</v>
      </c>
      <c r="L3873" s="68" t="str">
        <f t="shared" si="609"/>
        <v>Normal</v>
      </c>
      <c r="N3873" s="67">
        <f t="shared" si="610"/>
        <v>0</v>
      </c>
      <c r="O3873" s="67">
        <f t="shared" si="611"/>
        <v>2.752389</v>
      </c>
      <c r="P3873" s="81">
        <f t="shared" si="612"/>
        <v>0.22683537210484195</v>
      </c>
      <c r="Q3873" s="81">
        <f t="shared" si="613"/>
        <v>0.22683537210484195</v>
      </c>
      <c r="S3873" s="1">
        <f t="shared" si="617"/>
        <v>6</v>
      </c>
      <c r="T3873" s="1" t="str">
        <f t="shared" si="618"/>
        <v>Off-Peak</v>
      </c>
    </row>
    <row r="3874" spans="1:20" x14ac:dyDescent="0.25">
      <c r="A3874" s="85">
        <v>45087.624999990905</v>
      </c>
      <c r="B3874" s="1">
        <v>6</v>
      </c>
      <c r="C3874" s="1">
        <v>10</v>
      </c>
      <c r="D3874" s="1">
        <v>16</v>
      </c>
      <c r="E3874" s="1" t="str">
        <f t="shared" si="614"/>
        <v>Summer</v>
      </c>
      <c r="F3874" s="78">
        <v>1.7176</v>
      </c>
      <c r="G3874" s="79">
        <f t="shared" si="615"/>
        <v>3.2678432732149409</v>
      </c>
      <c r="J3874" s="78">
        <v>2.1649090000000002</v>
      </c>
      <c r="K3874" s="80">
        <f t="shared" si="616"/>
        <v>2.1649090000000002</v>
      </c>
      <c r="L3874" s="68" t="str">
        <f t="shared" si="609"/>
        <v>Normal</v>
      </c>
      <c r="N3874" s="67">
        <f t="shared" si="610"/>
        <v>0</v>
      </c>
      <c r="O3874" s="67">
        <f t="shared" si="611"/>
        <v>2.1649090000000002</v>
      </c>
      <c r="P3874" s="81">
        <f t="shared" si="612"/>
        <v>1.1029342732149408</v>
      </c>
      <c r="Q3874" s="81">
        <f t="shared" si="613"/>
        <v>1.1029342732149408</v>
      </c>
      <c r="S3874" s="1">
        <f t="shared" si="617"/>
        <v>6</v>
      </c>
      <c r="T3874" s="1" t="str">
        <f t="shared" si="618"/>
        <v>Off-Peak</v>
      </c>
    </row>
    <row r="3875" spans="1:20" x14ac:dyDescent="0.25">
      <c r="A3875" s="85">
        <v>45087.666666657569</v>
      </c>
      <c r="B3875" s="1">
        <v>6</v>
      </c>
      <c r="C3875" s="1">
        <v>10</v>
      </c>
      <c r="D3875" s="1">
        <v>17</v>
      </c>
      <c r="E3875" s="1" t="str">
        <f t="shared" si="614"/>
        <v>Summer</v>
      </c>
      <c r="F3875" s="78">
        <v>1.7896000000000001</v>
      </c>
      <c r="G3875" s="79">
        <f t="shared" si="615"/>
        <v>3.4048278538341048</v>
      </c>
      <c r="J3875" s="78">
        <v>1.019158</v>
      </c>
      <c r="K3875" s="80">
        <f t="shared" si="616"/>
        <v>1.019158</v>
      </c>
      <c r="L3875" s="68" t="str">
        <f t="shared" si="609"/>
        <v>Normal</v>
      </c>
      <c r="N3875" s="67">
        <f t="shared" si="610"/>
        <v>0</v>
      </c>
      <c r="O3875" s="67">
        <f t="shared" si="611"/>
        <v>1.019158</v>
      </c>
      <c r="P3875" s="81">
        <f t="shared" si="612"/>
        <v>2.3856698538341048</v>
      </c>
      <c r="Q3875" s="81">
        <f t="shared" si="613"/>
        <v>2.3856698538341048</v>
      </c>
      <c r="S3875" s="1">
        <f t="shared" si="617"/>
        <v>6</v>
      </c>
      <c r="T3875" s="1" t="str">
        <f t="shared" si="618"/>
        <v>Off-Peak</v>
      </c>
    </row>
    <row r="3876" spans="1:20" x14ac:dyDescent="0.25">
      <c r="A3876" s="85">
        <v>45087.708333324234</v>
      </c>
      <c r="B3876" s="1">
        <v>6</v>
      </c>
      <c r="C3876" s="1">
        <v>10</v>
      </c>
      <c r="D3876" s="1">
        <v>18</v>
      </c>
      <c r="E3876" s="1" t="str">
        <f t="shared" si="614"/>
        <v>Summer</v>
      </c>
      <c r="F3876" s="78">
        <v>1.7509999999999999</v>
      </c>
      <c r="G3876" s="79">
        <f t="shared" si="615"/>
        <v>3.3313888981132749</v>
      </c>
      <c r="J3876" s="78">
        <v>1.191174</v>
      </c>
      <c r="K3876" s="80">
        <f t="shared" si="616"/>
        <v>1.191174</v>
      </c>
      <c r="L3876" s="68" t="str">
        <f t="shared" si="609"/>
        <v>Normal</v>
      </c>
      <c r="N3876" s="67">
        <f t="shared" si="610"/>
        <v>0</v>
      </c>
      <c r="O3876" s="67">
        <f t="shared" si="611"/>
        <v>1.191174</v>
      </c>
      <c r="P3876" s="81">
        <f t="shared" si="612"/>
        <v>2.1402148981132747</v>
      </c>
      <c r="Q3876" s="81">
        <f t="shared" si="613"/>
        <v>2.1402148981132747</v>
      </c>
      <c r="S3876" s="1">
        <f t="shared" si="617"/>
        <v>6</v>
      </c>
      <c r="T3876" s="1" t="str">
        <f t="shared" si="618"/>
        <v>Off-Peak</v>
      </c>
    </row>
    <row r="3877" spans="1:20" x14ac:dyDescent="0.25">
      <c r="A3877" s="85">
        <v>45087.749999990898</v>
      </c>
      <c r="B3877" s="1">
        <v>6</v>
      </c>
      <c r="C3877" s="1">
        <v>10</v>
      </c>
      <c r="D3877" s="1">
        <v>19</v>
      </c>
      <c r="E3877" s="1" t="str">
        <f t="shared" si="614"/>
        <v>Summer</v>
      </c>
      <c r="F3877" s="78">
        <v>1.6483000000000001</v>
      </c>
      <c r="G3877" s="79">
        <f t="shared" si="615"/>
        <v>3.135995614368996</v>
      </c>
      <c r="J3877" s="78">
        <v>0.26368999999999998</v>
      </c>
      <c r="K3877" s="80">
        <f t="shared" si="616"/>
        <v>0.26368999999999998</v>
      </c>
      <c r="L3877" s="68" t="str">
        <f t="shared" si="609"/>
        <v>Normal</v>
      </c>
      <c r="N3877" s="67">
        <f t="shared" si="610"/>
        <v>0</v>
      </c>
      <c r="O3877" s="67">
        <f t="shared" si="611"/>
        <v>0.26368999999999998</v>
      </c>
      <c r="P3877" s="81">
        <f t="shared" si="612"/>
        <v>2.872305614368996</v>
      </c>
      <c r="Q3877" s="81">
        <f t="shared" si="613"/>
        <v>2.872305614368996</v>
      </c>
      <c r="S3877" s="1">
        <f t="shared" si="617"/>
        <v>6</v>
      </c>
      <c r="T3877" s="1" t="str">
        <f t="shared" si="618"/>
        <v>Off-Peak</v>
      </c>
    </row>
    <row r="3878" spans="1:20" x14ac:dyDescent="0.25">
      <c r="A3878" s="85">
        <v>45087.791666657562</v>
      </c>
      <c r="B3878" s="1">
        <v>6</v>
      </c>
      <c r="C3878" s="1">
        <v>10</v>
      </c>
      <c r="D3878" s="1">
        <v>20</v>
      </c>
      <c r="E3878" s="1" t="str">
        <f t="shared" si="614"/>
        <v>Summer</v>
      </c>
      <c r="F3878" s="78">
        <v>1.5389999999999999</v>
      </c>
      <c r="G3878" s="79">
        <f t="shared" si="615"/>
        <v>2.9280454107346263</v>
      </c>
      <c r="J3878" s="78">
        <v>0</v>
      </c>
      <c r="K3878" s="80">
        <f t="shared" si="616"/>
        <v>0</v>
      </c>
      <c r="L3878" s="68" t="str">
        <f t="shared" si="609"/>
        <v>Normal</v>
      </c>
      <c r="N3878" s="67">
        <f t="shared" si="610"/>
        <v>0</v>
      </c>
      <c r="O3878" s="67">
        <f t="shared" si="611"/>
        <v>0</v>
      </c>
      <c r="P3878" s="81">
        <f t="shared" si="612"/>
        <v>2.9280454107346263</v>
      </c>
      <c r="Q3878" s="81">
        <f t="shared" si="613"/>
        <v>2.9280454107346263</v>
      </c>
      <c r="S3878" s="1">
        <f t="shared" si="617"/>
        <v>6</v>
      </c>
      <c r="T3878" s="1" t="str">
        <f t="shared" si="618"/>
        <v>Off-Peak</v>
      </c>
    </row>
    <row r="3879" spans="1:20" x14ac:dyDescent="0.25">
      <c r="A3879" s="85">
        <v>45087.833333324226</v>
      </c>
      <c r="B3879" s="1">
        <v>6</v>
      </c>
      <c r="C3879" s="1">
        <v>10</v>
      </c>
      <c r="D3879" s="1">
        <v>21</v>
      </c>
      <c r="E3879" s="1" t="str">
        <f t="shared" si="614"/>
        <v>Summer</v>
      </c>
      <c r="F3879" s="78">
        <v>1.4609000000000001</v>
      </c>
      <c r="G3879" s="79">
        <f t="shared" si="615"/>
        <v>2.7794551920352282</v>
      </c>
      <c r="J3879" s="78">
        <v>0</v>
      </c>
      <c r="K3879" s="80">
        <f t="shared" si="616"/>
        <v>0</v>
      </c>
      <c r="L3879" s="68" t="str">
        <f t="shared" si="609"/>
        <v>Normal</v>
      </c>
      <c r="N3879" s="67">
        <f t="shared" si="610"/>
        <v>0</v>
      </c>
      <c r="O3879" s="67">
        <f t="shared" si="611"/>
        <v>0</v>
      </c>
      <c r="P3879" s="81">
        <f t="shared" si="612"/>
        <v>2.7794551920352282</v>
      </c>
      <c r="Q3879" s="81">
        <f t="shared" si="613"/>
        <v>2.7794551920352282</v>
      </c>
      <c r="S3879" s="1">
        <f t="shared" si="617"/>
        <v>6</v>
      </c>
      <c r="T3879" s="1" t="str">
        <f t="shared" si="618"/>
        <v>Off-Peak</v>
      </c>
    </row>
    <row r="3880" spans="1:20" x14ac:dyDescent="0.25">
      <c r="A3880" s="85">
        <v>45087.874999990891</v>
      </c>
      <c r="B3880" s="1">
        <v>6</v>
      </c>
      <c r="C3880" s="1">
        <v>10</v>
      </c>
      <c r="D3880" s="1">
        <v>22</v>
      </c>
      <c r="E3880" s="1" t="str">
        <f t="shared" si="614"/>
        <v>Summer</v>
      </c>
      <c r="F3880" s="78">
        <v>1.3995</v>
      </c>
      <c r="G3880" s="79">
        <f t="shared" si="615"/>
        <v>2.6626377857849963</v>
      </c>
      <c r="J3880" s="78">
        <v>0</v>
      </c>
      <c r="K3880" s="80">
        <f t="shared" si="616"/>
        <v>0</v>
      </c>
      <c r="L3880" s="68" t="str">
        <f t="shared" si="609"/>
        <v>Normal</v>
      </c>
      <c r="N3880" s="67">
        <f t="shared" si="610"/>
        <v>0</v>
      </c>
      <c r="O3880" s="67">
        <f t="shared" si="611"/>
        <v>0</v>
      </c>
      <c r="P3880" s="81">
        <f t="shared" si="612"/>
        <v>2.6626377857849963</v>
      </c>
      <c r="Q3880" s="81">
        <f t="shared" si="613"/>
        <v>2.6626377857849963</v>
      </c>
      <c r="S3880" s="1">
        <f t="shared" si="617"/>
        <v>6</v>
      </c>
      <c r="T3880" s="1" t="str">
        <f t="shared" si="618"/>
        <v>Off-Peak</v>
      </c>
    </row>
    <row r="3881" spans="1:20" x14ac:dyDescent="0.25">
      <c r="A3881" s="85">
        <v>45087.916666657555</v>
      </c>
      <c r="B3881" s="1">
        <v>6</v>
      </c>
      <c r="C3881" s="1">
        <v>10</v>
      </c>
      <c r="D3881" s="1">
        <v>23</v>
      </c>
      <c r="E3881" s="1" t="str">
        <f t="shared" si="614"/>
        <v>Summer</v>
      </c>
      <c r="F3881" s="78">
        <v>1.2836000000000001</v>
      </c>
      <c r="G3881" s="79">
        <f t="shared" si="615"/>
        <v>2.4421306622605372</v>
      </c>
      <c r="J3881" s="78">
        <v>0</v>
      </c>
      <c r="K3881" s="80">
        <f t="shared" si="616"/>
        <v>0</v>
      </c>
      <c r="L3881" s="68" t="str">
        <f t="shared" si="609"/>
        <v>Normal</v>
      </c>
      <c r="N3881" s="67">
        <f t="shared" si="610"/>
        <v>0</v>
      </c>
      <c r="O3881" s="67">
        <f t="shared" si="611"/>
        <v>0</v>
      </c>
      <c r="P3881" s="81">
        <f t="shared" si="612"/>
        <v>2.4421306622605372</v>
      </c>
      <c r="Q3881" s="81">
        <f t="shared" si="613"/>
        <v>2.4421306622605372</v>
      </c>
      <c r="S3881" s="1">
        <f t="shared" si="617"/>
        <v>6</v>
      </c>
      <c r="T3881" s="1" t="str">
        <f t="shared" si="618"/>
        <v>Off-Peak</v>
      </c>
    </row>
    <row r="3882" spans="1:20" x14ac:dyDescent="0.25">
      <c r="A3882" s="85">
        <v>45087.958333324219</v>
      </c>
      <c r="B3882" s="1">
        <v>6</v>
      </c>
      <c r="C3882" s="1">
        <v>11</v>
      </c>
      <c r="D3882" s="1">
        <v>0</v>
      </c>
      <c r="E3882" s="1" t="str">
        <f t="shared" si="614"/>
        <v>Summer</v>
      </c>
      <c r="F3882" s="78">
        <v>1.1241000000000001</v>
      </c>
      <c r="G3882" s="79">
        <f t="shared" si="615"/>
        <v>2.1386717649166949</v>
      </c>
      <c r="J3882" s="78">
        <v>0</v>
      </c>
      <c r="K3882" s="80">
        <f t="shared" si="616"/>
        <v>0</v>
      </c>
      <c r="L3882" s="68" t="str">
        <f t="shared" si="609"/>
        <v>Normal</v>
      </c>
      <c r="N3882" s="67">
        <f t="shared" si="610"/>
        <v>0</v>
      </c>
      <c r="O3882" s="67">
        <f t="shared" si="611"/>
        <v>0</v>
      </c>
      <c r="P3882" s="81">
        <f t="shared" si="612"/>
        <v>2.1386717649166949</v>
      </c>
      <c r="Q3882" s="81">
        <f t="shared" si="613"/>
        <v>2.1386717649166949</v>
      </c>
      <c r="S3882" s="1">
        <f t="shared" si="617"/>
        <v>6</v>
      </c>
      <c r="T3882" s="1" t="str">
        <f t="shared" si="618"/>
        <v>Off-Peak</v>
      </c>
    </row>
    <row r="3883" spans="1:20" x14ac:dyDescent="0.25">
      <c r="A3883" s="85">
        <v>45087.999999990883</v>
      </c>
      <c r="B3883" s="1">
        <v>6</v>
      </c>
      <c r="C3883" s="1">
        <v>11</v>
      </c>
      <c r="D3883" s="1">
        <v>1</v>
      </c>
      <c r="E3883" s="1" t="str">
        <f t="shared" si="614"/>
        <v>Summer</v>
      </c>
      <c r="F3883" s="78">
        <v>0.97909999999999997</v>
      </c>
      <c r="G3883" s="79">
        <f t="shared" si="615"/>
        <v>1.8628000400586566</v>
      </c>
      <c r="J3883" s="78">
        <v>0</v>
      </c>
      <c r="K3883" s="80">
        <f t="shared" si="616"/>
        <v>0</v>
      </c>
      <c r="L3883" s="68" t="str">
        <f t="shared" si="609"/>
        <v>Normal</v>
      </c>
      <c r="N3883" s="67">
        <f t="shared" si="610"/>
        <v>0</v>
      </c>
      <c r="O3883" s="67">
        <f t="shared" si="611"/>
        <v>0</v>
      </c>
      <c r="P3883" s="81">
        <f t="shared" si="612"/>
        <v>1.8628000400586566</v>
      </c>
      <c r="Q3883" s="81">
        <f t="shared" si="613"/>
        <v>1.8628000400586566</v>
      </c>
      <c r="S3883" s="1">
        <f t="shared" si="617"/>
        <v>7</v>
      </c>
      <c r="T3883" s="1" t="str">
        <f t="shared" si="618"/>
        <v>Off-Peak</v>
      </c>
    </row>
    <row r="3884" spans="1:20" x14ac:dyDescent="0.25">
      <c r="A3884" s="85">
        <v>45088.041666657547</v>
      </c>
      <c r="B3884" s="1">
        <v>6</v>
      </c>
      <c r="C3884" s="1">
        <v>11</v>
      </c>
      <c r="D3884" s="1">
        <v>2</v>
      </c>
      <c r="E3884" s="1" t="str">
        <f t="shared" si="614"/>
        <v>Summer</v>
      </c>
      <c r="F3884" s="78">
        <v>0.84889999999999999</v>
      </c>
      <c r="G3884" s="79">
        <f t="shared" si="615"/>
        <v>1.6150862567723354</v>
      </c>
      <c r="J3884" s="78">
        <v>0</v>
      </c>
      <c r="K3884" s="80">
        <f t="shared" si="616"/>
        <v>0</v>
      </c>
      <c r="L3884" s="68" t="str">
        <f t="shared" si="609"/>
        <v>Normal</v>
      </c>
      <c r="N3884" s="67">
        <f t="shared" si="610"/>
        <v>0</v>
      </c>
      <c r="O3884" s="67">
        <f t="shared" si="611"/>
        <v>0</v>
      </c>
      <c r="P3884" s="81">
        <f t="shared" si="612"/>
        <v>1.6150862567723354</v>
      </c>
      <c r="Q3884" s="81">
        <f t="shared" si="613"/>
        <v>1.6150862567723354</v>
      </c>
      <c r="S3884" s="1">
        <f t="shared" si="617"/>
        <v>7</v>
      </c>
      <c r="T3884" s="1" t="str">
        <f t="shared" si="618"/>
        <v>Off-Peak</v>
      </c>
    </row>
    <row r="3885" spans="1:20" x14ac:dyDescent="0.25">
      <c r="A3885" s="85">
        <v>45088.083333324212</v>
      </c>
      <c r="B3885" s="1">
        <v>6</v>
      </c>
      <c r="C3885" s="1">
        <v>11</v>
      </c>
      <c r="D3885" s="1">
        <v>3</v>
      </c>
      <c r="E3885" s="1" t="str">
        <f t="shared" si="614"/>
        <v>Summer</v>
      </c>
      <c r="F3885" s="78">
        <v>0.75619999999999998</v>
      </c>
      <c r="G3885" s="79">
        <f t="shared" si="615"/>
        <v>1.438718609225162</v>
      </c>
      <c r="J3885" s="78">
        <v>0</v>
      </c>
      <c r="K3885" s="80">
        <f t="shared" si="616"/>
        <v>0</v>
      </c>
      <c r="L3885" s="68" t="str">
        <f t="shared" si="609"/>
        <v>Normal</v>
      </c>
      <c r="N3885" s="67">
        <f t="shared" si="610"/>
        <v>0</v>
      </c>
      <c r="O3885" s="67">
        <f t="shared" si="611"/>
        <v>0</v>
      </c>
      <c r="P3885" s="81">
        <f t="shared" si="612"/>
        <v>1.438718609225162</v>
      </c>
      <c r="Q3885" s="81">
        <f t="shared" si="613"/>
        <v>1.438718609225162</v>
      </c>
      <c r="S3885" s="1">
        <f t="shared" si="617"/>
        <v>7</v>
      </c>
      <c r="T3885" s="1" t="str">
        <f t="shared" si="618"/>
        <v>Off-Peak</v>
      </c>
    </row>
    <row r="3886" spans="1:20" x14ac:dyDescent="0.25">
      <c r="A3886" s="85">
        <v>45088.124999990876</v>
      </c>
      <c r="B3886" s="1">
        <v>6</v>
      </c>
      <c r="C3886" s="1">
        <v>11</v>
      </c>
      <c r="D3886" s="1">
        <v>4</v>
      </c>
      <c r="E3886" s="1" t="str">
        <f t="shared" si="614"/>
        <v>Summer</v>
      </c>
      <c r="F3886" s="78">
        <v>0.69440000000000002</v>
      </c>
      <c r="G3886" s="79">
        <f t="shared" si="615"/>
        <v>1.3211401775270466</v>
      </c>
      <c r="J3886" s="78">
        <v>0</v>
      </c>
      <c r="K3886" s="80">
        <f t="shared" si="616"/>
        <v>0</v>
      </c>
      <c r="L3886" s="68" t="str">
        <f t="shared" si="609"/>
        <v>Normal</v>
      </c>
      <c r="N3886" s="67">
        <f t="shared" si="610"/>
        <v>0</v>
      </c>
      <c r="O3886" s="67">
        <f t="shared" si="611"/>
        <v>0</v>
      </c>
      <c r="P3886" s="81">
        <f t="shared" si="612"/>
        <v>1.3211401775270466</v>
      </c>
      <c r="Q3886" s="81">
        <f t="shared" si="613"/>
        <v>1.3211401775270466</v>
      </c>
      <c r="S3886" s="1">
        <f t="shared" si="617"/>
        <v>7</v>
      </c>
      <c r="T3886" s="1" t="str">
        <f t="shared" si="618"/>
        <v>Off-Peak</v>
      </c>
    </row>
    <row r="3887" spans="1:20" x14ac:dyDescent="0.25">
      <c r="A3887" s="85">
        <v>45088.16666665754</v>
      </c>
      <c r="B3887" s="1">
        <v>6</v>
      </c>
      <c r="C3887" s="1">
        <v>11</v>
      </c>
      <c r="D3887" s="1">
        <v>5</v>
      </c>
      <c r="E3887" s="1" t="str">
        <f t="shared" si="614"/>
        <v>Summer</v>
      </c>
      <c r="F3887" s="78">
        <v>0.6512</v>
      </c>
      <c r="G3887" s="79">
        <f t="shared" si="615"/>
        <v>1.2389494291555483</v>
      </c>
      <c r="J3887" s="78">
        <v>0</v>
      </c>
      <c r="K3887" s="80">
        <f t="shared" si="616"/>
        <v>0</v>
      </c>
      <c r="L3887" s="68" t="str">
        <f t="shared" si="609"/>
        <v>Normal</v>
      </c>
      <c r="N3887" s="67">
        <f t="shared" si="610"/>
        <v>0</v>
      </c>
      <c r="O3887" s="67">
        <f t="shared" si="611"/>
        <v>0</v>
      </c>
      <c r="P3887" s="81">
        <f t="shared" si="612"/>
        <v>1.2389494291555483</v>
      </c>
      <c r="Q3887" s="81">
        <f t="shared" si="613"/>
        <v>1.2389494291555483</v>
      </c>
      <c r="S3887" s="1">
        <f t="shared" si="617"/>
        <v>7</v>
      </c>
      <c r="T3887" s="1" t="str">
        <f t="shared" si="618"/>
        <v>Off-Peak</v>
      </c>
    </row>
    <row r="3888" spans="1:20" x14ac:dyDescent="0.25">
      <c r="A3888" s="85">
        <v>45088.208333324204</v>
      </c>
      <c r="B3888" s="1">
        <v>6</v>
      </c>
      <c r="C3888" s="1">
        <v>11</v>
      </c>
      <c r="D3888" s="1">
        <v>6</v>
      </c>
      <c r="E3888" s="1" t="str">
        <f t="shared" si="614"/>
        <v>Summer</v>
      </c>
      <c r="F3888" s="78">
        <v>0.62790000000000001</v>
      </c>
      <c r="G3888" s="79">
        <f t="shared" si="615"/>
        <v>1.194619696816291</v>
      </c>
      <c r="J3888" s="78">
        <v>0.190882</v>
      </c>
      <c r="K3888" s="80">
        <f t="shared" si="616"/>
        <v>0.190882</v>
      </c>
      <c r="L3888" s="68" t="str">
        <f t="shared" si="609"/>
        <v>Normal</v>
      </c>
      <c r="N3888" s="67">
        <f t="shared" si="610"/>
        <v>0</v>
      </c>
      <c r="O3888" s="67">
        <f t="shared" si="611"/>
        <v>0.190882</v>
      </c>
      <c r="P3888" s="81">
        <f t="shared" si="612"/>
        <v>1.003737696816291</v>
      </c>
      <c r="Q3888" s="81">
        <f t="shared" si="613"/>
        <v>1.003737696816291</v>
      </c>
      <c r="S3888" s="1">
        <f t="shared" si="617"/>
        <v>7</v>
      </c>
      <c r="T3888" s="1" t="str">
        <f t="shared" si="618"/>
        <v>Off-Peak</v>
      </c>
    </row>
    <row r="3889" spans="1:20" x14ac:dyDescent="0.25">
      <c r="A3889" s="85">
        <v>45088.249999990869</v>
      </c>
      <c r="B3889" s="1">
        <v>6</v>
      </c>
      <c r="C3889" s="1">
        <v>11</v>
      </c>
      <c r="D3889" s="1">
        <v>7</v>
      </c>
      <c r="E3889" s="1" t="str">
        <f t="shared" si="614"/>
        <v>Summer</v>
      </c>
      <c r="F3889" s="78">
        <v>0.61939999999999995</v>
      </c>
      <c r="G3889" s="79">
        <f t="shared" si="615"/>
        <v>1.1784479060487507</v>
      </c>
      <c r="J3889" s="78">
        <v>0.21094099999999999</v>
      </c>
      <c r="K3889" s="80">
        <f t="shared" si="616"/>
        <v>0.21094099999999999</v>
      </c>
      <c r="L3889" s="68" t="str">
        <f t="shared" si="609"/>
        <v>Normal</v>
      </c>
      <c r="N3889" s="67">
        <f t="shared" si="610"/>
        <v>0</v>
      </c>
      <c r="O3889" s="67">
        <f t="shared" si="611"/>
        <v>0.21094099999999999</v>
      </c>
      <c r="P3889" s="81">
        <f t="shared" si="612"/>
        <v>0.96750690604875067</v>
      </c>
      <c r="Q3889" s="81">
        <f t="shared" si="613"/>
        <v>0.96750690604875067</v>
      </c>
      <c r="S3889" s="1">
        <f t="shared" si="617"/>
        <v>7</v>
      </c>
      <c r="T3889" s="1" t="str">
        <f t="shared" si="618"/>
        <v>Off-Peak</v>
      </c>
    </row>
    <row r="3890" spans="1:20" x14ac:dyDescent="0.25">
      <c r="A3890" s="85">
        <v>45088.291666657533</v>
      </c>
      <c r="B3890" s="1">
        <v>6</v>
      </c>
      <c r="C3890" s="1">
        <v>11</v>
      </c>
      <c r="D3890" s="1">
        <v>8</v>
      </c>
      <c r="E3890" s="1" t="str">
        <f t="shared" si="614"/>
        <v>Summer</v>
      </c>
      <c r="F3890" s="78">
        <v>0.64170000000000005</v>
      </c>
      <c r="G3890" s="79">
        <f t="shared" si="615"/>
        <v>1.2208750747682975</v>
      </c>
      <c r="J3890" s="78">
        <v>0.403644</v>
      </c>
      <c r="K3890" s="80">
        <f t="shared" si="616"/>
        <v>0.403644</v>
      </c>
      <c r="L3890" s="68" t="str">
        <f t="shared" si="609"/>
        <v>Normal</v>
      </c>
      <c r="N3890" s="67">
        <f t="shared" si="610"/>
        <v>0</v>
      </c>
      <c r="O3890" s="67">
        <f t="shared" si="611"/>
        <v>0.403644</v>
      </c>
      <c r="P3890" s="81">
        <f t="shared" si="612"/>
        <v>0.81723107476829748</v>
      </c>
      <c r="Q3890" s="81">
        <f t="shared" si="613"/>
        <v>0.81723107476829748</v>
      </c>
      <c r="S3890" s="1">
        <f t="shared" si="617"/>
        <v>7</v>
      </c>
      <c r="T3890" s="1" t="str">
        <f t="shared" si="618"/>
        <v>Off-Peak</v>
      </c>
    </row>
    <row r="3891" spans="1:20" x14ac:dyDescent="0.25">
      <c r="A3891" s="85">
        <v>45088.333333324197</v>
      </c>
      <c r="B3891" s="1">
        <v>6</v>
      </c>
      <c r="C3891" s="1">
        <v>11</v>
      </c>
      <c r="D3891" s="1">
        <v>9</v>
      </c>
      <c r="E3891" s="1" t="str">
        <f t="shared" si="614"/>
        <v>Summer</v>
      </c>
      <c r="F3891" s="78">
        <v>0.68279999999999996</v>
      </c>
      <c r="G3891" s="79">
        <f t="shared" si="615"/>
        <v>1.2990704395384034</v>
      </c>
      <c r="J3891" s="78">
        <v>0.74768299999999999</v>
      </c>
      <c r="K3891" s="80">
        <f t="shared" si="616"/>
        <v>0.74768299999999999</v>
      </c>
      <c r="L3891" s="68" t="str">
        <f t="shared" si="609"/>
        <v>Normal</v>
      </c>
      <c r="N3891" s="67">
        <f t="shared" si="610"/>
        <v>0</v>
      </c>
      <c r="O3891" s="67">
        <f t="shared" si="611"/>
        <v>0.74768299999999999</v>
      </c>
      <c r="P3891" s="81">
        <f t="shared" si="612"/>
        <v>0.55138743953840341</v>
      </c>
      <c r="Q3891" s="81">
        <f t="shared" si="613"/>
        <v>0.55138743953840341</v>
      </c>
      <c r="S3891" s="1">
        <f t="shared" si="617"/>
        <v>7</v>
      </c>
      <c r="T3891" s="1" t="str">
        <f t="shared" si="618"/>
        <v>Off-Peak</v>
      </c>
    </row>
    <row r="3892" spans="1:20" x14ac:dyDescent="0.25">
      <c r="A3892" s="85">
        <v>45088.374999990861</v>
      </c>
      <c r="B3892" s="1">
        <v>6</v>
      </c>
      <c r="C3892" s="1">
        <v>11</v>
      </c>
      <c r="D3892" s="1">
        <v>10</v>
      </c>
      <c r="E3892" s="1" t="str">
        <f t="shared" si="614"/>
        <v>Summer</v>
      </c>
      <c r="F3892" s="78">
        <v>0.72009999999999996</v>
      </c>
      <c r="G3892" s="79">
        <f t="shared" si="615"/>
        <v>1.370036062553609</v>
      </c>
      <c r="J3892" s="78">
        <v>1.000786</v>
      </c>
      <c r="K3892" s="80">
        <f t="shared" si="616"/>
        <v>1.000786</v>
      </c>
      <c r="L3892" s="68" t="str">
        <f t="shared" si="609"/>
        <v>Normal</v>
      </c>
      <c r="N3892" s="67">
        <f t="shared" si="610"/>
        <v>0</v>
      </c>
      <c r="O3892" s="67">
        <f t="shared" si="611"/>
        <v>1.000786</v>
      </c>
      <c r="P3892" s="81">
        <f t="shared" si="612"/>
        <v>0.36925006255360904</v>
      </c>
      <c r="Q3892" s="81">
        <f t="shared" si="613"/>
        <v>0.36925006255360904</v>
      </c>
      <c r="S3892" s="1">
        <f t="shared" si="617"/>
        <v>7</v>
      </c>
      <c r="T3892" s="1" t="str">
        <f t="shared" si="618"/>
        <v>Off-Peak</v>
      </c>
    </row>
    <row r="3893" spans="1:20" x14ac:dyDescent="0.25">
      <c r="A3893" s="85">
        <v>45088.416666657526</v>
      </c>
      <c r="B3893" s="1">
        <v>6</v>
      </c>
      <c r="C3893" s="1">
        <v>11</v>
      </c>
      <c r="D3893" s="1">
        <v>11</v>
      </c>
      <c r="E3893" s="1" t="str">
        <f t="shared" si="614"/>
        <v>Summer</v>
      </c>
      <c r="F3893" s="78">
        <v>0.74490000000000001</v>
      </c>
      <c r="G3893" s="79">
        <f t="shared" si="615"/>
        <v>1.4172196403224322</v>
      </c>
      <c r="J3893" s="78">
        <v>2.1787299999999998</v>
      </c>
      <c r="K3893" s="80">
        <f t="shared" si="616"/>
        <v>2.1787299999999998</v>
      </c>
      <c r="L3893" s="68" t="str">
        <f t="shared" si="609"/>
        <v>Normal</v>
      </c>
      <c r="N3893" s="67">
        <f t="shared" si="610"/>
        <v>0.76151035967756764</v>
      </c>
      <c r="O3893" s="67">
        <f t="shared" si="611"/>
        <v>1.4172196403224322</v>
      </c>
      <c r="P3893" s="81">
        <f t="shared" si="612"/>
        <v>0</v>
      </c>
      <c r="Q3893" s="81">
        <f t="shared" si="613"/>
        <v>-0.76151035967756764</v>
      </c>
      <c r="S3893" s="1">
        <f t="shared" si="617"/>
        <v>7</v>
      </c>
      <c r="T3893" s="1" t="str">
        <f t="shared" si="618"/>
        <v>Off-Peak</v>
      </c>
    </row>
    <row r="3894" spans="1:20" x14ac:dyDescent="0.25">
      <c r="A3894" s="85">
        <v>45088.45833332419</v>
      </c>
      <c r="B3894" s="1">
        <v>6</v>
      </c>
      <c r="C3894" s="1">
        <v>11</v>
      </c>
      <c r="D3894" s="1">
        <v>12</v>
      </c>
      <c r="E3894" s="1" t="str">
        <f t="shared" si="614"/>
        <v>Summer</v>
      </c>
      <c r="F3894" s="78">
        <v>0.76449999999999996</v>
      </c>
      <c r="G3894" s="79">
        <f t="shared" si="615"/>
        <v>1.4545098872687601</v>
      </c>
      <c r="J3894" s="78">
        <v>3.1660999999999997</v>
      </c>
      <c r="K3894" s="80">
        <f t="shared" si="616"/>
        <v>3.1660999999999997</v>
      </c>
      <c r="L3894" s="68" t="str">
        <f t="shared" si="609"/>
        <v>Normal</v>
      </c>
      <c r="N3894" s="67">
        <f t="shared" si="610"/>
        <v>1.7115901127312396</v>
      </c>
      <c r="O3894" s="67">
        <f t="shared" si="611"/>
        <v>1.4545098872687601</v>
      </c>
      <c r="P3894" s="81">
        <f t="shared" si="612"/>
        <v>0</v>
      </c>
      <c r="Q3894" s="81">
        <f t="shared" si="613"/>
        <v>-1.7115901127312396</v>
      </c>
      <c r="S3894" s="1">
        <f t="shared" si="617"/>
        <v>7</v>
      </c>
      <c r="T3894" s="1" t="str">
        <f t="shared" si="618"/>
        <v>Off-Peak</v>
      </c>
    </row>
    <row r="3895" spans="1:20" x14ac:dyDescent="0.25">
      <c r="A3895" s="85">
        <v>45088.499999990854</v>
      </c>
      <c r="B3895" s="1">
        <v>6</v>
      </c>
      <c r="C3895" s="1">
        <v>11</v>
      </c>
      <c r="D3895" s="1">
        <v>13</v>
      </c>
      <c r="E3895" s="1" t="str">
        <f t="shared" si="614"/>
        <v>Summer</v>
      </c>
      <c r="F3895" s="78">
        <v>0.77559999999999996</v>
      </c>
      <c r="G3895" s="79">
        <f t="shared" si="615"/>
        <v>1.4756283434475477</v>
      </c>
      <c r="J3895" s="78">
        <v>2.6705830000000002</v>
      </c>
      <c r="K3895" s="80">
        <f t="shared" si="616"/>
        <v>2.6705830000000002</v>
      </c>
      <c r="L3895" s="68" t="str">
        <f t="shared" si="609"/>
        <v>Normal</v>
      </c>
      <c r="N3895" s="67">
        <f t="shared" si="610"/>
        <v>1.1949546565524525</v>
      </c>
      <c r="O3895" s="67">
        <f t="shared" si="611"/>
        <v>1.4756283434475477</v>
      </c>
      <c r="P3895" s="81">
        <f t="shared" si="612"/>
        <v>0</v>
      </c>
      <c r="Q3895" s="81">
        <f t="shared" si="613"/>
        <v>-1.1949546565524525</v>
      </c>
      <c r="S3895" s="1">
        <f t="shared" si="617"/>
        <v>7</v>
      </c>
      <c r="T3895" s="1" t="str">
        <f t="shared" si="618"/>
        <v>Off-Peak</v>
      </c>
    </row>
    <row r="3896" spans="1:20" x14ac:dyDescent="0.25">
      <c r="A3896" s="85">
        <v>45088.541666657518</v>
      </c>
      <c r="B3896" s="1">
        <v>6</v>
      </c>
      <c r="C3896" s="1">
        <v>11</v>
      </c>
      <c r="D3896" s="1">
        <v>14</v>
      </c>
      <c r="E3896" s="1" t="str">
        <f t="shared" si="614"/>
        <v>Summer</v>
      </c>
      <c r="F3896" s="78">
        <v>0.77610000000000001</v>
      </c>
      <c r="G3896" s="79">
        <f t="shared" si="615"/>
        <v>1.4765796252574033</v>
      </c>
      <c r="J3896" s="78">
        <v>3.4767939999999999</v>
      </c>
      <c r="K3896" s="80">
        <f t="shared" si="616"/>
        <v>3.4767939999999999</v>
      </c>
      <c r="L3896" s="68" t="str">
        <f t="shared" si="609"/>
        <v>Normal</v>
      </c>
      <c r="N3896" s="67">
        <f t="shared" si="610"/>
        <v>2.0002143747425967</v>
      </c>
      <c r="O3896" s="67">
        <f t="shared" si="611"/>
        <v>1.4765796252574033</v>
      </c>
      <c r="P3896" s="81">
        <f t="shared" si="612"/>
        <v>0</v>
      </c>
      <c r="Q3896" s="81">
        <f t="shared" si="613"/>
        <v>-2.0002143747425967</v>
      </c>
      <c r="S3896" s="1">
        <f t="shared" si="617"/>
        <v>7</v>
      </c>
      <c r="T3896" s="1" t="str">
        <f t="shared" si="618"/>
        <v>Off-Peak</v>
      </c>
    </row>
    <row r="3897" spans="1:20" x14ac:dyDescent="0.25">
      <c r="A3897" s="85">
        <v>45088.583333324183</v>
      </c>
      <c r="B3897" s="1">
        <v>6</v>
      </c>
      <c r="C3897" s="1">
        <v>11</v>
      </c>
      <c r="D3897" s="1">
        <v>15</v>
      </c>
      <c r="E3897" s="1" t="str">
        <f t="shared" si="614"/>
        <v>Summer</v>
      </c>
      <c r="F3897" s="78">
        <v>0.77629999999999999</v>
      </c>
      <c r="G3897" s="79">
        <f t="shared" si="615"/>
        <v>1.4769601379813453</v>
      </c>
      <c r="J3897" s="78">
        <v>2.9912770000000002</v>
      </c>
      <c r="K3897" s="80">
        <f t="shared" si="616"/>
        <v>2.9912770000000002</v>
      </c>
      <c r="L3897" s="68" t="str">
        <f t="shared" si="609"/>
        <v>Normal</v>
      </c>
      <c r="N3897" s="67">
        <f t="shared" si="610"/>
        <v>1.5143168620186549</v>
      </c>
      <c r="O3897" s="67">
        <f t="shared" si="611"/>
        <v>1.4769601379813453</v>
      </c>
      <c r="P3897" s="81">
        <f t="shared" si="612"/>
        <v>0</v>
      </c>
      <c r="Q3897" s="81">
        <f t="shared" si="613"/>
        <v>-1.5143168620186549</v>
      </c>
      <c r="S3897" s="1">
        <f t="shared" si="617"/>
        <v>7</v>
      </c>
      <c r="T3897" s="1" t="str">
        <f t="shared" si="618"/>
        <v>Off-Peak</v>
      </c>
    </row>
    <row r="3898" spans="1:20" x14ac:dyDescent="0.25">
      <c r="A3898" s="85">
        <v>45088.624999990847</v>
      </c>
      <c r="B3898" s="1">
        <v>6</v>
      </c>
      <c r="C3898" s="1">
        <v>11</v>
      </c>
      <c r="D3898" s="1">
        <v>16</v>
      </c>
      <c r="E3898" s="1" t="str">
        <f t="shared" si="614"/>
        <v>Summer</v>
      </c>
      <c r="F3898" s="78">
        <v>0.78239999999999998</v>
      </c>
      <c r="G3898" s="79">
        <f t="shared" si="615"/>
        <v>1.48856577606158</v>
      </c>
      <c r="J3898" s="78">
        <v>1.3791410000000002</v>
      </c>
      <c r="K3898" s="80">
        <f t="shared" si="616"/>
        <v>1.3791410000000002</v>
      </c>
      <c r="L3898" s="68" t="str">
        <f t="shared" si="609"/>
        <v>Normal</v>
      </c>
      <c r="N3898" s="67">
        <f t="shared" si="610"/>
        <v>0</v>
      </c>
      <c r="O3898" s="67">
        <f t="shared" si="611"/>
        <v>1.3791410000000002</v>
      </c>
      <c r="P3898" s="81">
        <f t="shared" si="612"/>
        <v>0.10942477606157985</v>
      </c>
      <c r="Q3898" s="81">
        <f t="shared" si="613"/>
        <v>0.10942477606157985</v>
      </c>
      <c r="S3898" s="1">
        <f t="shared" si="617"/>
        <v>7</v>
      </c>
      <c r="T3898" s="1" t="str">
        <f t="shared" si="618"/>
        <v>Off-Peak</v>
      </c>
    </row>
    <row r="3899" spans="1:20" x14ac:dyDescent="0.25">
      <c r="A3899" s="85">
        <v>45088.666666657511</v>
      </c>
      <c r="B3899" s="1">
        <v>6</v>
      </c>
      <c r="C3899" s="1">
        <v>11</v>
      </c>
      <c r="D3899" s="1">
        <v>17</v>
      </c>
      <c r="E3899" s="1" t="str">
        <f t="shared" si="614"/>
        <v>Summer</v>
      </c>
      <c r="F3899" s="78">
        <v>0.80110000000000003</v>
      </c>
      <c r="G3899" s="79">
        <f t="shared" si="615"/>
        <v>1.5241437157501685</v>
      </c>
      <c r="J3899" s="78">
        <v>0.60106300000000001</v>
      </c>
      <c r="K3899" s="80">
        <f t="shared" si="616"/>
        <v>0.60106300000000001</v>
      </c>
      <c r="L3899" s="68" t="str">
        <f t="shared" si="609"/>
        <v>Normal</v>
      </c>
      <c r="N3899" s="67">
        <f t="shared" si="610"/>
        <v>0</v>
      </c>
      <c r="O3899" s="67">
        <f t="shared" si="611"/>
        <v>0.60106300000000001</v>
      </c>
      <c r="P3899" s="81">
        <f t="shared" si="612"/>
        <v>0.92308071575016848</v>
      </c>
      <c r="Q3899" s="81">
        <f t="shared" si="613"/>
        <v>0.92308071575016848</v>
      </c>
      <c r="S3899" s="1">
        <f t="shared" si="617"/>
        <v>7</v>
      </c>
      <c r="T3899" s="1" t="str">
        <f t="shared" si="618"/>
        <v>Off-Peak</v>
      </c>
    </row>
    <row r="3900" spans="1:20" x14ac:dyDescent="0.25">
      <c r="A3900" s="85">
        <v>45088.708333324175</v>
      </c>
      <c r="B3900" s="1">
        <v>6</v>
      </c>
      <c r="C3900" s="1">
        <v>11</v>
      </c>
      <c r="D3900" s="1">
        <v>18</v>
      </c>
      <c r="E3900" s="1" t="str">
        <f t="shared" si="614"/>
        <v>Summer</v>
      </c>
      <c r="F3900" s="78">
        <v>0.83340000000000003</v>
      </c>
      <c r="G3900" s="79">
        <f t="shared" si="615"/>
        <v>1.585596520666821</v>
      </c>
      <c r="J3900" s="78">
        <v>1.2321849999999999</v>
      </c>
      <c r="K3900" s="80">
        <f t="shared" si="616"/>
        <v>1.2321849999999999</v>
      </c>
      <c r="L3900" s="68" t="str">
        <f t="shared" si="609"/>
        <v>Normal</v>
      </c>
      <c r="N3900" s="67">
        <f t="shared" si="610"/>
        <v>0</v>
      </c>
      <c r="O3900" s="67">
        <f t="shared" si="611"/>
        <v>1.2321849999999999</v>
      </c>
      <c r="P3900" s="81">
        <f t="shared" si="612"/>
        <v>0.35341152066682113</v>
      </c>
      <c r="Q3900" s="81">
        <f t="shared" si="613"/>
        <v>0.35341152066682113</v>
      </c>
      <c r="S3900" s="1">
        <f t="shared" si="617"/>
        <v>7</v>
      </c>
      <c r="T3900" s="1" t="str">
        <f t="shared" si="618"/>
        <v>Off-Peak</v>
      </c>
    </row>
    <row r="3901" spans="1:20" x14ac:dyDescent="0.25">
      <c r="A3901" s="85">
        <v>45088.74999999084</v>
      </c>
      <c r="B3901" s="1">
        <v>6</v>
      </c>
      <c r="C3901" s="1">
        <v>11</v>
      </c>
      <c r="D3901" s="1">
        <v>19</v>
      </c>
      <c r="E3901" s="1" t="str">
        <f t="shared" si="614"/>
        <v>Summer</v>
      </c>
      <c r="F3901" s="78">
        <v>0.84650000000000003</v>
      </c>
      <c r="G3901" s="79">
        <f t="shared" si="615"/>
        <v>1.6105201040850301</v>
      </c>
      <c r="J3901" s="78">
        <v>0.26750699999999999</v>
      </c>
      <c r="K3901" s="80">
        <f t="shared" si="616"/>
        <v>0.26750699999999999</v>
      </c>
      <c r="L3901" s="68" t="str">
        <f t="shared" si="609"/>
        <v>Normal</v>
      </c>
      <c r="N3901" s="67">
        <f t="shared" si="610"/>
        <v>0</v>
      </c>
      <c r="O3901" s="67">
        <f t="shared" si="611"/>
        <v>0.26750699999999999</v>
      </c>
      <c r="P3901" s="81">
        <f t="shared" si="612"/>
        <v>1.3430131040850302</v>
      </c>
      <c r="Q3901" s="81">
        <f t="shared" si="613"/>
        <v>1.3430131040850302</v>
      </c>
      <c r="S3901" s="1">
        <f t="shared" si="617"/>
        <v>7</v>
      </c>
      <c r="T3901" s="1" t="str">
        <f t="shared" si="618"/>
        <v>Off-Peak</v>
      </c>
    </row>
    <row r="3902" spans="1:20" x14ac:dyDescent="0.25">
      <c r="A3902" s="85">
        <v>45088.791666657504</v>
      </c>
      <c r="B3902" s="1">
        <v>6</v>
      </c>
      <c r="C3902" s="1">
        <v>11</v>
      </c>
      <c r="D3902" s="1">
        <v>20</v>
      </c>
      <c r="E3902" s="1" t="str">
        <f t="shared" si="614"/>
        <v>Summer</v>
      </c>
      <c r="F3902" s="78">
        <v>0.85019999999999996</v>
      </c>
      <c r="G3902" s="79">
        <f t="shared" si="615"/>
        <v>1.6175595894779591</v>
      </c>
      <c r="J3902" s="78">
        <v>0</v>
      </c>
      <c r="K3902" s="80">
        <f t="shared" si="616"/>
        <v>0</v>
      </c>
      <c r="L3902" s="68" t="str">
        <f t="shared" si="609"/>
        <v>Normal</v>
      </c>
      <c r="N3902" s="67">
        <f t="shared" si="610"/>
        <v>0</v>
      </c>
      <c r="O3902" s="67">
        <f t="shared" si="611"/>
        <v>0</v>
      </c>
      <c r="P3902" s="81">
        <f t="shared" si="612"/>
        <v>1.6175595894779591</v>
      </c>
      <c r="Q3902" s="81">
        <f t="shared" si="613"/>
        <v>1.6175595894779591</v>
      </c>
      <c r="S3902" s="1">
        <f t="shared" si="617"/>
        <v>7</v>
      </c>
      <c r="T3902" s="1" t="str">
        <f t="shared" si="618"/>
        <v>Off-Peak</v>
      </c>
    </row>
    <row r="3903" spans="1:20" x14ac:dyDescent="0.25">
      <c r="A3903" s="85">
        <v>45088.833333324168</v>
      </c>
      <c r="B3903" s="1">
        <v>6</v>
      </c>
      <c r="C3903" s="1">
        <v>11</v>
      </c>
      <c r="D3903" s="1">
        <v>21</v>
      </c>
      <c r="E3903" s="1" t="str">
        <f t="shared" si="614"/>
        <v>Summer</v>
      </c>
      <c r="F3903" s="78">
        <v>0.86399999999999999</v>
      </c>
      <c r="G3903" s="79">
        <f t="shared" si="615"/>
        <v>1.6438149674299656</v>
      </c>
      <c r="J3903" s="78">
        <v>0</v>
      </c>
      <c r="K3903" s="80">
        <f t="shared" si="616"/>
        <v>0</v>
      </c>
      <c r="L3903" s="68" t="str">
        <f t="shared" si="609"/>
        <v>Normal</v>
      </c>
      <c r="N3903" s="67">
        <f t="shared" si="610"/>
        <v>0</v>
      </c>
      <c r="O3903" s="67">
        <f t="shared" si="611"/>
        <v>0</v>
      </c>
      <c r="P3903" s="81">
        <f t="shared" si="612"/>
        <v>1.6438149674299656</v>
      </c>
      <c r="Q3903" s="81">
        <f t="shared" si="613"/>
        <v>1.6438149674299656</v>
      </c>
      <c r="S3903" s="1">
        <f t="shared" si="617"/>
        <v>7</v>
      </c>
      <c r="T3903" s="1" t="str">
        <f t="shared" si="618"/>
        <v>Off-Peak</v>
      </c>
    </row>
    <row r="3904" spans="1:20" x14ac:dyDescent="0.25">
      <c r="A3904" s="85">
        <v>45088.874999990832</v>
      </c>
      <c r="B3904" s="1">
        <v>6</v>
      </c>
      <c r="C3904" s="1">
        <v>11</v>
      </c>
      <c r="D3904" s="1">
        <v>22</v>
      </c>
      <c r="E3904" s="1" t="str">
        <f t="shared" si="614"/>
        <v>Summer</v>
      </c>
      <c r="F3904" s="78">
        <v>0.84470000000000001</v>
      </c>
      <c r="G3904" s="79">
        <f t="shared" si="615"/>
        <v>1.6070954895695508</v>
      </c>
      <c r="J3904" s="78">
        <v>0</v>
      </c>
      <c r="K3904" s="80">
        <f t="shared" si="616"/>
        <v>0</v>
      </c>
      <c r="L3904" s="68" t="str">
        <f t="shared" si="609"/>
        <v>Normal</v>
      </c>
      <c r="N3904" s="67">
        <f t="shared" si="610"/>
        <v>0</v>
      </c>
      <c r="O3904" s="67">
        <f t="shared" si="611"/>
        <v>0</v>
      </c>
      <c r="P3904" s="81">
        <f t="shared" si="612"/>
        <v>1.6070954895695508</v>
      </c>
      <c r="Q3904" s="81">
        <f t="shared" si="613"/>
        <v>1.6070954895695508</v>
      </c>
      <c r="S3904" s="1">
        <f t="shared" si="617"/>
        <v>7</v>
      </c>
      <c r="T3904" s="1" t="str">
        <f t="shared" si="618"/>
        <v>Off-Peak</v>
      </c>
    </row>
    <row r="3905" spans="1:20" x14ac:dyDescent="0.25">
      <c r="A3905" s="85">
        <v>45088.916666657497</v>
      </c>
      <c r="B3905" s="1">
        <v>6</v>
      </c>
      <c r="C3905" s="1">
        <v>11</v>
      </c>
      <c r="D3905" s="1">
        <v>23</v>
      </c>
      <c r="E3905" s="1" t="str">
        <f t="shared" si="614"/>
        <v>Summer</v>
      </c>
      <c r="F3905" s="78">
        <v>0.76949999999999996</v>
      </c>
      <c r="G3905" s="79">
        <f t="shared" si="615"/>
        <v>1.4640227053673132</v>
      </c>
      <c r="J3905" s="78">
        <v>0</v>
      </c>
      <c r="K3905" s="80">
        <f t="shared" si="616"/>
        <v>0</v>
      </c>
      <c r="L3905" s="68" t="str">
        <f t="shared" si="609"/>
        <v>Normal</v>
      </c>
      <c r="N3905" s="67">
        <f t="shared" si="610"/>
        <v>0</v>
      </c>
      <c r="O3905" s="67">
        <f t="shared" si="611"/>
        <v>0</v>
      </c>
      <c r="P3905" s="81">
        <f t="shared" si="612"/>
        <v>1.4640227053673132</v>
      </c>
      <c r="Q3905" s="81">
        <f t="shared" si="613"/>
        <v>1.4640227053673132</v>
      </c>
      <c r="S3905" s="1">
        <f t="shared" si="617"/>
        <v>7</v>
      </c>
      <c r="T3905" s="1" t="str">
        <f t="shared" si="618"/>
        <v>Off-Peak</v>
      </c>
    </row>
    <row r="3906" spans="1:20" x14ac:dyDescent="0.25">
      <c r="A3906" s="85">
        <v>45088.958333324161</v>
      </c>
      <c r="B3906" s="1">
        <v>6</v>
      </c>
      <c r="C3906" s="1">
        <v>12</v>
      </c>
      <c r="D3906" s="1">
        <v>0</v>
      </c>
      <c r="E3906" s="1" t="str">
        <f t="shared" si="614"/>
        <v>Summer</v>
      </c>
      <c r="F3906" s="78">
        <v>0.6804</v>
      </c>
      <c r="G3906" s="79">
        <f t="shared" si="615"/>
        <v>1.2945042868510979</v>
      </c>
      <c r="J3906" s="78">
        <v>0</v>
      </c>
      <c r="K3906" s="80">
        <f t="shared" si="616"/>
        <v>0</v>
      </c>
      <c r="L3906" s="68" t="str">
        <f t="shared" si="609"/>
        <v>Normal</v>
      </c>
      <c r="N3906" s="67">
        <f t="shared" si="610"/>
        <v>0</v>
      </c>
      <c r="O3906" s="67">
        <f t="shared" si="611"/>
        <v>0</v>
      </c>
      <c r="P3906" s="81">
        <f t="shared" si="612"/>
        <v>1.2945042868510979</v>
      </c>
      <c r="Q3906" s="81">
        <f t="shared" si="613"/>
        <v>1.2945042868510979</v>
      </c>
      <c r="S3906" s="1">
        <f t="shared" si="617"/>
        <v>7</v>
      </c>
      <c r="T3906" s="1" t="str">
        <f t="shared" si="618"/>
        <v>Off-Peak</v>
      </c>
    </row>
    <row r="3907" spans="1:20" x14ac:dyDescent="0.25">
      <c r="A3907" s="85">
        <v>45088.999999990825</v>
      </c>
      <c r="B3907" s="1">
        <v>6</v>
      </c>
      <c r="C3907" s="1">
        <v>12</v>
      </c>
      <c r="D3907" s="1">
        <v>1</v>
      </c>
      <c r="E3907" s="1" t="str">
        <f t="shared" si="614"/>
        <v>Summer</v>
      </c>
      <c r="F3907" s="78">
        <v>0.61709999999999998</v>
      </c>
      <c r="G3907" s="79">
        <f t="shared" si="615"/>
        <v>1.1740720097234163</v>
      </c>
      <c r="J3907" s="78">
        <v>0</v>
      </c>
      <c r="K3907" s="80">
        <f t="shared" si="616"/>
        <v>0</v>
      </c>
      <c r="L3907" s="68" t="str">
        <f t="shared" si="609"/>
        <v>Normal</v>
      </c>
      <c r="N3907" s="67">
        <f t="shared" si="610"/>
        <v>0</v>
      </c>
      <c r="O3907" s="67">
        <f t="shared" si="611"/>
        <v>0</v>
      </c>
      <c r="P3907" s="81">
        <f t="shared" si="612"/>
        <v>1.1740720097234163</v>
      </c>
      <c r="Q3907" s="81">
        <f t="shared" si="613"/>
        <v>1.1740720097234163</v>
      </c>
      <c r="S3907" s="1">
        <f t="shared" si="617"/>
        <v>1</v>
      </c>
      <c r="T3907" s="1" t="str">
        <f t="shared" si="618"/>
        <v>Off-Peak</v>
      </c>
    </row>
    <row r="3908" spans="1:20" x14ac:dyDescent="0.25">
      <c r="A3908" s="85">
        <v>45089.041666657489</v>
      </c>
      <c r="B3908" s="1">
        <v>6</v>
      </c>
      <c r="C3908" s="1">
        <v>12</v>
      </c>
      <c r="D3908" s="1">
        <v>2</v>
      </c>
      <c r="E3908" s="1" t="str">
        <f t="shared" si="614"/>
        <v>Summer</v>
      </c>
      <c r="F3908" s="78">
        <v>0.57640000000000002</v>
      </c>
      <c r="G3908" s="79">
        <f t="shared" si="615"/>
        <v>1.0966376704011946</v>
      </c>
      <c r="J3908" s="78">
        <v>0</v>
      </c>
      <c r="K3908" s="80">
        <f t="shared" si="616"/>
        <v>0</v>
      </c>
      <c r="L3908" s="68" t="str">
        <f t="shared" si="609"/>
        <v>Normal</v>
      </c>
      <c r="N3908" s="67">
        <f t="shared" si="610"/>
        <v>0</v>
      </c>
      <c r="O3908" s="67">
        <f t="shared" si="611"/>
        <v>0</v>
      </c>
      <c r="P3908" s="81">
        <f t="shared" si="612"/>
        <v>1.0966376704011946</v>
      </c>
      <c r="Q3908" s="81">
        <f t="shared" si="613"/>
        <v>1.0966376704011946</v>
      </c>
      <c r="S3908" s="1">
        <f t="shared" si="617"/>
        <v>1</v>
      </c>
      <c r="T3908" s="1" t="str">
        <f t="shared" si="618"/>
        <v>Off-Peak</v>
      </c>
    </row>
    <row r="3909" spans="1:20" x14ac:dyDescent="0.25">
      <c r="A3909" s="85">
        <v>45089.083333324154</v>
      </c>
      <c r="B3909" s="1">
        <v>6</v>
      </c>
      <c r="C3909" s="1">
        <v>12</v>
      </c>
      <c r="D3909" s="1">
        <v>3</v>
      </c>
      <c r="E3909" s="1" t="str">
        <f t="shared" si="614"/>
        <v>Summer</v>
      </c>
      <c r="F3909" s="78">
        <v>0.55189999999999995</v>
      </c>
      <c r="G3909" s="79">
        <f t="shared" si="615"/>
        <v>1.0500248617182846</v>
      </c>
      <c r="J3909" s="78">
        <v>0</v>
      </c>
      <c r="K3909" s="80">
        <f t="shared" si="616"/>
        <v>0</v>
      </c>
      <c r="L3909" s="68" t="str">
        <f t="shared" si="609"/>
        <v>Normal</v>
      </c>
      <c r="N3909" s="67">
        <f t="shared" si="610"/>
        <v>0</v>
      </c>
      <c r="O3909" s="67">
        <f t="shared" si="611"/>
        <v>0</v>
      </c>
      <c r="P3909" s="81">
        <f t="shared" si="612"/>
        <v>1.0500248617182846</v>
      </c>
      <c r="Q3909" s="81">
        <f t="shared" si="613"/>
        <v>1.0500248617182846</v>
      </c>
      <c r="S3909" s="1">
        <f t="shared" si="617"/>
        <v>1</v>
      </c>
      <c r="T3909" s="1" t="str">
        <f t="shared" si="618"/>
        <v>Off-Peak</v>
      </c>
    </row>
    <row r="3910" spans="1:20" x14ac:dyDescent="0.25">
      <c r="A3910" s="85">
        <v>45089.124999990818</v>
      </c>
      <c r="B3910" s="1">
        <v>6</v>
      </c>
      <c r="C3910" s="1">
        <v>12</v>
      </c>
      <c r="D3910" s="1">
        <v>4</v>
      </c>
      <c r="E3910" s="1" t="str">
        <f t="shared" si="614"/>
        <v>Summer</v>
      </c>
      <c r="F3910" s="78">
        <v>0.53869999999999996</v>
      </c>
      <c r="G3910" s="79">
        <f t="shared" si="615"/>
        <v>1.0249110219381046</v>
      </c>
      <c r="J3910" s="78">
        <v>0</v>
      </c>
      <c r="K3910" s="80">
        <f t="shared" si="616"/>
        <v>0</v>
      </c>
      <c r="L3910" s="68" t="str">
        <f t="shared" si="609"/>
        <v>Normal</v>
      </c>
      <c r="N3910" s="67">
        <f t="shared" si="610"/>
        <v>0</v>
      </c>
      <c r="O3910" s="67">
        <f t="shared" si="611"/>
        <v>0</v>
      </c>
      <c r="P3910" s="81">
        <f t="shared" si="612"/>
        <v>1.0249110219381046</v>
      </c>
      <c r="Q3910" s="81">
        <f t="shared" si="613"/>
        <v>1.0249110219381046</v>
      </c>
      <c r="S3910" s="1">
        <f t="shared" si="617"/>
        <v>1</v>
      </c>
      <c r="T3910" s="1" t="str">
        <f t="shared" si="618"/>
        <v>Off-Peak</v>
      </c>
    </row>
    <row r="3911" spans="1:20" x14ac:dyDescent="0.25">
      <c r="A3911" s="85">
        <v>45089.166666657482</v>
      </c>
      <c r="B3911" s="1">
        <v>6</v>
      </c>
      <c r="C3911" s="1">
        <v>12</v>
      </c>
      <c r="D3911" s="1">
        <v>5</v>
      </c>
      <c r="E3911" s="1" t="str">
        <f t="shared" si="614"/>
        <v>Summer</v>
      </c>
      <c r="F3911" s="78">
        <v>0.53920000000000001</v>
      </c>
      <c r="G3911" s="79">
        <f t="shared" si="615"/>
        <v>1.0258623037479602</v>
      </c>
      <c r="J3911" s="78">
        <v>1.5661000000000001E-2</v>
      </c>
      <c r="K3911" s="80">
        <f t="shared" si="616"/>
        <v>1.5661000000000001E-2</v>
      </c>
      <c r="L3911" s="68" t="str">
        <f t="shared" si="609"/>
        <v>Normal</v>
      </c>
      <c r="N3911" s="67">
        <f t="shared" si="610"/>
        <v>0</v>
      </c>
      <c r="O3911" s="67">
        <f t="shared" si="611"/>
        <v>1.5661000000000001E-2</v>
      </c>
      <c r="P3911" s="81">
        <f t="shared" si="612"/>
        <v>1.0102013037479602</v>
      </c>
      <c r="Q3911" s="81">
        <f t="shared" si="613"/>
        <v>1.0102013037479602</v>
      </c>
      <c r="S3911" s="1">
        <f t="shared" si="617"/>
        <v>1</v>
      </c>
      <c r="T3911" s="1" t="str">
        <f t="shared" si="618"/>
        <v>Off-Peak</v>
      </c>
    </row>
    <row r="3912" spans="1:20" x14ac:dyDescent="0.25">
      <c r="A3912" s="85">
        <v>45089.208333324146</v>
      </c>
      <c r="B3912" s="1">
        <v>6</v>
      </c>
      <c r="C3912" s="1">
        <v>12</v>
      </c>
      <c r="D3912" s="1">
        <v>6</v>
      </c>
      <c r="E3912" s="1" t="str">
        <f t="shared" si="614"/>
        <v>Summer</v>
      </c>
      <c r="F3912" s="78">
        <v>0.55269999999999997</v>
      </c>
      <c r="G3912" s="79">
        <f t="shared" si="615"/>
        <v>1.0515469126140533</v>
      </c>
      <c r="J3912" s="78">
        <v>0.36822699999999997</v>
      </c>
      <c r="K3912" s="80">
        <f t="shared" si="616"/>
        <v>0.36822699999999997</v>
      </c>
      <c r="L3912" s="68" t="str">
        <f t="shared" si="609"/>
        <v>Normal</v>
      </c>
      <c r="N3912" s="67">
        <f t="shared" si="610"/>
        <v>0</v>
      </c>
      <c r="O3912" s="67">
        <f t="shared" si="611"/>
        <v>0.36822699999999997</v>
      </c>
      <c r="P3912" s="81">
        <f t="shared" si="612"/>
        <v>0.68331991261405334</v>
      </c>
      <c r="Q3912" s="81">
        <f t="shared" si="613"/>
        <v>0.68331991261405334</v>
      </c>
      <c r="S3912" s="1">
        <f t="shared" si="617"/>
        <v>1</v>
      </c>
      <c r="T3912" s="1" t="str">
        <f t="shared" si="618"/>
        <v>Peak</v>
      </c>
    </row>
    <row r="3913" spans="1:20" x14ac:dyDescent="0.25">
      <c r="A3913" s="85">
        <v>45089.24999999081</v>
      </c>
      <c r="B3913" s="1">
        <v>6</v>
      </c>
      <c r="C3913" s="1">
        <v>12</v>
      </c>
      <c r="D3913" s="1">
        <v>7</v>
      </c>
      <c r="E3913" s="1" t="str">
        <f t="shared" si="614"/>
        <v>Summer</v>
      </c>
      <c r="F3913" s="78">
        <v>0.57379999999999998</v>
      </c>
      <c r="G3913" s="79">
        <f t="shared" si="615"/>
        <v>1.0916910049899471</v>
      </c>
      <c r="J3913" s="78">
        <v>1.7604069999999998</v>
      </c>
      <c r="K3913" s="80">
        <f t="shared" si="616"/>
        <v>1.7604069999999998</v>
      </c>
      <c r="L3913" s="68" t="str">
        <f t="shared" si="609"/>
        <v>Normal</v>
      </c>
      <c r="N3913" s="67">
        <f t="shared" si="610"/>
        <v>0.66871599501005274</v>
      </c>
      <c r="O3913" s="67">
        <f t="shared" si="611"/>
        <v>1.0916910049899471</v>
      </c>
      <c r="P3913" s="81">
        <f t="shared" si="612"/>
        <v>0</v>
      </c>
      <c r="Q3913" s="81">
        <f t="shared" si="613"/>
        <v>-0.66871599501005274</v>
      </c>
      <c r="S3913" s="1">
        <f t="shared" si="617"/>
        <v>1</v>
      </c>
      <c r="T3913" s="1" t="str">
        <f t="shared" si="618"/>
        <v>Peak</v>
      </c>
    </row>
    <row r="3914" spans="1:20" x14ac:dyDescent="0.25">
      <c r="A3914" s="85">
        <v>45089.291666657475</v>
      </c>
      <c r="B3914" s="1">
        <v>6</v>
      </c>
      <c r="C3914" s="1">
        <v>12</v>
      </c>
      <c r="D3914" s="1">
        <v>8</v>
      </c>
      <c r="E3914" s="1" t="str">
        <f t="shared" si="614"/>
        <v>Summer</v>
      </c>
      <c r="F3914" s="78">
        <v>0.60119999999999996</v>
      </c>
      <c r="G3914" s="79">
        <f t="shared" si="615"/>
        <v>1.1438212481700176</v>
      </c>
      <c r="J3914" s="78">
        <v>3.423473</v>
      </c>
      <c r="K3914" s="80">
        <f t="shared" si="616"/>
        <v>3.423473</v>
      </c>
      <c r="L3914" s="68" t="str">
        <f t="shared" si="609"/>
        <v>Normal</v>
      </c>
      <c r="N3914" s="67">
        <f t="shared" si="610"/>
        <v>2.2796517518299826</v>
      </c>
      <c r="O3914" s="67">
        <f t="shared" si="611"/>
        <v>1.1438212481700174</v>
      </c>
      <c r="P3914" s="81">
        <f t="shared" si="612"/>
        <v>2.2204460492503131E-16</v>
      </c>
      <c r="Q3914" s="81">
        <f t="shared" si="613"/>
        <v>-2.2796517518299826</v>
      </c>
      <c r="S3914" s="1">
        <f t="shared" si="617"/>
        <v>1</v>
      </c>
      <c r="T3914" s="1" t="str">
        <f t="shared" si="618"/>
        <v>Peak</v>
      </c>
    </row>
    <row r="3915" spans="1:20" x14ac:dyDescent="0.25">
      <c r="A3915" s="85">
        <v>45089.333333324139</v>
      </c>
      <c r="B3915" s="1">
        <v>6</v>
      </c>
      <c r="C3915" s="1">
        <v>12</v>
      </c>
      <c r="D3915" s="1">
        <v>9</v>
      </c>
      <c r="E3915" s="1" t="str">
        <f t="shared" si="614"/>
        <v>Summer</v>
      </c>
      <c r="F3915" s="78">
        <v>0.61819999999999997</v>
      </c>
      <c r="G3915" s="79">
        <f t="shared" si="615"/>
        <v>1.1761648297050979</v>
      </c>
      <c r="J3915" s="78">
        <v>4.7613370000000002</v>
      </c>
      <c r="K3915" s="80">
        <f t="shared" si="616"/>
        <v>4.7613370000000002</v>
      </c>
      <c r="L3915" s="68" t="str">
        <f t="shared" si="609"/>
        <v>Normal</v>
      </c>
      <c r="N3915" s="67">
        <f t="shared" si="610"/>
        <v>3.5851721702949022</v>
      </c>
      <c r="O3915" s="67">
        <f t="shared" si="611"/>
        <v>1.1761648297050979</v>
      </c>
      <c r="P3915" s="81">
        <f t="shared" si="612"/>
        <v>0</v>
      </c>
      <c r="Q3915" s="81">
        <f t="shared" si="613"/>
        <v>-3.5851721702949022</v>
      </c>
      <c r="S3915" s="1">
        <f t="shared" si="617"/>
        <v>1</v>
      </c>
      <c r="T3915" s="1" t="str">
        <f t="shared" si="618"/>
        <v>Peak</v>
      </c>
    </row>
    <row r="3916" spans="1:20" x14ac:dyDescent="0.25">
      <c r="A3916" s="85">
        <v>45089.374999990803</v>
      </c>
      <c r="B3916" s="1">
        <v>6</v>
      </c>
      <c r="C3916" s="1">
        <v>12</v>
      </c>
      <c r="D3916" s="1">
        <v>10</v>
      </c>
      <c r="E3916" s="1" t="str">
        <f t="shared" si="614"/>
        <v>Summer</v>
      </c>
      <c r="F3916" s="78">
        <v>0.62939999999999996</v>
      </c>
      <c r="G3916" s="79">
        <f t="shared" si="615"/>
        <v>1.1974735422458569</v>
      </c>
      <c r="J3916" s="78">
        <v>5.7769970000000006</v>
      </c>
      <c r="K3916" s="80">
        <f t="shared" si="616"/>
        <v>5.7769970000000006</v>
      </c>
      <c r="L3916" s="68" t="str">
        <f t="shared" si="609"/>
        <v>Normal</v>
      </c>
      <c r="N3916" s="67">
        <f t="shared" si="610"/>
        <v>4.5795234577541439</v>
      </c>
      <c r="O3916" s="67">
        <f t="shared" si="611"/>
        <v>1.1974735422458567</v>
      </c>
      <c r="P3916" s="81">
        <f t="shared" si="612"/>
        <v>2.2204460492503131E-16</v>
      </c>
      <c r="Q3916" s="81">
        <f t="shared" si="613"/>
        <v>-4.5795234577541439</v>
      </c>
      <c r="S3916" s="1">
        <f t="shared" si="617"/>
        <v>1</v>
      </c>
      <c r="T3916" s="1" t="str">
        <f t="shared" si="618"/>
        <v>Peak</v>
      </c>
    </row>
    <row r="3917" spans="1:20" x14ac:dyDescent="0.25">
      <c r="A3917" s="85">
        <v>45089.416666657467</v>
      </c>
      <c r="B3917" s="1">
        <v>6</v>
      </c>
      <c r="C3917" s="1">
        <v>12</v>
      </c>
      <c r="D3917" s="1">
        <v>11</v>
      </c>
      <c r="E3917" s="1" t="str">
        <f t="shared" si="614"/>
        <v>Summer</v>
      </c>
      <c r="F3917" s="78">
        <v>0.64080000000000004</v>
      </c>
      <c r="G3917" s="79">
        <f t="shared" si="615"/>
        <v>1.2191627675105579</v>
      </c>
      <c r="J3917" s="78">
        <v>4.2862590000000003</v>
      </c>
      <c r="K3917" s="80">
        <f t="shared" si="616"/>
        <v>4.2862590000000003</v>
      </c>
      <c r="L3917" s="68" t="str">
        <f t="shared" si="609"/>
        <v>Normal</v>
      </c>
      <c r="N3917" s="67">
        <f t="shared" si="610"/>
        <v>3.0670962324894422</v>
      </c>
      <c r="O3917" s="67">
        <f t="shared" si="611"/>
        <v>1.2191627675105581</v>
      </c>
      <c r="P3917" s="81">
        <f t="shared" si="612"/>
        <v>0</v>
      </c>
      <c r="Q3917" s="81">
        <f t="shared" si="613"/>
        <v>-3.0670962324894422</v>
      </c>
      <c r="S3917" s="1">
        <f t="shared" si="617"/>
        <v>1</v>
      </c>
      <c r="T3917" s="1" t="str">
        <f t="shared" si="618"/>
        <v>Peak</v>
      </c>
    </row>
    <row r="3918" spans="1:20" x14ac:dyDescent="0.25">
      <c r="A3918" s="85">
        <v>45089.458333324132</v>
      </c>
      <c r="B3918" s="1">
        <v>6</v>
      </c>
      <c r="C3918" s="1">
        <v>12</v>
      </c>
      <c r="D3918" s="1">
        <v>12</v>
      </c>
      <c r="E3918" s="1" t="str">
        <f t="shared" si="614"/>
        <v>Summer</v>
      </c>
      <c r="F3918" s="78">
        <v>0.65339999999999998</v>
      </c>
      <c r="G3918" s="79">
        <f t="shared" si="615"/>
        <v>1.2431350691189116</v>
      </c>
      <c r="J3918" s="78">
        <v>6.018548</v>
      </c>
      <c r="K3918" s="80">
        <f t="shared" si="616"/>
        <v>6.018548</v>
      </c>
      <c r="L3918" s="68" t="str">
        <f t="shared" si="609"/>
        <v>Normal</v>
      </c>
      <c r="N3918" s="67">
        <f t="shared" si="610"/>
        <v>4.7754129308810889</v>
      </c>
      <c r="O3918" s="67">
        <f t="shared" si="611"/>
        <v>1.2431350691189111</v>
      </c>
      <c r="P3918" s="81">
        <f t="shared" si="612"/>
        <v>4.4408920985006262E-16</v>
      </c>
      <c r="Q3918" s="81">
        <f t="shared" si="613"/>
        <v>-4.7754129308810889</v>
      </c>
      <c r="S3918" s="1">
        <f t="shared" si="617"/>
        <v>1</v>
      </c>
      <c r="T3918" s="1" t="str">
        <f t="shared" si="618"/>
        <v>Peak</v>
      </c>
    </row>
    <row r="3919" spans="1:20" x14ac:dyDescent="0.25">
      <c r="A3919" s="85">
        <v>45089.499999990796</v>
      </c>
      <c r="B3919" s="1">
        <v>6</v>
      </c>
      <c r="C3919" s="1">
        <v>12</v>
      </c>
      <c r="D3919" s="1">
        <v>13</v>
      </c>
      <c r="E3919" s="1" t="str">
        <f t="shared" si="614"/>
        <v>Summer</v>
      </c>
      <c r="F3919" s="78">
        <v>0.66649999999999998</v>
      </c>
      <c r="G3919" s="79">
        <f t="shared" si="615"/>
        <v>1.2680586525371205</v>
      </c>
      <c r="J3919" s="78">
        <v>6.3239229999999997</v>
      </c>
      <c r="K3919" s="80">
        <f t="shared" si="616"/>
        <v>6.3239229999999997</v>
      </c>
      <c r="L3919" s="68" t="str">
        <f t="shared" si="609"/>
        <v>Normal</v>
      </c>
      <c r="N3919" s="67">
        <f t="shared" si="610"/>
        <v>5.0558643474628795</v>
      </c>
      <c r="O3919" s="67">
        <f t="shared" si="611"/>
        <v>1.2680586525371202</v>
      </c>
      <c r="P3919" s="81">
        <f t="shared" si="612"/>
        <v>2.2204460492503131E-16</v>
      </c>
      <c r="Q3919" s="81">
        <f t="shared" si="613"/>
        <v>-5.0558643474628795</v>
      </c>
      <c r="S3919" s="1">
        <f t="shared" si="617"/>
        <v>1</v>
      </c>
      <c r="T3919" s="1" t="str">
        <f t="shared" si="618"/>
        <v>Peak</v>
      </c>
    </row>
    <row r="3920" spans="1:20" x14ac:dyDescent="0.25">
      <c r="A3920" s="85">
        <v>45089.54166665746</v>
      </c>
      <c r="B3920" s="1">
        <v>6</v>
      </c>
      <c r="C3920" s="1">
        <v>12</v>
      </c>
      <c r="D3920" s="1">
        <v>14</v>
      </c>
      <c r="E3920" s="1" t="str">
        <f t="shared" si="614"/>
        <v>Summer</v>
      </c>
      <c r="F3920" s="78">
        <v>0.67290000000000005</v>
      </c>
      <c r="G3920" s="79">
        <f t="shared" si="615"/>
        <v>1.2802350597032686</v>
      </c>
      <c r="J3920" s="78">
        <v>6.1347709999999998</v>
      </c>
      <c r="K3920" s="80">
        <f t="shared" si="616"/>
        <v>6.1347709999999998</v>
      </c>
      <c r="L3920" s="68" t="str">
        <f t="shared" si="609"/>
        <v>Normal</v>
      </c>
      <c r="N3920" s="67">
        <f t="shared" si="610"/>
        <v>4.8545359402967314</v>
      </c>
      <c r="O3920" s="67">
        <f t="shared" si="611"/>
        <v>1.2802350597032683</v>
      </c>
      <c r="P3920" s="81">
        <f t="shared" si="612"/>
        <v>2.2204460492503131E-16</v>
      </c>
      <c r="Q3920" s="81">
        <f t="shared" si="613"/>
        <v>-4.8545359402967314</v>
      </c>
      <c r="S3920" s="1">
        <f t="shared" si="617"/>
        <v>1</v>
      </c>
      <c r="T3920" s="1" t="str">
        <f t="shared" si="618"/>
        <v>Peak</v>
      </c>
    </row>
    <row r="3921" spans="1:20" x14ac:dyDescent="0.25">
      <c r="A3921" s="85">
        <v>45089.583333324124</v>
      </c>
      <c r="B3921" s="1">
        <v>6</v>
      </c>
      <c r="C3921" s="1">
        <v>12</v>
      </c>
      <c r="D3921" s="1">
        <v>15</v>
      </c>
      <c r="E3921" s="1" t="str">
        <f t="shared" si="614"/>
        <v>Summer</v>
      </c>
      <c r="F3921" s="78">
        <v>0.68459999999999999</v>
      </c>
      <c r="G3921" s="79">
        <f t="shared" si="615"/>
        <v>1.3024950540538824</v>
      </c>
      <c r="J3921" s="78">
        <v>5.3445910000000003</v>
      </c>
      <c r="K3921" s="80">
        <f t="shared" si="616"/>
        <v>5.3445910000000003</v>
      </c>
      <c r="L3921" s="68" t="str">
        <f t="shared" si="609"/>
        <v>Normal</v>
      </c>
      <c r="N3921" s="67">
        <f t="shared" si="610"/>
        <v>4.0420959459461177</v>
      </c>
      <c r="O3921" s="67">
        <f t="shared" si="611"/>
        <v>1.3024950540538827</v>
      </c>
      <c r="P3921" s="81">
        <f t="shared" si="612"/>
        <v>0</v>
      </c>
      <c r="Q3921" s="81">
        <f t="shared" si="613"/>
        <v>-4.0420959459461177</v>
      </c>
      <c r="S3921" s="1">
        <f t="shared" si="617"/>
        <v>1</v>
      </c>
      <c r="T3921" s="1" t="str">
        <f t="shared" si="618"/>
        <v>Peak</v>
      </c>
    </row>
    <row r="3922" spans="1:20" x14ac:dyDescent="0.25">
      <c r="A3922" s="85">
        <v>45089.624999990789</v>
      </c>
      <c r="B3922" s="1">
        <v>6</v>
      </c>
      <c r="C3922" s="1">
        <v>12</v>
      </c>
      <c r="D3922" s="1">
        <v>16</v>
      </c>
      <c r="E3922" s="1" t="str">
        <f t="shared" si="614"/>
        <v>Summer</v>
      </c>
      <c r="F3922" s="78">
        <v>0.71260000000000001</v>
      </c>
      <c r="G3922" s="79">
        <f t="shared" si="615"/>
        <v>1.3557668354057795</v>
      </c>
      <c r="J3922" s="78">
        <v>4.2125300000000001</v>
      </c>
      <c r="K3922" s="80">
        <f t="shared" si="616"/>
        <v>4.2125300000000001</v>
      </c>
      <c r="L3922" s="68" t="str">
        <f t="shared" si="609"/>
        <v>Normal</v>
      </c>
      <c r="N3922" s="67">
        <f t="shared" si="610"/>
        <v>2.8567631645942209</v>
      </c>
      <c r="O3922" s="67">
        <f t="shared" si="611"/>
        <v>1.3557668354057792</v>
      </c>
      <c r="P3922" s="81">
        <f t="shared" si="612"/>
        <v>2.2204460492503131E-16</v>
      </c>
      <c r="Q3922" s="81">
        <f t="shared" si="613"/>
        <v>-2.8567631645942209</v>
      </c>
      <c r="S3922" s="1">
        <f t="shared" si="617"/>
        <v>1</v>
      </c>
      <c r="T3922" s="1" t="str">
        <f t="shared" si="618"/>
        <v>Peak</v>
      </c>
    </row>
    <row r="3923" spans="1:20" x14ac:dyDescent="0.25">
      <c r="A3923" s="85">
        <v>45089.666666657453</v>
      </c>
      <c r="B3923" s="1">
        <v>6</v>
      </c>
      <c r="C3923" s="1">
        <v>12</v>
      </c>
      <c r="D3923" s="1">
        <v>17</v>
      </c>
      <c r="E3923" s="1" t="str">
        <f t="shared" si="614"/>
        <v>Summer</v>
      </c>
      <c r="F3923" s="78">
        <v>0.75570000000000004</v>
      </c>
      <c r="G3923" s="79">
        <f t="shared" si="615"/>
        <v>1.4377673274153069</v>
      </c>
      <c r="J3923" s="78">
        <v>2.7952600000000003</v>
      </c>
      <c r="K3923" s="80">
        <f t="shared" si="616"/>
        <v>2.7952600000000003</v>
      </c>
      <c r="L3923" s="68" t="str">
        <f t="shared" ref="L3923:L3986" si="619">IF(AND(D3923&gt;=$C$2,D3923&lt;=$C$3,E3923="Summer"),"MaxDis","Normal")</f>
        <v>Normal</v>
      </c>
      <c r="N3923" s="67">
        <f t="shared" ref="N3923:N3986" si="620">IF(K3923-G3923&lt;0,0,K3923-G3923)</f>
        <v>1.3574926725846934</v>
      </c>
      <c r="O3923" s="67">
        <f t="shared" ref="O3923:O3986" si="621">K3923-N3923</f>
        <v>1.4377673274153069</v>
      </c>
      <c r="P3923" s="81">
        <f t="shared" ref="P3923:P3986" si="622">MAX(0,G3923-O3923)</f>
        <v>0</v>
      </c>
      <c r="Q3923" s="81">
        <f t="shared" ref="Q3923:Q3986" si="623">G3923-K3923</f>
        <v>-1.3574926725846934</v>
      </c>
      <c r="S3923" s="1">
        <f t="shared" si="617"/>
        <v>1</v>
      </c>
      <c r="T3923" s="1" t="str">
        <f t="shared" si="618"/>
        <v>Peak</v>
      </c>
    </row>
    <row r="3924" spans="1:20" x14ac:dyDescent="0.25">
      <c r="A3924" s="85">
        <v>45089.708333324117</v>
      </c>
      <c r="B3924" s="1">
        <v>6</v>
      </c>
      <c r="C3924" s="1">
        <v>12</v>
      </c>
      <c r="D3924" s="1">
        <v>18</v>
      </c>
      <c r="E3924" s="1" t="str">
        <f t="shared" ref="E3924:E3987" si="624">IF(AND(B3924&gt;=$C$5,B3924&lt;=$C$6),"Summer","Non-Summer")</f>
        <v>Summer</v>
      </c>
      <c r="F3924" s="78">
        <v>0.80569999999999997</v>
      </c>
      <c r="G3924" s="79">
        <f t="shared" ref="G3924:G3987" si="625">F3924*$G$13</f>
        <v>1.5328955084008371</v>
      </c>
      <c r="J3924" s="78">
        <v>1.225779</v>
      </c>
      <c r="K3924" s="80">
        <f t="shared" ref="K3924:K3987" si="626">J3924*$K$13</f>
        <v>1.225779</v>
      </c>
      <c r="L3924" s="68" t="str">
        <f t="shared" si="619"/>
        <v>Normal</v>
      </c>
      <c r="N3924" s="67">
        <f t="shared" si="620"/>
        <v>0</v>
      </c>
      <c r="O3924" s="67">
        <f t="shared" si="621"/>
        <v>1.225779</v>
      </c>
      <c r="P3924" s="81">
        <f t="shared" si="622"/>
        <v>0.30711650840083715</v>
      </c>
      <c r="Q3924" s="81">
        <f t="shared" si="623"/>
        <v>0.30711650840083715</v>
      </c>
      <c r="S3924" s="1">
        <f t="shared" ref="S3924:S3987" si="627">WEEKDAY(A3924,2)</f>
        <v>1</v>
      </c>
      <c r="T3924" s="1" t="str">
        <f t="shared" ref="T3924:T3987" si="628">IF(S3924&gt;5,"Off-Peak",IF(AND(D3924&gt;=$C$7,D3924&lt;$C$8),"Peak","Off-Peak"))</f>
        <v>Peak</v>
      </c>
    </row>
    <row r="3925" spans="1:20" x14ac:dyDescent="0.25">
      <c r="A3925" s="85">
        <v>45089.749999990781</v>
      </c>
      <c r="B3925" s="1">
        <v>6</v>
      </c>
      <c r="C3925" s="1">
        <v>12</v>
      </c>
      <c r="D3925" s="1">
        <v>19</v>
      </c>
      <c r="E3925" s="1" t="str">
        <f t="shared" si="624"/>
        <v>Summer</v>
      </c>
      <c r="F3925" s="78">
        <v>0.84009999999999996</v>
      </c>
      <c r="G3925" s="79">
        <f t="shared" si="625"/>
        <v>1.598343696918882</v>
      </c>
      <c r="J3925" s="78">
        <v>0.26690800000000003</v>
      </c>
      <c r="K3925" s="80">
        <f t="shared" si="626"/>
        <v>0.26690800000000003</v>
      </c>
      <c r="L3925" s="68" t="str">
        <f t="shared" si="619"/>
        <v>Normal</v>
      </c>
      <c r="N3925" s="67">
        <f t="shared" si="620"/>
        <v>0</v>
      </c>
      <c r="O3925" s="67">
        <f t="shared" si="621"/>
        <v>0.26690800000000003</v>
      </c>
      <c r="P3925" s="81">
        <f t="shared" si="622"/>
        <v>1.3314356969188821</v>
      </c>
      <c r="Q3925" s="81">
        <f t="shared" si="623"/>
        <v>1.3314356969188821</v>
      </c>
      <c r="S3925" s="1">
        <f t="shared" si="627"/>
        <v>1</v>
      </c>
      <c r="T3925" s="1" t="str">
        <f t="shared" si="628"/>
        <v>Peak</v>
      </c>
    </row>
    <row r="3926" spans="1:20" x14ac:dyDescent="0.25">
      <c r="A3926" s="85">
        <v>45089.791666657446</v>
      </c>
      <c r="B3926" s="1">
        <v>6</v>
      </c>
      <c r="C3926" s="1">
        <v>12</v>
      </c>
      <c r="D3926" s="1">
        <v>20</v>
      </c>
      <c r="E3926" s="1" t="str">
        <f t="shared" si="624"/>
        <v>Summer</v>
      </c>
      <c r="F3926" s="78">
        <v>0.86370000000000002</v>
      </c>
      <c r="G3926" s="79">
        <f t="shared" si="625"/>
        <v>1.6432441983440524</v>
      </c>
      <c r="J3926" s="78">
        <v>0</v>
      </c>
      <c r="K3926" s="80">
        <f t="shared" si="626"/>
        <v>0</v>
      </c>
      <c r="L3926" s="68" t="str">
        <f t="shared" si="619"/>
        <v>Normal</v>
      </c>
      <c r="N3926" s="67">
        <f t="shared" si="620"/>
        <v>0</v>
      </c>
      <c r="O3926" s="67">
        <f t="shared" si="621"/>
        <v>0</v>
      </c>
      <c r="P3926" s="81">
        <f t="shared" si="622"/>
        <v>1.6432441983440524</v>
      </c>
      <c r="Q3926" s="81">
        <f t="shared" si="623"/>
        <v>1.6432441983440524</v>
      </c>
      <c r="S3926" s="1">
        <f t="shared" si="627"/>
        <v>1</v>
      </c>
      <c r="T3926" s="1" t="str">
        <f t="shared" si="628"/>
        <v>Peak</v>
      </c>
    </row>
    <row r="3927" spans="1:20" x14ac:dyDescent="0.25">
      <c r="A3927" s="85">
        <v>45089.83333332411</v>
      </c>
      <c r="B3927" s="1">
        <v>6</v>
      </c>
      <c r="C3927" s="1">
        <v>12</v>
      </c>
      <c r="D3927" s="1">
        <v>21</v>
      </c>
      <c r="E3927" s="1" t="str">
        <f t="shared" si="624"/>
        <v>Summer</v>
      </c>
      <c r="F3927" s="78">
        <v>0.89159999999999995</v>
      </c>
      <c r="G3927" s="79">
        <f t="shared" si="625"/>
        <v>1.6963257233339784</v>
      </c>
      <c r="J3927" s="78">
        <v>0</v>
      </c>
      <c r="K3927" s="80">
        <f t="shared" si="626"/>
        <v>0</v>
      </c>
      <c r="L3927" s="68" t="str">
        <f t="shared" si="619"/>
        <v>Normal</v>
      </c>
      <c r="N3927" s="67">
        <f t="shared" si="620"/>
        <v>0</v>
      </c>
      <c r="O3927" s="67">
        <f t="shared" si="621"/>
        <v>0</v>
      </c>
      <c r="P3927" s="81">
        <f t="shared" si="622"/>
        <v>1.6963257233339784</v>
      </c>
      <c r="Q3927" s="81">
        <f t="shared" si="623"/>
        <v>1.6963257233339784</v>
      </c>
      <c r="S3927" s="1">
        <f t="shared" si="627"/>
        <v>1</v>
      </c>
      <c r="T3927" s="1" t="str">
        <f t="shared" si="628"/>
        <v>Peak</v>
      </c>
    </row>
    <row r="3928" spans="1:20" x14ac:dyDescent="0.25">
      <c r="A3928" s="85">
        <v>45089.874999990774</v>
      </c>
      <c r="B3928" s="1">
        <v>6</v>
      </c>
      <c r="C3928" s="1">
        <v>12</v>
      </c>
      <c r="D3928" s="1">
        <v>22</v>
      </c>
      <c r="E3928" s="1" t="str">
        <f t="shared" si="624"/>
        <v>Summer</v>
      </c>
      <c r="F3928" s="78">
        <v>0.876</v>
      </c>
      <c r="G3928" s="79">
        <f t="shared" si="625"/>
        <v>1.666645730866493</v>
      </c>
      <c r="J3928" s="78">
        <v>0</v>
      </c>
      <c r="K3928" s="80">
        <f t="shared" si="626"/>
        <v>0</v>
      </c>
      <c r="L3928" s="68" t="str">
        <f t="shared" si="619"/>
        <v>Normal</v>
      </c>
      <c r="N3928" s="67">
        <f t="shared" si="620"/>
        <v>0</v>
      </c>
      <c r="O3928" s="67">
        <f t="shared" si="621"/>
        <v>0</v>
      </c>
      <c r="P3928" s="81">
        <f t="shared" si="622"/>
        <v>1.666645730866493</v>
      </c>
      <c r="Q3928" s="81">
        <f t="shared" si="623"/>
        <v>1.666645730866493</v>
      </c>
      <c r="S3928" s="1">
        <f t="shared" si="627"/>
        <v>1</v>
      </c>
      <c r="T3928" s="1" t="str">
        <f t="shared" si="628"/>
        <v>Off-Peak</v>
      </c>
    </row>
    <row r="3929" spans="1:20" x14ac:dyDescent="0.25">
      <c r="A3929" s="85">
        <v>45089.916666657438</v>
      </c>
      <c r="B3929" s="1">
        <v>6</v>
      </c>
      <c r="C3929" s="1">
        <v>12</v>
      </c>
      <c r="D3929" s="1">
        <v>23</v>
      </c>
      <c r="E3929" s="1" t="str">
        <f t="shared" si="624"/>
        <v>Summer</v>
      </c>
      <c r="F3929" s="78">
        <v>0.7954</v>
      </c>
      <c r="G3929" s="79">
        <f t="shared" si="625"/>
        <v>1.513299103117818</v>
      </c>
      <c r="J3929" s="78">
        <v>0</v>
      </c>
      <c r="K3929" s="80">
        <f t="shared" si="626"/>
        <v>0</v>
      </c>
      <c r="L3929" s="68" t="str">
        <f t="shared" si="619"/>
        <v>Normal</v>
      </c>
      <c r="N3929" s="67">
        <f t="shared" si="620"/>
        <v>0</v>
      </c>
      <c r="O3929" s="67">
        <f t="shared" si="621"/>
        <v>0</v>
      </c>
      <c r="P3929" s="81">
        <f t="shared" si="622"/>
        <v>1.513299103117818</v>
      </c>
      <c r="Q3929" s="81">
        <f t="shared" si="623"/>
        <v>1.513299103117818</v>
      </c>
      <c r="S3929" s="1">
        <f t="shared" si="627"/>
        <v>1</v>
      </c>
      <c r="T3929" s="1" t="str">
        <f t="shared" si="628"/>
        <v>Off-Peak</v>
      </c>
    </row>
    <row r="3930" spans="1:20" x14ac:dyDescent="0.25">
      <c r="A3930" s="85">
        <v>45089.958333324103</v>
      </c>
      <c r="B3930" s="1">
        <v>6</v>
      </c>
      <c r="C3930" s="1">
        <v>13</v>
      </c>
      <c r="D3930" s="1">
        <v>0</v>
      </c>
      <c r="E3930" s="1" t="str">
        <f t="shared" si="624"/>
        <v>Summer</v>
      </c>
      <c r="F3930" s="78">
        <v>0.69740000000000002</v>
      </c>
      <c r="G3930" s="79">
        <f t="shared" si="625"/>
        <v>1.3268478683861784</v>
      </c>
      <c r="J3930" s="78">
        <v>0</v>
      </c>
      <c r="K3930" s="80">
        <f t="shared" si="626"/>
        <v>0</v>
      </c>
      <c r="L3930" s="68" t="str">
        <f t="shared" si="619"/>
        <v>Normal</v>
      </c>
      <c r="N3930" s="67">
        <f t="shared" si="620"/>
        <v>0</v>
      </c>
      <c r="O3930" s="67">
        <f t="shared" si="621"/>
        <v>0</v>
      </c>
      <c r="P3930" s="81">
        <f t="shared" si="622"/>
        <v>1.3268478683861784</v>
      </c>
      <c r="Q3930" s="81">
        <f t="shared" si="623"/>
        <v>1.3268478683861784</v>
      </c>
      <c r="S3930" s="1">
        <f t="shared" si="627"/>
        <v>1</v>
      </c>
      <c r="T3930" s="1" t="str">
        <f t="shared" si="628"/>
        <v>Off-Peak</v>
      </c>
    </row>
    <row r="3931" spans="1:20" x14ac:dyDescent="0.25">
      <c r="A3931" s="85">
        <v>45089.999999990767</v>
      </c>
      <c r="B3931" s="1">
        <v>6</v>
      </c>
      <c r="C3931" s="1">
        <v>13</v>
      </c>
      <c r="D3931" s="1">
        <v>1</v>
      </c>
      <c r="E3931" s="1" t="str">
        <f t="shared" si="624"/>
        <v>Summer</v>
      </c>
      <c r="F3931" s="78">
        <v>0.62639999999999996</v>
      </c>
      <c r="G3931" s="79">
        <f t="shared" si="625"/>
        <v>1.1917658513867251</v>
      </c>
      <c r="J3931" s="78">
        <v>0</v>
      </c>
      <c r="K3931" s="80">
        <f t="shared" si="626"/>
        <v>0</v>
      </c>
      <c r="L3931" s="68" t="str">
        <f t="shared" si="619"/>
        <v>Normal</v>
      </c>
      <c r="N3931" s="67">
        <f t="shared" si="620"/>
        <v>0</v>
      </c>
      <c r="O3931" s="67">
        <f t="shared" si="621"/>
        <v>0</v>
      </c>
      <c r="P3931" s="81">
        <f t="shared" si="622"/>
        <v>1.1917658513867251</v>
      </c>
      <c r="Q3931" s="81">
        <f t="shared" si="623"/>
        <v>1.1917658513867251</v>
      </c>
      <c r="S3931" s="1">
        <f t="shared" si="627"/>
        <v>2</v>
      </c>
      <c r="T3931" s="1" t="str">
        <f t="shared" si="628"/>
        <v>Off-Peak</v>
      </c>
    </row>
    <row r="3932" spans="1:20" x14ac:dyDescent="0.25">
      <c r="A3932" s="85">
        <v>45090.041666657431</v>
      </c>
      <c r="B3932" s="1">
        <v>6</v>
      </c>
      <c r="C3932" s="1">
        <v>13</v>
      </c>
      <c r="D3932" s="1">
        <v>2</v>
      </c>
      <c r="E3932" s="1" t="str">
        <f t="shared" si="624"/>
        <v>Summer</v>
      </c>
      <c r="F3932" s="78">
        <v>0.58009999999999995</v>
      </c>
      <c r="G3932" s="79">
        <f t="shared" si="625"/>
        <v>1.1036771557941238</v>
      </c>
      <c r="J3932" s="78">
        <v>0</v>
      </c>
      <c r="K3932" s="80">
        <f t="shared" si="626"/>
        <v>0</v>
      </c>
      <c r="L3932" s="68" t="str">
        <f t="shared" si="619"/>
        <v>Normal</v>
      </c>
      <c r="N3932" s="67">
        <f t="shared" si="620"/>
        <v>0</v>
      </c>
      <c r="O3932" s="67">
        <f t="shared" si="621"/>
        <v>0</v>
      </c>
      <c r="P3932" s="81">
        <f t="shared" si="622"/>
        <v>1.1036771557941238</v>
      </c>
      <c r="Q3932" s="81">
        <f t="shared" si="623"/>
        <v>1.1036771557941238</v>
      </c>
      <c r="S3932" s="1">
        <f t="shared" si="627"/>
        <v>2</v>
      </c>
      <c r="T3932" s="1" t="str">
        <f t="shared" si="628"/>
        <v>Off-Peak</v>
      </c>
    </row>
    <row r="3933" spans="1:20" x14ac:dyDescent="0.25">
      <c r="A3933" s="85">
        <v>45090.083333324095</v>
      </c>
      <c r="B3933" s="1">
        <v>6</v>
      </c>
      <c r="C3933" s="1">
        <v>13</v>
      </c>
      <c r="D3933" s="1">
        <v>3</v>
      </c>
      <c r="E3933" s="1" t="str">
        <f t="shared" si="624"/>
        <v>Summer</v>
      </c>
      <c r="F3933" s="78">
        <v>0.55310000000000004</v>
      </c>
      <c r="G3933" s="79">
        <f t="shared" si="625"/>
        <v>1.0523079380619376</v>
      </c>
      <c r="J3933" s="78">
        <v>0</v>
      </c>
      <c r="K3933" s="80">
        <f t="shared" si="626"/>
        <v>0</v>
      </c>
      <c r="L3933" s="68" t="str">
        <f t="shared" si="619"/>
        <v>Normal</v>
      </c>
      <c r="N3933" s="67">
        <f t="shared" si="620"/>
        <v>0</v>
      </c>
      <c r="O3933" s="67">
        <f t="shared" si="621"/>
        <v>0</v>
      </c>
      <c r="P3933" s="81">
        <f t="shared" si="622"/>
        <v>1.0523079380619376</v>
      </c>
      <c r="Q3933" s="81">
        <f t="shared" si="623"/>
        <v>1.0523079380619376</v>
      </c>
      <c r="S3933" s="1">
        <f t="shared" si="627"/>
        <v>2</v>
      </c>
      <c r="T3933" s="1" t="str">
        <f t="shared" si="628"/>
        <v>Off-Peak</v>
      </c>
    </row>
    <row r="3934" spans="1:20" x14ac:dyDescent="0.25">
      <c r="A3934" s="85">
        <v>45090.12499999076</v>
      </c>
      <c r="B3934" s="1">
        <v>6</v>
      </c>
      <c r="C3934" s="1">
        <v>13</v>
      </c>
      <c r="D3934" s="1">
        <v>4</v>
      </c>
      <c r="E3934" s="1" t="str">
        <f t="shared" si="624"/>
        <v>Summer</v>
      </c>
      <c r="F3934" s="78">
        <v>0.53800000000000003</v>
      </c>
      <c r="G3934" s="79">
        <f t="shared" si="625"/>
        <v>1.0235792274043074</v>
      </c>
      <c r="J3934" s="78">
        <v>0</v>
      </c>
      <c r="K3934" s="80">
        <f t="shared" si="626"/>
        <v>0</v>
      </c>
      <c r="L3934" s="68" t="str">
        <f t="shared" si="619"/>
        <v>Normal</v>
      </c>
      <c r="N3934" s="67">
        <f t="shared" si="620"/>
        <v>0</v>
      </c>
      <c r="O3934" s="67">
        <f t="shared" si="621"/>
        <v>0</v>
      </c>
      <c r="P3934" s="81">
        <f t="shared" si="622"/>
        <v>1.0235792274043074</v>
      </c>
      <c r="Q3934" s="81">
        <f t="shared" si="623"/>
        <v>1.0235792274043074</v>
      </c>
      <c r="S3934" s="1">
        <f t="shared" si="627"/>
        <v>2</v>
      </c>
      <c r="T3934" s="1" t="str">
        <f t="shared" si="628"/>
        <v>Off-Peak</v>
      </c>
    </row>
    <row r="3935" spans="1:20" x14ac:dyDescent="0.25">
      <c r="A3935" s="85">
        <v>45090.166666657424</v>
      </c>
      <c r="B3935" s="1">
        <v>6</v>
      </c>
      <c r="C3935" s="1">
        <v>13</v>
      </c>
      <c r="D3935" s="1">
        <v>5</v>
      </c>
      <c r="E3935" s="1" t="str">
        <f t="shared" si="624"/>
        <v>Summer</v>
      </c>
      <c r="F3935" s="78">
        <v>0.53720000000000001</v>
      </c>
      <c r="G3935" s="79">
        <f t="shared" si="625"/>
        <v>1.0220571765085389</v>
      </c>
      <c r="J3935" s="78">
        <v>0</v>
      </c>
      <c r="K3935" s="80">
        <f t="shared" si="626"/>
        <v>0</v>
      </c>
      <c r="L3935" s="68" t="str">
        <f t="shared" si="619"/>
        <v>Normal</v>
      </c>
      <c r="N3935" s="67">
        <f t="shared" si="620"/>
        <v>0</v>
      </c>
      <c r="O3935" s="67">
        <f t="shared" si="621"/>
        <v>0</v>
      </c>
      <c r="P3935" s="81">
        <f t="shared" si="622"/>
        <v>1.0220571765085389</v>
      </c>
      <c r="Q3935" s="81">
        <f t="shared" si="623"/>
        <v>1.0220571765085389</v>
      </c>
      <c r="S3935" s="1">
        <f t="shared" si="627"/>
        <v>2</v>
      </c>
      <c r="T3935" s="1" t="str">
        <f t="shared" si="628"/>
        <v>Off-Peak</v>
      </c>
    </row>
    <row r="3936" spans="1:20" x14ac:dyDescent="0.25">
      <c r="A3936" s="85">
        <v>45090.208333324088</v>
      </c>
      <c r="B3936" s="1">
        <v>6</v>
      </c>
      <c r="C3936" s="1">
        <v>13</v>
      </c>
      <c r="D3936" s="1">
        <v>6</v>
      </c>
      <c r="E3936" s="1" t="str">
        <f t="shared" si="624"/>
        <v>Summer</v>
      </c>
      <c r="F3936" s="78">
        <v>0.55149999999999999</v>
      </c>
      <c r="G3936" s="79">
        <f t="shared" si="625"/>
        <v>1.0492638362704005</v>
      </c>
      <c r="J3936" s="78">
        <v>0.160501</v>
      </c>
      <c r="K3936" s="80">
        <f t="shared" si="626"/>
        <v>0.160501</v>
      </c>
      <c r="L3936" s="68" t="str">
        <f t="shared" si="619"/>
        <v>Normal</v>
      </c>
      <c r="N3936" s="67">
        <f t="shared" si="620"/>
        <v>0</v>
      </c>
      <c r="O3936" s="67">
        <f t="shared" si="621"/>
        <v>0.160501</v>
      </c>
      <c r="P3936" s="81">
        <f t="shared" si="622"/>
        <v>0.88876283627040054</v>
      </c>
      <c r="Q3936" s="81">
        <f t="shared" si="623"/>
        <v>0.88876283627040054</v>
      </c>
      <c r="S3936" s="1">
        <f t="shared" si="627"/>
        <v>2</v>
      </c>
      <c r="T3936" s="1" t="str">
        <f t="shared" si="628"/>
        <v>Peak</v>
      </c>
    </row>
    <row r="3937" spans="1:20" x14ac:dyDescent="0.25">
      <c r="A3937" s="85">
        <v>45090.249999990752</v>
      </c>
      <c r="B3937" s="1">
        <v>6</v>
      </c>
      <c r="C3937" s="1">
        <v>13</v>
      </c>
      <c r="D3937" s="1">
        <v>7</v>
      </c>
      <c r="E3937" s="1" t="str">
        <f t="shared" si="624"/>
        <v>Summer</v>
      </c>
      <c r="F3937" s="78">
        <v>0.57269999999999999</v>
      </c>
      <c r="G3937" s="79">
        <f t="shared" si="625"/>
        <v>1.0895981850082654</v>
      </c>
      <c r="J3937" s="78">
        <v>1.7092319999999999</v>
      </c>
      <c r="K3937" s="80">
        <f t="shared" si="626"/>
        <v>1.7092319999999999</v>
      </c>
      <c r="L3937" s="68" t="str">
        <f t="shared" si="619"/>
        <v>Normal</v>
      </c>
      <c r="N3937" s="67">
        <f t="shared" si="620"/>
        <v>0.61963381499173442</v>
      </c>
      <c r="O3937" s="67">
        <f t="shared" si="621"/>
        <v>1.0895981850082654</v>
      </c>
      <c r="P3937" s="81">
        <f t="shared" si="622"/>
        <v>0</v>
      </c>
      <c r="Q3937" s="81">
        <f t="shared" si="623"/>
        <v>-0.61963381499173442</v>
      </c>
      <c r="S3937" s="1">
        <f t="shared" si="627"/>
        <v>2</v>
      </c>
      <c r="T3937" s="1" t="str">
        <f t="shared" si="628"/>
        <v>Peak</v>
      </c>
    </row>
    <row r="3938" spans="1:20" x14ac:dyDescent="0.25">
      <c r="A3938" s="85">
        <v>45090.291666657416</v>
      </c>
      <c r="B3938" s="1">
        <v>6</v>
      </c>
      <c r="C3938" s="1">
        <v>13</v>
      </c>
      <c r="D3938" s="1">
        <v>8</v>
      </c>
      <c r="E3938" s="1" t="str">
        <f t="shared" si="624"/>
        <v>Summer</v>
      </c>
      <c r="F3938" s="78">
        <v>0.59989999999999999</v>
      </c>
      <c r="G3938" s="79">
        <f t="shared" si="625"/>
        <v>1.141347915464394</v>
      </c>
      <c r="J3938" s="78">
        <v>3.326025</v>
      </c>
      <c r="K3938" s="80">
        <f t="shared" si="626"/>
        <v>3.326025</v>
      </c>
      <c r="L3938" s="68" t="str">
        <f t="shared" si="619"/>
        <v>Normal</v>
      </c>
      <c r="N3938" s="67">
        <f t="shared" si="620"/>
        <v>2.1846770845356058</v>
      </c>
      <c r="O3938" s="67">
        <f t="shared" si="621"/>
        <v>1.1413479154643942</v>
      </c>
      <c r="P3938" s="81">
        <f t="shared" si="622"/>
        <v>0</v>
      </c>
      <c r="Q3938" s="81">
        <f t="shared" si="623"/>
        <v>-2.1846770845356058</v>
      </c>
      <c r="S3938" s="1">
        <f t="shared" si="627"/>
        <v>2</v>
      </c>
      <c r="T3938" s="1" t="str">
        <f t="shared" si="628"/>
        <v>Peak</v>
      </c>
    </row>
    <row r="3939" spans="1:20" x14ac:dyDescent="0.25">
      <c r="A3939" s="85">
        <v>45090.333333324081</v>
      </c>
      <c r="B3939" s="1">
        <v>6</v>
      </c>
      <c r="C3939" s="1">
        <v>13</v>
      </c>
      <c r="D3939" s="1">
        <v>9</v>
      </c>
      <c r="E3939" s="1" t="str">
        <f t="shared" si="624"/>
        <v>Summer</v>
      </c>
      <c r="F3939" s="78">
        <v>0.61509999999999998</v>
      </c>
      <c r="G3939" s="79">
        <f t="shared" si="625"/>
        <v>1.1702668824839952</v>
      </c>
      <c r="J3939" s="78">
        <v>4.6374620000000002</v>
      </c>
      <c r="K3939" s="80">
        <f t="shared" si="626"/>
        <v>4.6374620000000002</v>
      </c>
      <c r="L3939" s="68" t="str">
        <f t="shared" si="619"/>
        <v>Normal</v>
      </c>
      <c r="N3939" s="67">
        <f t="shared" si="620"/>
        <v>3.4671951175160052</v>
      </c>
      <c r="O3939" s="67">
        <f t="shared" si="621"/>
        <v>1.170266882483995</v>
      </c>
      <c r="P3939" s="81">
        <f t="shared" si="622"/>
        <v>2.2204460492503131E-16</v>
      </c>
      <c r="Q3939" s="81">
        <f t="shared" si="623"/>
        <v>-3.4671951175160052</v>
      </c>
      <c r="S3939" s="1">
        <f t="shared" si="627"/>
        <v>2</v>
      </c>
      <c r="T3939" s="1" t="str">
        <f t="shared" si="628"/>
        <v>Peak</v>
      </c>
    </row>
    <row r="3940" spans="1:20" x14ac:dyDescent="0.25">
      <c r="A3940" s="85">
        <v>45090.374999990745</v>
      </c>
      <c r="B3940" s="1">
        <v>6</v>
      </c>
      <c r="C3940" s="1">
        <v>13</v>
      </c>
      <c r="D3940" s="1">
        <v>10</v>
      </c>
      <c r="E3940" s="1" t="str">
        <f t="shared" si="624"/>
        <v>Summer</v>
      </c>
      <c r="F3940" s="78">
        <v>0.627</v>
      </c>
      <c r="G3940" s="79">
        <f t="shared" si="625"/>
        <v>1.1929073895585514</v>
      </c>
      <c r="J3940" s="78">
        <v>5.6094409999999995</v>
      </c>
      <c r="K3940" s="80">
        <f t="shared" si="626"/>
        <v>5.6094409999999995</v>
      </c>
      <c r="L3940" s="68" t="str">
        <f t="shared" si="619"/>
        <v>Normal</v>
      </c>
      <c r="N3940" s="67">
        <f t="shared" si="620"/>
        <v>4.4165336104414479</v>
      </c>
      <c r="O3940" s="67">
        <f t="shared" si="621"/>
        <v>1.1929073895585516</v>
      </c>
      <c r="P3940" s="81">
        <f t="shared" si="622"/>
        <v>0</v>
      </c>
      <c r="Q3940" s="81">
        <f t="shared" si="623"/>
        <v>-4.4165336104414479</v>
      </c>
      <c r="S3940" s="1">
        <f t="shared" si="627"/>
        <v>2</v>
      </c>
      <c r="T3940" s="1" t="str">
        <f t="shared" si="628"/>
        <v>Peak</v>
      </c>
    </row>
    <row r="3941" spans="1:20" x14ac:dyDescent="0.25">
      <c r="A3941" s="85">
        <v>45090.416666657409</v>
      </c>
      <c r="B3941" s="1">
        <v>6</v>
      </c>
      <c r="C3941" s="1">
        <v>13</v>
      </c>
      <c r="D3941" s="1">
        <v>11</v>
      </c>
      <c r="E3941" s="1" t="str">
        <f t="shared" si="624"/>
        <v>Summer</v>
      </c>
      <c r="F3941" s="78">
        <v>0.64290000000000003</v>
      </c>
      <c r="G3941" s="79">
        <f t="shared" si="625"/>
        <v>1.2231581511119503</v>
      </c>
      <c r="J3941" s="78">
        <v>6.2824210000000003</v>
      </c>
      <c r="K3941" s="80">
        <f t="shared" si="626"/>
        <v>6.2824210000000003</v>
      </c>
      <c r="L3941" s="68" t="str">
        <f t="shared" si="619"/>
        <v>Normal</v>
      </c>
      <c r="N3941" s="67">
        <f t="shared" si="620"/>
        <v>5.05926284888805</v>
      </c>
      <c r="O3941" s="67">
        <f t="shared" si="621"/>
        <v>1.2231581511119503</v>
      </c>
      <c r="P3941" s="81">
        <f t="shared" si="622"/>
        <v>0</v>
      </c>
      <c r="Q3941" s="81">
        <f t="shared" si="623"/>
        <v>-5.05926284888805</v>
      </c>
      <c r="S3941" s="1">
        <f t="shared" si="627"/>
        <v>2</v>
      </c>
      <c r="T3941" s="1" t="str">
        <f t="shared" si="628"/>
        <v>Peak</v>
      </c>
    </row>
    <row r="3942" spans="1:20" x14ac:dyDescent="0.25">
      <c r="A3942" s="85">
        <v>45090.458333324073</v>
      </c>
      <c r="B3942" s="1">
        <v>6</v>
      </c>
      <c r="C3942" s="1">
        <v>13</v>
      </c>
      <c r="D3942" s="1">
        <v>12</v>
      </c>
      <c r="E3942" s="1" t="str">
        <f t="shared" si="624"/>
        <v>Summer</v>
      </c>
      <c r="F3942" s="78">
        <v>0.66400000000000003</v>
      </c>
      <c r="G3942" s="79">
        <f t="shared" si="625"/>
        <v>1.263302243487844</v>
      </c>
      <c r="J3942" s="78">
        <v>6.5565350000000002</v>
      </c>
      <c r="K3942" s="80">
        <f t="shared" si="626"/>
        <v>6.5565350000000002</v>
      </c>
      <c r="L3942" s="68" t="str">
        <f t="shared" si="619"/>
        <v>Normal</v>
      </c>
      <c r="N3942" s="67">
        <f t="shared" si="620"/>
        <v>5.2932327565121557</v>
      </c>
      <c r="O3942" s="67">
        <f t="shared" si="621"/>
        <v>1.2633022434878445</v>
      </c>
      <c r="P3942" s="81">
        <f t="shared" si="622"/>
        <v>0</v>
      </c>
      <c r="Q3942" s="81">
        <f t="shared" si="623"/>
        <v>-5.2932327565121557</v>
      </c>
      <c r="S3942" s="1">
        <f t="shared" si="627"/>
        <v>2</v>
      </c>
      <c r="T3942" s="1" t="str">
        <f t="shared" si="628"/>
        <v>Peak</v>
      </c>
    </row>
    <row r="3943" spans="1:20" x14ac:dyDescent="0.25">
      <c r="A3943" s="85">
        <v>45090.499999990738</v>
      </c>
      <c r="B3943" s="1">
        <v>6</v>
      </c>
      <c r="C3943" s="1">
        <v>13</v>
      </c>
      <c r="D3943" s="1">
        <v>13</v>
      </c>
      <c r="E3943" s="1" t="str">
        <f t="shared" si="624"/>
        <v>Summer</v>
      </c>
      <c r="F3943" s="78">
        <v>0.68310000000000004</v>
      </c>
      <c r="G3943" s="79">
        <f t="shared" si="625"/>
        <v>1.2996412086243168</v>
      </c>
      <c r="J3943" s="78">
        <v>6.507968</v>
      </c>
      <c r="K3943" s="80">
        <f t="shared" si="626"/>
        <v>6.507968</v>
      </c>
      <c r="L3943" s="68" t="str">
        <f t="shared" si="619"/>
        <v>Normal</v>
      </c>
      <c r="N3943" s="67">
        <f t="shared" si="620"/>
        <v>5.2083267913756828</v>
      </c>
      <c r="O3943" s="67">
        <f t="shared" si="621"/>
        <v>1.2996412086243172</v>
      </c>
      <c r="P3943" s="81">
        <f t="shared" si="622"/>
        <v>0</v>
      </c>
      <c r="Q3943" s="81">
        <f t="shared" si="623"/>
        <v>-5.2083267913756828</v>
      </c>
      <c r="S3943" s="1">
        <f t="shared" si="627"/>
        <v>2</v>
      </c>
      <c r="T3943" s="1" t="str">
        <f t="shared" si="628"/>
        <v>Peak</v>
      </c>
    </row>
    <row r="3944" spans="1:20" x14ac:dyDescent="0.25">
      <c r="A3944" s="85">
        <v>45090.541666657402</v>
      </c>
      <c r="B3944" s="1">
        <v>6</v>
      </c>
      <c r="C3944" s="1">
        <v>13</v>
      </c>
      <c r="D3944" s="1">
        <v>14</v>
      </c>
      <c r="E3944" s="1" t="str">
        <f t="shared" si="624"/>
        <v>Summer</v>
      </c>
      <c r="F3944" s="78">
        <v>0.68899999999999995</v>
      </c>
      <c r="G3944" s="79">
        <f t="shared" si="625"/>
        <v>1.310866333980609</v>
      </c>
      <c r="J3944" s="78">
        <v>6.1123770000000004</v>
      </c>
      <c r="K3944" s="80">
        <f t="shared" si="626"/>
        <v>6.1123770000000004</v>
      </c>
      <c r="L3944" s="68" t="str">
        <f t="shared" si="619"/>
        <v>Normal</v>
      </c>
      <c r="N3944" s="67">
        <f t="shared" si="620"/>
        <v>4.8015106660193911</v>
      </c>
      <c r="O3944" s="67">
        <f t="shared" si="621"/>
        <v>1.3108663339806093</v>
      </c>
      <c r="P3944" s="81">
        <f t="shared" si="622"/>
        <v>0</v>
      </c>
      <c r="Q3944" s="81">
        <f t="shared" si="623"/>
        <v>-4.8015106660193911</v>
      </c>
      <c r="S3944" s="1">
        <f t="shared" si="627"/>
        <v>2</v>
      </c>
      <c r="T3944" s="1" t="str">
        <f t="shared" si="628"/>
        <v>Peak</v>
      </c>
    </row>
    <row r="3945" spans="1:20" x14ac:dyDescent="0.25">
      <c r="A3945" s="85">
        <v>45090.583333324066</v>
      </c>
      <c r="B3945" s="1">
        <v>6</v>
      </c>
      <c r="C3945" s="1">
        <v>13</v>
      </c>
      <c r="D3945" s="1">
        <v>15</v>
      </c>
      <c r="E3945" s="1" t="str">
        <f t="shared" si="624"/>
        <v>Summer</v>
      </c>
      <c r="F3945" s="78">
        <v>0.69689999999999996</v>
      </c>
      <c r="G3945" s="79">
        <f t="shared" si="625"/>
        <v>1.3258965865763228</v>
      </c>
      <c r="J3945" s="78">
        <v>5.340446</v>
      </c>
      <c r="K3945" s="80">
        <f t="shared" si="626"/>
        <v>5.340446</v>
      </c>
      <c r="L3945" s="68" t="str">
        <f t="shared" si="619"/>
        <v>Normal</v>
      </c>
      <c r="N3945" s="67">
        <f t="shared" si="620"/>
        <v>4.0145494134236772</v>
      </c>
      <c r="O3945" s="67">
        <f t="shared" si="621"/>
        <v>1.3258965865763228</v>
      </c>
      <c r="P3945" s="81">
        <f t="shared" si="622"/>
        <v>0</v>
      </c>
      <c r="Q3945" s="81">
        <f t="shared" si="623"/>
        <v>-4.0145494134236772</v>
      </c>
      <c r="S3945" s="1">
        <f t="shared" si="627"/>
        <v>2</v>
      </c>
      <c r="T3945" s="1" t="str">
        <f t="shared" si="628"/>
        <v>Peak</v>
      </c>
    </row>
    <row r="3946" spans="1:20" x14ac:dyDescent="0.25">
      <c r="A3946" s="85">
        <v>45090.62499999073</v>
      </c>
      <c r="B3946" s="1">
        <v>6</v>
      </c>
      <c r="C3946" s="1">
        <v>13</v>
      </c>
      <c r="D3946" s="1">
        <v>16</v>
      </c>
      <c r="E3946" s="1" t="str">
        <f t="shared" si="624"/>
        <v>Summer</v>
      </c>
      <c r="F3946" s="78">
        <v>0.71460000000000001</v>
      </c>
      <c r="G3946" s="79">
        <f t="shared" si="625"/>
        <v>1.3595719626452007</v>
      </c>
      <c r="J3946" s="78">
        <v>3.3861599999999998</v>
      </c>
      <c r="K3946" s="80">
        <f t="shared" si="626"/>
        <v>3.3861599999999998</v>
      </c>
      <c r="L3946" s="68" t="str">
        <f t="shared" si="619"/>
        <v>Normal</v>
      </c>
      <c r="N3946" s="67">
        <f t="shared" si="620"/>
        <v>2.0265880373547991</v>
      </c>
      <c r="O3946" s="67">
        <f t="shared" si="621"/>
        <v>1.3595719626452007</v>
      </c>
      <c r="P3946" s="81">
        <f t="shared" si="622"/>
        <v>0</v>
      </c>
      <c r="Q3946" s="81">
        <f t="shared" si="623"/>
        <v>-2.0265880373547991</v>
      </c>
      <c r="S3946" s="1">
        <f t="shared" si="627"/>
        <v>2</v>
      </c>
      <c r="T3946" s="1" t="str">
        <f t="shared" si="628"/>
        <v>Peak</v>
      </c>
    </row>
    <row r="3947" spans="1:20" x14ac:dyDescent="0.25">
      <c r="A3947" s="85">
        <v>45090.666666657395</v>
      </c>
      <c r="B3947" s="1">
        <v>6</v>
      </c>
      <c r="C3947" s="1">
        <v>13</v>
      </c>
      <c r="D3947" s="1">
        <v>17</v>
      </c>
      <c r="E3947" s="1" t="str">
        <f t="shared" si="624"/>
        <v>Summer</v>
      </c>
      <c r="F3947" s="78">
        <v>0.755</v>
      </c>
      <c r="G3947" s="79">
        <f t="shared" si="625"/>
        <v>1.4364355328815093</v>
      </c>
      <c r="J3947" s="78">
        <v>2.3902060000000001</v>
      </c>
      <c r="K3947" s="80">
        <f t="shared" si="626"/>
        <v>2.3902060000000001</v>
      </c>
      <c r="L3947" s="68" t="str">
        <f t="shared" si="619"/>
        <v>Normal</v>
      </c>
      <c r="N3947" s="67">
        <f t="shared" si="620"/>
        <v>0.95377046711849078</v>
      </c>
      <c r="O3947" s="67">
        <f t="shared" si="621"/>
        <v>1.4364355328815093</v>
      </c>
      <c r="P3947" s="81">
        <f t="shared" si="622"/>
        <v>0</v>
      </c>
      <c r="Q3947" s="81">
        <f t="shared" si="623"/>
        <v>-0.95377046711849078</v>
      </c>
      <c r="S3947" s="1">
        <f t="shared" si="627"/>
        <v>2</v>
      </c>
      <c r="T3947" s="1" t="str">
        <f t="shared" si="628"/>
        <v>Peak</v>
      </c>
    </row>
    <row r="3948" spans="1:20" x14ac:dyDescent="0.25">
      <c r="A3948" s="85">
        <v>45090.708333324059</v>
      </c>
      <c r="B3948" s="1">
        <v>6</v>
      </c>
      <c r="C3948" s="1">
        <v>13</v>
      </c>
      <c r="D3948" s="1">
        <v>18</v>
      </c>
      <c r="E3948" s="1" t="str">
        <f t="shared" si="624"/>
        <v>Summer</v>
      </c>
      <c r="F3948" s="78">
        <v>0.81720000000000004</v>
      </c>
      <c r="G3948" s="79">
        <f t="shared" si="625"/>
        <v>1.5547749900275092</v>
      </c>
      <c r="J3948" s="78">
        <v>1.0797750000000002</v>
      </c>
      <c r="K3948" s="80">
        <f t="shared" si="626"/>
        <v>1.0797750000000002</v>
      </c>
      <c r="L3948" s="68" t="str">
        <f t="shared" si="619"/>
        <v>Normal</v>
      </c>
      <c r="N3948" s="67">
        <f t="shared" si="620"/>
        <v>0</v>
      </c>
      <c r="O3948" s="67">
        <f t="shared" si="621"/>
        <v>1.0797750000000002</v>
      </c>
      <c r="P3948" s="81">
        <f t="shared" si="622"/>
        <v>0.47499999002750903</v>
      </c>
      <c r="Q3948" s="81">
        <f t="shared" si="623"/>
        <v>0.47499999002750903</v>
      </c>
      <c r="S3948" s="1">
        <f t="shared" si="627"/>
        <v>2</v>
      </c>
      <c r="T3948" s="1" t="str">
        <f t="shared" si="628"/>
        <v>Peak</v>
      </c>
    </row>
    <row r="3949" spans="1:20" x14ac:dyDescent="0.25">
      <c r="A3949" s="85">
        <v>45090.749999990723</v>
      </c>
      <c r="B3949" s="1">
        <v>6</v>
      </c>
      <c r="C3949" s="1">
        <v>13</v>
      </c>
      <c r="D3949" s="1">
        <v>19</v>
      </c>
      <c r="E3949" s="1" t="str">
        <f t="shared" si="624"/>
        <v>Summer</v>
      </c>
      <c r="F3949" s="78">
        <v>0.85919999999999996</v>
      </c>
      <c r="G3949" s="79">
        <f t="shared" si="625"/>
        <v>1.6346826620553547</v>
      </c>
      <c r="J3949" s="78">
        <v>0.21264599999999997</v>
      </c>
      <c r="K3949" s="80">
        <f t="shared" si="626"/>
        <v>0.21264599999999997</v>
      </c>
      <c r="L3949" s="68" t="str">
        <f t="shared" si="619"/>
        <v>Normal</v>
      </c>
      <c r="N3949" s="67">
        <f t="shared" si="620"/>
        <v>0</v>
      </c>
      <c r="O3949" s="67">
        <f t="shared" si="621"/>
        <v>0.21264599999999997</v>
      </c>
      <c r="P3949" s="81">
        <f t="shared" si="622"/>
        <v>1.4220366620553548</v>
      </c>
      <c r="Q3949" s="81">
        <f t="shared" si="623"/>
        <v>1.4220366620553548</v>
      </c>
      <c r="S3949" s="1">
        <f t="shared" si="627"/>
        <v>2</v>
      </c>
      <c r="T3949" s="1" t="str">
        <f t="shared" si="628"/>
        <v>Peak</v>
      </c>
    </row>
    <row r="3950" spans="1:20" x14ac:dyDescent="0.25">
      <c r="A3950" s="85">
        <v>45090.791666657387</v>
      </c>
      <c r="B3950" s="1">
        <v>6</v>
      </c>
      <c r="C3950" s="1">
        <v>13</v>
      </c>
      <c r="D3950" s="1">
        <v>20</v>
      </c>
      <c r="E3950" s="1" t="str">
        <f t="shared" si="624"/>
        <v>Summer</v>
      </c>
      <c r="F3950" s="78">
        <v>0.87419999999999998</v>
      </c>
      <c r="G3950" s="79">
        <f t="shared" si="625"/>
        <v>1.6632211163510138</v>
      </c>
      <c r="J3950" s="78">
        <v>0</v>
      </c>
      <c r="K3950" s="80">
        <f t="shared" si="626"/>
        <v>0</v>
      </c>
      <c r="L3950" s="68" t="str">
        <f t="shared" si="619"/>
        <v>Normal</v>
      </c>
      <c r="N3950" s="67">
        <f t="shared" si="620"/>
        <v>0</v>
      </c>
      <c r="O3950" s="67">
        <f t="shared" si="621"/>
        <v>0</v>
      </c>
      <c r="P3950" s="81">
        <f t="shared" si="622"/>
        <v>1.6632211163510138</v>
      </c>
      <c r="Q3950" s="81">
        <f t="shared" si="623"/>
        <v>1.6632211163510138</v>
      </c>
      <c r="S3950" s="1">
        <f t="shared" si="627"/>
        <v>2</v>
      </c>
      <c r="T3950" s="1" t="str">
        <f t="shared" si="628"/>
        <v>Peak</v>
      </c>
    </row>
    <row r="3951" spans="1:20" x14ac:dyDescent="0.25">
      <c r="A3951" s="85">
        <v>45090.833333324052</v>
      </c>
      <c r="B3951" s="1">
        <v>6</v>
      </c>
      <c r="C3951" s="1">
        <v>13</v>
      </c>
      <c r="D3951" s="1">
        <v>21</v>
      </c>
      <c r="E3951" s="1" t="str">
        <f t="shared" si="624"/>
        <v>Summer</v>
      </c>
      <c r="F3951" s="78">
        <v>0.88949999999999996</v>
      </c>
      <c r="G3951" s="79">
        <f t="shared" si="625"/>
        <v>1.6923303397325862</v>
      </c>
      <c r="J3951" s="78">
        <v>0</v>
      </c>
      <c r="K3951" s="80">
        <f t="shared" si="626"/>
        <v>0</v>
      </c>
      <c r="L3951" s="68" t="str">
        <f t="shared" si="619"/>
        <v>Normal</v>
      </c>
      <c r="N3951" s="67">
        <f t="shared" si="620"/>
        <v>0</v>
      </c>
      <c r="O3951" s="67">
        <f t="shared" si="621"/>
        <v>0</v>
      </c>
      <c r="P3951" s="81">
        <f t="shared" si="622"/>
        <v>1.6923303397325862</v>
      </c>
      <c r="Q3951" s="81">
        <f t="shared" si="623"/>
        <v>1.6923303397325862</v>
      </c>
      <c r="S3951" s="1">
        <f t="shared" si="627"/>
        <v>2</v>
      </c>
      <c r="T3951" s="1" t="str">
        <f t="shared" si="628"/>
        <v>Peak</v>
      </c>
    </row>
    <row r="3952" spans="1:20" x14ac:dyDescent="0.25">
      <c r="A3952" s="85">
        <v>45090.874999990716</v>
      </c>
      <c r="B3952" s="1">
        <v>6</v>
      </c>
      <c r="C3952" s="1">
        <v>13</v>
      </c>
      <c r="D3952" s="1">
        <v>22</v>
      </c>
      <c r="E3952" s="1" t="str">
        <f t="shared" si="624"/>
        <v>Summer</v>
      </c>
      <c r="F3952" s="78">
        <v>0.86780000000000002</v>
      </c>
      <c r="G3952" s="79">
        <f t="shared" si="625"/>
        <v>1.6510447091848659</v>
      </c>
      <c r="J3952" s="78">
        <v>0</v>
      </c>
      <c r="K3952" s="80">
        <f t="shared" si="626"/>
        <v>0</v>
      </c>
      <c r="L3952" s="68" t="str">
        <f t="shared" si="619"/>
        <v>Normal</v>
      </c>
      <c r="N3952" s="67">
        <f t="shared" si="620"/>
        <v>0</v>
      </c>
      <c r="O3952" s="67">
        <f t="shared" si="621"/>
        <v>0</v>
      </c>
      <c r="P3952" s="81">
        <f t="shared" si="622"/>
        <v>1.6510447091848659</v>
      </c>
      <c r="Q3952" s="81">
        <f t="shared" si="623"/>
        <v>1.6510447091848659</v>
      </c>
      <c r="S3952" s="1">
        <f t="shared" si="627"/>
        <v>2</v>
      </c>
      <c r="T3952" s="1" t="str">
        <f t="shared" si="628"/>
        <v>Off-Peak</v>
      </c>
    </row>
    <row r="3953" spans="1:20" x14ac:dyDescent="0.25">
      <c r="A3953" s="85">
        <v>45090.91666665738</v>
      </c>
      <c r="B3953" s="1">
        <v>6</v>
      </c>
      <c r="C3953" s="1">
        <v>13</v>
      </c>
      <c r="D3953" s="1">
        <v>23</v>
      </c>
      <c r="E3953" s="1" t="str">
        <f t="shared" si="624"/>
        <v>Summer</v>
      </c>
      <c r="F3953" s="78">
        <v>0.79259999999999997</v>
      </c>
      <c r="G3953" s="79">
        <f t="shared" si="625"/>
        <v>1.5079719249826282</v>
      </c>
      <c r="J3953" s="78">
        <v>0</v>
      </c>
      <c r="K3953" s="80">
        <f t="shared" si="626"/>
        <v>0</v>
      </c>
      <c r="L3953" s="68" t="str">
        <f t="shared" si="619"/>
        <v>Normal</v>
      </c>
      <c r="N3953" s="67">
        <f t="shared" si="620"/>
        <v>0</v>
      </c>
      <c r="O3953" s="67">
        <f t="shared" si="621"/>
        <v>0</v>
      </c>
      <c r="P3953" s="81">
        <f t="shared" si="622"/>
        <v>1.5079719249826282</v>
      </c>
      <c r="Q3953" s="81">
        <f t="shared" si="623"/>
        <v>1.5079719249826282</v>
      </c>
      <c r="S3953" s="1">
        <f t="shared" si="627"/>
        <v>2</v>
      </c>
      <c r="T3953" s="1" t="str">
        <f t="shared" si="628"/>
        <v>Off-Peak</v>
      </c>
    </row>
    <row r="3954" spans="1:20" x14ac:dyDescent="0.25">
      <c r="A3954" s="85">
        <v>45090.958333324044</v>
      </c>
      <c r="B3954" s="1">
        <v>6</v>
      </c>
      <c r="C3954" s="1">
        <v>14</v>
      </c>
      <c r="D3954" s="1">
        <v>0</v>
      </c>
      <c r="E3954" s="1" t="str">
        <f t="shared" si="624"/>
        <v>Summer</v>
      </c>
      <c r="F3954" s="78">
        <v>0.70030000000000003</v>
      </c>
      <c r="G3954" s="79">
        <f t="shared" si="625"/>
        <v>1.3323653028833391</v>
      </c>
      <c r="J3954" s="78">
        <v>0</v>
      </c>
      <c r="K3954" s="80">
        <f t="shared" si="626"/>
        <v>0</v>
      </c>
      <c r="L3954" s="68" t="str">
        <f t="shared" si="619"/>
        <v>Normal</v>
      </c>
      <c r="N3954" s="67">
        <f t="shared" si="620"/>
        <v>0</v>
      </c>
      <c r="O3954" s="67">
        <f t="shared" si="621"/>
        <v>0</v>
      </c>
      <c r="P3954" s="81">
        <f t="shared" si="622"/>
        <v>1.3323653028833391</v>
      </c>
      <c r="Q3954" s="81">
        <f t="shared" si="623"/>
        <v>1.3323653028833391</v>
      </c>
      <c r="S3954" s="1">
        <f t="shared" si="627"/>
        <v>2</v>
      </c>
      <c r="T3954" s="1" t="str">
        <f t="shared" si="628"/>
        <v>Off-Peak</v>
      </c>
    </row>
    <row r="3955" spans="1:20" x14ac:dyDescent="0.25">
      <c r="A3955" s="85">
        <v>45090.999999990709</v>
      </c>
      <c r="B3955" s="1">
        <v>6</v>
      </c>
      <c r="C3955" s="1">
        <v>14</v>
      </c>
      <c r="D3955" s="1">
        <v>1</v>
      </c>
      <c r="E3955" s="1" t="str">
        <f t="shared" si="624"/>
        <v>Summer</v>
      </c>
      <c r="F3955" s="78">
        <v>0.63690000000000002</v>
      </c>
      <c r="G3955" s="79">
        <f t="shared" si="625"/>
        <v>1.2117427693936864</v>
      </c>
      <c r="J3955" s="78">
        <v>0</v>
      </c>
      <c r="K3955" s="80">
        <f t="shared" si="626"/>
        <v>0</v>
      </c>
      <c r="L3955" s="68" t="str">
        <f t="shared" si="619"/>
        <v>Normal</v>
      </c>
      <c r="N3955" s="67">
        <f t="shared" si="620"/>
        <v>0</v>
      </c>
      <c r="O3955" s="67">
        <f t="shared" si="621"/>
        <v>0</v>
      </c>
      <c r="P3955" s="81">
        <f t="shared" si="622"/>
        <v>1.2117427693936864</v>
      </c>
      <c r="Q3955" s="81">
        <f t="shared" si="623"/>
        <v>1.2117427693936864</v>
      </c>
      <c r="S3955" s="1">
        <f t="shared" si="627"/>
        <v>3</v>
      </c>
      <c r="T3955" s="1" t="str">
        <f t="shared" si="628"/>
        <v>Off-Peak</v>
      </c>
    </row>
    <row r="3956" spans="1:20" x14ac:dyDescent="0.25">
      <c r="A3956" s="85">
        <v>45091.041666657373</v>
      </c>
      <c r="B3956" s="1">
        <v>6</v>
      </c>
      <c r="C3956" s="1">
        <v>14</v>
      </c>
      <c r="D3956" s="1">
        <v>2</v>
      </c>
      <c r="E3956" s="1" t="str">
        <f t="shared" si="624"/>
        <v>Summer</v>
      </c>
      <c r="F3956" s="78">
        <v>0.59219999999999995</v>
      </c>
      <c r="G3956" s="79">
        <f t="shared" si="625"/>
        <v>1.1266981755926222</v>
      </c>
      <c r="J3956" s="78">
        <v>0</v>
      </c>
      <c r="K3956" s="80">
        <f t="shared" si="626"/>
        <v>0</v>
      </c>
      <c r="L3956" s="68" t="str">
        <f t="shared" si="619"/>
        <v>Normal</v>
      </c>
      <c r="N3956" s="67">
        <f t="shared" si="620"/>
        <v>0</v>
      </c>
      <c r="O3956" s="67">
        <f t="shared" si="621"/>
        <v>0</v>
      </c>
      <c r="P3956" s="81">
        <f t="shared" si="622"/>
        <v>1.1266981755926222</v>
      </c>
      <c r="Q3956" s="81">
        <f t="shared" si="623"/>
        <v>1.1266981755926222</v>
      </c>
      <c r="S3956" s="1">
        <f t="shared" si="627"/>
        <v>3</v>
      </c>
      <c r="T3956" s="1" t="str">
        <f t="shared" si="628"/>
        <v>Off-Peak</v>
      </c>
    </row>
    <row r="3957" spans="1:20" x14ac:dyDescent="0.25">
      <c r="A3957" s="85">
        <v>45091.083333324037</v>
      </c>
      <c r="B3957" s="1">
        <v>6</v>
      </c>
      <c r="C3957" s="1">
        <v>14</v>
      </c>
      <c r="D3957" s="1">
        <v>3</v>
      </c>
      <c r="E3957" s="1" t="str">
        <f t="shared" si="624"/>
        <v>Summer</v>
      </c>
      <c r="F3957" s="78">
        <v>0.56369999999999998</v>
      </c>
      <c r="G3957" s="79">
        <f t="shared" si="625"/>
        <v>1.07247511243087</v>
      </c>
      <c r="J3957" s="78">
        <v>0</v>
      </c>
      <c r="K3957" s="80">
        <f t="shared" si="626"/>
        <v>0</v>
      </c>
      <c r="L3957" s="68" t="str">
        <f t="shared" si="619"/>
        <v>Normal</v>
      </c>
      <c r="N3957" s="67">
        <f t="shared" si="620"/>
        <v>0</v>
      </c>
      <c r="O3957" s="67">
        <f t="shared" si="621"/>
        <v>0</v>
      </c>
      <c r="P3957" s="81">
        <f t="shared" si="622"/>
        <v>1.07247511243087</v>
      </c>
      <c r="Q3957" s="81">
        <f t="shared" si="623"/>
        <v>1.07247511243087</v>
      </c>
      <c r="S3957" s="1">
        <f t="shared" si="627"/>
        <v>3</v>
      </c>
      <c r="T3957" s="1" t="str">
        <f t="shared" si="628"/>
        <v>Off-Peak</v>
      </c>
    </row>
    <row r="3958" spans="1:20" x14ac:dyDescent="0.25">
      <c r="A3958" s="85">
        <v>45091.124999990701</v>
      </c>
      <c r="B3958" s="1">
        <v>6</v>
      </c>
      <c r="C3958" s="1">
        <v>14</v>
      </c>
      <c r="D3958" s="1">
        <v>4</v>
      </c>
      <c r="E3958" s="1" t="str">
        <f t="shared" si="624"/>
        <v>Summer</v>
      </c>
      <c r="F3958" s="78">
        <v>0.54779999999999995</v>
      </c>
      <c r="G3958" s="79">
        <f t="shared" si="625"/>
        <v>1.0422243508774711</v>
      </c>
      <c r="J3958" s="78">
        <v>0</v>
      </c>
      <c r="K3958" s="80">
        <f t="shared" si="626"/>
        <v>0</v>
      </c>
      <c r="L3958" s="68" t="str">
        <f t="shared" si="619"/>
        <v>Normal</v>
      </c>
      <c r="N3958" s="67">
        <f t="shared" si="620"/>
        <v>0</v>
      </c>
      <c r="O3958" s="67">
        <f t="shared" si="621"/>
        <v>0</v>
      </c>
      <c r="P3958" s="81">
        <f t="shared" si="622"/>
        <v>1.0422243508774711</v>
      </c>
      <c r="Q3958" s="81">
        <f t="shared" si="623"/>
        <v>1.0422243508774711</v>
      </c>
      <c r="S3958" s="1">
        <f t="shared" si="627"/>
        <v>3</v>
      </c>
      <c r="T3958" s="1" t="str">
        <f t="shared" si="628"/>
        <v>Off-Peak</v>
      </c>
    </row>
    <row r="3959" spans="1:20" x14ac:dyDescent="0.25">
      <c r="A3959" s="85">
        <v>45091.166666657366</v>
      </c>
      <c r="B3959" s="1">
        <v>6</v>
      </c>
      <c r="C3959" s="1">
        <v>14</v>
      </c>
      <c r="D3959" s="1">
        <v>5</v>
      </c>
      <c r="E3959" s="1" t="str">
        <f t="shared" si="624"/>
        <v>Summer</v>
      </c>
      <c r="F3959" s="78">
        <v>0.54590000000000005</v>
      </c>
      <c r="G3959" s="79">
        <f t="shared" si="625"/>
        <v>1.0386094800000212</v>
      </c>
      <c r="J3959" s="78">
        <v>0</v>
      </c>
      <c r="K3959" s="80">
        <f t="shared" si="626"/>
        <v>0</v>
      </c>
      <c r="L3959" s="68" t="str">
        <f t="shared" si="619"/>
        <v>Normal</v>
      </c>
      <c r="N3959" s="67">
        <f t="shared" si="620"/>
        <v>0</v>
      </c>
      <c r="O3959" s="67">
        <f t="shared" si="621"/>
        <v>0</v>
      </c>
      <c r="P3959" s="81">
        <f t="shared" si="622"/>
        <v>1.0386094800000212</v>
      </c>
      <c r="Q3959" s="81">
        <f t="shared" si="623"/>
        <v>1.0386094800000212</v>
      </c>
      <c r="S3959" s="1">
        <f t="shared" si="627"/>
        <v>3</v>
      </c>
      <c r="T3959" s="1" t="str">
        <f t="shared" si="628"/>
        <v>Off-Peak</v>
      </c>
    </row>
    <row r="3960" spans="1:20" x14ac:dyDescent="0.25">
      <c r="A3960" s="85">
        <v>45091.20833332403</v>
      </c>
      <c r="B3960" s="1">
        <v>6</v>
      </c>
      <c r="C3960" s="1">
        <v>14</v>
      </c>
      <c r="D3960" s="1">
        <v>6</v>
      </c>
      <c r="E3960" s="1" t="str">
        <f t="shared" si="624"/>
        <v>Summer</v>
      </c>
      <c r="F3960" s="78">
        <v>0.55779999999999996</v>
      </c>
      <c r="G3960" s="79">
        <f t="shared" si="625"/>
        <v>1.0612499870745773</v>
      </c>
      <c r="J3960" s="78">
        <v>0.40212400000000004</v>
      </c>
      <c r="K3960" s="80">
        <f t="shared" si="626"/>
        <v>0.40212400000000004</v>
      </c>
      <c r="L3960" s="68" t="str">
        <f t="shared" si="619"/>
        <v>Normal</v>
      </c>
      <c r="N3960" s="67">
        <f t="shared" si="620"/>
        <v>0</v>
      </c>
      <c r="O3960" s="67">
        <f t="shared" si="621"/>
        <v>0.40212400000000004</v>
      </c>
      <c r="P3960" s="81">
        <f t="shared" si="622"/>
        <v>0.65912598707457726</v>
      </c>
      <c r="Q3960" s="81">
        <f t="shared" si="623"/>
        <v>0.65912598707457726</v>
      </c>
      <c r="S3960" s="1">
        <f t="shared" si="627"/>
        <v>3</v>
      </c>
      <c r="T3960" s="1" t="str">
        <f t="shared" si="628"/>
        <v>Peak</v>
      </c>
    </row>
    <row r="3961" spans="1:20" x14ac:dyDescent="0.25">
      <c r="A3961" s="85">
        <v>45091.249999990694</v>
      </c>
      <c r="B3961" s="1">
        <v>6</v>
      </c>
      <c r="C3961" s="1">
        <v>14</v>
      </c>
      <c r="D3961" s="1">
        <v>7</v>
      </c>
      <c r="E3961" s="1" t="str">
        <f t="shared" si="624"/>
        <v>Summer</v>
      </c>
      <c r="F3961" s="78">
        <v>0.57969999999999999</v>
      </c>
      <c r="G3961" s="79">
        <f t="shared" si="625"/>
        <v>1.1029161303462396</v>
      </c>
      <c r="J3961" s="78">
        <v>1.3625099999999999</v>
      </c>
      <c r="K3961" s="80">
        <f t="shared" si="626"/>
        <v>1.3625099999999999</v>
      </c>
      <c r="L3961" s="68" t="str">
        <f t="shared" si="619"/>
        <v>Normal</v>
      </c>
      <c r="N3961" s="67">
        <f t="shared" si="620"/>
        <v>0.2595938696537603</v>
      </c>
      <c r="O3961" s="67">
        <f t="shared" si="621"/>
        <v>1.1029161303462396</v>
      </c>
      <c r="P3961" s="81">
        <f t="shared" si="622"/>
        <v>0</v>
      </c>
      <c r="Q3961" s="81">
        <f t="shared" si="623"/>
        <v>-0.2595938696537603</v>
      </c>
      <c r="S3961" s="1">
        <f t="shared" si="627"/>
        <v>3</v>
      </c>
      <c r="T3961" s="1" t="str">
        <f t="shared" si="628"/>
        <v>Peak</v>
      </c>
    </row>
    <row r="3962" spans="1:20" x14ac:dyDescent="0.25">
      <c r="A3962" s="85">
        <v>45091.291666657358</v>
      </c>
      <c r="B3962" s="1">
        <v>6</v>
      </c>
      <c r="C3962" s="1">
        <v>14</v>
      </c>
      <c r="D3962" s="1">
        <v>8</v>
      </c>
      <c r="E3962" s="1" t="str">
        <f t="shared" si="624"/>
        <v>Summer</v>
      </c>
      <c r="F3962" s="78">
        <v>0.60899999999999999</v>
      </c>
      <c r="G3962" s="79">
        <f t="shared" si="625"/>
        <v>1.1586612444037605</v>
      </c>
      <c r="J3962" s="78">
        <v>2.6071979999999999</v>
      </c>
      <c r="K3962" s="80">
        <f t="shared" si="626"/>
        <v>2.6071979999999999</v>
      </c>
      <c r="L3962" s="68" t="str">
        <f t="shared" si="619"/>
        <v>Normal</v>
      </c>
      <c r="N3962" s="67">
        <f t="shared" si="620"/>
        <v>1.4485367555962394</v>
      </c>
      <c r="O3962" s="67">
        <f t="shared" si="621"/>
        <v>1.1586612444037605</v>
      </c>
      <c r="P3962" s="81">
        <f t="shared" si="622"/>
        <v>0</v>
      </c>
      <c r="Q3962" s="81">
        <f t="shared" si="623"/>
        <v>-1.4485367555962394</v>
      </c>
      <c r="S3962" s="1">
        <f t="shared" si="627"/>
        <v>3</v>
      </c>
      <c r="T3962" s="1" t="str">
        <f t="shared" si="628"/>
        <v>Peak</v>
      </c>
    </row>
    <row r="3963" spans="1:20" x14ac:dyDescent="0.25">
      <c r="A3963" s="85">
        <v>45091.333333324023</v>
      </c>
      <c r="B3963" s="1">
        <v>6</v>
      </c>
      <c r="C3963" s="1">
        <v>14</v>
      </c>
      <c r="D3963" s="1">
        <v>9</v>
      </c>
      <c r="E3963" s="1" t="str">
        <f t="shared" si="624"/>
        <v>Summer</v>
      </c>
      <c r="F3963" s="78">
        <v>0.62860000000000005</v>
      </c>
      <c r="G3963" s="79">
        <f t="shared" si="625"/>
        <v>1.1959514913500886</v>
      </c>
      <c r="J3963" s="78">
        <v>3.4637519999999999</v>
      </c>
      <c r="K3963" s="80">
        <f t="shared" si="626"/>
        <v>3.4637519999999999</v>
      </c>
      <c r="L3963" s="68" t="str">
        <f t="shared" si="619"/>
        <v>Normal</v>
      </c>
      <c r="N3963" s="67">
        <f t="shared" si="620"/>
        <v>2.2678005086499113</v>
      </c>
      <c r="O3963" s="67">
        <f t="shared" si="621"/>
        <v>1.1959514913500886</v>
      </c>
      <c r="P3963" s="81">
        <f t="shared" si="622"/>
        <v>0</v>
      </c>
      <c r="Q3963" s="81">
        <f t="shared" si="623"/>
        <v>-2.2678005086499113</v>
      </c>
      <c r="S3963" s="1">
        <f t="shared" si="627"/>
        <v>3</v>
      </c>
      <c r="T3963" s="1" t="str">
        <f t="shared" si="628"/>
        <v>Peak</v>
      </c>
    </row>
    <row r="3964" spans="1:20" x14ac:dyDescent="0.25">
      <c r="A3964" s="85">
        <v>45091.374999990687</v>
      </c>
      <c r="B3964" s="1">
        <v>6</v>
      </c>
      <c r="C3964" s="1">
        <v>14</v>
      </c>
      <c r="D3964" s="1">
        <v>10</v>
      </c>
      <c r="E3964" s="1" t="str">
        <f t="shared" si="624"/>
        <v>Summer</v>
      </c>
      <c r="F3964" s="78">
        <v>0.64749999999999996</v>
      </c>
      <c r="G3964" s="79">
        <f t="shared" si="625"/>
        <v>1.2319099437626189</v>
      </c>
      <c r="J3964" s="78">
        <v>5.4623280000000003</v>
      </c>
      <c r="K3964" s="80">
        <f t="shared" si="626"/>
        <v>5.4623280000000003</v>
      </c>
      <c r="L3964" s="68" t="str">
        <f t="shared" si="619"/>
        <v>Normal</v>
      </c>
      <c r="N3964" s="67">
        <f t="shared" si="620"/>
        <v>4.2304180562373812</v>
      </c>
      <c r="O3964" s="67">
        <f t="shared" si="621"/>
        <v>1.2319099437626191</v>
      </c>
      <c r="P3964" s="81">
        <f t="shared" si="622"/>
        <v>0</v>
      </c>
      <c r="Q3964" s="81">
        <f t="shared" si="623"/>
        <v>-4.2304180562373812</v>
      </c>
      <c r="S3964" s="1">
        <f t="shared" si="627"/>
        <v>3</v>
      </c>
      <c r="T3964" s="1" t="str">
        <f t="shared" si="628"/>
        <v>Peak</v>
      </c>
    </row>
    <row r="3965" spans="1:20" x14ac:dyDescent="0.25">
      <c r="A3965" s="85">
        <v>45091.416666657351</v>
      </c>
      <c r="B3965" s="1">
        <v>6</v>
      </c>
      <c r="C3965" s="1">
        <v>14</v>
      </c>
      <c r="D3965" s="1">
        <v>11</v>
      </c>
      <c r="E3965" s="1" t="str">
        <f t="shared" si="624"/>
        <v>Summer</v>
      </c>
      <c r="F3965" s="78">
        <v>0.67510000000000003</v>
      </c>
      <c r="G3965" s="79">
        <f t="shared" si="625"/>
        <v>1.2844206996666319</v>
      </c>
      <c r="J3965" s="78">
        <v>6.0461040000000006</v>
      </c>
      <c r="K3965" s="80">
        <f t="shared" si="626"/>
        <v>6.0461040000000006</v>
      </c>
      <c r="L3965" s="68" t="str">
        <f t="shared" si="619"/>
        <v>Normal</v>
      </c>
      <c r="N3965" s="67">
        <f t="shared" si="620"/>
        <v>4.7616833003333685</v>
      </c>
      <c r="O3965" s="67">
        <f t="shared" si="621"/>
        <v>1.2844206996666321</v>
      </c>
      <c r="P3965" s="81">
        <f t="shared" si="622"/>
        <v>0</v>
      </c>
      <c r="Q3965" s="81">
        <f t="shared" si="623"/>
        <v>-4.7616833003333685</v>
      </c>
      <c r="S3965" s="1">
        <f t="shared" si="627"/>
        <v>3</v>
      </c>
      <c r="T3965" s="1" t="str">
        <f t="shared" si="628"/>
        <v>Peak</v>
      </c>
    </row>
    <row r="3966" spans="1:20" x14ac:dyDescent="0.25">
      <c r="A3966" s="85">
        <v>45091.458333324015</v>
      </c>
      <c r="B3966" s="1">
        <v>6</v>
      </c>
      <c r="C3966" s="1">
        <v>14</v>
      </c>
      <c r="D3966" s="1">
        <v>12</v>
      </c>
      <c r="E3966" s="1" t="str">
        <f t="shared" si="624"/>
        <v>Summer</v>
      </c>
      <c r="F3966" s="78">
        <v>0.71940000000000004</v>
      </c>
      <c r="G3966" s="79">
        <f t="shared" si="625"/>
        <v>1.3687042680198118</v>
      </c>
      <c r="J3966" s="78">
        <v>6.3053869999999996</v>
      </c>
      <c r="K3966" s="80">
        <f t="shared" si="626"/>
        <v>6.3053869999999996</v>
      </c>
      <c r="L3966" s="68" t="str">
        <f t="shared" si="619"/>
        <v>Normal</v>
      </c>
      <c r="N3966" s="67">
        <f t="shared" si="620"/>
        <v>4.9366827319801878</v>
      </c>
      <c r="O3966" s="67">
        <f t="shared" si="621"/>
        <v>1.3687042680198118</v>
      </c>
      <c r="P3966" s="81">
        <f t="shared" si="622"/>
        <v>0</v>
      </c>
      <c r="Q3966" s="81">
        <f t="shared" si="623"/>
        <v>-4.9366827319801878</v>
      </c>
      <c r="S3966" s="1">
        <f t="shared" si="627"/>
        <v>3</v>
      </c>
      <c r="T3966" s="1" t="str">
        <f t="shared" si="628"/>
        <v>Peak</v>
      </c>
    </row>
    <row r="3967" spans="1:20" x14ac:dyDescent="0.25">
      <c r="A3967" s="85">
        <v>45091.499999990679</v>
      </c>
      <c r="B3967" s="1">
        <v>6</v>
      </c>
      <c r="C3967" s="1">
        <v>14</v>
      </c>
      <c r="D3967" s="1">
        <v>13</v>
      </c>
      <c r="E3967" s="1" t="str">
        <f t="shared" si="624"/>
        <v>Summer</v>
      </c>
      <c r="F3967" s="78">
        <v>0.78069999999999995</v>
      </c>
      <c r="G3967" s="79">
        <f t="shared" si="625"/>
        <v>1.4853314179080719</v>
      </c>
      <c r="J3967" s="78">
        <v>6.2960060000000002</v>
      </c>
      <c r="K3967" s="80">
        <f t="shared" si="626"/>
        <v>6.2960060000000002</v>
      </c>
      <c r="L3967" s="68" t="str">
        <f t="shared" si="619"/>
        <v>Normal</v>
      </c>
      <c r="N3967" s="67">
        <f t="shared" si="620"/>
        <v>4.8106745820919281</v>
      </c>
      <c r="O3967" s="67">
        <f t="shared" si="621"/>
        <v>1.4853314179080721</v>
      </c>
      <c r="P3967" s="81">
        <f t="shared" si="622"/>
        <v>0</v>
      </c>
      <c r="Q3967" s="81">
        <f t="shared" si="623"/>
        <v>-4.8106745820919281</v>
      </c>
      <c r="S3967" s="1">
        <f t="shared" si="627"/>
        <v>3</v>
      </c>
      <c r="T3967" s="1" t="str">
        <f t="shared" si="628"/>
        <v>Peak</v>
      </c>
    </row>
    <row r="3968" spans="1:20" x14ac:dyDescent="0.25">
      <c r="A3968" s="85">
        <v>45091.541666657344</v>
      </c>
      <c r="B3968" s="1">
        <v>6</v>
      </c>
      <c r="C3968" s="1">
        <v>14</v>
      </c>
      <c r="D3968" s="1">
        <v>14</v>
      </c>
      <c r="E3968" s="1" t="str">
        <f t="shared" si="624"/>
        <v>Summer</v>
      </c>
      <c r="F3968" s="78">
        <v>0.84670000000000001</v>
      </c>
      <c r="G3968" s="79">
        <f t="shared" si="625"/>
        <v>1.6109006168089721</v>
      </c>
      <c r="J3968" s="78">
        <v>5.2137219999999997</v>
      </c>
      <c r="K3968" s="80">
        <f t="shared" si="626"/>
        <v>5.2137219999999997</v>
      </c>
      <c r="L3968" s="68" t="str">
        <f t="shared" si="619"/>
        <v>Normal</v>
      </c>
      <c r="N3968" s="67">
        <f t="shared" si="620"/>
        <v>3.6028213831910278</v>
      </c>
      <c r="O3968" s="67">
        <f t="shared" si="621"/>
        <v>1.6109006168089719</v>
      </c>
      <c r="P3968" s="81">
        <f t="shared" si="622"/>
        <v>2.2204460492503131E-16</v>
      </c>
      <c r="Q3968" s="81">
        <f t="shared" si="623"/>
        <v>-3.6028213831910278</v>
      </c>
      <c r="S3968" s="1">
        <f t="shared" si="627"/>
        <v>3</v>
      </c>
      <c r="T3968" s="1" t="str">
        <f t="shared" si="628"/>
        <v>Peak</v>
      </c>
    </row>
    <row r="3969" spans="1:20" x14ac:dyDescent="0.25">
      <c r="A3969" s="85">
        <v>45091.583333324008</v>
      </c>
      <c r="B3969" s="1">
        <v>6</v>
      </c>
      <c r="C3969" s="1">
        <v>14</v>
      </c>
      <c r="D3969" s="1">
        <v>15</v>
      </c>
      <c r="E3969" s="1" t="str">
        <f t="shared" si="624"/>
        <v>Summer</v>
      </c>
      <c r="F3969" s="78">
        <v>0.92</v>
      </c>
      <c r="G3969" s="79">
        <f t="shared" si="625"/>
        <v>1.7503585301337599</v>
      </c>
      <c r="J3969" s="78">
        <v>4.6293490000000004</v>
      </c>
      <c r="K3969" s="80">
        <f t="shared" si="626"/>
        <v>4.6293490000000004</v>
      </c>
      <c r="L3969" s="68" t="str">
        <f t="shared" si="619"/>
        <v>Normal</v>
      </c>
      <c r="N3969" s="67">
        <f t="shared" si="620"/>
        <v>2.8789904698662405</v>
      </c>
      <c r="O3969" s="67">
        <f t="shared" si="621"/>
        <v>1.7503585301337599</v>
      </c>
      <c r="P3969" s="81">
        <f t="shared" si="622"/>
        <v>0</v>
      </c>
      <c r="Q3969" s="81">
        <f t="shared" si="623"/>
        <v>-2.8789904698662405</v>
      </c>
      <c r="S3969" s="1">
        <f t="shared" si="627"/>
        <v>3</v>
      </c>
      <c r="T3969" s="1" t="str">
        <f t="shared" si="628"/>
        <v>Peak</v>
      </c>
    </row>
    <row r="3970" spans="1:20" x14ac:dyDescent="0.25">
      <c r="A3970" s="85">
        <v>45091.624999990672</v>
      </c>
      <c r="B3970" s="1">
        <v>6</v>
      </c>
      <c r="C3970" s="1">
        <v>14</v>
      </c>
      <c r="D3970" s="1">
        <v>16</v>
      </c>
      <c r="E3970" s="1" t="str">
        <f t="shared" si="624"/>
        <v>Summer</v>
      </c>
      <c r="F3970" s="78">
        <v>1.0096000000000001</v>
      </c>
      <c r="G3970" s="79">
        <f t="shared" si="625"/>
        <v>1.9208282304598303</v>
      </c>
      <c r="J3970" s="78">
        <v>3.502173</v>
      </c>
      <c r="K3970" s="80">
        <f t="shared" si="626"/>
        <v>3.502173</v>
      </c>
      <c r="L3970" s="68" t="str">
        <f t="shared" si="619"/>
        <v>Normal</v>
      </c>
      <c r="N3970" s="67">
        <f t="shared" si="620"/>
        <v>1.5813447695401697</v>
      </c>
      <c r="O3970" s="67">
        <f t="shared" si="621"/>
        <v>1.9208282304598303</v>
      </c>
      <c r="P3970" s="81">
        <f t="shared" si="622"/>
        <v>0</v>
      </c>
      <c r="Q3970" s="81">
        <f t="shared" si="623"/>
        <v>-1.5813447695401697</v>
      </c>
      <c r="S3970" s="1">
        <f t="shared" si="627"/>
        <v>3</v>
      </c>
      <c r="T3970" s="1" t="str">
        <f t="shared" si="628"/>
        <v>Peak</v>
      </c>
    </row>
    <row r="3971" spans="1:20" x14ac:dyDescent="0.25">
      <c r="A3971" s="85">
        <v>45091.666666657336</v>
      </c>
      <c r="B3971" s="1">
        <v>6</v>
      </c>
      <c r="C3971" s="1">
        <v>14</v>
      </c>
      <c r="D3971" s="1">
        <v>17</v>
      </c>
      <c r="E3971" s="1" t="str">
        <f t="shared" si="624"/>
        <v>Summer</v>
      </c>
      <c r="F3971" s="78">
        <v>1.1073999999999999</v>
      </c>
      <c r="G3971" s="79">
        <f t="shared" si="625"/>
        <v>2.1068989524675277</v>
      </c>
      <c r="J3971" s="78">
        <v>2.5771729999999997</v>
      </c>
      <c r="K3971" s="80">
        <f t="shared" si="626"/>
        <v>2.5771729999999997</v>
      </c>
      <c r="L3971" s="68" t="str">
        <f t="shared" si="619"/>
        <v>Normal</v>
      </c>
      <c r="N3971" s="67">
        <f t="shared" si="620"/>
        <v>0.47027404753247204</v>
      </c>
      <c r="O3971" s="67">
        <f t="shared" si="621"/>
        <v>2.1068989524675277</v>
      </c>
      <c r="P3971" s="81">
        <f t="shared" si="622"/>
        <v>0</v>
      </c>
      <c r="Q3971" s="81">
        <f t="shared" si="623"/>
        <v>-0.47027404753247204</v>
      </c>
      <c r="S3971" s="1">
        <f t="shared" si="627"/>
        <v>3</v>
      </c>
      <c r="T3971" s="1" t="str">
        <f t="shared" si="628"/>
        <v>Peak</v>
      </c>
    </row>
    <row r="3972" spans="1:20" x14ac:dyDescent="0.25">
      <c r="A3972" s="85">
        <v>45091.708333324001</v>
      </c>
      <c r="B3972" s="1">
        <v>6</v>
      </c>
      <c r="C3972" s="1">
        <v>14</v>
      </c>
      <c r="D3972" s="1">
        <v>18</v>
      </c>
      <c r="E3972" s="1" t="str">
        <f t="shared" si="624"/>
        <v>Summer</v>
      </c>
      <c r="F3972" s="78">
        <v>1.1921999999999999</v>
      </c>
      <c r="G3972" s="79">
        <f t="shared" si="625"/>
        <v>2.2682363474189873</v>
      </c>
      <c r="J3972" s="78">
        <v>1.0989760000000002</v>
      </c>
      <c r="K3972" s="80">
        <f t="shared" si="626"/>
        <v>1.0989760000000002</v>
      </c>
      <c r="L3972" s="68" t="str">
        <f t="shared" si="619"/>
        <v>Normal</v>
      </c>
      <c r="N3972" s="67">
        <f t="shared" si="620"/>
        <v>0</v>
      </c>
      <c r="O3972" s="67">
        <f t="shared" si="621"/>
        <v>1.0989760000000002</v>
      </c>
      <c r="P3972" s="81">
        <f t="shared" si="622"/>
        <v>1.1692603474189871</v>
      </c>
      <c r="Q3972" s="81">
        <f t="shared" si="623"/>
        <v>1.1692603474189871</v>
      </c>
      <c r="S3972" s="1">
        <f t="shared" si="627"/>
        <v>3</v>
      </c>
      <c r="T3972" s="1" t="str">
        <f t="shared" si="628"/>
        <v>Peak</v>
      </c>
    </row>
    <row r="3973" spans="1:20" x14ac:dyDescent="0.25">
      <c r="A3973" s="85">
        <v>45091.749999990665</v>
      </c>
      <c r="B3973" s="1">
        <v>6</v>
      </c>
      <c r="C3973" s="1">
        <v>14</v>
      </c>
      <c r="D3973" s="1">
        <v>19</v>
      </c>
      <c r="E3973" s="1" t="str">
        <f t="shared" si="624"/>
        <v>Summer</v>
      </c>
      <c r="F3973" s="78">
        <v>1.2085999999999999</v>
      </c>
      <c r="G3973" s="79">
        <f t="shared" si="625"/>
        <v>2.2994383907822411</v>
      </c>
      <c r="J3973" s="78">
        <v>0.103034</v>
      </c>
      <c r="K3973" s="80">
        <f t="shared" si="626"/>
        <v>0.103034</v>
      </c>
      <c r="L3973" s="68" t="str">
        <f t="shared" si="619"/>
        <v>Normal</v>
      </c>
      <c r="N3973" s="67">
        <f t="shared" si="620"/>
        <v>0</v>
      </c>
      <c r="O3973" s="67">
        <f t="shared" si="621"/>
        <v>0.103034</v>
      </c>
      <c r="P3973" s="81">
        <f t="shared" si="622"/>
        <v>2.196404390782241</v>
      </c>
      <c r="Q3973" s="81">
        <f t="shared" si="623"/>
        <v>2.196404390782241</v>
      </c>
      <c r="S3973" s="1">
        <f t="shared" si="627"/>
        <v>3</v>
      </c>
      <c r="T3973" s="1" t="str">
        <f t="shared" si="628"/>
        <v>Peak</v>
      </c>
    </row>
    <row r="3974" spans="1:20" x14ac:dyDescent="0.25">
      <c r="A3974" s="85">
        <v>45091.791666657329</v>
      </c>
      <c r="B3974" s="1">
        <v>6</v>
      </c>
      <c r="C3974" s="1">
        <v>14</v>
      </c>
      <c r="D3974" s="1">
        <v>20</v>
      </c>
      <c r="E3974" s="1" t="str">
        <f t="shared" si="624"/>
        <v>Summer</v>
      </c>
      <c r="F3974" s="78">
        <v>1.1731</v>
      </c>
      <c r="G3974" s="79">
        <f t="shared" si="625"/>
        <v>2.2318973822825146</v>
      </c>
      <c r="J3974" s="78">
        <v>0</v>
      </c>
      <c r="K3974" s="80">
        <f t="shared" si="626"/>
        <v>0</v>
      </c>
      <c r="L3974" s="68" t="str">
        <f t="shared" si="619"/>
        <v>Normal</v>
      </c>
      <c r="N3974" s="67">
        <f t="shared" si="620"/>
        <v>0</v>
      </c>
      <c r="O3974" s="67">
        <f t="shared" si="621"/>
        <v>0</v>
      </c>
      <c r="P3974" s="81">
        <f t="shared" si="622"/>
        <v>2.2318973822825146</v>
      </c>
      <c r="Q3974" s="81">
        <f t="shared" si="623"/>
        <v>2.2318973822825146</v>
      </c>
      <c r="S3974" s="1">
        <f t="shared" si="627"/>
        <v>3</v>
      </c>
      <c r="T3974" s="1" t="str">
        <f t="shared" si="628"/>
        <v>Peak</v>
      </c>
    </row>
    <row r="3975" spans="1:20" x14ac:dyDescent="0.25">
      <c r="A3975" s="85">
        <v>45091.833333323993</v>
      </c>
      <c r="B3975" s="1">
        <v>6</v>
      </c>
      <c r="C3975" s="1">
        <v>14</v>
      </c>
      <c r="D3975" s="1">
        <v>21</v>
      </c>
      <c r="E3975" s="1" t="str">
        <f t="shared" si="624"/>
        <v>Summer</v>
      </c>
      <c r="F3975" s="78">
        <v>1.1538999999999999</v>
      </c>
      <c r="G3975" s="79">
        <f t="shared" si="625"/>
        <v>2.1953681607840707</v>
      </c>
      <c r="J3975" s="78">
        <v>0</v>
      </c>
      <c r="K3975" s="80">
        <f t="shared" si="626"/>
        <v>0</v>
      </c>
      <c r="L3975" s="68" t="str">
        <f t="shared" si="619"/>
        <v>Normal</v>
      </c>
      <c r="N3975" s="67">
        <f t="shared" si="620"/>
        <v>0</v>
      </c>
      <c r="O3975" s="67">
        <f t="shared" si="621"/>
        <v>0</v>
      </c>
      <c r="P3975" s="81">
        <f t="shared" si="622"/>
        <v>2.1953681607840707</v>
      </c>
      <c r="Q3975" s="81">
        <f t="shared" si="623"/>
        <v>2.1953681607840707</v>
      </c>
      <c r="S3975" s="1">
        <f t="shared" si="627"/>
        <v>3</v>
      </c>
      <c r="T3975" s="1" t="str">
        <f t="shared" si="628"/>
        <v>Peak</v>
      </c>
    </row>
    <row r="3976" spans="1:20" x14ac:dyDescent="0.25">
      <c r="A3976" s="85">
        <v>45091.874999990658</v>
      </c>
      <c r="B3976" s="1">
        <v>6</v>
      </c>
      <c r="C3976" s="1">
        <v>14</v>
      </c>
      <c r="D3976" s="1">
        <v>22</v>
      </c>
      <c r="E3976" s="1" t="str">
        <f t="shared" si="624"/>
        <v>Summer</v>
      </c>
      <c r="F3976" s="78">
        <v>1.1292</v>
      </c>
      <c r="G3976" s="79">
        <f t="shared" si="625"/>
        <v>2.1483748393772188</v>
      </c>
      <c r="J3976" s="78">
        <v>0</v>
      </c>
      <c r="K3976" s="80">
        <f t="shared" si="626"/>
        <v>0</v>
      </c>
      <c r="L3976" s="68" t="str">
        <f t="shared" si="619"/>
        <v>Normal</v>
      </c>
      <c r="N3976" s="67">
        <f t="shared" si="620"/>
        <v>0</v>
      </c>
      <c r="O3976" s="67">
        <f t="shared" si="621"/>
        <v>0</v>
      </c>
      <c r="P3976" s="81">
        <f t="shared" si="622"/>
        <v>2.1483748393772188</v>
      </c>
      <c r="Q3976" s="81">
        <f t="shared" si="623"/>
        <v>2.1483748393772188</v>
      </c>
      <c r="S3976" s="1">
        <f t="shared" si="627"/>
        <v>3</v>
      </c>
      <c r="T3976" s="1" t="str">
        <f t="shared" si="628"/>
        <v>Off-Peak</v>
      </c>
    </row>
    <row r="3977" spans="1:20" x14ac:dyDescent="0.25">
      <c r="A3977" s="85">
        <v>45091.916666657322</v>
      </c>
      <c r="B3977" s="1">
        <v>6</v>
      </c>
      <c r="C3977" s="1">
        <v>14</v>
      </c>
      <c r="D3977" s="1">
        <v>23</v>
      </c>
      <c r="E3977" s="1" t="str">
        <f t="shared" si="624"/>
        <v>Summer</v>
      </c>
      <c r="F3977" s="78">
        <v>1.0167999999999999</v>
      </c>
      <c r="G3977" s="79">
        <f t="shared" si="625"/>
        <v>1.9345266885217465</v>
      </c>
      <c r="J3977" s="78">
        <v>0</v>
      </c>
      <c r="K3977" s="80">
        <f t="shared" si="626"/>
        <v>0</v>
      </c>
      <c r="L3977" s="68" t="str">
        <f t="shared" si="619"/>
        <v>Normal</v>
      </c>
      <c r="N3977" s="67">
        <f t="shared" si="620"/>
        <v>0</v>
      </c>
      <c r="O3977" s="67">
        <f t="shared" si="621"/>
        <v>0</v>
      </c>
      <c r="P3977" s="81">
        <f t="shared" si="622"/>
        <v>1.9345266885217465</v>
      </c>
      <c r="Q3977" s="81">
        <f t="shared" si="623"/>
        <v>1.9345266885217465</v>
      </c>
      <c r="S3977" s="1">
        <f t="shared" si="627"/>
        <v>3</v>
      </c>
      <c r="T3977" s="1" t="str">
        <f t="shared" si="628"/>
        <v>Off-Peak</v>
      </c>
    </row>
    <row r="3978" spans="1:20" x14ac:dyDescent="0.25">
      <c r="A3978" s="85">
        <v>45091.958333323986</v>
      </c>
      <c r="B3978" s="1">
        <v>6</v>
      </c>
      <c r="C3978" s="1">
        <v>15</v>
      </c>
      <c r="D3978" s="1">
        <v>0</v>
      </c>
      <c r="E3978" s="1" t="str">
        <f t="shared" si="624"/>
        <v>Summer</v>
      </c>
      <c r="F3978" s="78">
        <v>0.87329999999999997</v>
      </c>
      <c r="G3978" s="79">
        <f t="shared" si="625"/>
        <v>1.6615088090932741</v>
      </c>
      <c r="J3978" s="78">
        <v>0</v>
      </c>
      <c r="K3978" s="80">
        <f t="shared" si="626"/>
        <v>0</v>
      </c>
      <c r="L3978" s="68" t="str">
        <f t="shared" si="619"/>
        <v>Normal</v>
      </c>
      <c r="N3978" s="67">
        <f t="shared" si="620"/>
        <v>0</v>
      </c>
      <c r="O3978" s="67">
        <f t="shared" si="621"/>
        <v>0</v>
      </c>
      <c r="P3978" s="81">
        <f t="shared" si="622"/>
        <v>1.6615088090932741</v>
      </c>
      <c r="Q3978" s="81">
        <f t="shared" si="623"/>
        <v>1.6615088090932741</v>
      </c>
      <c r="S3978" s="1">
        <f t="shared" si="627"/>
        <v>3</v>
      </c>
      <c r="T3978" s="1" t="str">
        <f t="shared" si="628"/>
        <v>Off-Peak</v>
      </c>
    </row>
    <row r="3979" spans="1:20" x14ac:dyDescent="0.25">
      <c r="A3979" s="85">
        <v>45091.99999999065</v>
      </c>
      <c r="B3979" s="1">
        <v>6</v>
      </c>
      <c r="C3979" s="1">
        <v>15</v>
      </c>
      <c r="D3979" s="1">
        <v>1</v>
      </c>
      <c r="E3979" s="1" t="str">
        <f t="shared" si="624"/>
        <v>Summer</v>
      </c>
      <c r="F3979" s="78">
        <v>0.75839999999999996</v>
      </c>
      <c r="G3979" s="79">
        <f t="shared" si="625"/>
        <v>1.4429042491885253</v>
      </c>
      <c r="J3979" s="78">
        <v>0</v>
      </c>
      <c r="K3979" s="80">
        <f t="shared" si="626"/>
        <v>0</v>
      </c>
      <c r="L3979" s="68" t="str">
        <f t="shared" si="619"/>
        <v>Normal</v>
      </c>
      <c r="N3979" s="67">
        <f t="shared" si="620"/>
        <v>0</v>
      </c>
      <c r="O3979" s="67">
        <f t="shared" si="621"/>
        <v>0</v>
      </c>
      <c r="P3979" s="81">
        <f t="shared" si="622"/>
        <v>1.4429042491885253</v>
      </c>
      <c r="Q3979" s="81">
        <f t="shared" si="623"/>
        <v>1.4429042491885253</v>
      </c>
      <c r="S3979" s="1">
        <f t="shared" si="627"/>
        <v>4</v>
      </c>
      <c r="T3979" s="1" t="str">
        <f t="shared" si="628"/>
        <v>Off-Peak</v>
      </c>
    </row>
    <row r="3980" spans="1:20" x14ac:dyDescent="0.25">
      <c r="A3980" s="85">
        <v>45092.041666657315</v>
      </c>
      <c r="B3980" s="1">
        <v>6</v>
      </c>
      <c r="C3980" s="1">
        <v>15</v>
      </c>
      <c r="D3980" s="1">
        <v>2</v>
      </c>
      <c r="E3980" s="1" t="str">
        <f t="shared" si="624"/>
        <v>Summer</v>
      </c>
      <c r="F3980" s="78">
        <v>0.67789999999999995</v>
      </c>
      <c r="G3980" s="79">
        <f t="shared" si="625"/>
        <v>1.2897478778018214</v>
      </c>
      <c r="J3980" s="78">
        <v>0</v>
      </c>
      <c r="K3980" s="80">
        <f t="shared" si="626"/>
        <v>0</v>
      </c>
      <c r="L3980" s="68" t="str">
        <f t="shared" si="619"/>
        <v>Normal</v>
      </c>
      <c r="N3980" s="67">
        <f t="shared" si="620"/>
        <v>0</v>
      </c>
      <c r="O3980" s="67">
        <f t="shared" si="621"/>
        <v>0</v>
      </c>
      <c r="P3980" s="81">
        <f t="shared" si="622"/>
        <v>1.2897478778018214</v>
      </c>
      <c r="Q3980" s="81">
        <f t="shared" si="623"/>
        <v>1.2897478778018214</v>
      </c>
      <c r="S3980" s="1">
        <f t="shared" si="627"/>
        <v>4</v>
      </c>
      <c r="T3980" s="1" t="str">
        <f t="shared" si="628"/>
        <v>Off-Peak</v>
      </c>
    </row>
    <row r="3981" spans="1:20" x14ac:dyDescent="0.25">
      <c r="A3981" s="85">
        <v>45092.083333323979</v>
      </c>
      <c r="B3981" s="1">
        <v>6</v>
      </c>
      <c r="C3981" s="1">
        <v>15</v>
      </c>
      <c r="D3981" s="1">
        <v>3</v>
      </c>
      <c r="E3981" s="1" t="str">
        <f t="shared" si="624"/>
        <v>Summer</v>
      </c>
      <c r="F3981" s="78">
        <v>0.62639999999999996</v>
      </c>
      <c r="G3981" s="79">
        <f t="shared" si="625"/>
        <v>1.1917658513867251</v>
      </c>
      <c r="J3981" s="78">
        <v>0</v>
      </c>
      <c r="K3981" s="80">
        <f t="shared" si="626"/>
        <v>0</v>
      </c>
      <c r="L3981" s="68" t="str">
        <f t="shared" si="619"/>
        <v>Normal</v>
      </c>
      <c r="N3981" s="67">
        <f t="shared" si="620"/>
        <v>0</v>
      </c>
      <c r="O3981" s="67">
        <f t="shared" si="621"/>
        <v>0</v>
      </c>
      <c r="P3981" s="81">
        <f t="shared" si="622"/>
        <v>1.1917658513867251</v>
      </c>
      <c r="Q3981" s="81">
        <f t="shared" si="623"/>
        <v>1.1917658513867251</v>
      </c>
      <c r="S3981" s="1">
        <f t="shared" si="627"/>
        <v>4</v>
      </c>
      <c r="T3981" s="1" t="str">
        <f t="shared" si="628"/>
        <v>Off-Peak</v>
      </c>
    </row>
    <row r="3982" spans="1:20" x14ac:dyDescent="0.25">
      <c r="A3982" s="85">
        <v>45092.124999990643</v>
      </c>
      <c r="B3982" s="1">
        <v>6</v>
      </c>
      <c r="C3982" s="1">
        <v>15</v>
      </c>
      <c r="D3982" s="1">
        <v>4</v>
      </c>
      <c r="E3982" s="1" t="str">
        <f t="shared" si="624"/>
        <v>Summer</v>
      </c>
      <c r="F3982" s="78">
        <v>0.5958</v>
      </c>
      <c r="G3982" s="79">
        <f t="shared" si="625"/>
        <v>1.1335474046235805</v>
      </c>
      <c r="J3982" s="78">
        <v>0</v>
      </c>
      <c r="K3982" s="80">
        <f t="shared" si="626"/>
        <v>0</v>
      </c>
      <c r="L3982" s="68" t="str">
        <f t="shared" si="619"/>
        <v>Normal</v>
      </c>
      <c r="N3982" s="67">
        <f t="shared" si="620"/>
        <v>0</v>
      </c>
      <c r="O3982" s="67">
        <f t="shared" si="621"/>
        <v>0</v>
      </c>
      <c r="P3982" s="81">
        <f t="shared" si="622"/>
        <v>1.1335474046235805</v>
      </c>
      <c r="Q3982" s="81">
        <f t="shared" si="623"/>
        <v>1.1335474046235805</v>
      </c>
      <c r="S3982" s="1">
        <f t="shared" si="627"/>
        <v>4</v>
      </c>
      <c r="T3982" s="1" t="str">
        <f t="shared" si="628"/>
        <v>Off-Peak</v>
      </c>
    </row>
    <row r="3983" spans="1:20" x14ac:dyDescent="0.25">
      <c r="A3983" s="85">
        <v>45092.166666657307</v>
      </c>
      <c r="B3983" s="1">
        <v>6</v>
      </c>
      <c r="C3983" s="1">
        <v>15</v>
      </c>
      <c r="D3983" s="1">
        <v>5</v>
      </c>
      <c r="E3983" s="1" t="str">
        <f t="shared" si="624"/>
        <v>Summer</v>
      </c>
      <c r="F3983" s="78">
        <v>0.58399999999999996</v>
      </c>
      <c r="G3983" s="79">
        <f t="shared" si="625"/>
        <v>1.1110971539109953</v>
      </c>
      <c r="J3983" s="78">
        <v>0</v>
      </c>
      <c r="K3983" s="80">
        <f t="shared" si="626"/>
        <v>0</v>
      </c>
      <c r="L3983" s="68" t="str">
        <f t="shared" si="619"/>
        <v>Normal</v>
      </c>
      <c r="N3983" s="67">
        <f t="shared" si="620"/>
        <v>0</v>
      </c>
      <c r="O3983" s="67">
        <f t="shared" si="621"/>
        <v>0</v>
      </c>
      <c r="P3983" s="81">
        <f t="shared" si="622"/>
        <v>1.1110971539109953</v>
      </c>
      <c r="Q3983" s="81">
        <f t="shared" si="623"/>
        <v>1.1110971539109953</v>
      </c>
      <c r="S3983" s="1">
        <f t="shared" si="627"/>
        <v>4</v>
      </c>
      <c r="T3983" s="1" t="str">
        <f t="shared" si="628"/>
        <v>Off-Peak</v>
      </c>
    </row>
    <row r="3984" spans="1:20" x14ac:dyDescent="0.25">
      <c r="A3984" s="85">
        <v>45092.208333323972</v>
      </c>
      <c r="B3984" s="1">
        <v>6</v>
      </c>
      <c r="C3984" s="1">
        <v>15</v>
      </c>
      <c r="D3984" s="1">
        <v>6</v>
      </c>
      <c r="E3984" s="1" t="str">
        <f t="shared" si="624"/>
        <v>Summer</v>
      </c>
      <c r="F3984" s="78">
        <v>0.58799999999999997</v>
      </c>
      <c r="G3984" s="79">
        <f t="shared" si="625"/>
        <v>1.1187074083898376</v>
      </c>
      <c r="J3984" s="78">
        <v>6.2534999999999993E-2</v>
      </c>
      <c r="K3984" s="80">
        <f t="shared" si="626"/>
        <v>6.2534999999999993E-2</v>
      </c>
      <c r="L3984" s="68" t="str">
        <f t="shared" si="619"/>
        <v>Normal</v>
      </c>
      <c r="N3984" s="67">
        <f t="shared" si="620"/>
        <v>0</v>
      </c>
      <c r="O3984" s="67">
        <f t="shared" si="621"/>
        <v>6.2534999999999993E-2</v>
      </c>
      <c r="P3984" s="81">
        <f t="shared" si="622"/>
        <v>1.0561724083898376</v>
      </c>
      <c r="Q3984" s="81">
        <f t="shared" si="623"/>
        <v>1.0561724083898376</v>
      </c>
      <c r="S3984" s="1">
        <f t="shared" si="627"/>
        <v>4</v>
      </c>
      <c r="T3984" s="1" t="str">
        <f t="shared" si="628"/>
        <v>Peak</v>
      </c>
    </row>
    <row r="3985" spans="1:20" x14ac:dyDescent="0.25">
      <c r="A3985" s="85">
        <v>45092.249999990636</v>
      </c>
      <c r="B3985" s="1">
        <v>6</v>
      </c>
      <c r="C3985" s="1">
        <v>15</v>
      </c>
      <c r="D3985" s="1">
        <v>7</v>
      </c>
      <c r="E3985" s="1" t="str">
        <f t="shared" si="624"/>
        <v>Summer</v>
      </c>
      <c r="F3985" s="78">
        <v>0.60419999999999996</v>
      </c>
      <c r="G3985" s="79">
        <f t="shared" si="625"/>
        <v>1.1495289390291494</v>
      </c>
      <c r="J3985" s="78">
        <v>0.20505299999999999</v>
      </c>
      <c r="K3985" s="80">
        <f t="shared" si="626"/>
        <v>0.20505299999999999</v>
      </c>
      <c r="L3985" s="68" t="str">
        <f t="shared" si="619"/>
        <v>Normal</v>
      </c>
      <c r="N3985" s="67">
        <f t="shared" si="620"/>
        <v>0</v>
      </c>
      <c r="O3985" s="67">
        <f t="shared" si="621"/>
        <v>0.20505299999999999</v>
      </c>
      <c r="P3985" s="81">
        <f t="shared" si="622"/>
        <v>0.9444759390291495</v>
      </c>
      <c r="Q3985" s="81">
        <f t="shared" si="623"/>
        <v>0.9444759390291495</v>
      </c>
      <c r="S3985" s="1">
        <f t="shared" si="627"/>
        <v>4</v>
      </c>
      <c r="T3985" s="1" t="str">
        <f t="shared" si="628"/>
        <v>Peak</v>
      </c>
    </row>
    <row r="3986" spans="1:20" x14ac:dyDescent="0.25">
      <c r="A3986" s="85">
        <v>45092.2916666573</v>
      </c>
      <c r="B3986" s="1">
        <v>6</v>
      </c>
      <c r="C3986" s="1">
        <v>15</v>
      </c>
      <c r="D3986" s="1">
        <v>8</v>
      </c>
      <c r="E3986" s="1" t="str">
        <f t="shared" si="624"/>
        <v>Summer</v>
      </c>
      <c r="F3986" s="78">
        <v>0.63729999999999998</v>
      </c>
      <c r="G3986" s="79">
        <f t="shared" si="625"/>
        <v>1.2125037948415707</v>
      </c>
      <c r="J3986" s="78">
        <v>0.99999400000000005</v>
      </c>
      <c r="K3986" s="80">
        <f t="shared" si="626"/>
        <v>0.99999400000000005</v>
      </c>
      <c r="L3986" s="68" t="str">
        <f t="shared" si="619"/>
        <v>Normal</v>
      </c>
      <c r="N3986" s="67">
        <f t="shared" si="620"/>
        <v>0</v>
      </c>
      <c r="O3986" s="67">
        <f t="shared" si="621"/>
        <v>0.99999400000000005</v>
      </c>
      <c r="P3986" s="81">
        <f t="shared" si="622"/>
        <v>0.21250979484157062</v>
      </c>
      <c r="Q3986" s="81">
        <f t="shared" si="623"/>
        <v>0.21250979484157062</v>
      </c>
      <c r="S3986" s="1">
        <f t="shared" si="627"/>
        <v>4</v>
      </c>
      <c r="T3986" s="1" t="str">
        <f t="shared" si="628"/>
        <v>Peak</v>
      </c>
    </row>
    <row r="3987" spans="1:20" x14ac:dyDescent="0.25">
      <c r="A3987" s="85">
        <v>45092.333333323964</v>
      </c>
      <c r="B3987" s="1">
        <v>6</v>
      </c>
      <c r="C3987" s="1">
        <v>15</v>
      </c>
      <c r="D3987" s="1">
        <v>9</v>
      </c>
      <c r="E3987" s="1" t="str">
        <f t="shared" si="624"/>
        <v>Summer</v>
      </c>
      <c r="F3987" s="78">
        <v>0.67349999999999999</v>
      </c>
      <c r="G3987" s="79">
        <f t="shared" si="625"/>
        <v>1.2813765978750948</v>
      </c>
      <c r="J3987" s="78">
        <v>2.484712</v>
      </c>
      <c r="K3987" s="80">
        <f t="shared" si="626"/>
        <v>2.484712</v>
      </c>
      <c r="L3987" s="68" t="str">
        <f t="shared" ref="L3987:L4050" si="629">IF(AND(D3987&gt;=$C$2,D3987&lt;=$C$3,E3987="Summer"),"MaxDis","Normal")</f>
        <v>Normal</v>
      </c>
      <c r="N3987" s="67">
        <f t="shared" ref="N3987:N4050" si="630">IF(K3987-G3987&lt;0,0,K3987-G3987)</f>
        <v>1.2033354021249052</v>
      </c>
      <c r="O3987" s="67">
        <f t="shared" ref="O3987:O4050" si="631">K3987-N3987</f>
        <v>1.2813765978750948</v>
      </c>
      <c r="P3987" s="81">
        <f t="shared" ref="P3987:P4050" si="632">MAX(0,G3987-O3987)</f>
        <v>0</v>
      </c>
      <c r="Q3987" s="81">
        <f t="shared" ref="Q3987:Q4050" si="633">G3987-K3987</f>
        <v>-1.2033354021249052</v>
      </c>
      <c r="S3987" s="1">
        <f t="shared" si="627"/>
        <v>4</v>
      </c>
      <c r="T3987" s="1" t="str">
        <f t="shared" si="628"/>
        <v>Peak</v>
      </c>
    </row>
    <row r="3988" spans="1:20" x14ac:dyDescent="0.25">
      <c r="A3988" s="85">
        <v>45092.374999990629</v>
      </c>
      <c r="B3988" s="1">
        <v>6</v>
      </c>
      <c r="C3988" s="1">
        <v>15</v>
      </c>
      <c r="D3988" s="1">
        <v>10</v>
      </c>
      <c r="E3988" s="1" t="str">
        <f t="shared" ref="E3988:E4051" si="634">IF(AND(B3988&gt;=$C$5,B3988&lt;=$C$6),"Summer","Non-Summer")</f>
        <v>Summer</v>
      </c>
      <c r="F3988" s="78">
        <v>0.72499999999999998</v>
      </c>
      <c r="G3988" s="79">
        <f t="shared" ref="G3988:G4051" si="635">F3988*$G$13</f>
        <v>1.379358624290191</v>
      </c>
      <c r="J3988" s="78">
        <v>3.5118470000000004</v>
      </c>
      <c r="K3988" s="80">
        <f t="shared" ref="K3988:K4051" si="636">J3988*$K$13</f>
        <v>3.5118470000000004</v>
      </c>
      <c r="L3988" s="68" t="str">
        <f t="shared" si="629"/>
        <v>Normal</v>
      </c>
      <c r="N3988" s="67">
        <f t="shared" si="630"/>
        <v>2.1324883757098094</v>
      </c>
      <c r="O3988" s="67">
        <f t="shared" si="631"/>
        <v>1.379358624290191</v>
      </c>
      <c r="P3988" s="81">
        <f t="shared" si="632"/>
        <v>0</v>
      </c>
      <c r="Q3988" s="81">
        <f t="shared" si="633"/>
        <v>-2.1324883757098094</v>
      </c>
      <c r="S3988" s="1">
        <f t="shared" ref="S3988:S4051" si="637">WEEKDAY(A3988,2)</f>
        <v>4</v>
      </c>
      <c r="T3988" s="1" t="str">
        <f t="shared" ref="T3988:T4051" si="638">IF(S3988&gt;5,"Off-Peak",IF(AND(D3988&gt;=$C$7,D3988&lt;$C$8),"Peak","Off-Peak"))</f>
        <v>Peak</v>
      </c>
    </row>
    <row r="3989" spans="1:20" x14ac:dyDescent="0.25">
      <c r="A3989" s="85">
        <v>45092.416666657293</v>
      </c>
      <c r="B3989" s="1">
        <v>6</v>
      </c>
      <c r="C3989" s="1">
        <v>15</v>
      </c>
      <c r="D3989" s="1">
        <v>11</v>
      </c>
      <c r="E3989" s="1" t="str">
        <f t="shared" si="634"/>
        <v>Summer</v>
      </c>
      <c r="F3989" s="78">
        <v>0.81669999999999998</v>
      </c>
      <c r="G3989" s="79">
        <f t="shared" si="635"/>
        <v>1.5538237082176538</v>
      </c>
      <c r="J3989" s="78">
        <v>4.0967070000000003</v>
      </c>
      <c r="K3989" s="80">
        <f t="shared" si="636"/>
        <v>4.0967070000000003</v>
      </c>
      <c r="L3989" s="68" t="str">
        <f t="shared" si="629"/>
        <v>Normal</v>
      </c>
      <c r="N3989" s="67">
        <f t="shared" si="630"/>
        <v>2.5428832917823465</v>
      </c>
      <c r="O3989" s="67">
        <f t="shared" si="631"/>
        <v>1.5538237082176538</v>
      </c>
      <c r="P3989" s="81">
        <f t="shared" si="632"/>
        <v>0</v>
      </c>
      <c r="Q3989" s="81">
        <f t="shared" si="633"/>
        <v>-2.5428832917823465</v>
      </c>
      <c r="S3989" s="1">
        <f t="shared" si="637"/>
        <v>4</v>
      </c>
      <c r="T3989" s="1" t="str">
        <f t="shared" si="638"/>
        <v>Peak</v>
      </c>
    </row>
    <row r="3990" spans="1:20" x14ac:dyDescent="0.25">
      <c r="A3990" s="85">
        <v>45092.458333323957</v>
      </c>
      <c r="B3990" s="1">
        <v>6</v>
      </c>
      <c r="C3990" s="1">
        <v>15</v>
      </c>
      <c r="D3990" s="1">
        <v>12</v>
      </c>
      <c r="E3990" s="1" t="str">
        <f t="shared" si="634"/>
        <v>Summer</v>
      </c>
      <c r="F3990" s="78">
        <v>0.93200000000000005</v>
      </c>
      <c r="G3990" s="79">
        <f t="shared" si="635"/>
        <v>1.7731892935702871</v>
      </c>
      <c r="J3990" s="78">
        <v>2.188383</v>
      </c>
      <c r="K3990" s="80">
        <f t="shared" si="636"/>
        <v>2.188383</v>
      </c>
      <c r="L3990" s="68" t="str">
        <f t="shared" si="629"/>
        <v>Normal</v>
      </c>
      <c r="N3990" s="67">
        <f t="shared" si="630"/>
        <v>0.41519370642971287</v>
      </c>
      <c r="O3990" s="67">
        <f t="shared" si="631"/>
        <v>1.7731892935702871</v>
      </c>
      <c r="P3990" s="81">
        <f t="shared" si="632"/>
        <v>0</v>
      </c>
      <c r="Q3990" s="81">
        <f t="shared" si="633"/>
        <v>-0.41519370642971287</v>
      </c>
      <c r="S3990" s="1">
        <f t="shared" si="637"/>
        <v>4</v>
      </c>
      <c r="T3990" s="1" t="str">
        <f t="shared" si="638"/>
        <v>Peak</v>
      </c>
    </row>
    <row r="3991" spans="1:20" x14ac:dyDescent="0.25">
      <c r="A3991" s="85">
        <v>45092.499999990621</v>
      </c>
      <c r="B3991" s="1">
        <v>6</v>
      </c>
      <c r="C3991" s="1">
        <v>15</v>
      </c>
      <c r="D3991" s="1">
        <v>13</v>
      </c>
      <c r="E3991" s="1" t="str">
        <f t="shared" si="634"/>
        <v>Summer</v>
      </c>
      <c r="F3991" s="78">
        <v>1.0423</v>
      </c>
      <c r="G3991" s="79">
        <f t="shared" si="635"/>
        <v>1.9830420608243671</v>
      </c>
      <c r="J3991" s="78">
        <v>1.0114559999999999</v>
      </c>
      <c r="K3991" s="80">
        <f t="shared" si="636"/>
        <v>1.0114559999999999</v>
      </c>
      <c r="L3991" s="68" t="str">
        <f t="shared" si="629"/>
        <v>Normal</v>
      </c>
      <c r="N3991" s="67">
        <f t="shared" si="630"/>
        <v>0</v>
      </c>
      <c r="O3991" s="67">
        <f t="shared" si="631"/>
        <v>1.0114559999999999</v>
      </c>
      <c r="P3991" s="81">
        <f t="shared" si="632"/>
        <v>0.97158606082436716</v>
      </c>
      <c r="Q3991" s="81">
        <f t="shared" si="633"/>
        <v>0.97158606082436716</v>
      </c>
      <c r="S3991" s="1">
        <f t="shared" si="637"/>
        <v>4</v>
      </c>
      <c r="T3991" s="1" t="str">
        <f t="shared" si="638"/>
        <v>Peak</v>
      </c>
    </row>
    <row r="3992" spans="1:20" x14ac:dyDescent="0.25">
      <c r="A3992" s="85">
        <v>45092.541666657286</v>
      </c>
      <c r="B3992" s="1">
        <v>6</v>
      </c>
      <c r="C3992" s="1">
        <v>15</v>
      </c>
      <c r="D3992" s="1">
        <v>14</v>
      </c>
      <c r="E3992" s="1" t="str">
        <f t="shared" si="634"/>
        <v>Summer</v>
      </c>
      <c r="F3992" s="78">
        <v>1.1205000000000001</v>
      </c>
      <c r="G3992" s="79">
        <f t="shared" si="635"/>
        <v>2.1318225358857368</v>
      </c>
      <c r="J3992" s="78">
        <v>0.211452</v>
      </c>
      <c r="K3992" s="80">
        <f t="shared" si="636"/>
        <v>0.211452</v>
      </c>
      <c r="L3992" s="68" t="str">
        <f t="shared" si="629"/>
        <v>Normal</v>
      </c>
      <c r="N3992" s="67">
        <f t="shared" si="630"/>
        <v>0</v>
      </c>
      <c r="O3992" s="67">
        <f t="shared" si="631"/>
        <v>0.211452</v>
      </c>
      <c r="P3992" s="81">
        <f t="shared" si="632"/>
        <v>1.9203705358857368</v>
      </c>
      <c r="Q3992" s="81">
        <f t="shared" si="633"/>
        <v>1.9203705358857368</v>
      </c>
      <c r="S3992" s="1">
        <f t="shared" si="637"/>
        <v>4</v>
      </c>
      <c r="T3992" s="1" t="str">
        <f t="shared" si="638"/>
        <v>Peak</v>
      </c>
    </row>
    <row r="3993" spans="1:20" x14ac:dyDescent="0.25">
      <c r="A3993" s="85">
        <v>45092.58333332395</v>
      </c>
      <c r="B3993" s="1">
        <v>6</v>
      </c>
      <c r="C3993" s="1">
        <v>15</v>
      </c>
      <c r="D3993" s="1">
        <v>15</v>
      </c>
      <c r="E3993" s="1" t="str">
        <f t="shared" si="634"/>
        <v>Summer</v>
      </c>
      <c r="F3993" s="78">
        <v>1.1639999999999999</v>
      </c>
      <c r="G3993" s="79">
        <f t="shared" si="635"/>
        <v>2.214584053343148</v>
      </c>
      <c r="J3993" s="78">
        <v>2.3306499999999999</v>
      </c>
      <c r="K3993" s="80">
        <f t="shared" si="636"/>
        <v>2.3306499999999999</v>
      </c>
      <c r="L3993" s="68" t="str">
        <f t="shared" si="629"/>
        <v>Normal</v>
      </c>
      <c r="N3993" s="67">
        <f t="shared" si="630"/>
        <v>0.11606594665685188</v>
      </c>
      <c r="O3993" s="67">
        <f t="shared" si="631"/>
        <v>2.214584053343148</v>
      </c>
      <c r="P3993" s="81">
        <f t="shared" si="632"/>
        <v>0</v>
      </c>
      <c r="Q3993" s="81">
        <f t="shared" si="633"/>
        <v>-0.11606594665685188</v>
      </c>
      <c r="S3993" s="1">
        <f t="shared" si="637"/>
        <v>4</v>
      </c>
      <c r="T3993" s="1" t="str">
        <f t="shared" si="638"/>
        <v>Peak</v>
      </c>
    </row>
    <row r="3994" spans="1:20" x14ac:dyDescent="0.25">
      <c r="A3994" s="85">
        <v>45092.624999990614</v>
      </c>
      <c r="B3994" s="1">
        <v>6</v>
      </c>
      <c r="C3994" s="1">
        <v>15</v>
      </c>
      <c r="D3994" s="1">
        <v>16</v>
      </c>
      <c r="E3994" s="1" t="str">
        <f t="shared" si="634"/>
        <v>Summer</v>
      </c>
      <c r="F3994" s="78">
        <v>1.1835</v>
      </c>
      <c r="G3994" s="79">
        <f t="shared" si="635"/>
        <v>2.2516840439275052</v>
      </c>
      <c r="J3994" s="78">
        <v>2.7039979999999999</v>
      </c>
      <c r="K3994" s="80">
        <f t="shared" si="636"/>
        <v>2.7039979999999999</v>
      </c>
      <c r="L3994" s="68" t="str">
        <f t="shared" si="629"/>
        <v>Normal</v>
      </c>
      <c r="N3994" s="67">
        <f t="shared" si="630"/>
        <v>0.45231395607249469</v>
      </c>
      <c r="O3994" s="67">
        <f t="shared" si="631"/>
        <v>2.2516840439275052</v>
      </c>
      <c r="P3994" s="81">
        <f t="shared" si="632"/>
        <v>0</v>
      </c>
      <c r="Q3994" s="81">
        <f t="shared" si="633"/>
        <v>-0.45231395607249469</v>
      </c>
      <c r="S3994" s="1">
        <f t="shared" si="637"/>
        <v>4</v>
      </c>
      <c r="T3994" s="1" t="str">
        <f t="shared" si="638"/>
        <v>Peak</v>
      </c>
    </row>
    <row r="3995" spans="1:20" x14ac:dyDescent="0.25">
      <c r="A3995" s="85">
        <v>45092.666666657278</v>
      </c>
      <c r="B3995" s="1">
        <v>6</v>
      </c>
      <c r="C3995" s="1">
        <v>15</v>
      </c>
      <c r="D3995" s="1">
        <v>17</v>
      </c>
      <c r="E3995" s="1" t="str">
        <f t="shared" si="634"/>
        <v>Summer</v>
      </c>
      <c r="F3995" s="78">
        <v>1.17</v>
      </c>
      <c r="G3995" s="79">
        <f t="shared" si="635"/>
        <v>2.2259994350614116</v>
      </c>
      <c r="J3995" s="78">
        <v>0.16612399999999999</v>
      </c>
      <c r="K3995" s="80">
        <f t="shared" si="636"/>
        <v>0.16612399999999999</v>
      </c>
      <c r="L3995" s="68" t="str">
        <f t="shared" si="629"/>
        <v>Normal</v>
      </c>
      <c r="N3995" s="67">
        <f t="shared" si="630"/>
        <v>0</v>
      </c>
      <c r="O3995" s="67">
        <f t="shared" si="631"/>
        <v>0.16612399999999999</v>
      </c>
      <c r="P3995" s="81">
        <f t="shared" si="632"/>
        <v>2.0598754350614117</v>
      </c>
      <c r="Q3995" s="81">
        <f t="shared" si="633"/>
        <v>2.0598754350614117</v>
      </c>
      <c r="S3995" s="1">
        <f t="shared" si="637"/>
        <v>4</v>
      </c>
      <c r="T3995" s="1" t="str">
        <f t="shared" si="638"/>
        <v>Peak</v>
      </c>
    </row>
    <row r="3996" spans="1:20" x14ac:dyDescent="0.25">
      <c r="A3996" s="85">
        <v>45092.708333323942</v>
      </c>
      <c r="B3996" s="1">
        <v>6</v>
      </c>
      <c r="C3996" s="1">
        <v>15</v>
      </c>
      <c r="D3996" s="1">
        <v>18</v>
      </c>
      <c r="E3996" s="1" t="str">
        <f t="shared" si="634"/>
        <v>Summer</v>
      </c>
      <c r="F3996" s="78">
        <v>1.1161000000000001</v>
      </c>
      <c r="G3996" s="79">
        <f t="shared" si="635"/>
        <v>2.1234512559590102</v>
      </c>
      <c r="J3996" s="78">
        <v>1.073383</v>
      </c>
      <c r="K3996" s="80">
        <f t="shared" si="636"/>
        <v>1.073383</v>
      </c>
      <c r="L3996" s="68" t="str">
        <f t="shared" si="629"/>
        <v>Normal</v>
      </c>
      <c r="N3996" s="67">
        <f t="shared" si="630"/>
        <v>0</v>
      </c>
      <c r="O3996" s="67">
        <f t="shared" si="631"/>
        <v>1.073383</v>
      </c>
      <c r="P3996" s="81">
        <f t="shared" si="632"/>
        <v>1.0500682559590102</v>
      </c>
      <c r="Q3996" s="81">
        <f t="shared" si="633"/>
        <v>1.0500682559590102</v>
      </c>
      <c r="S3996" s="1">
        <f t="shared" si="637"/>
        <v>4</v>
      </c>
      <c r="T3996" s="1" t="str">
        <f t="shared" si="638"/>
        <v>Peak</v>
      </c>
    </row>
    <row r="3997" spans="1:20" x14ac:dyDescent="0.25">
      <c r="A3997" s="85">
        <v>45092.749999990607</v>
      </c>
      <c r="B3997" s="1">
        <v>6</v>
      </c>
      <c r="C3997" s="1">
        <v>15</v>
      </c>
      <c r="D3997" s="1">
        <v>19</v>
      </c>
      <c r="E3997" s="1" t="str">
        <f t="shared" si="634"/>
        <v>Summer</v>
      </c>
      <c r="F3997" s="78">
        <v>1.042</v>
      </c>
      <c r="G3997" s="79">
        <f t="shared" si="635"/>
        <v>1.9824712917384539</v>
      </c>
      <c r="J3997" s="78">
        <v>0.25338100000000002</v>
      </c>
      <c r="K3997" s="80">
        <f t="shared" si="636"/>
        <v>0.25338100000000002</v>
      </c>
      <c r="L3997" s="68" t="str">
        <f t="shared" si="629"/>
        <v>Normal</v>
      </c>
      <c r="N3997" s="67">
        <f t="shared" si="630"/>
        <v>0</v>
      </c>
      <c r="O3997" s="67">
        <f t="shared" si="631"/>
        <v>0.25338100000000002</v>
      </c>
      <c r="P3997" s="81">
        <f t="shared" si="632"/>
        <v>1.7290902917384539</v>
      </c>
      <c r="Q3997" s="81">
        <f t="shared" si="633"/>
        <v>1.7290902917384539</v>
      </c>
      <c r="S3997" s="1">
        <f t="shared" si="637"/>
        <v>4</v>
      </c>
      <c r="T3997" s="1" t="str">
        <f t="shared" si="638"/>
        <v>Peak</v>
      </c>
    </row>
    <row r="3998" spans="1:20" x14ac:dyDescent="0.25">
      <c r="A3998" s="85">
        <v>45092.791666657271</v>
      </c>
      <c r="B3998" s="1">
        <v>6</v>
      </c>
      <c r="C3998" s="1">
        <v>15</v>
      </c>
      <c r="D3998" s="1">
        <v>20</v>
      </c>
      <c r="E3998" s="1" t="str">
        <f t="shared" si="634"/>
        <v>Summer</v>
      </c>
      <c r="F3998" s="78">
        <v>0.96850000000000003</v>
      </c>
      <c r="G3998" s="79">
        <f t="shared" si="635"/>
        <v>1.8426328656897242</v>
      </c>
      <c r="J3998" s="78">
        <v>0</v>
      </c>
      <c r="K3998" s="80">
        <f t="shared" si="636"/>
        <v>0</v>
      </c>
      <c r="L3998" s="68" t="str">
        <f t="shared" si="629"/>
        <v>Normal</v>
      </c>
      <c r="N3998" s="67">
        <f t="shared" si="630"/>
        <v>0</v>
      </c>
      <c r="O3998" s="67">
        <f t="shared" si="631"/>
        <v>0</v>
      </c>
      <c r="P3998" s="81">
        <f t="shared" si="632"/>
        <v>1.8426328656897242</v>
      </c>
      <c r="Q3998" s="81">
        <f t="shared" si="633"/>
        <v>1.8426328656897242</v>
      </c>
      <c r="S3998" s="1">
        <f t="shared" si="637"/>
        <v>4</v>
      </c>
      <c r="T3998" s="1" t="str">
        <f t="shared" si="638"/>
        <v>Peak</v>
      </c>
    </row>
    <row r="3999" spans="1:20" x14ac:dyDescent="0.25">
      <c r="A3999" s="85">
        <v>45092.833333323935</v>
      </c>
      <c r="B3999" s="1">
        <v>6</v>
      </c>
      <c r="C3999" s="1">
        <v>15</v>
      </c>
      <c r="D3999" s="1">
        <v>21</v>
      </c>
      <c r="E3999" s="1" t="str">
        <f t="shared" si="634"/>
        <v>Summer</v>
      </c>
      <c r="F3999" s="78">
        <v>0.94679999999999997</v>
      </c>
      <c r="G3999" s="79">
        <f t="shared" si="635"/>
        <v>1.8013472351420039</v>
      </c>
      <c r="J3999" s="78">
        <v>0</v>
      </c>
      <c r="K3999" s="80">
        <f t="shared" si="636"/>
        <v>0</v>
      </c>
      <c r="L3999" s="68" t="str">
        <f t="shared" si="629"/>
        <v>Normal</v>
      </c>
      <c r="N3999" s="67">
        <f t="shared" si="630"/>
        <v>0</v>
      </c>
      <c r="O3999" s="67">
        <f t="shared" si="631"/>
        <v>0</v>
      </c>
      <c r="P3999" s="81">
        <f t="shared" si="632"/>
        <v>1.8013472351420039</v>
      </c>
      <c r="Q3999" s="81">
        <f t="shared" si="633"/>
        <v>1.8013472351420039</v>
      </c>
      <c r="S3999" s="1">
        <f t="shared" si="637"/>
        <v>4</v>
      </c>
      <c r="T3999" s="1" t="str">
        <f t="shared" si="638"/>
        <v>Peak</v>
      </c>
    </row>
    <row r="4000" spans="1:20" x14ac:dyDescent="0.25">
      <c r="A4000" s="85">
        <v>45092.874999990599</v>
      </c>
      <c r="B4000" s="1">
        <v>6</v>
      </c>
      <c r="C4000" s="1">
        <v>15</v>
      </c>
      <c r="D4000" s="1">
        <v>22</v>
      </c>
      <c r="E4000" s="1" t="str">
        <f t="shared" si="634"/>
        <v>Summer</v>
      </c>
      <c r="F4000" s="78">
        <v>0.9244</v>
      </c>
      <c r="G4000" s="79">
        <f t="shared" si="635"/>
        <v>1.7587298100604865</v>
      </c>
      <c r="J4000" s="78">
        <v>0</v>
      </c>
      <c r="K4000" s="80">
        <f t="shared" si="636"/>
        <v>0</v>
      </c>
      <c r="L4000" s="68" t="str">
        <f t="shared" si="629"/>
        <v>Normal</v>
      </c>
      <c r="N4000" s="67">
        <f t="shared" si="630"/>
        <v>0</v>
      </c>
      <c r="O4000" s="67">
        <f t="shared" si="631"/>
        <v>0</v>
      </c>
      <c r="P4000" s="81">
        <f t="shared" si="632"/>
        <v>1.7587298100604865</v>
      </c>
      <c r="Q4000" s="81">
        <f t="shared" si="633"/>
        <v>1.7587298100604865</v>
      </c>
      <c r="S4000" s="1">
        <f t="shared" si="637"/>
        <v>4</v>
      </c>
      <c r="T4000" s="1" t="str">
        <f t="shared" si="638"/>
        <v>Off-Peak</v>
      </c>
    </row>
    <row r="4001" spans="1:20" x14ac:dyDescent="0.25">
      <c r="A4001" s="85">
        <v>45092.916666657264</v>
      </c>
      <c r="B4001" s="1">
        <v>6</v>
      </c>
      <c r="C4001" s="1">
        <v>15</v>
      </c>
      <c r="D4001" s="1">
        <v>23</v>
      </c>
      <c r="E4001" s="1" t="str">
        <f t="shared" si="634"/>
        <v>Summer</v>
      </c>
      <c r="F4001" s="78">
        <v>0.84099999999999997</v>
      </c>
      <c r="G4001" s="79">
        <f t="shared" si="635"/>
        <v>1.6000560041766216</v>
      </c>
      <c r="J4001" s="78">
        <v>0</v>
      </c>
      <c r="K4001" s="80">
        <f t="shared" si="636"/>
        <v>0</v>
      </c>
      <c r="L4001" s="68" t="str">
        <f t="shared" si="629"/>
        <v>Normal</v>
      </c>
      <c r="N4001" s="67">
        <f t="shared" si="630"/>
        <v>0</v>
      </c>
      <c r="O4001" s="67">
        <f t="shared" si="631"/>
        <v>0</v>
      </c>
      <c r="P4001" s="81">
        <f t="shared" si="632"/>
        <v>1.6000560041766216</v>
      </c>
      <c r="Q4001" s="81">
        <f t="shared" si="633"/>
        <v>1.6000560041766216</v>
      </c>
      <c r="S4001" s="1">
        <f t="shared" si="637"/>
        <v>4</v>
      </c>
      <c r="T4001" s="1" t="str">
        <f t="shared" si="638"/>
        <v>Off-Peak</v>
      </c>
    </row>
    <row r="4002" spans="1:20" x14ac:dyDescent="0.25">
      <c r="A4002" s="85">
        <v>45092.958333323928</v>
      </c>
      <c r="B4002" s="1">
        <v>6</v>
      </c>
      <c r="C4002" s="1">
        <v>16</v>
      </c>
      <c r="D4002" s="1">
        <v>0</v>
      </c>
      <c r="E4002" s="1" t="str">
        <f t="shared" si="634"/>
        <v>Summer</v>
      </c>
      <c r="F4002" s="78">
        <v>0.73219999999999996</v>
      </c>
      <c r="G4002" s="79">
        <f t="shared" si="635"/>
        <v>1.3930570823521073</v>
      </c>
      <c r="J4002" s="78">
        <v>0</v>
      </c>
      <c r="K4002" s="80">
        <f t="shared" si="636"/>
        <v>0</v>
      </c>
      <c r="L4002" s="68" t="str">
        <f t="shared" si="629"/>
        <v>Normal</v>
      </c>
      <c r="N4002" s="67">
        <f t="shared" si="630"/>
        <v>0</v>
      </c>
      <c r="O4002" s="67">
        <f t="shared" si="631"/>
        <v>0</v>
      </c>
      <c r="P4002" s="81">
        <f t="shared" si="632"/>
        <v>1.3930570823521073</v>
      </c>
      <c r="Q4002" s="81">
        <f t="shared" si="633"/>
        <v>1.3930570823521073</v>
      </c>
      <c r="S4002" s="1">
        <f t="shared" si="637"/>
        <v>4</v>
      </c>
      <c r="T4002" s="1" t="str">
        <f t="shared" si="638"/>
        <v>Off-Peak</v>
      </c>
    </row>
    <row r="4003" spans="1:20" x14ac:dyDescent="0.25">
      <c r="A4003" s="85">
        <v>45092.999999990592</v>
      </c>
      <c r="B4003" s="1">
        <v>6</v>
      </c>
      <c r="C4003" s="1">
        <v>16</v>
      </c>
      <c r="D4003" s="1">
        <v>1</v>
      </c>
      <c r="E4003" s="1" t="str">
        <f t="shared" si="634"/>
        <v>Summer</v>
      </c>
      <c r="F4003" s="78">
        <v>0.65339999999999998</v>
      </c>
      <c r="G4003" s="79">
        <f t="shared" si="635"/>
        <v>1.2431350691189116</v>
      </c>
      <c r="J4003" s="78">
        <v>0</v>
      </c>
      <c r="K4003" s="80">
        <f t="shared" si="636"/>
        <v>0</v>
      </c>
      <c r="L4003" s="68" t="str">
        <f t="shared" si="629"/>
        <v>Normal</v>
      </c>
      <c r="N4003" s="67">
        <f t="shared" si="630"/>
        <v>0</v>
      </c>
      <c r="O4003" s="67">
        <f t="shared" si="631"/>
        <v>0</v>
      </c>
      <c r="P4003" s="81">
        <f t="shared" si="632"/>
        <v>1.2431350691189116</v>
      </c>
      <c r="Q4003" s="81">
        <f t="shared" si="633"/>
        <v>1.2431350691189116</v>
      </c>
      <c r="S4003" s="1">
        <f t="shared" si="637"/>
        <v>5</v>
      </c>
      <c r="T4003" s="1" t="str">
        <f t="shared" si="638"/>
        <v>Off-Peak</v>
      </c>
    </row>
    <row r="4004" spans="1:20" x14ac:dyDescent="0.25">
      <c r="A4004" s="85">
        <v>45093.041666657256</v>
      </c>
      <c r="B4004" s="1">
        <v>6</v>
      </c>
      <c r="C4004" s="1">
        <v>16</v>
      </c>
      <c r="D4004" s="1">
        <v>2</v>
      </c>
      <c r="E4004" s="1" t="str">
        <f t="shared" si="634"/>
        <v>Summer</v>
      </c>
      <c r="F4004" s="78">
        <v>0.60150000000000003</v>
      </c>
      <c r="G4004" s="79">
        <f t="shared" si="635"/>
        <v>1.144392017255931</v>
      </c>
      <c r="J4004" s="78">
        <v>0</v>
      </c>
      <c r="K4004" s="80">
        <f t="shared" si="636"/>
        <v>0</v>
      </c>
      <c r="L4004" s="68" t="str">
        <f t="shared" si="629"/>
        <v>Normal</v>
      </c>
      <c r="N4004" s="67">
        <f t="shared" si="630"/>
        <v>0</v>
      </c>
      <c r="O4004" s="67">
        <f t="shared" si="631"/>
        <v>0</v>
      </c>
      <c r="P4004" s="81">
        <f t="shared" si="632"/>
        <v>1.144392017255931</v>
      </c>
      <c r="Q4004" s="81">
        <f t="shared" si="633"/>
        <v>1.144392017255931</v>
      </c>
      <c r="S4004" s="1">
        <f t="shared" si="637"/>
        <v>5</v>
      </c>
      <c r="T4004" s="1" t="str">
        <f t="shared" si="638"/>
        <v>Off-Peak</v>
      </c>
    </row>
    <row r="4005" spans="1:20" x14ac:dyDescent="0.25">
      <c r="A4005" s="85">
        <v>45093.083333323921</v>
      </c>
      <c r="B4005" s="1">
        <v>6</v>
      </c>
      <c r="C4005" s="1">
        <v>16</v>
      </c>
      <c r="D4005" s="1">
        <v>3</v>
      </c>
      <c r="E4005" s="1" t="str">
        <f t="shared" si="634"/>
        <v>Summer</v>
      </c>
      <c r="F4005" s="78">
        <v>0.56999999999999995</v>
      </c>
      <c r="G4005" s="79">
        <f t="shared" si="635"/>
        <v>1.0844612632350468</v>
      </c>
      <c r="J4005" s="78">
        <v>0</v>
      </c>
      <c r="K4005" s="80">
        <f t="shared" si="636"/>
        <v>0</v>
      </c>
      <c r="L4005" s="68" t="str">
        <f t="shared" si="629"/>
        <v>Normal</v>
      </c>
      <c r="N4005" s="67">
        <f t="shared" si="630"/>
        <v>0</v>
      </c>
      <c r="O4005" s="67">
        <f t="shared" si="631"/>
        <v>0</v>
      </c>
      <c r="P4005" s="81">
        <f t="shared" si="632"/>
        <v>1.0844612632350468</v>
      </c>
      <c r="Q4005" s="81">
        <f t="shared" si="633"/>
        <v>1.0844612632350468</v>
      </c>
      <c r="S4005" s="1">
        <f t="shared" si="637"/>
        <v>5</v>
      </c>
      <c r="T4005" s="1" t="str">
        <f t="shared" si="638"/>
        <v>Off-Peak</v>
      </c>
    </row>
    <row r="4006" spans="1:20" x14ac:dyDescent="0.25">
      <c r="A4006" s="85">
        <v>45093.124999990585</v>
      </c>
      <c r="B4006" s="1">
        <v>6</v>
      </c>
      <c r="C4006" s="1">
        <v>16</v>
      </c>
      <c r="D4006" s="1">
        <v>4</v>
      </c>
      <c r="E4006" s="1" t="str">
        <f t="shared" si="634"/>
        <v>Summer</v>
      </c>
      <c r="F4006" s="78">
        <v>0.55200000000000005</v>
      </c>
      <c r="G4006" s="79">
        <f t="shared" si="635"/>
        <v>1.0502151180802559</v>
      </c>
      <c r="J4006" s="78">
        <v>0</v>
      </c>
      <c r="K4006" s="80">
        <f t="shared" si="636"/>
        <v>0</v>
      </c>
      <c r="L4006" s="68" t="str">
        <f t="shared" si="629"/>
        <v>Normal</v>
      </c>
      <c r="N4006" s="67">
        <f t="shared" si="630"/>
        <v>0</v>
      </c>
      <c r="O4006" s="67">
        <f t="shared" si="631"/>
        <v>0</v>
      </c>
      <c r="P4006" s="81">
        <f t="shared" si="632"/>
        <v>1.0502151180802559</v>
      </c>
      <c r="Q4006" s="81">
        <f t="shared" si="633"/>
        <v>1.0502151180802559</v>
      </c>
      <c r="S4006" s="1">
        <f t="shared" si="637"/>
        <v>5</v>
      </c>
      <c r="T4006" s="1" t="str">
        <f t="shared" si="638"/>
        <v>Off-Peak</v>
      </c>
    </row>
    <row r="4007" spans="1:20" x14ac:dyDescent="0.25">
      <c r="A4007" s="85">
        <v>45093.166666657249</v>
      </c>
      <c r="B4007" s="1">
        <v>6</v>
      </c>
      <c r="C4007" s="1">
        <v>16</v>
      </c>
      <c r="D4007" s="1">
        <v>5</v>
      </c>
      <c r="E4007" s="1" t="str">
        <f t="shared" si="634"/>
        <v>Summer</v>
      </c>
      <c r="F4007" s="78">
        <v>0.5484</v>
      </c>
      <c r="G4007" s="79">
        <f t="shared" si="635"/>
        <v>1.0433658890492976</v>
      </c>
      <c r="J4007" s="78">
        <v>0</v>
      </c>
      <c r="K4007" s="80">
        <f t="shared" si="636"/>
        <v>0</v>
      </c>
      <c r="L4007" s="68" t="str">
        <f t="shared" si="629"/>
        <v>Normal</v>
      </c>
      <c r="N4007" s="67">
        <f t="shared" si="630"/>
        <v>0</v>
      </c>
      <c r="O4007" s="67">
        <f t="shared" si="631"/>
        <v>0</v>
      </c>
      <c r="P4007" s="81">
        <f t="shared" si="632"/>
        <v>1.0433658890492976</v>
      </c>
      <c r="Q4007" s="81">
        <f t="shared" si="633"/>
        <v>1.0433658890492976</v>
      </c>
      <c r="S4007" s="1">
        <f t="shared" si="637"/>
        <v>5</v>
      </c>
      <c r="T4007" s="1" t="str">
        <f t="shared" si="638"/>
        <v>Off-Peak</v>
      </c>
    </row>
    <row r="4008" spans="1:20" x14ac:dyDescent="0.25">
      <c r="A4008" s="85">
        <v>45093.208333323913</v>
      </c>
      <c r="B4008" s="1">
        <v>6</v>
      </c>
      <c r="C4008" s="1">
        <v>16</v>
      </c>
      <c r="D4008" s="1">
        <v>6</v>
      </c>
      <c r="E4008" s="1" t="str">
        <f t="shared" si="634"/>
        <v>Summer</v>
      </c>
      <c r="F4008" s="78">
        <v>0.55810000000000004</v>
      </c>
      <c r="G4008" s="79">
        <f t="shared" si="635"/>
        <v>1.0618207561604907</v>
      </c>
      <c r="J4008" s="78">
        <v>0.349522</v>
      </c>
      <c r="K4008" s="80">
        <f t="shared" si="636"/>
        <v>0.349522</v>
      </c>
      <c r="L4008" s="68" t="str">
        <f t="shared" si="629"/>
        <v>Normal</v>
      </c>
      <c r="N4008" s="67">
        <f t="shared" si="630"/>
        <v>0</v>
      </c>
      <c r="O4008" s="67">
        <f t="shared" si="631"/>
        <v>0.349522</v>
      </c>
      <c r="P4008" s="81">
        <f t="shared" si="632"/>
        <v>0.71229875616049065</v>
      </c>
      <c r="Q4008" s="81">
        <f t="shared" si="633"/>
        <v>0.71229875616049065</v>
      </c>
      <c r="S4008" s="1">
        <f t="shared" si="637"/>
        <v>5</v>
      </c>
      <c r="T4008" s="1" t="str">
        <f t="shared" si="638"/>
        <v>Peak</v>
      </c>
    </row>
    <row r="4009" spans="1:20" x14ac:dyDescent="0.25">
      <c r="A4009" s="85">
        <v>45093.249999990578</v>
      </c>
      <c r="B4009" s="1">
        <v>6</v>
      </c>
      <c r="C4009" s="1">
        <v>16</v>
      </c>
      <c r="D4009" s="1">
        <v>7</v>
      </c>
      <c r="E4009" s="1" t="str">
        <f t="shared" si="634"/>
        <v>Summer</v>
      </c>
      <c r="F4009" s="78">
        <v>0.57909999999999995</v>
      </c>
      <c r="G4009" s="79">
        <f t="shared" si="635"/>
        <v>1.1017745921744133</v>
      </c>
      <c r="J4009" s="78">
        <v>1.2564490000000001</v>
      </c>
      <c r="K4009" s="80">
        <f t="shared" si="636"/>
        <v>1.2564490000000001</v>
      </c>
      <c r="L4009" s="68" t="str">
        <f t="shared" si="629"/>
        <v>Normal</v>
      </c>
      <c r="N4009" s="67">
        <f t="shared" si="630"/>
        <v>0.15467440782558683</v>
      </c>
      <c r="O4009" s="67">
        <f t="shared" si="631"/>
        <v>1.1017745921744133</v>
      </c>
      <c r="P4009" s="81">
        <f t="shared" si="632"/>
        <v>0</v>
      </c>
      <c r="Q4009" s="81">
        <f t="shared" si="633"/>
        <v>-0.15467440782558683</v>
      </c>
      <c r="S4009" s="1">
        <f t="shared" si="637"/>
        <v>5</v>
      </c>
      <c r="T4009" s="1" t="str">
        <f t="shared" si="638"/>
        <v>Peak</v>
      </c>
    </row>
    <row r="4010" spans="1:20" x14ac:dyDescent="0.25">
      <c r="A4010" s="85">
        <v>45093.291666657242</v>
      </c>
      <c r="B4010" s="1">
        <v>6</v>
      </c>
      <c r="C4010" s="1">
        <v>16</v>
      </c>
      <c r="D4010" s="1">
        <v>8</v>
      </c>
      <c r="E4010" s="1" t="str">
        <f t="shared" si="634"/>
        <v>Summer</v>
      </c>
      <c r="F4010" s="78">
        <v>0.61180000000000001</v>
      </c>
      <c r="G4010" s="79">
        <f t="shared" si="635"/>
        <v>1.1639884225389503</v>
      </c>
      <c r="J4010" s="78">
        <v>2.1379709999999998</v>
      </c>
      <c r="K4010" s="80">
        <f t="shared" si="636"/>
        <v>2.1379709999999998</v>
      </c>
      <c r="L4010" s="68" t="str">
        <f t="shared" si="629"/>
        <v>Normal</v>
      </c>
      <c r="N4010" s="67">
        <f t="shared" si="630"/>
        <v>0.97398257746104955</v>
      </c>
      <c r="O4010" s="67">
        <f t="shared" si="631"/>
        <v>1.1639884225389503</v>
      </c>
      <c r="P4010" s="81">
        <f t="shared" si="632"/>
        <v>0</v>
      </c>
      <c r="Q4010" s="81">
        <f t="shared" si="633"/>
        <v>-0.97398257746104955</v>
      </c>
      <c r="S4010" s="1">
        <f t="shared" si="637"/>
        <v>5</v>
      </c>
      <c r="T4010" s="1" t="str">
        <f t="shared" si="638"/>
        <v>Peak</v>
      </c>
    </row>
    <row r="4011" spans="1:20" x14ac:dyDescent="0.25">
      <c r="A4011" s="85">
        <v>45093.333333323906</v>
      </c>
      <c r="B4011" s="1">
        <v>6</v>
      </c>
      <c r="C4011" s="1">
        <v>16</v>
      </c>
      <c r="D4011" s="1">
        <v>9</v>
      </c>
      <c r="E4011" s="1" t="str">
        <f t="shared" si="634"/>
        <v>Summer</v>
      </c>
      <c r="F4011" s="78">
        <v>0.63639999999999997</v>
      </c>
      <c r="G4011" s="79">
        <f t="shared" si="635"/>
        <v>1.210791487583831</v>
      </c>
      <c r="J4011" s="78">
        <v>4.5322690000000003</v>
      </c>
      <c r="K4011" s="80">
        <f t="shared" si="636"/>
        <v>4.5322690000000003</v>
      </c>
      <c r="L4011" s="68" t="str">
        <f t="shared" si="629"/>
        <v>Normal</v>
      </c>
      <c r="N4011" s="67">
        <f t="shared" si="630"/>
        <v>3.3214775124161693</v>
      </c>
      <c r="O4011" s="67">
        <f t="shared" si="631"/>
        <v>1.210791487583831</v>
      </c>
      <c r="P4011" s="81">
        <f t="shared" si="632"/>
        <v>0</v>
      </c>
      <c r="Q4011" s="81">
        <f t="shared" si="633"/>
        <v>-3.3214775124161693</v>
      </c>
      <c r="S4011" s="1">
        <f t="shared" si="637"/>
        <v>5</v>
      </c>
      <c r="T4011" s="1" t="str">
        <f t="shared" si="638"/>
        <v>Peak</v>
      </c>
    </row>
    <row r="4012" spans="1:20" x14ac:dyDescent="0.25">
      <c r="A4012" s="85">
        <v>45093.37499999057</v>
      </c>
      <c r="B4012" s="1">
        <v>6</v>
      </c>
      <c r="C4012" s="1">
        <v>16</v>
      </c>
      <c r="D4012" s="1">
        <v>10</v>
      </c>
      <c r="E4012" s="1" t="str">
        <f t="shared" si="634"/>
        <v>Summer</v>
      </c>
      <c r="F4012" s="78">
        <v>0.65069999999999995</v>
      </c>
      <c r="G4012" s="79">
        <f t="shared" si="635"/>
        <v>1.2379981473456927</v>
      </c>
      <c r="J4012" s="78">
        <v>4.3998370000000007</v>
      </c>
      <c r="K4012" s="80">
        <f t="shared" si="636"/>
        <v>4.3998370000000007</v>
      </c>
      <c r="L4012" s="68" t="str">
        <f t="shared" si="629"/>
        <v>Normal</v>
      </c>
      <c r="N4012" s="67">
        <f t="shared" si="630"/>
        <v>3.161838852654308</v>
      </c>
      <c r="O4012" s="67">
        <f t="shared" si="631"/>
        <v>1.2379981473456927</v>
      </c>
      <c r="P4012" s="81">
        <f t="shared" si="632"/>
        <v>0</v>
      </c>
      <c r="Q4012" s="81">
        <f t="shared" si="633"/>
        <v>-3.161838852654308</v>
      </c>
      <c r="S4012" s="1">
        <f t="shared" si="637"/>
        <v>5</v>
      </c>
      <c r="T4012" s="1" t="str">
        <f t="shared" si="638"/>
        <v>Peak</v>
      </c>
    </row>
    <row r="4013" spans="1:20" x14ac:dyDescent="0.25">
      <c r="A4013" s="85">
        <v>45093.416666657235</v>
      </c>
      <c r="B4013" s="1">
        <v>6</v>
      </c>
      <c r="C4013" s="1">
        <v>16</v>
      </c>
      <c r="D4013" s="1">
        <v>11</v>
      </c>
      <c r="E4013" s="1" t="str">
        <f t="shared" si="634"/>
        <v>Summer</v>
      </c>
      <c r="F4013" s="78">
        <v>0.66120000000000001</v>
      </c>
      <c r="G4013" s="79">
        <f t="shared" si="635"/>
        <v>1.2579750653526542</v>
      </c>
      <c r="J4013" s="78">
        <v>3.7402060000000001</v>
      </c>
      <c r="K4013" s="80">
        <f t="shared" si="636"/>
        <v>3.7402060000000001</v>
      </c>
      <c r="L4013" s="68" t="str">
        <f t="shared" si="629"/>
        <v>Normal</v>
      </c>
      <c r="N4013" s="67">
        <f t="shared" si="630"/>
        <v>2.4822309346473457</v>
      </c>
      <c r="O4013" s="67">
        <f t="shared" si="631"/>
        <v>1.2579750653526545</v>
      </c>
      <c r="P4013" s="81">
        <f t="shared" si="632"/>
        <v>0</v>
      </c>
      <c r="Q4013" s="81">
        <f t="shared" si="633"/>
        <v>-2.4822309346473457</v>
      </c>
      <c r="S4013" s="1">
        <f t="shared" si="637"/>
        <v>5</v>
      </c>
      <c r="T4013" s="1" t="str">
        <f t="shared" si="638"/>
        <v>Peak</v>
      </c>
    </row>
    <row r="4014" spans="1:20" x14ac:dyDescent="0.25">
      <c r="A4014" s="85">
        <v>45093.458333323899</v>
      </c>
      <c r="B4014" s="1">
        <v>6</v>
      </c>
      <c r="C4014" s="1">
        <v>16</v>
      </c>
      <c r="D4014" s="1">
        <v>12</v>
      </c>
      <c r="E4014" s="1" t="str">
        <f t="shared" si="634"/>
        <v>Summer</v>
      </c>
      <c r="F4014" s="78">
        <v>0.67190000000000005</v>
      </c>
      <c r="G4014" s="79">
        <f t="shared" si="635"/>
        <v>1.2783324960835578</v>
      </c>
      <c r="J4014" s="78">
        <v>6.3848039999999999</v>
      </c>
      <c r="K4014" s="80">
        <f t="shared" si="636"/>
        <v>6.3848039999999999</v>
      </c>
      <c r="L4014" s="68" t="str">
        <f t="shared" si="629"/>
        <v>Normal</v>
      </c>
      <c r="N4014" s="67">
        <f t="shared" si="630"/>
        <v>5.1064715039164419</v>
      </c>
      <c r="O4014" s="67">
        <f t="shared" si="631"/>
        <v>1.278332496083558</v>
      </c>
      <c r="P4014" s="81">
        <f t="shared" si="632"/>
        <v>0</v>
      </c>
      <c r="Q4014" s="81">
        <f t="shared" si="633"/>
        <v>-5.1064715039164419</v>
      </c>
      <c r="S4014" s="1">
        <f t="shared" si="637"/>
        <v>5</v>
      </c>
      <c r="T4014" s="1" t="str">
        <f t="shared" si="638"/>
        <v>Peak</v>
      </c>
    </row>
    <row r="4015" spans="1:20" x14ac:dyDescent="0.25">
      <c r="A4015" s="85">
        <v>45093.499999990563</v>
      </c>
      <c r="B4015" s="1">
        <v>6</v>
      </c>
      <c r="C4015" s="1">
        <v>16</v>
      </c>
      <c r="D4015" s="1">
        <v>13</v>
      </c>
      <c r="E4015" s="1" t="str">
        <f t="shared" si="634"/>
        <v>Summer</v>
      </c>
      <c r="F4015" s="78">
        <v>0.68100000000000005</v>
      </c>
      <c r="G4015" s="79">
        <f t="shared" si="635"/>
        <v>1.2956458250229244</v>
      </c>
      <c r="J4015" s="78">
        <v>5.515021</v>
      </c>
      <c r="K4015" s="80">
        <f t="shared" si="636"/>
        <v>5.515021</v>
      </c>
      <c r="L4015" s="68" t="str">
        <f t="shared" si="629"/>
        <v>Normal</v>
      </c>
      <c r="N4015" s="67">
        <f t="shared" si="630"/>
        <v>4.2193751749770758</v>
      </c>
      <c r="O4015" s="67">
        <f t="shared" si="631"/>
        <v>1.2956458250229241</v>
      </c>
      <c r="P4015" s="81">
        <f t="shared" si="632"/>
        <v>2.2204460492503131E-16</v>
      </c>
      <c r="Q4015" s="81">
        <f t="shared" si="633"/>
        <v>-4.2193751749770758</v>
      </c>
      <c r="S4015" s="1">
        <f t="shared" si="637"/>
        <v>5</v>
      </c>
      <c r="T4015" s="1" t="str">
        <f t="shared" si="638"/>
        <v>Peak</v>
      </c>
    </row>
    <row r="4016" spans="1:20" x14ac:dyDescent="0.25">
      <c r="A4016" s="85">
        <v>45093.541666657227</v>
      </c>
      <c r="B4016" s="1">
        <v>6</v>
      </c>
      <c r="C4016" s="1">
        <v>16</v>
      </c>
      <c r="D4016" s="1">
        <v>14</v>
      </c>
      <c r="E4016" s="1" t="str">
        <f t="shared" si="634"/>
        <v>Summer</v>
      </c>
      <c r="F4016" s="78">
        <v>0.69099999999999995</v>
      </c>
      <c r="G4016" s="79">
        <f t="shared" si="635"/>
        <v>1.3146714612200303</v>
      </c>
      <c r="J4016" s="78">
        <v>4.4517870000000004</v>
      </c>
      <c r="K4016" s="80">
        <f t="shared" si="636"/>
        <v>4.4517870000000004</v>
      </c>
      <c r="L4016" s="68" t="str">
        <f t="shared" si="629"/>
        <v>Normal</v>
      </c>
      <c r="N4016" s="67">
        <f t="shared" si="630"/>
        <v>3.1371155387799701</v>
      </c>
      <c r="O4016" s="67">
        <f t="shared" si="631"/>
        <v>1.3146714612200303</v>
      </c>
      <c r="P4016" s="81">
        <f t="shared" si="632"/>
        <v>0</v>
      </c>
      <c r="Q4016" s="81">
        <f t="shared" si="633"/>
        <v>-3.1371155387799701</v>
      </c>
      <c r="S4016" s="1">
        <f t="shared" si="637"/>
        <v>5</v>
      </c>
      <c r="T4016" s="1" t="str">
        <f t="shared" si="638"/>
        <v>Peak</v>
      </c>
    </row>
    <row r="4017" spans="1:20" x14ac:dyDescent="0.25">
      <c r="A4017" s="85">
        <v>45093.583333323892</v>
      </c>
      <c r="B4017" s="1">
        <v>6</v>
      </c>
      <c r="C4017" s="1">
        <v>16</v>
      </c>
      <c r="D4017" s="1">
        <v>15</v>
      </c>
      <c r="E4017" s="1" t="str">
        <f t="shared" si="634"/>
        <v>Summer</v>
      </c>
      <c r="F4017" s="78">
        <v>0.71240000000000003</v>
      </c>
      <c r="G4017" s="79">
        <f t="shared" si="635"/>
        <v>1.3553863226818375</v>
      </c>
      <c r="J4017" s="78">
        <v>5.003838</v>
      </c>
      <c r="K4017" s="80">
        <f t="shared" si="636"/>
        <v>5.003838</v>
      </c>
      <c r="L4017" s="68" t="str">
        <f t="shared" si="629"/>
        <v>Normal</v>
      </c>
      <c r="N4017" s="67">
        <f t="shared" si="630"/>
        <v>3.6484516773181626</v>
      </c>
      <c r="O4017" s="67">
        <f t="shared" si="631"/>
        <v>1.3553863226818375</v>
      </c>
      <c r="P4017" s="81">
        <f t="shared" si="632"/>
        <v>0</v>
      </c>
      <c r="Q4017" s="81">
        <f t="shared" si="633"/>
        <v>-3.6484516773181626</v>
      </c>
      <c r="S4017" s="1">
        <f t="shared" si="637"/>
        <v>5</v>
      </c>
      <c r="T4017" s="1" t="str">
        <f t="shared" si="638"/>
        <v>Peak</v>
      </c>
    </row>
    <row r="4018" spans="1:20" x14ac:dyDescent="0.25">
      <c r="A4018" s="85">
        <v>45093.624999990556</v>
      </c>
      <c r="B4018" s="1">
        <v>6</v>
      </c>
      <c r="C4018" s="1">
        <v>16</v>
      </c>
      <c r="D4018" s="1">
        <v>16</v>
      </c>
      <c r="E4018" s="1" t="str">
        <f t="shared" si="634"/>
        <v>Summer</v>
      </c>
      <c r="F4018" s="78">
        <v>0.75470000000000004</v>
      </c>
      <c r="G4018" s="79">
        <f t="shared" si="635"/>
        <v>1.4358647637955961</v>
      </c>
      <c r="J4018" s="78">
        <v>3.9533529999999999</v>
      </c>
      <c r="K4018" s="80">
        <f t="shared" si="636"/>
        <v>3.9533529999999999</v>
      </c>
      <c r="L4018" s="68" t="str">
        <f t="shared" si="629"/>
        <v>Normal</v>
      </c>
      <c r="N4018" s="67">
        <f t="shared" si="630"/>
        <v>2.5174882362044038</v>
      </c>
      <c r="O4018" s="67">
        <f t="shared" si="631"/>
        <v>1.4358647637955961</v>
      </c>
      <c r="P4018" s="81">
        <f t="shared" si="632"/>
        <v>0</v>
      </c>
      <c r="Q4018" s="81">
        <f t="shared" si="633"/>
        <v>-2.5174882362044038</v>
      </c>
      <c r="S4018" s="1">
        <f t="shared" si="637"/>
        <v>5</v>
      </c>
      <c r="T4018" s="1" t="str">
        <f t="shared" si="638"/>
        <v>Peak</v>
      </c>
    </row>
    <row r="4019" spans="1:20" x14ac:dyDescent="0.25">
      <c r="A4019" s="85">
        <v>45093.66666665722</v>
      </c>
      <c r="B4019" s="1">
        <v>6</v>
      </c>
      <c r="C4019" s="1">
        <v>16</v>
      </c>
      <c r="D4019" s="1">
        <v>17</v>
      </c>
      <c r="E4019" s="1" t="str">
        <f t="shared" si="634"/>
        <v>Summer</v>
      </c>
      <c r="F4019" s="78">
        <v>0.81569999999999998</v>
      </c>
      <c r="G4019" s="79">
        <f t="shared" si="635"/>
        <v>1.5519211445979433</v>
      </c>
      <c r="J4019" s="78">
        <v>2.6423350000000001</v>
      </c>
      <c r="K4019" s="80">
        <f t="shared" si="636"/>
        <v>2.6423350000000001</v>
      </c>
      <c r="L4019" s="68" t="str">
        <f t="shared" si="629"/>
        <v>Normal</v>
      </c>
      <c r="N4019" s="67">
        <f t="shared" si="630"/>
        <v>1.0904138554020568</v>
      </c>
      <c r="O4019" s="67">
        <f t="shared" si="631"/>
        <v>1.5519211445979433</v>
      </c>
      <c r="P4019" s="81">
        <f t="shared" si="632"/>
        <v>0</v>
      </c>
      <c r="Q4019" s="81">
        <f t="shared" si="633"/>
        <v>-1.0904138554020568</v>
      </c>
      <c r="S4019" s="1">
        <f t="shared" si="637"/>
        <v>5</v>
      </c>
      <c r="T4019" s="1" t="str">
        <f t="shared" si="638"/>
        <v>Peak</v>
      </c>
    </row>
    <row r="4020" spans="1:20" x14ac:dyDescent="0.25">
      <c r="A4020" s="85">
        <v>45093.708333323884</v>
      </c>
      <c r="B4020" s="1">
        <v>6</v>
      </c>
      <c r="C4020" s="1">
        <v>16</v>
      </c>
      <c r="D4020" s="1">
        <v>18</v>
      </c>
      <c r="E4020" s="1" t="str">
        <f t="shared" si="634"/>
        <v>Summer</v>
      </c>
      <c r="F4020" s="78">
        <v>0.87409999999999999</v>
      </c>
      <c r="G4020" s="79">
        <f t="shared" si="635"/>
        <v>1.6630308599890429</v>
      </c>
      <c r="J4020" s="78">
        <v>1.1529430000000001</v>
      </c>
      <c r="K4020" s="80">
        <f t="shared" si="636"/>
        <v>1.1529430000000001</v>
      </c>
      <c r="L4020" s="68" t="str">
        <f t="shared" si="629"/>
        <v>Normal</v>
      </c>
      <c r="N4020" s="67">
        <f t="shared" si="630"/>
        <v>0</v>
      </c>
      <c r="O4020" s="67">
        <f t="shared" si="631"/>
        <v>1.1529430000000001</v>
      </c>
      <c r="P4020" s="81">
        <f t="shared" si="632"/>
        <v>0.51008785998904282</v>
      </c>
      <c r="Q4020" s="81">
        <f t="shared" si="633"/>
        <v>0.51008785998904282</v>
      </c>
      <c r="S4020" s="1">
        <f t="shared" si="637"/>
        <v>5</v>
      </c>
      <c r="T4020" s="1" t="str">
        <f t="shared" si="638"/>
        <v>Peak</v>
      </c>
    </row>
    <row r="4021" spans="1:20" x14ac:dyDescent="0.25">
      <c r="A4021" s="85">
        <v>45093.749999990549</v>
      </c>
      <c r="B4021" s="1">
        <v>6</v>
      </c>
      <c r="C4021" s="1">
        <v>16</v>
      </c>
      <c r="D4021" s="1">
        <v>19</v>
      </c>
      <c r="E4021" s="1" t="str">
        <f t="shared" si="634"/>
        <v>Summer</v>
      </c>
      <c r="F4021" s="78">
        <v>0.89359999999999995</v>
      </c>
      <c r="G4021" s="79">
        <f t="shared" si="635"/>
        <v>1.7001308505733996</v>
      </c>
      <c r="J4021" s="78">
        <v>0.18874000000000002</v>
      </c>
      <c r="K4021" s="80">
        <f t="shared" si="636"/>
        <v>0.18874000000000002</v>
      </c>
      <c r="L4021" s="68" t="str">
        <f t="shared" si="629"/>
        <v>Normal</v>
      </c>
      <c r="N4021" s="67">
        <f t="shared" si="630"/>
        <v>0</v>
      </c>
      <c r="O4021" s="67">
        <f t="shared" si="631"/>
        <v>0.18874000000000002</v>
      </c>
      <c r="P4021" s="81">
        <f t="shared" si="632"/>
        <v>1.5113908505733997</v>
      </c>
      <c r="Q4021" s="81">
        <f t="shared" si="633"/>
        <v>1.5113908505733997</v>
      </c>
      <c r="S4021" s="1">
        <f t="shared" si="637"/>
        <v>5</v>
      </c>
      <c r="T4021" s="1" t="str">
        <f t="shared" si="638"/>
        <v>Peak</v>
      </c>
    </row>
    <row r="4022" spans="1:20" x14ac:dyDescent="0.25">
      <c r="A4022" s="85">
        <v>45093.791666657213</v>
      </c>
      <c r="B4022" s="1">
        <v>6</v>
      </c>
      <c r="C4022" s="1">
        <v>16</v>
      </c>
      <c r="D4022" s="1">
        <v>20</v>
      </c>
      <c r="E4022" s="1" t="str">
        <f t="shared" si="634"/>
        <v>Summer</v>
      </c>
      <c r="F4022" s="78">
        <v>0.87880000000000003</v>
      </c>
      <c r="G4022" s="79">
        <f t="shared" si="635"/>
        <v>1.6719729090016826</v>
      </c>
      <c r="J4022" s="78">
        <v>0</v>
      </c>
      <c r="K4022" s="80">
        <f t="shared" si="636"/>
        <v>0</v>
      </c>
      <c r="L4022" s="68" t="str">
        <f t="shared" si="629"/>
        <v>Normal</v>
      </c>
      <c r="N4022" s="67">
        <f t="shared" si="630"/>
        <v>0</v>
      </c>
      <c r="O4022" s="67">
        <f t="shared" si="631"/>
        <v>0</v>
      </c>
      <c r="P4022" s="81">
        <f t="shared" si="632"/>
        <v>1.6719729090016826</v>
      </c>
      <c r="Q4022" s="81">
        <f t="shared" si="633"/>
        <v>1.6719729090016826</v>
      </c>
      <c r="S4022" s="1">
        <f t="shared" si="637"/>
        <v>5</v>
      </c>
      <c r="T4022" s="1" t="str">
        <f t="shared" si="638"/>
        <v>Peak</v>
      </c>
    </row>
    <row r="4023" spans="1:20" x14ac:dyDescent="0.25">
      <c r="A4023" s="85">
        <v>45093.833333323877</v>
      </c>
      <c r="B4023" s="1">
        <v>6</v>
      </c>
      <c r="C4023" s="1">
        <v>16</v>
      </c>
      <c r="D4023" s="1">
        <v>21</v>
      </c>
      <c r="E4023" s="1" t="str">
        <f t="shared" si="634"/>
        <v>Summer</v>
      </c>
      <c r="F4023" s="78">
        <v>0.88300000000000001</v>
      </c>
      <c r="G4023" s="79">
        <f t="shared" si="635"/>
        <v>1.6799636762044672</v>
      </c>
      <c r="J4023" s="78">
        <v>0</v>
      </c>
      <c r="K4023" s="80">
        <f t="shared" si="636"/>
        <v>0</v>
      </c>
      <c r="L4023" s="68" t="str">
        <f t="shared" si="629"/>
        <v>Normal</v>
      </c>
      <c r="N4023" s="67">
        <f t="shared" si="630"/>
        <v>0</v>
      </c>
      <c r="O4023" s="67">
        <f t="shared" si="631"/>
        <v>0</v>
      </c>
      <c r="P4023" s="81">
        <f t="shared" si="632"/>
        <v>1.6799636762044672</v>
      </c>
      <c r="Q4023" s="81">
        <f t="shared" si="633"/>
        <v>1.6799636762044672</v>
      </c>
      <c r="S4023" s="1">
        <f t="shared" si="637"/>
        <v>5</v>
      </c>
      <c r="T4023" s="1" t="str">
        <f t="shared" si="638"/>
        <v>Peak</v>
      </c>
    </row>
    <row r="4024" spans="1:20" x14ac:dyDescent="0.25">
      <c r="A4024" s="85">
        <v>45093.874999990541</v>
      </c>
      <c r="B4024" s="1">
        <v>6</v>
      </c>
      <c r="C4024" s="1">
        <v>16</v>
      </c>
      <c r="D4024" s="1">
        <v>22</v>
      </c>
      <c r="E4024" s="1" t="str">
        <f t="shared" si="634"/>
        <v>Summer</v>
      </c>
      <c r="F4024" s="78">
        <v>0.88749999999999996</v>
      </c>
      <c r="G4024" s="79">
        <f t="shared" si="635"/>
        <v>1.6885252124931649</v>
      </c>
      <c r="J4024" s="78">
        <v>0</v>
      </c>
      <c r="K4024" s="80">
        <f t="shared" si="636"/>
        <v>0</v>
      </c>
      <c r="L4024" s="68" t="str">
        <f t="shared" si="629"/>
        <v>Normal</v>
      </c>
      <c r="N4024" s="67">
        <f t="shared" si="630"/>
        <v>0</v>
      </c>
      <c r="O4024" s="67">
        <f t="shared" si="631"/>
        <v>0</v>
      </c>
      <c r="P4024" s="81">
        <f t="shared" si="632"/>
        <v>1.6885252124931649</v>
      </c>
      <c r="Q4024" s="81">
        <f t="shared" si="633"/>
        <v>1.6885252124931649</v>
      </c>
      <c r="S4024" s="1">
        <f t="shared" si="637"/>
        <v>5</v>
      </c>
      <c r="T4024" s="1" t="str">
        <f t="shared" si="638"/>
        <v>Off-Peak</v>
      </c>
    </row>
    <row r="4025" spans="1:20" x14ac:dyDescent="0.25">
      <c r="A4025" s="85">
        <v>45093.916666657205</v>
      </c>
      <c r="B4025" s="1">
        <v>6</v>
      </c>
      <c r="C4025" s="1">
        <v>16</v>
      </c>
      <c r="D4025" s="1">
        <v>23</v>
      </c>
      <c r="E4025" s="1" t="str">
        <f t="shared" si="634"/>
        <v>Summer</v>
      </c>
      <c r="F4025" s="78">
        <v>0.83169999999999999</v>
      </c>
      <c r="G4025" s="79">
        <f t="shared" si="635"/>
        <v>1.5823621625133131</v>
      </c>
      <c r="J4025" s="78">
        <v>0</v>
      </c>
      <c r="K4025" s="80">
        <f t="shared" si="636"/>
        <v>0</v>
      </c>
      <c r="L4025" s="68" t="str">
        <f t="shared" si="629"/>
        <v>Normal</v>
      </c>
      <c r="N4025" s="67">
        <f t="shared" si="630"/>
        <v>0</v>
      </c>
      <c r="O4025" s="67">
        <f t="shared" si="631"/>
        <v>0</v>
      </c>
      <c r="P4025" s="81">
        <f t="shared" si="632"/>
        <v>1.5823621625133131</v>
      </c>
      <c r="Q4025" s="81">
        <f t="shared" si="633"/>
        <v>1.5823621625133131</v>
      </c>
      <c r="S4025" s="1">
        <f t="shared" si="637"/>
        <v>5</v>
      </c>
      <c r="T4025" s="1" t="str">
        <f t="shared" si="638"/>
        <v>Off-Peak</v>
      </c>
    </row>
    <row r="4026" spans="1:20" x14ac:dyDescent="0.25">
      <c r="A4026" s="85">
        <v>45093.95833332387</v>
      </c>
      <c r="B4026" s="1">
        <v>6</v>
      </c>
      <c r="C4026" s="1">
        <v>17</v>
      </c>
      <c r="D4026" s="1">
        <v>0</v>
      </c>
      <c r="E4026" s="1" t="str">
        <f t="shared" si="634"/>
        <v>Summer</v>
      </c>
      <c r="F4026" s="78">
        <v>0.74319999999999997</v>
      </c>
      <c r="G4026" s="79">
        <f t="shared" si="635"/>
        <v>1.4139852821689241</v>
      </c>
      <c r="J4026" s="78">
        <v>0</v>
      </c>
      <c r="K4026" s="80">
        <f t="shared" si="636"/>
        <v>0</v>
      </c>
      <c r="L4026" s="68" t="str">
        <f t="shared" si="629"/>
        <v>Normal</v>
      </c>
      <c r="N4026" s="67">
        <f t="shared" si="630"/>
        <v>0</v>
      </c>
      <c r="O4026" s="67">
        <f t="shared" si="631"/>
        <v>0</v>
      </c>
      <c r="P4026" s="81">
        <f t="shared" si="632"/>
        <v>1.4139852821689241</v>
      </c>
      <c r="Q4026" s="81">
        <f t="shared" si="633"/>
        <v>1.4139852821689241</v>
      </c>
      <c r="S4026" s="1">
        <f t="shared" si="637"/>
        <v>5</v>
      </c>
      <c r="T4026" s="1" t="str">
        <f t="shared" si="638"/>
        <v>Off-Peak</v>
      </c>
    </row>
    <row r="4027" spans="1:20" x14ac:dyDescent="0.25">
      <c r="A4027" s="85">
        <v>45093.999999990534</v>
      </c>
      <c r="B4027" s="1">
        <v>6</v>
      </c>
      <c r="C4027" s="1">
        <v>17</v>
      </c>
      <c r="D4027" s="1">
        <v>1</v>
      </c>
      <c r="E4027" s="1" t="str">
        <f t="shared" si="634"/>
        <v>Summer</v>
      </c>
      <c r="F4027" s="78">
        <v>0.66990000000000005</v>
      </c>
      <c r="G4027" s="79">
        <f t="shared" si="635"/>
        <v>1.2745273688441368</v>
      </c>
      <c r="J4027" s="78">
        <v>0</v>
      </c>
      <c r="K4027" s="80">
        <f t="shared" si="636"/>
        <v>0</v>
      </c>
      <c r="L4027" s="68" t="str">
        <f t="shared" si="629"/>
        <v>Normal</v>
      </c>
      <c r="N4027" s="67">
        <f t="shared" si="630"/>
        <v>0</v>
      </c>
      <c r="O4027" s="67">
        <f t="shared" si="631"/>
        <v>0</v>
      </c>
      <c r="P4027" s="81">
        <f t="shared" si="632"/>
        <v>1.2745273688441368</v>
      </c>
      <c r="Q4027" s="81">
        <f t="shared" si="633"/>
        <v>1.2745273688441368</v>
      </c>
      <c r="S4027" s="1">
        <f t="shared" si="637"/>
        <v>6</v>
      </c>
      <c r="T4027" s="1" t="str">
        <f t="shared" si="638"/>
        <v>Off-Peak</v>
      </c>
    </row>
    <row r="4028" spans="1:20" x14ac:dyDescent="0.25">
      <c r="A4028" s="85">
        <v>45094.041666657198</v>
      </c>
      <c r="B4028" s="1">
        <v>6</v>
      </c>
      <c r="C4028" s="1">
        <v>17</v>
      </c>
      <c r="D4028" s="1">
        <v>2</v>
      </c>
      <c r="E4028" s="1" t="str">
        <f t="shared" si="634"/>
        <v>Summer</v>
      </c>
      <c r="F4028" s="78">
        <v>0.61450000000000005</v>
      </c>
      <c r="G4028" s="79">
        <f t="shared" si="635"/>
        <v>1.169125344312169</v>
      </c>
      <c r="J4028" s="78">
        <v>0</v>
      </c>
      <c r="K4028" s="80">
        <f t="shared" si="636"/>
        <v>0</v>
      </c>
      <c r="L4028" s="68" t="str">
        <f t="shared" si="629"/>
        <v>Normal</v>
      </c>
      <c r="N4028" s="67">
        <f t="shared" si="630"/>
        <v>0</v>
      </c>
      <c r="O4028" s="67">
        <f t="shared" si="631"/>
        <v>0</v>
      </c>
      <c r="P4028" s="81">
        <f t="shared" si="632"/>
        <v>1.169125344312169</v>
      </c>
      <c r="Q4028" s="81">
        <f t="shared" si="633"/>
        <v>1.169125344312169</v>
      </c>
      <c r="S4028" s="1">
        <f t="shared" si="637"/>
        <v>6</v>
      </c>
      <c r="T4028" s="1" t="str">
        <f t="shared" si="638"/>
        <v>Off-Peak</v>
      </c>
    </row>
    <row r="4029" spans="1:20" x14ac:dyDescent="0.25">
      <c r="A4029" s="85">
        <v>45094.083333323862</v>
      </c>
      <c r="B4029" s="1">
        <v>6</v>
      </c>
      <c r="C4029" s="1">
        <v>17</v>
      </c>
      <c r="D4029" s="1">
        <v>3</v>
      </c>
      <c r="E4029" s="1" t="str">
        <f t="shared" si="634"/>
        <v>Summer</v>
      </c>
      <c r="F4029" s="78">
        <v>0.5786</v>
      </c>
      <c r="G4029" s="79">
        <f t="shared" si="635"/>
        <v>1.1008233103645579</v>
      </c>
      <c r="J4029" s="78">
        <v>0</v>
      </c>
      <c r="K4029" s="80">
        <f t="shared" si="636"/>
        <v>0</v>
      </c>
      <c r="L4029" s="68" t="str">
        <f t="shared" si="629"/>
        <v>Normal</v>
      </c>
      <c r="N4029" s="67">
        <f t="shared" si="630"/>
        <v>0</v>
      </c>
      <c r="O4029" s="67">
        <f t="shared" si="631"/>
        <v>0</v>
      </c>
      <c r="P4029" s="81">
        <f t="shared" si="632"/>
        <v>1.1008233103645579</v>
      </c>
      <c r="Q4029" s="81">
        <f t="shared" si="633"/>
        <v>1.1008233103645579</v>
      </c>
      <c r="S4029" s="1">
        <f t="shared" si="637"/>
        <v>6</v>
      </c>
      <c r="T4029" s="1" t="str">
        <f t="shared" si="638"/>
        <v>Off-Peak</v>
      </c>
    </row>
    <row r="4030" spans="1:20" x14ac:dyDescent="0.25">
      <c r="A4030" s="85">
        <v>45094.124999990527</v>
      </c>
      <c r="B4030" s="1">
        <v>6</v>
      </c>
      <c r="C4030" s="1">
        <v>17</v>
      </c>
      <c r="D4030" s="1">
        <v>4</v>
      </c>
      <c r="E4030" s="1" t="str">
        <f t="shared" si="634"/>
        <v>Summer</v>
      </c>
      <c r="F4030" s="78">
        <v>0.55600000000000005</v>
      </c>
      <c r="G4030" s="79">
        <f t="shared" si="635"/>
        <v>1.0578253725590983</v>
      </c>
      <c r="J4030" s="78">
        <v>0</v>
      </c>
      <c r="K4030" s="80">
        <f t="shared" si="636"/>
        <v>0</v>
      </c>
      <c r="L4030" s="68" t="str">
        <f t="shared" si="629"/>
        <v>Normal</v>
      </c>
      <c r="N4030" s="67">
        <f t="shared" si="630"/>
        <v>0</v>
      </c>
      <c r="O4030" s="67">
        <f t="shared" si="631"/>
        <v>0</v>
      </c>
      <c r="P4030" s="81">
        <f t="shared" si="632"/>
        <v>1.0578253725590983</v>
      </c>
      <c r="Q4030" s="81">
        <f t="shared" si="633"/>
        <v>1.0578253725590983</v>
      </c>
      <c r="S4030" s="1">
        <f t="shared" si="637"/>
        <v>6</v>
      </c>
      <c r="T4030" s="1" t="str">
        <f t="shared" si="638"/>
        <v>Off-Peak</v>
      </c>
    </row>
    <row r="4031" spans="1:20" x14ac:dyDescent="0.25">
      <c r="A4031" s="85">
        <v>45094.166666657191</v>
      </c>
      <c r="B4031" s="1">
        <v>6</v>
      </c>
      <c r="C4031" s="1">
        <v>17</v>
      </c>
      <c r="D4031" s="1">
        <v>5</v>
      </c>
      <c r="E4031" s="1" t="str">
        <f t="shared" si="634"/>
        <v>Summer</v>
      </c>
      <c r="F4031" s="78">
        <v>0.54530000000000001</v>
      </c>
      <c r="G4031" s="79">
        <f t="shared" si="635"/>
        <v>1.0374679418281947</v>
      </c>
      <c r="J4031" s="78">
        <v>5.5420000000000001E-3</v>
      </c>
      <c r="K4031" s="80">
        <f t="shared" si="636"/>
        <v>5.5420000000000001E-3</v>
      </c>
      <c r="L4031" s="68" t="str">
        <f t="shared" si="629"/>
        <v>Normal</v>
      </c>
      <c r="N4031" s="67">
        <f t="shared" si="630"/>
        <v>0</v>
      </c>
      <c r="O4031" s="67">
        <f t="shared" si="631"/>
        <v>5.5420000000000001E-3</v>
      </c>
      <c r="P4031" s="81">
        <f t="shared" si="632"/>
        <v>1.0319259418281947</v>
      </c>
      <c r="Q4031" s="81">
        <f t="shared" si="633"/>
        <v>1.0319259418281947</v>
      </c>
      <c r="S4031" s="1">
        <f t="shared" si="637"/>
        <v>6</v>
      </c>
      <c r="T4031" s="1" t="str">
        <f t="shared" si="638"/>
        <v>Off-Peak</v>
      </c>
    </row>
    <row r="4032" spans="1:20" x14ac:dyDescent="0.25">
      <c r="A4032" s="85">
        <v>45094.208333323855</v>
      </c>
      <c r="B4032" s="1">
        <v>6</v>
      </c>
      <c r="C4032" s="1">
        <v>17</v>
      </c>
      <c r="D4032" s="1">
        <v>6</v>
      </c>
      <c r="E4032" s="1" t="str">
        <f t="shared" si="634"/>
        <v>Summer</v>
      </c>
      <c r="F4032" s="78">
        <v>0.54359999999999997</v>
      </c>
      <c r="G4032" s="79">
        <f t="shared" si="635"/>
        <v>1.0342335836746868</v>
      </c>
      <c r="J4032" s="78">
        <v>0.38582699999999998</v>
      </c>
      <c r="K4032" s="80">
        <f t="shared" si="636"/>
        <v>0.38582699999999998</v>
      </c>
      <c r="L4032" s="68" t="str">
        <f t="shared" si="629"/>
        <v>Normal</v>
      </c>
      <c r="N4032" s="67">
        <f t="shared" si="630"/>
        <v>0</v>
      </c>
      <c r="O4032" s="67">
        <f t="shared" si="631"/>
        <v>0.38582699999999998</v>
      </c>
      <c r="P4032" s="81">
        <f t="shared" si="632"/>
        <v>0.64840658367468684</v>
      </c>
      <c r="Q4032" s="81">
        <f t="shared" si="633"/>
        <v>0.64840658367468684</v>
      </c>
      <c r="S4032" s="1">
        <f t="shared" si="637"/>
        <v>6</v>
      </c>
      <c r="T4032" s="1" t="str">
        <f t="shared" si="638"/>
        <v>Off-Peak</v>
      </c>
    </row>
    <row r="4033" spans="1:20" x14ac:dyDescent="0.25">
      <c r="A4033" s="85">
        <v>45094.249999990519</v>
      </c>
      <c r="B4033" s="1">
        <v>6</v>
      </c>
      <c r="C4033" s="1">
        <v>17</v>
      </c>
      <c r="D4033" s="1">
        <v>7</v>
      </c>
      <c r="E4033" s="1" t="str">
        <f t="shared" si="634"/>
        <v>Summer</v>
      </c>
      <c r="F4033" s="78">
        <v>0.55459999999999998</v>
      </c>
      <c r="G4033" s="79">
        <f t="shared" si="635"/>
        <v>1.0551617834915035</v>
      </c>
      <c r="J4033" s="78">
        <v>1.5781810000000001</v>
      </c>
      <c r="K4033" s="80">
        <f t="shared" si="636"/>
        <v>1.5781810000000001</v>
      </c>
      <c r="L4033" s="68" t="str">
        <f t="shared" si="629"/>
        <v>Normal</v>
      </c>
      <c r="N4033" s="67">
        <f t="shared" si="630"/>
        <v>0.52301921650849659</v>
      </c>
      <c r="O4033" s="67">
        <f t="shared" si="631"/>
        <v>1.0551617834915035</v>
      </c>
      <c r="P4033" s="81">
        <f t="shared" si="632"/>
        <v>0</v>
      </c>
      <c r="Q4033" s="81">
        <f t="shared" si="633"/>
        <v>-0.52301921650849659</v>
      </c>
      <c r="S4033" s="1">
        <f t="shared" si="637"/>
        <v>6</v>
      </c>
      <c r="T4033" s="1" t="str">
        <f t="shared" si="638"/>
        <v>Off-Peak</v>
      </c>
    </row>
    <row r="4034" spans="1:20" x14ac:dyDescent="0.25">
      <c r="A4034" s="85">
        <v>45094.291666657184</v>
      </c>
      <c r="B4034" s="1">
        <v>6</v>
      </c>
      <c r="C4034" s="1">
        <v>17</v>
      </c>
      <c r="D4034" s="1">
        <v>8</v>
      </c>
      <c r="E4034" s="1" t="str">
        <f t="shared" si="634"/>
        <v>Summer</v>
      </c>
      <c r="F4034" s="78">
        <v>0.59109999999999996</v>
      </c>
      <c r="G4034" s="79">
        <f t="shared" si="635"/>
        <v>1.1246053556109405</v>
      </c>
      <c r="J4034" s="78">
        <v>3.0669710000000001</v>
      </c>
      <c r="K4034" s="80">
        <f t="shared" si="636"/>
        <v>3.0669710000000001</v>
      </c>
      <c r="L4034" s="68" t="str">
        <f t="shared" si="629"/>
        <v>Normal</v>
      </c>
      <c r="N4034" s="67">
        <f t="shared" si="630"/>
        <v>1.9423656443890596</v>
      </c>
      <c r="O4034" s="67">
        <f t="shared" si="631"/>
        <v>1.1246053556109405</v>
      </c>
      <c r="P4034" s="81">
        <f t="shared" si="632"/>
        <v>0</v>
      </c>
      <c r="Q4034" s="81">
        <f t="shared" si="633"/>
        <v>-1.9423656443890596</v>
      </c>
      <c r="S4034" s="1">
        <f t="shared" si="637"/>
        <v>6</v>
      </c>
      <c r="T4034" s="1" t="str">
        <f t="shared" si="638"/>
        <v>Off-Peak</v>
      </c>
    </row>
    <row r="4035" spans="1:20" x14ac:dyDescent="0.25">
      <c r="A4035" s="85">
        <v>45094.333333323848</v>
      </c>
      <c r="B4035" s="1">
        <v>6</v>
      </c>
      <c r="C4035" s="1">
        <v>17</v>
      </c>
      <c r="D4035" s="1">
        <v>9</v>
      </c>
      <c r="E4035" s="1" t="str">
        <f t="shared" si="634"/>
        <v>Summer</v>
      </c>
      <c r="F4035" s="78">
        <v>0.6371</v>
      </c>
      <c r="G4035" s="79">
        <f t="shared" si="635"/>
        <v>1.2121232821176287</v>
      </c>
      <c r="J4035" s="78">
        <v>4.3118790000000002</v>
      </c>
      <c r="K4035" s="80">
        <f t="shared" si="636"/>
        <v>4.3118790000000002</v>
      </c>
      <c r="L4035" s="68" t="str">
        <f t="shared" si="629"/>
        <v>Normal</v>
      </c>
      <c r="N4035" s="67">
        <f t="shared" si="630"/>
        <v>3.0997557178823714</v>
      </c>
      <c r="O4035" s="67">
        <f t="shared" si="631"/>
        <v>1.2121232821176289</v>
      </c>
      <c r="P4035" s="81">
        <f t="shared" si="632"/>
        <v>0</v>
      </c>
      <c r="Q4035" s="81">
        <f t="shared" si="633"/>
        <v>-3.0997557178823714</v>
      </c>
      <c r="S4035" s="1">
        <f t="shared" si="637"/>
        <v>6</v>
      </c>
      <c r="T4035" s="1" t="str">
        <f t="shared" si="638"/>
        <v>Off-Peak</v>
      </c>
    </row>
    <row r="4036" spans="1:20" x14ac:dyDescent="0.25">
      <c r="A4036" s="85">
        <v>45094.374999990512</v>
      </c>
      <c r="B4036" s="1">
        <v>6</v>
      </c>
      <c r="C4036" s="1">
        <v>17</v>
      </c>
      <c r="D4036" s="1">
        <v>10</v>
      </c>
      <c r="E4036" s="1" t="str">
        <f t="shared" si="634"/>
        <v>Summer</v>
      </c>
      <c r="F4036" s="78">
        <v>0.68149999999999999</v>
      </c>
      <c r="G4036" s="79">
        <f t="shared" si="635"/>
        <v>1.2965971068327795</v>
      </c>
      <c r="J4036" s="78">
        <v>5.2266380000000003</v>
      </c>
      <c r="K4036" s="80">
        <f t="shared" si="636"/>
        <v>5.2266380000000003</v>
      </c>
      <c r="L4036" s="68" t="str">
        <f t="shared" si="629"/>
        <v>Normal</v>
      </c>
      <c r="N4036" s="67">
        <f t="shared" si="630"/>
        <v>3.930040893167221</v>
      </c>
      <c r="O4036" s="67">
        <f t="shared" si="631"/>
        <v>1.2965971068327793</v>
      </c>
      <c r="P4036" s="81">
        <f t="shared" si="632"/>
        <v>2.2204460492503131E-16</v>
      </c>
      <c r="Q4036" s="81">
        <f t="shared" si="633"/>
        <v>-3.930040893167221</v>
      </c>
      <c r="S4036" s="1">
        <f t="shared" si="637"/>
        <v>6</v>
      </c>
      <c r="T4036" s="1" t="str">
        <f t="shared" si="638"/>
        <v>Off-Peak</v>
      </c>
    </row>
    <row r="4037" spans="1:20" x14ac:dyDescent="0.25">
      <c r="A4037" s="85">
        <v>45094.416666657176</v>
      </c>
      <c r="B4037" s="1">
        <v>6</v>
      </c>
      <c r="C4037" s="1">
        <v>17</v>
      </c>
      <c r="D4037" s="1">
        <v>11</v>
      </c>
      <c r="E4037" s="1" t="str">
        <f t="shared" si="634"/>
        <v>Summer</v>
      </c>
      <c r="F4037" s="78">
        <v>0.73299999999999998</v>
      </c>
      <c r="G4037" s="79">
        <f t="shared" si="635"/>
        <v>1.3945791332478759</v>
      </c>
      <c r="J4037" s="78">
        <v>5.8464390000000002</v>
      </c>
      <c r="K4037" s="80">
        <f t="shared" si="636"/>
        <v>5.8464390000000002</v>
      </c>
      <c r="L4037" s="68" t="str">
        <f t="shared" si="629"/>
        <v>Normal</v>
      </c>
      <c r="N4037" s="67">
        <f t="shared" si="630"/>
        <v>4.4518598667521241</v>
      </c>
      <c r="O4037" s="67">
        <f t="shared" si="631"/>
        <v>1.3945791332478761</v>
      </c>
      <c r="P4037" s="81">
        <f t="shared" si="632"/>
        <v>0</v>
      </c>
      <c r="Q4037" s="81">
        <f t="shared" si="633"/>
        <v>-4.4518598667521241</v>
      </c>
      <c r="S4037" s="1">
        <f t="shared" si="637"/>
        <v>6</v>
      </c>
      <c r="T4037" s="1" t="str">
        <f t="shared" si="638"/>
        <v>Off-Peak</v>
      </c>
    </row>
    <row r="4038" spans="1:20" x14ac:dyDescent="0.25">
      <c r="A4038" s="85">
        <v>45094.458333323841</v>
      </c>
      <c r="B4038" s="1">
        <v>6</v>
      </c>
      <c r="C4038" s="1">
        <v>17</v>
      </c>
      <c r="D4038" s="1">
        <v>12</v>
      </c>
      <c r="E4038" s="1" t="str">
        <f t="shared" si="634"/>
        <v>Summer</v>
      </c>
      <c r="F4038" s="78">
        <v>0.80279999999999996</v>
      </c>
      <c r="G4038" s="79">
        <f t="shared" si="635"/>
        <v>1.5273780739036764</v>
      </c>
      <c r="J4038" s="78">
        <v>5.7256299999999998</v>
      </c>
      <c r="K4038" s="80">
        <f t="shared" si="636"/>
        <v>5.7256299999999998</v>
      </c>
      <c r="L4038" s="68" t="str">
        <f t="shared" si="629"/>
        <v>Normal</v>
      </c>
      <c r="N4038" s="67">
        <f t="shared" si="630"/>
        <v>4.1982519260963231</v>
      </c>
      <c r="O4038" s="67">
        <f t="shared" si="631"/>
        <v>1.5273780739036766</v>
      </c>
      <c r="P4038" s="81">
        <f t="shared" si="632"/>
        <v>0</v>
      </c>
      <c r="Q4038" s="81">
        <f t="shared" si="633"/>
        <v>-4.1982519260963231</v>
      </c>
      <c r="S4038" s="1">
        <f t="shared" si="637"/>
        <v>6</v>
      </c>
      <c r="T4038" s="1" t="str">
        <f t="shared" si="638"/>
        <v>Off-Peak</v>
      </c>
    </row>
    <row r="4039" spans="1:20" x14ac:dyDescent="0.25">
      <c r="A4039" s="85">
        <v>45094.499999990505</v>
      </c>
      <c r="B4039" s="1">
        <v>6</v>
      </c>
      <c r="C4039" s="1">
        <v>17</v>
      </c>
      <c r="D4039" s="1">
        <v>13</v>
      </c>
      <c r="E4039" s="1" t="str">
        <f t="shared" si="634"/>
        <v>Summer</v>
      </c>
      <c r="F4039" s="78">
        <v>0.89510000000000001</v>
      </c>
      <c r="G4039" s="79">
        <f t="shared" si="635"/>
        <v>1.7029846960029655</v>
      </c>
      <c r="J4039" s="78">
        <v>5.9717089999999997</v>
      </c>
      <c r="K4039" s="80">
        <f t="shared" si="636"/>
        <v>5.9717089999999997</v>
      </c>
      <c r="L4039" s="68" t="str">
        <f t="shared" si="629"/>
        <v>Normal</v>
      </c>
      <c r="N4039" s="67">
        <f t="shared" si="630"/>
        <v>4.2687243039970344</v>
      </c>
      <c r="O4039" s="67">
        <f t="shared" si="631"/>
        <v>1.7029846960029653</v>
      </c>
      <c r="P4039" s="81">
        <f t="shared" si="632"/>
        <v>2.2204460492503131E-16</v>
      </c>
      <c r="Q4039" s="81">
        <f t="shared" si="633"/>
        <v>-4.2687243039970344</v>
      </c>
      <c r="S4039" s="1">
        <f t="shared" si="637"/>
        <v>6</v>
      </c>
      <c r="T4039" s="1" t="str">
        <f t="shared" si="638"/>
        <v>Off-Peak</v>
      </c>
    </row>
    <row r="4040" spans="1:20" x14ac:dyDescent="0.25">
      <c r="A4040" s="85">
        <v>45094.541666657169</v>
      </c>
      <c r="B4040" s="1">
        <v>6</v>
      </c>
      <c r="C4040" s="1">
        <v>17</v>
      </c>
      <c r="D4040" s="1">
        <v>14</v>
      </c>
      <c r="E4040" s="1" t="str">
        <f t="shared" si="634"/>
        <v>Summer</v>
      </c>
      <c r="F4040" s="78">
        <v>1.0025999999999999</v>
      </c>
      <c r="G4040" s="79">
        <f t="shared" si="635"/>
        <v>1.9075102851218559</v>
      </c>
      <c r="J4040" s="78">
        <v>5.0265259999999996</v>
      </c>
      <c r="K4040" s="80">
        <f t="shared" si="636"/>
        <v>5.0265259999999996</v>
      </c>
      <c r="L4040" s="68" t="str">
        <f t="shared" si="629"/>
        <v>Normal</v>
      </c>
      <c r="N4040" s="67">
        <f t="shared" si="630"/>
        <v>3.1190157148781434</v>
      </c>
      <c r="O4040" s="67">
        <f t="shared" si="631"/>
        <v>1.9075102851218562</v>
      </c>
      <c r="P4040" s="81">
        <f t="shared" si="632"/>
        <v>0</v>
      </c>
      <c r="Q4040" s="81">
        <f t="shared" si="633"/>
        <v>-3.1190157148781434</v>
      </c>
      <c r="S4040" s="1">
        <f t="shared" si="637"/>
        <v>6</v>
      </c>
      <c r="T4040" s="1" t="str">
        <f t="shared" si="638"/>
        <v>Off-Peak</v>
      </c>
    </row>
    <row r="4041" spans="1:20" x14ac:dyDescent="0.25">
      <c r="A4041" s="85">
        <v>45094.583333323833</v>
      </c>
      <c r="B4041" s="1">
        <v>6</v>
      </c>
      <c r="C4041" s="1">
        <v>17</v>
      </c>
      <c r="D4041" s="1">
        <v>15</v>
      </c>
      <c r="E4041" s="1" t="str">
        <f t="shared" si="634"/>
        <v>Summer</v>
      </c>
      <c r="F4041" s="78">
        <v>1.1144000000000001</v>
      </c>
      <c r="G4041" s="79">
        <f t="shared" si="635"/>
        <v>2.120216897805502</v>
      </c>
      <c r="J4041" s="78">
        <v>4.9497179999999998</v>
      </c>
      <c r="K4041" s="80">
        <f t="shared" si="636"/>
        <v>4.9497179999999998</v>
      </c>
      <c r="L4041" s="68" t="str">
        <f t="shared" si="629"/>
        <v>Normal</v>
      </c>
      <c r="N4041" s="67">
        <f t="shared" si="630"/>
        <v>2.8295011021944978</v>
      </c>
      <c r="O4041" s="67">
        <f t="shared" si="631"/>
        <v>2.120216897805502</v>
      </c>
      <c r="P4041" s="81">
        <f t="shared" si="632"/>
        <v>0</v>
      </c>
      <c r="Q4041" s="81">
        <f t="shared" si="633"/>
        <v>-2.8295011021944978</v>
      </c>
      <c r="S4041" s="1">
        <f t="shared" si="637"/>
        <v>6</v>
      </c>
      <c r="T4041" s="1" t="str">
        <f t="shared" si="638"/>
        <v>Off-Peak</v>
      </c>
    </row>
    <row r="4042" spans="1:20" x14ac:dyDescent="0.25">
      <c r="A4042" s="85">
        <v>45094.624999990498</v>
      </c>
      <c r="B4042" s="1">
        <v>6</v>
      </c>
      <c r="C4042" s="1">
        <v>17</v>
      </c>
      <c r="D4042" s="1">
        <v>16</v>
      </c>
      <c r="E4042" s="1" t="str">
        <f t="shared" si="634"/>
        <v>Summer</v>
      </c>
      <c r="F4042" s="78">
        <v>1.2411000000000001</v>
      </c>
      <c r="G4042" s="79">
        <f t="shared" si="635"/>
        <v>2.3612717084228363</v>
      </c>
      <c r="J4042" s="78">
        <v>3.910425</v>
      </c>
      <c r="K4042" s="80">
        <f t="shared" si="636"/>
        <v>3.910425</v>
      </c>
      <c r="L4042" s="68" t="str">
        <f t="shared" si="629"/>
        <v>Normal</v>
      </c>
      <c r="N4042" s="67">
        <f t="shared" si="630"/>
        <v>1.5491532915771637</v>
      </c>
      <c r="O4042" s="67">
        <f t="shared" si="631"/>
        <v>2.3612717084228363</v>
      </c>
      <c r="P4042" s="81">
        <f t="shared" si="632"/>
        <v>0</v>
      </c>
      <c r="Q4042" s="81">
        <f t="shared" si="633"/>
        <v>-1.5491532915771637</v>
      </c>
      <c r="S4042" s="1">
        <f t="shared" si="637"/>
        <v>6</v>
      </c>
      <c r="T4042" s="1" t="str">
        <f t="shared" si="638"/>
        <v>Off-Peak</v>
      </c>
    </row>
    <row r="4043" spans="1:20" x14ac:dyDescent="0.25">
      <c r="A4043" s="85">
        <v>45094.666666657162</v>
      </c>
      <c r="B4043" s="1">
        <v>6</v>
      </c>
      <c r="C4043" s="1">
        <v>17</v>
      </c>
      <c r="D4043" s="1">
        <v>17</v>
      </c>
      <c r="E4043" s="1" t="str">
        <f t="shared" si="634"/>
        <v>Summer</v>
      </c>
      <c r="F4043" s="78">
        <v>1.3299000000000001</v>
      </c>
      <c r="G4043" s="79">
        <f t="shared" si="635"/>
        <v>2.5302193578531385</v>
      </c>
      <c r="J4043" s="78">
        <v>2.5461269999999998</v>
      </c>
      <c r="K4043" s="80">
        <f t="shared" si="636"/>
        <v>2.5461269999999998</v>
      </c>
      <c r="L4043" s="68" t="str">
        <f t="shared" si="629"/>
        <v>Normal</v>
      </c>
      <c r="N4043" s="67">
        <f t="shared" si="630"/>
        <v>1.5907642146861356E-2</v>
      </c>
      <c r="O4043" s="67">
        <f t="shared" si="631"/>
        <v>2.5302193578531385</v>
      </c>
      <c r="P4043" s="81">
        <f t="shared" si="632"/>
        <v>0</v>
      </c>
      <c r="Q4043" s="81">
        <f t="shared" si="633"/>
        <v>-1.5907642146861356E-2</v>
      </c>
      <c r="S4043" s="1">
        <f t="shared" si="637"/>
        <v>6</v>
      </c>
      <c r="T4043" s="1" t="str">
        <f t="shared" si="638"/>
        <v>Off-Peak</v>
      </c>
    </row>
    <row r="4044" spans="1:20" x14ac:dyDescent="0.25">
      <c r="A4044" s="85">
        <v>45094.708333323826</v>
      </c>
      <c r="B4044" s="1">
        <v>6</v>
      </c>
      <c r="C4044" s="1">
        <v>17</v>
      </c>
      <c r="D4044" s="1">
        <v>18</v>
      </c>
      <c r="E4044" s="1" t="str">
        <f t="shared" si="634"/>
        <v>Summer</v>
      </c>
      <c r="F4044" s="78">
        <v>1.3714</v>
      </c>
      <c r="G4044" s="79">
        <f t="shared" si="635"/>
        <v>2.6091757480711282</v>
      </c>
      <c r="J4044" s="78">
        <v>1.088916</v>
      </c>
      <c r="K4044" s="80">
        <f t="shared" si="636"/>
        <v>1.088916</v>
      </c>
      <c r="L4044" s="68" t="str">
        <f t="shared" si="629"/>
        <v>Normal</v>
      </c>
      <c r="N4044" s="67">
        <f t="shared" si="630"/>
        <v>0</v>
      </c>
      <c r="O4044" s="67">
        <f t="shared" si="631"/>
        <v>1.088916</v>
      </c>
      <c r="P4044" s="81">
        <f t="shared" si="632"/>
        <v>1.5202597480711282</v>
      </c>
      <c r="Q4044" s="81">
        <f t="shared" si="633"/>
        <v>1.5202597480711282</v>
      </c>
      <c r="S4044" s="1">
        <f t="shared" si="637"/>
        <v>6</v>
      </c>
      <c r="T4044" s="1" t="str">
        <f t="shared" si="638"/>
        <v>Off-Peak</v>
      </c>
    </row>
    <row r="4045" spans="1:20" x14ac:dyDescent="0.25">
      <c r="A4045" s="85">
        <v>45094.74999999049</v>
      </c>
      <c r="B4045" s="1">
        <v>6</v>
      </c>
      <c r="C4045" s="1">
        <v>17</v>
      </c>
      <c r="D4045" s="1">
        <v>19</v>
      </c>
      <c r="E4045" s="1" t="str">
        <f t="shared" si="634"/>
        <v>Summer</v>
      </c>
      <c r="F4045" s="78">
        <v>1.3360000000000001</v>
      </c>
      <c r="G4045" s="79">
        <f t="shared" si="635"/>
        <v>2.5418249959333727</v>
      </c>
      <c r="J4045" s="78">
        <v>0.28199200000000002</v>
      </c>
      <c r="K4045" s="80">
        <f t="shared" si="636"/>
        <v>0.28199200000000002</v>
      </c>
      <c r="L4045" s="68" t="str">
        <f t="shared" si="629"/>
        <v>Normal</v>
      </c>
      <c r="N4045" s="67">
        <f t="shared" si="630"/>
        <v>0</v>
      </c>
      <c r="O4045" s="67">
        <f t="shared" si="631"/>
        <v>0.28199200000000002</v>
      </c>
      <c r="P4045" s="81">
        <f t="shared" si="632"/>
        <v>2.2598329959333725</v>
      </c>
      <c r="Q4045" s="81">
        <f t="shared" si="633"/>
        <v>2.2598329959333725</v>
      </c>
      <c r="S4045" s="1">
        <f t="shared" si="637"/>
        <v>6</v>
      </c>
      <c r="T4045" s="1" t="str">
        <f t="shared" si="638"/>
        <v>Off-Peak</v>
      </c>
    </row>
    <row r="4046" spans="1:20" x14ac:dyDescent="0.25">
      <c r="A4046" s="85">
        <v>45094.791666657155</v>
      </c>
      <c r="B4046" s="1">
        <v>6</v>
      </c>
      <c r="C4046" s="1">
        <v>17</v>
      </c>
      <c r="D4046" s="1">
        <v>20</v>
      </c>
      <c r="E4046" s="1" t="str">
        <f t="shared" si="634"/>
        <v>Summer</v>
      </c>
      <c r="F4046" s="78">
        <v>1.2422</v>
      </c>
      <c r="G4046" s="79">
        <f t="shared" si="635"/>
        <v>2.3633645284045177</v>
      </c>
      <c r="J4046" s="78">
        <v>0</v>
      </c>
      <c r="K4046" s="80">
        <f t="shared" si="636"/>
        <v>0</v>
      </c>
      <c r="L4046" s="68" t="str">
        <f t="shared" si="629"/>
        <v>Normal</v>
      </c>
      <c r="N4046" s="67">
        <f t="shared" si="630"/>
        <v>0</v>
      </c>
      <c r="O4046" s="67">
        <f t="shared" si="631"/>
        <v>0</v>
      </c>
      <c r="P4046" s="81">
        <f t="shared" si="632"/>
        <v>2.3633645284045177</v>
      </c>
      <c r="Q4046" s="81">
        <f t="shared" si="633"/>
        <v>2.3633645284045177</v>
      </c>
      <c r="S4046" s="1">
        <f t="shared" si="637"/>
        <v>6</v>
      </c>
      <c r="T4046" s="1" t="str">
        <f t="shared" si="638"/>
        <v>Off-Peak</v>
      </c>
    </row>
    <row r="4047" spans="1:20" x14ac:dyDescent="0.25">
      <c r="A4047" s="85">
        <v>45094.833333323819</v>
      </c>
      <c r="B4047" s="1">
        <v>6</v>
      </c>
      <c r="C4047" s="1">
        <v>17</v>
      </c>
      <c r="D4047" s="1">
        <v>21</v>
      </c>
      <c r="E4047" s="1" t="str">
        <f t="shared" si="634"/>
        <v>Summer</v>
      </c>
      <c r="F4047" s="78">
        <v>1.1583000000000001</v>
      </c>
      <c r="G4047" s="79">
        <f t="shared" si="635"/>
        <v>2.2037394407107977</v>
      </c>
      <c r="J4047" s="78">
        <v>0</v>
      </c>
      <c r="K4047" s="80">
        <f t="shared" si="636"/>
        <v>0</v>
      </c>
      <c r="L4047" s="68" t="str">
        <f t="shared" si="629"/>
        <v>Normal</v>
      </c>
      <c r="N4047" s="67">
        <f t="shared" si="630"/>
        <v>0</v>
      </c>
      <c r="O4047" s="67">
        <f t="shared" si="631"/>
        <v>0</v>
      </c>
      <c r="P4047" s="81">
        <f t="shared" si="632"/>
        <v>2.2037394407107977</v>
      </c>
      <c r="Q4047" s="81">
        <f t="shared" si="633"/>
        <v>2.2037394407107977</v>
      </c>
      <c r="S4047" s="1">
        <f t="shared" si="637"/>
        <v>6</v>
      </c>
      <c r="T4047" s="1" t="str">
        <f t="shared" si="638"/>
        <v>Off-Peak</v>
      </c>
    </row>
    <row r="4048" spans="1:20" x14ac:dyDescent="0.25">
      <c r="A4048" s="85">
        <v>45094.874999990483</v>
      </c>
      <c r="B4048" s="1">
        <v>6</v>
      </c>
      <c r="C4048" s="1">
        <v>17</v>
      </c>
      <c r="D4048" s="1">
        <v>22</v>
      </c>
      <c r="E4048" s="1" t="str">
        <f t="shared" si="634"/>
        <v>Summer</v>
      </c>
      <c r="F4048" s="78">
        <v>1.1103000000000001</v>
      </c>
      <c r="G4048" s="79">
        <f t="shared" si="635"/>
        <v>2.1124163869646888</v>
      </c>
      <c r="J4048" s="78">
        <v>0</v>
      </c>
      <c r="K4048" s="80">
        <f t="shared" si="636"/>
        <v>0</v>
      </c>
      <c r="L4048" s="68" t="str">
        <f t="shared" si="629"/>
        <v>Normal</v>
      </c>
      <c r="N4048" s="67">
        <f t="shared" si="630"/>
        <v>0</v>
      </c>
      <c r="O4048" s="67">
        <f t="shared" si="631"/>
        <v>0</v>
      </c>
      <c r="P4048" s="81">
        <f t="shared" si="632"/>
        <v>2.1124163869646888</v>
      </c>
      <c r="Q4048" s="81">
        <f t="shared" si="633"/>
        <v>2.1124163869646888</v>
      </c>
      <c r="S4048" s="1">
        <f t="shared" si="637"/>
        <v>6</v>
      </c>
      <c r="T4048" s="1" t="str">
        <f t="shared" si="638"/>
        <v>Off-Peak</v>
      </c>
    </row>
    <row r="4049" spans="1:20" x14ac:dyDescent="0.25">
      <c r="A4049" s="85">
        <v>45094.916666657147</v>
      </c>
      <c r="B4049" s="1">
        <v>6</v>
      </c>
      <c r="C4049" s="1">
        <v>17</v>
      </c>
      <c r="D4049" s="1">
        <v>23</v>
      </c>
      <c r="E4049" s="1" t="str">
        <f t="shared" si="634"/>
        <v>Summer</v>
      </c>
      <c r="F4049" s="78">
        <v>1.0148999999999999</v>
      </c>
      <c r="G4049" s="79">
        <f t="shared" si="635"/>
        <v>1.9309118176442963</v>
      </c>
      <c r="J4049" s="78">
        <v>0</v>
      </c>
      <c r="K4049" s="80">
        <f t="shared" si="636"/>
        <v>0</v>
      </c>
      <c r="L4049" s="68" t="str">
        <f t="shared" si="629"/>
        <v>Normal</v>
      </c>
      <c r="N4049" s="67">
        <f t="shared" si="630"/>
        <v>0</v>
      </c>
      <c r="O4049" s="67">
        <f t="shared" si="631"/>
        <v>0</v>
      </c>
      <c r="P4049" s="81">
        <f t="shared" si="632"/>
        <v>1.9309118176442963</v>
      </c>
      <c r="Q4049" s="81">
        <f t="shared" si="633"/>
        <v>1.9309118176442963</v>
      </c>
      <c r="S4049" s="1">
        <f t="shared" si="637"/>
        <v>6</v>
      </c>
      <c r="T4049" s="1" t="str">
        <f t="shared" si="638"/>
        <v>Off-Peak</v>
      </c>
    </row>
    <row r="4050" spans="1:20" x14ac:dyDescent="0.25">
      <c r="A4050" s="85">
        <v>45094.958333323812</v>
      </c>
      <c r="B4050" s="1">
        <v>6</v>
      </c>
      <c r="C4050" s="1">
        <v>18</v>
      </c>
      <c r="D4050" s="1">
        <v>0</v>
      </c>
      <c r="E4050" s="1" t="str">
        <f t="shared" si="634"/>
        <v>Summer</v>
      </c>
      <c r="F4050" s="78">
        <v>0.89259999999999995</v>
      </c>
      <c r="G4050" s="79">
        <f t="shared" si="635"/>
        <v>1.6982282869536889</v>
      </c>
      <c r="J4050" s="78">
        <v>0</v>
      </c>
      <c r="K4050" s="80">
        <f t="shared" si="636"/>
        <v>0</v>
      </c>
      <c r="L4050" s="68" t="str">
        <f t="shared" si="629"/>
        <v>Normal</v>
      </c>
      <c r="N4050" s="67">
        <f t="shared" si="630"/>
        <v>0</v>
      </c>
      <c r="O4050" s="67">
        <f t="shared" si="631"/>
        <v>0</v>
      </c>
      <c r="P4050" s="81">
        <f t="shared" si="632"/>
        <v>1.6982282869536889</v>
      </c>
      <c r="Q4050" s="81">
        <f t="shared" si="633"/>
        <v>1.6982282869536889</v>
      </c>
      <c r="S4050" s="1">
        <f t="shared" si="637"/>
        <v>6</v>
      </c>
      <c r="T4050" s="1" t="str">
        <f t="shared" si="638"/>
        <v>Off-Peak</v>
      </c>
    </row>
    <row r="4051" spans="1:20" x14ac:dyDescent="0.25">
      <c r="A4051" s="85">
        <v>45094.999999990476</v>
      </c>
      <c r="B4051" s="1">
        <v>6</v>
      </c>
      <c r="C4051" s="1">
        <v>18</v>
      </c>
      <c r="D4051" s="1">
        <v>1</v>
      </c>
      <c r="E4051" s="1" t="str">
        <f t="shared" si="634"/>
        <v>Summer</v>
      </c>
      <c r="F4051" s="78">
        <v>0.77990000000000004</v>
      </c>
      <c r="G4051" s="79">
        <f t="shared" si="635"/>
        <v>1.4838093670123036</v>
      </c>
      <c r="J4051" s="78">
        <v>0</v>
      </c>
      <c r="K4051" s="80">
        <f t="shared" si="636"/>
        <v>0</v>
      </c>
      <c r="L4051" s="68" t="str">
        <f t="shared" ref="L4051:L4114" si="639">IF(AND(D4051&gt;=$C$2,D4051&lt;=$C$3,E4051="Summer"),"MaxDis","Normal")</f>
        <v>Normal</v>
      </c>
      <c r="N4051" s="67">
        <f t="shared" ref="N4051:N4114" si="640">IF(K4051-G4051&lt;0,0,K4051-G4051)</f>
        <v>0</v>
      </c>
      <c r="O4051" s="67">
        <f t="shared" ref="O4051:O4114" si="641">K4051-N4051</f>
        <v>0</v>
      </c>
      <c r="P4051" s="81">
        <f t="shared" ref="P4051:P4114" si="642">MAX(0,G4051-O4051)</f>
        <v>1.4838093670123036</v>
      </c>
      <c r="Q4051" s="81">
        <f t="shared" ref="Q4051:Q4114" si="643">G4051-K4051</f>
        <v>1.4838093670123036</v>
      </c>
      <c r="S4051" s="1">
        <f t="shared" si="637"/>
        <v>7</v>
      </c>
      <c r="T4051" s="1" t="str">
        <f t="shared" si="638"/>
        <v>Off-Peak</v>
      </c>
    </row>
    <row r="4052" spans="1:20" x14ac:dyDescent="0.25">
      <c r="A4052" s="85">
        <v>45095.04166665714</v>
      </c>
      <c r="B4052" s="1">
        <v>6</v>
      </c>
      <c r="C4052" s="1">
        <v>18</v>
      </c>
      <c r="D4052" s="1">
        <v>2</v>
      </c>
      <c r="E4052" s="1" t="str">
        <f t="shared" ref="E4052:E4115" si="644">IF(AND(B4052&gt;=$C$5,B4052&lt;=$C$6),"Summer","Non-Summer")</f>
        <v>Summer</v>
      </c>
      <c r="F4052" s="78">
        <v>0.69630000000000003</v>
      </c>
      <c r="G4052" s="79">
        <f t="shared" ref="G4052:G4115" si="645">F4052*$G$13</f>
        <v>1.3247550484044968</v>
      </c>
      <c r="J4052" s="78">
        <v>0</v>
      </c>
      <c r="K4052" s="80">
        <f t="shared" ref="K4052:K4115" si="646">J4052*$K$13</f>
        <v>0</v>
      </c>
      <c r="L4052" s="68" t="str">
        <f t="shared" si="639"/>
        <v>Normal</v>
      </c>
      <c r="N4052" s="67">
        <f t="shared" si="640"/>
        <v>0</v>
      </c>
      <c r="O4052" s="67">
        <f t="shared" si="641"/>
        <v>0</v>
      </c>
      <c r="P4052" s="81">
        <f t="shared" si="642"/>
        <v>1.3247550484044968</v>
      </c>
      <c r="Q4052" s="81">
        <f t="shared" si="643"/>
        <v>1.3247550484044968</v>
      </c>
      <c r="S4052" s="1">
        <f t="shared" ref="S4052:S4115" si="647">WEEKDAY(A4052,2)</f>
        <v>7</v>
      </c>
      <c r="T4052" s="1" t="str">
        <f t="shared" ref="T4052:T4115" si="648">IF(S4052&gt;5,"Off-Peak",IF(AND(D4052&gt;=$C$7,D4052&lt;$C$8),"Peak","Off-Peak"))</f>
        <v>Off-Peak</v>
      </c>
    </row>
    <row r="4053" spans="1:20" x14ac:dyDescent="0.25">
      <c r="A4053" s="85">
        <v>45095.083333323804</v>
      </c>
      <c r="B4053" s="1">
        <v>6</v>
      </c>
      <c r="C4053" s="1">
        <v>18</v>
      </c>
      <c r="D4053" s="1">
        <v>3</v>
      </c>
      <c r="E4053" s="1" t="str">
        <f t="shared" si="644"/>
        <v>Summer</v>
      </c>
      <c r="F4053" s="78">
        <v>0.63849999999999996</v>
      </c>
      <c r="G4053" s="79">
        <f t="shared" si="645"/>
        <v>1.2147868711852234</v>
      </c>
      <c r="J4053" s="78">
        <v>0</v>
      </c>
      <c r="K4053" s="80">
        <f t="shared" si="646"/>
        <v>0</v>
      </c>
      <c r="L4053" s="68" t="str">
        <f t="shared" si="639"/>
        <v>Normal</v>
      </c>
      <c r="N4053" s="67">
        <f t="shared" si="640"/>
        <v>0</v>
      </c>
      <c r="O4053" s="67">
        <f t="shared" si="641"/>
        <v>0</v>
      </c>
      <c r="P4053" s="81">
        <f t="shared" si="642"/>
        <v>1.2147868711852234</v>
      </c>
      <c r="Q4053" s="81">
        <f t="shared" si="643"/>
        <v>1.2147868711852234</v>
      </c>
      <c r="S4053" s="1">
        <f t="shared" si="647"/>
        <v>7</v>
      </c>
      <c r="T4053" s="1" t="str">
        <f t="shared" si="648"/>
        <v>Off-Peak</v>
      </c>
    </row>
    <row r="4054" spans="1:20" x14ac:dyDescent="0.25">
      <c r="A4054" s="85">
        <v>45095.124999990468</v>
      </c>
      <c r="B4054" s="1">
        <v>6</v>
      </c>
      <c r="C4054" s="1">
        <v>18</v>
      </c>
      <c r="D4054" s="1">
        <v>4</v>
      </c>
      <c r="E4054" s="1" t="str">
        <f t="shared" si="644"/>
        <v>Summer</v>
      </c>
      <c r="F4054" s="78">
        <v>0.60150000000000003</v>
      </c>
      <c r="G4054" s="79">
        <f t="shared" si="645"/>
        <v>1.144392017255931</v>
      </c>
      <c r="J4054" s="78">
        <v>0</v>
      </c>
      <c r="K4054" s="80">
        <f t="shared" si="646"/>
        <v>0</v>
      </c>
      <c r="L4054" s="68" t="str">
        <f t="shared" si="639"/>
        <v>Normal</v>
      </c>
      <c r="N4054" s="67">
        <f t="shared" si="640"/>
        <v>0</v>
      </c>
      <c r="O4054" s="67">
        <f t="shared" si="641"/>
        <v>0</v>
      </c>
      <c r="P4054" s="81">
        <f t="shared" si="642"/>
        <v>1.144392017255931</v>
      </c>
      <c r="Q4054" s="81">
        <f t="shared" si="643"/>
        <v>1.144392017255931</v>
      </c>
      <c r="S4054" s="1">
        <f t="shared" si="647"/>
        <v>7</v>
      </c>
      <c r="T4054" s="1" t="str">
        <f t="shared" si="648"/>
        <v>Off-Peak</v>
      </c>
    </row>
    <row r="4055" spans="1:20" x14ac:dyDescent="0.25">
      <c r="A4055" s="85">
        <v>45095.166666657133</v>
      </c>
      <c r="B4055" s="1">
        <v>6</v>
      </c>
      <c r="C4055" s="1">
        <v>18</v>
      </c>
      <c r="D4055" s="1">
        <v>5</v>
      </c>
      <c r="E4055" s="1" t="str">
        <f t="shared" si="644"/>
        <v>Summer</v>
      </c>
      <c r="F4055" s="78">
        <v>0.5786</v>
      </c>
      <c r="G4055" s="79">
        <f t="shared" si="645"/>
        <v>1.1008233103645579</v>
      </c>
      <c r="J4055" s="78">
        <v>0</v>
      </c>
      <c r="K4055" s="80">
        <f t="shared" si="646"/>
        <v>0</v>
      </c>
      <c r="L4055" s="68" t="str">
        <f t="shared" si="639"/>
        <v>Normal</v>
      </c>
      <c r="N4055" s="67">
        <f t="shared" si="640"/>
        <v>0</v>
      </c>
      <c r="O4055" s="67">
        <f t="shared" si="641"/>
        <v>0</v>
      </c>
      <c r="P4055" s="81">
        <f t="shared" si="642"/>
        <v>1.1008233103645579</v>
      </c>
      <c r="Q4055" s="81">
        <f t="shared" si="643"/>
        <v>1.1008233103645579</v>
      </c>
      <c r="S4055" s="1">
        <f t="shared" si="647"/>
        <v>7</v>
      </c>
      <c r="T4055" s="1" t="str">
        <f t="shared" si="648"/>
        <v>Off-Peak</v>
      </c>
    </row>
    <row r="4056" spans="1:20" x14ac:dyDescent="0.25">
      <c r="A4056" s="85">
        <v>45095.208333323797</v>
      </c>
      <c r="B4056" s="1">
        <v>6</v>
      </c>
      <c r="C4056" s="1">
        <v>18</v>
      </c>
      <c r="D4056" s="1">
        <v>6</v>
      </c>
      <c r="E4056" s="1" t="str">
        <f t="shared" si="644"/>
        <v>Summer</v>
      </c>
      <c r="F4056" s="78">
        <v>0.5675</v>
      </c>
      <c r="G4056" s="79">
        <f t="shared" si="645"/>
        <v>1.0797048541857703</v>
      </c>
      <c r="J4056" s="78">
        <v>0.39967200000000003</v>
      </c>
      <c r="K4056" s="80">
        <f t="shared" si="646"/>
        <v>0.39967200000000003</v>
      </c>
      <c r="L4056" s="68" t="str">
        <f t="shared" si="639"/>
        <v>Normal</v>
      </c>
      <c r="N4056" s="67">
        <f t="shared" si="640"/>
        <v>0</v>
      </c>
      <c r="O4056" s="67">
        <f t="shared" si="641"/>
        <v>0.39967200000000003</v>
      </c>
      <c r="P4056" s="81">
        <f t="shared" si="642"/>
        <v>0.68003285418577031</v>
      </c>
      <c r="Q4056" s="81">
        <f t="shared" si="643"/>
        <v>0.68003285418577031</v>
      </c>
      <c r="S4056" s="1">
        <f t="shared" si="647"/>
        <v>7</v>
      </c>
      <c r="T4056" s="1" t="str">
        <f t="shared" si="648"/>
        <v>Off-Peak</v>
      </c>
    </row>
    <row r="4057" spans="1:20" x14ac:dyDescent="0.25">
      <c r="A4057" s="85">
        <v>45095.249999990461</v>
      </c>
      <c r="B4057" s="1">
        <v>6</v>
      </c>
      <c r="C4057" s="1">
        <v>18</v>
      </c>
      <c r="D4057" s="1">
        <v>7</v>
      </c>
      <c r="E4057" s="1" t="str">
        <f t="shared" si="644"/>
        <v>Summer</v>
      </c>
      <c r="F4057" s="78">
        <v>0.57499999999999996</v>
      </c>
      <c r="G4057" s="79">
        <f t="shared" si="645"/>
        <v>1.0939740813335996</v>
      </c>
      <c r="J4057" s="78">
        <v>1.33389</v>
      </c>
      <c r="K4057" s="80">
        <f t="shared" si="646"/>
        <v>1.33389</v>
      </c>
      <c r="L4057" s="68" t="str">
        <f t="shared" si="639"/>
        <v>Normal</v>
      </c>
      <c r="N4057" s="67">
        <f t="shared" si="640"/>
        <v>0.23991591866640039</v>
      </c>
      <c r="O4057" s="67">
        <f t="shared" si="641"/>
        <v>1.0939740813335996</v>
      </c>
      <c r="P4057" s="81">
        <f t="shared" si="642"/>
        <v>0</v>
      </c>
      <c r="Q4057" s="81">
        <f t="shared" si="643"/>
        <v>-0.23991591866640039</v>
      </c>
      <c r="S4057" s="1">
        <f t="shared" si="647"/>
        <v>7</v>
      </c>
      <c r="T4057" s="1" t="str">
        <f t="shared" si="648"/>
        <v>Off-Peak</v>
      </c>
    </row>
    <row r="4058" spans="1:20" x14ac:dyDescent="0.25">
      <c r="A4058" s="85">
        <v>45095.291666657125</v>
      </c>
      <c r="B4058" s="1">
        <v>6</v>
      </c>
      <c r="C4058" s="1">
        <v>18</v>
      </c>
      <c r="D4058" s="1">
        <v>8</v>
      </c>
      <c r="E4058" s="1" t="str">
        <f t="shared" si="644"/>
        <v>Summer</v>
      </c>
      <c r="F4058" s="78">
        <v>0.62709999999999999</v>
      </c>
      <c r="G4058" s="79">
        <f t="shared" si="645"/>
        <v>1.1930976459205225</v>
      </c>
      <c r="J4058" s="78">
        <v>2.762143</v>
      </c>
      <c r="K4058" s="80">
        <f t="shared" si="646"/>
        <v>2.762143</v>
      </c>
      <c r="L4058" s="68" t="str">
        <f t="shared" si="639"/>
        <v>Normal</v>
      </c>
      <c r="N4058" s="67">
        <f t="shared" si="640"/>
        <v>1.5690453540794775</v>
      </c>
      <c r="O4058" s="67">
        <f t="shared" si="641"/>
        <v>1.1930976459205225</v>
      </c>
      <c r="P4058" s="81">
        <f t="shared" si="642"/>
        <v>0</v>
      </c>
      <c r="Q4058" s="81">
        <f t="shared" si="643"/>
        <v>-1.5690453540794775</v>
      </c>
      <c r="S4058" s="1">
        <f t="shared" si="647"/>
        <v>7</v>
      </c>
      <c r="T4058" s="1" t="str">
        <f t="shared" si="648"/>
        <v>Off-Peak</v>
      </c>
    </row>
    <row r="4059" spans="1:20" x14ac:dyDescent="0.25">
      <c r="A4059" s="85">
        <v>45095.33333332379</v>
      </c>
      <c r="B4059" s="1">
        <v>6</v>
      </c>
      <c r="C4059" s="1">
        <v>18</v>
      </c>
      <c r="D4059" s="1">
        <v>9</v>
      </c>
      <c r="E4059" s="1" t="str">
        <f t="shared" si="644"/>
        <v>Summer</v>
      </c>
      <c r="F4059" s="78">
        <v>0.7036</v>
      </c>
      <c r="G4059" s="79">
        <f t="shared" si="645"/>
        <v>1.338643762828384</v>
      </c>
      <c r="J4059" s="78">
        <v>4.0147250000000003</v>
      </c>
      <c r="K4059" s="80">
        <f t="shared" si="646"/>
        <v>4.0147250000000003</v>
      </c>
      <c r="L4059" s="68" t="str">
        <f t="shared" si="639"/>
        <v>Normal</v>
      </c>
      <c r="N4059" s="67">
        <f t="shared" si="640"/>
        <v>2.6760812371716165</v>
      </c>
      <c r="O4059" s="67">
        <f t="shared" si="641"/>
        <v>1.3386437628283838</v>
      </c>
      <c r="P4059" s="81">
        <f t="shared" si="642"/>
        <v>2.2204460492503131E-16</v>
      </c>
      <c r="Q4059" s="81">
        <f t="shared" si="643"/>
        <v>-2.6760812371716165</v>
      </c>
      <c r="S4059" s="1">
        <f t="shared" si="647"/>
        <v>7</v>
      </c>
      <c r="T4059" s="1" t="str">
        <f t="shared" si="648"/>
        <v>Off-Peak</v>
      </c>
    </row>
    <row r="4060" spans="1:20" x14ac:dyDescent="0.25">
      <c r="A4060" s="85">
        <v>45095.374999990454</v>
      </c>
      <c r="B4060" s="1">
        <v>6</v>
      </c>
      <c r="C4060" s="1">
        <v>18</v>
      </c>
      <c r="D4060" s="1">
        <v>10</v>
      </c>
      <c r="E4060" s="1" t="str">
        <f t="shared" si="644"/>
        <v>Summer</v>
      </c>
      <c r="F4060" s="78">
        <v>0.80640000000000001</v>
      </c>
      <c r="G4060" s="79">
        <f t="shared" si="645"/>
        <v>1.5342273029346347</v>
      </c>
      <c r="J4060" s="78">
        <v>5.0581760000000004</v>
      </c>
      <c r="K4060" s="80">
        <f t="shared" si="646"/>
        <v>5.0581760000000004</v>
      </c>
      <c r="L4060" s="68" t="str">
        <f t="shared" si="639"/>
        <v>Normal</v>
      </c>
      <c r="N4060" s="67">
        <f t="shared" si="640"/>
        <v>3.5239486970653657</v>
      </c>
      <c r="O4060" s="67">
        <f t="shared" si="641"/>
        <v>1.5342273029346347</v>
      </c>
      <c r="P4060" s="81">
        <f t="shared" si="642"/>
        <v>0</v>
      </c>
      <c r="Q4060" s="81">
        <f t="shared" si="643"/>
        <v>-3.5239486970653657</v>
      </c>
      <c r="S4060" s="1">
        <f t="shared" si="647"/>
        <v>7</v>
      </c>
      <c r="T4060" s="1" t="str">
        <f t="shared" si="648"/>
        <v>Off-Peak</v>
      </c>
    </row>
    <row r="4061" spans="1:20" x14ac:dyDescent="0.25">
      <c r="A4061" s="85">
        <v>45095.416666657118</v>
      </c>
      <c r="B4061" s="1">
        <v>6</v>
      </c>
      <c r="C4061" s="1">
        <v>18</v>
      </c>
      <c r="D4061" s="1">
        <v>11</v>
      </c>
      <c r="E4061" s="1" t="str">
        <f t="shared" si="644"/>
        <v>Summer</v>
      </c>
      <c r="F4061" s="78">
        <v>0.94299999999999995</v>
      </c>
      <c r="G4061" s="79">
        <f t="shared" si="645"/>
        <v>1.7941174933871036</v>
      </c>
      <c r="J4061" s="78">
        <v>5.1091930000000003</v>
      </c>
      <c r="K4061" s="80">
        <f t="shared" si="646"/>
        <v>5.1091930000000003</v>
      </c>
      <c r="L4061" s="68" t="str">
        <f t="shared" si="639"/>
        <v>Normal</v>
      </c>
      <c r="N4061" s="67">
        <f t="shared" si="640"/>
        <v>3.3150755066128967</v>
      </c>
      <c r="O4061" s="67">
        <f t="shared" si="641"/>
        <v>1.7941174933871036</v>
      </c>
      <c r="P4061" s="81">
        <f t="shared" si="642"/>
        <v>0</v>
      </c>
      <c r="Q4061" s="81">
        <f t="shared" si="643"/>
        <v>-3.3150755066128967</v>
      </c>
      <c r="S4061" s="1">
        <f t="shared" si="647"/>
        <v>7</v>
      </c>
      <c r="T4061" s="1" t="str">
        <f t="shared" si="648"/>
        <v>Off-Peak</v>
      </c>
    </row>
    <row r="4062" spans="1:20" x14ac:dyDescent="0.25">
      <c r="A4062" s="85">
        <v>45095.458333323782</v>
      </c>
      <c r="B4062" s="1">
        <v>6</v>
      </c>
      <c r="C4062" s="1">
        <v>18</v>
      </c>
      <c r="D4062" s="1">
        <v>12</v>
      </c>
      <c r="E4062" s="1" t="str">
        <f t="shared" si="644"/>
        <v>Summer</v>
      </c>
      <c r="F4062" s="78">
        <v>1.0983000000000001</v>
      </c>
      <c r="G4062" s="79">
        <f t="shared" si="645"/>
        <v>2.0895856235281611</v>
      </c>
      <c r="J4062" s="78">
        <v>5.2326949999999997</v>
      </c>
      <c r="K4062" s="80">
        <f t="shared" si="646"/>
        <v>5.2326949999999997</v>
      </c>
      <c r="L4062" s="68" t="str">
        <f t="shared" si="639"/>
        <v>Normal</v>
      </c>
      <c r="N4062" s="67">
        <f t="shared" si="640"/>
        <v>3.1431093764718385</v>
      </c>
      <c r="O4062" s="67">
        <f t="shared" si="641"/>
        <v>2.0895856235281611</v>
      </c>
      <c r="P4062" s="81">
        <f t="shared" si="642"/>
        <v>0</v>
      </c>
      <c r="Q4062" s="81">
        <f t="shared" si="643"/>
        <v>-3.1431093764718385</v>
      </c>
      <c r="S4062" s="1">
        <f t="shared" si="647"/>
        <v>7</v>
      </c>
      <c r="T4062" s="1" t="str">
        <f t="shared" si="648"/>
        <v>Off-Peak</v>
      </c>
    </row>
    <row r="4063" spans="1:20" x14ac:dyDescent="0.25">
      <c r="A4063" s="85">
        <v>45095.499999990447</v>
      </c>
      <c r="B4063" s="1">
        <v>6</v>
      </c>
      <c r="C4063" s="1">
        <v>18</v>
      </c>
      <c r="D4063" s="1">
        <v>13</v>
      </c>
      <c r="E4063" s="1" t="str">
        <f t="shared" si="644"/>
        <v>Summer</v>
      </c>
      <c r="F4063" s="78">
        <v>1.2633000000000001</v>
      </c>
      <c r="G4063" s="79">
        <f t="shared" si="645"/>
        <v>2.4035086207804119</v>
      </c>
      <c r="J4063" s="78">
        <v>4.8258530000000004</v>
      </c>
      <c r="K4063" s="80">
        <f t="shared" si="646"/>
        <v>4.8258530000000004</v>
      </c>
      <c r="L4063" s="68" t="str">
        <f t="shared" si="639"/>
        <v>Normal</v>
      </c>
      <c r="N4063" s="67">
        <f t="shared" si="640"/>
        <v>2.4223443792195885</v>
      </c>
      <c r="O4063" s="67">
        <f t="shared" si="641"/>
        <v>2.4035086207804119</v>
      </c>
      <c r="P4063" s="81">
        <f t="shared" si="642"/>
        <v>0</v>
      </c>
      <c r="Q4063" s="81">
        <f t="shared" si="643"/>
        <v>-2.4223443792195885</v>
      </c>
      <c r="S4063" s="1">
        <f t="shared" si="647"/>
        <v>7</v>
      </c>
      <c r="T4063" s="1" t="str">
        <f t="shared" si="648"/>
        <v>Off-Peak</v>
      </c>
    </row>
    <row r="4064" spans="1:20" x14ac:dyDescent="0.25">
      <c r="A4064" s="85">
        <v>45095.541666657111</v>
      </c>
      <c r="B4064" s="1">
        <v>6</v>
      </c>
      <c r="C4064" s="1">
        <v>18</v>
      </c>
      <c r="D4064" s="1">
        <v>14</v>
      </c>
      <c r="E4064" s="1" t="str">
        <f t="shared" si="644"/>
        <v>Summer</v>
      </c>
      <c r="F4064" s="78">
        <v>1.4249000000000001</v>
      </c>
      <c r="G4064" s="79">
        <f t="shared" si="645"/>
        <v>2.710962901725646</v>
      </c>
      <c r="J4064" s="78">
        <v>4.4965389999999994</v>
      </c>
      <c r="K4064" s="80">
        <f t="shared" si="646"/>
        <v>4.4965389999999994</v>
      </c>
      <c r="L4064" s="68" t="str">
        <f t="shared" si="639"/>
        <v>Normal</v>
      </c>
      <c r="N4064" s="67">
        <f t="shared" si="640"/>
        <v>1.7855760982743534</v>
      </c>
      <c r="O4064" s="67">
        <f t="shared" si="641"/>
        <v>2.710962901725646</v>
      </c>
      <c r="P4064" s="81">
        <f t="shared" si="642"/>
        <v>0</v>
      </c>
      <c r="Q4064" s="81">
        <f t="shared" si="643"/>
        <v>-1.7855760982743534</v>
      </c>
      <c r="S4064" s="1">
        <f t="shared" si="647"/>
        <v>7</v>
      </c>
      <c r="T4064" s="1" t="str">
        <f t="shared" si="648"/>
        <v>Off-Peak</v>
      </c>
    </row>
    <row r="4065" spans="1:20" x14ac:dyDescent="0.25">
      <c r="A4065" s="85">
        <v>45095.583333323775</v>
      </c>
      <c r="B4065" s="1">
        <v>6</v>
      </c>
      <c r="C4065" s="1">
        <v>18</v>
      </c>
      <c r="D4065" s="1">
        <v>15</v>
      </c>
      <c r="E4065" s="1" t="str">
        <f t="shared" si="644"/>
        <v>Summer</v>
      </c>
      <c r="F4065" s="78">
        <v>1.5656000000000001</v>
      </c>
      <c r="G4065" s="79">
        <f t="shared" si="645"/>
        <v>2.9786536030189286</v>
      </c>
      <c r="J4065" s="78">
        <v>4.1323220000000003</v>
      </c>
      <c r="K4065" s="80">
        <f t="shared" si="646"/>
        <v>4.1323220000000003</v>
      </c>
      <c r="L4065" s="68" t="str">
        <f t="shared" si="639"/>
        <v>Normal</v>
      </c>
      <c r="N4065" s="67">
        <f t="shared" si="640"/>
        <v>1.1536683969810717</v>
      </c>
      <c r="O4065" s="67">
        <f t="shared" si="641"/>
        <v>2.9786536030189286</v>
      </c>
      <c r="P4065" s="81">
        <f t="shared" si="642"/>
        <v>0</v>
      </c>
      <c r="Q4065" s="81">
        <f t="shared" si="643"/>
        <v>-1.1536683969810717</v>
      </c>
      <c r="S4065" s="1">
        <f t="shared" si="647"/>
        <v>7</v>
      </c>
      <c r="T4065" s="1" t="str">
        <f t="shared" si="648"/>
        <v>Off-Peak</v>
      </c>
    </row>
    <row r="4066" spans="1:20" x14ac:dyDescent="0.25">
      <c r="A4066" s="85">
        <v>45095.624999990439</v>
      </c>
      <c r="B4066" s="1">
        <v>6</v>
      </c>
      <c r="C4066" s="1">
        <v>18</v>
      </c>
      <c r="D4066" s="1">
        <v>16</v>
      </c>
      <c r="E4066" s="1" t="str">
        <f t="shared" si="644"/>
        <v>Summer</v>
      </c>
      <c r="F4066" s="78">
        <v>1.6900999999999999</v>
      </c>
      <c r="G4066" s="79">
        <f t="shared" si="645"/>
        <v>3.2155227736728991</v>
      </c>
      <c r="J4066" s="78">
        <v>3.3029140000000003</v>
      </c>
      <c r="K4066" s="80">
        <f t="shared" si="646"/>
        <v>3.3029140000000003</v>
      </c>
      <c r="L4066" s="68" t="str">
        <f t="shared" si="639"/>
        <v>Normal</v>
      </c>
      <c r="N4066" s="67">
        <f t="shared" si="640"/>
        <v>8.7391226327101279E-2</v>
      </c>
      <c r="O4066" s="67">
        <f t="shared" si="641"/>
        <v>3.2155227736728991</v>
      </c>
      <c r="P4066" s="81">
        <f t="shared" si="642"/>
        <v>0</v>
      </c>
      <c r="Q4066" s="81">
        <f t="shared" si="643"/>
        <v>-8.7391226327101279E-2</v>
      </c>
      <c r="S4066" s="1">
        <f t="shared" si="647"/>
        <v>7</v>
      </c>
      <c r="T4066" s="1" t="str">
        <f t="shared" si="648"/>
        <v>Off-Peak</v>
      </c>
    </row>
    <row r="4067" spans="1:20" x14ac:dyDescent="0.25">
      <c r="A4067" s="85">
        <v>45095.666666657104</v>
      </c>
      <c r="B4067" s="1">
        <v>6</v>
      </c>
      <c r="C4067" s="1">
        <v>18</v>
      </c>
      <c r="D4067" s="1">
        <v>17</v>
      </c>
      <c r="E4067" s="1" t="str">
        <f t="shared" si="644"/>
        <v>Summer</v>
      </c>
      <c r="F4067" s="78">
        <v>1.7668999999999999</v>
      </c>
      <c r="G4067" s="79">
        <f t="shared" si="645"/>
        <v>3.361639659666674</v>
      </c>
      <c r="J4067" s="78">
        <v>0.71625800000000006</v>
      </c>
      <c r="K4067" s="80">
        <f t="shared" si="646"/>
        <v>0.71625800000000006</v>
      </c>
      <c r="L4067" s="68" t="str">
        <f t="shared" si="639"/>
        <v>Normal</v>
      </c>
      <c r="N4067" s="67">
        <f t="shared" si="640"/>
        <v>0</v>
      </c>
      <c r="O4067" s="67">
        <f t="shared" si="641"/>
        <v>0.71625800000000006</v>
      </c>
      <c r="P4067" s="81">
        <f t="shared" si="642"/>
        <v>2.6453816596666737</v>
      </c>
      <c r="Q4067" s="81">
        <f t="shared" si="643"/>
        <v>2.6453816596666737</v>
      </c>
      <c r="S4067" s="1">
        <f t="shared" si="647"/>
        <v>7</v>
      </c>
      <c r="T4067" s="1" t="str">
        <f t="shared" si="648"/>
        <v>Off-Peak</v>
      </c>
    </row>
    <row r="4068" spans="1:20" x14ac:dyDescent="0.25">
      <c r="A4068" s="85">
        <v>45095.708333323768</v>
      </c>
      <c r="B4068" s="1">
        <v>6</v>
      </c>
      <c r="C4068" s="1">
        <v>18</v>
      </c>
      <c r="D4068" s="1">
        <v>18</v>
      </c>
      <c r="E4068" s="1" t="str">
        <f t="shared" si="644"/>
        <v>Summer</v>
      </c>
      <c r="F4068" s="78">
        <v>1.7615000000000001</v>
      </c>
      <c r="G4068" s="79">
        <f t="shared" si="645"/>
        <v>3.3513658161202367</v>
      </c>
      <c r="J4068" s="78">
        <v>0.80544199999999999</v>
      </c>
      <c r="K4068" s="80">
        <f t="shared" si="646"/>
        <v>0.80544199999999999</v>
      </c>
      <c r="L4068" s="68" t="str">
        <f t="shared" si="639"/>
        <v>Normal</v>
      </c>
      <c r="N4068" s="67">
        <f t="shared" si="640"/>
        <v>0</v>
      </c>
      <c r="O4068" s="67">
        <f t="shared" si="641"/>
        <v>0.80544199999999999</v>
      </c>
      <c r="P4068" s="81">
        <f t="shared" si="642"/>
        <v>2.5459238161202364</v>
      </c>
      <c r="Q4068" s="81">
        <f t="shared" si="643"/>
        <v>2.5459238161202364</v>
      </c>
      <c r="S4068" s="1">
        <f t="shared" si="647"/>
        <v>7</v>
      </c>
      <c r="T4068" s="1" t="str">
        <f t="shared" si="648"/>
        <v>Off-Peak</v>
      </c>
    </row>
    <row r="4069" spans="1:20" x14ac:dyDescent="0.25">
      <c r="A4069" s="85">
        <v>45095.749999990432</v>
      </c>
      <c r="B4069" s="1">
        <v>6</v>
      </c>
      <c r="C4069" s="1">
        <v>18</v>
      </c>
      <c r="D4069" s="1">
        <v>19</v>
      </c>
      <c r="E4069" s="1" t="str">
        <f t="shared" si="644"/>
        <v>Summer</v>
      </c>
      <c r="F4069" s="78">
        <v>1.6759999999999999</v>
      </c>
      <c r="G4069" s="79">
        <f t="shared" si="645"/>
        <v>3.1886966266349797</v>
      </c>
      <c r="J4069" s="78">
        <v>8.9025000000000007E-2</v>
      </c>
      <c r="K4069" s="80">
        <f t="shared" si="646"/>
        <v>8.9025000000000007E-2</v>
      </c>
      <c r="L4069" s="68" t="str">
        <f t="shared" si="639"/>
        <v>Normal</v>
      </c>
      <c r="N4069" s="67">
        <f t="shared" si="640"/>
        <v>0</v>
      </c>
      <c r="O4069" s="67">
        <f t="shared" si="641"/>
        <v>8.9025000000000007E-2</v>
      </c>
      <c r="P4069" s="81">
        <f t="shared" si="642"/>
        <v>3.0996716266349797</v>
      </c>
      <c r="Q4069" s="81">
        <f t="shared" si="643"/>
        <v>3.0996716266349797</v>
      </c>
      <c r="S4069" s="1">
        <f t="shared" si="647"/>
        <v>7</v>
      </c>
      <c r="T4069" s="1" t="str">
        <f t="shared" si="648"/>
        <v>Off-Peak</v>
      </c>
    </row>
    <row r="4070" spans="1:20" x14ac:dyDescent="0.25">
      <c r="A4070" s="85">
        <v>45095.791666657096</v>
      </c>
      <c r="B4070" s="1">
        <v>6</v>
      </c>
      <c r="C4070" s="1">
        <v>18</v>
      </c>
      <c r="D4070" s="1">
        <v>20</v>
      </c>
      <c r="E4070" s="1" t="str">
        <f t="shared" si="644"/>
        <v>Summer</v>
      </c>
      <c r="F4070" s="78">
        <v>1.5596000000000001</v>
      </c>
      <c r="G4070" s="79">
        <f t="shared" si="645"/>
        <v>2.9672382213006649</v>
      </c>
      <c r="J4070" s="78">
        <v>0</v>
      </c>
      <c r="K4070" s="80">
        <f t="shared" si="646"/>
        <v>0</v>
      </c>
      <c r="L4070" s="68" t="str">
        <f t="shared" si="639"/>
        <v>Normal</v>
      </c>
      <c r="N4070" s="67">
        <f t="shared" si="640"/>
        <v>0</v>
      </c>
      <c r="O4070" s="67">
        <f t="shared" si="641"/>
        <v>0</v>
      </c>
      <c r="P4070" s="81">
        <f t="shared" si="642"/>
        <v>2.9672382213006649</v>
      </c>
      <c r="Q4070" s="81">
        <f t="shared" si="643"/>
        <v>2.9672382213006649</v>
      </c>
      <c r="S4070" s="1">
        <f t="shared" si="647"/>
        <v>7</v>
      </c>
      <c r="T4070" s="1" t="str">
        <f t="shared" si="648"/>
        <v>Off-Peak</v>
      </c>
    </row>
    <row r="4071" spans="1:20" x14ac:dyDescent="0.25">
      <c r="A4071" s="85">
        <v>45095.833333323761</v>
      </c>
      <c r="B4071" s="1">
        <v>6</v>
      </c>
      <c r="C4071" s="1">
        <v>18</v>
      </c>
      <c r="D4071" s="1">
        <v>21</v>
      </c>
      <c r="E4071" s="1" t="str">
        <f t="shared" si="644"/>
        <v>Summer</v>
      </c>
      <c r="F4071" s="78">
        <v>1.4764999999999999</v>
      </c>
      <c r="G4071" s="79">
        <f t="shared" si="645"/>
        <v>2.809135184502713</v>
      </c>
      <c r="J4071" s="78">
        <v>0</v>
      </c>
      <c r="K4071" s="80">
        <f t="shared" si="646"/>
        <v>0</v>
      </c>
      <c r="L4071" s="68" t="str">
        <f t="shared" si="639"/>
        <v>Normal</v>
      </c>
      <c r="N4071" s="67">
        <f t="shared" si="640"/>
        <v>0</v>
      </c>
      <c r="O4071" s="67">
        <f t="shared" si="641"/>
        <v>0</v>
      </c>
      <c r="P4071" s="81">
        <f t="shared" si="642"/>
        <v>2.809135184502713</v>
      </c>
      <c r="Q4071" s="81">
        <f t="shared" si="643"/>
        <v>2.809135184502713</v>
      </c>
      <c r="S4071" s="1">
        <f t="shared" si="647"/>
        <v>7</v>
      </c>
      <c r="T4071" s="1" t="str">
        <f t="shared" si="648"/>
        <v>Off-Peak</v>
      </c>
    </row>
    <row r="4072" spans="1:20" x14ac:dyDescent="0.25">
      <c r="A4072" s="85">
        <v>45095.874999990425</v>
      </c>
      <c r="B4072" s="1">
        <v>6</v>
      </c>
      <c r="C4072" s="1">
        <v>18</v>
      </c>
      <c r="D4072" s="1">
        <v>22</v>
      </c>
      <c r="E4072" s="1" t="str">
        <f t="shared" si="644"/>
        <v>Summer</v>
      </c>
      <c r="F4072" s="78">
        <v>1.4175</v>
      </c>
      <c r="G4072" s="79">
        <f t="shared" si="645"/>
        <v>2.6968839309397872</v>
      </c>
      <c r="J4072" s="78">
        <v>0</v>
      </c>
      <c r="K4072" s="80">
        <f t="shared" si="646"/>
        <v>0</v>
      </c>
      <c r="L4072" s="68" t="str">
        <f t="shared" si="639"/>
        <v>Normal</v>
      </c>
      <c r="N4072" s="67">
        <f t="shared" si="640"/>
        <v>0</v>
      </c>
      <c r="O4072" s="67">
        <f t="shared" si="641"/>
        <v>0</v>
      </c>
      <c r="P4072" s="81">
        <f t="shared" si="642"/>
        <v>2.6968839309397872</v>
      </c>
      <c r="Q4072" s="81">
        <f t="shared" si="643"/>
        <v>2.6968839309397872</v>
      </c>
      <c r="S4072" s="1">
        <f t="shared" si="647"/>
        <v>7</v>
      </c>
      <c r="T4072" s="1" t="str">
        <f t="shared" si="648"/>
        <v>Off-Peak</v>
      </c>
    </row>
    <row r="4073" spans="1:20" x14ac:dyDescent="0.25">
      <c r="A4073" s="85">
        <v>45095.916666657089</v>
      </c>
      <c r="B4073" s="1">
        <v>6</v>
      </c>
      <c r="C4073" s="1">
        <v>18</v>
      </c>
      <c r="D4073" s="1">
        <v>23</v>
      </c>
      <c r="E4073" s="1" t="str">
        <f t="shared" si="644"/>
        <v>Summer</v>
      </c>
      <c r="F4073" s="78">
        <v>1.2756000000000001</v>
      </c>
      <c r="G4073" s="79">
        <f t="shared" si="645"/>
        <v>2.4269101533028521</v>
      </c>
      <c r="J4073" s="78">
        <v>0</v>
      </c>
      <c r="K4073" s="80">
        <f t="shared" si="646"/>
        <v>0</v>
      </c>
      <c r="L4073" s="68" t="str">
        <f t="shared" si="639"/>
        <v>Normal</v>
      </c>
      <c r="N4073" s="67">
        <f t="shared" si="640"/>
        <v>0</v>
      </c>
      <c r="O4073" s="67">
        <f t="shared" si="641"/>
        <v>0</v>
      </c>
      <c r="P4073" s="81">
        <f t="shared" si="642"/>
        <v>2.4269101533028521</v>
      </c>
      <c r="Q4073" s="81">
        <f t="shared" si="643"/>
        <v>2.4269101533028521</v>
      </c>
      <c r="S4073" s="1">
        <f t="shared" si="647"/>
        <v>7</v>
      </c>
      <c r="T4073" s="1" t="str">
        <f t="shared" si="648"/>
        <v>Off-Peak</v>
      </c>
    </row>
    <row r="4074" spans="1:20" x14ac:dyDescent="0.25">
      <c r="A4074" s="85">
        <v>45095.958333323753</v>
      </c>
      <c r="B4074" s="1">
        <v>6</v>
      </c>
      <c r="C4074" s="1">
        <v>19</v>
      </c>
      <c r="D4074" s="1">
        <v>0</v>
      </c>
      <c r="E4074" s="1" t="str">
        <f t="shared" si="644"/>
        <v>Summer</v>
      </c>
      <c r="F4074" s="78">
        <v>1.0866</v>
      </c>
      <c r="G4074" s="79">
        <f t="shared" si="645"/>
        <v>2.0673256291775473</v>
      </c>
      <c r="J4074" s="78">
        <v>0</v>
      </c>
      <c r="K4074" s="80">
        <f t="shared" si="646"/>
        <v>0</v>
      </c>
      <c r="L4074" s="68" t="str">
        <f t="shared" si="639"/>
        <v>Normal</v>
      </c>
      <c r="N4074" s="67">
        <f t="shared" si="640"/>
        <v>0</v>
      </c>
      <c r="O4074" s="67">
        <f t="shared" si="641"/>
        <v>0</v>
      </c>
      <c r="P4074" s="81">
        <f t="shared" si="642"/>
        <v>2.0673256291775473</v>
      </c>
      <c r="Q4074" s="81">
        <f t="shared" si="643"/>
        <v>2.0673256291775473</v>
      </c>
      <c r="S4074" s="1">
        <f t="shared" si="647"/>
        <v>7</v>
      </c>
      <c r="T4074" s="1" t="str">
        <f t="shared" si="648"/>
        <v>Off-Peak</v>
      </c>
    </row>
    <row r="4075" spans="1:20" x14ac:dyDescent="0.25">
      <c r="A4075" s="85">
        <v>45095.999999990418</v>
      </c>
      <c r="B4075" s="1">
        <v>6</v>
      </c>
      <c r="C4075" s="1">
        <v>19</v>
      </c>
      <c r="D4075" s="1">
        <v>1</v>
      </c>
      <c r="E4075" s="1" t="str">
        <f t="shared" si="644"/>
        <v>Summer</v>
      </c>
      <c r="F4075" s="78">
        <v>0.92910000000000004</v>
      </c>
      <c r="G4075" s="79">
        <f t="shared" si="645"/>
        <v>1.7676718590731264</v>
      </c>
      <c r="J4075" s="78">
        <v>0</v>
      </c>
      <c r="K4075" s="80">
        <f t="shared" si="646"/>
        <v>0</v>
      </c>
      <c r="L4075" s="68" t="str">
        <f t="shared" si="639"/>
        <v>Normal</v>
      </c>
      <c r="N4075" s="67">
        <f t="shared" si="640"/>
        <v>0</v>
      </c>
      <c r="O4075" s="67">
        <f t="shared" si="641"/>
        <v>0</v>
      </c>
      <c r="P4075" s="81">
        <f t="shared" si="642"/>
        <v>1.7676718590731264</v>
      </c>
      <c r="Q4075" s="81">
        <f t="shared" si="643"/>
        <v>1.7676718590731264</v>
      </c>
      <c r="S4075" s="1">
        <f t="shared" si="647"/>
        <v>1</v>
      </c>
      <c r="T4075" s="1" t="str">
        <f t="shared" si="648"/>
        <v>Off-Peak</v>
      </c>
    </row>
    <row r="4076" spans="1:20" x14ac:dyDescent="0.25">
      <c r="A4076" s="85">
        <v>45096.041666657082</v>
      </c>
      <c r="B4076" s="1">
        <v>6</v>
      </c>
      <c r="C4076" s="1">
        <v>19</v>
      </c>
      <c r="D4076" s="1">
        <v>2</v>
      </c>
      <c r="E4076" s="1" t="str">
        <f t="shared" si="644"/>
        <v>Summer</v>
      </c>
      <c r="F4076" s="78">
        <v>0.80969999999999998</v>
      </c>
      <c r="G4076" s="79">
        <f t="shared" si="645"/>
        <v>1.5405057628796797</v>
      </c>
      <c r="J4076" s="78">
        <v>0</v>
      </c>
      <c r="K4076" s="80">
        <f t="shared" si="646"/>
        <v>0</v>
      </c>
      <c r="L4076" s="68" t="str">
        <f t="shared" si="639"/>
        <v>Normal</v>
      </c>
      <c r="N4076" s="67">
        <f t="shared" si="640"/>
        <v>0</v>
      </c>
      <c r="O4076" s="67">
        <f t="shared" si="641"/>
        <v>0</v>
      </c>
      <c r="P4076" s="81">
        <f t="shared" si="642"/>
        <v>1.5405057628796797</v>
      </c>
      <c r="Q4076" s="81">
        <f t="shared" si="643"/>
        <v>1.5405057628796797</v>
      </c>
      <c r="S4076" s="1">
        <f t="shared" si="647"/>
        <v>1</v>
      </c>
      <c r="T4076" s="1" t="str">
        <f t="shared" si="648"/>
        <v>Off-Peak</v>
      </c>
    </row>
    <row r="4077" spans="1:20" x14ac:dyDescent="0.25">
      <c r="A4077" s="85">
        <v>45096.083333323746</v>
      </c>
      <c r="B4077" s="1">
        <v>6</v>
      </c>
      <c r="C4077" s="1">
        <v>19</v>
      </c>
      <c r="D4077" s="1">
        <v>3</v>
      </c>
      <c r="E4077" s="1" t="str">
        <f t="shared" si="644"/>
        <v>Summer</v>
      </c>
      <c r="F4077" s="78">
        <v>0.72950000000000004</v>
      </c>
      <c r="G4077" s="79">
        <f t="shared" si="645"/>
        <v>1.3879201605788889</v>
      </c>
      <c r="J4077" s="78">
        <v>0</v>
      </c>
      <c r="K4077" s="80">
        <f t="shared" si="646"/>
        <v>0</v>
      </c>
      <c r="L4077" s="68" t="str">
        <f t="shared" si="639"/>
        <v>Normal</v>
      </c>
      <c r="N4077" s="67">
        <f t="shared" si="640"/>
        <v>0</v>
      </c>
      <c r="O4077" s="67">
        <f t="shared" si="641"/>
        <v>0</v>
      </c>
      <c r="P4077" s="81">
        <f t="shared" si="642"/>
        <v>1.3879201605788889</v>
      </c>
      <c r="Q4077" s="81">
        <f t="shared" si="643"/>
        <v>1.3879201605788889</v>
      </c>
      <c r="S4077" s="1">
        <f t="shared" si="647"/>
        <v>1</v>
      </c>
      <c r="T4077" s="1" t="str">
        <f t="shared" si="648"/>
        <v>Off-Peak</v>
      </c>
    </row>
    <row r="4078" spans="1:20" x14ac:dyDescent="0.25">
      <c r="A4078" s="85">
        <v>45096.12499999041</v>
      </c>
      <c r="B4078" s="1">
        <v>6</v>
      </c>
      <c r="C4078" s="1">
        <v>19</v>
      </c>
      <c r="D4078" s="1">
        <v>4</v>
      </c>
      <c r="E4078" s="1" t="str">
        <f t="shared" si="644"/>
        <v>Summer</v>
      </c>
      <c r="F4078" s="78">
        <v>0.67749999999999999</v>
      </c>
      <c r="G4078" s="79">
        <f t="shared" si="645"/>
        <v>1.2889868523539372</v>
      </c>
      <c r="J4078" s="78">
        <v>0</v>
      </c>
      <c r="K4078" s="80">
        <f t="shared" si="646"/>
        <v>0</v>
      </c>
      <c r="L4078" s="68" t="str">
        <f t="shared" si="639"/>
        <v>Normal</v>
      </c>
      <c r="N4078" s="67">
        <f t="shared" si="640"/>
        <v>0</v>
      </c>
      <c r="O4078" s="67">
        <f t="shared" si="641"/>
        <v>0</v>
      </c>
      <c r="P4078" s="81">
        <f t="shared" si="642"/>
        <v>1.2889868523539372</v>
      </c>
      <c r="Q4078" s="81">
        <f t="shared" si="643"/>
        <v>1.2889868523539372</v>
      </c>
      <c r="S4078" s="1">
        <f t="shared" si="647"/>
        <v>1</v>
      </c>
      <c r="T4078" s="1" t="str">
        <f t="shared" si="648"/>
        <v>Off-Peak</v>
      </c>
    </row>
    <row r="4079" spans="1:20" x14ac:dyDescent="0.25">
      <c r="A4079" s="85">
        <v>45096.166666657075</v>
      </c>
      <c r="B4079" s="1">
        <v>6</v>
      </c>
      <c r="C4079" s="1">
        <v>19</v>
      </c>
      <c r="D4079" s="1">
        <v>5</v>
      </c>
      <c r="E4079" s="1" t="str">
        <f t="shared" si="644"/>
        <v>Summer</v>
      </c>
      <c r="F4079" s="78">
        <v>0.64939999999999998</v>
      </c>
      <c r="G4079" s="79">
        <f t="shared" si="645"/>
        <v>1.235524814640069</v>
      </c>
      <c r="J4079" s="78">
        <v>0</v>
      </c>
      <c r="K4079" s="80">
        <f t="shared" si="646"/>
        <v>0</v>
      </c>
      <c r="L4079" s="68" t="str">
        <f t="shared" si="639"/>
        <v>Normal</v>
      </c>
      <c r="N4079" s="67">
        <f t="shared" si="640"/>
        <v>0</v>
      </c>
      <c r="O4079" s="67">
        <f t="shared" si="641"/>
        <v>0</v>
      </c>
      <c r="P4079" s="81">
        <f t="shared" si="642"/>
        <v>1.235524814640069</v>
      </c>
      <c r="Q4079" s="81">
        <f t="shared" si="643"/>
        <v>1.235524814640069</v>
      </c>
      <c r="S4079" s="1">
        <f t="shared" si="647"/>
        <v>1</v>
      </c>
      <c r="T4079" s="1" t="str">
        <f t="shared" si="648"/>
        <v>Off-Peak</v>
      </c>
    </row>
    <row r="4080" spans="1:20" x14ac:dyDescent="0.25">
      <c r="A4080" s="85">
        <v>45096.208333323739</v>
      </c>
      <c r="B4080" s="1">
        <v>6</v>
      </c>
      <c r="C4080" s="1">
        <v>19</v>
      </c>
      <c r="D4080" s="1">
        <v>6</v>
      </c>
      <c r="E4080" s="1" t="str">
        <f t="shared" si="644"/>
        <v>Summer</v>
      </c>
      <c r="F4080" s="78">
        <v>0.63849999999999996</v>
      </c>
      <c r="G4080" s="79">
        <f t="shared" si="645"/>
        <v>1.2147868711852234</v>
      </c>
      <c r="J4080" s="78">
        <v>0.37430000000000002</v>
      </c>
      <c r="K4080" s="80">
        <f t="shared" si="646"/>
        <v>0.37430000000000002</v>
      </c>
      <c r="L4080" s="68" t="str">
        <f t="shared" si="639"/>
        <v>Normal</v>
      </c>
      <c r="N4080" s="67">
        <f t="shared" si="640"/>
        <v>0</v>
      </c>
      <c r="O4080" s="67">
        <f t="shared" si="641"/>
        <v>0.37430000000000002</v>
      </c>
      <c r="P4080" s="81">
        <f t="shared" si="642"/>
        <v>0.84048687118522336</v>
      </c>
      <c r="Q4080" s="81">
        <f t="shared" si="643"/>
        <v>0.84048687118522336</v>
      </c>
      <c r="S4080" s="1">
        <f t="shared" si="647"/>
        <v>1</v>
      </c>
      <c r="T4080" s="1" t="str">
        <f t="shared" si="648"/>
        <v>Peak</v>
      </c>
    </row>
    <row r="4081" spans="1:20" x14ac:dyDescent="0.25">
      <c r="A4081" s="85">
        <v>45096.249999990403</v>
      </c>
      <c r="B4081" s="1">
        <v>6</v>
      </c>
      <c r="C4081" s="1">
        <v>19</v>
      </c>
      <c r="D4081" s="1">
        <v>7</v>
      </c>
      <c r="E4081" s="1" t="str">
        <f t="shared" si="644"/>
        <v>Summer</v>
      </c>
      <c r="F4081" s="78">
        <v>0.64529999999999998</v>
      </c>
      <c r="G4081" s="79">
        <f t="shared" si="645"/>
        <v>1.2277243037992556</v>
      </c>
      <c r="J4081" s="78">
        <v>1.028273</v>
      </c>
      <c r="K4081" s="80">
        <f t="shared" si="646"/>
        <v>1.028273</v>
      </c>
      <c r="L4081" s="68" t="str">
        <f t="shared" si="639"/>
        <v>Normal</v>
      </c>
      <c r="N4081" s="67">
        <f t="shared" si="640"/>
        <v>0</v>
      </c>
      <c r="O4081" s="67">
        <f t="shared" si="641"/>
        <v>1.028273</v>
      </c>
      <c r="P4081" s="81">
        <f t="shared" si="642"/>
        <v>0.19945130379925557</v>
      </c>
      <c r="Q4081" s="81">
        <f t="shared" si="643"/>
        <v>0.19945130379925557</v>
      </c>
      <c r="S4081" s="1">
        <f t="shared" si="647"/>
        <v>1</v>
      </c>
      <c r="T4081" s="1" t="str">
        <f t="shared" si="648"/>
        <v>Peak</v>
      </c>
    </row>
    <row r="4082" spans="1:20" x14ac:dyDescent="0.25">
      <c r="A4082" s="85">
        <v>45096.291666657067</v>
      </c>
      <c r="B4082" s="1">
        <v>6</v>
      </c>
      <c r="C4082" s="1">
        <v>19</v>
      </c>
      <c r="D4082" s="1">
        <v>8</v>
      </c>
      <c r="E4082" s="1" t="str">
        <f t="shared" si="644"/>
        <v>Summer</v>
      </c>
      <c r="F4082" s="78">
        <v>0.70589999999999997</v>
      </c>
      <c r="G4082" s="79">
        <f t="shared" si="645"/>
        <v>1.3430196591537185</v>
      </c>
      <c r="J4082" s="78">
        <v>2.5025759999999999</v>
      </c>
      <c r="K4082" s="80">
        <f t="shared" si="646"/>
        <v>2.5025759999999999</v>
      </c>
      <c r="L4082" s="68" t="str">
        <f t="shared" si="639"/>
        <v>Normal</v>
      </c>
      <c r="N4082" s="67">
        <f t="shared" si="640"/>
        <v>1.1595563408462815</v>
      </c>
      <c r="O4082" s="67">
        <f t="shared" si="641"/>
        <v>1.3430196591537185</v>
      </c>
      <c r="P4082" s="81">
        <f t="shared" si="642"/>
        <v>0</v>
      </c>
      <c r="Q4082" s="81">
        <f t="shared" si="643"/>
        <v>-1.1595563408462815</v>
      </c>
      <c r="S4082" s="1">
        <f t="shared" si="647"/>
        <v>1</v>
      </c>
      <c r="T4082" s="1" t="str">
        <f t="shared" si="648"/>
        <v>Peak</v>
      </c>
    </row>
    <row r="4083" spans="1:20" x14ac:dyDescent="0.25">
      <c r="A4083" s="85">
        <v>45096.333333323731</v>
      </c>
      <c r="B4083" s="1">
        <v>6</v>
      </c>
      <c r="C4083" s="1">
        <v>19</v>
      </c>
      <c r="D4083" s="1">
        <v>9</v>
      </c>
      <c r="E4083" s="1" t="str">
        <f t="shared" si="644"/>
        <v>Summer</v>
      </c>
      <c r="F4083" s="78">
        <v>0.80310000000000004</v>
      </c>
      <c r="G4083" s="79">
        <f t="shared" si="645"/>
        <v>1.5279488429895898</v>
      </c>
      <c r="J4083" s="78">
        <v>1.920137</v>
      </c>
      <c r="K4083" s="80">
        <f t="shared" si="646"/>
        <v>1.920137</v>
      </c>
      <c r="L4083" s="68" t="str">
        <f t="shared" si="639"/>
        <v>Normal</v>
      </c>
      <c r="N4083" s="67">
        <f t="shared" si="640"/>
        <v>0.39218815701041021</v>
      </c>
      <c r="O4083" s="67">
        <f t="shared" si="641"/>
        <v>1.5279488429895898</v>
      </c>
      <c r="P4083" s="81">
        <f t="shared" si="642"/>
        <v>0</v>
      </c>
      <c r="Q4083" s="81">
        <f t="shared" si="643"/>
        <v>-0.39218815701041021</v>
      </c>
      <c r="S4083" s="1">
        <f t="shared" si="647"/>
        <v>1</v>
      </c>
      <c r="T4083" s="1" t="str">
        <f t="shared" si="648"/>
        <v>Peak</v>
      </c>
    </row>
    <row r="4084" spans="1:20" x14ac:dyDescent="0.25">
      <c r="A4084" s="85">
        <v>45096.374999990396</v>
      </c>
      <c r="B4084" s="1">
        <v>6</v>
      </c>
      <c r="C4084" s="1">
        <v>19</v>
      </c>
      <c r="D4084" s="1">
        <v>10</v>
      </c>
      <c r="E4084" s="1" t="str">
        <f t="shared" si="644"/>
        <v>Summer</v>
      </c>
      <c r="F4084" s="78">
        <v>0.93130000000000002</v>
      </c>
      <c r="G4084" s="79">
        <f t="shared" si="645"/>
        <v>1.7718574990364897</v>
      </c>
      <c r="J4084" s="78">
        <v>4.0990479999999998</v>
      </c>
      <c r="K4084" s="80">
        <f t="shared" si="646"/>
        <v>4.0990479999999998</v>
      </c>
      <c r="L4084" s="68" t="str">
        <f t="shared" si="639"/>
        <v>Normal</v>
      </c>
      <c r="N4084" s="67">
        <f t="shared" si="640"/>
        <v>2.3271905009635101</v>
      </c>
      <c r="O4084" s="67">
        <f t="shared" si="641"/>
        <v>1.7718574990364897</v>
      </c>
      <c r="P4084" s="81">
        <f t="shared" si="642"/>
        <v>0</v>
      </c>
      <c r="Q4084" s="81">
        <f t="shared" si="643"/>
        <v>-2.3271905009635101</v>
      </c>
      <c r="S4084" s="1">
        <f t="shared" si="647"/>
        <v>1</v>
      </c>
      <c r="T4084" s="1" t="str">
        <f t="shared" si="648"/>
        <v>Peak</v>
      </c>
    </row>
    <row r="4085" spans="1:20" x14ac:dyDescent="0.25">
      <c r="A4085" s="85">
        <v>45096.41666665706</v>
      </c>
      <c r="B4085" s="1">
        <v>6</v>
      </c>
      <c r="C4085" s="1">
        <v>19</v>
      </c>
      <c r="D4085" s="1">
        <v>11</v>
      </c>
      <c r="E4085" s="1" t="str">
        <f t="shared" si="644"/>
        <v>Summer</v>
      </c>
      <c r="F4085" s="78">
        <v>1.1079000000000001</v>
      </c>
      <c r="G4085" s="79">
        <f t="shared" si="645"/>
        <v>2.1078502342773833</v>
      </c>
      <c r="J4085" s="78">
        <v>4.5067020000000007</v>
      </c>
      <c r="K4085" s="80">
        <f t="shared" si="646"/>
        <v>4.5067020000000007</v>
      </c>
      <c r="L4085" s="68" t="str">
        <f t="shared" si="639"/>
        <v>Normal</v>
      </c>
      <c r="N4085" s="67">
        <f t="shared" si="640"/>
        <v>2.3988517657226174</v>
      </c>
      <c r="O4085" s="67">
        <f t="shared" si="641"/>
        <v>2.1078502342773833</v>
      </c>
      <c r="P4085" s="81">
        <f t="shared" si="642"/>
        <v>0</v>
      </c>
      <c r="Q4085" s="81">
        <f t="shared" si="643"/>
        <v>-2.3988517657226174</v>
      </c>
      <c r="S4085" s="1">
        <f t="shared" si="647"/>
        <v>1</v>
      </c>
      <c r="T4085" s="1" t="str">
        <f t="shared" si="648"/>
        <v>Peak</v>
      </c>
    </row>
    <row r="4086" spans="1:20" x14ac:dyDescent="0.25">
      <c r="A4086" s="85">
        <v>45096.458333323724</v>
      </c>
      <c r="B4086" s="1">
        <v>6</v>
      </c>
      <c r="C4086" s="1">
        <v>19</v>
      </c>
      <c r="D4086" s="1">
        <v>12</v>
      </c>
      <c r="E4086" s="1" t="str">
        <f t="shared" si="644"/>
        <v>Summer</v>
      </c>
      <c r="F4086" s="78">
        <v>1.2959000000000001</v>
      </c>
      <c r="G4086" s="79">
        <f t="shared" si="645"/>
        <v>2.4655321947829774</v>
      </c>
      <c r="J4086" s="78">
        <v>5.2503850000000005</v>
      </c>
      <c r="K4086" s="80">
        <f t="shared" si="646"/>
        <v>5.2503850000000005</v>
      </c>
      <c r="L4086" s="68" t="str">
        <f t="shared" si="639"/>
        <v>Normal</v>
      </c>
      <c r="N4086" s="67">
        <f t="shared" si="640"/>
        <v>2.7848528052170232</v>
      </c>
      <c r="O4086" s="67">
        <f t="shared" si="641"/>
        <v>2.4655321947829774</v>
      </c>
      <c r="P4086" s="81">
        <f t="shared" si="642"/>
        <v>0</v>
      </c>
      <c r="Q4086" s="81">
        <f t="shared" si="643"/>
        <v>-2.7848528052170232</v>
      </c>
      <c r="S4086" s="1">
        <f t="shared" si="647"/>
        <v>1</v>
      </c>
      <c r="T4086" s="1" t="str">
        <f t="shared" si="648"/>
        <v>Peak</v>
      </c>
    </row>
    <row r="4087" spans="1:20" x14ac:dyDescent="0.25">
      <c r="A4087" s="85">
        <v>45096.499999990388</v>
      </c>
      <c r="B4087" s="1">
        <v>6</v>
      </c>
      <c r="C4087" s="1">
        <v>19</v>
      </c>
      <c r="D4087" s="1">
        <v>13</v>
      </c>
      <c r="E4087" s="1" t="str">
        <f t="shared" si="644"/>
        <v>Summer</v>
      </c>
      <c r="F4087" s="78">
        <v>1.4713000000000001</v>
      </c>
      <c r="G4087" s="79">
        <f t="shared" si="645"/>
        <v>2.7992418536802184</v>
      </c>
      <c r="J4087" s="78">
        <v>4.3447690000000003</v>
      </c>
      <c r="K4087" s="80">
        <f t="shared" si="646"/>
        <v>4.3447690000000003</v>
      </c>
      <c r="L4087" s="68" t="str">
        <f t="shared" si="639"/>
        <v>Normal</v>
      </c>
      <c r="N4087" s="67">
        <f t="shared" si="640"/>
        <v>1.5455271463197819</v>
      </c>
      <c r="O4087" s="67">
        <f t="shared" si="641"/>
        <v>2.7992418536802184</v>
      </c>
      <c r="P4087" s="81">
        <f t="shared" si="642"/>
        <v>0</v>
      </c>
      <c r="Q4087" s="81">
        <f t="shared" si="643"/>
        <v>-1.5455271463197819</v>
      </c>
      <c r="S4087" s="1">
        <f t="shared" si="647"/>
        <v>1</v>
      </c>
      <c r="T4087" s="1" t="str">
        <f t="shared" si="648"/>
        <v>Peak</v>
      </c>
    </row>
    <row r="4088" spans="1:20" x14ac:dyDescent="0.25">
      <c r="A4088" s="85">
        <v>45096.541666657053</v>
      </c>
      <c r="B4088" s="1">
        <v>6</v>
      </c>
      <c r="C4088" s="1">
        <v>19</v>
      </c>
      <c r="D4088" s="1">
        <v>14</v>
      </c>
      <c r="E4088" s="1" t="str">
        <f t="shared" si="644"/>
        <v>Summer</v>
      </c>
      <c r="F4088" s="78">
        <v>1.6153</v>
      </c>
      <c r="G4088" s="79">
        <f t="shared" si="645"/>
        <v>3.0732110149185456</v>
      </c>
      <c r="J4088" s="78">
        <v>4.1193459999999993</v>
      </c>
      <c r="K4088" s="80">
        <f t="shared" si="646"/>
        <v>4.1193459999999993</v>
      </c>
      <c r="L4088" s="68" t="str">
        <f t="shared" si="639"/>
        <v>Normal</v>
      </c>
      <c r="N4088" s="67">
        <f t="shared" si="640"/>
        <v>1.0461349850814536</v>
      </c>
      <c r="O4088" s="67">
        <f t="shared" si="641"/>
        <v>3.0732110149185456</v>
      </c>
      <c r="P4088" s="81">
        <f t="shared" si="642"/>
        <v>0</v>
      </c>
      <c r="Q4088" s="81">
        <f t="shared" si="643"/>
        <v>-1.0461349850814536</v>
      </c>
      <c r="S4088" s="1">
        <f t="shared" si="647"/>
        <v>1</v>
      </c>
      <c r="T4088" s="1" t="str">
        <f t="shared" si="648"/>
        <v>Peak</v>
      </c>
    </row>
    <row r="4089" spans="1:20" x14ac:dyDescent="0.25">
      <c r="A4089" s="85">
        <v>45096.583333323717</v>
      </c>
      <c r="B4089" s="1">
        <v>6</v>
      </c>
      <c r="C4089" s="1">
        <v>19</v>
      </c>
      <c r="D4089" s="1">
        <v>15</v>
      </c>
      <c r="E4089" s="1" t="str">
        <f t="shared" si="644"/>
        <v>Summer</v>
      </c>
      <c r="F4089" s="78">
        <v>1.7428999999999999</v>
      </c>
      <c r="G4089" s="79">
        <f t="shared" si="645"/>
        <v>3.3159781327936191</v>
      </c>
      <c r="J4089" s="78">
        <v>4.0878709999999998</v>
      </c>
      <c r="K4089" s="80">
        <f t="shared" si="646"/>
        <v>4.0878709999999998</v>
      </c>
      <c r="L4089" s="68" t="str">
        <f t="shared" si="639"/>
        <v>Normal</v>
      </c>
      <c r="N4089" s="67">
        <f t="shared" si="640"/>
        <v>0.77189286720638073</v>
      </c>
      <c r="O4089" s="67">
        <f t="shared" si="641"/>
        <v>3.3159781327936191</v>
      </c>
      <c r="P4089" s="81">
        <f t="shared" si="642"/>
        <v>0</v>
      </c>
      <c r="Q4089" s="81">
        <f t="shared" si="643"/>
        <v>-0.77189286720638073</v>
      </c>
      <c r="S4089" s="1">
        <f t="shared" si="647"/>
        <v>1</v>
      </c>
      <c r="T4089" s="1" t="str">
        <f t="shared" si="648"/>
        <v>Peak</v>
      </c>
    </row>
    <row r="4090" spans="1:20" x14ac:dyDescent="0.25">
      <c r="A4090" s="85">
        <v>45096.624999990381</v>
      </c>
      <c r="B4090" s="1">
        <v>6</v>
      </c>
      <c r="C4090" s="1">
        <v>19</v>
      </c>
      <c r="D4090" s="1">
        <v>16</v>
      </c>
      <c r="E4090" s="1" t="str">
        <f t="shared" si="644"/>
        <v>Summer</v>
      </c>
      <c r="F4090" s="78">
        <v>1.859</v>
      </c>
      <c r="G4090" s="79">
        <f t="shared" si="645"/>
        <v>3.5368657690420209</v>
      </c>
      <c r="J4090" s="78">
        <v>3.4860929999999999</v>
      </c>
      <c r="K4090" s="80">
        <f t="shared" si="646"/>
        <v>3.4860929999999999</v>
      </c>
      <c r="L4090" s="68" t="str">
        <f t="shared" si="639"/>
        <v>Normal</v>
      </c>
      <c r="N4090" s="67">
        <f t="shared" si="640"/>
        <v>0</v>
      </c>
      <c r="O4090" s="67">
        <f t="shared" si="641"/>
        <v>3.4860929999999999</v>
      </c>
      <c r="P4090" s="81">
        <f t="shared" si="642"/>
        <v>5.0772769042020993E-2</v>
      </c>
      <c r="Q4090" s="81">
        <f t="shared" si="643"/>
        <v>5.0772769042020993E-2</v>
      </c>
      <c r="S4090" s="1">
        <f t="shared" si="647"/>
        <v>1</v>
      </c>
      <c r="T4090" s="1" t="str">
        <f t="shared" si="648"/>
        <v>Peak</v>
      </c>
    </row>
    <row r="4091" spans="1:20" x14ac:dyDescent="0.25">
      <c r="A4091" s="85">
        <v>45096.666666657045</v>
      </c>
      <c r="B4091" s="1">
        <v>6</v>
      </c>
      <c r="C4091" s="1">
        <v>19</v>
      </c>
      <c r="D4091" s="1">
        <v>17</v>
      </c>
      <c r="E4091" s="1" t="str">
        <f t="shared" si="644"/>
        <v>Summer</v>
      </c>
      <c r="F4091" s="78">
        <v>1.9826999999999999</v>
      </c>
      <c r="G4091" s="79">
        <f t="shared" si="645"/>
        <v>3.7722128888002229</v>
      </c>
      <c r="J4091" s="78">
        <v>1.8968050000000001</v>
      </c>
      <c r="K4091" s="80">
        <f t="shared" si="646"/>
        <v>1.8968050000000001</v>
      </c>
      <c r="L4091" s="68" t="str">
        <f t="shared" si="639"/>
        <v>Normal</v>
      </c>
      <c r="N4091" s="67">
        <f t="shared" si="640"/>
        <v>0</v>
      </c>
      <c r="O4091" s="67">
        <f t="shared" si="641"/>
        <v>1.8968050000000001</v>
      </c>
      <c r="P4091" s="81">
        <f t="shared" si="642"/>
        <v>1.8754078888002228</v>
      </c>
      <c r="Q4091" s="81">
        <f t="shared" si="643"/>
        <v>1.8754078888002228</v>
      </c>
      <c r="S4091" s="1">
        <f t="shared" si="647"/>
        <v>1</v>
      </c>
      <c r="T4091" s="1" t="str">
        <f t="shared" si="648"/>
        <v>Peak</v>
      </c>
    </row>
    <row r="4092" spans="1:20" x14ac:dyDescent="0.25">
      <c r="A4092" s="85">
        <v>45096.70833332371</v>
      </c>
      <c r="B4092" s="1">
        <v>6</v>
      </c>
      <c r="C4092" s="1">
        <v>19</v>
      </c>
      <c r="D4092" s="1">
        <v>18</v>
      </c>
      <c r="E4092" s="1" t="str">
        <f t="shared" si="644"/>
        <v>Summer</v>
      </c>
      <c r="F4092" s="78">
        <v>2.0398999999999998</v>
      </c>
      <c r="G4092" s="79">
        <f t="shared" si="645"/>
        <v>3.8810395278476699</v>
      </c>
      <c r="J4092" s="78">
        <v>1.0010429999999999</v>
      </c>
      <c r="K4092" s="80">
        <f t="shared" si="646"/>
        <v>1.0010429999999999</v>
      </c>
      <c r="L4092" s="68" t="str">
        <f t="shared" si="639"/>
        <v>Normal</v>
      </c>
      <c r="N4092" s="67">
        <f t="shared" si="640"/>
        <v>0</v>
      </c>
      <c r="O4092" s="67">
        <f t="shared" si="641"/>
        <v>1.0010429999999999</v>
      </c>
      <c r="P4092" s="81">
        <f t="shared" si="642"/>
        <v>2.8799965278476698</v>
      </c>
      <c r="Q4092" s="81">
        <f t="shared" si="643"/>
        <v>2.8799965278476698</v>
      </c>
      <c r="S4092" s="1">
        <f t="shared" si="647"/>
        <v>1</v>
      </c>
      <c r="T4092" s="1" t="str">
        <f t="shared" si="648"/>
        <v>Peak</v>
      </c>
    </row>
    <row r="4093" spans="1:20" x14ac:dyDescent="0.25">
      <c r="A4093" s="85">
        <v>45096.749999990374</v>
      </c>
      <c r="B4093" s="1">
        <v>6</v>
      </c>
      <c r="C4093" s="1">
        <v>19</v>
      </c>
      <c r="D4093" s="1">
        <v>19</v>
      </c>
      <c r="E4093" s="1" t="str">
        <f t="shared" si="644"/>
        <v>Summer</v>
      </c>
      <c r="F4093" s="78">
        <v>1.9986999999999999</v>
      </c>
      <c r="G4093" s="79">
        <f t="shared" si="645"/>
        <v>3.8026539067155927</v>
      </c>
      <c r="J4093" s="78">
        <v>0.25413000000000002</v>
      </c>
      <c r="K4093" s="80">
        <f t="shared" si="646"/>
        <v>0.25413000000000002</v>
      </c>
      <c r="L4093" s="68" t="str">
        <f t="shared" si="639"/>
        <v>Normal</v>
      </c>
      <c r="N4093" s="67">
        <f t="shared" si="640"/>
        <v>0</v>
      </c>
      <c r="O4093" s="67">
        <f t="shared" si="641"/>
        <v>0.25413000000000002</v>
      </c>
      <c r="P4093" s="81">
        <f t="shared" si="642"/>
        <v>3.5485239067155927</v>
      </c>
      <c r="Q4093" s="81">
        <f t="shared" si="643"/>
        <v>3.5485239067155927</v>
      </c>
      <c r="S4093" s="1">
        <f t="shared" si="647"/>
        <v>1</v>
      </c>
      <c r="T4093" s="1" t="str">
        <f t="shared" si="648"/>
        <v>Peak</v>
      </c>
    </row>
    <row r="4094" spans="1:20" x14ac:dyDescent="0.25">
      <c r="A4094" s="85">
        <v>45096.791666657038</v>
      </c>
      <c r="B4094" s="1">
        <v>6</v>
      </c>
      <c r="C4094" s="1">
        <v>19</v>
      </c>
      <c r="D4094" s="1">
        <v>20</v>
      </c>
      <c r="E4094" s="1" t="str">
        <f t="shared" si="644"/>
        <v>Summer</v>
      </c>
      <c r="F4094" s="78">
        <v>1.8411</v>
      </c>
      <c r="G4094" s="79">
        <f t="shared" si="645"/>
        <v>3.5028098802492011</v>
      </c>
      <c r="J4094" s="78">
        <v>0</v>
      </c>
      <c r="K4094" s="80">
        <f t="shared" si="646"/>
        <v>0</v>
      </c>
      <c r="L4094" s="68" t="str">
        <f t="shared" si="639"/>
        <v>Normal</v>
      </c>
      <c r="N4094" s="67">
        <f t="shared" si="640"/>
        <v>0</v>
      </c>
      <c r="O4094" s="67">
        <f t="shared" si="641"/>
        <v>0</v>
      </c>
      <c r="P4094" s="81">
        <f t="shared" si="642"/>
        <v>3.5028098802492011</v>
      </c>
      <c r="Q4094" s="81">
        <f t="shared" si="643"/>
        <v>3.5028098802492011</v>
      </c>
      <c r="S4094" s="1">
        <f t="shared" si="647"/>
        <v>1</v>
      </c>
      <c r="T4094" s="1" t="str">
        <f t="shared" si="648"/>
        <v>Peak</v>
      </c>
    </row>
    <row r="4095" spans="1:20" x14ac:dyDescent="0.25">
      <c r="A4095" s="85">
        <v>45096.833333323702</v>
      </c>
      <c r="B4095" s="1">
        <v>6</v>
      </c>
      <c r="C4095" s="1">
        <v>19</v>
      </c>
      <c r="D4095" s="1">
        <v>21</v>
      </c>
      <c r="E4095" s="1" t="str">
        <f t="shared" si="644"/>
        <v>Summer</v>
      </c>
      <c r="F4095" s="78">
        <v>1.6572</v>
      </c>
      <c r="G4095" s="79">
        <f t="shared" si="645"/>
        <v>3.1529284305844203</v>
      </c>
      <c r="J4095" s="78">
        <v>0</v>
      </c>
      <c r="K4095" s="80">
        <f t="shared" si="646"/>
        <v>0</v>
      </c>
      <c r="L4095" s="68" t="str">
        <f t="shared" si="639"/>
        <v>Normal</v>
      </c>
      <c r="N4095" s="67">
        <f t="shared" si="640"/>
        <v>0</v>
      </c>
      <c r="O4095" s="67">
        <f t="shared" si="641"/>
        <v>0</v>
      </c>
      <c r="P4095" s="81">
        <f t="shared" si="642"/>
        <v>3.1529284305844203</v>
      </c>
      <c r="Q4095" s="81">
        <f t="shared" si="643"/>
        <v>3.1529284305844203</v>
      </c>
      <c r="S4095" s="1">
        <f t="shared" si="647"/>
        <v>1</v>
      </c>
      <c r="T4095" s="1" t="str">
        <f t="shared" si="648"/>
        <v>Peak</v>
      </c>
    </row>
    <row r="4096" spans="1:20" x14ac:dyDescent="0.25">
      <c r="A4096" s="85">
        <v>45096.874999990367</v>
      </c>
      <c r="B4096" s="1">
        <v>6</v>
      </c>
      <c r="C4096" s="1">
        <v>19</v>
      </c>
      <c r="D4096" s="1">
        <v>22</v>
      </c>
      <c r="E4096" s="1" t="str">
        <f t="shared" si="644"/>
        <v>Summer</v>
      </c>
      <c r="F4096" s="78">
        <v>1.5325</v>
      </c>
      <c r="G4096" s="79">
        <f t="shared" si="645"/>
        <v>2.9156787472065071</v>
      </c>
      <c r="J4096" s="78">
        <v>0</v>
      </c>
      <c r="K4096" s="80">
        <f t="shared" si="646"/>
        <v>0</v>
      </c>
      <c r="L4096" s="68" t="str">
        <f t="shared" si="639"/>
        <v>Normal</v>
      </c>
      <c r="N4096" s="67">
        <f t="shared" si="640"/>
        <v>0</v>
      </c>
      <c r="O4096" s="67">
        <f t="shared" si="641"/>
        <v>0</v>
      </c>
      <c r="P4096" s="81">
        <f t="shared" si="642"/>
        <v>2.9156787472065071</v>
      </c>
      <c r="Q4096" s="81">
        <f t="shared" si="643"/>
        <v>2.9156787472065071</v>
      </c>
      <c r="S4096" s="1">
        <f t="shared" si="647"/>
        <v>1</v>
      </c>
      <c r="T4096" s="1" t="str">
        <f t="shared" si="648"/>
        <v>Off-Peak</v>
      </c>
    </row>
    <row r="4097" spans="1:20" x14ac:dyDescent="0.25">
      <c r="A4097" s="85">
        <v>45096.916666657031</v>
      </c>
      <c r="B4097" s="1">
        <v>6</v>
      </c>
      <c r="C4097" s="1">
        <v>19</v>
      </c>
      <c r="D4097" s="1">
        <v>23</v>
      </c>
      <c r="E4097" s="1" t="str">
        <f t="shared" si="644"/>
        <v>Summer</v>
      </c>
      <c r="F4097" s="78">
        <v>1.341</v>
      </c>
      <c r="G4097" s="79">
        <f t="shared" si="645"/>
        <v>2.5513378140319256</v>
      </c>
      <c r="J4097" s="78">
        <v>0</v>
      </c>
      <c r="K4097" s="80">
        <f t="shared" si="646"/>
        <v>0</v>
      </c>
      <c r="L4097" s="68" t="str">
        <f t="shared" si="639"/>
        <v>Normal</v>
      </c>
      <c r="N4097" s="67">
        <f t="shared" si="640"/>
        <v>0</v>
      </c>
      <c r="O4097" s="67">
        <f t="shared" si="641"/>
        <v>0</v>
      </c>
      <c r="P4097" s="81">
        <f t="shared" si="642"/>
        <v>2.5513378140319256</v>
      </c>
      <c r="Q4097" s="81">
        <f t="shared" si="643"/>
        <v>2.5513378140319256</v>
      </c>
      <c r="S4097" s="1">
        <f t="shared" si="647"/>
        <v>1</v>
      </c>
      <c r="T4097" s="1" t="str">
        <f t="shared" si="648"/>
        <v>Off-Peak</v>
      </c>
    </row>
    <row r="4098" spans="1:20" x14ac:dyDescent="0.25">
      <c r="A4098" s="85">
        <v>45096.958333323695</v>
      </c>
      <c r="B4098" s="1">
        <v>6</v>
      </c>
      <c r="C4098" s="1">
        <v>20</v>
      </c>
      <c r="D4098" s="1">
        <v>0</v>
      </c>
      <c r="E4098" s="1" t="str">
        <f t="shared" si="644"/>
        <v>Summer</v>
      </c>
      <c r="F4098" s="78">
        <v>1.1192</v>
      </c>
      <c r="G4098" s="79">
        <f t="shared" si="645"/>
        <v>2.1293492031801127</v>
      </c>
      <c r="J4098" s="78">
        <v>0</v>
      </c>
      <c r="K4098" s="80">
        <f t="shared" si="646"/>
        <v>0</v>
      </c>
      <c r="L4098" s="68" t="str">
        <f t="shared" si="639"/>
        <v>Normal</v>
      </c>
      <c r="N4098" s="67">
        <f t="shared" si="640"/>
        <v>0</v>
      </c>
      <c r="O4098" s="67">
        <f t="shared" si="641"/>
        <v>0</v>
      </c>
      <c r="P4098" s="81">
        <f t="shared" si="642"/>
        <v>2.1293492031801127</v>
      </c>
      <c r="Q4098" s="81">
        <f t="shared" si="643"/>
        <v>2.1293492031801127</v>
      </c>
      <c r="S4098" s="1">
        <f t="shared" si="647"/>
        <v>1</v>
      </c>
      <c r="T4098" s="1" t="str">
        <f t="shared" si="648"/>
        <v>Off-Peak</v>
      </c>
    </row>
    <row r="4099" spans="1:20" x14ac:dyDescent="0.25">
      <c r="A4099" s="85">
        <v>45096.999999990359</v>
      </c>
      <c r="B4099" s="1">
        <v>6</v>
      </c>
      <c r="C4099" s="1">
        <v>20</v>
      </c>
      <c r="D4099" s="1">
        <v>1</v>
      </c>
      <c r="E4099" s="1" t="str">
        <f t="shared" si="644"/>
        <v>Summer</v>
      </c>
      <c r="F4099" s="78">
        <v>0.93969999999999998</v>
      </c>
      <c r="G4099" s="79">
        <f t="shared" si="645"/>
        <v>1.7878390334420586</v>
      </c>
      <c r="J4099" s="78">
        <v>0</v>
      </c>
      <c r="K4099" s="80">
        <f t="shared" si="646"/>
        <v>0</v>
      </c>
      <c r="L4099" s="68" t="str">
        <f t="shared" si="639"/>
        <v>Normal</v>
      </c>
      <c r="N4099" s="67">
        <f t="shared" si="640"/>
        <v>0</v>
      </c>
      <c r="O4099" s="67">
        <f t="shared" si="641"/>
        <v>0</v>
      </c>
      <c r="P4099" s="81">
        <f t="shared" si="642"/>
        <v>1.7878390334420586</v>
      </c>
      <c r="Q4099" s="81">
        <f t="shared" si="643"/>
        <v>1.7878390334420586</v>
      </c>
      <c r="S4099" s="1">
        <f t="shared" si="647"/>
        <v>2</v>
      </c>
      <c r="T4099" s="1" t="str">
        <f t="shared" si="648"/>
        <v>Off-Peak</v>
      </c>
    </row>
    <row r="4100" spans="1:20" x14ac:dyDescent="0.25">
      <c r="A4100" s="85">
        <v>45097.041666657024</v>
      </c>
      <c r="B4100" s="1">
        <v>6</v>
      </c>
      <c r="C4100" s="1">
        <v>20</v>
      </c>
      <c r="D4100" s="1">
        <v>2</v>
      </c>
      <c r="E4100" s="1" t="str">
        <f t="shared" si="644"/>
        <v>Summer</v>
      </c>
      <c r="F4100" s="78">
        <v>0.82140000000000002</v>
      </c>
      <c r="G4100" s="79">
        <f t="shared" si="645"/>
        <v>1.5627657572302938</v>
      </c>
      <c r="J4100" s="78">
        <v>0</v>
      </c>
      <c r="K4100" s="80">
        <f t="shared" si="646"/>
        <v>0</v>
      </c>
      <c r="L4100" s="68" t="str">
        <f t="shared" si="639"/>
        <v>Normal</v>
      </c>
      <c r="N4100" s="67">
        <f t="shared" si="640"/>
        <v>0</v>
      </c>
      <c r="O4100" s="67">
        <f t="shared" si="641"/>
        <v>0</v>
      </c>
      <c r="P4100" s="81">
        <f t="shared" si="642"/>
        <v>1.5627657572302938</v>
      </c>
      <c r="Q4100" s="81">
        <f t="shared" si="643"/>
        <v>1.5627657572302938</v>
      </c>
      <c r="S4100" s="1">
        <f t="shared" si="647"/>
        <v>2</v>
      </c>
      <c r="T4100" s="1" t="str">
        <f t="shared" si="648"/>
        <v>Off-Peak</v>
      </c>
    </row>
    <row r="4101" spans="1:20" x14ac:dyDescent="0.25">
      <c r="A4101" s="85">
        <v>45097.083333323688</v>
      </c>
      <c r="B4101" s="1">
        <v>6</v>
      </c>
      <c r="C4101" s="1">
        <v>20</v>
      </c>
      <c r="D4101" s="1">
        <v>3</v>
      </c>
      <c r="E4101" s="1" t="str">
        <f t="shared" si="644"/>
        <v>Summer</v>
      </c>
      <c r="F4101" s="78">
        <v>0.73540000000000005</v>
      </c>
      <c r="G4101" s="79">
        <f t="shared" si="645"/>
        <v>1.3991452859351816</v>
      </c>
      <c r="J4101" s="78">
        <v>0</v>
      </c>
      <c r="K4101" s="80">
        <f t="shared" si="646"/>
        <v>0</v>
      </c>
      <c r="L4101" s="68" t="str">
        <f t="shared" si="639"/>
        <v>Normal</v>
      </c>
      <c r="N4101" s="67">
        <f t="shared" si="640"/>
        <v>0</v>
      </c>
      <c r="O4101" s="67">
        <f t="shared" si="641"/>
        <v>0</v>
      </c>
      <c r="P4101" s="81">
        <f t="shared" si="642"/>
        <v>1.3991452859351816</v>
      </c>
      <c r="Q4101" s="81">
        <f t="shared" si="643"/>
        <v>1.3991452859351816</v>
      </c>
      <c r="S4101" s="1">
        <f t="shared" si="647"/>
        <v>2</v>
      </c>
      <c r="T4101" s="1" t="str">
        <f t="shared" si="648"/>
        <v>Off-Peak</v>
      </c>
    </row>
    <row r="4102" spans="1:20" x14ac:dyDescent="0.25">
      <c r="A4102" s="85">
        <v>45097.124999990352</v>
      </c>
      <c r="B4102" s="1">
        <v>6</v>
      </c>
      <c r="C4102" s="1">
        <v>20</v>
      </c>
      <c r="D4102" s="1">
        <v>4</v>
      </c>
      <c r="E4102" s="1" t="str">
        <f t="shared" si="644"/>
        <v>Summer</v>
      </c>
      <c r="F4102" s="78">
        <v>0.68259999999999998</v>
      </c>
      <c r="G4102" s="79">
        <f t="shared" si="645"/>
        <v>1.2986899268144612</v>
      </c>
      <c r="J4102" s="78">
        <v>0</v>
      </c>
      <c r="K4102" s="80">
        <f t="shared" si="646"/>
        <v>0</v>
      </c>
      <c r="L4102" s="68" t="str">
        <f t="shared" si="639"/>
        <v>Normal</v>
      </c>
      <c r="N4102" s="67">
        <f t="shared" si="640"/>
        <v>0</v>
      </c>
      <c r="O4102" s="67">
        <f t="shared" si="641"/>
        <v>0</v>
      </c>
      <c r="P4102" s="81">
        <f t="shared" si="642"/>
        <v>1.2986899268144612</v>
      </c>
      <c r="Q4102" s="81">
        <f t="shared" si="643"/>
        <v>1.2986899268144612</v>
      </c>
      <c r="S4102" s="1">
        <f t="shared" si="647"/>
        <v>2</v>
      </c>
      <c r="T4102" s="1" t="str">
        <f t="shared" si="648"/>
        <v>Off-Peak</v>
      </c>
    </row>
    <row r="4103" spans="1:20" x14ac:dyDescent="0.25">
      <c r="A4103" s="85">
        <v>45097.166666657016</v>
      </c>
      <c r="B4103" s="1">
        <v>6</v>
      </c>
      <c r="C4103" s="1">
        <v>20</v>
      </c>
      <c r="D4103" s="1">
        <v>5</v>
      </c>
      <c r="E4103" s="1" t="str">
        <f t="shared" si="644"/>
        <v>Summer</v>
      </c>
      <c r="F4103" s="78">
        <v>0.65239999999999998</v>
      </c>
      <c r="G4103" s="79">
        <f t="shared" si="645"/>
        <v>1.2412325054992008</v>
      </c>
      <c r="J4103" s="78">
        <v>0</v>
      </c>
      <c r="K4103" s="80">
        <f t="shared" si="646"/>
        <v>0</v>
      </c>
      <c r="L4103" s="68" t="str">
        <f t="shared" si="639"/>
        <v>Normal</v>
      </c>
      <c r="N4103" s="67">
        <f t="shared" si="640"/>
        <v>0</v>
      </c>
      <c r="O4103" s="67">
        <f t="shared" si="641"/>
        <v>0</v>
      </c>
      <c r="P4103" s="81">
        <f t="shared" si="642"/>
        <v>1.2412325054992008</v>
      </c>
      <c r="Q4103" s="81">
        <f t="shared" si="643"/>
        <v>1.2412325054992008</v>
      </c>
      <c r="S4103" s="1">
        <f t="shared" si="647"/>
        <v>2</v>
      </c>
      <c r="T4103" s="1" t="str">
        <f t="shared" si="648"/>
        <v>Off-Peak</v>
      </c>
    </row>
    <row r="4104" spans="1:20" x14ac:dyDescent="0.25">
      <c r="A4104" s="85">
        <v>45097.208333323681</v>
      </c>
      <c r="B4104" s="1">
        <v>6</v>
      </c>
      <c r="C4104" s="1">
        <v>20</v>
      </c>
      <c r="D4104" s="1">
        <v>6</v>
      </c>
      <c r="E4104" s="1" t="str">
        <f t="shared" si="644"/>
        <v>Summer</v>
      </c>
      <c r="F4104" s="78">
        <v>0.64590000000000003</v>
      </c>
      <c r="G4104" s="79">
        <f t="shared" si="645"/>
        <v>1.2288658419710821</v>
      </c>
      <c r="J4104" s="78">
        <v>0</v>
      </c>
      <c r="K4104" s="80">
        <f t="shared" si="646"/>
        <v>0</v>
      </c>
      <c r="L4104" s="68" t="str">
        <f t="shared" si="639"/>
        <v>Normal</v>
      </c>
      <c r="N4104" s="67">
        <f t="shared" si="640"/>
        <v>0</v>
      </c>
      <c r="O4104" s="67">
        <f t="shared" si="641"/>
        <v>0</v>
      </c>
      <c r="P4104" s="81">
        <f t="shared" si="642"/>
        <v>1.2288658419710821</v>
      </c>
      <c r="Q4104" s="81">
        <f t="shared" si="643"/>
        <v>1.2288658419710821</v>
      </c>
      <c r="S4104" s="1">
        <f t="shared" si="647"/>
        <v>2</v>
      </c>
      <c r="T4104" s="1" t="str">
        <f t="shared" si="648"/>
        <v>Peak</v>
      </c>
    </row>
    <row r="4105" spans="1:20" x14ac:dyDescent="0.25">
      <c r="A4105" s="85">
        <v>45097.249999990345</v>
      </c>
      <c r="B4105" s="1">
        <v>6</v>
      </c>
      <c r="C4105" s="1">
        <v>20</v>
      </c>
      <c r="D4105" s="1">
        <v>7</v>
      </c>
      <c r="E4105" s="1" t="str">
        <f t="shared" si="644"/>
        <v>Summer</v>
      </c>
      <c r="F4105" s="78">
        <v>0.66610000000000003</v>
      </c>
      <c r="G4105" s="79">
        <f t="shared" si="645"/>
        <v>1.2672976270892362</v>
      </c>
      <c r="J4105" s="78">
        <v>1.2465E-2</v>
      </c>
      <c r="K4105" s="80">
        <f t="shared" si="646"/>
        <v>1.2465E-2</v>
      </c>
      <c r="L4105" s="68" t="str">
        <f t="shared" si="639"/>
        <v>Normal</v>
      </c>
      <c r="N4105" s="67">
        <f t="shared" si="640"/>
        <v>0</v>
      </c>
      <c r="O4105" s="67">
        <f t="shared" si="641"/>
        <v>1.2465E-2</v>
      </c>
      <c r="P4105" s="81">
        <f t="shared" si="642"/>
        <v>1.2548326270892363</v>
      </c>
      <c r="Q4105" s="81">
        <f t="shared" si="643"/>
        <v>1.2548326270892363</v>
      </c>
      <c r="S4105" s="1">
        <f t="shared" si="647"/>
        <v>2</v>
      </c>
      <c r="T4105" s="1" t="str">
        <f t="shared" si="648"/>
        <v>Peak</v>
      </c>
    </row>
    <row r="4106" spans="1:20" x14ac:dyDescent="0.25">
      <c r="A4106" s="85">
        <v>45097.291666657009</v>
      </c>
      <c r="B4106" s="1">
        <v>6</v>
      </c>
      <c r="C4106" s="1">
        <v>20</v>
      </c>
      <c r="D4106" s="1">
        <v>8</v>
      </c>
      <c r="E4106" s="1" t="str">
        <f t="shared" si="644"/>
        <v>Summer</v>
      </c>
      <c r="F4106" s="78">
        <v>0.73409999999999997</v>
      </c>
      <c r="G4106" s="79">
        <f t="shared" si="645"/>
        <v>1.3966719532295575</v>
      </c>
      <c r="J4106" s="78">
        <v>0.42283399999999999</v>
      </c>
      <c r="K4106" s="80">
        <f t="shared" si="646"/>
        <v>0.42283399999999999</v>
      </c>
      <c r="L4106" s="68" t="str">
        <f t="shared" si="639"/>
        <v>Normal</v>
      </c>
      <c r="N4106" s="67">
        <f t="shared" si="640"/>
        <v>0</v>
      </c>
      <c r="O4106" s="67">
        <f t="shared" si="641"/>
        <v>0.42283399999999999</v>
      </c>
      <c r="P4106" s="81">
        <f t="shared" si="642"/>
        <v>0.97383795322955757</v>
      </c>
      <c r="Q4106" s="81">
        <f t="shared" si="643"/>
        <v>0.97383795322955757</v>
      </c>
      <c r="S4106" s="1">
        <f t="shared" si="647"/>
        <v>2</v>
      </c>
      <c r="T4106" s="1" t="str">
        <f t="shared" si="648"/>
        <v>Peak</v>
      </c>
    </row>
    <row r="4107" spans="1:20" x14ac:dyDescent="0.25">
      <c r="A4107" s="85">
        <v>45097.333333323673</v>
      </c>
      <c r="B4107" s="1">
        <v>6</v>
      </c>
      <c r="C4107" s="1">
        <v>20</v>
      </c>
      <c r="D4107" s="1">
        <v>9</v>
      </c>
      <c r="E4107" s="1" t="str">
        <f t="shared" si="644"/>
        <v>Summer</v>
      </c>
      <c r="F4107" s="78">
        <v>0.82440000000000002</v>
      </c>
      <c r="G4107" s="79">
        <f t="shared" si="645"/>
        <v>1.5684734480894256</v>
      </c>
      <c r="J4107" s="78">
        <v>1.12693</v>
      </c>
      <c r="K4107" s="80">
        <f t="shared" si="646"/>
        <v>1.12693</v>
      </c>
      <c r="L4107" s="68" t="str">
        <f t="shared" si="639"/>
        <v>Normal</v>
      </c>
      <c r="N4107" s="67">
        <f t="shared" si="640"/>
        <v>0</v>
      </c>
      <c r="O4107" s="67">
        <f t="shared" si="641"/>
        <v>1.12693</v>
      </c>
      <c r="P4107" s="81">
        <f t="shared" si="642"/>
        <v>0.44154344808942558</v>
      </c>
      <c r="Q4107" s="81">
        <f t="shared" si="643"/>
        <v>0.44154344808942558</v>
      </c>
      <c r="S4107" s="1">
        <f t="shared" si="647"/>
        <v>2</v>
      </c>
      <c r="T4107" s="1" t="str">
        <f t="shared" si="648"/>
        <v>Peak</v>
      </c>
    </row>
    <row r="4108" spans="1:20" x14ac:dyDescent="0.25">
      <c r="A4108" s="85">
        <v>45097.374999990338</v>
      </c>
      <c r="B4108" s="1">
        <v>6</v>
      </c>
      <c r="C4108" s="1">
        <v>20</v>
      </c>
      <c r="D4108" s="1">
        <v>10</v>
      </c>
      <c r="E4108" s="1" t="str">
        <f t="shared" si="644"/>
        <v>Summer</v>
      </c>
      <c r="F4108" s="78">
        <v>0.93969999999999998</v>
      </c>
      <c r="G4108" s="79">
        <f t="shared" si="645"/>
        <v>1.7878390334420586</v>
      </c>
      <c r="J4108" s="78">
        <v>2.2342719999999998</v>
      </c>
      <c r="K4108" s="80">
        <f t="shared" si="646"/>
        <v>2.2342719999999998</v>
      </c>
      <c r="L4108" s="68" t="str">
        <f t="shared" si="639"/>
        <v>Normal</v>
      </c>
      <c r="N4108" s="67">
        <f t="shared" si="640"/>
        <v>0.44643296655794118</v>
      </c>
      <c r="O4108" s="67">
        <f t="shared" si="641"/>
        <v>1.7878390334420586</v>
      </c>
      <c r="P4108" s="81">
        <f t="shared" si="642"/>
        <v>0</v>
      </c>
      <c r="Q4108" s="81">
        <f t="shared" si="643"/>
        <v>-0.44643296655794118</v>
      </c>
      <c r="S4108" s="1">
        <f t="shared" si="647"/>
        <v>2</v>
      </c>
      <c r="T4108" s="1" t="str">
        <f t="shared" si="648"/>
        <v>Peak</v>
      </c>
    </row>
    <row r="4109" spans="1:20" x14ac:dyDescent="0.25">
      <c r="A4109" s="85">
        <v>45097.416666657002</v>
      </c>
      <c r="B4109" s="1">
        <v>6</v>
      </c>
      <c r="C4109" s="1">
        <v>20</v>
      </c>
      <c r="D4109" s="1">
        <v>11</v>
      </c>
      <c r="E4109" s="1" t="str">
        <f t="shared" si="644"/>
        <v>Summer</v>
      </c>
      <c r="F4109" s="78">
        <v>1.0775999999999999</v>
      </c>
      <c r="G4109" s="79">
        <f t="shared" si="645"/>
        <v>2.0502025566001514</v>
      </c>
      <c r="J4109" s="78">
        <v>2.132549</v>
      </c>
      <c r="K4109" s="80">
        <f t="shared" si="646"/>
        <v>2.132549</v>
      </c>
      <c r="L4109" s="68" t="str">
        <f t="shared" si="639"/>
        <v>Normal</v>
      </c>
      <c r="N4109" s="67">
        <f t="shared" si="640"/>
        <v>8.2346443399848646E-2</v>
      </c>
      <c r="O4109" s="67">
        <f t="shared" si="641"/>
        <v>2.0502025566001514</v>
      </c>
      <c r="P4109" s="81">
        <f t="shared" si="642"/>
        <v>0</v>
      </c>
      <c r="Q4109" s="81">
        <f t="shared" si="643"/>
        <v>-8.2346443399848646E-2</v>
      </c>
      <c r="S4109" s="1">
        <f t="shared" si="647"/>
        <v>2</v>
      </c>
      <c r="T4109" s="1" t="str">
        <f t="shared" si="648"/>
        <v>Peak</v>
      </c>
    </row>
    <row r="4110" spans="1:20" x14ac:dyDescent="0.25">
      <c r="A4110" s="85">
        <v>45097.458333323666</v>
      </c>
      <c r="B4110" s="1">
        <v>6</v>
      </c>
      <c r="C4110" s="1">
        <v>20</v>
      </c>
      <c r="D4110" s="1">
        <v>12</v>
      </c>
      <c r="E4110" s="1" t="str">
        <f t="shared" si="644"/>
        <v>Summer</v>
      </c>
      <c r="F4110" s="78">
        <v>1.2330000000000001</v>
      </c>
      <c r="G4110" s="79">
        <f t="shared" si="645"/>
        <v>2.3458609431031805</v>
      </c>
      <c r="J4110" s="78">
        <v>2.149473</v>
      </c>
      <c r="K4110" s="80">
        <f t="shared" si="646"/>
        <v>2.149473</v>
      </c>
      <c r="L4110" s="68" t="str">
        <f t="shared" si="639"/>
        <v>Normal</v>
      </c>
      <c r="N4110" s="67">
        <f t="shared" si="640"/>
        <v>0</v>
      </c>
      <c r="O4110" s="67">
        <f t="shared" si="641"/>
        <v>2.149473</v>
      </c>
      <c r="P4110" s="81">
        <f t="shared" si="642"/>
        <v>0.19638794310318053</v>
      </c>
      <c r="Q4110" s="81">
        <f t="shared" si="643"/>
        <v>0.19638794310318053</v>
      </c>
      <c r="S4110" s="1">
        <f t="shared" si="647"/>
        <v>2</v>
      </c>
      <c r="T4110" s="1" t="str">
        <f t="shared" si="648"/>
        <v>Peak</v>
      </c>
    </row>
    <row r="4111" spans="1:20" x14ac:dyDescent="0.25">
      <c r="A4111" s="85">
        <v>45097.49999999033</v>
      </c>
      <c r="B4111" s="1">
        <v>6</v>
      </c>
      <c r="C4111" s="1">
        <v>20</v>
      </c>
      <c r="D4111" s="1">
        <v>13</v>
      </c>
      <c r="E4111" s="1" t="str">
        <f t="shared" si="644"/>
        <v>Summer</v>
      </c>
      <c r="F4111" s="78">
        <v>1.3842000000000001</v>
      </c>
      <c r="G4111" s="79">
        <f t="shared" si="645"/>
        <v>2.6335285624034244</v>
      </c>
      <c r="J4111" s="78">
        <v>5.0399279999999997</v>
      </c>
      <c r="K4111" s="80">
        <f t="shared" si="646"/>
        <v>5.0399279999999997</v>
      </c>
      <c r="L4111" s="68" t="str">
        <f t="shared" si="639"/>
        <v>Normal</v>
      </c>
      <c r="N4111" s="67">
        <f t="shared" si="640"/>
        <v>2.4063994375965754</v>
      </c>
      <c r="O4111" s="67">
        <f t="shared" si="641"/>
        <v>2.6335285624034244</v>
      </c>
      <c r="P4111" s="81">
        <f t="shared" si="642"/>
        <v>0</v>
      </c>
      <c r="Q4111" s="81">
        <f t="shared" si="643"/>
        <v>-2.4063994375965754</v>
      </c>
      <c r="S4111" s="1">
        <f t="shared" si="647"/>
        <v>2</v>
      </c>
      <c r="T4111" s="1" t="str">
        <f t="shared" si="648"/>
        <v>Peak</v>
      </c>
    </row>
    <row r="4112" spans="1:20" x14ac:dyDescent="0.25">
      <c r="A4112" s="85">
        <v>45097.541666656994</v>
      </c>
      <c r="B4112" s="1">
        <v>6</v>
      </c>
      <c r="C4112" s="1">
        <v>20</v>
      </c>
      <c r="D4112" s="1">
        <v>14</v>
      </c>
      <c r="E4112" s="1" t="str">
        <f t="shared" si="644"/>
        <v>Summer</v>
      </c>
      <c r="F4112" s="78">
        <v>1.5219</v>
      </c>
      <c r="G4112" s="79">
        <f t="shared" si="645"/>
        <v>2.8955115728375751</v>
      </c>
      <c r="J4112" s="78">
        <v>4.3801450000000006</v>
      </c>
      <c r="K4112" s="80">
        <f t="shared" si="646"/>
        <v>4.3801450000000006</v>
      </c>
      <c r="L4112" s="68" t="str">
        <f t="shared" si="639"/>
        <v>Normal</v>
      </c>
      <c r="N4112" s="67">
        <f t="shared" si="640"/>
        <v>1.4846334271624255</v>
      </c>
      <c r="O4112" s="67">
        <f t="shared" si="641"/>
        <v>2.8955115728375751</v>
      </c>
      <c r="P4112" s="81">
        <f t="shared" si="642"/>
        <v>0</v>
      </c>
      <c r="Q4112" s="81">
        <f t="shared" si="643"/>
        <v>-1.4846334271624255</v>
      </c>
      <c r="S4112" s="1">
        <f t="shared" si="647"/>
        <v>2</v>
      </c>
      <c r="T4112" s="1" t="str">
        <f t="shared" si="648"/>
        <v>Peak</v>
      </c>
    </row>
    <row r="4113" spans="1:20" x14ac:dyDescent="0.25">
      <c r="A4113" s="85">
        <v>45097.583333323659</v>
      </c>
      <c r="B4113" s="1">
        <v>6</v>
      </c>
      <c r="C4113" s="1">
        <v>20</v>
      </c>
      <c r="D4113" s="1">
        <v>15</v>
      </c>
      <c r="E4113" s="1" t="str">
        <f t="shared" si="644"/>
        <v>Summer</v>
      </c>
      <c r="F4113" s="78">
        <v>1.6480999999999999</v>
      </c>
      <c r="G4113" s="79">
        <f t="shared" si="645"/>
        <v>3.1356151016450533</v>
      </c>
      <c r="J4113" s="78">
        <v>4.2069089999999996</v>
      </c>
      <c r="K4113" s="80">
        <f t="shared" si="646"/>
        <v>4.2069089999999996</v>
      </c>
      <c r="L4113" s="68" t="str">
        <f t="shared" si="639"/>
        <v>Normal</v>
      </c>
      <c r="N4113" s="67">
        <f t="shared" si="640"/>
        <v>1.0712938983549463</v>
      </c>
      <c r="O4113" s="67">
        <f t="shared" si="641"/>
        <v>3.1356151016450533</v>
      </c>
      <c r="P4113" s="81">
        <f t="shared" si="642"/>
        <v>0</v>
      </c>
      <c r="Q4113" s="81">
        <f t="shared" si="643"/>
        <v>-1.0712938983549463</v>
      </c>
      <c r="S4113" s="1">
        <f t="shared" si="647"/>
        <v>2</v>
      </c>
      <c r="T4113" s="1" t="str">
        <f t="shared" si="648"/>
        <v>Peak</v>
      </c>
    </row>
    <row r="4114" spans="1:20" x14ac:dyDescent="0.25">
      <c r="A4114" s="85">
        <v>45097.624999990323</v>
      </c>
      <c r="B4114" s="1">
        <v>6</v>
      </c>
      <c r="C4114" s="1">
        <v>20</v>
      </c>
      <c r="D4114" s="1">
        <v>16</v>
      </c>
      <c r="E4114" s="1" t="str">
        <f t="shared" si="644"/>
        <v>Summer</v>
      </c>
      <c r="F4114" s="78">
        <v>1.7905</v>
      </c>
      <c r="G4114" s="79">
        <f t="shared" si="645"/>
        <v>3.4065401610918444</v>
      </c>
      <c r="J4114" s="78">
        <v>3.3357860000000001</v>
      </c>
      <c r="K4114" s="80">
        <f t="shared" si="646"/>
        <v>3.3357860000000001</v>
      </c>
      <c r="L4114" s="68" t="str">
        <f t="shared" si="639"/>
        <v>Normal</v>
      </c>
      <c r="N4114" s="67">
        <f t="shared" si="640"/>
        <v>0</v>
      </c>
      <c r="O4114" s="67">
        <f t="shared" si="641"/>
        <v>3.3357860000000001</v>
      </c>
      <c r="P4114" s="81">
        <f t="shared" si="642"/>
        <v>7.0754161091844292E-2</v>
      </c>
      <c r="Q4114" s="81">
        <f t="shared" si="643"/>
        <v>7.0754161091844292E-2</v>
      </c>
      <c r="S4114" s="1">
        <f t="shared" si="647"/>
        <v>2</v>
      </c>
      <c r="T4114" s="1" t="str">
        <f t="shared" si="648"/>
        <v>Peak</v>
      </c>
    </row>
    <row r="4115" spans="1:20" x14ac:dyDescent="0.25">
      <c r="A4115" s="85">
        <v>45097.666666656987</v>
      </c>
      <c r="B4115" s="1">
        <v>6</v>
      </c>
      <c r="C4115" s="1">
        <v>20</v>
      </c>
      <c r="D4115" s="1">
        <v>17</v>
      </c>
      <c r="E4115" s="1" t="str">
        <f t="shared" si="644"/>
        <v>Summer</v>
      </c>
      <c r="F4115" s="78">
        <v>1.9209000000000001</v>
      </c>
      <c r="G4115" s="79">
        <f t="shared" si="645"/>
        <v>3.6546344571021079</v>
      </c>
      <c r="J4115" s="78">
        <v>2.025852</v>
      </c>
      <c r="K4115" s="80">
        <f t="shared" si="646"/>
        <v>2.025852</v>
      </c>
      <c r="L4115" s="68" t="str">
        <f t="shared" ref="L4115:L4178" si="649">IF(AND(D4115&gt;=$C$2,D4115&lt;=$C$3,E4115="Summer"),"MaxDis","Normal")</f>
        <v>Normal</v>
      </c>
      <c r="N4115" s="67">
        <f t="shared" ref="N4115:N4178" si="650">IF(K4115-G4115&lt;0,0,K4115-G4115)</f>
        <v>0</v>
      </c>
      <c r="O4115" s="67">
        <f t="shared" ref="O4115:O4178" si="651">K4115-N4115</f>
        <v>2.025852</v>
      </c>
      <c r="P4115" s="81">
        <f t="shared" ref="P4115:P4178" si="652">MAX(0,G4115-O4115)</f>
        <v>1.6287824571021079</v>
      </c>
      <c r="Q4115" s="81">
        <f t="shared" ref="Q4115:Q4178" si="653">G4115-K4115</f>
        <v>1.6287824571021079</v>
      </c>
      <c r="S4115" s="1">
        <f t="shared" si="647"/>
        <v>2</v>
      </c>
      <c r="T4115" s="1" t="str">
        <f t="shared" si="648"/>
        <v>Peak</v>
      </c>
    </row>
    <row r="4116" spans="1:20" x14ac:dyDescent="0.25">
      <c r="A4116" s="85">
        <v>45097.708333323651</v>
      </c>
      <c r="B4116" s="1">
        <v>6</v>
      </c>
      <c r="C4116" s="1">
        <v>20</v>
      </c>
      <c r="D4116" s="1">
        <v>18</v>
      </c>
      <c r="E4116" s="1" t="str">
        <f t="shared" ref="E4116:E4179" si="654">IF(AND(B4116&gt;=$C$5,B4116&lt;=$C$6),"Summer","Non-Summer")</f>
        <v>Summer</v>
      </c>
      <c r="F4116" s="78">
        <v>2.0017999999999998</v>
      </c>
      <c r="G4116" s="79">
        <f t="shared" ref="G4116:G4179" si="655">F4116*$G$13</f>
        <v>3.8085518539366956</v>
      </c>
      <c r="J4116" s="78">
        <v>0.91056700000000002</v>
      </c>
      <c r="K4116" s="80">
        <f t="shared" ref="K4116:K4179" si="656">J4116*$K$13</f>
        <v>0.91056700000000002</v>
      </c>
      <c r="L4116" s="68" t="str">
        <f t="shared" si="649"/>
        <v>Normal</v>
      </c>
      <c r="N4116" s="67">
        <f t="shared" si="650"/>
        <v>0</v>
      </c>
      <c r="O4116" s="67">
        <f t="shared" si="651"/>
        <v>0.91056700000000002</v>
      </c>
      <c r="P4116" s="81">
        <f t="shared" si="652"/>
        <v>2.8979848539366957</v>
      </c>
      <c r="Q4116" s="81">
        <f t="shared" si="653"/>
        <v>2.8979848539366957</v>
      </c>
      <c r="S4116" s="1">
        <f t="shared" ref="S4116:S4179" si="657">WEEKDAY(A4116,2)</f>
        <v>2</v>
      </c>
      <c r="T4116" s="1" t="str">
        <f t="shared" ref="T4116:T4179" si="658">IF(S4116&gt;5,"Off-Peak",IF(AND(D4116&gt;=$C$7,D4116&lt;$C$8),"Peak","Off-Peak"))</f>
        <v>Peak</v>
      </c>
    </row>
    <row r="4117" spans="1:20" x14ac:dyDescent="0.25">
      <c r="A4117" s="85">
        <v>45097.749999990316</v>
      </c>
      <c r="B4117" s="1">
        <v>6</v>
      </c>
      <c r="C4117" s="1">
        <v>20</v>
      </c>
      <c r="D4117" s="1">
        <v>19</v>
      </c>
      <c r="E4117" s="1" t="str">
        <f t="shared" si="654"/>
        <v>Summer</v>
      </c>
      <c r="F4117" s="78">
        <v>1.9625999999999999</v>
      </c>
      <c r="G4117" s="79">
        <f t="shared" si="655"/>
        <v>3.7339713600440398</v>
      </c>
      <c r="J4117" s="78">
        <v>0.26133200000000001</v>
      </c>
      <c r="K4117" s="80">
        <f t="shared" si="656"/>
        <v>0.26133200000000001</v>
      </c>
      <c r="L4117" s="68" t="str">
        <f t="shared" si="649"/>
        <v>Normal</v>
      </c>
      <c r="N4117" s="67">
        <f t="shared" si="650"/>
        <v>0</v>
      </c>
      <c r="O4117" s="67">
        <f t="shared" si="651"/>
        <v>0.26133200000000001</v>
      </c>
      <c r="P4117" s="81">
        <f t="shared" si="652"/>
        <v>3.4726393600440399</v>
      </c>
      <c r="Q4117" s="81">
        <f t="shared" si="653"/>
        <v>3.4726393600440399</v>
      </c>
      <c r="S4117" s="1">
        <f t="shared" si="657"/>
        <v>2</v>
      </c>
      <c r="T4117" s="1" t="str">
        <f t="shared" si="658"/>
        <v>Peak</v>
      </c>
    </row>
    <row r="4118" spans="1:20" x14ac:dyDescent="0.25">
      <c r="A4118" s="85">
        <v>45097.79166665698</v>
      </c>
      <c r="B4118" s="1">
        <v>6</v>
      </c>
      <c r="C4118" s="1">
        <v>20</v>
      </c>
      <c r="D4118" s="1">
        <v>20</v>
      </c>
      <c r="E4118" s="1" t="str">
        <f t="shared" si="654"/>
        <v>Summer</v>
      </c>
      <c r="F4118" s="78">
        <v>1.7948999999999999</v>
      </c>
      <c r="G4118" s="79">
        <f t="shared" si="655"/>
        <v>3.414911441018571</v>
      </c>
      <c r="J4118" s="78">
        <v>0</v>
      </c>
      <c r="K4118" s="80">
        <f t="shared" si="656"/>
        <v>0</v>
      </c>
      <c r="L4118" s="68" t="str">
        <f t="shared" si="649"/>
        <v>Normal</v>
      </c>
      <c r="N4118" s="67">
        <f t="shared" si="650"/>
        <v>0</v>
      </c>
      <c r="O4118" s="67">
        <f t="shared" si="651"/>
        <v>0</v>
      </c>
      <c r="P4118" s="81">
        <f t="shared" si="652"/>
        <v>3.414911441018571</v>
      </c>
      <c r="Q4118" s="81">
        <f t="shared" si="653"/>
        <v>3.414911441018571</v>
      </c>
      <c r="S4118" s="1">
        <f t="shared" si="657"/>
        <v>2</v>
      </c>
      <c r="T4118" s="1" t="str">
        <f t="shared" si="658"/>
        <v>Peak</v>
      </c>
    </row>
    <row r="4119" spans="1:20" x14ac:dyDescent="0.25">
      <c r="A4119" s="85">
        <v>45097.833333323644</v>
      </c>
      <c r="B4119" s="1">
        <v>6</v>
      </c>
      <c r="C4119" s="1">
        <v>20</v>
      </c>
      <c r="D4119" s="1">
        <v>21</v>
      </c>
      <c r="E4119" s="1" t="str">
        <f t="shared" si="654"/>
        <v>Summer</v>
      </c>
      <c r="F4119" s="78">
        <v>1.6240000000000001</v>
      </c>
      <c r="G4119" s="79">
        <f t="shared" si="655"/>
        <v>3.0897633184100282</v>
      </c>
      <c r="J4119" s="78">
        <v>0</v>
      </c>
      <c r="K4119" s="80">
        <f t="shared" si="656"/>
        <v>0</v>
      </c>
      <c r="L4119" s="68" t="str">
        <f t="shared" si="649"/>
        <v>Normal</v>
      </c>
      <c r="N4119" s="67">
        <f t="shared" si="650"/>
        <v>0</v>
      </c>
      <c r="O4119" s="67">
        <f t="shared" si="651"/>
        <v>0</v>
      </c>
      <c r="P4119" s="81">
        <f t="shared" si="652"/>
        <v>3.0897633184100282</v>
      </c>
      <c r="Q4119" s="81">
        <f t="shared" si="653"/>
        <v>3.0897633184100282</v>
      </c>
      <c r="S4119" s="1">
        <f t="shared" si="657"/>
        <v>2</v>
      </c>
      <c r="T4119" s="1" t="str">
        <f t="shared" si="658"/>
        <v>Peak</v>
      </c>
    </row>
    <row r="4120" spans="1:20" x14ac:dyDescent="0.25">
      <c r="A4120" s="85">
        <v>45097.874999990308</v>
      </c>
      <c r="B4120" s="1">
        <v>6</v>
      </c>
      <c r="C4120" s="1">
        <v>20</v>
      </c>
      <c r="D4120" s="1">
        <v>22</v>
      </c>
      <c r="E4120" s="1" t="str">
        <f t="shared" si="654"/>
        <v>Summer</v>
      </c>
      <c r="F4120" s="78">
        <v>1.5213000000000001</v>
      </c>
      <c r="G4120" s="79">
        <f t="shared" si="655"/>
        <v>2.8943700346657488</v>
      </c>
      <c r="J4120" s="78">
        <v>0</v>
      </c>
      <c r="K4120" s="80">
        <f t="shared" si="656"/>
        <v>0</v>
      </c>
      <c r="L4120" s="68" t="str">
        <f t="shared" si="649"/>
        <v>Normal</v>
      </c>
      <c r="N4120" s="67">
        <f t="shared" si="650"/>
        <v>0</v>
      </c>
      <c r="O4120" s="67">
        <f t="shared" si="651"/>
        <v>0</v>
      </c>
      <c r="P4120" s="81">
        <f t="shared" si="652"/>
        <v>2.8943700346657488</v>
      </c>
      <c r="Q4120" s="81">
        <f t="shared" si="653"/>
        <v>2.8943700346657488</v>
      </c>
      <c r="S4120" s="1">
        <f t="shared" si="657"/>
        <v>2</v>
      </c>
      <c r="T4120" s="1" t="str">
        <f t="shared" si="658"/>
        <v>Off-Peak</v>
      </c>
    </row>
    <row r="4121" spans="1:20" x14ac:dyDescent="0.25">
      <c r="A4121" s="85">
        <v>45097.916666656973</v>
      </c>
      <c r="B4121" s="1">
        <v>6</v>
      </c>
      <c r="C4121" s="1">
        <v>20</v>
      </c>
      <c r="D4121" s="1">
        <v>23</v>
      </c>
      <c r="E4121" s="1" t="str">
        <f t="shared" si="654"/>
        <v>Summer</v>
      </c>
      <c r="F4121" s="78">
        <v>1.3458000000000001</v>
      </c>
      <c r="G4121" s="79">
        <f t="shared" si="655"/>
        <v>2.5604701194065371</v>
      </c>
      <c r="J4121" s="78">
        <v>0</v>
      </c>
      <c r="K4121" s="80">
        <f t="shared" si="656"/>
        <v>0</v>
      </c>
      <c r="L4121" s="68" t="str">
        <f t="shared" si="649"/>
        <v>Normal</v>
      </c>
      <c r="N4121" s="67">
        <f t="shared" si="650"/>
        <v>0</v>
      </c>
      <c r="O4121" s="67">
        <f t="shared" si="651"/>
        <v>0</v>
      </c>
      <c r="P4121" s="81">
        <f t="shared" si="652"/>
        <v>2.5604701194065371</v>
      </c>
      <c r="Q4121" s="81">
        <f t="shared" si="653"/>
        <v>2.5604701194065371</v>
      </c>
      <c r="S4121" s="1">
        <f t="shared" si="657"/>
        <v>2</v>
      </c>
      <c r="T4121" s="1" t="str">
        <f t="shared" si="658"/>
        <v>Off-Peak</v>
      </c>
    </row>
    <row r="4122" spans="1:20" x14ac:dyDescent="0.25">
      <c r="A4122" s="85">
        <v>45097.958333323637</v>
      </c>
      <c r="B4122" s="1">
        <v>6</v>
      </c>
      <c r="C4122" s="1">
        <v>21</v>
      </c>
      <c r="D4122" s="1">
        <v>0</v>
      </c>
      <c r="E4122" s="1" t="str">
        <f t="shared" si="654"/>
        <v>Summer</v>
      </c>
      <c r="F4122" s="78">
        <v>1.1297999999999999</v>
      </c>
      <c r="G4122" s="79">
        <f t="shared" si="655"/>
        <v>2.1495163775490451</v>
      </c>
      <c r="J4122" s="78">
        <v>0</v>
      </c>
      <c r="K4122" s="80">
        <f t="shared" si="656"/>
        <v>0</v>
      </c>
      <c r="L4122" s="68" t="str">
        <f t="shared" si="649"/>
        <v>Normal</v>
      </c>
      <c r="N4122" s="67">
        <f t="shared" si="650"/>
        <v>0</v>
      </c>
      <c r="O4122" s="67">
        <f t="shared" si="651"/>
        <v>0</v>
      </c>
      <c r="P4122" s="81">
        <f t="shared" si="652"/>
        <v>2.1495163775490451</v>
      </c>
      <c r="Q4122" s="81">
        <f t="shared" si="653"/>
        <v>2.1495163775490451</v>
      </c>
      <c r="S4122" s="1">
        <f t="shared" si="657"/>
        <v>2</v>
      </c>
      <c r="T4122" s="1" t="str">
        <f t="shared" si="658"/>
        <v>Off-Peak</v>
      </c>
    </row>
    <row r="4123" spans="1:20" x14ac:dyDescent="0.25">
      <c r="A4123" s="85">
        <v>45097.999999990301</v>
      </c>
      <c r="B4123" s="1">
        <v>6</v>
      </c>
      <c r="C4123" s="1">
        <v>21</v>
      </c>
      <c r="D4123" s="1">
        <v>1</v>
      </c>
      <c r="E4123" s="1" t="str">
        <f t="shared" si="654"/>
        <v>Summer</v>
      </c>
      <c r="F4123" s="78">
        <v>0.95779999999999998</v>
      </c>
      <c r="G4123" s="79">
        <f t="shared" si="655"/>
        <v>1.8222754349588206</v>
      </c>
      <c r="J4123" s="78">
        <v>0</v>
      </c>
      <c r="K4123" s="80">
        <f t="shared" si="656"/>
        <v>0</v>
      </c>
      <c r="L4123" s="68" t="str">
        <f t="shared" si="649"/>
        <v>Normal</v>
      </c>
      <c r="N4123" s="67">
        <f t="shared" si="650"/>
        <v>0</v>
      </c>
      <c r="O4123" s="67">
        <f t="shared" si="651"/>
        <v>0</v>
      </c>
      <c r="P4123" s="81">
        <f t="shared" si="652"/>
        <v>1.8222754349588206</v>
      </c>
      <c r="Q4123" s="81">
        <f t="shared" si="653"/>
        <v>1.8222754349588206</v>
      </c>
      <c r="S4123" s="1">
        <f t="shared" si="657"/>
        <v>3</v>
      </c>
      <c r="T4123" s="1" t="str">
        <f t="shared" si="658"/>
        <v>Off-Peak</v>
      </c>
    </row>
    <row r="4124" spans="1:20" x14ac:dyDescent="0.25">
      <c r="A4124" s="85">
        <v>45098.041666656965</v>
      </c>
      <c r="B4124" s="1">
        <v>6</v>
      </c>
      <c r="C4124" s="1">
        <v>21</v>
      </c>
      <c r="D4124" s="1">
        <v>2</v>
      </c>
      <c r="E4124" s="1" t="str">
        <f t="shared" si="654"/>
        <v>Summer</v>
      </c>
      <c r="F4124" s="78">
        <v>0.83279999999999998</v>
      </c>
      <c r="G4124" s="79">
        <f t="shared" si="655"/>
        <v>1.5844549824949947</v>
      </c>
      <c r="J4124" s="78">
        <v>0</v>
      </c>
      <c r="K4124" s="80">
        <f t="shared" si="656"/>
        <v>0</v>
      </c>
      <c r="L4124" s="68" t="str">
        <f t="shared" si="649"/>
        <v>Normal</v>
      </c>
      <c r="N4124" s="67">
        <f t="shared" si="650"/>
        <v>0</v>
      </c>
      <c r="O4124" s="67">
        <f t="shared" si="651"/>
        <v>0</v>
      </c>
      <c r="P4124" s="81">
        <f t="shared" si="652"/>
        <v>1.5844549824949947</v>
      </c>
      <c r="Q4124" s="81">
        <f t="shared" si="653"/>
        <v>1.5844549824949947</v>
      </c>
      <c r="S4124" s="1">
        <f t="shared" si="657"/>
        <v>3</v>
      </c>
      <c r="T4124" s="1" t="str">
        <f t="shared" si="658"/>
        <v>Off-Peak</v>
      </c>
    </row>
    <row r="4125" spans="1:20" x14ac:dyDescent="0.25">
      <c r="A4125" s="85">
        <v>45098.08333332363</v>
      </c>
      <c r="B4125" s="1">
        <v>6</v>
      </c>
      <c r="C4125" s="1">
        <v>21</v>
      </c>
      <c r="D4125" s="1">
        <v>3</v>
      </c>
      <c r="E4125" s="1" t="str">
        <f t="shared" si="654"/>
        <v>Summer</v>
      </c>
      <c r="F4125" s="78">
        <v>0.75270000000000004</v>
      </c>
      <c r="G4125" s="79">
        <f t="shared" si="655"/>
        <v>1.4320596365561751</v>
      </c>
      <c r="J4125" s="78">
        <v>0</v>
      </c>
      <c r="K4125" s="80">
        <f t="shared" si="656"/>
        <v>0</v>
      </c>
      <c r="L4125" s="68" t="str">
        <f t="shared" si="649"/>
        <v>Normal</v>
      </c>
      <c r="N4125" s="67">
        <f t="shared" si="650"/>
        <v>0</v>
      </c>
      <c r="O4125" s="67">
        <f t="shared" si="651"/>
        <v>0</v>
      </c>
      <c r="P4125" s="81">
        <f t="shared" si="652"/>
        <v>1.4320596365561751</v>
      </c>
      <c r="Q4125" s="81">
        <f t="shared" si="653"/>
        <v>1.4320596365561751</v>
      </c>
      <c r="S4125" s="1">
        <f t="shared" si="657"/>
        <v>3</v>
      </c>
      <c r="T4125" s="1" t="str">
        <f t="shared" si="658"/>
        <v>Off-Peak</v>
      </c>
    </row>
    <row r="4126" spans="1:20" x14ac:dyDescent="0.25">
      <c r="A4126" s="85">
        <v>45098.124999990294</v>
      </c>
      <c r="B4126" s="1">
        <v>6</v>
      </c>
      <c r="C4126" s="1">
        <v>21</v>
      </c>
      <c r="D4126" s="1">
        <v>4</v>
      </c>
      <c r="E4126" s="1" t="str">
        <f t="shared" si="654"/>
        <v>Summer</v>
      </c>
      <c r="F4126" s="78">
        <v>0.69850000000000001</v>
      </c>
      <c r="G4126" s="79">
        <f t="shared" si="655"/>
        <v>1.3289406883678601</v>
      </c>
      <c r="J4126" s="78">
        <v>0</v>
      </c>
      <c r="K4126" s="80">
        <f t="shared" si="656"/>
        <v>0</v>
      </c>
      <c r="L4126" s="68" t="str">
        <f t="shared" si="649"/>
        <v>Normal</v>
      </c>
      <c r="N4126" s="67">
        <f t="shared" si="650"/>
        <v>0</v>
      </c>
      <c r="O4126" s="67">
        <f t="shared" si="651"/>
        <v>0</v>
      </c>
      <c r="P4126" s="81">
        <f t="shared" si="652"/>
        <v>1.3289406883678601</v>
      </c>
      <c r="Q4126" s="81">
        <f t="shared" si="653"/>
        <v>1.3289406883678601</v>
      </c>
      <c r="S4126" s="1">
        <f t="shared" si="657"/>
        <v>3</v>
      </c>
      <c r="T4126" s="1" t="str">
        <f t="shared" si="658"/>
        <v>Off-Peak</v>
      </c>
    </row>
    <row r="4127" spans="1:20" x14ac:dyDescent="0.25">
      <c r="A4127" s="85">
        <v>45098.166666656958</v>
      </c>
      <c r="B4127" s="1">
        <v>6</v>
      </c>
      <c r="C4127" s="1">
        <v>21</v>
      </c>
      <c r="D4127" s="1">
        <v>5</v>
      </c>
      <c r="E4127" s="1" t="str">
        <f t="shared" si="654"/>
        <v>Summer</v>
      </c>
      <c r="F4127" s="78">
        <v>0.67100000000000004</v>
      </c>
      <c r="G4127" s="79">
        <f t="shared" si="655"/>
        <v>1.2766201888258184</v>
      </c>
      <c r="J4127" s="78">
        <v>0</v>
      </c>
      <c r="K4127" s="80">
        <f t="shared" si="656"/>
        <v>0</v>
      </c>
      <c r="L4127" s="68" t="str">
        <f t="shared" si="649"/>
        <v>Normal</v>
      </c>
      <c r="N4127" s="67">
        <f t="shared" si="650"/>
        <v>0</v>
      </c>
      <c r="O4127" s="67">
        <f t="shared" si="651"/>
        <v>0</v>
      </c>
      <c r="P4127" s="81">
        <f t="shared" si="652"/>
        <v>1.2766201888258184</v>
      </c>
      <c r="Q4127" s="81">
        <f t="shared" si="653"/>
        <v>1.2766201888258184</v>
      </c>
      <c r="S4127" s="1">
        <f t="shared" si="657"/>
        <v>3</v>
      </c>
      <c r="T4127" s="1" t="str">
        <f t="shared" si="658"/>
        <v>Off-Peak</v>
      </c>
    </row>
    <row r="4128" spans="1:20" x14ac:dyDescent="0.25">
      <c r="A4128" s="85">
        <v>45098.208333323622</v>
      </c>
      <c r="B4128" s="1">
        <v>6</v>
      </c>
      <c r="C4128" s="1">
        <v>21</v>
      </c>
      <c r="D4128" s="1">
        <v>6</v>
      </c>
      <c r="E4128" s="1" t="str">
        <f t="shared" si="654"/>
        <v>Summer</v>
      </c>
      <c r="F4128" s="78">
        <v>0.66459999999999997</v>
      </c>
      <c r="G4128" s="79">
        <f t="shared" si="655"/>
        <v>1.2644437816596703</v>
      </c>
      <c r="J4128" s="78">
        <v>0.38939800000000002</v>
      </c>
      <c r="K4128" s="80">
        <f t="shared" si="656"/>
        <v>0.38939800000000002</v>
      </c>
      <c r="L4128" s="68" t="str">
        <f t="shared" si="649"/>
        <v>Normal</v>
      </c>
      <c r="N4128" s="67">
        <f t="shared" si="650"/>
        <v>0</v>
      </c>
      <c r="O4128" s="67">
        <f t="shared" si="651"/>
        <v>0.38939800000000002</v>
      </c>
      <c r="P4128" s="81">
        <f t="shared" si="652"/>
        <v>0.87504578165967029</v>
      </c>
      <c r="Q4128" s="81">
        <f t="shared" si="653"/>
        <v>0.87504578165967029</v>
      </c>
      <c r="S4128" s="1">
        <f t="shared" si="657"/>
        <v>3</v>
      </c>
      <c r="T4128" s="1" t="str">
        <f t="shared" si="658"/>
        <v>Peak</v>
      </c>
    </row>
    <row r="4129" spans="1:20" x14ac:dyDescent="0.25">
      <c r="A4129" s="85">
        <v>45098.249999990287</v>
      </c>
      <c r="B4129" s="1">
        <v>6</v>
      </c>
      <c r="C4129" s="1">
        <v>21</v>
      </c>
      <c r="D4129" s="1">
        <v>7</v>
      </c>
      <c r="E4129" s="1" t="str">
        <f t="shared" si="654"/>
        <v>Summer</v>
      </c>
      <c r="F4129" s="78">
        <v>0.6925</v>
      </c>
      <c r="G4129" s="79">
        <f t="shared" si="655"/>
        <v>1.3175253066495962</v>
      </c>
      <c r="J4129" s="78">
        <v>1.2310219999999998</v>
      </c>
      <c r="K4129" s="80">
        <f t="shared" si="656"/>
        <v>1.2310219999999998</v>
      </c>
      <c r="L4129" s="68" t="str">
        <f t="shared" si="649"/>
        <v>Normal</v>
      </c>
      <c r="N4129" s="67">
        <f t="shared" si="650"/>
        <v>0</v>
      </c>
      <c r="O4129" s="67">
        <f t="shared" si="651"/>
        <v>1.2310219999999998</v>
      </c>
      <c r="P4129" s="81">
        <f t="shared" si="652"/>
        <v>8.6503306649596379E-2</v>
      </c>
      <c r="Q4129" s="81">
        <f t="shared" si="653"/>
        <v>8.6503306649596379E-2</v>
      </c>
      <c r="S4129" s="1">
        <f t="shared" si="657"/>
        <v>3</v>
      </c>
      <c r="T4129" s="1" t="str">
        <f t="shared" si="658"/>
        <v>Peak</v>
      </c>
    </row>
    <row r="4130" spans="1:20" x14ac:dyDescent="0.25">
      <c r="A4130" s="85">
        <v>45098.291666656951</v>
      </c>
      <c r="B4130" s="1">
        <v>6</v>
      </c>
      <c r="C4130" s="1">
        <v>21</v>
      </c>
      <c r="D4130" s="1">
        <v>8</v>
      </c>
      <c r="E4130" s="1" t="str">
        <f t="shared" si="654"/>
        <v>Summer</v>
      </c>
      <c r="F4130" s="78">
        <v>0.78120000000000001</v>
      </c>
      <c r="G4130" s="79">
        <f t="shared" si="655"/>
        <v>1.4862826997179273</v>
      </c>
      <c r="J4130" s="78">
        <v>2.7372190000000001</v>
      </c>
      <c r="K4130" s="80">
        <f t="shared" si="656"/>
        <v>2.7372190000000001</v>
      </c>
      <c r="L4130" s="68" t="str">
        <f t="shared" si="649"/>
        <v>Normal</v>
      </c>
      <c r="N4130" s="67">
        <f t="shared" si="650"/>
        <v>1.2509363002820728</v>
      </c>
      <c r="O4130" s="67">
        <f t="shared" si="651"/>
        <v>1.4862826997179273</v>
      </c>
      <c r="P4130" s="81">
        <f t="shared" si="652"/>
        <v>0</v>
      </c>
      <c r="Q4130" s="81">
        <f t="shared" si="653"/>
        <v>-1.2509363002820728</v>
      </c>
      <c r="S4130" s="1">
        <f t="shared" si="657"/>
        <v>3</v>
      </c>
      <c r="T4130" s="1" t="str">
        <f t="shared" si="658"/>
        <v>Peak</v>
      </c>
    </row>
    <row r="4131" spans="1:20" x14ac:dyDescent="0.25">
      <c r="A4131" s="85">
        <v>45098.333333323615</v>
      </c>
      <c r="B4131" s="1">
        <v>6</v>
      </c>
      <c r="C4131" s="1">
        <v>21</v>
      </c>
      <c r="D4131" s="1">
        <v>9</v>
      </c>
      <c r="E4131" s="1" t="str">
        <f t="shared" si="654"/>
        <v>Summer</v>
      </c>
      <c r="F4131" s="78">
        <v>0.90210000000000001</v>
      </c>
      <c r="G4131" s="79">
        <f t="shared" si="655"/>
        <v>1.7163026413409399</v>
      </c>
      <c r="J4131" s="78">
        <v>3.9202559999999997</v>
      </c>
      <c r="K4131" s="80">
        <f t="shared" si="656"/>
        <v>3.9202559999999997</v>
      </c>
      <c r="L4131" s="68" t="str">
        <f t="shared" si="649"/>
        <v>Normal</v>
      </c>
      <c r="N4131" s="67">
        <f t="shared" si="650"/>
        <v>2.2039533586590601</v>
      </c>
      <c r="O4131" s="67">
        <f t="shared" si="651"/>
        <v>1.7163026413409397</v>
      </c>
      <c r="P4131" s="81">
        <f t="shared" si="652"/>
        <v>2.2204460492503131E-16</v>
      </c>
      <c r="Q4131" s="81">
        <f t="shared" si="653"/>
        <v>-2.2039533586590601</v>
      </c>
      <c r="S4131" s="1">
        <f t="shared" si="657"/>
        <v>3</v>
      </c>
      <c r="T4131" s="1" t="str">
        <f t="shared" si="658"/>
        <v>Peak</v>
      </c>
    </row>
    <row r="4132" spans="1:20" x14ac:dyDescent="0.25">
      <c r="A4132" s="85">
        <v>45098.374999990279</v>
      </c>
      <c r="B4132" s="1">
        <v>6</v>
      </c>
      <c r="C4132" s="1">
        <v>21</v>
      </c>
      <c r="D4132" s="1">
        <v>10</v>
      </c>
      <c r="E4132" s="1" t="str">
        <f t="shared" si="654"/>
        <v>Summer</v>
      </c>
      <c r="F4132" s="78">
        <v>1.0519000000000001</v>
      </c>
      <c r="G4132" s="79">
        <f t="shared" si="655"/>
        <v>2.0013066715735892</v>
      </c>
      <c r="J4132" s="78">
        <v>4.5706280000000001</v>
      </c>
      <c r="K4132" s="80">
        <f t="shared" si="656"/>
        <v>4.5706280000000001</v>
      </c>
      <c r="L4132" s="68" t="str">
        <f t="shared" si="649"/>
        <v>Normal</v>
      </c>
      <c r="N4132" s="67">
        <f t="shared" si="650"/>
        <v>2.5693213284264109</v>
      </c>
      <c r="O4132" s="67">
        <f t="shared" si="651"/>
        <v>2.0013066715735892</v>
      </c>
      <c r="P4132" s="81">
        <f t="shared" si="652"/>
        <v>0</v>
      </c>
      <c r="Q4132" s="81">
        <f t="shared" si="653"/>
        <v>-2.5693213284264109</v>
      </c>
      <c r="S4132" s="1">
        <f t="shared" si="657"/>
        <v>3</v>
      </c>
      <c r="T4132" s="1" t="str">
        <f t="shared" si="658"/>
        <v>Peak</v>
      </c>
    </row>
    <row r="4133" spans="1:20" x14ac:dyDescent="0.25">
      <c r="A4133" s="85">
        <v>45098.416666656944</v>
      </c>
      <c r="B4133" s="1">
        <v>6</v>
      </c>
      <c r="C4133" s="1">
        <v>21</v>
      </c>
      <c r="D4133" s="1">
        <v>11</v>
      </c>
      <c r="E4133" s="1" t="str">
        <f t="shared" si="654"/>
        <v>Summer</v>
      </c>
      <c r="F4133" s="78">
        <v>1.2259</v>
      </c>
      <c r="G4133" s="79">
        <f t="shared" si="655"/>
        <v>2.332352741403235</v>
      </c>
      <c r="J4133" s="78">
        <v>5.157489</v>
      </c>
      <c r="K4133" s="80">
        <f t="shared" si="656"/>
        <v>5.157489</v>
      </c>
      <c r="L4133" s="68" t="str">
        <f t="shared" si="649"/>
        <v>Normal</v>
      </c>
      <c r="N4133" s="67">
        <f t="shared" si="650"/>
        <v>2.825136258596765</v>
      </c>
      <c r="O4133" s="67">
        <f t="shared" si="651"/>
        <v>2.332352741403235</v>
      </c>
      <c r="P4133" s="81">
        <f t="shared" si="652"/>
        <v>0</v>
      </c>
      <c r="Q4133" s="81">
        <f t="shared" si="653"/>
        <v>-2.825136258596765</v>
      </c>
      <c r="S4133" s="1">
        <f t="shared" si="657"/>
        <v>3</v>
      </c>
      <c r="T4133" s="1" t="str">
        <f t="shared" si="658"/>
        <v>Peak</v>
      </c>
    </row>
    <row r="4134" spans="1:20" x14ac:dyDescent="0.25">
      <c r="A4134" s="85">
        <v>45098.458333323608</v>
      </c>
      <c r="B4134" s="1">
        <v>6</v>
      </c>
      <c r="C4134" s="1">
        <v>21</v>
      </c>
      <c r="D4134" s="1">
        <v>12</v>
      </c>
      <c r="E4134" s="1" t="str">
        <f t="shared" si="654"/>
        <v>Summer</v>
      </c>
      <c r="F4134" s="78">
        <v>1.4125000000000001</v>
      </c>
      <c r="G4134" s="79">
        <f t="shared" si="655"/>
        <v>2.6873711128412343</v>
      </c>
      <c r="J4134" s="78">
        <v>4.2096970000000002</v>
      </c>
      <c r="K4134" s="80">
        <f t="shared" si="656"/>
        <v>4.2096970000000002</v>
      </c>
      <c r="L4134" s="68" t="str">
        <f t="shared" si="649"/>
        <v>Normal</v>
      </c>
      <c r="N4134" s="67">
        <f t="shared" si="650"/>
        <v>1.5223258871587659</v>
      </c>
      <c r="O4134" s="67">
        <f t="shared" si="651"/>
        <v>2.6873711128412343</v>
      </c>
      <c r="P4134" s="81">
        <f t="shared" si="652"/>
        <v>0</v>
      </c>
      <c r="Q4134" s="81">
        <f t="shared" si="653"/>
        <v>-1.5223258871587659</v>
      </c>
      <c r="S4134" s="1">
        <f t="shared" si="657"/>
        <v>3</v>
      </c>
      <c r="T4134" s="1" t="str">
        <f t="shared" si="658"/>
        <v>Peak</v>
      </c>
    </row>
    <row r="4135" spans="1:20" x14ac:dyDescent="0.25">
      <c r="A4135" s="85">
        <v>45098.499999990272</v>
      </c>
      <c r="B4135" s="1">
        <v>6</v>
      </c>
      <c r="C4135" s="1">
        <v>21</v>
      </c>
      <c r="D4135" s="1">
        <v>13</v>
      </c>
      <c r="E4135" s="1" t="str">
        <f t="shared" si="654"/>
        <v>Summer</v>
      </c>
      <c r="F4135" s="78">
        <v>1.6005</v>
      </c>
      <c r="G4135" s="79">
        <f t="shared" si="655"/>
        <v>3.0450530733468288</v>
      </c>
      <c r="J4135" s="78">
        <v>5.3081560000000003</v>
      </c>
      <c r="K4135" s="80">
        <f t="shared" si="656"/>
        <v>5.3081560000000003</v>
      </c>
      <c r="L4135" s="68" t="str">
        <f t="shared" si="649"/>
        <v>Normal</v>
      </c>
      <c r="N4135" s="67">
        <f t="shared" si="650"/>
        <v>2.2631029266531715</v>
      </c>
      <c r="O4135" s="67">
        <f t="shared" si="651"/>
        <v>3.0450530733468288</v>
      </c>
      <c r="P4135" s="81">
        <f t="shared" si="652"/>
        <v>0</v>
      </c>
      <c r="Q4135" s="81">
        <f t="shared" si="653"/>
        <v>-2.2631029266531715</v>
      </c>
      <c r="S4135" s="1">
        <f t="shared" si="657"/>
        <v>3</v>
      </c>
      <c r="T4135" s="1" t="str">
        <f t="shared" si="658"/>
        <v>Peak</v>
      </c>
    </row>
    <row r="4136" spans="1:20" x14ac:dyDescent="0.25">
      <c r="A4136" s="85">
        <v>45098.541666656936</v>
      </c>
      <c r="B4136" s="1">
        <v>6</v>
      </c>
      <c r="C4136" s="1">
        <v>21</v>
      </c>
      <c r="D4136" s="1">
        <v>14</v>
      </c>
      <c r="E4136" s="1" t="str">
        <f t="shared" si="654"/>
        <v>Summer</v>
      </c>
      <c r="F4136" s="78">
        <v>1.78</v>
      </c>
      <c r="G4136" s="79">
        <f t="shared" si="655"/>
        <v>3.3865632430848831</v>
      </c>
      <c r="J4136" s="78">
        <v>4.7515339999999995</v>
      </c>
      <c r="K4136" s="80">
        <f t="shared" si="656"/>
        <v>4.7515339999999995</v>
      </c>
      <c r="L4136" s="68" t="str">
        <f t="shared" si="649"/>
        <v>Normal</v>
      </c>
      <c r="N4136" s="67">
        <f t="shared" si="650"/>
        <v>1.3649707569151164</v>
      </c>
      <c r="O4136" s="67">
        <f t="shared" si="651"/>
        <v>3.3865632430848831</v>
      </c>
      <c r="P4136" s="81">
        <f t="shared" si="652"/>
        <v>0</v>
      </c>
      <c r="Q4136" s="81">
        <f t="shared" si="653"/>
        <v>-1.3649707569151164</v>
      </c>
      <c r="S4136" s="1">
        <f t="shared" si="657"/>
        <v>3</v>
      </c>
      <c r="T4136" s="1" t="str">
        <f t="shared" si="658"/>
        <v>Peak</v>
      </c>
    </row>
    <row r="4137" spans="1:20" x14ac:dyDescent="0.25">
      <c r="A4137" s="85">
        <v>45098.583333323601</v>
      </c>
      <c r="B4137" s="1">
        <v>6</v>
      </c>
      <c r="C4137" s="1">
        <v>21</v>
      </c>
      <c r="D4137" s="1">
        <v>15</v>
      </c>
      <c r="E4137" s="1" t="str">
        <f t="shared" si="654"/>
        <v>Summer</v>
      </c>
      <c r="F4137" s="78">
        <v>1.9388000000000001</v>
      </c>
      <c r="G4137" s="79">
        <f t="shared" si="655"/>
        <v>3.6886903458949276</v>
      </c>
      <c r="J4137" s="78">
        <v>3.861335</v>
      </c>
      <c r="K4137" s="80">
        <f t="shared" si="656"/>
        <v>3.861335</v>
      </c>
      <c r="L4137" s="68" t="str">
        <f t="shared" si="649"/>
        <v>Normal</v>
      </c>
      <c r="N4137" s="67">
        <f t="shared" si="650"/>
        <v>0.17264465410507235</v>
      </c>
      <c r="O4137" s="67">
        <f t="shared" si="651"/>
        <v>3.6886903458949276</v>
      </c>
      <c r="P4137" s="81">
        <f t="shared" si="652"/>
        <v>0</v>
      </c>
      <c r="Q4137" s="81">
        <f t="shared" si="653"/>
        <v>-0.17264465410507235</v>
      </c>
      <c r="S4137" s="1">
        <f t="shared" si="657"/>
        <v>3</v>
      </c>
      <c r="T4137" s="1" t="str">
        <f t="shared" si="658"/>
        <v>Peak</v>
      </c>
    </row>
    <row r="4138" spans="1:20" x14ac:dyDescent="0.25">
      <c r="A4138" s="85">
        <v>45098.624999990265</v>
      </c>
      <c r="B4138" s="1">
        <v>6</v>
      </c>
      <c r="C4138" s="1">
        <v>21</v>
      </c>
      <c r="D4138" s="1">
        <v>16</v>
      </c>
      <c r="E4138" s="1" t="str">
        <f t="shared" si="654"/>
        <v>Summer</v>
      </c>
      <c r="F4138" s="78">
        <v>2.0962999999999998</v>
      </c>
      <c r="G4138" s="79">
        <f t="shared" si="655"/>
        <v>3.988344115999348</v>
      </c>
      <c r="J4138" s="78">
        <v>3.0916239999999999</v>
      </c>
      <c r="K4138" s="80">
        <f t="shared" si="656"/>
        <v>3.0916239999999999</v>
      </c>
      <c r="L4138" s="68" t="str">
        <f t="shared" si="649"/>
        <v>Normal</v>
      </c>
      <c r="N4138" s="67">
        <f t="shared" si="650"/>
        <v>0</v>
      </c>
      <c r="O4138" s="67">
        <f t="shared" si="651"/>
        <v>3.0916239999999999</v>
      </c>
      <c r="P4138" s="81">
        <f t="shared" si="652"/>
        <v>0.89672011599934809</v>
      </c>
      <c r="Q4138" s="81">
        <f t="shared" si="653"/>
        <v>0.89672011599934809</v>
      </c>
      <c r="S4138" s="1">
        <f t="shared" si="657"/>
        <v>3</v>
      </c>
      <c r="T4138" s="1" t="str">
        <f t="shared" si="658"/>
        <v>Peak</v>
      </c>
    </row>
    <row r="4139" spans="1:20" x14ac:dyDescent="0.25">
      <c r="A4139" s="85">
        <v>45098.666666656929</v>
      </c>
      <c r="B4139" s="1">
        <v>6</v>
      </c>
      <c r="C4139" s="1">
        <v>21</v>
      </c>
      <c r="D4139" s="1">
        <v>17</v>
      </c>
      <c r="E4139" s="1" t="str">
        <f t="shared" si="654"/>
        <v>Summer</v>
      </c>
      <c r="F4139" s="78">
        <v>2.226</v>
      </c>
      <c r="G4139" s="79">
        <f t="shared" si="655"/>
        <v>4.2351066174758145</v>
      </c>
      <c r="J4139" s="78">
        <v>2.1236869999999999</v>
      </c>
      <c r="K4139" s="80">
        <f t="shared" si="656"/>
        <v>2.1236869999999999</v>
      </c>
      <c r="L4139" s="68" t="str">
        <f t="shared" si="649"/>
        <v>Normal</v>
      </c>
      <c r="N4139" s="67">
        <f t="shared" si="650"/>
        <v>0</v>
      </c>
      <c r="O4139" s="67">
        <f t="shared" si="651"/>
        <v>2.1236869999999999</v>
      </c>
      <c r="P4139" s="81">
        <f t="shared" si="652"/>
        <v>2.1114196174758146</v>
      </c>
      <c r="Q4139" s="81">
        <f t="shared" si="653"/>
        <v>2.1114196174758146</v>
      </c>
      <c r="S4139" s="1">
        <f t="shared" si="657"/>
        <v>3</v>
      </c>
      <c r="T4139" s="1" t="str">
        <f t="shared" si="658"/>
        <v>Peak</v>
      </c>
    </row>
    <row r="4140" spans="1:20" x14ac:dyDescent="0.25">
      <c r="A4140" s="85">
        <v>45098.708333323593</v>
      </c>
      <c r="B4140" s="1">
        <v>6</v>
      </c>
      <c r="C4140" s="1">
        <v>21</v>
      </c>
      <c r="D4140" s="1">
        <v>18</v>
      </c>
      <c r="E4140" s="1" t="str">
        <f t="shared" si="654"/>
        <v>Summer</v>
      </c>
      <c r="F4140" s="78">
        <v>2.2964000000000002</v>
      </c>
      <c r="G4140" s="79">
        <f t="shared" si="655"/>
        <v>4.3690470963034418</v>
      </c>
      <c r="J4140" s="78">
        <v>0.88390400000000002</v>
      </c>
      <c r="K4140" s="80">
        <f t="shared" si="656"/>
        <v>0.88390400000000002</v>
      </c>
      <c r="L4140" s="68" t="str">
        <f t="shared" si="649"/>
        <v>Normal</v>
      </c>
      <c r="N4140" s="67">
        <f t="shared" si="650"/>
        <v>0</v>
      </c>
      <c r="O4140" s="67">
        <f t="shared" si="651"/>
        <v>0.88390400000000002</v>
      </c>
      <c r="P4140" s="81">
        <f t="shared" si="652"/>
        <v>3.4851430963034415</v>
      </c>
      <c r="Q4140" s="81">
        <f t="shared" si="653"/>
        <v>3.4851430963034415</v>
      </c>
      <c r="S4140" s="1">
        <f t="shared" si="657"/>
        <v>3</v>
      </c>
      <c r="T4140" s="1" t="str">
        <f t="shared" si="658"/>
        <v>Peak</v>
      </c>
    </row>
    <row r="4141" spans="1:20" x14ac:dyDescent="0.25">
      <c r="A4141" s="85">
        <v>45098.749999990257</v>
      </c>
      <c r="B4141" s="1">
        <v>6</v>
      </c>
      <c r="C4141" s="1">
        <v>21</v>
      </c>
      <c r="D4141" s="1">
        <v>19</v>
      </c>
      <c r="E4141" s="1" t="str">
        <f t="shared" si="654"/>
        <v>Summer</v>
      </c>
      <c r="F4141" s="78">
        <v>2.2587000000000002</v>
      </c>
      <c r="G4141" s="79">
        <f t="shared" si="655"/>
        <v>4.2973204478403515</v>
      </c>
      <c r="J4141" s="78">
        <v>0.20838499999999999</v>
      </c>
      <c r="K4141" s="80">
        <f t="shared" si="656"/>
        <v>0.20838499999999999</v>
      </c>
      <c r="L4141" s="68" t="str">
        <f t="shared" si="649"/>
        <v>Normal</v>
      </c>
      <c r="N4141" s="67">
        <f t="shared" si="650"/>
        <v>0</v>
      </c>
      <c r="O4141" s="67">
        <f t="shared" si="651"/>
        <v>0.20838499999999999</v>
      </c>
      <c r="P4141" s="81">
        <f t="shared" si="652"/>
        <v>4.0889354478403517</v>
      </c>
      <c r="Q4141" s="81">
        <f t="shared" si="653"/>
        <v>4.0889354478403517</v>
      </c>
      <c r="S4141" s="1">
        <f t="shared" si="657"/>
        <v>3</v>
      </c>
      <c r="T4141" s="1" t="str">
        <f t="shared" si="658"/>
        <v>Peak</v>
      </c>
    </row>
    <row r="4142" spans="1:20" x14ac:dyDescent="0.25">
      <c r="A4142" s="85">
        <v>45098.791666656922</v>
      </c>
      <c r="B4142" s="1">
        <v>6</v>
      </c>
      <c r="C4142" s="1">
        <v>21</v>
      </c>
      <c r="D4142" s="1">
        <v>20</v>
      </c>
      <c r="E4142" s="1" t="str">
        <f t="shared" si="654"/>
        <v>Summer</v>
      </c>
      <c r="F4142" s="78">
        <v>2.0893000000000002</v>
      </c>
      <c r="G4142" s="79">
        <f t="shared" si="655"/>
        <v>3.9750261706613745</v>
      </c>
      <c r="J4142" s="78">
        <v>0</v>
      </c>
      <c r="K4142" s="80">
        <f t="shared" si="656"/>
        <v>0</v>
      </c>
      <c r="L4142" s="68" t="str">
        <f t="shared" si="649"/>
        <v>Normal</v>
      </c>
      <c r="N4142" s="67">
        <f t="shared" si="650"/>
        <v>0</v>
      </c>
      <c r="O4142" s="67">
        <f t="shared" si="651"/>
        <v>0</v>
      </c>
      <c r="P4142" s="81">
        <f t="shared" si="652"/>
        <v>3.9750261706613745</v>
      </c>
      <c r="Q4142" s="81">
        <f t="shared" si="653"/>
        <v>3.9750261706613745</v>
      </c>
      <c r="S4142" s="1">
        <f t="shared" si="657"/>
        <v>3</v>
      </c>
      <c r="T4142" s="1" t="str">
        <f t="shared" si="658"/>
        <v>Peak</v>
      </c>
    </row>
    <row r="4143" spans="1:20" x14ac:dyDescent="0.25">
      <c r="A4143" s="85">
        <v>45098.833333323586</v>
      </c>
      <c r="B4143" s="1">
        <v>6</v>
      </c>
      <c r="C4143" s="1">
        <v>21</v>
      </c>
      <c r="D4143" s="1">
        <v>21</v>
      </c>
      <c r="E4143" s="1" t="str">
        <f t="shared" si="654"/>
        <v>Summer</v>
      </c>
      <c r="F4143" s="78">
        <v>1.9</v>
      </c>
      <c r="G4143" s="79">
        <f t="shared" si="655"/>
        <v>3.6148708774501559</v>
      </c>
      <c r="J4143" s="78">
        <v>0</v>
      </c>
      <c r="K4143" s="80">
        <f t="shared" si="656"/>
        <v>0</v>
      </c>
      <c r="L4143" s="68" t="str">
        <f t="shared" si="649"/>
        <v>Normal</v>
      </c>
      <c r="N4143" s="67">
        <f t="shared" si="650"/>
        <v>0</v>
      </c>
      <c r="O4143" s="67">
        <f t="shared" si="651"/>
        <v>0</v>
      </c>
      <c r="P4143" s="81">
        <f t="shared" si="652"/>
        <v>3.6148708774501559</v>
      </c>
      <c r="Q4143" s="81">
        <f t="shared" si="653"/>
        <v>3.6148708774501559</v>
      </c>
      <c r="S4143" s="1">
        <f t="shared" si="657"/>
        <v>3</v>
      </c>
      <c r="T4143" s="1" t="str">
        <f t="shared" si="658"/>
        <v>Peak</v>
      </c>
    </row>
    <row r="4144" spans="1:20" x14ac:dyDescent="0.25">
      <c r="A4144" s="85">
        <v>45098.87499999025</v>
      </c>
      <c r="B4144" s="1">
        <v>6</v>
      </c>
      <c r="C4144" s="1">
        <v>21</v>
      </c>
      <c r="D4144" s="1">
        <v>22</v>
      </c>
      <c r="E4144" s="1" t="str">
        <f t="shared" si="654"/>
        <v>Summer</v>
      </c>
      <c r="F4144" s="78">
        <v>1.7688999999999999</v>
      </c>
      <c r="G4144" s="79">
        <f t="shared" si="655"/>
        <v>3.3654447869060951</v>
      </c>
      <c r="J4144" s="78">
        <v>0</v>
      </c>
      <c r="K4144" s="80">
        <f t="shared" si="656"/>
        <v>0</v>
      </c>
      <c r="L4144" s="68" t="str">
        <f t="shared" si="649"/>
        <v>Normal</v>
      </c>
      <c r="N4144" s="67">
        <f t="shared" si="650"/>
        <v>0</v>
      </c>
      <c r="O4144" s="67">
        <f t="shared" si="651"/>
        <v>0</v>
      </c>
      <c r="P4144" s="81">
        <f t="shared" si="652"/>
        <v>3.3654447869060951</v>
      </c>
      <c r="Q4144" s="81">
        <f t="shared" si="653"/>
        <v>3.3654447869060951</v>
      </c>
      <c r="S4144" s="1">
        <f t="shared" si="657"/>
        <v>3</v>
      </c>
      <c r="T4144" s="1" t="str">
        <f t="shared" si="658"/>
        <v>Off-Peak</v>
      </c>
    </row>
    <row r="4145" spans="1:20" x14ac:dyDescent="0.25">
      <c r="A4145" s="85">
        <v>45098.916666656914</v>
      </c>
      <c r="B4145" s="1">
        <v>6</v>
      </c>
      <c r="C4145" s="1">
        <v>21</v>
      </c>
      <c r="D4145" s="1">
        <v>23</v>
      </c>
      <c r="E4145" s="1" t="str">
        <f t="shared" si="654"/>
        <v>Summer</v>
      </c>
      <c r="F4145" s="78">
        <v>1.5674999999999999</v>
      </c>
      <c r="G4145" s="79">
        <f t="shared" si="655"/>
        <v>2.9822684738963785</v>
      </c>
      <c r="J4145" s="78">
        <v>0</v>
      </c>
      <c r="K4145" s="80">
        <f t="shared" si="656"/>
        <v>0</v>
      </c>
      <c r="L4145" s="68" t="str">
        <f t="shared" si="649"/>
        <v>Normal</v>
      </c>
      <c r="N4145" s="67">
        <f t="shared" si="650"/>
        <v>0</v>
      </c>
      <c r="O4145" s="67">
        <f t="shared" si="651"/>
        <v>0</v>
      </c>
      <c r="P4145" s="81">
        <f t="shared" si="652"/>
        <v>2.9822684738963785</v>
      </c>
      <c r="Q4145" s="81">
        <f t="shared" si="653"/>
        <v>2.9822684738963785</v>
      </c>
      <c r="S4145" s="1">
        <f t="shared" si="657"/>
        <v>3</v>
      </c>
      <c r="T4145" s="1" t="str">
        <f t="shared" si="658"/>
        <v>Off-Peak</v>
      </c>
    </row>
    <row r="4146" spans="1:20" x14ac:dyDescent="0.25">
      <c r="A4146" s="85">
        <v>45098.958333323579</v>
      </c>
      <c r="B4146" s="1">
        <v>6</v>
      </c>
      <c r="C4146" s="1">
        <v>22</v>
      </c>
      <c r="D4146" s="1">
        <v>0</v>
      </c>
      <c r="E4146" s="1" t="str">
        <f t="shared" si="654"/>
        <v>Summer</v>
      </c>
      <c r="F4146" s="78">
        <v>1.3288</v>
      </c>
      <c r="G4146" s="79">
        <f t="shared" si="655"/>
        <v>2.5281265378714566</v>
      </c>
      <c r="J4146" s="78">
        <v>0</v>
      </c>
      <c r="K4146" s="80">
        <f t="shared" si="656"/>
        <v>0</v>
      </c>
      <c r="L4146" s="68" t="str">
        <f t="shared" si="649"/>
        <v>Normal</v>
      </c>
      <c r="N4146" s="67">
        <f t="shared" si="650"/>
        <v>0</v>
      </c>
      <c r="O4146" s="67">
        <f t="shared" si="651"/>
        <v>0</v>
      </c>
      <c r="P4146" s="81">
        <f t="shared" si="652"/>
        <v>2.5281265378714566</v>
      </c>
      <c r="Q4146" s="81">
        <f t="shared" si="653"/>
        <v>2.5281265378714566</v>
      </c>
      <c r="S4146" s="1">
        <f t="shared" si="657"/>
        <v>3</v>
      </c>
      <c r="T4146" s="1" t="str">
        <f t="shared" si="658"/>
        <v>Off-Peak</v>
      </c>
    </row>
    <row r="4147" spans="1:20" x14ac:dyDescent="0.25">
      <c r="A4147" s="85">
        <v>45098.999999990243</v>
      </c>
      <c r="B4147" s="1">
        <v>6</v>
      </c>
      <c r="C4147" s="1">
        <v>22</v>
      </c>
      <c r="D4147" s="1">
        <v>1</v>
      </c>
      <c r="E4147" s="1" t="str">
        <f t="shared" si="654"/>
        <v>Summer</v>
      </c>
      <c r="F4147" s="78">
        <v>1.1380999999999999</v>
      </c>
      <c r="G4147" s="79">
        <f t="shared" si="655"/>
        <v>2.1653076555926432</v>
      </c>
      <c r="J4147" s="78">
        <v>0</v>
      </c>
      <c r="K4147" s="80">
        <f t="shared" si="656"/>
        <v>0</v>
      </c>
      <c r="L4147" s="68" t="str">
        <f t="shared" si="649"/>
        <v>Normal</v>
      </c>
      <c r="N4147" s="67">
        <f t="shared" si="650"/>
        <v>0</v>
      </c>
      <c r="O4147" s="67">
        <f t="shared" si="651"/>
        <v>0</v>
      </c>
      <c r="P4147" s="81">
        <f t="shared" si="652"/>
        <v>2.1653076555926432</v>
      </c>
      <c r="Q4147" s="81">
        <f t="shared" si="653"/>
        <v>2.1653076555926432</v>
      </c>
      <c r="S4147" s="1">
        <f t="shared" si="657"/>
        <v>4</v>
      </c>
      <c r="T4147" s="1" t="str">
        <f t="shared" si="658"/>
        <v>Off-Peak</v>
      </c>
    </row>
    <row r="4148" spans="1:20" x14ac:dyDescent="0.25">
      <c r="A4148" s="85">
        <v>45099.041666656907</v>
      </c>
      <c r="B4148" s="1">
        <v>6</v>
      </c>
      <c r="C4148" s="1">
        <v>22</v>
      </c>
      <c r="D4148" s="1">
        <v>2</v>
      </c>
      <c r="E4148" s="1" t="str">
        <f t="shared" si="654"/>
        <v>Summer</v>
      </c>
      <c r="F4148" s="78">
        <v>0.98629999999999995</v>
      </c>
      <c r="G4148" s="79">
        <f t="shared" si="655"/>
        <v>1.876498498120573</v>
      </c>
      <c r="J4148" s="78">
        <v>0</v>
      </c>
      <c r="K4148" s="80">
        <f t="shared" si="656"/>
        <v>0</v>
      </c>
      <c r="L4148" s="68" t="str">
        <f t="shared" si="649"/>
        <v>Normal</v>
      </c>
      <c r="N4148" s="67">
        <f t="shared" si="650"/>
        <v>0</v>
      </c>
      <c r="O4148" s="67">
        <f t="shared" si="651"/>
        <v>0</v>
      </c>
      <c r="P4148" s="81">
        <f t="shared" si="652"/>
        <v>1.876498498120573</v>
      </c>
      <c r="Q4148" s="81">
        <f t="shared" si="653"/>
        <v>1.876498498120573</v>
      </c>
      <c r="S4148" s="1">
        <f t="shared" si="657"/>
        <v>4</v>
      </c>
      <c r="T4148" s="1" t="str">
        <f t="shared" si="658"/>
        <v>Off-Peak</v>
      </c>
    </row>
    <row r="4149" spans="1:20" x14ac:dyDescent="0.25">
      <c r="A4149" s="85">
        <v>45099.083333323571</v>
      </c>
      <c r="B4149" s="1">
        <v>6</v>
      </c>
      <c r="C4149" s="1">
        <v>22</v>
      </c>
      <c r="D4149" s="1">
        <v>3</v>
      </c>
      <c r="E4149" s="1" t="str">
        <f t="shared" si="654"/>
        <v>Summer</v>
      </c>
      <c r="F4149" s="78">
        <v>0.88019999999999998</v>
      </c>
      <c r="G4149" s="79">
        <f t="shared" si="655"/>
        <v>1.6746364980692774</v>
      </c>
      <c r="J4149" s="78">
        <v>0</v>
      </c>
      <c r="K4149" s="80">
        <f t="shared" si="656"/>
        <v>0</v>
      </c>
      <c r="L4149" s="68" t="str">
        <f t="shared" si="649"/>
        <v>Normal</v>
      </c>
      <c r="N4149" s="67">
        <f t="shared" si="650"/>
        <v>0</v>
      </c>
      <c r="O4149" s="67">
        <f t="shared" si="651"/>
        <v>0</v>
      </c>
      <c r="P4149" s="81">
        <f t="shared" si="652"/>
        <v>1.6746364980692774</v>
      </c>
      <c r="Q4149" s="81">
        <f t="shared" si="653"/>
        <v>1.6746364980692774</v>
      </c>
      <c r="S4149" s="1">
        <f t="shared" si="657"/>
        <v>4</v>
      </c>
      <c r="T4149" s="1" t="str">
        <f t="shared" si="658"/>
        <v>Off-Peak</v>
      </c>
    </row>
    <row r="4150" spans="1:20" x14ac:dyDescent="0.25">
      <c r="A4150" s="85">
        <v>45099.124999990236</v>
      </c>
      <c r="B4150" s="1">
        <v>6</v>
      </c>
      <c r="C4150" s="1">
        <v>22</v>
      </c>
      <c r="D4150" s="1">
        <v>4</v>
      </c>
      <c r="E4150" s="1" t="str">
        <f t="shared" si="654"/>
        <v>Summer</v>
      </c>
      <c r="F4150" s="78">
        <v>0.80330000000000001</v>
      </c>
      <c r="G4150" s="79">
        <f t="shared" si="655"/>
        <v>1.5283293557135318</v>
      </c>
      <c r="J4150" s="78">
        <v>0</v>
      </c>
      <c r="K4150" s="80">
        <f t="shared" si="656"/>
        <v>0</v>
      </c>
      <c r="L4150" s="68" t="str">
        <f t="shared" si="649"/>
        <v>Normal</v>
      </c>
      <c r="N4150" s="67">
        <f t="shared" si="650"/>
        <v>0</v>
      </c>
      <c r="O4150" s="67">
        <f t="shared" si="651"/>
        <v>0</v>
      </c>
      <c r="P4150" s="81">
        <f t="shared" si="652"/>
        <v>1.5283293557135318</v>
      </c>
      <c r="Q4150" s="81">
        <f t="shared" si="653"/>
        <v>1.5283293557135318</v>
      </c>
      <c r="S4150" s="1">
        <f t="shared" si="657"/>
        <v>4</v>
      </c>
      <c r="T4150" s="1" t="str">
        <f t="shared" si="658"/>
        <v>Off-Peak</v>
      </c>
    </row>
    <row r="4151" spans="1:20" x14ac:dyDescent="0.25">
      <c r="A4151" s="85">
        <v>45099.1666666569</v>
      </c>
      <c r="B4151" s="1">
        <v>6</v>
      </c>
      <c r="C4151" s="1">
        <v>22</v>
      </c>
      <c r="D4151" s="1">
        <v>5</v>
      </c>
      <c r="E4151" s="1" t="str">
        <f t="shared" si="654"/>
        <v>Summer</v>
      </c>
      <c r="F4151" s="78">
        <v>0.75590000000000002</v>
      </c>
      <c r="G4151" s="79">
        <f t="shared" si="655"/>
        <v>1.4381478401392489</v>
      </c>
      <c r="J4151" s="78">
        <v>1.317E-3</v>
      </c>
      <c r="K4151" s="80">
        <f t="shared" si="656"/>
        <v>1.317E-3</v>
      </c>
      <c r="L4151" s="68" t="str">
        <f t="shared" si="649"/>
        <v>Normal</v>
      </c>
      <c r="N4151" s="67">
        <f t="shared" si="650"/>
        <v>0</v>
      </c>
      <c r="O4151" s="67">
        <f t="shared" si="651"/>
        <v>1.317E-3</v>
      </c>
      <c r="P4151" s="81">
        <f t="shared" si="652"/>
        <v>1.4368308401392489</v>
      </c>
      <c r="Q4151" s="81">
        <f t="shared" si="653"/>
        <v>1.4368308401392489</v>
      </c>
      <c r="S4151" s="1">
        <f t="shared" si="657"/>
        <v>4</v>
      </c>
      <c r="T4151" s="1" t="str">
        <f t="shared" si="658"/>
        <v>Off-Peak</v>
      </c>
    </row>
    <row r="4152" spans="1:20" x14ac:dyDescent="0.25">
      <c r="A4152" s="85">
        <v>45099.208333323564</v>
      </c>
      <c r="B4152" s="1">
        <v>6</v>
      </c>
      <c r="C4152" s="1">
        <v>22</v>
      </c>
      <c r="D4152" s="1">
        <v>6</v>
      </c>
      <c r="E4152" s="1" t="str">
        <f t="shared" si="654"/>
        <v>Summer</v>
      </c>
      <c r="F4152" s="78">
        <v>0.73470000000000002</v>
      </c>
      <c r="G4152" s="79">
        <f t="shared" si="655"/>
        <v>1.397813491401384</v>
      </c>
      <c r="J4152" s="78">
        <v>0.38260899999999998</v>
      </c>
      <c r="K4152" s="80">
        <f t="shared" si="656"/>
        <v>0.38260899999999998</v>
      </c>
      <c r="L4152" s="68" t="str">
        <f t="shared" si="649"/>
        <v>Normal</v>
      </c>
      <c r="N4152" s="67">
        <f t="shared" si="650"/>
        <v>0</v>
      </c>
      <c r="O4152" s="67">
        <f t="shared" si="651"/>
        <v>0.38260899999999998</v>
      </c>
      <c r="P4152" s="81">
        <f t="shared" si="652"/>
        <v>1.015204491401384</v>
      </c>
      <c r="Q4152" s="81">
        <f t="shared" si="653"/>
        <v>1.015204491401384</v>
      </c>
      <c r="S4152" s="1">
        <f t="shared" si="657"/>
        <v>4</v>
      </c>
      <c r="T4152" s="1" t="str">
        <f t="shared" si="658"/>
        <v>Peak</v>
      </c>
    </row>
    <row r="4153" spans="1:20" x14ac:dyDescent="0.25">
      <c r="A4153" s="85">
        <v>45099.249999990228</v>
      </c>
      <c r="B4153" s="1">
        <v>6</v>
      </c>
      <c r="C4153" s="1">
        <v>22</v>
      </c>
      <c r="D4153" s="1">
        <v>7</v>
      </c>
      <c r="E4153" s="1" t="str">
        <f t="shared" si="654"/>
        <v>Summer</v>
      </c>
      <c r="F4153" s="78">
        <v>0.75690000000000002</v>
      </c>
      <c r="G4153" s="79">
        <f t="shared" si="655"/>
        <v>1.4400504037589594</v>
      </c>
      <c r="J4153" s="78">
        <v>0.36631999999999998</v>
      </c>
      <c r="K4153" s="80">
        <f t="shared" si="656"/>
        <v>0.36631999999999998</v>
      </c>
      <c r="L4153" s="68" t="str">
        <f t="shared" si="649"/>
        <v>Normal</v>
      </c>
      <c r="N4153" s="67">
        <f t="shared" si="650"/>
        <v>0</v>
      </c>
      <c r="O4153" s="67">
        <f t="shared" si="651"/>
        <v>0.36631999999999998</v>
      </c>
      <c r="P4153" s="81">
        <f t="shared" si="652"/>
        <v>1.0737304037589595</v>
      </c>
      <c r="Q4153" s="81">
        <f t="shared" si="653"/>
        <v>1.0737304037589595</v>
      </c>
      <c r="S4153" s="1">
        <f t="shared" si="657"/>
        <v>4</v>
      </c>
      <c r="T4153" s="1" t="str">
        <f t="shared" si="658"/>
        <v>Peak</v>
      </c>
    </row>
    <row r="4154" spans="1:20" x14ac:dyDescent="0.25">
      <c r="A4154" s="85">
        <v>45099.291666656893</v>
      </c>
      <c r="B4154" s="1">
        <v>6</v>
      </c>
      <c r="C4154" s="1">
        <v>22</v>
      </c>
      <c r="D4154" s="1">
        <v>8</v>
      </c>
      <c r="E4154" s="1" t="str">
        <f t="shared" si="654"/>
        <v>Summer</v>
      </c>
      <c r="F4154" s="78">
        <v>0.85799999999999998</v>
      </c>
      <c r="G4154" s="79">
        <f t="shared" si="655"/>
        <v>1.632399585711702</v>
      </c>
      <c r="J4154" s="78">
        <v>2.1066940000000001</v>
      </c>
      <c r="K4154" s="80">
        <f t="shared" si="656"/>
        <v>2.1066940000000001</v>
      </c>
      <c r="L4154" s="68" t="str">
        <f t="shared" si="649"/>
        <v>Normal</v>
      </c>
      <c r="N4154" s="67">
        <f t="shared" si="650"/>
        <v>0.47429441428829811</v>
      </c>
      <c r="O4154" s="67">
        <f t="shared" si="651"/>
        <v>1.632399585711702</v>
      </c>
      <c r="P4154" s="81">
        <f t="shared" si="652"/>
        <v>0</v>
      </c>
      <c r="Q4154" s="81">
        <f t="shared" si="653"/>
        <v>-0.47429441428829811</v>
      </c>
      <c r="S4154" s="1">
        <f t="shared" si="657"/>
        <v>4</v>
      </c>
      <c r="T4154" s="1" t="str">
        <f t="shared" si="658"/>
        <v>Peak</v>
      </c>
    </row>
    <row r="4155" spans="1:20" x14ac:dyDescent="0.25">
      <c r="A4155" s="85">
        <v>45099.333333323557</v>
      </c>
      <c r="B4155" s="1">
        <v>6</v>
      </c>
      <c r="C4155" s="1">
        <v>22</v>
      </c>
      <c r="D4155" s="1">
        <v>9</v>
      </c>
      <c r="E4155" s="1" t="str">
        <f t="shared" si="654"/>
        <v>Summer</v>
      </c>
      <c r="F4155" s="78">
        <v>0.98939999999999995</v>
      </c>
      <c r="G4155" s="79">
        <f t="shared" si="655"/>
        <v>1.8823964453416759</v>
      </c>
      <c r="J4155" s="78">
        <v>3.889599</v>
      </c>
      <c r="K4155" s="80">
        <f t="shared" si="656"/>
        <v>3.889599</v>
      </c>
      <c r="L4155" s="68" t="str">
        <f t="shared" si="649"/>
        <v>Normal</v>
      </c>
      <c r="N4155" s="67">
        <f t="shared" si="650"/>
        <v>2.0072025546583241</v>
      </c>
      <c r="O4155" s="67">
        <f t="shared" si="651"/>
        <v>1.8823964453416759</v>
      </c>
      <c r="P4155" s="81">
        <f t="shared" si="652"/>
        <v>0</v>
      </c>
      <c r="Q4155" s="81">
        <f t="shared" si="653"/>
        <v>-2.0072025546583241</v>
      </c>
      <c r="S4155" s="1">
        <f t="shared" si="657"/>
        <v>4</v>
      </c>
      <c r="T4155" s="1" t="str">
        <f t="shared" si="658"/>
        <v>Peak</v>
      </c>
    </row>
    <row r="4156" spans="1:20" x14ac:dyDescent="0.25">
      <c r="A4156" s="85">
        <v>45099.374999990221</v>
      </c>
      <c r="B4156" s="1">
        <v>6</v>
      </c>
      <c r="C4156" s="1">
        <v>22</v>
      </c>
      <c r="D4156" s="1">
        <v>10</v>
      </c>
      <c r="E4156" s="1" t="str">
        <f t="shared" si="654"/>
        <v>Summer</v>
      </c>
      <c r="F4156" s="78">
        <v>1.1409</v>
      </c>
      <c r="G4156" s="79">
        <f t="shared" si="655"/>
        <v>2.1706348337278332</v>
      </c>
      <c r="J4156" s="78">
        <v>1.054969</v>
      </c>
      <c r="K4156" s="80">
        <f t="shared" si="656"/>
        <v>1.054969</v>
      </c>
      <c r="L4156" s="68" t="str">
        <f t="shared" si="649"/>
        <v>Normal</v>
      </c>
      <c r="N4156" s="67">
        <f t="shared" si="650"/>
        <v>0</v>
      </c>
      <c r="O4156" s="67">
        <f t="shared" si="651"/>
        <v>1.054969</v>
      </c>
      <c r="P4156" s="81">
        <f t="shared" si="652"/>
        <v>1.1156658337278331</v>
      </c>
      <c r="Q4156" s="81">
        <f t="shared" si="653"/>
        <v>1.1156658337278331</v>
      </c>
      <c r="S4156" s="1">
        <f t="shared" si="657"/>
        <v>4</v>
      </c>
      <c r="T4156" s="1" t="str">
        <f t="shared" si="658"/>
        <v>Peak</v>
      </c>
    </row>
    <row r="4157" spans="1:20" x14ac:dyDescent="0.25">
      <c r="A4157" s="85">
        <v>45099.416666656885</v>
      </c>
      <c r="B4157" s="1">
        <v>6</v>
      </c>
      <c r="C4157" s="1">
        <v>22</v>
      </c>
      <c r="D4157" s="1">
        <v>11</v>
      </c>
      <c r="E4157" s="1" t="str">
        <f t="shared" si="654"/>
        <v>Summer</v>
      </c>
      <c r="F4157" s="78">
        <v>1.3120000000000001</v>
      </c>
      <c r="G4157" s="79">
        <f t="shared" si="655"/>
        <v>2.4961634690603183</v>
      </c>
      <c r="J4157" s="78">
        <v>6.1295679999999999</v>
      </c>
      <c r="K4157" s="80">
        <f t="shared" si="656"/>
        <v>6.1295679999999999</v>
      </c>
      <c r="L4157" s="68" t="str">
        <f t="shared" si="649"/>
        <v>Normal</v>
      </c>
      <c r="N4157" s="67">
        <f t="shared" si="650"/>
        <v>3.6334045309396816</v>
      </c>
      <c r="O4157" s="67">
        <f t="shared" si="651"/>
        <v>2.4961634690603183</v>
      </c>
      <c r="P4157" s="81">
        <f t="shared" si="652"/>
        <v>0</v>
      </c>
      <c r="Q4157" s="81">
        <f t="shared" si="653"/>
        <v>-3.6334045309396816</v>
      </c>
      <c r="S4157" s="1">
        <f t="shared" si="657"/>
        <v>4</v>
      </c>
      <c r="T4157" s="1" t="str">
        <f t="shared" si="658"/>
        <v>Peak</v>
      </c>
    </row>
    <row r="4158" spans="1:20" x14ac:dyDescent="0.25">
      <c r="A4158" s="85">
        <v>45099.45833332355</v>
      </c>
      <c r="B4158" s="1">
        <v>6</v>
      </c>
      <c r="C4158" s="1">
        <v>22</v>
      </c>
      <c r="D4158" s="1">
        <v>12</v>
      </c>
      <c r="E4158" s="1" t="str">
        <f t="shared" si="654"/>
        <v>Summer</v>
      </c>
      <c r="F4158" s="78">
        <v>1.4882</v>
      </c>
      <c r="G4158" s="79">
        <f t="shared" si="655"/>
        <v>2.8313951788533274</v>
      </c>
      <c r="J4158" s="78">
        <v>3.7256320000000001</v>
      </c>
      <c r="K4158" s="80">
        <f t="shared" si="656"/>
        <v>3.7256320000000001</v>
      </c>
      <c r="L4158" s="68" t="str">
        <f t="shared" si="649"/>
        <v>Normal</v>
      </c>
      <c r="N4158" s="67">
        <f t="shared" si="650"/>
        <v>0.89423682114667269</v>
      </c>
      <c r="O4158" s="67">
        <f t="shared" si="651"/>
        <v>2.8313951788533274</v>
      </c>
      <c r="P4158" s="81">
        <f t="shared" si="652"/>
        <v>0</v>
      </c>
      <c r="Q4158" s="81">
        <f t="shared" si="653"/>
        <v>-0.89423682114667269</v>
      </c>
      <c r="S4158" s="1">
        <f t="shared" si="657"/>
        <v>4</v>
      </c>
      <c r="T4158" s="1" t="str">
        <f t="shared" si="658"/>
        <v>Peak</v>
      </c>
    </row>
    <row r="4159" spans="1:20" x14ac:dyDescent="0.25">
      <c r="A4159" s="85">
        <v>45099.499999990214</v>
      </c>
      <c r="B4159" s="1">
        <v>6</v>
      </c>
      <c r="C4159" s="1">
        <v>22</v>
      </c>
      <c r="D4159" s="1">
        <v>13</v>
      </c>
      <c r="E4159" s="1" t="str">
        <f t="shared" si="654"/>
        <v>Summer</v>
      </c>
      <c r="F4159" s="78">
        <v>1.6598999999999999</v>
      </c>
      <c r="G4159" s="79">
        <f t="shared" si="655"/>
        <v>3.1580653523576387</v>
      </c>
      <c r="J4159" s="78">
        <v>3.0686280000000004</v>
      </c>
      <c r="K4159" s="80">
        <f t="shared" si="656"/>
        <v>3.0686280000000004</v>
      </c>
      <c r="L4159" s="68" t="str">
        <f t="shared" si="649"/>
        <v>Normal</v>
      </c>
      <c r="N4159" s="67">
        <f t="shared" si="650"/>
        <v>0</v>
      </c>
      <c r="O4159" s="67">
        <f t="shared" si="651"/>
        <v>3.0686280000000004</v>
      </c>
      <c r="P4159" s="81">
        <f t="shared" si="652"/>
        <v>8.9437352357638389E-2</v>
      </c>
      <c r="Q4159" s="81">
        <f t="shared" si="653"/>
        <v>8.9437352357638389E-2</v>
      </c>
      <c r="S4159" s="1">
        <f t="shared" si="657"/>
        <v>4</v>
      </c>
      <c r="T4159" s="1" t="str">
        <f t="shared" si="658"/>
        <v>Peak</v>
      </c>
    </row>
    <row r="4160" spans="1:20" x14ac:dyDescent="0.25">
      <c r="A4160" s="85">
        <v>45099.541666656878</v>
      </c>
      <c r="B4160" s="1">
        <v>6</v>
      </c>
      <c r="C4160" s="1">
        <v>22</v>
      </c>
      <c r="D4160" s="1">
        <v>14</v>
      </c>
      <c r="E4160" s="1" t="str">
        <f t="shared" si="654"/>
        <v>Summer</v>
      </c>
      <c r="F4160" s="78">
        <v>1.8043</v>
      </c>
      <c r="G4160" s="79">
        <f t="shared" si="655"/>
        <v>3.4327955390438509</v>
      </c>
      <c r="J4160" s="78">
        <v>4.2914539999999999</v>
      </c>
      <c r="K4160" s="80">
        <f t="shared" si="656"/>
        <v>4.2914539999999999</v>
      </c>
      <c r="L4160" s="68" t="str">
        <f t="shared" si="649"/>
        <v>Normal</v>
      </c>
      <c r="N4160" s="67">
        <f t="shared" si="650"/>
        <v>0.85865846095614895</v>
      </c>
      <c r="O4160" s="67">
        <f t="shared" si="651"/>
        <v>3.4327955390438509</v>
      </c>
      <c r="P4160" s="81">
        <f t="shared" si="652"/>
        <v>0</v>
      </c>
      <c r="Q4160" s="81">
        <f t="shared" si="653"/>
        <v>-0.85865846095614895</v>
      </c>
      <c r="S4160" s="1">
        <f t="shared" si="657"/>
        <v>4</v>
      </c>
      <c r="T4160" s="1" t="str">
        <f t="shared" si="658"/>
        <v>Peak</v>
      </c>
    </row>
    <row r="4161" spans="1:20" x14ac:dyDescent="0.25">
      <c r="A4161" s="85">
        <v>45099.583333323542</v>
      </c>
      <c r="B4161" s="1">
        <v>6</v>
      </c>
      <c r="C4161" s="1">
        <v>22</v>
      </c>
      <c r="D4161" s="1">
        <v>15</v>
      </c>
      <c r="E4161" s="1" t="str">
        <f t="shared" si="654"/>
        <v>Summer</v>
      </c>
      <c r="F4161" s="78">
        <v>1.9225000000000001</v>
      </c>
      <c r="G4161" s="79">
        <f t="shared" si="655"/>
        <v>3.6576785588936449</v>
      </c>
      <c r="J4161" s="78">
        <v>2.2148750000000001</v>
      </c>
      <c r="K4161" s="80">
        <f t="shared" si="656"/>
        <v>2.2148750000000001</v>
      </c>
      <c r="L4161" s="68" t="str">
        <f t="shared" si="649"/>
        <v>Normal</v>
      </c>
      <c r="N4161" s="67">
        <f t="shared" si="650"/>
        <v>0</v>
      </c>
      <c r="O4161" s="67">
        <f t="shared" si="651"/>
        <v>2.2148750000000001</v>
      </c>
      <c r="P4161" s="81">
        <f t="shared" si="652"/>
        <v>1.4428035588936448</v>
      </c>
      <c r="Q4161" s="81">
        <f t="shared" si="653"/>
        <v>1.4428035588936448</v>
      </c>
      <c r="S4161" s="1">
        <f t="shared" si="657"/>
        <v>4</v>
      </c>
      <c r="T4161" s="1" t="str">
        <f t="shared" si="658"/>
        <v>Peak</v>
      </c>
    </row>
    <row r="4162" spans="1:20" x14ac:dyDescent="0.25">
      <c r="A4162" s="85">
        <v>45099.624999990207</v>
      </c>
      <c r="B4162" s="1">
        <v>6</v>
      </c>
      <c r="C4162" s="1">
        <v>22</v>
      </c>
      <c r="D4162" s="1">
        <v>16</v>
      </c>
      <c r="E4162" s="1" t="str">
        <f t="shared" si="654"/>
        <v>Summer</v>
      </c>
      <c r="F4162" s="78">
        <v>2.0306999999999999</v>
      </c>
      <c r="G4162" s="79">
        <f t="shared" si="655"/>
        <v>3.8635359425463323</v>
      </c>
      <c r="J4162" s="78">
        <v>2.7126350000000001</v>
      </c>
      <c r="K4162" s="80">
        <f t="shared" si="656"/>
        <v>2.7126350000000001</v>
      </c>
      <c r="L4162" s="68" t="str">
        <f t="shared" si="649"/>
        <v>Normal</v>
      </c>
      <c r="N4162" s="67">
        <f t="shared" si="650"/>
        <v>0</v>
      </c>
      <c r="O4162" s="67">
        <f t="shared" si="651"/>
        <v>2.7126350000000001</v>
      </c>
      <c r="P4162" s="81">
        <f t="shared" si="652"/>
        <v>1.1509009425463321</v>
      </c>
      <c r="Q4162" s="81">
        <f t="shared" si="653"/>
        <v>1.1509009425463321</v>
      </c>
      <c r="S4162" s="1">
        <f t="shared" si="657"/>
        <v>4</v>
      </c>
      <c r="T4162" s="1" t="str">
        <f t="shared" si="658"/>
        <v>Peak</v>
      </c>
    </row>
    <row r="4163" spans="1:20" x14ac:dyDescent="0.25">
      <c r="A4163" s="85">
        <v>45099.666666656871</v>
      </c>
      <c r="B4163" s="1">
        <v>6</v>
      </c>
      <c r="C4163" s="1">
        <v>22</v>
      </c>
      <c r="D4163" s="1">
        <v>17</v>
      </c>
      <c r="E4163" s="1" t="str">
        <f t="shared" si="654"/>
        <v>Summer</v>
      </c>
      <c r="F4163" s="78">
        <v>2.1065999999999998</v>
      </c>
      <c r="G4163" s="79">
        <f t="shared" si="655"/>
        <v>4.0079405212823671</v>
      </c>
      <c r="J4163" s="78">
        <v>1.035568</v>
      </c>
      <c r="K4163" s="80">
        <f t="shared" si="656"/>
        <v>1.035568</v>
      </c>
      <c r="L4163" s="68" t="str">
        <f t="shared" si="649"/>
        <v>Normal</v>
      </c>
      <c r="N4163" s="67">
        <f t="shared" si="650"/>
        <v>0</v>
      </c>
      <c r="O4163" s="67">
        <f t="shared" si="651"/>
        <v>1.035568</v>
      </c>
      <c r="P4163" s="81">
        <f t="shared" si="652"/>
        <v>2.9723725212823671</v>
      </c>
      <c r="Q4163" s="81">
        <f t="shared" si="653"/>
        <v>2.9723725212823671</v>
      </c>
      <c r="S4163" s="1">
        <f t="shared" si="657"/>
        <v>4</v>
      </c>
      <c r="T4163" s="1" t="str">
        <f t="shared" si="658"/>
        <v>Peak</v>
      </c>
    </row>
    <row r="4164" spans="1:20" x14ac:dyDescent="0.25">
      <c r="A4164" s="85">
        <v>45099.708333323535</v>
      </c>
      <c r="B4164" s="1">
        <v>6</v>
      </c>
      <c r="C4164" s="1">
        <v>22</v>
      </c>
      <c r="D4164" s="1">
        <v>18</v>
      </c>
      <c r="E4164" s="1" t="str">
        <f t="shared" si="654"/>
        <v>Summer</v>
      </c>
      <c r="F4164" s="78">
        <v>2.117</v>
      </c>
      <c r="G4164" s="79">
        <f t="shared" si="655"/>
        <v>4.0277271829273582</v>
      </c>
      <c r="J4164" s="78">
        <v>0.27733800000000003</v>
      </c>
      <c r="K4164" s="80">
        <f t="shared" si="656"/>
        <v>0.27733800000000003</v>
      </c>
      <c r="L4164" s="68" t="str">
        <f t="shared" si="649"/>
        <v>Normal</v>
      </c>
      <c r="N4164" s="67">
        <f t="shared" si="650"/>
        <v>0</v>
      </c>
      <c r="O4164" s="67">
        <f t="shared" si="651"/>
        <v>0.27733800000000003</v>
      </c>
      <c r="P4164" s="81">
        <f t="shared" si="652"/>
        <v>3.7503891829273583</v>
      </c>
      <c r="Q4164" s="81">
        <f t="shared" si="653"/>
        <v>3.7503891829273583</v>
      </c>
      <c r="S4164" s="1">
        <f t="shared" si="657"/>
        <v>4</v>
      </c>
      <c r="T4164" s="1" t="str">
        <f t="shared" si="658"/>
        <v>Peak</v>
      </c>
    </row>
    <row r="4165" spans="1:20" x14ac:dyDescent="0.25">
      <c r="A4165" s="85">
        <v>45099.749999990199</v>
      </c>
      <c r="B4165" s="1">
        <v>6</v>
      </c>
      <c r="C4165" s="1">
        <v>22</v>
      </c>
      <c r="D4165" s="1">
        <v>19</v>
      </c>
      <c r="E4165" s="1" t="str">
        <f t="shared" si="654"/>
        <v>Summer</v>
      </c>
      <c r="F4165" s="78">
        <v>2.0125000000000002</v>
      </c>
      <c r="G4165" s="79">
        <f t="shared" si="655"/>
        <v>3.8289092846675996</v>
      </c>
      <c r="J4165" s="78">
        <v>0.24546600000000002</v>
      </c>
      <c r="K4165" s="80">
        <f t="shared" si="656"/>
        <v>0.24546600000000002</v>
      </c>
      <c r="L4165" s="68" t="str">
        <f t="shared" si="649"/>
        <v>Normal</v>
      </c>
      <c r="N4165" s="67">
        <f t="shared" si="650"/>
        <v>0</v>
      </c>
      <c r="O4165" s="67">
        <f t="shared" si="651"/>
        <v>0.24546600000000002</v>
      </c>
      <c r="P4165" s="81">
        <f t="shared" si="652"/>
        <v>3.5834432846675996</v>
      </c>
      <c r="Q4165" s="81">
        <f t="shared" si="653"/>
        <v>3.5834432846675996</v>
      </c>
      <c r="S4165" s="1">
        <f t="shared" si="657"/>
        <v>4</v>
      </c>
      <c r="T4165" s="1" t="str">
        <f t="shared" si="658"/>
        <v>Peak</v>
      </c>
    </row>
    <row r="4166" spans="1:20" x14ac:dyDescent="0.25">
      <c r="A4166" s="85">
        <v>45099.791666656864</v>
      </c>
      <c r="B4166" s="1">
        <v>6</v>
      </c>
      <c r="C4166" s="1">
        <v>22</v>
      </c>
      <c r="D4166" s="1">
        <v>20</v>
      </c>
      <c r="E4166" s="1" t="str">
        <f t="shared" si="654"/>
        <v>Summer</v>
      </c>
      <c r="F4166" s="78">
        <v>1.8271999999999999</v>
      </c>
      <c r="G4166" s="79">
        <f t="shared" si="655"/>
        <v>3.4763642459352235</v>
      </c>
      <c r="J4166" s="78">
        <v>0</v>
      </c>
      <c r="K4166" s="80">
        <f t="shared" si="656"/>
        <v>0</v>
      </c>
      <c r="L4166" s="68" t="str">
        <f t="shared" si="649"/>
        <v>Normal</v>
      </c>
      <c r="N4166" s="67">
        <f t="shared" si="650"/>
        <v>0</v>
      </c>
      <c r="O4166" s="67">
        <f t="shared" si="651"/>
        <v>0</v>
      </c>
      <c r="P4166" s="81">
        <f t="shared" si="652"/>
        <v>3.4763642459352235</v>
      </c>
      <c r="Q4166" s="81">
        <f t="shared" si="653"/>
        <v>3.4763642459352235</v>
      </c>
      <c r="S4166" s="1">
        <f t="shared" si="657"/>
        <v>4</v>
      </c>
      <c r="T4166" s="1" t="str">
        <f t="shared" si="658"/>
        <v>Peak</v>
      </c>
    </row>
    <row r="4167" spans="1:20" x14ac:dyDescent="0.25">
      <c r="A4167" s="85">
        <v>45099.833333323528</v>
      </c>
      <c r="B4167" s="1">
        <v>6</v>
      </c>
      <c r="C4167" s="1">
        <v>22</v>
      </c>
      <c r="D4167" s="1">
        <v>21</v>
      </c>
      <c r="E4167" s="1" t="str">
        <f t="shared" si="654"/>
        <v>Summer</v>
      </c>
      <c r="F4167" s="78">
        <v>1.6686000000000001</v>
      </c>
      <c r="G4167" s="79">
        <f t="shared" si="655"/>
        <v>3.1746176558491213</v>
      </c>
      <c r="J4167" s="78">
        <v>0</v>
      </c>
      <c r="K4167" s="80">
        <f t="shared" si="656"/>
        <v>0</v>
      </c>
      <c r="L4167" s="68" t="str">
        <f t="shared" si="649"/>
        <v>Normal</v>
      </c>
      <c r="N4167" s="67">
        <f t="shared" si="650"/>
        <v>0</v>
      </c>
      <c r="O4167" s="67">
        <f t="shared" si="651"/>
        <v>0</v>
      </c>
      <c r="P4167" s="81">
        <f t="shared" si="652"/>
        <v>3.1746176558491213</v>
      </c>
      <c r="Q4167" s="81">
        <f t="shared" si="653"/>
        <v>3.1746176558491213</v>
      </c>
      <c r="S4167" s="1">
        <f t="shared" si="657"/>
        <v>4</v>
      </c>
      <c r="T4167" s="1" t="str">
        <f t="shared" si="658"/>
        <v>Peak</v>
      </c>
    </row>
    <row r="4168" spans="1:20" x14ac:dyDescent="0.25">
      <c r="A4168" s="85">
        <v>45099.874999990192</v>
      </c>
      <c r="B4168" s="1">
        <v>6</v>
      </c>
      <c r="C4168" s="1">
        <v>22</v>
      </c>
      <c r="D4168" s="1">
        <v>22</v>
      </c>
      <c r="E4168" s="1" t="str">
        <f t="shared" si="654"/>
        <v>Summer</v>
      </c>
      <c r="F4168" s="78">
        <v>1.5731999999999999</v>
      </c>
      <c r="G4168" s="79">
        <f t="shared" si="655"/>
        <v>2.9931130865287292</v>
      </c>
      <c r="J4168" s="78">
        <v>0</v>
      </c>
      <c r="K4168" s="80">
        <f t="shared" si="656"/>
        <v>0</v>
      </c>
      <c r="L4168" s="68" t="str">
        <f t="shared" si="649"/>
        <v>Normal</v>
      </c>
      <c r="N4168" s="67">
        <f t="shared" si="650"/>
        <v>0</v>
      </c>
      <c r="O4168" s="67">
        <f t="shared" si="651"/>
        <v>0</v>
      </c>
      <c r="P4168" s="81">
        <f t="shared" si="652"/>
        <v>2.9931130865287292</v>
      </c>
      <c r="Q4168" s="81">
        <f t="shared" si="653"/>
        <v>2.9931130865287292</v>
      </c>
      <c r="S4168" s="1">
        <f t="shared" si="657"/>
        <v>4</v>
      </c>
      <c r="T4168" s="1" t="str">
        <f t="shared" si="658"/>
        <v>Off-Peak</v>
      </c>
    </row>
    <row r="4169" spans="1:20" x14ac:dyDescent="0.25">
      <c r="A4169" s="85">
        <v>45099.916666656856</v>
      </c>
      <c r="B4169" s="1">
        <v>6</v>
      </c>
      <c r="C4169" s="1">
        <v>22</v>
      </c>
      <c r="D4169" s="1">
        <v>23</v>
      </c>
      <c r="E4169" s="1" t="str">
        <f t="shared" si="654"/>
        <v>Summer</v>
      </c>
      <c r="F4169" s="78">
        <v>1.4054</v>
      </c>
      <c r="G4169" s="79">
        <f t="shared" si="655"/>
        <v>2.6738629111412888</v>
      </c>
      <c r="J4169" s="78">
        <v>0</v>
      </c>
      <c r="K4169" s="80">
        <f t="shared" si="656"/>
        <v>0</v>
      </c>
      <c r="L4169" s="68" t="str">
        <f t="shared" si="649"/>
        <v>Normal</v>
      </c>
      <c r="N4169" s="67">
        <f t="shared" si="650"/>
        <v>0</v>
      </c>
      <c r="O4169" s="67">
        <f t="shared" si="651"/>
        <v>0</v>
      </c>
      <c r="P4169" s="81">
        <f t="shared" si="652"/>
        <v>2.6738629111412888</v>
      </c>
      <c r="Q4169" s="81">
        <f t="shared" si="653"/>
        <v>2.6738629111412888</v>
      </c>
      <c r="S4169" s="1">
        <f t="shared" si="657"/>
        <v>4</v>
      </c>
      <c r="T4169" s="1" t="str">
        <f t="shared" si="658"/>
        <v>Off-Peak</v>
      </c>
    </row>
    <row r="4170" spans="1:20" x14ac:dyDescent="0.25">
      <c r="A4170" s="85">
        <v>45099.95833332352</v>
      </c>
      <c r="B4170" s="1">
        <v>6</v>
      </c>
      <c r="C4170" s="1">
        <v>23</v>
      </c>
      <c r="D4170" s="1">
        <v>0</v>
      </c>
      <c r="E4170" s="1" t="str">
        <f t="shared" si="654"/>
        <v>Summer</v>
      </c>
      <c r="F4170" s="78">
        <v>1.1933</v>
      </c>
      <c r="G4170" s="79">
        <f t="shared" si="655"/>
        <v>2.2703291674006691</v>
      </c>
      <c r="J4170" s="78">
        <v>0</v>
      </c>
      <c r="K4170" s="80">
        <f t="shared" si="656"/>
        <v>0</v>
      </c>
      <c r="L4170" s="68" t="str">
        <f t="shared" si="649"/>
        <v>Normal</v>
      </c>
      <c r="N4170" s="67">
        <f t="shared" si="650"/>
        <v>0</v>
      </c>
      <c r="O4170" s="67">
        <f t="shared" si="651"/>
        <v>0</v>
      </c>
      <c r="P4170" s="81">
        <f t="shared" si="652"/>
        <v>2.2703291674006691</v>
      </c>
      <c r="Q4170" s="81">
        <f t="shared" si="653"/>
        <v>2.2703291674006691</v>
      </c>
      <c r="S4170" s="1">
        <f t="shared" si="657"/>
        <v>4</v>
      </c>
      <c r="T4170" s="1" t="str">
        <f t="shared" si="658"/>
        <v>Off-Peak</v>
      </c>
    </row>
    <row r="4171" spans="1:20" x14ac:dyDescent="0.25">
      <c r="A4171" s="85">
        <v>45099.999999990185</v>
      </c>
      <c r="B4171" s="1">
        <v>6</v>
      </c>
      <c r="C4171" s="1">
        <v>23</v>
      </c>
      <c r="D4171" s="1">
        <v>1</v>
      </c>
      <c r="E4171" s="1" t="str">
        <f t="shared" si="654"/>
        <v>Summer</v>
      </c>
      <c r="F4171" s="78">
        <v>1.0198</v>
      </c>
      <c r="G4171" s="79">
        <f t="shared" si="655"/>
        <v>1.9402343793808785</v>
      </c>
      <c r="J4171" s="78">
        <v>0</v>
      </c>
      <c r="K4171" s="80">
        <f t="shared" si="656"/>
        <v>0</v>
      </c>
      <c r="L4171" s="68" t="str">
        <f t="shared" si="649"/>
        <v>Normal</v>
      </c>
      <c r="N4171" s="67">
        <f t="shared" si="650"/>
        <v>0</v>
      </c>
      <c r="O4171" s="67">
        <f t="shared" si="651"/>
        <v>0</v>
      </c>
      <c r="P4171" s="81">
        <f t="shared" si="652"/>
        <v>1.9402343793808785</v>
      </c>
      <c r="Q4171" s="81">
        <f t="shared" si="653"/>
        <v>1.9402343793808785</v>
      </c>
      <c r="S4171" s="1">
        <f t="shared" si="657"/>
        <v>5</v>
      </c>
      <c r="T4171" s="1" t="str">
        <f t="shared" si="658"/>
        <v>Off-Peak</v>
      </c>
    </row>
    <row r="4172" spans="1:20" x14ac:dyDescent="0.25">
      <c r="A4172" s="85">
        <v>45100.041666656849</v>
      </c>
      <c r="B4172" s="1">
        <v>6</v>
      </c>
      <c r="C4172" s="1">
        <v>23</v>
      </c>
      <c r="D4172" s="1">
        <v>2</v>
      </c>
      <c r="E4172" s="1" t="str">
        <f t="shared" si="654"/>
        <v>Summer</v>
      </c>
      <c r="F4172" s="78">
        <v>0.88749999999999996</v>
      </c>
      <c r="G4172" s="79">
        <f t="shared" si="655"/>
        <v>1.6885252124931649</v>
      </c>
      <c r="J4172" s="78">
        <v>0</v>
      </c>
      <c r="K4172" s="80">
        <f t="shared" si="656"/>
        <v>0</v>
      </c>
      <c r="L4172" s="68" t="str">
        <f t="shared" si="649"/>
        <v>Normal</v>
      </c>
      <c r="N4172" s="67">
        <f t="shared" si="650"/>
        <v>0</v>
      </c>
      <c r="O4172" s="67">
        <f t="shared" si="651"/>
        <v>0</v>
      </c>
      <c r="P4172" s="81">
        <f t="shared" si="652"/>
        <v>1.6885252124931649</v>
      </c>
      <c r="Q4172" s="81">
        <f t="shared" si="653"/>
        <v>1.6885252124931649</v>
      </c>
      <c r="S4172" s="1">
        <f t="shared" si="657"/>
        <v>5</v>
      </c>
      <c r="T4172" s="1" t="str">
        <f t="shared" si="658"/>
        <v>Off-Peak</v>
      </c>
    </row>
    <row r="4173" spans="1:20" x14ac:dyDescent="0.25">
      <c r="A4173" s="85">
        <v>45100.083333323513</v>
      </c>
      <c r="B4173" s="1">
        <v>6</v>
      </c>
      <c r="C4173" s="1">
        <v>23</v>
      </c>
      <c r="D4173" s="1">
        <v>3</v>
      </c>
      <c r="E4173" s="1" t="str">
        <f t="shared" si="654"/>
        <v>Summer</v>
      </c>
      <c r="F4173" s="78">
        <v>0.79910000000000003</v>
      </c>
      <c r="G4173" s="79">
        <f t="shared" si="655"/>
        <v>1.5203385885107472</v>
      </c>
      <c r="J4173" s="78">
        <v>0</v>
      </c>
      <c r="K4173" s="80">
        <f t="shared" si="656"/>
        <v>0</v>
      </c>
      <c r="L4173" s="68" t="str">
        <f t="shared" si="649"/>
        <v>Normal</v>
      </c>
      <c r="N4173" s="67">
        <f t="shared" si="650"/>
        <v>0</v>
      </c>
      <c r="O4173" s="67">
        <f t="shared" si="651"/>
        <v>0</v>
      </c>
      <c r="P4173" s="81">
        <f t="shared" si="652"/>
        <v>1.5203385885107472</v>
      </c>
      <c r="Q4173" s="81">
        <f t="shared" si="653"/>
        <v>1.5203385885107472</v>
      </c>
      <c r="S4173" s="1">
        <f t="shared" si="657"/>
        <v>5</v>
      </c>
      <c r="T4173" s="1" t="str">
        <f t="shared" si="658"/>
        <v>Off-Peak</v>
      </c>
    </row>
    <row r="4174" spans="1:20" x14ac:dyDescent="0.25">
      <c r="A4174" s="85">
        <v>45100.124999990177</v>
      </c>
      <c r="B4174" s="1">
        <v>6</v>
      </c>
      <c r="C4174" s="1">
        <v>23</v>
      </c>
      <c r="D4174" s="1">
        <v>4</v>
      </c>
      <c r="E4174" s="1" t="str">
        <f t="shared" si="654"/>
        <v>Summer</v>
      </c>
      <c r="F4174" s="78">
        <v>0.74339999999999995</v>
      </c>
      <c r="G4174" s="79">
        <f t="shared" si="655"/>
        <v>1.4143657948928663</v>
      </c>
      <c r="J4174" s="78">
        <v>0</v>
      </c>
      <c r="K4174" s="80">
        <f t="shared" si="656"/>
        <v>0</v>
      </c>
      <c r="L4174" s="68" t="str">
        <f t="shared" si="649"/>
        <v>Normal</v>
      </c>
      <c r="N4174" s="67">
        <f t="shared" si="650"/>
        <v>0</v>
      </c>
      <c r="O4174" s="67">
        <f t="shared" si="651"/>
        <v>0</v>
      </c>
      <c r="P4174" s="81">
        <f t="shared" si="652"/>
        <v>1.4143657948928663</v>
      </c>
      <c r="Q4174" s="81">
        <f t="shared" si="653"/>
        <v>1.4143657948928663</v>
      </c>
      <c r="S4174" s="1">
        <f t="shared" si="657"/>
        <v>5</v>
      </c>
      <c r="T4174" s="1" t="str">
        <f t="shared" si="658"/>
        <v>Off-Peak</v>
      </c>
    </row>
    <row r="4175" spans="1:20" x14ac:dyDescent="0.25">
      <c r="A4175" s="85">
        <v>45100.166666656842</v>
      </c>
      <c r="B4175" s="1">
        <v>6</v>
      </c>
      <c r="C4175" s="1">
        <v>23</v>
      </c>
      <c r="D4175" s="1">
        <v>5</v>
      </c>
      <c r="E4175" s="1" t="str">
        <f t="shared" si="654"/>
        <v>Summer</v>
      </c>
      <c r="F4175" s="78">
        <v>0.71240000000000003</v>
      </c>
      <c r="G4175" s="79">
        <f t="shared" si="655"/>
        <v>1.3553863226818375</v>
      </c>
      <c r="J4175" s="78">
        <v>1.681E-3</v>
      </c>
      <c r="K4175" s="80">
        <f t="shared" si="656"/>
        <v>1.681E-3</v>
      </c>
      <c r="L4175" s="68" t="str">
        <f t="shared" si="649"/>
        <v>Normal</v>
      </c>
      <c r="N4175" s="67">
        <f t="shared" si="650"/>
        <v>0</v>
      </c>
      <c r="O4175" s="67">
        <f t="shared" si="651"/>
        <v>1.681E-3</v>
      </c>
      <c r="P4175" s="81">
        <f t="shared" si="652"/>
        <v>1.3537053226818374</v>
      </c>
      <c r="Q4175" s="81">
        <f t="shared" si="653"/>
        <v>1.3537053226818374</v>
      </c>
      <c r="S4175" s="1">
        <f t="shared" si="657"/>
        <v>5</v>
      </c>
      <c r="T4175" s="1" t="str">
        <f t="shared" si="658"/>
        <v>Off-Peak</v>
      </c>
    </row>
    <row r="4176" spans="1:20" x14ac:dyDescent="0.25">
      <c r="A4176" s="85">
        <v>45100.208333323506</v>
      </c>
      <c r="B4176" s="1">
        <v>6</v>
      </c>
      <c r="C4176" s="1">
        <v>23</v>
      </c>
      <c r="D4176" s="1">
        <v>6</v>
      </c>
      <c r="E4176" s="1" t="str">
        <f t="shared" si="654"/>
        <v>Summer</v>
      </c>
      <c r="F4176" s="78">
        <v>0.7</v>
      </c>
      <c r="G4176" s="79">
        <f t="shared" si="655"/>
        <v>1.3317945337974257</v>
      </c>
      <c r="J4176" s="78">
        <v>0.29863299999999998</v>
      </c>
      <c r="K4176" s="80">
        <f t="shared" si="656"/>
        <v>0.29863299999999998</v>
      </c>
      <c r="L4176" s="68" t="str">
        <f t="shared" si="649"/>
        <v>Normal</v>
      </c>
      <c r="N4176" s="67">
        <f t="shared" si="650"/>
        <v>0</v>
      </c>
      <c r="O4176" s="67">
        <f t="shared" si="651"/>
        <v>0.29863299999999998</v>
      </c>
      <c r="P4176" s="81">
        <f t="shared" si="652"/>
        <v>1.0331615337974258</v>
      </c>
      <c r="Q4176" s="81">
        <f t="shared" si="653"/>
        <v>1.0331615337974258</v>
      </c>
      <c r="S4176" s="1">
        <f t="shared" si="657"/>
        <v>5</v>
      </c>
      <c r="T4176" s="1" t="str">
        <f t="shared" si="658"/>
        <v>Peak</v>
      </c>
    </row>
    <row r="4177" spans="1:20" x14ac:dyDescent="0.25">
      <c r="A4177" s="85">
        <v>45100.24999999017</v>
      </c>
      <c r="B4177" s="1">
        <v>6</v>
      </c>
      <c r="C4177" s="1">
        <v>23</v>
      </c>
      <c r="D4177" s="1">
        <v>7</v>
      </c>
      <c r="E4177" s="1" t="str">
        <f t="shared" si="654"/>
        <v>Summer</v>
      </c>
      <c r="F4177" s="78">
        <v>0.71699999999999997</v>
      </c>
      <c r="G4177" s="79">
        <f t="shared" si="655"/>
        <v>1.3641381153325061</v>
      </c>
      <c r="J4177" s="78">
        <v>0.26539200000000002</v>
      </c>
      <c r="K4177" s="80">
        <f t="shared" si="656"/>
        <v>0.26539200000000002</v>
      </c>
      <c r="L4177" s="68" t="str">
        <f t="shared" si="649"/>
        <v>Normal</v>
      </c>
      <c r="N4177" s="67">
        <f t="shared" si="650"/>
        <v>0</v>
      </c>
      <c r="O4177" s="67">
        <f t="shared" si="651"/>
        <v>0.26539200000000002</v>
      </c>
      <c r="P4177" s="81">
        <f t="shared" si="652"/>
        <v>1.098746115332506</v>
      </c>
      <c r="Q4177" s="81">
        <f t="shared" si="653"/>
        <v>1.098746115332506</v>
      </c>
      <c r="S4177" s="1">
        <f t="shared" si="657"/>
        <v>5</v>
      </c>
      <c r="T4177" s="1" t="str">
        <f t="shared" si="658"/>
        <v>Peak</v>
      </c>
    </row>
    <row r="4178" spans="1:20" x14ac:dyDescent="0.25">
      <c r="A4178" s="85">
        <v>45100.291666656834</v>
      </c>
      <c r="B4178" s="1">
        <v>6</v>
      </c>
      <c r="C4178" s="1">
        <v>23</v>
      </c>
      <c r="D4178" s="1">
        <v>8</v>
      </c>
      <c r="E4178" s="1" t="str">
        <f t="shared" si="654"/>
        <v>Summer</v>
      </c>
      <c r="F4178" s="78">
        <v>0.79959999999999998</v>
      </c>
      <c r="G4178" s="79">
        <f t="shared" si="655"/>
        <v>1.5212898703206024</v>
      </c>
      <c r="J4178" s="78">
        <v>0.62582399999999994</v>
      </c>
      <c r="K4178" s="80">
        <f t="shared" si="656"/>
        <v>0.62582399999999994</v>
      </c>
      <c r="L4178" s="68" t="str">
        <f t="shared" si="649"/>
        <v>Normal</v>
      </c>
      <c r="N4178" s="67">
        <f t="shared" si="650"/>
        <v>0</v>
      </c>
      <c r="O4178" s="67">
        <f t="shared" si="651"/>
        <v>0.62582399999999994</v>
      </c>
      <c r="P4178" s="81">
        <f t="shared" si="652"/>
        <v>0.89546587032060243</v>
      </c>
      <c r="Q4178" s="81">
        <f t="shared" si="653"/>
        <v>0.89546587032060243</v>
      </c>
      <c r="S4178" s="1">
        <f t="shared" si="657"/>
        <v>5</v>
      </c>
      <c r="T4178" s="1" t="str">
        <f t="shared" si="658"/>
        <v>Peak</v>
      </c>
    </row>
    <row r="4179" spans="1:20" x14ac:dyDescent="0.25">
      <c r="A4179" s="85">
        <v>45100.333333323499</v>
      </c>
      <c r="B4179" s="1">
        <v>6</v>
      </c>
      <c r="C4179" s="1">
        <v>23</v>
      </c>
      <c r="D4179" s="1">
        <v>9</v>
      </c>
      <c r="E4179" s="1" t="str">
        <f t="shared" si="654"/>
        <v>Summer</v>
      </c>
      <c r="F4179" s="78">
        <v>0.91600000000000004</v>
      </c>
      <c r="G4179" s="79">
        <f t="shared" si="655"/>
        <v>1.7427482756549173</v>
      </c>
      <c r="J4179" s="78">
        <v>1.2335</v>
      </c>
      <c r="K4179" s="80">
        <f t="shared" si="656"/>
        <v>1.2335</v>
      </c>
      <c r="L4179" s="68" t="str">
        <f t="shared" ref="L4179:L4242" si="659">IF(AND(D4179&gt;=$C$2,D4179&lt;=$C$3,E4179="Summer"),"MaxDis","Normal")</f>
        <v>Normal</v>
      </c>
      <c r="N4179" s="67">
        <f t="shared" ref="N4179:N4242" si="660">IF(K4179-G4179&lt;0,0,K4179-G4179)</f>
        <v>0</v>
      </c>
      <c r="O4179" s="67">
        <f t="shared" ref="O4179:O4242" si="661">K4179-N4179</f>
        <v>1.2335</v>
      </c>
      <c r="P4179" s="81">
        <f t="shared" ref="P4179:P4242" si="662">MAX(0,G4179-O4179)</f>
        <v>0.50924827565491726</v>
      </c>
      <c r="Q4179" s="81">
        <f t="shared" ref="Q4179:Q4242" si="663">G4179-K4179</f>
        <v>0.50924827565491726</v>
      </c>
      <c r="S4179" s="1">
        <f t="shared" si="657"/>
        <v>5</v>
      </c>
      <c r="T4179" s="1" t="str">
        <f t="shared" si="658"/>
        <v>Peak</v>
      </c>
    </row>
    <row r="4180" spans="1:20" x14ac:dyDescent="0.25">
      <c r="A4180" s="85">
        <v>45100.374999990163</v>
      </c>
      <c r="B4180" s="1">
        <v>6</v>
      </c>
      <c r="C4180" s="1">
        <v>23</v>
      </c>
      <c r="D4180" s="1">
        <v>10</v>
      </c>
      <c r="E4180" s="1" t="str">
        <f t="shared" ref="E4180:E4243" si="664">IF(AND(B4180&gt;=$C$5,B4180&lt;=$C$6),"Summer","Non-Summer")</f>
        <v>Summer</v>
      </c>
      <c r="F4180" s="78">
        <v>1.0517000000000001</v>
      </c>
      <c r="G4180" s="79">
        <f t="shared" ref="G4180:G4243" si="665">F4180*$G$13</f>
        <v>2.000926158849647</v>
      </c>
      <c r="J4180" s="78">
        <v>4.0899320000000001</v>
      </c>
      <c r="K4180" s="80">
        <f t="shared" ref="K4180:K4243" si="666">J4180*$K$13</f>
        <v>4.0899320000000001</v>
      </c>
      <c r="L4180" s="68" t="str">
        <f t="shared" si="659"/>
        <v>Normal</v>
      </c>
      <c r="N4180" s="67">
        <f t="shared" si="660"/>
        <v>2.0890058411503531</v>
      </c>
      <c r="O4180" s="67">
        <f t="shared" si="661"/>
        <v>2.000926158849647</v>
      </c>
      <c r="P4180" s="81">
        <f t="shared" si="662"/>
        <v>0</v>
      </c>
      <c r="Q4180" s="81">
        <f t="shared" si="663"/>
        <v>-2.0890058411503531</v>
      </c>
      <c r="S4180" s="1">
        <f t="shared" ref="S4180:S4243" si="667">WEEKDAY(A4180,2)</f>
        <v>5</v>
      </c>
      <c r="T4180" s="1" t="str">
        <f t="shared" ref="T4180:T4243" si="668">IF(S4180&gt;5,"Off-Peak",IF(AND(D4180&gt;=$C$7,D4180&lt;$C$8),"Peak","Off-Peak"))</f>
        <v>Peak</v>
      </c>
    </row>
    <row r="4181" spans="1:20" x14ac:dyDescent="0.25">
      <c r="A4181" s="85">
        <v>45100.416666656827</v>
      </c>
      <c r="B4181" s="1">
        <v>6</v>
      </c>
      <c r="C4181" s="1">
        <v>23</v>
      </c>
      <c r="D4181" s="1">
        <v>11</v>
      </c>
      <c r="E4181" s="1" t="str">
        <f t="shared" si="664"/>
        <v>Summer</v>
      </c>
      <c r="F4181" s="78">
        <v>1.2387999999999999</v>
      </c>
      <c r="G4181" s="79">
        <f t="shared" si="665"/>
        <v>2.3568958120975014</v>
      </c>
      <c r="J4181" s="78">
        <v>3.9621819999999999</v>
      </c>
      <c r="K4181" s="80">
        <f t="shared" si="666"/>
        <v>3.9621819999999999</v>
      </c>
      <c r="L4181" s="68" t="str">
        <f t="shared" si="659"/>
        <v>Normal</v>
      </c>
      <c r="N4181" s="67">
        <f t="shared" si="660"/>
        <v>1.6052861879024984</v>
      </c>
      <c r="O4181" s="67">
        <f t="shared" si="661"/>
        <v>2.3568958120975014</v>
      </c>
      <c r="P4181" s="81">
        <f t="shared" si="662"/>
        <v>0</v>
      </c>
      <c r="Q4181" s="81">
        <f t="shared" si="663"/>
        <v>-1.6052861879024984</v>
      </c>
      <c r="S4181" s="1">
        <f t="shared" si="667"/>
        <v>5</v>
      </c>
      <c r="T4181" s="1" t="str">
        <f t="shared" si="668"/>
        <v>Peak</v>
      </c>
    </row>
    <row r="4182" spans="1:20" x14ac:dyDescent="0.25">
      <c r="A4182" s="85">
        <v>45100.458333323491</v>
      </c>
      <c r="B4182" s="1">
        <v>6</v>
      </c>
      <c r="C4182" s="1">
        <v>23</v>
      </c>
      <c r="D4182" s="1">
        <v>12</v>
      </c>
      <c r="E4182" s="1" t="str">
        <f t="shared" si="664"/>
        <v>Summer</v>
      </c>
      <c r="F4182" s="78">
        <v>1.4412</v>
      </c>
      <c r="G4182" s="79">
        <f t="shared" si="665"/>
        <v>2.7419746887269287</v>
      </c>
      <c r="J4182" s="78">
        <v>3.0357220000000003</v>
      </c>
      <c r="K4182" s="80">
        <f t="shared" si="666"/>
        <v>3.0357220000000003</v>
      </c>
      <c r="L4182" s="68" t="str">
        <f t="shared" si="659"/>
        <v>Normal</v>
      </c>
      <c r="N4182" s="67">
        <f t="shared" si="660"/>
        <v>0.29374731127307152</v>
      </c>
      <c r="O4182" s="67">
        <f t="shared" si="661"/>
        <v>2.7419746887269287</v>
      </c>
      <c r="P4182" s="81">
        <f t="shared" si="662"/>
        <v>0</v>
      </c>
      <c r="Q4182" s="81">
        <f t="shared" si="663"/>
        <v>-0.29374731127307152</v>
      </c>
      <c r="S4182" s="1">
        <f t="shared" si="667"/>
        <v>5</v>
      </c>
      <c r="T4182" s="1" t="str">
        <f t="shared" si="668"/>
        <v>Peak</v>
      </c>
    </row>
    <row r="4183" spans="1:20" x14ac:dyDescent="0.25">
      <c r="A4183" s="85">
        <v>45100.499999990156</v>
      </c>
      <c r="B4183" s="1">
        <v>6</v>
      </c>
      <c r="C4183" s="1">
        <v>23</v>
      </c>
      <c r="D4183" s="1">
        <v>13</v>
      </c>
      <c r="E4183" s="1" t="str">
        <f t="shared" si="664"/>
        <v>Summer</v>
      </c>
      <c r="F4183" s="78">
        <v>1.6253</v>
      </c>
      <c r="G4183" s="79">
        <f t="shared" si="665"/>
        <v>3.0922366511156518</v>
      </c>
      <c r="J4183" s="78">
        <v>1.5774680000000001</v>
      </c>
      <c r="K4183" s="80">
        <f t="shared" si="666"/>
        <v>1.5774680000000001</v>
      </c>
      <c r="L4183" s="68" t="str">
        <f t="shared" si="659"/>
        <v>Normal</v>
      </c>
      <c r="N4183" s="67">
        <f t="shared" si="660"/>
        <v>0</v>
      </c>
      <c r="O4183" s="67">
        <f t="shared" si="661"/>
        <v>1.5774680000000001</v>
      </c>
      <c r="P4183" s="81">
        <f t="shared" si="662"/>
        <v>1.5147686511156517</v>
      </c>
      <c r="Q4183" s="81">
        <f t="shared" si="663"/>
        <v>1.5147686511156517</v>
      </c>
      <c r="S4183" s="1">
        <f t="shared" si="667"/>
        <v>5</v>
      </c>
      <c r="T4183" s="1" t="str">
        <f t="shared" si="668"/>
        <v>Peak</v>
      </c>
    </row>
    <row r="4184" spans="1:20" x14ac:dyDescent="0.25">
      <c r="A4184" s="85">
        <v>45100.54166665682</v>
      </c>
      <c r="B4184" s="1">
        <v>6</v>
      </c>
      <c r="C4184" s="1">
        <v>23</v>
      </c>
      <c r="D4184" s="1">
        <v>14</v>
      </c>
      <c r="E4184" s="1" t="str">
        <f t="shared" si="664"/>
        <v>Summer</v>
      </c>
      <c r="F4184" s="78">
        <v>1.7858000000000001</v>
      </c>
      <c r="G4184" s="79">
        <f t="shared" si="665"/>
        <v>3.3975981120792045</v>
      </c>
      <c r="J4184" s="78">
        <v>1.618568</v>
      </c>
      <c r="K4184" s="80">
        <f t="shared" si="666"/>
        <v>1.618568</v>
      </c>
      <c r="L4184" s="68" t="str">
        <f t="shared" si="659"/>
        <v>Normal</v>
      </c>
      <c r="N4184" s="67">
        <f t="shared" si="660"/>
        <v>0</v>
      </c>
      <c r="O4184" s="67">
        <f t="shared" si="661"/>
        <v>1.618568</v>
      </c>
      <c r="P4184" s="81">
        <f t="shared" si="662"/>
        <v>1.7790301120792045</v>
      </c>
      <c r="Q4184" s="81">
        <f t="shared" si="663"/>
        <v>1.7790301120792045</v>
      </c>
      <c r="S4184" s="1">
        <f t="shared" si="667"/>
        <v>5</v>
      </c>
      <c r="T4184" s="1" t="str">
        <f t="shared" si="668"/>
        <v>Peak</v>
      </c>
    </row>
    <row r="4185" spans="1:20" x14ac:dyDescent="0.25">
      <c r="A4185" s="85">
        <v>45100.583333323484</v>
      </c>
      <c r="B4185" s="1">
        <v>6</v>
      </c>
      <c r="C4185" s="1">
        <v>23</v>
      </c>
      <c r="D4185" s="1">
        <v>15</v>
      </c>
      <c r="E4185" s="1" t="str">
        <f t="shared" si="664"/>
        <v>Summer</v>
      </c>
      <c r="F4185" s="78">
        <v>1.9165000000000001</v>
      </c>
      <c r="G4185" s="79">
        <f t="shared" si="665"/>
        <v>3.6462631771753813</v>
      </c>
      <c r="J4185" s="78">
        <v>1.2380530000000001</v>
      </c>
      <c r="K4185" s="80">
        <f t="shared" si="666"/>
        <v>1.2380530000000001</v>
      </c>
      <c r="L4185" s="68" t="str">
        <f t="shared" si="659"/>
        <v>Normal</v>
      </c>
      <c r="N4185" s="67">
        <f t="shared" si="660"/>
        <v>0</v>
      </c>
      <c r="O4185" s="67">
        <f t="shared" si="661"/>
        <v>1.2380530000000001</v>
      </c>
      <c r="P4185" s="81">
        <f t="shared" si="662"/>
        <v>2.4082101771753814</v>
      </c>
      <c r="Q4185" s="81">
        <f t="shared" si="663"/>
        <v>2.4082101771753814</v>
      </c>
      <c r="S4185" s="1">
        <f t="shared" si="667"/>
        <v>5</v>
      </c>
      <c r="T4185" s="1" t="str">
        <f t="shared" si="668"/>
        <v>Peak</v>
      </c>
    </row>
    <row r="4186" spans="1:20" x14ac:dyDescent="0.25">
      <c r="A4186" s="85">
        <v>45100.624999990148</v>
      </c>
      <c r="B4186" s="1">
        <v>6</v>
      </c>
      <c r="C4186" s="1">
        <v>23</v>
      </c>
      <c r="D4186" s="1">
        <v>16</v>
      </c>
      <c r="E4186" s="1" t="str">
        <f t="shared" si="664"/>
        <v>Summer</v>
      </c>
      <c r="F4186" s="78">
        <v>2.0398999999999998</v>
      </c>
      <c r="G4186" s="79">
        <f t="shared" si="665"/>
        <v>3.8810395278476699</v>
      </c>
      <c r="J4186" s="78">
        <v>1.445009</v>
      </c>
      <c r="K4186" s="80">
        <f t="shared" si="666"/>
        <v>1.445009</v>
      </c>
      <c r="L4186" s="68" t="str">
        <f t="shared" si="659"/>
        <v>Normal</v>
      </c>
      <c r="N4186" s="67">
        <f t="shared" si="660"/>
        <v>0</v>
      </c>
      <c r="O4186" s="67">
        <f t="shared" si="661"/>
        <v>1.445009</v>
      </c>
      <c r="P4186" s="81">
        <f t="shared" si="662"/>
        <v>2.4360305278476702</v>
      </c>
      <c r="Q4186" s="81">
        <f t="shared" si="663"/>
        <v>2.4360305278476702</v>
      </c>
      <c r="S4186" s="1">
        <f t="shared" si="667"/>
        <v>5</v>
      </c>
      <c r="T4186" s="1" t="str">
        <f t="shared" si="668"/>
        <v>Peak</v>
      </c>
    </row>
    <row r="4187" spans="1:20" x14ac:dyDescent="0.25">
      <c r="A4187" s="85">
        <v>45100.666666656813</v>
      </c>
      <c r="B4187" s="1">
        <v>6</v>
      </c>
      <c r="C4187" s="1">
        <v>23</v>
      </c>
      <c r="D4187" s="1">
        <v>17</v>
      </c>
      <c r="E4187" s="1" t="str">
        <f t="shared" si="664"/>
        <v>Summer</v>
      </c>
      <c r="F4187" s="78">
        <v>2.1524000000000001</v>
      </c>
      <c r="G4187" s="79">
        <f t="shared" si="665"/>
        <v>4.0950779350651141</v>
      </c>
      <c r="J4187" s="78">
        <v>0.21150099999999999</v>
      </c>
      <c r="K4187" s="80">
        <f t="shared" si="666"/>
        <v>0.21150099999999999</v>
      </c>
      <c r="L4187" s="68" t="str">
        <f t="shared" si="659"/>
        <v>Normal</v>
      </c>
      <c r="N4187" s="67">
        <f t="shared" si="660"/>
        <v>0</v>
      </c>
      <c r="O4187" s="67">
        <f t="shared" si="661"/>
        <v>0.21150099999999999</v>
      </c>
      <c r="P4187" s="81">
        <f t="shared" si="662"/>
        <v>3.8835769350651139</v>
      </c>
      <c r="Q4187" s="81">
        <f t="shared" si="663"/>
        <v>3.8835769350651139</v>
      </c>
      <c r="S4187" s="1">
        <f t="shared" si="667"/>
        <v>5</v>
      </c>
      <c r="T4187" s="1" t="str">
        <f t="shared" si="668"/>
        <v>Peak</v>
      </c>
    </row>
    <row r="4188" spans="1:20" x14ac:dyDescent="0.25">
      <c r="A4188" s="85">
        <v>45100.708333323477</v>
      </c>
      <c r="B4188" s="1">
        <v>6</v>
      </c>
      <c r="C4188" s="1">
        <v>23</v>
      </c>
      <c r="D4188" s="1">
        <v>18</v>
      </c>
      <c r="E4188" s="1" t="str">
        <f t="shared" si="664"/>
        <v>Summer</v>
      </c>
      <c r="F4188" s="78">
        <v>2.194</v>
      </c>
      <c r="G4188" s="79">
        <f t="shared" si="665"/>
        <v>4.1742245816450749</v>
      </c>
      <c r="J4188" s="78">
        <v>0.523671</v>
      </c>
      <c r="K4188" s="80">
        <f t="shared" si="666"/>
        <v>0.523671</v>
      </c>
      <c r="L4188" s="68" t="str">
        <f t="shared" si="659"/>
        <v>Normal</v>
      </c>
      <c r="N4188" s="67">
        <f t="shared" si="660"/>
        <v>0</v>
      </c>
      <c r="O4188" s="67">
        <f t="shared" si="661"/>
        <v>0.523671</v>
      </c>
      <c r="P4188" s="81">
        <f t="shared" si="662"/>
        <v>3.6505535816450747</v>
      </c>
      <c r="Q4188" s="81">
        <f t="shared" si="663"/>
        <v>3.6505535816450747</v>
      </c>
      <c r="S4188" s="1">
        <f t="shared" si="667"/>
        <v>5</v>
      </c>
      <c r="T4188" s="1" t="str">
        <f t="shared" si="668"/>
        <v>Peak</v>
      </c>
    </row>
    <row r="4189" spans="1:20" x14ac:dyDescent="0.25">
      <c r="A4189" s="85">
        <v>45100.749999990141</v>
      </c>
      <c r="B4189" s="1">
        <v>6</v>
      </c>
      <c r="C4189" s="1">
        <v>23</v>
      </c>
      <c r="D4189" s="1">
        <v>19</v>
      </c>
      <c r="E4189" s="1" t="str">
        <f t="shared" si="664"/>
        <v>Summer</v>
      </c>
      <c r="F4189" s="78">
        <v>2.1343000000000001</v>
      </c>
      <c r="G4189" s="79">
        <f t="shared" si="665"/>
        <v>4.0606415335483517</v>
      </c>
      <c r="J4189" s="78">
        <v>0.260181</v>
      </c>
      <c r="K4189" s="80">
        <f t="shared" si="666"/>
        <v>0.260181</v>
      </c>
      <c r="L4189" s="68" t="str">
        <f t="shared" si="659"/>
        <v>Normal</v>
      </c>
      <c r="N4189" s="67">
        <f t="shared" si="660"/>
        <v>0</v>
      </c>
      <c r="O4189" s="67">
        <f t="shared" si="661"/>
        <v>0.260181</v>
      </c>
      <c r="P4189" s="81">
        <f t="shared" si="662"/>
        <v>3.8004605335483514</v>
      </c>
      <c r="Q4189" s="81">
        <f t="shared" si="663"/>
        <v>3.8004605335483514</v>
      </c>
      <c r="S4189" s="1">
        <f t="shared" si="667"/>
        <v>5</v>
      </c>
      <c r="T4189" s="1" t="str">
        <f t="shared" si="668"/>
        <v>Peak</v>
      </c>
    </row>
    <row r="4190" spans="1:20" x14ac:dyDescent="0.25">
      <c r="A4190" s="85">
        <v>45100.791666656805</v>
      </c>
      <c r="B4190" s="1">
        <v>6</v>
      </c>
      <c r="C4190" s="1">
        <v>23</v>
      </c>
      <c r="D4190" s="1">
        <v>20</v>
      </c>
      <c r="E4190" s="1" t="str">
        <f t="shared" si="664"/>
        <v>Summer</v>
      </c>
      <c r="F4190" s="78">
        <v>1.9577</v>
      </c>
      <c r="G4190" s="79">
        <f t="shared" si="665"/>
        <v>3.7246487983074581</v>
      </c>
      <c r="J4190" s="78">
        <v>0</v>
      </c>
      <c r="K4190" s="80">
        <f t="shared" si="666"/>
        <v>0</v>
      </c>
      <c r="L4190" s="68" t="str">
        <f t="shared" si="659"/>
        <v>Normal</v>
      </c>
      <c r="N4190" s="67">
        <f t="shared" si="660"/>
        <v>0</v>
      </c>
      <c r="O4190" s="67">
        <f t="shared" si="661"/>
        <v>0</v>
      </c>
      <c r="P4190" s="81">
        <f t="shared" si="662"/>
        <v>3.7246487983074581</v>
      </c>
      <c r="Q4190" s="81">
        <f t="shared" si="663"/>
        <v>3.7246487983074581</v>
      </c>
      <c r="S4190" s="1">
        <f t="shared" si="667"/>
        <v>5</v>
      </c>
      <c r="T4190" s="1" t="str">
        <f t="shared" si="668"/>
        <v>Peak</v>
      </c>
    </row>
    <row r="4191" spans="1:20" x14ac:dyDescent="0.25">
      <c r="A4191" s="85">
        <v>45100.83333332347</v>
      </c>
      <c r="B4191" s="1">
        <v>6</v>
      </c>
      <c r="C4191" s="1">
        <v>23</v>
      </c>
      <c r="D4191" s="1">
        <v>21</v>
      </c>
      <c r="E4191" s="1" t="str">
        <f t="shared" si="664"/>
        <v>Summer</v>
      </c>
      <c r="F4191" s="78">
        <v>1.7634000000000001</v>
      </c>
      <c r="G4191" s="79">
        <f t="shared" si="665"/>
        <v>3.354980686997687</v>
      </c>
      <c r="J4191" s="78">
        <v>0</v>
      </c>
      <c r="K4191" s="80">
        <f t="shared" si="666"/>
        <v>0</v>
      </c>
      <c r="L4191" s="68" t="str">
        <f t="shared" si="659"/>
        <v>Normal</v>
      </c>
      <c r="N4191" s="67">
        <f t="shared" si="660"/>
        <v>0</v>
      </c>
      <c r="O4191" s="67">
        <f t="shared" si="661"/>
        <v>0</v>
      </c>
      <c r="P4191" s="81">
        <f t="shared" si="662"/>
        <v>3.354980686997687</v>
      </c>
      <c r="Q4191" s="81">
        <f t="shared" si="663"/>
        <v>3.354980686997687</v>
      </c>
      <c r="S4191" s="1">
        <f t="shared" si="667"/>
        <v>5</v>
      </c>
      <c r="T4191" s="1" t="str">
        <f t="shared" si="668"/>
        <v>Peak</v>
      </c>
    </row>
    <row r="4192" spans="1:20" x14ac:dyDescent="0.25">
      <c r="A4192" s="85">
        <v>45100.874999990134</v>
      </c>
      <c r="B4192" s="1">
        <v>6</v>
      </c>
      <c r="C4192" s="1">
        <v>23</v>
      </c>
      <c r="D4192" s="1">
        <v>22</v>
      </c>
      <c r="E4192" s="1" t="str">
        <f t="shared" si="664"/>
        <v>Summer</v>
      </c>
      <c r="F4192" s="78">
        <v>1.6443000000000001</v>
      </c>
      <c r="G4192" s="79">
        <f t="shared" si="665"/>
        <v>3.1283853598901534</v>
      </c>
      <c r="J4192" s="78">
        <v>0</v>
      </c>
      <c r="K4192" s="80">
        <f t="shared" si="666"/>
        <v>0</v>
      </c>
      <c r="L4192" s="68" t="str">
        <f t="shared" si="659"/>
        <v>Normal</v>
      </c>
      <c r="N4192" s="67">
        <f t="shared" si="660"/>
        <v>0</v>
      </c>
      <c r="O4192" s="67">
        <f t="shared" si="661"/>
        <v>0</v>
      </c>
      <c r="P4192" s="81">
        <f t="shared" si="662"/>
        <v>3.1283853598901534</v>
      </c>
      <c r="Q4192" s="81">
        <f t="shared" si="663"/>
        <v>3.1283853598901534</v>
      </c>
      <c r="S4192" s="1">
        <f t="shared" si="667"/>
        <v>5</v>
      </c>
      <c r="T4192" s="1" t="str">
        <f t="shared" si="668"/>
        <v>Off-Peak</v>
      </c>
    </row>
    <row r="4193" spans="1:20" x14ac:dyDescent="0.25">
      <c r="A4193" s="85">
        <v>45100.916666656798</v>
      </c>
      <c r="B4193" s="1">
        <v>6</v>
      </c>
      <c r="C4193" s="1">
        <v>23</v>
      </c>
      <c r="D4193" s="1">
        <v>23</v>
      </c>
      <c r="E4193" s="1" t="str">
        <f t="shared" si="664"/>
        <v>Summer</v>
      </c>
      <c r="F4193" s="78">
        <v>1.4784999999999999</v>
      </c>
      <c r="G4193" s="79">
        <f t="shared" si="665"/>
        <v>2.8129403117421345</v>
      </c>
      <c r="J4193" s="78">
        <v>0</v>
      </c>
      <c r="K4193" s="80">
        <f t="shared" si="666"/>
        <v>0</v>
      </c>
      <c r="L4193" s="68" t="str">
        <f t="shared" si="659"/>
        <v>Normal</v>
      </c>
      <c r="N4193" s="67">
        <f t="shared" si="660"/>
        <v>0</v>
      </c>
      <c r="O4193" s="67">
        <f t="shared" si="661"/>
        <v>0</v>
      </c>
      <c r="P4193" s="81">
        <f t="shared" si="662"/>
        <v>2.8129403117421345</v>
      </c>
      <c r="Q4193" s="81">
        <f t="shared" si="663"/>
        <v>2.8129403117421345</v>
      </c>
      <c r="S4193" s="1">
        <f t="shared" si="667"/>
        <v>5</v>
      </c>
      <c r="T4193" s="1" t="str">
        <f t="shared" si="668"/>
        <v>Off-Peak</v>
      </c>
    </row>
    <row r="4194" spans="1:20" x14ac:dyDescent="0.25">
      <c r="A4194" s="85">
        <v>45100.958333323462</v>
      </c>
      <c r="B4194" s="1">
        <v>6</v>
      </c>
      <c r="C4194" s="1">
        <v>24</v>
      </c>
      <c r="D4194" s="1">
        <v>0</v>
      </c>
      <c r="E4194" s="1" t="str">
        <f t="shared" si="664"/>
        <v>Summer</v>
      </c>
      <c r="F4194" s="78">
        <v>1.2673000000000001</v>
      </c>
      <c r="G4194" s="79">
        <f t="shared" si="665"/>
        <v>2.4111188752592541</v>
      </c>
      <c r="J4194" s="78">
        <v>0</v>
      </c>
      <c r="K4194" s="80">
        <f t="shared" si="666"/>
        <v>0</v>
      </c>
      <c r="L4194" s="68" t="str">
        <f t="shared" si="659"/>
        <v>Normal</v>
      </c>
      <c r="N4194" s="67">
        <f t="shared" si="660"/>
        <v>0</v>
      </c>
      <c r="O4194" s="67">
        <f t="shared" si="661"/>
        <v>0</v>
      </c>
      <c r="P4194" s="81">
        <f t="shared" si="662"/>
        <v>2.4111188752592541</v>
      </c>
      <c r="Q4194" s="81">
        <f t="shared" si="663"/>
        <v>2.4111188752592541</v>
      </c>
      <c r="S4194" s="1">
        <f t="shared" si="667"/>
        <v>5</v>
      </c>
      <c r="T4194" s="1" t="str">
        <f t="shared" si="668"/>
        <v>Off-Peak</v>
      </c>
    </row>
    <row r="4195" spans="1:20" x14ac:dyDescent="0.25">
      <c r="A4195" s="85">
        <v>45100.999999990127</v>
      </c>
      <c r="B4195" s="1">
        <v>6</v>
      </c>
      <c r="C4195" s="1">
        <v>24</v>
      </c>
      <c r="D4195" s="1">
        <v>1</v>
      </c>
      <c r="E4195" s="1" t="str">
        <f t="shared" si="664"/>
        <v>Summer</v>
      </c>
      <c r="F4195" s="78">
        <v>1.0891</v>
      </c>
      <c r="G4195" s="79">
        <f t="shared" si="665"/>
        <v>2.0720820382268235</v>
      </c>
      <c r="J4195" s="78">
        <v>0</v>
      </c>
      <c r="K4195" s="80">
        <f t="shared" si="666"/>
        <v>0</v>
      </c>
      <c r="L4195" s="68" t="str">
        <f t="shared" si="659"/>
        <v>Normal</v>
      </c>
      <c r="N4195" s="67">
        <f t="shared" si="660"/>
        <v>0</v>
      </c>
      <c r="O4195" s="67">
        <f t="shared" si="661"/>
        <v>0</v>
      </c>
      <c r="P4195" s="81">
        <f t="shared" si="662"/>
        <v>2.0720820382268235</v>
      </c>
      <c r="Q4195" s="81">
        <f t="shared" si="663"/>
        <v>2.0720820382268235</v>
      </c>
      <c r="S4195" s="1">
        <f t="shared" si="667"/>
        <v>6</v>
      </c>
      <c r="T4195" s="1" t="str">
        <f t="shared" si="668"/>
        <v>Off-Peak</v>
      </c>
    </row>
    <row r="4196" spans="1:20" x14ac:dyDescent="0.25">
      <c r="A4196" s="85">
        <v>45101.041666656791</v>
      </c>
      <c r="B4196" s="1">
        <v>6</v>
      </c>
      <c r="C4196" s="1">
        <v>24</v>
      </c>
      <c r="D4196" s="1">
        <v>2</v>
      </c>
      <c r="E4196" s="1" t="str">
        <f t="shared" si="664"/>
        <v>Summer</v>
      </c>
      <c r="F4196" s="78">
        <v>0.93740000000000001</v>
      </c>
      <c r="G4196" s="79">
        <f t="shared" si="665"/>
        <v>1.7834631371167242</v>
      </c>
      <c r="J4196" s="78">
        <v>0</v>
      </c>
      <c r="K4196" s="80">
        <f t="shared" si="666"/>
        <v>0</v>
      </c>
      <c r="L4196" s="68" t="str">
        <f t="shared" si="659"/>
        <v>Normal</v>
      </c>
      <c r="N4196" s="67">
        <f t="shared" si="660"/>
        <v>0</v>
      </c>
      <c r="O4196" s="67">
        <f t="shared" si="661"/>
        <v>0</v>
      </c>
      <c r="P4196" s="81">
        <f t="shared" si="662"/>
        <v>1.7834631371167242</v>
      </c>
      <c r="Q4196" s="81">
        <f t="shared" si="663"/>
        <v>1.7834631371167242</v>
      </c>
      <c r="S4196" s="1">
        <f t="shared" si="667"/>
        <v>6</v>
      </c>
      <c r="T4196" s="1" t="str">
        <f t="shared" si="668"/>
        <v>Off-Peak</v>
      </c>
    </row>
    <row r="4197" spans="1:20" x14ac:dyDescent="0.25">
      <c r="A4197" s="85">
        <v>45101.083333323455</v>
      </c>
      <c r="B4197" s="1">
        <v>6</v>
      </c>
      <c r="C4197" s="1">
        <v>24</v>
      </c>
      <c r="D4197" s="1">
        <v>3</v>
      </c>
      <c r="E4197" s="1" t="str">
        <f t="shared" si="664"/>
        <v>Summer</v>
      </c>
      <c r="F4197" s="78">
        <v>0.83379999999999999</v>
      </c>
      <c r="G4197" s="79">
        <f t="shared" si="665"/>
        <v>1.5863575461147053</v>
      </c>
      <c r="J4197" s="78">
        <v>0</v>
      </c>
      <c r="K4197" s="80">
        <f t="shared" si="666"/>
        <v>0</v>
      </c>
      <c r="L4197" s="68" t="str">
        <f t="shared" si="659"/>
        <v>Normal</v>
      </c>
      <c r="N4197" s="67">
        <f t="shared" si="660"/>
        <v>0</v>
      </c>
      <c r="O4197" s="67">
        <f t="shared" si="661"/>
        <v>0</v>
      </c>
      <c r="P4197" s="81">
        <f t="shared" si="662"/>
        <v>1.5863575461147053</v>
      </c>
      <c r="Q4197" s="81">
        <f t="shared" si="663"/>
        <v>1.5863575461147053</v>
      </c>
      <c r="S4197" s="1">
        <f t="shared" si="667"/>
        <v>6</v>
      </c>
      <c r="T4197" s="1" t="str">
        <f t="shared" si="668"/>
        <v>Off-Peak</v>
      </c>
    </row>
    <row r="4198" spans="1:20" x14ac:dyDescent="0.25">
      <c r="A4198" s="85">
        <v>45101.124999990119</v>
      </c>
      <c r="B4198" s="1">
        <v>6</v>
      </c>
      <c r="C4198" s="1">
        <v>24</v>
      </c>
      <c r="D4198" s="1">
        <v>4</v>
      </c>
      <c r="E4198" s="1" t="str">
        <f t="shared" si="664"/>
        <v>Summer</v>
      </c>
      <c r="F4198" s="78">
        <v>0.76249999999999996</v>
      </c>
      <c r="G4198" s="79">
        <f t="shared" si="665"/>
        <v>1.4507047600293388</v>
      </c>
      <c r="J4198" s="78">
        <v>0</v>
      </c>
      <c r="K4198" s="80">
        <f t="shared" si="666"/>
        <v>0</v>
      </c>
      <c r="L4198" s="68" t="str">
        <f t="shared" si="659"/>
        <v>Normal</v>
      </c>
      <c r="N4198" s="67">
        <f t="shared" si="660"/>
        <v>0</v>
      </c>
      <c r="O4198" s="67">
        <f t="shared" si="661"/>
        <v>0</v>
      </c>
      <c r="P4198" s="81">
        <f t="shared" si="662"/>
        <v>1.4507047600293388</v>
      </c>
      <c r="Q4198" s="81">
        <f t="shared" si="663"/>
        <v>1.4507047600293388</v>
      </c>
      <c r="S4198" s="1">
        <f t="shared" si="667"/>
        <v>6</v>
      </c>
      <c r="T4198" s="1" t="str">
        <f t="shared" si="668"/>
        <v>Off-Peak</v>
      </c>
    </row>
    <row r="4199" spans="1:20" x14ac:dyDescent="0.25">
      <c r="A4199" s="85">
        <v>45101.166666656783</v>
      </c>
      <c r="B4199" s="1">
        <v>6</v>
      </c>
      <c r="C4199" s="1">
        <v>24</v>
      </c>
      <c r="D4199" s="1">
        <v>5</v>
      </c>
      <c r="E4199" s="1" t="str">
        <f t="shared" si="664"/>
        <v>Summer</v>
      </c>
      <c r="F4199" s="78">
        <v>0.71579999999999999</v>
      </c>
      <c r="G4199" s="79">
        <f t="shared" si="665"/>
        <v>1.3618550389888535</v>
      </c>
      <c r="J4199" s="78">
        <v>0</v>
      </c>
      <c r="K4199" s="80">
        <f t="shared" si="666"/>
        <v>0</v>
      </c>
      <c r="L4199" s="68" t="str">
        <f t="shared" si="659"/>
        <v>Normal</v>
      </c>
      <c r="N4199" s="67">
        <f t="shared" si="660"/>
        <v>0</v>
      </c>
      <c r="O4199" s="67">
        <f t="shared" si="661"/>
        <v>0</v>
      </c>
      <c r="P4199" s="81">
        <f t="shared" si="662"/>
        <v>1.3618550389888535</v>
      </c>
      <c r="Q4199" s="81">
        <f t="shared" si="663"/>
        <v>1.3618550389888535</v>
      </c>
      <c r="S4199" s="1">
        <f t="shared" si="667"/>
        <v>6</v>
      </c>
      <c r="T4199" s="1" t="str">
        <f t="shared" si="668"/>
        <v>Off-Peak</v>
      </c>
    </row>
    <row r="4200" spans="1:20" x14ac:dyDescent="0.25">
      <c r="A4200" s="85">
        <v>45101.208333323448</v>
      </c>
      <c r="B4200" s="1">
        <v>6</v>
      </c>
      <c r="C4200" s="1">
        <v>24</v>
      </c>
      <c r="D4200" s="1">
        <v>6</v>
      </c>
      <c r="E4200" s="1" t="str">
        <f t="shared" si="664"/>
        <v>Summer</v>
      </c>
      <c r="F4200" s="78">
        <v>0.68940000000000001</v>
      </c>
      <c r="G4200" s="79">
        <f t="shared" si="665"/>
        <v>1.3116273594284935</v>
      </c>
      <c r="J4200" s="78">
        <v>0.15048699999999998</v>
      </c>
      <c r="K4200" s="80">
        <f t="shared" si="666"/>
        <v>0.15048699999999998</v>
      </c>
      <c r="L4200" s="68" t="str">
        <f t="shared" si="659"/>
        <v>Normal</v>
      </c>
      <c r="N4200" s="67">
        <f t="shared" si="660"/>
        <v>0</v>
      </c>
      <c r="O4200" s="67">
        <f t="shared" si="661"/>
        <v>0.15048699999999998</v>
      </c>
      <c r="P4200" s="81">
        <f t="shared" si="662"/>
        <v>1.1611403594284935</v>
      </c>
      <c r="Q4200" s="81">
        <f t="shared" si="663"/>
        <v>1.1611403594284935</v>
      </c>
      <c r="S4200" s="1">
        <f t="shared" si="667"/>
        <v>6</v>
      </c>
      <c r="T4200" s="1" t="str">
        <f t="shared" si="668"/>
        <v>Off-Peak</v>
      </c>
    </row>
    <row r="4201" spans="1:20" x14ac:dyDescent="0.25">
      <c r="A4201" s="85">
        <v>45101.249999990112</v>
      </c>
      <c r="B4201" s="1">
        <v>6</v>
      </c>
      <c r="C4201" s="1">
        <v>24</v>
      </c>
      <c r="D4201" s="1">
        <v>7</v>
      </c>
      <c r="E4201" s="1" t="str">
        <f t="shared" si="664"/>
        <v>Summer</v>
      </c>
      <c r="F4201" s="78">
        <v>0.71230000000000004</v>
      </c>
      <c r="G4201" s="79">
        <f t="shared" si="665"/>
        <v>1.3551960663198663</v>
      </c>
      <c r="J4201" s="78">
        <v>0.412721</v>
      </c>
      <c r="K4201" s="80">
        <f t="shared" si="666"/>
        <v>0.412721</v>
      </c>
      <c r="L4201" s="68" t="str">
        <f t="shared" si="659"/>
        <v>Normal</v>
      </c>
      <c r="N4201" s="67">
        <f t="shared" si="660"/>
        <v>0</v>
      </c>
      <c r="O4201" s="67">
        <f t="shared" si="661"/>
        <v>0.412721</v>
      </c>
      <c r="P4201" s="81">
        <f t="shared" si="662"/>
        <v>0.94247506631986633</v>
      </c>
      <c r="Q4201" s="81">
        <f t="shared" si="663"/>
        <v>0.94247506631986633</v>
      </c>
      <c r="S4201" s="1">
        <f t="shared" si="667"/>
        <v>6</v>
      </c>
      <c r="T4201" s="1" t="str">
        <f t="shared" si="668"/>
        <v>Off-Peak</v>
      </c>
    </row>
    <row r="4202" spans="1:20" x14ac:dyDescent="0.25">
      <c r="A4202" s="85">
        <v>45101.291666656776</v>
      </c>
      <c r="B4202" s="1">
        <v>6</v>
      </c>
      <c r="C4202" s="1">
        <v>24</v>
      </c>
      <c r="D4202" s="1">
        <v>8</v>
      </c>
      <c r="E4202" s="1" t="str">
        <f t="shared" si="664"/>
        <v>Summer</v>
      </c>
      <c r="F4202" s="78">
        <v>0.81930000000000003</v>
      </c>
      <c r="G4202" s="79">
        <f t="shared" si="665"/>
        <v>1.5587703736289016</v>
      </c>
      <c r="J4202" s="78">
        <v>0.56494100000000003</v>
      </c>
      <c r="K4202" s="80">
        <f t="shared" si="666"/>
        <v>0.56494100000000003</v>
      </c>
      <c r="L4202" s="68" t="str">
        <f t="shared" si="659"/>
        <v>Normal</v>
      </c>
      <c r="N4202" s="67">
        <f t="shared" si="660"/>
        <v>0</v>
      </c>
      <c r="O4202" s="67">
        <f t="shared" si="661"/>
        <v>0.56494100000000003</v>
      </c>
      <c r="P4202" s="81">
        <f t="shared" si="662"/>
        <v>0.99382937362890156</v>
      </c>
      <c r="Q4202" s="81">
        <f t="shared" si="663"/>
        <v>0.99382937362890156</v>
      </c>
      <c r="S4202" s="1">
        <f t="shared" si="667"/>
        <v>6</v>
      </c>
      <c r="T4202" s="1" t="str">
        <f t="shared" si="668"/>
        <v>Off-Peak</v>
      </c>
    </row>
    <row r="4203" spans="1:20" x14ac:dyDescent="0.25">
      <c r="A4203" s="85">
        <v>45101.33333332344</v>
      </c>
      <c r="B4203" s="1">
        <v>6</v>
      </c>
      <c r="C4203" s="1">
        <v>24</v>
      </c>
      <c r="D4203" s="1">
        <v>9</v>
      </c>
      <c r="E4203" s="1" t="str">
        <f t="shared" si="664"/>
        <v>Summer</v>
      </c>
      <c r="F4203" s="78">
        <v>0.99219999999999997</v>
      </c>
      <c r="G4203" s="79">
        <f t="shared" si="665"/>
        <v>1.8877236234768655</v>
      </c>
      <c r="J4203" s="78">
        <v>3.3647579999999997</v>
      </c>
      <c r="K4203" s="80">
        <f t="shared" si="666"/>
        <v>3.3647579999999997</v>
      </c>
      <c r="L4203" s="68" t="str">
        <f t="shared" si="659"/>
        <v>Normal</v>
      </c>
      <c r="N4203" s="67">
        <f t="shared" si="660"/>
        <v>1.4770343765231342</v>
      </c>
      <c r="O4203" s="67">
        <f t="shared" si="661"/>
        <v>1.8877236234768655</v>
      </c>
      <c r="P4203" s="81">
        <f t="shared" si="662"/>
        <v>0</v>
      </c>
      <c r="Q4203" s="81">
        <f t="shared" si="663"/>
        <v>-1.4770343765231342</v>
      </c>
      <c r="S4203" s="1">
        <f t="shared" si="667"/>
        <v>6</v>
      </c>
      <c r="T4203" s="1" t="str">
        <f t="shared" si="668"/>
        <v>Off-Peak</v>
      </c>
    </row>
    <row r="4204" spans="1:20" x14ac:dyDescent="0.25">
      <c r="A4204" s="85">
        <v>45101.374999990105</v>
      </c>
      <c r="B4204" s="1">
        <v>6</v>
      </c>
      <c r="C4204" s="1">
        <v>24</v>
      </c>
      <c r="D4204" s="1">
        <v>10</v>
      </c>
      <c r="E4204" s="1" t="str">
        <f t="shared" si="664"/>
        <v>Summer</v>
      </c>
      <c r="F4204" s="78">
        <v>1.2063999999999999</v>
      </c>
      <c r="G4204" s="79">
        <f t="shared" si="665"/>
        <v>2.2952527508188778</v>
      </c>
      <c r="J4204" s="78">
        <v>1.9739519999999999</v>
      </c>
      <c r="K4204" s="80">
        <f t="shared" si="666"/>
        <v>1.9739519999999999</v>
      </c>
      <c r="L4204" s="68" t="str">
        <f t="shared" si="659"/>
        <v>Normal</v>
      </c>
      <c r="N4204" s="67">
        <f t="shared" si="660"/>
        <v>0</v>
      </c>
      <c r="O4204" s="67">
        <f t="shared" si="661"/>
        <v>1.9739519999999999</v>
      </c>
      <c r="P4204" s="81">
        <f t="shared" si="662"/>
        <v>0.32130075081887788</v>
      </c>
      <c r="Q4204" s="81">
        <f t="shared" si="663"/>
        <v>0.32130075081887788</v>
      </c>
      <c r="S4204" s="1">
        <f t="shared" si="667"/>
        <v>6</v>
      </c>
      <c r="T4204" s="1" t="str">
        <f t="shared" si="668"/>
        <v>Off-Peak</v>
      </c>
    </row>
    <row r="4205" spans="1:20" x14ac:dyDescent="0.25">
      <c r="A4205" s="85">
        <v>45101.416666656769</v>
      </c>
      <c r="B4205" s="1">
        <v>6</v>
      </c>
      <c r="C4205" s="1">
        <v>24</v>
      </c>
      <c r="D4205" s="1">
        <v>11</v>
      </c>
      <c r="E4205" s="1" t="str">
        <f t="shared" si="664"/>
        <v>Summer</v>
      </c>
      <c r="F4205" s="78">
        <v>1.4462999999999999</v>
      </c>
      <c r="G4205" s="79">
        <f t="shared" si="665"/>
        <v>2.7516777631874527</v>
      </c>
      <c r="J4205" s="78">
        <v>1.1433679999999999</v>
      </c>
      <c r="K4205" s="80">
        <f t="shared" si="666"/>
        <v>1.1433679999999999</v>
      </c>
      <c r="L4205" s="68" t="str">
        <f t="shared" si="659"/>
        <v>Normal</v>
      </c>
      <c r="N4205" s="67">
        <f t="shared" si="660"/>
        <v>0</v>
      </c>
      <c r="O4205" s="67">
        <f t="shared" si="661"/>
        <v>1.1433679999999999</v>
      </c>
      <c r="P4205" s="81">
        <f t="shared" si="662"/>
        <v>1.6083097631874528</v>
      </c>
      <c r="Q4205" s="81">
        <f t="shared" si="663"/>
        <v>1.6083097631874528</v>
      </c>
      <c r="S4205" s="1">
        <f t="shared" si="667"/>
        <v>6</v>
      </c>
      <c r="T4205" s="1" t="str">
        <f t="shared" si="668"/>
        <v>Off-Peak</v>
      </c>
    </row>
    <row r="4206" spans="1:20" x14ac:dyDescent="0.25">
      <c r="A4206" s="85">
        <v>45101.458333323433</v>
      </c>
      <c r="B4206" s="1">
        <v>6</v>
      </c>
      <c r="C4206" s="1">
        <v>24</v>
      </c>
      <c r="D4206" s="1">
        <v>12</v>
      </c>
      <c r="E4206" s="1" t="str">
        <f t="shared" si="664"/>
        <v>Summer</v>
      </c>
      <c r="F4206" s="78">
        <v>1.6988000000000001</v>
      </c>
      <c r="G4206" s="79">
        <f t="shared" si="665"/>
        <v>3.2320750771643816</v>
      </c>
      <c r="J4206" s="78">
        <v>1.6260940000000002</v>
      </c>
      <c r="K4206" s="80">
        <f t="shared" si="666"/>
        <v>1.6260940000000002</v>
      </c>
      <c r="L4206" s="68" t="str">
        <f t="shared" si="659"/>
        <v>Normal</v>
      </c>
      <c r="N4206" s="67">
        <f t="shared" si="660"/>
        <v>0</v>
      </c>
      <c r="O4206" s="67">
        <f t="shared" si="661"/>
        <v>1.6260940000000002</v>
      </c>
      <c r="P4206" s="81">
        <f t="shared" si="662"/>
        <v>1.6059810771643814</v>
      </c>
      <c r="Q4206" s="81">
        <f t="shared" si="663"/>
        <v>1.6059810771643814</v>
      </c>
      <c r="S4206" s="1">
        <f t="shared" si="667"/>
        <v>6</v>
      </c>
      <c r="T4206" s="1" t="str">
        <f t="shared" si="668"/>
        <v>Off-Peak</v>
      </c>
    </row>
    <row r="4207" spans="1:20" x14ac:dyDescent="0.25">
      <c r="A4207" s="85">
        <v>45101.499999990097</v>
      </c>
      <c r="B4207" s="1">
        <v>6</v>
      </c>
      <c r="C4207" s="1">
        <v>24</v>
      </c>
      <c r="D4207" s="1">
        <v>13</v>
      </c>
      <c r="E4207" s="1" t="str">
        <f t="shared" si="664"/>
        <v>Summer</v>
      </c>
      <c r="F4207" s="78">
        <v>1.9398</v>
      </c>
      <c r="G4207" s="79">
        <f t="shared" si="665"/>
        <v>3.6905929095146379</v>
      </c>
      <c r="J4207" s="78">
        <v>1.5786</v>
      </c>
      <c r="K4207" s="80">
        <f t="shared" si="666"/>
        <v>1.5786</v>
      </c>
      <c r="L4207" s="68" t="str">
        <f t="shared" si="659"/>
        <v>Normal</v>
      </c>
      <c r="N4207" s="67">
        <f t="shared" si="660"/>
        <v>0</v>
      </c>
      <c r="O4207" s="67">
        <f t="shared" si="661"/>
        <v>1.5786</v>
      </c>
      <c r="P4207" s="81">
        <f t="shared" si="662"/>
        <v>2.1119929095146377</v>
      </c>
      <c r="Q4207" s="81">
        <f t="shared" si="663"/>
        <v>2.1119929095146377</v>
      </c>
      <c r="S4207" s="1">
        <f t="shared" si="667"/>
        <v>6</v>
      </c>
      <c r="T4207" s="1" t="str">
        <f t="shared" si="668"/>
        <v>Off-Peak</v>
      </c>
    </row>
    <row r="4208" spans="1:20" x14ac:dyDescent="0.25">
      <c r="A4208" s="85">
        <v>45101.541666656762</v>
      </c>
      <c r="B4208" s="1">
        <v>6</v>
      </c>
      <c r="C4208" s="1">
        <v>24</v>
      </c>
      <c r="D4208" s="1">
        <v>14</v>
      </c>
      <c r="E4208" s="1" t="str">
        <f t="shared" si="664"/>
        <v>Summer</v>
      </c>
      <c r="F4208" s="78">
        <v>2.1404999999999998</v>
      </c>
      <c r="G4208" s="79">
        <f t="shared" si="665"/>
        <v>4.0724374279905566</v>
      </c>
      <c r="J4208" s="78">
        <v>0.87871600000000005</v>
      </c>
      <c r="K4208" s="80">
        <f t="shared" si="666"/>
        <v>0.87871600000000005</v>
      </c>
      <c r="L4208" s="68" t="str">
        <f t="shared" si="659"/>
        <v>Normal</v>
      </c>
      <c r="N4208" s="67">
        <f t="shared" si="660"/>
        <v>0</v>
      </c>
      <c r="O4208" s="67">
        <f t="shared" si="661"/>
        <v>0.87871600000000005</v>
      </c>
      <c r="P4208" s="81">
        <f t="shared" si="662"/>
        <v>3.1937214279905568</v>
      </c>
      <c r="Q4208" s="81">
        <f t="shared" si="663"/>
        <v>3.1937214279905568</v>
      </c>
      <c r="S4208" s="1">
        <f t="shared" si="667"/>
        <v>6</v>
      </c>
      <c r="T4208" s="1" t="str">
        <f t="shared" si="668"/>
        <v>Off-Peak</v>
      </c>
    </row>
    <row r="4209" spans="1:20" x14ac:dyDescent="0.25">
      <c r="A4209" s="85">
        <v>45101.583333323426</v>
      </c>
      <c r="B4209" s="1">
        <v>6</v>
      </c>
      <c r="C4209" s="1">
        <v>24</v>
      </c>
      <c r="D4209" s="1">
        <v>15</v>
      </c>
      <c r="E4209" s="1" t="str">
        <f t="shared" si="664"/>
        <v>Summer</v>
      </c>
      <c r="F4209" s="78">
        <v>2.3054000000000001</v>
      </c>
      <c r="G4209" s="79">
        <f t="shared" si="665"/>
        <v>4.3861701688808372</v>
      </c>
      <c r="J4209" s="78">
        <v>0.85610900000000001</v>
      </c>
      <c r="K4209" s="80">
        <f t="shared" si="666"/>
        <v>0.85610900000000001</v>
      </c>
      <c r="L4209" s="68" t="str">
        <f t="shared" si="659"/>
        <v>Normal</v>
      </c>
      <c r="N4209" s="67">
        <f t="shared" si="660"/>
        <v>0</v>
      </c>
      <c r="O4209" s="67">
        <f t="shared" si="661"/>
        <v>0.85610900000000001</v>
      </c>
      <c r="P4209" s="81">
        <f t="shared" si="662"/>
        <v>3.5300611688808372</v>
      </c>
      <c r="Q4209" s="81">
        <f t="shared" si="663"/>
        <v>3.5300611688808372</v>
      </c>
      <c r="S4209" s="1">
        <f t="shared" si="667"/>
        <v>6</v>
      </c>
      <c r="T4209" s="1" t="str">
        <f t="shared" si="668"/>
        <v>Off-Peak</v>
      </c>
    </row>
    <row r="4210" spans="1:20" x14ac:dyDescent="0.25">
      <c r="A4210" s="85">
        <v>45101.62499999009</v>
      </c>
      <c r="B4210" s="1">
        <v>6</v>
      </c>
      <c r="C4210" s="1">
        <v>24</v>
      </c>
      <c r="D4210" s="1">
        <v>16</v>
      </c>
      <c r="E4210" s="1" t="str">
        <f t="shared" si="664"/>
        <v>Summer</v>
      </c>
      <c r="F4210" s="78">
        <v>2.4419</v>
      </c>
      <c r="G4210" s="79">
        <f t="shared" si="665"/>
        <v>4.645870102971335</v>
      </c>
      <c r="J4210" s="78">
        <v>1.502515</v>
      </c>
      <c r="K4210" s="80">
        <f t="shared" si="666"/>
        <v>1.502515</v>
      </c>
      <c r="L4210" s="68" t="str">
        <f t="shared" si="659"/>
        <v>Normal</v>
      </c>
      <c r="N4210" s="67">
        <f t="shared" si="660"/>
        <v>0</v>
      </c>
      <c r="O4210" s="67">
        <f t="shared" si="661"/>
        <v>1.502515</v>
      </c>
      <c r="P4210" s="81">
        <f t="shared" si="662"/>
        <v>3.1433551029713351</v>
      </c>
      <c r="Q4210" s="81">
        <f t="shared" si="663"/>
        <v>3.1433551029713351</v>
      </c>
      <c r="S4210" s="1">
        <f t="shared" si="667"/>
        <v>6</v>
      </c>
      <c r="T4210" s="1" t="str">
        <f t="shared" si="668"/>
        <v>Off-Peak</v>
      </c>
    </row>
    <row r="4211" spans="1:20" x14ac:dyDescent="0.25">
      <c r="A4211" s="85">
        <v>45101.666666656754</v>
      </c>
      <c r="B4211" s="1">
        <v>6</v>
      </c>
      <c r="C4211" s="1">
        <v>24</v>
      </c>
      <c r="D4211" s="1">
        <v>17</v>
      </c>
      <c r="E4211" s="1" t="str">
        <f t="shared" si="664"/>
        <v>Summer</v>
      </c>
      <c r="F4211" s="78">
        <v>2.5259999999999998</v>
      </c>
      <c r="G4211" s="79">
        <f t="shared" si="665"/>
        <v>4.8058757033889963</v>
      </c>
      <c r="J4211" s="78">
        <v>0.64846700000000002</v>
      </c>
      <c r="K4211" s="80">
        <f t="shared" si="666"/>
        <v>0.64846700000000002</v>
      </c>
      <c r="L4211" s="68" t="str">
        <f t="shared" si="659"/>
        <v>Normal</v>
      </c>
      <c r="N4211" s="67">
        <f t="shared" si="660"/>
        <v>0</v>
      </c>
      <c r="O4211" s="67">
        <f t="shared" si="661"/>
        <v>0.64846700000000002</v>
      </c>
      <c r="P4211" s="81">
        <f t="shared" si="662"/>
        <v>4.1574087033889962</v>
      </c>
      <c r="Q4211" s="81">
        <f t="shared" si="663"/>
        <v>4.1574087033889962</v>
      </c>
      <c r="S4211" s="1">
        <f t="shared" si="667"/>
        <v>6</v>
      </c>
      <c r="T4211" s="1" t="str">
        <f t="shared" si="668"/>
        <v>Off-Peak</v>
      </c>
    </row>
    <row r="4212" spans="1:20" x14ac:dyDescent="0.25">
      <c r="A4212" s="85">
        <v>45101.708333323419</v>
      </c>
      <c r="B4212" s="1">
        <v>6</v>
      </c>
      <c r="C4212" s="1">
        <v>24</v>
      </c>
      <c r="D4212" s="1">
        <v>18</v>
      </c>
      <c r="E4212" s="1" t="str">
        <f t="shared" si="664"/>
        <v>Summer</v>
      </c>
      <c r="F4212" s="78">
        <v>2.5219999999999998</v>
      </c>
      <c r="G4212" s="79">
        <f t="shared" si="665"/>
        <v>4.7982654489101542</v>
      </c>
      <c r="J4212" s="78">
        <v>0.50390199999999996</v>
      </c>
      <c r="K4212" s="80">
        <f t="shared" si="666"/>
        <v>0.50390199999999996</v>
      </c>
      <c r="L4212" s="68" t="str">
        <f t="shared" si="659"/>
        <v>Normal</v>
      </c>
      <c r="N4212" s="67">
        <f t="shared" si="660"/>
        <v>0</v>
      </c>
      <c r="O4212" s="67">
        <f t="shared" si="661"/>
        <v>0.50390199999999996</v>
      </c>
      <c r="P4212" s="81">
        <f t="shared" si="662"/>
        <v>4.2943634489101541</v>
      </c>
      <c r="Q4212" s="81">
        <f t="shared" si="663"/>
        <v>4.2943634489101541</v>
      </c>
      <c r="S4212" s="1">
        <f t="shared" si="667"/>
        <v>6</v>
      </c>
      <c r="T4212" s="1" t="str">
        <f t="shared" si="668"/>
        <v>Off-Peak</v>
      </c>
    </row>
    <row r="4213" spans="1:20" x14ac:dyDescent="0.25">
      <c r="A4213" s="85">
        <v>45101.749999990083</v>
      </c>
      <c r="B4213" s="1">
        <v>6</v>
      </c>
      <c r="C4213" s="1">
        <v>24</v>
      </c>
      <c r="D4213" s="1">
        <v>19</v>
      </c>
      <c r="E4213" s="1" t="str">
        <f t="shared" si="664"/>
        <v>Summer</v>
      </c>
      <c r="F4213" s="78">
        <v>2.4182999999999999</v>
      </c>
      <c r="G4213" s="79">
        <f t="shared" si="665"/>
        <v>4.6009696015461641</v>
      </c>
      <c r="J4213" s="78">
        <v>0.21673200000000001</v>
      </c>
      <c r="K4213" s="80">
        <f t="shared" si="666"/>
        <v>0.21673200000000001</v>
      </c>
      <c r="L4213" s="68" t="str">
        <f t="shared" si="659"/>
        <v>Normal</v>
      </c>
      <c r="N4213" s="67">
        <f t="shared" si="660"/>
        <v>0</v>
      </c>
      <c r="O4213" s="67">
        <f t="shared" si="661"/>
        <v>0.21673200000000001</v>
      </c>
      <c r="P4213" s="81">
        <f t="shared" si="662"/>
        <v>4.3842376015461637</v>
      </c>
      <c r="Q4213" s="81">
        <f t="shared" si="663"/>
        <v>4.3842376015461637</v>
      </c>
      <c r="S4213" s="1">
        <f t="shared" si="667"/>
        <v>6</v>
      </c>
      <c r="T4213" s="1" t="str">
        <f t="shared" si="668"/>
        <v>Off-Peak</v>
      </c>
    </row>
    <row r="4214" spans="1:20" x14ac:dyDescent="0.25">
      <c r="A4214" s="85">
        <v>45101.791666656747</v>
      </c>
      <c r="B4214" s="1">
        <v>6</v>
      </c>
      <c r="C4214" s="1">
        <v>24</v>
      </c>
      <c r="D4214" s="1">
        <v>20</v>
      </c>
      <c r="E4214" s="1" t="str">
        <f t="shared" si="664"/>
        <v>Summer</v>
      </c>
      <c r="F4214" s="78">
        <v>2.2418</v>
      </c>
      <c r="G4214" s="79">
        <f t="shared" si="665"/>
        <v>4.2651671226672416</v>
      </c>
      <c r="J4214" s="78">
        <v>0</v>
      </c>
      <c r="K4214" s="80">
        <f t="shared" si="666"/>
        <v>0</v>
      </c>
      <c r="L4214" s="68" t="str">
        <f t="shared" si="659"/>
        <v>Normal</v>
      </c>
      <c r="N4214" s="67">
        <f t="shared" si="660"/>
        <v>0</v>
      </c>
      <c r="O4214" s="67">
        <f t="shared" si="661"/>
        <v>0</v>
      </c>
      <c r="P4214" s="81">
        <f t="shared" si="662"/>
        <v>4.2651671226672416</v>
      </c>
      <c r="Q4214" s="81">
        <f t="shared" si="663"/>
        <v>4.2651671226672416</v>
      </c>
      <c r="S4214" s="1">
        <f t="shared" si="667"/>
        <v>6</v>
      </c>
      <c r="T4214" s="1" t="str">
        <f t="shared" si="668"/>
        <v>Off-Peak</v>
      </c>
    </row>
    <row r="4215" spans="1:20" x14ac:dyDescent="0.25">
      <c r="A4215" s="85">
        <v>45101.833333323411</v>
      </c>
      <c r="B4215" s="1">
        <v>6</v>
      </c>
      <c r="C4215" s="1">
        <v>24</v>
      </c>
      <c r="D4215" s="1">
        <v>21</v>
      </c>
      <c r="E4215" s="1" t="str">
        <f t="shared" si="664"/>
        <v>Summer</v>
      </c>
      <c r="F4215" s="78">
        <v>2.0668000000000002</v>
      </c>
      <c r="G4215" s="79">
        <f t="shared" si="665"/>
        <v>3.932218489217886</v>
      </c>
      <c r="J4215" s="78">
        <v>0</v>
      </c>
      <c r="K4215" s="80">
        <f t="shared" si="666"/>
        <v>0</v>
      </c>
      <c r="L4215" s="68" t="str">
        <f t="shared" si="659"/>
        <v>Normal</v>
      </c>
      <c r="N4215" s="67">
        <f t="shared" si="660"/>
        <v>0</v>
      </c>
      <c r="O4215" s="67">
        <f t="shared" si="661"/>
        <v>0</v>
      </c>
      <c r="P4215" s="81">
        <f t="shared" si="662"/>
        <v>3.932218489217886</v>
      </c>
      <c r="Q4215" s="81">
        <f t="shared" si="663"/>
        <v>3.932218489217886</v>
      </c>
      <c r="S4215" s="1">
        <f t="shared" si="667"/>
        <v>6</v>
      </c>
      <c r="T4215" s="1" t="str">
        <f t="shared" si="668"/>
        <v>Off-Peak</v>
      </c>
    </row>
    <row r="4216" spans="1:20" x14ac:dyDescent="0.25">
      <c r="A4216" s="85">
        <v>45101.874999990076</v>
      </c>
      <c r="B4216" s="1">
        <v>6</v>
      </c>
      <c r="C4216" s="1">
        <v>24</v>
      </c>
      <c r="D4216" s="1">
        <v>22</v>
      </c>
      <c r="E4216" s="1" t="str">
        <f t="shared" si="664"/>
        <v>Summer</v>
      </c>
      <c r="F4216" s="78">
        <v>1.9535</v>
      </c>
      <c r="G4216" s="79">
        <f t="shared" si="665"/>
        <v>3.7166580311046733</v>
      </c>
      <c r="J4216" s="78">
        <v>0</v>
      </c>
      <c r="K4216" s="80">
        <f t="shared" si="666"/>
        <v>0</v>
      </c>
      <c r="L4216" s="68" t="str">
        <f t="shared" si="659"/>
        <v>Normal</v>
      </c>
      <c r="N4216" s="67">
        <f t="shared" si="660"/>
        <v>0</v>
      </c>
      <c r="O4216" s="67">
        <f t="shared" si="661"/>
        <v>0</v>
      </c>
      <c r="P4216" s="81">
        <f t="shared" si="662"/>
        <v>3.7166580311046733</v>
      </c>
      <c r="Q4216" s="81">
        <f t="shared" si="663"/>
        <v>3.7166580311046733</v>
      </c>
      <c r="S4216" s="1">
        <f t="shared" si="667"/>
        <v>6</v>
      </c>
      <c r="T4216" s="1" t="str">
        <f t="shared" si="668"/>
        <v>Off-Peak</v>
      </c>
    </row>
    <row r="4217" spans="1:20" x14ac:dyDescent="0.25">
      <c r="A4217" s="85">
        <v>45101.91666665674</v>
      </c>
      <c r="B4217" s="1">
        <v>6</v>
      </c>
      <c r="C4217" s="1">
        <v>24</v>
      </c>
      <c r="D4217" s="1">
        <v>23</v>
      </c>
      <c r="E4217" s="1" t="str">
        <f t="shared" si="664"/>
        <v>Summer</v>
      </c>
      <c r="F4217" s="78">
        <v>1.7995000000000001</v>
      </c>
      <c r="G4217" s="79">
        <f t="shared" si="665"/>
        <v>3.4236632336692399</v>
      </c>
      <c r="J4217" s="78">
        <v>0</v>
      </c>
      <c r="K4217" s="80">
        <f t="shared" si="666"/>
        <v>0</v>
      </c>
      <c r="L4217" s="68" t="str">
        <f t="shared" si="659"/>
        <v>Normal</v>
      </c>
      <c r="N4217" s="67">
        <f t="shared" si="660"/>
        <v>0</v>
      </c>
      <c r="O4217" s="67">
        <f t="shared" si="661"/>
        <v>0</v>
      </c>
      <c r="P4217" s="81">
        <f t="shared" si="662"/>
        <v>3.4236632336692399</v>
      </c>
      <c r="Q4217" s="81">
        <f t="shared" si="663"/>
        <v>3.4236632336692399</v>
      </c>
      <c r="S4217" s="1">
        <f t="shared" si="667"/>
        <v>6</v>
      </c>
      <c r="T4217" s="1" t="str">
        <f t="shared" si="668"/>
        <v>Off-Peak</v>
      </c>
    </row>
    <row r="4218" spans="1:20" x14ac:dyDescent="0.25">
      <c r="A4218" s="85">
        <v>45101.958333323404</v>
      </c>
      <c r="B4218" s="1">
        <v>6</v>
      </c>
      <c r="C4218" s="1">
        <v>25</v>
      </c>
      <c r="D4218" s="1">
        <v>0</v>
      </c>
      <c r="E4218" s="1" t="str">
        <f t="shared" si="664"/>
        <v>Summer</v>
      </c>
      <c r="F4218" s="78">
        <v>1.6189</v>
      </c>
      <c r="G4218" s="79">
        <f t="shared" si="665"/>
        <v>3.0800602439495037</v>
      </c>
      <c r="J4218" s="78">
        <v>0</v>
      </c>
      <c r="K4218" s="80">
        <f t="shared" si="666"/>
        <v>0</v>
      </c>
      <c r="L4218" s="68" t="str">
        <f t="shared" si="659"/>
        <v>Normal</v>
      </c>
      <c r="N4218" s="67">
        <f t="shared" si="660"/>
        <v>0</v>
      </c>
      <c r="O4218" s="67">
        <f t="shared" si="661"/>
        <v>0</v>
      </c>
      <c r="P4218" s="81">
        <f t="shared" si="662"/>
        <v>3.0800602439495037</v>
      </c>
      <c r="Q4218" s="81">
        <f t="shared" si="663"/>
        <v>3.0800602439495037</v>
      </c>
      <c r="S4218" s="1">
        <f t="shared" si="667"/>
        <v>6</v>
      </c>
      <c r="T4218" s="1" t="str">
        <f t="shared" si="668"/>
        <v>Off-Peak</v>
      </c>
    </row>
    <row r="4219" spans="1:20" x14ac:dyDescent="0.25">
      <c r="A4219" s="85">
        <v>45101.999999990068</v>
      </c>
      <c r="B4219" s="1">
        <v>6</v>
      </c>
      <c r="C4219" s="1">
        <v>25</v>
      </c>
      <c r="D4219" s="1">
        <v>1</v>
      </c>
      <c r="E4219" s="1" t="str">
        <f t="shared" si="664"/>
        <v>Summer</v>
      </c>
      <c r="F4219" s="78">
        <v>1.4414</v>
      </c>
      <c r="G4219" s="79">
        <f t="shared" si="665"/>
        <v>2.742355201450871</v>
      </c>
      <c r="J4219" s="78">
        <v>0</v>
      </c>
      <c r="K4219" s="80">
        <f t="shared" si="666"/>
        <v>0</v>
      </c>
      <c r="L4219" s="68" t="str">
        <f t="shared" si="659"/>
        <v>Normal</v>
      </c>
      <c r="N4219" s="67">
        <f t="shared" si="660"/>
        <v>0</v>
      </c>
      <c r="O4219" s="67">
        <f t="shared" si="661"/>
        <v>0</v>
      </c>
      <c r="P4219" s="81">
        <f t="shared" si="662"/>
        <v>2.742355201450871</v>
      </c>
      <c r="Q4219" s="81">
        <f t="shared" si="663"/>
        <v>2.742355201450871</v>
      </c>
      <c r="S4219" s="1">
        <f t="shared" si="667"/>
        <v>7</v>
      </c>
      <c r="T4219" s="1" t="str">
        <f t="shared" si="668"/>
        <v>Off-Peak</v>
      </c>
    </row>
    <row r="4220" spans="1:20" x14ac:dyDescent="0.25">
      <c r="A4220" s="85">
        <v>45102.041666656733</v>
      </c>
      <c r="B4220" s="1">
        <v>6</v>
      </c>
      <c r="C4220" s="1">
        <v>25</v>
      </c>
      <c r="D4220" s="1">
        <v>2</v>
      </c>
      <c r="E4220" s="1" t="str">
        <f t="shared" si="664"/>
        <v>Summer</v>
      </c>
      <c r="F4220" s="78">
        <v>1.2394000000000001</v>
      </c>
      <c r="G4220" s="79">
        <f t="shared" si="665"/>
        <v>2.3580373502693281</v>
      </c>
      <c r="J4220" s="78">
        <v>0</v>
      </c>
      <c r="K4220" s="80">
        <f t="shared" si="666"/>
        <v>0</v>
      </c>
      <c r="L4220" s="68" t="str">
        <f t="shared" si="659"/>
        <v>Normal</v>
      </c>
      <c r="N4220" s="67">
        <f t="shared" si="660"/>
        <v>0</v>
      </c>
      <c r="O4220" s="67">
        <f t="shared" si="661"/>
        <v>0</v>
      </c>
      <c r="P4220" s="81">
        <f t="shared" si="662"/>
        <v>2.3580373502693281</v>
      </c>
      <c r="Q4220" s="81">
        <f t="shared" si="663"/>
        <v>2.3580373502693281</v>
      </c>
      <c r="S4220" s="1">
        <f t="shared" si="667"/>
        <v>7</v>
      </c>
      <c r="T4220" s="1" t="str">
        <f t="shared" si="668"/>
        <v>Off-Peak</v>
      </c>
    </row>
    <row r="4221" spans="1:20" x14ac:dyDescent="0.25">
      <c r="A4221" s="85">
        <v>45102.083333323397</v>
      </c>
      <c r="B4221" s="1">
        <v>6</v>
      </c>
      <c r="C4221" s="1">
        <v>25</v>
      </c>
      <c r="D4221" s="1">
        <v>3</v>
      </c>
      <c r="E4221" s="1" t="str">
        <f t="shared" si="664"/>
        <v>Summer</v>
      </c>
      <c r="F4221" s="78">
        <v>1.0717000000000001</v>
      </c>
      <c r="G4221" s="79">
        <f t="shared" si="665"/>
        <v>2.0389774312438593</v>
      </c>
      <c r="J4221" s="78">
        <v>0</v>
      </c>
      <c r="K4221" s="80">
        <f t="shared" si="666"/>
        <v>0</v>
      </c>
      <c r="L4221" s="68" t="str">
        <f t="shared" si="659"/>
        <v>Normal</v>
      </c>
      <c r="N4221" s="67">
        <f t="shared" si="660"/>
        <v>0</v>
      </c>
      <c r="O4221" s="67">
        <f t="shared" si="661"/>
        <v>0</v>
      </c>
      <c r="P4221" s="81">
        <f t="shared" si="662"/>
        <v>2.0389774312438593</v>
      </c>
      <c r="Q4221" s="81">
        <f t="shared" si="663"/>
        <v>2.0389774312438593</v>
      </c>
      <c r="S4221" s="1">
        <f t="shared" si="667"/>
        <v>7</v>
      </c>
      <c r="T4221" s="1" t="str">
        <f t="shared" si="668"/>
        <v>Off-Peak</v>
      </c>
    </row>
    <row r="4222" spans="1:20" x14ac:dyDescent="0.25">
      <c r="A4222" s="85">
        <v>45102.124999990061</v>
      </c>
      <c r="B4222" s="1">
        <v>6</v>
      </c>
      <c r="C4222" s="1">
        <v>25</v>
      </c>
      <c r="D4222" s="1">
        <v>4</v>
      </c>
      <c r="E4222" s="1" t="str">
        <f t="shared" si="664"/>
        <v>Summer</v>
      </c>
      <c r="F4222" s="78">
        <v>0.97470000000000001</v>
      </c>
      <c r="G4222" s="79">
        <f t="shared" si="665"/>
        <v>1.85442876013193</v>
      </c>
      <c r="J4222" s="78">
        <v>0</v>
      </c>
      <c r="K4222" s="80">
        <f t="shared" si="666"/>
        <v>0</v>
      </c>
      <c r="L4222" s="68" t="str">
        <f t="shared" si="659"/>
        <v>Normal</v>
      </c>
      <c r="N4222" s="67">
        <f t="shared" si="660"/>
        <v>0</v>
      </c>
      <c r="O4222" s="67">
        <f t="shared" si="661"/>
        <v>0</v>
      </c>
      <c r="P4222" s="81">
        <f t="shared" si="662"/>
        <v>1.85442876013193</v>
      </c>
      <c r="Q4222" s="81">
        <f t="shared" si="663"/>
        <v>1.85442876013193</v>
      </c>
      <c r="S4222" s="1">
        <f t="shared" si="667"/>
        <v>7</v>
      </c>
      <c r="T4222" s="1" t="str">
        <f t="shared" si="668"/>
        <v>Off-Peak</v>
      </c>
    </row>
    <row r="4223" spans="1:20" x14ac:dyDescent="0.25">
      <c r="A4223" s="85">
        <v>45102.166666656725</v>
      </c>
      <c r="B4223" s="1">
        <v>6</v>
      </c>
      <c r="C4223" s="1">
        <v>25</v>
      </c>
      <c r="D4223" s="1">
        <v>5</v>
      </c>
      <c r="E4223" s="1" t="str">
        <f t="shared" si="664"/>
        <v>Summer</v>
      </c>
      <c r="F4223" s="78">
        <v>0.90590000000000004</v>
      </c>
      <c r="G4223" s="79">
        <f t="shared" si="665"/>
        <v>1.7235323830958402</v>
      </c>
      <c r="J4223" s="78">
        <v>2.0270000000000002E-3</v>
      </c>
      <c r="K4223" s="80">
        <f t="shared" si="666"/>
        <v>2.0270000000000002E-3</v>
      </c>
      <c r="L4223" s="68" t="str">
        <f t="shared" si="659"/>
        <v>Normal</v>
      </c>
      <c r="N4223" s="67">
        <f t="shared" si="660"/>
        <v>0</v>
      </c>
      <c r="O4223" s="67">
        <f t="shared" si="661"/>
        <v>2.0270000000000002E-3</v>
      </c>
      <c r="P4223" s="81">
        <f t="shared" si="662"/>
        <v>1.7215053830958402</v>
      </c>
      <c r="Q4223" s="81">
        <f t="shared" si="663"/>
        <v>1.7215053830958402</v>
      </c>
      <c r="S4223" s="1">
        <f t="shared" si="667"/>
        <v>7</v>
      </c>
      <c r="T4223" s="1" t="str">
        <f t="shared" si="668"/>
        <v>Off-Peak</v>
      </c>
    </row>
    <row r="4224" spans="1:20" x14ac:dyDescent="0.25">
      <c r="A4224" s="85">
        <v>45102.20833332339</v>
      </c>
      <c r="B4224" s="1">
        <v>6</v>
      </c>
      <c r="C4224" s="1">
        <v>25</v>
      </c>
      <c r="D4224" s="1">
        <v>6</v>
      </c>
      <c r="E4224" s="1" t="str">
        <f t="shared" si="664"/>
        <v>Summer</v>
      </c>
      <c r="F4224" s="78">
        <v>0.86080000000000001</v>
      </c>
      <c r="G4224" s="79">
        <f t="shared" si="665"/>
        <v>1.6377267638468918</v>
      </c>
      <c r="J4224" s="78">
        <v>0.30643799999999999</v>
      </c>
      <c r="K4224" s="80">
        <f t="shared" si="666"/>
        <v>0.30643799999999999</v>
      </c>
      <c r="L4224" s="68" t="str">
        <f t="shared" si="659"/>
        <v>Normal</v>
      </c>
      <c r="N4224" s="67">
        <f t="shared" si="660"/>
        <v>0</v>
      </c>
      <c r="O4224" s="67">
        <f t="shared" si="661"/>
        <v>0.30643799999999999</v>
      </c>
      <c r="P4224" s="81">
        <f t="shared" si="662"/>
        <v>1.3312887638468918</v>
      </c>
      <c r="Q4224" s="81">
        <f t="shared" si="663"/>
        <v>1.3312887638468918</v>
      </c>
      <c r="S4224" s="1">
        <f t="shared" si="667"/>
        <v>7</v>
      </c>
      <c r="T4224" s="1" t="str">
        <f t="shared" si="668"/>
        <v>Off-Peak</v>
      </c>
    </row>
    <row r="4225" spans="1:20" x14ac:dyDescent="0.25">
      <c r="A4225" s="85">
        <v>45102.249999990054</v>
      </c>
      <c r="B4225" s="1">
        <v>6</v>
      </c>
      <c r="C4225" s="1">
        <v>25</v>
      </c>
      <c r="D4225" s="1">
        <v>7</v>
      </c>
      <c r="E4225" s="1" t="str">
        <f t="shared" si="664"/>
        <v>Summer</v>
      </c>
      <c r="F4225" s="78">
        <v>0.86609999999999998</v>
      </c>
      <c r="G4225" s="79">
        <f t="shared" si="665"/>
        <v>1.647810351031358</v>
      </c>
      <c r="J4225" s="78">
        <v>1.594441</v>
      </c>
      <c r="K4225" s="80">
        <f t="shared" si="666"/>
        <v>1.594441</v>
      </c>
      <c r="L4225" s="68" t="str">
        <f t="shared" si="659"/>
        <v>Normal</v>
      </c>
      <c r="N4225" s="67">
        <f t="shared" si="660"/>
        <v>0</v>
      </c>
      <c r="O4225" s="67">
        <f t="shared" si="661"/>
        <v>1.594441</v>
      </c>
      <c r="P4225" s="81">
        <f t="shared" si="662"/>
        <v>5.3369351031357981E-2</v>
      </c>
      <c r="Q4225" s="81">
        <f t="shared" si="663"/>
        <v>5.3369351031357981E-2</v>
      </c>
      <c r="S4225" s="1">
        <f t="shared" si="667"/>
        <v>7</v>
      </c>
      <c r="T4225" s="1" t="str">
        <f t="shared" si="668"/>
        <v>Off-Peak</v>
      </c>
    </row>
    <row r="4226" spans="1:20" x14ac:dyDescent="0.25">
      <c r="A4226" s="85">
        <v>45102.291666656718</v>
      </c>
      <c r="B4226" s="1">
        <v>6</v>
      </c>
      <c r="C4226" s="1">
        <v>25</v>
      </c>
      <c r="D4226" s="1">
        <v>8</v>
      </c>
      <c r="E4226" s="1" t="str">
        <f t="shared" si="664"/>
        <v>Summer</v>
      </c>
      <c r="F4226" s="78">
        <v>1.0068999999999999</v>
      </c>
      <c r="G4226" s="79">
        <f t="shared" si="665"/>
        <v>1.9156913086866114</v>
      </c>
      <c r="J4226" s="78">
        <v>3.14229</v>
      </c>
      <c r="K4226" s="80">
        <f t="shared" si="666"/>
        <v>3.14229</v>
      </c>
      <c r="L4226" s="68" t="str">
        <f t="shared" si="659"/>
        <v>Normal</v>
      </c>
      <c r="N4226" s="67">
        <f t="shared" si="660"/>
        <v>1.2265986913133886</v>
      </c>
      <c r="O4226" s="67">
        <f t="shared" si="661"/>
        <v>1.9156913086866114</v>
      </c>
      <c r="P4226" s="81">
        <f t="shared" si="662"/>
        <v>0</v>
      </c>
      <c r="Q4226" s="81">
        <f t="shared" si="663"/>
        <v>-1.2265986913133886</v>
      </c>
      <c r="S4226" s="1">
        <f t="shared" si="667"/>
        <v>7</v>
      </c>
      <c r="T4226" s="1" t="str">
        <f t="shared" si="668"/>
        <v>Off-Peak</v>
      </c>
    </row>
    <row r="4227" spans="1:20" x14ac:dyDescent="0.25">
      <c r="A4227" s="85">
        <v>45102.333333323382</v>
      </c>
      <c r="B4227" s="1">
        <v>6</v>
      </c>
      <c r="C4227" s="1">
        <v>25</v>
      </c>
      <c r="D4227" s="1">
        <v>9</v>
      </c>
      <c r="E4227" s="1" t="str">
        <f t="shared" si="664"/>
        <v>Summer</v>
      </c>
      <c r="F4227" s="78">
        <v>1.2134</v>
      </c>
      <c r="G4227" s="79">
        <f t="shared" si="665"/>
        <v>2.3085706961568522</v>
      </c>
      <c r="J4227" s="78">
        <v>4.2514840000000005</v>
      </c>
      <c r="K4227" s="80">
        <f t="shared" si="666"/>
        <v>4.2514840000000005</v>
      </c>
      <c r="L4227" s="68" t="str">
        <f t="shared" si="659"/>
        <v>Normal</v>
      </c>
      <c r="N4227" s="67">
        <f t="shared" si="660"/>
        <v>1.9429133038431483</v>
      </c>
      <c r="O4227" s="67">
        <f t="shared" si="661"/>
        <v>2.3085706961568522</v>
      </c>
      <c r="P4227" s="81">
        <f t="shared" si="662"/>
        <v>0</v>
      </c>
      <c r="Q4227" s="81">
        <f t="shared" si="663"/>
        <v>-1.9429133038431483</v>
      </c>
      <c r="S4227" s="1">
        <f t="shared" si="667"/>
        <v>7</v>
      </c>
      <c r="T4227" s="1" t="str">
        <f t="shared" si="668"/>
        <v>Off-Peak</v>
      </c>
    </row>
    <row r="4228" spans="1:20" x14ac:dyDescent="0.25">
      <c r="A4228" s="85">
        <v>45102.374999990046</v>
      </c>
      <c r="B4228" s="1">
        <v>6</v>
      </c>
      <c r="C4228" s="1">
        <v>25</v>
      </c>
      <c r="D4228" s="1">
        <v>10</v>
      </c>
      <c r="E4228" s="1" t="str">
        <f t="shared" si="664"/>
        <v>Summer</v>
      </c>
      <c r="F4228" s="78">
        <v>1.4604999999999999</v>
      </c>
      <c r="G4228" s="79">
        <f t="shared" si="665"/>
        <v>2.7786941665873433</v>
      </c>
      <c r="J4228" s="78">
        <v>5.0455620000000003</v>
      </c>
      <c r="K4228" s="80">
        <f t="shared" si="666"/>
        <v>5.0455620000000003</v>
      </c>
      <c r="L4228" s="68" t="str">
        <f t="shared" si="659"/>
        <v>Normal</v>
      </c>
      <c r="N4228" s="67">
        <f t="shared" si="660"/>
        <v>2.2668678334126571</v>
      </c>
      <c r="O4228" s="67">
        <f t="shared" si="661"/>
        <v>2.7786941665873433</v>
      </c>
      <c r="P4228" s="81">
        <f t="shared" si="662"/>
        <v>0</v>
      </c>
      <c r="Q4228" s="81">
        <f t="shared" si="663"/>
        <v>-2.2668678334126571</v>
      </c>
      <c r="S4228" s="1">
        <f t="shared" si="667"/>
        <v>7</v>
      </c>
      <c r="T4228" s="1" t="str">
        <f t="shared" si="668"/>
        <v>Off-Peak</v>
      </c>
    </row>
    <row r="4229" spans="1:20" x14ac:dyDescent="0.25">
      <c r="A4229" s="85">
        <v>45102.416666656711</v>
      </c>
      <c r="B4229" s="1">
        <v>6</v>
      </c>
      <c r="C4229" s="1">
        <v>25</v>
      </c>
      <c r="D4229" s="1">
        <v>11</v>
      </c>
      <c r="E4229" s="1" t="str">
        <f t="shared" si="664"/>
        <v>Summer</v>
      </c>
      <c r="F4229" s="78">
        <v>1.6963999999999999</v>
      </c>
      <c r="G4229" s="79">
        <f t="shared" si="665"/>
        <v>3.227508924477076</v>
      </c>
      <c r="J4229" s="78">
        <v>5.0853209999999995</v>
      </c>
      <c r="K4229" s="80">
        <f t="shared" si="666"/>
        <v>5.0853209999999995</v>
      </c>
      <c r="L4229" s="68" t="str">
        <f t="shared" si="659"/>
        <v>Normal</v>
      </c>
      <c r="N4229" s="67">
        <f t="shared" si="660"/>
        <v>1.8578120755229235</v>
      </c>
      <c r="O4229" s="67">
        <f t="shared" si="661"/>
        <v>3.227508924477076</v>
      </c>
      <c r="P4229" s="81">
        <f t="shared" si="662"/>
        <v>0</v>
      </c>
      <c r="Q4229" s="81">
        <f t="shared" si="663"/>
        <v>-1.8578120755229235</v>
      </c>
      <c r="S4229" s="1">
        <f t="shared" si="667"/>
        <v>7</v>
      </c>
      <c r="T4229" s="1" t="str">
        <f t="shared" si="668"/>
        <v>Off-Peak</v>
      </c>
    </row>
    <row r="4230" spans="1:20" x14ac:dyDescent="0.25">
      <c r="A4230" s="85">
        <v>45102.458333323375</v>
      </c>
      <c r="B4230" s="1">
        <v>6</v>
      </c>
      <c r="C4230" s="1">
        <v>25</v>
      </c>
      <c r="D4230" s="1">
        <v>12</v>
      </c>
      <c r="E4230" s="1" t="str">
        <f t="shared" si="664"/>
        <v>Summer</v>
      </c>
      <c r="F4230" s="78">
        <v>1.8534999999999999</v>
      </c>
      <c r="G4230" s="79">
        <f t="shared" si="665"/>
        <v>3.5264016691336124</v>
      </c>
      <c r="J4230" s="78">
        <v>5.033398</v>
      </c>
      <c r="K4230" s="80">
        <f t="shared" si="666"/>
        <v>5.033398</v>
      </c>
      <c r="L4230" s="68" t="str">
        <f t="shared" si="659"/>
        <v>Normal</v>
      </c>
      <c r="N4230" s="67">
        <f t="shared" si="660"/>
        <v>1.5069963308663876</v>
      </c>
      <c r="O4230" s="67">
        <f t="shared" si="661"/>
        <v>3.5264016691336124</v>
      </c>
      <c r="P4230" s="81">
        <f t="shared" si="662"/>
        <v>0</v>
      </c>
      <c r="Q4230" s="81">
        <f t="shared" si="663"/>
        <v>-1.5069963308663876</v>
      </c>
      <c r="S4230" s="1">
        <f t="shared" si="667"/>
        <v>7</v>
      </c>
      <c r="T4230" s="1" t="str">
        <f t="shared" si="668"/>
        <v>Off-Peak</v>
      </c>
    </row>
    <row r="4231" spans="1:20" x14ac:dyDescent="0.25">
      <c r="A4231" s="85">
        <v>45102.499999990039</v>
      </c>
      <c r="B4231" s="1">
        <v>6</v>
      </c>
      <c r="C4231" s="1">
        <v>25</v>
      </c>
      <c r="D4231" s="1">
        <v>13</v>
      </c>
      <c r="E4231" s="1" t="str">
        <f t="shared" si="664"/>
        <v>Summer</v>
      </c>
      <c r="F4231" s="78">
        <v>1.9622999999999999</v>
      </c>
      <c r="G4231" s="79">
        <f t="shared" si="665"/>
        <v>3.7334005909581269</v>
      </c>
      <c r="J4231" s="78">
        <v>5.2466239999999997</v>
      </c>
      <c r="K4231" s="80">
        <f t="shared" si="666"/>
        <v>5.2466239999999997</v>
      </c>
      <c r="L4231" s="68" t="str">
        <f t="shared" si="659"/>
        <v>Normal</v>
      </c>
      <c r="N4231" s="67">
        <f t="shared" si="660"/>
        <v>1.5132234090418728</v>
      </c>
      <c r="O4231" s="67">
        <f t="shared" si="661"/>
        <v>3.7334005909581269</v>
      </c>
      <c r="P4231" s="81">
        <f t="shared" si="662"/>
        <v>0</v>
      </c>
      <c r="Q4231" s="81">
        <f t="shared" si="663"/>
        <v>-1.5132234090418728</v>
      </c>
      <c r="S4231" s="1">
        <f t="shared" si="667"/>
        <v>7</v>
      </c>
      <c r="T4231" s="1" t="str">
        <f t="shared" si="668"/>
        <v>Off-Peak</v>
      </c>
    </row>
    <row r="4232" spans="1:20" x14ac:dyDescent="0.25">
      <c r="A4232" s="85">
        <v>45102.541666656703</v>
      </c>
      <c r="B4232" s="1">
        <v>6</v>
      </c>
      <c r="C4232" s="1">
        <v>25</v>
      </c>
      <c r="D4232" s="1">
        <v>14</v>
      </c>
      <c r="E4232" s="1" t="str">
        <f t="shared" si="664"/>
        <v>Summer</v>
      </c>
      <c r="F4232" s="78">
        <v>2.0064000000000002</v>
      </c>
      <c r="G4232" s="79">
        <f t="shared" si="665"/>
        <v>3.8173036465873649</v>
      </c>
      <c r="J4232" s="78">
        <v>4.3489649999999997</v>
      </c>
      <c r="K4232" s="80">
        <f t="shared" si="666"/>
        <v>4.3489649999999997</v>
      </c>
      <c r="L4232" s="68" t="str">
        <f t="shared" si="659"/>
        <v>Normal</v>
      </c>
      <c r="N4232" s="67">
        <f t="shared" si="660"/>
        <v>0.53166135341263487</v>
      </c>
      <c r="O4232" s="67">
        <f t="shared" si="661"/>
        <v>3.8173036465873649</v>
      </c>
      <c r="P4232" s="81">
        <f t="shared" si="662"/>
        <v>0</v>
      </c>
      <c r="Q4232" s="81">
        <f t="shared" si="663"/>
        <v>-0.53166135341263487</v>
      </c>
      <c r="S4232" s="1">
        <f t="shared" si="667"/>
        <v>7</v>
      </c>
      <c r="T4232" s="1" t="str">
        <f t="shared" si="668"/>
        <v>Off-Peak</v>
      </c>
    </row>
    <row r="4233" spans="1:20" x14ac:dyDescent="0.25">
      <c r="A4233" s="85">
        <v>45102.583333323368</v>
      </c>
      <c r="B4233" s="1">
        <v>6</v>
      </c>
      <c r="C4233" s="1">
        <v>25</v>
      </c>
      <c r="D4233" s="1">
        <v>15</v>
      </c>
      <c r="E4233" s="1" t="str">
        <f t="shared" si="664"/>
        <v>Summer</v>
      </c>
      <c r="F4233" s="78">
        <v>1.9597</v>
      </c>
      <c r="G4233" s="79">
        <f t="shared" si="665"/>
        <v>3.7284539255468792</v>
      </c>
      <c r="J4233" s="78">
        <v>3.2929400000000002</v>
      </c>
      <c r="K4233" s="80">
        <f t="shared" si="666"/>
        <v>3.2929400000000002</v>
      </c>
      <c r="L4233" s="68" t="str">
        <f t="shared" si="659"/>
        <v>Normal</v>
      </c>
      <c r="N4233" s="67">
        <f t="shared" si="660"/>
        <v>0</v>
      </c>
      <c r="O4233" s="67">
        <f t="shared" si="661"/>
        <v>3.2929400000000002</v>
      </c>
      <c r="P4233" s="81">
        <f t="shared" si="662"/>
        <v>0.43551392554687895</v>
      </c>
      <c r="Q4233" s="81">
        <f t="shared" si="663"/>
        <v>0.43551392554687895</v>
      </c>
      <c r="S4233" s="1">
        <f t="shared" si="667"/>
        <v>7</v>
      </c>
      <c r="T4233" s="1" t="str">
        <f t="shared" si="668"/>
        <v>Off-Peak</v>
      </c>
    </row>
    <row r="4234" spans="1:20" x14ac:dyDescent="0.25">
      <c r="A4234" s="85">
        <v>45102.624999990032</v>
      </c>
      <c r="B4234" s="1">
        <v>6</v>
      </c>
      <c r="C4234" s="1">
        <v>25</v>
      </c>
      <c r="D4234" s="1">
        <v>16</v>
      </c>
      <c r="E4234" s="1" t="str">
        <f t="shared" si="664"/>
        <v>Summer</v>
      </c>
      <c r="F4234" s="78">
        <v>1.8944000000000001</v>
      </c>
      <c r="G4234" s="79">
        <f t="shared" si="665"/>
        <v>3.6042165211797768</v>
      </c>
      <c r="J4234" s="78">
        <v>3.177657</v>
      </c>
      <c r="K4234" s="80">
        <f t="shared" si="666"/>
        <v>3.177657</v>
      </c>
      <c r="L4234" s="68" t="str">
        <f t="shared" si="659"/>
        <v>Normal</v>
      </c>
      <c r="N4234" s="67">
        <f t="shared" si="660"/>
        <v>0</v>
      </c>
      <c r="O4234" s="67">
        <f t="shared" si="661"/>
        <v>3.177657</v>
      </c>
      <c r="P4234" s="81">
        <f t="shared" si="662"/>
        <v>0.4265595211797768</v>
      </c>
      <c r="Q4234" s="81">
        <f t="shared" si="663"/>
        <v>0.4265595211797768</v>
      </c>
      <c r="S4234" s="1">
        <f t="shared" si="667"/>
        <v>7</v>
      </c>
      <c r="T4234" s="1" t="str">
        <f t="shared" si="668"/>
        <v>Off-Peak</v>
      </c>
    </row>
    <row r="4235" spans="1:20" x14ac:dyDescent="0.25">
      <c r="A4235" s="85">
        <v>45102.666666656696</v>
      </c>
      <c r="B4235" s="1">
        <v>6</v>
      </c>
      <c r="C4235" s="1">
        <v>25</v>
      </c>
      <c r="D4235" s="1">
        <v>17</v>
      </c>
      <c r="E4235" s="1" t="str">
        <f t="shared" si="664"/>
        <v>Summer</v>
      </c>
      <c r="F4235" s="78">
        <v>1.752</v>
      </c>
      <c r="G4235" s="79">
        <f t="shared" si="665"/>
        <v>3.3332914617329861</v>
      </c>
      <c r="J4235" s="78">
        <v>1.077107</v>
      </c>
      <c r="K4235" s="80">
        <f t="shared" si="666"/>
        <v>1.077107</v>
      </c>
      <c r="L4235" s="68" t="str">
        <f t="shared" si="659"/>
        <v>Normal</v>
      </c>
      <c r="N4235" s="67">
        <f t="shared" si="660"/>
        <v>0</v>
      </c>
      <c r="O4235" s="67">
        <f t="shared" si="661"/>
        <v>1.077107</v>
      </c>
      <c r="P4235" s="81">
        <f t="shared" si="662"/>
        <v>2.2561844617329863</v>
      </c>
      <c r="Q4235" s="81">
        <f t="shared" si="663"/>
        <v>2.2561844617329863</v>
      </c>
      <c r="S4235" s="1">
        <f t="shared" si="667"/>
        <v>7</v>
      </c>
      <c r="T4235" s="1" t="str">
        <f t="shared" si="668"/>
        <v>Off-Peak</v>
      </c>
    </row>
    <row r="4236" spans="1:20" x14ac:dyDescent="0.25">
      <c r="A4236" s="85">
        <v>45102.70833332336</v>
      </c>
      <c r="B4236" s="1">
        <v>6</v>
      </c>
      <c r="C4236" s="1">
        <v>25</v>
      </c>
      <c r="D4236" s="1">
        <v>18</v>
      </c>
      <c r="E4236" s="1" t="str">
        <f t="shared" si="664"/>
        <v>Summer</v>
      </c>
      <c r="F4236" s="78">
        <v>1.6724000000000001</v>
      </c>
      <c r="G4236" s="79">
        <f t="shared" si="665"/>
        <v>3.1818473976040216</v>
      </c>
      <c r="J4236" s="78">
        <v>0.84207100000000001</v>
      </c>
      <c r="K4236" s="80">
        <f t="shared" si="666"/>
        <v>0.84207100000000001</v>
      </c>
      <c r="L4236" s="68" t="str">
        <f t="shared" si="659"/>
        <v>Normal</v>
      </c>
      <c r="N4236" s="67">
        <f t="shared" si="660"/>
        <v>0</v>
      </c>
      <c r="O4236" s="67">
        <f t="shared" si="661"/>
        <v>0.84207100000000001</v>
      </c>
      <c r="P4236" s="81">
        <f t="shared" si="662"/>
        <v>2.3397763976040213</v>
      </c>
      <c r="Q4236" s="81">
        <f t="shared" si="663"/>
        <v>2.3397763976040213</v>
      </c>
      <c r="S4236" s="1">
        <f t="shared" si="667"/>
        <v>7</v>
      </c>
      <c r="T4236" s="1" t="str">
        <f t="shared" si="668"/>
        <v>Off-Peak</v>
      </c>
    </row>
    <row r="4237" spans="1:20" x14ac:dyDescent="0.25">
      <c r="A4237" s="85">
        <v>45102.749999990025</v>
      </c>
      <c r="B4237" s="1">
        <v>6</v>
      </c>
      <c r="C4237" s="1">
        <v>25</v>
      </c>
      <c r="D4237" s="1">
        <v>19</v>
      </c>
      <c r="E4237" s="1" t="str">
        <f t="shared" si="664"/>
        <v>Summer</v>
      </c>
      <c r="F4237" s="78">
        <v>1.5866</v>
      </c>
      <c r="G4237" s="79">
        <f t="shared" si="665"/>
        <v>3.0186074390328512</v>
      </c>
      <c r="J4237" s="78">
        <v>0.25437700000000002</v>
      </c>
      <c r="K4237" s="80">
        <f t="shared" si="666"/>
        <v>0.25437700000000002</v>
      </c>
      <c r="L4237" s="68" t="str">
        <f t="shared" si="659"/>
        <v>Normal</v>
      </c>
      <c r="N4237" s="67">
        <f t="shared" si="660"/>
        <v>0</v>
      </c>
      <c r="O4237" s="67">
        <f t="shared" si="661"/>
        <v>0.25437700000000002</v>
      </c>
      <c r="P4237" s="81">
        <f t="shared" si="662"/>
        <v>2.7642304390328514</v>
      </c>
      <c r="Q4237" s="81">
        <f t="shared" si="663"/>
        <v>2.7642304390328514</v>
      </c>
      <c r="S4237" s="1">
        <f t="shared" si="667"/>
        <v>7</v>
      </c>
      <c r="T4237" s="1" t="str">
        <f t="shared" si="668"/>
        <v>Off-Peak</v>
      </c>
    </row>
    <row r="4238" spans="1:20" x14ac:dyDescent="0.25">
      <c r="A4238" s="85">
        <v>45102.791666656689</v>
      </c>
      <c r="B4238" s="1">
        <v>6</v>
      </c>
      <c r="C4238" s="1">
        <v>25</v>
      </c>
      <c r="D4238" s="1">
        <v>20</v>
      </c>
      <c r="E4238" s="1" t="str">
        <f t="shared" si="664"/>
        <v>Summer</v>
      </c>
      <c r="F4238" s="78">
        <v>1.4910000000000001</v>
      </c>
      <c r="G4238" s="79">
        <f t="shared" si="665"/>
        <v>2.8367223569885174</v>
      </c>
      <c r="J4238" s="78">
        <v>0</v>
      </c>
      <c r="K4238" s="80">
        <f t="shared" si="666"/>
        <v>0</v>
      </c>
      <c r="L4238" s="68" t="str">
        <f t="shared" si="659"/>
        <v>Normal</v>
      </c>
      <c r="N4238" s="67">
        <f t="shared" si="660"/>
        <v>0</v>
      </c>
      <c r="O4238" s="67">
        <f t="shared" si="661"/>
        <v>0</v>
      </c>
      <c r="P4238" s="81">
        <f t="shared" si="662"/>
        <v>2.8367223569885174</v>
      </c>
      <c r="Q4238" s="81">
        <f t="shared" si="663"/>
        <v>2.8367223569885174</v>
      </c>
      <c r="S4238" s="1">
        <f t="shared" si="667"/>
        <v>7</v>
      </c>
      <c r="T4238" s="1" t="str">
        <f t="shared" si="668"/>
        <v>Off-Peak</v>
      </c>
    </row>
    <row r="4239" spans="1:20" x14ac:dyDescent="0.25">
      <c r="A4239" s="85">
        <v>45102.833333323353</v>
      </c>
      <c r="B4239" s="1">
        <v>6</v>
      </c>
      <c r="C4239" s="1">
        <v>25</v>
      </c>
      <c r="D4239" s="1">
        <v>21</v>
      </c>
      <c r="E4239" s="1" t="str">
        <f t="shared" si="664"/>
        <v>Summer</v>
      </c>
      <c r="F4239" s="78">
        <v>1.4151</v>
      </c>
      <c r="G4239" s="79">
        <f t="shared" si="665"/>
        <v>2.6923177782524821</v>
      </c>
      <c r="J4239" s="78">
        <v>0</v>
      </c>
      <c r="K4239" s="80">
        <f t="shared" si="666"/>
        <v>0</v>
      </c>
      <c r="L4239" s="68" t="str">
        <f t="shared" si="659"/>
        <v>Normal</v>
      </c>
      <c r="N4239" s="67">
        <f t="shared" si="660"/>
        <v>0</v>
      </c>
      <c r="O4239" s="67">
        <f t="shared" si="661"/>
        <v>0</v>
      </c>
      <c r="P4239" s="81">
        <f t="shared" si="662"/>
        <v>2.6923177782524821</v>
      </c>
      <c r="Q4239" s="81">
        <f t="shared" si="663"/>
        <v>2.6923177782524821</v>
      </c>
      <c r="S4239" s="1">
        <f t="shared" si="667"/>
        <v>7</v>
      </c>
      <c r="T4239" s="1" t="str">
        <f t="shared" si="668"/>
        <v>Off-Peak</v>
      </c>
    </row>
    <row r="4240" spans="1:20" x14ac:dyDescent="0.25">
      <c r="A4240" s="85">
        <v>45102.874999990017</v>
      </c>
      <c r="B4240" s="1">
        <v>6</v>
      </c>
      <c r="C4240" s="1">
        <v>25</v>
      </c>
      <c r="D4240" s="1">
        <v>22</v>
      </c>
      <c r="E4240" s="1" t="str">
        <f t="shared" si="664"/>
        <v>Summer</v>
      </c>
      <c r="F4240" s="78">
        <v>1.3747</v>
      </c>
      <c r="G4240" s="79">
        <f t="shared" si="665"/>
        <v>2.6154542080161733</v>
      </c>
      <c r="J4240" s="78">
        <v>0</v>
      </c>
      <c r="K4240" s="80">
        <f t="shared" si="666"/>
        <v>0</v>
      </c>
      <c r="L4240" s="68" t="str">
        <f t="shared" si="659"/>
        <v>Normal</v>
      </c>
      <c r="N4240" s="67">
        <f t="shared" si="660"/>
        <v>0</v>
      </c>
      <c r="O4240" s="67">
        <f t="shared" si="661"/>
        <v>0</v>
      </c>
      <c r="P4240" s="81">
        <f t="shared" si="662"/>
        <v>2.6154542080161733</v>
      </c>
      <c r="Q4240" s="81">
        <f t="shared" si="663"/>
        <v>2.6154542080161733</v>
      </c>
      <c r="S4240" s="1">
        <f t="shared" si="667"/>
        <v>7</v>
      </c>
      <c r="T4240" s="1" t="str">
        <f t="shared" si="668"/>
        <v>Off-Peak</v>
      </c>
    </row>
    <row r="4241" spans="1:20" x14ac:dyDescent="0.25">
      <c r="A4241" s="85">
        <v>45102.916666656682</v>
      </c>
      <c r="B4241" s="1">
        <v>6</v>
      </c>
      <c r="C4241" s="1">
        <v>25</v>
      </c>
      <c r="D4241" s="1">
        <v>23</v>
      </c>
      <c r="E4241" s="1" t="str">
        <f t="shared" si="664"/>
        <v>Summer</v>
      </c>
      <c r="F4241" s="78">
        <v>1.2645</v>
      </c>
      <c r="G4241" s="79">
        <f t="shared" si="665"/>
        <v>2.405791697124064</v>
      </c>
      <c r="J4241" s="78">
        <v>0</v>
      </c>
      <c r="K4241" s="80">
        <f t="shared" si="666"/>
        <v>0</v>
      </c>
      <c r="L4241" s="68" t="str">
        <f t="shared" si="659"/>
        <v>Normal</v>
      </c>
      <c r="N4241" s="67">
        <f t="shared" si="660"/>
        <v>0</v>
      </c>
      <c r="O4241" s="67">
        <f t="shared" si="661"/>
        <v>0</v>
      </c>
      <c r="P4241" s="81">
        <f t="shared" si="662"/>
        <v>2.405791697124064</v>
      </c>
      <c r="Q4241" s="81">
        <f t="shared" si="663"/>
        <v>2.405791697124064</v>
      </c>
      <c r="S4241" s="1">
        <f t="shared" si="667"/>
        <v>7</v>
      </c>
      <c r="T4241" s="1" t="str">
        <f t="shared" si="668"/>
        <v>Off-Peak</v>
      </c>
    </row>
    <row r="4242" spans="1:20" x14ac:dyDescent="0.25">
      <c r="A4242" s="85">
        <v>45102.958333323346</v>
      </c>
      <c r="B4242" s="1">
        <v>6</v>
      </c>
      <c r="C4242" s="1">
        <v>26</v>
      </c>
      <c r="D4242" s="1">
        <v>0</v>
      </c>
      <c r="E4242" s="1" t="str">
        <f t="shared" si="664"/>
        <v>Summer</v>
      </c>
      <c r="F4242" s="78">
        <v>1.1032999999999999</v>
      </c>
      <c r="G4242" s="79">
        <f t="shared" si="665"/>
        <v>2.099098441626714</v>
      </c>
      <c r="J4242" s="78">
        <v>0</v>
      </c>
      <c r="K4242" s="80">
        <f t="shared" si="666"/>
        <v>0</v>
      </c>
      <c r="L4242" s="68" t="str">
        <f t="shared" si="659"/>
        <v>Normal</v>
      </c>
      <c r="N4242" s="67">
        <f t="shared" si="660"/>
        <v>0</v>
      </c>
      <c r="O4242" s="67">
        <f t="shared" si="661"/>
        <v>0</v>
      </c>
      <c r="P4242" s="81">
        <f t="shared" si="662"/>
        <v>2.099098441626714</v>
      </c>
      <c r="Q4242" s="81">
        <f t="shared" si="663"/>
        <v>2.099098441626714</v>
      </c>
      <c r="S4242" s="1">
        <f t="shared" si="667"/>
        <v>7</v>
      </c>
      <c r="T4242" s="1" t="str">
        <f t="shared" si="668"/>
        <v>Off-Peak</v>
      </c>
    </row>
    <row r="4243" spans="1:20" x14ac:dyDescent="0.25">
      <c r="A4243" s="85">
        <v>45102.99999999001</v>
      </c>
      <c r="B4243" s="1">
        <v>6</v>
      </c>
      <c r="C4243" s="1">
        <v>26</v>
      </c>
      <c r="D4243" s="1">
        <v>1</v>
      </c>
      <c r="E4243" s="1" t="str">
        <f t="shared" si="664"/>
        <v>Summer</v>
      </c>
      <c r="F4243" s="78">
        <v>0.96660000000000001</v>
      </c>
      <c r="G4243" s="79">
        <f t="shared" si="665"/>
        <v>1.839017994812274</v>
      </c>
      <c r="J4243" s="78">
        <v>0</v>
      </c>
      <c r="K4243" s="80">
        <f t="shared" si="666"/>
        <v>0</v>
      </c>
      <c r="L4243" s="68" t="str">
        <f t="shared" ref="L4243:L4306" si="669">IF(AND(D4243&gt;=$C$2,D4243&lt;=$C$3,E4243="Summer"),"MaxDis","Normal")</f>
        <v>Normal</v>
      </c>
      <c r="N4243" s="67">
        <f t="shared" ref="N4243:N4306" si="670">IF(K4243-G4243&lt;0,0,K4243-G4243)</f>
        <v>0</v>
      </c>
      <c r="O4243" s="67">
        <f t="shared" ref="O4243:O4306" si="671">K4243-N4243</f>
        <v>0</v>
      </c>
      <c r="P4243" s="81">
        <f t="shared" ref="P4243:P4306" si="672">MAX(0,G4243-O4243)</f>
        <v>1.839017994812274</v>
      </c>
      <c r="Q4243" s="81">
        <f t="shared" ref="Q4243:Q4306" si="673">G4243-K4243</f>
        <v>1.839017994812274</v>
      </c>
      <c r="S4243" s="1">
        <f t="shared" si="667"/>
        <v>1</v>
      </c>
      <c r="T4243" s="1" t="str">
        <f t="shared" si="668"/>
        <v>Off-Peak</v>
      </c>
    </row>
    <row r="4244" spans="1:20" x14ac:dyDescent="0.25">
      <c r="A4244" s="85">
        <v>45103.041666656674</v>
      </c>
      <c r="B4244" s="1">
        <v>6</v>
      </c>
      <c r="C4244" s="1">
        <v>26</v>
      </c>
      <c r="D4244" s="1">
        <v>2</v>
      </c>
      <c r="E4244" s="1" t="str">
        <f t="shared" ref="E4244:E4307" si="674">IF(AND(B4244&gt;=$C$5,B4244&lt;=$C$6),"Summer","Non-Summer")</f>
        <v>Summer</v>
      </c>
      <c r="F4244" s="78">
        <v>0.87209999999999999</v>
      </c>
      <c r="G4244" s="79">
        <f t="shared" ref="G4244:G4307" si="675">F4244*$G$13</f>
        <v>1.6592257327496216</v>
      </c>
      <c r="J4244" s="78">
        <v>0</v>
      </c>
      <c r="K4244" s="80">
        <f t="shared" ref="K4244:K4307" si="676">J4244*$K$13</f>
        <v>0</v>
      </c>
      <c r="L4244" s="68" t="str">
        <f t="shared" si="669"/>
        <v>Normal</v>
      </c>
      <c r="N4244" s="67">
        <f t="shared" si="670"/>
        <v>0</v>
      </c>
      <c r="O4244" s="67">
        <f t="shared" si="671"/>
        <v>0</v>
      </c>
      <c r="P4244" s="81">
        <f t="shared" si="672"/>
        <v>1.6592257327496216</v>
      </c>
      <c r="Q4244" s="81">
        <f t="shared" si="673"/>
        <v>1.6592257327496216</v>
      </c>
      <c r="S4244" s="1">
        <f t="shared" ref="S4244:S4307" si="677">WEEKDAY(A4244,2)</f>
        <v>1</v>
      </c>
      <c r="T4244" s="1" t="str">
        <f t="shared" ref="T4244:T4307" si="678">IF(S4244&gt;5,"Off-Peak",IF(AND(D4244&gt;=$C$7,D4244&lt;$C$8),"Peak","Off-Peak"))</f>
        <v>Off-Peak</v>
      </c>
    </row>
    <row r="4245" spans="1:20" x14ac:dyDescent="0.25">
      <c r="A4245" s="85">
        <v>45103.083333323339</v>
      </c>
      <c r="B4245" s="1">
        <v>6</v>
      </c>
      <c r="C4245" s="1">
        <v>26</v>
      </c>
      <c r="D4245" s="1">
        <v>3</v>
      </c>
      <c r="E4245" s="1" t="str">
        <f t="shared" si="674"/>
        <v>Summer</v>
      </c>
      <c r="F4245" s="78">
        <v>0.80710000000000004</v>
      </c>
      <c r="G4245" s="79">
        <f t="shared" si="675"/>
        <v>1.5355590974684321</v>
      </c>
      <c r="J4245" s="78">
        <v>0</v>
      </c>
      <c r="K4245" s="80">
        <f t="shared" si="676"/>
        <v>0</v>
      </c>
      <c r="L4245" s="68" t="str">
        <f t="shared" si="669"/>
        <v>Normal</v>
      </c>
      <c r="N4245" s="67">
        <f t="shared" si="670"/>
        <v>0</v>
      </c>
      <c r="O4245" s="67">
        <f t="shared" si="671"/>
        <v>0</v>
      </c>
      <c r="P4245" s="81">
        <f t="shared" si="672"/>
        <v>1.5355590974684321</v>
      </c>
      <c r="Q4245" s="81">
        <f t="shared" si="673"/>
        <v>1.5355590974684321</v>
      </c>
      <c r="S4245" s="1">
        <f t="shared" si="677"/>
        <v>1</v>
      </c>
      <c r="T4245" s="1" t="str">
        <f t="shared" si="678"/>
        <v>Off-Peak</v>
      </c>
    </row>
    <row r="4246" spans="1:20" x14ac:dyDescent="0.25">
      <c r="A4246" s="85">
        <v>45103.124999990003</v>
      </c>
      <c r="B4246" s="1">
        <v>6</v>
      </c>
      <c r="C4246" s="1">
        <v>26</v>
      </c>
      <c r="D4246" s="1">
        <v>4</v>
      </c>
      <c r="E4246" s="1" t="str">
        <f t="shared" si="674"/>
        <v>Summer</v>
      </c>
      <c r="F4246" s="78">
        <v>0.76519999999999999</v>
      </c>
      <c r="G4246" s="79">
        <f t="shared" si="675"/>
        <v>1.4558416818025575</v>
      </c>
      <c r="J4246" s="78">
        <v>0</v>
      </c>
      <c r="K4246" s="80">
        <f t="shared" si="676"/>
        <v>0</v>
      </c>
      <c r="L4246" s="68" t="str">
        <f t="shared" si="669"/>
        <v>Normal</v>
      </c>
      <c r="N4246" s="67">
        <f t="shared" si="670"/>
        <v>0</v>
      </c>
      <c r="O4246" s="67">
        <f t="shared" si="671"/>
        <v>0</v>
      </c>
      <c r="P4246" s="81">
        <f t="shared" si="672"/>
        <v>1.4558416818025575</v>
      </c>
      <c r="Q4246" s="81">
        <f t="shared" si="673"/>
        <v>1.4558416818025575</v>
      </c>
      <c r="S4246" s="1">
        <f t="shared" si="677"/>
        <v>1</v>
      </c>
      <c r="T4246" s="1" t="str">
        <f t="shared" si="678"/>
        <v>Off-Peak</v>
      </c>
    </row>
    <row r="4247" spans="1:20" x14ac:dyDescent="0.25">
      <c r="A4247" s="85">
        <v>45103.166666656667</v>
      </c>
      <c r="B4247" s="1">
        <v>6</v>
      </c>
      <c r="C4247" s="1">
        <v>26</v>
      </c>
      <c r="D4247" s="1">
        <v>5</v>
      </c>
      <c r="E4247" s="1" t="str">
        <f t="shared" si="674"/>
        <v>Summer</v>
      </c>
      <c r="F4247" s="78">
        <v>0.7429</v>
      </c>
      <c r="G4247" s="79">
        <f t="shared" si="675"/>
        <v>1.4134145130830109</v>
      </c>
      <c r="J4247" s="78">
        <v>9.8529999999999989E-3</v>
      </c>
      <c r="K4247" s="80">
        <f t="shared" si="676"/>
        <v>9.8529999999999989E-3</v>
      </c>
      <c r="L4247" s="68" t="str">
        <f t="shared" si="669"/>
        <v>Normal</v>
      </c>
      <c r="N4247" s="67">
        <f t="shared" si="670"/>
        <v>0</v>
      </c>
      <c r="O4247" s="67">
        <f t="shared" si="671"/>
        <v>9.8529999999999989E-3</v>
      </c>
      <c r="P4247" s="81">
        <f t="shared" si="672"/>
        <v>1.403561513083011</v>
      </c>
      <c r="Q4247" s="81">
        <f t="shared" si="673"/>
        <v>1.403561513083011</v>
      </c>
      <c r="S4247" s="1">
        <f t="shared" si="677"/>
        <v>1</v>
      </c>
      <c r="T4247" s="1" t="str">
        <f t="shared" si="678"/>
        <v>Off-Peak</v>
      </c>
    </row>
    <row r="4248" spans="1:20" x14ac:dyDescent="0.25">
      <c r="A4248" s="85">
        <v>45103.208333323331</v>
      </c>
      <c r="B4248" s="1">
        <v>6</v>
      </c>
      <c r="C4248" s="1">
        <v>26</v>
      </c>
      <c r="D4248" s="1">
        <v>6</v>
      </c>
      <c r="E4248" s="1" t="str">
        <f t="shared" si="674"/>
        <v>Summer</v>
      </c>
      <c r="F4248" s="78">
        <v>0.73960000000000004</v>
      </c>
      <c r="G4248" s="79">
        <f t="shared" si="675"/>
        <v>1.407136053137966</v>
      </c>
      <c r="J4248" s="78">
        <v>0.32300599999999996</v>
      </c>
      <c r="K4248" s="80">
        <f t="shared" si="676"/>
        <v>0.32300599999999996</v>
      </c>
      <c r="L4248" s="68" t="str">
        <f t="shared" si="669"/>
        <v>Normal</v>
      </c>
      <c r="N4248" s="67">
        <f t="shared" si="670"/>
        <v>0</v>
      </c>
      <c r="O4248" s="67">
        <f t="shared" si="671"/>
        <v>0.32300599999999996</v>
      </c>
      <c r="P4248" s="81">
        <f t="shared" si="672"/>
        <v>1.0841300531379661</v>
      </c>
      <c r="Q4248" s="81">
        <f t="shared" si="673"/>
        <v>1.0841300531379661</v>
      </c>
      <c r="S4248" s="1">
        <f t="shared" si="677"/>
        <v>1</v>
      </c>
      <c r="T4248" s="1" t="str">
        <f t="shared" si="678"/>
        <v>Peak</v>
      </c>
    </row>
    <row r="4249" spans="1:20" x14ac:dyDescent="0.25">
      <c r="A4249" s="85">
        <v>45103.249999989996</v>
      </c>
      <c r="B4249" s="1">
        <v>6</v>
      </c>
      <c r="C4249" s="1">
        <v>26</v>
      </c>
      <c r="D4249" s="1">
        <v>7</v>
      </c>
      <c r="E4249" s="1" t="str">
        <f t="shared" si="674"/>
        <v>Summer</v>
      </c>
      <c r="F4249" s="78">
        <v>0.75349999999999995</v>
      </c>
      <c r="G4249" s="79">
        <f t="shared" si="675"/>
        <v>1.4335816874519434</v>
      </c>
      <c r="J4249" s="78">
        <v>1.5948800000000001</v>
      </c>
      <c r="K4249" s="80">
        <f t="shared" si="676"/>
        <v>1.5948800000000001</v>
      </c>
      <c r="L4249" s="68" t="str">
        <f t="shared" si="669"/>
        <v>Normal</v>
      </c>
      <c r="N4249" s="67">
        <f t="shared" si="670"/>
        <v>0.16129831254805671</v>
      </c>
      <c r="O4249" s="67">
        <f t="shared" si="671"/>
        <v>1.4335816874519434</v>
      </c>
      <c r="P4249" s="81">
        <f t="shared" si="672"/>
        <v>0</v>
      </c>
      <c r="Q4249" s="81">
        <f t="shared" si="673"/>
        <v>-0.16129831254805671</v>
      </c>
      <c r="S4249" s="1">
        <f t="shared" si="677"/>
        <v>1</v>
      </c>
      <c r="T4249" s="1" t="str">
        <f t="shared" si="678"/>
        <v>Peak</v>
      </c>
    </row>
    <row r="4250" spans="1:20" x14ac:dyDescent="0.25">
      <c r="A4250" s="85">
        <v>45103.29166665666</v>
      </c>
      <c r="B4250" s="1">
        <v>6</v>
      </c>
      <c r="C4250" s="1">
        <v>26</v>
      </c>
      <c r="D4250" s="1">
        <v>8</v>
      </c>
      <c r="E4250" s="1" t="str">
        <f t="shared" si="674"/>
        <v>Summer</v>
      </c>
      <c r="F4250" s="78">
        <v>0.80369999999999997</v>
      </c>
      <c r="G4250" s="79">
        <f t="shared" si="675"/>
        <v>1.5290903811614158</v>
      </c>
      <c r="J4250" s="78">
        <v>3.1592530000000001</v>
      </c>
      <c r="K4250" s="80">
        <f t="shared" si="676"/>
        <v>3.1592530000000001</v>
      </c>
      <c r="L4250" s="68" t="str">
        <f t="shared" si="669"/>
        <v>Normal</v>
      </c>
      <c r="N4250" s="67">
        <f t="shared" si="670"/>
        <v>1.6301626188385843</v>
      </c>
      <c r="O4250" s="67">
        <f t="shared" si="671"/>
        <v>1.5290903811614158</v>
      </c>
      <c r="P4250" s="81">
        <f t="shared" si="672"/>
        <v>0</v>
      </c>
      <c r="Q4250" s="81">
        <f t="shared" si="673"/>
        <v>-1.6301626188385843</v>
      </c>
      <c r="S4250" s="1">
        <f t="shared" si="677"/>
        <v>1</v>
      </c>
      <c r="T4250" s="1" t="str">
        <f t="shared" si="678"/>
        <v>Peak</v>
      </c>
    </row>
    <row r="4251" spans="1:20" x14ac:dyDescent="0.25">
      <c r="A4251" s="85">
        <v>45103.333333323324</v>
      </c>
      <c r="B4251" s="1">
        <v>6</v>
      </c>
      <c r="C4251" s="1">
        <v>26</v>
      </c>
      <c r="D4251" s="1">
        <v>9</v>
      </c>
      <c r="E4251" s="1" t="str">
        <f t="shared" si="674"/>
        <v>Summer</v>
      </c>
      <c r="F4251" s="78">
        <v>0.86699999999999999</v>
      </c>
      <c r="G4251" s="79">
        <f t="shared" si="675"/>
        <v>1.6495226582890974</v>
      </c>
      <c r="J4251" s="78">
        <v>4.4184010000000002</v>
      </c>
      <c r="K4251" s="80">
        <f t="shared" si="676"/>
        <v>4.4184010000000002</v>
      </c>
      <c r="L4251" s="68" t="str">
        <f t="shared" si="669"/>
        <v>Normal</v>
      </c>
      <c r="N4251" s="67">
        <f t="shared" si="670"/>
        <v>2.7688783417109031</v>
      </c>
      <c r="O4251" s="67">
        <f t="shared" si="671"/>
        <v>1.6495226582890972</v>
      </c>
      <c r="P4251" s="81">
        <f t="shared" si="672"/>
        <v>2.2204460492503131E-16</v>
      </c>
      <c r="Q4251" s="81">
        <f t="shared" si="673"/>
        <v>-2.7688783417109031</v>
      </c>
      <c r="S4251" s="1">
        <f t="shared" si="677"/>
        <v>1</v>
      </c>
      <c r="T4251" s="1" t="str">
        <f t="shared" si="678"/>
        <v>Peak</v>
      </c>
    </row>
    <row r="4252" spans="1:20" x14ac:dyDescent="0.25">
      <c r="A4252" s="85">
        <v>45103.374999989988</v>
      </c>
      <c r="B4252" s="1">
        <v>6</v>
      </c>
      <c r="C4252" s="1">
        <v>26</v>
      </c>
      <c r="D4252" s="1">
        <v>10</v>
      </c>
      <c r="E4252" s="1" t="str">
        <f t="shared" si="674"/>
        <v>Summer</v>
      </c>
      <c r="F4252" s="78">
        <v>0.90439999999999998</v>
      </c>
      <c r="G4252" s="79">
        <f t="shared" si="675"/>
        <v>1.7206785376662741</v>
      </c>
      <c r="J4252" s="78">
        <v>5.3947950000000002</v>
      </c>
      <c r="K4252" s="80">
        <f t="shared" si="676"/>
        <v>5.3947950000000002</v>
      </c>
      <c r="L4252" s="68" t="str">
        <f t="shared" si="669"/>
        <v>Normal</v>
      </c>
      <c r="N4252" s="67">
        <f t="shared" si="670"/>
        <v>3.6741164623337261</v>
      </c>
      <c r="O4252" s="67">
        <f t="shared" si="671"/>
        <v>1.7206785376662741</v>
      </c>
      <c r="P4252" s="81">
        <f t="shared" si="672"/>
        <v>0</v>
      </c>
      <c r="Q4252" s="81">
        <f t="shared" si="673"/>
        <v>-3.6741164623337261</v>
      </c>
      <c r="S4252" s="1">
        <f t="shared" si="677"/>
        <v>1</v>
      </c>
      <c r="T4252" s="1" t="str">
        <f t="shared" si="678"/>
        <v>Peak</v>
      </c>
    </row>
    <row r="4253" spans="1:20" x14ac:dyDescent="0.25">
      <c r="A4253" s="85">
        <v>45103.416666656653</v>
      </c>
      <c r="B4253" s="1">
        <v>6</v>
      </c>
      <c r="C4253" s="1">
        <v>26</v>
      </c>
      <c r="D4253" s="1">
        <v>11</v>
      </c>
      <c r="E4253" s="1" t="str">
        <f t="shared" si="674"/>
        <v>Summer</v>
      </c>
      <c r="F4253" s="78">
        <v>0.9355</v>
      </c>
      <c r="G4253" s="79">
        <f t="shared" si="675"/>
        <v>1.7798482662392741</v>
      </c>
      <c r="J4253" s="78">
        <v>6.0372490000000001</v>
      </c>
      <c r="K4253" s="80">
        <f t="shared" si="676"/>
        <v>6.0372490000000001</v>
      </c>
      <c r="L4253" s="68" t="str">
        <f t="shared" si="669"/>
        <v>Normal</v>
      </c>
      <c r="N4253" s="67">
        <f t="shared" si="670"/>
        <v>4.2574007337607256</v>
      </c>
      <c r="O4253" s="67">
        <f t="shared" si="671"/>
        <v>1.7798482662392745</v>
      </c>
      <c r="P4253" s="81">
        <f t="shared" si="672"/>
        <v>0</v>
      </c>
      <c r="Q4253" s="81">
        <f t="shared" si="673"/>
        <v>-4.2574007337607256</v>
      </c>
      <c r="S4253" s="1">
        <f t="shared" si="677"/>
        <v>1</v>
      </c>
      <c r="T4253" s="1" t="str">
        <f t="shared" si="678"/>
        <v>Peak</v>
      </c>
    </row>
    <row r="4254" spans="1:20" x14ac:dyDescent="0.25">
      <c r="A4254" s="85">
        <v>45103.458333323317</v>
      </c>
      <c r="B4254" s="1">
        <v>6</v>
      </c>
      <c r="C4254" s="1">
        <v>26</v>
      </c>
      <c r="D4254" s="1">
        <v>12</v>
      </c>
      <c r="E4254" s="1" t="str">
        <f t="shared" si="674"/>
        <v>Summer</v>
      </c>
      <c r="F4254" s="78">
        <v>0.94350000000000001</v>
      </c>
      <c r="G4254" s="79">
        <f t="shared" si="675"/>
        <v>1.795068775196959</v>
      </c>
      <c r="J4254" s="78">
        <v>6.3513850000000005</v>
      </c>
      <c r="K4254" s="80">
        <f t="shared" si="676"/>
        <v>6.3513850000000005</v>
      </c>
      <c r="L4254" s="68" t="str">
        <f t="shared" si="669"/>
        <v>Normal</v>
      </c>
      <c r="N4254" s="67">
        <f t="shared" si="670"/>
        <v>4.5563162248030418</v>
      </c>
      <c r="O4254" s="67">
        <f t="shared" si="671"/>
        <v>1.7950687751969587</v>
      </c>
      <c r="P4254" s="81">
        <f t="shared" si="672"/>
        <v>2.2204460492503131E-16</v>
      </c>
      <c r="Q4254" s="81">
        <f t="shared" si="673"/>
        <v>-4.5563162248030418</v>
      </c>
      <c r="S4254" s="1">
        <f t="shared" si="677"/>
        <v>1</v>
      </c>
      <c r="T4254" s="1" t="str">
        <f t="shared" si="678"/>
        <v>Peak</v>
      </c>
    </row>
    <row r="4255" spans="1:20" x14ac:dyDescent="0.25">
      <c r="A4255" s="85">
        <v>45103.499999989981</v>
      </c>
      <c r="B4255" s="1">
        <v>6</v>
      </c>
      <c r="C4255" s="1">
        <v>26</v>
      </c>
      <c r="D4255" s="1">
        <v>13</v>
      </c>
      <c r="E4255" s="1" t="str">
        <f t="shared" si="674"/>
        <v>Summer</v>
      </c>
      <c r="F4255" s="78">
        <v>0.9879</v>
      </c>
      <c r="G4255" s="79">
        <f t="shared" si="675"/>
        <v>1.87954259991211</v>
      </c>
      <c r="J4255" s="78">
        <v>6.3368000000000002</v>
      </c>
      <c r="K4255" s="80">
        <f t="shared" si="676"/>
        <v>6.3368000000000002</v>
      </c>
      <c r="L4255" s="68" t="str">
        <f t="shared" si="669"/>
        <v>Normal</v>
      </c>
      <c r="N4255" s="67">
        <f t="shared" si="670"/>
        <v>4.4572574000878902</v>
      </c>
      <c r="O4255" s="67">
        <f t="shared" si="671"/>
        <v>1.87954259991211</v>
      </c>
      <c r="P4255" s="81">
        <f t="shared" si="672"/>
        <v>0</v>
      </c>
      <c r="Q4255" s="81">
        <f t="shared" si="673"/>
        <v>-4.4572574000878902</v>
      </c>
      <c r="S4255" s="1">
        <f t="shared" si="677"/>
        <v>1</v>
      </c>
      <c r="T4255" s="1" t="str">
        <f t="shared" si="678"/>
        <v>Peak</v>
      </c>
    </row>
    <row r="4256" spans="1:20" x14ac:dyDescent="0.25">
      <c r="A4256" s="85">
        <v>45103.541666656645</v>
      </c>
      <c r="B4256" s="1">
        <v>6</v>
      </c>
      <c r="C4256" s="1">
        <v>26</v>
      </c>
      <c r="D4256" s="1">
        <v>14</v>
      </c>
      <c r="E4256" s="1" t="str">
        <f t="shared" si="674"/>
        <v>Summer</v>
      </c>
      <c r="F4256" s="78">
        <v>1.0297000000000001</v>
      </c>
      <c r="G4256" s="79">
        <f t="shared" si="675"/>
        <v>1.9590697592160136</v>
      </c>
      <c r="J4256" s="78">
        <v>5.9264570000000001</v>
      </c>
      <c r="K4256" s="80">
        <f t="shared" si="676"/>
        <v>5.9264570000000001</v>
      </c>
      <c r="L4256" s="68" t="str">
        <f t="shared" si="669"/>
        <v>Normal</v>
      </c>
      <c r="N4256" s="67">
        <f t="shared" si="670"/>
        <v>3.9673872407839865</v>
      </c>
      <c r="O4256" s="67">
        <f t="shared" si="671"/>
        <v>1.9590697592160136</v>
      </c>
      <c r="P4256" s="81">
        <f t="shared" si="672"/>
        <v>0</v>
      </c>
      <c r="Q4256" s="81">
        <f t="shared" si="673"/>
        <v>-3.9673872407839865</v>
      </c>
      <c r="S4256" s="1">
        <f t="shared" si="677"/>
        <v>1</v>
      </c>
      <c r="T4256" s="1" t="str">
        <f t="shared" si="678"/>
        <v>Peak</v>
      </c>
    </row>
    <row r="4257" spans="1:20" x14ac:dyDescent="0.25">
      <c r="A4257" s="85">
        <v>45103.583333323309</v>
      </c>
      <c r="B4257" s="1">
        <v>6</v>
      </c>
      <c r="C4257" s="1">
        <v>26</v>
      </c>
      <c r="D4257" s="1">
        <v>15</v>
      </c>
      <c r="E4257" s="1" t="str">
        <f t="shared" si="674"/>
        <v>Summer</v>
      </c>
      <c r="F4257" s="78">
        <v>1.0508</v>
      </c>
      <c r="G4257" s="79">
        <f t="shared" si="675"/>
        <v>1.9992138515919071</v>
      </c>
      <c r="J4257" s="78">
        <v>5.1557780000000006</v>
      </c>
      <c r="K4257" s="80">
        <f t="shared" si="676"/>
        <v>5.1557780000000006</v>
      </c>
      <c r="L4257" s="68" t="str">
        <f t="shared" si="669"/>
        <v>Normal</v>
      </c>
      <c r="N4257" s="67">
        <f t="shared" si="670"/>
        <v>3.1565641484080933</v>
      </c>
      <c r="O4257" s="67">
        <f t="shared" si="671"/>
        <v>1.9992138515919073</v>
      </c>
      <c r="P4257" s="81">
        <f t="shared" si="672"/>
        <v>0</v>
      </c>
      <c r="Q4257" s="81">
        <f t="shared" si="673"/>
        <v>-3.1565641484080933</v>
      </c>
      <c r="S4257" s="1">
        <f t="shared" si="677"/>
        <v>1</v>
      </c>
      <c r="T4257" s="1" t="str">
        <f t="shared" si="678"/>
        <v>Peak</v>
      </c>
    </row>
    <row r="4258" spans="1:20" x14ac:dyDescent="0.25">
      <c r="A4258" s="85">
        <v>45103.624999989974</v>
      </c>
      <c r="B4258" s="1">
        <v>6</v>
      </c>
      <c r="C4258" s="1">
        <v>26</v>
      </c>
      <c r="D4258" s="1">
        <v>16</v>
      </c>
      <c r="E4258" s="1" t="str">
        <f t="shared" si="674"/>
        <v>Summer</v>
      </c>
      <c r="F4258" s="78">
        <v>1.0761000000000001</v>
      </c>
      <c r="G4258" s="79">
        <f t="shared" si="675"/>
        <v>2.0473487111705859</v>
      </c>
      <c r="J4258" s="78">
        <v>4.1115539999999999</v>
      </c>
      <c r="K4258" s="80">
        <f t="shared" si="676"/>
        <v>4.1115539999999999</v>
      </c>
      <c r="L4258" s="68" t="str">
        <f t="shared" si="669"/>
        <v>Normal</v>
      </c>
      <c r="N4258" s="67">
        <f t="shared" si="670"/>
        <v>2.064205288829414</v>
      </c>
      <c r="O4258" s="67">
        <f t="shared" si="671"/>
        <v>2.0473487111705859</v>
      </c>
      <c r="P4258" s="81">
        <f t="shared" si="672"/>
        <v>0</v>
      </c>
      <c r="Q4258" s="81">
        <f t="shared" si="673"/>
        <v>-2.064205288829414</v>
      </c>
      <c r="S4258" s="1">
        <f t="shared" si="677"/>
        <v>1</v>
      </c>
      <c r="T4258" s="1" t="str">
        <f t="shared" si="678"/>
        <v>Peak</v>
      </c>
    </row>
    <row r="4259" spans="1:20" x14ac:dyDescent="0.25">
      <c r="A4259" s="85">
        <v>45103.666666656638</v>
      </c>
      <c r="B4259" s="1">
        <v>6</v>
      </c>
      <c r="C4259" s="1">
        <v>26</v>
      </c>
      <c r="D4259" s="1">
        <v>17</v>
      </c>
      <c r="E4259" s="1" t="str">
        <f t="shared" si="674"/>
        <v>Summer</v>
      </c>
      <c r="F4259" s="78">
        <v>1.1283000000000001</v>
      </c>
      <c r="G4259" s="79">
        <f t="shared" si="675"/>
        <v>2.1466625321194797</v>
      </c>
      <c r="J4259" s="78">
        <v>2.7804489999999999</v>
      </c>
      <c r="K4259" s="80">
        <f t="shared" si="676"/>
        <v>2.7804489999999999</v>
      </c>
      <c r="L4259" s="68" t="str">
        <f t="shared" si="669"/>
        <v>Normal</v>
      </c>
      <c r="N4259" s="67">
        <f t="shared" si="670"/>
        <v>0.63378646788052029</v>
      </c>
      <c r="O4259" s="67">
        <f t="shared" si="671"/>
        <v>2.1466625321194797</v>
      </c>
      <c r="P4259" s="81">
        <f t="shared" si="672"/>
        <v>0</v>
      </c>
      <c r="Q4259" s="81">
        <f t="shared" si="673"/>
        <v>-0.63378646788052029</v>
      </c>
      <c r="S4259" s="1">
        <f t="shared" si="677"/>
        <v>1</v>
      </c>
      <c r="T4259" s="1" t="str">
        <f t="shared" si="678"/>
        <v>Peak</v>
      </c>
    </row>
    <row r="4260" spans="1:20" x14ac:dyDescent="0.25">
      <c r="A4260" s="85">
        <v>45103.708333323302</v>
      </c>
      <c r="B4260" s="1">
        <v>6</v>
      </c>
      <c r="C4260" s="1">
        <v>26</v>
      </c>
      <c r="D4260" s="1">
        <v>18</v>
      </c>
      <c r="E4260" s="1" t="str">
        <f t="shared" si="674"/>
        <v>Summer</v>
      </c>
      <c r="F4260" s="78">
        <v>1.1992</v>
      </c>
      <c r="G4260" s="79">
        <f t="shared" si="675"/>
        <v>2.2815542927569616</v>
      </c>
      <c r="J4260" s="78">
        <v>1.2158019999999998</v>
      </c>
      <c r="K4260" s="80">
        <f t="shared" si="676"/>
        <v>1.2158019999999998</v>
      </c>
      <c r="L4260" s="68" t="str">
        <f t="shared" si="669"/>
        <v>Normal</v>
      </c>
      <c r="N4260" s="67">
        <f t="shared" si="670"/>
        <v>0</v>
      </c>
      <c r="O4260" s="67">
        <f t="shared" si="671"/>
        <v>1.2158019999999998</v>
      </c>
      <c r="P4260" s="81">
        <f t="shared" si="672"/>
        <v>1.0657522927569618</v>
      </c>
      <c r="Q4260" s="81">
        <f t="shared" si="673"/>
        <v>1.0657522927569618</v>
      </c>
      <c r="S4260" s="1">
        <f t="shared" si="677"/>
        <v>1</v>
      </c>
      <c r="T4260" s="1" t="str">
        <f t="shared" si="678"/>
        <v>Peak</v>
      </c>
    </row>
    <row r="4261" spans="1:20" x14ac:dyDescent="0.25">
      <c r="A4261" s="85">
        <v>45103.749999989966</v>
      </c>
      <c r="B4261" s="1">
        <v>6</v>
      </c>
      <c r="C4261" s="1">
        <v>26</v>
      </c>
      <c r="D4261" s="1">
        <v>19</v>
      </c>
      <c r="E4261" s="1" t="str">
        <f t="shared" si="674"/>
        <v>Summer</v>
      </c>
      <c r="F4261" s="78">
        <v>1.2475000000000001</v>
      </c>
      <c r="G4261" s="79">
        <f t="shared" si="675"/>
        <v>2.3734481155889839</v>
      </c>
      <c r="J4261" s="78">
        <v>0.19106299999999998</v>
      </c>
      <c r="K4261" s="80">
        <f t="shared" si="676"/>
        <v>0.19106299999999998</v>
      </c>
      <c r="L4261" s="68" t="str">
        <f t="shared" si="669"/>
        <v>Normal</v>
      </c>
      <c r="N4261" s="67">
        <f t="shared" si="670"/>
        <v>0</v>
      </c>
      <c r="O4261" s="67">
        <f t="shared" si="671"/>
        <v>0.19106299999999998</v>
      </c>
      <c r="P4261" s="81">
        <f t="shared" si="672"/>
        <v>2.1823851155889837</v>
      </c>
      <c r="Q4261" s="81">
        <f t="shared" si="673"/>
        <v>2.1823851155889837</v>
      </c>
      <c r="S4261" s="1">
        <f t="shared" si="677"/>
        <v>1</v>
      </c>
      <c r="T4261" s="1" t="str">
        <f t="shared" si="678"/>
        <v>Peak</v>
      </c>
    </row>
    <row r="4262" spans="1:20" x14ac:dyDescent="0.25">
      <c r="A4262" s="85">
        <v>45103.791666656631</v>
      </c>
      <c r="B4262" s="1">
        <v>6</v>
      </c>
      <c r="C4262" s="1">
        <v>26</v>
      </c>
      <c r="D4262" s="1">
        <v>20</v>
      </c>
      <c r="E4262" s="1" t="str">
        <f t="shared" si="674"/>
        <v>Summer</v>
      </c>
      <c r="F4262" s="78">
        <v>1.2491000000000001</v>
      </c>
      <c r="G4262" s="79">
        <f t="shared" si="675"/>
        <v>2.376492217380521</v>
      </c>
      <c r="J4262" s="78">
        <v>0</v>
      </c>
      <c r="K4262" s="80">
        <f t="shared" si="676"/>
        <v>0</v>
      </c>
      <c r="L4262" s="68" t="str">
        <f t="shared" si="669"/>
        <v>Normal</v>
      </c>
      <c r="N4262" s="67">
        <f t="shared" si="670"/>
        <v>0</v>
      </c>
      <c r="O4262" s="67">
        <f t="shared" si="671"/>
        <v>0</v>
      </c>
      <c r="P4262" s="81">
        <f t="shared" si="672"/>
        <v>2.376492217380521</v>
      </c>
      <c r="Q4262" s="81">
        <f t="shared" si="673"/>
        <v>2.376492217380521</v>
      </c>
      <c r="S4262" s="1">
        <f t="shared" si="677"/>
        <v>1</v>
      </c>
      <c r="T4262" s="1" t="str">
        <f t="shared" si="678"/>
        <v>Peak</v>
      </c>
    </row>
    <row r="4263" spans="1:20" x14ac:dyDescent="0.25">
      <c r="A4263" s="85">
        <v>45103.833333323295</v>
      </c>
      <c r="B4263" s="1">
        <v>6</v>
      </c>
      <c r="C4263" s="1">
        <v>26</v>
      </c>
      <c r="D4263" s="1">
        <v>21</v>
      </c>
      <c r="E4263" s="1" t="str">
        <f t="shared" si="674"/>
        <v>Summer</v>
      </c>
      <c r="F4263" s="78">
        <v>1.2513000000000001</v>
      </c>
      <c r="G4263" s="79">
        <f t="shared" si="675"/>
        <v>2.3806778573438843</v>
      </c>
      <c r="J4263" s="78">
        <v>0</v>
      </c>
      <c r="K4263" s="80">
        <f t="shared" si="676"/>
        <v>0</v>
      </c>
      <c r="L4263" s="68" t="str">
        <f t="shared" si="669"/>
        <v>Normal</v>
      </c>
      <c r="N4263" s="67">
        <f t="shared" si="670"/>
        <v>0</v>
      </c>
      <c r="O4263" s="67">
        <f t="shared" si="671"/>
        <v>0</v>
      </c>
      <c r="P4263" s="81">
        <f t="shared" si="672"/>
        <v>2.3806778573438843</v>
      </c>
      <c r="Q4263" s="81">
        <f t="shared" si="673"/>
        <v>2.3806778573438843</v>
      </c>
      <c r="S4263" s="1">
        <f t="shared" si="677"/>
        <v>1</v>
      </c>
      <c r="T4263" s="1" t="str">
        <f t="shared" si="678"/>
        <v>Peak</v>
      </c>
    </row>
    <row r="4264" spans="1:20" x14ac:dyDescent="0.25">
      <c r="A4264" s="85">
        <v>45103.874999989959</v>
      </c>
      <c r="B4264" s="1">
        <v>6</v>
      </c>
      <c r="C4264" s="1">
        <v>26</v>
      </c>
      <c r="D4264" s="1">
        <v>22</v>
      </c>
      <c r="E4264" s="1" t="str">
        <f t="shared" si="674"/>
        <v>Summer</v>
      </c>
      <c r="F4264" s="78">
        <v>1.2509999999999999</v>
      </c>
      <c r="G4264" s="79">
        <f t="shared" si="675"/>
        <v>2.3801070882579709</v>
      </c>
      <c r="J4264" s="78">
        <v>0</v>
      </c>
      <c r="K4264" s="80">
        <f t="shared" si="676"/>
        <v>0</v>
      </c>
      <c r="L4264" s="68" t="str">
        <f t="shared" si="669"/>
        <v>Normal</v>
      </c>
      <c r="N4264" s="67">
        <f t="shared" si="670"/>
        <v>0</v>
      </c>
      <c r="O4264" s="67">
        <f t="shared" si="671"/>
        <v>0</v>
      </c>
      <c r="P4264" s="81">
        <f t="shared" si="672"/>
        <v>2.3801070882579709</v>
      </c>
      <c r="Q4264" s="81">
        <f t="shared" si="673"/>
        <v>2.3801070882579709</v>
      </c>
      <c r="S4264" s="1">
        <f t="shared" si="677"/>
        <v>1</v>
      </c>
      <c r="T4264" s="1" t="str">
        <f t="shared" si="678"/>
        <v>Off-Peak</v>
      </c>
    </row>
    <row r="4265" spans="1:20" x14ac:dyDescent="0.25">
      <c r="A4265" s="85">
        <v>45103.916666656623</v>
      </c>
      <c r="B4265" s="1">
        <v>6</v>
      </c>
      <c r="C4265" s="1">
        <v>26</v>
      </c>
      <c r="D4265" s="1">
        <v>23</v>
      </c>
      <c r="E4265" s="1" t="str">
        <f t="shared" si="674"/>
        <v>Summer</v>
      </c>
      <c r="F4265" s="78">
        <v>1.1540999999999999</v>
      </c>
      <c r="G4265" s="79">
        <f t="shared" si="675"/>
        <v>2.1957486735080129</v>
      </c>
      <c r="J4265" s="78">
        <v>0</v>
      </c>
      <c r="K4265" s="80">
        <f t="shared" si="676"/>
        <v>0</v>
      </c>
      <c r="L4265" s="68" t="str">
        <f t="shared" si="669"/>
        <v>Normal</v>
      </c>
      <c r="N4265" s="67">
        <f t="shared" si="670"/>
        <v>0</v>
      </c>
      <c r="O4265" s="67">
        <f t="shared" si="671"/>
        <v>0</v>
      </c>
      <c r="P4265" s="81">
        <f t="shared" si="672"/>
        <v>2.1957486735080129</v>
      </c>
      <c r="Q4265" s="81">
        <f t="shared" si="673"/>
        <v>2.1957486735080129</v>
      </c>
      <c r="S4265" s="1">
        <f t="shared" si="677"/>
        <v>1</v>
      </c>
      <c r="T4265" s="1" t="str">
        <f t="shared" si="678"/>
        <v>Off-Peak</v>
      </c>
    </row>
    <row r="4266" spans="1:20" x14ac:dyDescent="0.25">
      <c r="A4266" s="85">
        <v>45103.958333323288</v>
      </c>
      <c r="B4266" s="1">
        <v>6</v>
      </c>
      <c r="C4266" s="1">
        <v>27</v>
      </c>
      <c r="D4266" s="1">
        <v>0</v>
      </c>
      <c r="E4266" s="1" t="str">
        <f t="shared" si="674"/>
        <v>Summer</v>
      </c>
      <c r="F4266" s="78">
        <v>0.99590000000000001</v>
      </c>
      <c r="G4266" s="79">
        <f t="shared" si="675"/>
        <v>1.8947631088697949</v>
      </c>
      <c r="J4266" s="78">
        <v>0</v>
      </c>
      <c r="K4266" s="80">
        <f t="shared" si="676"/>
        <v>0</v>
      </c>
      <c r="L4266" s="68" t="str">
        <f t="shared" si="669"/>
        <v>Normal</v>
      </c>
      <c r="N4266" s="67">
        <f t="shared" si="670"/>
        <v>0</v>
      </c>
      <c r="O4266" s="67">
        <f t="shared" si="671"/>
        <v>0</v>
      </c>
      <c r="P4266" s="81">
        <f t="shared" si="672"/>
        <v>1.8947631088697949</v>
      </c>
      <c r="Q4266" s="81">
        <f t="shared" si="673"/>
        <v>1.8947631088697949</v>
      </c>
      <c r="S4266" s="1">
        <f t="shared" si="677"/>
        <v>1</v>
      </c>
      <c r="T4266" s="1" t="str">
        <f t="shared" si="678"/>
        <v>Off-Peak</v>
      </c>
    </row>
    <row r="4267" spans="1:20" x14ac:dyDescent="0.25">
      <c r="A4267" s="85">
        <v>45103.999999989952</v>
      </c>
      <c r="B4267" s="1">
        <v>6</v>
      </c>
      <c r="C4267" s="1">
        <v>27</v>
      </c>
      <c r="D4267" s="1">
        <v>1</v>
      </c>
      <c r="E4267" s="1" t="str">
        <f t="shared" si="674"/>
        <v>Summer</v>
      </c>
      <c r="F4267" s="78">
        <v>0.86760000000000004</v>
      </c>
      <c r="G4267" s="79">
        <f t="shared" si="675"/>
        <v>1.6506641964609239</v>
      </c>
      <c r="J4267" s="78">
        <v>0</v>
      </c>
      <c r="K4267" s="80">
        <f t="shared" si="676"/>
        <v>0</v>
      </c>
      <c r="L4267" s="68" t="str">
        <f t="shared" si="669"/>
        <v>Normal</v>
      </c>
      <c r="N4267" s="67">
        <f t="shared" si="670"/>
        <v>0</v>
      </c>
      <c r="O4267" s="67">
        <f t="shared" si="671"/>
        <v>0</v>
      </c>
      <c r="P4267" s="81">
        <f t="shared" si="672"/>
        <v>1.6506641964609239</v>
      </c>
      <c r="Q4267" s="81">
        <f t="shared" si="673"/>
        <v>1.6506641964609239</v>
      </c>
      <c r="S4267" s="1">
        <f t="shared" si="677"/>
        <v>2</v>
      </c>
      <c r="T4267" s="1" t="str">
        <f t="shared" si="678"/>
        <v>Off-Peak</v>
      </c>
    </row>
    <row r="4268" spans="1:20" x14ac:dyDescent="0.25">
      <c r="A4268" s="85">
        <v>45104.041666656616</v>
      </c>
      <c r="B4268" s="1">
        <v>6</v>
      </c>
      <c r="C4268" s="1">
        <v>27</v>
      </c>
      <c r="D4268" s="1">
        <v>2</v>
      </c>
      <c r="E4268" s="1" t="str">
        <f t="shared" si="674"/>
        <v>Summer</v>
      </c>
      <c r="F4268" s="78">
        <v>0.7722</v>
      </c>
      <c r="G4268" s="79">
        <f t="shared" si="675"/>
        <v>1.4691596271405318</v>
      </c>
      <c r="J4268" s="78">
        <v>0</v>
      </c>
      <c r="K4268" s="80">
        <f t="shared" si="676"/>
        <v>0</v>
      </c>
      <c r="L4268" s="68" t="str">
        <f t="shared" si="669"/>
        <v>Normal</v>
      </c>
      <c r="N4268" s="67">
        <f t="shared" si="670"/>
        <v>0</v>
      </c>
      <c r="O4268" s="67">
        <f t="shared" si="671"/>
        <v>0</v>
      </c>
      <c r="P4268" s="81">
        <f t="shared" si="672"/>
        <v>1.4691596271405318</v>
      </c>
      <c r="Q4268" s="81">
        <f t="shared" si="673"/>
        <v>1.4691596271405318</v>
      </c>
      <c r="S4268" s="1">
        <f t="shared" si="677"/>
        <v>2</v>
      </c>
      <c r="T4268" s="1" t="str">
        <f t="shared" si="678"/>
        <v>Off-Peak</v>
      </c>
    </row>
    <row r="4269" spans="1:20" x14ac:dyDescent="0.25">
      <c r="A4269" s="85">
        <v>45104.08333332328</v>
      </c>
      <c r="B4269" s="1">
        <v>6</v>
      </c>
      <c r="C4269" s="1">
        <v>27</v>
      </c>
      <c r="D4269" s="1">
        <v>3</v>
      </c>
      <c r="E4269" s="1" t="str">
        <f t="shared" si="674"/>
        <v>Summer</v>
      </c>
      <c r="F4269" s="78">
        <v>0.71020000000000005</v>
      </c>
      <c r="G4269" s="79">
        <f t="shared" si="675"/>
        <v>1.3512006827184742</v>
      </c>
      <c r="J4269" s="78">
        <v>0</v>
      </c>
      <c r="K4269" s="80">
        <f t="shared" si="676"/>
        <v>0</v>
      </c>
      <c r="L4269" s="68" t="str">
        <f t="shared" si="669"/>
        <v>Normal</v>
      </c>
      <c r="N4269" s="67">
        <f t="shared" si="670"/>
        <v>0</v>
      </c>
      <c r="O4269" s="67">
        <f t="shared" si="671"/>
        <v>0</v>
      </c>
      <c r="P4269" s="81">
        <f t="shared" si="672"/>
        <v>1.3512006827184742</v>
      </c>
      <c r="Q4269" s="81">
        <f t="shared" si="673"/>
        <v>1.3512006827184742</v>
      </c>
      <c r="S4269" s="1">
        <f t="shared" si="677"/>
        <v>2</v>
      </c>
      <c r="T4269" s="1" t="str">
        <f t="shared" si="678"/>
        <v>Off-Peak</v>
      </c>
    </row>
    <row r="4270" spans="1:20" x14ac:dyDescent="0.25">
      <c r="A4270" s="85">
        <v>45104.124999989945</v>
      </c>
      <c r="B4270" s="1">
        <v>6</v>
      </c>
      <c r="C4270" s="1">
        <v>27</v>
      </c>
      <c r="D4270" s="1">
        <v>4</v>
      </c>
      <c r="E4270" s="1" t="str">
        <f t="shared" si="674"/>
        <v>Summer</v>
      </c>
      <c r="F4270" s="78">
        <v>0.67179999999999995</v>
      </c>
      <c r="G4270" s="79">
        <f t="shared" si="675"/>
        <v>1.2781422397215867</v>
      </c>
      <c r="J4270" s="78">
        <v>0</v>
      </c>
      <c r="K4270" s="80">
        <f t="shared" si="676"/>
        <v>0</v>
      </c>
      <c r="L4270" s="68" t="str">
        <f t="shared" si="669"/>
        <v>Normal</v>
      </c>
      <c r="N4270" s="67">
        <f t="shared" si="670"/>
        <v>0</v>
      </c>
      <c r="O4270" s="67">
        <f t="shared" si="671"/>
        <v>0</v>
      </c>
      <c r="P4270" s="81">
        <f t="shared" si="672"/>
        <v>1.2781422397215867</v>
      </c>
      <c r="Q4270" s="81">
        <f t="shared" si="673"/>
        <v>1.2781422397215867</v>
      </c>
      <c r="S4270" s="1">
        <f t="shared" si="677"/>
        <v>2</v>
      </c>
      <c r="T4270" s="1" t="str">
        <f t="shared" si="678"/>
        <v>Off-Peak</v>
      </c>
    </row>
    <row r="4271" spans="1:20" x14ac:dyDescent="0.25">
      <c r="A4271" s="85">
        <v>45104.166666656609</v>
      </c>
      <c r="B4271" s="1">
        <v>6</v>
      </c>
      <c r="C4271" s="1">
        <v>27</v>
      </c>
      <c r="D4271" s="1">
        <v>5</v>
      </c>
      <c r="E4271" s="1" t="str">
        <f t="shared" si="674"/>
        <v>Summer</v>
      </c>
      <c r="F4271" s="78">
        <v>0.65249999999999997</v>
      </c>
      <c r="G4271" s="79">
        <f t="shared" si="675"/>
        <v>1.241422761861172</v>
      </c>
      <c r="J4271" s="78">
        <v>0</v>
      </c>
      <c r="K4271" s="80">
        <f t="shared" si="676"/>
        <v>0</v>
      </c>
      <c r="L4271" s="68" t="str">
        <f t="shared" si="669"/>
        <v>Normal</v>
      </c>
      <c r="N4271" s="67">
        <f t="shared" si="670"/>
        <v>0</v>
      </c>
      <c r="O4271" s="67">
        <f t="shared" si="671"/>
        <v>0</v>
      </c>
      <c r="P4271" s="81">
        <f t="shared" si="672"/>
        <v>1.241422761861172</v>
      </c>
      <c r="Q4271" s="81">
        <f t="shared" si="673"/>
        <v>1.241422761861172</v>
      </c>
      <c r="S4271" s="1">
        <f t="shared" si="677"/>
        <v>2</v>
      </c>
      <c r="T4271" s="1" t="str">
        <f t="shared" si="678"/>
        <v>Off-Peak</v>
      </c>
    </row>
    <row r="4272" spans="1:20" x14ac:dyDescent="0.25">
      <c r="A4272" s="85">
        <v>45104.208333323273</v>
      </c>
      <c r="B4272" s="1">
        <v>6</v>
      </c>
      <c r="C4272" s="1">
        <v>27</v>
      </c>
      <c r="D4272" s="1">
        <v>6</v>
      </c>
      <c r="E4272" s="1" t="str">
        <f t="shared" si="674"/>
        <v>Summer</v>
      </c>
      <c r="F4272" s="78">
        <v>0.65090000000000003</v>
      </c>
      <c r="G4272" s="79">
        <f t="shared" si="675"/>
        <v>1.2383786600696352</v>
      </c>
      <c r="J4272" s="78">
        <v>0.35455799999999998</v>
      </c>
      <c r="K4272" s="80">
        <f t="shared" si="676"/>
        <v>0.35455799999999998</v>
      </c>
      <c r="L4272" s="68" t="str">
        <f t="shared" si="669"/>
        <v>Normal</v>
      </c>
      <c r="N4272" s="67">
        <f t="shared" si="670"/>
        <v>0</v>
      </c>
      <c r="O4272" s="67">
        <f t="shared" si="671"/>
        <v>0.35455799999999998</v>
      </c>
      <c r="P4272" s="81">
        <f t="shared" si="672"/>
        <v>0.88382066006963522</v>
      </c>
      <c r="Q4272" s="81">
        <f t="shared" si="673"/>
        <v>0.88382066006963522</v>
      </c>
      <c r="S4272" s="1">
        <f t="shared" si="677"/>
        <v>2</v>
      </c>
      <c r="T4272" s="1" t="str">
        <f t="shared" si="678"/>
        <v>Peak</v>
      </c>
    </row>
    <row r="4273" spans="1:20" x14ac:dyDescent="0.25">
      <c r="A4273" s="85">
        <v>45104.249999989937</v>
      </c>
      <c r="B4273" s="1">
        <v>6</v>
      </c>
      <c r="C4273" s="1">
        <v>27</v>
      </c>
      <c r="D4273" s="1">
        <v>7</v>
      </c>
      <c r="E4273" s="1" t="str">
        <f t="shared" si="674"/>
        <v>Summer</v>
      </c>
      <c r="F4273" s="78">
        <v>0.6633</v>
      </c>
      <c r="G4273" s="79">
        <f t="shared" si="675"/>
        <v>1.2619704489540466</v>
      </c>
      <c r="J4273" s="78">
        <v>0.35021400000000003</v>
      </c>
      <c r="K4273" s="80">
        <f t="shared" si="676"/>
        <v>0.35021400000000003</v>
      </c>
      <c r="L4273" s="68" t="str">
        <f t="shared" si="669"/>
        <v>Normal</v>
      </c>
      <c r="N4273" s="67">
        <f t="shared" si="670"/>
        <v>0</v>
      </c>
      <c r="O4273" s="67">
        <f t="shared" si="671"/>
        <v>0.35021400000000003</v>
      </c>
      <c r="P4273" s="81">
        <f t="shared" si="672"/>
        <v>0.91175644895404662</v>
      </c>
      <c r="Q4273" s="81">
        <f t="shared" si="673"/>
        <v>0.91175644895404662</v>
      </c>
      <c r="S4273" s="1">
        <f t="shared" si="677"/>
        <v>2</v>
      </c>
      <c r="T4273" s="1" t="str">
        <f t="shared" si="678"/>
        <v>Peak</v>
      </c>
    </row>
    <row r="4274" spans="1:20" x14ac:dyDescent="0.25">
      <c r="A4274" s="85">
        <v>45104.291666656602</v>
      </c>
      <c r="B4274" s="1">
        <v>6</v>
      </c>
      <c r="C4274" s="1">
        <v>27</v>
      </c>
      <c r="D4274" s="1">
        <v>8</v>
      </c>
      <c r="E4274" s="1" t="str">
        <f t="shared" si="674"/>
        <v>Summer</v>
      </c>
      <c r="F4274" s="78">
        <v>0.6915</v>
      </c>
      <c r="G4274" s="79">
        <f t="shared" si="675"/>
        <v>1.3156227430298857</v>
      </c>
      <c r="J4274" s="78">
        <v>1.518702</v>
      </c>
      <c r="K4274" s="80">
        <f t="shared" si="676"/>
        <v>1.518702</v>
      </c>
      <c r="L4274" s="68" t="str">
        <f t="shared" si="669"/>
        <v>Normal</v>
      </c>
      <c r="N4274" s="67">
        <f t="shared" si="670"/>
        <v>0.20307925697011431</v>
      </c>
      <c r="O4274" s="67">
        <f t="shared" si="671"/>
        <v>1.3156227430298857</v>
      </c>
      <c r="P4274" s="81">
        <f t="shared" si="672"/>
        <v>0</v>
      </c>
      <c r="Q4274" s="81">
        <f t="shared" si="673"/>
        <v>-0.20307925697011431</v>
      </c>
      <c r="S4274" s="1">
        <f t="shared" si="677"/>
        <v>2</v>
      </c>
      <c r="T4274" s="1" t="str">
        <f t="shared" si="678"/>
        <v>Peak</v>
      </c>
    </row>
    <row r="4275" spans="1:20" x14ac:dyDescent="0.25">
      <c r="A4275" s="85">
        <v>45104.333333323266</v>
      </c>
      <c r="B4275" s="1">
        <v>6</v>
      </c>
      <c r="C4275" s="1">
        <v>27</v>
      </c>
      <c r="D4275" s="1">
        <v>9</v>
      </c>
      <c r="E4275" s="1" t="str">
        <f t="shared" si="674"/>
        <v>Summer</v>
      </c>
      <c r="F4275" s="78">
        <v>0.71299999999999997</v>
      </c>
      <c r="G4275" s="79">
        <f t="shared" si="675"/>
        <v>1.3565278608536637</v>
      </c>
      <c r="J4275" s="78">
        <v>2.2166390000000002</v>
      </c>
      <c r="K4275" s="80">
        <f t="shared" si="676"/>
        <v>2.2166390000000002</v>
      </c>
      <c r="L4275" s="68" t="str">
        <f t="shared" si="669"/>
        <v>Normal</v>
      </c>
      <c r="N4275" s="67">
        <f t="shared" si="670"/>
        <v>0.86011113914633652</v>
      </c>
      <c r="O4275" s="67">
        <f t="shared" si="671"/>
        <v>1.3565278608536637</v>
      </c>
      <c r="P4275" s="81">
        <f t="shared" si="672"/>
        <v>0</v>
      </c>
      <c r="Q4275" s="81">
        <f t="shared" si="673"/>
        <v>-0.86011113914633652</v>
      </c>
      <c r="S4275" s="1">
        <f t="shared" si="677"/>
        <v>2</v>
      </c>
      <c r="T4275" s="1" t="str">
        <f t="shared" si="678"/>
        <v>Peak</v>
      </c>
    </row>
    <row r="4276" spans="1:20" x14ac:dyDescent="0.25">
      <c r="A4276" s="85">
        <v>45104.37499998993</v>
      </c>
      <c r="B4276" s="1">
        <v>6</v>
      </c>
      <c r="C4276" s="1">
        <v>27</v>
      </c>
      <c r="D4276" s="1">
        <v>10</v>
      </c>
      <c r="E4276" s="1" t="str">
        <f t="shared" si="674"/>
        <v>Summer</v>
      </c>
      <c r="F4276" s="78">
        <v>0.74329999999999996</v>
      </c>
      <c r="G4276" s="79">
        <f t="shared" si="675"/>
        <v>1.4141755385308952</v>
      </c>
      <c r="J4276" s="78">
        <v>1.3287840000000002</v>
      </c>
      <c r="K4276" s="80">
        <f t="shared" si="676"/>
        <v>1.3287840000000002</v>
      </c>
      <c r="L4276" s="68" t="str">
        <f t="shared" si="669"/>
        <v>Normal</v>
      </c>
      <c r="N4276" s="67">
        <f t="shared" si="670"/>
        <v>0</v>
      </c>
      <c r="O4276" s="67">
        <f t="shared" si="671"/>
        <v>1.3287840000000002</v>
      </c>
      <c r="P4276" s="81">
        <f t="shared" si="672"/>
        <v>8.5391538530894984E-2</v>
      </c>
      <c r="Q4276" s="81">
        <f t="shared" si="673"/>
        <v>8.5391538530894984E-2</v>
      </c>
      <c r="S4276" s="1">
        <f t="shared" si="677"/>
        <v>2</v>
      </c>
      <c r="T4276" s="1" t="str">
        <f t="shared" si="678"/>
        <v>Peak</v>
      </c>
    </row>
    <row r="4277" spans="1:20" x14ac:dyDescent="0.25">
      <c r="A4277" s="85">
        <v>45104.416666656594</v>
      </c>
      <c r="B4277" s="1">
        <v>6</v>
      </c>
      <c r="C4277" s="1">
        <v>27</v>
      </c>
      <c r="D4277" s="1">
        <v>11</v>
      </c>
      <c r="E4277" s="1" t="str">
        <f t="shared" si="674"/>
        <v>Summer</v>
      </c>
      <c r="F4277" s="78">
        <v>0.79710000000000003</v>
      </c>
      <c r="G4277" s="79">
        <f t="shared" si="675"/>
        <v>1.5165334612713259</v>
      </c>
      <c r="J4277" s="78">
        <v>3.3429360000000004</v>
      </c>
      <c r="K4277" s="80">
        <f t="shared" si="676"/>
        <v>3.3429360000000004</v>
      </c>
      <c r="L4277" s="68" t="str">
        <f t="shared" si="669"/>
        <v>Normal</v>
      </c>
      <c r="N4277" s="67">
        <f t="shared" si="670"/>
        <v>1.8264025387286744</v>
      </c>
      <c r="O4277" s="67">
        <f t="shared" si="671"/>
        <v>1.5165334612713259</v>
      </c>
      <c r="P4277" s="81">
        <f t="shared" si="672"/>
        <v>0</v>
      </c>
      <c r="Q4277" s="81">
        <f t="shared" si="673"/>
        <v>-1.8264025387286744</v>
      </c>
      <c r="S4277" s="1">
        <f t="shared" si="677"/>
        <v>2</v>
      </c>
      <c r="T4277" s="1" t="str">
        <f t="shared" si="678"/>
        <v>Peak</v>
      </c>
    </row>
    <row r="4278" spans="1:20" x14ac:dyDescent="0.25">
      <c r="A4278" s="85">
        <v>45104.458333323259</v>
      </c>
      <c r="B4278" s="1">
        <v>6</v>
      </c>
      <c r="C4278" s="1">
        <v>27</v>
      </c>
      <c r="D4278" s="1">
        <v>12</v>
      </c>
      <c r="E4278" s="1" t="str">
        <f t="shared" si="674"/>
        <v>Summer</v>
      </c>
      <c r="F4278" s="78">
        <v>0.8911</v>
      </c>
      <c r="G4278" s="79">
        <f t="shared" si="675"/>
        <v>1.6953744415241232</v>
      </c>
      <c r="J4278" s="78">
        <v>1.4698720000000001</v>
      </c>
      <c r="K4278" s="80">
        <f t="shared" si="676"/>
        <v>1.4698720000000001</v>
      </c>
      <c r="L4278" s="68" t="str">
        <f t="shared" si="669"/>
        <v>Normal</v>
      </c>
      <c r="N4278" s="67">
        <f t="shared" si="670"/>
        <v>0</v>
      </c>
      <c r="O4278" s="67">
        <f t="shared" si="671"/>
        <v>1.4698720000000001</v>
      </c>
      <c r="P4278" s="81">
        <f t="shared" si="672"/>
        <v>0.22550244152412313</v>
      </c>
      <c r="Q4278" s="81">
        <f t="shared" si="673"/>
        <v>0.22550244152412313</v>
      </c>
      <c r="S4278" s="1">
        <f t="shared" si="677"/>
        <v>2</v>
      </c>
      <c r="T4278" s="1" t="str">
        <f t="shared" si="678"/>
        <v>Peak</v>
      </c>
    </row>
    <row r="4279" spans="1:20" x14ac:dyDescent="0.25">
      <c r="A4279" s="85">
        <v>45104.499999989923</v>
      </c>
      <c r="B4279" s="1">
        <v>6</v>
      </c>
      <c r="C4279" s="1">
        <v>27</v>
      </c>
      <c r="D4279" s="1">
        <v>13</v>
      </c>
      <c r="E4279" s="1" t="str">
        <f t="shared" si="674"/>
        <v>Summer</v>
      </c>
      <c r="F4279" s="78">
        <v>1.0104</v>
      </c>
      <c r="G4279" s="79">
        <f t="shared" si="675"/>
        <v>1.9223502813555986</v>
      </c>
      <c r="J4279" s="78">
        <v>6.0508850000000001</v>
      </c>
      <c r="K4279" s="80">
        <f t="shared" si="676"/>
        <v>6.0508850000000001</v>
      </c>
      <c r="L4279" s="68" t="str">
        <f t="shared" si="669"/>
        <v>Normal</v>
      </c>
      <c r="N4279" s="67">
        <f t="shared" si="670"/>
        <v>4.128534718644401</v>
      </c>
      <c r="O4279" s="67">
        <f t="shared" si="671"/>
        <v>1.922350281355599</v>
      </c>
      <c r="P4279" s="81">
        <f t="shared" si="672"/>
        <v>0</v>
      </c>
      <c r="Q4279" s="81">
        <f t="shared" si="673"/>
        <v>-4.128534718644401</v>
      </c>
      <c r="S4279" s="1">
        <f t="shared" si="677"/>
        <v>2</v>
      </c>
      <c r="T4279" s="1" t="str">
        <f t="shared" si="678"/>
        <v>Peak</v>
      </c>
    </row>
    <row r="4280" spans="1:20" x14ac:dyDescent="0.25">
      <c r="A4280" s="85">
        <v>45104.541666656587</v>
      </c>
      <c r="B4280" s="1">
        <v>6</v>
      </c>
      <c r="C4280" s="1">
        <v>27</v>
      </c>
      <c r="D4280" s="1">
        <v>14</v>
      </c>
      <c r="E4280" s="1" t="str">
        <f t="shared" si="674"/>
        <v>Summer</v>
      </c>
      <c r="F4280" s="78">
        <v>1.1297999999999999</v>
      </c>
      <c r="G4280" s="79">
        <f t="shared" si="675"/>
        <v>2.1495163775490451</v>
      </c>
      <c r="J4280" s="78">
        <v>4.5864510000000003</v>
      </c>
      <c r="K4280" s="80">
        <f t="shared" si="676"/>
        <v>4.5864510000000003</v>
      </c>
      <c r="L4280" s="68" t="str">
        <f t="shared" si="669"/>
        <v>Normal</v>
      </c>
      <c r="N4280" s="67">
        <f t="shared" si="670"/>
        <v>2.4369346224509552</v>
      </c>
      <c r="O4280" s="67">
        <f t="shared" si="671"/>
        <v>2.1495163775490451</v>
      </c>
      <c r="P4280" s="81">
        <f t="shared" si="672"/>
        <v>0</v>
      </c>
      <c r="Q4280" s="81">
        <f t="shared" si="673"/>
        <v>-2.4369346224509552</v>
      </c>
      <c r="S4280" s="1">
        <f t="shared" si="677"/>
        <v>2</v>
      </c>
      <c r="T4280" s="1" t="str">
        <f t="shared" si="678"/>
        <v>Peak</v>
      </c>
    </row>
    <row r="4281" spans="1:20" x14ac:dyDescent="0.25">
      <c r="A4281" s="85">
        <v>45104.583333323251</v>
      </c>
      <c r="B4281" s="1">
        <v>6</v>
      </c>
      <c r="C4281" s="1">
        <v>27</v>
      </c>
      <c r="D4281" s="1">
        <v>15</v>
      </c>
      <c r="E4281" s="1" t="str">
        <f t="shared" si="674"/>
        <v>Summer</v>
      </c>
      <c r="F4281" s="78">
        <v>1.2476</v>
      </c>
      <c r="G4281" s="79">
        <f t="shared" si="675"/>
        <v>2.3736383719509551</v>
      </c>
      <c r="J4281" s="78">
        <v>4.0362809999999998</v>
      </c>
      <c r="K4281" s="80">
        <f t="shared" si="676"/>
        <v>4.0362809999999998</v>
      </c>
      <c r="L4281" s="68" t="str">
        <f t="shared" si="669"/>
        <v>Normal</v>
      </c>
      <c r="N4281" s="67">
        <f t="shared" si="670"/>
        <v>1.6626426280490447</v>
      </c>
      <c r="O4281" s="67">
        <f t="shared" si="671"/>
        <v>2.3736383719509551</v>
      </c>
      <c r="P4281" s="81">
        <f t="shared" si="672"/>
        <v>0</v>
      </c>
      <c r="Q4281" s="81">
        <f t="shared" si="673"/>
        <v>-1.6626426280490447</v>
      </c>
      <c r="S4281" s="1">
        <f t="shared" si="677"/>
        <v>2</v>
      </c>
      <c r="T4281" s="1" t="str">
        <f t="shared" si="678"/>
        <v>Peak</v>
      </c>
    </row>
    <row r="4282" spans="1:20" x14ac:dyDescent="0.25">
      <c r="A4282" s="85">
        <v>45104.624999989916</v>
      </c>
      <c r="B4282" s="1">
        <v>6</v>
      </c>
      <c r="C4282" s="1">
        <v>27</v>
      </c>
      <c r="D4282" s="1">
        <v>16</v>
      </c>
      <c r="E4282" s="1" t="str">
        <f t="shared" si="674"/>
        <v>Summer</v>
      </c>
      <c r="F4282" s="78">
        <v>1.3648</v>
      </c>
      <c r="G4282" s="79">
        <f t="shared" si="675"/>
        <v>2.5966188281810383</v>
      </c>
      <c r="J4282" s="78">
        <v>3.8607119999999999</v>
      </c>
      <c r="K4282" s="80">
        <f t="shared" si="676"/>
        <v>3.8607119999999999</v>
      </c>
      <c r="L4282" s="68" t="str">
        <f t="shared" si="669"/>
        <v>Normal</v>
      </c>
      <c r="N4282" s="67">
        <f t="shared" si="670"/>
        <v>1.2640931718189616</v>
      </c>
      <c r="O4282" s="67">
        <f t="shared" si="671"/>
        <v>2.5966188281810383</v>
      </c>
      <c r="P4282" s="81">
        <f t="shared" si="672"/>
        <v>0</v>
      </c>
      <c r="Q4282" s="81">
        <f t="shared" si="673"/>
        <v>-1.2640931718189616</v>
      </c>
      <c r="S4282" s="1">
        <f t="shared" si="677"/>
        <v>2</v>
      </c>
      <c r="T4282" s="1" t="str">
        <f t="shared" si="678"/>
        <v>Peak</v>
      </c>
    </row>
    <row r="4283" spans="1:20" x14ac:dyDescent="0.25">
      <c r="A4283" s="85">
        <v>45104.66666665658</v>
      </c>
      <c r="B4283" s="1">
        <v>6</v>
      </c>
      <c r="C4283" s="1">
        <v>27</v>
      </c>
      <c r="D4283" s="1">
        <v>17</v>
      </c>
      <c r="E4283" s="1" t="str">
        <f t="shared" si="674"/>
        <v>Summer</v>
      </c>
      <c r="F4283" s="78">
        <v>1.4621999999999999</v>
      </c>
      <c r="G4283" s="79">
        <f t="shared" si="675"/>
        <v>2.7819285247408514</v>
      </c>
      <c r="J4283" s="78">
        <v>2.0817829999999997</v>
      </c>
      <c r="K4283" s="80">
        <f t="shared" si="676"/>
        <v>2.0817829999999997</v>
      </c>
      <c r="L4283" s="68" t="str">
        <f t="shared" si="669"/>
        <v>Normal</v>
      </c>
      <c r="N4283" s="67">
        <f t="shared" si="670"/>
        <v>0</v>
      </c>
      <c r="O4283" s="67">
        <f t="shared" si="671"/>
        <v>2.0817829999999997</v>
      </c>
      <c r="P4283" s="81">
        <f t="shared" si="672"/>
        <v>0.70014552474085168</v>
      </c>
      <c r="Q4283" s="81">
        <f t="shared" si="673"/>
        <v>0.70014552474085168</v>
      </c>
      <c r="S4283" s="1">
        <f t="shared" si="677"/>
        <v>2</v>
      </c>
      <c r="T4283" s="1" t="str">
        <f t="shared" si="678"/>
        <v>Peak</v>
      </c>
    </row>
    <row r="4284" spans="1:20" x14ac:dyDescent="0.25">
      <c r="A4284" s="85">
        <v>45104.708333323244</v>
      </c>
      <c r="B4284" s="1">
        <v>6</v>
      </c>
      <c r="C4284" s="1">
        <v>27</v>
      </c>
      <c r="D4284" s="1">
        <v>18</v>
      </c>
      <c r="E4284" s="1" t="str">
        <f t="shared" si="674"/>
        <v>Summer</v>
      </c>
      <c r="F4284" s="78">
        <v>1.5221</v>
      </c>
      <c r="G4284" s="79">
        <f t="shared" si="675"/>
        <v>2.8958920855615169</v>
      </c>
      <c r="J4284" s="78">
        <v>1.1892560000000001</v>
      </c>
      <c r="K4284" s="80">
        <f t="shared" si="676"/>
        <v>1.1892560000000001</v>
      </c>
      <c r="L4284" s="68" t="str">
        <f t="shared" si="669"/>
        <v>Normal</v>
      </c>
      <c r="N4284" s="67">
        <f t="shared" si="670"/>
        <v>0</v>
      </c>
      <c r="O4284" s="67">
        <f t="shared" si="671"/>
        <v>1.1892560000000001</v>
      </c>
      <c r="P4284" s="81">
        <f t="shared" si="672"/>
        <v>1.7066360855615168</v>
      </c>
      <c r="Q4284" s="81">
        <f t="shared" si="673"/>
        <v>1.7066360855615168</v>
      </c>
      <c r="S4284" s="1">
        <f t="shared" si="677"/>
        <v>2</v>
      </c>
      <c r="T4284" s="1" t="str">
        <f t="shared" si="678"/>
        <v>Peak</v>
      </c>
    </row>
    <row r="4285" spans="1:20" x14ac:dyDescent="0.25">
      <c r="A4285" s="85">
        <v>45104.749999989908</v>
      </c>
      <c r="B4285" s="1">
        <v>6</v>
      </c>
      <c r="C4285" s="1">
        <v>27</v>
      </c>
      <c r="D4285" s="1">
        <v>19</v>
      </c>
      <c r="E4285" s="1" t="str">
        <f t="shared" si="674"/>
        <v>Summer</v>
      </c>
      <c r="F4285" s="78">
        <v>1.4928999999999999</v>
      </c>
      <c r="G4285" s="79">
        <f t="shared" si="675"/>
        <v>2.8403372278659669</v>
      </c>
      <c r="J4285" s="78">
        <v>0.22384399999999999</v>
      </c>
      <c r="K4285" s="80">
        <f t="shared" si="676"/>
        <v>0.22384399999999999</v>
      </c>
      <c r="L4285" s="68" t="str">
        <f t="shared" si="669"/>
        <v>Normal</v>
      </c>
      <c r="N4285" s="67">
        <f t="shared" si="670"/>
        <v>0</v>
      </c>
      <c r="O4285" s="67">
        <f t="shared" si="671"/>
        <v>0.22384399999999999</v>
      </c>
      <c r="P4285" s="81">
        <f t="shared" si="672"/>
        <v>2.6164932278659667</v>
      </c>
      <c r="Q4285" s="81">
        <f t="shared" si="673"/>
        <v>2.6164932278659667</v>
      </c>
      <c r="S4285" s="1">
        <f t="shared" si="677"/>
        <v>2</v>
      </c>
      <c r="T4285" s="1" t="str">
        <f t="shared" si="678"/>
        <v>Peak</v>
      </c>
    </row>
    <row r="4286" spans="1:20" x14ac:dyDescent="0.25">
      <c r="A4286" s="85">
        <v>45104.791666656572</v>
      </c>
      <c r="B4286" s="1">
        <v>6</v>
      </c>
      <c r="C4286" s="1">
        <v>27</v>
      </c>
      <c r="D4286" s="1">
        <v>20</v>
      </c>
      <c r="E4286" s="1" t="str">
        <f t="shared" si="674"/>
        <v>Summer</v>
      </c>
      <c r="F4286" s="78">
        <v>1.395</v>
      </c>
      <c r="G4286" s="79">
        <f t="shared" si="675"/>
        <v>2.6540762494962986</v>
      </c>
      <c r="J4286" s="78">
        <v>0</v>
      </c>
      <c r="K4286" s="80">
        <f t="shared" si="676"/>
        <v>0</v>
      </c>
      <c r="L4286" s="68" t="str">
        <f t="shared" si="669"/>
        <v>Normal</v>
      </c>
      <c r="N4286" s="67">
        <f t="shared" si="670"/>
        <v>0</v>
      </c>
      <c r="O4286" s="67">
        <f t="shared" si="671"/>
        <v>0</v>
      </c>
      <c r="P4286" s="81">
        <f t="shared" si="672"/>
        <v>2.6540762494962986</v>
      </c>
      <c r="Q4286" s="81">
        <f t="shared" si="673"/>
        <v>2.6540762494962986</v>
      </c>
      <c r="S4286" s="1">
        <f t="shared" si="677"/>
        <v>2</v>
      </c>
      <c r="T4286" s="1" t="str">
        <f t="shared" si="678"/>
        <v>Peak</v>
      </c>
    </row>
    <row r="4287" spans="1:20" x14ac:dyDescent="0.25">
      <c r="A4287" s="85">
        <v>45104.833333323237</v>
      </c>
      <c r="B4287" s="1">
        <v>6</v>
      </c>
      <c r="C4287" s="1">
        <v>27</v>
      </c>
      <c r="D4287" s="1">
        <v>21</v>
      </c>
      <c r="E4287" s="1" t="str">
        <f t="shared" si="674"/>
        <v>Summer</v>
      </c>
      <c r="F4287" s="78">
        <v>1.3077000000000001</v>
      </c>
      <c r="G4287" s="79">
        <f t="shared" si="675"/>
        <v>2.4879824454955628</v>
      </c>
      <c r="J4287" s="78">
        <v>0</v>
      </c>
      <c r="K4287" s="80">
        <f t="shared" si="676"/>
        <v>0</v>
      </c>
      <c r="L4287" s="68" t="str">
        <f t="shared" si="669"/>
        <v>Normal</v>
      </c>
      <c r="N4287" s="67">
        <f t="shared" si="670"/>
        <v>0</v>
      </c>
      <c r="O4287" s="67">
        <f t="shared" si="671"/>
        <v>0</v>
      </c>
      <c r="P4287" s="81">
        <f t="shared" si="672"/>
        <v>2.4879824454955628</v>
      </c>
      <c r="Q4287" s="81">
        <f t="shared" si="673"/>
        <v>2.4879824454955628</v>
      </c>
      <c r="S4287" s="1">
        <f t="shared" si="677"/>
        <v>2</v>
      </c>
      <c r="T4287" s="1" t="str">
        <f t="shared" si="678"/>
        <v>Peak</v>
      </c>
    </row>
    <row r="4288" spans="1:20" x14ac:dyDescent="0.25">
      <c r="A4288" s="85">
        <v>45104.874999989901</v>
      </c>
      <c r="B4288" s="1">
        <v>6</v>
      </c>
      <c r="C4288" s="1">
        <v>27</v>
      </c>
      <c r="D4288" s="1">
        <v>22</v>
      </c>
      <c r="E4288" s="1" t="str">
        <f t="shared" si="674"/>
        <v>Summer</v>
      </c>
      <c r="F4288" s="78">
        <v>1.2373000000000001</v>
      </c>
      <c r="G4288" s="79">
        <f t="shared" si="675"/>
        <v>2.354041966667936</v>
      </c>
      <c r="J4288" s="78">
        <v>0</v>
      </c>
      <c r="K4288" s="80">
        <f t="shared" si="676"/>
        <v>0</v>
      </c>
      <c r="L4288" s="68" t="str">
        <f t="shared" si="669"/>
        <v>Normal</v>
      </c>
      <c r="N4288" s="67">
        <f t="shared" si="670"/>
        <v>0</v>
      </c>
      <c r="O4288" s="67">
        <f t="shared" si="671"/>
        <v>0</v>
      </c>
      <c r="P4288" s="81">
        <f t="shared" si="672"/>
        <v>2.354041966667936</v>
      </c>
      <c r="Q4288" s="81">
        <f t="shared" si="673"/>
        <v>2.354041966667936</v>
      </c>
      <c r="S4288" s="1">
        <f t="shared" si="677"/>
        <v>2</v>
      </c>
      <c r="T4288" s="1" t="str">
        <f t="shared" si="678"/>
        <v>Off-Peak</v>
      </c>
    </row>
    <row r="4289" spans="1:20" x14ac:dyDescent="0.25">
      <c r="A4289" s="85">
        <v>45104.916666656565</v>
      </c>
      <c r="B4289" s="1">
        <v>6</v>
      </c>
      <c r="C4289" s="1">
        <v>27</v>
      </c>
      <c r="D4289" s="1">
        <v>23</v>
      </c>
      <c r="E4289" s="1" t="str">
        <f t="shared" si="674"/>
        <v>Summer</v>
      </c>
      <c r="F4289" s="78">
        <v>1.097</v>
      </c>
      <c r="G4289" s="79">
        <f t="shared" si="675"/>
        <v>2.0871122908225375</v>
      </c>
      <c r="J4289" s="78">
        <v>0</v>
      </c>
      <c r="K4289" s="80">
        <f t="shared" si="676"/>
        <v>0</v>
      </c>
      <c r="L4289" s="68" t="str">
        <f t="shared" si="669"/>
        <v>Normal</v>
      </c>
      <c r="N4289" s="67">
        <f t="shared" si="670"/>
        <v>0</v>
      </c>
      <c r="O4289" s="67">
        <f t="shared" si="671"/>
        <v>0</v>
      </c>
      <c r="P4289" s="81">
        <f t="shared" si="672"/>
        <v>2.0871122908225375</v>
      </c>
      <c r="Q4289" s="81">
        <f t="shared" si="673"/>
        <v>2.0871122908225375</v>
      </c>
      <c r="S4289" s="1">
        <f t="shared" si="677"/>
        <v>2</v>
      </c>
      <c r="T4289" s="1" t="str">
        <f t="shared" si="678"/>
        <v>Off-Peak</v>
      </c>
    </row>
    <row r="4290" spans="1:20" x14ac:dyDescent="0.25">
      <c r="A4290" s="85">
        <v>45104.958333323229</v>
      </c>
      <c r="B4290" s="1">
        <v>6</v>
      </c>
      <c r="C4290" s="1">
        <v>28</v>
      </c>
      <c r="D4290" s="1">
        <v>0</v>
      </c>
      <c r="E4290" s="1" t="str">
        <f t="shared" si="674"/>
        <v>Summer</v>
      </c>
      <c r="F4290" s="78">
        <v>0.9234</v>
      </c>
      <c r="G4290" s="79">
        <f t="shared" si="675"/>
        <v>1.7568272464407757</v>
      </c>
      <c r="J4290" s="78">
        <v>0</v>
      </c>
      <c r="K4290" s="80">
        <f t="shared" si="676"/>
        <v>0</v>
      </c>
      <c r="L4290" s="68" t="str">
        <f t="shared" si="669"/>
        <v>Normal</v>
      </c>
      <c r="N4290" s="67">
        <f t="shared" si="670"/>
        <v>0</v>
      </c>
      <c r="O4290" s="67">
        <f t="shared" si="671"/>
        <v>0</v>
      </c>
      <c r="P4290" s="81">
        <f t="shared" si="672"/>
        <v>1.7568272464407757</v>
      </c>
      <c r="Q4290" s="81">
        <f t="shared" si="673"/>
        <v>1.7568272464407757</v>
      </c>
      <c r="S4290" s="1">
        <f t="shared" si="677"/>
        <v>2</v>
      </c>
      <c r="T4290" s="1" t="str">
        <f t="shared" si="678"/>
        <v>Off-Peak</v>
      </c>
    </row>
    <row r="4291" spans="1:20" x14ac:dyDescent="0.25">
      <c r="A4291" s="85">
        <v>45104.999999989894</v>
      </c>
      <c r="B4291" s="1">
        <v>6</v>
      </c>
      <c r="C4291" s="1">
        <v>28</v>
      </c>
      <c r="D4291" s="1">
        <v>1</v>
      </c>
      <c r="E4291" s="1" t="str">
        <f t="shared" si="674"/>
        <v>Summer</v>
      </c>
      <c r="F4291" s="78">
        <v>0.79410000000000003</v>
      </c>
      <c r="G4291" s="79">
        <f t="shared" si="675"/>
        <v>1.5108257704121941</v>
      </c>
      <c r="J4291" s="78">
        <v>0</v>
      </c>
      <c r="K4291" s="80">
        <f t="shared" si="676"/>
        <v>0</v>
      </c>
      <c r="L4291" s="68" t="str">
        <f t="shared" si="669"/>
        <v>Normal</v>
      </c>
      <c r="N4291" s="67">
        <f t="shared" si="670"/>
        <v>0</v>
      </c>
      <c r="O4291" s="67">
        <f t="shared" si="671"/>
        <v>0</v>
      </c>
      <c r="P4291" s="81">
        <f t="shared" si="672"/>
        <v>1.5108257704121941</v>
      </c>
      <c r="Q4291" s="81">
        <f t="shared" si="673"/>
        <v>1.5108257704121941</v>
      </c>
      <c r="S4291" s="1">
        <f t="shared" si="677"/>
        <v>3</v>
      </c>
      <c r="T4291" s="1" t="str">
        <f t="shared" si="678"/>
        <v>Off-Peak</v>
      </c>
    </row>
    <row r="4292" spans="1:20" x14ac:dyDescent="0.25">
      <c r="A4292" s="85">
        <v>45105.041666656558</v>
      </c>
      <c r="B4292" s="1">
        <v>6</v>
      </c>
      <c r="C4292" s="1">
        <v>28</v>
      </c>
      <c r="D4292" s="1">
        <v>2</v>
      </c>
      <c r="E4292" s="1" t="str">
        <f t="shared" si="674"/>
        <v>Summer</v>
      </c>
      <c r="F4292" s="78">
        <v>0.70320000000000005</v>
      </c>
      <c r="G4292" s="79">
        <f t="shared" si="675"/>
        <v>1.3378827373805</v>
      </c>
      <c r="J4292" s="78">
        <v>0</v>
      </c>
      <c r="K4292" s="80">
        <f t="shared" si="676"/>
        <v>0</v>
      </c>
      <c r="L4292" s="68" t="str">
        <f t="shared" si="669"/>
        <v>Normal</v>
      </c>
      <c r="N4292" s="67">
        <f t="shared" si="670"/>
        <v>0</v>
      </c>
      <c r="O4292" s="67">
        <f t="shared" si="671"/>
        <v>0</v>
      </c>
      <c r="P4292" s="81">
        <f t="shared" si="672"/>
        <v>1.3378827373805</v>
      </c>
      <c r="Q4292" s="81">
        <f t="shared" si="673"/>
        <v>1.3378827373805</v>
      </c>
      <c r="S4292" s="1">
        <f t="shared" si="677"/>
        <v>3</v>
      </c>
      <c r="T4292" s="1" t="str">
        <f t="shared" si="678"/>
        <v>Off-Peak</v>
      </c>
    </row>
    <row r="4293" spans="1:20" x14ac:dyDescent="0.25">
      <c r="A4293" s="85">
        <v>45105.083333323222</v>
      </c>
      <c r="B4293" s="1">
        <v>6</v>
      </c>
      <c r="C4293" s="1">
        <v>28</v>
      </c>
      <c r="D4293" s="1">
        <v>3</v>
      </c>
      <c r="E4293" s="1" t="str">
        <f t="shared" si="674"/>
        <v>Summer</v>
      </c>
      <c r="F4293" s="78">
        <v>0.64680000000000004</v>
      </c>
      <c r="G4293" s="79">
        <f t="shared" si="675"/>
        <v>1.2305781492288217</v>
      </c>
      <c r="J4293" s="78">
        <v>0</v>
      </c>
      <c r="K4293" s="80">
        <f t="shared" si="676"/>
        <v>0</v>
      </c>
      <c r="L4293" s="68" t="str">
        <f t="shared" si="669"/>
        <v>Normal</v>
      </c>
      <c r="N4293" s="67">
        <f t="shared" si="670"/>
        <v>0</v>
      </c>
      <c r="O4293" s="67">
        <f t="shared" si="671"/>
        <v>0</v>
      </c>
      <c r="P4293" s="81">
        <f t="shared" si="672"/>
        <v>1.2305781492288217</v>
      </c>
      <c r="Q4293" s="81">
        <f t="shared" si="673"/>
        <v>1.2305781492288217</v>
      </c>
      <c r="S4293" s="1">
        <f t="shared" si="677"/>
        <v>3</v>
      </c>
      <c r="T4293" s="1" t="str">
        <f t="shared" si="678"/>
        <v>Off-Peak</v>
      </c>
    </row>
    <row r="4294" spans="1:20" x14ac:dyDescent="0.25">
      <c r="A4294" s="85">
        <v>45105.124999989886</v>
      </c>
      <c r="B4294" s="1">
        <v>6</v>
      </c>
      <c r="C4294" s="1">
        <v>28</v>
      </c>
      <c r="D4294" s="1">
        <v>4</v>
      </c>
      <c r="E4294" s="1" t="str">
        <f t="shared" si="674"/>
        <v>Summer</v>
      </c>
      <c r="F4294" s="78">
        <v>0.61299999999999999</v>
      </c>
      <c r="G4294" s="79">
        <f t="shared" si="675"/>
        <v>1.1662714988826028</v>
      </c>
      <c r="J4294" s="78">
        <v>0</v>
      </c>
      <c r="K4294" s="80">
        <f t="shared" si="676"/>
        <v>0</v>
      </c>
      <c r="L4294" s="68" t="str">
        <f t="shared" si="669"/>
        <v>Normal</v>
      </c>
      <c r="N4294" s="67">
        <f t="shared" si="670"/>
        <v>0</v>
      </c>
      <c r="O4294" s="67">
        <f t="shared" si="671"/>
        <v>0</v>
      </c>
      <c r="P4294" s="81">
        <f t="shared" si="672"/>
        <v>1.1662714988826028</v>
      </c>
      <c r="Q4294" s="81">
        <f t="shared" si="673"/>
        <v>1.1662714988826028</v>
      </c>
      <c r="S4294" s="1">
        <f t="shared" si="677"/>
        <v>3</v>
      </c>
      <c r="T4294" s="1" t="str">
        <f t="shared" si="678"/>
        <v>Off-Peak</v>
      </c>
    </row>
    <row r="4295" spans="1:20" x14ac:dyDescent="0.25">
      <c r="A4295" s="85">
        <v>45105.166666656551</v>
      </c>
      <c r="B4295" s="1">
        <v>6</v>
      </c>
      <c r="C4295" s="1">
        <v>28</v>
      </c>
      <c r="D4295" s="1">
        <v>5</v>
      </c>
      <c r="E4295" s="1" t="str">
        <f t="shared" si="674"/>
        <v>Summer</v>
      </c>
      <c r="F4295" s="78">
        <v>0.59870000000000001</v>
      </c>
      <c r="G4295" s="79">
        <f t="shared" si="675"/>
        <v>1.1390648391207412</v>
      </c>
      <c r="J4295" s="78">
        <v>1.681E-3</v>
      </c>
      <c r="K4295" s="80">
        <f t="shared" si="676"/>
        <v>1.681E-3</v>
      </c>
      <c r="L4295" s="68" t="str">
        <f t="shared" si="669"/>
        <v>Normal</v>
      </c>
      <c r="N4295" s="67">
        <f t="shared" si="670"/>
        <v>0</v>
      </c>
      <c r="O4295" s="67">
        <f t="shared" si="671"/>
        <v>1.681E-3</v>
      </c>
      <c r="P4295" s="81">
        <f t="shared" si="672"/>
        <v>1.1373838391207411</v>
      </c>
      <c r="Q4295" s="81">
        <f t="shared" si="673"/>
        <v>1.1373838391207411</v>
      </c>
      <c r="S4295" s="1">
        <f t="shared" si="677"/>
        <v>3</v>
      </c>
      <c r="T4295" s="1" t="str">
        <f t="shared" si="678"/>
        <v>Off-Peak</v>
      </c>
    </row>
    <row r="4296" spans="1:20" x14ac:dyDescent="0.25">
      <c r="A4296" s="85">
        <v>45105.208333323215</v>
      </c>
      <c r="B4296" s="1">
        <v>6</v>
      </c>
      <c r="C4296" s="1">
        <v>28</v>
      </c>
      <c r="D4296" s="1">
        <v>6</v>
      </c>
      <c r="E4296" s="1" t="str">
        <f t="shared" si="674"/>
        <v>Summer</v>
      </c>
      <c r="F4296" s="78">
        <v>0.60029999999999994</v>
      </c>
      <c r="G4296" s="79">
        <f t="shared" si="675"/>
        <v>1.1421089409122782</v>
      </c>
      <c r="J4296" s="78">
        <v>0.27997899999999998</v>
      </c>
      <c r="K4296" s="80">
        <f t="shared" si="676"/>
        <v>0.27997899999999998</v>
      </c>
      <c r="L4296" s="68" t="str">
        <f t="shared" si="669"/>
        <v>Normal</v>
      </c>
      <c r="N4296" s="67">
        <f t="shared" si="670"/>
        <v>0</v>
      </c>
      <c r="O4296" s="67">
        <f t="shared" si="671"/>
        <v>0.27997899999999998</v>
      </c>
      <c r="P4296" s="81">
        <f t="shared" si="672"/>
        <v>0.86212994091227824</v>
      </c>
      <c r="Q4296" s="81">
        <f t="shared" si="673"/>
        <v>0.86212994091227824</v>
      </c>
      <c r="S4296" s="1">
        <f t="shared" si="677"/>
        <v>3</v>
      </c>
      <c r="T4296" s="1" t="str">
        <f t="shared" si="678"/>
        <v>Peak</v>
      </c>
    </row>
    <row r="4297" spans="1:20" x14ac:dyDescent="0.25">
      <c r="A4297" s="85">
        <v>45105.249999989879</v>
      </c>
      <c r="B4297" s="1">
        <v>6</v>
      </c>
      <c r="C4297" s="1">
        <v>28</v>
      </c>
      <c r="D4297" s="1">
        <v>7</v>
      </c>
      <c r="E4297" s="1" t="str">
        <f t="shared" si="674"/>
        <v>Summer</v>
      </c>
      <c r="F4297" s="78">
        <v>0.61309999999999998</v>
      </c>
      <c r="G4297" s="79">
        <f t="shared" si="675"/>
        <v>1.166461755244574</v>
      </c>
      <c r="J4297" s="78">
        <v>1.6290309999999999</v>
      </c>
      <c r="K4297" s="80">
        <f t="shared" si="676"/>
        <v>1.6290309999999999</v>
      </c>
      <c r="L4297" s="68" t="str">
        <f t="shared" si="669"/>
        <v>Normal</v>
      </c>
      <c r="N4297" s="67">
        <f t="shared" si="670"/>
        <v>0.46256924475542593</v>
      </c>
      <c r="O4297" s="67">
        <f t="shared" si="671"/>
        <v>1.166461755244574</v>
      </c>
      <c r="P4297" s="81">
        <f t="shared" si="672"/>
        <v>0</v>
      </c>
      <c r="Q4297" s="81">
        <f t="shared" si="673"/>
        <v>-0.46256924475542593</v>
      </c>
      <c r="S4297" s="1">
        <f t="shared" si="677"/>
        <v>3</v>
      </c>
      <c r="T4297" s="1" t="str">
        <f t="shared" si="678"/>
        <v>Peak</v>
      </c>
    </row>
    <row r="4298" spans="1:20" x14ac:dyDescent="0.25">
      <c r="A4298" s="85">
        <v>45105.291666656543</v>
      </c>
      <c r="B4298" s="1">
        <v>6</v>
      </c>
      <c r="C4298" s="1">
        <v>28</v>
      </c>
      <c r="D4298" s="1">
        <v>8</v>
      </c>
      <c r="E4298" s="1" t="str">
        <f t="shared" si="674"/>
        <v>Summer</v>
      </c>
      <c r="F4298" s="78">
        <v>0.64729999999999999</v>
      </c>
      <c r="G4298" s="79">
        <f t="shared" si="675"/>
        <v>1.2315294310386768</v>
      </c>
      <c r="J4298" s="78">
        <v>3.3046350000000002</v>
      </c>
      <c r="K4298" s="80">
        <f t="shared" si="676"/>
        <v>3.3046350000000002</v>
      </c>
      <c r="L4298" s="68" t="str">
        <f t="shared" si="669"/>
        <v>Normal</v>
      </c>
      <c r="N4298" s="67">
        <f t="shared" si="670"/>
        <v>2.0731055689613234</v>
      </c>
      <c r="O4298" s="67">
        <f t="shared" si="671"/>
        <v>1.2315294310386768</v>
      </c>
      <c r="P4298" s="81">
        <f t="shared" si="672"/>
        <v>0</v>
      </c>
      <c r="Q4298" s="81">
        <f t="shared" si="673"/>
        <v>-2.0731055689613234</v>
      </c>
      <c r="S4298" s="1">
        <f t="shared" si="677"/>
        <v>3</v>
      </c>
      <c r="T4298" s="1" t="str">
        <f t="shared" si="678"/>
        <v>Peak</v>
      </c>
    </row>
    <row r="4299" spans="1:20" x14ac:dyDescent="0.25">
      <c r="A4299" s="85">
        <v>45105.333333323208</v>
      </c>
      <c r="B4299" s="1">
        <v>6</v>
      </c>
      <c r="C4299" s="1">
        <v>28</v>
      </c>
      <c r="D4299" s="1">
        <v>9</v>
      </c>
      <c r="E4299" s="1" t="str">
        <f t="shared" si="674"/>
        <v>Summer</v>
      </c>
      <c r="F4299" s="78">
        <v>0.67559999999999998</v>
      </c>
      <c r="G4299" s="79">
        <f t="shared" si="675"/>
        <v>1.285371981476487</v>
      </c>
      <c r="J4299" s="78">
        <v>4.6600229999999998</v>
      </c>
      <c r="K4299" s="80">
        <f t="shared" si="676"/>
        <v>4.6600229999999998</v>
      </c>
      <c r="L4299" s="68" t="str">
        <f t="shared" si="669"/>
        <v>Normal</v>
      </c>
      <c r="N4299" s="67">
        <f t="shared" si="670"/>
        <v>3.3746510185235126</v>
      </c>
      <c r="O4299" s="67">
        <f t="shared" si="671"/>
        <v>1.2853719814764872</v>
      </c>
      <c r="P4299" s="81">
        <f t="shared" si="672"/>
        <v>0</v>
      </c>
      <c r="Q4299" s="81">
        <f t="shared" si="673"/>
        <v>-3.3746510185235126</v>
      </c>
      <c r="S4299" s="1">
        <f t="shared" si="677"/>
        <v>3</v>
      </c>
      <c r="T4299" s="1" t="str">
        <f t="shared" si="678"/>
        <v>Peak</v>
      </c>
    </row>
    <row r="4300" spans="1:20" x14ac:dyDescent="0.25">
      <c r="A4300" s="85">
        <v>45105.374999989872</v>
      </c>
      <c r="B4300" s="1">
        <v>6</v>
      </c>
      <c r="C4300" s="1">
        <v>28</v>
      </c>
      <c r="D4300" s="1">
        <v>10</v>
      </c>
      <c r="E4300" s="1" t="str">
        <f t="shared" si="674"/>
        <v>Summer</v>
      </c>
      <c r="F4300" s="78">
        <v>0.69979999999999998</v>
      </c>
      <c r="G4300" s="79">
        <f t="shared" si="675"/>
        <v>1.3314140210734837</v>
      </c>
      <c r="J4300" s="78">
        <v>5.6618440000000003</v>
      </c>
      <c r="K4300" s="80">
        <f t="shared" si="676"/>
        <v>5.6618440000000003</v>
      </c>
      <c r="L4300" s="68" t="str">
        <f t="shared" si="669"/>
        <v>Normal</v>
      </c>
      <c r="N4300" s="67">
        <f t="shared" si="670"/>
        <v>4.3304299789265164</v>
      </c>
      <c r="O4300" s="67">
        <f t="shared" si="671"/>
        <v>1.3314140210734839</v>
      </c>
      <c r="P4300" s="81">
        <f t="shared" si="672"/>
        <v>0</v>
      </c>
      <c r="Q4300" s="81">
        <f t="shared" si="673"/>
        <v>-4.3304299789265164</v>
      </c>
      <c r="S4300" s="1">
        <f t="shared" si="677"/>
        <v>3</v>
      </c>
      <c r="T4300" s="1" t="str">
        <f t="shared" si="678"/>
        <v>Peak</v>
      </c>
    </row>
    <row r="4301" spans="1:20" x14ac:dyDescent="0.25">
      <c r="A4301" s="85">
        <v>45105.416666656536</v>
      </c>
      <c r="B4301" s="1">
        <v>6</v>
      </c>
      <c r="C4301" s="1">
        <v>28</v>
      </c>
      <c r="D4301" s="1">
        <v>11</v>
      </c>
      <c r="E4301" s="1" t="str">
        <f t="shared" si="674"/>
        <v>Summer</v>
      </c>
      <c r="F4301" s="78">
        <v>0.74839999999999995</v>
      </c>
      <c r="G4301" s="79">
        <f t="shared" si="675"/>
        <v>1.4238786129914192</v>
      </c>
      <c r="J4301" s="78">
        <v>6.3126379999999997</v>
      </c>
      <c r="K4301" s="80">
        <f t="shared" si="676"/>
        <v>6.3126379999999997</v>
      </c>
      <c r="L4301" s="68" t="str">
        <f t="shared" si="669"/>
        <v>Normal</v>
      </c>
      <c r="N4301" s="67">
        <f t="shared" si="670"/>
        <v>4.8887593870085801</v>
      </c>
      <c r="O4301" s="67">
        <f t="shared" si="671"/>
        <v>1.4238786129914196</v>
      </c>
      <c r="P4301" s="81">
        <f t="shared" si="672"/>
        <v>0</v>
      </c>
      <c r="Q4301" s="81">
        <f t="shared" si="673"/>
        <v>-4.8887593870085801</v>
      </c>
      <c r="S4301" s="1">
        <f t="shared" si="677"/>
        <v>3</v>
      </c>
      <c r="T4301" s="1" t="str">
        <f t="shared" si="678"/>
        <v>Peak</v>
      </c>
    </row>
    <row r="4302" spans="1:20" x14ac:dyDescent="0.25">
      <c r="A4302" s="85">
        <v>45105.4583333232</v>
      </c>
      <c r="B4302" s="1">
        <v>6</v>
      </c>
      <c r="C4302" s="1">
        <v>28</v>
      </c>
      <c r="D4302" s="1">
        <v>12</v>
      </c>
      <c r="E4302" s="1" t="str">
        <f t="shared" si="674"/>
        <v>Summer</v>
      </c>
      <c r="F4302" s="78">
        <v>0.85729999999999995</v>
      </c>
      <c r="G4302" s="79">
        <f t="shared" si="675"/>
        <v>1.6310677911779046</v>
      </c>
      <c r="J4302" s="78">
        <v>6.5857000000000001</v>
      </c>
      <c r="K4302" s="80">
        <f t="shared" si="676"/>
        <v>6.5857000000000001</v>
      </c>
      <c r="L4302" s="68" t="str">
        <f t="shared" si="669"/>
        <v>Normal</v>
      </c>
      <c r="N4302" s="67">
        <f t="shared" si="670"/>
        <v>4.9546322088220958</v>
      </c>
      <c r="O4302" s="67">
        <f t="shared" si="671"/>
        <v>1.6310677911779043</v>
      </c>
      <c r="P4302" s="81">
        <f t="shared" si="672"/>
        <v>2.2204460492503131E-16</v>
      </c>
      <c r="Q4302" s="81">
        <f t="shared" si="673"/>
        <v>-4.9546322088220958</v>
      </c>
      <c r="S4302" s="1">
        <f t="shared" si="677"/>
        <v>3</v>
      </c>
      <c r="T4302" s="1" t="str">
        <f t="shared" si="678"/>
        <v>Peak</v>
      </c>
    </row>
    <row r="4303" spans="1:20" x14ac:dyDescent="0.25">
      <c r="A4303" s="85">
        <v>45105.499999989865</v>
      </c>
      <c r="B4303" s="1">
        <v>6</v>
      </c>
      <c r="C4303" s="1">
        <v>28</v>
      </c>
      <c r="D4303" s="1">
        <v>13</v>
      </c>
      <c r="E4303" s="1" t="str">
        <f t="shared" si="674"/>
        <v>Summer</v>
      </c>
      <c r="F4303" s="78">
        <v>1.0157</v>
      </c>
      <c r="G4303" s="79">
        <f t="shared" si="675"/>
        <v>1.932433868540065</v>
      </c>
      <c r="J4303" s="78">
        <v>6.5089939999999995</v>
      </c>
      <c r="K4303" s="80">
        <f t="shared" si="676"/>
        <v>6.5089939999999995</v>
      </c>
      <c r="L4303" s="68" t="str">
        <f t="shared" si="669"/>
        <v>Normal</v>
      </c>
      <c r="N4303" s="67">
        <f t="shared" si="670"/>
        <v>4.5765601314599342</v>
      </c>
      <c r="O4303" s="67">
        <f t="shared" si="671"/>
        <v>1.9324338685400653</v>
      </c>
      <c r="P4303" s="81">
        <f t="shared" si="672"/>
        <v>0</v>
      </c>
      <c r="Q4303" s="81">
        <f t="shared" si="673"/>
        <v>-4.5765601314599342</v>
      </c>
      <c r="S4303" s="1">
        <f t="shared" si="677"/>
        <v>3</v>
      </c>
      <c r="T4303" s="1" t="str">
        <f t="shared" si="678"/>
        <v>Peak</v>
      </c>
    </row>
    <row r="4304" spans="1:20" x14ac:dyDescent="0.25">
      <c r="A4304" s="85">
        <v>45105.541666656529</v>
      </c>
      <c r="B4304" s="1">
        <v>6</v>
      </c>
      <c r="C4304" s="1">
        <v>28</v>
      </c>
      <c r="D4304" s="1">
        <v>14</v>
      </c>
      <c r="E4304" s="1" t="str">
        <f t="shared" si="674"/>
        <v>Summer</v>
      </c>
      <c r="F4304" s="78">
        <v>1.1986000000000001</v>
      </c>
      <c r="G4304" s="79">
        <f t="shared" si="675"/>
        <v>2.2804127545851354</v>
      </c>
      <c r="J4304" s="78">
        <v>6.0455719999999999</v>
      </c>
      <c r="K4304" s="80">
        <f t="shared" si="676"/>
        <v>6.0455719999999999</v>
      </c>
      <c r="L4304" s="68" t="str">
        <f t="shared" si="669"/>
        <v>Normal</v>
      </c>
      <c r="N4304" s="67">
        <f t="shared" si="670"/>
        <v>3.7651592454148646</v>
      </c>
      <c r="O4304" s="67">
        <f t="shared" si="671"/>
        <v>2.2804127545851354</v>
      </c>
      <c r="P4304" s="81">
        <f t="shared" si="672"/>
        <v>0</v>
      </c>
      <c r="Q4304" s="81">
        <f t="shared" si="673"/>
        <v>-3.7651592454148646</v>
      </c>
      <c r="S4304" s="1">
        <f t="shared" si="677"/>
        <v>3</v>
      </c>
      <c r="T4304" s="1" t="str">
        <f t="shared" si="678"/>
        <v>Peak</v>
      </c>
    </row>
    <row r="4305" spans="1:20" x14ac:dyDescent="0.25">
      <c r="A4305" s="85">
        <v>45105.583333323193</v>
      </c>
      <c r="B4305" s="1">
        <v>6</v>
      </c>
      <c r="C4305" s="1">
        <v>28</v>
      </c>
      <c r="D4305" s="1">
        <v>15</v>
      </c>
      <c r="E4305" s="1" t="str">
        <f t="shared" si="674"/>
        <v>Summer</v>
      </c>
      <c r="F4305" s="78">
        <v>1.3762000000000001</v>
      </c>
      <c r="G4305" s="79">
        <f t="shared" si="675"/>
        <v>2.6183080534457392</v>
      </c>
      <c r="J4305" s="78">
        <v>5.2842799999999999</v>
      </c>
      <c r="K4305" s="80">
        <f t="shared" si="676"/>
        <v>5.2842799999999999</v>
      </c>
      <c r="L4305" s="68" t="str">
        <f t="shared" si="669"/>
        <v>Normal</v>
      </c>
      <c r="N4305" s="67">
        <f t="shared" si="670"/>
        <v>2.6659719465542606</v>
      </c>
      <c r="O4305" s="67">
        <f t="shared" si="671"/>
        <v>2.6183080534457392</v>
      </c>
      <c r="P4305" s="81">
        <f t="shared" si="672"/>
        <v>0</v>
      </c>
      <c r="Q4305" s="81">
        <f t="shared" si="673"/>
        <v>-2.6659719465542606</v>
      </c>
      <c r="S4305" s="1">
        <f t="shared" si="677"/>
        <v>3</v>
      </c>
      <c r="T4305" s="1" t="str">
        <f t="shared" si="678"/>
        <v>Peak</v>
      </c>
    </row>
    <row r="4306" spans="1:20" x14ac:dyDescent="0.25">
      <c r="A4306" s="85">
        <v>45105.624999989857</v>
      </c>
      <c r="B4306" s="1">
        <v>6</v>
      </c>
      <c r="C4306" s="1">
        <v>28</v>
      </c>
      <c r="D4306" s="1">
        <v>16</v>
      </c>
      <c r="E4306" s="1" t="str">
        <f t="shared" si="674"/>
        <v>Summer</v>
      </c>
      <c r="F4306" s="78">
        <v>1.5526</v>
      </c>
      <c r="G4306" s="79">
        <f t="shared" si="675"/>
        <v>2.9539202759626906</v>
      </c>
      <c r="J4306" s="78">
        <v>4.2185060000000005</v>
      </c>
      <c r="K4306" s="80">
        <f t="shared" si="676"/>
        <v>4.2185060000000005</v>
      </c>
      <c r="L4306" s="68" t="str">
        <f t="shared" si="669"/>
        <v>Normal</v>
      </c>
      <c r="N4306" s="67">
        <f t="shared" si="670"/>
        <v>1.26458572403731</v>
      </c>
      <c r="O4306" s="67">
        <f t="shared" si="671"/>
        <v>2.9539202759626906</v>
      </c>
      <c r="P4306" s="81">
        <f t="shared" si="672"/>
        <v>0</v>
      </c>
      <c r="Q4306" s="81">
        <f t="shared" si="673"/>
        <v>-1.26458572403731</v>
      </c>
      <c r="S4306" s="1">
        <f t="shared" si="677"/>
        <v>3</v>
      </c>
      <c r="T4306" s="1" t="str">
        <f t="shared" si="678"/>
        <v>Peak</v>
      </c>
    </row>
    <row r="4307" spans="1:20" x14ac:dyDescent="0.25">
      <c r="A4307" s="85">
        <v>45105.666666656522</v>
      </c>
      <c r="B4307" s="1">
        <v>6</v>
      </c>
      <c r="C4307" s="1">
        <v>28</v>
      </c>
      <c r="D4307" s="1">
        <v>17</v>
      </c>
      <c r="E4307" s="1" t="str">
        <f t="shared" si="674"/>
        <v>Summer</v>
      </c>
      <c r="F4307" s="78">
        <v>1.7050000000000001</v>
      </c>
      <c r="G4307" s="79">
        <f t="shared" si="675"/>
        <v>3.2438709716065874</v>
      </c>
      <c r="J4307" s="78">
        <v>2.8556109999999997</v>
      </c>
      <c r="K4307" s="80">
        <f t="shared" si="676"/>
        <v>2.8556109999999997</v>
      </c>
      <c r="L4307" s="68" t="str">
        <f t="shared" ref="L4307:L4370" si="679">IF(AND(D4307&gt;=$C$2,D4307&lt;=$C$3,E4307="Summer"),"MaxDis","Normal")</f>
        <v>Normal</v>
      </c>
      <c r="N4307" s="67">
        <f t="shared" ref="N4307:N4370" si="680">IF(K4307-G4307&lt;0,0,K4307-G4307)</f>
        <v>0</v>
      </c>
      <c r="O4307" s="67">
        <f t="shared" ref="O4307:O4370" si="681">K4307-N4307</f>
        <v>2.8556109999999997</v>
      </c>
      <c r="P4307" s="81">
        <f t="shared" ref="P4307:P4370" si="682">MAX(0,G4307-O4307)</f>
        <v>0.38825997160658776</v>
      </c>
      <c r="Q4307" s="81">
        <f t="shared" ref="Q4307:Q4370" si="683">G4307-K4307</f>
        <v>0.38825997160658776</v>
      </c>
      <c r="S4307" s="1">
        <f t="shared" si="677"/>
        <v>3</v>
      </c>
      <c r="T4307" s="1" t="str">
        <f t="shared" si="678"/>
        <v>Peak</v>
      </c>
    </row>
    <row r="4308" spans="1:20" x14ac:dyDescent="0.25">
      <c r="A4308" s="85">
        <v>45105.708333323186</v>
      </c>
      <c r="B4308" s="1">
        <v>6</v>
      </c>
      <c r="C4308" s="1">
        <v>28</v>
      </c>
      <c r="D4308" s="1">
        <v>18</v>
      </c>
      <c r="E4308" s="1" t="str">
        <f t="shared" ref="E4308:E4371" si="684">IF(AND(B4308&gt;=$C$5,B4308&lt;=$C$6),"Summer","Non-Summer")</f>
        <v>Summer</v>
      </c>
      <c r="F4308" s="78">
        <v>1.7938000000000001</v>
      </c>
      <c r="G4308" s="79">
        <f t="shared" ref="G4308:G4371" si="685">F4308*$G$13</f>
        <v>3.4128186210368896</v>
      </c>
      <c r="J4308" s="78">
        <v>1.246872</v>
      </c>
      <c r="K4308" s="80">
        <f t="shared" ref="K4308:K4371" si="686">J4308*$K$13</f>
        <v>1.246872</v>
      </c>
      <c r="L4308" s="68" t="str">
        <f t="shared" si="679"/>
        <v>Normal</v>
      </c>
      <c r="N4308" s="67">
        <f t="shared" si="680"/>
        <v>0</v>
      </c>
      <c r="O4308" s="67">
        <f t="shared" si="681"/>
        <v>1.246872</v>
      </c>
      <c r="P4308" s="81">
        <f t="shared" si="682"/>
        <v>2.1659466210368894</v>
      </c>
      <c r="Q4308" s="81">
        <f t="shared" si="683"/>
        <v>2.1659466210368894</v>
      </c>
      <c r="S4308" s="1">
        <f t="shared" ref="S4308:S4371" si="687">WEEKDAY(A4308,2)</f>
        <v>3</v>
      </c>
      <c r="T4308" s="1" t="str">
        <f t="shared" ref="T4308:T4371" si="688">IF(S4308&gt;5,"Off-Peak",IF(AND(D4308&gt;=$C$7,D4308&lt;$C$8),"Peak","Off-Peak"))</f>
        <v>Peak</v>
      </c>
    </row>
    <row r="4309" spans="1:20" x14ac:dyDescent="0.25">
      <c r="A4309" s="85">
        <v>45105.74999998985</v>
      </c>
      <c r="B4309" s="1">
        <v>6</v>
      </c>
      <c r="C4309" s="1">
        <v>28</v>
      </c>
      <c r="D4309" s="1">
        <v>19</v>
      </c>
      <c r="E4309" s="1" t="str">
        <f t="shared" si="684"/>
        <v>Summer</v>
      </c>
      <c r="F4309" s="78">
        <v>1.8030999999999999</v>
      </c>
      <c r="G4309" s="79">
        <f t="shared" si="685"/>
        <v>3.4305124627001979</v>
      </c>
      <c r="J4309" s="78">
        <v>0.15578700000000001</v>
      </c>
      <c r="K4309" s="80">
        <f t="shared" si="686"/>
        <v>0.15578700000000001</v>
      </c>
      <c r="L4309" s="68" t="str">
        <f t="shared" si="679"/>
        <v>Normal</v>
      </c>
      <c r="N4309" s="67">
        <f t="shared" si="680"/>
        <v>0</v>
      </c>
      <c r="O4309" s="67">
        <f t="shared" si="681"/>
        <v>0.15578700000000001</v>
      </c>
      <c r="P4309" s="81">
        <f t="shared" si="682"/>
        <v>3.2747254627001978</v>
      </c>
      <c r="Q4309" s="81">
        <f t="shared" si="683"/>
        <v>3.2747254627001978</v>
      </c>
      <c r="S4309" s="1">
        <f t="shared" si="687"/>
        <v>3</v>
      </c>
      <c r="T4309" s="1" t="str">
        <f t="shared" si="688"/>
        <v>Peak</v>
      </c>
    </row>
    <row r="4310" spans="1:20" x14ac:dyDescent="0.25">
      <c r="A4310" s="85">
        <v>45105.791666656514</v>
      </c>
      <c r="B4310" s="1">
        <v>6</v>
      </c>
      <c r="C4310" s="1">
        <v>28</v>
      </c>
      <c r="D4310" s="1">
        <v>20</v>
      </c>
      <c r="E4310" s="1" t="str">
        <f t="shared" si="684"/>
        <v>Summer</v>
      </c>
      <c r="F4310" s="78">
        <v>1.6993</v>
      </c>
      <c r="G4310" s="79">
        <f t="shared" si="685"/>
        <v>3.2330263589742367</v>
      </c>
      <c r="J4310" s="78">
        <v>0</v>
      </c>
      <c r="K4310" s="80">
        <f t="shared" si="686"/>
        <v>0</v>
      </c>
      <c r="L4310" s="68" t="str">
        <f t="shared" si="679"/>
        <v>Normal</v>
      </c>
      <c r="N4310" s="67">
        <f t="shared" si="680"/>
        <v>0</v>
      </c>
      <c r="O4310" s="67">
        <f t="shared" si="681"/>
        <v>0</v>
      </c>
      <c r="P4310" s="81">
        <f t="shared" si="682"/>
        <v>3.2330263589742367</v>
      </c>
      <c r="Q4310" s="81">
        <f t="shared" si="683"/>
        <v>3.2330263589742367</v>
      </c>
      <c r="S4310" s="1">
        <f t="shared" si="687"/>
        <v>3</v>
      </c>
      <c r="T4310" s="1" t="str">
        <f t="shared" si="688"/>
        <v>Peak</v>
      </c>
    </row>
    <row r="4311" spans="1:20" x14ac:dyDescent="0.25">
      <c r="A4311" s="85">
        <v>45105.833333323179</v>
      </c>
      <c r="B4311" s="1">
        <v>6</v>
      </c>
      <c r="C4311" s="1">
        <v>28</v>
      </c>
      <c r="D4311" s="1">
        <v>21</v>
      </c>
      <c r="E4311" s="1" t="str">
        <f t="shared" si="684"/>
        <v>Summer</v>
      </c>
      <c r="F4311" s="78">
        <v>1.5968</v>
      </c>
      <c r="G4311" s="79">
        <f t="shared" si="685"/>
        <v>3.0380135879538996</v>
      </c>
      <c r="J4311" s="78">
        <v>0</v>
      </c>
      <c r="K4311" s="80">
        <f t="shared" si="686"/>
        <v>0</v>
      </c>
      <c r="L4311" s="68" t="str">
        <f t="shared" si="679"/>
        <v>Normal</v>
      </c>
      <c r="N4311" s="67">
        <f t="shared" si="680"/>
        <v>0</v>
      </c>
      <c r="O4311" s="67">
        <f t="shared" si="681"/>
        <v>0</v>
      </c>
      <c r="P4311" s="81">
        <f t="shared" si="682"/>
        <v>3.0380135879538996</v>
      </c>
      <c r="Q4311" s="81">
        <f t="shared" si="683"/>
        <v>3.0380135879538996</v>
      </c>
      <c r="S4311" s="1">
        <f t="shared" si="687"/>
        <v>3</v>
      </c>
      <c r="T4311" s="1" t="str">
        <f t="shared" si="688"/>
        <v>Peak</v>
      </c>
    </row>
    <row r="4312" spans="1:20" x14ac:dyDescent="0.25">
      <c r="A4312" s="85">
        <v>45105.874999989843</v>
      </c>
      <c r="B4312" s="1">
        <v>6</v>
      </c>
      <c r="C4312" s="1">
        <v>28</v>
      </c>
      <c r="D4312" s="1">
        <v>22</v>
      </c>
      <c r="E4312" s="1" t="str">
        <f t="shared" si="684"/>
        <v>Summer</v>
      </c>
      <c r="F4312" s="78">
        <v>1.5228999999999999</v>
      </c>
      <c r="G4312" s="79">
        <f t="shared" si="685"/>
        <v>2.8974141364572854</v>
      </c>
      <c r="J4312" s="78">
        <v>0</v>
      </c>
      <c r="K4312" s="80">
        <f t="shared" si="686"/>
        <v>0</v>
      </c>
      <c r="L4312" s="68" t="str">
        <f t="shared" si="679"/>
        <v>Normal</v>
      </c>
      <c r="N4312" s="67">
        <f t="shared" si="680"/>
        <v>0</v>
      </c>
      <c r="O4312" s="67">
        <f t="shared" si="681"/>
        <v>0</v>
      </c>
      <c r="P4312" s="81">
        <f t="shared" si="682"/>
        <v>2.8974141364572854</v>
      </c>
      <c r="Q4312" s="81">
        <f t="shared" si="683"/>
        <v>2.8974141364572854</v>
      </c>
      <c r="S4312" s="1">
        <f t="shared" si="687"/>
        <v>3</v>
      </c>
      <c r="T4312" s="1" t="str">
        <f t="shared" si="688"/>
        <v>Off-Peak</v>
      </c>
    </row>
    <row r="4313" spans="1:20" x14ac:dyDescent="0.25">
      <c r="A4313" s="85">
        <v>45105.916666656507</v>
      </c>
      <c r="B4313" s="1">
        <v>6</v>
      </c>
      <c r="C4313" s="1">
        <v>28</v>
      </c>
      <c r="D4313" s="1">
        <v>23</v>
      </c>
      <c r="E4313" s="1" t="str">
        <f t="shared" si="684"/>
        <v>Summer</v>
      </c>
      <c r="F4313" s="78">
        <v>1.3692</v>
      </c>
      <c r="G4313" s="79">
        <f t="shared" si="685"/>
        <v>2.6049901081077649</v>
      </c>
      <c r="J4313" s="78">
        <v>0</v>
      </c>
      <c r="K4313" s="80">
        <f t="shared" si="686"/>
        <v>0</v>
      </c>
      <c r="L4313" s="68" t="str">
        <f t="shared" si="679"/>
        <v>Normal</v>
      </c>
      <c r="N4313" s="67">
        <f t="shared" si="680"/>
        <v>0</v>
      </c>
      <c r="O4313" s="67">
        <f t="shared" si="681"/>
        <v>0</v>
      </c>
      <c r="P4313" s="81">
        <f t="shared" si="682"/>
        <v>2.6049901081077649</v>
      </c>
      <c r="Q4313" s="81">
        <f t="shared" si="683"/>
        <v>2.6049901081077649</v>
      </c>
      <c r="S4313" s="1">
        <f t="shared" si="687"/>
        <v>3</v>
      </c>
      <c r="T4313" s="1" t="str">
        <f t="shared" si="688"/>
        <v>Off-Peak</v>
      </c>
    </row>
    <row r="4314" spans="1:20" x14ac:dyDescent="0.25">
      <c r="A4314" s="85">
        <v>45105.958333323171</v>
      </c>
      <c r="B4314" s="1">
        <v>6</v>
      </c>
      <c r="C4314" s="1">
        <v>29</v>
      </c>
      <c r="D4314" s="1">
        <v>0</v>
      </c>
      <c r="E4314" s="1" t="str">
        <f t="shared" si="684"/>
        <v>Summer</v>
      </c>
      <c r="F4314" s="78">
        <v>1.1698</v>
      </c>
      <c r="G4314" s="79">
        <f t="shared" si="685"/>
        <v>2.2256189223374694</v>
      </c>
      <c r="J4314" s="78">
        <v>0</v>
      </c>
      <c r="K4314" s="80">
        <f t="shared" si="686"/>
        <v>0</v>
      </c>
      <c r="L4314" s="68" t="str">
        <f t="shared" si="679"/>
        <v>Normal</v>
      </c>
      <c r="N4314" s="67">
        <f t="shared" si="680"/>
        <v>0</v>
      </c>
      <c r="O4314" s="67">
        <f t="shared" si="681"/>
        <v>0</v>
      </c>
      <c r="P4314" s="81">
        <f t="shared" si="682"/>
        <v>2.2256189223374694</v>
      </c>
      <c r="Q4314" s="81">
        <f t="shared" si="683"/>
        <v>2.2256189223374694</v>
      </c>
      <c r="S4314" s="1">
        <f t="shared" si="687"/>
        <v>3</v>
      </c>
      <c r="T4314" s="1" t="str">
        <f t="shared" si="688"/>
        <v>Off-Peak</v>
      </c>
    </row>
    <row r="4315" spans="1:20" x14ac:dyDescent="0.25">
      <c r="A4315" s="85">
        <v>45105.999999989835</v>
      </c>
      <c r="B4315" s="1">
        <v>6</v>
      </c>
      <c r="C4315" s="1">
        <v>29</v>
      </c>
      <c r="D4315" s="1">
        <v>1</v>
      </c>
      <c r="E4315" s="1" t="str">
        <f t="shared" si="684"/>
        <v>Summer</v>
      </c>
      <c r="F4315" s="78">
        <v>1.0075000000000001</v>
      </c>
      <c r="G4315" s="79">
        <f t="shared" si="685"/>
        <v>1.9168328468584381</v>
      </c>
      <c r="J4315" s="78">
        <v>0</v>
      </c>
      <c r="K4315" s="80">
        <f t="shared" si="686"/>
        <v>0</v>
      </c>
      <c r="L4315" s="68" t="str">
        <f t="shared" si="679"/>
        <v>Normal</v>
      </c>
      <c r="N4315" s="67">
        <f t="shared" si="680"/>
        <v>0</v>
      </c>
      <c r="O4315" s="67">
        <f t="shared" si="681"/>
        <v>0</v>
      </c>
      <c r="P4315" s="81">
        <f t="shared" si="682"/>
        <v>1.9168328468584381</v>
      </c>
      <c r="Q4315" s="81">
        <f t="shared" si="683"/>
        <v>1.9168328468584381</v>
      </c>
      <c r="S4315" s="1">
        <f t="shared" si="687"/>
        <v>4</v>
      </c>
      <c r="T4315" s="1" t="str">
        <f t="shared" si="688"/>
        <v>Off-Peak</v>
      </c>
    </row>
    <row r="4316" spans="1:20" x14ac:dyDescent="0.25">
      <c r="A4316" s="85">
        <v>45106.0416666565</v>
      </c>
      <c r="B4316" s="1">
        <v>6</v>
      </c>
      <c r="C4316" s="1">
        <v>29</v>
      </c>
      <c r="D4316" s="1">
        <v>2</v>
      </c>
      <c r="E4316" s="1" t="str">
        <f t="shared" si="684"/>
        <v>Summer</v>
      </c>
      <c r="F4316" s="78">
        <v>0.89770000000000005</v>
      </c>
      <c r="G4316" s="79">
        <f t="shared" si="685"/>
        <v>1.7079313614142133</v>
      </c>
      <c r="J4316" s="78">
        <v>0</v>
      </c>
      <c r="K4316" s="80">
        <f t="shared" si="686"/>
        <v>0</v>
      </c>
      <c r="L4316" s="68" t="str">
        <f t="shared" si="679"/>
        <v>Normal</v>
      </c>
      <c r="N4316" s="67">
        <f t="shared" si="680"/>
        <v>0</v>
      </c>
      <c r="O4316" s="67">
        <f t="shared" si="681"/>
        <v>0</v>
      </c>
      <c r="P4316" s="81">
        <f t="shared" si="682"/>
        <v>1.7079313614142133</v>
      </c>
      <c r="Q4316" s="81">
        <f t="shared" si="683"/>
        <v>1.7079313614142133</v>
      </c>
      <c r="S4316" s="1">
        <f t="shared" si="687"/>
        <v>4</v>
      </c>
      <c r="T4316" s="1" t="str">
        <f t="shared" si="688"/>
        <v>Off-Peak</v>
      </c>
    </row>
    <row r="4317" spans="1:20" x14ac:dyDescent="0.25">
      <c r="A4317" s="85">
        <v>45106.083333323164</v>
      </c>
      <c r="B4317" s="1">
        <v>6</v>
      </c>
      <c r="C4317" s="1">
        <v>29</v>
      </c>
      <c r="D4317" s="1">
        <v>3</v>
      </c>
      <c r="E4317" s="1" t="str">
        <f t="shared" si="684"/>
        <v>Summer</v>
      </c>
      <c r="F4317" s="78">
        <v>0.82689999999999997</v>
      </c>
      <c r="G4317" s="79">
        <f t="shared" si="685"/>
        <v>1.573229857138702</v>
      </c>
      <c r="J4317" s="78">
        <v>0</v>
      </c>
      <c r="K4317" s="80">
        <f t="shared" si="686"/>
        <v>0</v>
      </c>
      <c r="L4317" s="68" t="str">
        <f t="shared" si="679"/>
        <v>Normal</v>
      </c>
      <c r="N4317" s="67">
        <f t="shared" si="680"/>
        <v>0</v>
      </c>
      <c r="O4317" s="67">
        <f t="shared" si="681"/>
        <v>0</v>
      </c>
      <c r="P4317" s="81">
        <f t="shared" si="682"/>
        <v>1.573229857138702</v>
      </c>
      <c r="Q4317" s="81">
        <f t="shared" si="683"/>
        <v>1.573229857138702</v>
      </c>
      <c r="S4317" s="1">
        <f t="shared" si="687"/>
        <v>4</v>
      </c>
      <c r="T4317" s="1" t="str">
        <f t="shared" si="688"/>
        <v>Off-Peak</v>
      </c>
    </row>
    <row r="4318" spans="1:20" x14ac:dyDescent="0.25">
      <c r="A4318" s="85">
        <v>45106.124999989828</v>
      </c>
      <c r="B4318" s="1">
        <v>6</v>
      </c>
      <c r="C4318" s="1">
        <v>29</v>
      </c>
      <c r="D4318" s="1">
        <v>4</v>
      </c>
      <c r="E4318" s="1" t="str">
        <f t="shared" si="684"/>
        <v>Summer</v>
      </c>
      <c r="F4318" s="78">
        <v>0.77900000000000003</v>
      </c>
      <c r="G4318" s="79">
        <f t="shared" si="685"/>
        <v>1.482097059754564</v>
      </c>
      <c r="J4318" s="78">
        <v>0</v>
      </c>
      <c r="K4318" s="80">
        <f t="shared" si="686"/>
        <v>0</v>
      </c>
      <c r="L4318" s="68" t="str">
        <f t="shared" si="679"/>
        <v>Normal</v>
      </c>
      <c r="N4318" s="67">
        <f t="shared" si="680"/>
        <v>0</v>
      </c>
      <c r="O4318" s="67">
        <f t="shared" si="681"/>
        <v>0</v>
      </c>
      <c r="P4318" s="81">
        <f t="shared" si="682"/>
        <v>1.482097059754564</v>
      </c>
      <c r="Q4318" s="81">
        <f t="shared" si="683"/>
        <v>1.482097059754564</v>
      </c>
      <c r="S4318" s="1">
        <f t="shared" si="687"/>
        <v>4</v>
      </c>
      <c r="T4318" s="1" t="str">
        <f t="shared" si="688"/>
        <v>Off-Peak</v>
      </c>
    </row>
    <row r="4319" spans="1:20" x14ac:dyDescent="0.25">
      <c r="A4319" s="85">
        <v>45106.166666656492</v>
      </c>
      <c r="B4319" s="1">
        <v>6</v>
      </c>
      <c r="C4319" s="1">
        <v>29</v>
      </c>
      <c r="D4319" s="1">
        <v>5</v>
      </c>
      <c r="E4319" s="1" t="str">
        <f t="shared" si="684"/>
        <v>Summer</v>
      </c>
      <c r="F4319" s="78">
        <v>0.7581</v>
      </c>
      <c r="G4319" s="79">
        <f t="shared" si="685"/>
        <v>1.4423334801026122</v>
      </c>
      <c r="J4319" s="78">
        <v>0</v>
      </c>
      <c r="K4319" s="80">
        <f t="shared" si="686"/>
        <v>0</v>
      </c>
      <c r="L4319" s="68" t="str">
        <f t="shared" si="679"/>
        <v>Normal</v>
      </c>
      <c r="N4319" s="67">
        <f t="shared" si="680"/>
        <v>0</v>
      </c>
      <c r="O4319" s="67">
        <f t="shared" si="681"/>
        <v>0</v>
      </c>
      <c r="P4319" s="81">
        <f t="shared" si="682"/>
        <v>1.4423334801026122</v>
      </c>
      <c r="Q4319" s="81">
        <f t="shared" si="683"/>
        <v>1.4423334801026122</v>
      </c>
      <c r="S4319" s="1">
        <f t="shared" si="687"/>
        <v>4</v>
      </c>
      <c r="T4319" s="1" t="str">
        <f t="shared" si="688"/>
        <v>Off-Peak</v>
      </c>
    </row>
    <row r="4320" spans="1:20" x14ac:dyDescent="0.25">
      <c r="A4320" s="85">
        <v>45106.208333323157</v>
      </c>
      <c r="B4320" s="1">
        <v>6</v>
      </c>
      <c r="C4320" s="1">
        <v>29</v>
      </c>
      <c r="D4320" s="1">
        <v>6</v>
      </c>
      <c r="E4320" s="1" t="str">
        <f t="shared" si="684"/>
        <v>Summer</v>
      </c>
      <c r="F4320" s="78">
        <v>0.76170000000000004</v>
      </c>
      <c r="G4320" s="79">
        <f t="shared" si="685"/>
        <v>1.4491827091335705</v>
      </c>
      <c r="J4320" s="78">
        <v>0.27736900000000003</v>
      </c>
      <c r="K4320" s="80">
        <f t="shared" si="686"/>
        <v>0.27736900000000003</v>
      </c>
      <c r="L4320" s="68" t="str">
        <f t="shared" si="679"/>
        <v>Normal</v>
      </c>
      <c r="N4320" s="67">
        <f t="shared" si="680"/>
        <v>0</v>
      </c>
      <c r="O4320" s="67">
        <f t="shared" si="681"/>
        <v>0.27736900000000003</v>
      </c>
      <c r="P4320" s="81">
        <f t="shared" si="682"/>
        <v>1.1718137091335705</v>
      </c>
      <c r="Q4320" s="81">
        <f t="shared" si="683"/>
        <v>1.1718137091335705</v>
      </c>
      <c r="S4320" s="1">
        <f t="shared" si="687"/>
        <v>4</v>
      </c>
      <c r="T4320" s="1" t="str">
        <f t="shared" si="688"/>
        <v>Peak</v>
      </c>
    </row>
    <row r="4321" spans="1:20" x14ac:dyDescent="0.25">
      <c r="A4321" s="85">
        <v>45106.249999989821</v>
      </c>
      <c r="B4321" s="1">
        <v>6</v>
      </c>
      <c r="C4321" s="1">
        <v>29</v>
      </c>
      <c r="D4321" s="1">
        <v>7</v>
      </c>
      <c r="E4321" s="1" t="str">
        <f t="shared" si="684"/>
        <v>Summer</v>
      </c>
      <c r="F4321" s="78">
        <v>0.79149999999999998</v>
      </c>
      <c r="G4321" s="79">
        <f t="shared" si="685"/>
        <v>1.5058791050009466</v>
      </c>
      <c r="J4321" s="78">
        <v>1.547228</v>
      </c>
      <c r="K4321" s="80">
        <f t="shared" si="686"/>
        <v>1.547228</v>
      </c>
      <c r="L4321" s="68" t="str">
        <f t="shared" si="679"/>
        <v>Normal</v>
      </c>
      <c r="N4321" s="67">
        <f t="shared" si="680"/>
        <v>4.1348894999053476E-2</v>
      </c>
      <c r="O4321" s="67">
        <f t="shared" si="681"/>
        <v>1.5058791050009466</v>
      </c>
      <c r="P4321" s="81">
        <f t="shared" si="682"/>
        <v>0</v>
      </c>
      <c r="Q4321" s="81">
        <f t="shared" si="683"/>
        <v>-4.1348894999053476E-2</v>
      </c>
      <c r="S4321" s="1">
        <f t="shared" si="687"/>
        <v>4</v>
      </c>
      <c r="T4321" s="1" t="str">
        <f t="shared" si="688"/>
        <v>Peak</v>
      </c>
    </row>
    <row r="4322" spans="1:20" x14ac:dyDescent="0.25">
      <c r="A4322" s="85">
        <v>45106.291666656485</v>
      </c>
      <c r="B4322" s="1">
        <v>6</v>
      </c>
      <c r="C4322" s="1">
        <v>29</v>
      </c>
      <c r="D4322" s="1">
        <v>8</v>
      </c>
      <c r="E4322" s="1" t="str">
        <f t="shared" si="684"/>
        <v>Summer</v>
      </c>
      <c r="F4322" s="78">
        <v>0.88739999999999997</v>
      </c>
      <c r="G4322" s="79">
        <f t="shared" si="685"/>
        <v>1.6883349561311938</v>
      </c>
      <c r="J4322" s="78">
        <v>3.0681609999999999</v>
      </c>
      <c r="K4322" s="80">
        <f t="shared" si="686"/>
        <v>3.0681609999999999</v>
      </c>
      <c r="L4322" s="68" t="str">
        <f t="shared" si="679"/>
        <v>Normal</v>
      </c>
      <c r="N4322" s="67">
        <f t="shared" si="680"/>
        <v>1.3798260438688061</v>
      </c>
      <c r="O4322" s="67">
        <f t="shared" si="681"/>
        <v>1.6883349561311938</v>
      </c>
      <c r="P4322" s="81">
        <f t="shared" si="682"/>
        <v>0</v>
      </c>
      <c r="Q4322" s="81">
        <f t="shared" si="683"/>
        <v>-1.3798260438688061</v>
      </c>
      <c r="S4322" s="1">
        <f t="shared" si="687"/>
        <v>4</v>
      </c>
      <c r="T4322" s="1" t="str">
        <f t="shared" si="688"/>
        <v>Peak</v>
      </c>
    </row>
    <row r="4323" spans="1:20" x14ac:dyDescent="0.25">
      <c r="A4323" s="85">
        <v>45106.333333323149</v>
      </c>
      <c r="B4323" s="1">
        <v>6</v>
      </c>
      <c r="C4323" s="1">
        <v>29</v>
      </c>
      <c r="D4323" s="1">
        <v>9</v>
      </c>
      <c r="E4323" s="1" t="str">
        <f t="shared" si="684"/>
        <v>Summer</v>
      </c>
      <c r="F4323" s="78">
        <v>1.0311999999999999</v>
      </c>
      <c r="G4323" s="79">
        <f t="shared" si="685"/>
        <v>1.9619236046455792</v>
      </c>
      <c r="J4323" s="78">
        <v>4.2338300000000002</v>
      </c>
      <c r="K4323" s="80">
        <f t="shared" si="686"/>
        <v>4.2338300000000002</v>
      </c>
      <c r="L4323" s="68" t="str">
        <f t="shared" si="679"/>
        <v>Normal</v>
      </c>
      <c r="N4323" s="67">
        <f t="shared" si="680"/>
        <v>2.2719063953544207</v>
      </c>
      <c r="O4323" s="67">
        <f t="shared" si="681"/>
        <v>1.9619236046455795</v>
      </c>
      <c r="P4323" s="81">
        <f t="shared" si="682"/>
        <v>0</v>
      </c>
      <c r="Q4323" s="81">
        <f t="shared" si="683"/>
        <v>-2.2719063953544207</v>
      </c>
      <c r="S4323" s="1">
        <f t="shared" si="687"/>
        <v>4</v>
      </c>
      <c r="T4323" s="1" t="str">
        <f t="shared" si="688"/>
        <v>Peak</v>
      </c>
    </row>
    <row r="4324" spans="1:20" x14ac:dyDescent="0.25">
      <c r="A4324" s="85">
        <v>45106.374999989814</v>
      </c>
      <c r="B4324" s="1">
        <v>6</v>
      </c>
      <c r="C4324" s="1">
        <v>29</v>
      </c>
      <c r="D4324" s="1">
        <v>10</v>
      </c>
      <c r="E4324" s="1" t="str">
        <f t="shared" si="684"/>
        <v>Summer</v>
      </c>
      <c r="F4324" s="78">
        <v>1.2302</v>
      </c>
      <c r="G4324" s="79">
        <f t="shared" si="685"/>
        <v>2.3405337649679905</v>
      </c>
      <c r="J4324" s="78">
        <v>5.1488160000000001</v>
      </c>
      <c r="K4324" s="80">
        <f t="shared" si="686"/>
        <v>5.1488160000000001</v>
      </c>
      <c r="L4324" s="68" t="str">
        <f t="shared" si="679"/>
        <v>Normal</v>
      </c>
      <c r="N4324" s="67">
        <f t="shared" si="680"/>
        <v>2.8082822350320096</v>
      </c>
      <c r="O4324" s="67">
        <f t="shared" si="681"/>
        <v>2.3405337649679905</v>
      </c>
      <c r="P4324" s="81">
        <f t="shared" si="682"/>
        <v>0</v>
      </c>
      <c r="Q4324" s="81">
        <f t="shared" si="683"/>
        <v>-2.8082822350320096</v>
      </c>
      <c r="S4324" s="1">
        <f t="shared" si="687"/>
        <v>4</v>
      </c>
      <c r="T4324" s="1" t="str">
        <f t="shared" si="688"/>
        <v>Peak</v>
      </c>
    </row>
    <row r="4325" spans="1:20" x14ac:dyDescent="0.25">
      <c r="A4325" s="85">
        <v>45106.416666656478</v>
      </c>
      <c r="B4325" s="1">
        <v>6</v>
      </c>
      <c r="C4325" s="1">
        <v>29</v>
      </c>
      <c r="D4325" s="1">
        <v>11</v>
      </c>
      <c r="E4325" s="1" t="str">
        <f t="shared" si="684"/>
        <v>Summer</v>
      </c>
      <c r="F4325" s="78">
        <v>1.4713000000000001</v>
      </c>
      <c r="G4325" s="79">
        <f t="shared" si="685"/>
        <v>2.7992418536802184</v>
      </c>
      <c r="J4325" s="78">
        <v>5.822781</v>
      </c>
      <c r="K4325" s="80">
        <f t="shared" si="686"/>
        <v>5.822781</v>
      </c>
      <c r="L4325" s="68" t="str">
        <f t="shared" si="679"/>
        <v>Normal</v>
      </c>
      <c r="N4325" s="67">
        <f t="shared" si="680"/>
        <v>3.0235391463197816</v>
      </c>
      <c r="O4325" s="67">
        <f t="shared" si="681"/>
        <v>2.7992418536802184</v>
      </c>
      <c r="P4325" s="81">
        <f t="shared" si="682"/>
        <v>0</v>
      </c>
      <c r="Q4325" s="81">
        <f t="shared" si="683"/>
        <v>-3.0235391463197816</v>
      </c>
      <c r="S4325" s="1">
        <f t="shared" si="687"/>
        <v>4</v>
      </c>
      <c r="T4325" s="1" t="str">
        <f t="shared" si="688"/>
        <v>Peak</v>
      </c>
    </row>
    <row r="4326" spans="1:20" x14ac:dyDescent="0.25">
      <c r="A4326" s="85">
        <v>45106.458333323142</v>
      </c>
      <c r="B4326" s="1">
        <v>6</v>
      </c>
      <c r="C4326" s="1">
        <v>29</v>
      </c>
      <c r="D4326" s="1">
        <v>12</v>
      </c>
      <c r="E4326" s="1" t="str">
        <f t="shared" si="684"/>
        <v>Summer</v>
      </c>
      <c r="F4326" s="78">
        <v>1.7010000000000001</v>
      </c>
      <c r="G4326" s="79">
        <f t="shared" si="685"/>
        <v>3.2362607171277449</v>
      </c>
      <c r="J4326" s="78">
        <v>6.187519</v>
      </c>
      <c r="K4326" s="80">
        <f t="shared" si="686"/>
        <v>6.187519</v>
      </c>
      <c r="L4326" s="68" t="str">
        <f t="shared" si="679"/>
        <v>Normal</v>
      </c>
      <c r="N4326" s="67">
        <f t="shared" si="680"/>
        <v>2.9512582828722551</v>
      </c>
      <c r="O4326" s="67">
        <f t="shared" si="681"/>
        <v>3.2362607171277449</v>
      </c>
      <c r="P4326" s="81">
        <f t="shared" si="682"/>
        <v>0</v>
      </c>
      <c r="Q4326" s="81">
        <f t="shared" si="683"/>
        <v>-2.9512582828722551</v>
      </c>
      <c r="S4326" s="1">
        <f t="shared" si="687"/>
        <v>4</v>
      </c>
      <c r="T4326" s="1" t="str">
        <f t="shared" si="688"/>
        <v>Peak</v>
      </c>
    </row>
    <row r="4327" spans="1:20" x14ac:dyDescent="0.25">
      <c r="A4327" s="85">
        <v>45106.499999989806</v>
      </c>
      <c r="B4327" s="1">
        <v>6</v>
      </c>
      <c r="C4327" s="1">
        <v>29</v>
      </c>
      <c r="D4327" s="1">
        <v>13</v>
      </c>
      <c r="E4327" s="1" t="str">
        <f t="shared" si="684"/>
        <v>Summer</v>
      </c>
      <c r="F4327" s="78">
        <v>1.9074</v>
      </c>
      <c r="G4327" s="79">
        <f t="shared" si="685"/>
        <v>3.6289498482360143</v>
      </c>
      <c r="J4327" s="78">
        <v>6.2208760000000005</v>
      </c>
      <c r="K4327" s="80">
        <f t="shared" si="686"/>
        <v>6.2208760000000005</v>
      </c>
      <c r="L4327" s="68" t="str">
        <f t="shared" si="679"/>
        <v>Normal</v>
      </c>
      <c r="N4327" s="67">
        <f t="shared" si="680"/>
        <v>2.5919261517639862</v>
      </c>
      <c r="O4327" s="67">
        <f t="shared" si="681"/>
        <v>3.6289498482360143</v>
      </c>
      <c r="P4327" s="81">
        <f t="shared" si="682"/>
        <v>0</v>
      </c>
      <c r="Q4327" s="81">
        <f t="shared" si="683"/>
        <v>-2.5919261517639862</v>
      </c>
      <c r="S4327" s="1">
        <f t="shared" si="687"/>
        <v>4</v>
      </c>
      <c r="T4327" s="1" t="str">
        <f t="shared" si="688"/>
        <v>Peak</v>
      </c>
    </row>
    <row r="4328" spans="1:20" x14ac:dyDescent="0.25">
      <c r="A4328" s="85">
        <v>45106.541666656471</v>
      </c>
      <c r="B4328" s="1">
        <v>6</v>
      </c>
      <c r="C4328" s="1">
        <v>29</v>
      </c>
      <c r="D4328" s="1">
        <v>14</v>
      </c>
      <c r="E4328" s="1" t="str">
        <f t="shared" si="684"/>
        <v>Summer</v>
      </c>
      <c r="F4328" s="78">
        <v>1.9504999999999999</v>
      </c>
      <c r="G4328" s="79">
        <f t="shared" si="685"/>
        <v>3.7109503402455415</v>
      </c>
      <c r="J4328" s="78">
        <v>5.8458190000000005</v>
      </c>
      <c r="K4328" s="80">
        <f t="shared" si="686"/>
        <v>5.8458190000000005</v>
      </c>
      <c r="L4328" s="68" t="str">
        <f t="shared" si="679"/>
        <v>Normal</v>
      </c>
      <c r="N4328" s="67">
        <f t="shared" si="680"/>
        <v>2.1348686597544591</v>
      </c>
      <c r="O4328" s="67">
        <f t="shared" si="681"/>
        <v>3.7109503402455415</v>
      </c>
      <c r="P4328" s="81">
        <f t="shared" si="682"/>
        <v>0</v>
      </c>
      <c r="Q4328" s="81">
        <f t="shared" si="683"/>
        <v>-2.1348686597544591</v>
      </c>
      <c r="S4328" s="1">
        <f t="shared" si="687"/>
        <v>4</v>
      </c>
      <c r="T4328" s="1" t="str">
        <f t="shared" si="688"/>
        <v>Peak</v>
      </c>
    </row>
    <row r="4329" spans="1:20" x14ac:dyDescent="0.25">
      <c r="A4329" s="85">
        <v>45106.583333323135</v>
      </c>
      <c r="B4329" s="1">
        <v>6</v>
      </c>
      <c r="C4329" s="1">
        <v>29</v>
      </c>
      <c r="D4329" s="1">
        <v>15</v>
      </c>
      <c r="E4329" s="1" t="str">
        <f t="shared" si="684"/>
        <v>Summer</v>
      </c>
      <c r="F4329" s="78">
        <v>1.8666</v>
      </c>
      <c r="G4329" s="79">
        <f t="shared" si="685"/>
        <v>3.5513252525518215</v>
      </c>
      <c r="J4329" s="78">
        <v>5.1593720000000003</v>
      </c>
      <c r="K4329" s="80">
        <f t="shared" si="686"/>
        <v>5.1593720000000003</v>
      </c>
      <c r="L4329" s="68" t="str">
        <f t="shared" si="679"/>
        <v>Normal</v>
      </c>
      <c r="N4329" s="67">
        <f t="shared" si="680"/>
        <v>1.6080467474481788</v>
      </c>
      <c r="O4329" s="67">
        <f t="shared" si="681"/>
        <v>3.5513252525518215</v>
      </c>
      <c r="P4329" s="81">
        <f t="shared" si="682"/>
        <v>0</v>
      </c>
      <c r="Q4329" s="81">
        <f t="shared" si="683"/>
        <v>-1.6080467474481788</v>
      </c>
      <c r="S4329" s="1">
        <f t="shared" si="687"/>
        <v>4</v>
      </c>
      <c r="T4329" s="1" t="str">
        <f t="shared" si="688"/>
        <v>Peak</v>
      </c>
    </row>
    <row r="4330" spans="1:20" x14ac:dyDescent="0.25">
      <c r="A4330" s="85">
        <v>45106.624999989799</v>
      </c>
      <c r="B4330" s="1">
        <v>6</v>
      </c>
      <c r="C4330" s="1">
        <v>29</v>
      </c>
      <c r="D4330" s="1">
        <v>16</v>
      </c>
      <c r="E4330" s="1" t="str">
        <f t="shared" si="684"/>
        <v>Summer</v>
      </c>
      <c r="F4330" s="78">
        <v>1.7927</v>
      </c>
      <c r="G4330" s="79">
        <f t="shared" si="685"/>
        <v>3.4107258010552077</v>
      </c>
      <c r="J4330" s="78">
        <v>4.0795529999999998</v>
      </c>
      <c r="K4330" s="80">
        <f t="shared" si="686"/>
        <v>4.0795529999999998</v>
      </c>
      <c r="L4330" s="68" t="str">
        <f t="shared" si="679"/>
        <v>Normal</v>
      </c>
      <c r="N4330" s="67">
        <f t="shared" si="680"/>
        <v>0.66882719894479203</v>
      </c>
      <c r="O4330" s="67">
        <f t="shared" si="681"/>
        <v>3.4107258010552077</v>
      </c>
      <c r="P4330" s="81">
        <f t="shared" si="682"/>
        <v>0</v>
      </c>
      <c r="Q4330" s="81">
        <f t="shared" si="683"/>
        <v>-0.66882719894479203</v>
      </c>
      <c r="S4330" s="1">
        <f t="shared" si="687"/>
        <v>4</v>
      </c>
      <c r="T4330" s="1" t="str">
        <f t="shared" si="688"/>
        <v>Peak</v>
      </c>
    </row>
    <row r="4331" spans="1:20" x14ac:dyDescent="0.25">
      <c r="A4331" s="85">
        <v>45106.666666656463</v>
      </c>
      <c r="B4331" s="1">
        <v>6</v>
      </c>
      <c r="C4331" s="1">
        <v>29</v>
      </c>
      <c r="D4331" s="1">
        <v>17</v>
      </c>
      <c r="E4331" s="1" t="str">
        <f t="shared" si="684"/>
        <v>Summer</v>
      </c>
      <c r="F4331" s="78">
        <v>1.7434000000000001</v>
      </c>
      <c r="G4331" s="79">
        <f t="shared" si="685"/>
        <v>3.3169294146034747</v>
      </c>
      <c r="J4331" s="78">
        <v>2.742432</v>
      </c>
      <c r="K4331" s="80">
        <f t="shared" si="686"/>
        <v>2.742432</v>
      </c>
      <c r="L4331" s="68" t="str">
        <f t="shared" si="679"/>
        <v>Normal</v>
      </c>
      <c r="N4331" s="67">
        <f t="shared" si="680"/>
        <v>0</v>
      </c>
      <c r="O4331" s="67">
        <f t="shared" si="681"/>
        <v>2.742432</v>
      </c>
      <c r="P4331" s="81">
        <f t="shared" si="682"/>
        <v>0.5744974146034747</v>
      </c>
      <c r="Q4331" s="81">
        <f t="shared" si="683"/>
        <v>0.5744974146034747</v>
      </c>
      <c r="S4331" s="1">
        <f t="shared" si="687"/>
        <v>4</v>
      </c>
      <c r="T4331" s="1" t="str">
        <f t="shared" si="688"/>
        <v>Peak</v>
      </c>
    </row>
    <row r="4332" spans="1:20" x14ac:dyDescent="0.25">
      <c r="A4332" s="85">
        <v>45106.708333323128</v>
      </c>
      <c r="B4332" s="1">
        <v>6</v>
      </c>
      <c r="C4332" s="1">
        <v>29</v>
      </c>
      <c r="D4332" s="1">
        <v>18</v>
      </c>
      <c r="E4332" s="1" t="str">
        <f t="shared" si="684"/>
        <v>Summer</v>
      </c>
      <c r="F4332" s="78">
        <v>1.7921</v>
      </c>
      <c r="G4332" s="79">
        <f t="shared" si="685"/>
        <v>3.4095842628833815</v>
      </c>
      <c r="J4332" s="78">
        <v>1.2390239999999999</v>
      </c>
      <c r="K4332" s="80">
        <f t="shared" si="686"/>
        <v>1.2390239999999999</v>
      </c>
      <c r="L4332" s="68" t="str">
        <f t="shared" si="679"/>
        <v>Normal</v>
      </c>
      <c r="N4332" s="67">
        <f t="shared" si="680"/>
        <v>0</v>
      </c>
      <c r="O4332" s="67">
        <f t="shared" si="681"/>
        <v>1.2390239999999999</v>
      </c>
      <c r="P4332" s="81">
        <f t="shared" si="682"/>
        <v>2.1705602628833818</v>
      </c>
      <c r="Q4332" s="81">
        <f t="shared" si="683"/>
        <v>2.1705602628833818</v>
      </c>
      <c r="S4332" s="1">
        <f t="shared" si="687"/>
        <v>4</v>
      </c>
      <c r="T4332" s="1" t="str">
        <f t="shared" si="688"/>
        <v>Peak</v>
      </c>
    </row>
    <row r="4333" spans="1:20" x14ac:dyDescent="0.25">
      <c r="A4333" s="85">
        <v>45106.749999989792</v>
      </c>
      <c r="B4333" s="1">
        <v>6</v>
      </c>
      <c r="C4333" s="1">
        <v>29</v>
      </c>
      <c r="D4333" s="1">
        <v>19</v>
      </c>
      <c r="E4333" s="1" t="str">
        <f t="shared" si="684"/>
        <v>Summer</v>
      </c>
      <c r="F4333" s="78">
        <v>1.8485</v>
      </c>
      <c r="G4333" s="79">
        <f t="shared" si="685"/>
        <v>3.5168888510350595</v>
      </c>
      <c r="J4333" s="78">
        <v>0.228103</v>
      </c>
      <c r="K4333" s="80">
        <f t="shared" si="686"/>
        <v>0.228103</v>
      </c>
      <c r="L4333" s="68" t="str">
        <f t="shared" si="679"/>
        <v>Normal</v>
      </c>
      <c r="N4333" s="67">
        <f t="shared" si="680"/>
        <v>0</v>
      </c>
      <c r="O4333" s="67">
        <f t="shared" si="681"/>
        <v>0.228103</v>
      </c>
      <c r="P4333" s="81">
        <f t="shared" si="682"/>
        <v>3.2887858510350596</v>
      </c>
      <c r="Q4333" s="81">
        <f t="shared" si="683"/>
        <v>3.2887858510350596</v>
      </c>
      <c r="S4333" s="1">
        <f t="shared" si="687"/>
        <v>4</v>
      </c>
      <c r="T4333" s="1" t="str">
        <f t="shared" si="688"/>
        <v>Peak</v>
      </c>
    </row>
    <row r="4334" spans="1:20" x14ac:dyDescent="0.25">
      <c r="A4334" s="85">
        <v>45106.791666656456</v>
      </c>
      <c r="B4334" s="1">
        <v>6</v>
      </c>
      <c r="C4334" s="1">
        <v>29</v>
      </c>
      <c r="D4334" s="1">
        <v>20</v>
      </c>
      <c r="E4334" s="1" t="str">
        <f t="shared" si="684"/>
        <v>Summer</v>
      </c>
      <c r="F4334" s="78">
        <v>1.8312999999999999</v>
      </c>
      <c r="G4334" s="79">
        <f t="shared" si="685"/>
        <v>3.4841647567760372</v>
      </c>
      <c r="J4334" s="78">
        <v>0</v>
      </c>
      <c r="K4334" s="80">
        <f t="shared" si="686"/>
        <v>0</v>
      </c>
      <c r="L4334" s="68" t="str">
        <f t="shared" si="679"/>
        <v>Normal</v>
      </c>
      <c r="N4334" s="67">
        <f t="shared" si="680"/>
        <v>0</v>
      </c>
      <c r="O4334" s="67">
        <f t="shared" si="681"/>
        <v>0</v>
      </c>
      <c r="P4334" s="81">
        <f t="shared" si="682"/>
        <v>3.4841647567760372</v>
      </c>
      <c r="Q4334" s="81">
        <f t="shared" si="683"/>
        <v>3.4841647567760372</v>
      </c>
      <c r="S4334" s="1">
        <f t="shared" si="687"/>
        <v>4</v>
      </c>
      <c r="T4334" s="1" t="str">
        <f t="shared" si="688"/>
        <v>Peak</v>
      </c>
    </row>
    <row r="4335" spans="1:20" x14ac:dyDescent="0.25">
      <c r="A4335" s="85">
        <v>45106.83333332312</v>
      </c>
      <c r="B4335" s="1">
        <v>6</v>
      </c>
      <c r="C4335" s="1">
        <v>29</v>
      </c>
      <c r="D4335" s="1">
        <v>21</v>
      </c>
      <c r="E4335" s="1" t="str">
        <f t="shared" si="684"/>
        <v>Summer</v>
      </c>
      <c r="F4335" s="78">
        <v>1.7787999999999999</v>
      </c>
      <c r="G4335" s="79">
        <f t="shared" si="685"/>
        <v>3.3842801667412301</v>
      </c>
      <c r="J4335" s="78">
        <v>0</v>
      </c>
      <c r="K4335" s="80">
        <f t="shared" si="686"/>
        <v>0</v>
      </c>
      <c r="L4335" s="68" t="str">
        <f t="shared" si="679"/>
        <v>Normal</v>
      </c>
      <c r="N4335" s="67">
        <f t="shared" si="680"/>
        <v>0</v>
      </c>
      <c r="O4335" s="67">
        <f t="shared" si="681"/>
        <v>0</v>
      </c>
      <c r="P4335" s="81">
        <f t="shared" si="682"/>
        <v>3.3842801667412301</v>
      </c>
      <c r="Q4335" s="81">
        <f t="shared" si="683"/>
        <v>3.3842801667412301</v>
      </c>
      <c r="S4335" s="1">
        <f t="shared" si="687"/>
        <v>4</v>
      </c>
      <c r="T4335" s="1" t="str">
        <f t="shared" si="688"/>
        <v>Peak</v>
      </c>
    </row>
    <row r="4336" spans="1:20" x14ac:dyDescent="0.25">
      <c r="A4336" s="85">
        <v>45106.874999989785</v>
      </c>
      <c r="B4336" s="1">
        <v>6</v>
      </c>
      <c r="C4336" s="1">
        <v>29</v>
      </c>
      <c r="D4336" s="1">
        <v>22</v>
      </c>
      <c r="E4336" s="1" t="str">
        <f t="shared" si="684"/>
        <v>Summer</v>
      </c>
      <c r="F4336" s="78">
        <v>1.7332000000000001</v>
      </c>
      <c r="G4336" s="79">
        <f t="shared" si="685"/>
        <v>3.2975232656824267</v>
      </c>
      <c r="J4336" s="78">
        <v>0</v>
      </c>
      <c r="K4336" s="80">
        <f t="shared" si="686"/>
        <v>0</v>
      </c>
      <c r="L4336" s="68" t="str">
        <f t="shared" si="679"/>
        <v>Normal</v>
      </c>
      <c r="N4336" s="67">
        <f t="shared" si="680"/>
        <v>0</v>
      </c>
      <c r="O4336" s="67">
        <f t="shared" si="681"/>
        <v>0</v>
      </c>
      <c r="P4336" s="81">
        <f t="shared" si="682"/>
        <v>3.2975232656824267</v>
      </c>
      <c r="Q4336" s="81">
        <f t="shared" si="683"/>
        <v>3.2975232656824267</v>
      </c>
      <c r="S4336" s="1">
        <f t="shared" si="687"/>
        <v>4</v>
      </c>
      <c r="T4336" s="1" t="str">
        <f t="shared" si="688"/>
        <v>Off-Peak</v>
      </c>
    </row>
    <row r="4337" spans="1:20" x14ac:dyDescent="0.25">
      <c r="A4337" s="85">
        <v>45106.916666656449</v>
      </c>
      <c r="B4337" s="1">
        <v>6</v>
      </c>
      <c r="C4337" s="1">
        <v>29</v>
      </c>
      <c r="D4337" s="1">
        <v>23</v>
      </c>
      <c r="E4337" s="1" t="str">
        <f t="shared" si="684"/>
        <v>Summer</v>
      </c>
      <c r="F4337" s="78">
        <v>1.5926</v>
      </c>
      <c r="G4337" s="79">
        <f t="shared" si="685"/>
        <v>3.0300228207511148</v>
      </c>
      <c r="J4337" s="78">
        <v>0</v>
      </c>
      <c r="K4337" s="80">
        <f t="shared" si="686"/>
        <v>0</v>
      </c>
      <c r="L4337" s="68" t="str">
        <f t="shared" si="679"/>
        <v>Normal</v>
      </c>
      <c r="N4337" s="67">
        <f t="shared" si="680"/>
        <v>0</v>
      </c>
      <c r="O4337" s="67">
        <f t="shared" si="681"/>
        <v>0</v>
      </c>
      <c r="P4337" s="81">
        <f t="shared" si="682"/>
        <v>3.0300228207511148</v>
      </c>
      <c r="Q4337" s="81">
        <f t="shared" si="683"/>
        <v>3.0300228207511148</v>
      </c>
      <c r="S4337" s="1">
        <f t="shared" si="687"/>
        <v>4</v>
      </c>
      <c r="T4337" s="1" t="str">
        <f t="shared" si="688"/>
        <v>Off-Peak</v>
      </c>
    </row>
    <row r="4338" spans="1:20" x14ac:dyDescent="0.25">
      <c r="A4338" s="85">
        <v>45106.958333323113</v>
      </c>
      <c r="B4338" s="1">
        <v>6</v>
      </c>
      <c r="C4338" s="1">
        <v>30</v>
      </c>
      <c r="D4338" s="1">
        <v>0</v>
      </c>
      <c r="E4338" s="1" t="str">
        <f t="shared" si="684"/>
        <v>Summer</v>
      </c>
      <c r="F4338" s="78">
        <v>1.3859999999999999</v>
      </c>
      <c r="G4338" s="79">
        <f t="shared" si="685"/>
        <v>2.6369531769189032</v>
      </c>
      <c r="J4338" s="78">
        <v>0</v>
      </c>
      <c r="K4338" s="80">
        <f t="shared" si="686"/>
        <v>0</v>
      </c>
      <c r="L4338" s="68" t="str">
        <f t="shared" si="679"/>
        <v>Normal</v>
      </c>
      <c r="N4338" s="67">
        <f t="shared" si="680"/>
        <v>0</v>
      </c>
      <c r="O4338" s="67">
        <f t="shared" si="681"/>
        <v>0</v>
      </c>
      <c r="P4338" s="81">
        <f t="shared" si="682"/>
        <v>2.6369531769189032</v>
      </c>
      <c r="Q4338" s="81">
        <f t="shared" si="683"/>
        <v>2.6369531769189032</v>
      </c>
      <c r="S4338" s="1">
        <f t="shared" si="687"/>
        <v>4</v>
      </c>
      <c r="T4338" s="1" t="str">
        <f t="shared" si="688"/>
        <v>Off-Peak</v>
      </c>
    </row>
    <row r="4339" spans="1:20" x14ac:dyDescent="0.25">
      <c r="A4339" s="85">
        <v>45106.999999989777</v>
      </c>
      <c r="B4339" s="1">
        <v>6</v>
      </c>
      <c r="C4339" s="1">
        <v>30</v>
      </c>
      <c r="D4339" s="1">
        <v>1</v>
      </c>
      <c r="E4339" s="1" t="str">
        <f t="shared" si="684"/>
        <v>Summer</v>
      </c>
      <c r="F4339" s="78">
        <v>1.2113</v>
      </c>
      <c r="G4339" s="79">
        <f t="shared" si="685"/>
        <v>2.30457531255546</v>
      </c>
      <c r="J4339" s="78">
        <v>0</v>
      </c>
      <c r="K4339" s="80">
        <f t="shared" si="686"/>
        <v>0</v>
      </c>
      <c r="L4339" s="68" t="str">
        <f t="shared" si="679"/>
        <v>Normal</v>
      </c>
      <c r="N4339" s="67">
        <f t="shared" si="680"/>
        <v>0</v>
      </c>
      <c r="O4339" s="67">
        <f t="shared" si="681"/>
        <v>0</v>
      </c>
      <c r="P4339" s="81">
        <f t="shared" si="682"/>
        <v>2.30457531255546</v>
      </c>
      <c r="Q4339" s="81">
        <f t="shared" si="683"/>
        <v>2.30457531255546</v>
      </c>
      <c r="S4339" s="1">
        <f t="shared" si="687"/>
        <v>5</v>
      </c>
      <c r="T4339" s="1" t="str">
        <f t="shared" si="688"/>
        <v>Off-Peak</v>
      </c>
    </row>
    <row r="4340" spans="1:20" x14ac:dyDescent="0.25">
      <c r="A4340" s="85">
        <v>45107.041666656442</v>
      </c>
      <c r="B4340" s="1">
        <v>6</v>
      </c>
      <c r="C4340" s="1">
        <v>30</v>
      </c>
      <c r="D4340" s="1">
        <v>2</v>
      </c>
      <c r="E4340" s="1" t="str">
        <f t="shared" si="684"/>
        <v>Summer</v>
      </c>
      <c r="F4340" s="78">
        <v>1.0743</v>
      </c>
      <c r="G4340" s="79">
        <f t="shared" si="685"/>
        <v>2.0439240966551067</v>
      </c>
      <c r="J4340" s="78">
        <v>0</v>
      </c>
      <c r="K4340" s="80">
        <f t="shared" si="686"/>
        <v>0</v>
      </c>
      <c r="L4340" s="68" t="str">
        <f t="shared" si="679"/>
        <v>Normal</v>
      </c>
      <c r="N4340" s="67">
        <f t="shared" si="680"/>
        <v>0</v>
      </c>
      <c r="O4340" s="67">
        <f t="shared" si="681"/>
        <v>0</v>
      </c>
      <c r="P4340" s="81">
        <f t="shared" si="682"/>
        <v>2.0439240966551067</v>
      </c>
      <c r="Q4340" s="81">
        <f t="shared" si="683"/>
        <v>2.0439240966551067</v>
      </c>
      <c r="S4340" s="1">
        <f t="shared" si="687"/>
        <v>5</v>
      </c>
      <c r="T4340" s="1" t="str">
        <f t="shared" si="688"/>
        <v>Off-Peak</v>
      </c>
    </row>
    <row r="4341" spans="1:20" x14ac:dyDescent="0.25">
      <c r="A4341" s="85">
        <v>45107.083333323106</v>
      </c>
      <c r="B4341" s="1">
        <v>6</v>
      </c>
      <c r="C4341" s="1">
        <v>30</v>
      </c>
      <c r="D4341" s="1">
        <v>3</v>
      </c>
      <c r="E4341" s="1" t="str">
        <f t="shared" si="684"/>
        <v>Summer</v>
      </c>
      <c r="F4341" s="78">
        <v>0.97860000000000003</v>
      </c>
      <c r="G4341" s="79">
        <f t="shared" si="685"/>
        <v>1.8618487582488015</v>
      </c>
      <c r="J4341" s="78">
        <v>0</v>
      </c>
      <c r="K4341" s="80">
        <f t="shared" si="686"/>
        <v>0</v>
      </c>
      <c r="L4341" s="68" t="str">
        <f t="shared" si="679"/>
        <v>Normal</v>
      </c>
      <c r="N4341" s="67">
        <f t="shared" si="680"/>
        <v>0</v>
      </c>
      <c r="O4341" s="67">
        <f t="shared" si="681"/>
        <v>0</v>
      </c>
      <c r="P4341" s="81">
        <f t="shared" si="682"/>
        <v>1.8618487582488015</v>
      </c>
      <c r="Q4341" s="81">
        <f t="shared" si="683"/>
        <v>1.8618487582488015</v>
      </c>
      <c r="S4341" s="1">
        <f t="shared" si="687"/>
        <v>5</v>
      </c>
      <c r="T4341" s="1" t="str">
        <f t="shared" si="688"/>
        <v>Off-Peak</v>
      </c>
    </row>
    <row r="4342" spans="1:20" x14ac:dyDescent="0.25">
      <c r="A4342" s="85">
        <v>45107.12499998977</v>
      </c>
      <c r="B4342" s="1">
        <v>6</v>
      </c>
      <c r="C4342" s="1">
        <v>30</v>
      </c>
      <c r="D4342" s="1">
        <v>4</v>
      </c>
      <c r="E4342" s="1" t="str">
        <f t="shared" si="684"/>
        <v>Summer</v>
      </c>
      <c r="F4342" s="78">
        <v>0.90880000000000005</v>
      </c>
      <c r="G4342" s="79">
        <f t="shared" si="685"/>
        <v>1.7290498175930009</v>
      </c>
      <c r="J4342" s="78">
        <v>0</v>
      </c>
      <c r="K4342" s="80">
        <f t="shared" si="686"/>
        <v>0</v>
      </c>
      <c r="L4342" s="68" t="str">
        <f t="shared" si="679"/>
        <v>Normal</v>
      </c>
      <c r="N4342" s="67">
        <f t="shared" si="680"/>
        <v>0</v>
      </c>
      <c r="O4342" s="67">
        <f t="shared" si="681"/>
        <v>0</v>
      </c>
      <c r="P4342" s="81">
        <f t="shared" si="682"/>
        <v>1.7290498175930009</v>
      </c>
      <c r="Q4342" s="81">
        <f t="shared" si="683"/>
        <v>1.7290498175930009</v>
      </c>
      <c r="S4342" s="1">
        <f t="shared" si="687"/>
        <v>5</v>
      </c>
      <c r="T4342" s="1" t="str">
        <f t="shared" si="688"/>
        <v>Off-Peak</v>
      </c>
    </row>
    <row r="4343" spans="1:20" x14ac:dyDescent="0.25">
      <c r="A4343" s="85">
        <v>45107.166666656434</v>
      </c>
      <c r="B4343" s="1">
        <v>6</v>
      </c>
      <c r="C4343" s="1">
        <v>30</v>
      </c>
      <c r="D4343" s="1">
        <v>5</v>
      </c>
      <c r="E4343" s="1" t="str">
        <f t="shared" si="684"/>
        <v>Summer</v>
      </c>
      <c r="F4343" s="78">
        <v>0.86550000000000005</v>
      </c>
      <c r="G4343" s="79">
        <f t="shared" si="685"/>
        <v>1.6466688128595317</v>
      </c>
      <c r="J4343" s="78">
        <v>0</v>
      </c>
      <c r="K4343" s="80">
        <f t="shared" si="686"/>
        <v>0</v>
      </c>
      <c r="L4343" s="68" t="str">
        <f t="shared" si="679"/>
        <v>Normal</v>
      </c>
      <c r="N4343" s="67">
        <f t="shared" si="680"/>
        <v>0</v>
      </c>
      <c r="O4343" s="67">
        <f t="shared" si="681"/>
        <v>0</v>
      </c>
      <c r="P4343" s="81">
        <f t="shared" si="682"/>
        <v>1.6466688128595317</v>
      </c>
      <c r="Q4343" s="81">
        <f t="shared" si="683"/>
        <v>1.6466688128595317</v>
      </c>
      <c r="S4343" s="1">
        <f t="shared" si="687"/>
        <v>5</v>
      </c>
      <c r="T4343" s="1" t="str">
        <f t="shared" si="688"/>
        <v>Off-Peak</v>
      </c>
    </row>
    <row r="4344" spans="1:20" x14ac:dyDescent="0.25">
      <c r="A4344" s="85">
        <v>45107.208333323098</v>
      </c>
      <c r="B4344" s="1">
        <v>6</v>
      </c>
      <c r="C4344" s="1">
        <v>30</v>
      </c>
      <c r="D4344" s="1">
        <v>6</v>
      </c>
      <c r="E4344" s="1" t="str">
        <f t="shared" si="684"/>
        <v>Summer</v>
      </c>
      <c r="F4344" s="78">
        <v>0.85040000000000004</v>
      </c>
      <c r="G4344" s="79">
        <f t="shared" si="685"/>
        <v>1.6179401022019015</v>
      </c>
      <c r="J4344" s="78">
        <v>0.29399200000000003</v>
      </c>
      <c r="K4344" s="80">
        <f t="shared" si="686"/>
        <v>0.29399200000000003</v>
      </c>
      <c r="L4344" s="68" t="str">
        <f t="shared" si="679"/>
        <v>Normal</v>
      </c>
      <c r="N4344" s="67">
        <f t="shared" si="680"/>
        <v>0</v>
      </c>
      <c r="O4344" s="67">
        <f t="shared" si="681"/>
        <v>0.29399200000000003</v>
      </c>
      <c r="P4344" s="81">
        <f t="shared" si="682"/>
        <v>1.3239481022019015</v>
      </c>
      <c r="Q4344" s="81">
        <f t="shared" si="683"/>
        <v>1.3239481022019015</v>
      </c>
      <c r="S4344" s="1">
        <f t="shared" si="687"/>
        <v>5</v>
      </c>
      <c r="T4344" s="1" t="str">
        <f t="shared" si="688"/>
        <v>Peak</v>
      </c>
    </row>
    <row r="4345" spans="1:20" x14ac:dyDescent="0.25">
      <c r="A4345" s="85">
        <v>45107.249999989763</v>
      </c>
      <c r="B4345" s="1">
        <v>6</v>
      </c>
      <c r="C4345" s="1">
        <v>30</v>
      </c>
      <c r="D4345" s="1">
        <v>7</v>
      </c>
      <c r="E4345" s="1" t="str">
        <f t="shared" si="684"/>
        <v>Summer</v>
      </c>
      <c r="F4345" s="78">
        <v>0.87290000000000001</v>
      </c>
      <c r="G4345" s="79">
        <f t="shared" si="685"/>
        <v>1.6607477836453901</v>
      </c>
      <c r="J4345" s="78">
        <v>1.5321880000000001</v>
      </c>
      <c r="K4345" s="80">
        <f t="shared" si="686"/>
        <v>1.5321880000000001</v>
      </c>
      <c r="L4345" s="68" t="str">
        <f t="shared" si="679"/>
        <v>Normal</v>
      </c>
      <c r="N4345" s="67">
        <f t="shared" si="680"/>
        <v>0</v>
      </c>
      <c r="O4345" s="67">
        <f t="shared" si="681"/>
        <v>1.5321880000000001</v>
      </c>
      <c r="P4345" s="81">
        <f t="shared" si="682"/>
        <v>0.12855978364539</v>
      </c>
      <c r="Q4345" s="81">
        <f t="shared" si="683"/>
        <v>0.12855978364539</v>
      </c>
      <c r="S4345" s="1">
        <f t="shared" si="687"/>
        <v>5</v>
      </c>
      <c r="T4345" s="1" t="str">
        <f t="shared" si="688"/>
        <v>Peak</v>
      </c>
    </row>
    <row r="4346" spans="1:20" x14ac:dyDescent="0.25">
      <c r="A4346" s="85">
        <v>45107.291666656427</v>
      </c>
      <c r="B4346" s="1">
        <v>6</v>
      </c>
      <c r="C4346" s="1">
        <v>30</v>
      </c>
      <c r="D4346" s="1">
        <v>8</v>
      </c>
      <c r="E4346" s="1" t="str">
        <f t="shared" si="684"/>
        <v>Summer</v>
      </c>
      <c r="F4346" s="78">
        <v>1.0006999999999999</v>
      </c>
      <c r="G4346" s="79">
        <f t="shared" si="685"/>
        <v>1.9038954142444056</v>
      </c>
      <c r="J4346" s="78">
        <v>3.0771999999999999</v>
      </c>
      <c r="K4346" s="80">
        <f t="shared" si="686"/>
        <v>3.0771999999999999</v>
      </c>
      <c r="L4346" s="68" t="str">
        <f t="shared" si="679"/>
        <v>Normal</v>
      </c>
      <c r="N4346" s="67">
        <f t="shared" si="680"/>
        <v>1.1733045857555944</v>
      </c>
      <c r="O4346" s="67">
        <f t="shared" si="681"/>
        <v>1.9038954142444056</v>
      </c>
      <c r="P4346" s="81">
        <f t="shared" si="682"/>
        <v>0</v>
      </c>
      <c r="Q4346" s="81">
        <f t="shared" si="683"/>
        <v>-1.1733045857555944</v>
      </c>
      <c r="S4346" s="1">
        <f t="shared" si="687"/>
        <v>5</v>
      </c>
      <c r="T4346" s="1" t="str">
        <f t="shared" si="688"/>
        <v>Peak</v>
      </c>
    </row>
    <row r="4347" spans="1:20" x14ac:dyDescent="0.25">
      <c r="A4347" s="85">
        <v>45107.333333323091</v>
      </c>
      <c r="B4347" s="1">
        <v>6</v>
      </c>
      <c r="C4347" s="1">
        <v>30</v>
      </c>
      <c r="D4347" s="1">
        <v>9</v>
      </c>
      <c r="E4347" s="1" t="str">
        <f t="shared" si="684"/>
        <v>Summer</v>
      </c>
      <c r="F4347" s="78">
        <v>1.1954</v>
      </c>
      <c r="G4347" s="79">
        <f t="shared" si="685"/>
        <v>2.2743245510020613</v>
      </c>
      <c r="J4347" s="78">
        <v>4.3011160000000004</v>
      </c>
      <c r="K4347" s="80">
        <f t="shared" si="686"/>
        <v>4.3011160000000004</v>
      </c>
      <c r="L4347" s="68" t="str">
        <f t="shared" si="679"/>
        <v>Normal</v>
      </c>
      <c r="N4347" s="67">
        <f t="shared" si="680"/>
        <v>2.0267914489979391</v>
      </c>
      <c r="O4347" s="67">
        <f t="shared" si="681"/>
        <v>2.2743245510020613</v>
      </c>
      <c r="P4347" s="81">
        <f t="shared" si="682"/>
        <v>0</v>
      </c>
      <c r="Q4347" s="81">
        <f t="shared" si="683"/>
        <v>-2.0267914489979391</v>
      </c>
      <c r="S4347" s="1">
        <f t="shared" si="687"/>
        <v>5</v>
      </c>
      <c r="T4347" s="1" t="str">
        <f t="shared" si="688"/>
        <v>Peak</v>
      </c>
    </row>
    <row r="4348" spans="1:20" x14ac:dyDescent="0.25">
      <c r="A4348" s="85">
        <v>45107.374999989755</v>
      </c>
      <c r="B4348" s="1">
        <v>6</v>
      </c>
      <c r="C4348" s="1">
        <v>30</v>
      </c>
      <c r="D4348" s="1">
        <v>10</v>
      </c>
      <c r="E4348" s="1" t="str">
        <f t="shared" si="684"/>
        <v>Summer</v>
      </c>
      <c r="F4348" s="78">
        <v>1.4280999999999999</v>
      </c>
      <c r="G4348" s="79">
        <f t="shared" si="685"/>
        <v>2.7170511053087196</v>
      </c>
      <c r="J4348" s="78">
        <v>5.2100270000000002</v>
      </c>
      <c r="K4348" s="80">
        <f t="shared" si="686"/>
        <v>5.2100270000000002</v>
      </c>
      <c r="L4348" s="68" t="str">
        <f t="shared" si="679"/>
        <v>Normal</v>
      </c>
      <c r="N4348" s="67">
        <f t="shared" si="680"/>
        <v>2.4929758946912806</v>
      </c>
      <c r="O4348" s="67">
        <f t="shared" si="681"/>
        <v>2.7170511053087196</v>
      </c>
      <c r="P4348" s="81">
        <f t="shared" si="682"/>
        <v>0</v>
      </c>
      <c r="Q4348" s="81">
        <f t="shared" si="683"/>
        <v>-2.4929758946912806</v>
      </c>
      <c r="S4348" s="1">
        <f t="shared" si="687"/>
        <v>5</v>
      </c>
      <c r="T4348" s="1" t="str">
        <f t="shared" si="688"/>
        <v>Peak</v>
      </c>
    </row>
    <row r="4349" spans="1:20" x14ac:dyDescent="0.25">
      <c r="A4349" s="85">
        <v>45107.41666665642</v>
      </c>
      <c r="B4349" s="1">
        <v>6</v>
      </c>
      <c r="C4349" s="1">
        <v>30</v>
      </c>
      <c r="D4349" s="1">
        <v>11</v>
      </c>
      <c r="E4349" s="1" t="str">
        <f t="shared" si="684"/>
        <v>Summer</v>
      </c>
      <c r="F4349" s="78">
        <v>1.6443000000000001</v>
      </c>
      <c r="G4349" s="79">
        <f t="shared" si="685"/>
        <v>3.1283853598901534</v>
      </c>
      <c r="J4349" s="78">
        <v>5.3174999999999999</v>
      </c>
      <c r="K4349" s="80">
        <f t="shared" si="686"/>
        <v>5.3174999999999999</v>
      </c>
      <c r="L4349" s="68" t="str">
        <f t="shared" si="679"/>
        <v>Normal</v>
      </c>
      <c r="N4349" s="67">
        <f t="shared" si="680"/>
        <v>2.1891146401098465</v>
      </c>
      <c r="O4349" s="67">
        <f t="shared" si="681"/>
        <v>3.1283853598901534</v>
      </c>
      <c r="P4349" s="81">
        <f t="shared" si="682"/>
        <v>0</v>
      </c>
      <c r="Q4349" s="81">
        <f t="shared" si="683"/>
        <v>-2.1891146401098465</v>
      </c>
      <c r="S4349" s="1">
        <f t="shared" si="687"/>
        <v>5</v>
      </c>
      <c r="T4349" s="1" t="str">
        <f t="shared" si="688"/>
        <v>Peak</v>
      </c>
    </row>
    <row r="4350" spans="1:20" x14ac:dyDescent="0.25">
      <c r="A4350" s="85">
        <v>45107.458333323084</v>
      </c>
      <c r="B4350" s="1">
        <v>6</v>
      </c>
      <c r="C4350" s="1">
        <v>30</v>
      </c>
      <c r="D4350" s="1">
        <v>12</v>
      </c>
      <c r="E4350" s="1" t="str">
        <f t="shared" si="684"/>
        <v>Summer</v>
      </c>
      <c r="F4350" s="78">
        <v>1.8694999999999999</v>
      </c>
      <c r="G4350" s="79">
        <f t="shared" si="685"/>
        <v>3.5568426870489822</v>
      </c>
      <c r="J4350" s="78">
        <v>5.985995</v>
      </c>
      <c r="K4350" s="80">
        <f t="shared" si="686"/>
        <v>5.985995</v>
      </c>
      <c r="L4350" s="68" t="str">
        <f t="shared" si="679"/>
        <v>Normal</v>
      </c>
      <c r="N4350" s="67">
        <f t="shared" si="680"/>
        <v>2.4291523129510177</v>
      </c>
      <c r="O4350" s="67">
        <f t="shared" si="681"/>
        <v>3.5568426870489822</v>
      </c>
      <c r="P4350" s="81">
        <f t="shared" si="682"/>
        <v>0</v>
      </c>
      <c r="Q4350" s="81">
        <f t="shared" si="683"/>
        <v>-2.4291523129510177</v>
      </c>
      <c r="S4350" s="1">
        <f t="shared" si="687"/>
        <v>5</v>
      </c>
      <c r="T4350" s="1" t="str">
        <f t="shared" si="688"/>
        <v>Peak</v>
      </c>
    </row>
    <row r="4351" spans="1:20" x14ac:dyDescent="0.25">
      <c r="A4351" s="85">
        <v>45107.499999989748</v>
      </c>
      <c r="B4351" s="1">
        <v>6</v>
      </c>
      <c r="C4351" s="1">
        <v>30</v>
      </c>
      <c r="D4351" s="1">
        <v>13</v>
      </c>
      <c r="E4351" s="1" t="str">
        <f t="shared" si="684"/>
        <v>Summer</v>
      </c>
      <c r="F4351" s="78">
        <v>2.0651999999999999</v>
      </c>
      <c r="G4351" s="79">
        <f t="shared" si="685"/>
        <v>3.9291743874263485</v>
      </c>
      <c r="J4351" s="78">
        <v>5.9845769999999998</v>
      </c>
      <c r="K4351" s="80">
        <f t="shared" si="686"/>
        <v>5.9845769999999998</v>
      </c>
      <c r="L4351" s="68" t="str">
        <f t="shared" si="679"/>
        <v>Normal</v>
      </c>
      <c r="N4351" s="67">
        <f t="shared" si="680"/>
        <v>2.0554026125736513</v>
      </c>
      <c r="O4351" s="67">
        <f t="shared" si="681"/>
        <v>3.9291743874263485</v>
      </c>
      <c r="P4351" s="81">
        <f t="shared" si="682"/>
        <v>0</v>
      </c>
      <c r="Q4351" s="81">
        <f t="shared" si="683"/>
        <v>-2.0554026125736513</v>
      </c>
      <c r="S4351" s="1">
        <f t="shared" si="687"/>
        <v>5</v>
      </c>
      <c r="T4351" s="1" t="str">
        <f t="shared" si="688"/>
        <v>Peak</v>
      </c>
    </row>
    <row r="4352" spans="1:20" x14ac:dyDescent="0.25">
      <c r="A4352" s="85">
        <v>45107.541666656412</v>
      </c>
      <c r="B4352" s="1">
        <v>6</v>
      </c>
      <c r="C4352" s="1">
        <v>30</v>
      </c>
      <c r="D4352" s="1">
        <v>14</v>
      </c>
      <c r="E4352" s="1" t="str">
        <f t="shared" si="684"/>
        <v>Summer</v>
      </c>
      <c r="F4352" s="78">
        <v>2.1333000000000002</v>
      </c>
      <c r="G4352" s="79">
        <f t="shared" si="685"/>
        <v>4.0587389699286414</v>
      </c>
      <c r="J4352" s="78">
        <v>4.8940020000000004</v>
      </c>
      <c r="K4352" s="80">
        <f t="shared" si="686"/>
        <v>4.8940020000000004</v>
      </c>
      <c r="L4352" s="68" t="str">
        <f t="shared" si="679"/>
        <v>Normal</v>
      </c>
      <c r="N4352" s="67">
        <f t="shared" si="680"/>
        <v>0.83526303007135905</v>
      </c>
      <c r="O4352" s="67">
        <f t="shared" si="681"/>
        <v>4.0587389699286414</v>
      </c>
      <c r="P4352" s="81">
        <f t="shared" si="682"/>
        <v>0</v>
      </c>
      <c r="Q4352" s="81">
        <f t="shared" si="683"/>
        <v>-0.83526303007135905</v>
      </c>
      <c r="S4352" s="1">
        <f t="shared" si="687"/>
        <v>5</v>
      </c>
      <c r="T4352" s="1" t="str">
        <f t="shared" si="688"/>
        <v>Peak</v>
      </c>
    </row>
    <row r="4353" spans="1:20" x14ac:dyDescent="0.25">
      <c r="A4353" s="85">
        <v>45107.583333323077</v>
      </c>
      <c r="B4353" s="1">
        <v>6</v>
      </c>
      <c r="C4353" s="1">
        <v>30</v>
      </c>
      <c r="D4353" s="1">
        <v>15</v>
      </c>
      <c r="E4353" s="1" t="str">
        <f t="shared" si="684"/>
        <v>Summer</v>
      </c>
      <c r="F4353" s="78">
        <v>2.1154000000000002</v>
      </c>
      <c r="G4353" s="79">
        <f t="shared" si="685"/>
        <v>4.0246830811358212</v>
      </c>
      <c r="J4353" s="78">
        <v>3.884782</v>
      </c>
      <c r="K4353" s="80">
        <f t="shared" si="686"/>
        <v>3.884782</v>
      </c>
      <c r="L4353" s="68" t="str">
        <f t="shared" si="679"/>
        <v>Normal</v>
      </c>
      <c r="N4353" s="67">
        <f t="shared" si="680"/>
        <v>0</v>
      </c>
      <c r="O4353" s="67">
        <f t="shared" si="681"/>
        <v>3.884782</v>
      </c>
      <c r="P4353" s="81">
        <f t="shared" si="682"/>
        <v>0.13990108113582123</v>
      </c>
      <c r="Q4353" s="81">
        <f t="shared" si="683"/>
        <v>0.13990108113582123</v>
      </c>
      <c r="S4353" s="1">
        <f t="shared" si="687"/>
        <v>5</v>
      </c>
      <c r="T4353" s="1" t="str">
        <f t="shared" si="688"/>
        <v>Peak</v>
      </c>
    </row>
    <row r="4354" spans="1:20" x14ac:dyDescent="0.25">
      <c r="A4354" s="85">
        <v>45107.624999989741</v>
      </c>
      <c r="B4354" s="1">
        <v>6</v>
      </c>
      <c r="C4354" s="1">
        <v>30</v>
      </c>
      <c r="D4354" s="1">
        <v>16</v>
      </c>
      <c r="E4354" s="1" t="str">
        <f t="shared" si="684"/>
        <v>Summer</v>
      </c>
      <c r="F4354" s="78">
        <v>2.1194999999999999</v>
      </c>
      <c r="G4354" s="79">
        <f t="shared" si="685"/>
        <v>4.032483591976634</v>
      </c>
      <c r="J4354" s="78">
        <v>2.998437</v>
      </c>
      <c r="K4354" s="80">
        <f t="shared" si="686"/>
        <v>2.998437</v>
      </c>
      <c r="L4354" s="68" t="str">
        <f t="shared" si="679"/>
        <v>Normal</v>
      </c>
      <c r="N4354" s="67">
        <f t="shared" si="680"/>
        <v>0</v>
      </c>
      <c r="O4354" s="67">
        <f t="shared" si="681"/>
        <v>2.998437</v>
      </c>
      <c r="P4354" s="81">
        <f t="shared" si="682"/>
        <v>1.034046591976634</v>
      </c>
      <c r="Q4354" s="81">
        <f t="shared" si="683"/>
        <v>1.034046591976634</v>
      </c>
      <c r="S4354" s="1">
        <f t="shared" si="687"/>
        <v>5</v>
      </c>
      <c r="T4354" s="1" t="str">
        <f t="shared" si="688"/>
        <v>Peak</v>
      </c>
    </row>
    <row r="4355" spans="1:20" x14ac:dyDescent="0.25">
      <c r="A4355" s="85">
        <v>45107.666666656405</v>
      </c>
      <c r="B4355" s="1">
        <v>6</v>
      </c>
      <c r="C4355" s="1">
        <v>30</v>
      </c>
      <c r="D4355" s="1">
        <v>17</v>
      </c>
      <c r="E4355" s="1" t="str">
        <f t="shared" si="684"/>
        <v>Summer</v>
      </c>
      <c r="F4355" s="78">
        <v>2.1019999999999999</v>
      </c>
      <c r="G4355" s="79">
        <f t="shared" si="685"/>
        <v>3.9991887286316987</v>
      </c>
      <c r="J4355" s="78">
        <v>1.6998789999999999</v>
      </c>
      <c r="K4355" s="80">
        <f t="shared" si="686"/>
        <v>1.6998789999999999</v>
      </c>
      <c r="L4355" s="68" t="str">
        <f t="shared" si="679"/>
        <v>Normal</v>
      </c>
      <c r="N4355" s="67">
        <f t="shared" si="680"/>
        <v>0</v>
      </c>
      <c r="O4355" s="67">
        <f t="shared" si="681"/>
        <v>1.6998789999999999</v>
      </c>
      <c r="P4355" s="81">
        <f t="shared" si="682"/>
        <v>2.299309728631699</v>
      </c>
      <c r="Q4355" s="81">
        <f t="shared" si="683"/>
        <v>2.299309728631699</v>
      </c>
      <c r="S4355" s="1">
        <f t="shared" si="687"/>
        <v>5</v>
      </c>
      <c r="T4355" s="1" t="str">
        <f t="shared" si="688"/>
        <v>Peak</v>
      </c>
    </row>
    <row r="4356" spans="1:20" x14ac:dyDescent="0.25">
      <c r="A4356" s="85">
        <v>45107.708333323069</v>
      </c>
      <c r="B4356" s="1">
        <v>6</v>
      </c>
      <c r="C4356" s="1">
        <v>30</v>
      </c>
      <c r="D4356" s="1">
        <v>18</v>
      </c>
      <c r="E4356" s="1" t="str">
        <f t="shared" si="684"/>
        <v>Summer</v>
      </c>
      <c r="F4356" s="78">
        <v>2.1143999999999998</v>
      </c>
      <c r="G4356" s="79">
        <f t="shared" si="685"/>
        <v>4.02278051751611</v>
      </c>
      <c r="J4356" s="78">
        <v>0.132303</v>
      </c>
      <c r="K4356" s="80">
        <f t="shared" si="686"/>
        <v>0.132303</v>
      </c>
      <c r="L4356" s="68" t="str">
        <f t="shared" si="679"/>
        <v>Normal</v>
      </c>
      <c r="N4356" s="67">
        <f t="shared" si="680"/>
        <v>0</v>
      </c>
      <c r="O4356" s="67">
        <f t="shared" si="681"/>
        <v>0.132303</v>
      </c>
      <c r="P4356" s="81">
        <f t="shared" si="682"/>
        <v>3.8904775175161102</v>
      </c>
      <c r="Q4356" s="81">
        <f t="shared" si="683"/>
        <v>3.8904775175161102</v>
      </c>
      <c r="S4356" s="1">
        <f t="shared" si="687"/>
        <v>5</v>
      </c>
      <c r="T4356" s="1" t="str">
        <f t="shared" si="688"/>
        <v>Peak</v>
      </c>
    </row>
    <row r="4357" spans="1:20" x14ac:dyDescent="0.25">
      <c r="A4357" s="85">
        <v>45107.749999989734</v>
      </c>
      <c r="B4357" s="1">
        <v>6</v>
      </c>
      <c r="C4357" s="1">
        <v>30</v>
      </c>
      <c r="D4357" s="1">
        <v>19</v>
      </c>
      <c r="E4357" s="1" t="str">
        <f t="shared" si="684"/>
        <v>Summer</v>
      </c>
      <c r="F4357" s="78">
        <v>2.1419999999999999</v>
      </c>
      <c r="G4357" s="79">
        <f t="shared" si="685"/>
        <v>4.075291273420123</v>
      </c>
      <c r="J4357" s="78">
        <v>0.174377</v>
      </c>
      <c r="K4357" s="80">
        <f t="shared" si="686"/>
        <v>0.174377</v>
      </c>
      <c r="L4357" s="68" t="str">
        <f t="shared" si="679"/>
        <v>Normal</v>
      </c>
      <c r="N4357" s="67">
        <f t="shared" si="680"/>
        <v>0</v>
      </c>
      <c r="O4357" s="67">
        <f t="shared" si="681"/>
        <v>0.174377</v>
      </c>
      <c r="P4357" s="81">
        <f t="shared" si="682"/>
        <v>3.9009142734201232</v>
      </c>
      <c r="Q4357" s="81">
        <f t="shared" si="683"/>
        <v>3.9009142734201232</v>
      </c>
      <c r="S4357" s="1">
        <f t="shared" si="687"/>
        <v>5</v>
      </c>
      <c r="T4357" s="1" t="str">
        <f t="shared" si="688"/>
        <v>Peak</v>
      </c>
    </row>
    <row r="4358" spans="1:20" x14ac:dyDescent="0.25">
      <c r="A4358" s="85">
        <v>45107.791666656398</v>
      </c>
      <c r="B4358" s="1">
        <v>6</v>
      </c>
      <c r="C4358" s="1">
        <v>30</v>
      </c>
      <c r="D4358" s="1">
        <v>20</v>
      </c>
      <c r="E4358" s="1" t="str">
        <f t="shared" si="684"/>
        <v>Summer</v>
      </c>
      <c r="F4358" s="78">
        <v>2.0817999999999999</v>
      </c>
      <c r="G4358" s="79">
        <f t="shared" si="685"/>
        <v>3.9607569435135441</v>
      </c>
      <c r="J4358" s="78">
        <v>0</v>
      </c>
      <c r="K4358" s="80">
        <f t="shared" si="686"/>
        <v>0</v>
      </c>
      <c r="L4358" s="68" t="str">
        <f t="shared" si="679"/>
        <v>Normal</v>
      </c>
      <c r="N4358" s="67">
        <f t="shared" si="680"/>
        <v>0</v>
      </c>
      <c r="O4358" s="67">
        <f t="shared" si="681"/>
        <v>0</v>
      </c>
      <c r="P4358" s="81">
        <f t="shared" si="682"/>
        <v>3.9607569435135441</v>
      </c>
      <c r="Q4358" s="81">
        <f t="shared" si="683"/>
        <v>3.9607569435135441</v>
      </c>
      <c r="S4358" s="1">
        <f t="shared" si="687"/>
        <v>5</v>
      </c>
      <c r="T4358" s="1" t="str">
        <f t="shared" si="688"/>
        <v>Peak</v>
      </c>
    </row>
    <row r="4359" spans="1:20" x14ac:dyDescent="0.25">
      <c r="A4359" s="85">
        <v>45107.833333323062</v>
      </c>
      <c r="B4359" s="1">
        <v>6</v>
      </c>
      <c r="C4359" s="1">
        <v>30</v>
      </c>
      <c r="D4359" s="1">
        <v>21</v>
      </c>
      <c r="E4359" s="1" t="str">
        <f t="shared" si="684"/>
        <v>Summer</v>
      </c>
      <c r="F4359" s="78">
        <v>1.9609000000000001</v>
      </c>
      <c r="G4359" s="79">
        <f t="shared" si="685"/>
        <v>3.7307370018905321</v>
      </c>
      <c r="J4359" s="78">
        <v>0</v>
      </c>
      <c r="K4359" s="80">
        <f t="shared" si="686"/>
        <v>0</v>
      </c>
      <c r="L4359" s="68" t="str">
        <f t="shared" si="679"/>
        <v>Normal</v>
      </c>
      <c r="N4359" s="67">
        <f t="shared" si="680"/>
        <v>0</v>
      </c>
      <c r="O4359" s="67">
        <f t="shared" si="681"/>
        <v>0</v>
      </c>
      <c r="P4359" s="81">
        <f t="shared" si="682"/>
        <v>3.7307370018905321</v>
      </c>
      <c r="Q4359" s="81">
        <f t="shared" si="683"/>
        <v>3.7307370018905321</v>
      </c>
      <c r="S4359" s="1">
        <f t="shared" si="687"/>
        <v>5</v>
      </c>
      <c r="T4359" s="1" t="str">
        <f t="shared" si="688"/>
        <v>Peak</v>
      </c>
    </row>
    <row r="4360" spans="1:20" x14ac:dyDescent="0.25">
      <c r="A4360" s="85">
        <v>45107.874999989726</v>
      </c>
      <c r="B4360" s="1">
        <v>6</v>
      </c>
      <c r="C4360" s="1">
        <v>30</v>
      </c>
      <c r="D4360" s="1">
        <v>22</v>
      </c>
      <c r="E4360" s="1" t="str">
        <f t="shared" si="684"/>
        <v>Summer</v>
      </c>
      <c r="F4360" s="78">
        <v>1.8697999999999999</v>
      </c>
      <c r="G4360" s="79">
        <f t="shared" si="685"/>
        <v>3.5574134561348956</v>
      </c>
      <c r="J4360" s="78">
        <v>0</v>
      </c>
      <c r="K4360" s="80">
        <f t="shared" si="686"/>
        <v>0</v>
      </c>
      <c r="L4360" s="68" t="str">
        <f t="shared" si="679"/>
        <v>Normal</v>
      </c>
      <c r="N4360" s="67">
        <f t="shared" si="680"/>
        <v>0</v>
      </c>
      <c r="O4360" s="67">
        <f t="shared" si="681"/>
        <v>0</v>
      </c>
      <c r="P4360" s="81">
        <f t="shared" si="682"/>
        <v>3.5574134561348956</v>
      </c>
      <c r="Q4360" s="81">
        <f t="shared" si="683"/>
        <v>3.5574134561348956</v>
      </c>
      <c r="S4360" s="1">
        <f t="shared" si="687"/>
        <v>5</v>
      </c>
      <c r="T4360" s="1" t="str">
        <f t="shared" si="688"/>
        <v>Off-Peak</v>
      </c>
    </row>
    <row r="4361" spans="1:20" x14ac:dyDescent="0.25">
      <c r="A4361" s="85">
        <v>45107.916666656391</v>
      </c>
      <c r="B4361" s="1">
        <v>6</v>
      </c>
      <c r="C4361" s="1">
        <v>30</v>
      </c>
      <c r="D4361" s="1">
        <v>23</v>
      </c>
      <c r="E4361" s="1" t="str">
        <f t="shared" si="684"/>
        <v>Summer</v>
      </c>
      <c r="F4361" s="78">
        <v>1.7115</v>
      </c>
      <c r="G4361" s="79">
        <f t="shared" si="685"/>
        <v>3.2562376351347062</v>
      </c>
      <c r="J4361" s="78">
        <v>0</v>
      </c>
      <c r="K4361" s="80">
        <f t="shared" si="686"/>
        <v>0</v>
      </c>
      <c r="L4361" s="68" t="str">
        <f t="shared" si="679"/>
        <v>Normal</v>
      </c>
      <c r="N4361" s="67">
        <f t="shared" si="680"/>
        <v>0</v>
      </c>
      <c r="O4361" s="67">
        <f t="shared" si="681"/>
        <v>0</v>
      </c>
      <c r="P4361" s="81">
        <f t="shared" si="682"/>
        <v>3.2562376351347062</v>
      </c>
      <c r="Q4361" s="81">
        <f t="shared" si="683"/>
        <v>3.2562376351347062</v>
      </c>
      <c r="S4361" s="1">
        <f t="shared" si="687"/>
        <v>5</v>
      </c>
      <c r="T4361" s="1" t="str">
        <f t="shared" si="688"/>
        <v>Off-Peak</v>
      </c>
    </row>
    <row r="4362" spans="1:20" x14ac:dyDescent="0.25">
      <c r="A4362" s="85">
        <v>45107.958333323055</v>
      </c>
      <c r="B4362" s="1">
        <v>7</v>
      </c>
      <c r="C4362" s="1">
        <v>1</v>
      </c>
      <c r="D4362" s="1">
        <v>0</v>
      </c>
      <c r="E4362" s="1" t="str">
        <f t="shared" si="684"/>
        <v>Summer</v>
      </c>
      <c r="F4362" s="78">
        <v>1.4992000000000001</v>
      </c>
      <c r="G4362" s="79">
        <f t="shared" si="685"/>
        <v>2.8523233786701443</v>
      </c>
      <c r="J4362" s="78">
        <v>0</v>
      </c>
      <c r="K4362" s="80">
        <f t="shared" si="686"/>
        <v>0</v>
      </c>
      <c r="L4362" s="68" t="str">
        <f t="shared" si="679"/>
        <v>Normal</v>
      </c>
      <c r="N4362" s="67">
        <f t="shared" si="680"/>
        <v>0</v>
      </c>
      <c r="O4362" s="67">
        <f t="shared" si="681"/>
        <v>0</v>
      </c>
      <c r="P4362" s="81">
        <f t="shared" si="682"/>
        <v>2.8523233786701443</v>
      </c>
      <c r="Q4362" s="81">
        <f t="shared" si="683"/>
        <v>2.8523233786701443</v>
      </c>
      <c r="S4362" s="1">
        <f t="shared" si="687"/>
        <v>5</v>
      </c>
      <c r="T4362" s="1" t="str">
        <f t="shared" si="688"/>
        <v>Off-Peak</v>
      </c>
    </row>
    <row r="4363" spans="1:20" x14ac:dyDescent="0.25">
      <c r="A4363" s="85">
        <v>45107.999999989719</v>
      </c>
      <c r="B4363" s="1">
        <v>7</v>
      </c>
      <c r="C4363" s="1">
        <v>1</v>
      </c>
      <c r="D4363" s="1">
        <v>1</v>
      </c>
      <c r="E4363" s="1" t="str">
        <f t="shared" si="684"/>
        <v>Summer</v>
      </c>
      <c r="F4363" s="78">
        <v>1.3008</v>
      </c>
      <c r="G4363" s="79">
        <f t="shared" si="685"/>
        <v>2.4748547565195591</v>
      </c>
      <c r="J4363" s="78">
        <v>0</v>
      </c>
      <c r="K4363" s="80">
        <f t="shared" si="686"/>
        <v>0</v>
      </c>
      <c r="L4363" s="68" t="str">
        <f t="shared" si="679"/>
        <v>Normal</v>
      </c>
      <c r="N4363" s="67">
        <f t="shared" si="680"/>
        <v>0</v>
      </c>
      <c r="O4363" s="67">
        <f t="shared" si="681"/>
        <v>0</v>
      </c>
      <c r="P4363" s="81">
        <f t="shared" si="682"/>
        <v>2.4748547565195591</v>
      </c>
      <c r="Q4363" s="81">
        <f t="shared" si="683"/>
        <v>2.4748547565195591</v>
      </c>
      <c r="S4363" s="1">
        <f t="shared" si="687"/>
        <v>6</v>
      </c>
      <c r="T4363" s="1" t="str">
        <f t="shared" si="688"/>
        <v>Off-Peak</v>
      </c>
    </row>
    <row r="4364" spans="1:20" x14ac:dyDescent="0.25">
      <c r="A4364" s="85">
        <v>45108.041666656383</v>
      </c>
      <c r="B4364" s="1">
        <v>7</v>
      </c>
      <c r="C4364" s="1">
        <v>1</v>
      </c>
      <c r="D4364" s="1">
        <v>2</v>
      </c>
      <c r="E4364" s="1" t="str">
        <f t="shared" si="684"/>
        <v>Summer</v>
      </c>
      <c r="F4364" s="78">
        <v>1.1416999999999999</v>
      </c>
      <c r="G4364" s="79">
        <f t="shared" si="685"/>
        <v>2.1721568846236017</v>
      </c>
      <c r="J4364" s="78">
        <v>0</v>
      </c>
      <c r="K4364" s="80">
        <f t="shared" si="686"/>
        <v>0</v>
      </c>
      <c r="L4364" s="68" t="str">
        <f t="shared" si="679"/>
        <v>Normal</v>
      </c>
      <c r="N4364" s="67">
        <f t="shared" si="680"/>
        <v>0</v>
      </c>
      <c r="O4364" s="67">
        <f t="shared" si="681"/>
        <v>0</v>
      </c>
      <c r="P4364" s="81">
        <f t="shared" si="682"/>
        <v>2.1721568846236017</v>
      </c>
      <c r="Q4364" s="81">
        <f t="shared" si="683"/>
        <v>2.1721568846236017</v>
      </c>
      <c r="S4364" s="1">
        <f t="shared" si="687"/>
        <v>6</v>
      </c>
      <c r="T4364" s="1" t="str">
        <f t="shared" si="688"/>
        <v>Off-Peak</v>
      </c>
    </row>
    <row r="4365" spans="1:20" x14ac:dyDescent="0.25">
      <c r="A4365" s="85">
        <v>45108.083333323048</v>
      </c>
      <c r="B4365" s="1">
        <v>7</v>
      </c>
      <c r="C4365" s="1">
        <v>1</v>
      </c>
      <c r="D4365" s="1">
        <v>3</v>
      </c>
      <c r="E4365" s="1" t="str">
        <f t="shared" si="684"/>
        <v>Summer</v>
      </c>
      <c r="F4365" s="78">
        <v>1.0261</v>
      </c>
      <c r="G4365" s="79">
        <f t="shared" si="685"/>
        <v>1.9522205301850553</v>
      </c>
      <c r="J4365" s="78">
        <v>0</v>
      </c>
      <c r="K4365" s="80">
        <f t="shared" si="686"/>
        <v>0</v>
      </c>
      <c r="L4365" s="68" t="str">
        <f t="shared" si="679"/>
        <v>Normal</v>
      </c>
      <c r="N4365" s="67">
        <f t="shared" si="680"/>
        <v>0</v>
      </c>
      <c r="O4365" s="67">
        <f t="shared" si="681"/>
        <v>0</v>
      </c>
      <c r="P4365" s="81">
        <f t="shared" si="682"/>
        <v>1.9522205301850553</v>
      </c>
      <c r="Q4365" s="81">
        <f t="shared" si="683"/>
        <v>1.9522205301850553</v>
      </c>
      <c r="S4365" s="1">
        <f t="shared" si="687"/>
        <v>6</v>
      </c>
      <c r="T4365" s="1" t="str">
        <f t="shared" si="688"/>
        <v>Off-Peak</v>
      </c>
    </row>
    <row r="4366" spans="1:20" x14ac:dyDescent="0.25">
      <c r="A4366" s="85">
        <v>45108.124999989712</v>
      </c>
      <c r="B4366" s="1">
        <v>7</v>
      </c>
      <c r="C4366" s="1">
        <v>1</v>
      </c>
      <c r="D4366" s="1">
        <v>4</v>
      </c>
      <c r="E4366" s="1" t="str">
        <f t="shared" si="684"/>
        <v>Summer</v>
      </c>
      <c r="F4366" s="78">
        <v>0.94550000000000001</v>
      </c>
      <c r="G4366" s="79">
        <f t="shared" si="685"/>
        <v>1.7988739024363802</v>
      </c>
      <c r="J4366" s="78">
        <v>0</v>
      </c>
      <c r="K4366" s="80">
        <f t="shared" si="686"/>
        <v>0</v>
      </c>
      <c r="L4366" s="68" t="str">
        <f t="shared" si="679"/>
        <v>Normal</v>
      </c>
      <c r="N4366" s="67">
        <f t="shared" si="680"/>
        <v>0</v>
      </c>
      <c r="O4366" s="67">
        <f t="shared" si="681"/>
        <v>0</v>
      </c>
      <c r="P4366" s="81">
        <f t="shared" si="682"/>
        <v>1.7988739024363802</v>
      </c>
      <c r="Q4366" s="81">
        <f t="shared" si="683"/>
        <v>1.7988739024363802</v>
      </c>
      <c r="S4366" s="1">
        <f t="shared" si="687"/>
        <v>6</v>
      </c>
      <c r="T4366" s="1" t="str">
        <f t="shared" si="688"/>
        <v>Off-Peak</v>
      </c>
    </row>
    <row r="4367" spans="1:20" x14ac:dyDescent="0.25">
      <c r="A4367" s="85">
        <v>45108.166666656376</v>
      </c>
      <c r="B4367" s="1">
        <v>7</v>
      </c>
      <c r="C4367" s="1">
        <v>1</v>
      </c>
      <c r="D4367" s="1">
        <v>5</v>
      </c>
      <c r="E4367" s="1" t="str">
        <f t="shared" si="684"/>
        <v>Summer</v>
      </c>
      <c r="F4367" s="78">
        <v>0.88670000000000004</v>
      </c>
      <c r="G4367" s="79">
        <f t="shared" si="685"/>
        <v>1.6870031615973966</v>
      </c>
      <c r="J4367" s="78">
        <v>0</v>
      </c>
      <c r="K4367" s="80">
        <f t="shared" si="686"/>
        <v>0</v>
      </c>
      <c r="L4367" s="68" t="str">
        <f t="shared" si="679"/>
        <v>Normal</v>
      </c>
      <c r="N4367" s="67">
        <f t="shared" si="680"/>
        <v>0</v>
      </c>
      <c r="O4367" s="67">
        <f t="shared" si="681"/>
        <v>0</v>
      </c>
      <c r="P4367" s="81">
        <f t="shared" si="682"/>
        <v>1.6870031615973966</v>
      </c>
      <c r="Q4367" s="81">
        <f t="shared" si="683"/>
        <v>1.6870031615973966</v>
      </c>
      <c r="S4367" s="1">
        <f t="shared" si="687"/>
        <v>6</v>
      </c>
      <c r="T4367" s="1" t="str">
        <f t="shared" si="688"/>
        <v>Off-Peak</v>
      </c>
    </row>
    <row r="4368" spans="1:20" x14ac:dyDescent="0.25">
      <c r="A4368" s="85">
        <v>45108.20833332304</v>
      </c>
      <c r="B4368" s="1">
        <v>7</v>
      </c>
      <c r="C4368" s="1">
        <v>1</v>
      </c>
      <c r="D4368" s="1">
        <v>6</v>
      </c>
      <c r="E4368" s="1" t="str">
        <f t="shared" si="684"/>
        <v>Summer</v>
      </c>
      <c r="F4368" s="78">
        <v>0.86029999999999995</v>
      </c>
      <c r="G4368" s="79">
        <f t="shared" si="685"/>
        <v>1.6367754820370364</v>
      </c>
      <c r="J4368" s="78">
        <v>0.30827300000000002</v>
      </c>
      <c r="K4368" s="80">
        <f t="shared" si="686"/>
        <v>0.30827300000000002</v>
      </c>
      <c r="L4368" s="68" t="str">
        <f t="shared" si="679"/>
        <v>Normal</v>
      </c>
      <c r="N4368" s="67">
        <f t="shared" si="680"/>
        <v>0</v>
      </c>
      <c r="O4368" s="67">
        <f t="shared" si="681"/>
        <v>0.30827300000000002</v>
      </c>
      <c r="P4368" s="81">
        <f t="shared" si="682"/>
        <v>1.3285024820370364</v>
      </c>
      <c r="Q4368" s="81">
        <f t="shared" si="683"/>
        <v>1.3285024820370364</v>
      </c>
      <c r="S4368" s="1">
        <f t="shared" si="687"/>
        <v>6</v>
      </c>
      <c r="T4368" s="1" t="str">
        <f t="shared" si="688"/>
        <v>Off-Peak</v>
      </c>
    </row>
    <row r="4369" spans="1:20" x14ac:dyDescent="0.25">
      <c r="A4369" s="85">
        <v>45108.249999989705</v>
      </c>
      <c r="B4369" s="1">
        <v>7</v>
      </c>
      <c r="C4369" s="1">
        <v>1</v>
      </c>
      <c r="D4369" s="1">
        <v>7</v>
      </c>
      <c r="E4369" s="1" t="str">
        <f t="shared" si="684"/>
        <v>Summer</v>
      </c>
      <c r="F4369" s="78">
        <v>0.86229999999999996</v>
      </c>
      <c r="G4369" s="79">
        <f t="shared" si="685"/>
        <v>1.6405806092764574</v>
      </c>
      <c r="J4369" s="78">
        <v>1.5862619999999998</v>
      </c>
      <c r="K4369" s="80">
        <f t="shared" si="686"/>
        <v>1.5862619999999998</v>
      </c>
      <c r="L4369" s="68" t="str">
        <f t="shared" si="679"/>
        <v>Normal</v>
      </c>
      <c r="N4369" s="67">
        <f t="shared" si="680"/>
        <v>0</v>
      </c>
      <c r="O4369" s="67">
        <f t="shared" si="681"/>
        <v>1.5862619999999998</v>
      </c>
      <c r="P4369" s="81">
        <f t="shared" si="682"/>
        <v>5.4318609276457597E-2</v>
      </c>
      <c r="Q4369" s="81">
        <f t="shared" si="683"/>
        <v>5.4318609276457597E-2</v>
      </c>
      <c r="S4369" s="1">
        <f t="shared" si="687"/>
        <v>6</v>
      </c>
      <c r="T4369" s="1" t="str">
        <f t="shared" si="688"/>
        <v>Off-Peak</v>
      </c>
    </row>
    <row r="4370" spans="1:20" x14ac:dyDescent="0.25">
      <c r="A4370" s="85">
        <v>45108.291666656369</v>
      </c>
      <c r="B4370" s="1">
        <v>7</v>
      </c>
      <c r="C4370" s="1">
        <v>1</v>
      </c>
      <c r="D4370" s="1">
        <v>8</v>
      </c>
      <c r="E4370" s="1" t="str">
        <f t="shared" si="684"/>
        <v>Summer</v>
      </c>
      <c r="F4370" s="78">
        <v>0.90500000000000003</v>
      </c>
      <c r="G4370" s="79">
        <f t="shared" si="685"/>
        <v>1.7218200758381006</v>
      </c>
      <c r="J4370" s="78">
        <v>3.1777660000000001</v>
      </c>
      <c r="K4370" s="80">
        <f t="shared" si="686"/>
        <v>3.1777660000000001</v>
      </c>
      <c r="L4370" s="68" t="str">
        <f t="shared" si="679"/>
        <v>Normal</v>
      </c>
      <c r="N4370" s="67">
        <f t="shared" si="680"/>
        <v>1.4559459241618995</v>
      </c>
      <c r="O4370" s="67">
        <f t="shared" si="681"/>
        <v>1.7218200758381006</v>
      </c>
      <c r="P4370" s="81">
        <f t="shared" si="682"/>
        <v>0</v>
      </c>
      <c r="Q4370" s="81">
        <f t="shared" si="683"/>
        <v>-1.4559459241618995</v>
      </c>
      <c r="S4370" s="1">
        <f t="shared" si="687"/>
        <v>6</v>
      </c>
      <c r="T4370" s="1" t="str">
        <f t="shared" si="688"/>
        <v>Off-Peak</v>
      </c>
    </row>
    <row r="4371" spans="1:20" x14ac:dyDescent="0.25">
      <c r="A4371" s="85">
        <v>45108.333333323033</v>
      </c>
      <c r="B4371" s="1">
        <v>7</v>
      </c>
      <c r="C4371" s="1">
        <v>1</v>
      </c>
      <c r="D4371" s="1">
        <v>9</v>
      </c>
      <c r="E4371" s="1" t="str">
        <f t="shared" si="684"/>
        <v>Summer</v>
      </c>
      <c r="F4371" s="78">
        <v>0.97840000000000005</v>
      </c>
      <c r="G4371" s="79">
        <f t="shared" si="685"/>
        <v>1.8614682455248592</v>
      </c>
      <c r="J4371" s="78">
        <v>4.4291599999999995</v>
      </c>
      <c r="K4371" s="80">
        <f t="shared" si="686"/>
        <v>4.4291599999999995</v>
      </c>
      <c r="L4371" s="68" t="str">
        <f t="shared" ref="L4371:L4434" si="689">IF(AND(D4371&gt;=$C$2,D4371&lt;=$C$3,E4371="Summer"),"MaxDis","Normal")</f>
        <v>Normal</v>
      </c>
      <c r="N4371" s="67">
        <f t="shared" ref="N4371:N4434" si="690">IF(K4371-G4371&lt;0,0,K4371-G4371)</f>
        <v>2.5676917544751401</v>
      </c>
      <c r="O4371" s="67">
        <f t="shared" ref="O4371:O4434" si="691">K4371-N4371</f>
        <v>1.8614682455248595</v>
      </c>
      <c r="P4371" s="81">
        <f t="shared" ref="P4371:P4434" si="692">MAX(0,G4371-O4371)</f>
        <v>0</v>
      </c>
      <c r="Q4371" s="81">
        <f t="shared" ref="Q4371:Q4434" si="693">G4371-K4371</f>
        <v>-2.5676917544751401</v>
      </c>
      <c r="S4371" s="1">
        <f t="shared" si="687"/>
        <v>6</v>
      </c>
      <c r="T4371" s="1" t="str">
        <f t="shared" si="688"/>
        <v>Off-Peak</v>
      </c>
    </row>
    <row r="4372" spans="1:20" x14ac:dyDescent="0.25">
      <c r="A4372" s="85">
        <v>45108.374999989697</v>
      </c>
      <c r="B4372" s="1">
        <v>7</v>
      </c>
      <c r="C4372" s="1">
        <v>1</v>
      </c>
      <c r="D4372" s="1">
        <v>10</v>
      </c>
      <c r="E4372" s="1" t="str">
        <f t="shared" ref="E4372:E4435" si="694">IF(AND(B4372&gt;=$C$5,B4372&lt;=$C$6),"Summer","Non-Summer")</f>
        <v>Summer</v>
      </c>
      <c r="F4372" s="78">
        <v>1.0694999999999999</v>
      </c>
      <c r="G4372" s="79">
        <f t="shared" ref="G4372:G4435" si="695">F4372*$G$13</f>
        <v>2.0347917912804956</v>
      </c>
      <c r="J4372" s="78">
        <v>5.38443</v>
      </c>
      <c r="K4372" s="80">
        <f t="shared" ref="K4372:K4435" si="696">J4372*$K$13</f>
        <v>5.38443</v>
      </c>
      <c r="L4372" s="68" t="str">
        <f t="shared" si="689"/>
        <v>Normal</v>
      </c>
      <c r="N4372" s="67">
        <f t="shared" si="690"/>
        <v>3.3496382087195045</v>
      </c>
      <c r="O4372" s="67">
        <f t="shared" si="691"/>
        <v>2.0347917912804956</v>
      </c>
      <c r="P4372" s="81">
        <f t="shared" si="692"/>
        <v>0</v>
      </c>
      <c r="Q4372" s="81">
        <f t="shared" si="693"/>
        <v>-3.3496382087195045</v>
      </c>
      <c r="S4372" s="1">
        <f t="shared" ref="S4372:S4435" si="697">WEEKDAY(A4372,2)</f>
        <v>6</v>
      </c>
      <c r="T4372" s="1" t="str">
        <f t="shared" ref="T4372:T4435" si="698">IF(S4372&gt;5,"Off-Peak",IF(AND(D4372&gt;=$C$7,D4372&lt;$C$8),"Peak","Off-Peak"))</f>
        <v>Off-Peak</v>
      </c>
    </row>
    <row r="4373" spans="1:20" x14ac:dyDescent="0.25">
      <c r="A4373" s="85">
        <v>45108.416666656361</v>
      </c>
      <c r="B4373" s="1">
        <v>7</v>
      </c>
      <c r="C4373" s="1">
        <v>1</v>
      </c>
      <c r="D4373" s="1">
        <v>11</v>
      </c>
      <c r="E4373" s="1" t="str">
        <f t="shared" si="694"/>
        <v>Summer</v>
      </c>
      <c r="F4373" s="78">
        <v>1.2002999999999999</v>
      </c>
      <c r="G4373" s="79">
        <f t="shared" si="695"/>
        <v>2.2836471127386431</v>
      </c>
      <c r="J4373" s="78">
        <v>5.995514</v>
      </c>
      <c r="K4373" s="80">
        <f t="shared" si="696"/>
        <v>5.995514</v>
      </c>
      <c r="L4373" s="68" t="str">
        <f t="shared" si="689"/>
        <v>Normal</v>
      </c>
      <c r="N4373" s="67">
        <f t="shared" si="690"/>
        <v>3.7118668872613569</v>
      </c>
      <c r="O4373" s="67">
        <f t="shared" si="691"/>
        <v>2.2836471127386431</v>
      </c>
      <c r="P4373" s="81">
        <f t="shared" si="692"/>
        <v>0</v>
      </c>
      <c r="Q4373" s="81">
        <f t="shared" si="693"/>
        <v>-3.7118668872613569</v>
      </c>
      <c r="S4373" s="1">
        <f t="shared" si="697"/>
        <v>6</v>
      </c>
      <c r="T4373" s="1" t="str">
        <f t="shared" si="698"/>
        <v>Off-Peak</v>
      </c>
    </row>
    <row r="4374" spans="1:20" x14ac:dyDescent="0.25">
      <c r="A4374" s="85">
        <v>45108.458333323026</v>
      </c>
      <c r="B4374" s="1">
        <v>7</v>
      </c>
      <c r="C4374" s="1">
        <v>1</v>
      </c>
      <c r="D4374" s="1">
        <v>12</v>
      </c>
      <c r="E4374" s="1" t="str">
        <f t="shared" si="694"/>
        <v>Summer</v>
      </c>
      <c r="F4374" s="78">
        <v>1.3785000000000001</v>
      </c>
      <c r="G4374" s="79">
        <f t="shared" si="695"/>
        <v>2.6226839497710737</v>
      </c>
      <c r="J4374" s="78">
        <v>6.2923439999999999</v>
      </c>
      <c r="K4374" s="80">
        <f t="shared" si="696"/>
        <v>6.2923439999999999</v>
      </c>
      <c r="L4374" s="68" t="str">
        <f t="shared" si="689"/>
        <v>Normal</v>
      </c>
      <c r="N4374" s="67">
        <f t="shared" si="690"/>
        <v>3.6696600502289263</v>
      </c>
      <c r="O4374" s="67">
        <f t="shared" si="691"/>
        <v>2.6226839497710737</v>
      </c>
      <c r="P4374" s="81">
        <f t="shared" si="692"/>
        <v>0</v>
      </c>
      <c r="Q4374" s="81">
        <f t="shared" si="693"/>
        <v>-3.6696600502289263</v>
      </c>
      <c r="S4374" s="1">
        <f t="shared" si="697"/>
        <v>6</v>
      </c>
      <c r="T4374" s="1" t="str">
        <f t="shared" si="698"/>
        <v>Off-Peak</v>
      </c>
    </row>
    <row r="4375" spans="1:20" x14ac:dyDescent="0.25">
      <c r="A4375" s="85">
        <v>45108.49999998969</v>
      </c>
      <c r="B4375" s="1">
        <v>7</v>
      </c>
      <c r="C4375" s="1">
        <v>1</v>
      </c>
      <c r="D4375" s="1">
        <v>13</v>
      </c>
      <c r="E4375" s="1" t="str">
        <f t="shared" si="694"/>
        <v>Summer</v>
      </c>
      <c r="F4375" s="78">
        <v>1.5450999999999999</v>
      </c>
      <c r="G4375" s="79">
        <f t="shared" si="695"/>
        <v>2.9396510488148611</v>
      </c>
      <c r="J4375" s="78">
        <v>6.1271369999999994</v>
      </c>
      <c r="K4375" s="80">
        <f t="shared" si="696"/>
        <v>6.1271369999999994</v>
      </c>
      <c r="L4375" s="68" t="str">
        <f t="shared" si="689"/>
        <v>Normal</v>
      </c>
      <c r="N4375" s="67">
        <f t="shared" si="690"/>
        <v>3.1874859511851383</v>
      </c>
      <c r="O4375" s="67">
        <f t="shared" si="691"/>
        <v>2.9396510488148611</v>
      </c>
      <c r="P4375" s="81">
        <f t="shared" si="692"/>
        <v>0</v>
      </c>
      <c r="Q4375" s="81">
        <f t="shared" si="693"/>
        <v>-3.1874859511851383</v>
      </c>
      <c r="S4375" s="1">
        <f t="shared" si="697"/>
        <v>6</v>
      </c>
      <c r="T4375" s="1" t="str">
        <f t="shared" si="698"/>
        <v>Off-Peak</v>
      </c>
    </row>
    <row r="4376" spans="1:20" x14ac:dyDescent="0.25">
      <c r="A4376" s="85">
        <v>45108.541666656354</v>
      </c>
      <c r="B4376" s="1">
        <v>7</v>
      </c>
      <c r="C4376" s="1">
        <v>1</v>
      </c>
      <c r="D4376" s="1">
        <v>14</v>
      </c>
      <c r="E4376" s="1" t="str">
        <f t="shared" si="694"/>
        <v>Summer</v>
      </c>
      <c r="F4376" s="78">
        <v>1.7121</v>
      </c>
      <c r="G4376" s="79">
        <f t="shared" si="695"/>
        <v>3.2573791733065325</v>
      </c>
      <c r="J4376" s="78">
        <v>5.7145519999999994</v>
      </c>
      <c r="K4376" s="80">
        <f t="shared" si="696"/>
        <v>5.7145519999999994</v>
      </c>
      <c r="L4376" s="68" t="str">
        <f t="shared" si="689"/>
        <v>Normal</v>
      </c>
      <c r="N4376" s="67">
        <f t="shared" si="690"/>
        <v>2.4571728266934669</v>
      </c>
      <c r="O4376" s="67">
        <f t="shared" si="691"/>
        <v>3.2573791733065325</v>
      </c>
      <c r="P4376" s="81">
        <f t="shared" si="692"/>
        <v>0</v>
      </c>
      <c r="Q4376" s="81">
        <f t="shared" si="693"/>
        <v>-2.4571728266934669</v>
      </c>
      <c r="S4376" s="1">
        <f t="shared" si="697"/>
        <v>6</v>
      </c>
      <c r="T4376" s="1" t="str">
        <f t="shared" si="698"/>
        <v>Off-Peak</v>
      </c>
    </row>
    <row r="4377" spans="1:20" x14ac:dyDescent="0.25">
      <c r="A4377" s="85">
        <v>45108.583333323018</v>
      </c>
      <c r="B4377" s="1">
        <v>7</v>
      </c>
      <c r="C4377" s="1">
        <v>1</v>
      </c>
      <c r="D4377" s="1">
        <v>15</v>
      </c>
      <c r="E4377" s="1" t="str">
        <f t="shared" si="694"/>
        <v>Summer</v>
      </c>
      <c r="F4377" s="78">
        <v>1.8312999999999999</v>
      </c>
      <c r="G4377" s="79">
        <f t="shared" si="695"/>
        <v>3.4841647567760372</v>
      </c>
      <c r="J4377" s="78">
        <v>4.9987539999999999</v>
      </c>
      <c r="K4377" s="80">
        <f t="shared" si="696"/>
        <v>4.9987539999999999</v>
      </c>
      <c r="L4377" s="68" t="str">
        <f t="shared" si="689"/>
        <v>Normal</v>
      </c>
      <c r="N4377" s="67">
        <f t="shared" si="690"/>
        <v>1.5145892432239627</v>
      </c>
      <c r="O4377" s="67">
        <f t="shared" si="691"/>
        <v>3.4841647567760372</v>
      </c>
      <c r="P4377" s="81">
        <f t="shared" si="692"/>
        <v>0</v>
      </c>
      <c r="Q4377" s="81">
        <f t="shared" si="693"/>
        <v>-1.5145892432239627</v>
      </c>
      <c r="S4377" s="1">
        <f t="shared" si="697"/>
        <v>6</v>
      </c>
      <c r="T4377" s="1" t="str">
        <f t="shared" si="698"/>
        <v>Off-Peak</v>
      </c>
    </row>
    <row r="4378" spans="1:20" x14ac:dyDescent="0.25">
      <c r="A4378" s="85">
        <v>45108.624999989683</v>
      </c>
      <c r="B4378" s="1">
        <v>7</v>
      </c>
      <c r="C4378" s="1">
        <v>1</v>
      </c>
      <c r="D4378" s="1">
        <v>16</v>
      </c>
      <c r="E4378" s="1" t="str">
        <f t="shared" si="694"/>
        <v>Summer</v>
      </c>
      <c r="F4378" s="78">
        <v>1.9182999999999999</v>
      </c>
      <c r="G4378" s="79">
        <f t="shared" si="695"/>
        <v>3.6496877916908597</v>
      </c>
      <c r="J4378" s="78">
        <v>3.9565100000000002</v>
      </c>
      <c r="K4378" s="80">
        <f t="shared" si="696"/>
        <v>3.9565100000000002</v>
      </c>
      <c r="L4378" s="68" t="str">
        <f t="shared" si="689"/>
        <v>Normal</v>
      </c>
      <c r="N4378" s="67">
        <f t="shared" si="690"/>
        <v>0.30682220830914053</v>
      </c>
      <c r="O4378" s="67">
        <f t="shared" si="691"/>
        <v>3.6496877916908597</v>
      </c>
      <c r="P4378" s="81">
        <f t="shared" si="692"/>
        <v>0</v>
      </c>
      <c r="Q4378" s="81">
        <f t="shared" si="693"/>
        <v>-0.30682220830914053</v>
      </c>
      <c r="S4378" s="1">
        <f t="shared" si="697"/>
        <v>6</v>
      </c>
      <c r="T4378" s="1" t="str">
        <f t="shared" si="698"/>
        <v>Off-Peak</v>
      </c>
    </row>
    <row r="4379" spans="1:20" x14ac:dyDescent="0.25">
      <c r="A4379" s="85">
        <v>45108.666666656347</v>
      </c>
      <c r="B4379" s="1">
        <v>7</v>
      </c>
      <c r="C4379" s="1">
        <v>1</v>
      </c>
      <c r="D4379" s="1">
        <v>17</v>
      </c>
      <c r="E4379" s="1" t="str">
        <f t="shared" si="694"/>
        <v>Summer</v>
      </c>
      <c r="F4379" s="78">
        <v>1.9328000000000001</v>
      </c>
      <c r="G4379" s="79">
        <f t="shared" si="695"/>
        <v>3.677274964176664</v>
      </c>
      <c r="J4379" s="78">
        <v>2.6789369999999999</v>
      </c>
      <c r="K4379" s="80">
        <f t="shared" si="696"/>
        <v>2.6789369999999999</v>
      </c>
      <c r="L4379" s="68" t="str">
        <f t="shared" si="689"/>
        <v>Normal</v>
      </c>
      <c r="N4379" s="67">
        <f t="shared" si="690"/>
        <v>0</v>
      </c>
      <c r="O4379" s="67">
        <f t="shared" si="691"/>
        <v>2.6789369999999999</v>
      </c>
      <c r="P4379" s="81">
        <f t="shared" si="692"/>
        <v>0.99833796417666409</v>
      </c>
      <c r="Q4379" s="81">
        <f t="shared" si="693"/>
        <v>0.99833796417666409</v>
      </c>
      <c r="S4379" s="1">
        <f t="shared" si="697"/>
        <v>6</v>
      </c>
      <c r="T4379" s="1" t="str">
        <f t="shared" si="698"/>
        <v>Off-Peak</v>
      </c>
    </row>
    <row r="4380" spans="1:20" x14ac:dyDescent="0.25">
      <c r="A4380" s="85">
        <v>45108.708333323011</v>
      </c>
      <c r="B4380" s="1">
        <v>7</v>
      </c>
      <c r="C4380" s="1">
        <v>1</v>
      </c>
      <c r="D4380" s="1">
        <v>18</v>
      </c>
      <c r="E4380" s="1" t="str">
        <f t="shared" si="694"/>
        <v>Summer</v>
      </c>
      <c r="F4380" s="78">
        <v>1.8769</v>
      </c>
      <c r="G4380" s="79">
        <f t="shared" si="695"/>
        <v>3.5709216578348411</v>
      </c>
      <c r="J4380" s="78">
        <v>1.213363</v>
      </c>
      <c r="K4380" s="80">
        <f t="shared" si="696"/>
        <v>1.213363</v>
      </c>
      <c r="L4380" s="68" t="str">
        <f t="shared" si="689"/>
        <v>Normal</v>
      </c>
      <c r="N4380" s="67">
        <f t="shared" si="690"/>
        <v>0</v>
      </c>
      <c r="O4380" s="67">
        <f t="shared" si="691"/>
        <v>1.213363</v>
      </c>
      <c r="P4380" s="81">
        <f t="shared" si="692"/>
        <v>2.3575586578348409</v>
      </c>
      <c r="Q4380" s="81">
        <f t="shared" si="693"/>
        <v>2.3575586578348409</v>
      </c>
      <c r="S4380" s="1">
        <f t="shared" si="697"/>
        <v>6</v>
      </c>
      <c r="T4380" s="1" t="str">
        <f t="shared" si="698"/>
        <v>Off-Peak</v>
      </c>
    </row>
    <row r="4381" spans="1:20" x14ac:dyDescent="0.25">
      <c r="A4381" s="85">
        <v>45108.749999989675</v>
      </c>
      <c r="B4381" s="1">
        <v>7</v>
      </c>
      <c r="C4381" s="1">
        <v>1</v>
      </c>
      <c r="D4381" s="1">
        <v>19</v>
      </c>
      <c r="E4381" s="1" t="str">
        <f t="shared" si="694"/>
        <v>Summer</v>
      </c>
      <c r="F4381" s="78">
        <v>1.8019000000000001</v>
      </c>
      <c r="G4381" s="79">
        <f t="shared" si="695"/>
        <v>3.4282293863565454</v>
      </c>
      <c r="J4381" s="78">
        <v>0.24051400000000001</v>
      </c>
      <c r="K4381" s="80">
        <f t="shared" si="696"/>
        <v>0.24051400000000001</v>
      </c>
      <c r="L4381" s="68" t="str">
        <f t="shared" si="689"/>
        <v>Normal</v>
      </c>
      <c r="N4381" s="67">
        <f t="shared" si="690"/>
        <v>0</v>
      </c>
      <c r="O4381" s="67">
        <f t="shared" si="691"/>
        <v>0.24051400000000001</v>
      </c>
      <c r="P4381" s="81">
        <f t="shared" si="692"/>
        <v>3.1877153863565453</v>
      </c>
      <c r="Q4381" s="81">
        <f t="shared" si="693"/>
        <v>3.1877153863565453</v>
      </c>
      <c r="S4381" s="1">
        <f t="shared" si="697"/>
        <v>6</v>
      </c>
      <c r="T4381" s="1" t="str">
        <f t="shared" si="698"/>
        <v>Off-Peak</v>
      </c>
    </row>
    <row r="4382" spans="1:20" x14ac:dyDescent="0.25">
      <c r="A4382" s="85">
        <v>45108.79166665634</v>
      </c>
      <c r="B4382" s="1">
        <v>7</v>
      </c>
      <c r="C4382" s="1">
        <v>1</v>
      </c>
      <c r="D4382" s="1">
        <v>20</v>
      </c>
      <c r="E4382" s="1" t="str">
        <f t="shared" si="694"/>
        <v>Summer</v>
      </c>
      <c r="F4382" s="78">
        <v>1.7118</v>
      </c>
      <c r="G4382" s="79">
        <f t="shared" si="695"/>
        <v>3.2568084042206196</v>
      </c>
      <c r="J4382" s="78">
        <v>0</v>
      </c>
      <c r="K4382" s="80">
        <f t="shared" si="696"/>
        <v>0</v>
      </c>
      <c r="L4382" s="68" t="str">
        <f t="shared" si="689"/>
        <v>Normal</v>
      </c>
      <c r="N4382" s="67">
        <f t="shared" si="690"/>
        <v>0</v>
      </c>
      <c r="O4382" s="67">
        <f t="shared" si="691"/>
        <v>0</v>
      </c>
      <c r="P4382" s="81">
        <f t="shared" si="692"/>
        <v>3.2568084042206196</v>
      </c>
      <c r="Q4382" s="81">
        <f t="shared" si="693"/>
        <v>3.2568084042206196</v>
      </c>
      <c r="S4382" s="1">
        <f t="shared" si="697"/>
        <v>6</v>
      </c>
      <c r="T4382" s="1" t="str">
        <f t="shared" si="698"/>
        <v>Off-Peak</v>
      </c>
    </row>
    <row r="4383" spans="1:20" x14ac:dyDescent="0.25">
      <c r="A4383" s="85">
        <v>45108.833333323004</v>
      </c>
      <c r="B4383" s="1">
        <v>7</v>
      </c>
      <c r="C4383" s="1">
        <v>1</v>
      </c>
      <c r="D4383" s="1">
        <v>21</v>
      </c>
      <c r="E4383" s="1" t="str">
        <f t="shared" si="694"/>
        <v>Summer</v>
      </c>
      <c r="F4383" s="78">
        <v>1.6367</v>
      </c>
      <c r="G4383" s="79">
        <f t="shared" si="695"/>
        <v>3.1139258763803528</v>
      </c>
      <c r="J4383" s="78">
        <v>0</v>
      </c>
      <c r="K4383" s="80">
        <f t="shared" si="696"/>
        <v>0</v>
      </c>
      <c r="L4383" s="68" t="str">
        <f t="shared" si="689"/>
        <v>Normal</v>
      </c>
      <c r="N4383" s="67">
        <f t="shared" si="690"/>
        <v>0</v>
      </c>
      <c r="O4383" s="67">
        <f t="shared" si="691"/>
        <v>0</v>
      </c>
      <c r="P4383" s="81">
        <f t="shared" si="692"/>
        <v>3.1139258763803528</v>
      </c>
      <c r="Q4383" s="81">
        <f t="shared" si="693"/>
        <v>3.1139258763803528</v>
      </c>
      <c r="S4383" s="1">
        <f t="shared" si="697"/>
        <v>6</v>
      </c>
      <c r="T4383" s="1" t="str">
        <f t="shared" si="698"/>
        <v>Off-Peak</v>
      </c>
    </row>
    <row r="4384" spans="1:20" x14ac:dyDescent="0.25">
      <c r="A4384" s="85">
        <v>45108.874999989668</v>
      </c>
      <c r="B4384" s="1">
        <v>7</v>
      </c>
      <c r="C4384" s="1">
        <v>1</v>
      </c>
      <c r="D4384" s="1">
        <v>22</v>
      </c>
      <c r="E4384" s="1" t="str">
        <f t="shared" si="694"/>
        <v>Summer</v>
      </c>
      <c r="F4384" s="78">
        <v>1.5880000000000001</v>
      </c>
      <c r="G4384" s="79">
        <f t="shared" si="695"/>
        <v>3.0212710281004465</v>
      </c>
      <c r="J4384" s="78">
        <v>0</v>
      </c>
      <c r="K4384" s="80">
        <f t="shared" si="696"/>
        <v>0</v>
      </c>
      <c r="L4384" s="68" t="str">
        <f t="shared" si="689"/>
        <v>Normal</v>
      </c>
      <c r="N4384" s="67">
        <f t="shared" si="690"/>
        <v>0</v>
      </c>
      <c r="O4384" s="67">
        <f t="shared" si="691"/>
        <v>0</v>
      </c>
      <c r="P4384" s="81">
        <f t="shared" si="692"/>
        <v>3.0212710281004465</v>
      </c>
      <c r="Q4384" s="81">
        <f t="shared" si="693"/>
        <v>3.0212710281004465</v>
      </c>
      <c r="S4384" s="1">
        <f t="shared" si="697"/>
        <v>6</v>
      </c>
      <c r="T4384" s="1" t="str">
        <f t="shared" si="698"/>
        <v>Off-Peak</v>
      </c>
    </row>
    <row r="4385" spans="1:20" x14ac:dyDescent="0.25">
      <c r="A4385" s="85">
        <v>45108.916666656332</v>
      </c>
      <c r="B4385" s="1">
        <v>7</v>
      </c>
      <c r="C4385" s="1">
        <v>1</v>
      </c>
      <c r="D4385" s="1">
        <v>23</v>
      </c>
      <c r="E4385" s="1" t="str">
        <f t="shared" si="694"/>
        <v>Summer</v>
      </c>
      <c r="F4385" s="78">
        <v>1.4890000000000001</v>
      </c>
      <c r="G4385" s="79">
        <f t="shared" si="695"/>
        <v>2.8329172297490959</v>
      </c>
      <c r="J4385" s="78">
        <v>0</v>
      </c>
      <c r="K4385" s="80">
        <f t="shared" si="696"/>
        <v>0</v>
      </c>
      <c r="L4385" s="68" t="str">
        <f t="shared" si="689"/>
        <v>Normal</v>
      </c>
      <c r="N4385" s="67">
        <f t="shared" si="690"/>
        <v>0</v>
      </c>
      <c r="O4385" s="67">
        <f t="shared" si="691"/>
        <v>0</v>
      </c>
      <c r="P4385" s="81">
        <f t="shared" si="692"/>
        <v>2.8329172297490959</v>
      </c>
      <c r="Q4385" s="81">
        <f t="shared" si="693"/>
        <v>2.8329172297490959</v>
      </c>
      <c r="S4385" s="1">
        <f t="shared" si="697"/>
        <v>6</v>
      </c>
      <c r="T4385" s="1" t="str">
        <f t="shared" si="698"/>
        <v>Off-Peak</v>
      </c>
    </row>
    <row r="4386" spans="1:20" x14ac:dyDescent="0.25">
      <c r="A4386" s="85">
        <v>45108.958333322997</v>
      </c>
      <c r="B4386" s="1">
        <v>7</v>
      </c>
      <c r="C4386" s="1">
        <v>2</v>
      </c>
      <c r="D4386" s="1">
        <v>0</v>
      </c>
      <c r="E4386" s="1" t="str">
        <f t="shared" si="694"/>
        <v>Summer</v>
      </c>
      <c r="F4386" s="78">
        <v>1.3382000000000001</v>
      </c>
      <c r="G4386" s="79">
        <f t="shared" si="695"/>
        <v>2.546010635896736</v>
      </c>
      <c r="J4386" s="78">
        <v>0</v>
      </c>
      <c r="K4386" s="80">
        <f t="shared" si="696"/>
        <v>0</v>
      </c>
      <c r="L4386" s="68" t="str">
        <f t="shared" si="689"/>
        <v>Normal</v>
      </c>
      <c r="N4386" s="67">
        <f t="shared" si="690"/>
        <v>0</v>
      </c>
      <c r="O4386" s="67">
        <f t="shared" si="691"/>
        <v>0</v>
      </c>
      <c r="P4386" s="81">
        <f t="shared" si="692"/>
        <v>2.546010635896736</v>
      </c>
      <c r="Q4386" s="81">
        <f t="shared" si="693"/>
        <v>2.546010635896736</v>
      </c>
      <c r="S4386" s="1">
        <f t="shared" si="697"/>
        <v>6</v>
      </c>
      <c r="T4386" s="1" t="str">
        <f t="shared" si="698"/>
        <v>Off-Peak</v>
      </c>
    </row>
    <row r="4387" spans="1:20" x14ac:dyDescent="0.25">
      <c r="A4387" s="85">
        <v>45108.999999989661</v>
      </c>
      <c r="B4387" s="1">
        <v>7</v>
      </c>
      <c r="C4387" s="1">
        <v>2</v>
      </c>
      <c r="D4387" s="1">
        <v>1</v>
      </c>
      <c r="E4387" s="1" t="str">
        <f t="shared" si="694"/>
        <v>Summer</v>
      </c>
      <c r="F4387" s="78">
        <v>1.1882999999999999</v>
      </c>
      <c r="G4387" s="79">
        <f t="shared" si="695"/>
        <v>2.2608163493021158</v>
      </c>
      <c r="J4387" s="78">
        <v>0</v>
      </c>
      <c r="K4387" s="80">
        <f t="shared" si="696"/>
        <v>0</v>
      </c>
      <c r="L4387" s="68" t="str">
        <f t="shared" si="689"/>
        <v>Normal</v>
      </c>
      <c r="N4387" s="67">
        <f t="shared" si="690"/>
        <v>0</v>
      </c>
      <c r="O4387" s="67">
        <f t="shared" si="691"/>
        <v>0</v>
      </c>
      <c r="P4387" s="81">
        <f t="shared" si="692"/>
        <v>2.2608163493021158</v>
      </c>
      <c r="Q4387" s="81">
        <f t="shared" si="693"/>
        <v>2.2608163493021158</v>
      </c>
      <c r="S4387" s="1">
        <f t="shared" si="697"/>
        <v>7</v>
      </c>
      <c r="T4387" s="1" t="str">
        <f t="shared" si="698"/>
        <v>Off-Peak</v>
      </c>
    </row>
    <row r="4388" spans="1:20" x14ac:dyDescent="0.25">
      <c r="A4388" s="85">
        <v>45109.041666656325</v>
      </c>
      <c r="B4388" s="1">
        <v>7</v>
      </c>
      <c r="C4388" s="1">
        <v>2</v>
      </c>
      <c r="D4388" s="1">
        <v>2</v>
      </c>
      <c r="E4388" s="1" t="str">
        <f t="shared" si="694"/>
        <v>Summer</v>
      </c>
      <c r="F4388" s="78">
        <v>1.0602</v>
      </c>
      <c r="G4388" s="79">
        <f t="shared" si="695"/>
        <v>2.0170979496171872</v>
      </c>
      <c r="J4388" s="78">
        <v>0</v>
      </c>
      <c r="K4388" s="80">
        <f t="shared" si="696"/>
        <v>0</v>
      </c>
      <c r="L4388" s="68" t="str">
        <f t="shared" si="689"/>
        <v>Normal</v>
      </c>
      <c r="N4388" s="67">
        <f t="shared" si="690"/>
        <v>0</v>
      </c>
      <c r="O4388" s="67">
        <f t="shared" si="691"/>
        <v>0</v>
      </c>
      <c r="P4388" s="81">
        <f t="shared" si="692"/>
        <v>2.0170979496171872</v>
      </c>
      <c r="Q4388" s="81">
        <f t="shared" si="693"/>
        <v>2.0170979496171872</v>
      </c>
      <c r="S4388" s="1">
        <f t="shared" si="697"/>
        <v>7</v>
      </c>
      <c r="T4388" s="1" t="str">
        <f t="shared" si="698"/>
        <v>Off-Peak</v>
      </c>
    </row>
    <row r="4389" spans="1:20" x14ac:dyDescent="0.25">
      <c r="A4389" s="85">
        <v>45109.083333322989</v>
      </c>
      <c r="B4389" s="1">
        <v>7</v>
      </c>
      <c r="C4389" s="1">
        <v>2</v>
      </c>
      <c r="D4389" s="1">
        <v>3</v>
      </c>
      <c r="E4389" s="1" t="str">
        <f t="shared" si="694"/>
        <v>Summer</v>
      </c>
      <c r="F4389" s="78">
        <v>0.96530000000000005</v>
      </c>
      <c r="G4389" s="79">
        <f t="shared" si="695"/>
        <v>1.8365446621066503</v>
      </c>
      <c r="J4389" s="78">
        <v>0</v>
      </c>
      <c r="K4389" s="80">
        <f t="shared" si="696"/>
        <v>0</v>
      </c>
      <c r="L4389" s="68" t="str">
        <f t="shared" si="689"/>
        <v>Normal</v>
      </c>
      <c r="N4389" s="67">
        <f t="shared" si="690"/>
        <v>0</v>
      </c>
      <c r="O4389" s="67">
        <f t="shared" si="691"/>
        <v>0</v>
      </c>
      <c r="P4389" s="81">
        <f t="shared" si="692"/>
        <v>1.8365446621066503</v>
      </c>
      <c r="Q4389" s="81">
        <f t="shared" si="693"/>
        <v>1.8365446621066503</v>
      </c>
      <c r="S4389" s="1">
        <f t="shared" si="697"/>
        <v>7</v>
      </c>
      <c r="T4389" s="1" t="str">
        <f t="shared" si="698"/>
        <v>Off-Peak</v>
      </c>
    </row>
    <row r="4390" spans="1:20" x14ac:dyDescent="0.25">
      <c r="A4390" s="85">
        <v>45109.124999989654</v>
      </c>
      <c r="B4390" s="1">
        <v>7</v>
      </c>
      <c r="C4390" s="1">
        <v>2</v>
      </c>
      <c r="D4390" s="1">
        <v>4</v>
      </c>
      <c r="E4390" s="1" t="str">
        <f t="shared" si="694"/>
        <v>Summer</v>
      </c>
      <c r="F4390" s="78">
        <v>0.89980000000000004</v>
      </c>
      <c r="G4390" s="79">
        <f t="shared" si="695"/>
        <v>1.7119267450156055</v>
      </c>
      <c r="J4390" s="78">
        <v>0</v>
      </c>
      <c r="K4390" s="80">
        <f t="shared" si="696"/>
        <v>0</v>
      </c>
      <c r="L4390" s="68" t="str">
        <f t="shared" si="689"/>
        <v>Normal</v>
      </c>
      <c r="N4390" s="67">
        <f t="shared" si="690"/>
        <v>0</v>
      </c>
      <c r="O4390" s="67">
        <f t="shared" si="691"/>
        <v>0</v>
      </c>
      <c r="P4390" s="81">
        <f t="shared" si="692"/>
        <v>1.7119267450156055</v>
      </c>
      <c r="Q4390" s="81">
        <f t="shared" si="693"/>
        <v>1.7119267450156055</v>
      </c>
      <c r="S4390" s="1">
        <f t="shared" si="697"/>
        <v>7</v>
      </c>
      <c r="T4390" s="1" t="str">
        <f t="shared" si="698"/>
        <v>Off-Peak</v>
      </c>
    </row>
    <row r="4391" spans="1:20" x14ac:dyDescent="0.25">
      <c r="A4391" s="85">
        <v>45109.166666656318</v>
      </c>
      <c r="B4391" s="1">
        <v>7</v>
      </c>
      <c r="C4391" s="1">
        <v>2</v>
      </c>
      <c r="D4391" s="1">
        <v>5</v>
      </c>
      <c r="E4391" s="1" t="str">
        <f t="shared" si="694"/>
        <v>Summer</v>
      </c>
      <c r="F4391" s="78">
        <v>0.85719999999999996</v>
      </c>
      <c r="G4391" s="79">
        <f t="shared" si="695"/>
        <v>1.6308775348159334</v>
      </c>
      <c r="J4391" s="78">
        <v>0</v>
      </c>
      <c r="K4391" s="80">
        <f t="shared" si="696"/>
        <v>0</v>
      </c>
      <c r="L4391" s="68" t="str">
        <f t="shared" si="689"/>
        <v>Normal</v>
      </c>
      <c r="N4391" s="67">
        <f t="shared" si="690"/>
        <v>0</v>
      </c>
      <c r="O4391" s="67">
        <f t="shared" si="691"/>
        <v>0</v>
      </c>
      <c r="P4391" s="81">
        <f t="shared" si="692"/>
        <v>1.6308775348159334</v>
      </c>
      <c r="Q4391" s="81">
        <f t="shared" si="693"/>
        <v>1.6308775348159334</v>
      </c>
      <c r="S4391" s="1">
        <f t="shared" si="697"/>
        <v>7</v>
      </c>
      <c r="T4391" s="1" t="str">
        <f t="shared" si="698"/>
        <v>Off-Peak</v>
      </c>
    </row>
    <row r="4392" spans="1:20" x14ac:dyDescent="0.25">
      <c r="A4392" s="85">
        <v>45109.208333322982</v>
      </c>
      <c r="B4392" s="1">
        <v>7</v>
      </c>
      <c r="C4392" s="1">
        <v>2</v>
      </c>
      <c r="D4392" s="1">
        <v>6</v>
      </c>
      <c r="E4392" s="1" t="str">
        <f t="shared" si="694"/>
        <v>Summer</v>
      </c>
      <c r="F4392" s="78">
        <v>0.8347</v>
      </c>
      <c r="G4392" s="79">
        <f t="shared" si="695"/>
        <v>1.5880698533724449</v>
      </c>
      <c r="J4392" s="78">
        <v>0.34028800000000003</v>
      </c>
      <c r="K4392" s="80">
        <f t="shared" si="696"/>
        <v>0.34028800000000003</v>
      </c>
      <c r="L4392" s="68" t="str">
        <f t="shared" si="689"/>
        <v>Normal</v>
      </c>
      <c r="N4392" s="67">
        <f t="shared" si="690"/>
        <v>0</v>
      </c>
      <c r="O4392" s="67">
        <f t="shared" si="691"/>
        <v>0.34028800000000003</v>
      </c>
      <c r="P4392" s="81">
        <f t="shared" si="692"/>
        <v>1.247781853372445</v>
      </c>
      <c r="Q4392" s="81">
        <f t="shared" si="693"/>
        <v>1.247781853372445</v>
      </c>
      <c r="S4392" s="1">
        <f t="shared" si="697"/>
        <v>7</v>
      </c>
      <c r="T4392" s="1" t="str">
        <f t="shared" si="698"/>
        <v>Off-Peak</v>
      </c>
    </row>
    <row r="4393" spans="1:20" x14ac:dyDescent="0.25">
      <c r="A4393" s="85">
        <v>45109.249999989646</v>
      </c>
      <c r="B4393" s="1">
        <v>7</v>
      </c>
      <c r="C4393" s="1">
        <v>2</v>
      </c>
      <c r="D4393" s="1">
        <v>7</v>
      </c>
      <c r="E4393" s="1" t="str">
        <f t="shared" si="694"/>
        <v>Summer</v>
      </c>
      <c r="F4393" s="78">
        <v>0.8347</v>
      </c>
      <c r="G4393" s="79">
        <f t="shared" si="695"/>
        <v>1.5880698533724449</v>
      </c>
      <c r="J4393" s="78">
        <v>1.4985899999999999</v>
      </c>
      <c r="K4393" s="80">
        <f t="shared" si="696"/>
        <v>1.4985899999999999</v>
      </c>
      <c r="L4393" s="68" t="str">
        <f t="shared" si="689"/>
        <v>Normal</v>
      </c>
      <c r="N4393" s="67">
        <f t="shared" si="690"/>
        <v>0</v>
      </c>
      <c r="O4393" s="67">
        <f t="shared" si="691"/>
        <v>1.4985899999999999</v>
      </c>
      <c r="P4393" s="81">
        <f t="shared" si="692"/>
        <v>8.9479853372445017E-2</v>
      </c>
      <c r="Q4393" s="81">
        <f t="shared" si="693"/>
        <v>8.9479853372445017E-2</v>
      </c>
      <c r="S4393" s="1">
        <f t="shared" si="697"/>
        <v>7</v>
      </c>
      <c r="T4393" s="1" t="str">
        <f t="shared" si="698"/>
        <v>Off-Peak</v>
      </c>
    </row>
    <row r="4394" spans="1:20" x14ac:dyDescent="0.25">
      <c r="A4394" s="85">
        <v>45109.291666656311</v>
      </c>
      <c r="B4394" s="1">
        <v>7</v>
      </c>
      <c r="C4394" s="1">
        <v>2</v>
      </c>
      <c r="D4394" s="1">
        <v>8</v>
      </c>
      <c r="E4394" s="1" t="str">
        <f t="shared" si="694"/>
        <v>Summer</v>
      </c>
      <c r="F4394" s="78">
        <v>0.86870000000000003</v>
      </c>
      <c r="G4394" s="79">
        <f t="shared" si="695"/>
        <v>1.6527570164426055</v>
      </c>
      <c r="J4394" s="78">
        <v>2.49614</v>
      </c>
      <c r="K4394" s="80">
        <f t="shared" si="696"/>
        <v>2.49614</v>
      </c>
      <c r="L4394" s="68" t="str">
        <f t="shared" si="689"/>
        <v>Normal</v>
      </c>
      <c r="N4394" s="67">
        <f t="shared" si="690"/>
        <v>0.84338298355739449</v>
      </c>
      <c r="O4394" s="67">
        <f t="shared" si="691"/>
        <v>1.6527570164426055</v>
      </c>
      <c r="P4394" s="81">
        <f t="shared" si="692"/>
        <v>0</v>
      </c>
      <c r="Q4394" s="81">
        <f t="shared" si="693"/>
        <v>-0.84338298355739449</v>
      </c>
      <c r="S4394" s="1">
        <f t="shared" si="697"/>
        <v>7</v>
      </c>
      <c r="T4394" s="1" t="str">
        <f t="shared" si="698"/>
        <v>Off-Peak</v>
      </c>
    </row>
    <row r="4395" spans="1:20" x14ac:dyDescent="0.25">
      <c r="A4395" s="85">
        <v>45109.333333322975</v>
      </c>
      <c r="B4395" s="1">
        <v>7</v>
      </c>
      <c r="C4395" s="1">
        <v>2</v>
      </c>
      <c r="D4395" s="1">
        <v>9</v>
      </c>
      <c r="E4395" s="1" t="str">
        <f t="shared" si="694"/>
        <v>Summer</v>
      </c>
      <c r="F4395" s="78">
        <v>0.93079999999999996</v>
      </c>
      <c r="G4395" s="79">
        <f t="shared" si="695"/>
        <v>1.7709062172266341</v>
      </c>
      <c r="J4395" s="78">
        <v>4.248602</v>
      </c>
      <c r="K4395" s="80">
        <f t="shared" si="696"/>
        <v>4.248602</v>
      </c>
      <c r="L4395" s="68" t="str">
        <f t="shared" si="689"/>
        <v>Normal</v>
      </c>
      <c r="N4395" s="67">
        <f t="shared" si="690"/>
        <v>2.4776957827733659</v>
      </c>
      <c r="O4395" s="67">
        <f t="shared" si="691"/>
        <v>1.7709062172266341</v>
      </c>
      <c r="P4395" s="81">
        <f t="shared" si="692"/>
        <v>0</v>
      </c>
      <c r="Q4395" s="81">
        <f t="shared" si="693"/>
        <v>-2.4776957827733659</v>
      </c>
      <c r="S4395" s="1">
        <f t="shared" si="697"/>
        <v>7</v>
      </c>
      <c r="T4395" s="1" t="str">
        <f t="shared" si="698"/>
        <v>Off-Peak</v>
      </c>
    </row>
    <row r="4396" spans="1:20" x14ac:dyDescent="0.25">
      <c r="A4396" s="85">
        <v>45109.374999989639</v>
      </c>
      <c r="B4396" s="1">
        <v>7</v>
      </c>
      <c r="C4396" s="1">
        <v>2</v>
      </c>
      <c r="D4396" s="1">
        <v>10</v>
      </c>
      <c r="E4396" s="1" t="str">
        <f t="shared" si="694"/>
        <v>Summer</v>
      </c>
      <c r="F4396" s="78">
        <v>0.99550000000000005</v>
      </c>
      <c r="G4396" s="79">
        <f t="shared" si="695"/>
        <v>1.8940020834219107</v>
      </c>
      <c r="J4396" s="78">
        <v>5.1947669999999997</v>
      </c>
      <c r="K4396" s="80">
        <f t="shared" si="696"/>
        <v>5.1947669999999997</v>
      </c>
      <c r="L4396" s="68" t="str">
        <f t="shared" si="689"/>
        <v>Normal</v>
      </c>
      <c r="N4396" s="67">
        <f t="shared" si="690"/>
        <v>3.300764916578089</v>
      </c>
      <c r="O4396" s="67">
        <f t="shared" si="691"/>
        <v>1.8940020834219107</v>
      </c>
      <c r="P4396" s="81">
        <f t="shared" si="692"/>
        <v>0</v>
      </c>
      <c r="Q4396" s="81">
        <f t="shared" si="693"/>
        <v>-3.300764916578089</v>
      </c>
      <c r="S4396" s="1">
        <f t="shared" si="697"/>
        <v>7</v>
      </c>
      <c r="T4396" s="1" t="str">
        <f t="shared" si="698"/>
        <v>Off-Peak</v>
      </c>
    </row>
    <row r="4397" spans="1:20" x14ac:dyDescent="0.25">
      <c r="A4397" s="85">
        <v>45109.416666656303</v>
      </c>
      <c r="B4397" s="1">
        <v>7</v>
      </c>
      <c r="C4397" s="1">
        <v>2</v>
      </c>
      <c r="D4397" s="1">
        <v>11</v>
      </c>
      <c r="E4397" s="1" t="str">
        <f t="shared" si="694"/>
        <v>Summer</v>
      </c>
      <c r="F4397" s="78">
        <v>1.0487</v>
      </c>
      <c r="G4397" s="79">
        <f t="shared" si="695"/>
        <v>1.9952184679905149</v>
      </c>
      <c r="J4397" s="78">
        <v>4.9640139999999997</v>
      </c>
      <c r="K4397" s="80">
        <f t="shared" si="696"/>
        <v>4.9640139999999997</v>
      </c>
      <c r="L4397" s="68" t="str">
        <f t="shared" si="689"/>
        <v>Normal</v>
      </c>
      <c r="N4397" s="67">
        <f t="shared" si="690"/>
        <v>2.9687955320094845</v>
      </c>
      <c r="O4397" s="67">
        <f t="shared" si="691"/>
        <v>1.9952184679905152</v>
      </c>
      <c r="P4397" s="81">
        <f t="shared" si="692"/>
        <v>0</v>
      </c>
      <c r="Q4397" s="81">
        <f t="shared" si="693"/>
        <v>-2.9687955320094845</v>
      </c>
      <c r="S4397" s="1">
        <f t="shared" si="697"/>
        <v>7</v>
      </c>
      <c r="T4397" s="1" t="str">
        <f t="shared" si="698"/>
        <v>Off-Peak</v>
      </c>
    </row>
    <row r="4398" spans="1:20" x14ac:dyDescent="0.25">
      <c r="A4398" s="85">
        <v>45109.458333322968</v>
      </c>
      <c r="B4398" s="1">
        <v>7</v>
      </c>
      <c r="C4398" s="1">
        <v>2</v>
      </c>
      <c r="D4398" s="1">
        <v>12</v>
      </c>
      <c r="E4398" s="1" t="str">
        <f t="shared" si="694"/>
        <v>Summer</v>
      </c>
      <c r="F4398" s="78">
        <v>1.0852999999999999</v>
      </c>
      <c r="G4398" s="79">
        <f t="shared" si="695"/>
        <v>2.0648522964719231</v>
      </c>
      <c r="J4398" s="78">
        <v>4.9452720000000001</v>
      </c>
      <c r="K4398" s="80">
        <f t="shared" si="696"/>
        <v>4.9452720000000001</v>
      </c>
      <c r="L4398" s="68" t="str">
        <f t="shared" si="689"/>
        <v>Normal</v>
      </c>
      <c r="N4398" s="67">
        <f t="shared" si="690"/>
        <v>2.880419703528077</v>
      </c>
      <c r="O4398" s="67">
        <f t="shared" si="691"/>
        <v>2.0648522964719231</v>
      </c>
      <c r="P4398" s="81">
        <f t="shared" si="692"/>
        <v>0</v>
      </c>
      <c r="Q4398" s="81">
        <f t="shared" si="693"/>
        <v>-2.880419703528077</v>
      </c>
      <c r="S4398" s="1">
        <f t="shared" si="697"/>
        <v>7</v>
      </c>
      <c r="T4398" s="1" t="str">
        <f t="shared" si="698"/>
        <v>Off-Peak</v>
      </c>
    </row>
    <row r="4399" spans="1:20" x14ac:dyDescent="0.25">
      <c r="A4399" s="85">
        <v>45109.499999989632</v>
      </c>
      <c r="B4399" s="1">
        <v>7</v>
      </c>
      <c r="C4399" s="1">
        <v>2</v>
      </c>
      <c r="D4399" s="1">
        <v>13</v>
      </c>
      <c r="E4399" s="1" t="str">
        <f t="shared" si="694"/>
        <v>Summer</v>
      </c>
      <c r="F4399" s="78">
        <v>1.1153</v>
      </c>
      <c r="G4399" s="79">
        <f t="shared" si="695"/>
        <v>2.1219292050632417</v>
      </c>
      <c r="J4399" s="78">
        <v>4.8108379999999995</v>
      </c>
      <c r="K4399" s="80">
        <f t="shared" si="696"/>
        <v>4.8108379999999995</v>
      </c>
      <c r="L4399" s="68" t="str">
        <f t="shared" si="689"/>
        <v>Normal</v>
      </c>
      <c r="N4399" s="67">
        <f t="shared" si="690"/>
        <v>2.6889087949367578</v>
      </c>
      <c r="O4399" s="67">
        <f t="shared" si="691"/>
        <v>2.1219292050632417</v>
      </c>
      <c r="P4399" s="81">
        <f t="shared" si="692"/>
        <v>0</v>
      </c>
      <c r="Q4399" s="81">
        <f t="shared" si="693"/>
        <v>-2.6889087949367578</v>
      </c>
      <c r="S4399" s="1">
        <f t="shared" si="697"/>
        <v>7</v>
      </c>
      <c r="T4399" s="1" t="str">
        <f t="shared" si="698"/>
        <v>Off-Peak</v>
      </c>
    </row>
    <row r="4400" spans="1:20" x14ac:dyDescent="0.25">
      <c r="A4400" s="85">
        <v>45109.541666656296</v>
      </c>
      <c r="B4400" s="1">
        <v>7</v>
      </c>
      <c r="C4400" s="1">
        <v>2</v>
      </c>
      <c r="D4400" s="1">
        <v>14</v>
      </c>
      <c r="E4400" s="1" t="str">
        <f t="shared" si="694"/>
        <v>Summer</v>
      </c>
      <c r="F4400" s="78">
        <v>1.1349</v>
      </c>
      <c r="G4400" s="79">
        <f t="shared" si="695"/>
        <v>2.1592194520095696</v>
      </c>
      <c r="J4400" s="78">
        <v>4.2151549999999993</v>
      </c>
      <c r="K4400" s="80">
        <f t="shared" si="696"/>
        <v>4.2151549999999993</v>
      </c>
      <c r="L4400" s="68" t="str">
        <f t="shared" si="689"/>
        <v>Normal</v>
      </c>
      <c r="N4400" s="67">
        <f t="shared" si="690"/>
        <v>2.0559355479904298</v>
      </c>
      <c r="O4400" s="67">
        <f t="shared" si="691"/>
        <v>2.1592194520095696</v>
      </c>
      <c r="P4400" s="81">
        <f t="shared" si="692"/>
        <v>0</v>
      </c>
      <c r="Q4400" s="81">
        <f t="shared" si="693"/>
        <v>-2.0559355479904298</v>
      </c>
      <c r="S4400" s="1">
        <f t="shared" si="697"/>
        <v>7</v>
      </c>
      <c r="T4400" s="1" t="str">
        <f t="shared" si="698"/>
        <v>Off-Peak</v>
      </c>
    </row>
    <row r="4401" spans="1:20" x14ac:dyDescent="0.25">
      <c r="A4401" s="85">
        <v>45109.58333332296</v>
      </c>
      <c r="B4401" s="1">
        <v>7</v>
      </c>
      <c r="C4401" s="1">
        <v>2</v>
      </c>
      <c r="D4401" s="1">
        <v>15</v>
      </c>
      <c r="E4401" s="1" t="str">
        <f t="shared" si="694"/>
        <v>Summer</v>
      </c>
      <c r="F4401" s="78">
        <v>1.1454</v>
      </c>
      <c r="G4401" s="79">
        <f t="shared" si="695"/>
        <v>2.1791963700165309</v>
      </c>
      <c r="J4401" s="78">
        <v>4.2378309999999999</v>
      </c>
      <c r="K4401" s="80">
        <f t="shared" si="696"/>
        <v>4.2378309999999999</v>
      </c>
      <c r="L4401" s="68" t="str">
        <f t="shared" si="689"/>
        <v>Normal</v>
      </c>
      <c r="N4401" s="67">
        <f t="shared" si="690"/>
        <v>2.058634629983469</v>
      </c>
      <c r="O4401" s="67">
        <f t="shared" si="691"/>
        <v>2.1791963700165309</v>
      </c>
      <c r="P4401" s="81">
        <f t="shared" si="692"/>
        <v>0</v>
      </c>
      <c r="Q4401" s="81">
        <f t="shared" si="693"/>
        <v>-2.058634629983469</v>
      </c>
      <c r="S4401" s="1">
        <f t="shared" si="697"/>
        <v>7</v>
      </c>
      <c r="T4401" s="1" t="str">
        <f t="shared" si="698"/>
        <v>Off-Peak</v>
      </c>
    </row>
    <row r="4402" spans="1:20" x14ac:dyDescent="0.25">
      <c r="A4402" s="85">
        <v>45109.624999989624</v>
      </c>
      <c r="B4402" s="1">
        <v>7</v>
      </c>
      <c r="C4402" s="1">
        <v>2</v>
      </c>
      <c r="D4402" s="1">
        <v>16</v>
      </c>
      <c r="E4402" s="1" t="str">
        <f t="shared" si="694"/>
        <v>Summer</v>
      </c>
      <c r="F4402" s="78">
        <v>1.1614</v>
      </c>
      <c r="G4402" s="79">
        <f t="shared" si="695"/>
        <v>2.2096373879319007</v>
      </c>
      <c r="J4402" s="78">
        <v>0.68811800000000001</v>
      </c>
      <c r="K4402" s="80">
        <f t="shared" si="696"/>
        <v>0.68811800000000001</v>
      </c>
      <c r="L4402" s="68" t="str">
        <f t="shared" si="689"/>
        <v>Normal</v>
      </c>
      <c r="N4402" s="67">
        <f t="shared" si="690"/>
        <v>0</v>
      </c>
      <c r="O4402" s="67">
        <f t="shared" si="691"/>
        <v>0.68811800000000001</v>
      </c>
      <c r="P4402" s="81">
        <f t="shared" si="692"/>
        <v>1.5215193879319007</v>
      </c>
      <c r="Q4402" s="81">
        <f t="shared" si="693"/>
        <v>1.5215193879319007</v>
      </c>
      <c r="S4402" s="1">
        <f t="shared" si="697"/>
        <v>7</v>
      </c>
      <c r="T4402" s="1" t="str">
        <f t="shared" si="698"/>
        <v>Off-Peak</v>
      </c>
    </row>
    <row r="4403" spans="1:20" x14ac:dyDescent="0.25">
      <c r="A4403" s="85">
        <v>45109.666666656289</v>
      </c>
      <c r="B4403" s="1">
        <v>7</v>
      </c>
      <c r="C4403" s="1">
        <v>2</v>
      </c>
      <c r="D4403" s="1">
        <v>17</v>
      </c>
      <c r="E4403" s="1" t="str">
        <f t="shared" si="694"/>
        <v>Summer</v>
      </c>
      <c r="F4403" s="78">
        <v>1.2105999999999999</v>
      </c>
      <c r="G4403" s="79">
        <f t="shared" si="695"/>
        <v>2.3032435180216622</v>
      </c>
      <c r="J4403" s="78">
        <v>0.21133299999999999</v>
      </c>
      <c r="K4403" s="80">
        <f t="shared" si="696"/>
        <v>0.21133299999999999</v>
      </c>
      <c r="L4403" s="68" t="str">
        <f t="shared" si="689"/>
        <v>Normal</v>
      </c>
      <c r="N4403" s="67">
        <f t="shared" si="690"/>
        <v>0</v>
      </c>
      <c r="O4403" s="67">
        <f t="shared" si="691"/>
        <v>0.21133299999999999</v>
      </c>
      <c r="P4403" s="81">
        <f t="shared" si="692"/>
        <v>2.0919105180216624</v>
      </c>
      <c r="Q4403" s="81">
        <f t="shared" si="693"/>
        <v>2.0919105180216624</v>
      </c>
      <c r="S4403" s="1">
        <f t="shared" si="697"/>
        <v>7</v>
      </c>
      <c r="T4403" s="1" t="str">
        <f t="shared" si="698"/>
        <v>Off-Peak</v>
      </c>
    </row>
    <row r="4404" spans="1:20" x14ac:dyDescent="0.25">
      <c r="A4404" s="85">
        <v>45109.708333322953</v>
      </c>
      <c r="B4404" s="1">
        <v>7</v>
      </c>
      <c r="C4404" s="1">
        <v>2</v>
      </c>
      <c r="D4404" s="1">
        <v>18</v>
      </c>
      <c r="E4404" s="1" t="str">
        <f t="shared" si="694"/>
        <v>Summer</v>
      </c>
      <c r="F4404" s="78">
        <v>1.2773000000000001</v>
      </c>
      <c r="G4404" s="79">
        <f t="shared" si="695"/>
        <v>2.4301445114563602</v>
      </c>
      <c r="J4404" s="78">
        <v>0.310562</v>
      </c>
      <c r="K4404" s="80">
        <f t="shared" si="696"/>
        <v>0.310562</v>
      </c>
      <c r="L4404" s="68" t="str">
        <f t="shared" si="689"/>
        <v>Normal</v>
      </c>
      <c r="N4404" s="67">
        <f t="shared" si="690"/>
        <v>0</v>
      </c>
      <c r="O4404" s="67">
        <f t="shared" si="691"/>
        <v>0.310562</v>
      </c>
      <c r="P4404" s="81">
        <f t="shared" si="692"/>
        <v>2.1195825114563602</v>
      </c>
      <c r="Q4404" s="81">
        <f t="shared" si="693"/>
        <v>2.1195825114563602</v>
      </c>
      <c r="S4404" s="1">
        <f t="shared" si="697"/>
        <v>7</v>
      </c>
      <c r="T4404" s="1" t="str">
        <f t="shared" si="698"/>
        <v>Off-Peak</v>
      </c>
    </row>
    <row r="4405" spans="1:20" x14ac:dyDescent="0.25">
      <c r="A4405" s="85">
        <v>45109.749999989617</v>
      </c>
      <c r="B4405" s="1">
        <v>7</v>
      </c>
      <c r="C4405" s="1">
        <v>2</v>
      </c>
      <c r="D4405" s="1">
        <v>19</v>
      </c>
      <c r="E4405" s="1" t="str">
        <f t="shared" si="694"/>
        <v>Summer</v>
      </c>
      <c r="F4405" s="78">
        <v>1.3197000000000001</v>
      </c>
      <c r="G4405" s="79">
        <f t="shared" si="695"/>
        <v>2.51081320893209</v>
      </c>
      <c r="J4405" s="78">
        <v>3.3841000000000003E-2</v>
      </c>
      <c r="K4405" s="80">
        <f t="shared" si="696"/>
        <v>3.3841000000000003E-2</v>
      </c>
      <c r="L4405" s="68" t="str">
        <f t="shared" si="689"/>
        <v>Normal</v>
      </c>
      <c r="N4405" s="67">
        <f t="shared" si="690"/>
        <v>0</v>
      </c>
      <c r="O4405" s="67">
        <f t="shared" si="691"/>
        <v>3.3841000000000003E-2</v>
      </c>
      <c r="P4405" s="81">
        <f t="shared" si="692"/>
        <v>2.4769722089320902</v>
      </c>
      <c r="Q4405" s="81">
        <f t="shared" si="693"/>
        <v>2.4769722089320902</v>
      </c>
      <c r="S4405" s="1">
        <f t="shared" si="697"/>
        <v>7</v>
      </c>
      <c r="T4405" s="1" t="str">
        <f t="shared" si="698"/>
        <v>Off-Peak</v>
      </c>
    </row>
    <row r="4406" spans="1:20" x14ac:dyDescent="0.25">
      <c r="A4406" s="85">
        <v>45109.791666656281</v>
      </c>
      <c r="B4406" s="1">
        <v>7</v>
      </c>
      <c r="C4406" s="1">
        <v>2</v>
      </c>
      <c r="D4406" s="1">
        <v>20</v>
      </c>
      <c r="E4406" s="1" t="str">
        <f t="shared" si="694"/>
        <v>Summer</v>
      </c>
      <c r="F4406" s="78">
        <v>1.284</v>
      </c>
      <c r="G4406" s="79">
        <f t="shared" si="695"/>
        <v>2.4428916877084212</v>
      </c>
      <c r="J4406" s="78">
        <v>0</v>
      </c>
      <c r="K4406" s="80">
        <f t="shared" si="696"/>
        <v>0</v>
      </c>
      <c r="L4406" s="68" t="str">
        <f t="shared" si="689"/>
        <v>Normal</v>
      </c>
      <c r="N4406" s="67">
        <f t="shared" si="690"/>
        <v>0</v>
      </c>
      <c r="O4406" s="67">
        <f t="shared" si="691"/>
        <v>0</v>
      </c>
      <c r="P4406" s="81">
        <f t="shared" si="692"/>
        <v>2.4428916877084212</v>
      </c>
      <c r="Q4406" s="81">
        <f t="shared" si="693"/>
        <v>2.4428916877084212</v>
      </c>
      <c r="S4406" s="1">
        <f t="shared" si="697"/>
        <v>7</v>
      </c>
      <c r="T4406" s="1" t="str">
        <f t="shared" si="698"/>
        <v>Off-Peak</v>
      </c>
    </row>
    <row r="4407" spans="1:20" x14ac:dyDescent="0.25">
      <c r="A4407" s="85">
        <v>45109.833333322946</v>
      </c>
      <c r="B4407" s="1">
        <v>7</v>
      </c>
      <c r="C4407" s="1">
        <v>2</v>
      </c>
      <c r="D4407" s="1">
        <v>21</v>
      </c>
      <c r="E4407" s="1" t="str">
        <f t="shared" si="694"/>
        <v>Summer</v>
      </c>
      <c r="F4407" s="78">
        <v>1.2439</v>
      </c>
      <c r="G4407" s="79">
        <f t="shared" si="695"/>
        <v>2.3665988865580259</v>
      </c>
      <c r="J4407" s="78">
        <v>0</v>
      </c>
      <c r="K4407" s="80">
        <f t="shared" si="696"/>
        <v>0</v>
      </c>
      <c r="L4407" s="68" t="str">
        <f t="shared" si="689"/>
        <v>Normal</v>
      </c>
      <c r="N4407" s="67">
        <f t="shared" si="690"/>
        <v>0</v>
      </c>
      <c r="O4407" s="67">
        <f t="shared" si="691"/>
        <v>0</v>
      </c>
      <c r="P4407" s="81">
        <f t="shared" si="692"/>
        <v>2.3665988865580259</v>
      </c>
      <c r="Q4407" s="81">
        <f t="shared" si="693"/>
        <v>2.3665988865580259</v>
      </c>
      <c r="S4407" s="1">
        <f t="shared" si="697"/>
        <v>7</v>
      </c>
      <c r="T4407" s="1" t="str">
        <f t="shared" si="698"/>
        <v>Off-Peak</v>
      </c>
    </row>
    <row r="4408" spans="1:20" x14ac:dyDescent="0.25">
      <c r="A4408" s="85">
        <v>45109.87499998961</v>
      </c>
      <c r="B4408" s="1">
        <v>7</v>
      </c>
      <c r="C4408" s="1">
        <v>2</v>
      </c>
      <c r="D4408" s="1">
        <v>22</v>
      </c>
      <c r="E4408" s="1" t="str">
        <f t="shared" si="694"/>
        <v>Summer</v>
      </c>
      <c r="F4408" s="78">
        <v>1.2156</v>
      </c>
      <c r="G4408" s="79">
        <f t="shared" si="695"/>
        <v>2.3127563361202155</v>
      </c>
      <c r="J4408" s="78">
        <v>0</v>
      </c>
      <c r="K4408" s="80">
        <f t="shared" si="696"/>
        <v>0</v>
      </c>
      <c r="L4408" s="68" t="str">
        <f t="shared" si="689"/>
        <v>Normal</v>
      </c>
      <c r="N4408" s="67">
        <f t="shared" si="690"/>
        <v>0</v>
      </c>
      <c r="O4408" s="67">
        <f t="shared" si="691"/>
        <v>0</v>
      </c>
      <c r="P4408" s="81">
        <f t="shared" si="692"/>
        <v>2.3127563361202155</v>
      </c>
      <c r="Q4408" s="81">
        <f t="shared" si="693"/>
        <v>2.3127563361202155</v>
      </c>
      <c r="S4408" s="1">
        <f t="shared" si="697"/>
        <v>7</v>
      </c>
      <c r="T4408" s="1" t="str">
        <f t="shared" si="698"/>
        <v>Off-Peak</v>
      </c>
    </row>
    <row r="4409" spans="1:20" x14ac:dyDescent="0.25">
      <c r="A4409" s="85">
        <v>45109.916666656274</v>
      </c>
      <c r="B4409" s="1">
        <v>7</v>
      </c>
      <c r="C4409" s="1">
        <v>2</v>
      </c>
      <c r="D4409" s="1">
        <v>23</v>
      </c>
      <c r="E4409" s="1" t="str">
        <f t="shared" si="694"/>
        <v>Summer</v>
      </c>
      <c r="F4409" s="78">
        <v>1.1217999999999999</v>
      </c>
      <c r="G4409" s="79">
        <f t="shared" si="695"/>
        <v>2.1342958685913604</v>
      </c>
      <c r="J4409" s="78">
        <v>0</v>
      </c>
      <c r="K4409" s="80">
        <f t="shared" si="696"/>
        <v>0</v>
      </c>
      <c r="L4409" s="68" t="str">
        <f t="shared" si="689"/>
        <v>Normal</v>
      </c>
      <c r="N4409" s="67">
        <f t="shared" si="690"/>
        <v>0</v>
      </c>
      <c r="O4409" s="67">
        <f t="shared" si="691"/>
        <v>0</v>
      </c>
      <c r="P4409" s="81">
        <f t="shared" si="692"/>
        <v>2.1342958685913604</v>
      </c>
      <c r="Q4409" s="81">
        <f t="shared" si="693"/>
        <v>2.1342958685913604</v>
      </c>
      <c r="S4409" s="1">
        <f t="shared" si="697"/>
        <v>7</v>
      </c>
      <c r="T4409" s="1" t="str">
        <f t="shared" si="698"/>
        <v>Off-Peak</v>
      </c>
    </row>
    <row r="4410" spans="1:20" x14ac:dyDescent="0.25">
      <c r="A4410" s="85">
        <v>45109.958333322938</v>
      </c>
      <c r="B4410" s="1">
        <v>7</v>
      </c>
      <c r="C4410" s="1">
        <v>3</v>
      </c>
      <c r="D4410" s="1">
        <v>0</v>
      </c>
      <c r="E4410" s="1" t="str">
        <f t="shared" si="694"/>
        <v>Summer</v>
      </c>
      <c r="F4410" s="78">
        <v>0.98040000000000005</v>
      </c>
      <c r="G4410" s="79">
        <f t="shared" si="695"/>
        <v>1.8652733727642805</v>
      </c>
      <c r="J4410" s="78">
        <v>0</v>
      </c>
      <c r="K4410" s="80">
        <f t="shared" si="696"/>
        <v>0</v>
      </c>
      <c r="L4410" s="68" t="str">
        <f t="shared" si="689"/>
        <v>Normal</v>
      </c>
      <c r="N4410" s="67">
        <f t="shared" si="690"/>
        <v>0</v>
      </c>
      <c r="O4410" s="67">
        <f t="shared" si="691"/>
        <v>0</v>
      </c>
      <c r="P4410" s="81">
        <f t="shared" si="692"/>
        <v>1.8652733727642805</v>
      </c>
      <c r="Q4410" s="81">
        <f t="shared" si="693"/>
        <v>1.8652733727642805</v>
      </c>
      <c r="S4410" s="1">
        <f t="shared" si="697"/>
        <v>7</v>
      </c>
      <c r="T4410" s="1" t="str">
        <f t="shared" si="698"/>
        <v>Off-Peak</v>
      </c>
    </row>
    <row r="4411" spans="1:20" x14ac:dyDescent="0.25">
      <c r="A4411" s="85">
        <v>45109.999999989603</v>
      </c>
      <c r="B4411" s="1">
        <v>7</v>
      </c>
      <c r="C4411" s="1">
        <v>3</v>
      </c>
      <c r="D4411" s="1">
        <v>1</v>
      </c>
      <c r="E4411" s="1" t="str">
        <f t="shared" si="694"/>
        <v>Summer</v>
      </c>
      <c r="F4411" s="78">
        <v>0.85270000000000001</v>
      </c>
      <c r="G4411" s="79">
        <f t="shared" si="695"/>
        <v>1.6223159985272357</v>
      </c>
      <c r="J4411" s="78">
        <v>0</v>
      </c>
      <c r="K4411" s="80">
        <f t="shared" si="696"/>
        <v>0</v>
      </c>
      <c r="L4411" s="68" t="str">
        <f t="shared" si="689"/>
        <v>Normal</v>
      </c>
      <c r="N4411" s="67">
        <f t="shared" si="690"/>
        <v>0</v>
      </c>
      <c r="O4411" s="67">
        <f t="shared" si="691"/>
        <v>0</v>
      </c>
      <c r="P4411" s="81">
        <f t="shared" si="692"/>
        <v>1.6223159985272357</v>
      </c>
      <c r="Q4411" s="81">
        <f t="shared" si="693"/>
        <v>1.6223159985272357</v>
      </c>
      <c r="S4411" s="1">
        <f t="shared" si="697"/>
        <v>1</v>
      </c>
      <c r="T4411" s="1" t="str">
        <f t="shared" si="698"/>
        <v>Off-Peak</v>
      </c>
    </row>
    <row r="4412" spans="1:20" x14ac:dyDescent="0.25">
      <c r="A4412" s="85">
        <v>45110.041666656267</v>
      </c>
      <c r="B4412" s="1">
        <v>7</v>
      </c>
      <c r="C4412" s="1">
        <v>3</v>
      </c>
      <c r="D4412" s="1">
        <v>2</v>
      </c>
      <c r="E4412" s="1" t="str">
        <f t="shared" si="694"/>
        <v>Summer</v>
      </c>
      <c r="F4412" s="78">
        <v>0.76080000000000003</v>
      </c>
      <c r="G4412" s="79">
        <f t="shared" si="695"/>
        <v>1.4474704018758309</v>
      </c>
      <c r="J4412" s="78">
        <v>0</v>
      </c>
      <c r="K4412" s="80">
        <f t="shared" si="696"/>
        <v>0</v>
      </c>
      <c r="L4412" s="68" t="str">
        <f t="shared" si="689"/>
        <v>Normal</v>
      </c>
      <c r="N4412" s="67">
        <f t="shared" si="690"/>
        <v>0</v>
      </c>
      <c r="O4412" s="67">
        <f t="shared" si="691"/>
        <v>0</v>
      </c>
      <c r="P4412" s="81">
        <f t="shared" si="692"/>
        <v>1.4474704018758309</v>
      </c>
      <c r="Q4412" s="81">
        <f t="shared" si="693"/>
        <v>1.4474704018758309</v>
      </c>
      <c r="S4412" s="1">
        <f t="shared" si="697"/>
        <v>1</v>
      </c>
      <c r="T4412" s="1" t="str">
        <f t="shared" si="698"/>
        <v>Off-Peak</v>
      </c>
    </row>
    <row r="4413" spans="1:20" x14ac:dyDescent="0.25">
      <c r="A4413" s="85">
        <v>45110.083333322931</v>
      </c>
      <c r="B4413" s="1">
        <v>7</v>
      </c>
      <c r="C4413" s="1">
        <v>3</v>
      </c>
      <c r="D4413" s="1">
        <v>3</v>
      </c>
      <c r="E4413" s="1" t="str">
        <f t="shared" si="694"/>
        <v>Summer</v>
      </c>
      <c r="F4413" s="78">
        <v>0.69979999999999998</v>
      </c>
      <c r="G4413" s="79">
        <f t="shared" si="695"/>
        <v>1.3314140210734837</v>
      </c>
      <c r="J4413" s="78">
        <v>0</v>
      </c>
      <c r="K4413" s="80">
        <f t="shared" si="696"/>
        <v>0</v>
      </c>
      <c r="L4413" s="68" t="str">
        <f t="shared" si="689"/>
        <v>Normal</v>
      </c>
      <c r="N4413" s="67">
        <f t="shared" si="690"/>
        <v>0</v>
      </c>
      <c r="O4413" s="67">
        <f t="shared" si="691"/>
        <v>0</v>
      </c>
      <c r="P4413" s="81">
        <f t="shared" si="692"/>
        <v>1.3314140210734837</v>
      </c>
      <c r="Q4413" s="81">
        <f t="shared" si="693"/>
        <v>1.3314140210734837</v>
      </c>
      <c r="S4413" s="1">
        <f t="shared" si="697"/>
        <v>1</v>
      </c>
      <c r="T4413" s="1" t="str">
        <f t="shared" si="698"/>
        <v>Off-Peak</v>
      </c>
    </row>
    <row r="4414" spans="1:20" x14ac:dyDescent="0.25">
      <c r="A4414" s="85">
        <v>45110.124999989595</v>
      </c>
      <c r="B4414" s="1">
        <v>7</v>
      </c>
      <c r="C4414" s="1">
        <v>3</v>
      </c>
      <c r="D4414" s="1">
        <v>4</v>
      </c>
      <c r="E4414" s="1" t="str">
        <f t="shared" si="694"/>
        <v>Summer</v>
      </c>
      <c r="F4414" s="78">
        <v>0.66080000000000005</v>
      </c>
      <c r="G4414" s="79">
        <f t="shared" si="695"/>
        <v>1.2572140399047702</v>
      </c>
      <c r="J4414" s="78">
        <v>0</v>
      </c>
      <c r="K4414" s="80">
        <f t="shared" si="696"/>
        <v>0</v>
      </c>
      <c r="L4414" s="68" t="str">
        <f t="shared" si="689"/>
        <v>Normal</v>
      </c>
      <c r="N4414" s="67">
        <f t="shared" si="690"/>
        <v>0</v>
      </c>
      <c r="O4414" s="67">
        <f t="shared" si="691"/>
        <v>0</v>
      </c>
      <c r="P4414" s="81">
        <f t="shared" si="692"/>
        <v>1.2572140399047702</v>
      </c>
      <c r="Q4414" s="81">
        <f t="shared" si="693"/>
        <v>1.2572140399047702</v>
      </c>
      <c r="S4414" s="1">
        <f t="shared" si="697"/>
        <v>1</v>
      </c>
      <c r="T4414" s="1" t="str">
        <f t="shared" si="698"/>
        <v>Off-Peak</v>
      </c>
    </row>
    <row r="4415" spans="1:20" x14ac:dyDescent="0.25">
      <c r="A4415" s="85">
        <v>45110.16666665626</v>
      </c>
      <c r="B4415" s="1">
        <v>7</v>
      </c>
      <c r="C4415" s="1">
        <v>3</v>
      </c>
      <c r="D4415" s="1">
        <v>5</v>
      </c>
      <c r="E4415" s="1" t="str">
        <f t="shared" si="694"/>
        <v>Summer</v>
      </c>
      <c r="F4415" s="78">
        <v>0.63959999999999995</v>
      </c>
      <c r="G4415" s="79">
        <f t="shared" si="695"/>
        <v>1.2168796911669051</v>
      </c>
      <c r="J4415" s="78">
        <v>0</v>
      </c>
      <c r="K4415" s="80">
        <f t="shared" si="696"/>
        <v>0</v>
      </c>
      <c r="L4415" s="68" t="str">
        <f t="shared" si="689"/>
        <v>Normal</v>
      </c>
      <c r="N4415" s="67">
        <f t="shared" si="690"/>
        <v>0</v>
      </c>
      <c r="O4415" s="67">
        <f t="shared" si="691"/>
        <v>0</v>
      </c>
      <c r="P4415" s="81">
        <f t="shared" si="692"/>
        <v>1.2168796911669051</v>
      </c>
      <c r="Q4415" s="81">
        <f t="shared" si="693"/>
        <v>1.2168796911669051</v>
      </c>
      <c r="S4415" s="1">
        <f t="shared" si="697"/>
        <v>1</v>
      </c>
      <c r="T4415" s="1" t="str">
        <f t="shared" si="698"/>
        <v>Off-Peak</v>
      </c>
    </row>
    <row r="4416" spans="1:20" x14ac:dyDescent="0.25">
      <c r="A4416" s="85">
        <v>45110.208333322924</v>
      </c>
      <c r="B4416" s="1">
        <v>7</v>
      </c>
      <c r="C4416" s="1">
        <v>3</v>
      </c>
      <c r="D4416" s="1">
        <v>6</v>
      </c>
      <c r="E4416" s="1" t="str">
        <f t="shared" si="694"/>
        <v>Summer</v>
      </c>
      <c r="F4416" s="78">
        <v>0.63349999999999995</v>
      </c>
      <c r="G4416" s="79">
        <f t="shared" si="695"/>
        <v>1.2052740530866703</v>
      </c>
      <c r="J4416" s="78">
        <v>0.31543400000000005</v>
      </c>
      <c r="K4416" s="80">
        <f t="shared" si="696"/>
        <v>0.31543400000000005</v>
      </c>
      <c r="L4416" s="68" t="str">
        <f t="shared" si="689"/>
        <v>Normal</v>
      </c>
      <c r="N4416" s="67">
        <f t="shared" si="690"/>
        <v>0</v>
      </c>
      <c r="O4416" s="67">
        <f t="shared" si="691"/>
        <v>0.31543400000000005</v>
      </c>
      <c r="P4416" s="81">
        <f t="shared" si="692"/>
        <v>0.88984005308667036</v>
      </c>
      <c r="Q4416" s="81">
        <f t="shared" si="693"/>
        <v>0.88984005308667036</v>
      </c>
      <c r="S4416" s="1">
        <f t="shared" si="697"/>
        <v>1</v>
      </c>
      <c r="T4416" s="1" t="str">
        <f t="shared" si="698"/>
        <v>Peak</v>
      </c>
    </row>
    <row r="4417" spans="1:20" x14ac:dyDescent="0.25">
      <c r="A4417" s="85">
        <v>45110.249999989588</v>
      </c>
      <c r="B4417" s="1">
        <v>7</v>
      </c>
      <c r="C4417" s="1">
        <v>3</v>
      </c>
      <c r="D4417" s="1">
        <v>7</v>
      </c>
      <c r="E4417" s="1" t="str">
        <f t="shared" si="694"/>
        <v>Summer</v>
      </c>
      <c r="F4417" s="78">
        <v>0.65280000000000005</v>
      </c>
      <c r="G4417" s="79">
        <f t="shared" si="695"/>
        <v>1.2419935309470853</v>
      </c>
      <c r="J4417" s="78">
        <v>1.4780920000000002</v>
      </c>
      <c r="K4417" s="80">
        <f t="shared" si="696"/>
        <v>1.4780920000000002</v>
      </c>
      <c r="L4417" s="68" t="str">
        <f t="shared" si="689"/>
        <v>Normal</v>
      </c>
      <c r="N4417" s="67">
        <f t="shared" si="690"/>
        <v>0.23609846905291487</v>
      </c>
      <c r="O4417" s="67">
        <f t="shared" si="691"/>
        <v>1.2419935309470853</v>
      </c>
      <c r="P4417" s="81">
        <f t="shared" si="692"/>
        <v>0</v>
      </c>
      <c r="Q4417" s="81">
        <f t="shared" si="693"/>
        <v>-0.23609846905291487</v>
      </c>
      <c r="S4417" s="1">
        <f t="shared" si="697"/>
        <v>1</v>
      </c>
      <c r="T4417" s="1" t="str">
        <f t="shared" si="698"/>
        <v>Peak</v>
      </c>
    </row>
    <row r="4418" spans="1:20" x14ac:dyDescent="0.25">
      <c r="A4418" s="85">
        <v>45110.291666656252</v>
      </c>
      <c r="B4418" s="1">
        <v>7</v>
      </c>
      <c r="C4418" s="1">
        <v>3</v>
      </c>
      <c r="D4418" s="1">
        <v>8</v>
      </c>
      <c r="E4418" s="1" t="str">
        <f t="shared" si="694"/>
        <v>Summer</v>
      </c>
      <c r="F4418" s="78">
        <v>0.73080000000000001</v>
      </c>
      <c r="G4418" s="79">
        <f t="shared" si="695"/>
        <v>1.3903934932845126</v>
      </c>
      <c r="J4418" s="78">
        <v>3.216637</v>
      </c>
      <c r="K4418" s="80">
        <f t="shared" si="696"/>
        <v>3.216637</v>
      </c>
      <c r="L4418" s="68" t="str">
        <f t="shared" si="689"/>
        <v>Normal</v>
      </c>
      <c r="N4418" s="67">
        <f t="shared" si="690"/>
        <v>1.8262435067154874</v>
      </c>
      <c r="O4418" s="67">
        <f t="shared" si="691"/>
        <v>1.3903934932845126</v>
      </c>
      <c r="P4418" s="81">
        <f t="shared" si="692"/>
        <v>0</v>
      </c>
      <c r="Q4418" s="81">
        <f t="shared" si="693"/>
        <v>-1.8262435067154874</v>
      </c>
      <c r="S4418" s="1">
        <f t="shared" si="697"/>
        <v>1</v>
      </c>
      <c r="T4418" s="1" t="str">
        <f t="shared" si="698"/>
        <v>Peak</v>
      </c>
    </row>
    <row r="4419" spans="1:20" x14ac:dyDescent="0.25">
      <c r="A4419" s="85">
        <v>45110.333333322917</v>
      </c>
      <c r="B4419" s="1">
        <v>7</v>
      </c>
      <c r="C4419" s="1">
        <v>3</v>
      </c>
      <c r="D4419" s="1">
        <v>9</v>
      </c>
      <c r="E4419" s="1" t="str">
        <f t="shared" si="694"/>
        <v>Summer</v>
      </c>
      <c r="F4419" s="78">
        <v>0.85409999999999997</v>
      </c>
      <c r="G4419" s="79">
        <f t="shared" si="695"/>
        <v>1.6249795875948305</v>
      </c>
      <c r="J4419" s="78">
        <v>4.3428800000000001</v>
      </c>
      <c r="K4419" s="80">
        <f t="shared" si="696"/>
        <v>4.3428800000000001</v>
      </c>
      <c r="L4419" s="68" t="str">
        <f t="shared" si="689"/>
        <v>Normal</v>
      </c>
      <c r="N4419" s="67">
        <f t="shared" si="690"/>
        <v>2.7179004124051698</v>
      </c>
      <c r="O4419" s="67">
        <f t="shared" si="691"/>
        <v>1.6249795875948303</v>
      </c>
      <c r="P4419" s="81">
        <f t="shared" si="692"/>
        <v>2.2204460492503131E-16</v>
      </c>
      <c r="Q4419" s="81">
        <f t="shared" si="693"/>
        <v>-2.7179004124051698</v>
      </c>
      <c r="S4419" s="1">
        <f t="shared" si="697"/>
        <v>1</v>
      </c>
      <c r="T4419" s="1" t="str">
        <f t="shared" si="698"/>
        <v>Peak</v>
      </c>
    </row>
    <row r="4420" spans="1:20" x14ac:dyDescent="0.25">
      <c r="A4420" s="85">
        <v>45110.374999989581</v>
      </c>
      <c r="B4420" s="1">
        <v>7</v>
      </c>
      <c r="C4420" s="1">
        <v>3</v>
      </c>
      <c r="D4420" s="1">
        <v>10</v>
      </c>
      <c r="E4420" s="1" t="str">
        <f t="shared" si="694"/>
        <v>Summer</v>
      </c>
      <c r="F4420" s="78">
        <v>1.0119</v>
      </c>
      <c r="G4420" s="79">
        <f t="shared" si="695"/>
        <v>1.9252041267851647</v>
      </c>
      <c r="J4420" s="78">
        <v>5.1265110000000007</v>
      </c>
      <c r="K4420" s="80">
        <f t="shared" si="696"/>
        <v>5.1265110000000007</v>
      </c>
      <c r="L4420" s="68" t="str">
        <f t="shared" si="689"/>
        <v>Normal</v>
      </c>
      <c r="N4420" s="67">
        <f t="shared" si="690"/>
        <v>3.2013068732148362</v>
      </c>
      <c r="O4420" s="67">
        <f t="shared" si="691"/>
        <v>1.9252041267851645</v>
      </c>
      <c r="P4420" s="81">
        <f t="shared" si="692"/>
        <v>2.2204460492503131E-16</v>
      </c>
      <c r="Q4420" s="81">
        <f t="shared" si="693"/>
        <v>-3.2013068732148362</v>
      </c>
      <c r="S4420" s="1">
        <f t="shared" si="697"/>
        <v>1</v>
      </c>
      <c r="T4420" s="1" t="str">
        <f t="shared" si="698"/>
        <v>Peak</v>
      </c>
    </row>
    <row r="4421" spans="1:20" x14ac:dyDescent="0.25">
      <c r="A4421" s="85">
        <v>45110.416666656245</v>
      </c>
      <c r="B4421" s="1">
        <v>7</v>
      </c>
      <c r="C4421" s="1">
        <v>3</v>
      </c>
      <c r="D4421" s="1">
        <v>11</v>
      </c>
      <c r="E4421" s="1" t="str">
        <f t="shared" si="694"/>
        <v>Summer</v>
      </c>
      <c r="F4421" s="78">
        <v>1.1956</v>
      </c>
      <c r="G4421" s="79">
        <f t="shared" si="695"/>
        <v>2.2747050637260036</v>
      </c>
      <c r="J4421" s="78">
        <v>5.9126430000000001</v>
      </c>
      <c r="K4421" s="80">
        <f t="shared" si="696"/>
        <v>5.9126430000000001</v>
      </c>
      <c r="L4421" s="68" t="str">
        <f t="shared" si="689"/>
        <v>Normal</v>
      </c>
      <c r="N4421" s="67">
        <f t="shared" si="690"/>
        <v>3.6379379362739965</v>
      </c>
      <c r="O4421" s="67">
        <f t="shared" si="691"/>
        <v>2.2747050637260036</v>
      </c>
      <c r="P4421" s="81">
        <f t="shared" si="692"/>
        <v>0</v>
      </c>
      <c r="Q4421" s="81">
        <f t="shared" si="693"/>
        <v>-3.6379379362739965</v>
      </c>
      <c r="S4421" s="1">
        <f t="shared" si="697"/>
        <v>1</v>
      </c>
      <c r="T4421" s="1" t="str">
        <f t="shared" si="698"/>
        <v>Peak</v>
      </c>
    </row>
    <row r="4422" spans="1:20" x14ac:dyDescent="0.25">
      <c r="A4422" s="85">
        <v>45110.458333322909</v>
      </c>
      <c r="B4422" s="1">
        <v>7</v>
      </c>
      <c r="C4422" s="1">
        <v>3</v>
      </c>
      <c r="D4422" s="1">
        <v>12</v>
      </c>
      <c r="E4422" s="1" t="str">
        <f t="shared" si="694"/>
        <v>Summer</v>
      </c>
      <c r="F4422" s="78">
        <v>1.3935999999999999</v>
      </c>
      <c r="G4422" s="79">
        <f t="shared" si="695"/>
        <v>2.6514126604287038</v>
      </c>
      <c r="J4422" s="78">
        <v>5.2072409999999998</v>
      </c>
      <c r="K4422" s="80">
        <f t="shared" si="696"/>
        <v>5.2072409999999998</v>
      </c>
      <c r="L4422" s="68" t="str">
        <f t="shared" si="689"/>
        <v>Normal</v>
      </c>
      <c r="N4422" s="67">
        <f t="shared" si="690"/>
        <v>2.555828339571296</v>
      </c>
      <c r="O4422" s="67">
        <f t="shared" si="691"/>
        <v>2.6514126604287038</v>
      </c>
      <c r="P4422" s="81">
        <f t="shared" si="692"/>
        <v>0</v>
      </c>
      <c r="Q4422" s="81">
        <f t="shared" si="693"/>
        <v>-2.555828339571296</v>
      </c>
      <c r="S4422" s="1">
        <f t="shared" si="697"/>
        <v>1</v>
      </c>
      <c r="T4422" s="1" t="str">
        <f t="shared" si="698"/>
        <v>Peak</v>
      </c>
    </row>
    <row r="4423" spans="1:20" x14ac:dyDescent="0.25">
      <c r="A4423" s="85">
        <v>45110.499999989574</v>
      </c>
      <c r="B4423" s="1">
        <v>7</v>
      </c>
      <c r="C4423" s="1">
        <v>3</v>
      </c>
      <c r="D4423" s="1">
        <v>13</v>
      </c>
      <c r="E4423" s="1" t="str">
        <f t="shared" si="694"/>
        <v>Summer</v>
      </c>
      <c r="F4423" s="78">
        <v>1.6007</v>
      </c>
      <c r="G4423" s="79">
        <f t="shared" si="695"/>
        <v>3.0454335860707711</v>
      </c>
      <c r="J4423" s="78">
        <v>6.7899889999999994</v>
      </c>
      <c r="K4423" s="80">
        <f t="shared" si="696"/>
        <v>6.7899889999999994</v>
      </c>
      <c r="L4423" s="68" t="str">
        <f t="shared" si="689"/>
        <v>Normal</v>
      </c>
      <c r="N4423" s="67">
        <f t="shared" si="690"/>
        <v>3.7445554139292283</v>
      </c>
      <c r="O4423" s="67">
        <f t="shared" si="691"/>
        <v>3.0454335860707711</v>
      </c>
      <c r="P4423" s="81">
        <f t="shared" si="692"/>
        <v>0</v>
      </c>
      <c r="Q4423" s="81">
        <f t="shared" si="693"/>
        <v>-3.7445554139292283</v>
      </c>
      <c r="S4423" s="1">
        <f t="shared" si="697"/>
        <v>1</v>
      </c>
      <c r="T4423" s="1" t="str">
        <f t="shared" si="698"/>
        <v>Peak</v>
      </c>
    </row>
    <row r="4424" spans="1:20" x14ac:dyDescent="0.25">
      <c r="A4424" s="85">
        <v>45110.541666656238</v>
      </c>
      <c r="B4424" s="1">
        <v>7</v>
      </c>
      <c r="C4424" s="1">
        <v>3</v>
      </c>
      <c r="D4424" s="1">
        <v>14</v>
      </c>
      <c r="E4424" s="1" t="str">
        <f t="shared" si="694"/>
        <v>Summer</v>
      </c>
      <c r="F4424" s="78">
        <v>1.7896000000000001</v>
      </c>
      <c r="G4424" s="79">
        <f t="shared" si="695"/>
        <v>3.4048278538341048</v>
      </c>
      <c r="J4424" s="78">
        <v>6.354349</v>
      </c>
      <c r="K4424" s="80">
        <f t="shared" si="696"/>
        <v>6.354349</v>
      </c>
      <c r="L4424" s="68" t="str">
        <f t="shared" si="689"/>
        <v>Normal</v>
      </c>
      <c r="N4424" s="67">
        <f t="shared" si="690"/>
        <v>2.9495211461658952</v>
      </c>
      <c r="O4424" s="67">
        <f t="shared" si="691"/>
        <v>3.4048278538341048</v>
      </c>
      <c r="P4424" s="81">
        <f t="shared" si="692"/>
        <v>0</v>
      </c>
      <c r="Q4424" s="81">
        <f t="shared" si="693"/>
        <v>-2.9495211461658952</v>
      </c>
      <c r="S4424" s="1">
        <f t="shared" si="697"/>
        <v>1</v>
      </c>
      <c r="T4424" s="1" t="str">
        <f t="shared" si="698"/>
        <v>Peak</v>
      </c>
    </row>
    <row r="4425" spans="1:20" x14ac:dyDescent="0.25">
      <c r="A4425" s="85">
        <v>45110.583333322902</v>
      </c>
      <c r="B4425" s="1">
        <v>7</v>
      </c>
      <c r="C4425" s="1">
        <v>3</v>
      </c>
      <c r="D4425" s="1">
        <v>15</v>
      </c>
      <c r="E4425" s="1" t="str">
        <f t="shared" si="694"/>
        <v>Summer</v>
      </c>
      <c r="F4425" s="78">
        <v>1.9487000000000001</v>
      </c>
      <c r="G4425" s="79">
        <f t="shared" si="695"/>
        <v>3.7075257257300627</v>
      </c>
      <c r="J4425" s="78">
        <v>5.5521880000000001</v>
      </c>
      <c r="K4425" s="80">
        <f t="shared" si="696"/>
        <v>5.5521880000000001</v>
      </c>
      <c r="L4425" s="68" t="str">
        <f t="shared" si="689"/>
        <v>Normal</v>
      </c>
      <c r="N4425" s="67">
        <f t="shared" si="690"/>
        <v>1.8446622742699375</v>
      </c>
      <c r="O4425" s="67">
        <f t="shared" si="691"/>
        <v>3.7075257257300627</v>
      </c>
      <c r="P4425" s="81">
        <f t="shared" si="692"/>
        <v>0</v>
      </c>
      <c r="Q4425" s="81">
        <f t="shared" si="693"/>
        <v>-1.8446622742699375</v>
      </c>
      <c r="S4425" s="1">
        <f t="shared" si="697"/>
        <v>1</v>
      </c>
      <c r="T4425" s="1" t="str">
        <f t="shared" si="698"/>
        <v>Peak</v>
      </c>
    </row>
    <row r="4426" spans="1:20" x14ac:dyDescent="0.25">
      <c r="A4426" s="85">
        <v>45110.624999989566</v>
      </c>
      <c r="B4426" s="1">
        <v>7</v>
      </c>
      <c r="C4426" s="1">
        <v>3</v>
      </c>
      <c r="D4426" s="1">
        <v>16</v>
      </c>
      <c r="E4426" s="1" t="str">
        <f t="shared" si="694"/>
        <v>Summer</v>
      </c>
      <c r="F4426" s="78">
        <v>2.0983000000000001</v>
      </c>
      <c r="G4426" s="79">
        <f t="shared" si="695"/>
        <v>3.9921492432387695</v>
      </c>
      <c r="J4426" s="78">
        <v>4.4646239999999997</v>
      </c>
      <c r="K4426" s="80">
        <f t="shared" si="696"/>
        <v>4.4646239999999997</v>
      </c>
      <c r="L4426" s="68" t="str">
        <f t="shared" si="689"/>
        <v>Normal</v>
      </c>
      <c r="N4426" s="67">
        <f t="shared" si="690"/>
        <v>0.47247475676123019</v>
      </c>
      <c r="O4426" s="67">
        <f t="shared" si="691"/>
        <v>3.9921492432387695</v>
      </c>
      <c r="P4426" s="81">
        <f t="shared" si="692"/>
        <v>0</v>
      </c>
      <c r="Q4426" s="81">
        <f t="shared" si="693"/>
        <v>-0.47247475676123019</v>
      </c>
      <c r="S4426" s="1">
        <f t="shared" si="697"/>
        <v>1</v>
      </c>
      <c r="T4426" s="1" t="str">
        <f t="shared" si="698"/>
        <v>Peak</v>
      </c>
    </row>
    <row r="4427" spans="1:20" x14ac:dyDescent="0.25">
      <c r="A4427" s="85">
        <v>45110.666666656231</v>
      </c>
      <c r="B4427" s="1">
        <v>7</v>
      </c>
      <c r="C4427" s="1">
        <v>3</v>
      </c>
      <c r="D4427" s="1">
        <v>17</v>
      </c>
      <c r="E4427" s="1" t="str">
        <f t="shared" si="694"/>
        <v>Summer</v>
      </c>
      <c r="F4427" s="78">
        <v>2.2250999999999999</v>
      </c>
      <c r="G4427" s="79">
        <f t="shared" si="695"/>
        <v>4.2333943102180749</v>
      </c>
      <c r="J4427" s="78">
        <v>3.0184830000000002</v>
      </c>
      <c r="K4427" s="80">
        <f t="shared" si="696"/>
        <v>3.0184830000000002</v>
      </c>
      <c r="L4427" s="68" t="str">
        <f t="shared" si="689"/>
        <v>Normal</v>
      </c>
      <c r="N4427" s="67">
        <f t="shared" si="690"/>
        <v>0</v>
      </c>
      <c r="O4427" s="67">
        <f t="shared" si="691"/>
        <v>3.0184830000000002</v>
      </c>
      <c r="P4427" s="81">
        <f t="shared" si="692"/>
        <v>1.2149113102180746</v>
      </c>
      <c r="Q4427" s="81">
        <f t="shared" si="693"/>
        <v>1.2149113102180746</v>
      </c>
      <c r="S4427" s="1">
        <f t="shared" si="697"/>
        <v>1</v>
      </c>
      <c r="T4427" s="1" t="str">
        <f t="shared" si="698"/>
        <v>Peak</v>
      </c>
    </row>
    <row r="4428" spans="1:20" x14ac:dyDescent="0.25">
      <c r="A4428" s="85">
        <v>45110.708333322895</v>
      </c>
      <c r="B4428" s="1">
        <v>7</v>
      </c>
      <c r="C4428" s="1">
        <v>3</v>
      </c>
      <c r="D4428" s="1">
        <v>18</v>
      </c>
      <c r="E4428" s="1" t="str">
        <f t="shared" si="694"/>
        <v>Summer</v>
      </c>
      <c r="F4428" s="78">
        <v>2.2795999999999998</v>
      </c>
      <c r="G4428" s="79">
        <f t="shared" si="695"/>
        <v>4.3370840274923026</v>
      </c>
      <c r="J4428" s="78">
        <v>1.2102840000000001</v>
      </c>
      <c r="K4428" s="80">
        <f t="shared" si="696"/>
        <v>1.2102840000000001</v>
      </c>
      <c r="L4428" s="68" t="str">
        <f t="shared" si="689"/>
        <v>Normal</v>
      </c>
      <c r="N4428" s="67">
        <f t="shared" si="690"/>
        <v>0</v>
      </c>
      <c r="O4428" s="67">
        <f t="shared" si="691"/>
        <v>1.2102840000000001</v>
      </c>
      <c r="P4428" s="81">
        <f t="shared" si="692"/>
        <v>3.1268000274923025</v>
      </c>
      <c r="Q4428" s="81">
        <f t="shared" si="693"/>
        <v>3.1268000274923025</v>
      </c>
      <c r="S4428" s="1">
        <f t="shared" si="697"/>
        <v>1</v>
      </c>
      <c r="T4428" s="1" t="str">
        <f t="shared" si="698"/>
        <v>Peak</v>
      </c>
    </row>
    <row r="4429" spans="1:20" x14ac:dyDescent="0.25">
      <c r="A4429" s="85">
        <v>45110.749999989559</v>
      </c>
      <c r="B4429" s="1">
        <v>7</v>
      </c>
      <c r="C4429" s="1">
        <v>3</v>
      </c>
      <c r="D4429" s="1">
        <v>19</v>
      </c>
      <c r="E4429" s="1" t="str">
        <f t="shared" si="694"/>
        <v>Summer</v>
      </c>
      <c r="F4429" s="78">
        <v>2.2330999999999999</v>
      </c>
      <c r="G4429" s="79">
        <f t="shared" si="695"/>
        <v>4.2486148191757591</v>
      </c>
      <c r="J4429" s="78">
        <v>0.23215100000000002</v>
      </c>
      <c r="K4429" s="80">
        <f t="shared" si="696"/>
        <v>0.23215100000000002</v>
      </c>
      <c r="L4429" s="68" t="str">
        <f t="shared" si="689"/>
        <v>Normal</v>
      </c>
      <c r="N4429" s="67">
        <f t="shared" si="690"/>
        <v>0</v>
      </c>
      <c r="O4429" s="67">
        <f t="shared" si="691"/>
        <v>0.23215100000000002</v>
      </c>
      <c r="P4429" s="81">
        <f t="shared" si="692"/>
        <v>4.0164638191757591</v>
      </c>
      <c r="Q4429" s="81">
        <f t="shared" si="693"/>
        <v>4.0164638191757591</v>
      </c>
      <c r="S4429" s="1">
        <f t="shared" si="697"/>
        <v>1</v>
      </c>
      <c r="T4429" s="1" t="str">
        <f t="shared" si="698"/>
        <v>Peak</v>
      </c>
    </row>
    <row r="4430" spans="1:20" x14ac:dyDescent="0.25">
      <c r="A4430" s="85">
        <v>45110.791666656223</v>
      </c>
      <c r="B4430" s="1">
        <v>7</v>
      </c>
      <c r="C4430" s="1">
        <v>3</v>
      </c>
      <c r="D4430" s="1">
        <v>20</v>
      </c>
      <c r="E4430" s="1" t="str">
        <f t="shared" si="694"/>
        <v>Summer</v>
      </c>
      <c r="F4430" s="78">
        <v>2.0746000000000002</v>
      </c>
      <c r="G4430" s="79">
        <f t="shared" si="695"/>
        <v>3.9470584854516284</v>
      </c>
      <c r="J4430" s="78">
        <v>0</v>
      </c>
      <c r="K4430" s="80">
        <f t="shared" si="696"/>
        <v>0</v>
      </c>
      <c r="L4430" s="68" t="str">
        <f t="shared" si="689"/>
        <v>Normal</v>
      </c>
      <c r="N4430" s="67">
        <f t="shared" si="690"/>
        <v>0</v>
      </c>
      <c r="O4430" s="67">
        <f t="shared" si="691"/>
        <v>0</v>
      </c>
      <c r="P4430" s="81">
        <f t="shared" si="692"/>
        <v>3.9470584854516284</v>
      </c>
      <c r="Q4430" s="81">
        <f t="shared" si="693"/>
        <v>3.9470584854516284</v>
      </c>
      <c r="S4430" s="1">
        <f t="shared" si="697"/>
        <v>1</v>
      </c>
      <c r="T4430" s="1" t="str">
        <f t="shared" si="698"/>
        <v>Peak</v>
      </c>
    </row>
    <row r="4431" spans="1:20" x14ac:dyDescent="0.25">
      <c r="A4431" s="85">
        <v>45110.833333322887</v>
      </c>
      <c r="B4431" s="1">
        <v>7</v>
      </c>
      <c r="C4431" s="1">
        <v>3</v>
      </c>
      <c r="D4431" s="1">
        <v>21</v>
      </c>
      <c r="E4431" s="1" t="str">
        <f t="shared" si="694"/>
        <v>Summer</v>
      </c>
      <c r="F4431" s="78">
        <v>1.8707</v>
      </c>
      <c r="G4431" s="79">
        <f t="shared" si="695"/>
        <v>3.5591257633926352</v>
      </c>
      <c r="J4431" s="78">
        <v>0</v>
      </c>
      <c r="K4431" s="80">
        <f t="shared" si="696"/>
        <v>0</v>
      </c>
      <c r="L4431" s="68" t="str">
        <f t="shared" si="689"/>
        <v>Normal</v>
      </c>
      <c r="N4431" s="67">
        <f t="shared" si="690"/>
        <v>0</v>
      </c>
      <c r="O4431" s="67">
        <f t="shared" si="691"/>
        <v>0</v>
      </c>
      <c r="P4431" s="81">
        <f t="shared" si="692"/>
        <v>3.5591257633926352</v>
      </c>
      <c r="Q4431" s="81">
        <f t="shared" si="693"/>
        <v>3.5591257633926352</v>
      </c>
      <c r="S4431" s="1">
        <f t="shared" si="697"/>
        <v>1</v>
      </c>
      <c r="T4431" s="1" t="str">
        <f t="shared" si="698"/>
        <v>Peak</v>
      </c>
    </row>
    <row r="4432" spans="1:20" x14ac:dyDescent="0.25">
      <c r="A4432" s="85">
        <v>45110.874999989552</v>
      </c>
      <c r="B4432" s="1">
        <v>7</v>
      </c>
      <c r="C4432" s="1">
        <v>3</v>
      </c>
      <c r="D4432" s="1">
        <v>22</v>
      </c>
      <c r="E4432" s="1" t="str">
        <f t="shared" si="694"/>
        <v>Summer</v>
      </c>
      <c r="F4432" s="78">
        <v>1.7293000000000001</v>
      </c>
      <c r="G4432" s="79">
        <f t="shared" si="695"/>
        <v>3.2901032675655553</v>
      </c>
      <c r="J4432" s="78">
        <v>0</v>
      </c>
      <c r="K4432" s="80">
        <f t="shared" si="696"/>
        <v>0</v>
      </c>
      <c r="L4432" s="68" t="str">
        <f t="shared" si="689"/>
        <v>Normal</v>
      </c>
      <c r="N4432" s="67">
        <f t="shared" si="690"/>
        <v>0</v>
      </c>
      <c r="O4432" s="67">
        <f t="shared" si="691"/>
        <v>0</v>
      </c>
      <c r="P4432" s="81">
        <f t="shared" si="692"/>
        <v>3.2901032675655553</v>
      </c>
      <c r="Q4432" s="81">
        <f t="shared" si="693"/>
        <v>3.2901032675655553</v>
      </c>
      <c r="S4432" s="1">
        <f t="shared" si="697"/>
        <v>1</v>
      </c>
      <c r="T4432" s="1" t="str">
        <f t="shared" si="698"/>
        <v>Off-Peak</v>
      </c>
    </row>
    <row r="4433" spans="1:20" x14ac:dyDescent="0.25">
      <c r="A4433" s="85">
        <v>45110.916666656216</v>
      </c>
      <c r="B4433" s="1">
        <v>7</v>
      </c>
      <c r="C4433" s="1">
        <v>3</v>
      </c>
      <c r="D4433" s="1">
        <v>23</v>
      </c>
      <c r="E4433" s="1" t="str">
        <f t="shared" si="694"/>
        <v>Summer</v>
      </c>
      <c r="F4433" s="78">
        <v>1.5783</v>
      </c>
      <c r="G4433" s="79">
        <f t="shared" si="695"/>
        <v>3.0028161609892532</v>
      </c>
      <c r="J4433" s="78">
        <v>0</v>
      </c>
      <c r="K4433" s="80">
        <f t="shared" si="696"/>
        <v>0</v>
      </c>
      <c r="L4433" s="68" t="str">
        <f t="shared" si="689"/>
        <v>Normal</v>
      </c>
      <c r="N4433" s="67">
        <f t="shared" si="690"/>
        <v>0</v>
      </c>
      <c r="O4433" s="67">
        <f t="shared" si="691"/>
        <v>0</v>
      </c>
      <c r="P4433" s="81">
        <f t="shared" si="692"/>
        <v>3.0028161609892532</v>
      </c>
      <c r="Q4433" s="81">
        <f t="shared" si="693"/>
        <v>3.0028161609892532</v>
      </c>
      <c r="S4433" s="1">
        <f t="shared" si="697"/>
        <v>1</v>
      </c>
      <c r="T4433" s="1" t="str">
        <f t="shared" si="698"/>
        <v>Off-Peak</v>
      </c>
    </row>
    <row r="4434" spans="1:20" x14ac:dyDescent="0.25">
      <c r="A4434" s="85">
        <v>45110.95833332288</v>
      </c>
      <c r="B4434" s="1">
        <v>7</v>
      </c>
      <c r="C4434" s="1">
        <v>4</v>
      </c>
      <c r="D4434" s="1">
        <v>0</v>
      </c>
      <c r="E4434" s="1" t="str">
        <f t="shared" si="694"/>
        <v>Summer</v>
      </c>
      <c r="F4434" s="78">
        <v>1.3882000000000001</v>
      </c>
      <c r="G4434" s="79">
        <f t="shared" si="695"/>
        <v>2.6411388168822669</v>
      </c>
      <c r="J4434" s="78">
        <v>0</v>
      </c>
      <c r="K4434" s="80">
        <f t="shared" si="696"/>
        <v>0</v>
      </c>
      <c r="L4434" s="68" t="str">
        <f t="shared" si="689"/>
        <v>Normal</v>
      </c>
      <c r="N4434" s="67">
        <f t="shared" si="690"/>
        <v>0</v>
      </c>
      <c r="O4434" s="67">
        <f t="shared" si="691"/>
        <v>0</v>
      </c>
      <c r="P4434" s="81">
        <f t="shared" si="692"/>
        <v>2.6411388168822669</v>
      </c>
      <c r="Q4434" s="81">
        <f t="shared" si="693"/>
        <v>2.6411388168822669</v>
      </c>
      <c r="S4434" s="1">
        <f t="shared" si="697"/>
        <v>1</v>
      </c>
      <c r="T4434" s="1" t="str">
        <f t="shared" si="698"/>
        <v>Off-Peak</v>
      </c>
    </row>
    <row r="4435" spans="1:20" x14ac:dyDescent="0.25">
      <c r="A4435" s="85">
        <v>45110.999999989544</v>
      </c>
      <c r="B4435" s="1">
        <v>7</v>
      </c>
      <c r="C4435" s="1">
        <v>4</v>
      </c>
      <c r="D4435" s="1">
        <v>1</v>
      </c>
      <c r="E4435" s="1" t="str">
        <f t="shared" si="694"/>
        <v>Summer</v>
      </c>
      <c r="F4435" s="78">
        <v>1.1974</v>
      </c>
      <c r="G4435" s="79">
        <f t="shared" si="695"/>
        <v>2.2781296782414824</v>
      </c>
      <c r="J4435" s="78">
        <v>0</v>
      </c>
      <c r="K4435" s="80">
        <f t="shared" si="696"/>
        <v>0</v>
      </c>
      <c r="L4435" s="68" t="str">
        <f t="shared" ref="L4435:L4498" si="699">IF(AND(D4435&gt;=$C$2,D4435&lt;=$C$3,E4435="Summer"),"MaxDis","Normal")</f>
        <v>Normal</v>
      </c>
      <c r="N4435" s="67">
        <f t="shared" ref="N4435:N4498" si="700">IF(K4435-G4435&lt;0,0,K4435-G4435)</f>
        <v>0</v>
      </c>
      <c r="O4435" s="67">
        <f t="shared" ref="O4435:O4498" si="701">K4435-N4435</f>
        <v>0</v>
      </c>
      <c r="P4435" s="81">
        <f t="shared" ref="P4435:P4498" si="702">MAX(0,G4435-O4435)</f>
        <v>2.2781296782414824</v>
      </c>
      <c r="Q4435" s="81">
        <f t="shared" ref="Q4435:Q4498" si="703">G4435-K4435</f>
        <v>2.2781296782414824</v>
      </c>
      <c r="S4435" s="1">
        <f t="shared" si="697"/>
        <v>2</v>
      </c>
      <c r="T4435" s="1" t="str">
        <f t="shared" si="698"/>
        <v>Off-Peak</v>
      </c>
    </row>
    <row r="4436" spans="1:20" x14ac:dyDescent="0.25">
      <c r="A4436" s="85">
        <v>45111.041666656209</v>
      </c>
      <c r="B4436" s="1">
        <v>7</v>
      </c>
      <c r="C4436" s="1">
        <v>4</v>
      </c>
      <c r="D4436" s="1">
        <v>2</v>
      </c>
      <c r="E4436" s="1" t="str">
        <f t="shared" ref="E4436:E4499" si="704">IF(AND(B4436&gt;=$C$5,B4436&lt;=$C$6),"Summer","Non-Summer")</f>
        <v>Summer</v>
      </c>
      <c r="F4436" s="78">
        <v>1.0387999999999999</v>
      </c>
      <c r="G4436" s="79">
        <f t="shared" ref="G4436:G4499" si="705">F4436*$G$13</f>
        <v>1.9763830881553799</v>
      </c>
      <c r="J4436" s="78">
        <v>0</v>
      </c>
      <c r="K4436" s="80">
        <f t="shared" ref="K4436:K4499" si="706">J4436*$K$13</f>
        <v>0</v>
      </c>
      <c r="L4436" s="68" t="str">
        <f t="shared" si="699"/>
        <v>Normal</v>
      </c>
      <c r="N4436" s="67">
        <f t="shared" si="700"/>
        <v>0</v>
      </c>
      <c r="O4436" s="67">
        <f t="shared" si="701"/>
        <v>0</v>
      </c>
      <c r="P4436" s="81">
        <f t="shared" si="702"/>
        <v>1.9763830881553799</v>
      </c>
      <c r="Q4436" s="81">
        <f t="shared" si="703"/>
        <v>1.9763830881553799</v>
      </c>
      <c r="S4436" s="1">
        <f t="shared" ref="S4436:S4499" si="707">WEEKDAY(A4436,2)</f>
        <v>2</v>
      </c>
      <c r="T4436" s="1" t="str">
        <f t="shared" ref="T4436:T4499" si="708">IF(S4436&gt;5,"Off-Peak",IF(AND(D4436&gt;=$C$7,D4436&lt;$C$8),"Peak","Off-Peak"))</f>
        <v>Off-Peak</v>
      </c>
    </row>
    <row r="4437" spans="1:20" x14ac:dyDescent="0.25">
      <c r="A4437" s="85">
        <v>45111.083333322873</v>
      </c>
      <c r="B4437" s="1">
        <v>7</v>
      </c>
      <c r="C4437" s="1">
        <v>4</v>
      </c>
      <c r="D4437" s="1">
        <v>3</v>
      </c>
      <c r="E4437" s="1" t="str">
        <f t="shared" si="704"/>
        <v>Summer</v>
      </c>
      <c r="F4437" s="78">
        <v>0.92510000000000003</v>
      </c>
      <c r="G4437" s="79">
        <f t="shared" si="705"/>
        <v>1.7600616045942838</v>
      </c>
      <c r="J4437" s="78">
        <v>0</v>
      </c>
      <c r="K4437" s="80">
        <f t="shared" si="706"/>
        <v>0</v>
      </c>
      <c r="L4437" s="68" t="str">
        <f t="shared" si="699"/>
        <v>Normal</v>
      </c>
      <c r="N4437" s="67">
        <f t="shared" si="700"/>
        <v>0</v>
      </c>
      <c r="O4437" s="67">
        <f t="shared" si="701"/>
        <v>0</v>
      </c>
      <c r="P4437" s="81">
        <f t="shared" si="702"/>
        <v>1.7600616045942838</v>
      </c>
      <c r="Q4437" s="81">
        <f t="shared" si="703"/>
        <v>1.7600616045942838</v>
      </c>
      <c r="S4437" s="1">
        <f t="shared" si="707"/>
        <v>2</v>
      </c>
      <c r="T4437" s="1" t="str">
        <f t="shared" si="708"/>
        <v>Off-Peak</v>
      </c>
    </row>
    <row r="4438" spans="1:20" x14ac:dyDescent="0.25">
      <c r="A4438" s="85">
        <v>45111.124999989537</v>
      </c>
      <c r="B4438" s="1">
        <v>7</v>
      </c>
      <c r="C4438" s="1">
        <v>4</v>
      </c>
      <c r="D4438" s="1">
        <v>4</v>
      </c>
      <c r="E4438" s="1" t="str">
        <f t="shared" si="704"/>
        <v>Summer</v>
      </c>
      <c r="F4438" s="78">
        <v>0.84360000000000002</v>
      </c>
      <c r="G4438" s="79">
        <f t="shared" si="705"/>
        <v>1.6050026695878692</v>
      </c>
      <c r="J4438" s="78">
        <v>0</v>
      </c>
      <c r="K4438" s="80">
        <f t="shared" si="706"/>
        <v>0</v>
      </c>
      <c r="L4438" s="68" t="str">
        <f t="shared" si="699"/>
        <v>Normal</v>
      </c>
      <c r="N4438" s="67">
        <f t="shared" si="700"/>
        <v>0</v>
      </c>
      <c r="O4438" s="67">
        <f t="shared" si="701"/>
        <v>0</v>
      </c>
      <c r="P4438" s="81">
        <f t="shared" si="702"/>
        <v>1.6050026695878692</v>
      </c>
      <c r="Q4438" s="81">
        <f t="shared" si="703"/>
        <v>1.6050026695878692</v>
      </c>
      <c r="S4438" s="1">
        <f t="shared" si="707"/>
        <v>2</v>
      </c>
      <c r="T4438" s="1" t="str">
        <f t="shared" si="708"/>
        <v>Off-Peak</v>
      </c>
    </row>
    <row r="4439" spans="1:20" x14ac:dyDescent="0.25">
      <c r="A4439" s="85">
        <v>45111.166666656201</v>
      </c>
      <c r="B4439" s="1">
        <v>7</v>
      </c>
      <c r="C4439" s="1">
        <v>4</v>
      </c>
      <c r="D4439" s="1">
        <v>5</v>
      </c>
      <c r="E4439" s="1" t="str">
        <f t="shared" si="704"/>
        <v>Summer</v>
      </c>
      <c r="F4439" s="78">
        <v>0.78969999999999996</v>
      </c>
      <c r="G4439" s="79">
        <f t="shared" si="705"/>
        <v>1.5024544904854673</v>
      </c>
      <c r="J4439" s="78">
        <v>0</v>
      </c>
      <c r="K4439" s="80">
        <f t="shared" si="706"/>
        <v>0</v>
      </c>
      <c r="L4439" s="68" t="str">
        <f t="shared" si="699"/>
        <v>Normal</v>
      </c>
      <c r="N4439" s="67">
        <f t="shared" si="700"/>
        <v>0</v>
      </c>
      <c r="O4439" s="67">
        <f t="shared" si="701"/>
        <v>0</v>
      </c>
      <c r="P4439" s="81">
        <f t="shared" si="702"/>
        <v>1.5024544904854673</v>
      </c>
      <c r="Q4439" s="81">
        <f t="shared" si="703"/>
        <v>1.5024544904854673</v>
      </c>
      <c r="S4439" s="1">
        <f t="shared" si="707"/>
        <v>2</v>
      </c>
      <c r="T4439" s="1" t="str">
        <f t="shared" si="708"/>
        <v>Off-Peak</v>
      </c>
    </row>
    <row r="4440" spans="1:20" x14ac:dyDescent="0.25">
      <c r="A4440" s="85">
        <v>45111.208333322866</v>
      </c>
      <c r="B4440" s="1">
        <v>7</v>
      </c>
      <c r="C4440" s="1">
        <v>4</v>
      </c>
      <c r="D4440" s="1">
        <v>6</v>
      </c>
      <c r="E4440" s="1" t="str">
        <f t="shared" si="704"/>
        <v>Summer</v>
      </c>
      <c r="F4440" s="78">
        <v>0.75839999999999996</v>
      </c>
      <c r="G4440" s="79">
        <f t="shared" si="705"/>
        <v>1.4429042491885253</v>
      </c>
      <c r="J4440" s="78">
        <v>0.31418299999999999</v>
      </c>
      <c r="K4440" s="80">
        <f t="shared" si="706"/>
        <v>0.31418299999999999</v>
      </c>
      <c r="L4440" s="68" t="str">
        <f t="shared" si="699"/>
        <v>Normal</v>
      </c>
      <c r="N4440" s="67">
        <f t="shared" si="700"/>
        <v>0</v>
      </c>
      <c r="O4440" s="67">
        <f t="shared" si="701"/>
        <v>0.31418299999999999</v>
      </c>
      <c r="P4440" s="81">
        <f t="shared" si="702"/>
        <v>1.1287212491885255</v>
      </c>
      <c r="Q4440" s="81">
        <f t="shared" si="703"/>
        <v>1.1287212491885255</v>
      </c>
      <c r="S4440" s="1">
        <f t="shared" si="707"/>
        <v>2</v>
      </c>
      <c r="T4440" s="1" t="str">
        <f t="shared" si="708"/>
        <v>Peak</v>
      </c>
    </row>
    <row r="4441" spans="1:20" x14ac:dyDescent="0.25">
      <c r="A4441" s="85">
        <v>45111.24999998953</v>
      </c>
      <c r="B4441" s="1">
        <v>7</v>
      </c>
      <c r="C4441" s="1">
        <v>4</v>
      </c>
      <c r="D4441" s="1">
        <v>7</v>
      </c>
      <c r="E4441" s="1" t="str">
        <f t="shared" si="704"/>
        <v>Summer</v>
      </c>
      <c r="F4441" s="78">
        <v>0.78290000000000004</v>
      </c>
      <c r="G4441" s="79">
        <f t="shared" si="705"/>
        <v>1.4895170578714354</v>
      </c>
      <c r="J4441" s="78">
        <v>1.540473</v>
      </c>
      <c r="K4441" s="80">
        <f t="shared" si="706"/>
        <v>1.540473</v>
      </c>
      <c r="L4441" s="68" t="str">
        <f t="shared" si="699"/>
        <v>Normal</v>
      </c>
      <c r="N4441" s="67">
        <f t="shared" si="700"/>
        <v>5.095594212856458E-2</v>
      </c>
      <c r="O4441" s="67">
        <f t="shared" si="701"/>
        <v>1.4895170578714354</v>
      </c>
      <c r="P4441" s="81">
        <f t="shared" si="702"/>
        <v>0</v>
      </c>
      <c r="Q4441" s="81">
        <f t="shared" si="703"/>
        <v>-5.095594212856458E-2</v>
      </c>
      <c r="S4441" s="1">
        <f t="shared" si="707"/>
        <v>2</v>
      </c>
      <c r="T4441" s="1" t="str">
        <f t="shared" si="708"/>
        <v>Peak</v>
      </c>
    </row>
    <row r="4442" spans="1:20" x14ac:dyDescent="0.25">
      <c r="A4442" s="85">
        <v>45111.291666656194</v>
      </c>
      <c r="B4442" s="1">
        <v>7</v>
      </c>
      <c r="C4442" s="1">
        <v>4</v>
      </c>
      <c r="D4442" s="1">
        <v>8</v>
      </c>
      <c r="E4442" s="1" t="str">
        <f t="shared" si="704"/>
        <v>Summer</v>
      </c>
      <c r="F4442" s="78">
        <v>0.92810000000000004</v>
      </c>
      <c r="G4442" s="79">
        <f t="shared" si="705"/>
        <v>1.7657692954534157</v>
      </c>
      <c r="J4442" s="78">
        <v>2.3980160000000001</v>
      </c>
      <c r="K4442" s="80">
        <f t="shared" si="706"/>
        <v>2.3980160000000001</v>
      </c>
      <c r="L4442" s="68" t="str">
        <f t="shared" si="699"/>
        <v>Normal</v>
      </c>
      <c r="N4442" s="67">
        <f t="shared" si="700"/>
        <v>0.63224670454658449</v>
      </c>
      <c r="O4442" s="67">
        <f t="shared" si="701"/>
        <v>1.7657692954534157</v>
      </c>
      <c r="P4442" s="81">
        <f t="shared" si="702"/>
        <v>0</v>
      </c>
      <c r="Q4442" s="81">
        <f t="shared" si="703"/>
        <v>-0.63224670454658449</v>
      </c>
      <c r="S4442" s="1">
        <f t="shared" si="707"/>
        <v>2</v>
      </c>
      <c r="T4442" s="1" t="str">
        <f t="shared" si="708"/>
        <v>Peak</v>
      </c>
    </row>
    <row r="4443" spans="1:20" x14ac:dyDescent="0.25">
      <c r="A4443" s="85">
        <v>45111.333333322858</v>
      </c>
      <c r="B4443" s="1">
        <v>7</v>
      </c>
      <c r="C4443" s="1">
        <v>4</v>
      </c>
      <c r="D4443" s="1">
        <v>9</v>
      </c>
      <c r="E4443" s="1" t="str">
        <f t="shared" si="704"/>
        <v>Summer</v>
      </c>
      <c r="F4443" s="78">
        <v>1.1595</v>
      </c>
      <c r="G4443" s="79">
        <f t="shared" si="705"/>
        <v>2.2060225170544503</v>
      </c>
      <c r="J4443" s="78">
        <v>4.1973419999999999</v>
      </c>
      <c r="K4443" s="80">
        <f t="shared" si="706"/>
        <v>4.1973419999999999</v>
      </c>
      <c r="L4443" s="68" t="str">
        <f t="shared" si="699"/>
        <v>Normal</v>
      </c>
      <c r="N4443" s="67">
        <f t="shared" si="700"/>
        <v>1.9913194829455496</v>
      </c>
      <c r="O4443" s="67">
        <f t="shared" si="701"/>
        <v>2.2060225170544503</v>
      </c>
      <c r="P4443" s="81">
        <f t="shared" si="702"/>
        <v>0</v>
      </c>
      <c r="Q4443" s="81">
        <f t="shared" si="703"/>
        <v>-1.9913194829455496</v>
      </c>
      <c r="S4443" s="1">
        <f t="shared" si="707"/>
        <v>2</v>
      </c>
      <c r="T4443" s="1" t="str">
        <f t="shared" si="708"/>
        <v>Peak</v>
      </c>
    </row>
    <row r="4444" spans="1:20" x14ac:dyDescent="0.25">
      <c r="A4444" s="85">
        <v>45111.374999989523</v>
      </c>
      <c r="B4444" s="1">
        <v>7</v>
      </c>
      <c r="C4444" s="1">
        <v>4</v>
      </c>
      <c r="D4444" s="1">
        <v>10</v>
      </c>
      <c r="E4444" s="1" t="str">
        <f t="shared" si="704"/>
        <v>Summer</v>
      </c>
      <c r="F4444" s="78">
        <v>1.4547000000000001</v>
      </c>
      <c r="G4444" s="79">
        <f t="shared" si="705"/>
        <v>2.7676592975930223</v>
      </c>
      <c r="J4444" s="78">
        <v>4.9206809999999992</v>
      </c>
      <c r="K4444" s="80">
        <f t="shared" si="706"/>
        <v>4.9206809999999992</v>
      </c>
      <c r="L4444" s="68" t="str">
        <f t="shared" si="699"/>
        <v>Normal</v>
      </c>
      <c r="N4444" s="67">
        <f t="shared" si="700"/>
        <v>2.1530217024069769</v>
      </c>
      <c r="O4444" s="67">
        <f t="shared" si="701"/>
        <v>2.7676592975930223</v>
      </c>
      <c r="P4444" s="81">
        <f t="shared" si="702"/>
        <v>0</v>
      </c>
      <c r="Q4444" s="81">
        <f t="shared" si="703"/>
        <v>-2.1530217024069769</v>
      </c>
      <c r="S4444" s="1">
        <f t="shared" si="707"/>
        <v>2</v>
      </c>
      <c r="T4444" s="1" t="str">
        <f t="shared" si="708"/>
        <v>Peak</v>
      </c>
    </row>
    <row r="4445" spans="1:20" x14ac:dyDescent="0.25">
      <c r="A4445" s="85">
        <v>45111.416666656187</v>
      </c>
      <c r="B4445" s="1">
        <v>7</v>
      </c>
      <c r="C4445" s="1">
        <v>4</v>
      </c>
      <c r="D4445" s="1">
        <v>11</v>
      </c>
      <c r="E4445" s="1" t="str">
        <f t="shared" si="704"/>
        <v>Summer</v>
      </c>
      <c r="F4445" s="78">
        <v>1.7712000000000001</v>
      </c>
      <c r="G4445" s="79">
        <f t="shared" si="705"/>
        <v>3.3698206832314299</v>
      </c>
      <c r="J4445" s="78">
        <v>6.1467099999999997</v>
      </c>
      <c r="K4445" s="80">
        <f t="shared" si="706"/>
        <v>6.1467099999999997</v>
      </c>
      <c r="L4445" s="68" t="str">
        <f t="shared" si="699"/>
        <v>Normal</v>
      </c>
      <c r="N4445" s="67">
        <f t="shared" si="700"/>
        <v>2.7768893167685698</v>
      </c>
      <c r="O4445" s="67">
        <f t="shared" si="701"/>
        <v>3.3698206832314299</v>
      </c>
      <c r="P4445" s="81">
        <f t="shared" si="702"/>
        <v>0</v>
      </c>
      <c r="Q4445" s="81">
        <f t="shared" si="703"/>
        <v>-2.7768893167685698</v>
      </c>
      <c r="S4445" s="1">
        <f t="shared" si="707"/>
        <v>2</v>
      </c>
      <c r="T4445" s="1" t="str">
        <f t="shared" si="708"/>
        <v>Peak</v>
      </c>
    </row>
    <row r="4446" spans="1:20" x14ac:dyDescent="0.25">
      <c r="A4446" s="85">
        <v>45111.458333322851</v>
      </c>
      <c r="B4446" s="1">
        <v>7</v>
      </c>
      <c r="C4446" s="1">
        <v>4</v>
      </c>
      <c r="D4446" s="1">
        <v>12</v>
      </c>
      <c r="E4446" s="1" t="str">
        <f t="shared" si="704"/>
        <v>Summer</v>
      </c>
      <c r="F4446" s="78">
        <v>2.0512000000000001</v>
      </c>
      <c r="G4446" s="79">
        <f t="shared" si="705"/>
        <v>3.9025384967504002</v>
      </c>
      <c r="J4446" s="78">
        <v>6.5399709999999995</v>
      </c>
      <c r="K4446" s="80">
        <f t="shared" si="706"/>
        <v>6.5399709999999995</v>
      </c>
      <c r="L4446" s="68" t="str">
        <f t="shared" si="699"/>
        <v>Normal</v>
      </c>
      <c r="N4446" s="67">
        <f t="shared" si="700"/>
        <v>2.6374325032495993</v>
      </c>
      <c r="O4446" s="67">
        <f t="shared" si="701"/>
        <v>3.9025384967504002</v>
      </c>
      <c r="P4446" s="81">
        <f t="shared" si="702"/>
        <v>0</v>
      </c>
      <c r="Q4446" s="81">
        <f t="shared" si="703"/>
        <v>-2.6374325032495993</v>
      </c>
      <c r="S4446" s="1">
        <f t="shared" si="707"/>
        <v>2</v>
      </c>
      <c r="T4446" s="1" t="str">
        <f t="shared" si="708"/>
        <v>Peak</v>
      </c>
    </row>
    <row r="4447" spans="1:20" x14ac:dyDescent="0.25">
      <c r="A4447" s="85">
        <v>45111.499999989515</v>
      </c>
      <c r="B4447" s="1">
        <v>7</v>
      </c>
      <c r="C4447" s="1">
        <v>4</v>
      </c>
      <c r="D4447" s="1">
        <v>13</v>
      </c>
      <c r="E4447" s="1" t="str">
        <f t="shared" si="704"/>
        <v>Summer</v>
      </c>
      <c r="F4447" s="78">
        <v>2.2770999999999999</v>
      </c>
      <c r="G4447" s="79">
        <f t="shared" si="705"/>
        <v>4.3323276184430259</v>
      </c>
      <c r="J4447" s="78">
        <v>6.554341</v>
      </c>
      <c r="K4447" s="80">
        <f t="shared" si="706"/>
        <v>6.554341</v>
      </c>
      <c r="L4447" s="68" t="str">
        <f t="shared" si="699"/>
        <v>Normal</v>
      </c>
      <c r="N4447" s="67">
        <f t="shared" si="700"/>
        <v>2.222013381556974</v>
      </c>
      <c r="O4447" s="67">
        <f t="shared" si="701"/>
        <v>4.3323276184430259</v>
      </c>
      <c r="P4447" s="81">
        <f t="shared" si="702"/>
        <v>0</v>
      </c>
      <c r="Q4447" s="81">
        <f t="shared" si="703"/>
        <v>-2.222013381556974</v>
      </c>
      <c r="S4447" s="1">
        <f t="shared" si="707"/>
        <v>2</v>
      </c>
      <c r="T4447" s="1" t="str">
        <f t="shared" si="708"/>
        <v>Peak</v>
      </c>
    </row>
    <row r="4448" spans="1:20" x14ac:dyDescent="0.25">
      <c r="A4448" s="85">
        <v>45111.54166665618</v>
      </c>
      <c r="B4448" s="1">
        <v>7</v>
      </c>
      <c r="C4448" s="1">
        <v>4</v>
      </c>
      <c r="D4448" s="1">
        <v>14</v>
      </c>
      <c r="E4448" s="1" t="str">
        <f t="shared" si="704"/>
        <v>Summer</v>
      </c>
      <c r="F4448" s="78">
        <v>2.4403999999999999</v>
      </c>
      <c r="G4448" s="79">
        <f t="shared" si="705"/>
        <v>4.6430162575417686</v>
      </c>
      <c r="J4448" s="78">
        <v>5.4331059999999995</v>
      </c>
      <c r="K4448" s="80">
        <f t="shared" si="706"/>
        <v>5.4331059999999995</v>
      </c>
      <c r="L4448" s="68" t="str">
        <f t="shared" si="699"/>
        <v>Normal</v>
      </c>
      <c r="N4448" s="67">
        <f t="shared" si="700"/>
        <v>0.79008974245823094</v>
      </c>
      <c r="O4448" s="67">
        <f t="shared" si="701"/>
        <v>4.6430162575417686</v>
      </c>
      <c r="P4448" s="81">
        <f t="shared" si="702"/>
        <v>0</v>
      </c>
      <c r="Q4448" s="81">
        <f t="shared" si="703"/>
        <v>-0.79008974245823094</v>
      </c>
      <c r="S4448" s="1">
        <f t="shared" si="707"/>
        <v>2</v>
      </c>
      <c r="T4448" s="1" t="str">
        <f t="shared" si="708"/>
        <v>Peak</v>
      </c>
    </row>
    <row r="4449" spans="1:20" x14ac:dyDescent="0.25">
      <c r="A4449" s="85">
        <v>45111.583333322844</v>
      </c>
      <c r="B4449" s="1">
        <v>7</v>
      </c>
      <c r="C4449" s="1">
        <v>4</v>
      </c>
      <c r="D4449" s="1">
        <v>15</v>
      </c>
      <c r="E4449" s="1" t="str">
        <f t="shared" si="704"/>
        <v>Summer</v>
      </c>
      <c r="F4449" s="78">
        <v>2.5552000000000001</v>
      </c>
      <c r="G4449" s="79">
        <f t="shared" si="705"/>
        <v>4.8614305610845472</v>
      </c>
      <c r="J4449" s="78">
        <v>3.8929780000000003</v>
      </c>
      <c r="K4449" s="80">
        <f t="shared" si="706"/>
        <v>3.8929780000000003</v>
      </c>
      <c r="L4449" s="68" t="str">
        <f t="shared" si="699"/>
        <v>Normal</v>
      </c>
      <c r="N4449" s="67">
        <f t="shared" si="700"/>
        <v>0</v>
      </c>
      <c r="O4449" s="67">
        <f t="shared" si="701"/>
        <v>3.8929780000000003</v>
      </c>
      <c r="P4449" s="81">
        <f t="shared" si="702"/>
        <v>0.96845256108454691</v>
      </c>
      <c r="Q4449" s="81">
        <f t="shared" si="703"/>
        <v>0.96845256108454691</v>
      </c>
      <c r="S4449" s="1">
        <f t="shared" si="707"/>
        <v>2</v>
      </c>
      <c r="T4449" s="1" t="str">
        <f t="shared" si="708"/>
        <v>Peak</v>
      </c>
    </row>
    <row r="4450" spans="1:20" x14ac:dyDescent="0.25">
      <c r="A4450" s="85">
        <v>45111.624999989508</v>
      </c>
      <c r="B4450" s="1">
        <v>7</v>
      </c>
      <c r="C4450" s="1">
        <v>4</v>
      </c>
      <c r="D4450" s="1">
        <v>16</v>
      </c>
      <c r="E4450" s="1" t="str">
        <f t="shared" si="704"/>
        <v>Summer</v>
      </c>
      <c r="F4450" s="78">
        <v>2.6385000000000001</v>
      </c>
      <c r="G4450" s="79">
        <f t="shared" si="705"/>
        <v>5.0199141106064404</v>
      </c>
      <c r="J4450" s="78">
        <v>4.3197140000000003</v>
      </c>
      <c r="K4450" s="80">
        <f t="shared" si="706"/>
        <v>4.3197140000000003</v>
      </c>
      <c r="L4450" s="68" t="str">
        <f t="shared" si="699"/>
        <v>Normal</v>
      </c>
      <c r="N4450" s="67">
        <f t="shared" si="700"/>
        <v>0</v>
      </c>
      <c r="O4450" s="67">
        <f t="shared" si="701"/>
        <v>4.3197140000000003</v>
      </c>
      <c r="P4450" s="81">
        <f t="shared" si="702"/>
        <v>0.70020011060644016</v>
      </c>
      <c r="Q4450" s="81">
        <f t="shared" si="703"/>
        <v>0.70020011060644016</v>
      </c>
      <c r="S4450" s="1">
        <f t="shared" si="707"/>
        <v>2</v>
      </c>
      <c r="T4450" s="1" t="str">
        <f t="shared" si="708"/>
        <v>Peak</v>
      </c>
    </row>
    <row r="4451" spans="1:20" x14ac:dyDescent="0.25">
      <c r="A4451" s="85">
        <v>45111.666666656172</v>
      </c>
      <c r="B4451" s="1">
        <v>7</v>
      </c>
      <c r="C4451" s="1">
        <v>4</v>
      </c>
      <c r="D4451" s="1">
        <v>17</v>
      </c>
      <c r="E4451" s="1" t="str">
        <f t="shared" si="704"/>
        <v>Summer</v>
      </c>
      <c r="F4451" s="78">
        <v>2.6648000000000001</v>
      </c>
      <c r="G4451" s="79">
        <f t="shared" si="705"/>
        <v>5.0699515338048293</v>
      </c>
      <c r="J4451" s="78">
        <v>2.9487749999999999</v>
      </c>
      <c r="K4451" s="80">
        <f t="shared" si="706"/>
        <v>2.9487749999999999</v>
      </c>
      <c r="L4451" s="68" t="str">
        <f t="shared" si="699"/>
        <v>Normal</v>
      </c>
      <c r="N4451" s="67">
        <f t="shared" si="700"/>
        <v>0</v>
      </c>
      <c r="O4451" s="67">
        <f t="shared" si="701"/>
        <v>2.9487749999999999</v>
      </c>
      <c r="P4451" s="81">
        <f t="shared" si="702"/>
        <v>2.1211765338048294</v>
      </c>
      <c r="Q4451" s="81">
        <f t="shared" si="703"/>
        <v>2.1211765338048294</v>
      </c>
      <c r="S4451" s="1">
        <f t="shared" si="707"/>
        <v>2</v>
      </c>
      <c r="T4451" s="1" t="str">
        <f t="shared" si="708"/>
        <v>Peak</v>
      </c>
    </row>
    <row r="4452" spans="1:20" x14ac:dyDescent="0.25">
      <c r="A4452" s="85">
        <v>45111.708333322837</v>
      </c>
      <c r="B4452" s="1">
        <v>7</v>
      </c>
      <c r="C4452" s="1">
        <v>4</v>
      </c>
      <c r="D4452" s="1">
        <v>18</v>
      </c>
      <c r="E4452" s="1" t="str">
        <f t="shared" si="704"/>
        <v>Summer</v>
      </c>
      <c r="F4452" s="78">
        <v>2.6141000000000001</v>
      </c>
      <c r="G4452" s="79">
        <f t="shared" si="705"/>
        <v>4.9734915582855015</v>
      </c>
      <c r="J4452" s="78">
        <v>1.30131</v>
      </c>
      <c r="K4452" s="80">
        <f t="shared" si="706"/>
        <v>1.30131</v>
      </c>
      <c r="L4452" s="68" t="str">
        <f t="shared" si="699"/>
        <v>Normal</v>
      </c>
      <c r="N4452" s="67">
        <f t="shared" si="700"/>
        <v>0</v>
      </c>
      <c r="O4452" s="67">
        <f t="shared" si="701"/>
        <v>1.30131</v>
      </c>
      <c r="P4452" s="81">
        <f t="shared" si="702"/>
        <v>3.6721815582855015</v>
      </c>
      <c r="Q4452" s="81">
        <f t="shared" si="703"/>
        <v>3.6721815582855015</v>
      </c>
      <c r="S4452" s="1">
        <f t="shared" si="707"/>
        <v>2</v>
      </c>
      <c r="T4452" s="1" t="str">
        <f t="shared" si="708"/>
        <v>Peak</v>
      </c>
    </row>
    <row r="4453" spans="1:20" x14ac:dyDescent="0.25">
      <c r="A4453" s="85">
        <v>45111.749999989501</v>
      </c>
      <c r="B4453" s="1">
        <v>7</v>
      </c>
      <c r="C4453" s="1">
        <v>4</v>
      </c>
      <c r="D4453" s="1">
        <v>19</v>
      </c>
      <c r="E4453" s="1" t="str">
        <f t="shared" si="704"/>
        <v>Summer</v>
      </c>
      <c r="F4453" s="78">
        <v>2.5657000000000001</v>
      </c>
      <c r="G4453" s="79">
        <f t="shared" si="705"/>
        <v>4.8814074790915081</v>
      </c>
      <c r="J4453" s="78">
        <v>0.18365199999999998</v>
      </c>
      <c r="K4453" s="80">
        <f t="shared" si="706"/>
        <v>0.18365199999999998</v>
      </c>
      <c r="L4453" s="68" t="str">
        <f t="shared" si="699"/>
        <v>Normal</v>
      </c>
      <c r="N4453" s="67">
        <f t="shared" si="700"/>
        <v>0</v>
      </c>
      <c r="O4453" s="67">
        <f t="shared" si="701"/>
        <v>0.18365199999999998</v>
      </c>
      <c r="P4453" s="81">
        <f t="shared" si="702"/>
        <v>4.6977554790915077</v>
      </c>
      <c r="Q4453" s="81">
        <f t="shared" si="703"/>
        <v>4.6977554790915077</v>
      </c>
      <c r="S4453" s="1">
        <f t="shared" si="707"/>
        <v>2</v>
      </c>
      <c r="T4453" s="1" t="str">
        <f t="shared" si="708"/>
        <v>Peak</v>
      </c>
    </row>
    <row r="4454" spans="1:20" x14ac:dyDescent="0.25">
      <c r="A4454" s="85">
        <v>45111.791666656165</v>
      </c>
      <c r="B4454" s="1">
        <v>7</v>
      </c>
      <c r="C4454" s="1">
        <v>4</v>
      </c>
      <c r="D4454" s="1">
        <v>20</v>
      </c>
      <c r="E4454" s="1" t="str">
        <f t="shared" si="704"/>
        <v>Summer</v>
      </c>
      <c r="F4454" s="78">
        <v>2.4506000000000001</v>
      </c>
      <c r="G4454" s="79">
        <f t="shared" si="705"/>
        <v>4.6624224064628175</v>
      </c>
      <c r="J4454" s="78">
        <v>0</v>
      </c>
      <c r="K4454" s="80">
        <f t="shared" si="706"/>
        <v>0</v>
      </c>
      <c r="L4454" s="68" t="str">
        <f t="shared" si="699"/>
        <v>Normal</v>
      </c>
      <c r="N4454" s="67">
        <f t="shared" si="700"/>
        <v>0</v>
      </c>
      <c r="O4454" s="67">
        <f t="shared" si="701"/>
        <v>0</v>
      </c>
      <c r="P4454" s="81">
        <f t="shared" si="702"/>
        <v>4.6624224064628175</v>
      </c>
      <c r="Q4454" s="81">
        <f t="shared" si="703"/>
        <v>4.6624224064628175</v>
      </c>
      <c r="S4454" s="1">
        <f t="shared" si="707"/>
        <v>2</v>
      </c>
      <c r="T4454" s="1" t="str">
        <f t="shared" si="708"/>
        <v>Peak</v>
      </c>
    </row>
    <row r="4455" spans="1:20" x14ac:dyDescent="0.25">
      <c r="A4455" s="85">
        <v>45111.833333322829</v>
      </c>
      <c r="B4455" s="1">
        <v>7</v>
      </c>
      <c r="C4455" s="1">
        <v>4</v>
      </c>
      <c r="D4455" s="1">
        <v>21</v>
      </c>
      <c r="E4455" s="1" t="str">
        <f t="shared" si="704"/>
        <v>Summer</v>
      </c>
      <c r="F4455" s="78">
        <v>2.2692999999999999</v>
      </c>
      <c r="G4455" s="79">
        <f t="shared" si="705"/>
        <v>4.3174876222092831</v>
      </c>
      <c r="J4455" s="78">
        <v>0</v>
      </c>
      <c r="K4455" s="80">
        <f t="shared" si="706"/>
        <v>0</v>
      </c>
      <c r="L4455" s="68" t="str">
        <f t="shared" si="699"/>
        <v>Normal</v>
      </c>
      <c r="N4455" s="67">
        <f t="shared" si="700"/>
        <v>0</v>
      </c>
      <c r="O4455" s="67">
        <f t="shared" si="701"/>
        <v>0</v>
      </c>
      <c r="P4455" s="81">
        <f t="shared" si="702"/>
        <v>4.3174876222092831</v>
      </c>
      <c r="Q4455" s="81">
        <f t="shared" si="703"/>
        <v>4.3174876222092831</v>
      </c>
      <c r="S4455" s="1">
        <f t="shared" si="707"/>
        <v>2</v>
      </c>
      <c r="T4455" s="1" t="str">
        <f t="shared" si="708"/>
        <v>Peak</v>
      </c>
    </row>
    <row r="4456" spans="1:20" x14ac:dyDescent="0.25">
      <c r="A4456" s="85">
        <v>45111.874999989494</v>
      </c>
      <c r="B4456" s="1">
        <v>7</v>
      </c>
      <c r="C4456" s="1">
        <v>4</v>
      </c>
      <c r="D4456" s="1">
        <v>22</v>
      </c>
      <c r="E4456" s="1" t="str">
        <f t="shared" si="704"/>
        <v>Summer</v>
      </c>
      <c r="F4456" s="78">
        <v>2.1252</v>
      </c>
      <c r="G4456" s="79">
        <f t="shared" si="705"/>
        <v>4.0433282046089847</v>
      </c>
      <c r="J4456" s="78">
        <v>0</v>
      </c>
      <c r="K4456" s="80">
        <f t="shared" si="706"/>
        <v>0</v>
      </c>
      <c r="L4456" s="68" t="str">
        <f t="shared" si="699"/>
        <v>Normal</v>
      </c>
      <c r="N4456" s="67">
        <f t="shared" si="700"/>
        <v>0</v>
      </c>
      <c r="O4456" s="67">
        <f t="shared" si="701"/>
        <v>0</v>
      </c>
      <c r="P4456" s="81">
        <f t="shared" si="702"/>
        <v>4.0433282046089847</v>
      </c>
      <c r="Q4456" s="81">
        <f t="shared" si="703"/>
        <v>4.0433282046089847</v>
      </c>
      <c r="S4456" s="1">
        <f t="shared" si="707"/>
        <v>2</v>
      </c>
      <c r="T4456" s="1" t="str">
        <f t="shared" si="708"/>
        <v>Off-Peak</v>
      </c>
    </row>
    <row r="4457" spans="1:20" x14ac:dyDescent="0.25">
      <c r="A4457" s="85">
        <v>45111.916666656158</v>
      </c>
      <c r="B4457" s="1">
        <v>7</v>
      </c>
      <c r="C4457" s="1">
        <v>4</v>
      </c>
      <c r="D4457" s="1">
        <v>23</v>
      </c>
      <c r="E4457" s="1" t="str">
        <f t="shared" si="704"/>
        <v>Summer</v>
      </c>
      <c r="F4457" s="78">
        <v>1.974</v>
      </c>
      <c r="G4457" s="79">
        <f t="shared" si="705"/>
        <v>3.7556605853087408</v>
      </c>
      <c r="J4457" s="78">
        <v>0</v>
      </c>
      <c r="K4457" s="80">
        <f t="shared" si="706"/>
        <v>0</v>
      </c>
      <c r="L4457" s="68" t="str">
        <f t="shared" si="699"/>
        <v>Normal</v>
      </c>
      <c r="N4457" s="67">
        <f t="shared" si="700"/>
        <v>0</v>
      </c>
      <c r="O4457" s="67">
        <f t="shared" si="701"/>
        <v>0</v>
      </c>
      <c r="P4457" s="81">
        <f t="shared" si="702"/>
        <v>3.7556605853087408</v>
      </c>
      <c r="Q4457" s="81">
        <f t="shared" si="703"/>
        <v>3.7556605853087408</v>
      </c>
      <c r="S4457" s="1">
        <f t="shared" si="707"/>
        <v>2</v>
      </c>
      <c r="T4457" s="1" t="str">
        <f t="shared" si="708"/>
        <v>Off-Peak</v>
      </c>
    </row>
    <row r="4458" spans="1:20" x14ac:dyDescent="0.25">
      <c r="A4458" s="85">
        <v>45111.958333322822</v>
      </c>
      <c r="B4458" s="1">
        <v>7</v>
      </c>
      <c r="C4458" s="1">
        <v>5</v>
      </c>
      <c r="D4458" s="1">
        <v>0</v>
      </c>
      <c r="E4458" s="1" t="str">
        <f t="shared" si="704"/>
        <v>Summer</v>
      </c>
      <c r="F4458" s="78">
        <v>1.7723</v>
      </c>
      <c r="G4458" s="79">
        <f t="shared" si="705"/>
        <v>3.3719135032131113</v>
      </c>
      <c r="J4458" s="78">
        <v>0</v>
      </c>
      <c r="K4458" s="80">
        <f t="shared" si="706"/>
        <v>0</v>
      </c>
      <c r="L4458" s="68" t="str">
        <f t="shared" si="699"/>
        <v>Normal</v>
      </c>
      <c r="N4458" s="67">
        <f t="shared" si="700"/>
        <v>0</v>
      </c>
      <c r="O4458" s="67">
        <f t="shared" si="701"/>
        <v>0</v>
      </c>
      <c r="P4458" s="81">
        <f t="shared" si="702"/>
        <v>3.3719135032131113</v>
      </c>
      <c r="Q4458" s="81">
        <f t="shared" si="703"/>
        <v>3.3719135032131113</v>
      </c>
      <c r="S4458" s="1">
        <f t="shared" si="707"/>
        <v>2</v>
      </c>
      <c r="T4458" s="1" t="str">
        <f t="shared" si="708"/>
        <v>Off-Peak</v>
      </c>
    </row>
    <row r="4459" spans="1:20" x14ac:dyDescent="0.25">
      <c r="A4459" s="85">
        <v>45111.999999989486</v>
      </c>
      <c r="B4459" s="1">
        <v>7</v>
      </c>
      <c r="C4459" s="1">
        <v>5</v>
      </c>
      <c r="D4459" s="1">
        <v>1</v>
      </c>
      <c r="E4459" s="1" t="str">
        <f t="shared" si="704"/>
        <v>Summer</v>
      </c>
      <c r="F4459" s="78">
        <v>1.546</v>
      </c>
      <c r="G4459" s="79">
        <f t="shared" si="705"/>
        <v>2.9413633560726007</v>
      </c>
      <c r="J4459" s="78">
        <v>0</v>
      </c>
      <c r="K4459" s="80">
        <f t="shared" si="706"/>
        <v>0</v>
      </c>
      <c r="L4459" s="68" t="str">
        <f t="shared" si="699"/>
        <v>Normal</v>
      </c>
      <c r="N4459" s="67">
        <f t="shared" si="700"/>
        <v>0</v>
      </c>
      <c r="O4459" s="67">
        <f t="shared" si="701"/>
        <v>0</v>
      </c>
      <c r="P4459" s="81">
        <f t="shared" si="702"/>
        <v>2.9413633560726007</v>
      </c>
      <c r="Q4459" s="81">
        <f t="shared" si="703"/>
        <v>2.9413633560726007</v>
      </c>
      <c r="S4459" s="1">
        <f t="shared" si="707"/>
        <v>3</v>
      </c>
      <c r="T4459" s="1" t="str">
        <f t="shared" si="708"/>
        <v>Off-Peak</v>
      </c>
    </row>
    <row r="4460" spans="1:20" x14ac:dyDescent="0.25">
      <c r="A4460" s="85">
        <v>45112.04166665615</v>
      </c>
      <c r="B4460" s="1">
        <v>7</v>
      </c>
      <c r="C4460" s="1">
        <v>5</v>
      </c>
      <c r="D4460" s="1">
        <v>2</v>
      </c>
      <c r="E4460" s="1" t="str">
        <f t="shared" si="704"/>
        <v>Summer</v>
      </c>
      <c r="F4460" s="78">
        <v>1.349</v>
      </c>
      <c r="G4460" s="79">
        <f t="shared" si="705"/>
        <v>2.5665583229896107</v>
      </c>
      <c r="J4460" s="78">
        <v>0</v>
      </c>
      <c r="K4460" s="80">
        <f t="shared" si="706"/>
        <v>0</v>
      </c>
      <c r="L4460" s="68" t="str">
        <f t="shared" si="699"/>
        <v>Normal</v>
      </c>
      <c r="N4460" s="67">
        <f t="shared" si="700"/>
        <v>0</v>
      </c>
      <c r="O4460" s="67">
        <f t="shared" si="701"/>
        <v>0</v>
      </c>
      <c r="P4460" s="81">
        <f t="shared" si="702"/>
        <v>2.5665583229896107</v>
      </c>
      <c r="Q4460" s="81">
        <f t="shared" si="703"/>
        <v>2.5665583229896107</v>
      </c>
      <c r="S4460" s="1">
        <f t="shared" si="707"/>
        <v>3</v>
      </c>
      <c r="T4460" s="1" t="str">
        <f t="shared" si="708"/>
        <v>Off-Peak</v>
      </c>
    </row>
    <row r="4461" spans="1:20" x14ac:dyDescent="0.25">
      <c r="A4461" s="85">
        <v>45112.083333322815</v>
      </c>
      <c r="B4461" s="1">
        <v>7</v>
      </c>
      <c r="C4461" s="1">
        <v>5</v>
      </c>
      <c r="D4461" s="1">
        <v>3</v>
      </c>
      <c r="E4461" s="1" t="str">
        <f t="shared" si="704"/>
        <v>Summer</v>
      </c>
      <c r="F4461" s="78">
        <v>1.208</v>
      </c>
      <c r="G4461" s="79">
        <f t="shared" si="705"/>
        <v>2.2982968526104148</v>
      </c>
      <c r="J4461" s="78">
        <v>0</v>
      </c>
      <c r="K4461" s="80">
        <f t="shared" si="706"/>
        <v>0</v>
      </c>
      <c r="L4461" s="68" t="str">
        <f t="shared" si="699"/>
        <v>Normal</v>
      </c>
      <c r="N4461" s="67">
        <f t="shared" si="700"/>
        <v>0</v>
      </c>
      <c r="O4461" s="67">
        <f t="shared" si="701"/>
        <v>0</v>
      </c>
      <c r="P4461" s="81">
        <f t="shared" si="702"/>
        <v>2.2982968526104148</v>
      </c>
      <c r="Q4461" s="81">
        <f t="shared" si="703"/>
        <v>2.2982968526104148</v>
      </c>
      <c r="S4461" s="1">
        <f t="shared" si="707"/>
        <v>3</v>
      </c>
      <c r="T4461" s="1" t="str">
        <f t="shared" si="708"/>
        <v>Off-Peak</v>
      </c>
    </row>
    <row r="4462" spans="1:20" x14ac:dyDescent="0.25">
      <c r="A4462" s="85">
        <v>45112.124999989479</v>
      </c>
      <c r="B4462" s="1">
        <v>7</v>
      </c>
      <c r="C4462" s="1">
        <v>5</v>
      </c>
      <c r="D4462" s="1">
        <v>4</v>
      </c>
      <c r="E4462" s="1" t="str">
        <f t="shared" si="704"/>
        <v>Summer</v>
      </c>
      <c r="F4462" s="78">
        <v>1.1052</v>
      </c>
      <c r="G4462" s="79">
        <f t="shared" si="705"/>
        <v>2.1027133125041644</v>
      </c>
      <c r="J4462" s="78">
        <v>0</v>
      </c>
      <c r="K4462" s="80">
        <f t="shared" si="706"/>
        <v>0</v>
      </c>
      <c r="L4462" s="68" t="str">
        <f t="shared" si="699"/>
        <v>Normal</v>
      </c>
      <c r="N4462" s="67">
        <f t="shared" si="700"/>
        <v>0</v>
      </c>
      <c r="O4462" s="67">
        <f t="shared" si="701"/>
        <v>0</v>
      </c>
      <c r="P4462" s="81">
        <f t="shared" si="702"/>
        <v>2.1027133125041644</v>
      </c>
      <c r="Q4462" s="81">
        <f t="shared" si="703"/>
        <v>2.1027133125041644</v>
      </c>
      <c r="S4462" s="1">
        <f t="shared" si="707"/>
        <v>3</v>
      </c>
      <c r="T4462" s="1" t="str">
        <f t="shared" si="708"/>
        <v>Off-Peak</v>
      </c>
    </row>
    <row r="4463" spans="1:20" x14ac:dyDescent="0.25">
      <c r="A4463" s="85">
        <v>45112.166666656143</v>
      </c>
      <c r="B4463" s="1">
        <v>7</v>
      </c>
      <c r="C4463" s="1">
        <v>5</v>
      </c>
      <c r="D4463" s="1">
        <v>5</v>
      </c>
      <c r="E4463" s="1" t="str">
        <f t="shared" si="704"/>
        <v>Summer</v>
      </c>
      <c r="F4463" s="78">
        <v>1.0395000000000001</v>
      </c>
      <c r="G4463" s="79">
        <f t="shared" si="705"/>
        <v>1.9777148826891775</v>
      </c>
      <c r="J4463" s="78">
        <v>0</v>
      </c>
      <c r="K4463" s="80">
        <f t="shared" si="706"/>
        <v>0</v>
      </c>
      <c r="L4463" s="68" t="str">
        <f t="shared" si="699"/>
        <v>Normal</v>
      </c>
      <c r="N4463" s="67">
        <f t="shared" si="700"/>
        <v>0</v>
      </c>
      <c r="O4463" s="67">
        <f t="shared" si="701"/>
        <v>0</v>
      </c>
      <c r="P4463" s="81">
        <f t="shared" si="702"/>
        <v>1.9777148826891775</v>
      </c>
      <c r="Q4463" s="81">
        <f t="shared" si="703"/>
        <v>1.9777148826891775</v>
      </c>
      <c r="S4463" s="1">
        <f t="shared" si="707"/>
        <v>3</v>
      </c>
      <c r="T4463" s="1" t="str">
        <f t="shared" si="708"/>
        <v>Off-Peak</v>
      </c>
    </row>
    <row r="4464" spans="1:20" x14ac:dyDescent="0.25">
      <c r="A4464" s="85">
        <v>45112.208333322807</v>
      </c>
      <c r="B4464" s="1">
        <v>7</v>
      </c>
      <c r="C4464" s="1">
        <v>5</v>
      </c>
      <c r="D4464" s="1">
        <v>6</v>
      </c>
      <c r="E4464" s="1" t="str">
        <f t="shared" si="704"/>
        <v>Summer</v>
      </c>
      <c r="F4464" s="78">
        <v>0.99950000000000006</v>
      </c>
      <c r="G4464" s="79">
        <f t="shared" si="705"/>
        <v>1.9016123379007532</v>
      </c>
      <c r="J4464" s="78">
        <v>0.28676200000000002</v>
      </c>
      <c r="K4464" s="80">
        <f t="shared" si="706"/>
        <v>0.28676200000000002</v>
      </c>
      <c r="L4464" s="68" t="str">
        <f t="shared" si="699"/>
        <v>Normal</v>
      </c>
      <c r="N4464" s="67">
        <f t="shared" si="700"/>
        <v>0</v>
      </c>
      <c r="O4464" s="67">
        <f t="shared" si="701"/>
        <v>0.28676200000000002</v>
      </c>
      <c r="P4464" s="81">
        <f t="shared" si="702"/>
        <v>1.6148503379007533</v>
      </c>
      <c r="Q4464" s="81">
        <f t="shared" si="703"/>
        <v>1.6148503379007533</v>
      </c>
      <c r="S4464" s="1">
        <f t="shared" si="707"/>
        <v>3</v>
      </c>
      <c r="T4464" s="1" t="str">
        <f t="shared" si="708"/>
        <v>Peak</v>
      </c>
    </row>
    <row r="4465" spans="1:20" x14ac:dyDescent="0.25">
      <c r="A4465" s="85">
        <v>45112.249999989472</v>
      </c>
      <c r="B4465" s="1">
        <v>7</v>
      </c>
      <c r="C4465" s="1">
        <v>5</v>
      </c>
      <c r="D4465" s="1">
        <v>7</v>
      </c>
      <c r="E4465" s="1" t="str">
        <f t="shared" si="704"/>
        <v>Summer</v>
      </c>
      <c r="F4465" s="78">
        <v>1.0341</v>
      </c>
      <c r="G4465" s="79">
        <f t="shared" si="705"/>
        <v>1.9674410391427402</v>
      </c>
      <c r="J4465" s="78">
        <v>1.5430519999999999</v>
      </c>
      <c r="K4465" s="80">
        <f t="shared" si="706"/>
        <v>1.5430519999999999</v>
      </c>
      <c r="L4465" s="68" t="str">
        <f t="shared" si="699"/>
        <v>Normal</v>
      </c>
      <c r="N4465" s="67">
        <f t="shared" si="700"/>
        <v>0</v>
      </c>
      <c r="O4465" s="67">
        <f t="shared" si="701"/>
        <v>1.5430519999999999</v>
      </c>
      <c r="P4465" s="81">
        <f t="shared" si="702"/>
        <v>0.42438903914274029</v>
      </c>
      <c r="Q4465" s="81">
        <f t="shared" si="703"/>
        <v>0.42438903914274029</v>
      </c>
      <c r="S4465" s="1">
        <f t="shared" si="707"/>
        <v>3</v>
      </c>
      <c r="T4465" s="1" t="str">
        <f t="shared" si="708"/>
        <v>Peak</v>
      </c>
    </row>
    <row r="4466" spans="1:20" x14ac:dyDescent="0.25">
      <c r="A4466" s="85">
        <v>45112.291666656136</v>
      </c>
      <c r="B4466" s="1">
        <v>7</v>
      </c>
      <c r="C4466" s="1">
        <v>5</v>
      </c>
      <c r="D4466" s="1">
        <v>8</v>
      </c>
      <c r="E4466" s="1" t="str">
        <f t="shared" si="704"/>
        <v>Summer</v>
      </c>
      <c r="F4466" s="78">
        <v>1.2072000000000001</v>
      </c>
      <c r="G4466" s="79">
        <f t="shared" si="705"/>
        <v>2.2967748017146468</v>
      </c>
      <c r="J4466" s="78">
        <v>3.1462829999999999</v>
      </c>
      <c r="K4466" s="80">
        <f t="shared" si="706"/>
        <v>3.1462829999999999</v>
      </c>
      <c r="L4466" s="68" t="str">
        <f t="shared" si="699"/>
        <v>Normal</v>
      </c>
      <c r="N4466" s="67">
        <f t="shared" si="700"/>
        <v>0.84950819828535318</v>
      </c>
      <c r="O4466" s="67">
        <f t="shared" si="701"/>
        <v>2.2967748017146468</v>
      </c>
      <c r="P4466" s="81">
        <f t="shared" si="702"/>
        <v>0</v>
      </c>
      <c r="Q4466" s="81">
        <f t="shared" si="703"/>
        <v>-0.84950819828535318</v>
      </c>
      <c r="S4466" s="1">
        <f t="shared" si="707"/>
        <v>3</v>
      </c>
      <c r="T4466" s="1" t="str">
        <f t="shared" si="708"/>
        <v>Peak</v>
      </c>
    </row>
    <row r="4467" spans="1:20" x14ac:dyDescent="0.25">
      <c r="A4467" s="85">
        <v>45112.3333333228</v>
      </c>
      <c r="B4467" s="1">
        <v>7</v>
      </c>
      <c r="C4467" s="1">
        <v>5</v>
      </c>
      <c r="D4467" s="1">
        <v>9</v>
      </c>
      <c r="E4467" s="1" t="str">
        <f t="shared" si="704"/>
        <v>Summer</v>
      </c>
      <c r="F4467" s="78">
        <v>1.423</v>
      </c>
      <c r="G4467" s="79">
        <f t="shared" si="705"/>
        <v>2.7073480308481956</v>
      </c>
      <c r="J4467" s="78">
        <v>4.3984230000000002</v>
      </c>
      <c r="K4467" s="80">
        <f t="shared" si="706"/>
        <v>4.3984230000000002</v>
      </c>
      <c r="L4467" s="68" t="str">
        <f t="shared" si="699"/>
        <v>Normal</v>
      </c>
      <c r="N4467" s="67">
        <f t="shared" si="700"/>
        <v>1.6910749691518046</v>
      </c>
      <c r="O4467" s="67">
        <f t="shared" si="701"/>
        <v>2.7073480308481956</v>
      </c>
      <c r="P4467" s="81">
        <f t="shared" si="702"/>
        <v>0</v>
      </c>
      <c r="Q4467" s="81">
        <f t="shared" si="703"/>
        <v>-1.6910749691518046</v>
      </c>
      <c r="S4467" s="1">
        <f t="shared" si="707"/>
        <v>3</v>
      </c>
      <c r="T4467" s="1" t="str">
        <f t="shared" si="708"/>
        <v>Peak</v>
      </c>
    </row>
    <row r="4468" spans="1:20" x14ac:dyDescent="0.25">
      <c r="A4468" s="85">
        <v>45112.374999989464</v>
      </c>
      <c r="B4468" s="1">
        <v>7</v>
      </c>
      <c r="C4468" s="1">
        <v>5</v>
      </c>
      <c r="D4468" s="1">
        <v>10</v>
      </c>
      <c r="E4468" s="1" t="str">
        <f t="shared" si="704"/>
        <v>Summer</v>
      </c>
      <c r="F4468" s="78">
        <v>1.6681999999999999</v>
      </c>
      <c r="G4468" s="79">
        <f t="shared" si="705"/>
        <v>3.1738566304012368</v>
      </c>
      <c r="J4468" s="78">
        <v>5.3345910000000005</v>
      </c>
      <c r="K4468" s="80">
        <f t="shared" si="706"/>
        <v>5.3345910000000005</v>
      </c>
      <c r="L4468" s="68" t="str">
        <f t="shared" si="699"/>
        <v>Normal</v>
      </c>
      <c r="N4468" s="67">
        <f t="shared" si="700"/>
        <v>2.1607343695987637</v>
      </c>
      <c r="O4468" s="67">
        <f t="shared" si="701"/>
        <v>3.1738566304012368</v>
      </c>
      <c r="P4468" s="81">
        <f t="shared" si="702"/>
        <v>0</v>
      </c>
      <c r="Q4468" s="81">
        <f t="shared" si="703"/>
        <v>-2.1607343695987637</v>
      </c>
      <c r="S4468" s="1">
        <f t="shared" si="707"/>
        <v>3</v>
      </c>
      <c r="T4468" s="1" t="str">
        <f t="shared" si="708"/>
        <v>Peak</v>
      </c>
    </row>
    <row r="4469" spans="1:20" x14ac:dyDescent="0.25">
      <c r="A4469" s="85">
        <v>45112.416666656129</v>
      </c>
      <c r="B4469" s="1">
        <v>7</v>
      </c>
      <c r="C4469" s="1">
        <v>5</v>
      </c>
      <c r="D4469" s="1">
        <v>11</v>
      </c>
      <c r="E4469" s="1" t="str">
        <f t="shared" si="704"/>
        <v>Summer</v>
      </c>
      <c r="F4469" s="78">
        <v>1.9271</v>
      </c>
      <c r="G4469" s="79">
        <f t="shared" si="705"/>
        <v>3.6664303515443133</v>
      </c>
      <c r="J4469" s="78">
        <v>5.9781459999999997</v>
      </c>
      <c r="K4469" s="80">
        <f t="shared" si="706"/>
        <v>5.9781459999999997</v>
      </c>
      <c r="L4469" s="68" t="str">
        <f t="shared" si="699"/>
        <v>Normal</v>
      </c>
      <c r="N4469" s="67">
        <f t="shared" si="700"/>
        <v>2.3117156484556864</v>
      </c>
      <c r="O4469" s="67">
        <f t="shared" si="701"/>
        <v>3.6664303515443133</v>
      </c>
      <c r="P4469" s="81">
        <f t="shared" si="702"/>
        <v>0</v>
      </c>
      <c r="Q4469" s="81">
        <f t="shared" si="703"/>
        <v>-2.3117156484556864</v>
      </c>
      <c r="S4469" s="1">
        <f t="shared" si="707"/>
        <v>3</v>
      </c>
      <c r="T4469" s="1" t="str">
        <f t="shared" si="708"/>
        <v>Peak</v>
      </c>
    </row>
    <row r="4470" spans="1:20" x14ac:dyDescent="0.25">
      <c r="A4470" s="85">
        <v>45112.458333322793</v>
      </c>
      <c r="B4470" s="1">
        <v>7</v>
      </c>
      <c r="C4470" s="1">
        <v>5</v>
      </c>
      <c r="D4470" s="1">
        <v>12</v>
      </c>
      <c r="E4470" s="1" t="str">
        <f t="shared" si="704"/>
        <v>Summer</v>
      </c>
      <c r="F4470" s="78">
        <v>2.1627000000000001</v>
      </c>
      <c r="G4470" s="79">
        <f t="shared" si="705"/>
        <v>4.1146743403481327</v>
      </c>
      <c r="J4470" s="78">
        <v>6.3017399999999997</v>
      </c>
      <c r="K4470" s="80">
        <f t="shared" si="706"/>
        <v>6.3017399999999997</v>
      </c>
      <c r="L4470" s="68" t="str">
        <f t="shared" si="699"/>
        <v>Normal</v>
      </c>
      <c r="N4470" s="67">
        <f t="shared" si="700"/>
        <v>2.1870656596518669</v>
      </c>
      <c r="O4470" s="67">
        <f t="shared" si="701"/>
        <v>4.1146743403481327</v>
      </c>
      <c r="P4470" s="81">
        <f t="shared" si="702"/>
        <v>0</v>
      </c>
      <c r="Q4470" s="81">
        <f t="shared" si="703"/>
        <v>-2.1870656596518669</v>
      </c>
      <c r="S4470" s="1">
        <f t="shared" si="707"/>
        <v>3</v>
      </c>
      <c r="T4470" s="1" t="str">
        <f t="shared" si="708"/>
        <v>Peak</v>
      </c>
    </row>
    <row r="4471" spans="1:20" x14ac:dyDescent="0.25">
      <c r="A4471" s="85">
        <v>45112.499999989457</v>
      </c>
      <c r="B4471" s="1">
        <v>7</v>
      </c>
      <c r="C4471" s="1">
        <v>5</v>
      </c>
      <c r="D4471" s="1">
        <v>13</v>
      </c>
      <c r="E4471" s="1" t="str">
        <f t="shared" si="704"/>
        <v>Summer</v>
      </c>
      <c r="F4471" s="78">
        <v>2.3572000000000002</v>
      </c>
      <c r="G4471" s="79">
        <f t="shared" si="705"/>
        <v>4.484722964381846</v>
      </c>
      <c r="J4471" s="78">
        <v>6.3003650000000002</v>
      </c>
      <c r="K4471" s="80">
        <f t="shared" si="706"/>
        <v>6.3003650000000002</v>
      </c>
      <c r="L4471" s="68" t="str">
        <f t="shared" si="699"/>
        <v>Normal</v>
      </c>
      <c r="N4471" s="67">
        <f t="shared" si="700"/>
        <v>1.8156420356181542</v>
      </c>
      <c r="O4471" s="67">
        <f t="shared" si="701"/>
        <v>4.484722964381846</v>
      </c>
      <c r="P4471" s="81">
        <f t="shared" si="702"/>
        <v>0</v>
      </c>
      <c r="Q4471" s="81">
        <f t="shared" si="703"/>
        <v>-1.8156420356181542</v>
      </c>
      <c r="S4471" s="1">
        <f t="shared" si="707"/>
        <v>3</v>
      </c>
      <c r="T4471" s="1" t="str">
        <f t="shared" si="708"/>
        <v>Peak</v>
      </c>
    </row>
    <row r="4472" spans="1:20" x14ac:dyDescent="0.25">
      <c r="A4472" s="85">
        <v>45112.541666656121</v>
      </c>
      <c r="B4472" s="1">
        <v>7</v>
      </c>
      <c r="C4472" s="1">
        <v>5</v>
      </c>
      <c r="D4472" s="1">
        <v>14</v>
      </c>
      <c r="E4472" s="1" t="str">
        <f t="shared" si="704"/>
        <v>Summer</v>
      </c>
      <c r="F4472" s="78">
        <v>2.4767999999999999</v>
      </c>
      <c r="G4472" s="79">
        <f t="shared" si="705"/>
        <v>4.7122695732992348</v>
      </c>
      <c r="J4472" s="78">
        <v>5.9311059999999998</v>
      </c>
      <c r="K4472" s="80">
        <f t="shared" si="706"/>
        <v>5.9311059999999998</v>
      </c>
      <c r="L4472" s="68" t="str">
        <f t="shared" si="699"/>
        <v>Normal</v>
      </c>
      <c r="N4472" s="67">
        <f t="shared" si="700"/>
        <v>1.218836426700765</v>
      </c>
      <c r="O4472" s="67">
        <f t="shared" si="701"/>
        <v>4.7122695732992348</v>
      </c>
      <c r="P4472" s="81">
        <f t="shared" si="702"/>
        <v>0</v>
      </c>
      <c r="Q4472" s="81">
        <f t="shared" si="703"/>
        <v>-1.218836426700765</v>
      </c>
      <c r="S4472" s="1">
        <f t="shared" si="707"/>
        <v>3</v>
      </c>
      <c r="T4472" s="1" t="str">
        <f t="shared" si="708"/>
        <v>Peak</v>
      </c>
    </row>
    <row r="4473" spans="1:20" x14ac:dyDescent="0.25">
      <c r="A4473" s="85">
        <v>45112.583333322786</v>
      </c>
      <c r="B4473" s="1">
        <v>7</v>
      </c>
      <c r="C4473" s="1">
        <v>5</v>
      </c>
      <c r="D4473" s="1">
        <v>15</v>
      </c>
      <c r="E4473" s="1" t="str">
        <f t="shared" si="704"/>
        <v>Summer</v>
      </c>
      <c r="F4473" s="78">
        <v>2.4649999999999999</v>
      </c>
      <c r="G4473" s="79">
        <f t="shared" si="705"/>
        <v>4.6898193225866498</v>
      </c>
      <c r="J4473" s="78">
        <v>5.2434200000000004</v>
      </c>
      <c r="K4473" s="80">
        <f t="shared" si="706"/>
        <v>5.2434200000000004</v>
      </c>
      <c r="L4473" s="68" t="str">
        <f t="shared" si="699"/>
        <v>Normal</v>
      </c>
      <c r="N4473" s="67">
        <f t="shared" si="700"/>
        <v>0.55360067741335062</v>
      </c>
      <c r="O4473" s="67">
        <f t="shared" si="701"/>
        <v>4.6898193225866498</v>
      </c>
      <c r="P4473" s="81">
        <f t="shared" si="702"/>
        <v>0</v>
      </c>
      <c r="Q4473" s="81">
        <f t="shared" si="703"/>
        <v>-0.55360067741335062</v>
      </c>
      <c r="S4473" s="1">
        <f t="shared" si="707"/>
        <v>3</v>
      </c>
      <c r="T4473" s="1" t="str">
        <f t="shared" si="708"/>
        <v>Peak</v>
      </c>
    </row>
    <row r="4474" spans="1:20" x14ac:dyDescent="0.25">
      <c r="A4474" s="85">
        <v>45112.62499998945</v>
      </c>
      <c r="B4474" s="1">
        <v>7</v>
      </c>
      <c r="C4474" s="1">
        <v>5</v>
      </c>
      <c r="D4474" s="1">
        <v>16</v>
      </c>
      <c r="E4474" s="1" t="str">
        <f t="shared" si="704"/>
        <v>Summer</v>
      </c>
      <c r="F4474" s="78">
        <v>2.407</v>
      </c>
      <c r="G4474" s="79">
        <f t="shared" si="705"/>
        <v>4.5794706326434342</v>
      </c>
      <c r="J4474" s="78">
        <v>4.2310469999999993</v>
      </c>
      <c r="K4474" s="80">
        <f t="shared" si="706"/>
        <v>4.2310469999999993</v>
      </c>
      <c r="L4474" s="68" t="str">
        <f t="shared" si="699"/>
        <v>Normal</v>
      </c>
      <c r="N4474" s="67">
        <f t="shared" si="700"/>
        <v>0</v>
      </c>
      <c r="O4474" s="67">
        <f t="shared" si="701"/>
        <v>4.2310469999999993</v>
      </c>
      <c r="P4474" s="81">
        <f t="shared" si="702"/>
        <v>0.3484236326434349</v>
      </c>
      <c r="Q4474" s="81">
        <f t="shared" si="703"/>
        <v>0.3484236326434349</v>
      </c>
      <c r="S4474" s="1">
        <f t="shared" si="707"/>
        <v>3</v>
      </c>
      <c r="T4474" s="1" t="str">
        <f t="shared" si="708"/>
        <v>Peak</v>
      </c>
    </row>
    <row r="4475" spans="1:20" x14ac:dyDescent="0.25">
      <c r="A4475" s="85">
        <v>45112.666666656114</v>
      </c>
      <c r="B4475" s="1">
        <v>7</v>
      </c>
      <c r="C4475" s="1">
        <v>5</v>
      </c>
      <c r="D4475" s="1">
        <v>17</v>
      </c>
      <c r="E4475" s="1" t="str">
        <f t="shared" si="704"/>
        <v>Summer</v>
      </c>
      <c r="F4475" s="78">
        <v>2.3740999999999999</v>
      </c>
      <c r="G4475" s="79">
        <f t="shared" si="705"/>
        <v>4.516876289554955</v>
      </c>
      <c r="J4475" s="78">
        <v>2.9017910000000002</v>
      </c>
      <c r="K4475" s="80">
        <f t="shared" si="706"/>
        <v>2.9017910000000002</v>
      </c>
      <c r="L4475" s="68" t="str">
        <f t="shared" si="699"/>
        <v>Normal</v>
      </c>
      <c r="N4475" s="67">
        <f t="shared" si="700"/>
        <v>0</v>
      </c>
      <c r="O4475" s="67">
        <f t="shared" si="701"/>
        <v>2.9017910000000002</v>
      </c>
      <c r="P4475" s="81">
        <f t="shared" si="702"/>
        <v>1.6150852895549548</v>
      </c>
      <c r="Q4475" s="81">
        <f t="shared" si="703"/>
        <v>1.6150852895549548</v>
      </c>
      <c r="S4475" s="1">
        <f t="shared" si="707"/>
        <v>3</v>
      </c>
      <c r="T4475" s="1" t="str">
        <f t="shared" si="708"/>
        <v>Peak</v>
      </c>
    </row>
    <row r="4476" spans="1:20" x14ac:dyDescent="0.25">
      <c r="A4476" s="85">
        <v>45112.708333322778</v>
      </c>
      <c r="B4476" s="1">
        <v>7</v>
      </c>
      <c r="C4476" s="1">
        <v>5</v>
      </c>
      <c r="D4476" s="1">
        <v>18</v>
      </c>
      <c r="E4476" s="1" t="str">
        <f t="shared" si="704"/>
        <v>Summer</v>
      </c>
      <c r="F4476" s="78">
        <v>2.2854000000000001</v>
      </c>
      <c r="G4476" s="79">
        <f t="shared" si="705"/>
        <v>4.3481188964866249</v>
      </c>
      <c r="J4476" s="78">
        <v>1.2913019999999999</v>
      </c>
      <c r="K4476" s="80">
        <f t="shared" si="706"/>
        <v>1.2913019999999999</v>
      </c>
      <c r="L4476" s="68" t="str">
        <f t="shared" si="699"/>
        <v>Normal</v>
      </c>
      <c r="N4476" s="67">
        <f t="shared" si="700"/>
        <v>0</v>
      </c>
      <c r="O4476" s="67">
        <f t="shared" si="701"/>
        <v>1.2913019999999999</v>
      </c>
      <c r="P4476" s="81">
        <f t="shared" si="702"/>
        <v>3.0568168964866249</v>
      </c>
      <c r="Q4476" s="81">
        <f t="shared" si="703"/>
        <v>3.0568168964866249</v>
      </c>
      <c r="S4476" s="1">
        <f t="shared" si="707"/>
        <v>3</v>
      </c>
      <c r="T4476" s="1" t="str">
        <f t="shared" si="708"/>
        <v>Peak</v>
      </c>
    </row>
    <row r="4477" spans="1:20" x14ac:dyDescent="0.25">
      <c r="A4477" s="85">
        <v>45112.749999989443</v>
      </c>
      <c r="B4477" s="1">
        <v>7</v>
      </c>
      <c r="C4477" s="1">
        <v>5</v>
      </c>
      <c r="D4477" s="1">
        <v>19</v>
      </c>
      <c r="E4477" s="1" t="str">
        <f t="shared" si="704"/>
        <v>Summer</v>
      </c>
      <c r="F4477" s="78">
        <v>2.1339000000000001</v>
      </c>
      <c r="G4477" s="79">
        <f t="shared" si="705"/>
        <v>4.0598805081004672</v>
      </c>
      <c r="J4477" s="78">
        <v>0.20000999999999999</v>
      </c>
      <c r="K4477" s="80">
        <f t="shared" si="706"/>
        <v>0.20000999999999999</v>
      </c>
      <c r="L4477" s="68" t="str">
        <f t="shared" si="699"/>
        <v>Normal</v>
      </c>
      <c r="N4477" s="67">
        <f t="shared" si="700"/>
        <v>0</v>
      </c>
      <c r="O4477" s="67">
        <f t="shared" si="701"/>
        <v>0.20000999999999999</v>
      </c>
      <c r="P4477" s="81">
        <f t="shared" si="702"/>
        <v>3.8598705081004674</v>
      </c>
      <c r="Q4477" s="81">
        <f t="shared" si="703"/>
        <v>3.8598705081004674</v>
      </c>
      <c r="S4477" s="1">
        <f t="shared" si="707"/>
        <v>3</v>
      </c>
      <c r="T4477" s="1" t="str">
        <f t="shared" si="708"/>
        <v>Peak</v>
      </c>
    </row>
    <row r="4478" spans="1:20" x14ac:dyDescent="0.25">
      <c r="A4478" s="85">
        <v>45112.791666656107</v>
      </c>
      <c r="B4478" s="1">
        <v>7</v>
      </c>
      <c r="C4478" s="1">
        <v>5</v>
      </c>
      <c r="D4478" s="1">
        <v>20</v>
      </c>
      <c r="E4478" s="1" t="str">
        <f t="shared" si="704"/>
        <v>Summer</v>
      </c>
      <c r="F4478" s="78">
        <v>1.9419999999999999</v>
      </c>
      <c r="G4478" s="79">
        <f t="shared" si="705"/>
        <v>3.6947785494780012</v>
      </c>
      <c r="J4478" s="78">
        <v>0</v>
      </c>
      <c r="K4478" s="80">
        <f t="shared" si="706"/>
        <v>0</v>
      </c>
      <c r="L4478" s="68" t="str">
        <f t="shared" si="699"/>
        <v>Normal</v>
      </c>
      <c r="N4478" s="67">
        <f t="shared" si="700"/>
        <v>0</v>
      </c>
      <c r="O4478" s="67">
        <f t="shared" si="701"/>
        <v>0</v>
      </c>
      <c r="P4478" s="81">
        <f t="shared" si="702"/>
        <v>3.6947785494780012</v>
      </c>
      <c r="Q4478" s="81">
        <f t="shared" si="703"/>
        <v>3.6947785494780012</v>
      </c>
      <c r="S4478" s="1">
        <f t="shared" si="707"/>
        <v>3</v>
      </c>
      <c r="T4478" s="1" t="str">
        <f t="shared" si="708"/>
        <v>Peak</v>
      </c>
    </row>
    <row r="4479" spans="1:20" x14ac:dyDescent="0.25">
      <c r="A4479" s="85">
        <v>45112.833333322771</v>
      </c>
      <c r="B4479" s="1">
        <v>7</v>
      </c>
      <c r="C4479" s="1">
        <v>5</v>
      </c>
      <c r="D4479" s="1">
        <v>21</v>
      </c>
      <c r="E4479" s="1" t="str">
        <f t="shared" si="704"/>
        <v>Summer</v>
      </c>
      <c r="F4479" s="78">
        <v>1.8246</v>
      </c>
      <c r="G4479" s="79">
        <f t="shared" si="705"/>
        <v>3.4714175805239762</v>
      </c>
      <c r="J4479" s="78">
        <v>0</v>
      </c>
      <c r="K4479" s="80">
        <f t="shared" si="706"/>
        <v>0</v>
      </c>
      <c r="L4479" s="68" t="str">
        <f t="shared" si="699"/>
        <v>Normal</v>
      </c>
      <c r="N4479" s="67">
        <f t="shared" si="700"/>
        <v>0</v>
      </c>
      <c r="O4479" s="67">
        <f t="shared" si="701"/>
        <v>0</v>
      </c>
      <c r="P4479" s="81">
        <f t="shared" si="702"/>
        <v>3.4714175805239762</v>
      </c>
      <c r="Q4479" s="81">
        <f t="shared" si="703"/>
        <v>3.4714175805239762</v>
      </c>
      <c r="S4479" s="1">
        <f t="shared" si="707"/>
        <v>3</v>
      </c>
      <c r="T4479" s="1" t="str">
        <f t="shared" si="708"/>
        <v>Peak</v>
      </c>
    </row>
    <row r="4480" spans="1:20" x14ac:dyDescent="0.25">
      <c r="A4480" s="85">
        <v>45112.874999989435</v>
      </c>
      <c r="B4480" s="1">
        <v>7</v>
      </c>
      <c r="C4480" s="1">
        <v>5</v>
      </c>
      <c r="D4480" s="1">
        <v>22</v>
      </c>
      <c r="E4480" s="1" t="str">
        <f t="shared" si="704"/>
        <v>Summer</v>
      </c>
      <c r="F4480" s="78">
        <v>1.7221</v>
      </c>
      <c r="G4480" s="79">
        <f t="shared" si="705"/>
        <v>3.2764048095036387</v>
      </c>
      <c r="J4480" s="78">
        <v>0</v>
      </c>
      <c r="K4480" s="80">
        <f t="shared" si="706"/>
        <v>0</v>
      </c>
      <c r="L4480" s="68" t="str">
        <f t="shared" si="699"/>
        <v>Normal</v>
      </c>
      <c r="N4480" s="67">
        <f t="shared" si="700"/>
        <v>0</v>
      </c>
      <c r="O4480" s="67">
        <f t="shared" si="701"/>
        <v>0</v>
      </c>
      <c r="P4480" s="81">
        <f t="shared" si="702"/>
        <v>3.2764048095036387</v>
      </c>
      <c r="Q4480" s="81">
        <f t="shared" si="703"/>
        <v>3.2764048095036387</v>
      </c>
      <c r="S4480" s="1">
        <f t="shared" si="707"/>
        <v>3</v>
      </c>
      <c r="T4480" s="1" t="str">
        <f t="shared" si="708"/>
        <v>Off-Peak</v>
      </c>
    </row>
    <row r="4481" spans="1:20" x14ac:dyDescent="0.25">
      <c r="A4481" s="85">
        <v>45112.9166666561</v>
      </c>
      <c r="B4481" s="1">
        <v>7</v>
      </c>
      <c r="C4481" s="1">
        <v>5</v>
      </c>
      <c r="D4481" s="1">
        <v>23</v>
      </c>
      <c r="E4481" s="1" t="str">
        <f t="shared" si="704"/>
        <v>Summer</v>
      </c>
      <c r="F4481" s="78">
        <v>1.5712999999999999</v>
      </c>
      <c r="G4481" s="79">
        <f t="shared" si="705"/>
        <v>2.9894982156512788</v>
      </c>
      <c r="J4481" s="78">
        <v>0</v>
      </c>
      <c r="K4481" s="80">
        <f t="shared" si="706"/>
        <v>0</v>
      </c>
      <c r="L4481" s="68" t="str">
        <f t="shared" si="699"/>
        <v>Normal</v>
      </c>
      <c r="N4481" s="67">
        <f t="shared" si="700"/>
        <v>0</v>
      </c>
      <c r="O4481" s="67">
        <f t="shared" si="701"/>
        <v>0</v>
      </c>
      <c r="P4481" s="81">
        <f t="shared" si="702"/>
        <v>2.9894982156512788</v>
      </c>
      <c r="Q4481" s="81">
        <f t="shared" si="703"/>
        <v>2.9894982156512788</v>
      </c>
      <c r="S4481" s="1">
        <f t="shared" si="707"/>
        <v>3</v>
      </c>
      <c r="T4481" s="1" t="str">
        <f t="shared" si="708"/>
        <v>Off-Peak</v>
      </c>
    </row>
    <row r="4482" spans="1:20" x14ac:dyDescent="0.25">
      <c r="A4482" s="85">
        <v>45112.958333322764</v>
      </c>
      <c r="B4482" s="1">
        <v>7</v>
      </c>
      <c r="C4482" s="1">
        <v>6</v>
      </c>
      <c r="D4482" s="1">
        <v>0</v>
      </c>
      <c r="E4482" s="1" t="str">
        <f t="shared" si="704"/>
        <v>Summer</v>
      </c>
      <c r="F4482" s="78">
        <v>1.3675999999999999</v>
      </c>
      <c r="G4482" s="79">
        <f t="shared" si="705"/>
        <v>2.6019460063162279</v>
      </c>
      <c r="J4482" s="78">
        <v>0</v>
      </c>
      <c r="K4482" s="80">
        <f t="shared" si="706"/>
        <v>0</v>
      </c>
      <c r="L4482" s="68" t="str">
        <f t="shared" si="699"/>
        <v>Normal</v>
      </c>
      <c r="N4482" s="67">
        <f t="shared" si="700"/>
        <v>0</v>
      </c>
      <c r="O4482" s="67">
        <f t="shared" si="701"/>
        <v>0</v>
      </c>
      <c r="P4482" s="81">
        <f t="shared" si="702"/>
        <v>2.6019460063162279</v>
      </c>
      <c r="Q4482" s="81">
        <f t="shared" si="703"/>
        <v>2.6019460063162279</v>
      </c>
      <c r="S4482" s="1">
        <f t="shared" si="707"/>
        <v>3</v>
      </c>
      <c r="T4482" s="1" t="str">
        <f t="shared" si="708"/>
        <v>Off-Peak</v>
      </c>
    </row>
    <row r="4483" spans="1:20" x14ac:dyDescent="0.25">
      <c r="A4483" s="85">
        <v>45112.999999989428</v>
      </c>
      <c r="B4483" s="1">
        <v>7</v>
      </c>
      <c r="C4483" s="1">
        <v>6</v>
      </c>
      <c r="D4483" s="1">
        <v>1</v>
      </c>
      <c r="E4483" s="1" t="str">
        <f t="shared" si="704"/>
        <v>Summer</v>
      </c>
      <c r="F4483" s="78">
        <v>1.1975</v>
      </c>
      <c r="G4483" s="79">
        <f t="shared" si="705"/>
        <v>2.2783199346034535</v>
      </c>
      <c r="J4483" s="78">
        <v>0</v>
      </c>
      <c r="K4483" s="80">
        <f t="shared" si="706"/>
        <v>0</v>
      </c>
      <c r="L4483" s="68" t="str">
        <f t="shared" si="699"/>
        <v>Normal</v>
      </c>
      <c r="N4483" s="67">
        <f t="shared" si="700"/>
        <v>0</v>
      </c>
      <c r="O4483" s="67">
        <f t="shared" si="701"/>
        <v>0</v>
      </c>
      <c r="P4483" s="81">
        <f t="shared" si="702"/>
        <v>2.2783199346034535</v>
      </c>
      <c r="Q4483" s="81">
        <f t="shared" si="703"/>
        <v>2.2783199346034535</v>
      </c>
      <c r="S4483" s="1">
        <f t="shared" si="707"/>
        <v>4</v>
      </c>
      <c r="T4483" s="1" t="str">
        <f t="shared" si="708"/>
        <v>Off-Peak</v>
      </c>
    </row>
    <row r="4484" spans="1:20" x14ac:dyDescent="0.25">
      <c r="A4484" s="85">
        <v>45113.041666656092</v>
      </c>
      <c r="B4484" s="1">
        <v>7</v>
      </c>
      <c r="C4484" s="1">
        <v>6</v>
      </c>
      <c r="D4484" s="1">
        <v>2</v>
      </c>
      <c r="E4484" s="1" t="str">
        <f t="shared" si="704"/>
        <v>Summer</v>
      </c>
      <c r="F4484" s="78">
        <v>1.0672999999999999</v>
      </c>
      <c r="G4484" s="79">
        <f t="shared" si="705"/>
        <v>2.0306061513171323</v>
      </c>
      <c r="J4484" s="78">
        <v>0</v>
      </c>
      <c r="K4484" s="80">
        <f t="shared" si="706"/>
        <v>0</v>
      </c>
      <c r="L4484" s="68" t="str">
        <f t="shared" si="699"/>
        <v>Normal</v>
      </c>
      <c r="N4484" s="67">
        <f t="shared" si="700"/>
        <v>0</v>
      </c>
      <c r="O4484" s="67">
        <f t="shared" si="701"/>
        <v>0</v>
      </c>
      <c r="P4484" s="81">
        <f t="shared" si="702"/>
        <v>2.0306061513171323</v>
      </c>
      <c r="Q4484" s="81">
        <f t="shared" si="703"/>
        <v>2.0306061513171323</v>
      </c>
      <c r="S4484" s="1">
        <f t="shared" si="707"/>
        <v>4</v>
      </c>
      <c r="T4484" s="1" t="str">
        <f t="shared" si="708"/>
        <v>Off-Peak</v>
      </c>
    </row>
    <row r="4485" spans="1:20" x14ac:dyDescent="0.25">
      <c r="A4485" s="85">
        <v>45113.083333322757</v>
      </c>
      <c r="B4485" s="1">
        <v>7</v>
      </c>
      <c r="C4485" s="1">
        <v>6</v>
      </c>
      <c r="D4485" s="1">
        <v>3</v>
      </c>
      <c r="E4485" s="1" t="str">
        <f t="shared" si="704"/>
        <v>Summer</v>
      </c>
      <c r="F4485" s="78">
        <v>0.97729999999999995</v>
      </c>
      <c r="G4485" s="79">
        <f t="shared" si="705"/>
        <v>1.8593754255431776</v>
      </c>
      <c r="J4485" s="78">
        <v>0</v>
      </c>
      <c r="K4485" s="80">
        <f t="shared" si="706"/>
        <v>0</v>
      </c>
      <c r="L4485" s="68" t="str">
        <f t="shared" si="699"/>
        <v>Normal</v>
      </c>
      <c r="N4485" s="67">
        <f t="shared" si="700"/>
        <v>0</v>
      </c>
      <c r="O4485" s="67">
        <f t="shared" si="701"/>
        <v>0</v>
      </c>
      <c r="P4485" s="81">
        <f t="shared" si="702"/>
        <v>1.8593754255431776</v>
      </c>
      <c r="Q4485" s="81">
        <f t="shared" si="703"/>
        <v>1.8593754255431776</v>
      </c>
      <c r="S4485" s="1">
        <f t="shared" si="707"/>
        <v>4</v>
      </c>
      <c r="T4485" s="1" t="str">
        <f t="shared" si="708"/>
        <v>Off-Peak</v>
      </c>
    </row>
    <row r="4486" spans="1:20" x14ac:dyDescent="0.25">
      <c r="A4486" s="85">
        <v>45113.124999989421</v>
      </c>
      <c r="B4486" s="1">
        <v>7</v>
      </c>
      <c r="C4486" s="1">
        <v>6</v>
      </c>
      <c r="D4486" s="1">
        <v>4</v>
      </c>
      <c r="E4486" s="1" t="str">
        <f t="shared" si="704"/>
        <v>Summer</v>
      </c>
      <c r="F4486" s="78">
        <v>0.91269999999999996</v>
      </c>
      <c r="G4486" s="79">
        <f t="shared" si="705"/>
        <v>1.7364698157098721</v>
      </c>
      <c r="J4486" s="78">
        <v>0</v>
      </c>
      <c r="K4486" s="80">
        <f t="shared" si="706"/>
        <v>0</v>
      </c>
      <c r="L4486" s="68" t="str">
        <f t="shared" si="699"/>
        <v>Normal</v>
      </c>
      <c r="N4486" s="67">
        <f t="shared" si="700"/>
        <v>0</v>
      </c>
      <c r="O4486" s="67">
        <f t="shared" si="701"/>
        <v>0</v>
      </c>
      <c r="P4486" s="81">
        <f t="shared" si="702"/>
        <v>1.7364698157098721</v>
      </c>
      <c r="Q4486" s="81">
        <f t="shared" si="703"/>
        <v>1.7364698157098721</v>
      </c>
      <c r="S4486" s="1">
        <f t="shared" si="707"/>
        <v>4</v>
      </c>
      <c r="T4486" s="1" t="str">
        <f t="shared" si="708"/>
        <v>Off-Peak</v>
      </c>
    </row>
    <row r="4487" spans="1:20" x14ac:dyDescent="0.25">
      <c r="A4487" s="85">
        <v>45113.166666656085</v>
      </c>
      <c r="B4487" s="1">
        <v>7</v>
      </c>
      <c r="C4487" s="1">
        <v>6</v>
      </c>
      <c r="D4487" s="1">
        <v>5</v>
      </c>
      <c r="E4487" s="1" t="str">
        <f t="shared" si="704"/>
        <v>Summer</v>
      </c>
      <c r="F4487" s="78">
        <v>0.87180000000000002</v>
      </c>
      <c r="G4487" s="79">
        <f t="shared" si="705"/>
        <v>1.6586549636637085</v>
      </c>
      <c r="J4487" s="78">
        <v>0</v>
      </c>
      <c r="K4487" s="80">
        <f t="shared" si="706"/>
        <v>0</v>
      </c>
      <c r="L4487" s="68" t="str">
        <f t="shared" si="699"/>
        <v>Normal</v>
      </c>
      <c r="N4487" s="67">
        <f t="shared" si="700"/>
        <v>0</v>
      </c>
      <c r="O4487" s="67">
        <f t="shared" si="701"/>
        <v>0</v>
      </c>
      <c r="P4487" s="81">
        <f t="shared" si="702"/>
        <v>1.6586549636637085</v>
      </c>
      <c r="Q4487" s="81">
        <f t="shared" si="703"/>
        <v>1.6586549636637085</v>
      </c>
      <c r="S4487" s="1">
        <f t="shared" si="707"/>
        <v>4</v>
      </c>
      <c r="T4487" s="1" t="str">
        <f t="shared" si="708"/>
        <v>Off-Peak</v>
      </c>
    </row>
    <row r="4488" spans="1:20" x14ac:dyDescent="0.25">
      <c r="A4488" s="85">
        <v>45113.208333322749</v>
      </c>
      <c r="B4488" s="1">
        <v>7</v>
      </c>
      <c r="C4488" s="1">
        <v>6</v>
      </c>
      <c r="D4488" s="1">
        <v>6</v>
      </c>
      <c r="E4488" s="1" t="str">
        <f t="shared" si="704"/>
        <v>Summer</v>
      </c>
      <c r="F4488" s="78">
        <v>0.85960000000000003</v>
      </c>
      <c r="G4488" s="79">
        <f t="shared" si="705"/>
        <v>1.635443687503239</v>
      </c>
      <c r="J4488" s="78">
        <v>0.30328500000000003</v>
      </c>
      <c r="K4488" s="80">
        <f t="shared" si="706"/>
        <v>0.30328500000000003</v>
      </c>
      <c r="L4488" s="68" t="str">
        <f t="shared" si="699"/>
        <v>Normal</v>
      </c>
      <c r="N4488" s="67">
        <f t="shared" si="700"/>
        <v>0</v>
      </c>
      <c r="O4488" s="67">
        <f t="shared" si="701"/>
        <v>0.30328500000000003</v>
      </c>
      <c r="P4488" s="81">
        <f t="shared" si="702"/>
        <v>1.332158687503239</v>
      </c>
      <c r="Q4488" s="81">
        <f t="shared" si="703"/>
        <v>1.332158687503239</v>
      </c>
      <c r="S4488" s="1">
        <f t="shared" si="707"/>
        <v>4</v>
      </c>
      <c r="T4488" s="1" t="str">
        <f t="shared" si="708"/>
        <v>Peak</v>
      </c>
    </row>
    <row r="4489" spans="1:20" x14ac:dyDescent="0.25">
      <c r="A4489" s="85">
        <v>45113.249999989413</v>
      </c>
      <c r="B4489" s="1">
        <v>7</v>
      </c>
      <c r="C4489" s="1">
        <v>6</v>
      </c>
      <c r="D4489" s="1">
        <v>7</v>
      </c>
      <c r="E4489" s="1" t="str">
        <f t="shared" si="704"/>
        <v>Summer</v>
      </c>
      <c r="F4489" s="78">
        <v>0.86619999999999997</v>
      </c>
      <c r="G4489" s="79">
        <f t="shared" si="705"/>
        <v>1.6480006073933289</v>
      </c>
      <c r="J4489" s="78">
        <v>1.518988</v>
      </c>
      <c r="K4489" s="80">
        <f t="shared" si="706"/>
        <v>1.518988</v>
      </c>
      <c r="L4489" s="68" t="str">
        <f t="shared" si="699"/>
        <v>Normal</v>
      </c>
      <c r="N4489" s="67">
        <f t="shared" si="700"/>
        <v>0</v>
      </c>
      <c r="O4489" s="67">
        <f t="shared" si="701"/>
        <v>1.518988</v>
      </c>
      <c r="P4489" s="81">
        <f t="shared" si="702"/>
        <v>0.12901260739332887</v>
      </c>
      <c r="Q4489" s="81">
        <f t="shared" si="703"/>
        <v>0.12901260739332887</v>
      </c>
      <c r="S4489" s="1">
        <f t="shared" si="707"/>
        <v>4</v>
      </c>
      <c r="T4489" s="1" t="str">
        <f t="shared" si="708"/>
        <v>Peak</v>
      </c>
    </row>
    <row r="4490" spans="1:20" x14ac:dyDescent="0.25">
      <c r="A4490" s="85">
        <v>45113.291666656078</v>
      </c>
      <c r="B4490" s="1">
        <v>7</v>
      </c>
      <c r="C4490" s="1">
        <v>6</v>
      </c>
      <c r="D4490" s="1">
        <v>8</v>
      </c>
      <c r="E4490" s="1" t="str">
        <f t="shared" si="704"/>
        <v>Summer</v>
      </c>
      <c r="F4490" s="78">
        <v>0.91759999999999997</v>
      </c>
      <c r="G4490" s="79">
        <f t="shared" si="705"/>
        <v>1.7457923774464541</v>
      </c>
      <c r="J4490" s="78">
        <v>3.0825259999999997</v>
      </c>
      <c r="K4490" s="80">
        <f t="shared" si="706"/>
        <v>3.0825259999999997</v>
      </c>
      <c r="L4490" s="68" t="str">
        <f t="shared" si="699"/>
        <v>Normal</v>
      </c>
      <c r="N4490" s="67">
        <f t="shared" si="700"/>
        <v>1.3367336225535456</v>
      </c>
      <c r="O4490" s="67">
        <f t="shared" si="701"/>
        <v>1.7457923774464541</v>
      </c>
      <c r="P4490" s="81">
        <f t="shared" si="702"/>
        <v>0</v>
      </c>
      <c r="Q4490" s="81">
        <f t="shared" si="703"/>
        <v>-1.3367336225535456</v>
      </c>
      <c r="S4490" s="1">
        <f t="shared" si="707"/>
        <v>4</v>
      </c>
      <c r="T4490" s="1" t="str">
        <f t="shared" si="708"/>
        <v>Peak</v>
      </c>
    </row>
    <row r="4491" spans="1:20" x14ac:dyDescent="0.25">
      <c r="A4491" s="85">
        <v>45113.333333322742</v>
      </c>
      <c r="B4491" s="1">
        <v>7</v>
      </c>
      <c r="C4491" s="1">
        <v>6</v>
      </c>
      <c r="D4491" s="1">
        <v>9</v>
      </c>
      <c r="E4491" s="1" t="str">
        <f t="shared" si="704"/>
        <v>Summer</v>
      </c>
      <c r="F4491" s="78">
        <v>1.0027999999999999</v>
      </c>
      <c r="G4491" s="79">
        <f t="shared" si="705"/>
        <v>1.907890797845798</v>
      </c>
      <c r="J4491" s="78">
        <v>4.3712260000000001</v>
      </c>
      <c r="K4491" s="80">
        <f t="shared" si="706"/>
        <v>4.3712260000000001</v>
      </c>
      <c r="L4491" s="68" t="str">
        <f t="shared" si="699"/>
        <v>Normal</v>
      </c>
      <c r="N4491" s="67">
        <f t="shared" si="700"/>
        <v>2.4633352021542021</v>
      </c>
      <c r="O4491" s="67">
        <f t="shared" si="701"/>
        <v>1.907890797845798</v>
      </c>
      <c r="P4491" s="81">
        <f t="shared" si="702"/>
        <v>0</v>
      </c>
      <c r="Q4491" s="81">
        <f t="shared" si="703"/>
        <v>-2.4633352021542021</v>
      </c>
      <c r="S4491" s="1">
        <f t="shared" si="707"/>
        <v>4</v>
      </c>
      <c r="T4491" s="1" t="str">
        <f t="shared" si="708"/>
        <v>Peak</v>
      </c>
    </row>
    <row r="4492" spans="1:20" x14ac:dyDescent="0.25">
      <c r="A4492" s="85">
        <v>45113.374999989406</v>
      </c>
      <c r="B4492" s="1">
        <v>7</v>
      </c>
      <c r="C4492" s="1">
        <v>6</v>
      </c>
      <c r="D4492" s="1">
        <v>10</v>
      </c>
      <c r="E4492" s="1" t="str">
        <f t="shared" si="704"/>
        <v>Summer</v>
      </c>
      <c r="F4492" s="78">
        <v>1.1113999999999999</v>
      </c>
      <c r="G4492" s="79">
        <f t="shared" si="705"/>
        <v>2.1145092069463702</v>
      </c>
      <c r="J4492" s="78">
        <v>5.3605780000000003</v>
      </c>
      <c r="K4492" s="80">
        <f t="shared" si="706"/>
        <v>5.3605780000000003</v>
      </c>
      <c r="L4492" s="68" t="str">
        <f t="shared" si="699"/>
        <v>Normal</v>
      </c>
      <c r="N4492" s="67">
        <f t="shared" si="700"/>
        <v>3.2460687930536301</v>
      </c>
      <c r="O4492" s="67">
        <f t="shared" si="701"/>
        <v>2.1145092069463702</v>
      </c>
      <c r="P4492" s="81">
        <f t="shared" si="702"/>
        <v>0</v>
      </c>
      <c r="Q4492" s="81">
        <f t="shared" si="703"/>
        <v>-3.2460687930536301</v>
      </c>
      <c r="S4492" s="1">
        <f t="shared" si="707"/>
        <v>4</v>
      </c>
      <c r="T4492" s="1" t="str">
        <f t="shared" si="708"/>
        <v>Peak</v>
      </c>
    </row>
    <row r="4493" spans="1:20" x14ac:dyDescent="0.25">
      <c r="A4493" s="85">
        <v>45113.41666665607</v>
      </c>
      <c r="B4493" s="1">
        <v>7</v>
      </c>
      <c r="C4493" s="1">
        <v>6</v>
      </c>
      <c r="D4493" s="1">
        <v>11</v>
      </c>
      <c r="E4493" s="1" t="str">
        <f t="shared" si="704"/>
        <v>Summer</v>
      </c>
      <c r="F4493" s="78">
        <v>1.2428999999999999</v>
      </c>
      <c r="G4493" s="79">
        <f t="shared" si="705"/>
        <v>2.3646963229383151</v>
      </c>
      <c r="J4493" s="78">
        <v>5.9889559999999999</v>
      </c>
      <c r="K4493" s="80">
        <f t="shared" si="706"/>
        <v>5.9889559999999999</v>
      </c>
      <c r="L4493" s="68" t="str">
        <f t="shared" si="699"/>
        <v>Normal</v>
      </c>
      <c r="N4493" s="67">
        <f t="shared" si="700"/>
        <v>3.6242596770616848</v>
      </c>
      <c r="O4493" s="67">
        <f t="shared" si="701"/>
        <v>2.3646963229383151</v>
      </c>
      <c r="P4493" s="81">
        <f t="shared" si="702"/>
        <v>0</v>
      </c>
      <c r="Q4493" s="81">
        <f t="shared" si="703"/>
        <v>-3.6242596770616848</v>
      </c>
      <c r="S4493" s="1">
        <f t="shared" si="707"/>
        <v>4</v>
      </c>
      <c r="T4493" s="1" t="str">
        <f t="shared" si="708"/>
        <v>Peak</v>
      </c>
    </row>
    <row r="4494" spans="1:20" x14ac:dyDescent="0.25">
      <c r="A4494" s="85">
        <v>45113.458333322735</v>
      </c>
      <c r="B4494" s="1">
        <v>7</v>
      </c>
      <c r="C4494" s="1">
        <v>6</v>
      </c>
      <c r="D4494" s="1">
        <v>12</v>
      </c>
      <c r="E4494" s="1" t="str">
        <f t="shared" si="704"/>
        <v>Summer</v>
      </c>
      <c r="F4494" s="78">
        <v>1.4054</v>
      </c>
      <c r="G4494" s="79">
        <f t="shared" si="705"/>
        <v>2.6738629111412888</v>
      </c>
      <c r="J4494" s="78">
        <v>6.3066379999999995</v>
      </c>
      <c r="K4494" s="80">
        <f t="shared" si="706"/>
        <v>6.3066379999999995</v>
      </c>
      <c r="L4494" s="68" t="str">
        <f t="shared" si="699"/>
        <v>Normal</v>
      </c>
      <c r="N4494" s="67">
        <f t="shared" si="700"/>
        <v>3.6327750888587107</v>
      </c>
      <c r="O4494" s="67">
        <f t="shared" si="701"/>
        <v>2.6738629111412888</v>
      </c>
      <c r="P4494" s="81">
        <f t="shared" si="702"/>
        <v>0</v>
      </c>
      <c r="Q4494" s="81">
        <f t="shared" si="703"/>
        <v>-3.6327750888587107</v>
      </c>
      <c r="S4494" s="1">
        <f t="shared" si="707"/>
        <v>4</v>
      </c>
      <c r="T4494" s="1" t="str">
        <f t="shared" si="708"/>
        <v>Peak</v>
      </c>
    </row>
    <row r="4495" spans="1:20" x14ac:dyDescent="0.25">
      <c r="A4495" s="85">
        <v>45113.499999989399</v>
      </c>
      <c r="B4495" s="1">
        <v>7</v>
      </c>
      <c r="C4495" s="1">
        <v>6</v>
      </c>
      <c r="D4495" s="1">
        <v>13</v>
      </c>
      <c r="E4495" s="1" t="str">
        <f t="shared" si="704"/>
        <v>Summer</v>
      </c>
      <c r="F4495" s="78">
        <v>1.569</v>
      </c>
      <c r="G4495" s="79">
        <f t="shared" si="705"/>
        <v>2.9851223193259444</v>
      </c>
      <c r="J4495" s="78">
        <v>6.2650630000000005</v>
      </c>
      <c r="K4495" s="80">
        <f t="shared" si="706"/>
        <v>6.2650630000000005</v>
      </c>
      <c r="L4495" s="68" t="str">
        <f t="shared" si="699"/>
        <v>Normal</v>
      </c>
      <c r="N4495" s="67">
        <f t="shared" si="700"/>
        <v>3.2799406806740561</v>
      </c>
      <c r="O4495" s="67">
        <f t="shared" si="701"/>
        <v>2.9851223193259444</v>
      </c>
      <c r="P4495" s="81">
        <f t="shared" si="702"/>
        <v>0</v>
      </c>
      <c r="Q4495" s="81">
        <f t="shared" si="703"/>
        <v>-3.2799406806740561</v>
      </c>
      <c r="S4495" s="1">
        <f t="shared" si="707"/>
        <v>4</v>
      </c>
      <c r="T4495" s="1" t="str">
        <f t="shared" si="708"/>
        <v>Peak</v>
      </c>
    </row>
    <row r="4496" spans="1:20" x14ac:dyDescent="0.25">
      <c r="A4496" s="85">
        <v>45113.541666656063</v>
      </c>
      <c r="B4496" s="1">
        <v>7</v>
      </c>
      <c r="C4496" s="1">
        <v>6</v>
      </c>
      <c r="D4496" s="1">
        <v>14</v>
      </c>
      <c r="E4496" s="1" t="str">
        <f t="shared" si="704"/>
        <v>Summer</v>
      </c>
      <c r="F4496" s="78">
        <v>1.6923999999999999</v>
      </c>
      <c r="G4496" s="79">
        <f t="shared" si="705"/>
        <v>3.2198986699982335</v>
      </c>
      <c r="J4496" s="78">
        <v>5.8191740000000003</v>
      </c>
      <c r="K4496" s="80">
        <f t="shared" si="706"/>
        <v>5.8191740000000003</v>
      </c>
      <c r="L4496" s="68" t="str">
        <f t="shared" si="699"/>
        <v>Normal</v>
      </c>
      <c r="N4496" s="67">
        <f t="shared" si="700"/>
        <v>2.5992753300017668</v>
      </c>
      <c r="O4496" s="67">
        <f t="shared" si="701"/>
        <v>3.2198986699982335</v>
      </c>
      <c r="P4496" s="81">
        <f t="shared" si="702"/>
        <v>0</v>
      </c>
      <c r="Q4496" s="81">
        <f t="shared" si="703"/>
        <v>-2.5992753300017668</v>
      </c>
      <c r="S4496" s="1">
        <f t="shared" si="707"/>
        <v>4</v>
      </c>
      <c r="T4496" s="1" t="str">
        <f t="shared" si="708"/>
        <v>Peak</v>
      </c>
    </row>
    <row r="4497" spans="1:20" x14ac:dyDescent="0.25">
      <c r="A4497" s="85">
        <v>45113.583333322727</v>
      </c>
      <c r="B4497" s="1">
        <v>7</v>
      </c>
      <c r="C4497" s="1">
        <v>6</v>
      </c>
      <c r="D4497" s="1">
        <v>15</v>
      </c>
      <c r="E4497" s="1" t="str">
        <f t="shared" si="704"/>
        <v>Summer</v>
      </c>
      <c r="F4497" s="78">
        <v>1.7791999999999999</v>
      </c>
      <c r="G4497" s="79">
        <f t="shared" si="705"/>
        <v>3.3850411921891141</v>
      </c>
      <c r="J4497" s="78">
        <v>5.0187039999999996</v>
      </c>
      <c r="K4497" s="80">
        <f t="shared" si="706"/>
        <v>5.0187039999999996</v>
      </c>
      <c r="L4497" s="68" t="str">
        <f t="shared" si="699"/>
        <v>Normal</v>
      </c>
      <c r="N4497" s="67">
        <f t="shared" si="700"/>
        <v>1.6336628078108855</v>
      </c>
      <c r="O4497" s="67">
        <f t="shared" si="701"/>
        <v>3.3850411921891141</v>
      </c>
      <c r="P4497" s="81">
        <f t="shared" si="702"/>
        <v>0</v>
      </c>
      <c r="Q4497" s="81">
        <f t="shared" si="703"/>
        <v>-1.6336628078108855</v>
      </c>
      <c r="S4497" s="1">
        <f t="shared" si="707"/>
        <v>4</v>
      </c>
      <c r="T4497" s="1" t="str">
        <f t="shared" si="708"/>
        <v>Peak</v>
      </c>
    </row>
    <row r="4498" spans="1:20" x14ac:dyDescent="0.25">
      <c r="A4498" s="85">
        <v>45113.624999989392</v>
      </c>
      <c r="B4498" s="1">
        <v>7</v>
      </c>
      <c r="C4498" s="1">
        <v>6</v>
      </c>
      <c r="D4498" s="1">
        <v>16</v>
      </c>
      <c r="E4498" s="1" t="str">
        <f t="shared" si="704"/>
        <v>Summer</v>
      </c>
      <c r="F4498" s="78">
        <v>1.8653</v>
      </c>
      <c r="G4498" s="79">
        <f t="shared" si="705"/>
        <v>3.5488519198461979</v>
      </c>
      <c r="J4498" s="78">
        <v>3.933465</v>
      </c>
      <c r="K4498" s="80">
        <f t="shared" si="706"/>
        <v>3.933465</v>
      </c>
      <c r="L4498" s="68" t="str">
        <f t="shared" si="699"/>
        <v>Normal</v>
      </c>
      <c r="N4498" s="67">
        <f t="shared" si="700"/>
        <v>0.38461308015380213</v>
      </c>
      <c r="O4498" s="67">
        <f t="shared" si="701"/>
        <v>3.5488519198461979</v>
      </c>
      <c r="P4498" s="81">
        <f t="shared" si="702"/>
        <v>0</v>
      </c>
      <c r="Q4498" s="81">
        <f t="shared" si="703"/>
        <v>-0.38461308015380213</v>
      </c>
      <c r="S4498" s="1">
        <f t="shared" si="707"/>
        <v>4</v>
      </c>
      <c r="T4498" s="1" t="str">
        <f t="shared" si="708"/>
        <v>Peak</v>
      </c>
    </row>
    <row r="4499" spans="1:20" x14ac:dyDescent="0.25">
      <c r="A4499" s="85">
        <v>45113.666666656056</v>
      </c>
      <c r="B4499" s="1">
        <v>7</v>
      </c>
      <c r="C4499" s="1">
        <v>6</v>
      </c>
      <c r="D4499" s="1">
        <v>17</v>
      </c>
      <c r="E4499" s="1" t="str">
        <f t="shared" si="704"/>
        <v>Summer</v>
      </c>
      <c r="F4499" s="78">
        <v>1.9025000000000001</v>
      </c>
      <c r="G4499" s="79">
        <f t="shared" si="705"/>
        <v>3.6196272864994326</v>
      </c>
      <c r="J4499" s="78">
        <v>2.6063200000000002</v>
      </c>
      <c r="K4499" s="80">
        <f t="shared" si="706"/>
        <v>2.6063200000000002</v>
      </c>
      <c r="L4499" s="68" t="str">
        <f t="shared" ref="L4499:L4562" si="709">IF(AND(D4499&gt;=$C$2,D4499&lt;=$C$3,E4499="Summer"),"MaxDis","Normal")</f>
        <v>Normal</v>
      </c>
      <c r="N4499" s="67">
        <f t="shared" ref="N4499:N4562" si="710">IF(K4499-G4499&lt;0,0,K4499-G4499)</f>
        <v>0</v>
      </c>
      <c r="O4499" s="67">
        <f t="shared" ref="O4499:O4562" si="711">K4499-N4499</f>
        <v>2.6063200000000002</v>
      </c>
      <c r="P4499" s="81">
        <f t="shared" ref="P4499:P4562" si="712">MAX(0,G4499-O4499)</f>
        <v>1.0133072864994324</v>
      </c>
      <c r="Q4499" s="81">
        <f t="shared" ref="Q4499:Q4562" si="713">G4499-K4499</f>
        <v>1.0133072864994324</v>
      </c>
      <c r="S4499" s="1">
        <f t="shared" si="707"/>
        <v>4</v>
      </c>
      <c r="T4499" s="1" t="str">
        <f t="shared" si="708"/>
        <v>Peak</v>
      </c>
    </row>
    <row r="4500" spans="1:20" x14ac:dyDescent="0.25">
      <c r="A4500" s="85">
        <v>45113.70833332272</v>
      </c>
      <c r="B4500" s="1">
        <v>7</v>
      </c>
      <c r="C4500" s="1">
        <v>6</v>
      </c>
      <c r="D4500" s="1">
        <v>18</v>
      </c>
      <c r="E4500" s="1" t="str">
        <f t="shared" ref="E4500:E4563" si="714">IF(AND(B4500&gt;=$C$5,B4500&lt;=$C$6),"Summer","Non-Summer")</f>
        <v>Summer</v>
      </c>
      <c r="F4500" s="78">
        <v>1.9182999999999999</v>
      </c>
      <c r="G4500" s="79">
        <f t="shared" ref="G4500:G4563" si="715">F4500*$G$13</f>
        <v>3.6496877916908597</v>
      </c>
      <c r="J4500" s="78">
        <v>1.1241369999999999</v>
      </c>
      <c r="K4500" s="80">
        <f t="shared" ref="K4500:K4563" si="716">J4500*$K$13</f>
        <v>1.1241369999999999</v>
      </c>
      <c r="L4500" s="68" t="str">
        <f t="shared" si="709"/>
        <v>Normal</v>
      </c>
      <c r="N4500" s="67">
        <f t="shared" si="710"/>
        <v>0</v>
      </c>
      <c r="O4500" s="67">
        <f t="shared" si="711"/>
        <v>1.1241369999999999</v>
      </c>
      <c r="P4500" s="81">
        <f t="shared" si="712"/>
        <v>2.5255507916908595</v>
      </c>
      <c r="Q4500" s="81">
        <f t="shared" si="713"/>
        <v>2.5255507916908595</v>
      </c>
      <c r="S4500" s="1">
        <f t="shared" ref="S4500:S4563" si="717">WEEKDAY(A4500,2)</f>
        <v>4</v>
      </c>
      <c r="T4500" s="1" t="str">
        <f t="shared" ref="T4500:T4563" si="718">IF(S4500&gt;5,"Off-Peak",IF(AND(D4500&gt;=$C$7,D4500&lt;$C$8),"Peak","Off-Peak"))</f>
        <v>Peak</v>
      </c>
    </row>
    <row r="4501" spans="1:20" x14ac:dyDescent="0.25">
      <c r="A4501" s="85">
        <v>45113.749999989384</v>
      </c>
      <c r="B4501" s="1">
        <v>7</v>
      </c>
      <c r="C4501" s="1">
        <v>6</v>
      </c>
      <c r="D4501" s="1">
        <v>19</v>
      </c>
      <c r="E4501" s="1" t="str">
        <f t="shared" si="714"/>
        <v>Summer</v>
      </c>
      <c r="F4501" s="78">
        <v>1.8793</v>
      </c>
      <c r="G4501" s="79">
        <f t="shared" si="715"/>
        <v>3.5754878105221461</v>
      </c>
      <c r="J4501" s="78">
        <v>0.26547199999999999</v>
      </c>
      <c r="K4501" s="80">
        <f t="shared" si="716"/>
        <v>0.26547199999999999</v>
      </c>
      <c r="L4501" s="68" t="str">
        <f t="shared" si="709"/>
        <v>Normal</v>
      </c>
      <c r="N4501" s="67">
        <f t="shared" si="710"/>
        <v>0</v>
      </c>
      <c r="O4501" s="67">
        <f t="shared" si="711"/>
        <v>0.26547199999999999</v>
      </c>
      <c r="P4501" s="81">
        <f t="shared" si="712"/>
        <v>3.3100158105221462</v>
      </c>
      <c r="Q4501" s="81">
        <f t="shared" si="713"/>
        <v>3.3100158105221462</v>
      </c>
      <c r="S4501" s="1">
        <f t="shared" si="717"/>
        <v>4</v>
      </c>
      <c r="T4501" s="1" t="str">
        <f t="shared" si="718"/>
        <v>Peak</v>
      </c>
    </row>
    <row r="4502" spans="1:20" x14ac:dyDescent="0.25">
      <c r="A4502" s="85">
        <v>45113.791666656049</v>
      </c>
      <c r="B4502" s="1">
        <v>7</v>
      </c>
      <c r="C4502" s="1">
        <v>6</v>
      </c>
      <c r="D4502" s="1">
        <v>20</v>
      </c>
      <c r="E4502" s="1" t="str">
        <f t="shared" si="714"/>
        <v>Summer</v>
      </c>
      <c r="F4502" s="78">
        <v>1.7423</v>
      </c>
      <c r="G4502" s="79">
        <f t="shared" si="715"/>
        <v>3.3148365946217928</v>
      </c>
      <c r="J4502" s="78">
        <v>0</v>
      </c>
      <c r="K4502" s="80">
        <f t="shared" si="716"/>
        <v>0</v>
      </c>
      <c r="L4502" s="68" t="str">
        <f t="shared" si="709"/>
        <v>Normal</v>
      </c>
      <c r="N4502" s="67">
        <f t="shared" si="710"/>
        <v>0</v>
      </c>
      <c r="O4502" s="67">
        <f t="shared" si="711"/>
        <v>0</v>
      </c>
      <c r="P4502" s="81">
        <f t="shared" si="712"/>
        <v>3.3148365946217928</v>
      </c>
      <c r="Q4502" s="81">
        <f t="shared" si="713"/>
        <v>3.3148365946217928</v>
      </c>
      <c r="S4502" s="1">
        <f t="shared" si="717"/>
        <v>4</v>
      </c>
      <c r="T4502" s="1" t="str">
        <f t="shared" si="718"/>
        <v>Peak</v>
      </c>
    </row>
    <row r="4503" spans="1:20" x14ac:dyDescent="0.25">
      <c r="A4503" s="85">
        <v>45113.833333322713</v>
      </c>
      <c r="B4503" s="1">
        <v>7</v>
      </c>
      <c r="C4503" s="1">
        <v>6</v>
      </c>
      <c r="D4503" s="1">
        <v>21</v>
      </c>
      <c r="E4503" s="1" t="str">
        <f t="shared" si="714"/>
        <v>Summer</v>
      </c>
      <c r="F4503" s="78">
        <v>1.5815999999999999</v>
      </c>
      <c r="G4503" s="79">
        <f t="shared" si="715"/>
        <v>3.0090946209342979</v>
      </c>
      <c r="J4503" s="78">
        <v>0</v>
      </c>
      <c r="K4503" s="80">
        <f t="shared" si="716"/>
        <v>0</v>
      </c>
      <c r="L4503" s="68" t="str">
        <f t="shared" si="709"/>
        <v>Normal</v>
      </c>
      <c r="N4503" s="67">
        <f t="shared" si="710"/>
        <v>0</v>
      </c>
      <c r="O4503" s="67">
        <f t="shared" si="711"/>
        <v>0</v>
      </c>
      <c r="P4503" s="81">
        <f t="shared" si="712"/>
        <v>3.0090946209342979</v>
      </c>
      <c r="Q4503" s="81">
        <f t="shared" si="713"/>
        <v>3.0090946209342979</v>
      </c>
      <c r="S4503" s="1">
        <f t="shared" si="717"/>
        <v>4</v>
      </c>
      <c r="T4503" s="1" t="str">
        <f t="shared" si="718"/>
        <v>Peak</v>
      </c>
    </row>
    <row r="4504" spans="1:20" x14ac:dyDescent="0.25">
      <c r="A4504" s="85">
        <v>45113.874999989377</v>
      </c>
      <c r="B4504" s="1">
        <v>7</v>
      </c>
      <c r="C4504" s="1">
        <v>6</v>
      </c>
      <c r="D4504" s="1">
        <v>22</v>
      </c>
      <c r="E4504" s="1" t="str">
        <f t="shared" si="714"/>
        <v>Summer</v>
      </c>
      <c r="F4504" s="78">
        <v>1.4931000000000001</v>
      </c>
      <c r="G4504" s="79">
        <f t="shared" si="715"/>
        <v>2.8407177405899096</v>
      </c>
      <c r="J4504" s="78">
        <v>0</v>
      </c>
      <c r="K4504" s="80">
        <f t="shared" si="716"/>
        <v>0</v>
      </c>
      <c r="L4504" s="68" t="str">
        <f t="shared" si="709"/>
        <v>Normal</v>
      </c>
      <c r="N4504" s="67">
        <f t="shared" si="710"/>
        <v>0</v>
      </c>
      <c r="O4504" s="67">
        <f t="shared" si="711"/>
        <v>0</v>
      </c>
      <c r="P4504" s="81">
        <f t="shared" si="712"/>
        <v>2.8407177405899096</v>
      </c>
      <c r="Q4504" s="81">
        <f t="shared" si="713"/>
        <v>2.8407177405899096</v>
      </c>
      <c r="S4504" s="1">
        <f t="shared" si="717"/>
        <v>4</v>
      </c>
      <c r="T4504" s="1" t="str">
        <f t="shared" si="718"/>
        <v>Off-Peak</v>
      </c>
    </row>
    <row r="4505" spans="1:20" x14ac:dyDescent="0.25">
      <c r="A4505" s="85">
        <v>45113.916666656041</v>
      </c>
      <c r="B4505" s="1">
        <v>7</v>
      </c>
      <c r="C4505" s="1">
        <v>6</v>
      </c>
      <c r="D4505" s="1">
        <v>23</v>
      </c>
      <c r="E4505" s="1" t="str">
        <f t="shared" si="714"/>
        <v>Summer</v>
      </c>
      <c r="F4505" s="78">
        <v>1.3280000000000001</v>
      </c>
      <c r="G4505" s="79">
        <f t="shared" si="715"/>
        <v>2.5266044869756881</v>
      </c>
      <c r="J4505" s="78">
        <v>0</v>
      </c>
      <c r="K4505" s="80">
        <f t="shared" si="716"/>
        <v>0</v>
      </c>
      <c r="L4505" s="68" t="str">
        <f t="shared" si="709"/>
        <v>Normal</v>
      </c>
      <c r="N4505" s="67">
        <f t="shared" si="710"/>
        <v>0</v>
      </c>
      <c r="O4505" s="67">
        <f t="shared" si="711"/>
        <v>0</v>
      </c>
      <c r="P4505" s="81">
        <f t="shared" si="712"/>
        <v>2.5266044869756881</v>
      </c>
      <c r="Q4505" s="81">
        <f t="shared" si="713"/>
        <v>2.5266044869756881</v>
      </c>
      <c r="S4505" s="1">
        <f t="shared" si="717"/>
        <v>4</v>
      </c>
      <c r="T4505" s="1" t="str">
        <f t="shared" si="718"/>
        <v>Off-Peak</v>
      </c>
    </row>
    <row r="4506" spans="1:20" x14ac:dyDescent="0.25">
      <c r="A4506" s="85">
        <v>45113.958333322706</v>
      </c>
      <c r="B4506" s="1">
        <v>7</v>
      </c>
      <c r="C4506" s="1">
        <v>7</v>
      </c>
      <c r="D4506" s="1">
        <v>0</v>
      </c>
      <c r="E4506" s="1" t="str">
        <f t="shared" si="714"/>
        <v>Summer</v>
      </c>
      <c r="F4506" s="78">
        <v>1.1277999999999999</v>
      </c>
      <c r="G4506" s="79">
        <f t="shared" si="715"/>
        <v>2.1457112503096241</v>
      </c>
      <c r="J4506" s="78">
        <v>0</v>
      </c>
      <c r="K4506" s="80">
        <f t="shared" si="716"/>
        <v>0</v>
      </c>
      <c r="L4506" s="68" t="str">
        <f t="shared" si="709"/>
        <v>Normal</v>
      </c>
      <c r="N4506" s="67">
        <f t="shared" si="710"/>
        <v>0</v>
      </c>
      <c r="O4506" s="67">
        <f t="shared" si="711"/>
        <v>0</v>
      </c>
      <c r="P4506" s="81">
        <f t="shared" si="712"/>
        <v>2.1457112503096241</v>
      </c>
      <c r="Q4506" s="81">
        <f t="shared" si="713"/>
        <v>2.1457112503096241</v>
      </c>
      <c r="S4506" s="1">
        <f t="shared" si="717"/>
        <v>4</v>
      </c>
      <c r="T4506" s="1" t="str">
        <f t="shared" si="718"/>
        <v>Off-Peak</v>
      </c>
    </row>
    <row r="4507" spans="1:20" x14ac:dyDescent="0.25">
      <c r="A4507" s="85">
        <v>45113.99999998937</v>
      </c>
      <c r="B4507" s="1">
        <v>7</v>
      </c>
      <c r="C4507" s="1">
        <v>7</v>
      </c>
      <c r="D4507" s="1">
        <v>1</v>
      </c>
      <c r="E4507" s="1" t="str">
        <f t="shared" si="714"/>
        <v>Summer</v>
      </c>
      <c r="F4507" s="78">
        <v>0.95750000000000002</v>
      </c>
      <c r="G4507" s="79">
        <f t="shared" si="715"/>
        <v>1.8217046658729075</v>
      </c>
      <c r="J4507" s="78">
        <v>0</v>
      </c>
      <c r="K4507" s="80">
        <f t="shared" si="716"/>
        <v>0</v>
      </c>
      <c r="L4507" s="68" t="str">
        <f t="shared" si="709"/>
        <v>Normal</v>
      </c>
      <c r="N4507" s="67">
        <f t="shared" si="710"/>
        <v>0</v>
      </c>
      <c r="O4507" s="67">
        <f t="shared" si="711"/>
        <v>0</v>
      </c>
      <c r="P4507" s="81">
        <f t="shared" si="712"/>
        <v>1.8217046658729075</v>
      </c>
      <c r="Q4507" s="81">
        <f t="shared" si="713"/>
        <v>1.8217046658729075</v>
      </c>
      <c r="S4507" s="1">
        <f t="shared" si="717"/>
        <v>5</v>
      </c>
      <c r="T4507" s="1" t="str">
        <f t="shared" si="718"/>
        <v>Off-Peak</v>
      </c>
    </row>
    <row r="4508" spans="1:20" x14ac:dyDescent="0.25">
      <c r="A4508" s="85">
        <v>45114.041666656034</v>
      </c>
      <c r="B4508" s="1">
        <v>7</v>
      </c>
      <c r="C4508" s="1">
        <v>7</v>
      </c>
      <c r="D4508" s="1">
        <v>2</v>
      </c>
      <c r="E4508" s="1" t="str">
        <f t="shared" si="714"/>
        <v>Summer</v>
      </c>
      <c r="F4508" s="78">
        <v>0.84350000000000003</v>
      </c>
      <c r="G4508" s="79">
        <f t="shared" si="715"/>
        <v>1.6048124132258983</v>
      </c>
      <c r="J4508" s="78">
        <v>0</v>
      </c>
      <c r="K4508" s="80">
        <f t="shared" si="716"/>
        <v>0</v>
      </c>
      <c r="L4508" s="68" t="str">
        <f t="shared" si="709"/>
        <v>Normal</v>
      </c>
      <c r="N4508" s="67">
        <f t="shared" si="710"/>
        <v>0</v>
      </c>
      <c r="O4508" s="67">
        <f t="shared" si="711"/>
        <v>0</v>
      </c>
      <c r="P4508" s="81">
        <f t="shared" si="712"/>
        <v>1.6048124132258983</v>
      </c>
      <c r="Q4508" s="81">
        <f t="shared" si="713"/>
        <v>1.6048124132258983</v>
      </c>
      <c r="S4508" s="1">
        <f t="shared" si="717"/>
        <v>5</v>
      </c>
      <c r="T4508" s="1" t="str">
        <f t="shared" si="718"/>
        <v>Off-Peak</v>
      </c>
    </row>
    <row r="4509" spans="1:20" x14ac:dyDescent="0.25">
      <c r="A4509" s="85">
        <v>45114.083333322698</v>
      </c>
      <c r="B4509" s="1">
        <v>7</v>
      </c>
      <c r="C4509" s="1">
        <v>7</v>
      </c>
      <c r="D4509" s="1">
        <v>3</v>
      </c>
      <c r="E4509" s="1" t="str">
        <f t="shared" si="714"/>
        <v>Summer</v>
      </c>
      <c r="F4509" s="78">
        <v>0.76519999999999999</v>
      </c>
      <c r="G4509" s="79">
        <f t="shared" si="715"/>
        <v>1.4558416818025575</v>
      </c>
      <c r="J4509" s="78">
        <v>0</v>
      </c>
      <c r="K4509" s="80">
        <f t="shared" si="716"/>
        <v>0</v>
      </c>
      <c r="L4509" s="68" t="str">
        <f t="shared" si="709"/>
        <v>Normal</v>
      </c>
      <c r="N4509" s="67">
        <f t="shared" si="710"/>
        <v>0</v>
      </c>
      <c r="O4509" s="67">
        <f t="shared" si="711"/>
        <v>0</v>
      </c>
      <c r="P4509" s="81">
        <f t="shared" si="712"/>
        <v>1.4558416818025575</v>
      </c>
      <c r="Q4509" s="81">
        <f t="shared" si="713"/>
        <v>1.4558416818025575</v>
      </c>
      <c r="S4509" s="1">
        <f t="shared" si="717"/>
        <v>5</v>
      </c>
      <c r="T4509" s="1" t="str">
        <f t="shared" si="718"/>
        <v>Off-Peak</v>
      </c>
    </row>
    <row r="4510" spans="1:20" x14ac:dyDescent="0.25">
      <c r="A4510" s="85">
        <v>45114.124999989363</v>
      </c>
      <c r="B4510" s="1">
        <v>7</v>
      </c>
      <c r="C4510" s="1">
        <v>7</v>
      </c>
      <c r="D4510" s="1">
        <v>4</v>
      </c>
      <c r="E4510" s="1" t="str">
        <f t="shared" si="714"/>
        <v>Summer</v>
      </c>
      <c r="F4510" s="78">
        <v>0.71479999999999999</v>
      </c>
      <c r="G4510" s="79">
        <f t="shared" si="715"/>
        <v>1.3599524753691428</v>
      </c>
      <c r="J4510" s="78">
        <v>0</v>
      </c>
      <c r="K4510" s="80">
        <f t="shared" si="716"/>
        <v>0</v>
      </c>
      <c r="L4510" s="68" t="str">
        <f t="shared" si="709"/>
        <v>Normal</v>
      </c>
      <c r="N4510" s="67">
        <f t="shared" si="710"/>
        <v>0</v>
      </c>
      <c r="O4510" s="67">
        <f t="shared" si="711"/>
        <v>0</v>
      </c>
      <c r="P4510" s="81">
        <f t="shared" si="712"/>
        <v>1.3599524753691428</v>
      </c>
      <c r="Q4510" s="81">
        <f t="shared" si="713"/>
        <v>1.3599524753691428</v>
      </c>
      <c r="S4510" s="1">
        <f t="shared" si="717"/>
        <v>5</v>
      </c>
      <c r="T4510" s="1" t="str">
        <f t="shared" si="718"/>
        <v>Off-Peak</v>
      </c>
    </row>
    <row r="4511" spans="1:20" x14ac:dyDescent="0.25">
      <c r="A4511" s="85">
        <v>45114.166666656027</v>
      </c>
      <c r="B4511" s="1">
        <v>7</v>
      </c>
      <c r="C4511" s="1">
        <v>7</v>
      </c>
      <c r="D4511" s="1">
        <v>5</v>
      </c>
      <c r="E4511" s="1" t="str">
        <f t="shared" si="714"/>
        <v>Summer</v>
      </c>
      <c r="F4511" s="78">
        <v>0.68879999999999997</v>
      </c>
      <c r="G4511" s="79">
        <f t="shared" si="715"/>
        <v>1.310485821256667</v>
      </c>
      <c r="J4511" s="78">
        <v>0</v>
      </c>
      <c r="K4511" s="80">
        <f t="shared" si="716"/>
        <v>0</v>
      </c>
      <c r="L4511" s="68" t="str">
        <f t="shared" si="709"/>
        <v>Normal</v>
      </c>
      <c r="N4511" s="67">
        <f t="shared" si="710"/>
        <v>0</v>
      </c>
      <c r="O4511" s="67">
        <f t="shared" si="711"/>
        <v>0</v>
      </c>
      <c r="P4511" s="81">
        <f t="shared" si="712"/>
        <v>1.310485821256667</v>
      </c>
      <c r="Q4511" s="81">
        <f t="shared" si="713"/>
        <v>1.310485821256667</v>
      </c>
      <c r="S4511" s="1">
        <f t="shared" si="717"/>
        <v>5</v>
      </c>
      <c r="T4511" s="1" t="str">
        <f t="shared" si="718"/>
        <v>Off-Peak</v>
      </c>
    </row>
    <row r="4512" spans="1:20" x14ac:dyDescent="0.25">
      <c r="A4512" s="85">
        <v>45114.208333322691</v>
      </c>
      <c r="B4512" s="1">
        <v>7</v>
      </c>
      <c r="C4512" s="1">
        <v>7</v>
      </c>
      <c r="D4512" s="1">
        <v>6</v>
      </c>
      <c r="E4512" s="1" t="str">
        <f t="shared" si="714"/>
        <v>Summer</v>
      </c>
      <c r="F4512" s="78">
        <v>0.67889999999999995</v>
      </c>
      <c r="G4512" s="79">
        <f t="shared" si="715"/>
        <v>1.291650441421532</v>
      </c>
      <c r="J4512" s="78">
        <v>0.32014100000000001</v>
      </c>
      <c r="K4512" s="80">
        <f t="shared" si="716"/>
        <v>0.32014100000000001</v>
      </c>
      <c r="L4512" s="68" t="str">
        <f t="shared" si="709"/>
        <v>Normal</v>
      </c>
      <c r="N4512" s="67">
        <f t="shared" si="710"/>
        <v>0</v>
      </c>
      <c r="O4512" s="67">
        <f t="shared" si="711"/>
        <v>0.32014100000000001</v>
      </c>
      <c r="P4512" s="81">
        <f t="shared" si="712"/>
        <v>0.97150944142153195</v>
      </c>
      <c r="Q4512" s="81">
        <f t="shared" si="713"/>
        <v>0.97150944142153195</v>
      </c>
      <c r="S4512" s="1">
        <f t="shared" si="717"/>
        <v>5</v>
      </c>
      <c r="T4512" s="1" t="str">
        <f t="shared" si="718"/>
        <v>Peak</v>
      </c>
    </row>
    <row r="4513" spans="1:20" x14ac:dyDescent="0.25">
      <c r="A4513" s="85">
        <v>45114.249999989355</v>
      </c>
      <c r="B4513" s="1">
        <v>7</v>
      </c>
      <c r="C4513" s="1">
        <v>7</v>
      </c>
      <c r="D4513" s="1">
        <v>7</v>
      </c>
      <c r="E4513" s="1" t="str">
        <f t="shared" si="714"/>
        <v>Summer</v>
      </c>
      <c r="F4513" s="78">
        <v>0.68910000000000005</v>
      </c>
      <c r="G4513" s="79">
        <f t="shared" si="715"/>
        <v>1.3110565903425804</v>
      </c>
      <c r="J4513" s="78">
        <v>0.49226900000000001</v>
      </c>
      <c r="K4513" s="80">
        <f t="shared" si="716"/>
        <v>0.49226900000000001</v>
      </c>
      <c r="L4513" s="68" t="str">
        <f t="shared" si="709"/>
        <v>Normal</v>
      </c>
      <c r="N4513" s="67">
        <f t="shared" si="710"/>
        <v>0</v>
      </c>
      <c r="O4513" s="67">
        <f t="shared" si="711"/>
        <v>0.49226900000000001</v>
      </c>
      <c r="P4513" s="81">
        <f t="shared" si="712"/>
        <v>0.81878759034258031</v>
      </c>
      <c r="Q4513" s="81">
        <f t="shared" si="713"/>
        <v>0.81878759034258031</v>
      </c>
      <c r="S4513" s="1">
        <f t="shared" si="717"/>
        <v>5</v>
      </c>
      <c r="T4513" s="1" t="str">
        <f t="shared" si="718"/>
        <v>Peak</v>
      </c>
    </row>
    <row r="4514" spans="1:20" x14ac:dyDescent="0.25">
      <c r="A4514" s="85">
        <v>45114.29166665602</v>
      </c>
      <c r="B4514" s="1">
        <v>7</v>
      </c>
      <c r="C4514" s="1">
        <v>7</v>
      </c>
      <c r="D4514" s="1">
        <v>8</v>
      </c>
      <c r="E4514" s="1" t="str">
        <f t="shared" si="714"/>
        <v>Summer</v>
      </c>
      <c r="F4514" s="78">
        <v>0.75090000000000001</v>
      </c>
      <c r="G4514" s="79">
        <f t="shared" si="715"/>
        <v>1.4286350220406958</v>
      </c>
      <c r="J4514" s="78">
        <v>0.93509100000000001</v>
      </c>
      <c r="K4514" s="80">
        <f t="shared" si="716"/>
        <v>0.93509100000000001</v>
      </c>
      <c r="L4514" s="68" t="str">
        <f t="shared" si="709"/>
        <v>Normal</v>
      </c>
      <c r="N4514" s="67">
        <f t="shared" si="710"/>
        <v>0</v>
      </c>
      <c r="O4514" s="67">
        <f t="shared" si="711"/>
        <v>0.93509100000000001</v>
      </c>
      <c r="P4514" s="81">
        <f t="shared" si="712"/>
        <v>0.49354402204069581</v>
      </c>
      <c r="Q4514" s="81">
        <f t="shared" si="713"/>
        <v>0.49354402204069581</v>
      </c>
      <c r="S4514" s="1">
        <f t="shared" si="717"/>
        <v>5</v>
      </c>
      <c r="T4514" s="1" t="str">
        <f t="shared" si="718"/>
        <v>Peak</v>
      </c>
    </row>
    <row r="4515" spans="1:20" x14ac:dyDescent="0.25">
      <c r="A4515" s="85">
        <v>45114.333333322684</v>
      </c>
      <c r="B4515" s="1">
        <v>7</v>
      </c>
      <c r="C4515" s="1">
        <v>7</v>
      </c>
      <c r="D4515" s="1">
        <v>9</v>
      </c>
      <c r="E4515" s="1" t="str">
        <f t="shared" si="714"/>
        <v>Summer</v>
      </c>
      <c r="F4515" s="78">
        <v>0.83940000000000003</v>
      </c>
      <c r="G4515" s="79">
        <f t="shared" si="715"/>
        <v>1.5970119023850848</v>
      </c>
      <c r="J4515" s="78">
        <v>0.94202399999999997</v>
      </c>
      <c r="K4515" s="80">
        <f t="shared" si="716"/>
        <v>0.94202399999999997</v>
      </c>
      <c r="L4515" s="68" t="str">
        <f t="shared" si="709"/>
        <v>Normal</v>
      </c>
      <c r="N4515" s="67">
        <f t="shared" si="710"/>
        <v>0</v>
      </c>
      <c r="O4515" s="67">
        <f t="shared" si="711"/>
        <v>0.94202399999999997</v>
      </c>
      <c r="P4515" s="81">
        <f t="shared" si="712"/>
        <v>0.65498790238508486</v>
      </c>
      <c r="Q4515" s="81">
        <f t="shared" si="713"/>
        <v>0.65498790238508486</v>
      </c>
      <c r="S4515" s="1">
        <f t="shared" si="717"/>
        <v>5</v>
      </c>
      <c r="T4515" s="1" t="str">
        <f t="shared" si="718"/>
        <v>Peak</v>
      </c>
    </row>
    <row r="4516" spans="1:20" x14ac:dyDescent="0.25">
      <c r="A4516" s="85">
        <v>45114.374999989348</v>
      </c>
      <c r="B4516" s="1">
        <v>7</v>
      </c>
      <c r="C4516" s="1">
        <v>7</v>
      </c>
      <c r="D4516" s="1">
        <v>10</v>
      </c>
      <c r="E4516" s="1" t="str">
        <f t="shared" si="714"/>
        <v>Summer</v>
      </c>
      <c r="F4516" s="78">
        <v>0.94040000000000001</v>
      </c>
      <c r="G4516" s="79">
        <f t="shared" si="715"/>
        <v>1.7891708279758562</v>
      </c>
      <c r="J4516" s="78">
        <v>0.83264300000000002</v>
      </c>
      <c r="K4516" s="80">
        <f t="shared" si="716"/>
        <v>0.83264300000000002</v>
      </c>
      <c r="L4516" s="68" t="str">
        <f t="shared" si="709"/>
        <v>Normal</v>
      </c>
      <c r="N4516" s="67">
        <f t="shared" si="710"/>
        <v>0</v>
      </c>
      <c r="O4516" s="67">
        <f t="shared" si="711"/>
        <v>0.83264300000000002</v>
      </c>
      <c r="P4516" s="81">
        <f t="shared" si="712"/>
        <v>0.95652782797585623</v>
      </c>
      <c r="Q4516" s="81">
        <f t="shared" si="713"/>
        <v>0.95652782797585623</v>
      </c>
      <c r="S4516" s="1">
        <f t="shared" si="717"/>
        <v>5</v>
      </c>
      <c r="T4516" s="1" t="str">
        <f t="shared" si="718"/>
        <v>Peak</v>
      </c>
    </row>
    <row r="4517" spans="1:20" x14ac:dyDescent="0.25">
      <c r="A4517" s="85">
        <v>45114.416666656012</v>
      </c>
      <c r="B4517" s="1">
        <v>7</v>
      </c>
      <c r="C4517" s="1">
        <v>7</v>
      </c>
      <c r="D4517" s="1">
        <v>11</v>
      </c>
      <c r="E4517" s="1" t="str">
        <f t="shared" si="714"/>
        <v>Summer</v>
      </c>
      <c r="F4517" s="78">
        <v>1.0603</v>
      </c>
      <c r="G4517" s="79">
        <f t="shared" si="715"/>
        <v>2.0172882059791579</v>
      </c>
      <c r="J4517" s="78">
        <v>0.93444399999999994</v>
      </c>
      <c r="K4517" s="80">
        <f t="shared" si="716"/>
        <v>0.93444399999999994</v>
      </c>
      <c r="L4517" s="68" t="str">
        <f t="shared" si="709"/>
        <v>Normal</v>
      </c>
      <c r="N4517" s="67">
        <f t="shared" si="710"/>
        <v>0</v>
      </c>
      <c r="O4517" s="67">
        <f t="shared" si="711"/>
        <v>0.93444399999999994</v>
      </c>
      <c r="P4517" s="81">
        <f t="shared" si="712"/>
        <v>1.0828442059791579</v>
      </c>
      <c r="Q4517" s="81">
        <f t="shared" si="713"/>
        <v>1.0828442059791579</v>
      </c>
      <c r="S4517" s="1">
        <f t="shared" si="717"/>
        <v>5</v>
      </c>
      <c r="T4517" s="1" t="str">
        <f t="shared" si="718"/>
        <v>Peak</v>
      </c>
    </row>
    <row r="4518" spans="1:20" x14ac:dyDescent="0.25">
      <c r="A4518" s="85">
        <v>45114.458333322676</v>
      </c>
      <c r="B4518" s="1">
        <v>7</v>
      </c>
      <c r="C4518" s="1">
        <v>7</v>
      </c>
      <c r="D4518" s="1">
        <v>12</v>
      </c>
      <c r="E4518" s="1" t="str">
        <f t="shared" si="714"/>
        <v>Summer</v>
      </c>
      <c r="F4518" s="78">
        <v>1.1990000000000001</v>
      </c>
      <c r="G4518" s="79">
        <f t="shared" si="715"/>
        <v>2.2811737800330194</v>
      </c>
      <c r="J4518" s="78">
        <v>3.6589469999999999</v>
      </c>
      <c r="K4518" s="80">
        <f t="shared" si="716"/>
        <v>3.6589469999999999</v>
      </c>
      <c r="L4518" s="68" t="str">
        <f t="shared" si="709"/>
        <v>Normal</v>
      </c>
      <c r="N4518" s="67">
        <f t="shared" si="710"/>
        <v>1.3777732199669805</v>
      </c>
      <c r="O4518" s="67">
        <f t="shared" si="711"/>
        <v>2.2811737800330194</v>
      </c>
      <c r="P4518" s="81">
        <f t="shared" si="712"/>
        <v>0</v>
      </c>
      <c r="Q4518" s="81">
        <f t="shared" si="713"/>
        <v>-1.3777732199669805</v>
      </c>
      <c r="S4518" s="1">
        <f t="shared" si="717"/>
        <v>5</v>
      </c>
      <c r="T4518" s="1" t="str">
        <f t="shared" si="718"/>
        <v>Peak</v>
      </c>
    </row>
    <row r="4519" spans="1:20" x14ac:dyDescent="0.25">
      <c r="A4519" s="85">
        <v>45114.499999989341</v>
      </c>
      <c r="B4519" s="1">
        <v>7</v>
      </c>
      <c r="C4519" s="1">
        <v>7</v>
      </c>
      <c r="D4519" s="1">
        <v>13</v>
      </c>
      <c r="E4519" s="1" t="str">
        <f t="shared" si="714"/>
        <v>Summer</v>
      </c>
      <c r="F4519" s="78">
        <v>1.3474999999999999</v>
      </c>
      <c r="G4519" s="79">
        <f t="shared" si="715"/>
        <v>2.5637044775600448</v>
      </c>
      <c r="J4519" s="78">
        <v>2.0800580000000002</v>
      </c>
      <c r="K4519" s="80">
        <f t="shared" si="716"/>
        <v>2.0800580000000002</v>
      </c>
      <c r="L4519" s="68" t="str">
        <f t="shared" si="709"/>
        <v>Normal</v>
      </c>
      <c r="N4519" s="67">
        <f t="shared" si="710"/>
        <v>0</v>
      </c>
      <c r="O4519" s="67">
        <f t="shared" si="711"/>
        <v>2.0800580000000002</v>
      </c>
      <c r="P4519" s="81">
        <f t="shared" si="712"/>
        <v>0.48364647756004464</v>
      </c>
      <c r="Q4519" s="81">
        <f t="shared" si="713"/>
        <v>0.48364647756004464</v>
      </c>
      <c r="S4519" s="1">
        <f t="shared" si="717"/>
        <v>5</v>
      </c>
      <c r="T4519" s="1" t="str">
        <f t="shared" si="718"/>
        <v>Peak</v>
      </c>
    </row>
    <row r="4520" spans="1:20" x14ac:dyDescent="0.25">
      <c r="A4520" s="85">
        <v>45114.541666656005</v>
      </c>
      <c r="B4520" s="1">
        <v>7</v>
      </c>
      <c r="C4520" s="1">
        <v>7</v>
      </c>
      <c r="D4520" s="1">
        <v>14</v>
      </c>
      <c r="E4520" s="1" t="str">
        <f t="shared" si="714"/>
        <v>Summer</v>
      </c>
      <c r="F4520" s="78">
        <v>1.4984999999999999</v>
      </c>
      <c r="G4520" s="79">
        <f t="shared" si="715"/>
        <v>2.8509915841363465</v>
      </c>
      <c r="J4520" s="78">
        <v>1.825893</v>
      </c>
      <c r="K4520" s="80">
        <f t="shared" si="716"/>
        <v>1.825893</v>
      </c>
      <c r="L4520" s="68" t="str">
        <f t="shared" si="709"/>
        <v>Normal</v>
      </c>
      <c r="N4520" s="67">
        <f t="shared" si="710"/>
        <v>0</v>
      </c>
      <c r="O4520" s="67">
        <f t="shared" si="711"/>
        <v>1.825893</v>
      </c>
      <c r="P4520" s="81">
        <f t="shared" si="712"/>
        <v>1.0250985841363465</v>
      </c>
      <c r="Q4520" s="81">
        <f t="shared" si="713"/>
        <v>1.0250985841363465</v>
      </c>
      <c r="S4520" s="1">
        <f t="shared" si="717"/>
        <v>5</v>
      </c>
      <c r="T4520" s="1" t="str">
        <f t="shared" si="718"/>
        <v>Peak</v>
      </c>
    </row>
    <row r="4521" spans="1:20" x14ac:dyDescent="0.25">
      <c r="A4521" s="85">
        <v>45114.583333322669</v>
      </c>
      <c r="B4521" s="1">
        <v>7</v>
      </c>
      <c r="C4521" s="1">
        <v>7</v>
      </c>
      <c r="D4521" s="1">
        <v>15</v>
      </c>
      <c r="E4521" s="1" t="str">
        <f t="shared" si="714"/>
        <v>Summer</v>
      </c>
      <c r="F4521" s="78">
        <v>1.6386000000000001</v>
      </c>
      <c r="G4521" s="79">
        <f t="shared" si="715"/>
        <v>3.1175407472578032</v>
      </c>
      <c r="J4521" s="78">
        <v>3.8563770000000002</v>
      </c>
      <c r="K4521" s="80">
        <f t="shared" si="716"/>
        <v>3.8563770000000002</v>
      </c>
      <c r="L4521" s="68" t="str">
        <f t="shared" si="709"/>
        <v>Normal</v>
      </c>
      <c r="N4521" s="67">
        <f t="shared" si="710"/>
        <v>0.738836252742197</v>
      </c>
      <c r="O4521" s="67">
        <f t="shared" si="711"/>
        <v>3.1175407472578032</v>
      </c>
      <c r="P4521" s="81">
        <f t="shared" si="712"/>
        <v>0</v>
      </c>
      <c r="Q4521" s="81">
        <f t="shared" si="713"/>
        <v>-0.738836252742197</v>
      </c>
      <c r="S4521" s="1">
        <f t="shared" si="717"/>
        <v>5</v>
      </c>
      <c r="T4521" s="1" t="str">
        <f t="shared" si="718"/>
        <v>Peak</v>
      </c>
    </row>
    <row r="4522" spans="1:20" x14ac:dyDescent="0.25">
      <c r="A4522" s="85">
        <v>45114.624999989333</v>
      </c>
      <c r="B4522" s="1">
        <v>7</v>
      </c>
      <c r="C4522" s="1">
        <v>7</v>
      </c>
      <c r="D4522" s="1">
        <v>16</v>
      </c>
      <c r="E4522" s="1" t="str">
        <f t="shared" si="714"/>
        <v>Summer</v>
      </c>
      <c r="F4522" s="78">
        <v>1.7802</v>
      </c>
      <c r="G4522" s="79">
        <f t="shared" si="715"/>
        <v>3.3869437558088249</v>
      </c>
      <c r="J4522" s="78">
        <v>2.0361099999999999</v>
      </c>
      <c r="K4522" s="80">
        <f t="shared" si="716"/>
        <v>2.0361099999999999</v>
      </c>
      <c r="L4522" s="68" t="str">
        <f t="shared" si="709"/>
        <v>Normal</v>
      </c>
      <c r="N4522" s="67">
        <f t="shared" si="710"/>
        <v>0</v>
      </c>
      <c r="O4522" s="67">
        <f t="shared" si="711"/>
        <v>2.0361099999999999</v>
      </c>
      <c r="P4522" s="81">
        <f t="shared" si="712"/>
        <v>1.350833755808825</v>
      </c>
      <c r="Q4522" s="81">
        <f t="shared" si="713"/>
        <v>1.350833755808825</v>
      </c>
      <c r="S4522" s="1">
        <f t="shared" si="717"/>
        <v>5</v>
      </c>
      <c r="T4522" s="1" t="str">
        <f t="shared" si="718"/>
        <v>Peak</v>
      </c>
    </row>
    <row r="4523" spans="1:20" x14ac:dyDescent="0.25">
      <c r="A4523" s="85">
        <v>45114.666666655998</v>
      </c>
      <c r="B4523" s="1">
        <v>7</v>
      </c>
      <c r="C4523" s="1">
        <v>7</v>
      </c>
      <c r="D4523" s="1">
        <v>17</v>
      </c>
      <c r="E4523" s="1" t="str">
        <f t="shared" si="714"/>
        <v>Summer</v>
      </c>
      <c r="F4523" s="78">
        <v>1.8665</v>
      </c>
      <c r="G4523" s="79">
        <f t="shared" si="715"/>
        <v>3.5511349961898508</v>
      </c>
      <c r="J4523" s="78">
        <v>2.6303319999999997</v>
      </c>
      <c r="K4523" s="80">
        <f t="shared" si="716"/>
        <v>2.6303319999999997</v>
      </c>
      <c r="L4523" s="68" t="str">
        <f t="shared" si="709"/>
        <v>Normal</v>
      </c>
      <c r="N4523" s="67">
        <f t="shared" si="710"/>
        <v>0</v>
      </c>
      <c r="O4523" s="67">
        <f t="shared" si="711"/>
        <v>2.6303319999999997</v>
      </c>
      <c r="P4523" s="81">
        <f t="shared" si="712"/>
        <v>0.92080299618985118</v>
      </c>
      <c r="Q4523" s="81">
        <f t="shared" si="713"/>
        <v>0.92080299618985118</v>
      </c>
      <c r="S4523" s="1">
        <f t="shared" si="717"/>
        <v>5</v>
      </c>
      <c r="T4523" s="1" t="str">
        <f t="shared" si="718"/>
        <v>Peak</v>
      </c>
    </row>
    <row r="4524" spans="1:20" x14ac:dyDescent="0.25">
      <c r="A4524" s="85">
        <v>45114.708333322662</v>
      </c>
      <c r="B4524" s="1">
        <v>7</v>
      </c>
      <c r="C4524" s="1">
        <v>7</v>
      </c>
      <c r="D4524" s="1">
        <v>18</v>
      </c>
      <c r="E4524" s="1" t="str">
        <f t="shared" si="714"/>
        <v>Summer</v>
      </c>
      <c r="F4524" s="78">
        <v>1.8459000000000001</v>
      </c>
      <c r="G4524" s="79">
        <f t="shared" si="715"/>
        <v>3.5119421856238122</v>
      </c>
      <c r="J4524" s="78">
        <v>1.1806569999999998</v>
      </c>
      <c r="K4524" s="80">
        <f t="shared" si="716"/>
        <v>1.1806569999999998</v>
      </c>
      <c r="L4524" s="68" t="str">
        <f t="shared" si="709"/>
        <v>Normal</v>
      </c>
      <c r="N4524" s="67">
        <f t="shared" si="710"/>
        <v>0</v>
      </c>
      <c r="O4524" s="67">
        <f t="shared" si="711"/>
        <v>1.1806569999999998</v>
      </c>
      <c r="P4524" s="81">
        <f t="shared" si="712"/>
        <v>2.3312851856238126</v>
      </c>
      <c r="Q4524" s="81">
        <f t="shared" si="713"/>
        <v>2.3312851856238126</v>
      </c>
      <c r="S4524" s="1">
        <f t="shared" si="717"/>
        <v>5</v>
      </c>
      <c r="T4524" s="1" t="str">
        <f t="shared" si="718"/>
        <v>Peak</v>
      </c>
    </row>
    <row r="4525" spans="1:20" x14ac:dyDescent="0.25">
      <c r="A4525" s="85">
        <v>45114.749999989326</v>
      </c>
      <c r="B4525" s="1">
        <v>7</v>
      </c>
      <c r="C4525" s="1">
        <v>7</v>
      </c>
      <c r="D4525" s="1">
        <v>19</v>
      </c>
      <c r="E4525" s="1" t="str">
        <f t="shared" si="714"/>
        <v>Summer</v>
      </c>
      <c r="F4525" s="78">
        <v>1.7099</v>
      </c>
      <c r="G4525" s="79">
        <f t="shared" si="715"/>
        <v>3.2531935333431692</v>
      </c>
      <c r="J4525" s="78">
        <v>0.22265399999999999</v>
      </c>
      <c r="K4525" s="80">
        <f t="shared" si="716"/>
        <v>0.22265399999999999</v>
      </c>
      <c r="L4525" s="68" t="str">
        <f t="shared" si="709"/>
        <v>Normal</v>
      </c>
      <c r="N4525" s="67">
        <f t="shared" si="710"/>
        <v>0</v>
      </c>
      <c r="O4525" s="67">
        <f t="shared" si="711"/>
        <v>0.22265399999999999</v>
      </c>
      <c r="P4525" s="81">
        <f t="shared" si="712"/>
        <v>3.0305395333431693</v>
      </c>
      <c r="Q4525" s="81">
        <f t="shared" si="713"/>
        <v>3.0305395333431693</v>
      </c>
      <c r="S4525" s="1">
        <f t="shared" si="717"/>
        <v>5</v>
      </c>
      <c r="T4525" s="1" t="str">
        <f t="shared" si="718"/>
        <v>Peak</v>
      </c>
    </row>
    <row r="4526" spans="1:20" x14ac:dyDescent="0.25">
      <c r="A4526" s="85">
        <v>45114.79166665599</v>
      </c>
      <c r="B4526" s="1">
        <v>7</v>
      </c>
      <c r="C4526" s="1">
        <v>7</v>
      </c>
      <c r="D4526" s="1">
        <v>20</v>
      </c>
      <c r="E4526" s="1" t="str">
        <f t="shared" si="714"/>
        <v>Summer</v>
      </c>
      <c r="F4526" s="78">
        <v>1.5775999999999999</v>
      </c>
      <c r="G4526" s="79">
        <f t="shared" si="715"/>
        <v>3.0014843664554558</v>
      </c>
      <c r="J4526" s="78">
        <v>0</v>
      </c>
      <c r="K4526" s="80">
        <f t="shared" si="716"/>
        <v>0</v>
      </c>
      <c r="L4526" s="68" t="str">
        <f t="shared" si="709"/>
        <v>Normal</v>
      </c>
      <c r="N4526" s="67">
        <f t="shared" si="710"/>
        <v>0</v>
      </c>
      <c r="O4526" s="67">
        <f t="shared" si="711"/>
        <v>0</v>
      </c>
      <c r="P4526" s="81">
        <f t="shared" si="712"/>
        <v>3.0014843664554558</v>
      </c>
      <c r="Q4526" s="81">
        <f t="shared" si="713"/>
        <v>3.0014843664554558</v>
      </c>
      <c r="S4526" s="1">
        <f t="shared" si="717"/>
        <v>5</v>
      </c>
      <c r="T4526" s="1" t="str">
        <f t="shared" si="718"/>
        <v>Peak</v>
      </c>
    </row>
    <row r="4527" spans="1:20" x14ac:dyDescent="0.25">
      <c r="A4527" s="85">
        <v>45114.833333322655</v>
      </c>
      <c r="B4527" s="1">
        <v>7</v>
      </c>
      <c r="C4527" s="1">
        <v>7</v>
      </c>
      <c r="D4527" s="1">
        <v>21</v>
      </c>
      <c r="E4527" s="1" t="str">
        <f t="shared" si="714"/>
        <v>Summer</v>
      </c>
      <c r="F4527" s="78">
        <v>1.4912000000000001</v>
      </c>
      <c r="G4527" s="79">
        <f t="shared" si="715"/>
        <v>2.8371028697124592</v>
      </c>
      <c r="J4527" s="78">
        <v>0</v>
      </c>
      <c r="K4527" s="80">
        <f t="shared" si="716"/>
        <v>0</v>
      </c>
      <c r="L4527" s="68" t="str">
        <f t="shared" si="709"/>
        <v>Normal</v>
      </c>
      <c r="N4527" s="67">
        <f t="shared" si="710"/>
        <v>0</v>
      </c>
      <c r="O4527" s="67">
        <f t="shared" si="711"/>
        <v>0</v>
      </c>
      <c r="P4527" s="81">
        <f t="shared" si="712"/>
        <v>2.8371028697124592</v>
      </c>
      <c r="Q4527" s="81">
        <f t="shared" si="713"/>
        <v>2.8371028697124592</v>
      </c>
      <c r="S4527" s="1">
        <f t="shared" si="717"/>
        <v>5</v>
      </c>
      <c r="T4527" s="1" t="str">
        <f t="shared" si="718"/>
        <v>Peak</v>
      </c>
    </row>
    <row r="4528" spans="1:20" x14ac:dyDescent="0.25">
      <c r="A4528" s="85">
        <v>45114.874999989319</v>
      </c>
      <c r="B4528" s="1">
        <v>7</v>
      </c>
      <c r="C4528" s="1">
        <v>7</v>
      </c>
      <c r="D4528" s="1">
        <v>22</v>
      </c>
      <c r="E4528" s="1" t="str">
        <f t="shared" si="714"/>
        <v>Summer</v>
      </c>
      <c r="F4528" s="78">
        <v>1.4283999999999999</v>
      </c>
      <c r="G4528" s="79">
        <f t="shared" si="715"/>
        <v>2.717621874394633</v>
      </c>
      <c r="J4528" s="78">
        <v>0</v>
      </c>
      <c r="K4528" s="80">
        <f t="shared" si="716"/>
        <v>0</v>
      </c>
      <c r="L4528" s="68" t="str">
        <f t="shared" si="709"/>
        <v>Normal</v>
      </c>
      <c r="N4528" s="67">
        <f t="shared" si="710"/>
        <v>0</v>
      </c>
      <c r="O4528" s="67">
        <f t="shared" si="711"/>
        <v>0</v>
      </c>
      <c r="P4528" s="81">
        <f t="shared" si="712"/>
        <v>2.717621874394633</v>
      </c>
      <c r="Q4528" s="81">
        <f t="shared" si="713"/>
        <v>2.717621874394633</v>
      </c>
      <c r="S4528" s="1">
        <f t="shared" si="717"/>
        <v>5</v>
      </c>
      <c r="T4528" s="1" t="str">
        <f t="shared" si="718"/>
        <v>Off-Peak</v>
      </c>
    </row>
    <row r="4529" spans="1:20" x14ac:dyDescent="0.25">
      <c r="A4529" s="85">
        <v>45114.916666655983</v>
      </c>
      <c r="B4529" s="1">
        <v>7</v>
      </c>
      <c r="C4529" s="1">
        <v>7</v>
      </c>
      <c r="D4529" s="1">
        <v>23</v>
      </c>
      <c r="E4529" s="1" t="str">
        <f t="shared" si="714"/>
        <v>Summer</v>
      </c>
      <c r="F4529" s="78">
        <v>1.3146</v>
      </c>
      <c r="G4529" s="79">
        <f t="shared" si="715"/>
        <v>2.5011101344715656</v>
      </c>
      <c r="J4529" s="78">
        <v>0</v>
      </c>
      <c r="K4529" s="80">
        <f t="shared" si="716"/>
        <v>0</v>
      </c>
      <c r="L4529" s="68" t="str">
        <f t="shared" si="709"/>
        <v>Normal</v>
      </c>
      <c r="N4529" s="67">
        <f t="shared" si="710"/>
        <v>0</v>
      </c>
      <c r="O4529" s="67">
        <f t="shared" si="711"/>
        <v>0</v>
      </c>
      <c r="P4529" s="81">
        <f t="shared" si="712"/>
        <v>2.5011101344715656</v>
      </c>
      <c r="Q4529" s="81">
        <f t="shared" si="713"/>
        <v>2.5011101344715656</v>
      </c>
      <c r="S4529" s="1">
        <f t="shared" si="717"/>
        <v>5</v>
      </c>
      <c r="T4529" s="1" t="str">
        <f t="shared" si="718"/>
        <v>Off-Peak</v>
      </c>
    </row>
    <row r="4530" spans="1:20" x14ac:dyDescent="0.25">
      <c r="A4530" s="85">
        <v>45114.958333322647</v>
      </c>
      <c r="B4530" s="1">
        <v>7</v>
      </c>
      <c r="C4530" s="1">
        <v>8</v>
      </c>
      <c r="D4530" s="1">
        <v>0</v>
      </c>
      <c r="E4530" s="1" t="str">
        <f t="shared" si="714"/>
        <v>Summer</v>
      </c>
      <c r="F4530" s="78">
        <v>1.1638999999999999</v>
      </c>
      <c r="G4530" s="79">
        <f t="shared" si="715"/>
        <v>2.2143937969811769</v>
      </c>
      <c r="J4530" s="78">
        <v>0</v>
      </c>
      <c r="K4530" s="80">
        <f t="shared" si="716"/>
        <v>0</v>
      </c>
      <c r="L4530" s="68" t="str">
        <f t="shared" si="709"/>
        <v>Normal</v>
      </c>
      <c r="N4530" s="67">
        <f t="shared" si="710"/>
        <v>0</v>
      </c>
      <c r="O4530" s="67">
        <f t="shared" si="711"/>
        <v>0</v>
      </c>
      <c r="P4530" s="81">
        <f t="shared" si="712"/>
        <v>2.2143937969811769</v>
      </c>
      <c r="Q4530" s="81">
        <f t="shared" si="713"/>
        <v>2.2143937969811769</v>
      </c>
      <c r="S4530" s="1">
        <f t="shared" si="717"/>
        <v>5</v>
      </c>
      <c r="T4530" s="1" t="str">
        <f t="shared" si="718"/>
        <v>Off-Peak</v>
      </c>
    </row>
    <row r="4531" spans="1:20" x14ac:dyDescent="0.25">
      <c r="A4531" s="85">
        <v>45114.999999989312</v>
      </c>
      <c r="B4531" s="1">
        <v>7</v>
      </c>
      <c r="C4531" s="1">
        <v>8</v>
      </c>
      <c r="D4531" s="1">
        <v>1</v>
      </c>
      <c r="E4531" s="1" t="str">
        <f t="shared" si="714"/>
        <v>Summer</v>
      </c>
      <c r="F4531" s="78">
        <v>1.0213000000000001</v>
      </c>
      <c r="G4531" s="79">
        <f t="shared" si="715"/>
        <v>1.9430882248104446</v>
      </c>
      <c r="J4531" s="78">
        <v>0</v>
      </c>
      <c r="K4531" s="80">
        <f t="shared" si="716"/>
        <v>0</v>
      </c>
      <c r="L4531" s="68" t="str">
        <f t="shared" si="709"/>
        <v>Normal</v>
      </c>
      <c r="N4531" s="67">
        <f t="shared" si="710"/>
        <v>0</v>
      </c>
      <c r="O4531" s="67">
        <f t="shared" si="711"/>
        <v>0</v>
      </c>
      <c r="P4531" s="81">
        <f t="shared" si="712"/>
        <v>1.9430882248104446</v>
      </c>
      <c r="Q4531" s="81">
        <f t="shared" si="713"/>
        <v>1.9430882248104446</v>
      </c>
      <c r="S4531" s="1">
        <f t="shared" si="717"/>
        <v>6</v>
      </c>
      <c r="T4531" s="1" t="str">
        <f t="shared" si="718"/>
        <v>Off-Peak</v>
      </c>
    </row>
    <row r="4532" spans="1:20" x14ac:dyDescent="0.25">
      <c r="A4532" s="85">
        <v>45115.041666655976</v>
      </c>
      <c r="B4532" s="1">
        <v>7</v>
      </c>
      <c r="C4532" s="1">
        <v>8</v>
      </c>
      <c r="D4532" s="1">
        <v>2</v>
      </c>
      <c r="E4532" s="1" t="str">
        <f t="shared" si="714"/>
        <v>Summer</v>
      </c>
      <c r="F4532" s="78">
        <v>0.90680000000000005</v>
      </c>
      <c r="G4532" s="79">
        <f t="shared" si="715"/>
        <v>1.7252446903535799</v>
      </c>
      <c r="J4532" s="78">
        <v>0</v>
      </c>
      <c r="K4532" s="80">
        <f t="shared" si="716"/>
        <v>0</v>
      </c>
      <c r="L4532" s="68" t="str">
        <f t="shared" si="709"/>
        <v>Normal</v>
      </c>
      <c r="N4532" s="67">
        <f t="shared" si="710"/>
        <v>0</v>
      </c>
      <c r="O4532" s="67">
        <f t="shared" si="711"/>
        <v>0</v>
      </c>
      <c r="P4532" s="81">
        <f t="shared" si="712"/>
        <v>1.7252446903535799</v>
      </c>
      <c r="Q4532" s="81">
        <f t="shared" si="713"/>
        <v>1.7252446903535799</v>
      </c>
      <c r="S4532" s="1">
        <f t="shared" si="717"/>
        <v>6</v>
      </c>
      <c r="T4532" s="1" t="str">
        <f t="shared" si="718"/>
        <v>Off-Peak</v>
      </c>
    </row>
    <row r="4533" spans="1:20" x14ac:dyDescent="0.25">
      <c r="A4533" s="85">
        <v>45115.08333332264</v>
      </c>
      <c r="B4533" s="1">
        <v>7</v>
      </c>
      <c r="C4533" s="1">
        <v>8</v>
      </c>
      <c r="D4533" s="1">
        <v>3</v>
      </c>
      <c r="E4533" s="1" t="str">
        <f t="shared" si="714"/>
        <v>Summer</v>
      </c>
      <c r="F4533" s="78">
        <v>0.8256</v>
      </c>
      <c r="G4533" s="79">
        <f t="shared" si="715"/>
        <v>1.5707565244330783</v>
      </c>
      <c r="J4533" s="78">
        <v>0</v>
      </c>
      <c r="K4533" s="80">
        <f t="shared" si="716"/>
        <v>0</v>
      </c>
      <c r="L4533" s="68" t="str">
        <f t="shared" si="709"/>
        <v>Normal</v>
      </c>
      <c r="N4533" s="67">
        <f t="shared" si="710"/>
        <v>0</v>
      </c>
      <c r="O4533" s="67">
        <f t="shared" si="711"/>
        <v>0</v>
      </c>
      <c r="P4533" s="81">
        <f t="shared" si="712"/>
        <v>1.5707565244330783</v>
      </c>
      <c r="Q4533" s="81">
        <f t="shared" si="713"/>
        <v>1.5707565244330783</v>
      </c>
      <c r="S4533" s="1">
        <f t="shared" si="717"/>
        <v>6</v>
      </c>
      <c r="T4533" s="1" t="str">
        <f t="shared" si="718"/>
        <v>Off-Peak</v>
      </c>
    </row>
    <row r="4534" spans="1:20" x14ac:dyDescent="0.25">
      <c r="A4534" s="85">
        <v>45115.124999989304</v>
      </c>
      <c r="B4534" s="1">
        <v>7</v>
      </c>
      <c r="C4534" s="1">
        <v>8</v>
      </c>
      <c r="D4534" s="1">
        <v>4</v>
      </c>
      <c r="E4534" s="1" t="str">
        <f t="shared" si="714"/>
        <v>Summer</v>
      </c>
      <c r="F4534" s="78">
        <v>0.7681</v>
      </c>
      <c r="G4534" s="79">
        <f t="shared" si="715"/>
        <v>1.4613591162997184</v>
      </c>
      <c r="J4534" s="78">
        <v>0</v>
      </c>
      <c r="K4534" s="80">
        <f t="shared" si="716"/>
        <v>0</v>
      </c>
      <c r="L4534" s="68" t="str">
        <f t="shared" si="709"/>
        <v>Normal</v>
      </c>
      <c r="N4534" s="67">
        <f t="shared" si="710"/>
        <v>0</v>
      </c>
      <c r="O4534" s="67">
        <f t="shared" si="711"/>
        <v>0</v>
      </c>
      <c r="P4534" s="81">
        <f t="shared" si="712"/>
        <v>1.4613591162997184</v>
      </c>
      <c r="Q4534" s="81">
        <f t="shared" si="713"/>
        <v>1.4613591162997184</v>
      </c>
      <c r="S4534" s="1">
        <f t="shared" si="717"/>
        <v>6</v>
      </c>
      <c r="T4534" s="1" t="str">
        <f t="shared" si="718"/>
        <v>Off-Peak</v>
      </c>
    </row>
    <row r="4535" spans="1:20" x14ac:dyDescent="0.25">
      <c r="A4535" s="85">
        <v>45115.166666655969</v>
      </c>
      <c r="B4535" s="1">
        <v>7</v>
      </c>
      <c r="C4535" s="1">
        <v>8</v>
      </c>
      <c r="D4535" s="1">
        <v>5</v>
      </c>
      <c r="E4535" s="1" t="str">
        <f t="shared" si="714"/>
        <v>Summer</v>
      </c>
      <c r="F4535" s="78">
        <v>0.73180000000000001</v>
      </c>
      <c r="G4535" s="79">
        <f t="shared" si="715"/>
        <v>1.3922960569042233</v>
      </c>
      <c r="J4535" s="78">
        <v>0</v>
      </c>
      <c r="K4535" s="80">
        <f t="shared" si="716"/>
        <v>0</v>
      </c>
      <c r="L4535" s="68" t="str">
        <f t="shared" si="709"/>
        <v>Normal</v>
      </c>
      <c r="N4535" s="67">
        <f t="shared" si="710"/>
        <v>0</v>
      </c>
      <c r="O4535" s="67">
        <f t="shared" si="711"/>
        <v>0</v>
      </c>
      <c r="P4535" s="81">
        <f t="shared" si="712"/>
        <v>1.3922960569042233</v>
      </c>
      <c r="Q4535" s="81">
        <f t="shared" si="713"/>
        <v>1.3922960569042233</v>
      </c>
      <c r="S4535" s="1">
        <f t="shared" si="717"/>
        <v>6</v>
      </c>
      <c r="T4535" s="1" t="str">
        <f t="shared" si="718"/>
        <v>Off-Peak</v>
      </c>
    </row>
    <row r="4536" spans="1:20" x14ac:dyDescent="0.25">
      <c r="A4536" s="85">
        <v>45115.208333322633</v>
      </c>
      <c r="B4536" s="1">
        <v>7</v>
      </c>
      <c r="C4536" s="1">
        <v>8</v>
      </c>
      <c r="D4536" s="1">
        <v>6</v>
      </c>
      <c r="E4536" s="1" t="str">
        <f t="shared" si="714"/>
        <v>Summer</v>
      </c>
      <c r="F4536" s="78">
        <v>0.71109999999999995</v>
      </c>
      <c r="G4536" s="79">
        <f t="shared" si="715"/>
        <v>1.3529129899762136</v>
      </c>
      <c r="J4536" s="78">
        <v>0.100742</v>
      </c>
      <c r="K4536" s="80">
        <f t="shared" si="716"/>
        <v>0.100742</v>
      </c>
      <c r="L4536" s="68" t="str">
        <f t="shared" si="709"/>
        <v>Normal</v>
      </c>
      <c r="N4536" s="67">
        <f t="shared" si="710"/>
        <v>0</v>
      </c>
      <c r="O4536" s="67">
        <f t="shared" si="711"/>
        <v>0.100742</v>
      </c>
      <c r="P4536" s="81">
        <f t="shared" si="712"/>
        <v>1.2521709899762135</v>
      </c>
      <c r="Q4536" s="81">
        <f t="shared" si="713"/>
        <v>1.2521709899762135</v>
      </c>
      <c r="S4536" s="1">
        <f t="shared" si="717"/>
        <v>6</v>
      </c>
      <c r="T4536" s="1" t="str">
        <f t="shared" si="718"/>
        <v>Off-Peak</v>
      </c>
    </row>
    <row r="4537" spans="1:20" x14ac:dyDescent="0.25">
      <c r="A4537" s="85">
        <v>45115.249999989297</v>
      </c>
      <c r="B4537" s="1">
        <v>7</v>
      </c>
      <c r="C4537" s="1">
        <v>8</v>
      </c>
      <c r="D4537" s="1">
        <v>7</v>
      </c>
      <c r="E4537" s="1" t="str">
        <f t="shared" si="714"/>
        <v>Summer</v>
      </c>
      <c r="F4537" s="78">
        <v>0.7097</v>
      </c>
      <c r="G4537" s="79">
        <f t="shared" si="715"/>
        <v>1.3502494009086188</v>
      </c>
      <c r="J4537" s="78">
        <v>0.59561800000000009</v>
      </c>
      <c r="K4537" s="80">
        <f t="shared" si="716"/>
        <v>0.59561800000000009</v>
      </c>
      <c r="L4537" s="68" t="str">
        <f t="shared" si="709"/>
        <v>Normal</v>
      </c>
      <c r="N4537" s="67">
        <f t="shared" si="710"/>
        <v>0</v>
      </c>
      <c r="O4537" s="67">
        <f t="shared" si="711"/>
        <v>0.59561800000000009</v>
      </c>
      <c r="P4537" s="81">
        <f t="shared" si="712"/>
        <v>0.75463140090861869</v>
      </c>
      <c r="Q4537" s="81">
        <f t="shared" si="713"/>
        <v>0.75463140090861869</v>
      </c>
      <c r="S4537" s="1">
        <f t="shared" si="717"/>
        <v>6</v>
      </c>
      <c r="T4537" s="1" t="str">
        <f t="shared" si="718"/>
        <v>Off-Peak</v>
      </c>
    </row>
    <row r="4538" spans="1:20" x14ac:dyDescent="0.25">
      <c r="A4538" s="85">
        <v>45115.291666655961</v>
      </c>
      <c r="B4538" s="1">
        <v>7</v>
      </c>
      <c r="C4538" s="1">
        <v>8</v>
      </c>
      <c r="D4538" s="1">
        <v>8</v>
      </c>
      <c r="E4538" s="1" t="str">
        <f t="shared" si="714"/>
        <v>Summer</v>
      </c>
      <c r="F4538" s="78">
        <v>0.73829999999999996</v>
      </c>
      <c r="G4538" s="79">
        <f t="shared" si="715"/>
        <v>1.4046627204323421</v>
      </c>
      <c r="J4538" s="78">
        <v>1.353008</v>
      </c>
      <c r="K4538" s="80">
        <f t="shared" si="716"/>
        <v>1.353008</v>
      </c>
      <c r="L4538" s="68" t="str">
        <f t="shared" si="709"/>
        <v>Normal</v>
      </c>
      <c r="N4538" s="67">
        <f t="shared" si="710"/>
        <v>0</v>
      </c>
      <c r="O4538" s="67">
        <f t="shared" si="711"/>
        <v>1.353008</v>
      </c>
      <c r="P4538" s="81">
        <f t="shared" si="712"/>
        <v>5.1654720432342094E-2</v>
      </c>
      <c r="Q4538" s="81">
        <f t="shared" si="713"/>
        <v>5.1654720432342094E-2</v>
      </c>
      <c r="S4538" s="1">
        <f t="shared" si="717"/>
        <v>6</v>
      </c>
      <c r="T4538" s="1" t="str">
        <f t="shared" si="718"/>
        <v>Off-Peak</v>
      </c>
    </row>
    <row r="4539" spans="1:20" x14ac:dyDescent="0.25">
      <c r="A4539" s="85">
        <v>45115.333333322626</v>
      </c>
      <c r="B4539" s="1">
        <v>7</v>
      </c>
      <c r="C4539" s="1">
        <v>8</v>
      </c>
      <c r="D4539" s="1">
        <v>9</v>
      </c>
      <c r="E4539" s="1" t="str">
        <f t="shared" si="714"/>
        <v>Summer</v>
      </c>
      <c r="F4539" s="78">
        <v>0.78990000000000005</v>
      </c>
      <c r="G4539" s="79">
        <f t="shared" si="715"/>
        <v>1.5028350032094095</v>
      </c>
      <c r="J4539" s="78">
        <v>1.425697</v>
      </c>
      <c r="K4539" s="80">
        <f t="shared" si="716"/>
        <v>1.425697</v>
      </c>
      <c r="L4539" s="68" t="str">
        <f t="shared" si="709"/>
        <v>Normal</v>
      </c>
      <c r="N4539" s="67">
        <f t="shared" si="710"/>
        <v>0</v>
      </c>
      <c r="O4539" s="67">
        <f t="shared" si="711"/>
        <v>1.425697</v>
      </c>
      <c r="P4539" s="81">
        <f t="shared" si="712"/>
        <v>7.7138003209409556E-2</v>
      </c>
      <c r="Q4539" s="81">
        <f t="shared" si="713"/>
        <v>7.7138003209409556E-2</v>
      </c>
      <c r="S4539" s="1">
        <f t="shared" si="717"/>
        <v>6</v>
      </c>
      <c r="T4539" s="1" t="str">
        <f t="shared" si="718"/>
        <v>Off-Peak</v>
      </c>
    </row>
    <row r="4540" spans="1:20" x14ac:dyDescent="0.25">
      <c r="A4540" s="85">
        <v>45115.37499998929</v>
      </c>
      <c r="B4540" s="1">
        <v>7</v>
      </c>
      <c r="C4540" s="1">
        <v>8</v>
      </c>
      <c r="D4540" s="1">
        <v>10</v>
      </c>
      <c r="E4540" s="1" t="str">
        <f t="shared" si="714"/>
        <v>Summer</v>
      </c>
      <c r="F4540" s="78">
        <v>0.84219999999999995</v>
      </c>
      <c r="G4540" s="79">
        <f t="shared" si="715"/>
        <v>1.6023390805202742</v>
      </c>
      <c r="J4540" s="78">
        <v>4.715211</v>
      </c>
      <c r="K4540" s="80">
        <f t="shared" si="716"/>
        <v>4.715211</v>
      </c>
      <c r="L4540" s="68" t="str">
        <f t="shared" si="709"/>
        <v>Normal</v>
      </c>
      <c r="N4540" s="67">
        <f t="shared" si="710"/>
        <v>3.1128719194797259</v>
      </c>
      <c r="O4540" s="67">
        <f t="shared" si="711"/>
        <v>1.6023390805202742</v>
      </c>
      <c r="P4540" s="81">
        <f t="shared" si="712"/>
        <v>0</v>
      </c>
      <c r="Q4540" s="81">
        <f t="shared" si="713"/>
        <v>-3.1128719194797259</v>
      </c>
      <c r="S4540" s="1">
        <f t="shared" si="717"/>
        <v>6</v>
      </c>
      <c r="T4540" s="1" t="str">
        <f t="shared" si="718"/>
        <v>Off-Peak</v>
      </c>
    </row>
    <row r="4541" spans="1:20" x14ac:dyDescent="0.25">
      <c r="A4541" s="85">
        <v>45115.416666655954</v>
      </c>
      <c r="B4541" s="1">
        <v>7</v>
      </c>
      <c r="C4541" s="1">
        <v>8</v>
      </c>
      <c r="D4541" s="1">
        <v>11</v>
      </c>
      <c r="E4541" s="1" t="str">
        <f t="shared" si="714"/>
        <v>Summer</v>
      </c>
      <c r="F4541" s="78">
        <v>0.88770000000000004</v>
      </c>
      <c r="G4541" s="79">
        <f t="shared" si="715"/>
        <v>1.6889057252171071</v>
      </c>
      <c r="J4541" s="78">
        <v>4.7860200000000006</v>
      </c>
      <c r="K4541" s="80">
        <f t="shared" si="716"/>
        <v>4.7860200000000006</v>
      </c>
      <c r="L4541" s="68" t="str">
        <f t="shared" si="709"/>
        <v>Normal</v>
      </c>
      <c r="N4541" s="67">
        <f t="shared" si="710"/>
        <v>3.0971142747828937</v>
      </c>
      <c r="O4541" s="67">
        <f t="shared" si="711"/>
        <v>1.6889057252171069</v>
      </c>
      <c r="P4541" s="81">
        <f t="shared" si="712"/>
        <v>2.2204460492503131E-16</v>
      </c>
      <c r="Q4541" s="81">
        <f t="shared" si="713"/>
        <v>-3.0971142747828937</v>
      </c>
      <c r="S4541" s="1">
        <f t="shared" si="717"/>
        <v>6</v>
      </c>
      <c r="T4541" s="1" t="str">
        <f t="shared" si="718"/>
        <v>Off-Peak</v>
      </c>
    </row>
    <row r="4542" spans="1:20" x14ac:dyDescent="0.25">
      <c r="A4542" s="85">
        <v>45115.458333322618</v>
      </c>
      <c r="B4542" s="1">
        <v>7</v>
      </c>
      <c r="C4542" s="1">
        <v>8</v>
      </c>
      <c r="D4542" s="1">
        <v>12</v>
      </c>
      <c r="E4542" s="1" t="str">
        <f t="shared" si="714"/>
        <v>Summer</v>
      </c>
      <c r="F4542" s="78">
        <v>0.93820000000000003</v>
      </c>
      <c r="G4542" s="79">
        <f t="shared" si="715"/>
        <v>1.784985188012493</v>
      </c>
      <c r="J4542" s="78">
        <v>5.3961519999999998</v>
      </c>
      <c r="K4542" s="80">
        <f t="shared" si="716"/>
        <v>5.3961519999999998</v>
      </c>
      <c r="L4542" s="68" t="str">
        <f t="shared" si="709"/>
        <v>Normal</v>
      </c>
      <c r="N4542" s="67">
        <f t="shared" si="710"/>
        <v>3.6111668119875069</v>
      </c>
      <c r="O4542" s="67">
        <f t="shared" si="711"/>
        <v>1.784985188012493</v>
      </c>
      <c r="P4542" s="81">
        <f t="shared" si="712"/>
        <v>0</v>
      </c>
      <c r="Q4542" s="81">
        <f t="shared" si="713"/>
        <v>-3.6111668119875069</v>
      </c>
      <c r="S4542" s="1">
        <f t="shared" si="717"/>
        <v>6</v>
      </c>
      <c r="T4542" s="1" t="str">
        <f t="shared" si="718"/>
        <v>Off-Peak</v>
      </c>
    </row>
    <row r="4543" spans="1:20" x14ac:dyDescent="0.25">
      <c r="A4543" s="85">
        <v>45115.499999989283</v>
      </c>
      <c r="B4543" s="1">
        <v>7</v>
      </c>
      <c r="C4543" s="1">
        <v>8</v>
      </c>
      <c r="D4543" s="1">
        <v>13</v>
      </c>
      <c r="E4543" s="1" t="str">
        <f t="shared" si="714"/>
        <v>Summer</v>
      </c>
      <c r="F4543" s="78">
        <v>0.995</v>
      </c>
      <c r="G4543" s="79">
        <f t="shared" si="715"/>
        <v>1.8930508016120553</v>
      </c>
      <c r="J4543" s="78">
        <v>4.8863630000000002</v>
      </c>
      <c r="K4543" s="80">
        <f t="shared" si="716"/>
        <v>4.8863630000000002</v>
      </c>
      <c r="L4543" s="68" t="str">
        <f t="shared" si="709"/>
        <v>Normal</v>
      </c>
      <c r="N4543" s="67">
        <f t="shared" si="710"/>
        <v>2.9933121983879447</v>
      </c>
      <c r="O4543" s="67">
        <f t="shared" si="711"/>
        <v>1.8930508016120555</v>
      </c>
      <c r="P4543" s="81">
        <f t="shared" si="712"/>
        <v>0</v>
      </c>
      <c r="Q4543" s="81">
        <f t="shared" si="713"/>
        <v>-2.9933121983879447</v>
      </c>
      <c r="S4543" s="1">
        <f t="shared" si="717"/>
        <v>6</v>
      </c>
      <c r="T4543" s="1" t="str">
        <f t="shared" si="718"/>
        <v>Off-Peak</v>
      </c>
    </row>
    <row r="4544" spans="1:20" x14ac:dyDescent="0.25">
      <c r="A4544" s="85">
        <v>45115.541666655947</v>
      </c>
      <c r="B4544" s="1">
        <v>7</v>
      </c>
      <c r="C4544" s="1">
        <v>8</v>
      </c>
      <c r="D4544" s="1">
        <v>14</v>
      </c>
      <c r="E4544" s="1" t="str">
        <f t="shared" si="714"/>
        <v>Summer</v>
      </c>
      <c r="F4544" s="78">
        <v>1.0621</v>
      </c>
      <c r="G4544" s="79">
        <f t="shared" si="715"/>
        <v>2.0207128204946372</v>
      </c>
      <c r="J4544" s="78">
        <v>2.7195689999999999</v>
      </c>
      <c r="K4544" s="80">
        <f t="shared" si="716"/>
        <v>2.7195689999999999</v>
      </c>
      <c r="L4544" s="68" t="str">
        <f t="shared" si="709"/>
        <v>Normal</v>
      </c>
      <c r="N4544" s="67">
        <f t="shared" si="710"/>
        <v>0.69885617950536272</v>
      </c>
      <c r="O4544" s="67">
        <f t="shared" si="711"/>
        <v>2.0207128204946372</v>
      </c>
      <c r="P4544" s="81">
        <f t="shared" si="712"/>
        <v>0</v>
      </c>
      <c r="Q4544" s="81">
        <f t="shared" si="713"/>
        <v>-0.69885617950536272</v>
      </c>
      <c r="S4544" s="1">
        <f t="shared" si="717"/>
        <v>6</v>
      </c>
      <c r="T4544" s="1" t="str">
        <f t="shared" si="718"/>
        <v>Off-Peak</v>
      </c>
    </row>
    <row r="4545" spans="1:20" x14ac:dyDescent="0.25">
      <c r="A4545" s="85">
        <v>45115.583333322611</v>
      </c>
      <c r="B4545" s="1">
        <v>7</v>
      </c>
      <c r="C4545" s="1">
        <v>8</v>
      </c>
      <c r="D4545" s="1">
        <v>15</v>
      </c>
      <c r="E4545" s="1" t="str">
        <f t="shared" si="714"/>
        <v>Summer</v>
      </c>
      <c r="F4545" s="78">
        <v>1.1251</v>
      </c>
      <c r="G4545" s="79">
        <f t="shared" si="715"/>
        <v>2.1405743285364056</v>
      </c>
      <c r="J4545" s="78">
        <v>4.0663710000000002</v>
      </c>
      <c r="K4545" s="80">
        <f t="shared" si="716"/>
        <v>4.0663710000000002</v>
      </c>
      <c r="L4545" s="68" t="str">
        <f t="shared" si="709"/>
        <v>Normal</v>
      </c>
      <c r="N4545" s="67">
        <f t="shared" si="710"/>
        <v>1.9257966714635946</v>
      </c>
      <c r="O4545" s="67">
        <f t="shared" si="711"/>
        <v>2.1405743285364056</v>
      </c>
      <c r="P4545" s="81">
        <f t="shared" si="712"/>
        <v>0</v>
      </c>
      <c r="Q4545" s="81">
        <f t="shared" si="713"/>
        <v>-1.9257966714635946</v>
      </c>
      <c r="S4545" s="1">
        <f t="shared" si="717"/>
        <v>6</v>
      </c>
      <c r="T4545" s="1" t="str">
        <f t="shared" si="718"/>
        <v>Off-Peak</v>
      </c>
    </row>
    <row r="4546" spans="1:20" x14ac:dyDescent="0.25">
      <c r="A4546" s="85">
        <v>45115.624999989275</v>
      </c>
      <c r="B4546" s="1">
        <v>7</v>
      </c>
      <c r="C4546" s="1">
        <v>8</v>
      </c>
      <c r="D4546" s="1">
        <v>16</v>
      </c>
      <c r="E4546" s="1" t="str">
        <f t="shared" si="714"/>
        <v>Summer</v>
      </c>
      <c r="F4546" s="78">
        <v>1.1918</v>
      </c>
      <c r="G4546" s="79">
        <f t="shared" si="715"/>
        <v>2.2674753219711032</v>
      </c>
      <c r="J4546" s="78">
        <v>3.223462</v>
      </c>
      <c r="K4546" s="80">
        <f t="shared" si="716"/>
        <v>3.223462</v>
      </c>
      <c r="L4546" s="68" t="str">
        <f t="shared" si="709"/>
        <v>Normal</v>
      </c>
      <c r="N4546" s="67">
        <f t="shared" si="710"/>
        <v>0.95598667802889681</v>
      </c>
      <c r="O4546" s="67">
        <f t="shared" si="711"/>
        <v>2.2674753219711032</v>
      </c>
      <c r="P4546" s="81">
        <f t="shared" si="712"/>
        <v>0</v>
      </c>
      <c r="Q4546" s="81">
        <f t="shared" si="713"/>
        <v>-0.95598667802889681</v>
      </c>
      <c r="S4546" s="1">
        <f t="shared" si="717"/>
        <v>6</v>
      </c>
      <c r="T4546" s="1" t="str">
        <f t="shared" si="718"/>
        <v>Off-Peak</v>
      </c>
    </row>
    <row r="4547" spans="1:20" x14ac:dyDescent="0.25">
      <c r="A4547" s="85">
        <v>45115.666666655939</v>
      </c>
      <c r="B4547" s="1">
        <v>7</v>
      </c>
      <c r="C4547" s="1">
        <v>8</v>
      </c>
      <c r="D4547" s="1">
        <v>17</v>
      </c>
      <c r="E4547" s="1" t="str">
        <f t="shared" si="714"/>
        <v>Summer</v>
      </c>
      <c r="F4547" s="78">
        <v>1.298</v>
      </c>
      <c r="G4547" s="79">
        <f t="shared" si="715"/>
        <v>2.46952757838437</v>
      </c>
      <c r="J4547" s="78">
        <v>0.77706500000000001</v>
      </c>
      <c r="K4547" s="80">
        <f t="shared" si="716"/>
        <v>0.77706500000000001</v>
      </c>
      <c r="L4547" s="68" t="str">
        <f t="shared" si="709"/>
        <v>Normal</v>
      </c>
      <c r="N4547" s="67">
        <f t="shared" si="710"/>
        <v>0</v>
      </c>
      <c r="O4547" s="67">
        <f t="shared" si="711"/>
        <v>0.77706500000000001</v>
      </c>
      <c r="P4547" s="81">
        <f t="shared" si="712"/>
        <v>1.6924625783843701</v>
      </c>
      <c r="Q4547" s="81">
        <f t="shared" si="713"/>
        <v>1.6924625783843701</v>
      </c>
      <c r="S4547" s="1">
        <f t="shared" si="717"/>
        <v>6</v>
      </c>
      <c r="T4547" s="1" t="str">
        <f t="shared" si="718"/>
        <v>Off-Peak</v>
      </c>
    </row>
    <row r="4548" spans="1:20" x14ac:dyDescent="0.25">
      <c r="A4548" s="85">
        <v>45115.708333322604</v>
      </c>
      <c r="B4548" s="1">
        <v>7</v>
      </c>
      <c r="C4548" s="1">
        <v>8</v>
      </c>
      <c r="D4548" s="1">
        <v>18</v>
      </c>
      <c r="E4548" s="1" t="str">
        <f t="shared" si="714"/>
        <v>Summer</v>
      </c>
      <c r="F4548" s="78">
        <v>1.3956</v>
      </c>
      <c r="G4548" s="79">
        <f t="shared" si="715"/>
        <v>2.6552177876681249</v>
      </c>
      <c r="J4548" s="78">
        <v>0.40318099999999996</v>
      </c>
      <c r="K4548" s="80">
        <f t="shared" si="716"/>
        <v>0.40318099999999996</v>
      </c>
      <c r="L4548" s="68" t="str">
        <f t="shared" si="709"/>
        <v>Normal</v>
      </c>
      <c r="N4548" s="67">
        <f t="shared" si="710"/>
        <v>0</v>
      </c>
      <c r="O4548" s="67">
        <f t="shared" si="711"/>
        <v>0.40318099999999996</v>
      </c>
      <c r="P4548" s="81">
        <f t="shared" si="712"/>
        <v>2.2520367876681249</v>
      </c>
      <c r="Q4548" s="81">
        <f t="shared" si="713"/>
        <v>2.2520367876681249</v>
      </c>
      <c r="S4548" s="1">
        <f t="shared" si="717"/>
        <v>6</v>
      </c>
      <c r="T4548" s="1" t="str">
        <f t="shared" si="718"/>
        <v>Off-Peak</v>
      </c>
    </row>
    <row r="4549" spans="1:20" x14ac:dyDescent="0.25">
      <c r="A4549" s="85">
        <v>45115.749999989268</v>
      </c>
      <c r="B4549" s="1">
        <v>7</v>
      </c>
      <c r="C4549" s="1">
        <v>8</v>
      </c>
      <c r="D4549" s="1">
        <v>19</v>
      </c>
      <c r="E4549" s="1" t="str">
        <f t="shared" si="714"/>
        <v>Summer</v>
      </c>
      <c r="F4549" s="78">
        <v>1.4127000000000001</v>
      </c>
      <c r="G4549" s="79">
        <f t="shared" si="715"/>
        <v>2.6877516255651765</v>
      </c>
      <c r="J4549" s="78">
        <v>7.4703000000000006E-2</v>
      </c>
      <c r="K4549" s="80">
        <f t="shared" si="716"/>
        <v>7.4703000000000006E-2</v>
      </c>
      <c r="L4549" s="68" t="str">
        <f t="shared" si="709"/>
        <v>Normal</v>
      </c>
      <c r="N4549" s="67">
        <f t="shared" si="710"/>
        <v>0</v>
      </c>
      <c r="O4549" s="67">
        <f t="shared" si="711"/>
        <v>7.4703000000000006E-2</v>
      </c>
      <c r="P4549" s="81">
        <f t="shared" si="712"/>
        <v>2.6130486255651766</v>
      </c>
      <c r="Q4549" s="81">
        <f t="shared" si="713"/>
        <v>2.6130486255651766</v>
      </c>
      <c r="S4549" s="1">
        <f t="shared" si="717"/>
        <v>6</v>
      </c>
      <c r="T4549" s="1" t="str">
        <f t="shared" si="718"/>
        <v>Off-Peak</v>
      </c>
    </row>
    <row r="4550" spans="1:20" x14ac:dyDescent="0.25">
      <c r="A4550" s="85">
        <v>45115.791666655932</v>
      </c>
      <c r="B4550" s="1">
        <v>7</v>
      </c>
      <c r="C4550" s="1">
        <v>8</v>
      </c>
      <c r="D4550" s="1">
        <v>20</v>
      </c>
      <c r="E4550" s="1" t="str">
        <f t="shared" si="714"/>
        <v>Summer</v>
      </c>
      <c r="F4550" s="78">
        <v>1.3332999999999999</v>
      </c>
      <c r="G4550" s="79">
        <f t="shared" si="715"/>
        <v>2.5366880741601538</v>
      </c>
      <c r="J4550" s="78">
        <v>0</v>
      </c>
      <c r="K4550" s="80">
        <f t="shared" si="716"/>
        <v>0</v>
      </c>
      <c r="L4550" s="68" t="str">
        <f t="shared" si="709"/>
        <v>Normal</v>
      </c>
      <c r="N4550" s="67">
        <f t="shared" si="710"/>
        <v>0</v>
      </c>
      <c r="O4550" s="67">
        <f t="shared" si="711"/>
        <v>0</v>
      </c>
      <c r="P4550" s="81">
        <f t="shared" si="712"/>
        <v>2.5366880741601538</v>
      </c>
      <c r="Q4550" s="81">
        <f t="shared" si="713"/>
        <v>2.5366880741601538</v>
      </c>
      <c r="S4550" s="1">
        <f t="shared" si="717"/>
        <v>6</v>
      </c>
      <c r="T4550" s="1" t="str">
        <f t="shared" si="718"/>
        <v>Off-Peak</v>
      </c>
    </row>
    <row r="4551" spans="1:20" x14ac:dyDescent="0.25">
      <c r="A4551" s="85">
        <v>45115.833333322596</v>
      </c>
      <c r="B4551" s="1">
        <v>7</v>
      </c>
      <c r="C4551" s="1">
        <v>8</v>
      </c>
      <c r="D4551" s="1">
        <v>21</v>
      </c>
      <c r="E4551" s="1" t="str">
        <f t="shared" si="714"/>
        <v>Summer</v>
      </c>
      <c r="F4551" s="78">
        <v>1.226</v>
      </c>
      <c r="G4551" s="79">
        <f t="shared" si="715"/>
        <v>2.3325429977652057</v>
      </c>
      <c r="J4551" s="78">
        <v>0</v>
      </c>
      <c r="K4551" s="80">
        <f t="shared" si="716"/>
        <v>0</v>
      </c>
      <c r="L4551" s="68" t="str">
        <f t="shared" si="709"/>
        <v>Normal</v>
      </c>
      <c r="N4551" s="67">
        <f t="shared" si="710"/>
        <v>0</v>
      </c>
      <c r="O4551" s="67">
        <f t="shared" si="711"/>
        <v>0</v>
      </c>
      <c r="P4551" s="81">
        <f t="shared" si="712"/>
        <v>2.3325429977652057</v>
      </c>
      <c r="Q4551" s="81">
        <f t="shared" si="713"/>
        <v>2.3325429977652057</v>
      </c>
      <c r="S4551" s="1">
        <f t="shared" si="717"/>
        <v>6</v>
      </c>
      <c r="T4551" s="1" t="str">
        <f t="shared" si="718"/>
        <v>Off-Peak</v>
      </c>
    </row>
    <row r="4552" spans="1:20" x14ac:dyDescent="0.25">
      <c r="A4552" s="85">
        <v>45115.874999989261</v>
      </c>
      <c r="B4552" s="1">
        <v>7</v>
      </c>
      <c r="C4552" s="1">
        <v>8</v>
      </c>
      <c r="D4552" s="1">
        <v>22</v>
      </c>
      <c r="E4552" s="1" t="str">
        <f t="shared" si="714"/>
        <v>Summer</v>
      </c>
      <c r="F4552" s="78">
        <v>1.1835</v>
      </c>
      <c r="G4552" s="79">
        <f t="shared" si="715"/>
        <v>2.2516840439275052</v>
      </c>
      <c r="J4552" s="78">
        <v>0</v>
      </c>
      <c r="K4552" s="80">
        <f t="shared" si="716"/>
        <v>0</v>
      </c>
      <c r="L4552" s="68" t="str">
        <f t="shared" si="709"/>
        <v>Normal</v>
      </c>
      <c r="N4552" s="67">
        <f t="shared" si="710"/>
        <v>0</v>
      </c>
      <c r="O4552" s="67">
        <f t="shared" si="711"/>
        <v>0</v>
      </c>
      <c r="P4552" s="81">
        <f t="shared" si="712"/>
        <v>2.2516840439275052</v>
      </c>
      <c r="Q4552" s="81">
        <f t="shared" si="713"/>
        <v>2.2516840439275052</v>
      </c>
      <c r="S4552" s="1">
        <f t="shared" si="717"/>
        <v>6</v>
      </c>
      <c r="T4552" s="1" t="str">
        <f t="shared" si="718"/>
        <v>Off-Peak</v>
      </c>
    </row>
    <row r="4553" spans="1:20" x14ac:dyDescent="0.25">
      <c r="A4553" s="85">
        <v>45115.916666655925</v>
      </c>
      <c r="B4553" s="1">
        <v>7</v>
      </c>
      <c r="C4553" s="1">
        <v>8</v>
      </c>
      <c r="D4553" s="1">
        <v>23</v>
      </c>
      <c r="E4553" s="1" t="str">
        <f t="shared" si="714"/>
        <v>Summer</v>
      </c>
      <c r="F4553" s="78">
        <v>1.0973999999999999</v>
      </c>
      <c r="G4553" s="79">
        <f t="shared" si="715"/>
        <v>2.0878733162704215</v>
      </c>
      <c r="J4553" s="78">
        <v>0</v>
      </c>
      <c r="K4553" s="80">
        <f t="shared" si="716"/>
        <v>0</v>
      </c>
      <c r="L4553" s="68" t="str">
        <f t="shared" si="709"/>
        <v>Normal</v>
      </c>
      <c r="N4553" s="67">
        <f t="shared" si="710"/>
        <v>0</v>
      </c>
      <c r="O4553" s="67">
        <f t="shared" si="711"/>
        <v>0</v>
      </c>
      <c r="P4553" s="81">
        <f t="shared" si="712"/>
        <v>2.0878733162704215</v>
      </c>
      <c r="Q4553" s="81">
        <f t="shared" si="713"/>
        <v>2.0878733162704215</v>
      </c>
      <c r="S4553" s="1">
        <f t="shared" si="717"/>
        <v>6</v>
      </c>
      <c r="T4553" s="1" t="str">
        <f t="shared" si="718"/>
        <v>Off-Peak</v>
      </c>
    </row>
    <row r="4554" spans="1:20" x14ac:dyDescent="0.25">
      <c r="A4554" s="85">
        <v>45115.958333322589</v>
      </c>
      <c r="B4554" s="1">
        <v>7</v>
      </c>
      <c r="C4554" s="1">
        <v>9</v>
      </c>
      <c r="D4554" s="1">
        <v>0</v>
      </c>
      <c r="E4554" s="1" t="str">
        <f t="shared" si="714"/>
        <v>Summer</v>
      </c>
      <c r="F4554" s="78">
        <v>0.97189999999999999</v>
      </c>
      <c r="G4554" s="79">
        <f t="shared" si="715"/>
        <v>1.8491015819967402</v>
      </c>
      <c r="J4554" s="78">
        <v>0</v>
      </c>
      <c r="K4554" s="80">
        <f t="shared" si="716"/>
        <v>0</v>
      </c>
      <c r="L4554" s="68" t="str">
        <f t="shared" si="709"/>
        <v>Normal</v>
      </c>
      <c r="N4554" s="67">
        <f t="shared" si="710"/>
        <v>0</v>
      </c>
      <c r="O4554" s="67">
        <f t="shared" si="711"/>
        <v>0</v>
      </c>
      <c r="P4554" s="81">
        <f t="shared" si="712"/>
        <v>1.8491015819967402</v>
      </c>
      <c r="Q4554" s="81">
        <f t="shared" si="713"/>
        <v>1.8491015819967402</v>
      </c>
      <c r="S4554" s="1">
        <f t="shared" si="717"/>
        <v>6</v>
      </c>
      <c r="T4554" s="1" t="str">
        <f t="shared" si="718"/>
        <v>Off-Peak</v>
      </c>
    </row>
    <row r="4555" spans="1:20" x14ac:dyDescent="0.25">
      <c r="A4555" s="85">
        <v>45115.999999989253</v>
      </c>
      <c r="B4555" s="1">
        <v>7</v>
      </c>
      <c r="C4555" s="1">
        <v>9</v>
      </c>
      <c r="D4555" s="1">
        <v>1</v>
      </c>
      <c r="E4555" s="1" t="str">
        <f t="shared" si="714"/>
        <v>Summer</v>
      </c>
      <c r="F4555" s="78">
        <v>0.85370000000000001</v>
      </c>
      <c r="G4555" s="79">
        <f t="shared" si="715"/>
        <v>1.6242185621469465</v>
      </c>
      <c r="J4555" s="78">
        <v>0</v>
      </c>
      <c r="K4555" s="80">
        <f t="shared" si="716"/>
        <v>0</v>
      </c>
      <c r="L4555" s="68" t="str">
        <f t="shared" si="709"/>
        <v>Normal</v>
      </c>
      <c r="N4555" s="67">
        <f t="shared" si="710"/>
        <v>0</v>
      </c>
      <c r="O4555" s="67">
        <f t="shared" si="711"/>
        <v>0</v>
      </c>
      <c r="P4555" s="81">
        <f t="shared" si="712"/>
        <v>1.6242185621469465</v>
      </c>
      <c r="Q4555" s="81">
        <f t="shared" si="713"/>
        <v>1.6242185621469465</v>
      </c>
      <c r="S4555" s="1">
        <f t="shared" si="717"/>
        <v>7</v>
      </c>
      <c r="T4555" s="1" t="str">
        <f t="shared" si="718"/>
        <v>Off-Peak</v>
      </c>
    </row>
    <row r="4556" spans="1:20" x14ac:dyDescent="0.25">
      <c r="A4556" s="85">
        <v>45116.041666655918</v>
      </c>
      <c r="B4556" s="1">
        <v>7</v>
      </c>
      <c r="C4556" s="1">
        <v>9</v>
      </c>
      <c r="D4556" s="1">
        <v>2</v>
      </c>
      <c r="E4556" s="1" t="str">
        <f t="shared" si="714"/>
        <v>Summer</v>
      </c>
      <c r="F4556" s="78">
        <v>0.7601</v>
      </c>
      <c r="G4556" s="79">
        <f t="shared" si="715"/>
        <v>1.4461386073420335</v>
      </c>
      <c r="J4556" s="78">
        <v>0</v>
      </c>
      <c r="K4556" s="80">
        <f t="shared" si="716"/>
        <v>0</v>
      </c>
      <c r="L4556" s="68" t="str">
        <f t="shared" si="709"/>
        <v>Normal</v>
      </c>
      <c r="N4556" s="67">
        <f t="shared" si="710"/>
        <v>0</v>
      </c>
      <c r="O4556" s="67">
        <f t="shared" si="711"/>
        <v>0</v>
      </c>
      <c r="P4556" s="81">
        <f t="shared" si="712"/>
        <v>1.4461386073420335</v>
      </c>
      <c r="Q4556" s="81">
        <f t="shared" si="713"/>
        <v>1.4461386073420335</v>
      </c>
      <c r="S4556" s="1">
        <f t="shared" si="717"/>
        <v>7</v>
      </c>
      <c r="T4556" s="1" t="str">
        <f t="shared" si="718"/>
        <v>Off-Peak</v>
      </c>
    </row>
    <row r="4557" spans="1:20" x14ac:dyDescent="0.25">
      <c r="A4557" s="85">
        <v>45116.083333322582</v>
      </c>
      <c r="B4557" s="1">
        <v>7</v>
      </c>
      <c r="C4557" s="1">
        <v>9</v>
      </c>
      <c r="D4557" s="1">
        <v>3</v>
      </c>
      <c r="E4557" s="1" t="str">
        <f t="shared" si="714"/>
        <v>Summer</v>
      </c>
      <c r="F4557" s="78">
        <v>0.69510000000000005</v>
      </c>
      <c r="G4557" s="79">
        <f t="shared" si="715"/>
        <v>1.322471972060844</v>
      </c>
      <c r="J4557" s="78">
        <v>0</v>
      </c>
      <c r="K4557" s="80">
        <f t="shared" si="716"/>
        <v>0</v>
      </c>
      <c r="L4557" s="68" t="str">
        <f t="shared" si="709"/>
        <v>Normal</v>
      </c>
      <c r="N4557" s="67">
        <f t="shared" si="710"/>
        <v>0</v>
      </c>
      <c r="O4557" s="67">
        <f t="shared" si="711"/>
        <v>0</v>
      </c>
      <c r="P4557" s="81">
        <f t="shared" si="712"/>
        <v>1.322471972060844</v>
      </c>
      <c r="Q4557" s="81">
        <f t="shared" si="713"/>
        <v>1.322471972060844</v>
      </c>
      <c r="S4557" s="1">
        <f t="shared" si="717"/>
        <v>7</v>
      </c>
      <c r="T4557" s="1" t="str">
        <f t="shared" si="718"/>
        <v>Off-Peak</v>
      </c>
    </row>
    <row r="4558" spans="1:20" x14ac:dyDescent="0.25">
      <c r="A4558" s="85">
        <v>45116.124999989246</v>
      </c>
      <c r="B4558" s="1">
        <v>7</v>
      </c>
      <c r="C4558" s="1">
        <v>9</v>
      </c>
      <c r="D4558" s="1">
        <v>4</v>
      </c>
      <c r="E4558" s="1" t="str">
        <f t="shared" si="714"/>
        <v>Summer</v>
      </c>
      <c r="F4558" s="78">
        <v>0.65169999999999995</v>
      </c>
      <c r="G4558" s="79">
        <f t="shared" si="715"/>
        <v>1.2399007109654034</v>
      </c>
      <c r="J4558" s="78">
        <v>0</v>
      </c>
      <c r="K4558" s="80">
        <f t="shared" si="716"/>
        <v>0</v>
      </c>
      <c r="L4558" s="68" t="str">
        <f t="shared" si="709"/>
        <v>Normal</v>
      </c>
      <c r="N4558" s="67">
        <f t="shared" si="710"/>
        <v>0</v>
      </c>
      <c r="O4558" s="67">
        <f t="shared" si="711"/>
        <v>0</v>
      </c>
      <c r="P4558" s="81">
        <f t="shared" si="712"/>
        <v>1.2399007109654034</v>
      </c>
      <c r="Q4558" s="81">
        <f t="shared" si="713"/>
        <v>1.2399007109654034</v>
      </c>
      <c r="S4558" s="1">
        <f t="shared" si="717"/>
        <v>7</v>
      </c>
      <c r="T4558" s="1" t="str">
        <f t="shared" si="718"/>
        <v>Off-Peak</v>
      </c>
    </row>
    <row r="4559" spans="1:20" x14ac:dyDescent="0.25">
      <c r="A4559" s="85">
        <v>45116.16666665591</v>
      </c>
      <c r="B4559" s="1">
        <v>7</v>
      </c>
      <c r="C4559" s="1">
        <v>9</v>
      </c>
      <c r="D4559" s="1">
        <v>5</v>
      </c>
      <c r="E4559" s="1" t="str">
        <f t="shared" si="714"/>
        <v>Summer</v>
      </c>
      <c r="F4559" s="78">
        <v>0.62480000000000002</v>
      </c>
      <c r="G4559" s="79">
        <f t="shared" si="715"/>
        <v>1.1887217495951881</v>
      </c>
      <c r="J4559" s="78">
        <v>0</v>
      </c>
      <c r="K4559" s="80">
        <f t="shared" si="716"/>
        <v>0</v>
      </c>
      <c r="L4559" s="68" t="str">
        <f t="shared" si="709"/>
        <v>Normal</v>
      </c>
      <c r="N4559" s="67">
        <f t="shared" si="710"/>
        <v>0</v>
      </c>
      <c r="O4559" s="67">
        <f t="shared" si="711"/>
        <v>0</v>
      </c>
      <c r="P4559" s="81">
        <f t="shared" si="712"/>
        <v>1.1887217495951881</v>
      </c>
      <c r="Q4559" s="81">
        <f t="shared" si="713"/>
        <v>1.1887217495951881</v>
      </c>
      <c r="S4559" s="1">
        <f t="shared" si="717"/>
        <v>7</v>
      </c>
      <c r="T4559" s="1" t="str">
        <f t="shared" si="718"/>
        <v>Off-Peak</v>
      </c>
    </row>
    <row r="4560" spans="1:20" x14ac:dyDescent="0.25">
      <c r="A4560" s="85">
        <v>45116.208333322575</v>
      </c>
      <c r="B4560" s="1">
        <v>7</v>
      </c>
      <c r="C4560" s="1">
        <v>9</v>
      </c>
      <c r="D4560" s="1">
        <v>6</v>
      </c>
      <c r="E4560" s="1" t="str">
        <f t="shared" si="714"/>
        <v>Summer</v>
      </c>
      <c r="F4560" s="78">
        <v>0.61</v>
      </c>
      <c r="G4560" s="79">
        <f t="shared" si="715"/>
        <v>1.160563808023471</v>
      </c>
      <c r="J4560" s="78">
        <v>0.24382100000000001</v>
      </c>
      <c r="K4560" s="80">
        <f t="shared" si="716"/>
        <v>0.24382100000000001</v>
      </c>
      <c r="L4560" s="68" t="str">
        <f t="shared" si="709"/>
        <v>Normal</v>
      </c>
      <c r="N4560" s="67">
        <f t="shared" si="710"/>
        <v>0</v>
      </c>
      <c r="O4560" s="67">
        <f t="shared" si="711"/>
        <v>0.24382100000000001</v>
      </c>
      <c r="P4560" s="81">
        <f t="shared" si="712"/>
        <v>0.91674280802347097</v>
      </c>
      <c r="Q4560" s="81">
        <f t="shared" si="713"/>
        <v>0.91674280802347097</v>
      </c>
      <c r="S4560" s="1">
        <f t="shared" si="717"/>
        <v>7</v>
      </c>
      <c r="T4560" s="1" t="str">
        <f t="shared" si="718"/>
        <v>Off-Peak</v>
      </c>
    </row>
    <row r="4561" spans="1:20" x14ac:dyDescent="0.25">
      <c r="A4561" s="85">
        <v>45116.249999989239</v>
      </c>
      <c r="B4561" s="1">
        <v>7</v>
      </c>
      <c r="C4561" s="1">
        <v>9</v>
      </c>
      <c r="D4561" s="1">
        <v>7</v>
      </c>
      <c r="E4561" s="1" t="str">
        <f t="shared" si="714"/>
        <v>Summer</v>
      </c>
      <c r="F4561" s="78">
        <v>0.61639999999999995</v>
      </c>
      <c r="G4561" s="79">
        <f t="shared" si="715"/>
        <v>1.1727402151896189</v>
      </c>
      <c r="J4561" s="78">
        <v>1.4910779999999999</v>
      </c>
      <c r="K4561" s="80">
        <f t="shared" si="716"/>
        <v>1.4910779999999999</v>
      </c>
      <c r="L4561" s="68" t="str">
        <f t="shared" si="709"/>
        <v>Normal</v>
      </c>
      <c r="N4561" s="67">
        <f t="shared" si="710"/>
        <v>0.318337784810381</v>
      </c>
      <c r="O4561" s="67">
        <f t="shared" si="711"/>
        <v>1.1727402151896189</v>
      </c>
      <c r="P4561" s="81">
        <f t="shared" si="712"/>
        <v>0</v>
      </c>
      <c r="Q4561" s="81">
        <f t="shared" si="713"/>
        <v>-0.318337784810381</v>
      </c>
      <c r="S4561" s="1">
        <f t="shared" si="717"/>
        <v>7</v>
      </c>
      <c r="T4561" s="1" t="str">
        <f t="shared" si="718"/>
        <v>Off-Peak</v>
      </c>
    </row>
    <row r="4562" spans="1:20" x14ac:dyDescent="0.25">
      <c r="A4562" s="85">
        <v>45116.291666655903</v>
      </c>
      <c r="B4562" s="1">
        <v>7</v>
      </c>
      <c r="C4562" s="1">
        <v>9</v>
      </c>
      <c r="D4562" s="1">
        <v>8</v>
      </c>
      <c r="E4562" s="1" t="str">
        <f t="shared" si="714"/>
        <v>Summer</v>
      </c>
      <c r="F4562" s="78">
        <v>0.67530000000000001</v>
      </c>
      <c r="G4562" s="79">
        <f t="shared" si="715"/>
        <v>1.2848012123905739</v>
      </c>
      <c r="J4562" s="78">
        <v>3.1485210000000001</v>
      </c>
      <c r="K4562" s="80">
        <f t="shared" si="716"/>
        <v>3.1485210000000001</v>
      </c>
      <c r="L4562" s="68" t="str">
        <f t="shared" si="709"/>
        <v>Normal</v>
      </c>
      <c r="N4562" s="67">
        <f t="shared" si="710"/>
        <v>1.8637197876094262</v>
      </c>
      <c r="O4562" s="67">
        <f t="shared" si="711"/>
        <v>1.2848012123905739</v>
      </c>
      <c r="P4562" s="81">
        <f t="shared" si="712"/>
        <v>0</v>
      </c>
      <c r="Q4562" s="81">
        <f t="shared" si="713"/>
        <v>-1.8637197876094262</v>
      </c>
      <c r="S4562" s="1">
        <f t="shared" si="717"/>
        <v>7</v>
      </c>
      <c r="T4562" s="1" t="str">
        <f t="shared" si="718"/>
        <v>Off-Peak</v>
      </c>
    </row>
    <row r="4563" spans="1:20" x14ac:dyDescent="0.25">
      <c r="A4563" s="85">
        <v>45116.333333322567</v>
      </c>
      <c r="B4563" s="1">
        <v>7</v>
      </c>
      <c r="C4563" s="1">
        <v>9</v>
      </c>
      <c r="D4563" s="1">
        <v>9</v>
      </c>
      <c r="E4563" s="1" t="str">
        <f t="shared" si="714"/>
        <v>Summer</v>
      </c>
      <c r="F4563" s="78">
        <v>0.78059999999999996</v>
      </c>
      <c r="G4563" s="79">
        <f t="shared" si="715"/>
        <v>1.4851411615461008</v>
      </c>
      <c r="J4563" s="78">
        <v>4.4900169999999999</v>
      </c>
      <c r="K4563" s="80">
        <f t="shared" si="716"/>
        <v>4.4900169999999999</v>
      </c>
      <c r="L4563" s="68" t="str">
        <f t="shared" ref="L4563:L4626" si="719">IF(AND(D4563&gt;=$C$2,D4563&lt;=$C$3,E4563="Summer"),"MaxDis","Normal")</f>
        <v>Normal</v>
      </c>
      <c r="N4563" s="67">
        <f t="shared" ref="N4563:N4626" si="720">IF(K4563-G4563&lt;0,0,K4563-G4563)</f>
        <v>3.0048758384538994</v>
      </c>
      <c r="O4563" s="67">
        <f t="shared" ref="O4563:O4626" si="721">K4563-N4563</f>
        <v>1.4851411615461005</v>
      </c>
      <c r="P4563" s="81">
        <f t="shared" ref="P4563:P4626" si="722">MAX(0,G4563-O4563)</f>
        <v>2.2204460492503131E-16</v>
      </c>
      <c r="Q4563" s="81">
        <f t="shared" ref="Q4563:Q4626" si="723">G4563-K4563</f>
        <v>-3.0048758384538994</v>
      </c>
      <c r="S4563" s="1">
        <f t="shared" si="717"/>
        <v>7</v>
      </c>
      <c r="T4563" s="1" t="str">
        <f t="shared" si="718"/>
        <v>Off-Peak</v>
      </c>
    </row>
    <row r="4564" spans="1:20" x14ac:dyDescent="0.25">
      <c r="A4564" s="85">
        <v>45116.374999989232</v>
      </c>
      <c r="B4564" s="1">
        <v>7</v>
      </c>
      <c r="C4564" s="1">
        <v>9</v>
      </c>
      <c r="D4564" s="1">
        <v>10</v>
      </c>
      <c r="E4564" s="1" t="str">
        <f t="shared" ref="E4564:E4627" si="724">IF(AND(B4564&gt;=$C$5,B4564&lt;=$C$6),"Summer","Non-Summer")</f>
        <v>Summer</v>
      </c>
      <c r="F4564" s="78">
        <v>0.91949999999999998</v>
      </c>
      <c r="G4564" s="79">
        <f t="shared" ref="G4564:G4627" si="725">F4564*$G$13</f>
        <v>1.7494072483239045</v>
      </c>
      <c r="J4564" s="78">
        <v>5.5361649999999996</v>
      </c>
      <c r="K4564" s="80">
        <f t="shared" ref="K4564:K4627" si="726">J4564*$K$13</f>
        <v>5.5361649999999996</v>
      </c>
      <c r="L4564" s="68" t="str">
        <f t="shared" si="719"/>
        <v>Normal</v>
      </c>
      <c r="N4564" s="67">
        <f t="shared" si="720"/>
        <v>3.7867577516760953</v>
      </c>
      <c r="O4564" s="67">
        <f t="shared" si="721"/>
        <v>1.7494072483239043</v>
      </c>
      <c r="P4564" s="81">
        <f t="shared" si="722"/>
        <v>2.2204460492503131E-16</v>
      </c>
      <c r="Q4564" s="81">
        <f t="shared" si="723"/>
        <v>-3.7867577516760953</v>
      </c>
      <c r="S4564" s="1">
        <f t="shared" ref="S4564:S4627" si="727">WEEKDAY(A4564,2)</f>
        <v>7</v>
      </c>
      <c r="T4564" s="1" t="str">
        <f t="shared" ref="T4564:T4627" si="728">IF(S4564&gt;5,"Off-Peak",IF(AND(D4564&gt;=$C$7,D4564&lt;$C$8),"Peak","Off-Peak"))</f>
        <v>Off-Peak</v>
      </c>
    </row>
    <row r="4565" spans="1:20" x14ac:dyDescent="0.25">
      <c r="A4565" s="85">
        <v>45116.416666655896</v>
      </c>
      <c r="B4565" s="1">
        <v>7</v>
      </c>
      <c r="C4565" s="1">
        <v>9</v>
      </c>
      <c r="D4565" s="1">
        <v>11</v>
      </c>
      <c r="E4565" s="1" t="str">
        <f t="shared" si="724"/>
        <v>Summer</v>
      </c>
      <c r="F4565" s="78">
        <v>1.0840000000000001</v>
      </c>
      <c r="G4565" s="79">
        <f t="shared" si="725"/>
        <v>2.0623789637662995</v>
      </c>
      <c r="J4565" s="78">
        <v>6.1962340000000005</v>
      </c>
      <c r="K4565" s="80">
        <f t="shared" si="726"/>
        <v>6.1962340000000005</v>
      </c>
      <c r="L4565" s="68" t="str">
        <f t="shared" si="719"/>
        <v>Normal</v>
      </c>
      <c r="N4565" s="67">
        <f t="shared" si="720"/>
        <v>4.133855036233701</v>
      </c>
      <c r="O4565" s="67">
        <f t="shared" si="721"/>
        <v>2.0623789637662995</v>
      </c>
      <c r="P4565" s="81">
        <f t="shared" si="722"/>
        <v>0</v>
      </c>
      <c r="Q4565" s="81">
        <f t="shared" si="723"/>
        <v>-4.133855036233701</v>
      </c>
      <c r="S4565" s="1">
        <f t="shared" si="727"/>
        <v>7</v>
      </c>
      <c r="T4565" s="1" t="str">
        <f t="shared" si="728"/>
        <v>Off-Peak</v>
      </c>
    </row>
    <row r="4566" spans="1:20" x14ac:dyDescent="0.25">
      <c r="A4566" s="85">
        <v>45116.45833332256</v>
      </c>
      <c r="B4566" s="1">
        <v>7</v>
      </c>
      <c r="C4566" s="1">
        <v>9</v>
      </c>
      <c r="D4566" s="1">
        <v>12</v>
      </c>
      <c r="E4566" s="1" t="str">
        <f t="shared" si="724"/>
        <v>Summer</v>
      </c>
      <c r="F4566" s="78">
        <v>1.2593000000000001</v>
      </c>
      <c r="G4566" s="79">
        <f t="shared" si="725"/>
        <v>2.3958983663015694</v>
      </c>
      <c r="J4566" s="78">
        <v>6.4821049999999998</v>
      </c>
      <c r="K4566" s="80">
        <f t="shared" si="726"/>
        <v>6.4821049999999998</v>
      </c>
      <c r="L4566" s="68" t="str">
        <f t="shared" si="719"/>
        <v>Normal</v>
      </c>
      <c r="N4566" s="67">
        <f t="shared" si="720"/>
        <v>4.0862066336984304</v>
      </c>
      <c r="O4566" s="67">
        <f t="shared" si="721"/>
        <v>2.3958983663015694</v>
      </c>
      <c r="P4566" s="81">
        <f t="shared" si="722"/>
        <v>0</v>
      </c>
      <c r="Q4566" s="81">
        <f t="shared" si="723"/>
        <v>-4.0862066336984304</v>
      </c>
      <c r="S4566" s="1">
        <f t="shared" si="727"/>
        <v>7</v>
      </c>
      <c r="T4566" s="1" t="str">
        <f t="shared" si="728"/>
        <v>Off-Peak</v>
      </c>
    </row>
    <row r="4567" spans="1:20" x14ac:dyDescent="0.25">
      <c r="A4567" s="85">
        <v>45116.499999989224</v>
      </c>
      <c r="B4567" s="1">
        <v>7</v>
      </c>
      <c r="C4567" s="1">
        <v>9</v>
      </c>
      <c r="D4567" s="1">
        <v>13</v>
      </c>
      <c r="E4567" s="1" t="str">
        <f t="shared" si="724"/>
        <v>Summer</v>
      </c>
      <c r="F4567" s="78">
        <v>1.4343999999999999</v>
      </c>
      <c r="G4567" s="79">
        <f t="shared" si="725"/>
        <v>2.7290372561128966</v>
      </c>
      <c r="J4567" s="78">
        <v>6.4243709999999998</v>
      </c>
      <c r="K4567" s="80">
        <f t="shared" si="726"/>
        <v>6.4243709999999998</v>
      </c>
      <c r="L4567" s="68" t="str">
        <f t="shared" si="719"/>
        <v>Normal</v>
      </c>
      <c r="N4567" s="67">
        <f t="shared" si="720"/>
        <v>3.6953337438871032</v>
      </c>
      <c r="O4567" s="67">
        <f t="shared" si="721"/>
        <v>2.7290372561128966</v>
      </c>
      <c r="P4567" s="81">
        <f t="shared" si="722"/>
        <v>0</v>
      </c>
      <c r="Q4567" s="81">
        <f t="shared" si="723"/>
        <v>-3.6953337438871032</v>
      </c>
      <c r="S4567" s="1">
        <f t="shared" si="727"/>
        <v>7</v>
      </c>
      <c r="T4567" s="1" t="str">
        <f t="shared" si="728"/>
        <v>Off-Peak</v>
      </c>
    </row>
    <row r="4568" spans="1:20" x14ac:dyDescent="0.25">
      <c r="A4568" s="85">
        <v>45116.541666655889</v>
      </c>
      <c r="B4568" s="1">
        <v>7</v>
      </c>
      <c r="C4568" s="1">
        <v>9</v>
      </c>
      <c r="D4568" s="1">
        <v>14</v>
      </c>
      <c r="E4568" s="1" t="str">
        <f t="shared" si="724"/>
        <v>Summer</v>
      </c>
      <c r="F4568" s="78">
        <v>1.5894999999999999</v>
      </c>
      <c r="G4568" s="79">
        <f t="shared" si="725"/>
        <v>3.0241248735300119</v>
      </c>
      <c r="J4568" s="78">
        <v>6.012759</v>
      </c>
      <c r="K4568" s="80">
        <f t="shared" si="726"/>
        <v>6.012759</v>
      </c>
      <c r="L4568" s="68" t="str">
        <f t="shared" si="719"/>
        <v>Normal</v>
      </c>
      <c r="N4568" s="67">
        <f t="shared" si="720"/>
        <v>2.9886341264699881</v>
      </c>
      <c r="O4568" s="67">
        <f t="shared" si="721"/>
        <v>3.0241248735300119</v>
      </c>
      <c r="P4568" s="81">
        <f t="shared" si="722"/>
        <v>0</v>
      </c>
      <c r="Q4568" s="81">
        <f t="shared" si="723"/>
        <v>-2.9886341264699881</v>
      </c>
      <c r="S4568" s="1">
        <f t="shared" si="727"/>
        <v>7</v>
      </c>
      <c r="T4568" s="1" t="str">
        <f t="shared" si="728"/>
        <v>Off-Peak</v>
      </c>
    </row>
    <row r="4569" spans="1:20" x14ac:dyDescent="0.25">
      <c r="A4569" s="85">
        <v>45116.583333322553</v>
      </c>
      <c r="B4569" s="1">
        <v>7</v>
      </c>
      <c r="C4569" s="1">
        <v>9</v>
      </c>
      <c r="D4569" s="1">
        <v>15</v>
      </c>
      <c r="E4569" s="1" t="str">
        <f t="shared" si="724"/>
        <v>Summer</v>
      </c>
      <c r="F4569" s="78">
        <v>1.7315</v>
      </c>
      <c r="G4569" s="79">
        <f t="shared" si="725"/>
        <v>3.2942889075289186</v>
      </c>
      <c r="J4569" s="78">
        <v>5.2603050000000007</v>
      </c>
      <c r="K4569" s="80">
        <f t="shared" si="726"/>
        <v>5.2603050000000007</v>
      </c>
      <c r="L4569" s="68" t="str">
        <f t="shared" si="719"/>
        <v>Normal</v>
      </c>
      <c r="N4569" s="67">
        <f t="shared" si="720"/>
        <v>1.9660160924710821</v>
      </c>
      <c r="O4569" s="67">
        <f t="shared" si="721"/>
        <v>3.2942889075289186</v>
      </c>
      <c r="P4569" s="81">
        <f t="shared" si="722"/>
        <v>0</v>
      </c>
      <c r="Q4569" s="81">
        <f t="shared" si="723"/>
        <v>-1.9660160924710821</v>
      </c>
      <c r="S4569" s="1">
        <f t="shared" si="727"/>
        <v>7</v>
      </c>
      <c r="T4569" s="1" t="str">
        <f t="shared" si="728"/>
        <v>Off-Peak</v>
      </c>
    </row>
    <row r="4570" spans="1:20" x14ac:dyDescent="0.25">
      <c r="A4570" s="85">
        <v>45116.624999989217</v>
      </c>
      <c r="B4570" s="1">
        <v>7</v>
      </c>
      <c r="C4570" s="1">
        <v>9</v>
      </c>
      <c r="D4570" s="1">
        <v>16</v>
      </c>
      <c r="E4570" s="1" t="str">
        <f t="shared" si="724"/>
        <v>Summer</v>
      </c>
      <c r="F4570" s="78">
        <v>1.8644000000000001</v>
      </c>
      <c r="G4570" s="79">
        <f t="shared" si="725"/>
        <v>3.5471396125884582</v>
      </c>
      <c r="J4570" s="78">
        <v>4.18825</v>
      </c>
      <c r="K4570" s="80">
        <f t="shared" si="726"/>
        <v>4.18825</v>
      </c>
      <c r="L4570" s="68" t="str">
        <f t="shared" si="719"/>
        <v>Normal</v>
      </c>
      <c r="N4570" s="67">
        <f t="shared" si="720"/>
        <v>0.6411103874115418</v>
      </c>
      <c r="O4570" s="67">
        <f t="shared" si="721"/>
        <v>3.5471396125884582</v>
      </c>
      <c r="P4570" s="81">
        <f t="shared" si="722"/>
        <v>0</v>
      </c>
      <c r="Q4570" s="81">
        <f t="shared" si="723"/>
        <v>-0.6411103874115418</v>
      </c>
      <c r="S4570" s="1">
        <f t="shared" si="727"/>
        <v>7</v>
      </c>
      <c r="T4570" s="1" t="str">
        <f t="shared" si="728"/>
        <v>Off-Peak</v>
      </c>
    </row>
    <row r="4571" spans="1:20" x14ac:dyDescent="0.25">
      <c r="A4571" s="85">
        <v>45116.666666655881</v>
      </c>
      <c r="B4571" s="1">
        <v>7</v>
      </c>
      <c r="C4571" s="1">
        <v>9</v>
      </c>
      <c r="D4571" s="1">
        <v>17</v>
      </c>
      <c r="E4571" s="1" t="str">
        <f t="shared" si="724"/>
        <v>Summer</v>
      </c>
      <c r="F4571" s="78">
        <v>1.9753000000000001</v>
      </c>
      <c r="G4571" s="79">
        <f t="shared" si="725"/>
        <v>3.7581339180143649</v>
      </c>
      <c r="J4571" s="78">
        <v>2.8208570000000002</v>
      </c>
      <c r="K4571" s="80">
        <f t="shared" si="726"/>
        <v>2.8208570000000002</v>
      </c>
      <c r="L4571" s="68" t="str">
        <f t="shared" si="719"/>
        <v>Normal</v>
      </c>
      <c r="N4571" s="67">
        <f t="shared" si="720"/>
        <v>0</v>
      </c>
      <c r="O4571" s="67">
        <f t="shared" si="721"/>
        <v>2.8208570000000002</v>
      </c>
      <c r="P4571" s="81">
        <f t="shared" si="722"/>
        <v>0.93727691801436475</v>
      </c>
      <c r="Q4571" s="81">
        <f t="shared" si="723"/>
        <v>0.93727691801436475</v>
      </c>
      <c r="S4571" s="1">
        <f t="shared" si="727"/>
        <v>7</v>
      </c>
      <c r="T4571" s="1" t="str">
        <f t="shared" si="728"/>
        <v>Off-Peak</v>
      </c>
    </row>
    <row r="4572" spans="1:20" x14ac:dyDescent="0.25">
      <c r="A4572" s="85">
        <v>45116.708333322546</v>
      </c>
      <c r="B4572" s="1">
        <v>7</v>
      </c>
      <c r="C4572" s="1">
        <v>9</v>
      </c>
      <c r="D4572" s="1">
        <v>18</v>
      </c>
      <c r="E4572" s="1" t="str">
        <f t="shared" si="724"/>
        <v>Summer</v>
      </c>
      <c r="F4572" s="78">
        <v>2.0388999999999999</v>
      </c>
      <c r="G4572" s="79">
        <f t="shared" si="725"/>
        <v>3.8791369642279592</v>
      </c>
      <c r="J4572" s="78">
        <v>1.219077</v>
      </c>
      <c r="K4572" s="80">
        <f t="shared" si="726"/>
        <v>1.219077</v>
      </c>
      <c r="L4572" s="68" t="str">
        <f t="shared" si="719"/>
        <v>Normal</v>
      </c>
      <c r="N4572" s="67">
        <f t="shared" si="720"/>
        <v>0</v>
      </c>
      <c r="O4572" s="67">
        <f t="shared" si="721"/>
        <v>1.219077</v>
      </c>
      <c r="P4572" s="81">
        <f t="shared" si="722"/>
        <v>2.6600599642279592</v>
      </c>
      <c r="Q4572" s="81">
        <f t="shared" si="723"/>
        <v>2.6600599642279592</v>
      </c>
      <c r="S4572" s="1">
        <f t="shared" si="727"/>
        <v>7</v>
      </c>
      <c r="T4572" s="1" t="str">
        <f t="shared" si="728"/>
        <v>Off-Peak</v>
      </c>
    </row>
    <row r="4573" spans="1:20" x14ac:dyDescent="0.25">
      <c r="A4573" s="85">
        <v>45116.74999998921</v>
      </c>
      <c r="B4573" s="1">
        <v>7</v>
      </c>
      <c r="C4573" s="1">
        <v>9</v>
      </c>
      <c r="D4573" s="1">
        <v>19</v>
      </c>
      <c r="E4573" s="1" t="str">
        <f t="shared" si="724"/>
        <v>Summer</v>
      </c>
      <c r="F4573" s="78">
        <v>2.0179999999999998</v>
      </c>
      <c r="G4573" s="79">
        <f t="shared" si="725"/>
        <v>3.8393733845760072</v>
      </c>
      <c r="J4573" s="78">
        <v>0.17252400000000001</v>
      </c>
      <c r="K4573" s="80">
        <f t="shared" si="726"/>
        <v>0.17252400000000001</v>
      </c>
      <c r="L4573" s="68" t="str">
        <f t="shared" si="719"/>
        <v>Normal</v>
      </c>
      <c r="N4573" s="67">
        <f t="shared" si="720"/>
        <v>0</v>
      </c>
      <c r="O4573" s="67">
        <f t="shared" si="721"/>
        <v>0.17252400000000001</v>
      </c>
      <c r="P4573" s="81">
        <f t="shared" si="722"/>
        <v>3.6668493845760071</v>
      </c>
      <c r="Q4573" s="81">
        <f t="shared" si="723"/>
        <v>3.6668493845760071</v>
      </c>
      <c r="S4573" s="1">
        <f t="shared" si="727"/>
        <v>7</v>
      </c>
      <c r="T4573" s="1" t="str">
        <f t="shared" si="728"/>
        <v>Off-Peak</v>
      </c>
    </row>
    <row r="4574" spans="1:20" x14ac:dyDescent="0.25">
      <c r="A4574" s="85">
        <v>45116.791666655874</v>
      </c>
      <c r="B4574" s="1">
        <v>7</v>
      </c>
      <c r="C4574" s="1">
        <v>9</v>
      </c>
      <c r="D4574" s="1">
        <v>20</v>
      </c>
      <c r="E4574" s="1" t="str">
        <f t="shared" si="724"/>
        <v>Summer</v>
      </c>
      <c r="F4574" s="78">
        <v>1.9037999999999999</v>
      </c>
      <c r="G4574" s="79">
        <f t="shared" si="725"/>
        <v>3.6221006192050562</v>
      </c>
      <c r="J4574" s="78">
        <v>0</v>
      </c>
      <c r="K4574" s="80">
        <f t="shared" si="726"/>
        <v>0</v>
      </c>
      <c r="L4574" s="68" t="str">
        <f t="shared" si="719"/>
        <v>Normal</v>
      </c>
      <c r="N4574" s="67">
        <f t="shared" si="720"/>
        <v>0</v>
      </c>
      <c r="O4574" s="67">
        <f t="shared" si="721"/>
        <v>0</v>
      </c>
      <c r="P4574" s="81">
        <f t="shared" si="722"/>
        <v>3.6221006192050562</v>
      </c>
      <c r="Q4574" s="81">
        <f t="shared" si="723"/>
        <v>3.6221006192050562</v>
      </c>
      <c r="S4574" s="1">
        <f t="shared" si="727"/>
        <v>7</v>
      </c>
      <c r="T4574" s="1" t="str">
        <f t="shared" si="728"/>
        <v>Off-Peak</v>
      </c>
    </row>
    <row r="4575" spans="1:20" x14ac:dyDescent="0.25">
      <c r="A4575" s="85">
        <v>45116.833333322538</v>
      </c>
      <c r="B4575" s="1">
        <v>7</v>
      </c>
      <c r="C4575" s="1">
        <v>9</v>
      </c>
      <c r="D4575" s="1">
        <v>21</v>
      </c>
      <c r="E4575" s="1" t="str">
        <f t="shared" si="724"/>
        <v>Summer</v>
      </c>
      <c r="F4575" s="78">
        <v>1.738</v>
      </c>
      <c r="G4575" s="79">
        <f t="shared" si="725"/>
        <v>3.3066555710570373</v>
      </c>
      <c r="J4575" s="78">
        <v>0</v>
      </c>
      <c r="K4575" s="80">
        <f t="shared" si="726"/>
        <v>0</v>
      </c>
      <c r="L4575" s="68" t="str">
        <f t="shared" si="719"/>
        <v>Normal</v>
      </c>
      <c r="N4575" s="67">
        <f t="shared" si="720"/>
        <v>0</v>
      </c>
      <c r="O4575" s="67">
        <f t="shared" si="721"/>
        <v>0</v>
      </c>
      <c r="P4575" s="81">
        <f t="shared" si="722"/>
        <v>3.3066555710570373</v>
      </c>
      <c r="Q4575" s="81">
        <f t="shared" si="723"/>
        <v>3.3066555710570373</v>
      </c>
      <c r="S4575" s="1">
        <f t="shared" si="727"/>
        <v>7</v>
      </c>
      <c r="T4575" s="1" t="str">
        <f t="shared" si="728"/>
        <v>Off-Peak</v>
      </c>
    </row>
    <row r="4576" spans="1:20" x14ac:dyDescent="0.25">
      <c r="A4576" s="85">
        <v>45116.874999989202</v>
      </c>
      <c r="B4576" s="1">
        <v>7</v>
      </c>
      <c r="C4576" s="1">
        <v>9</v>
      </c>
      <c r="D4576" s="1">
        <v>22</v>
      </c>
      <c r="E4576" s="1" t="str">
        <f t="shared" si="724"/>
        <v>Summer</v>
      </c>
      <c r="F4576" s="78">
        <v>1.6309</v>
      </c>
      <c r="G4576" s="79">
        <f t="shared" si="725"/>
        <v>3.1028910073860314</v>
      </c>
      <c r="J4576" s="78">
        <v>0</v>
      </c>
      <c r="K4576" s="80">
        <f t="shared" si="726"/>
        <v>0</v>
      </c>
      <c r="L4576" s="68" t="str">
        <f t="shared" si="719"/>
        <v>Normal</v>
      </c>
      <c r="N4576" s="67">
        <f t="shared" si="720"/>
        <v>0</v>
      </c>
      <c r="O4576" s="67">
        <f t="shared" si="721"/>
        <v>0</v>
      </c>
      <c r="P4576" s="81">
        <f t="shared" si="722"/>
        <v>3.1028910073860314</v>
      </c>
      <c r="Q4576" s="81">
        <f t="shared" si="723"/>
        <v>3.1028910073860314</v>
      </c>
      <c r="S4576" s="1">
        <f t="shared" si="727"/>
        <v>7</v>
      </c>
      <c r="T4576" s="1" t="str">
        <f t="shared" si="728"/>
        <v>Off-Peak</v>
      </c>
    </row>
    <row r="4577" spans="1:20" x14ac:dyDescent="0.25">
      <c r="A4577" s="85">
        <v>45116.916666655867</v>
      </c>
      <c r="B4577" s="1">
        <v>7</v>
      </c>
      <c r="C4577" s="1">
        <v>9</v>
      </c>
      <c r="D4577" s="1">
        <v>23</v>
      </c>
      <c r="E4577" s="1" t="str">
        <f t="shared" si="724"/>
        <v>Summer</v>
      </c>
      <c r="F4577" s="78">
        <v>1.4460999999999999</v>
      </c>
      <c r="G4577" s="79">
        <f t="shared" si="725"/>
        <v>2.7512972504635105</v>
      </c>
      <c r="J4577" s="78">
        <v>0</v>
      </c>
      <c r="K4577" s="80">
        <f t="shared" si="726"/>
        <v>0</v>
      </c>
      <c r="L4577" s="68" t="str">
        <f t="shared" si="719"/>
        <v>Normal</v>
      </c>
      <c r="N4577" s="67">
        <f t="shared" si="720"/>
        <v>0</v>
      </c>
      <c r="O4577" s="67">
        <f t="shared" si="721"/>
        <v>0</v>
      </c>
      <c r="P4577" s="81">
        <f t="shared" si="722"/>
        <v>2.7512972504635105</v>
      </c>
      <c r="Q4577" s="81">
        <f t="shared" si="723"/>
        <v>2.7512972504635105</v>
      </c>
      <c r="S4577" s="1">
        <f t="shared" si="727"/>
        <v>7</v>
      </c>
      <c r="T4577" s="1" t="str">
        <f t="shared" si="728"/>
        <v>Off-Peak</v>
      </c>
    </row>
    <row r="4578" spans="1:20" x14ac:dyDescent="0.25">
      <c r="A4578" s="85">
        <v>45116.958333322531</v>
      </c>
      <c r="B4578" s="1">
        <v>7</v>
      </c>
      <c r="C4578" s="1">
        <v>10</v>
      </c>
      <c r="D4578" s="1">
        <v>0</v>
      </c>
      <c r="E4578" s="1" t="str">
        <f t="shared" si="724"/>
        <v>Summer</v>
      </c>
      <c r="F4578" s="78">
        <v>1.212</v>
      </c>
      <c r="G4578" s="79">
        <f t="shared" si="725"/>
        <v>2.3059071070892574</v>
      </c>
      <c r="J4578" s="78">
        <v>0</v>
      </c>
      <c r="K4578" s="80">
        <f t="shared" si="726"/>
        <v>0</v>
      </c>
      <c r="L4578" s="68" t="str">
        <f t="shared" si="719"/>
        <v>Normal</v>
      </c>
      <c r="N4578" s="67">
        <f t="shared" si="720"/>
        <v>0</v>
      </c>
      <c r="O4578" s="67">
        <f t="shared" si="721"/>
        <v>0</v>
      </c>
      <c r="P4578" s="81">
        <f t="shared" si="722"/>
        <v>2.3059071070892574</v>
      </c>
      <c r="Q4578" s="81">
        <f t="shared" si="723"/>
        <v>2.3059071070892574</v>
      </c>
      <c r="S4578" s="1">
        <f t="shared" si="727"/>
        <v>7</v>
      </c>
      <c r="T4578" s="1" t="str">
        <f t="shared" si="728"/>
        <v>Off-Peak</v>
      </c>
    </row>
    <row r="4579" spans="1:20" x14ac:dyDescent="0.25">
      <c r="A4579" s="85">
        <v>45116.999999989195</v>
      </c>
      <c r="B4579" s="1">
        <v>7</v>
      </c>
      <c r="C4579" s="1">
        <v>10</v>
      </c>
      <c r="D4579" s="1">
        <v>1</v>
      </c>
      <c r="E4579" s="1" t="str">
        <f t="shared" si="724"/>
        <v>Summer</v>
      </c>
      <c r="F4579" s="78">
        <v>1.0298</v>
      </c>
      <c r="G4579" s="79">
        <f t="shared" si="725"/>
        <v>1.9592600155779847</v>
      </c>
      <c r="J4579" s="78">
        <v>0</v>
      </c>
      <c r="K4579" s="80">
        <f t="shared" si="726"/>
        <v>0</v>
      </c>
      <c r="L4579" s="68" t="str">
        <f t="shared" si="719"/>
        <v>Normal</v>
      </c>
      <c r="N4579" s="67">
        <f t="shared" si="720"/>
        <v>0</v>
      </c>
      <c r="O4579" s="67">
        <f t="shared" si="721"/>
        <v>0</v>
      </c>
      <c r="P4579" s="81">
        <f t="shared" si="722"/>
        <v>1.9592600155779847</v>
      </c>
      <c r="Q4579" s="81">
        <f t="shared" si="723"/>
        <v>1.9592600155779847</v>
      </c>
      <c r="S4579" s="1">
        <f t="shared" si="727"/>
        <v>1</v>
      </c>
      <c r="T4579" s="1" t="str">
        <f t="shared" si="728"/>
        <v>Off-Peak</v>
      </c>
    </row>
    <row r="4580" spans="1:20" x14ac:dyDescent="0.25">
      <c r="A4580" s="85">
        <v>45117.041666655859</v>
      </c>
      <c r="B4580" s="1">
        <v>7</v>
      </c>
      <c r="C4580" s="1">
        <v>10</v>
      </c>
      <c r="D4580" s="1">
        <v>2</v>
      </c>
      <c r="E4580" s="1" t="str">
        <f t="shared" si="724"/>
        <v>Summer</v>
      </c>
      <c r="F4580" s="78">
        <v>0.88800000000000001</v>
      </c>
      <c r="G4580" s="79">
        <f t="shared" si="725"/>
        <v>1.6894764943030203</v>
      </c>
      <c r="J4580" s="78">
        <v>0</v>
      </c>
      <c r="K4580" s="80">
        <f t="shared" si="726"/>
        <v>0</v>
      </c>
      <c r="L4580" s="68" t="str">
        <f t="shared" si="719"/>
        <v>Normal</v>
      </c>
      <c r="N4580" s="67">
        <f t="shared" si="720"/>
        <v>0</v>
      </c>
      <c r="O4580" s="67">
        <f t="shared" si="721"/>
        <v>0</v>
      </c>
      <c r="P4580" s="81">
        <f t="shared" si="722"/>
        <v>1.6894764943030203</v>
      </c>
      <c r="Q4580" s="81">
        <f t="shared" si="723"/>
        <v>1.6894764943030203</v>
      </c>
      <c r="S4580" s="1">
        <f t="shared" si="727"/>
        <v>1</v>
      </c>
      <c r="T4580" s="1" t="str">
        <f t="shared" si="728"/>
        <v>Off-Peak</v>
      </c>
    </row>
    <row r="4581" spans="1:20" x14ac:dyDescent="0.25">
      <c r="A4581" s="85">
        <v>45117.083333322524</v>
      </c>
      <c r="B4581" s="1">
        <v>7</v>
      </c>
      <c r="C4581" s="1">
        <v>10</v>
      </c>
      <c r="D4581" s="1">
        <v>3</v>
      </c>
      <c r="E4581" s="1" t="str">
        <f t="shared" si="724"/>
        <v>Summer</v>
      </c>
      <c r="F4581" s="78">
        <v>0.79500000000000004</v>
      </c>
      <c r="G4581" s="79">
        <f t="shared" si="725"/>
        <v>1.5125380776699338</v>
      </c>
      <c r="J4581" s="78">
        <v>0</v>
      </c>
      <c r="K4581" s="80">
        <f t="shared" si="726"/>
        <v>0</v>
      </c>
      <c r="L4581" s="68" t="str">
        <f t="shared" si="719"/>
        <v>Normal</v>
      </c>
      <c r="N4581" s="67">
        <f t="shared" si="720"/>
        <v>0</v>
      </c>
      <c r="O4581" s="67">
        <f t="shared" si="721"/>
        <v>0</v>
      </c>
      <c r="P4581" s="81">
        <f t="shared" si="722"/>
        <v>1.5125380776699338</v>
      </c>
      <c r="Q4581" s="81">
        <f t="shared" si="723"/>
        <v>1.5125380776699338</v>
      </c>
      <c r="S4581" s="1">
        <f t="shared" si="727"/>
        <v>1</v>
      </c>
      <c r="T4581" s="1" t="str">
        <f t="shared" si="728"/>
        <v>Off-Peak</v>
      </c>
    </row>
    <row r="4582" spans="1:20" x14ac:dyDescent="0.25">
      <c r="A4582" s="85">
        <v>45117.124999989188</v>
      </c>
      <c r="B4582" s="1">
        <v>7</v>
      </c>
      <c r="C4582" s="1">
        <v>10</v>
      </c>
      <c r="D4582" s="1">
        <v>4</v>
      </c>
      <c r="E4582" s="1" t="str">
        <f t="shared" si="724"/>
        <v>Summer</v>
      </c>
      <c r="F4582" s="78">
        <v>0.73399999999999999</v>
      </c>
      <c r="G4582" s="79">
        <f t="shared" si="725"/>
        <v>1.3964816968675866</v>
      </c>
      <c r="J4582" s="78">
        <v>0</v>
      </c>
      <c r="K4582" s="80">
        <f t="shared" si="726"/>
        <v>0</v>
      </c>
      <c r="L4582" s="68" t="str">
        <f t="shared" si="719"/>
        <v>Normal</v>
      </c>
      <c r="N4582" s="67">
        <f t="shared" si="720"/>
        <v>0</v>
      </c>
      <c r="O4582" s="67">
        <f t="shared" si="721"/>
        <v>0</v>
      </c>
      <c r="P4582" s="81">
        <f t="shared" si="722"/>
        <v>1.3964816968675866</v>
      </c>
      <c r="Q4582" s="81">
        <f t="shared" si="723"/>
        <v>1.3964816968675866</v>
      </c>
      <c r="S4582" s="1">
        <f t="shared" si="727"/>
        <v>1</v>
      </c>
      <c r="T4582" s="1" t="str">
        <f t="shared" si="728"/>
        <v>Off-Peak</v>
      </c>
    </row>
    <row r="4583" spans="1:20" x14ac:dyDescent="0.25">
      <c r="A4583" s="85">
        <v>45117.166666655852</v>
      </c>
      <c r="B4583" s="1">
        <v>7</v>
      </c>
      <c r="C4583" s="1">
        <v>10</v>
      </c>
      <c r="D4583" s="1">
        <v>5</v>
      </c>
      <c r="E4583" s="1" t="str">
        <f t="shared" si="724"/>
        <v>Summer</v>
      </c>
      <c r="F4583" s="78">
        <v>0.6986</v>
      </c>
      <c r="G4583" s="79">
        <f t="shared" si="725"/>
        <v>1.329130944729831</v>
      </c>
      <c r="J4583" s="78">
        <v>0</v>
      </c>
      <c r="K4583" s="80">
        <f t="shared" si="726"/>
        <v>0</v>
      </c>
      <c r="L4583" s="68" t="str">
        <f t="shared" si="719"/>
        <v>Normal</v>
      </c>
      <c r="N4583" s="67">
        <f t="shared" si="720"/>
        <v>0</v>
      </c>
      <c r="O4583" s="67">
        <f t="shared" si="721"/>
        <v>0</v>
      </c>
      <c r="P4583" s="81">
        <f t="shared" si="722"/>
        <v>1.329130944729831</v>
      </c>
      <c r="Q4583" s="81">
        <f t="shared" si="723"/>
        <v>1.329130944729831</v>
      </c>
      <c r="S4583" s="1">
        <f t="shared" si="727"/>
        <v>1</v>
      </c>
      <c r="T4583" s="1" t="str">
        <f t="shared" si="728"/>
        <v>Off-Peak</v>
      </c>
    </row>
    <row r="4584" spans="1:20" x14ac:dyDescent="0.25">
      <c r="A4584" s="85">
        <v>45117.208333322516</v>
      </c>
      <c r="B4584" s="1">
        <v>7</v>
      </c>
      <c r="C4584" s="1">
        <v>10</v>
      </c>
      <c r="D4584" s="1">
        <v>6</v>
      </c>
      <c r="E4584" s="1" t="str">
        <f t="shared" si="724"/>
        <v>Summer</v>
      </c>
      <c r="F4584" s="78">
        <v>0.68500000000000005</v>
      </c>
      <c r="G4584" s="79">
        <f t="shared" si="725"/>
        <v>1.3032560795017669</v>
      </c>
      <c r="J4584" s="78">
        <v>0.28346399999999999</v>
      </c>
      <c r="K4584" s="80">
        <f t="shared" si="726"/>
        <v>0.28346399999999999</v>
      </c>
      <c r="L4584" s="68" t="str">
        <f t="shared" si="719"/>
        <v>Normal</v>
      </c>
      <c r="N4584" s="67">
        <f t="shared" si="720"/>
        <v>0</v>
      </c>
      <c r="O4584" s="67">
        <f t="shared" si="721"/>
        <v>0.28346399999999999</v>
      </c>
      <c r="P4584" s="81">
        <f t="shared" si="722"/>
        <v>1.019792079501767</v>
      </c>
      <c r="Q4584" s="81">
        <f t="shared" si="723"/>
        <v>1.019792079501767</v>
      </c>
      <c r="S4584" s="1">
        <f t="shared" si="727"/>
        <v>1</v>
      </c>
      <c r="T4584" s="1" t="str">
        <f t="shared" si="728"/>
        <v>Peak</v>
      </c>
    </row>
    <row r="4585" spans="1:20" x14ac:dyDescent="0.25">
      <c r="A4585" s="85">
        <v>45117.249999989181</v>
      </c>
      <c r="B4585" s="1">
        <v>7</v>
      </c>
      <c r="C4585" s="1">
        <v>10</v>
      </c>
      <c r="D4585" s="1">
        <v>7</v>
      </c>
      <c r="E4585" s="1" t="str">
        <f t="shared" si="724"/>
        <v>Summer</v>
      </c>
      <c r="F4585" s="78">
        <v>0.70299999999999996</v>
      </c>
      <c r="G4585" s="79">
        <f t="shared" si="725"/>
        <v>1.3375022246565575</v>
      </c>
      <c r="J4585" s="78">
        <v>1.4192929999999999</v>
      </c>
      <c r="K4585" s="80">
        <f t="shared" si="726"/>
        <v>1.4192929999999999</v>
      </c>
      <c r="L4585" s="68" t="str">
        <f t="shared" si="719"/>
        <v>Normal</v>
      </c>
      <c r="N4585" s="67">
        <f t="shared" si="720"/>
        <v>8.1790775343442368E-2</v>
      </c>
      <c r="O4585" s="67">
        <f t="shared" si="721"/>
        <v>1.3375022246565575</v>
      </c>
      <c r="P4585" s="81">
        <f t="shared" si="722"/>
        <v>0</v>
      </c>
      <c r="Q4585" s="81">
        <f t="shared" si="723"/>
        <v>-8.1790775343442368E-2</v>
      </c>
      <c r="S4585" s="1">
        <f t="shared" si="727"/>
        <v>1</v>
      </c>
      <c r="T4585" s="1" t="str">
        <f t="shared" si="728"/>
        <v>Peak</v>
      </c>
    </row>
    <row r="4586" spans="1:20" x14ac:dyDescent="0.25">
      <c r="A4586" s="85">
        <v>45117.291666655845</v>
      </c>
      <c r="B4586" s="1">
        <v>7</v>
      </c>
      <c r="C4586" s="1">
        <v>10</v>
      </c>
      <c r="D4586" s="1">
        <v>8</v>
      </c>
      <c r="E4586" s="1" t="str">
        <f t="shared" si="724"/>
        <v>Summer</v>
      </c>
      <c r="F4586" s="78">
        <v>0.78520000000000001</v>
      </c>
      <c r="G4586" s="79">
        <f t="shared" si="725"/>
        <v>1.4938929541967698</v>
      </c>
      <c r="J4586" s="78">
        <v>2.3142840000000002</v>
      </c>
      <c r="K4586" s="80">
        <f t="shared" si="726"/>
        <v>2.3142840000000002</v>
      </c>
      <c r="L4586" s="68" t="str">
        <f t="shared" si="719"/>
        <v>Normal</v>
      </c>
      <c r="N4586" s="67">
        <f t="shared" si="720"/>
        <v>0.82039104580323041</v>
      </c>
      <c r="O4586" s="67">
        <f t="shared" si="721"/>
        <v>1.4938929541967698</v>
      </c>
      <c r="P4586" s="81">
        <f t="shared" si="722"/>
        <v>0</v>
      </c>
      <c r="Q4586" s="81">
        <f t="shared" si="723"/>
        <v>-0.82039104580323041</v>
      </c>
      <c r="S4586" s="1">
        <f t="shared" si="727"/>
        <v>1</v>
      </c>
      <c r="T4586" s="1" t="str">
        <f t="shared" si="728"/>
        <v>Peak</v>
      </c>
    </row>
    <row r="4587" spans="1:20" x14ac:dyDescent="0.25">
      <c r="A4587" s="85">
        <v>45117.333333322509</v>
      </c>
      <c r="B4587" s="1">
        <v>7</v>
      </c>
      <c r="C4587" s="1">
        <v>10</v>
      </c>
      <c r="D4587" s="1">
        <v>9</v>
      </c>
      <c r="E4587" s="1" t="str">
        <f t="shared" si="724"/>
        <v>Summer</v>
      </c>
      <c r="F4587" s="78">
        <v>0.89959999999999996</v>
      </c>
      <c r="G4587" s="79">
        <f t="shared" si="725"/>
        <v>1.7115462322916632</v>
      </c>
      <c r="J4587" s="78">
        <v>3.9199060000000001</v>
      </c>
      <c r="K4587" s="80">
        <f t="shared" si="726"/>
        <v>3.9199060000000001</v>
      </c>
      <c r="L4587" s="68" t="str">
        <f t="shared" si="719"/>
        <v>Normal</v>
      </c>
      <c r="N4587" s="67">
        <f t="shared" si="720"/>
        <v>2.2083597677083366</v>
      </c>
      <c r="O4587" s="67">
        <f t="shared" si="721"/>
        <v>1.7115462322916635</v>
      </c>
      <c r="P4587" s="81">
        <f t="shared" si="722"/>
        <v>0</v>
      </c>
      <c r="Q4587" s="81">
        <f t="shared" si="723"/>
        <v>-2.2083597677083366</v>
      </c>
      <c r="S4587" s="1">
        <f t="shared" si="727"/>
        <v>1</v>
      </c>
      <c r="T4587" s="1" t="str">
        <f t="shared" si="728"/>
        <v>Peak</v>
      </c>
    </row>
    <row r="4588" spans="1:20" x14ac:dyDescent="0.25">
      <c r="A4588" s="85">
        <v>45117.374999989173</v>
      </c>
      <c r="B4588" s="1">
        <v>7</v>
      </c>
      <c r="C4588" s="1">
        <v>10</v>
      </c>
      <c r="D4588" s="1">
        <v>10</v>
      </c>
      <c r="E4588" s="1" t="str">
        <f t="shared" si="724"/>
        <v>Summer</v>
      </c>
      <c r="F4588" s="78">
        <v>1.0430999999999999</v>
      </c>
      <c r="G4588" s="79">
        <f t="shared" si="725"/>
        <v>1.9845641117201354</v>
      </c>
      <c r="J4588" s="78">
        <v>3.9801930000000003</v>
      </c>
      <c r="K4588" s="80">
        <f t="shared" si="726"/>
        <v>3.9801930000000003</v>
      </c>
      <c r="L4588" s="68" t="str">
        <f t="shared" si="719"/>
        <v>Normal</v>
      </c>
      <c r="N4588" s="67">
        <f t="shared" si="720"/>
        <v>1.995628888279865</v>
      </c>
      <c r="O4588" s="67">
        <f t="shared" si="721"/>
        <v>1.9845641117201354</v>
      </c>
      <c r="P4588" s="81">
        <f t="shared" si="722"/>
        <v>0</v>
      </c>
      <c r="Q4588" s="81">
        <f t="shared" si="723"/>
        <v>-1.995628888279865</v>
      </c>
      <c r="S4588" s="1">
        <f t="shared" si="727"/>
        <v>1</v>
      </c>
      <c r="T4588" s="1" t="str">
        <f t="shared" si="728"/>
        <v>Peak</v>
      </c>
    </row>
    <row r="4589" spans="1:20" x14ac:dyDescent="0.25">
      <c r="A4589" s="85">
        <v>45117.416666655838</v>
      </c>
      <c r="B4589" s="1">
        <v>7</v>
      </c>
      <c r="C4589" s="1">
        <v>10</v>
      </c>
      <c r="D4589" s="1">
        <v>11</v>
      </c>
      <c r="E4589" s="1" t="str">
        <f t="shared" si="724"/>
        <v>Summer</v>
      </c>
      <c r="F4589" s="78">
        <v>1.2121999999999999</v>
      </c>
      <c r="G4589" s="79">
        <f t="shared" si="725"/>
        <v>2.3062876198131992</v>
      </c>
      <c r="J4589" s="78">
        <v>4.6803800000000004</v>
      </c>
      <c r="K4589" s="80">
        <f t="shared" si="726"/>
        <v>4.6803800000000004</v>
      </c>
      <c r="L4589" s="68" t="str">
        <f t="shared" si="719"/>
        <v>Normal</v>
      </c>
      <c r="N4589" s="67">
        <f t="shared" si="720"/>
        <v>2.3740923801868012</v>
      </c>
      <c r="O4589" s="67">
        <f t="shared" si="721"/>
        <v>2.3062876198131992</v>
      </c>
      <c r="P4589" s="81">
        <f t="shared" si="722"/>
        <v>0</v>
      </c>
      <c r="Q4589" s="81">
        <f t="shared" si="723"/>
        <v>-2.3740923801868012</v>
      </c>
      <c r="S4589" s="1">
        <f t="shared" si="727"/>
        <v>1</v>
      </c>
      <c r="T4589" s="1" t="str">
        <f t="shared" si="728"/>
        <v>Peak</v>
      </c>
    </row>
    <row r="4590" spans="1:20" x14ac:dyDescent="0.25">
      <c r="A4590" s="85">
        <v>45117.458333322502</v>
      </c>
      <c r="B4590" s="1">
        <v>7</v>
      </c>
      <c r="C4590" s="1">
        <v>10</v>
      </c>
      <c r="D4590" s="1">
        <v>12</v>
      </c>
      <c r="E4590" s="1" t="str">
        <f t="shared" si="724"/>
        <v>Summer</v>
      </c>
      <c r="F4590" s="78">
        <v>1.3940999999999999</v>
      </c>
      <c r="G4590" s="79">
        <f t="shared" si="725"/>
        <v>2.652363942238559</v>
      </c>
      <c r="J4590" s="78">
        <v>4.6044160000000005</v>
      </c>
      <c r="K4590" s="80">
        <f t="shared" si="726"/>
        <v>4.6044160000000005</v>
      </c>
      <c r="L4590" s="68" t="str">
        <f t="shared" si="719"/>
        <v>Normal</v>
      </c>
      <c r="N4590" s="67">
        <f t="shared" si="720"/>
        <v>1.9520520577614415</v>
      </c>
      <c r="O4590" s="67">
        <f t="shared" si="721"/>
        <v>2.652363942238559</v>
      </c>
      <c r="P4590" s="81">
        <f t="shared" si="722"/>
        <v>0</v>
      </c>
      <c r="Q4590" s="81">
        <f t="shared" si="723"/>
        <v>-1.9520520577614415</v>
      </c>
      <c r="S4590" s="1">
        <f t="shared" si="727"/>
        <v>1</v>
      </c>
      <c r="T4590" s="1" t="str">
        <f t="shared" si="728"/>
        <v>Peak</v>
      </c>
    </row>
    <row r="4591" spans="1:20" x14ac:dyDescent="0.25">
      <c r="A4591" s="85">
        <v>45117.499999989166</v>
      </c>
      <c r="B4591" s="1">
        <v>7</v>
      </c>
      <c r="C4591" s="1">
        <v>10</v>
      </c>
      <c r="D4591" s="1">
        <v>13</v>
      </c>
      <c r="E4591" s="1" t="str">
        <f t="shared" si="724"/>
        <v>Summer</v>
      </c>
      <c r="F4591" s="78">
        <v>1.5826</v>
      </c>
      <c r="G4591" s="79">
        <f t="shared" si="725"/>
        <v>3.0109971845540087</v>
      </c>
      <c r="J4591" s="78">
        <v>3.2737730000000003</v>
      </c>
      <c r="K4591" s="80">
        <f t="shared" si="726"/>
        <v>3.2737730000000003</v>
      </c>
      <c r="L4591" s="68" t="str">
        <f t="shared" si="719"/>
        <v>Normal</v>
      </c>
      <c r="N4591" s="67">
        <f t="shared" si="720"/>
        <v>0.2627758154459916</v>
      </c>
      <c r="O4591" s="67">
        <f t="shared" si="721"/>
        <v>3.0109971845540087</v>
      </c>
      <c r="P4591" s="81">
        <f t="shared" si="722"/>
        <v>0</v>
      </c>
      <c r="Q4591" s="81">
        <f t="shared" si="723"/>
        <v>-0.2627758154459916</v>
      </c>
      <c r="S4591" s="1">
        <f t="shared" si="727"/>
        <v>1</v>
      </c>
      <c r="T4591" s="1" t="str">
        <f t="shared" si="728"/>
        <v>Peak</v>
      </c>
    </row>
    <row r="4592" spans="1:20" x14ac:dyDescent="0.25">
      <c r="A4592" s="85">
        <v>45117.54166665583</v>
      </c>
      <c r="B4592" s="1">
        <v>7</v>
      </c>
      <c r="C4592" s="1">
        <v>10</v>
      </c>
      <c r="D4592" s="1">
        <v>14</v>
      </c>
      <c r="E4592" s="1" t="str">
        <f t="shared" si="724"/>
        <v>Summer</v>
      </c>
      <c r="F4592" s="78">
        <v>1.7645</v>
      </c>
      <c r="G4592" s="79">
        <f t="shared" si="725"/>
        <v>3.3570735069793685</v>
      </c>
      <c r="J4592" s="78">
        <v>1.5215129999999999</v>
      </c>
      <c r="K4592" s="80">
        <f t="shared" si="726"/>
        <v>1.5215129999999999</v>
      </c>
      <c r="L4592" s="68" t="str">
        <f t="shared" si="719"/>
        <v>Normal</v>
      </c>
      <c r="N4592" s="67">
        <f t="shared" si="720"/>
        <v>0</v>
      </c>
      <c r="O4592" s="67">
        <f t="shared" si="721"/>
        <v>1.5215129999999999</v>
      </c>
      <c r="P4592" s="81">
        <f t="shared" si="722"/>
        <v>1.8355605069793686</v>
      </c>
      <c r="Q4592" s="81">
        <f t="shared" si="723"/>
        <v>1.8355605069793686</v>
      </c>
      <c r="S4592" s="1">
        <f t="shared" si="727"/>
        <v>1</v>
      </c>
      <c r="T4592" s="1" t="str">
        <f t="shared" si="728"/>
        <v>Peak</v>
      </c>
    </row>
    <row r="4593" spans="1:20" x14ac:dyDescent="0.25">
      <c r="A4593" s="85">
        <v>45117.583333322495</v>
      </c>
      <c r="B4593" s="1">
        <v>7</v>
      </c>
      <c r="C4593" s="1">
        <v>10</v>
      </c>
      <c r="D4593" s="1">
        <v>15</v>
      </c>
      <c r="E4593" s="1" t="str">
        <f t="shared" si="724"/>
        <v>Summer</v>
      </c>
      <c r="F4593" s="78">
        <v>1.9383999999999999</v>
      </c>
      <c r="G4593" s="79">
        <f t="shared" si="725"/>
        <v>3.6879293204470431</v>
      </c>
      <c r="J4593" s="78">
        <v>1.0339510000000001</v>
      </c>
      <c r="K4593" s="80">
        <f t="shared" si="726"/>
        <v>1.0339510000000001</v>
      </c>
      <c r="L4593" s="68" t="str">
        <f t="shared" si="719"/>
        <v>Normal</v>
      </c>
      <c r="N4593" s="67">
        <f t="shared" si="720"/>
        <v>0</v>
      </c>
      <c r="O4593" s="67">
        <f t="shared" si="721"/>
        <v>1.0339510000000001</v>
      </c>
      <c r="P4593" s="81">
        <f t="shared" si="722"/>
        <v>2.6539783204470431</v>
      </c>
      <c r="Q4593" s="81">
        <f t="shared" si="723"/>
        <v>2.6539783204470431</v>
      </c>
      <c r="S4593" s="1">
        <f t="shared" si="727"/>
        <v>1</v>
      </c>
      <c r="T4593" s="1" t="str">
        <f t="shared" si="728"/>
        <v>Peak</v>
      </c>
    </row>
    <row r="4594" spans="1:20" x14ac:dyDescent="0.25">
      <c r="A4594" s="85">
        <v>45117.624999989159</v>
      </c>
      <c r="B4594" s="1">
        <v>7</v>
      </c>
      <c r="C4594" s="1">
        <v>10</v>
      </c>
      <c r="D4594" s="1">
        <v>16</v>
      </c>
      <c r="E4594" s="1" t="str">
        <f t="shared" si="724"/>
        <v>Summer</v>
      </c>
      <c r="F4594" s="78">
        <v>2.1156000000000001</v>
      </c>
      <c r="G4594" s="79">
        <f t="shared" si="725"/>
        <v>4.0250635938597634</v>
      </c>
      <c r="J4594" s="78">
        <v>0.40170499999999998</v>
      </c>
      <c r="K4594" s="80">
        <f t="shared" si="726"/>
        <v>0.40170499999999998</v>
      </c>
      <c r="L4594" s="68" t="str">
        <f t="shared" si="719"/>
        <v>Normal</v>
      </c>
      <c r="N4594" s="67">
        <f t="shared" si="720"/>
        <v>0</v>
      </c>
      <c r="O4594" s="67">
        <f t="shared" si="721"/>
        <v>0.40170499999999998</v>
      </c>
      <c r="P4594" s="81">
        <f t="shared" si="722"/>
        <v>3.6233585938597637</v>
      </c>
      <c r="Q4594" s="81">
        <f t="shared" si="723"/>
        <v>3.6233585938597637</v>
      </c>
      <c r="S4594" s="1">
        <f t="shared" si="727"/>
        <v>1</v>
      </c>
      <c r="T4594" s="1" t="str">
        <f t="shared" si="728"/>
        <v>Peak</v>
      </c>
    </row>
    <row r="4595" spans="1:20" x14ac:dyDescent="0.25">
      <c r="A4595" s="85">
        <v>45117.666666655823</v>
      </c>
      <c r="B4595" s="1">
        <v>7</v>
      </c>
      <c r="C4595" s="1">
        <v>10</v>
      </c>
      <c r="D4595" s="1">
        <v>17</v>
      </c>
      <c r="E4595" s="1" t="str">
        <f t="shared" si="724"/>
        <v>Summer</v>
      </c>
      <c r="F4595" s="78">
        <v>2.2679999999999998</v>
      </c>
      <c r="G4595" s="79">
        <f t="shared" si="725"/>
        <v>4.3150142895036598</v>
      </c>
      <c r="J4595" s="78">
        <v>0.22481999999999999</v>
      </c>
      <c r="K4595" s="80">
        <f t="shared" si="726"/>
        <v>0.22481999999999999</v>
      </c>
      <c r="L4595" s="68" t="str">
        <f t="shared" si="719"/>
        <v>Normal</v>
      </c>
      <c r="N4595" s="67">
        <f t="shared" si="720"/>
        <v>0</v>
      </c>
      <c r="O4595" s="67">
        <f t="shared" si="721"/>
        <v>0.22481999999999999</v>
      </c>
      <c r="P4595" s="81">
        <f t="shared" si="722"/>
        <v>4.0901942895036596</v>
      </c>
      <c r="Q4595" s="81">
        <f t="shared" si="723"/>
        <v>4.0901942895036596</v>
      </c>
      <c r="S4595" s="1">
        <f t="shared" si="727"/>
        <v>1</v>
      </c>
      <c r="T4595" s="1" t="str">
        <f t="shared" si="728"/>
        <v>Peak</v>
      </c>
    </row>
    <row r="4596" spans="1:20" x14ac:dyDescent="0.25">
      <c r="A4596" s="85">
        <v>45117.708333322487</v>
      </c>
      <c r="B4596" s="1">
        <v>7</v>
      </c>
      <c r="C4596" s="1">
        <v>10</v>
      </c>
      <c r="D4596" s="1">
        <v>18</v>
      </c>
      <c r="E4596" s="1" t="str">
        <f t="shared" si="724"/>
        <v>Summer</v>
      </c>
      <c r="F4596" s="78">
        <v>2.3643999999999998</v>
      </c>
      <c r="G4596" s="79">
        <f t="shared" si="725"/>
        <v>4.4984214224437622</v>
      </c>
      <c r="J4596" s="78">
        <v>7.8080999999999998E-2</v>
      </c>
      <c r="K4596" s="80">
        <f t="shared" si="726"/>
        <v>7.8080999999999998E-2</v>
      </c>
      <c r="L4596" s="68" t="str">
        <f t="shared" si="719"/>
        <v>Normal</v>
      </c>
      <c r="N4596" s="67">
        <f t="shared" si="720"/>
        <v>0</v>
      </c>
      <c r="O4596" s="67">
        <f t="shared" si="721"/>
        <v>7.8080999999999998E-2</v>
      </c>
      <c r="P4596" s="81">
        <f t="shared" si="722"/>
        <v>4.4203404224437621</v>
      </c>
      <c r="Q4596" s="81">
        <f t="shared" si="723"/>
        <v>4.4203404224437621</v>
      </c>
      <c r="S4596" s="1">
        <f t="shared" si="727"/>
        <v>1</v>
      </c>
      <c r="T4596" s="1" t="str">
        <f t="shared" si="728"/>
        <v>Peak</v>
      </c>
    </row>
    <row r="4597" spans="1:20" x14ac:dyDescent="0.25">
      <c r="A4597" s="85">
        <v>45117.749999989152</v>
      </c>
      <c r="B4597" s="1">
        <v>7</v>
      </c>
      <c r="C4597" s="1">
        <v>10</v>
      </c>
      <c r="D4597" s="1">
        <v>19</v>
      </c>
      <c r="E4597" s="1" t="str">
        <f t="shared" si="724"/>
        <v>Summer</v>
      </c>
      <c r="F4597" s="78">
        <v>2.3637000000000001</v>
      </c>
      <c r="G4597" s="79">
        <f t="shared" si="725"/>
        <v>4.4970896279099657</v>
      </c>
      <c r="J4597" s="78">
        <v>0.24674000000000001</v>
      </c>
      <c r="K4597" s="80">
        <f t="shared" si="726"/>
        <v>0.24674000000000001</v>
      </c>
      <c r="L4597" s="68" t="str">
        <f t="shared" si="719"/>
        <v>Normal</v>
      </c>
      <c r="N4597" s="67">
        <f t="shared" si="720"/>
        <v>0</v>
      </c>
      <c r="O4597" s="67">
        <f t="shared" si="721"/>
        <v>0.24674000000000001</v>
      </c>
      <c r="P4597" s="81">
        <f t="shared" si="722"/>
        <v>4.2503496279099657</v>
      </c>
      <c r="Q4597" s="81">
        <f t="shared" si="723"/>
        <v>4.2503496279099657</v>
      </c>
      <c r="S4597" s="1">
        <f t="shared" si="727"/>
        <v>1</v>
      </c>
      <c r="T4597" s="1" t="str">
        <f t="shared" si="728"/>
        <v>Peak</v>
      </c>
    </row>
    <row r="4598" spans="1:20" x14ac:dyDescent="0.25">
      <c r="A4598" s="85">
        <v>45117.791666655816</v>
      </c>
      <c r="B4598" s="1">
        <v>7</v>
      </c>
      <c r="C4598" s="1">
        <v>10</v>
      </c>
      <c r="D4598" s="1">
        <v>20</v>
      </c>
      <c r="E4598" s="1" t="str">
        <f t="shared" si="724"/>
        <v>Summer</v>
      </c>
      <c r="F4598" s="78">
        <v>2.2223999999999999</v>
      </c>
      <c r="G4598" s="79">
        <f t="shared" si="725"/>
        <v>4.228257388444856</v>
      </c>
      <c r="J4598" s="78">
        <v>0</v>
      </c>
      <c r="K4598" s="80">
        <f t="shared" si="726"/>
        <v>0</v>
      </c>
      <c r="L4598" s="68" t="str">
        <f t="shared" si="719"/>
        <v>Normal</v>
      </c>
      <c r="N4598" s="67">
        <f t="shared" si="720"/>
        <v>0</v>
      </c>
      <c r="O4598" s="67">
        <f t="shared" si="721"/>
        <v>0</v>
      </c>
      <c r="P4598" s="81">
        <f t="shared" si="722"/>
        <v>4.228257388444856</v>
      </c>
      <c r="Q4598" s="81">
        <f t="shared" si="723"/>
        <v>4.228257388444856</v>
      </c>
      <c r="S4598" s="1">
        <f t="shared" si="727"/>
        <v>1</v>
      </c>
      <c r="T4598" s="1" t="str">
        <f t="shared" si="728"/>
        <v>Peak</v>
      </c>
    </row>
    <row r="4599" spans="1:20" x14ac:dyDescent="0.25">
      <c r="A4599" s="85">
        <v>45117.83333332248</v>
      </c>
      <c r="B4599" s="1">
        <v>7</v>
      </c>
      <c r="C4599" s="1">
        <v>10</v>
      </c>
      <c r="D4599" s="1">
        <v>21</v>
      </c>
      <c r="E4599" s="1" t="str">
        <f t="shared" si="724"/>
        <v>Summer</v>
      </c>
      <c r="F4599" s="78">
        <v>2.0345</v>
      </c>
      <c r="G4599" s="79">
        <f t="shared" si="725"/>
        <v>3.8707656843012326</v>
      </c>
      <c r="J4599" s="78">
        <v>0</v>
      </c>
      <c r="K4599" s="80">
        <f t="shared" si="726"/>
        <v>0</v>
      </c>
      <c r="L4599" s="68" t="str">
        <f t="shared" si="719"/>
        <v>Normal</v>
      </c>
      <c r="N4599" s="67">
        <f t="shared" si="720"/>
        <v>0</v>
      </c>
      <c r="O4599" s="67">
        <f t="shared" si="721"/>
        <v>0</v>
      </c>
      <c r="P4599" s="81">
        <f t="shared" si="722"/>
        <v>3.8707656843012326</v>
      </c>
      <c r="Q4599" s="81">
        <f t="shared" si="723"/>
        <v>3.8707656843012326</v>
      </c>
      <c r="S4599" s="1">
        <f t="shared" si="727"/>
        <v>1</v>
      </c>
      <c r="T4599" s="1" t="str">
        <f t="shared" si="728"/>
        <v>Peak</v>
      </c>
    </row>
    <row r="4600" spans="1:20" x14ac:dyDescent="0.25">
      <c r="A4600" s="85">
        <v>45117.874999989144</v>
      </c>
      <c r="B4600" s="1">
        <v>7</v>
      </c>
      <c r="C4600" s="1">
        <v>10</v>
      </c>
      <c r="D4600" s="1">
        <v>22</v>
      </c>
      <c r="E4600" s="1" t="str">
        <f t="shared" si="724"/>
        <v>Summer</v>
      </c>
      <c r="F4600" s="78">
        <v>1.9109</v>
      </c>
      <c r="G4600" s="79">
        <f t="shared" si="725"/>
        <v>3.6356088209050017</v>
      </c>
      <c r="J4600" s="78">
        <v>0</v>
      </c>
      <c r="K4600" s="80">
        <f t="shared" si="726"/>
        <v>0</v>
      </c>
      <c r="L4600" s="68" t="str">
        <f t="shared" si="719"/>
        <v>Normal</v>
      </c>
      <c r="N4600" s="67">
        <f t="shared" si="720"/>
        <v>0</v>
      </c>
      <c r="O4600" s="67">
        <f t="shared" si="721"/>
        <v>0</v>
      </c>
      <c r="P4600" s="81">
        <f t="shared" si="722"/>
        <v>3.6356088209050017</v>
      </c>
      <c r="Q4600" s="81">
        <f t="shared" si="723"/>
        <v>3.6356088209050017</v>
      </c>
      <c r="S4600" s="1">
        <f t="shared" si="727"/>
        <v>1</v>
      </c>
      <c r="T4600" s="1" t="str">
        <f t="shared" si="728"/>
        <v>Off-Peak</v>
      </c>
    </row>
    <row r="4601" spans="1:20" x14ac:dyDescent="0.25">
      <c r="A4601" s="85">
        <v>45117.916666655809</v>
      </c>
      <c r="B4601" s="1">
        <v>7</v>
      </c>
      <c r="C4601" s="1">
        <v>10</v>
      </c>
      <c r="D4601" s="1">
        <v>23</v>
      </c>
      <c r="E4601" s="1" t="str">
        <f t="shared" si="724"/>
        <v>Summer</v>
      </c>
      <c r="F4601" s="78">
        <v>1.7031000000000001</v>
      </c>
      <c r="G4601" s="79">
        <f t="shared" si="725"/>
        <v>3.2402561007291371</v>
      </c>
      <c r="J4601" s="78">
        <v>0</v>
      </c>
      <c r="K4601" s="80">
        <f t="shared" si="726"/>
        <v>0</v>
      </c>
      <c r="L4601" s="68" t="str">
        <f t="shared" si="719"/>
        <v>Normal</v>
      </c>
      <c r="N4601" s="67">
        <f t="shared" si="720"/>
        <v>0</v>
      </c>
      <c r="O4601" s="67">
        <f t="shared" si="721"/>
        <v>0</v>
      </c>
      <c r="P4601" s="81">
        <f t="shared" si="722"/>
        <v>3.2402561007291371</v>
      </c>
      <c r="Q4601" s="81">
        <f t="shared" si="723"/>
        <v>3.2402561007291371</v>
      </c>
      <c r="S4601" s="1">
        <f t="shared" si="727"/>
        <v>1</v>
      </c>
      <c r="T4601" s="1" t="str">
        <f t="shared" si="728"/>
        <v>Off-Peak</v>
      </c>
    </row>
    <row r="4602" spans="1:20" x14ac:dyDescent="0.25">
      <c r="A4602" s="85">
        <v>45117.958333322473</v>
      </c>
      <c r="B4602" s="1">
        <v>7</v>
      </c>
      <c r="C4602" s="1">
        <v>11</v>
      </c>
      <c r="D4602" s="1">
        <v>0</v>
      </c>
      <c r="E4602" s="1" t="str">
        <f t="shared" si="724"/>
        <v>Summer</v>
      </c>
      <c r="F4602" s="78">
        <v>1.4507000000000001</v>
      </c>
      <c r="G4602" s="79">
        <f t="shared" si="725"/>
        <v>2.7600490431141798</v>
      </c>
      <c r="J4602" s="78">
        <v>0</v>
      </c>
      <c r="K4602" s="80">
        <f t="shared" si="726"/>
        <v>0</v>
      </c>
      <c r="L4602" s="68" t="str">
        <f t="shared" si="719"/>
        <v>Normal</v>
      </c>
      <c r="N4602" s="67">
        <f t="shared" si="720"/>
        <v>0</v>
      </c>
      <c r="O4602" s="67">
        <f t="shared" si="721"/>
        <v>0</v>
      </c>
      <c r="P4602" s="81">
        <f t="shared" si="722"/>
        <v>2.7600490431141798</v>
      </c>
      <c r="Q4602" s="81">
        <f t="shared" si="723"/>
        <v>2.7600490431141798</v>
      </c>
      <c r="S4602" s="1">
        <f t="shared" si="727"/>
        <v>1</v>
      </c>
      <c r="T4602" s="1" t="str">
        <f t="shared" si="728"/>
        <v>Off-Peak</v>
      </c>
    </row>
    <row r="4603" spans="1:20" x14ac:dyDescent="0.25">
      <c r="A4603" s="85">
        <v>45117.999999989137</v>
      </c>
      <c r="B4603" s="1">
        <v>7</v>
      </c>
      <c r="C4603" s="1">
        <v>11</v>
      </c>
      <c r="D4603" s="1">
        <v>1</v>
      </c>
      <c r="E4603" s="1" t="str">
        <f t="shared" si="724"/>
        <v>Summer</v>
      </c>
      <c r="F4603" s="78">
        <v>1.2351000000000001</v>
      </c>
      <c r="G4603" s="79">
        <f t="shared" si="725"/>
        <v>2.3498563267045727</v>
      </c>
      <c r="J4603" s="78">
        <v>0</v>
      </c>
      <c r="K4603" s="80">
        <f t="shared" si="726"/>
        <v>0</v>
      </c>
      <c r="L4603" s="68" t="str">
        <f t="shared" si="719"/>
        <v>Normal</v>
      </c>
      <c r="N4603" s="67">
        <f t="shared" si="720"/>
        <v>0</v>
      </c>
      <c r="O4603" s="67">
        <f t="shared" si="721"/>
        <v>0</v>
      </c>
      <c r="P4603" s="81">
        <f t="shared" si="722"/>
        <v>2.3498563267045727</v>
      </c>
      <c r="Q4603" s="81">
        <f t="shared" si="723"/>
        <v>2.3498563267045727</v>
      </c>
      <c r="S4603" s="1">
        <f t="shared" si="727"/>
        <v>2</v>
      </c>
      <c r="T4603" s="1" t="str">
        <f t="shared" si="728"/>
        <v>Off-Peak</v>
      </c>
    </row>
    <row r="4604" spans="1:20" x14ac:dyDescent="0.25">
      <c r="A4604" s="85">
        <v>45118.041666655801</v>
      </c>
      <c r="B4604" s="1">
        <v>7</v>
      </c>
      <c r="C4604" s="1">
        <v>11</v>
      </c>
      <c r="D4604" s="1">
        <v>2</v>
      </c>
      <c r="E4604" s="1" t="str">
        <f t="shared" si="724"/>
        <v>Summer</v>
      </c>
      <c r="F4604" s="78">
        <v>1.0677000000000001</v>
      </c>
      <c r="G4604" s="79">
        <f t="shared" si="725"/>
        <v>2.0313671767650168</v>
      </c>
      <c r="J4604" s="78">
        <v>0</v>
      </c>
      <c r="K4604" s="80">
        <f t="shared" si="726"/>
        <v>0</v>
      </c>
      <c r="L4604" s="68" t="str">
        <f t="shared" si="719"/>
        <v>Normal</v>
      </c>
      <c r="N4604" s="67">
        <f t="shared" si="720"/>
        <v>0</v>
      </c>
      <c r="O4604" s="67">
        <f t="shared" si="721"/>
        <v>0</v>
      </c>
      <c r="P4604" s="81">
        <f t="shared" si="722"/>
        <v>2.0313671767650168</v>
      </c>
      <c r="Q4604" s="81">
        <f t="shared" si="723"/>
        <v>2.0313671767650168</v>
      </c>
      <c r="S4604" s="1">
        <f t="shared" si="727"/>
        <v>2</v>
      </c>
      <c r="T4604" s="1" t="str">
        <f t="shared" si="728"/>
        <v>Off-Peak</v>
      </c>
    </row>
    <row r="4605" spans="1:20" x14ac:dyDescent="0.25">
      <c r="A4605" s="85">
        <v>45118.083333322465</v>
      </c>
      <c r="B4605" s="1">
        <v>7</v>
      </c>
      <c r="C4605" s="1">
        <v>11</v>
      </c>
      <c r="D4605" s="1">
        <v>3</v>
      </c>
      <c r="E4605" s="1" t="str">
        <f t="shared" si="724"/>
        <v>Summer</v>
      </c>
      <c r="F4605" s="78">
        <v>0.9546</v>
      </c>
      <c r="G4605" s="79">
        <f t="shared" si="725"/>
        <v>1.8161872313757468</v>
      </c>
      <c r="J4605" s="78">
        <v>0</v>
      </c>
      <c r="K4605" s="80">
        <f t="shared" si="726"/>
        <v>0</v>
      </c>
      <c r="L4605" s="68" t="str">
        <f t="shared" si="719"/>
        <v>Normal</v>
      </c>
      <c r="N4605" s="67">
        <f t="shared" si="720"/>
        <v>0</v>
      </c>
      <c r="O4605" s="67">
        <f t="shared" si="721"/>
        <v>0</v>
      </c>
      <c r="P4605" s="81">
        <f t="shared" si="722"/>
        <v>1.8161872313757468</v>
      </c>
      <c r="Q4605" s="81">
        <f t="shared" si="723"/>
        <v>1.8161872313757468</v>
      </c>
      <c r="S4605" s="1">
        <f t="shared" si="727"/>
        <v>2</v>
      </c>
      <c r="T4605" s="1" t="str">
        <f t="shared" si="728"/>
        <v>Off-Peak</v>
      </c>
    </row>
    <row r="4606" spans="1:20" x14ac:dyDescent="0.25">
      <c r="A4606" s="85">
        <v>45118.12499998913</v>
      </c>
      <c r="B4606" s="1">
        <v>7</v>
      </c>
      <c r="C4606" s="1">
        <v>11</v>
      </c>
      <c r="D4606" s="1">
        <v>4</v>
      </c>
      <c r="E4606" s="1" t="str">
        <f t="shared" si="724"/>
        <v>Summer</v>
      </c>
      <c r="F4606" s="78">
        <v>0.87670000000000003</v>
      </c>
      <c r="G4606" s="79">
        <f t="shared" si="725"/>
        <v>1.6679775254002904</v>
      </c>
      <c r="J4606" s="78">
        <v>0</v>
      </c>
      <c r="K4606" s="80">
        <f t="shared" si="726"/>
        <v>0</v>
      </c>
      <c r="L4606" s="68" t="str">
        <f t="shared" si="719"/>
        <v>Normal</v>
      </c>
      <c r="N4606" s="67">
        <f t="shared" si="720"/>
        <v>0</v>
      </c>
      <c r="O4606" s="67">
        <f t="shared" si="721"/>
        <v>0</v>
      </c>
      <c r="P4606" s="81">
        <f t="shared" si="722"/>
        <v>1.6679775254002904</v>
      </c>
      <c r="Q4606" s="81">
        <f t="shared" si="723"/>
        <v>1.6679775254002904</v>
      </c>
      <c r="S4606" s="1">
        <f t="shared" si="727"/>
        <v>2</v>
      </c>
      <c r="T4606" s="1" t="str">
        <f t="shared" si="728"/>
        <v>Off-Peak</v>
      </c>
    </row>
    <row r="4607" spans="1:20" x14ac:dyDescent="0.25">
      <c r="A4607" s="85">
        <v>45118.166666655794</v>
      </c>
      <c r="B4607" s="1">
        <v>7</v>
      </c>
      <c r="C4607" s="1">
        <v>11</v>
      </c>
      <c r="D4607" s="1">
        <v>5</v>
      </c>
      <c r="E4607" s="1" t="str">
        <f t="shared" si="724"/>
        <v>Summer</v>
      </c>
      <c r="F4607" s="78">
        <v>0.83420000000000005</v>
      </c>
      <c r="G4607" s="79">
        <f t="shared" si="725"/>
        <v>1.5871185715625895</v>
      </c>
      <c r="J4607" s="78">
        <v>0</v>
      </c>
      <c r="K4607" s="80">
        <f t="shared" si="726"/>
        <v>0</v>
      </c>
      <c r="L4607" s="68" t="str">
        <f t="shared" si="719"/>
        <v>Normal</v>
      </c>
      <c r="N4607" s="67">
        <f t="shared" si="720"/>
        <v>0</v>
      </c>
      <c r="O4607" s="67">
        <f t="shared" si="721"/>
        <v>0</v>
      </c>
      <c r="P4607" s="81">
        <f t="shared" si="722"/>
        <v>1.5871185715625895</v>
      </c>
      <c r="Q4607" s="81">
        <f t="shared" si="723"/>
        <v>1.5871185715625895</v>
      </c>
      <c r="S4607" s="1">
        <f t="shared" si="727"/>
        <v>2</v>
      </c>
      <c r="T4607" s="1" t="str">
        <f t="shared" si="728"/>
        <v>Off-Peak</v>
      </c>
    </row>
    <row r="4608" spans="1:20" x14ac:dyDescent="0.25">
      <c r="A4608" s="85">
        <v>45118.208333322458</v>
      </c>
      <c r="B4608" s="1">
        <v>7</v>
      </c>
      <c r="C4608" s="1">
        <v>11</v>
      </c>
      <c r="D4608" s="1">
        <v>6</v>
      </c>
      <c r="E4608" s="1" t="str">
        <f t="shared" si="724"/>
        <v>Summer</v>
      </c>
      <c r="F4608" s="78">
        <v>0.81789999999999996</v>
      </c>
      <c r="G4608" s="79">
        <f t="shared" si="725"/>
        <v>1.5561067845613066</v>
      </c>
      <c r="J4608" s="78">
        <v>0.28223399999999998</v>
      </c>
      <c r="K4608" s="80">
        <f t="shared" si="726"/>
        <v>0.28223399999999998</v>
      </c>
      <c r="L4608" s="68" t="str">
        <f t="shared" si="719"/>
        <v>Normal</v>
      </c>
      <c r="N4608" s="67">
        <f t="shared" si="720"/>
        <v>0</v>
      </c>
      <c r="O4608" s="67">
        <f t="shared" si="721"/>
        <v>0.28223399999999998</v>
      </c>
      <c r="P4608" s="81">
        <f t="shared" si="722"/>
        <v>1.2738727845613065</v>
      </c>
      <c r="Q4608" s="81">
        <f t="shared" si="723"/>
        <v>1.2738727845613065</v>
      </c>
      <c r="S4608" s="1">
        <f t="shared" si="727"/>
        <v>2</v>
      </c>
      <c r="T4608" s="1" t="str">
        <f t="shared" si="728"/>
        <v>Peak</v>
      </c>
    </row>
    <row r="4609" spans="1:20" x14ac:dyDescent="0.25">
      <c r="A4609" s="85">
        <v>45118.249999989122</v>
      </c>
      <c r="B4609" s="1">
        <v>7</v>
      </c>
      <c r="C4609" s="1">
        <v>11</v>
      </c>
      <c r="D4609" s="1">
        <v>7</v>
      </c>
      <c r="E4609" s="1" t="str">
        <f t="shared" si="724"/>
        <v>Summer</v>
      </c>
      <c r="F4609" s="78">
        <v>0.84130000000000005</v>
      </c>
      <c r="G4609" s="79">
        <f t="shared" si="725"/>
        <v>1.600626773262535</v>
      </c>
      <c r="J4609" s="78">
        <v>1.296192</v>
      </c>
      <c r="K4609" s="80">
        <f t="shared" si="726"/>
        <v>1.296192</v>
      </c>
      <c r="L4609" s="68" t="str">
        <f t="shared" si="719"/>
        <v>Normal</v>
      </c>
      <c r="N4609" s="67">
        <f t="shared" si="720"/>
        <v>0</v>
      </c>
      <c r="O4609" s="67">
        <f t="shared" si="721"/>
        <v>1.296192</v>
      </c>
      <c r="P4609" s="81">
        <f t="shared" si="722"/>
        <v>0.30443477326253499</v>
      </c>
      <c r="Q4609" s="81">
        <f t="shared" si="723"/>
        <v>0.30443477326253499</v>
      </c>
      <c r="S4609" s="1">
        <f t="shared" si="727"/>
        <v>2</v>
      </c>
      <c r="T4609" s="1" t="str">
        <f t="shared" si="728"/>
        <v>Peak</v>
      </c>
    </row>
    <row r="4610" spans="1:20" x14ac:dyDescent="0.25">
      <c r="A4610" s="85">
        <v>45118.291666655787</v>
      </c>
      <c r="B4610" s="1">
        <v>7</v>
      </c>
      <c r="C4610" s="1">
        <v>11</v>
      </c>
      <c r="D4610" s="1">
        <v>8</v>
      </c>
      <c r="E4610" s="1" t="str">
        <f t="shared" si="724"/>
        <v>Summer</v>
      </c>
      <c r="F4610" s="78">
        <v>0.96450000000000002</v>
      </c>
      <c r="G4610" s="79">
        <f t="shared" si="725"/>
        <v>1.8350226112108818</v>
      </c>
      <c r="J4610" s="78">
        <v>2.83893</v>
      </c>
      <c r="K4610" s="80">
        <f t="shared" si="726"/>
        <v>2.83893</v>
      </c>
      <c r="L4610" s="68" t="str">
        <f t="shared" si="719"/>
        <v>Normal</v>
      </c>
      <c r="N4610" s="67">
        <f t="shared" si="720"/>
        <v>1.0039073887891181</v>
      </c>
      <c r="O4610" s="67">
        <f t="shared" si="721"/>
        <v>1.8350226112108818</v>
      </c>
      <c r="P4610" s="81">
        <f t="shared" si="722"/>
        <v>0</v>
      </c>
      <c r="Q4610" s="81">
        <f t="shared" si="723"/>
        <v>-1.0039073887891181</v>
      </c>
      <c r="S4610" s="1">
        <f t="shared" si="727"/>
        <v>2</v>
      </c>
      <c r="T4610" s="1" t="str">
        <f t="shared" si="728"/>
        <v>Peak</v>
      </c>
    </row>
    <row r="4611" spans="1:20" x14ac:dyDescent="0.25">
      <c r="A4611" s="85">
        <v>45118.333333322451</v>
      </c>
      <c r="B4611" s="1">
        <v>7</v>
      </c>
      <c r="C4611" s="1">
        <v>11</v>
      </c>
      <c r="D4611" s="1">
        <v>9</v>
      </c>
      <c r="E4611" s="1" t="str">
        <f t="shared" si="724"/>
        <v>Summer</v>
      </c>
      <c r="F4611" s="78">
        <v>1.1217999999999999</v>
      </c>
      <c r="G4611" s="79">
        <f t="shared" si="725"/>
        <v>2.1342958685913604</v>
      </c>
      <c r="J4611" s="78">
        <v>3.823582</v>
      </c>
      <c r="K4611" s="80">
        <f t="shared" si="726"/>
        <v>3.823582</v>
      </c>
      <c r="L4611" s="68" t="str">
        <f t="shared" si="719"/>
        <v>Normal</v>
      </c>
      <c r="N4611" s="67">
        <f t="shared" si="720"/>
        <v>1.6892861314086396</v>
      </c>
      <c r="O4611" s="67">
        <f t="shared" si="721"/>
        <v>2.1342958685913604</v>
      </c>
      <c r="P4611" s="81">
        <f t="shared" si="722"/>
        <v>0</v>
      </c>
      <c r="Q4611" s="81">
        <f t="shared" si="723"/>
        <v>-1.6892861314086396</v>
      </c>
      <c r="S4611" s="1">
        <f t="shared" si="727"/>
        <v>2</v>
      </c>
      <c r="T4611" s="1" t="str">
        <f t="shared" si="728"/>
        <v>Peak</v>
      </c>
    </row>
    <row r="4612" spans="1:20" x14ac:dyDescent="0.25">
      <c r="A4612" s="85">
        <v>45118.374999989115</v>
      </c>
      <c r="B4612" s="1">
        <v>7</v>
      </c>
      <c r="C4612" s="1">
        <v>11</v>
      </c>
      <c r="D4612" s="1">
        <v>10</v>
      </c>
      <c r="E4612" s="1" t="str">
        <f t="shared" si="724"/>
        <v>Summer</v>
      </c>
      <c r="F4612" s="78">
        <v>1.3024</v>
      </c>
      <c r="G4612" s="79">
        <f t="shared" si="725"/>
        <v>2.4778988583110966</v>
      </c>
      <c r="J4612" s="78">
        <v>5.0071059999999994</v>
      </c>
      <c r="K4612" s="80">
        <f t="shared" si="726"/>
        <v>5.0071059999999994</v>
      </c>
      <c r="L4612" s="68" t="str">
        <f t="shared" si="719"/>
        <v>Normal</v>
      </c>
      <c r="N4612" s="67">
        <f t="shared" si="720"/>
        <v>2.5292071416889028</v>
      </c>
      <c r="O4612" s="67">
        <f t="shared" si="721"/>
        <v>2.4778988583110966</v>
      </c>
      <c r="P4612" s="81">
        <f t="shared" si="722"/>
        <v>0</v>
      </c>
      <c r="Q4612" s="81">
        <f t="shared" si="723"/>
        <v>-2.5292071416889028</v>
      </c>
      <c r="S4612" s="1">
        <f t="shared" si="727"/>
        <v>2</v>
      </c>
      <c r="T4612" s="1" t="str">
        <f t="shared" si="728"/>
        <v>Peak</v>
      </c>
    </row>
    <row r="4613" spans="1:20" x14ac:dyDescent="0.25">
      <c r="A4613" s="85">
        <v>45118.416666655779</v>
      </c>
      <c r="B4613" s="1">
        <v>7</v>
      </c>
      <c r="C4613" s="1">
        <v>11</v>
      </c>
      <c r="D4613" s="1">
        <v>11</v>
      </c>
      <c r="E4613" s="1" t="str">
        <f t="shared" si="724"/>
        <v>Summer</v>
      </c>
      <c r="F4613" s="78">
        <v>1.5075000000000001</v>
      </c>
      <c r="G4613" s="79">
        <f t="shared" si="725"/>
        <v>2.8681146567137423</v>
      </c>
      <c r="J4613" s="78">
        <v>4.9145200000000004</v>
      </c>
      <c r="K4613" s="80">
        <f t="shared" si="726"/>
        <v>4.9145200000000004</v>
      </c>
      <c r="L4613" s="68" t="str">
        <f t="shared" si="719"/>
        <v>Normal</v>
      </c>
      <c r="N4613" s="67">
        <f t="shared" si="720"/>
        <v>2.0464053432862581</v>
      </c>
      <c r="O4613" s="67">
        <f t="shared" si="721"/>
        <v>2.8681146567137423</v>
      </c>
      <c r="P4613" s="81">
        <f t="shared" si="722"/>
        <v>0</v>
      </c>
      <c r="Q4613" s="81">
        <f t="shared" si="723"/>
        <v>-2.0464053432862581</v>
      </c>
      <c r="S4613" s="1">
        <f t="shared" si="727"/>
        <v>2</v>
      </c>
      <c r="T4613" s="1" t="str">
        <f t="shared" si="728"/>
        <v>Peak</v>
      </c>
    </row>
    <row r="4614" spans="1:20" x14ac:dyDescent="0.25">
      <c r="A4614" s="85">
        <v>45118.458333322444</v>
      </c>
      <c r="B4614" s="1">
        <v>7</v>
      </c>
      <c r="C4614" s="1">
        <v>11</v>
      </c>
      <c r="D4614" s="1">
        <v>12</v>
      </c>
      <c r="E4614" s="1" t="str">
        <f t="shared" si="724"/>
        <v>Summer</v>
      </c>
      <c r="F4614" s="78">
        <v>1.7168000000000001</v>
      </c>
      <c r="G4614" s="79">
        <f t="shared" si="725"/>
        <v>3.2663212223191729</v>
      </c>
      <c r="J4614" s="78">
        <v>1.3400350000000001</v>
      </c>
      <c r="K4614" s="80">
        <f t="shared" si="726"/>
        <v>1.3400350000000001</v>
      </c>
      <c r="L4614" s="68" t="str">
        <f t="shared" si="719"/>
        <v>Normal</v>
      </c>
      <c r="N4614" s="67">
        <f t="shared" si="720"/>
        <v>0</v>
      </c>
      <c r="O4614" s="67">
        <f t="shared" si="721"/>
        <v>1.3400350000000001</v>
      </c>
      <c r="P4614" s="81">
        <f t="shared" si="722"/>
        <v>1.9262862223191728</v>
      </c>
      <c r="Q4614" s="81">
        <f t="shared" si="723"/>
        <v>1.9262862223191728</v>
      </c>
      <c r="S4614" s="1">
        <f t="shared" si="727"/>
        <v>2</v>
      </c>
      <c r="T4614" s="1" t="str">
        <f t="shared" si="728"/>
        <v>Peak</v>
      </c>
    </row>
    <row r="4615" spans="1:20" x14ac:dyDescent="0.25">
      <c r="A4615" s="85">
        <v>45118.499999989108</v>
      </c>
      <c r="B4615" s="1">
        <v>7</v>
      </c>
      <c r="C4615" s="1">
        <v>11</v>
      </c>
      <c r="D4615" s="1">
        <v>13</v>
      </c>
      <c r="E4615" s="1" t="str">
        <f t="shared" si="724"/>
        <v>Summer</v>
      </c>
      <c r="F4615" s="78">
        <v>1.8693</v>
      </c>
      <c r="G4615" s="79">
        <f t="shared" si="725"/>
        <v>3.55646217432504</v>
      </c>
      <c r="J4615" s="78">
        <v>5.9486910000000002</v>
      </c>
      <c r="K4615" s="80">
        <f t="shared" si="726"/>
        <v>5.9486910000000002</v>
      </c>
      <c r="L4615" s="68" t="str">
        <f t="shared" si="719"/>
        <v>Normal</v>
      </c>
      <c r="N4615" s="67">
        <f t="shared" si="720"/>
        <v>2.3922288256749602</v>
      </c>
      <c r="O4615" s="67">
        <f t="shared" si="721"/>
        <v>3.55646217432504</v>
      </c>
      <c r="P4615" s="81">
        <f t="shared" si="722"/>
        <v>0</v>
      </c>
      <c r="Q4615" s="81">
        <f t="shared" si="723"/>
        <v>-2.3922288256749602</v>
      </c>
      <c r="S4615" s="1">
        <f t="shared" si="727"/>
        <v>2</v>
      </c>
      <c r="T4615" s="1" t="str">
        <f t="shared" si="728"/>
        <v>Peak</v>
      </c>
    </row>
    <row r="4616" spans="1:20" x14ac:dyDescent="0.25">
      <c r="A4616" s="85">
        <v>45118.541666655772</v>
      </c>
      <c r="B4616" s="1">
        <v>7</v>
      </c>
      <c r="C4616" s="1">
        <v>11</v>
      </c>
      <c r="D4616" s="1">
        <v>14</v>
      </c>
      <c r="E4616" s="1" t="str">
        <f t="shared" si="724"/>
        <v>Summer</v>
      </c>
      <c r="F4616" s="78">
        <v>1.8975</v>
      </c>
      <c r="G4616" s="79">
        <f t="shared" si="725"/>
        <v>3.6101144684008792</v>
      </c>
      <c r="J4616" s="78">
        <v>5.5678590000000003</v>
      </c>
      <c r="K4616" s="80">
        <f t="shared" si="726"/>
        <v>5.5678590000000003</v>
      </c>
      <c r="L4616" s="68" t="str">
        <f t="shared" si="719"/>
        <v>Normal</v>
      </c>
      <c r="N4616" s="67">
        <f t="shared" si="720"/>
        <v>1.9577445315991211</v>
      </c>
      <c r="O4616" s="67">
        <f t="shared" si="721"/>
        <v>3.6101144684008792</v>
      </c>
      <c r="P4616" s="81">
        <f t="shared" si="722"/>
        <v>0</v>
      </c>
      <c r="Q4616" s="81">
        <f t="shared" si="723"/>
        <v>-1.9577445315991211</v>
      </c>
      <c r="S4616" s="1">
        <f t="shared" si="727"/>
        <v>2</v>
      </c>
      <c r="T4616" s="1" t="str">
        <f t="shared" si="728"/>
        <v>Peak</v>
      </c>
    </row>
    <row r="4617" spans="1:20" x14ac:dyDescent="0.25">
      <c r="A4617" s="85">
        <v>45118.583333322436</v>
      </c>
      <c r="B4617" s="1">
        <v>7</v>
      </c>
      <c r="C4617" s="1">
        <v>11</v>
      </c>
      <c r="D4617" s="1">
        <v>15</v>
      </c>
      <c r="E4617" s="1" t="str">
        <f t="shared" si="724"/>
        <v>Summer</v>
      </c>
      <c r="F4617" s="78">
        <v>1.8494999999999999</v>
      </c>
      <c r="G4617" s="79">
        <f t="shared" si="725"/>
        <v>3.5187914146547699</v>
      </c>
      <c r="J4617" s="78">
        <v>4.8793599999999993</v>
      </c>
      <c r="K4617" s="80">
        <f t="shared" si="726"/>
        <v>4.8793599999999993</v>
      </c>
      <c r="L4617" s="68" t="str">
        <f t="shared" si="719"/>
        <v>Normal</v>
      </c>
      <c r="N4617" s="67">
        <f t="shared" si="720"/>
        <v>1.3605685853452294</v>
      </c>
      <c r="O4617" s="67">
        <f t="shared" si="721"/>
        <v>3.5187914146547699</v>
      </c>
      <c r="P4617" s="81">
        <f t="shared" si="722"/>
        <v>0</v>
      </c>
      <c r="Q4617" s="81">
        <f t="shared" si="723"/>
        <v>-1.3605685853452294</v>
      </c>
      <c r="S4617" s="1">
        <f t="shared" si="727"/>
        <v>2</v>
      </c>
      <c r="T4617" s="1" t="str">
        <f t="shared" si="728"/>
        <v>Peak</v>
      </c>
    </row>
    <row r="4618" spans="1:20" x14ac:dyDescent="0.25">
      <c r="A4618" s="85">
        <v>45118.624999989101</v>
      </c>
      <c r="B4618" s="1">
        <v>7</v>
      </c>
      <c r="C4618" s="1">
        <v>11</v>
      </c>
      <c r="D4618" s="1">
        <v>16</v>
      </c>
      <c r="E4618" s="1" t="str">
        <f t="shared" si="724"/>
        <v>Summer</v>
      </c>
      <c r="F4618" s="78">
        <v>1.8083</v>
      </c>
      <c r="G4618" s="79">
        <f t="shared" si="725"/>
        <v>3.440405793522693</v>
      </c>
      <c r="J4618" s="78">
        <v>3.8863699999999999</v>
      </c>
      <c r="K4618" s="80">
        <f t="shared" si="726"/>
        <v>3.8863699999999999</v>
      </c>
      <c r="L4618" s="68" t="str">
        <f t="shared" si="719"/>
        <v>Normal</v>
      </c>
      <c r="N4618" s="67">
        <f t="shared" si="720"/>
        <v>0.44596420647730683</v>
      </c>
      <c r="O4618" s="67">
        <f t="shared" si="721"/>
        <v>3.440405793522693</v>
      </c>
      <c r="P4618" s="81">
        <f t="shared" si="722"/>
        <v>0</v>
      </c>
      <c r="Q4618" s="81">
        <f t="shared" si="723"/>
        <v>-0.44596420647730683</v>
      </c>
      <c r="S4618" s="1">
        <f t="shared" si="727"/>
        <v>2</v>
      </c>
      <c r="T4618" s="1" t="str">
        <f t="shared" si="728"/>
        <v>Peak</v>
      </c>
    </row>
    <row r="4619" spans="1:20" x14ac:dyDescent="0.25">
      <c r="A4619" s="85">
        <v>45118.666666655765</v>
      </c>
      <c r="B4619" s="1">
        <v>7</v>
      </c>
      <c r="C4619" s="1">
        <v>11</v>
      </c>
      <c r="D4619" s="1">
        <v>17</v>
      </c>
      <c r="E4619" s="1" t="str">
        <f t="shared" si="724"/>
        <v>Summer</v>
      </c>
      <c r="F4619" s="78">
        <v>1.7601</v>
      </c>
      <c r="G4619" s="79">
        <f t="shared" si="725"/>
        <v>3.3487022270526419</v>
      </c>
      <c r="J4619" s="78">
        <v>2.6215079999999999</v>
      </c>
      <c r="K4619" s="80">
        <f t="shared" si="726"/>
        <v>2.6215079999999999</v>
      </c>
      <c r="L4619" s="68" t="str">
        <f t="shared" si="719"/>
        <v>Normal</v>
      </c>
      <c r="N4619" s="67">
        <f t="shared" si="720"/>
        <v>0</v>
      </c>
      <c r="O4619" s="67">
        <f t="shared" si="721"/>
        <v>2.6215079999999999</v>
      </c>
      <c r="P4619" s="81">
        <f t="shared" si="722"/>
        <v>0.72719422705264192</v>
      </c>
      <c r="Q4619" s="81">
        <f t="shared" si="723"/>
        <v>0.72719422705264192</v>
      </c>
      <c r="S4619" s="1">
        <f t="shared" si="727"/>
        <v>2</v>
      </c>
      <c r="T4619" s="1" t="str">
        <f t="shared" si="728"/>
        <v>Peak</v>
      </c>
    </row>
    <row r="4620" spans="1:20" x14ac:dyDescent="0.25">
      <c r="A4620" s="85">
        <v>45118.708333322429</v>
      </c>
      <c r="B4620" s="1">
        <v>7</v>
      </c>
      <c r="C4620" s="1">
        <v>11</v>
      </c>
      <c r="D4620" s="1">
        <v>18</v>
      </c>
      <c r="E4620" s="1" t="str">
        <f t="shared" si="724"/>
        <v>Summer</v>
      </c>
      <c r="F4620" s="78">
        <v>1.7401</v>
      </c>
      <c r="G4620" s="79">
        <f t="shared" si="725"/>
        <v>3.3106509546584295</v>
      </c>
      <c r="J4620" s="78">
        <v>1.1869419999999999</v>
      </c>
      <c r="K4620" s="80">
        <f t="shared" si="726"/>
        <v>1.1869419999999999</v>
      </c>
      <c r="L4620" s="68" t="str">
        <f t="shared" si="719"/>
        <v>Normal</v>
      </c>
      <c r="N4620" s="67">
        <f t="shared" si="720"/>
        <v>0</v>
      </c>
      <c r="O4620" s="67">
        <f t="shared" si="721"/>
        <v>1.1869419999999999</v>
      </c>
      <c r="P4620" s="81">
        <f t="shared" si="722"/>
        <v>2.1237089546584293</v>
      </c>
      <c r="Q4620" s="81">
        <f t="shared" si="723"/>
        <v>2.1237089546584293</v>
      </c>
      <c r="S4620" s="1">
        <f t="shared" si="727"/>
        <v>2</v>
      </c>
      <c r="T4620" s="1" t="str">
        <f t="shared" si="728"/>
        <v>Peak</v>
      </c>
    </row>
    <row r="4621" spans="1:20" x14ac:dyDescent="0.25">
      <c r="A4621" s="85">
        <v>45118.749999989093</v>
      </c>
      <c r="B4621" s="1">
        <v>7</v>
      </c>
      <c r="C4621" s="1">
        <v>11</v>
      </c>
      <c r="D4621" s="1">
        <v>19</v>
      </c>
      <c r="E4621" s="1" t="str">
        <f t="shared" si="724"/>
        <v>Summer</v>
      </c>
      <c r="F4621" s="78">
        <v>1.7095</v>
      </c>
      <c r="G4621" s="79">
        <f t="shared" si="725"/>
        <v>3.2524325078952852</v>
      </c>
      <c r="J4621" s="78">
        <v>0.21158399999999999</v>
      </c>
      <c r="K4621" s="80">
        <f t="shared" si="726"/>
        <v>0.21158399999999999</v>
      </c>
      <c r="L4621" s="68" t="str">
        <f t="shared" si="719"/>
        <v>Normal</v>
      </c>
      <c r="N4621" s="67">
        <f t="shared" si="720"/>
        <v>0</v>
      </c>
      <c r="O4621" s="67">
        <f t="shared" si="721"/>
        <v>0.21158399999999999</v>
      </c>
      <c r="P4621" s="81">
        <f t="shared" si="722"/>
        <v>3.0408485078952854</v>
      </c>
      <c r="Q4621" s="81">
        <f t="shared" si="723"/>
        <v>3.0408485078952854</v>
      </c>
      <c r="S4621" s="1">
        <f t="shared" si="727"/>
        <v>2</v>
      </c>
      <c r="T4621" s="1" t="str">
        <f t="shared" si="728"/>
        <v>Peak</v>
      </c>
    </row>
    <row r="4622" spans="1:20" x14ac:dyDescent="0.25">
      <c r="A4622" s="85">
        <v>45118.791666655758</v>
      </c>
      <c r="B4622" s="1">
        <v>7</v>
      </c>
      <c r="C4622" s="1">
        <v>11</v>
      </c>
      <c r="D4622" s="1">
        <v>20</v>
      </c>
      <c r="E4622" s="1" t="str">
        <f t="shared" si="724"/>
        <v>Summer</v>
      </c>
      <c r="F4622" s="78">
        <v>1.5790999999999999</v>
      </c>
      <c r="G4622" s="79">
        <f t="shared" si="725"/>
        <v>3.0043382118850217</v>
      </c>
      <c r="J4622" s="78">
        <v>0</v>
      </c>
      <c r="K4622" s="80">
        <f t="shared" si="726"/>
        <v>0</v>
      </c>
      <c r="L4622" s="68" t="str">
        <f t="shared" si="719"/>
        <v>Normal</v>
      </c>
      <c r="N4622" s="67">
        <f t="shared" si="720"/>
        <v>0</v>
      </c>
      <c r="O4622" s="67">
        <f t="shared" si="721"/>
        <v>0</v>
      </c>
      <c r="P4622" s="81">
        <f t="shared" si="722"/>
        <v>3.0043382118850217</v>
      </c>
      <c r="Q4622" s="81">
        <f t="shared" si="723"/>
        <v>3.0043382118850217</v>
      </c>
      <c r="S4622" s="1">
        <f t="shared" si="727"/>
        <v>2</v>
      </c>
      <c r="T4622" s="1" t="str">
        <f t="shared" si="728"/>
        <v>Peak</v>
      </c>
    </row>
    <row r="4623" spans="1:20" x14ac:dyDescent="0.25">
      <c r="A4623" s="85">
        <v>45118.833333322422</v>
      </c>
      <c r="B4623" s="1">
        <v>7</v>
      </c>
      <c r="C4623" s="1">
        <v>11</v>
      </c>
      <c r="D4623" s="1">
        <v>21</v>
      </c>
      <c r="E4623" s="1" t="str">
        <f t="shared" si="724"/>
        <v>Summer</v>
      </c>
      <c r="F4623" s="78">
        <v>1.4911000000000001</v>
      </c>
      <c r="G4623" s="79">
        <f t="shared" si="725"/>
        <v>2.8369126133504885</v>
      </c>
      <c r="J4623" s="78">
        <v>0</v>
      </c>
      <c r="K4623" s="80">
        <f t="shared" si="726"/>
        <v>0</v>
      </c>
      <c r="L4623" s="68" t="str">
        <f t="shared" si="719"/>
        <v>Normal</v>
      </c>
      <c r="N4623" s="67">
        <f t="shared" si="720"/>
        <v>0</v>
      </c>
      <c r="O4623" s="67">
        <f t="shared" si="721"/>
        <v>0</v>
      </c>
      <c r="P4623" s="81">
        <f t="shared" si="722"/>
        <v>2.8369126133504885</v>
      </c>
      <c r="Q4623" s="81">
        <f t="shared" si="723"/>
        <v>2.8369126133504885</v>
      </c>
      <c r="S4623" s="1">
        <f t="shared" si="727"/>
        <v>2</v>
      </c>
      <c r="T4623" s="1" t="str">
        <f t="shared" si="728"/>
        <v>Peak</v>
      </c>
    </row>
    <row r="4624" spans="1:20" x14ac:dyDescent="0.25">
      <c r="A4624" s="85">
        <v>45118.874999989086</v>
      </c>
      <c r="B4624" s="1">
        <v>7</v>
      </c>
      <c r="C4624" s="1">
        <v>11</v>
      </c>
      <c r="D4624" s="1">
        <v>22</v>
      </c>
      <c r="E4624" s="1" t="str">
        <f t="shared" si="724"/>
        <v>Summer</v>
      </c>
      <c r="F4624" s="78">
        <v>1.4295</v>
      </c>
      <c r="G4624" s="79">
        <f t="shared" si="725"/>
        <v>2.7197146943763149</v>
      </c>
      <c r="J4624" s="78">
        <v>0</v>
      </c>
      <c r="K4624" s="80">
        <f t="shared" si="726"/>
        <v>0</v>
      </c>
      <c r="L4624" s="68" t="str">
        <f t="shared" si="719"/>
        <v>Normal</v>
      </c>
      <c r="N4624" s="67">
        <f t="shared" si="720"/>
        <v>0</v>
      </c>
      <c r="O4624" s="67">
        <f t="shared" si="721"/>
        <v>0</v>
      </c>
      <c r="P4624" s="81">
        <f t="shared" si="722"/>
        <v>2.7197146943763149</v>
      </c>
      <c r="Q4624" s="81">
        <f t="shared" si="723"/>
        <v>2.7197146943763149</v>
      </c>
      <c r="S4624" s="1">
        <f t="shared" si="727"/>
        <v>2</v>
      </c>
      <c r="T4624" s="1" t="str">
        <f t="shared" si="728"/>
        <v>Off-Peak</v>
      </c>
    </row>
    <row r="4625" spans="1:20" x14ac:dyDescent="0.25">
      <c r="A4625" s="85">
        <v>45118.91666665575</v>
      </c>
      <c r="B4625" s="1">
        <v>7</v>
      </c>
      <c r="C4625" s="1">
        <v>11</v>
      </c>
      <c r="D4625" s="1">
        <v>23</v>
      </c>
      <c r="E4625" s="1" t="str">
        <f t="shared" si="724"/>
        <v>Summer</v>
      </c>
      <c r="F4625" s="78">
        <v>1.3047</v>
      </c>
      <c r="G4625" s="79">
        <f t="shared" si="725"/>
        <v>2.4822747546364305</v>
      </c>
      <c r="J4625" s="78">
        <v>0</v>
      </c>
      <c r="K4625" s="80">
        <f t="shared" si="726"/>
        <v>0</v>
      </c>
      <c r="L4625" s="68" t="str">
        <f t="shared" si="719"/>
        <v>Normal</v>
      </c>
      <c r="N4625" s="67">
        <f t="shared" si="720"/>
        <v>0</v>
      </c>
      <c r="O4625" s="67">
        <f t="shared" si="721"/>
        <v>0</v>
      </c>
      <c r="P4625" s="81">
        <f t="shared" si="722"/>
        <v>2.4822747546364305</v>
      </c>
      <c r="Q4625" s="81">
        <f t="shared" si="723"/>
        <v>2.4822747546364305</v>
      </c>
      <c r="S4625" s="1">
        <f t="shared" si="727"/>
        <v>2</v>
      </c>
      <c r="T4625" s="1" t="str">
        <f t="shared" si="728"/>
        <v>Off-Peak</v>
      </c>
    </row>
    <row r="4626" spans="1:20" x14ac:dyDescent="0.25">
      <c r="A4626" s="85">
        <v>45118.958333322415</v>
      </c>
      <c r="B4626" s="1">
        <v>7</v>
      </c>
      <c r="C4626" s="1">
        <v>12</v>
      </c>
      <c r="D4626" s="1">
        <v>0</v>
      </c>
      <c r="E4626" s="1" t="str">
        <f t="shared" si="724"/>
        <v>Summer</v>
      </c>
      <c r="F4626" s="78">
        <v>1.1200000000000001</v>
      </c>
      <c r="G4626" s="79">
        <f t="shared" si="725"/>
        <v>2.1308712540758816</v>
      </c>
      <c r="J4626" s="78">
        <v>0</v>
      </c>
      <c r="K4626" s="80">
        <f t="shared" si="726"/>
        <v>0</v>
      </c>
      <c r="L4626" s="68" t="str">
        <f t="shared" si="719"/>
        <v>Normal</v>
      </c>
      <c r="N4626" s="67">
        <f t="shared" si="720"/>
        <v>0</v>
      </c>
      <c r="O4626" s="67">
        <f t="shared" si="721"/>
        <v>0</v>
      </c>
      <c r="P4626" s="81">
        <f t="shared" si="722"/>
        <v>2.1308712540758816</v>
      </c>
      <c r="Q4626" s="81">
        <f t="shared" si="723"/>
        <v>2.1308712540758816</v>
      </c>
      <c r="S4626" s="1">
        <f t="shared" si="727"/>
        <v>2</v>
      </c>
      <c r="T4626" s="1" t="str">
        <f t="shared" si="728"/>
        <v>Off-Peak</v>
      </c>
    </row>
    <row r="4627" spans="1:20" x14ac:dyDescent="0.25">
      <c r="A4627" s="85">
        <v>45118.999999989079</v>
      </c>
      <c r="B4627" s="1">
        <v>7</v>
      </c>
      <c r="C4627" s="1">
        <v>12</v>
      </c>
      <c r="D4627" s="1">
        <v>1</v>
      </c>
      <c r="E4627" s="1" t="str">
        <f t="shared" si="724"/>
        <v>Summer</v>
      </c>
      <c r="F4627" s="78">
        <v>0.97189999999999999</v>
      </c>
      <c r="G4627" s="79">
        <f t="shared" si="725"/>
        <v>1.8491015819967402</v>
      </c>
      <c r="J4627" s="78">
        <v>0</v>
      </c>
      <c r="K4627" s="80">
        <f t="shared" si="726"/>
        <v>0</v>
      </c>
      <c r="L4627" s="68" t="str">
        <f t="shared" ref="L4627:L4690" si="729">IF(AND(D4627&gt;=$C$2,D4627&lt;=$C$3,E4627="Summer"),"MaxDis","Normal")</f>
        <v>Normal</v>
      </c>
      <c r="N4627" s="67">
        <f t="shared" ref="N4627:N4690" si="730">IF(K4627-G4627&lt;0,0,K4627-G4627)</f>
        <v>0</v>
      </c>
      <c r="O4627" s="67">
        <f t="shared" ref="O4627:O4690" si="731">K4627-N4627</f>
        <v>0</v>
      </c>
      <c r="P4627" s="81">
        <f t="shared" ref="P4627:P4690" si="732">MAX(0,G4627-O4627)</f>
        <v>1.8491015819967402</v>
      </c>
      <c r="Q4627" s="81">
        <f t="shared" ref="Q4627:Q4690" si="733">G4627-K4627</f>
        <v>1.8491015819967402</v>
      </c>
      <c r="S4627" s="1">
        <f t="shared" si="727"/>
        <v>3</v>
      </c>
      <c r="T4627" s="1" t="str">
        <f t="shared" si="728"/>
        <v>Off-Peak</v>
      </c>
    </row>
    <row r="4628" spans="1:20" x14ac:dyDescent="0.25">
      <c r="A4628" s="85">
        <v>45119.041666655743</v>
      </c>
      <c r="B4628" s="1">
        <v>7</v>
      </c>
      <c r="C4628" s="1">
        <v>12</v>
      </c>
      <c r="D4628" s="1">
        <v>2</v>
      </c>
      <c r="E4628" s="1" t="str">
        <f t="shared" ref="E4628:E4691" si="734">IF(AND(B4628&gt;=$C$5,B4628&lt;=$C$6),"Summer","Non-Summer")</f>
        <v>Summer</v>
      </c>
      <c r="F4628" s="78">
        <v>0.86580000000000001</v>
      </c>
      <c r="G4628" s="79">
        <f t="shared" ref="G4628:G4691" si="735">F4628*$G$13</f>
        <v>1.6472395819454448</v>
      </c>
      <c r="J4628" s="78">
        <v>0</v>
      </c>
      <c r="K4628" s="80">
        <f t="shared" ref="K4628:K4691" si="736">J4628*$K$13</f>
        <v>0</v>
      </c>
      <c r="L4628" s="68" t="str">
        <f t="shared" si="729"/>
        <v>Normal</v>
      </c>
      <c r="N4628" s="67">
        <f t="shared" si="730"/>
        <v>0</v>
      </c>
      <c r="O4628" s="67">
        <f t="shared" si="731"/>
        <v>0</v>
      </c>
      <c r="P4628" s="81">
        <f t="shared" si="732"/>
        <v>1.6472395819454448</v>
      </c>
      <c r="Q4628" s="81">
        <f t="shared" si="733"/>
        <v>1.6472395819454448</v>
      </c>
      <c r="S4628" s="1">
        <f t="shared" ref="S4628:S4691" si="737">WEEKDAY(A4628,2)</f>
        <v>3</v>
      </c>
      <c r="T4628" s="1" t="str">
        <f t="shared" ref="T4628:T4691" si="738">IF(S4628&gt;5,"Off-Peak",IF(AND(D4628&gt;=$C$7,D4628&lt;$C$8),"Peak","Off-Peak"))</f>
        <v>Off-Peak</v>
      </c>
    </row>
    <row r="4629" spans="1:20" x14ac:dyDescent="0.25">
      <c r="A4629" s="85">
        <v>45119.083333322407</v>
      </c>
      <c r="B4629" s="1">
        <v>7</v>
      </c>
      <c r="C4629" s="1">
        <v>12</v>
      </c>
      <c r="D4629" s="1">
        <v>3</v>
      </c>
      <c r="E4629" s="1" t="str">
        <f t="shared" si="734"/>
        <v>Summer</v>
      </c>
      <c r="F4629" s="78">
        <v>0.79290000000000005</v>
      </c>
      <c r="G4629" s="79">
        <f t="shared" si="735"/>
        <v>1.5085426940685416</v>
      </c>
      <c r="J4629" s="78">
        <v>0</v>
      </c>
      <c r="K4629" s="80">
        <f t="shared" si="736"/>
        <v>0</v>
      </c>
      <c r="L4629" s="68" t="str">
        <f t="shared" si="729"/>
        <v>Normal</v>
      </c>
      <c r="N4629" s="67">
        <f t="shared" si="730"/>
        <v>0</v>
      </c>
      <c r="O4629" s="67">
        <f t="shared" si="731"/>
        <v>0</v>
      </c>
      <c r="P4629" s="81">
        <f t="shared" si="732"/>
        <v>1.5085426940685416</v>
      </c>
      <c r="Q4629" s="81">
        <f t="shared" si="733"/>
        <v>1.5085426940685416</v>
      </c>
      <c r="S4629" s="1">
        <f t="shared" si="737"/>
        <v>3</v>
      </c>
      <c r="T4629" s="1" t="str">
        <f t="shared" si="738"/>
        <v>Off-Peak</v>
      </c>
    </row>
    <row r="4630" spans="1:20" x14ac:dyDescent="0.25">
      <c r="A4630" s="85">
        <v>45119.124999989072</v>
      </c>
      <c r="B4630" s="1">
        <v>7</v>
      </c>
      <c r="C4630" s="1">
        <v>12</v>
      </c>
      <c r="D4630" s="1">
        <v>4</v>
      </c>
      <c r="E4630" s="1" t="str">
        <f t="shared" si="734"/>
        <v>Summer</v>
      </c>
      <c r="F4630" s="78">
        <v>0.74319999999999997</v>
      </c>
      <c r="G4630" s="79">
        <f t="shared" si="735"/>
        <v>1.4139852821689241</v>
      </c>
      <c r="J4630" s="78">
        <v>0</v>
      </c>
      <c r="K4630" s="80">
        <f t="shared" si="736"/>
        <v>0</v>
      </c>
      <c r="L4630" s="68" t="str">
        <f t="shared" si="729"/>
        <v>Normal</v>
      </c>
      <c r="N4630" s="67">
        <f t="shared" si="730"/>
        <v>0</v>
      </c>
      <c r="O4630" s="67">
        <f t="shared" si="731"/>
        <v>0</v>
      </c>
      <c r="P4630" s="81">
        <f t="shared" si="732"/>
        <v>1.4139852821689241</v>
      </c>
      <c r="Q4630" s="81">
        <f t="shared" si="733"/>
        <v>1.4139852821689241</v>
      </c>
      <c r="S4630" s="1">
        <f t="shared" si="737"/>
        <v>3</v>
      </c>
      <c r="T4630" s="1" t="str">
        <f t="shared" si="738"/>
        <v>Off-Peak</v>
      </c>
    </row>
    <row r="4631" spans="1:20" x14ac:dyDescent="0.25">
      <c r="A4631" s="85">
        <v>45119.166666655736</v>
      </c>
      <c r="B4631" s="1">
        <v>7</v>
      </c>
      <c r="C4631" s="1">
        <v>12</v>
      </c>
      <c r="D4631" s="1">
        <v>5</v>
      </c>
      <c r="E4631" s="1" t="str">
        <f t="shared" si="734"/>
        <v>Summer</v>
      </c>
      <c r="F4631" s="78">
        <v>0.71540000000000004</v>
      </c>
      <c r="G4631" s="79">
        <f t="shared" si="735"/>
        <v>1.3610940135409693</v>
      </c>
      <c r="J4631" s="78">
        <v>0</v>
      </c>
      <c r="K4631" s="80">
        <f t="shared" si="736"/>
        <v>0</v>
      </c>
      <c r="L4631" s="68" t="str">
        <f t="shared" si="729"/>
        <v>Normal</v>
      </c>
      <c r="N4631" s="67">
        <f t="shared" si="730"/>
        <v>0</v>
      </c>
      <c r="O4631" s="67">
        <f t="shared" si="731"/>
        <v>0</v>
      </c>
      <c r="P4631" s="81">
        <f t="shared" si="732"/>
        <v>1.3610940135409693</v>
      </c>
      <c r="Q4631" s="81">
        <f t="shared" si="733"/>
        <v>1.3610940135409693</v>
      </c>
      <c r="S4631" s="1">
        <f t="shared" si="737"/>
        <v>3</v>
      </c>
      <c r="T4631" s="1" t="str">
        <f t="shared" si="738"/>
        <v>Off-Peak</v>
      </c>
    </row>
    <row r="4632" spans="1:20" x14ac:dyDescent="0.25">
      <c r="A4632" s="85">
        <v>45119.2083333224</v>
      </c>
      <c r="B4632" s="1">
        <v>7</v>
      </c>
      <c r="C4632" s="1">
        <v>12</v>
      </c>
      <c r="D4632" s="1">
        <v>6</v>
      </c>
      <c r="E4632" s="1" t="str">
        <f t="shared" si="734"/>
        <v>Summer</v>
      </c>
      <c r="F4632" s="78">
        <v>0.70840000000000003</v>
      </c>
      <c r="G4632" s="79">
        <f t="shared" si="735"/>
        <v>1.3477760682029951</v>
      </c>
      <c r="J4632" s="78">
        <v>0</v>
      </c>
      <c r="K4632" s="80">
        <f t="shared" si="736"/>
        <v>0</v>
      </c>
      <c r="L4632" s="68" t="str">
        <f t="shared" si="729"/>
        <v>Normal</v>
      </c>
      <c r="N4632" s="67">
        <f t="shared" si="730"/>
        <v>0</v>
      </c>
      <c r="O4632" s="67">
        <f t="shared" si="731"/>
        <v>0</v>
      </c>
      <c r="P4632" s="81">
        <f t="shared" si="732"/>
        <v>1.3477760682029951</v>
      </c>
      <c r="Q4632" s="81">
        <f t="shared" si="733"/>
        <v>1.3477760682029951</v>
      </c>
      <c r="S4632" s="1">
        <f t="shared" si="737"/>
        <v>3</v>
      </c>
      <c r="T4632" s="1" t="str">
        <f t="shared" si="738"/>
        <v>Peak</v>
      </c>
    </row>
    <row r="4633" spans="1:20" x14ac:dyDescent="0.25">
      <c r="A4633" s="85">
        <v>45119.249999989064</v>
      </c>
      <c r="B4633" s="1">
        <v>7</v>
      </c>
      <c r="C4633" s="1">
        <v>12</v>
      </c>
      <c r="D4633" s="1">
        <v>7</v>
      </c>
      <c r="E4633" s="1" t="str">
        <f t="shared" si="734"/>
        <v>Summer</v>
      </c>
      <c r="F4633" s="78">
        <v>0.71130000000000004</v>
      </c>
      <c r="G4633" s="79">
        <f t="shared" si="735"/>
        <v>1.3532935027001558</v>
      </c>
      <c r="J4633" s="78">
        <v>0.58943499999999993</v>
      </c>
      <c r="K4633" s="80">
        <f t="shared" si="736"/>
        <v>0.58943499999999993</v>
      </c>
      <c r="L4633" s="68" t="str">
        <f t="shared" si="729"/>
        <v>Normal</v>
      </c>
      <c r="N4633" s="67">
        <f t="shared" si="730"/>
        <v>0</v>
      </c>
      <c r="O4633" s="67">
        <f t="shared" si="731"/>
        <v>0.58943499999999993</v>
      </c>
      <c r="P4633" s="81">
        <f t="shared" si="732"/>
        <v>0.76385850270015587</v>
      </c>
      <c r="Q4633" s="81">
        <f t="shared" si="733"/>
        <v>0.76385850270015587</v>
      </c>
      <c r="S4633" s="1">
        <f t="shared" si="737"/>
        <v>3</v>
      </c>
      <c r="T4633" s="1" t="str">
        <f t="shared" si="738"/>
        <v>Peak</v>
      </c>
    </row>
    <row r="4634" spans="1:20" x14ac:dyDescent="0.25">
      <c r="A4634" s="85">
        <v>45119.291666655728</v>
      </c>
      <c r="B4634" s="1">
        <v>7</v>
      </c>
      <c r="C4634" s="1">
        <v>12</v>
      </c>
      <c r="D4634" s="1">
        <v>8</v>
      </c>
      <c r="E4634" s="1" t="str">
        <f t="shared" si="734"/>
        <v>Summer</v>
      </c>
      <c r="F4634" s="78">
        <v>0.73670000000000002</v>
      </c>
      <c r="G4634" s="79">
        <f t="shared" si="735"/>
        <v>1.4016186186408053</v>
      </c>
      <c r="J4634" s="78">
        <v>0.42067200000000005</v>
      </c>
      <c r="K4634" s="80">
        <f t="shared" si="736"/>
        <v>0.42067200000000005</v>
      </c>
      <c r="L4634" s="68" t="str">
        <f t="shared" si="729"/>
        <v>Normal</v>
      </c>
      <c r="N4634" s="67">
        <f t="shared" si="730"/>
        <v>0</v>
      </c>
      <c r="O4634" s="67">
        <f t="shared" si="731"/>
        <v>0.42067200000000005</v>
      </c>
      <c r="P4634" s="81">
        <f t="shared" si="732"/>
        <v>0.98094661864080523</v>
      </c>
      <c r="Q4634" s="81">
        <f t="shared" si="733"/>
        <v>0.98094661864080523</v>
      </c>
      <c r="S4634" s="1">
        <f t="shared" si="737"/>
        <v>3</v>
      </c>
      <c r="T4634" s="1" t="str">
        <f t="shared" si="738"/>
        <v>Peak</v>
      </c>
    </row>
    <row r="4635" spans="1:20" x14ac:dyDescent="0.25">
      <c r="A4635" s="85">
        <v>45119.333333322393</v>
      </c>
      <c r="B4635" s="1">
        <v>7</v>
      </c>
      <c r="C4635" s="1">
        <v>12</v>
      </c>
      <c r="D4635" s="1">
        <v>9</v>
      </c>
      <c r="E4635" s="1" t="str">
        <f t="shared" si="734"/>
        <v>Summer</v>
      </c>
      <c r="F4635" s="78">
        <v>0.75900000000000001</v>
      </c>
      <c r="G4635" s="79">
        <f t="shared" si="735"/>
        <v>1.4440457873603518</v>
      </c>
      <c r="J4635" s="78">
        <v>2.8735210000000002</v>
      </c>
      <c r="K4635" s="80">
        <f t="shared" si="736"/>
        <v>2.8735210000000002</v>
      </c>
      <c r="L4635" s="68" t="str">
        <f t="shared" si="729"/>
        <v>Normal</v>
      </c>
      <c r="N4635" s="67">
        <f t="shared" si="730"/>
        <v>1.4294752126396484</v>
      </c>
      <c r="O4635" s="67">
        <f t="shared" si="731"/>
        <v>1.4440457873603518</v>
      </c>
      <c r="P4635" s="81">
        <f t="shared" si="732"/>
        <v>0</v>
      </c>
      <c r="Q4635" s="81">
        <f t="shared" si="733"/>
        <v>-1.4294752126396484</v>
      </c>
      <c r="S4635" s="1">
        <f t="shared" si="737"/>
        <v>3</v>
      </c>
      <c r="T4635" s="1" t="str">
        <f t="shared" si="738"/>
        <v>Peak</v>
      </c>
    </row>
    <row r="4636" spans="1:20" x14ac:dyDescent="0.25">
      <c r="A4636" s="85">
        <v>45119.374999989057</v>
      </c>
      <c r="B4636" s="1">
        <v>7</v>
      </c>
      <c r="C4636" s="1">
        <v>12</v>
      </c>
      <c r="D4636" s="1">
        <v>10</v>
      </c>
      <c r="E4636" s="1" t="str">
        <f t="shared" si="734"/>
        <v>Summer</v>
      </c>
      <c r="F4636" s="78">
        <v>0.77480000000000004</v>
      </c>
      <c r="G4636" s="79">
        <f t="shared" si="735"/>
        <v>1.4741062925517794</v>
      </c>
      <c r="J4636" s="78">
        <v>3.5568809999999997</v>
      </c>
      <c r="K4636" s="80">
        <f t="shared" si="736"/>
        <v>3.5568809999999997</v>
      </c>
      <c r="L4636" s="68" t="str">
        <f t="shared" si="729"/>
        <v>Normal</v>
      </c>
      <c r="N4636" s="67">
        <f t="shared" si="730"/>
        <v>2.0827747074482206</v>
      </c>
      <c r="O4636" s="67">
        <f t="shared" si="731"/>
        <v>1.4741062925517792</v>
      </c>
      <c r="P4636" s="81">
        <f t="shared" si="732"/>
        <v>2.2204460492503131E-16</v>
      </c>
      <c r="Q4636" s="81">
        <f t="shared" si="733"/>
        <v>-2.0827747074482206</v>
      </c>
      <c r="S4636" s="1">
        <f t="shared" si="737"/>
        <v>3</v>
      </c>
      <c r="T4636" s="1" t="str">
        <f t="shared" si="738"/>
        <v>Peak</v>
      </c>
    </row>
    <row r="4637" spans="1:20" x14ac:dyDescent="0.25">
      <c r="A4637" s="85">
        <v>45119.416666655721</v>
      </c>
      <c r="B4637" s="1">
        <v>7</v>
      </c>
      <c r="C4637" s="1">
        <v>12</v>
      </c>
      <c r="D4637" s="1">
        <v>11</v>
      </c>
      <c r="E4637" s="1" t="str">
        <f t="shared" si="734"/>
        <v>Summer</v>
      </c>
      <c r="F4637" s="78">
        <v>0.80310000000000004</v>
      </c>
      <c r="G4637" s="79">
        <f t="shared" si="735"/>
        <v>1.5279488429895898</v>
      </c>
      <c r="J4637" s="78">
        <v>5.0378980000000002</v>
      </c>
      <c r="K4637" s="80">
        <f t="shared" si="736"/>
        <v>5.0378980000000002</v>
      </c>
      <c r="L4637" s="68" t="str">
        <f t="shared" si="729"/>
        <v>Normal</v>
      </c>
      <c r="N4637" s="67">
        <f t="shared" si="730"/>
        <v>3.5099491570104107</v>
      </c>
      <c r="O4637" s="67">
        <f t="shared" si="731"/>
        <v>1.5279488429895896</v>
      </c>
      <c r="P4637" s="81">
        <f t="shared" si="732"/>
        <v>2.2204460492503131E-16</v>
      </c>
      <c r="Q4637" s="81">
        <f t="shared" si="733"/>
        <v>-3.5099491570104107</v>
      </c>
      <c r="S4637" s="1">
        <f t="shared" si="737"/>
        <v>3</v>
      </c>
      <c r="T4637" s="1" t="str">
        <f t="shared" si="738"/>
        <v>Peak</v>
      </c>
    </row>
    <row r="4638" spans="1:20" x14ac:dyDescent="0.25">
      <c r="A4638" s="85">
        <v>45119.458333322385</v>
      </c>
      <c r="B4638" s="1">
        <v>7</v>
      </c>
      <c r="C4638" s="1">
        <v>12</v>
      </c>
      <c r="D4638" s="1">
        <v>12</v>
      </c>
      <c r="E4638" s="1" t="str">
        <f t="shared" si="734"/>
        <v>Summer</v>
      </c>
      <c r="F4638" s="78">
        <v>0.84489999999999998</v>
      </c>
      <c r="G4638" s="79">
        <f t="shared" si="735"/>
        <v>1.6074760022934931</v>
      </c>
      <c r="J4638" s="78">
        <v>5.0796599999999996</v>
      </c>
      <c r="K4638" s="80">
        <f t="shared" si="736"/>
        <v>5.0796599999999996</v>
      </c>
      <c r="L4638" s="68" t="str">
        <f t="shared" si="729"/>
        <v>Normal</v>
      </c>
      <c r="N4638" s="67">
        <f t="shared" si="730"/>
        <v>3.4721839977065065</v>
      </c>
      <c r="O4638" s="67">
        <f t="shared" si="731"/>
        <v>1.6074760022934931</v>
      </c>
      <c r="P4638" s="81">
        <f t="shared" si="732"/>
        <v>0</v>
      </c>
      <c r="Q4638" s="81">
        <f t="shared" si="733"/>
        <v>-3.4721839977065065</v>
      </c>
      <c r="S4638" s="1">
        <f t="shared" si="737"/>
        <v>3</v>
      </c>
      <c r="T4638" s="1" t="str">
        <f t="shared" si="738"/>
        <v>Peak</v>
      </c>
    </row>
    <row r="4639" spans="1:20" x14ac:dyDescent="0.25">
      <c r="A4639" s="85">
        <v>45119.49999998905</v>
      </c>
      <c r="B4639" s="1">
        <v>7</v>
      </c>
      <c r="C4639" s="1">
        <v>12</v>
      </c>
      <c r="D4639" s="1">
        <v>13</v>
      </c>
      <c r="E4639" s="1" t="str">
        <f t="shared" si="734"/>
        <v>Summer</v>
      </c>
      <c r="F4639" s="78">
        <v>0.88419999999999999</v>
      </c>
      <c r="G4639" s="79">
        <f t="shared" si="735"/>
        <v>1.68224675254812</v>
      </c>
      <c r="J4639" s="78">
        <v>3.6633910000000003</v>
      </c>
      <c r="K4639" s="80">
        <f t="shared" si="736"/>
        <v>3.6633910000000003</v>
      </c>
      <c r="L4639" s="68" t="str">
        <f t="shared" si="729"/>
        <v>Normal</v>
      </c>
      <c r="N4639" s="67">
        <f t="shared" si="730"/>
        <v>1.9811442474518803</v>
      </c>
      <c r="O4639" s="67">
        <f t="shared" si="731"/>
        <v>1.68224675254812</v>
      </c>
      <c r="P4639" s="81">
        <f t="shared" si="732"/>
        <v>0</v>
      </c>
      <c r="Q4639" s="81">
        <f t="shared" si="733"/>
        <v>-1.9811442474518803</v>
      </c>
      <c r="S4639" s="1">
        <f t="shared" si="737"/>
        <v>3</v>
      </c>
      <c r="T4639" s="1" t="str">
        <f t="shared" si="738"/>
        <v>Peak</v>
      </c>
    </row>
    <row r="4640" spans="1:20" x14ac:dyDescent="0.25">
      <c r="A4640" s="85">
        <v>45119.541666655714</v>
      </c>
      <c r="B4640" s="1">
        <v>7</v>
      </c>
      <c r="C4640" s="1">
        <v>12</v>
      </c>
      <c r="D4640" s="1">
        <v>14</v>
      </c>
      <c r="E4640" s="1" t="str">
        <f t="shared" si="734"/>
        <v>Summer</v>
      </c>
      <c r="F4640" s="78">
        <v>0.90200000000000002</v>
      </c>
      <c r="G4640" s="79">
        <f t="shared" si="735"/>
        <v>1.7161123849789688</v>
      </c>
      <c r="J4640" s="78">
        <v>5.0207879999999996</v>
      </c>
      <c r="K4640" s="80">
        <f t="shared" si="736"/>
        <v>5.0207879999999996</v>
      </c>
      <c r="L4640" s="68" t="str">
        <f t="shared" si="729"/>
        <v>Normal</v>
      </c>
      <c r="N4640" s="67">
        <f t="shared" si="730"/>
        <v>3.304675615021031</v>
      </c>
      <c r="O4640" s="67">
        <f t="shared" si="731"/>
        <v>1.7161123849789686</v>
      </c>
      <c r="P4640" s="81">
        <f t="shared" si="732"/>
        <v>2.2204460492503131E-16</v>
      </c>
      <c r="Q4640" s="81">
        <f t="shared" si="733"/>
        <v>-3.304675615021031</v>
      </c>
      <c r="S4640" s="1">
        <f t="shared" si="737"/>
        <v>3</v>
      </c>
      <c r="T4640" s="1" t="str">
        <f t="shared" si="738"/>
        <v>Peak</v>
      </c>
    </row>
    <row r="4641" spans="1:20" x14ac:dyDescent="0.25">
      <c r="A4641" s="85">
        <v>45119.583333322378</v>
      </c>
      <c r="B4641" s="1">
        <v>7</v>
      </c>
      <c r="C4641" s="1">
        <v>12</v>
      </c>
      <c r="D4641" s="1">
        <v>15</v>
      </c>
      <c r="E4641" s="1" t="str">
        <f t="shared" si="734"/>
        <v>Summer</v>
      </c>
      <c r="F4641" s="78">
        <v>0.92020000000000002</v>
      </c>
      <c r="G4641" s="79">
        <f t="shared" si="735"/>
        <v>1.7507390428577019</v>
      </c>
      <c r="J4641" s="78">
        <v>0.57751799999999998</v>
      </c>
      <c r="K4641" s="80">
        <f t="shared" si="736"/>
        <v>0.57751799999999998</v>
      </c>
      <c r="L4641" s="68" t="str">
        <f t="shared" si="729"/>
        <v>Normal</v>
      </c>
      <c r="N4641" s="67">
        <f t="shared" si="730"/>
        <v>0</v>
      </c>
      <c r="O4641" s="67">
        <f t="shared" si="731"/>
        <v>0.57751799999999998</v>
      </c>
      <c r="P4641" s="81">
        <f t="shared" si="732"/>
        <v>1.1732210428577019</v>
      </c>
      <c r="Q4641" s="81">
        <f t="shared" si="733"/>
        <v>1.1732210428577019</v>
      </c>
      <c r="S4641" s="1">
        <f t="shared" si="737"/>
        <v>3</v>
      </c>
      <c r="T4641" s="1" t="str">
        <f t="shared" si="738"/>
        <v>Peak</v>
      </c>
    </row>
    <row r="4642" spans="1:20" x14ac:dyDescent="0.25">
      <c r="A4642" s="85">
        <v>45119.624999989042</v>
      </c>
      <c r="B4642" s="1">
        <v>7</v>
      </c>
      <c r="C4642" s="1">
        <v>12</v>
      </c>
      <c r="D4642" s="1">
        <v>16</v>
      </c>
      <c r="E4642" s="1" t="str">
        <f t="shared" si="734"/>
        <v>Summer</v>
      </c>
      <c r="F4642" s="78">
        <v>0.96599999999999997</v>
      </c>
      <c r="G4642" s="79">
        <f t="shared" si="735"/>
        <v>1.8378764566404477</v>
      </c>
      <c r="J4642" s="78">
        <v>2.301323</v>
      </c>
      <c r="K4642" s="80">
        <f t="shared" si="736"/>
        <v>2.301323</v>
      </c>
      <c r="L4642" s="68" t="str">
        <f t="shared" si="729"/>
        <v>Normal</v>
      </c>
      <c r="N4642" s="67">
        <f t="shared" si="730"/>
        <v>0.46344654335955227</v>
      </c>
      <c r="O4642" s="67">
        <f t="shared" si="731"/>
        <v>1.8378764566404477</v>
      </c>
      <c r="P4642" s="81">
        <f t="shared" si="732"/>
        <v>0</v>
      </c>
      <c r="Q4642" s="81">
        <f t="shared" si="733"/>
        <v>-0.46344654335955227</v>
      </c>
      <c r="S4642" s="1">
        <f t="shared" si="737"/>
        <v>3</v>
      </c>
      <c r="T4642" s="1" t="str">
        <f t="shared" si="738"/>
        <v>Peak</v>
      </c>
    </row>
    <row r="4643" spans="1:20" x14ac:dyDescent="0.25">
      <c r="A4643" s="85">
        <v>45119.666666655707</v>
      </c>
      <c r="B4643" s="1">
        <v>7</v>
      </c>
      <c r="C4643" s="1">
        <v>12</v>
      </c>
      <c r="D4643" s="1">
        <v>17</v>
      </c>
      <c r="E4643" s="1" t="str">
        <f t="shared" si="734"/>
        <v>Summer</v>
      </c>
      <c r="F4643" s="78">
        <v>1.056</v>
      </c>
      <c r="G4643" s="79">
        <f t="shared" si="735"/>
        <v>2.0091071824144024</v>
      </c>
      <c r="J4643" s="78">
        <v>1.2326600000000001</v>
      </c>
      <c r="K4643" s="80">
        <f t="shared" si="736"/>
        <v>1.2326600000000001</v>
      </c>
      <c r="L4643" s="68" t="str">
        <f t="shared" si="729"/>
        <v>Normal</v>
      </c>
      <c r="N4643" s="67">
        <f t="shared" si="730"/>
        <v>0</v>
      </c>
      <c r="O4643" s="67">
        <f t="shared" si="731"/>
        <v>1.2326600000000001</v>
      </c>
      <c r="P4643" s="81">
        <f t="shared" si="732"/>
        <v>0.77644718241440236</v>
      </c>
      <c r="Q4643" s="81">
        <f t="shared" si="733"/>
        <v>0.77644718241440236</v>
      </c>
      <c r="S4643" s="1">
        <f t="shared" si="737"/>
        <v>3</v>
      </c>
      <c r="T4643" s="1" t="str">
        <f t="shared" si="738"/>
        <v>Peak</v>
      </c>
    </row>
    <row r="4644" spans="1:20" x14ac:dyDescent="0.25">
      <c r="A4644" s="85">
        <v>45119.708333322371</v>
      </c>
      <c r="B4644" s="1">
        <v>7</v>
      </c>
      <c r="C4644" s="1">
        <v>12</v>
      </c>
      <c r="D4644" s="1">
        <v>18</v>
      </c>
      <c r="E4644" s="1" t="str">
        <f t="shared" si="734"/>
        <v>Summer</v>
      </c>
      <c r="F4644" s="78">
        <v>1.1990000000000001</v>
      </c>
      <c r="G4644" s="79">
        <f t="shared" si="735"/>
        <v>2.2811737800330194</v>
      </c>
      <c r="J4644" s="78">
        <v>0.86184299999999991</v>
      </c>
      <c r="K4644" s="80">
        <f t="shared" si="736"/>
        <v>0.86184299999999991</v>
      </c>
      <c r="L4644" s="68" t="str">
        <f t="shared" si="729"/>
        <v>Normal</v>
      </c>
      <c r="N4644" s="67">
        <f t="shared" si="730"/>
        <v>0</v>
      </c>
      <c r="O4644" s="67">
        <f t="shared" si="731"/>
        <v>0.86184299999999991</v>
      </c>
      <c r="P4644" s="81">
        <f t="shared" si="732"/>
        <v>1.4193307800330195</v>
      </c>
      <c r="Q4644" s="81">
        <f t="shared" si="733"/>
        <v>1.4193307800330195</v>
      </c>
      <c r="S4644" s="1">
        <f t="shared" si="737"/>
        <v>3</v>
      </c>
      <c r="T4644" s="1" t="str">
        <f t="shared" si="738"/>
        <v>Peak</v>
      </c>
    </row>
    <row r="4645" spans="1:20" x14ac:dyDescent="0.25">
      <c r="A4645" s="85">
        <v>45119.749999989035</v>
      </c>
      <c r="B4645" s="1">
        <v>7</v>
      </c>
      <c r="C4645" s="1">
        <v>12</v>
      </c>
      <c r="D4645" s="1">
        <v>19</v>
      </c>
      <c r="E4645" s="1" t="str">
        <f t="shared" si="734"/>
        <v>Summer</v>
      </c>
      <c r="F4645" s="78">
        <v>1.2977000000000001</v>
      </c>
      <c r="G4645" s="79">
        <f t="shared" si="735"/>
        <v>2.4689568092984566</v>
      </c>
      <c r="J4645" s="78">
        <v>0.25669900000000001</v>
      </c>
      <c r="K4645" s="80">
        <f t="shared" si="736"/>
        <v>0.25669900000000001</v>
      </c>
      <c r="L4645" s="68" t="str">
        <f t="shared" si="729"/>
        <v>Normal</v>
      </c>
      <c r="N4645" s="67">
        <f t="shared" si="730"/>
        <v>0</v>
      </c>
      <c r="O4645" s="67">
        <f t="shared" si="731"/>
        <v>0.25669900000000001</v>
      </c>
      <c r="P4645" s="81">
        <f t="shared" si="732"/>
        <v>2.2122578092984568</v>
      </c>
      <c r="Q4645" s="81">
        <f t="shared" si="733"/>
        <v>2.2122578092984568</v>
      </c>
      <c r="S4645" s="1">
        <f t="shared" si="737"/>
        <v>3</v>
      </c>
      <c r="T4645" s="1" t="str">
        <f t="shared" si="738"/>
        <v>Peak</v>
      </c>
    </row>
    <row r="4646" spans="1:20" x14ac:dyDescent="0.25">
      <c r="A4646" s="85">
        <v>45119.791666655699</v>
      </c>
      <c r="B4646" s="1">
        <v>7</v>
      </c>
      <c r="C4646" s="1">
        <v>12</v>
      </c>
      <c r="D4646" s="1">
        <v>20</v>
      </c>
      <c r="E4646" s="1" t="str">
        <f t="shared" si="734"/>
        <v>Summer</v>
      </c>
      <c r="F4646" s="78">
        <v>1.3245</v>
      </c>
      <c r="G4646" s="79">
        <f t="shared" si="735"/>
        <v>2.5199455143067007</v>
      </c>
      <c r="J4646" s="78">
        <v>0</v>
      </c>
      <c r="K4646" s="80">
        <f t="shared" si="736"/>
        <v>0</v>
      </c>
      <c r="L4646" s="68" t="str">
        <f t="shared" si="729"/>
        <v>Normal</v>
      </c>
      <c r="N4646" s="67">
        <f t="shared" si="730"/>
        <v>0</v>
      </c>
      <c r="O4646" s="67">
        <f t="shared" si="731"/>
        <v>0</v>
      </c>
      <c r="P4646" s="81">
        <f t="shared" si="732"/>
        <v>2.5199455143067007</v>
      </c>
      <c r="Q4646" s="81">
        <f t="shared" si="733"/>
        <v>2.5199455143067007</v>
      </c>
      <c r="S4646" s="1">
        <f t="shared" si="737"/>
        <v>3</v>
      </c>
      <c r="T4646" s="1" t="str">
        <f t="shared" si="738"/>
        <v>Peak</v>
      </c>
    </row>
    <row r="4647" spans="1:20" x14ac:dyDescent="0.25">
      <c r="A4647" s="85">
        <v>45119.833333322364</v>
      </c>
      <c r="B4647" s="1">
        <v>7</v>
      </c>
      <c r="C4647" s="1">
        <v>12</v>
      </c>
      <c r="D4647" s="1">
        <v>21</v>
      </c>
      <c r="E4647" s="1" t="str">
        <f t="shared" si="734"/>
        <v>Summer</v>
      </c>
      <c r="F4647" s="78">
        <v>1.29</v>
      </c>
      <c r="G4647" s="79">
        <f t="shared" si="735"/>
        <v>2.4543070694266849</v>
      </c>
      <c r="J4647" s="78">
        <v>0</v>
      </c>
      <c r="K4647" s="80">
        <f t="shared" si="736"/>
        <v>0</v>
      </c>
      <c r="L4647" s="68" t="str">
        <f t="shared" si="729"/>
        <v>Normal</v>
      </c>
      <c r="N4647" s="67">
        <f t="shared" si="730"/>
        <v>0</v>
      </c>
      <c r="O4647" s="67">
        <f t="shared" si="731"/>
        <v>0</v>
      </c>
      <c r="P4647" s="81">
        <f t="shared" si="732"/>
        <v>2.4543070694266849</v>
      </c>
      <c r="Q4647" s="81">
        <f t="shared" si="733"/>
        <v>2.4543070694266849</v>
      </c>
      <c r="S4647" s="1">
        <f t="shared" si="737"/>
        <v>3</v>
      </c>
      <c r="T4647" s="1" t="str">
        <f t="shared" si="738"/>
        <v>Peak</v>
      </c>
    </row>
    <row r="4648" spans="1:20" x14ac:dyDescent="0.25">
      <c r="A4648" s="85">
        <v>45119.874999989028</v>
      </c>
      <c r="B4648" s="1">
        <v>7</v>
      </c>
      <c r="C4648" s="1">
        <v>12</v>
      </c>
      <c r="D4648" s="1">
        <v>22</v>
      </c>
      <c r="E4648" s="1" t="str">
        <f t="shared" si="734"/>
        <v>Summer</v>
      </c>
      <c r="F4648" s="78">
        <v>1.2384999999999999</v>
      </c>
      <c r="G4648" s="79">
        <f t="shared" si="735"/>
        <v>2.3563250430115885</v>
      </c>
      <c r="J4648" s="78">
        <v>0</v>
      </c>
      <c r="K4648" s="80">
        <f t="shared" si="736"/>
        <v>0</v>
      </c>
      <c r="L4648" s="68" t="str">
        <f t="shared" si="729"/>
        <v>Normal</v>
      </c>
      <c r="N4648" s="67">
        <f t="shared" si="730"/>
        <v>0</v>
      </c>
      <c r="O4648" s="67">
        <f t="shared" si="731"/>
        <v>0</v>
      </c>
      <c r="P4648" s="81">
        <f t="shared" si="732"/>
        <v>2.3563250430115885</v>
      </c>
      <c r="Q4648" s="81">
        <f t="shared" si="733"/>
        <v>2.3563250430115885</v>
      </c>
      <c r="S4648" s="1">
        <f t="shared" si="737"/>
        <v>3</v>
      </c>
      <c r="T4648" s="1" t="str">
        <f t="shared" si="738"/>
        <v>Off-Peak</v>
      </c>
    </row>
    <row r="4649" spans="1:20" x14ac:dyDescent="0.25">
      <c r="A4649" s="85">
        <v>45119.916666655692</v>
      </c>
      <c r="B4649" s="1">
        <v>7</v>
      </c>
      <c r="C4649" s="1">
        <v>12</v>
      </c>
      <c r="D4649" s="1">
        <v>23</v>
      </c>
      <c r="E4649" s="1" t="str">
        <f t="shared" si="734"/>
        <v>Summer</v>
      </c>
      <c r="F4649" s="78">
        <v>1.1165</v>
      </c>
      <c r="G4649" s="79">
        <f t="shared" si="735"/>
        <v>2.1242122814068942</v>
      </c>
      <c r="J4649" s="78">
        <v>0</v>
      </c>
      <c r="K4649" s="80">
        <f t="shared" si="736"/>
        <v>0</v>
      </c>
      <c r="L4649" s="68" t="str">
        <f t="shared" si="729"/>
        <v>Normal</v>
      </c>
      <c r="N4649" s="67">
        <f t="shared" si="730"/>
        <v>0</v>
      </c>
      <c r="O4649" s="67">
        <f t="shared" si="731"/>
        <v>0</v>
      </c>
      <c r="P4649" s="81">
        <f t="shared" si="732"/>
        <v>2.1242122814068942</v>
      </c>
      <c r="Q4649" s="81">
        <f t="shared" si="733"/>
        <v>2.1242122814068942</v>
      </c>
      <c r="S4649" s="1">
        <f t="shared" si="737"/>
        <v>3</v>
      </c>
      <c r="T4649" s="1" t="str">
        <f t="shared" si="738"/>
        <v>Off-Peak</v>
      </c>
    </row>
    <row r="4650" spans="1:20" x14ac:dyDescent="0.25">
      <c r="A4650" s="85">
        <v>45119.958333322356</v>
      </c>
      <c r="B4650" s="1">
        <v>7</v>
      </c>
      <c r="C4650" s="1">
        <v>13</v>
      </c>
      <c r="D4650" s="1">
        <v>0</v>
      </c>
      <c r="E4650" s="1" t="str">
        <f t="shared" si="734"/>
        <v>Summer</v>
      </c>
      <c r="F4650" s="78">
        <v>0.96160000000000001</v>
      </c>
      <c r="G4650" s="79">
        <f t="shared" si="735"/>
        <v>1.8295051767137211</v>
      </c>
      <c r="J4650" s="78">
        <v>0</v>
      </c>
      <c r="K4650" s="80">
        <f t="shared" si="736"/>
        <v>0</v>
      </c>
      <c r="L4650" s="68" t="str">
        <f t="shared" si="729"/>
        <v>Normal</v>
      </c>
      <c r="N4650" s="67">
        <f t="shared" si="730"/>
        <v>0</v>
      </c>
      <c r="O4650" s="67">
        <f t="shared" si="731"/>
        <v>0</v>
      </c>
      <c r="P4650" s="81">
        <f t="shared" si="732"/>
        <v>1.8295051767137211</v>
      </c>
      <c r="Q4650" s="81">
        <f t="shared" si="733"/>
        <v>1.8295051767137211</v>
      </c>
      <c r="S4650" s="1">
        <f t="shared" si="737"/>
        <v>3</v>
      </c>
      <c r="T4650" s="1" t="str">
        <f t="shared" si="738"/>
        <v>Off-Peak</v>
      </c>
    </row>
    <row r="4651" spans="1:20" x14ac:dyDescent="0.25">
      <c r="A4651" s="85">
        <v>45119.999999989021</v>
      </c>
      <c r="B4651" s="1">
        <v>7</v>
      </c>
      <c r="C4651" s="1">
        <v>13</v>
      </c>
      <c r="D4651" s="1">
        <v>1</v>
      </c>
      <c r="E4651" s="1" t="str">
        <f t="shared" si="734"/>
        <v>Summer</v>
      </c>
      <c r="F4651" s="78">
        <v>0.83889999999999998</v>
      </c>
      <c r="G4651" s="79">
        <f t="shared" si="735"/>
        <v>1.5960606205752292</v>
      </c>
      <c r="J4651" s="78">
        <v>0</v>
      </c>
      <c r="K4651" s="80">
        <f t="shared" si="736"/>
        <v>0</v>
      </c>
      <c r="L4651" s="68" t="str">
        <f t="shared" si="729"/>
        <v>Normal</v>
      </c>
      <c r="N4651" s="67">
        <f t="shared" si="730"/>
        <v>0</v>
      </c>
      <c r="O4651" s="67">
        <f t="shared" si="731"/>
        <v>0</v>
      </c>
      <c r="P4651" s="81">
        <f t="shared" si="732"/>
        <v>1.5960606205752292</v>
      </c>
      <c r="Q4651" s="81">
        <f t="shared" si="733"/>
        <v>1.5960606205752292</v>
      </c>
      <c r="S4651" s="1">
        <f t="shared" si="737"/>
        <v>4</v>
      </c>
      <c r="T4651" s="1" t="str">
        <f t="shared" si="738"/>
        <v>Off-Peak</v>
      </c>
    </row>
    <row r="4652" spans="1:20" x14ac:dyDescent="0.25">
      <c r="A4652" s="85">
        <v>45120.041666655685</v>
      </c>
      <c r="B4652" s="1">
        <v>7</v>
      </c>
      <c r="C4652" s="1">
        <v>13</v>
      </c>
      <c r="D4652" s="1">
        <v>2</v>
      </c>
      <c r="E4652" s="1" t="str">
        <f t="shared" si="734"/>
        <v>Summer</v>
      </c>
      <c r="F4652" s="78">
        <v>0.75549999999999995</v>
      </c>
      <c r="G4652" s="79">
        <f t="shared" si="735"/>
        <v>1.4373868146913646</v>
      </c>
      <c r="J4652" s="78">
        <v>0</v>
      </c>
      <c r="K4652" s="80">
        <f t="shared" si="736"/>
        <v>0</v>
      </c>
      <c r="L4652" s="68" t="str">
        <f t="shared" si="729"/>
        <v>Normal</v>
      </c>
      <c r="N4652" s="67">
        <f t="shared" si="730"/>
        <v>0</v>
      </c>
      <c r="O4652" s="67">
        <f t="shared" si="731"/>
        <v>0</v>
      </c>
      <c r="P4652" s="81">
        <f t="shared" si="732"/>
        <v>1.4373868146913646</v>
      </c>
      <c r="Q4652" s="81">
        <f t="shared" si="733"/>
        <v>1.4373868146913646</v>
      </c>
      <c r="S4652" s="1">
        <f t="shared" si="737"/>
        <v>4</v>
      </c>
      <c r="T4652" s="1" t="str">
        <f t="shared" si="738"/>
        <v>Off-Peak</v>
      </c>
    </row>
    <row r="4653" spans="1:20" x14ac:dyDescent="0.25">
      <c r="A4653" s="85">
        <v>45120.083333322349</v>
      </c>
      <c r="B4653" s="1">
        <v>7</v>
      </c>
      <c r="C4653" s="1">
        <v>13</v>
      </c>
      <c r="D4653" s="1">
        <v>3</v>
      </c>
      <c r="E4653" s="1" t="str">
        <f t="shared" si="734"/>
        <v>Summer</v>
      </c>
      <c r="F4653" s="78">
        <v>0.70130000000000003</v>
      </c>
      <c r="G4653" s="79">
        <f t="shared" si="735"/>
        <v>1.3342678665030496</v>
      </c>
      <c r="J4653" s="78">
        <v>0</v>
      </c>
      <c r="K4653" s="80">
        <f t="shared" si="736"/>
        <v>0</v>
      </c>
      <c r="L4653" s="68" t="str">
        <f t="shared" si="729"/>
        <v>Normal</v>
      </c>
      <c r="N4653" s="67">
        <f t="shared" si="730"/>
        <v>0</v>
      </c>
      <c r="O4653" s="67">
        <f t="shared" si="731"/>
        <v>0</v>
      </c>
      <c r="P4653" s="81">
        <f t="shared" si="732"/>
        <v>1.3342678665030496</v>
      </c>
      <c r="Q4653" s="81">
        <f t="shared" si="733"/>
        <v>1.3342678665030496</v>
      </c>
      <c r="S4653" s="1">
        <f t="shared" si="737"/>
        <v>4</v>
      </c>
      <c r="T4653" s="1" t="str">
        <f t="shared" si="738"/>
        <v>Off-Peak</v>
      </c>
    </row>
    <row r="4654" spans="1:20" x14ac:dyDescent="0.25">
      <c r="A4654" s="85">
        <v>45120.124999989013</v>
      </c>
      <c r="B4654" s="1">
        <v>7</v>
      </c>
      <c r="C4654" s="1">
        <v>13</v>
      </c>
      <c r="D4654" s="1">
        <v>4</v>
      </c>
      <c r="E4654" s="1" t="str">
        <f t="shared" si="734"/>
        <v>Summer</v>
      </c>
      <c r="F4654" s="78">
        <v>0.66749999999999998</v>
      </c>
      <c r="G4654" s="79">
        <f t="shared" si="735"/>
        <v>1.269961216156831</v>
      </c>
      <c r="J4654" s="78">
        <v>0</v>
      </c>
      <c r="K4654" s="80">
        <f t="shared" si="736"/>
        <v>0</v>
      </c>
      <c r="L4654" s="68" t="str">
        <f t="shared" si="729"/>
        <v>Normal</v>
      </c>
      <c r="N4654" s="67">
        <f t="shared" si="730"/>
        <v>0</v>
      </c>
      <c r="O4654" s="67">
        <f t="shared" si="731"/>
        <v>0</v>
      </c>
      <c r="P4654" s="81">
        <f t="shared" si="732"/>
        <v>1.269961216156831</v>
      </c>
      <c r="Q4654" s="81">
        <f t="shared" si="733"/>
        <v>1.269961216156831</v>
      </c>
      <c r="S4654" s="1">
        <f t="shared" si="737"/>
        <v>4</v>
      </c>
      <c r="T4654" s="1" t="str">
        <f t="shared" si="738"/>
        <v>Off-Peak</v>
      </c>
    </row>
    <row r="4655" spans="1:20" x14ac:dyDescent="0.25">
      <c r="A4655" s="85">
        <v>45120.166666655678</v>
      </c>
      <c r="B4655" s="1">
        <v>7</v>
      </c>
      <c r="C4655" s="1">
        <v>13</v>
      </c>
      <c r="D4655" s="1">
        <v>5</v>
      </c>
      <c r="E4655" s="1" t="str">
        <f t="shared" si="734"/>
        <v>Summer</v>
      </c>
      <c r="F4655" s="78">
        <v>0.65280000000000005</v>
      </c>
      <c r="G4655" s="79">
        <f t="shared" si="735"/>
        <v>1.2419935309470853</v>
      </c>
      <c r="J4655" s="78">
        <v>0</v>
      </c>
      <c r="K4655" s="80">
        <f t="shared" si="736"/>
        <v>0</v>
      </c>
      <c r="L4655" s="68" t="str">
        <f t="shared" si="729"/>
        <v>Normal</v>
      </c>
      <c r="N4655" s="67">
        <f t="shared" si="730"/>
        <v>0</v>
      </c>
      <c r="O4655" s="67">
        <f t="shared" si="731"/>
        <v>0</v>
      </c>
      <c r="P4655" s="81">
        <f t="shared" si="732"/>
        <v>1.2419935309470853</v>
      </c>
      <c r="Q4655" s="81">
        <f t="shared" si="733"/>
        <v>1.2419935309470853</v>
      </c>
      <c r="S4655" s="1">
        <f t="shared" si="737"/>
        <v>4</v>
      </c>
      <c r="T4655" s="1" t="str">
        <f t="shared" si="738"/>
        <v>Off-Peak</v>
      </c>
    </row>
    <row r="4656" spans="1:20" x14ac:dyDescent="0.25">
      <c r="A4656" s="85">
        <v>45120.208333322342</v>
      </c>
      <c r="B4656" s="1">
        <v>7</v>
      </c>
      <c r="C4656" s="1">
        <v>13</v>
      </c>
      <c r="D4656" s="1">
        <v>6</v>
      </c>
      <c r="E4656" s="1" t="str">
        <f t="shared" si="734"/>
        <v>Summer</v>
      </c>
      <c r="F4656" s="78">
        <v>0.65500000000000003</v>
      </c>
      <c r="G4656" s="79">
        <f t="shared" si="735"/>
        <v>1.2461791709104486</v>
      </c>
      <c r="J4656" s="78">
        <v>0.21951400000000001</v>
      </c>
      <c r="K4656" s="80">
        <f t="shared" si="736"/>
        <v>0.21951400000000001</v>
      </c>
      <c r="L4656" s="68" t="str">
        <f t="shared" si="729"/>
        <v>Normal</v>
      </c>
      <c r="N4656" s="67">
        <f t="shared" si="730"/>
        <v>0</v>
      </c>
      <c r="O4656" s="67">
        <f t="shared" si="731"/>
        <v>0.21951400000000001</v>
      </c>
      <c r="P4656" s="81">
        <f t="shared" si="732"/>
        <v>1.0266651709104486</v>
      </c>
      <c r="Q4656" s="81">
        <f t="shared" si="733"/>
        <v>1.0266651709104486</v>
      </c>
      <c r="S4656" s="1">
        <f t="shared" si="737"/>
        <v>4</v>
      </c>
      <c r="T4656" s="1" t="str">
        <f t="shared" si="738"/>
        <v>Peak</v>
      </c>
    </row>
    <row r="4657" spans="1:20" x14ac:dyDescent="0.25">
      <c r="A4657" s="85">
        <v>45120.249999989006</v>
      </c>
      <c r="B4657" s="1">
        <v>7</v>
      </c>
      <c r="C4657" s="1">
        <v>13</v>
      </c>
      <c r="D4657" s="1">
        <v>7</v>
      </c>
      <c r="E4657" s="1" t="str">
        <f t="shared" si="734"/>
        <v>Summer</v>
      </c>
      <c r="F4657" s="78">
        <v>0.67010000000000003</v>
      </c>
      <c r="G4657" s="79">
        <f t="shared" si="735"/>
        <v>1.2749078815680788</v>
      </c>
      <c r="J4657" s="78">
        <v>1.4832159999999999</v>
      </c>
      <c r="K4657" s="80">
        <f t="shared" si="736"/>
        <v>1.4832159999999999</v>
      </c>
      <c r="L4657" s="68" t="str">
        <f t="shared" si="729"/>
        <v>Normal</v>
      </c>
      <c r="N4657" s="67">
        <f t="shared" si="730"/>
        <v>0.2083081184319211</v>
      </c>
      <c r="O4657" s="67">
        <f t="shared" si="731"/>
        <v>1.2749078815680788</v>
      </c>
      <c r="P4657" s="81">
        <f t="shared" si="732"/>
        <v>0</v>
      </c>
      <c r="Q4657" s="81">
        <f t="shared" si="733"/>
        <v>-0.2083081184319211</v>
      </c>
      <c r="S4657" s="1">
        <f t="shared" si="737"/>
        <v>4</v>
      </c>
      <c r="T4657" s="1" t="str">
        <f t="shared" si="738"/>
        <v>Peak</v>
      </c>
    </row>
    <row r="4658" spans="1:20" x14ac:dyDescent="0.25">
      <c r="A4658" s="85">
        <v>45120.29166665567</v>
      </c>
      <c r="B4658" s="1">
        <v>7</v>
      </c>
      <c r="C4658" s="1">
        <v>13</v>
      </c>
      <c r="D4658" s="1">
        <v>8</v>
      </c>
      <c r="E4658" s="1" t="str">
        <f t="shared" si="734"/>
        <v>Summer</v>
      </c>
      <c r="F4658" s="78">
        <v>0.70069999999999999</v>
      </c>
      <c r="G4658" s="79">
        <f t="shared" si="735"/>
        <v>1.3331263283312234</v>
      </c>
      <c r="J4658" s="78">
        <v>3.1631489999999998</v>
      </c>
      <c r="K4658" s="80">
        <f t="shared" si="736"/>
        <v>3.1631489999999998</v>
      </c>
      <c r="L4658" s="68" t="str">
        <f t="shared" si="729"/>
        <v>Normal</v>
      </c>
      <c r="N4658" s="67">
        <f t="shared" si="730"/>
        <v>1.8300226716687764</v>
      </c>
      <c r="O4658" s="67">
        <f t="shared" si="731"/>
        <v>1.3331263283312234</v>
      </c>
      <c r="P4658" s="81">
        <f t="shared" si="732"/>
        <v>0</v>
      </c>
      <c r="Q4658" s="81">
        <f t="shared" si="733"/>
        <v>-1.8300226716687764</v>
      </c>
      <c r="S4658" s="1">
        <f t="shared" si="737"/>
        <v>4</v>
      </c>
      <c r="T4658" s="1" t="str">
        <f t="shared" si="738"/>
        <v>Peak</v>
      </c>
    </row>
    <row r="4659" spans="1:20" x14ac:dyDescent="0.25">
      <c r="A4659" s="85">
        <v>45120.333333322335</v>
      </c>
      <c r="B4659" s="1">
        <v>7</v>
      </c>
      <c r="C4659" s="1">
        <v>13</v>
      </c>
      <c r="D4659" s="1">
        <v>9</v>
      </c>
      <c r="E4659" s="1" t="str">
        <f t="shared" si="734"/>
        <v>Summer</v>
      </c>
      <c r="F4659" s="78">
        <v>0.72119999999999995</v>
      </c>
      <c r="G4659" s="79">
        <f t="shared" si="735"/>
        <v>1.3721288825352906</v>
      </c>
      <c r="J4659" s="78">
        <v>4.5652790000000003</v>
      </c>
      <c r="K4659" s="80">
        <f t="shared" si="736"/>
        <v>4.5652790000000003</v>
      </c>
      <c r="L4659" s="68" t="str">
        <f t="shared" si="729"/>
        <v>Normal</v>
      </c>
      <c r="N4659" s="67">
        <f t="shared" si="730"/>
        <v>3.1931501174647097</v>
      </c>
      <c r="O4659" s="67">
        <f t="shared" si="731"/>
        <v>1.3721288825352906</v>
      </c>
      <c r="P4659" s="81">
        <f t="shared" si="732"/>
        <v>0</v>
      </c>
      <c r="Q4659" s="81">
        <f t="shared" si="733"/>
        <v>-3.1931501174647097</v>
      </c>
      <c r="S4659" s="1">
        <f t="shared" si="737"/>
        <v>4</v>
      </c>
      <c r="T4659" s="1" t="str">
        <f t="shared" si="738"/>
        <v>Peak</v>
      </c>
    </row>
    <row r="4660" spans="1:20" x14ac:dyDescent="0.25">
      <c r="A4660" s="85">
        <v>45120.374999988999</v>
      </c>
      <c r="B4660" s="1">
        <v>7</v>
      </c>
      <c r="C4660" s="1">
        <v>13</v>
      </c>
      <c r="D4660" s="1">
        <v>10</v>
      </c>
      <c r="E4660" s="1" t="str">
        <f t="shared" si="734"/>
        <v>Summer</v>
      </c>
      <c r="F4660" s="78">
        <v>0.73880000000000001</v>
      </c>
      <c r="G4660" s="79">
        <f t="shared" si="735"/>
        <v>1.4056140022421975</v>
      </c>
      <c r="J4660" s="78">
        <v>5.6455140000000004</v>
      </c>
      <c r="K4660" s="80">
        <f t="shared" si="736"/>
        <v>5.6455140000000004</v>
      </c>
      <c r="L4660" s="68" t="str">
        <f t="shared" si="729"/>
        <v>Normal</v>
      </c>
      <c r="N4660" s="67">
        <f t="shared" si="730"/>
        <v>4.2398999977578029</v>
      </c>
      <c r="O4660" s="67">
        <f t="shared" si="731"/>
        <v>1.4056140022421975</v>
      </c>
      <c r="P4660" s="81">
        <f t="shared" si="732"/>
        <v>0</v>
      </c>
      <c r="Q4660" s="81">
        <f t="shared" si="733"/>
        <v>-4.2398999977578029</v>
      </c>
      <c r="S4660" s="1">
        <f t="shared" si="737"/>
        <v>4</v>
      </c>
      <c r="T4660" s="1" t="str">
        <f t="shared" si="738"/>
        <v>Peak</v>
      </c>
    </row>
    <row r="4661" spans="1:20" x14ac:dyDescent="0.25">
      <c r="A4661" s="85">
        <v>45120.416666655663</v>
      </c>
      <c r="B4661" s="1">
        <v>7</v>
      </c>
      <c r="C4661" s="1">
        <v>13</v>
      </c>
      <c r="D4661" s="1">
        <v>11</v>
      </c>
      <c r="E4661" s="1" t="str">
        <f t="shared" si="734"/>
        <v>Summer</v>
      </c>
      <c r="F4661" s="78">
        <v>0.7752</v>
      </c>
      <c r="G4661" s="79">
        <f t="shared" si="735"/>
        <v>1.4748673179996636</v>
      </c>
      <c r="J4661" s="78">
        <v>6.3651360000000006</v>
      </c>
      <c r="K4661" s="80">
        <f t="shared" si="736"/>
        <v>6.3651360000000006</v>
      </c>
      <c r="L4661" s="68" t="str">
        <f t="shared" si="729"/>
        <v>Normal</v>
      </c>
      <c r="N4661" s="67">
        <f t="shared" si="730"/>
        <v>4.8902686820003369</v>
      </c>
      <c r="O4661" s="67">
        <f t="shared" si="731"/>
        <v>1.4748673179996636</v>
      </c>
      <c r="P4661" s="81">
        <f t="shared" si="732"/>
        <v>0</v>
      </c>
      <c r="Q4661" s="81">
        <f t="shared" si="733"/>
        <v>-4.8902686820003369</v>
      </c>
      <c r="S4661" s="1">
        <f t="shared" si="737"/>
        <v>4</v>
      </c>
      <c r="T4661" s="1" t="str">
        <f t="shared" si="738"/>
        <v>Peak</v>
      </c>
    </row>
    <row r="4662" spans="1:20" x14ac:dyDescent="0.25">
      <c r="A4662" s="85">
        <v>45120.458333322327</v>
      </c>
      <c r="B4662" s="1">
        <v>7</v>
      </c>
      <c r="C4662" s="1">
        <v>13</v>
      </c>
      <c r="D4662" s="1">
        <v>12</v>
      </c>
      <c r="E4662" s="1" t="str">
        <f t="shared" si="734"/>
        <v>Summer</v>
      </c>
      <c r="F4662" s="78">
        <v>0.83399999999999996</v>
      </c>
      <c r="G4662" s="79">
        <f t="shared" si="735"/>
        <v>1.5867380588386473</v>
      </c>
      <c r="J4662" s="78">
        <v>6.7168970000000003</v>
      </c>
      <c r="K4662" s="80">
        <f t="shared" si="736"/>
        <v>6.7168970000000003</v>
      </c>
      <c r="L4662" s="68" t="str">
        <f t="shared" si="729"/>
        <v>Normal</v>
      </c>
      <c r="N4662" s="67">
        <f t="shared" si="730"/>
        <v>5.1301589411613531</v>
      </c>
      <c r="O4662" s="67">
        <f t="shared" si="731"/>
        <v>1.5867380588386473</v>
      </c>
      <c r="P4662" s="81">
        <f t="shared" si="732"/>
        <v>0</v>
      </c>
      <c r="Q4662" s="81">
        <f t="shared" si="733"/>
        <v>-5.1301589411613531</v>
      </c>
      <c r="S4662" s="1">
        <f t="shared" si="737"/>
        <v>4</v>
      </c>
      <c r="T4662" s="1" t="str">
        <f t="shared" si="738"/>
        <v>Peak</v>
      </c>
    </row>
    <row r="4663" spans="1:20" x14ac:dyDescent="0.25">
      <c r="A4663" s="85">
        <v>45120.499999988991</v>
      </c>
      <c r="B4663" s="1">
        <v>7</v>
      </c>
      <c r="C4663" s="1">
        <v>13</v>
      </c>
      <c r="D4663" s="1">
        <v>13</v>
      </c>
      <c r="E4663" s="1" t="str">
        <f t="shared" si="734"/>
        <v>Summer</v>
      </c>
      <c r="F4663" s="78">
        <v>0.93020000000000003</v>
      </c>
      <c r="G4663" s="79">
        <f t="shared" si="735"/>
        <v>1.7697646790548081</v>
      </c>
      <c r="J4663" s="78">
        <v>6.6536760000000008</v>
      </c>
      <c r="K4663" s="80">
        <f t="shared" si="736"/>
        <v>6.6536760000000008</v>
      </c>
      <c r="L4663" s="68" t="str">
        <f t="shared" si="729"/>
        <v>Normal</v>
      </c>
      <c r="N4663" s="67">
        <f t="shared" si="730"/>
        <v>4.8839113209451925</v>
      </c>
      <c r="O4663" s="67">
        <f t="shared" si="731"/>
        <v>1.7697646790548083</v>
      </c>
      <c r="P4663" s="81">
        <f t="shared" si="732"/>
        <v>0</v>
      </c>
      <c r="Q4663" s="81">
        <f t="shared" si="733"/>
        <v>-4.8839113209451925</v>
      </c>
      <c r="S4663" s="1">
        <f t="shared" si="737"/>
        <v>4</v>
      </c>
      <c r="T4663" s="1" t="str">
        <f t="shared" si="738"/>
        <v>Peak</v>
      </c>
    </row>
    <row r="4664" spans="1:20" x14ac:dyDescent="0.25">
      <c r="A4664" s="85">
        <v>45120.541666655656</v>
      </c>
      <c r="B4664" s="1">
        <v>7</v>
      </c>
      <c r="C4664" s="1">
        <v>13</v>
      </c>
      <c r="D4664" s="1">
        <v>14</v>
      </c>
      <c r="E4664" s="1" t="str">
        <f t="shared" si="734"/>
        <v>Summer</v>
      </c>
      <c r="F4664" s="78">
        <v>1.05</v>
      </c>
      <c r="G4664" s="79">
        <f t="shared" si="735"/>
        <v>1.9976918006961388</v>
      </c>
      <c r="J4664" s="78">
        <v>6.2265889999999997</v>
      </c>
      <c r="K4664" s="80">
        <f t="shared" si="736"/>
        <v>6.2265889999999997</v>
      </c>
      <c r="L4664" s="68" t="str">
        <f t="shared" si="729"/>
        <v>Normal</v>
      </c>
      <c r="N4664" s="67">
        <f t="shared" si="730"/>
        <v>4.2288971993038604</v>
      </c>
      <c r="O4664" s="67">
        <f t="shared" si="731"/>
        <v>1.9976918006961393</v>
      </c>
      <c r="P4664" s="81">
        <f t="shared" si="732"/>
        <v>0</v>
      </c>
      <c r="Q4664" s="81">
        <f t="shared" si="733"/>
        <v>-4.2288971993038604</v>
      </c>
      <c r="S4664" s="1">
        <f t="shared" si="737"/>
        <v>4</v>
      </c>
      <c r="T4664" s="1" t="str">
        <f t="shared" si="738"/>
        <v>Peak</v>
      </c>
    </row>
    <row r="4665" spans="1:20" x14ac:dyDescent="0.25">
      <c r="A4665" s="85">
        <v>45120.58333332232</v>
      </c>
      <c r="B4665" s="1">
        <v>7</v>
      </c>
      <c r="C4665" s="1">
        <v>13</v>
      </c>
      <c r="D4665" s="1">
        <v>15</v>
      </c>
      <c r="E4665" s="1" t="str">
        <f t="shared" si="734"/>
        <v>Summer</v>
      </c>
      <c r="F4665" s="78">
        <v>1.1933</v>
      </c>
      <c r="G4665" s="79">
        <f t="shared" si="735"/>
        <v>2.2703291674006691</v>
      </c>
      <c r="J4665" s="78">
        <v>5.4295020000000003</v>
      </c>
      <c r="K4665" s="80">
        <f t="shared" si="736"/>
        <v>5.4295020000000003</v>
      </c>
      <c r="L4665" s="68" t="str">
        <f t="shared" si="729"/>
        <v>Normal</v>
      </c>
      <c r="N4665" s="67">
        <f t="shared" si="730"/>
        <v>3.1591728325993311</v>
      </c>
      <c r="O4665" s="67">
        <f t="shared" si="731"/>
        <v>2.2703291674006691</v>
      </c>
      <c r="P4665" s="81">
        <f t="shared" si="732"/>
        <v>0</v>
      </c>
      <c r="Q4665" s="81">
        <f t="shared" si="733"/>
        <v>-3.1591728325993311</v>
      </c>
      <c r="S4665" s="1">
        <f t="shared" si="737"/>
        <v>4</v>
      </c>
      <c r="T4665" s="1" t="str">
        <f t="shared" si="738"/>
        <v>Peak</v>
      </c>
    </row>
    <row r="4666" spans="1:20" x14ac:dyDescent="0.25">
      <c r="A4666" s="85">
        <v>45120.624999988984</v>
      </c>
      <c r="B4666" s="1">
        <v>7</v>
      </c>
      <c r="C4666" s="1">
        <v>13</v>
      </c>
      <c r="D4666" s="1">
        <v>16</v>
      </c>
      <c r="E4666" s="1" t="str">
        <f t="shared" si="734"/>
        <v>Summer</v>
      </c>
      <c r="F4666" s="78">
        <v>1.3399000000000001</v>
      </c>
      <c r="G4666" s="79">
        <f t="shared" si="735"/>
        <v>2.5492449940502442</v>
      </c>
      <c r="J4666" s="78">
        <v>4.3005439999999995</v>
      </c>
      <c r="K4666" s="80">
        <f t="shared" si="736"/>
        <v>4.3005439999999995</v>
      </c>
      <c r="L4666" s="68" t="str">
        <f t="shared" si="729"/>
        <v>Normal</v>
      </c>
      <c r="N4666" s="67">
        <f t="shared" si="730"/>
        <v>1.7512990059497553</v>
      </c>
      <c r="O4666" s="67">
        <f t="shared" si="731"/>
        <v>2.5492449940502442</v>
      </c>
      <c r="P4666" s="81">
        <f t="shared" si="732"/>
        <v>0</v>
      </c>
      <c r="Q4666" s="81">
        <f t="shared" si="733"/>
        <v>-1.7512990059497553</v>
      </c>
      <c r="S4666" s="1">
        <f t="shared" si="737"/>
        <v>4</v>
      </c>
      <c r="T4666" s="1" t="str">
        <f t="shared" si="738"/>
        <v>Peak</v>
      </c>
    </row>
    <row r="4667" spans="1:20" x14ac:dyDescent="0.25">
      <c r="A4667" s="85">
        <v>45120.666666655648</v>
      </c>
      <c r="B4667" s="1">
        <v>7</v>
      </c>
      <c r="C4667" s="1">
        <v>13</v>
      </c>
      <c r="D4667" s="1">
        <v>17</v>
      </c>
      <c r="E4667" s="1" t="str">
        <f t="shared" si="734"/>
        <v>Summer</v>
      </c>
      <c r="F4667" s="78">
        <v>1.4831000000000001</v>
      </c>
      <c r="G4667" s="79">
        <f t="shared" si="735"/>
        <v>2.8216921043928034</v>
      </c>
      <c r="J4667" s="78">
        <v>2.880652</v>
      </c>
      <c r="K4667" s="80">
        <f t="shared" si="736"/>
        <v>2.880652</v>
      </c>
      <c r="L4667" s="68" t="str">
        <f t="shared" si="729"/>
        <v>Normal</v>
      </c>
      <c r="N4667" s="67">
        <f t="shared" si="730"/>
        <v>5.8959895607196611E-2</v>
      </c>
      <c r="O4667" s="67">
        <f t="shared" si="731"/>
        <v>2.8216921043928034</v>
      </c>
      <c r="P4667" s="81">
        <f t="shared" si="732"/>
        <v>0</v>
      </c>
      <c r="Q4667" s="81">
        <f t="shared" si="733"/>
        <v>-5.8959895607196611E-2</v>
      </c>
      <c r="S4667" s="1">
        <f t="shared" si="737"/>
        <v>4</v>
      </c>
      <c r="T4667" s="1" t="str">
        <f t="shared" si="738"/>
        <v>Peak</v>
      </c>
    </row>
    <row r="4668" spans="1:20" x14ac:dyDescent="0.25">
      <c r="A4668" s="85">
        <v>45120.708333322313</v>
      </c>
      <c r="B4668" s="1">
        <v>7</v>
      </c>
      <c r="C4668" s="1">
        <v>13</v>
      </c>
      <c r="D4668" s="1">
        <v>18</v>
      </c>
      <c r="E4668" s="1" t="str">
        <f t="shared" si="734"/>
        <v>Summer</v>
      </c>
      <c r="F4668" s="78">
        <v>1.6056999999999999</v>
      </c>
      <c r="G4668" s="79">
        <f t="shared" si="735"/>
        <v>3.0549464041693235</v>
      </c>
      <c r="J4668" s="78">
        <v>1.228294</v>
      </c>
      <c r="K4668" s="80">
        <f t="shared" si="736"/>
        <v>1.228294</v>
      </c>
      <c r="L4668" s="68" t="str">
        <f t="shared" si="729"/>
        <v>Normal</v>
      </c>
      <c r="N4668" s="67">
        <f t="shared" si="730"/>
        <v>0</v>
      </c>
      <c r="O4668" s="67">
        <f t="shared" si="731"/>
        <v>1.228294</v>
      </c>
      <c r="P4668" s="81">
        <f t="shared" si="732"/>
        <v>1.8266524041693235</v>
      </c>
      <c r="Q4668" s="81">
        <f t="shared" si="733"/>
        <v>1.8266524041693235</v>
      </c>
      <c r="S4668" s="1">
        <f t="shared" si="737"/>
        <v>4</v>
      </c>
      <c r="T4668" s="1" t="str">
        <f t="shared" si="738"/>
        <v>Peak</v>
      </c>
    </row>
    <row r="4669" spans="1:20" x14ac:dyDescent="0.25">
      <c r="A4669" s="85">
        <v>45120.749999988977</v>
      </c>
      <c r="B4669" s="1">
        <v>7</v>
      </c>
      <c r="C4669" s="1">
        <v>13</v>
      </c>
      <c r="D4669" s="1">
        <v>19</v>
      </c>
      <c r="E4669" s="1" t="str">
        <f t="shared" si="734"/>
        <v>Summer</v>
      </c>
      <c r="F4669" s="78">
        <v>1.6145</v>
      </c>
      <c r="G4669" s="79">
        <f t="shared" si="735"/>
        <v>3.0716889640227771</v>
      </c>
      <c r="J4669" s="78">
        <v>0.179704</v>
      </c>
      <c r="K4669" s="80">
        <f t="shared" si="736"/>
        <v>0.179704</v>
      </c>
      <c r="L4669" s="68" t="str">
        <f t="shared" si="729"/>
        <v>Normal</v>
      </c>
      <c r="N4669" s="67">
        <f t="shared" si="730"/>
        <v>0</v>
      </c>
      <c r="O4669" s="67">
        <f t="shared" si="731"/>
        <v>0.179704</v>
      </c>
      <c r="P4669" s="81">
        <f t="shared" si="732"/>
        <v>2.891984964022777</v>
      </c>
      <c r="Q4669" s="81">
        <f t="shared" si="733"/>
        <v>2.891984964022777</v>
      </c>
      <c r="S4669" s="1">
        <f t="shared" si="737"/>
        <v>4</v>
      </c>
      <c r="T4669" s="1" t="str">
        <f t="shared" si="738"/>
        <v>Peak</v>
      </c>
    </row>
    <row r="4670" spans="1:20" x14ac:dyDescent="0.25">
      <c r="A4670" s="85">
        <v>45120.791666655641</v>
      </c>
      <c r="B4670" s="1">
        <v>7</v>
      </c>
      <c r="C4670" s="1">
        <v>13</v>
      </c>
      <c r="D4670" s="1">
        <v>20</v>
      </c>
      <c r="E4670" s="1" t="str">
        <f t="shared" si="734"/>
        <v>Summer</v>
      </c>
      <c r="F4670" s="78">
        <v>1.5204</v>
      </c>
      <c r="G4670" s="79">
        <f t="shared" si="735"/>
        <v>2.8926577274080087</v>
      </c>
      <c r="J4670" s="78">
        <v>0</v>
      </c>
      <c r="K4670" s="80">
        <f t="shared" si="736"/>
        <v>0</v>
      </c>
      <c r="L4670" s="68" t="str">
        <f t="shared" si="729"/>
        <v>Normal</v>
      </c>
      <c r="N4670" s="67">
        <f t="shared" si="730"/>
        <v>0</v>
      </c>
      <c r="O4670" s="67">
        <f t="shared" si="731"/>
        <v>0</v>
      </c>
      <c r="P4670" s="81">
        <f t="shared" si="732"/>
        <v>2.8926577274080087</v>
      </c>
      <c r="Q4670" s="81">
        <f t="shared" si="733"/>
        <v>2.8926577274080087</v>
      </c>
      <c r="S4670" s="1">
        <f t="shared" si="737"/>
        <v>4</v>
      </c>
      <c r="T4670" s="1" t="str">
        <f t="shared" si="738"/>
        <v>Peak</v>
      </c>
    </row>
    <row r="4671" spans="1:20" x14ac:dyDescent="0.25">
      <c r="A4671" s="85">
        <v>45120.833333322305</v>
      </c>
      <c r="B4671" s="1">
        <v>7</v>
      </c>
      <c r="C4671" s="1">
        <v>13</v>
      </c>
      <c r="D4671" s="1">
        <v>21</v>
      </c>
      <c r="E4671" s="1" t="str">
        <f t="shared" si="734"/>
        <v>Summer</v>
      </c>
      <c r="F4671" s="78">
        <v>1.4564999999999999</v>
      </c>
      <c r="G4671" s="79">
        <f t="shared" si="735"/>
        <v>2.7710839121085011</v>
      </c>
      <c r="J4671" s="78">
        <v>0</v>
      </c>
      <c r="K4671" s="80">
        <f t="shared" si="736"/>
        <v>0</v>
      </c>
      <c r="L4671" s="68" t="str">
        <f t="shared" si="729"/>
        <v>Normal</v>
      </c>
      <c r="N4671" s="67">
        <f t="shared" si="730"/>
        <v>0</v>
      </c>
      <c r="O4671" s="67">
        <f t="shared" si="731"/>
        <v>0</v>
      </c>
      <c r="P4671" s="81">
        <f t="shared" si="732"/>
        <v>2.7710839121085011</v>
      </c>
      <c r="Q4671" s="81">
        <f t="shared" si="733"/>
        <v>2.7710839121085011</v>
      </c>
      <c r="S4671" s="1">
        <f t="shared" si="737"/>
        <v>4</v>
      </c>
      <c r="T4671" s="1" t="str">
        <f t="shared" si="738"/>
        <v>Peak</v>
      </c>
    </row>
    <row r="4672" spans="1:20" x14ac:dyDescent="0.25">
      <c r="A4672" s="85">
        <v>45120.87499998897</v>
      </c>
      <c r="B4672" s="1">
        <v>7</v>
      </c>
      <c r="C4672" s="1">
        <v>13</v>
      </c>
      <c r="D4672" s="1">
        <v>22</v>
      </c>
      <c r="E4672" s="1" t="str">
        <f t="shared" si="734"/>
        <v>Summer</v>
      </c>
      <c r="F4672" s="78">
        <v>1.4285000000000001</v>
      </c>
      <c r="G4672" s="79">
        <f t="shared" si="735"/>
        <v>2.7178121307566041</v>
      </c>
      <c r="J4672" s="78">
        <v>0</v>
      </c>
      <c r="K4672" s="80">
        <f t="shared" si="736"/>
        <v>0</v>
      </c>
      <c r="L4672" s="68" t="str">
        <f t="shared" si="729"/>
        <v>Normal</v>
      </c>
      <c r="N4672" s="67">
        <f t="shared" si="730"/>
        <v>0</v>
      </c>
      <c r="O4672" s="67">
        <f t="shared" si="731"/>
        <v>0</v>
      </c>
      <c r="P4672" s="81">
        <f t="shared" si="732"/>
        <v>2.7178121307566041</v>
      </c>
      <c r="Q4672" s="81">
        <f t="shared" si="733"/>
        <v>2.7178121307566041</v>
      </c>
      <c r="S4672" s="1">
        <f t="shared" si="737"/>
        <v>4</v>
      </c>
      <c r="T4672" s="1" t="str">
        <f t="shared" si="738"/>
        <v>Off-Peak</v>
      </c>
    </row>
    <row r="4673" spans="1:20" x14ac:dyDescent="0.25">
      <c r="A4673" s="85">
        <v>45120.916666655634</v>
      </c>
      <c r="B4673" s="1">
        <v>7</v>
      </c>
      <c r="C4673" s="1">
        <v>13</v>
      </c>
      <c r="D4673" s="1">
        <v>23</v>
      </c>
      <c r="E4673" s="1" t="str">
        <f t="shared" si="734"/>
        <v>Summer</v>
      </c>
      <c r="F4673" s="78">
        <v>1.3009999999999999</v>
      </c>
      <c r="G4673" s="79">
        <f t="shared" si="735"/>
        <v>2.4752352692435013</v>
      </c>
      <c r="J4673" s="78">
        <v>0</v>
      </c>
      <c r="K4673" s="80">
        <f t="shared" si="736"/>
        <v>0</v>
      </c>
      <c r="L4673" s="68" t="str">
        <f t="shared" si="729"/>
        <v>Normal</v>
      </c>
      <c r="N4673" s="67">
        <f t="shared" si="730"/>
        <v>0</v>
      </c>
      <c r="O4673" s="67">
        <f t="shared" si="731"/>
        <v>0</v>
      </c>
      <c r="P4673" s="81">
        <f t="shared" si="732"/>
        <v>2.4752352692435013</v>
      </c>
      <c r="Q4673" s="81">
        <f t="shared" si="733"/>
        <v>2.4752352692435013</v>
      </c>
      <c r="S4673" s="1">
        <f t="shared" si="737"/>
        <v>4</v>
      </c>
      <c r="T4673" s="1" t="str">
        <f t="shared" si="738"/>
        <v>Off-Peak</v>
      </c>
    </row>
    <row r="4674" spans="1:20" x14ac:dyDescent="0.25">
      <c r="A4674" s="85">
        <v>45120.958333322298</v>
      </c>
      <c r="B4674" s="1">
        <v>7</v>
      </c>
      <c r="C4674" s="1">
        <v>14</v>
      </c>
      <c r="D4674" s="1">
        <v>0</v>
      </c>
      <c r="E4674" s="1" t="str">
        <f t="shared" si="734"/>
        <v>Summer</v>
      </c>
      <c r="F4674" s="78">
        <v>1.1334</v>
      </c>
      <c r="G4674" s="79">
        <f t="shared" si="735"/>
        <v>2.1563656065800036</v>
      </c>
      <c r="J4674" s="78">
        <v>0</v>
      </c>
      <c r="K4674" s="80">
        <f t="shared" si="736"/>
        <v>0</v>
      </c>
      <c r="L4674" s="68" t="str">
        <f t="shared" si="729"/>
        <v>Normal</v>
      </c>
      <c r="N4674" s="67">
        <f t="shared" si="730"/>
        <v>0</v>
      </c>
      <c r="O4674" s="67">
        <f t="shared" si="731"/>
        <v>0</v>
      </c>
      <c r="P4674" s="81">
        <f t="shared" si="732"/>
        <v>2.1563656065800036</v>
      </c>
      <c r="Q4674" s="81">
        <f t="shared" si="733"/>
        <v>2.1563656065800036</v>
      </c>
      <c r="S4674" s="1">
        <f t="shared" si="737"/>
        <v>4</v>
      </c>
      <c r="T4674" s="1" t="str">
        <f t="shared" si="738"/>
        <v>Off-Peak</v>
      </c>
    </row>
    <row r="4675" spans="1:20" x14ac:dyDescent="0.25">
      <c r="A4675" s="85">
        <v>45120.999999988962</v>
      </c>
      <c r="B4675" s="1">
        <v>7</v>
      </c>
      <c r="C4675" s="1">
        <v>14</v>
      </c>
      <c r="D4675" s="1">
        <v>1</v>
      </c>
      <c r="E4675" s="1" t="str">
        <f t="shared" si="734"/>
        <v>Summer</v>
      </c>
      <c r="F4675" s="78">
        <v>0.97929999999999995</v>
      </c>
      <c r="G4675" s="79">
        <f t="shared" si="735"/>
        <v>1.8631805527825986</v>
      </c>
      <c r="J4675" s="78">
        <v>0</v>
      </c>
      <c r="K4675" s="80">
        <f t="shared" si="736"/>
        <v>0</v>
      </c>
      <c r="L4675" s="68" t="str">
        <f t="shared" si="729"/>
        <v>Normal</v>
      </c>
      <c r="N4675" s="67">
        <f t="shared" si="730"/>
        <v>0</v>
      </c>
      <c r="O4675" s="67">
        <f t="shared" si="731"/>
        <v>0</v>
      </c>
      <c r="P4675" s="81">
        <f t="shared" si="732"/>
        <v>1.8631805527825986</v>
      </c>
      <c r="Q4675" s="81">
        <f t="shared" si="733"/>
        <v>1.8631805527825986</v>
      </c>
      <c r="S4675" s="1">
        <f t="shared" si="737"/>
        <v>5</v>
      </c>
      <c r="T4675" s="1" t="str">
        <f t="shared" si="738"/>
        <v>Off-Peak</v>
      </c>
    </row>
    <row r="4676" spans="1:20" x14ac:dyDescent="0.25">
      <c r="A4676" s="85">
        <v>45121.041666655627</v>
      </c>
      <c r="B4676" s="1">
        <v>7</v>
      </c>
      <c r="C4676" s="1">
        <v>14</v>
      </c>
      <c r="D4676" s="1">
        <v>2</v>
      </c>
      <c r="E4676" s="1" t="str">
        <f t="shared" si="734"/>
        <v>Summer</v>
      </c>
      <c r="F4676" s="78">
        <v>0.87419999999999998</v>
      </c>
      <c r="G4676" s="79">
        <f t="shared" si="735"/>
        <v>1.6632211163510138</v>
      </c>
      <c r="J4676" s="78">
        <v>0</v>
      </c>
      <c r="K4676" s="80">
        <f t="shared" si="736"/>
        <v>0</v>
      </c>
      <c r="L4676" s="68" t="str">
        <f t="shared" si="729"/>
        <v>Normal</v>
      </c>
      <c r="N4676" s="67">
        <f t="shared" si="730"/>
        <v>0</v>
      </c>
      <c r="O4676" s="67">
        <f t="shared" si="731"/>
        <v>0</v>
      </c>
      <c r="P4676" s="81">
        <f t="shared" si="732"/>
        <v>1.6632211163510138</v>
      </c>
      <c r="Q4676" s="81">
        <f t="shared" si="733"/>
        <v>1.6632211163510138</v>
      </c>
      <c r="S4676" s="1">
        <f t="shared" si="737"/>
        <v>5</v>
      </c>
      <c r="T4676" s="1" t="str">
        <f t="shared" si="738"/>
        <v>Off-Peak</v>
      </c>
    </row>
    <row r="4677" spans="1:20" x14ac:dyDescent="0.25">
      <c r="A4677" s="85">
        <v>45121.083333322291</v>
      </c>
      <c r="B4677" s="1">
        <v>7</v>
      </c>
      <c r="C4677" s="1">
        <v>14</v>
      </c>
      <c r="D4677" s="1">
        <v>3</v>
      </c>
      <c r="E4677" s="1" t="str">
        <f t="shared" si="734"/>
        <v>Summer</v>
      </c>
      <c r="F4677" s="78">
        <v>0.80189999999999995</v>
      </c>
      <c r="G4677" s="79">
        <f t="shared" si="735"/>
        <v>1.5256657666459368</v>
      </c>
      <c r="J4677" s="78">
        <v>0</v>
      </c>
      <c r="K4677" s="80">
        <f t="shared" si="736"/>
        <v>0</v>
      </c>
      <c r="L4677" s="68" t="str">
        <f t="shared" si="729"/>
        <v>Normal</v>
      </c>
      <c r="N4677" s="67">
        <f t="shared" si="730"/>
        <v>0</v>
      </c>
      <c r="O4677" s="67">
        <f t="shared" si="731"/>
        <v>0</v>
      </c>
      <c r="P4677" s="81">
        <f t="shared" si="732"/>
        <v>1.5256657666459368</v>
      </c>
      <c r="Q4677" s="81">
        <f t="shared" si="733"/>
        <v>1.5256657666459368</v>
      </c>
      <c r="S4677" s="1">
        <f t="shared" si="737"/>
        <v>5</v>
      </c>
      <c r="T4677" s="1" t="str">
        <f t="shared" si="738"/>
        <v>Off-Peak</v>
      </c>
    </row>
    <row r="4678" spans="1:20" x14ac:dyDescent="0.25">
      <c r="A4678" s="85">
        <v>45121.124999988955</v>
      </c>
      <c r="B4678" s="1">
        <v>7</v>
      </c>
      <c r="C4678" s="1">
        <v>14</v>
      </c>
      <c r="D4678" s="1">
        <v>4</v>
      </c>
      <c r="E4678" s="1" t="str">
        <f t="shared" si="734"/>
        <v>Summer</v>
      </c>
      <c r="F4678" s="78">
        <v>0.75539999999999996</v>
      </c>
      <c r="G4678" s="79">
        <f t="shared" si="735"/>
        <v>1.4371965583293935</v>
      </c>
      <c r="J4678" s="78">
        <v>0</v>
      </c>
      <c r="K4678" s="80">
        <f t="shared" si="736"/>
        <v>0</v>
      </c>
      <c r="L4678" s="68" t="str">
        <f t="shared" si="729"/>
        <v>Normal</v>
      </c>
      <c r="N4678" s="67">
        <f t="shared" si="730"/>
        <v>0</v>
      </c>
      <c r="O4678" s="67">
        <f t="shared" si="731"/>
        <v>0</v>
      </c>
      <c r="P4678" s="81">
        <f t="shared" si="732"/>
        <v>1.4371965583293935</v>
      </c>
      <c r="Q4678" s="81">
        <f t="shared" si="733"/>
        <v>1.4371965583293935</v>
      </c>
      <c r="S4678" s="1">
        <f t="shared" si="737"/>
        <v>5</v>
      </c>
      <c r="T4678" s="1" t="str">
        <f t="shared" si="738"/>
        <v>Off-Peak</v>
      </c>
    </row>
    <row r="4679" spans="1:20" x14ac:dyDescent="0.25">
      <c r="A4679" s="85">
        <v>45121.166666655619</v>
      </c>
      <c r="B4679" s="1">
        <v>7</v>
      </c>
      <c r="C4679" s="1">
        <v>14</v>
      </c>
      <c r="D4679" s="1">
        <v>5</v>
      </c>
      <c r="E4679" s="1" t="str">
        <f t="shared" si="734"/>
        <v>Summer</v>
      </c>
      <c r="F4679" s="78">
        <v>0.72970000000000002</v>
      </c>
      <c r="G4679" s="79">
        <f t="shared" si="735"/>
        <v>1.3883006733028309</v>
      </c>
      <c r="J4679" s="78">
        <v>0</v>
      </c>
      <c r="K4679" s="80">
        <f t="shared" si="736"/>
        <v>0</v>
      </c>
      <c r="L4679" s="68" t="str">
        <f t="shared" si="729"/>
        <v>Normal</v>
      </c>
      <c r="N4679" s="67">
        <f t="shared" si="730"/>
        <v>0</v>
      </c>
      <c r="O4679" s="67">
        <f t="shared" si="731"/>
        <v>0</v>
      </c>
      <c r="P4679" s="81">
        <f t="shared" si="732"/>
        <v>1.3883006733028309</v>
      </c>
      <c r="Q4679" s="81">
        <f t="shared" si="733"/>
        <v>1.3883006733028309</v>
      </c>
      <c r="S4679" s="1">
        <f t="shared" si="737"/>
        <v>5</v>
      </c>
      <c r="T4679" s="1" t="str">
        <f t="shared" si="738"/>
        <v>Off-Peak</v>
      </c>
    </row>
    <row r="4680" spans="1:20" x14ac:dyDescent="0.25">
      <c r="A4680" s="85">
        <v>45121.208333322284</v>
      </c>
      <c r="B4680" s="1">
        <v>7</v>
      </c>
      <c r="C4680" s="1">
        <v>14</v>
      </c>
      <c r="D4680" s="1">
        <v>6</v>
      </c>
      <c r="E4680" s="1" t="str">
        <f t="shared" si="734"/>
        <v>Summer</v>
      </c>
      <c r="F4680" s="78">
        <v>0.72250000000000003</v>
      </c>
      <c r="G4680" s="79">
        <f t="shared" si="735"/>
        <v>1.3746022152409145</v>
      </c>
      <c r="J4680" s="78">
        <v>0.215998</v>
      </c>
      <c r="K4680" s="80">
        <f t="shared" si="736"/>
        <v>0.215998</v>
      </c>
      <c r="L4680" s="68" t="str">
        <f t="shared" si="729"/>
        <v>Normal</v>
      </c>
      <c r="N4680" s="67">
        <f t="shared" si="730"/>
        <v>0</v>
      </c>
      <c r="O4680" s="67">
        <f t="shared" si="731"/>
        <v>0.215998</v>
      </c>
      <c r="P4680" s="81">
        <f t="shared" si="732"/>
        <v>1.1586042152409146</v>
      </c>
      <c r="Q4680" s="81">
        <f t="shared" si="733"/>
        <v>1.1586042152409146</v>
      </c>
      <c r="S4680" s="1">
        <f t="shared" si="737"/>
        <v>5</v>
      </c>
      <c r="T4680" s="1" t="str">
        <f t="shared" si="738"/>
        <v>Peak</v>
      </c>
    </row>
    <row r="4681" spans="1:20" x14ac:dyDescent="0.25">
      <c r="A4681" s="85">
        <v>45121.249999988948</v>
      </c>
      <c r="B4681" s="1">
        <v>7</v>
      </c>
      <c r="C4681" s="1">
        <v>14</v>
      </c>
      <c r="D4681" s="1">
        <v>7</v>
      </c>
      <c r="E4681" s="1" t="str">
        <f t="shared" si="734"/>
        <v>Summer</v>
      </c>
      <c r="F4681" s="78">
        <v>0.74960000000000004</v>
      </c>
      <c r="G4681" s="79">
        <f t="shared" si="735"/>
        <v>1.4261616893350721</v>
      </c>
      <c r="J4681" s="78">
        <v>1.459309</v>
      </c>
      <c r="K4681" s="80">
        <f t="shared" si="736"/>
        <v>1.459309</v>
      </c>
      <c r="L4681" s="68" t="str">
        <f t="shared" si="729"/>
        <v>Normal</v>
      </c>
      <c r="N4681" s="67">
        <f t="shared" si="730"/>
        <v>3.314731066492782E-2</v>
      </c>
      <c r="O4681" s="67">
        <f t="shared" si="731"/>
        <v>1.4261616893350721</v>
      </c>
      <c r="P4681" s="81">
        <f t="shared" si="732"/>
        <v>0</v>
      </c>
      <c r="Q4681" s="81">
        <f t="shared" si="733"/>
        <v>-3.314731066492782E-2</v>
      </c>
      <c r="S4681" s="1">
        <f t="shared" si="737"/>
        <v>5</v>
      </c>
      <c r="T4681" s="1" t="str">
        <f t="shared" si="738"/>
        <v>Peak</v>
      </c>
    </row>
    <row r="4682" spans="1:20" x14ac:dyDescent="0.25">
      <c r="A4682" s="85">
        <v>45121.291666655612</v>
      </c>
      <c r="B4682" s="1">
        <v>7</v>
      </c>
      <c r="C4682" s="1">
        <v>14</v>
      </c>
      <c r="D4682" s="1">
        <v>8</v>
      </c>
      <c r="E4682" s="1" t="str">
        <f t="shared" si="734"/>
        <v>Summer</v>
      </c>
      <c r="F4682" s="78">
        <v>0.82210000000000005</v>
      </c>
      <c r="G4682" s="79">
        <f t="shared" si="735"/>
        <v>1.5640975517640912</v>
      </c>
      <c r="J4682" s="78">
        <v>3.0865130000000001</v>
      </c>
      <c r="K4682" s="80">
        <f t="shared" si="736"/>
        <v>3.0865130000000001</v>
      </c>
      <c r="L4682" s="68" t="str">
        <f t="shared" si="729"/>
        <v>Normal</v>
      </c>
      <c r="N4682" s="67">
        <f t="shared" si="730"/>
        <v>1.5224154482359089</v>
      </c>
      <c r="O4682" s="67">
        <f t="shared" si="731"/>
        <v>1.5640975517640912</v>
      </c>
      <c r="P4682" s="81">
        <f t="shared" si="732"/>
        <v>0</v>
      </c>
      <c r="Q4682" s="81">
        <f t="shared" si="733"/>
        <v>-1.5224154482359089</v>
      </c>
      <c r="S4682" s="1">
        <f t="shared" si="737"/>
        <v>5</v>
      </c>
      <c r="T4682" s="1" t="str">
        <f t="shared" si="738"/>
        <v>Peak</v>
      </c>
    </row>
    <row r="4683" spans="1:20" x14ac:dyDescent="0.25">
      <c r="A4683" s="85">
        <v>45121.333333322276</v>
      </c>
      <c r="B4683" s="1">
        <v>7</v>
      </c>
      <c r="C4683" s="1">
        <v>14</v>
      </c>
      <c r="D4683" s="1">
        <v>9</v>
      </c>
      <c r="E4683" s="1" t="str">
        <f t="shared" si="734"/>
        <v>Summer</v>
      </c>
      <c r="F4683" s="78">
        <v>0.93400000000000005</v>
      </c>
      <c r="G4683" s="79">
        <f t="shared" si="735"/>
        <v>1.7769944208097084</v>
      </c>
      <c r="J4683" s="78">
        <v>4.3824680000000003</v>
      </c>
      <c r="K4683" s="80">
        <f t="shared" si="736"/>
        <v>4.3824680000000003</v>
      </c>
      <c r="L4683" s="68" t="str">
        <f t="shared" si="729"/>
        <v>Normal</v>
      </c>
      <c r="N4683" s="67">
        <f t="shared" si="730"/>
        <v>2.6054735791902921</v>
      </c>
      <c r="O4683" s="67">
        <f t="shared" si="731"/>
        <v>1.7769944208097082</v>
      </c>
      <c r="P4683" s="81">
        <f t="shared" si="732"/>
        <v>2.2204460492503131E-16</v>
      </c>
      <c r="Q4683" s="81">
        <f t="shared" si="733"/>
        <v>-2.6054735791902921</v>
      </c>
      <c r="S4683" s="1">
        <f t="shared" si="737"/>
        <v>5</v>
      </c>
      <c r="T4683" s="1" t="str">
        <f t="shared" si="738"/>
        <v>Peak</v>
      </c>
    </row>
    <row r="4684" spans="1:20" x14ac:dyDescent="0.25">
      <c r="A4684" s="85">
        <v>45121.374999988941</v>
      </c>
      <c r="B4684" s="1">
        <v>7</v>
      </c>
      <c r="C4684" s="1">
        <v>14</v>
      </c>
      <c r="D4684" s="1">
        <v>10</v>
      </c>
      <c r="E4684" s="1" t="str">
        <f t="shared" si="734"/>
        <v>Summer</v>
      </c>
      <c r="F4684" s="78">
        <v>1.0623</v>
      </c>
      <c r="G4684" s="79">
        <f t="shared" si="735"/>
        <v>2.0210933332185794</v>
      </c>
      <c r="J4684" s="78">
        <v>5.3792389999999992</v>
      </c>
      <c r="K4684" s="80">
        <f t="shared" si="736"/>
        <v>5.3792389999999992</v>
      </c>
      <c r="L4684" s="68" t="str">
        <f t="shared" si="729"/>
        <v>Normal</v>
      </c>
      <c r="N4684" s="67">
        <f t="shared" si="730"/>
        <v>3.3581456667814198</v>
      </c>
      <c r="O4684" s="67">
        <f t="shared" si="731"/>
        <v>2.0210933332185794</v>
      </c>
      <c r="P4684" s="81">
        <f t="shared" si="732"/>
        <v>0</v>
      </c>
      <c r="Q4684" s="81">
        <f t="shared" si="733"/>
        <v>-3.3581456667814198</v>
      </c>
      <c r="S4684" s="1">
        <f t="shared" si="737"/>
        <v>5</v>
      </c>
      <c r="T4684" s="1" t="str">
        <f t="shared" si="738"/>
        <v>Peak</v>
      </c>
    </row>
    <row r="4685" spans="1:20" x14ac:dyDescent="0.25">
      <c r="A4685" s="85">
        <v>45121.416666655605</v>
      </c>
      <c r="B4685" s="1">
        <v>7</v>
      </c>
      <c r="C4685" s="1">
        <v>14</v>
      </c>
      <c r="D4685" s="1">
        <v>11</v>
      </c>
      <c r="E4685" s="1" t="str">
        <f t="shared" si="734"/>
        <v>Summer</v>
      </c>
      <c r="F4685" s="78">
        <v>1.2358</v>
      </c>
      <c r="G4685" s="79">
        <f t="shared" si="735"/>
        <v>2.3511881212383701</v>
      </c>
      <c r="J4685" s="78">
        <v>6.0551560000000002</v>
      </c>
      <c r="K4685" s="80">
        <f t="shared" si="736"/>
        <v>6.0551560000000002</v>
      </c>
      <c r="L4685" s="68" t="str">
        <f t="shared" si="729"/>
        <v>Normal</v>
      </c>
      <c r="N4685" s="67">
        <f t="shared" si="730"/>
        <v>3.7039678787616301</v>
      </c>
      <c r="O4685" s="67">
        <f t="shared" si="731"/>
        <v>2.3511881212383701</v>
      </c>
      <c r="P4685" s="81">
        <f t="shared" si="732"/>
        <v>0</v>
      </c>
      <c r="Q4685" s="81">
        <f t="shared" si="733"/>
        <v>-3.7039678787616301</v>
      </c>
      <c r="S4685" s="1">
        <f t="shared" si="737"/>
        <v>5</v>
      </c>
      <c r="T4685" s="1" t="str">
        <f t="shared" si="738"/>
        <v>Peak</v>
      </c>
    </row>
    <row r="4686" spans="1:20" x14ac:dyDescent="0.25">
      <c r="A4686" s="85">
        <v>45121.458333322269</v>
      </c>
      <c r="B4686" s="1">
        <v>7</v>
      </c>
      <c r="C4686" s="1">
        <v>14</v>
      </c>
      <c r="D4686" s="1">
        <v>12</v>
      </c>
      <c r="E4686" s="1" t="str">
        <f t="shared" si="734"/>
        <v>Summer</v>
      </c>
      <c r="F4686" s="78">
        <v>1.4918</v>
      </c>
      <c r="G4686" s="79">
        <f t="shared" si="735"/>
        <v>2.8382444078842854</v>
      </c>
      <c r="J4686" s="78">
        <v>5.1789959999999997</v>
      </c>
      <c r="K4686" s="80">
        <f t="shared" si="736"/>
        <v>5.1789959999999997</v>
      </c>
      <c r="L4686" s="68" t="str">
        <f t="shared" si="729"/>
        <v>Normal</v>
      </c>
      <c r="N4686" s="67">
        <f t="shared" si="730"/>
        <v>2.3407515921157143</v>
      </c>
      <c r="O4686" s="67">
        <f t="shared" si="731"/>
        <v>2.8382444078842854</v>
      </c>
      <c r="P4686" s="81">
        <f t="shared" si="732"/>
        <v>0</v>
      </c>
      <c r="Q4686" s="81">
        <f t="shared" si="733"/>
        <v>-2.3407515921157143</v>
      </c>
      <c r="S4686" s="1">
        <f t="shared" si="737"/>
        <v>5</v>
      </c>
      <c r="T4686" s="1" t="str">
        <f t="shared" si="738"/>
        <v>Peak</v>
      </c>
    </row>
    <row r="4687" spans="1:20" x14ac:dyDescent="0.25">
      <c r="A4687" s="85">
        <v>45121.499999988933</v>
      </c>
      <c r="B4687" s="1">
        <v>7</v>
      </c>
      <c r="C4687" s="1">
        <v>14</v>
      </c>
      <c r="D4687" s="1">
        <v>13</v>
      </c>
      <c r="E4687" s="1" t="str">
        <f t="shared" si="734"/>
        <v>Summer</v>
      </c>
      <c r="F4687" s="78">
        <v>1.7524999999999999</v>
      </c>
      <c r="G4687" s="79">
        <f t="shared" si="735"/>
        <v>3.3342427435428412</v>
      </c>
      <c r="J4687" s="78">
        <v>3.7878499999999997</v>
      </c>
      <c r="K4687" s="80">
        <f t="shared" si="736"/>
        <v>3.7878499999999997</v>
      </c>
      <c r="L4687" s="68" t="str">
        <f t="shared" si="729"/>
        <v>Normal</v>
      </c>
      <c r="N4687" s="67">
        <f t="shared" si="730"/>
        <v>0.45360725645715849</v>
      </c>
      <c r="O4687" s="67">
        <f t="shared" si="731"/>
        <v>3.3342427435428412</v>
      </c>
      <c r="P4687" s="81">
        <f t="shared" si="732"/>
        <v>0</v>
      </c>
      <c r="Q4687" s="81">
        <f t="shared" si="733"/>
        <v>-0.45360725645715849</v>
      </c>
      <c r="S4687" s="1">
        <f t="shared" si="737"/>
        <v>5</v>
      </c>
      <c r="T4687" s="1" t="str">
        <f t="shared" si="738"/>
        <v>Peak</v>
      </c>
    </row>
    <row r="4688" spans="1:20" x14ac:dyDescent="0.25">
      <c r="A4688" s="85">
        <v>45121.541666655598</v>
      </c>
      <c r="B4688" s="1">
        <v>7</v>
      </c>
      <c r="C4688" s="1">
        <v>14</v>
      </c>
      <c r="D4688" s="1">
        <v>14</v>
      </c>
      <c r="E4688" s="1" t="str">
        <f t="shared" si="734"/>
        <v>Summer</v>
      </c>
      <c r="F4688" s="78">
        <v>1.9883999999999999</v>
      </c>
      <c r="G4688" s="79">
        <f t="shared" si="735"/>
        <v>3.7830575014325736</v>
      </c>
      <c r="J4688" s="78">
        <v>5.865729</v>
      </c>
      <c r="K4688" s="80">
        <f t="shared" si="736"/>
        <v>5.865729</v>
      </c>
      <c r="L4688" s="68" t="str">
        <f t="shared" si="729"/>
        <v>Normal</v>
      </c>
      <c r="N4688" s="67">
        <f t="shared" si="730"/>
        <v>2.0826714985674264</v>
      </c>
      <c r="O4688" s="67">
        <f t="shared" si="731"/>
        <v>3.7830575014325736</v>
      </c>
      <c r="P4688" s="81">
        <f t="shared" si="732"/>
        <v>0</v>
      </c>
      <c r="Q4688" s="81">
        <f t="shared" si="733"/>
        <v>-2.0826714985674264</v>
      </c>
      <c r="S4688" s="1">
        <f t="shared" si="737"/>
        <v>5</v>
      </c>
      <c r="T4688" s="1" t="str">
        <f t="shared" si="738"/>
        <v>Peak</v>
      </c>
    </row>
    <row r="4689" spans="1:20" x14ac:dyDescent="0.25">
      <c r="A4689" s="85">
        <v>45121.583333322262</v>
      </c>
      <c r="B4689" s="1">
        <v>7</v>
      </c>
      <c r="C4689" s="1">
        <v>14</v>
      </c>
      <c r="D4689" s="1">
        <v>15</v>
      </c>
      <c r="E4689" s="1" t="str">
        <f t="shared" si="734"/>
        <v>Summer</v>
      </c>
      <c r="F4689" s="78">
        <v>2.1873</v>
      </c>
      <c r="G4689" s="79">
        <f t="shared" si="735"/>
        <v>4.1614774053930139</v>
      </c>
      <c r="J4689" s="78">
        <v>3.3641419999999997</v>
      </c>
      <c r="K4689" s="80">
        <f t="shared" si="736"/>
        <v>3.3641419999999997</v>
      </c>
      <c r="L4689" s="68" t="str">
        <f t="shared" si="729"/>
        <v>Normal</v>
      </c>
      <c r="N4689" s="67">
        <f t="shared" si="730"/>
        <v>0</v>
      </c>
      <c r="O4689" s="67">
        <f t="shared" si="731"/>
        <v>3.3641419999999997</v>
      </c>
      <c r="P4689" s="81">
        <f t="shared" si="732"/>
        <v>0.79733540539301417</v>
      </c>
      <c r="Q4689" s="81">
        <f t="shared" si="733"/>
        <v>0.79733540539301417</v>
      </c>
      <c r="S4689" s="1">
        <f t="shared" si="737"/>
        <v>5</v>
      </c>
      <c r="T4689" s="1" t="str">
        <f t="shared" si="738"/>
        <v>Peak</v>
      </c>
    </row>
    <row r="4690" spans="1:20" x14ac:dyDescent="0.25">
      <c r="A4690" s="85">
        <v>45121.624999988926</v>
      </c>
      <c r="B4690" s="1">
        <v>7</v>
      </c>
      <c r="C4690" s="1">
        <v>14</v>
      </c>
      <c r="D4690" s="1">
        <v>16</v>
      </c>
      <c r="E4690" s="1" t="str">
        <f t="shared" si="734"/>
        <v>Summer</v>
      </c>
      <c r="F4690" s="78">
        <v>2.3860999999999999</v>
      </c>
      <c r="G4690" s="79">
        <f t="shared" si="735"/>
        <v>4.5397070529914823</v>
      </c>
      <c r="J4690" s="78">
        <v>4.1007129999999998</v>
      </c>
      <c r="K4690" s="80">
        <f t="shared" si="736"/>
        <v>4.1007129999999998</v>
      </c>
      <c r="L4690" s="68" t="str">
        <f t="shared" si="729"/>
        <v>Normal</v>
      </c>
      <c r="N4690" s="67">
        <f t="shared" si="730"/>
        <v>0</v>
      </c>
      <c r="O4690" s="67">
        <f t="shared" si="731"/>
        <v>4.1007129999999998</v>
      </c>
      <c r="P4690" s="81">
        <f t="shared" si="732"/>
        <v>0.43899405299148242</v>
      </c>
      <c r="Q4690" s="81">
        <f t="shared" si="733"/>
        <v>0.43899405299148242</v>
      </c>
      <c r="S4690" s="1">
        <f t="shared" si="737"/>
        <v>5</v>
      </c>
      <c r="T4690" s="1" t="str">
        <f t="shared" si="738"/>
        <v>Peak</v>
      </c>
    </row>
    <row r="4691" spans="1:20" x14ac:dyDescent="0.25">
      <c r="A4691" s="85">
        <v>45121.66666665559</v>
      </c>
      <c r="B4691" s="1">
        <v>7</v>
      </c>
      <c r="C4691" s="1">
        <v>14</v>
      </c>
      <c r="D4691" s="1">
        <v>17</v>
      </c>
      <c r="E4691" s="1" t="str">
        <f t="shared" si="734"/>
        <v>Summer</v>
      </c>
      <c r="F4691" s="78">
        <v>2.5158</v>
      </c>
      <c r="G4691" s="79">
        <f t="shared" si="735"/>
        <v>4.7864695544679483</v>
      </c>
      <c r="J4691" s="78">
        <v>2.4465439999999998</v>
      </c>
      <c r="K4691" s="80">
        <f t="shared" si="736"/>
        <v>2.4465439999999998</v>
      </c>
      <c r="L4691" s="68" t="str">
        <f t="shared" ref="L4691:L4754" si="739">IF(AND(D4691&gt;=$C$2,D4691&lt;=$C$3,E4691="Summer"),"MaxDis","Normal")</f>
        <v>Normal</v>
      </c>
      <c r="N4691" s="67">
        <f t="shared" ref="N4691:N4754" si="740">IF(K4691-G4691&lt;0,0,K4691-G4691)</f>
        <v>0</v>
      </c>
      <c r="O4691" s="67">
        <f t="shared" ref="O4691:O4754" si="741">K4691-N4691</f>
        <v>2.4465439999999998</v>
      </c>
      <c r="P4691" s="81">
        <f t="shared" ref="P4691:P4754" si="742">MAX(0,G4691-O4691)</f>
        <v>2.3399255544679485</v>
      </c>
      <c r="Q4691" s="81">
        <f t="shared" ref="Q4691:Q4754" si="743">G4691-K4691</f>
        <v>2.3399255544679485</v>
      </c>
      <c r="S4691" s="1">
        <f t="shared" si="737"/>
        <v>5</v>
      </c>
      <c r="T4691" s="1" t="str">
        <f t="shared" si="738"/>
        <v>Peak</v>
      </c>
    </row>
    <row r="4692" spans="1:20" x14ac:dyDescent="0.25">
      <c r="A4692" s="85">
        <v>45121.708333322254</v>
      </c>
      <c r="B4692" s="1">
        <v>7</v>
      </c>
      <c r="C4692" s="1">
        <v>14</v>
      </c>
      <c r="D4692" s="1">
        <v>18</v>
      </c>
      <c r="E4692" s="1" t="str">
        <f t="shared" ref="E4692:E4755" si="744">IF(AND(B4692&gt;=$C$5,B4692&lt;=$C$6),"Summer","Non-Summer")</f>
        <v>Summer</v>
      </c>
      <c r="F4692" s="78">
        <v>2.4935</v>
      </c>
      <c r="G4692" s="79">
        <f t="shared" ref="G4692:G4755" si="745">F4692*$G$13</f>
        <v>4.7440423857484024</v>
      </c>
      <c r="J4692" s="78">
        <v>1.1924949999999999</v>
      </c>
      <c r="K4692" s="80">
        <f t="shared" ref="K4692:K4755" si="746">J4692*$K$13</f>
        <v>1.1924949999999999</v>
      </c>
      <c r="L4692" s="68" t="str">
        <f t="shared" si="739"/>
        <v>Normal</v>
      </c>
      <c r="N4692" s="67">
        <f t="shared" si="740"/>
        <v>0</v>
      </c>
      <c r="O4692" s="67">
        <f t="shared" si="741"/>
        <v>1.1924949999999999</v>
      </c>
      <c r="P4692" s="81">
        <f t="shared" si="742"/>
        <v>3.5515473857484023</v>
      </c>
      <c r="Q4692" s="81">
        <f t="shared" si="743"/>
        <v>3.5515473857484023</v>
      </c>
      <c r="S4692" s="1">
        <f t="shared" ref="S4692:S4755" si="747">WEEKDAY(A4692,2)</f>
        <v>5</v>
      </c>
      <c r="T4692" s="1" t="str">
        <f t="shared" ref="T4692:T4755" si="748">IF(S4692&gt;5,"Off-Peak",IF(AND(D4692&gt;=$C$7,D4692&lt;$C$8),"Peak","Off-Peak"))</f>
        <v>Peak</v>
      </c>
    </row>
    <row r="4693" spans="1:20" x14ac:dyDescent="0.25">
      <c r="A4693" s="85">
        <v>45121.749999988919</v>
      </c>
      <c r="B4693" s="1">
        <v>7</v>
      </c>
      <c r="C4693" s="1">
        <v>14</v>
      </c>
      <c r="D4693" s="1">
        <v>19</v>
      </c>
      <c r="E4693" s="1" t="str">
        <f t="shared" si="744"/>
        <v>Summer</v>
      </c>
      <c r="F4693" s="78">
        <v>2.3776000000000002</v>
      </c>
      <c r="G4693" s="79">
        <f t="shared" si="745"/>
        <v>4.5235352622239429</v>
      </c>
      <c r="J4693" s="78">
        <v>0.15357099999999999</v>
      </c>
      <c r="K4693" s="80">
        <f t="shared" si="746"/>
        <v>0.15357099999999999</v>
      </c>
      <c r="L4693" s="68" t="str">
        <f t="shared" si="739"/>
        <v>Normal</v>
      </c>
      <c r="N4693" s="67">
        <f t="shared" si="740"/>
        <v>0</v>
      </c>
      <c r="O4693" s="67">
        <f t="shared" si="741"/>
        <v>0.15357099999999999</v>
      </c>
      <c r="P4693" s="81">
        <f t="shared" si="742"/>
        <v>4.3699642622239425</v>
      </c>
      <c r="Q4693" s="81">
        <f t="shared" si="743"/>
        <v>4.3699642622239425</v>
      </c>
      <c r="S4693" s="1">
        <f t="shared" si="747"/>
        <v>5</v>
      </c>
      <c r="T4693" s="1" t="str">
        <f t="shared" si="748"/>
        <v>Peak</v>
      </c>
    </row>
    <row r="4694" spans="1:20" x14ac:dyDescent="0.25">
      <c r="A4694" s="85">
        <v>45121.791666655583</v>
      </c>
      <c r="B4694" s="1">
        <v>7</v>
      </c>
      <c r="C4694" s="1">
        <v>14</v>
      </c>
      <c r="D4694" s="1">
        <v>20</v>
      </c>
      <c r="E4694" s="1" t="str">
        <f t="shared" si="744"/>
        <v>Summer</v>
      </c>
      <c r="F4694" s="78">
        <v>2.2608000000000001</v>
      </c>
      <c r="G4694" s="79">
        <f t="shared" si="745"/>
        <v>4.3013158314417437</v>
      </c>
      <c r="J4694" s="78">
        <v>0</v>
      </c>
      <c r="K4694" s="80">
        <f t="shared" si="746"/>
        <v>0</v>
      </c>
      <c r="L4694" s="68" t="str">
        <f t="shared" si="739"/>
        <v>Normal</v>
      </c>
      <c r="N4694" s="67">
        <f t="shared" si="740"/>
        <v>0</v>
      </c>
      <c r="O4694" s="67">
        <f t="shared" si="741"/>
        <v>0</v>
      </c>
      <c r="P4694" s="81">
        <f t="shared" si="742"/>
        <v>4.3013158314417437</v>
      </c>
      <c r="Q4694" s="81">
        <f t="shared" si="743"/>
        <v>4.3013158314417437</v>
      </c>
      <c r="S4694" s="1">
        <f t="shared" si="747"/>
        <v>5</v>
      </c>
      <c r="T4694" s="1" t="str">
        <f t="shared" si="748"/>
        <v>Peak</v>
      </c>
    </row>
    <row r="4695" spans="1:20" x14ac:dyDescent="0.25">
      <c r="A4695" s="85">
        <v>45121.833333322247</v>
      </c>
      <c r="B4695" s="1">
        <v>7</v>
      </c>
      <c r="C4695" s="1">
        <v>14</v>
      </c>
      <c r="D4695" s="1">
        <v>21</v>
      </c>
      <c r="E4695" s="1" t="str">
        <f t="shared" si="744"/>
        <v>Summer</v>
      </c>
      <c r="F4695" s="78">
        <v>2.1684999999999999</v>
      </c>
      <c r="G4695" s="79">
        <f t="shared" si="745"/>
        <v>4.1257092093424541</v>
      </c>
      <c r="J4695" s="78">
        <v>0</v>
      </c>
      <c r="K4695" s="80">
        <f t="shared" si="746"/>
        <v>0</v>
      </c>
      <c r="L4695" s="68" t="str">
        <f t="shared" si="739"/>
        <v>Normal</v>
      </c>
      <c r="N4695" s="67">
        <f t="shared" si="740"/>
        <v>0</v>
      </c>
      <c r="O4695" s="67">
        <f t="shared" si="741"/>
        <v>0</v>
      </c>
      <c r="P4695" s="81">
        <f t="shared" si="742"/>
        <v>4.1257092093424541</v>
      </c>
      <c r="Q4695" s="81">
        <f t="shared" si="743"/>
        <v>4.1257092093424541</v>
      </c>
      <c r="S4695" s="1">
        <f t="shared" si="747"/>
        <v>5</v>
      </c>
      <c r="T4695" s="1" t="str">
        <f t="shared" si="748"/>
        <v>Peak</v>
      </c>
    </row>
    <row r="4696" spans="1:20" x14ac:dyDescent="0.25">
      <c r="A4696" s="85">
        <v>45121.874999988911</v>
      </c>
      <c r="B4696" s="1">
        <v>7</v>
      </c>
      <c r="C4696" s="1">
        <v>14</v>
      </c>
      <c r="D4696" s="1">
        <v>22</v>
      </c>
      <c r="E4696" s="1" t="str">
        <f t="shared" si="744"/>
        <v>Summer</v>
      </c>
      <c r="F4696" s="78">
        <v>1.9954000000000001</v>
      </c>
      <c r="G4696" s="79">
        <f t="shared" si="745"/>
        <v>3.7963754467705479</v>
      </c>
      <c r="J4696" s="78">
        <v>0</v>
      </c>
      <c r="K4696" s="80">
        <f t="shared" si="746"/>
        <v>0</v>
      </c>
      <c r="L4696" s="68" t="str">
        <f t="shared" si="739"/>
        <v>Normal</v>
      </c>
      <c r="N4696" s="67">
        <f t="shared" si="740"/>
        <v>0</v>
      </c>
      <c r="O4696" s="67">
        <f t="shared" si="741"/>
        <v>0</v>
      </c>
      <c r="P4696" s="81">
        <f t="shared" si="742"/>
        <v>3.7963754467705479</v>
      </c>
      <c r="Q4696" s="81">
        <f t="shared" si="743"/>
        <v>3.7963754467705479</v>
      </c>
      <c r="S4696" s="1">
        <f t="shared" si="747"/>
        <v>5</v>
      </c>
      <c r="T4696" s="1" t="str">
        <f t="shared" si="748"/>
        <v>Off-Peak</v>
      </c>
    </row>
    <row r="4697" spans="1:20" x14ac:dyDescent="0.25">
      <c r="A4697" s="85">
        <v>45121.916666655576</v>
      </c>
      <c r="B4697" s="1">
        <v>7</v>
      </c>
      <c r="C4697" s="1">
        <v>14</v>
      </c>
      <c r="D4697" s="1">
        <v>23</v>
      </c>
      <c r="E4697" s="1" t="str">
        <f t="shared" si="744"/>
        <v>Summer</v>
      </c>
      <c r="F4697" s="78">
        <v>1.6870000000000001</v>
      </c>
      <c r="G4697" s="79">
        <f t="shared" si="745"/>
        <v>3.2096248264517966</v>
      </c>
      <c r="J4697" s="78">
        <v>0</v>
      </c>
      <c r="K4697" s="80">
        <f t="shared" si="746"/>
        <v>0</v>
      </c>
      <c r="L4697" s="68" t="str">
        <f t="shared" si="739"/>
        <v>Normal</v>
      </c>
      <c r="N4697" s="67">
        <f t="shared" si="740"/>
        <v>0</v>
      </c>
      <c r="O4697" s="67">
        <f t="shared" si="741"/>
        <v>0</v>
      </c>
      <c r="P4697" s="81">
        <f t="shared" si="742"/>
        <v>3.2096248264517966</v>
      </c>
      <c r="Q4697" s="81">
        <f t="shared" si="743"/>
        <v>3.2096248264517966</v>
      </c>
      <c r="S4697" s="1">
        <f t="shared" si="747"/>
        <v>5</v>
      </c>
      <c r="T4697" s="1" t="str">
        <f t="shared" si="748"/>
        <v>Off-Peak</v>
      </c>
    </row>
    <row r="4698" spans="1:20" x14ac:dyDescent="0.25">
      <c r="A4698" s="85">
        <v>45121.95833332224</v>
      </c>
      <c r="B4698" s="1">
        <v>7</v>
      </c>
      <c r="C4698" s="1">
        <v>15</v>
      </c>
      <c r="D4698" s="1">
        <v>0</v>
      </c>
      <c r="E4698" s="1" t="str">
        <f t="shared" si="744"/>
        <v>Summer</v>
      </c>
      <c r="F4698" s="78">
        <v>1.4641</v>
      </c>
      <c r="G4698" s="79">
        <f t="shared" si="745"/>
        <v>2.7855433956183018</v>
      </c>
      <c r="J4698" s="78">
        <v>0</v>
      </c>
      <c r="K4698" s="80">
        <f t="shared" si="746"/>
        <v>0</v>
      </c>
      <c r="L4698" s="68" t="str">
        <f t="shared" si="739"/>
        <v>Normal</v>
      </c>
      <c r="N4698" s="67">
        <f t="shared" si="740"/>
        <v>0</v>
      </c>
      <c r="O4698" s="67">
        <f t="shared" si="741"/>
        <v>0</v>
      </c>
      <c r="P4698" s="81">
        <f t="shared" si="742"/>
        <v>2.7855433956183018</v>
      </c>
      <c r="Q4698" s="81">
        <f t="shared" si="743"/>
        <v>2.7855433956183018</v>
      </c>
      <c r="S4698" s="1">
        <f t="shared" si="747"/>
        <v>5</v>
      </c>
      <c r="T4698" s="1" t="str">
        <f t="shared" si="748"/>
        <v>Off-Peak</v>
      </c>
    </row>
    <row r="4699" spans="1:20" x14ac:dyDescent="0.25">
      <c r="A4699" s="85">
        <v>45121.999999988904</v>
      </c>
      <c r="B4699" s="1">
        <v>7</v>
      </c>
      <c r="C4699" s="1">
        <v>15</v>
      </c>
      <c r="D4699" s="1">
        <v>1</v>
      </c>
      <c r="E4699" s="1" t="str">
        <f t="shared" si="744"/>
        <v>Summer</v>
      </c>
      <c r="F4699" s="78">
        <v>1.2690999999999999</v>
      </c>
      <c r="G4699" s="79">
        <f t="shared" si="745"/>
        <v>2.4145434897747329</v>
      </c>
      <c r="J4699" s="78">
        <v>0</v>
      </c>
      <c r="K4699" s="80">
        <f t="shared" si="746"/>
        <v>0</v>
      </c>
      <c r="L4699" s="68" t="str">
        <f t="shared" si="739"/>
        <v>Normal</v>
      </c>
      <c r="N4699" s="67">
        <f t="shared" si="740"/>
        <v>0</v>
      </c>
      <c r="O4699" s="67">
        <f t="shared" si="741"/>
        <v>0</v>
      </c>
      <c r="P4699" s="81">
        <f t="shared" si="742"/>
        <v>2.4145434897747329</v>
      </c>
      <c r="Q4699" s="81">
        <f t="shared" si="743"/>
        <v>2.4145434897747329</v>
      </c>
      <c r="S4699" s="1">
        <f t="shared" si="747"/>
        <v>6</v>
      </c>
      <c r="T4699" s="1" t="str">
        <f t="shared" si="748"/>
        <v>Off-Peak</v>
      </c>
    </row>
    <row r="4700" spans="1:20" x14ac:dyDescent="0.25">
      <c r="A4700" s="85">
        <v>45122.041666655568</v>
      </c>
      <c r="B4700" s="1">
        <v>7</v>
      </c>
      <c r="C4700" s="1">
        <v>15</v>
      </c>
      <c r="D4700" s="1">
        <v>2</v>
      </c>
      <c r="E4700" s="1" t="str">
        <f t="shared" si="744"/>
        <v>Summer</v>
      </c>
      <c r="F4700" s="78">
        <v>1.1203000000000001</v>
      </c>
      <c r="G4700" s="79">
        <f t="shared" si="745"/>
        <v>2.1314420231617945</v>
      </c>
      <c r="J4700" s="78">
        <v>0</v>
      </c>
      <c r="K4700" s="80">
        <f t="shared" si="746"/>
        <v>0</v>
      </c>
      <c r="L4700" s="68" t="str">
        <f t="shared" si="739"/>
        <v>Normal</v>
      </c>
      <c r="N4700" s="67">
        <f t="shared" si="740"/>
        <v>0</v>
      </c>
      <c r="O4700" s="67">
        <f t="shared" si="741"/>
        <v>0</v>
      </c>
      <c r="P4700" s="81">
        <f t="shared" si="742"/>
        <v>2.1314420231617945</v>
      </c>
      <c r="Q4700" s="81">
        <f t="shared" si="743"/>
        <v>2.1314420231617945</v>
      </c>
      <c r="S4700" s="1">
        <f t="shared" si="747"/>
        <v>6</v>
      </c>
      <c r="T4700" s="1" t="str">
        <f t="shared" si="748"/>
        <v>Off-Peak</v>
      </c>
    </row>
    <row r="4701" spans="1:20" x14ac:dyDescent="0.25">
      <c r="A4701" s="85">
        <v>45122.083333322233</v>
      </c>
      <c r="B4701" s="1">
        <v>7</v>
      </c>
      <c r="C4701" s="1">
        <v>15</v>
      </c>
      <c r="D4701" s="1">
        <v>3</v>
      </c>
      <c r="E4701" s="1" t="str">
        <f t="shared" si="744"/>
        <v>Summer</v>
      </c>
      <c r="F4701" s="78">
        <v>1.0177</v>
      </c>
      <c r="G4701" s="79">
        <f t="shared" si="745"/>
        <v>1.9362389957794863</v>
      </c>
      <c r="J4701" s="78">
        <v>0</v>
      </c>
      <c r="K4701" s="80">
        <f t="shared" si="746"/>
        <v>0</v>
      </c>
      <c r="L4701" s="68" t="str">
        <f t="shared" si="739"/>
        <v>Normal</v>
      </c>
      <c r="N4701" s="67">
        <f t="shared" si="740"/>
        <v>0</v>
      </c>
      <c r="O4701" s="67">
        <f t="shared" si="741"/>
        <v>0</v>
      </c>
      <c r="P4701" s="81">
        <f t="shared" si="742"/>
        <v>1.9362389957794863</v>
      </c>
      <c r="Q4701" s="81">
        <f t="shared" si="743"/>
        <v>1.9362389957794863</v>
      </c>
      <c r="S4701" s="1">
        <f t="shared" si="747"/>
        <v>6</v>
      </c>
      <c r="T4701" s="1" t="str">
        <f t="shared" si="748"/>
        <v>Off-Peak</v>
      </c>
    </row>
    <row r="4702" spans="1:20" x14ac:dyDescent="0.25">
      <c r="A4702" s="85">
        <v>45122.124999988897</v>
      </c>
      <c r="B4702" s="1">
        <v>7</v>
      </c>
      <c r="C4702" s="1">
        <v>15</v>
      </c>
      <c r="D4702" s="1">
        <v>4</v>
      </c>
      <c r="E4702" s="1" t="str">
        <f t="shared" si="744"/>
        <v>Summer</v>
      </c>
      <c r="F4702" s="78">
        <v>0.93820000000000003</v>
      </c>
      <c r="G4702" s="79">
        <f t="shared" si="745"/>
        <v>1.784985188012493</v>
      </c>
      <c r="J4702" s="78">
        <v>0</v>
      </c>
      <c r="K4702" s="80">
        <f t="shared" si="746"/>
        <v>0</v>
      </c>
      <c r="L4702" s="68" t="str">
        <f t="shared" si="739"/>
        <v>Normal</v>
      </c>
      <c r="N4702" s="67">
        <f t="shared" si="740"/>
        <v>0</v>
      </c>
      <c r="O4702" s="67">
        <f t="shared" si="741"/>
        <v>0</v>
      </c>
      <c r="P4702" s="81">
        <f t="shared" si="742"/>
        <v>1.784985188012493</v>
      </c>
      <c r="Q4702" s="81">
        <f t="shared" si="743"/>
        <v>1.784985188012493</v>
      </c>
      <c r="S4702" s="1">
        <f t="shared" si="747"/>
        <v>6</v>
      </c>
      <c r="T4702" s="1" t="str">
        <f t="shared" si="748"/>
        <v>Off-Peak</v>
      </c>
    </row>
    <row r="4703" spans="1:20" x14ac:dyDescent="0.25">
      <c r="A4703" s="85">
        <v>45122.166666655561</v>
      </c>
      <c r="B4703" s="1">
        <v>7</v>
      </c>
      <c r="C4703" s="1">
        <v>15</v>
      </c>
      <c r="D4703" s="1">
        <v>5</v>
      </c>
      <c r="E4703" s="1" t="str">
        <f t="shared" si="744"/>
        <v>Summer</v>
      </c>
      <c r="F4703" s="78">
        <v>0.88480000000000003</v>
      </c>
      <c r="G4703" s="79">
        <f t="shared" si="745"/>
        <v>1.6833882907199464</v>
      </c>
      <c r="J4703" s="78">
        <v>0</v>
      </c>
      <c r="K4703" s="80">
        <f t="shared" si="746"/>
        <v>0</v>
      </c>
      <c r="L4703" s="68" t="str">
        <f t="shared" si="739"/>
        <v>Normal</v>
      </c>
      <c r="N4703" s="67">
        <f t="shared" si="740"/>
        <v>0</v>
      </c>
      <c r="O4703" s="67">
        <f t="shared" si="741"/>
        <v>0</v>
      </c>
      <c r="P4703" s="81">
        <f t="shared" si="742"/>
        <v>1.6833882907199464</v>
      </c>
      <c r="Q4703" s="81">
        <f t="shared" si="743"/>
        <v>1.6833882907199464</v>
      </c>
      <c r="S4703" s="1">
        <f t="shared" si="747"/>
        <v>6</v>
      </c>
      <c r="T4703" s="1" t="str">
        <f t="shared" si="748"/>
        <v>Off-Peak</v>
      </c>
    </row>
    <row r="4704" spans="1:20" x14ac:dyDescent="0.25">
      <c r="A4704" s="85">
        <v>45122.208333322225</v>
      </c>
      <c r="B4704" s="1">
        <v>7</v>
      </c>
      <c r="C4704" s="1">
        <v>15</v>
      </c>
      <c r="D4704" s="1">
        <v>6</v>
      </c>
      <c r="E4704" s="1" t="str">
        <f t="shared" si="744"/>
        <v>Summer</v>
      </c>
      <c r="F4704" s="78">
        <v>0.8518</v>
      </c>
      <c r="G4704" s="79">
        <f t="shared" si="745"/>
        <v>1.6206036912694963</v>
      </c>
      <c r="J4704" s="78">
        <v>0.210892</v>
      </c>
      <c r="K4704" s="80">
        <f t="shared" si="746"/>
        <v>0.210892</v>
      </c>
      <c r="L4704" s="68" t="str">
        <f t="shared" si="739"/>
        <v>Normal</v>
      </c>
      <c r="N4704" s="67">
        <f t="shared" si="740"/>
        <v>0</v>
      </c>
      <c r="O4704" s="67">
        <f t="shared" si="741"/>
        <v>0.210892</v>
      </c>
      <c r="P4704" s="81">
        <f t="shared" si="742"/>
        <v>1.4097116912694962</v>
      </c>
      <c r="Q4704" s="81">
        <f t="shared" si="743"/>
        <v>1.4097116912694962</v>
      </c>
      <c r="S4704" s="1">
        <f t="shared" si="747"/>
        <v>6</v>
      </c>
      <c r="T4704" s="1" t="str">
        <f t="shared" si="748"/>
        <v>Off-Peak</v>
      </c>
    </row>
    <row r="4705" spans="1:20" x14ac:dyDescent="0.25">
      <c r="A4705" s="85">
        <v>45122.24999998889</v>
      </c>
      <c r="B4705" s="1">
        <v>7</v>
      </c>
      <c r="C4705" s="1">
        <v>15</v>
      </c>
      <c r="D4705" s="1">
        <v>7</v>
      </c>
      <c r="E4705" s="1" t="str">
        <f t="shared" si="744"/>
        <v>Summer</v>
      </c>
      <c r="F4705" s="78">
        <v>0.84340000000000004</v>
      </c>
      <c r="G4705" s="79">
        <f t="shared" si="745"/>
        <v>1.6046221568639272</v>
      </c>
      <c r="J4705" s="78">
        <v>1.394031</v>
      </c>
      <c r="K4705" s="80">
        <f t="shared" si="746"/>
        <v>1.394031</v>
      </c>
      <c r="L4705" s="68" t="str">
        <f t="shared" si="739"/>
        <v>Normal</v>
      </c>
      <c r="N4705" s="67">
        <f t="shared" si="740"/>
        <v>0</v>
      </c>
      <c r="O4705" s="67">
        <f t="shared" si="741"/>
        <v>1.394031</v>
      </c>
      <c r="P4705" s="81">
        <f t="shared" si="742"/>
        <v>0.21059115686392715</v>
      </c>
      <c r="Q4705" s="81">
        <f t="shared" si="743"/>
        <v>0.21059115686392715</v>
      </c>
      <c r="S4705" s="1">
        <f t="shared" si="747"/>
        <v>6</v>
      </c>
      <c r="T4705" s="1" t="str">
        <f t="shared" si="748"/>
        <v>Off-Peak</v>
      </c>
    </row>
    <row r="4706" spans="1:20" x14ac:dyDescent="0.25">
      <c r="A4706" s="85">
        <v>45122.291666655554</v>
      </c>
      <c r="B4706" s="1">
        <v>7</v>
      </c>
      <c r="C4706" s="1">
        <v>15</v>
      </c>
      <c r="D4706" s="1">
        <v>8</v>
      </c>
      <c r="E4706" s="1" t="str">
        <f t="shared" si="744"/>
        <v>Summer</v>
      </c>
      <c r="F4706" s="78">
        <v>0.91149999999999998</v>
      </c>
      <c r="G4706" s="79">
        <f t="shared" si="745"/>
        <v>1.7341867393662196</v>
      </c>
      <c r="J4706" s="78">
        <v>2.9760859999999996</v>
      </c>
      <c r="K4706" s="80">
        <f t="shared" si="746"/>
        <v>2.9760859999999996</v>
      </c>
      <c r="L4706" s="68" t="str">
        <f t="shared" si="739"/>
        <v>Normal</v>
      </c>
      <c r="N4706" s="67">
        <f t="shared" si="740"/>
        <v>1.24189926063378</v>
      </c>
      <c r="O4706" s="67">
        <f t="shared" si="741"/>
        <v>1.7341867393662196</v>
      </c>
      <c r="P4706" s="81">
        <f t="shared" si="742"/>
        <v>0</v>
      </c>
      <c r="Q4706" s="81">
        <f t="shared" si="743"/>
        <v>-1.24189926063378</v>
      </c>
      <c r="S4706" s="1">
        <f t="shared" si="747"/>
        <v>6</v>
      </c>
      <c r="T4706" s="1" t="str">
        <f t="shared" si="748"/>
        <v>Off-Peak</v>
      </c>
    </row>
    <row r="4707" spans="1:20" x14ac:dyDescent="0.25">
      <c r="A4707" s="85">
        <v>45122.333333322218</v>
      </c>
      <c r="B4707" s="1">
        <v>7</v>
      </c>
      <c r="C4707" s="1">
        <v>15</v>
      </c>
      <c r="D4707" s="1">
        <v>9</v>
      </c>
      <c r="E4707" s="1" t="str">
        <f t="shared" si="744"/>
        <v>Summer</v>
      </c>
      <c r="F4707" s="78">
        <v>1.109</v>
      </c>
      <c r="G4707" s="79">
        <f t="shared" si="745"/>
        <v>2.1099430542590647</v>
      </c>
      <c r="J4707" s="78">
        <v>4.2213829999999994</v>
      </c>
      <c r="K4707" s="80">
        <f t="shared" si="746"/>
        <v>4.2213829999999994</v>
      </c>
      <c r="L4707" s="68" t="str">
        <f t="shared" si="739"/>
        <v>Normal</v>
      </c>
      <c r="N4707" s="67">
        <f t="shared" si="740"/>
        <v>2.1114399457409347</v>
      </c>
      <c r="O4707" s="67">
        <f t="shared" si="741"/>
        <v>2.1099430542590647</v>
      </c>
      <c r="P4707" s="81">
        <f t="shared" si="742"/>
        <v>0</v>
      </c>
      <c r="Q4707" s="81">
        <f t="shared" si="743"/>
        <v>-2.1114399457409347</v>
      </c>
      <c r="S4707" s="1">
        <f t="shared" si="747"/>
        <v>6</v>
      </c>
      <c r="T4707" s="1" t="str">
        <f t="shared" si="748"/>
        <v>Off-Peak</v>
      </c>
    </row>
    <row r="4708" spans="1:20" x14ac:dyDescent="0.25">
      <c r="A4708" s="85">
        <v>45122.374999988882</v>
      </c>
      <c r="B4708" s="1">
        <v>7</v>
      </c>
      <c r="C4708" s="1">
        <v>15</v>
      </c>
      <c r="D4708" s="1">
        <v>10</v>
      </c>
      <c r="E4708" s="1" t="str">
        <f t="shared" si="744"/>
        <v>Summer</v>
      </c>
      <c r="F4708" s="78">
        <v>1.3371</v>
      </c>
      <c r="G4708" s="79">
        <f t="shared" si="745"/>
        <v>2.5439178159150542</v>
      </c>
      <c r="J4708" s="78">
        <v>5.1574129999999991</v>
      </c>
      <c r="K4708" s="80">
        <f t="shared" si="746"/>
        <v>5.1574129999999991</v>
      </c>
      <c r="L4708" s="68" t="str">
        <f t="shared" si="739"/>
        <v>Normal</v>
      </c>
      <c r="N4708" s="67">
        <f t="shared" si="740"/>
        <v>2.613495184084945</v>
      </c>
      <c r="O4708" s="67">
        <f t="shared" si="741"/>
        <v>2.5439178159150542</v>
      </c>
      <c r="P4708" s="81">
        <f t="shared" si="742"/>
        <v>0</v>
      </c>
      <c r="Q4708" s="81">
        <f t="shared" si="743"/>
        <v>-2.613495184084945</v>
      </c>
      <c r="S4708" s="1">
        <f t="shared" si="747"/>
        <v>6</v>
      </c>
      <c r="T4708" s="1" t="str">
        <f t="shared" si="748"/>
        <v>Off-Peak</v>
      </c>
    </row>
    <row r="4709" spans="1:20" x14ac:dyDescent="0.25">
      <c r="A4709" s="85">
        <v>45122.416666655547</v>
      </c>
      <c r="B4709" s="1">
        <v>7</v>
      </c>
      <c r="C4709" s="1">
        <v>15</v>
      </c>
      <c r="D4709" s="1">
        <v>11</v>
      </c>
      <c r="E4709" s="1" t="str">
        <f t="shared" si="744"/>
        <v>Summer</v>
      </c>
      <c r="F4709" s="78">
        <v>1.5455000000000001</v>
      </c>
      <c r="G4709" s="79">
        <f t="shared" si="745"/>
        <v>2.9404120742627455</v>
      </c>
      <c r="J4709" s="78">
        <v>5.7783389999999999</v>
      </c>
      <c r="K4709" s="80">
        <f t="shared" si="746"/>
        <v>5.7783389999999999</v>
      </c>
      <c r="L4709" s="68" t="str">
        <f t="shared" si="739"/>
        <v>Normal</v>
      </c>
      <c r="N4709" s="67">
        <f t="shared" si="740"/>
        <v>2.8379269257372544</v>
      </c>
      <c r="O4709" s="67">
        <f t="shared" si="741"/>
        <v>2.9404120742627455</v>
      </c>
      <c r="P4709" s="81">
        <f t="shared" si="742"/>
        <v>0</v>
      </c>
      <c r="Q4709" s="81">
        <f t="shared" si="743"/>
        <v>-2.8379269257372544</v>
      </c>
      <c r="S4709" s="1">
        <f t="shared" si="747"/>
        <v>6</v>
      </c>
      <c r="T4709" s="1" t="str">
        <f t="shared" si="748"/>
        <v>Off-Peak</v>
      </c>
    </row>
    <row r="4710" spans="1:20" x14ac:dyDescent="0.25">
      <c r="A4710" s="85">
        <v>45122.458333322211</v>
      </c>
      <c r="B4710" s="1">
        <v>7</v>
      </c>
      <c r="C4710" s="1">
        <v>15</v>
      </c>
      <c r="D4710" s="1">
        <v>12</v>
      </c>
      <c r="E4710" s="1" t="str">
        <f t="shared" si="744"/>
        <v>Summer</v>
      </c>
      <c r="F4710" s="78">
        <v>1.7569999999999999</v>
      </c>
      <c r="G4710" s="79">
        <f t="shared" si="745"/>
        <v>3.3428042798315389</v>
      </c>
      <c r="J4710" s="78">
        <v>6.1068320000000007</v>
      </c>
      <c r="K4710" s="80">
        <f t="shared" si="746"/>
        <v>6.1068320000000007</v>
      </c>
      <c r="L4710" s="68" t="str">
        <f t="shared" si="739"/>
        <v>Normal</v>
      </c>
      <c r="N4710" s="67">
        <f t="shared" si="740"/>
        <v>2.7640277201684618</v>
      </c>
      <c r="O4710" s="67">
        <f t="shared" si="741"/>
        <v>3.3428042798315389</v>
      </c>
      <c r="P4710" s="81">
        <f t="shared" si="742"/>
        <v>0</v>
      </c>
      <c r="Q4710" s="81">
        <f t="shared" si="743"/>
        <v>-2.7640277201684618</v>
      </c>
      <c r="S4710" s="1">
        <f t="shared" si="747"/>
        <v>6</v>
      </c>
      <c r="T4710" s="1" t="str">
        <f t="shared" si="748"/>
        <v>Off-Peak</v>
      </c>
    </row>
    <row r="4711" spans="1:20" x14ac:dyDescent="0.25">
      <c r="A4711" s="85">
        <v>45122.499999988875</v>
      </c>
      <c r="B4711" s="1">
        <v>7</v>
      </c>
      <c r="C4711" s="1">
        <v>15</v>
      </c>
      <c r="D4711" s="1">
        <v>13</v>
      </c>
      <c r="E4711" s="1" t="str">
        <f t="shared" si="744"/>
        <v>Summer</v>
      </c>
      <c r="F4711" s="78">
        <v>1.9424999999999999</v>
      </c>
      <c r="G4711" s="79">
        <f t="shared" si="745"/>
        <v>3.6957298312878568</v>
      </c>
      <c r="J4711" s="78">
        <v>6.075285</v>
      </c>
      <c r="K4711" s="80">
        <f t="shared" si="746"/>
        <v>6.075285</v>
      </c>
      <c r="L4711" s="68" t="str">
        <f t="shared" si="739"/>
        <v>Normal</v>
      </c>
      <c r="N4711" s="67">
        <f t="shared" si="740"/>
        <v>2.3795551687121432</v>
      </c>
      <c r="O4711" s="67">
        <f t="shared" si="741"/>
        <v>3.6957298312878568</v>
      </c>
      <c r="P4711" s="81">
        <f t="shared" si="742"/>
        <v>0</v>
      </c>
      <c r="Q4711" s="81">
        <f t="shared" si="743"/>
        <v>-2.3795551687121432</v>
      </c>
      <c r="S4711" s="1">
        <f t="shared" si="747"/>
        <v>6</v>
      </c>
      <c r="T4711" s="1" t="str">
        <f t="shared" si="748"/>
        <v>Off-Peak</v>
      </c>
    </row>
    <row r="4712" spans="1:20" x14ac:dyDescent="0.25">
      <c r="A4712" s="85">
        <v>45122.541666655539</v>
      </c>
      <c r="B4712" s="1">
        <v>7</v>
      </c>
      <c r="C4712" s="1">
        <v>15</v>
      </c>
      <c r="D4712" s="1">
        <v>14</v>
      </c>
      <c r="E4712" s="1" t="str">
        <f t="shared" si="744"/>
        <v>Summer</v>
      </c>
      <c r="F4712" s="78">
        <v>2.0876999999999999</v>
      </c>
      <c r="G4712" s="79">
        <f t="shared" si="745"/>
        <v>3.9719820688698371</v>
      </c>
      <c r="J4712" s="78">
        <v>4.6532749999999998</v>
      </c>
      <c r="K4712" s="80">
        <f t="shared" si="746"/>
        <v>4.6532749999999998</v>
      </c>
      <c r="L4712" s="68" t="str">
        <f t="shared" si="739"/>
        <v>Normal</v>
      </c>
      <c r="N4712" s="67">
        <f t="shared" si="740"/>
        <v>0.68129293113016276</v>
      </c>
      <c r="O4712" s="67">
        <f t="shared" si="741"/>
        <v>3.9719820688698371</v>
      </c>
      <c r="P4712" s="81">
        <f t="shared" si="742"/>
        <v>0</v>
      </c>
      <c r="Q4712" s="81">
        <f t="shared" si="743"/>
        <v>-0.68129293113016276</v>
      </c>
      <c r="S4712" s="1">
        <f t="shared" si="747"/>
        <v>6</v>
      </c>
      <c r="T4712" s="1" t="str">
        <f t="shared" si="748"/>
        <v>Off-Peak</v>
      </c>
    </row>
    <row r="4713" spans="1:20" x14ac:dyDescent="0.25">
      <c r="A4713" s="85">
        <v>45122.583333322204</v>
      </c>
      <c r="B4713" s="1">
        <v>7</v>
      </c>
      <c r="C4713" s="1">
        <v>15</v>
      </c>
      <c r="D4713" s="1">
        <v>15</v>
      </c>
      <c r="E4713" s="1" t="str">
        <f t="shared" si="744"/>
        <v>Summer</v>
      </c>
      <c r="F4713" s="78">
        <v>2.1772</v>
      </c>
      <c r="G4713" s="79">
        <f t="shared" si="745"/>
        <v>4.1422615128339366</v>
      </c>
      <c r="J4713" s="78">
        <v>5.0394550000000002</v>
      </c>
      <c r="K4713" s="80">
        <f t="shared" si="746"/>
        <v>5.0394550000000002</v>
      </c>
      <c r="L4713" s="68" t="str">
        <f t="shared" si="739"/>
        <v>Normal</v>
      </c>
      <c r="N4713" s="67">
        <f t="shared" si="740"/>
        <v>0.89719348716606362</v>
      </c>
      <c r="O4713" s="67">
        <f t="shared" si="741"/>
        <v>4.1422615128339366</v>
      </c>
      <c r="P4713" s="81">
        <f t="shared" si="742"/>
        <v>0</v>
      </c>
      <c r="Q4713" s="81">
        <f t="shared" si="743"/>
        <v>-0.89719348716606362</v>
      </c>
      <c r="S4713" s="1">
        <f t="shared" si="747"/>
        <v>6</v>
      </c>
      <c r="T4713" s="1" t="str">
        <f t="shared" si="748"/>
        <v>Off-Peak</v>
      </c>
    </row>
    <row r="4714" spans="1:20" x14ac:dyDescent="0.25">
      <c r="A4714" s="85">
        <v>45122.624999988868</v>
      </c>
      <c r="B4714" s="1">
        <v>7</v>
      </c>
      <c r="C4714" s="1">
        <v>15</v>
      </c>
      <c r="D4714" s="1">
        <v>16</v>
      </c>
      <c r="E4714" s="1" t="str">
        <f t="shared" si="744"/>
        <v>Summer</v>
      </c>
      <c r="F4714" s="78">
        <v>2.2488999999999999</v>
      </c>
      <c r="G4714" s="79">
        <f t="shared" si="745"/>
        <v>4.2786753243671871</v>
      </c>
      <c r="J4714" s="78">
        <v>4.012734</v>
      </c>
      <c r="K4714" s="80">
        <f t="shared" si="746"/>
        <v>4.012734</v>
      </c>
      <c r="L4714" s="68" t="str">
        <f t="shared" si="739"/>
        <v>Normal</v>
      </c>
      <c r="N4714" s="67">
        <f t="shared" si="740"/>
        <v>0</v>
      </c>
      <c r="O4714" s="67">
        <f t="shared" si="741"/>
        <v>4.012734</v>
      </c>
      <c r="P4714" s="81">
        <f t="shared" si="742"/>
        <v>0.26594132436718709</v>
      </c>
      <c r="Q4714" s="81">
        <f t="shared" si="743"/>
        <v>0.26594132436718709</v>
      </c>
      <c r="S4714" s="1">
        <f t="shared" si="747"/>
        <v>6</v>
      </c>
      <c r="T4714" s="1" t="str">
        <f t="shared" si="748"/>
        <v>Off-Peak</v>
      </c>
    </row>
    <row r="4715" spans="1:20" x14ac:dyDescent="0.25">
      <c r="A4715" s="85">
        <v>45122.666666655532</v>
      </c>
      <c r="B4715" s="1">
        <v>7</v>
      </c>
      <c r="C4715" s="1">
        <v>15</v>
      </c>
      <c r="D4715" s="1">
        <v>17</v>
      </c>
      <c r="E4715" s="1" t="str">
        <f t="shared" si="744"/>
        <v>Summer</v>
      </c>
      <c r="F4715" s="78">
        <v>2.2911999999999999</v>
      </c>
      <c r="G4715" s="79">
        <f t="shared" si="745"/>
        <v>4.3591537654809454</v>
      </c>
      <c r="J4715" s="78">
        <v>2.698976</v>
      </c>
      <c r="K4715" s="80">
        <f t="shared" si="746"/>
        <v>2.698976</v>
      </c>
      <c r="L4715" s="68" t="str">
        <f t="shared" si="739"/>
        <v>Normal</v>
      </c>
      <c r="N4715" s="67">
        <f t="shared" si="740"/>
        <v>0</v>
      </c>
      <c r="O4715" s="67">
        <f t="shared" si="741"/>
        <v>2.698976</v>
      </c>
      <c r="P4715" s="81">
        <f t="shared" si="742"/>
        <v>1.6601777654809453</v>
      </c>
      <c r="Q4715" s="81">
        <f t="shared" si="743"/>
        <v>1.6601777654809453</v>
      </c>
      <c r="S4715" s="1">
        <f t="shared" si="747"/>
        <v>6</v>
      </c>
      <c r="T4715" s="1" t="str">
        <f t="shared" si="748"/>
        <v>Off-Peak</v>
      </c>
    </row>
    <row r="4716" spans="1:20" x14ac:dyDescent="0.25">
      <c r="A4716" s="85">
        <v>45122.708333322196</v>
      </c>
      <c r="B4716" s="1">
        <v>7</v>
      </c>
      <c r="C4716" s="1">
        <v>15</v>
      </c>
      <c r="D4716" s="1">
        <v>18</v>
      </c>
      <c r="E4716" s="1" t="str">
        <f t="shared" si="744"/>
        <v>Summer</v>
      </c>
      <c r="F4716" s="78">
        <v>2.2610999999999999</v>
      </c>
      <c r="G4716" s="79">
        <f t="shared" si="745"/>
        <v>4.3018866005276566</v>
      </c>
      <c r="J4716" s="78">
        <v>1.1697360000000001</v>
      </c>
      <c r="K4716" s="80">
        <f t="shared" si="746"/>
        <v>1.1697360000000001</v>
      </c>
      <c r="L4716" s="68" t="str">
        <f t="shared" si="739"/>
        <v>Normal</v>
      </c>
      <c r="N4716" s="67">
        <f t="shared" si="740"/>
        <v>0</v>
      </c>
      <c r="O4716" s="67">
        <f t="shared" si="741"/>
        <v>1.1697360000000001</v>
      </c>
      <c r="P4716" s="81">
        <f t="shared" si="742"/>
        <v>3.1321506005276563</v>
      </c>
      <c r="Q4716" s="81">
        <f t="shared" si="743"/>
        <v>3.1321506005276563</v>
      </c>
      <c r="S4716" s="1">
        <f t="shared" si="747"/>
        <v>6</v>
      </c>
      <c r="T4716" s="1" t="str">
        <f t="shared" si="748"/>
        <v>Off-Peak</v>
      </c>
    </row>
    <row r="4717" spans="1:20" x14ac:dyDescent="0.25">
      <c r="A4717" s="85">
        <v>45122.749999988861</v>
      </c>
      <c r="B4717" s="1">
        <v>7</v>
      </c>
      <c r="C4717" s="1">
        <v>15</v>
      </c>
      <c r="D4717" s="1">
        <v>19</v>
      </c>
      <c r="E4717" s="1" t="str">
        <f t="shared" si="744"/>
        <v>Summer</v>
      </c>
      <c r="F4717" s="78">
        <v>2.1608999999999998</v>
      </c>
      <c r="G4717" s="79">
        <f t="shared" si="745"/>
        <v>4.1112497258326535</v>
      </c>
      <c r="J4717" s="78">
        <v>0.177953</v>
      </c>
      <c r="K4717" s="80">
        <f t="shared" si="746"/>
        <v>0.177953</v>
      </c>
      <c r="L4717" s="68" t="str">
        <f t="shared" si="739"/>
        <v>Normal</v>
      </c>
      <c r="N4717" s="67">
        <f t="shared" si="740"/>
        <v>0</v>
      </c>
      <c r="O4717" s="67">
        <f t="shared" si="741"/>
        <v>0.177953</v>
      </c>
      <c r="P4717" s="81">
        <f t="shared" si="742"/>
        <v>3.9332967258326534</v>
      </c>
      <c r="Q4717" s="81">
        <f t="shared" si="743"/>
        <v>3.9332967258326534</v>
      </c>
      <c r="S4717" s="1">
        <f t="shared" si="747"/>
        <v>6</v>
      </c>
      <c r="T4717" s="1" t="str">
        <f t="shared" si="748"/>
        <v>Off-Peak</v>
      </c>
    </row>
    <row r="4718" spans="1:20" x14ac:dyDescent="0.25">
      <c r="A4718" s="85">
        <v>45122.791666655525</v>
      </c>
      <c r="B4718" s="1">
        <v>7</v>
      </c>
      <c r="C4718" s="1">
        <v>15</v>
      </c>
      <c r="D4718" s="1">
        <v>20</v>
      </c>
      <c r="E4718" s="1" t="str">
        <f t="shared" si="744"/>
        <v>Summer</v>
      </c>
      <c r="F4718" s="78">
        <v>1.9923999999999999</v>
      </c>
      <c r="G4718" s="79">
        <f t="shared" si="745"/>
        <v>3.7906677559114161</v>
      </c>
      <c r="J4718" s="78">
        <v>0</v>
      </c>
      <c r="K4718" s="80">
        <f t="shared" si="746"/>
        <v>0</v>
      </c>
      <c r="L4718" s="68" t="str">
        <f t="shared" si="739"/>
        <v>Normal</v>
      </c>
      <c r="N4718" s="67">
        <f t="shared" si="740"/>
        <v>0</v>
      </c>
      <c r="O4718" s="67">
        <f t="shared" si="741"/>
        <v>0</v>
      </c>
      <c r="P4718" s="81">
        <f t="shared" si="742"/>
        <v>3.7906677559114161</v>
      </c>
      <c r="Q4718" s="81">
        <f t="shared" si="743"/>
        <v>3.7906677559114161</v>
      </c>
      <c r="S4718" s="1">
        <f t="shared" si="747"/>
        <v>6</v>
      </c>
      <c r="T4718" s="1" t="str">
        <f t="shared" si="748"/>
        <v>Off-Peak</v>
      </c>
    </row>
    <row r="4719" spans="1:20" x14ac:dyDescent="0.25">
      <c r="A4719" s="85">
        <v>45122.833333322189</v>
      </c>
      <c r="B4719" s="1">
        <v>7</v>
      </c>
      <c r="C4719" s="1">
        <v>15</v>
      </c>
      <c r="D4719" s="1">
        <v>21</v>
      </c>
      <c r="E4719" s="1" t="str">
        <f t="shared" si="744"/>
        <v>Summer</v>
      </c>
      <c r="F4719" s="78">
        <v>1.8310999999999999</v>
      </c>
      <c r="G4719" s="79">
        <f t="shared" si="745"/>
        <v>3.483784244052095</v>
      </c>
      <c r="J4719" s="78">
        <v>0</v>
      </c>
      <c r="K4719" s="80">
        <f t="shared" si="746"/>
        <v>0</v>
      </c>
      <c r="L4719" s="68" t="str">
        <f t="shared" si="739"/>
        <v>Normal</v>
      </c>
      <c r="N4719" s="67">
        <f t="shared" si="740"/>
        <v>0</v>
      </c>
      <c r="O4719" s="67">
        <f t="shared" si="741"/>
        <v>0</v>
      </c>
      <c r="P4719" s="81">
        <f t="shared" si="742"/>
        <v>3.483784244052095</v>
      </c>
      <c r="Q4719" s="81">
        <f t="shared" si="743"/>
        <v>3.483784244052095</v>
      </c>
      <c r="S4719" s="1">
        <f t="shared" si="747"/>
        <v>6</v>
      </c>
      <c r="T4719" s="1" t="str">
        <f t="shared" si="748"/>
        <v>Off-Peak</v>
      </c>
    </row>
    <row r="4720" spans="1:20" x14ac:dyDescent="0.25">
      <c r="A4720" s="85">
        <v>45122.874999988853</v>
      </c>
      <c r="B4720" s="1">
        <v>7</v>
      </c>
      <c r="C4720" s="1">
        <v>15</v>
      </c>
      <c r="D4720" s="1">
        <v>22</v>
      </c>
      <c r="E4720" s="1" t="str">
        <f t="shared" si="744"/>
        <v>Summer</v>
      </c>
      <c r="F4720" s="78">
        <v>1.7257</v>
      </c>
      <c r="G4720" s="79">
        <f t="shared" si="745"/>
        <v>3.2832540385345967</v>
      </c>
      <c r="J4720" s="78">
        <v>0</v>
      </c>
      <c r="K4720" s="80">
        <f t="shared" si="746"/>
        <v>0</v>
      </c>
      <c r="L4720" s="68" t="str">
        <f t="shared" si="739"/>
        <v>Normal</v>
      </c>
      <c r="N4720" s="67">
        <f t="shared" si="740"/>
        <v>0</v>
      </c>
      <c r="O4720" s="67">
        <f t="shared" si="741"/>
        <v>0</v>
      </c>
      <c r="P4720" s="81">
        <f t="shared" si="742"/>
        <v>3.2832540385345967</v>
      </c>
      <c r="Q4720" s="81">
        <f t="shared" si="743"/>
        <v>3.2832540385345967</v>
      </c>
      <c r="S4720" s="1">
        <f t="shared" si="747"/>
        <v>6</v>
      </c>
      <c r="T4720" s="1" t="str">
        <f t="shared" si="748"/>
        <v>Off-Peak</v>
      </c>
    </row>
    <row r="4721" spans="1:20" x14ac:dyDescent="0.25">
      <c r="A4721" s="85">
        <v>45122.916666655517</v>
      </c>
      <c r="B4721" s="1">
        <v>7</v>
      </c>
      <c r="C4721" s="1">
        <v>15</v>
      </c>
      <c r="D4721" s="1">
        <v>23</v>
      </c>
      <c r="E4721" s="1" t="str">
        <f t="shared" si="744"/>
        <v>Summer</v>
      </c>
      <c r="F4721" s="78">
        <v>1.5703</v>
      </c>
      <c r="G4721" s="79">
        <f t="shared" si="745"/>
        <v>2.9875956520315685</v>
      </c>
      <c r="J4721" s="78">
        <v>0</v>
      </c>
      <c r="K4721" s="80">
        <f t="shared" si="746"/>
        <v>0</v>
      </c>
      <c r="L4721" s="68" t="str">
        <f t="shared" si="739"/>
        <v>Normal</v>
      </c>
      <c r="N4721" s="67">
        <f t="shared" si="740"/>
        <v>0</v>
      </c>
      <c r="O4721" s="67">
        <f t="shared" si="741"/>
        <v>0</v>
      </c>
      <c r="P4721" s="81">
        <f t="shared" si="742"/>
        <v>2.9875956520315685</v>
      </c>
      <c r="Q4721" s="81">
        <f t="shared" si="743"/>
        <v>2.9875956520315685</v>
      </c>
      <c r="S4721" s="1">
        <f t="shared" si="747"/>
        <v>6</v>
      </c>
      <c r="T4721" s="1" t="str">
        <f t="shared" si="748"/>
        <v>Off-Peak</v>
      </c>
    </row>
    <row r="4722" spans="1:20" x14ac:dyDescent="0.25">
      <c r="A4722" s="85">
        <v>45122.958333322182</v>
      </c>
      <c r="B4722" s="1">
        <v>7</v>
      </c>
      <c r="C4722" s="1">
        <v>16</v>
      </c>
      <c r="D4722" s="1">
        <v>0</v>
      </c>
      <c r="E4722" s="1" t="str">
        <f t="shared" si="744"/>
        <v>Summer</v>
      </c>
      <c r="F4722" s="78">
        <v>1.3711</v>
      </c>
      <c r="G4722" s="79">
        <f t="shared" si="745"/>
        <v>2.6086049789852153</v>
      </c>
      <c r="J4722" s="78">
        <v>0</v>
      </c>
      <c r="K4722" s="80">
        <f t="shared" si="746"/>
        <v>0</v>
      </c>
      <c r="L4722" s="68" t="str">
        <f t="shared" si="739"/>
        <v>Normal</v>
      </c>
      <c r="N4722" s="67">
        <f t="shared" si="740"/>
        <v>0</v>
      </c>
      <c r="O4722" s="67">
        <f t="shared" si="741"/>
        <v>0</v>
      </c>
      <c r="P4722" s="81">
        <f t="shared" si="742"/>
        <v>2.6086049789852153</v>
      </c>
      <c r="Q4722" s="81">
        <f t="shared" si="743"/>
        <v>2.6086049789852153</v>
      </c>
      <c r="S4722" s="1">
        <f t="shared" si="747"/>
        <v>6</v>
      </c>
      <c r="T4722" s="1" t="str">
        <f t="shared" si="748"/>
        <v>Off-Peak</v>
      </c>
    </row>
    <row r="4723" spans="1:20" x14ac:dyDescent="0.25">
      <c r="A4723" s="85">
        <v>45122.999999988846</v>
      </c>
      <c r="B4723" s="1">
        <v>7</v>
      </c>
      <c r="C4723" s="1">
        <v>16</v>
      </c>
      <c r="D4723" s="1">
        <v>1</v>
      </c>
      <c r="E4723" s="1" t="str">
        <f t="shared" si="744"/>
        <v>Summer</v>
      </c>
      <c r="F4723" s="78">
        <v>1.1847000000000001</v>
      </c>
      <c r="G4723" s="79">
        <f t="shared" si="745"/>
        <v>2.2539671202711578</v>
      </c>
      <c r="J4723" s="78">
        <v>0</v>
      </c>
      <c r="K4723" s="80">
        <f t="shared" si="746"/>
        <v>0</v>
      </c>
      <c r="L4723" s="68" t="str">
        <f t="shared" si="739"/>
        <v>Normal</v>
      </c>
      <c r="N4723" s="67">
        <f t="shared" si="740"/>
        <v>0</v>
      </c>
      <c r="O4723" s="67">
        <f t="shared" si="741"/>
        <v>0</v>
      </c>
      <c r="P4723" s="81">
        <f t="shared" si="742"/>
        <v>2.2539671202711578</v>
      </c>
      <c r="Q4723" s="81">
        <f t="shared" si="743"/>
        <v>2.2539671202711578</v>
      </c>
      <c r="S4723" s="1">
        <f t="shared" si="747"/>
        <v>7</v>
      </c>
      <c r="T4723" s="1" t="str">
        <f t="shared" si="748"/>
        <v>Off-Peak</v>
      </c>
    </row>
    <row r="4724" spans="1:20" x14ac:dyDescent="0.25">
      <c r="A4724" s="85">
        <v>45123.04166665551</v>
      </c>
      <c r="B4724" s="1">
        <v>7</v>
      </c>
      <c r="C4724" s="1">
        <v>16</v>
      </c>
      <c r="D4724" s="1">
        <v>2</v>
      </c>
      <c r="E4724" s="1" t="str">
        <f t="shared" si="744"/>
        <v>Summer</v>
      </c>
      <c r="F4724" s="78">
        <v>1.0353000000000001</v>
      </c>
      <c r="G4724" s="79">
        <f t="shared" si="745"/>
        <v>1.9697241154863931</v>
      </c>
      <c r="J4724" s="78">
        <v>0</v>
      </c>
      <c r="K4724" s="80">
        <f t="shared" si="746"/>
        <v>0</v>
      </c>
      <c r="L4724" s="68" t="str">
        <f t="shared" si="739"/>
        <v>Normal</v>
      </c>
      <c r="N4724" s="67">
        <f t="shared" si="740"/>
        <v>0</v>
      </c>
      <c r="O4724" s="67">
        <f t="shared" si="741"/>
        <v>0</v>
      </c>
      <c r="P4724" s="81">
        <f t="shared" si="742"/>
        <v>1.9697241154863931</v>
      </c>
      <c r="Q4724" s="81">
        <f t="shared" si="743"/>
        <v>1.9697241154863931</v>
      </c>
      <c r="S4724" s="1">
        <f t="shared" si="747"/>
        <v>7</v>
      </c>
      <c r="T4724" s="1" t="str">
        <f t="shared" si="748"/>
        <v>Off-Peak</v>
      </c>
    </row>
    <row r="4725" spans="1:20" x14ac:dyDescent="0.25">
      <c r="A4725" s="85">
        <v>45123.083333322174</v>
      </c>
      <c r="B4725" s="1">
        <v>7</v>
      </c>
      <c r="C4725" s="1">
        <v>16</v>
      </c>
      <c r="D4725" s="1">
        <v>3</v>
      </c>
      <c r="E4725" s="1" t="str">
        <f t="shared" si="744"/>
        <v>Summer</v>
      </c>
      <c r="F4725" s="78">
        <v>0.92759999999999998</v>
      </c>
      <c r="G4725" s="79">
        <f t="shared" si="745"/>
        <v>1.7648180136435603</v>
      </c>
      <c r="J4725" s="78">
        <v>0</v>
      </c>
      <c r="K4725" s="80">
        <f t="shared" si="746"/>
        <v>0</v>
      </c>
      <c r="L4725" s="68" t="str">
        <f t="shared" si="739"/>
        <v>Normal</v>
      </c>
      <c r="N4725" s="67">
        <f t="shared" si="740"/>
        <v>0</v>
      </c>
      <c r="O4725" s="67">
        <f t="shared" si="741"/>
        <v>0</v>
      </c>
      <c r="P4725" s="81">
        <f t="shared" si="742"/>
        <v>1.7648180136435603</v>
      </c>
      <c r="Q4725" s="81">
        <f t="shared" si="743"/>
        <v>1.7648180136435603</v>
      </c>
      <c r="S4725" s="1">
        <f t="shared" si="747"/>
        <v>7</v>
      </c>
      <c r="T4725" s="1" t="str">
        <f t="shared" si="748"/>
        <v>Off-Peak</v>
      </c>
    </row>
    <row r="4726" spans="1:20" x14ac:dyDescent="0.25">
      <c r="A4726" s="85">
        <v>45123.124999988839</v>
      </c>
      <c r="B4726" s="1">
        <v>7</v>
      </c>
      <c r="C4726" s="1">
        <v>16</v>
      </c>
      <c r="D4726" s="1">
        <v>4</v>
      </c>
      <c r="E4726" s="1" t="str">
        <f t="shared" si="744"/>
        <v>Summer</v>
      </c>
      <c r="F4726" s="78">
        <v>0.84709999999999996</v>
      </c>
      <c r="G4726" s="79">
        <f t="shared" si="745"/>
        <v>1.6116616422568564</v>
      </c>
      <c r="J4726" s="78">
        <v>0</v>
      </c>
      <c r="K4726" s="80">
        <f t="shared" si="746"/>
        <v>0</v>
      </c>
      <c r="L4726" s="68" t="str">
        <f t="shared" si="739"/>
        <v>Normal</v>
      </c>
      <c r="N4726" s="67">
        <f t="shared" si="740"/>
        <v>0</v>
      </c>
      <c r="O4726" s="67">
        <f t="shared" si="741"/>
        <v>0</v>
      </c>
      <c r="P4726" s="81">
        <f t="shared" si="742"/>
        <v>1.6116616422568564</v>
      </c>
      <c r="Q4726" s="81">
        <f t="shared" si="743"/>
        <v>1.6116616422568564</v>
      </c>
      <c r="S4726" s="1">
        <f t="shared" si="747"/>
        <v>7</v>
      </c>
      <c r="T4726" s="1" t="str">
        <f t="shared" si="748"/>
        <v>Off-Peak</v>
      </c>
    </row>
    <row r="4727" spans="1:20" x14ac:dyDescent="0.25">
      <c r="A4727" s="85">
        <v>45123.166666655503</v>
      </c>
      <c r="B4727" s="1">
        <v>7</v>
      </c>
      <c r="C4727" s="1">
        <v>16</v>
      </c>
      <c r="D4727" s="1">
        <v>5</v>
      </c>
      <c r="E4727" s="1" t="str">
        <f t="shared" si="744"/>
        <v>Summer</v>
      </c>
      <c r="F4727" s="78">
        <v>0.78869999999999996</v>
      </c>
      <c r="G4727" s="79">
        <f t="shared" si="745"/>
        <v>1.5005519268657568</v>
      </c>
      <c r="J4727" s="78">
        <v>0</v>
      </c>
      <c r="K4727" s="80">
        <f t="shared" si="746"/>
        <v>0</v>
      </c>
      <c r="L4727" s="68" t="str">
        <f t="shared" si="739"/>
        <v>Normal</v>
      </c>
      <c r="N4727" s="67">
        <f t="shared" si="740"/>
        <v>0</v>
      </c>
      <c r="O4727" s="67">
        <f t="shared" si="741"/>
        <v>0</v>
      </c>
      <c r="P4727" s="81">
        <f t="shared" si="742"/>
        <v>1.5005519268657568</v>
      </c>
      <c r="Q4727" s="81">
        <f t="shared" si="743"/>
        <v>1.5005519268657568</v>
      </c>
      <c r="S4727" s="1">
        <f t="shared" si="747"/>
        <v>7</v>
      </c>
      <c r="T4727" s="1" t="str">
        <f t="shared" si="748"/>
        <v>Off-Peak</v>
      </c>
    </row>
    <row r="4728" spans="1:20" x14ac:dyDescent="0.25">
      <c r="A4728" s="85">
        <v>45123.208333322167</v>
      </c>
      <c r="B4728" s="1">
        <v>7</v>
      </c>
      <c r="C4728" s="1">
        <v>16</v>
      </c>
      <c r="D4728" s="1">
        <v>6</v>
      </c>
      <c r="E4728" s="1" t="str">
        <f t="shared" si="744"/>
        <v>Summer</v>
      </c>
      <c r="F4728" s="78">
        <v>0.75529999999999997</v>
      </c>
      <c r="G4728" s="79">
        <f t="shared" si="745"/>
        <v>1.4370063019674224</v>
      </c>
      <c r="J4728" s="78">
        <v>0.27973799999999999</v>
      </c>
      <c r="K4728" s="80">
        <f t="shared" si="746"/>
        <v>0.27973799999999999</v>
      </c>
      <c r="L4728" s="68" t="str">
        <f t="shared" si="739"/>
        <v>Normal</v>
      </c>
      <c r="N4728" s="67">
        <f t="shared" si="740"/>
        <v>0</v>
      </c>
      <c r="O4728" s="67">
        <f t="shared" si="741"/>
        <v>0.27973799999999999</v>
      </c>
      <c r="P4728" s="81">
        <f t="shared" si="742"/>
        <v>1.1572683019674224</v>
      </c>
      <c r="Q4728" s="81">
        <f t="shared" si="743"/>
        <v>1.1572683019674224</v>
      </c>
      <c r="S4728" s="1">
        <f t="shared" si="747"/>
        <v>7</v>
      </c>
      <c r="T4728" s="1" t="str">
        <f t="shared" si="748"/>
        <v>Off-Peak</v>
      </c>
    </row>
    <row r="4729" spans="1:20" x14ac:dyDescent="0.25">
      <c r="A4729" s="85">
        <v>45123.249999988831</v>
      </c>
      <c r="B4729" s="1">
        <v>7</v>
      </c>
      <c r="C4729" s="1">
        <v>16</v>
      </c>
      <c r="D4729" s="1">
        <v>7</v>
      </c>
      <c r="E4729" s="1" t="str">
        <f t="shared" si="744"/>
        <v>Summer</v>
      </c>
      <c r="F4729" s="78">
        <v>0.74250000000000005</v>
      </c>
      <c r="G4729" s="79">
        <f t="shared" si="745"/>
        <v>1.4126534876351269</v>
      </c>
      <c r="J4729" s="78">
        <v>1.2716350000000001</v>
      </c>
      <c r="K4729" s="80">
        <f t="shared" si="746"/>
        <v>1.2716350000000001</v>
      </c>
      <c r="L4729" s="68" t="str">
        <f t="shared" si="739"/>
        <v>Normal</v>
      </c>
      <c r="N4729" s="67">
        <f t="shared" si="740"/>
        <v>0</v>
      </c>
      <c r="O4729" s="67">
        <f t="shared" si="741"/>
        <v>1.2716350000000001</v>
      </c>
      <c r="P4729" s="81">
        <f t="shared" si="742"/>
        <v>0.14101848763512681</v>
      </c>
      <c r="Q4729" s="81">
        <f t="shared" si="743"/>
        <v>0.14101848763512681</v>
      </c>
      <c r="S4729" s="1">
        <f t="shared" si="747"/>
        <v>7</v>
      </c>
      <c r="T4729" s="1" t="str">
        <f t="shared" si="748"/>
        <v>Off-Peak</v>
      </c>
    </row>
    <row r="4730" spans="1:20" x14ac:dyDescent="0.25">
      <c r="A4730" s="85">
        <v>45123.291666655496</v>
      </c>
      <c r="B4730" s="1">
        <v>7</v>
      </c>
      <c r="C4730" s="1">
        <v>16</v>
      </c>
      <c r="D4730" s="1">
        <v>8</v>
      </c>
      <c r="E4730" s="1" t="str">
        <f t="shared" si="744"/>
        <v>Summer</v>
      </c>
      <c r="F4730" s="78">
        <v>0.78280000000000005</v>
      </c>
      <c r="G4730" s="79">
        <f t="shared" si="745"/>
        <v>1.4893268015094643</v>
      </c>
      <c r="J4730" s="78">
        <v>2.0494920000000003</v>
      </c>
      <c r="K4730" s="80">
        <f t="shared" si="746"/>
        <v>2.0494920000000003</v>
      </c>
      <c r="L4730" s="68" t="str">
        <f t="shared" si="739"/>
        <v>Normal</v>
      </c>
      <c r="N4730" s="67">
        <f t="shared" si="740"/>
        <v>0.56016519849053603</v>
      </c>
      <c r="O4730" s="67">
        <f t="shared" si="741"/>
        <v>1.4893268015094643</v>
      </c>
      <c r="P4730" s="81">
        <f t="shared" si="742"/>
        <v>0</v>
      </c>
      <c r="Q4730" s="81">
        <f t="shared" si="743"/>
        <v>-0.56016519849053603</v>
      </c>
      <c r="S4730" s="1">
        <f t="shared" si="747"/>
        <v>7</v>
      </c>
      <c r="T4730" s="1" t="str">
        <f t="shared" si="748"/>
        <v>Off-Peak</v>
      </c>
    </row>
    <row r="4731" spans="1:20" x14ac:dyDescent="0.25">
      <c r="A4731" s="85">
        <v>45123.33333332216</v>
      </c>
      <c r="B4731" s="1">
        <v>7</v>
      </c>
      <c r="C4731" s="1">
        <v>16</v>
      </c>
      <c r="D4731" s="1">
        <v>9</v>
      </c>
      <c r="E4731" s="1" t="str">
        <f t="shared" si="744"/>
        <v>Summer</v>
      </c>
      <c r="F4731" s="78">
        <v>0.88870000000000005</v>
      </c>
      <c r="G4731" s="79">
        <f t="shared" si="745"/>
        <v>1.6908082888368177</v>
      </c>
      <c r="J4731" s="78">
        <v>3.1651060000000002</v>
      </c>
      <c r="K4731" s="80">
        <f t="shared" si="746"/>
        <v>3.1651060000000002</v>
      </c>
      <c r="L4731" s="68" t="str">
        <f t="shared" si="739"/>
        <v>Normal</v>
      </c>
      <c r="N4731" s="67">
        <f t="shared" si="740"/>
        <v>1.4742977111631825</v>
      </c>
      <c r="O4731" s="67">
        <f t="shared" si="741"/>
        <v>1.6908082888368177</v>
      </c>
      <c r="P4731" s="81">
        <f t="shared" si="742"/>
        <v>0</v>
      </c>
      <c r="Q4731" s="81">
        <f t="shared" si="743"/>
        <v>-1.4742977111631825</v>
      </c>
      <c r="S4731" s="1">
        <f t="shared" si="747"/>
        <v>7</v>
      </c>
      <c r="T4731" s="1" t="str">
        <f t="shared" si="748"/>
        <v>Off-Peak</v>
      </c>
    </row>
    <row r="4732" spans="1:20" x14ac:dyDescent="0.25">
      <c r="A4732" s="85">
        <v>45123.374999988824</v>
      </c>
      <c r="B4732" s="1">
        <v>7</v>
      </c>
      <c r="C4732" s="1">
        <v>16</v>
      </c>
      <c r="D4732" s="1">
        <v>10</v>
      </c>
      <c r="E4732" s="1" t="str">
        <f t="shared" si="744"/>
        <v>Summer</v>
      </c>
      <c r="F4732" s="78">
        <v>1.0365</v>
      </c>
      <c r="G4732" s="79">
        <f t="shared" si="745"/>
        <v>1.9720071918300455</v>
      </c>
      <c r="J4732" s="78">
        <v>4.5323090000000006</v>
      </c>
      <c r="K4732" s="80">
        <f t="shared" si="746"/>
        <v>4.5323090000000006</v>
      </c>
      <c r="L4732" s="68" t="str">
        <f t="shared" si="739"/>
        <v>Normal</v>
      </c>
      <c r="N4732" s="67">
        <f t="shared" si="740"/>
        <v>2.5603018081699549</v>
      </c>
      <c r="O4732" s="67">
        <f t="shared" si="741"/>
        <v>1.9720071918300457</v>
      </c>
      <c r="P4732" s="81">
        <f t="shared" si="742"/>
        <v>0</v>
      </c>
      <c r="Q4732" s="81">
        <f t="shared" si="743"/>
        <v>-2.5603018081699549</v>
      </c>
      <c r="S4732" s="1">
        <f t="shared" si="747"/>
        <v>7</v>
      </c>
      <c r="T4732" s="1" t="str">
        <f t="shared" si="748"/>
        <v>Off-Peak</v>
      </c>
    </row>
    <row r="4733" spans="1:20" x14ac:dyDescent="0.25">
      <c r="A4733" s="85">
        <v>45123.416666655488</v>
      </c>
      <c r="B4733" s="1">
        <v>7</v>
      </c>
      <c r="C4733" s="1">
        <v>16</v>
      </c>
      <c r="D4733" s="1">
        <v>11</v>
      </c>
      <c r="E4733" s="1" t="str">
        <f t="shared" si="744"/>
        <v>Summer</v>
      </c>
      <c r="F4733" s="78">
        <v>1.2171000000000001</v>
      </c>
      <c r="G4733" s="79">
        <f t="shared" si="745"/>
        <v>2.3156101815497818</v>
      </c>
      <c r="J4733" s="78">
        <v>5.0112540000000001</v>
      </c>
      <c r="K4733" s="80">
        <f t="shared" si="746"/>
        <v>5.0112540000000001</v>
      </c>
      <c r="L4733" s="68" t="str">
        <f t="shared" si="739"/>
        <v>Normal</v>
      </c>
      <c r="N4733" s="67">
        <f t="shared" si="740"/>
        <v>2.6956438184502183</v>
      </c>
      <c r="O4733" s="67">
        <f t="shared" si="741"/>
        <v>2.3156101815497818</v>
      </c>
      <c r="P4733" s="81">
        <f t="shared" si="742"/>
        <v>0</v>
      </c>
      <c r="Q4733" s="81">
        <f t="shared" si="743"/>
        <v>-2.6956438184502183</v>
      </c>
      <c r="S4733" s="1">
        <f t="shared" si="747"/>
        <v>7</v>
      </c>
      <c r="T4733" s="1" t="str">
        <f t="shared" si="748"/>
        <v>Off-Peak</v>
      </c>
    </row>
    <row r="4734" spans="1:20" x14ac:dyDescent="0.25">
      <c r="A4734" s="85">
        <v>45123.458333322153</v>
      </c>
      <c r="B4734" s="1">
        <v>7</v>
      </c>
      <c r="C4734" s="1">
        <v>16</v>
      </c>
      <c r="D4734" s="1">
        <v>12</v>
      </c>
      <c r="E4734" s="1" t="str">
        <f t="shared" si="744"/>
        <v>Summer</v>
      </c>
      <c r="F4734" s="78">
        <v>1.4093</v>
      </c>
      <c r="G4734" s="79">
        <f t="shared" si="745"/>
        <v>2.6812829092581603</v>
      </c>
      <c r="J4734" s="78">
        <v>4.0680390000000006</v>
      </c>
      <c r="K4734" s="80">
        <f t="shared" si="746"/>
        <v>4.0680390000000006</v>
      </c>
      <c r="L4734" s="68" t="str">
        <f t="shared" si="739"/>
        <v>Normal</v>
      </c>
      <c r="N4734" s="67">
        <f t="shared" si="740"/>
        <v>1.3867560907418404</v>
      </c>
      <c r="O4734" s="67">
        <f t="shared" si="741"/>
        <v>2.6812829092581603</v>
      </c>
      <c r="P4734" s="81">
        <f t="shared" si="742"/>
        <v>0</v>
      </c>
      <c r="Q4734" s="81">
        <f t="shared" si="743"/>
        <v>-1.3867560907418404</v>
      </c>
      <c r="S4734" s="1">
        <f t="shared" si="747"/>
        <v>7</v>
      </c>
      <c r="T4734" s="1" t="str">
        <f t="shared" si="748"/>
        <v>Off-Peak</v>
      </c>
    </row>
    <row r="4735" spans="1:20" x14ac:dyDescent="0.25">
      <c r="A4735" s="85">
        <v>45123.499999988817</v>
      </c>
      <c r="B4735" s="1">
        <v>7</v>
      </c>
      <c r="C4735" s="1">
        <v>16</v>
      </c>
      <c r="D4735" s="1">
        <v>13</v>
      </c>
      <c r="E4735" s="1" t="str">
        <f t="shared" si="744"/>
        <v>Summer</v>
      </c>
      <c r="F4735" s="78">
        <v>1.5913999999999999</v>
      </c>
      <c r="G4735" s="79">
        <f t="shared" si="745"/>
        <v>3.0277397444074619</v>
      </c>
      <c r="J4735" s="78">
        <v>4.5590609999999998</v>
      </c>
      <c r="K4735" s="80">
        <f t="shared" si="746"/>
        <v>4.5590609999999998</v>
      </c>
      <c r="L4735" s="68" t="str">
        <f t="shared" si="739"/>
        <v>Normal</v>
      </c>
      <c r="N4735" s="67">
        <f t="shared" si="740"/>
        <v>1.531321255592538</v>
      </c>
      <c r="O4735" s="67">
        <f t="shared" si="741"/>
        <v>3.0277397444074619</v>
      </c>
      <c r="P4735" s="81">
        <f t="shared" si="742"/>
        <v>0</v>
      </c>
      <c r="Q4735" s="81">
        <f t="shared" si="743"/>
        <v>-1.531321255592538</v>
      </c>
      <c r="S4735" s="1">
        <f t="shared" si="747"/>
        <v>7</v>
      </c>
      <c r="T4735" s="1" t="str">
        <f t="shared" si="748"/>
        <v>Off-Peak</v>
      </c>
    </row>
    <row r="4736" spans="1:20" x14ac:dyDescent="0.25">
      <c r="A4736" s="85">
        <v>45123.541666655481</v>
      </c>
      <c r="B4736" s="1">
        <v>7</v>
      </c>
      <c r="C4736" s="1">
        <v>16</v>
      </c>
      <c r="D4736" s="1">
        <v>14</v>
      </c>
      <c r="E4736" s="1" t="str">
        <f t="shared" si="744"/>
        <v>Summer</v>
      </c>
      <c r="F4736" s="78">
        <v>1.7474000000000001</v>
      </c>
      <c r="G4736" s="79">
        <f t="shared" si="745"/>
        <v>3.3245396690823172</v>
      </c>
      <c r="J4736" s="78">
        <v>4.2586819999999994</v>
      </c>
      <c r="K4736" s="80">
        <f t="shared" si="746"/>
        <v>4.2586819999999994</v>
      </c>
      <c r="L4736" s="68" t="str">
        <f t="shared" si="739"/>
        <v>Normal</v>
      </c>
      <c r="N4736" s="67">
        <f t="shared" si="740"/>
        <v>0.93414233091768217</v>
      </c>
      <c r="O4736" s="67">
        <f t="shared" si="741"/>
        <v>3.3245396690823172</v>
      </c>
      <c r="P4736" s="81">
        <f t="shared" si="742"/>
        <v>0</v>
      </c>
      <c r="Q4736" s="81">
        <f t="shared" si="743"/>
        <v>-0.93414233091768217</v>
      </c>
      <c r="S4736" s="1">
        <f t="shared" si="747"/>
        <v>7</v>
      </c>
      <c r="T4736" s="1" t="str">
        <f t="shared" si="748"/>
        <v>Off-Peak</v>
      </c>
    </row>
    <row r="4737" spans="1:20" x14ac:dyDescent="0.25">
      <c r="A4737" s="85">
        <v>45123.583333322145</v>
      </c>
      <c r="B4737" s="1">
        <v>7</v>
      </c>
      <c r="C4737" s="1">
        <v>16</v>
      </c>
      <c r="D4737" s="1">
        <v>15</v>
      </c>
      <c r="E4737" s="1" t="str">
        <f t="shared" si="744"/>
        <v>Summer</v>
      </c>
      <c r="F4737" s="78">
        <v>1.8421000000000001</v>
      </c>
      <c r="G4737" s="79">
        <f t="shared" si="745"/>
        <v>3.5047124438689119</v>
      </c>
      <c r="J4737" s="78">
        <v>4.4508019999999995</v>
      </c>
      <c r="K4737" s="80">
        <f t="shared" si="746"/>
        <v>4.4508019999999995</v>
      </c>
      <c r="L4737" s="68" t="str">
        <f t="shared" si="739"/>
        <v>Normal</v>
      </c>
      <c r="N4737" s="67">
        <f t="shared" si="740"/>
        <v>0.94608955613108758</v>
      </c>
      <c r="O4737" s="67">
        <f t="shared" si="741"/>
        <v>3.5047124438689119</v>
      </c>
      <c r="P4737" s="81">
        <f t="shared" si="742"/>
        <v>0</v>
      </c>
      <c r="Q4737" s="81">
        <f t="shared" si="743"/>
        <v>-0.94608955613108758</v>
      </c>
      <c r="S4737" s="1">
        <f t="shared" si="747"/>
        <v>7</v>
      </c>
      <c r="T4737" s="1" t="str">
        <f t="shared" si="748"/>
        <v>Off-Peak</v>
      </c>
    </row>
    <row r="4738" spans="1:20" x14ac:dyDescent="0.25">
      <c r="A4738" s="85">
        <v>45123.62499998881</v>
      </c>
      <c r="B4738" s="1">
        <v>7</v>
      </c>
      <c r="C4738" s="1">
        <v>16</v>
      </c>
      <c r="D4738" s="1">
        <v>16</v>
      </c>
      <c r="E4738" s="1" t="str">
        <f t="shared" si="744"/>
        <v>Summer</v>
      </c>
      <c r="F4738" s="78">
        <v>1.9236</v>
      </c>
      <c r="G4738" s="79">
        <f t="shared" si="745"/>
        <v>3.6597713788753263</v>
      </c>
      <c r="J4738" s="78">
        <v>3.6403470000000002</v>
      </c>
      <c r="K4738" s="80">
        <f t="shared" si="746"/>
        <v>3.6403470000000002</v>
      </c>
      <c r="L4738" s="68" t="str">
        <f t="shared" si="739"/>
        <v>Normal</v>
      </c>
      <c r="N4738" s="67">
        <f t="shared" si="740"/>
        <v>0</v>
      </c>
      <c r="O4738" s="67">
        <f t="shared" si="741"/>
        <v>3.6403470000000002</v>
      </c>
      <c r="P4738" s="81">
        <f t="shared" si="742"/>
        <v>1.9424378875326109E-2</v>
      </c>
      <c r="Q4738" s="81">
        <f t="shared" si="743"/>
        <v>1.9424378875326109E-2</v>
      </c>
      <c r="S4738" s="1">
        <f t="shared" si="747"/>
        <v>7</v>
      </c>
      <c r="T4738" s="1" t="str">
        <f t="shared" si="748"/>
        <v>Off-Peak</v>
      </c>
    </row>
    <row r="4739" spans="1:20" x14ac:dyDescent="0.25">
      <c r="A4739" s="85">
        <v>45123.666666655474</v>
      </c>
      <c r="B4739" s="1">
        <v>7</v>
      </c>
      <c r="C4739" s="1">
        <v>16</v>
      </c>
      <c r="D4739" s="1">
        <v>17</v>
      </c>
      <c r="E4739" s="1" t="str">
        <f t="shared" si="744"/>
        <v>Summer</v>
      </c>
      <c r="F4739" s="78">
        <v>2.0021</v>
      </c>
      <c r="G4739" s="79">
        <f t="shared" si="745"/>
        <v>3.809122623022609</v>
      </c>
      <c r="J4739" s="78">
        <v>1.2360309999999999</v>
      </c>
      <c r="K4739" s="80">
        <f t="shared" si="746"/>
        <v>1.2360309999999999</v>
      </c>
      <c r="L4739" s="68" t="str">
        <f t="shared" si="739"/>
        <v>Normal</v>
      </c>
      <c r="N4739" s="67">
        <f t="shared" si="740"/>
        <v>0</v>
      </c>
      <c r="O4739" s="67">
        <f t="shared" si="741"/>
        <v>1.2360309999999999</v>
      </c>
      <c r="P4739" s="81">
        <f t="shared" si="742"/>
        <v>2.5730916230226093</v>
      </c>
      <c r="Q4739" s="81">
        <f t="shared" si="743"/>
        <v>2.5730916230226093</v>
      </c>
      <c r="S4739" s="1">
        <f t="shared" si="747"/>
        <v>7</v>
      </c>
      <c r="T4739" s="1" t="str">
        <f t="shared" si="748"/>
        <v>Off-Peak</v>
      </c>
    </row>
    <row r="4740" spans="1:20" x14ac:dyDescent="0.25">
      <c r="A4740" s="85">
        <v>45123.708333322138</v>
      </c>
      <c r="B4740" s="1">
        <v>7</v>
      </c>
      <c r="C4740" s="1">
        <v>16</v>
      </c>
      <c r="D4740" s="1">
        <v>18</v>
      </c>
      <c r="E4740" s="1" t="str">
        <f t="shared" si="744"/>
        <v>Summer</v>
      </c>
      <c r="F4740" s="78">
        <v>2.0482999999999998</v>
      </c>
      <c r="G4740" s="79">
        <f t="shared" si="745"/>
        <v>3.8970210622532386</v>
      </c>
      <c r="J4740" s="78">
        <v>0.157112</v>
      </c>
      <c r="K4740" s="80">
        <f t="shared" si="746"/>
        <v>0.157112</v>
      </c>
      <c r="L4740" s="68" t="str">
        <f t="shared" si="739"/>
        <v>Normal</v>
      </c>
      <c r="N4740" s="67">
        <f t="shared" si="740"/>
        <v>0</v>
      </c>
      <c r="O4740" s="67">
        <f t="shared" si="741"/>
        <v>0.157112</v>
      </c>
      <c r="P4740" s="81">
        <f t="shared" si="742"/>
        <v>3.7399090622532385</v>
      </c>
      <c r="Q4740" s="81">
        <f t="shared" si="743"/>
        <v>3.7399090622532385</v>
      </c>
      <c r="S4740" s="1">
        <f t="shared" si="747"/>
        <v>7</v>
      </c>
      <c r="T4740" s="1" t="str">
        <f t="shared" si="748"/>
        <v>Off-Peak</v>
      </c>
    </row>
    <row r="4741" spans="1:20" x14ac:dyDescent="0.25">
      <c r="A4741" s="85">
        <v>45123.749999988802</v>
      </c>
      <c r="B4741" s="1">
        <v>7</v>
      </c>
      <c r="C4741" s="1">
        <v>16</v>
      </c>
      <c r="D4741" s="1">
        <v>19</v>
      </c>
      <c r="E4741" s="1" t="str">
        <f t="shared" si="744"/>
        <v>Summer</v>
      </c>
      <c r="F4741" s="78">
        <v>1.9863</v>
      </c>
      <c r="G4741" s="79">
        <f t="shared" si="745"/>
        <v>3.7790621178311814</v>
      </c>
      <c r="J4741" s="78">
        <v>0</v>
      </c>
      <c r="K4741" s="80">
        <f t="shared" si="746"/>
        <v>0</v>
      </c>
      <c r="L4741" s="68" t="str">
        <f t="shared" si="739"/>
        <v>Normal</v>
      </c>
      <c r="N4741" s="67">
        <f t="shared" si="740"/>
        <v>0</v>
      </c>
      <c r="O4741" s="67">
        <f t="shared" si="741"/>
        <v>0</v>
      </c>
      <c r="P4741" s="81">
        <f t="shared" si="742"/>
        <v>3.7790621178311814</v>
      </c>
      <c r="Q4741" s="81">
        <f t="shared" si="743"/>
        <v>3.7790621178311814</v>
      </c>
      <c r="S4741" s="1">
        <f t="shared" si="747"/>
        <v>7</v>
      </c>
      <c r="T4741" s="1" t="str">
        <f t="shared" si="748"/>
        <v>Off-Peak</v>
      </c>
    </row>
    <row r="4742" spans="1:20" x14ac:dyDescent="0.25">
      <c r="A4742" s="85">
        <v>45123.791666655467</v>
      </c>
      <c r="B4742" s="1">
        <v>7</v>
      </c>
      <c r="C4742" s="1">
        <v>16</v>
      </c>
      <c r="D4742" s="1">
        <v>20</v>
      </c>
      <c r="E4742" s="1" t="str">
        <f t="shared" si="744"/>
        <v>Summer</v>
      </c>
      <c r="F4742" s="78">
        <v>1.8388</v>
      </c>
      <c r="G4742" s="79">
        <f t="shared" si="745"/>
        <v>3.4984339839238667</v>
      </c>
      <c r="J4742" s="78">
        <v>0</v>
      </c>
      <c r="K4742" s="80">
        <f t="shared" si="746"/>
        <v>0</v>
      </c>
      <c r="L4742" s="68" t="str">
        <f t="shared" si="739"/>
        <v>Normal</v>
      </c>
      <c r="N4742" s="67">
        <f t="shared" si="740"/>
        <v>0</v>
      </c>
      <c r="O4742" s="67">
        <f t="shared" si="741"/>
        <v>0</v>
      </c>
      <c r="P4742" s="81">
        <f t="shared" si="742"/>
        <v>3.4984339839238667</v>
      </c>
      <c r="Q4742" s="81">
        <f t="shared" si="743"/>
        <v>3.4984339839238667</v>
      </c>
      <c r="S4742" s="1">
        <f t="shared" si="747"/>
        <v>7</v>
      </c>
      <c r="T4742" s="1" t="str">
        <f t="shared" si="748"/>
        <v>Off-Peak</v>
      </c>
    </row>
    <row r="4743" spans="1:20" x14ac:dyDescent="0.25">
      <c r="A4743" s="85">
        <v>45123.833333322131</v>
      </c>
      <c r="B4743" s="1">
        <v>7</v>
      </c>
      <c r="C4743" s="1">
        <v>16</v>
      </c>
      <c r="D4743" s="1">
        <v>21</v>
      </c>
      <c r="E4743" s="1" t="str">
        <f t="shared" si="744"/>
        <v>Summer</v>
      </c>
      <c r="F4743" s="78">
        <v>1.7166999999999999</v>
      </c>
      <c r="G4743" s="79">
        <f t="shared" si="745"/>
        <v>3.2661309659572013</v>
      </c>
      <c r="J4743" s="78">
        <v>0</v>
      </c>
      <c r="K4743" s="80">
        <f t="shared" si="746"/>
        <v>0</v>
      </c>
      <c r="L4743" s="68" t="str">
        <f t="shared" si="739"/>
        <v>Normal</v>
      </c>
      <c r="N4743" s="67">
        <f t="shared" si="740"/>
        <v>0</v>
      </c>
      <c r="O4743" s="67">
        <f t="shared" si="741"/>
        <v>0</v>
      </c>
      <c r="P4743" s="81">
        <f t="shared" si="742"/>
        <v>3.2661309659572013</v>
      </c>
      <c r="Q4743" s="81">
        <f t="shared" si="743"/>
        <v>3.2661309659572013</v>
      </c>
      <c r="S4743" s="1">
        <f t="shared" si="747"/>
        <v>7</v>
      </c>
      <c r="T4743" s="1" t="str">
        <f t="shared" si="748"/>
        <v>Off-Peak</v>
      </c>
    </row>
    <row r="4744" spans="1:20" x14ac:dyDescent="0.25">
      <c r="A4744" s="85">
        <v>45123.874999988795</v>
      </c>
      <c r="B4744" s="1">
        <v>7</v>
      </c>
      <c r="C4744" s="1">
        <v>16</v>
      </c>
      <c r="D4744" s="1">
        <v>22</v>
      </c>
      <c r="E4744" s="1" t="str">
        <f t="shared" si="744"/>
        <v>Summer</v>
      </c>
      <c r="F4744" s="78">
        <v>1.6293</v>
      </c>
      <c r="G4744" s="79">
        <f t="shared" si="745"/>
        <v>3.0998469055944944</v>
      </c>
      <c r="J4744" s="78">
        <v>0</v>
      </c>
      <c r="K4744" s="80">
        <f t="shared" si="746"/>
        <v>0</v>
      </c>
      <c r="L4744" s="68" t="str">
        <f t="shared" si="739"/>
        <v>Normal</v>
      </c>
      <c r="N4744" s="67">
        <f t="shared" si="740"/>
        <v>0</v>
      </c>
      <c r="O4744" s="67">
        <f t="shared" si="741"/>
        <v>0</v>
      </c>
      <c r="P4744" s="81">
        <f t="shared" si="742"/>
        <v>3.0998469055944944</v>
      </c>
      <c r="Q4744" s="81">
        <f t="shared" si="743"/>
        <v>3.0998469055944944</v>
      </c>
      <c r="S4744" s="1">
        <f t="shared" si="747"/>
        <v>7</v>
      </c>
      <c r="T4744" s="1" t="str">
        <f t="shared" si="748"/>
        <v>Off-Peak</v>
      </c>
    </row>
    <row r="4745" spans="1:20" x14ac:dyDescent="0.25">
      <c r="A4745" s="85">
        <v>45123.916666655459</v>
      </c>
      <c r="B4745" s="1">
        <v>7</v>
      </c>
      <c r="C4745" s="1">
        <v>16</v>
      </c>
      <c r="D4745" s="1">
        <v>23</v>
      </c>
      <c r="E4745" s="1" t="str">
        <f t="shared" si="744"/>
        <v>Summer</v>
      </c>
      <c r="F4745" s="78">
        <v>1.4635</v>
      </c>
      <c r="G4745" s="79">
        <f t="shared" si="745"/>
        <v>2.7844018574464755</v>
      </c>
      <c r="J4745" s="78">
        <v>0</v>
      </c>
      <c r="K4745" s="80">
        <f t="shared" si="746"/>
        <v>0</v>
      </c>
      <c r="L4745" s="68" t="str">
        <f t="shared" si="739"/>
        <v>Normal</v>
      </c>
      <c r="N4745" s="67">
        <f t="shared" si="740"/>
        <v>0</v>
      </c>
      <c r="O4745" s="67">
        <f t="shared" si="741"/>
        <v>0</v>
      </c>
      <c r="P4745" s="81">
        <f t="shared" si="742"/>
        <v>2.7844018574464755</v>
      </c>
      <c r="Q4745" s="81">
        <f t="shared" si="743"/>
        <v>2.7844018574464755</v>
      </c>
      <c r="S4745" s="1">
        <f t="shared" si="747"/>
        <v>7</v>
      </c>
      <c r="T4745" s="1" t="str">
        <f t="shared" si="748"/>
        <v>Off-Peak</v>
      </c>
    </row>
    <row r="4746" spans="1:20" x14ac:dyDescent="0.25">
      <c r="A4746" s="85">
        <v>45123.958333322124</v>
      </c>
      <c r="B4746" s="1">
        <v>7</v>
      </c>
      <c r="C4746" s="1">
        <v>17</v>
      </c>
      <c r="D4746" s="1">
        <v>0</v>
      </c>
      <c r="E4746" s="1" t="str">
        <f t="shared" si="744"/>
        <v>Summer</v>
      </c>
      <c r="F4746" s="78">
        <v>1.2555000000000001</v>
      </c>
      <c r="G4746" s="79">
        <f t="shared" si="745"/>
        <v>2.3886686245466691</v>
      </c>
      <c r="J4746" s="78">
        <v>0</v>
      </c>
      <c r="K4746" s="80">
        <f t="shared" si="746"/>
        <v>0</v>
      </c>
      <c r="L4746" s="68" t="str">
        <f t="shared" si="739"/>
        <v>Normal</v>
      </c>
      <c r="N4746" s="67">
        <f t="shared" si="740"/>
        <v>0</v>
      </c>
      <c r="O4746" s="67">
        <f t="shared" si="741"/>
        <v>0</v>
      </c>
      <c r="P4746" s="81">
        <f t="shared" si="742"/>
        <v>2.3886686245466691</v>
      </c>
      <c r="Q4746" s="81">
        <f t="shared" si="743"/>
        <v>2.3886686245466691</v>
      </c>
      <c r="S4746" s="1">
        <f t="shared" si="747"/>
        <v>7</v>
      </c>
      <c r="T4746" s="1" t="str">
        <f t="shared" si="748"/>
        <v>Off-Peak</v>
      </c>
    </row>
    <row r="4747" spans="1:20" x14ac:dyDescent="0.25">
      <c r="A4747" s="85">
        <v>45123.999999988788</v>
      </c>
      <c r="B4747" s="1">
        <v>7</v>
      </c>
      <c r="C4747" s="1">
        <v>17</v>
      </c>
      <c r="D4747" s="1">
        <v>1</v>
      </c>
      <c r="E4747" s="1" t="str">
        <f t="shared" si="744"/>
        <v>Summer</v>
      </c>
      <c r="F4747" s="78">
        <v>1.0901000000000001</v>
      </c>
      <c r="G4747" s="79">
        <f t="shared" si="745"/>
        <v>2.0739846018465342</v>
      </c>
      <c r="J4747" s="78">
        <v>0</v>
      </c>
      <c r="K4747" s="80">
        <f t="shared" si="746"/>
        <v>0</v>
      </c>
      <c r="L4747" s="68" t="str">
        <f t="shared" si="739"/>
        <v>Normal</v>
      </c>
      <c r="N4747" s="67">
        <f t="shared" si="740"/>
        <v>0</v>
      </c>
      <c r="O4747" s="67">
        <f t="shared" si="741"/>
        <v>0</v>
      </c>
      <c r="P4747" s="81">
        <f t="shared" si="742"/>
        <v>2.0739846018465342</v>
      </c>
      <c r="Q4747" s="81">
        <f t="shared" si="743"/>
        <v>2.0739846018465342</v>
      </c>
      <c r="S4747" s="1">
        <f t="shared" si="747"/>
        <v>1</v>
      </c>
      <c r="T4747" s="1" t="str">
        <f t="shared" si="748"/>
        <v>Off-Peak</v>
      </c>
    </row>
    <row r="4748" spans="1:20" x14ac:dyDescent="0.25">
      <c r="A4748" s="85">
        <v>45124.041666655452</v>
      </c>
      <c r="B4748" s="1">
        <v>7</v>
      </c>
      <c r="C4748" s="1">
        <v>17</v>
      </c>
      <c r="D4748" s="1">
        <v>2</v>
      </c>
      <c r="E4748" s="1" t="str">
        <f t="shared" si="744"/>
        <v>Summer</v>
      </c>
      <c r="F4748" s="78">
        <v>0.96050000000000002</v>
      </c>
      <c r="G4748" s="79">
        <f t="shared" si="745"/>
        <v>1.8274123567320395</v>
      </c>
      <c r="J4748" s="78">
        <v>0</v>
      </c>
      <c r="K4748" s="80">
        <f t="shared" si="746"/>
        <v>0</v>
      </c>
      <c r="L4748" s="68" t="str">
        <f t="shared" si="739"/>
        <v>Normal</v>
      </c>
      <c r="N4748" s="67">
        <f t="shared" si="740"/>
        <v>0</v>
      </c>
      <c r="O4748" s="67">
        <f t="shared" si="741"/>
        <v>0</v>
      </c>
      <c r="P4748" s="81">
        <f t="shared" si="742"/>
        <v>1.8274123567320395</v>
      </c>
      <c r="Q4748" s="81">
        <f t="shared" si="743"/>
        <v>1.8274123567320395</v>
      </c>
      <c r="S4748" s="1">
        <f t="shared" si="747"/>
        <v>1</v>
      </c>
      <c r="T4748" s="1" t="str">
        <f t="shared" si="748"/>
        <v>Off-Peak</v>
      </c>
    </row>
    <row r="4749" spans="1:20" x14ac:dyDescent="0.25">
      <c r="A4749" s="85">
        <v>45124.083333322116</v>
      </c>
      <c r="B4749" s="1">
        <v>7</v>
      </c>
      <c r="C4749" s="1">
        <v>17</v>
      </c>
      <c r="D4749" s="1">
        <v>3</v>
      </c>
      <c r="E4749" s="1" t="str">
        <f t="shared" si="744"/>
        <v>Summer</v>
      </c>
      <c r="F4749" s="78">
        <v>0.86609999999999998</v>
      </c>
      <c r="G4749" s="79">
        <f t="shared" si="745"/>
        <v>1.647810351031358</v>
      </c>
      <c r="J4749" s="78">
        <v>0</v>
      </c>
      <c r="K4749" s="80">
        <f t="shared" si="746"/>
        <v>0</v>
      </c>
      <c r="L4749" s="68" t="str">
        <f t="shared" si="739"/>
        <v>Normal</v>
      </c>
      <c r="N4749" s="67">
        <f t="shared" si="740"/>
        <v>0</v>
      </c>
      <c r="O4749" s="67">
        <f t="shared" si="741"/>
        <v>0</v>
      </c>
      <c r="P4749" s="81">
        <f t="shared" si="742"/>
        <v>1.647810351031358</v>
      </c>
      <c r="Q4749" s="81">
        <f t="shared" si="743"/>
        <v>1.647810351031358</v>
      </c>
      <c r="S4749" s="1">
        <f t="shared" si="747"/>
        <v>1</v>
      </c>
      <c r="T4749" s="1" t="str">
        <f t="shared" si="748"/>
        <v>Off-Peak</v>
      </c>
    </row>
    <row r="4750" spans="1:20" x14ac:dyDescent="0.25">
      <c r="A4750" s="85">
        <v>45124.12499998878</v>
      </c>
      <c r="B4750" s="1">
        <v>7</v>
      </c>
      <c r="C4750" s="1">
        <v>17</v>
      </c>
      <c r="D4750" s="1">
        <v>4</v>
      </c>
      <c r="E4750" s="1" t="str">
        <f t="shared" si="744"/>
        <v>Summer</v>
      </c>
      <c r="F4750" s="78">
        <v>0.79820000000000002</v>
      </c>
      <c r="G4750" s="79">
        <f t="shared" si="745"/>
        <v>1.5186262812530076</v>
      </c>
      <c r="J4750" s="78">
        <v>0</v>
      </c>
      <c r="K4750" s="80">
        <f t="shared" si="746"/>
        <v>0</v>
      </c>
      <c r="L4750" s="68" t="str">
        <f t="shared" si="739"/>
        <v>Normal</v>
      </c>
      <c r="N4750" s="67">
        <f t="shared" si="740"/>
        <v>0</v>
      </c>
      <c r="O4750" s="67">
        <f t="shared" si="741"/>
        <v>0</v>
      </c>
      <c r="P4750" s="81">
        <f t="shared" si="742"/>
        <v>1.5186262812530076</v>
      </c>
      <c r="Q4750" s="81">
        <f t="shared" si="743"/>
        <v>1.5186262812530076</v>
      </c>
      <c r="S4750" s="1">
        <f t="shared" si="747"/>
        <v>1</v>
      </c>
      <c r="T4750" s="1" t="str">
        <f t="shared" si="748"/>
        <v>Off-Peak</v>
      </c>
    </row>
    <row r="4751" spans="1:20" x14ac:dyDescent="0.25">
      <c r="A4751" s="85">
        <v>45124.166666655445</v>
      </c>
      <c r="B4751" s="1">
        <v>7</v>
      </c>
      <c r="C4751" s="1">
        <v>17</v>
      </c>
      <c r="D4751" s="1">
        <v>5</v>
      </c>
      <c r="E4751" s="1" t="str">
        <f t="shared" si="744"/>
        <v>Summer</v>
      </c>
      <c r="F4751" s="78">
        <v>0.75690000000000002</v>
      </c>
      <c r="G4751" s="79">
        <f t="shared" si="745"/>
        <v>1.4400504037589594</v>
      </c>
      <c r="J4751" s="78">
        <v>0</v>
      </c>
      <c r="K4751" s="80">
        <f t="shared" si="746"/>
        <v>0</v>
      </c>
      <c r="L4751" s="68" t="str">
        <f t="shared" si="739"/>
        <v>Normal</v>
      </c>
      <c r="N4751" s="67">
        <f t="shared" si="740"/>
        <v>0</v>
      </c>
      <c r="O4751" s="67">
        <f t="shared" si="741"/>
        <v>0</v>
      </c>
      <c r="P4751" s="81">
        <f t="shared" si="742"/>
        <v>1.4400504037589594</v>
      </c>
      <c r="Q4751" s="81">
        <f t="shared" si="743"/>
        <v>1.4400504037589594</v>
      </c>
      <c r="S4751" s="1">
        <f t="shared" si="747"/>
        <v>1</v>
      </c>
      <c r="T4751" s="1" t="str">
        <f t="shared" si="748"/>
        <v>Off-Peak</v>
      </c>
    </row>
    <row r="4752" spans="1:20" x14ac:dyDescent="0.25">
      <c r="A4752" s="85">
        <v>45124.208333322109</v>
      </c>
      <c r="B4752" s="1">
        <v>7</v>
      </c>
      <c r="C4752" s="1">
        <v>17</v>
      </c>
      <c r="D4752" s="1">
        <v>6</v>
      </c>
      <c r="E4752" s="1" t="str">
        <f t="shared" si="744"/>
        <v>Summer</v>
      </c>
      <c r="F4752" s="78">
        <v>0.73709999999999998</v>
      </c>
      <c r="G4752" s="79">
        <f t="shared" si="745"/>
        <v>1.4023796440886893</v>
      </c>
      <c r="J4752" s="78">
        <v>0.237813</v>
      </c>
      <c r="K4752" s="80">
        <f t="shared" si="746"/>
        <v>0.237813</v>
      </c>
      <c r="L4752" s="68" t="str">
        <f t="shared" si="739"/>
        <v>Normal</v>
      </c>
      <c r="N4752" s="67">
        <f t="shared" si="740"/>
        <v>0</v>
      </c>
      <c r="O4752" s="67">
        <f t="shared" si="741"/>
        <v>0.237813</v>
      </c>
      <c r="P4752" s="81">
        <f t="shared" si="742"/>
        <v>1.1645666440886893</v>
      </c>
      <c r="Q4752" s="81">
        <f t="shared" si="743"/>
        <v>1.1645666440886893</v>
      </c>
      <c r="S4752" s="1">
        <f t="shared" si="747"/>
        <v>1</v>
      </c>
      <c r="T4752" s="1" t="str">
        <f t="shared" si="748"/>
        <v>Peak</v>
      </c>
    </row>
    <row r="4753" spans="1:20" x14ac:dyDescent="0.25">
      <c r="A4753" s="85">
        <v>45124.249999988773</v>
      </c>
      <c r="B4753" s="1">
        <v>7</v>
      </c>
      <c r="C4753" s="1">
        <v>17</v>
      </c>
      <c r="D4753" s="1">
        <v>7</v>
      </c>
      <c r="E4753" s="1" t="str">
        <f t="shared" si="744"/>
        <v>Summer</v>
      </c>
      <c r="F4753" s="78">
        <v>0.74329999999999996</v>
      </c>
      <c r="G4753" s="79">
        <f t="shared" si="745"/>
        <v>1.4141755385308952</v>
      </c>
      <c r="J4753" s="78">
        <v>1.0652650000000001</v>
      </c>
      <c r="K4753" s="80">
        <f t="shared" si="746"/>
        <v>1.0652650000000001</v>
      </c>
      <c r="L4753" s="68" t="str">
        <f t="shared" si="739"/>
        <v>Normal</v>
      </c>
      <c r="N4753" s="67">
        <f t="shared" si="740"/>
        <v>0</v>
      </c>
      <c r="O4753" s="67">
        <f t="shared" si="741"/>
        <v>1.0652650000000001</v>
      </c>
      <c r="P4753" s="81">
        <f t="shared" si="742"/>
        <v>0.34891053853089504</v>
      </c>
      <c r="Q4753" s="81">
        <f t="shared" si="743"/>
        <v>0.34891053853089504</v>
      </c>
      <c r="S4753" s="1">
        <f t="shared" si="747"/>
        <v>1</v>
      </c>
      <c r="T4753" s="1" t="str">
        <f t="shared" si="748"/>
        <v>Peak</v>
      </c>
    </row>
    <row r="4754" spans="1:20" x14ac:dyDescent="0.25">
      <c r="A4754" s="85">
        <v>45124.291666655437</v>
      </c>
      <c r="B4754" s="1">
        <v>7</v>
      </c>
      <c r="C4754" s="1">
        <v>17</v>
      </c>
      <c r="D4754" s="1">
        <v>8</v>
      </c>
      <c r="E4754" s="1" t="str">
        <f t="shared" si="744"/>
        <v>Summer</v>
      </c>
      <c r="F4754" s="78">
        <v>0.81240000000000001</v>
      </c>
      <c r="G4754" s="79">
        <f t="shared" si="745"/>
        <v>1.5456426846528983</v>
      </c>
      <c r="J4754" s="78">
        <v>2.3191329999999999</v>
      </c>
      <c r="K4754" s="80">
        <f t="shared" si="746"/>
        <v>2.3191329999999999</v>
      </c>
      <c r="L4754" s="68" t="str">
        <f t="shared" si="739"/>
        <v>Normal</v>
      </c>
      <c r="N4754" s="67">
        <f t="shared" si="740"/>
        <v>0.77349031534710155</v>
      </c>
      <c r="O4754" s="67">
        <f t="shared" si="741"/>
        <v>1.5456426846528983</v>
      </c>
      <c r="P4754" s="81">
        <f t="shared" si="742"/>
        <v>0</v>
      </c>
      <c r="Q4754" s="81">
        <f t="shared" si="743"/>
        <v>-0.77349031534710155</v>
      </c>
      <c r="S4754" s="1">
        <f t="shared" si="747"/>
        <v>1</v>
      </c>
      <c r="T4754" s="1" t="str">
        <f t="shared" si="748"/>
        <v>Peak</v>
      </c>
    </row>
    <row r="4755" spans="1:20" x14ac:dyDescent="0.25">
      <c r="A4755" s="85">
        <v>45124.333333322102</v>
      </c>
      <c r="B4755" s="1">
        <v>7</v>
      </c>
      <c r="C4755" s="1">
        <v>17</v>
      </c>
      <c r="D4755" s="1">
        <v>9</v>
      </c>
      <c r="E4755" s="1" t="str">
        <f t="shared" si="744"/>
        <v>Summer</v>
      </c>
      <c r="F4755" s="78">
        <v>0.90600000000000003</v>
      </c>
      <c r="G4755" s="79">
        <f t="shared" si="745"/>
        <v>1.7237226394578113</v>
      </c>
      <c r="J4755" s="78">
        <v>4.098967</v>
      </c>
      <c r="K4755" s="80">
        <f t="shared" si="746"/>
        <v>4.098967</v>
      </c>
      <c r="L4755" s="68" t="str">
        <f t="shared" ref="L4755:L4818" si="749">IF(AND(D4755&gt;=$C$2,D4755&lt;=$C$3,E4755="Summer"),"MaxDis","Normal")</f>
        <v>Normal</v>
      </c>
      <c r="N4755" s="67">
        <f t="shared" ref="N4755:N4818" si="750">IF(K4755-G4755&lt;0,0,K4755-G4755)</f>
        <v>2.3752443605421885</v>
      </c>
      <c r="O4755" s="67">
        <f t="shared" ref="O4755:O4818" si="751">K4755-N4755</f>
        <v>1.7237226394578116</v>
      </c>
      <c r="P4755" s="81">
        <f t="shared" ref="P4755:P4818" si="752">MAX(0,G4755-O4755)</f>
        <v>0</v>
      </c>
      <c r="Q4755" s="81">
        <f t="shared" ref="Q4755:Q4818" si="753">G4755-K4755</f>
        <v>-2.3752443605421885</v>
      </c>
      <c r="S4755" s="1">
        <f t="shared" si="747"/>
        <v>1</v>
      </c>
      <c r="T4755" s="1" t="str">
        <f t="shared" si="748"/>
        <v>Peak</v>
      </c>
    </row>
    <row r="4756" spans="1:20" x14ac:dyDescent="0.25">
      <c r="A4756" s="85">
        <v>45124.374999988766</v>
      </c>
      <c r="B4756" s="1">
        <v>7</v>
      </c>
      <c r="C4756" s="1">
        <v>17</v>
      </c>
      <c r="D4756" s="1">
        <v>10</v>
      </c>
      <c r="E4756" s="1" t="str">
        <f t="shared" ref="E4756:E4819" si="754">IF(AND(B4756&gt;=$C$5,B4756&lt;=$C$6),"Summer","Non-Summer")</f>
        <v>Summer</v>
      </c>
      <c r="F4756" s="78">
        <v>1.0198</v>
      </c>
      <c r="G4756" s="79">
        <f t="shared" ref="G4756:G4819" si="755">F4756*$G$13</f>
        <v>1.9402343793808785</v>
      </c>
      <c r="J4756" s="78">
        <v>5.0727520000000004</v>
      </c>
      <c r="K4756" s="80">
        <f t="shared" ref="K4756:K4819" si="756">J4756*$K$13</f>
        <v>5.0727520000000004</v>
      </c>
      <c r="L4756" s="68" t="str">
        <f t="shared" si="749"/>
        <v>Normal</v>
      </c>
      <c r="N4756" s="67">
        <f t="shared" si="750"/>
        <v>3.1325176206191219</v>
      </c>
      <c r="O4756" s="67">
        <f t="shared" si="751"/>
        <v>1.9402343793808785</v>
      </c>
      <c r="P4756" s="81">
        <f t="shared" si="752"/>
        <v>0</v>
      </c>
      <c r="Q4756" s="81">
        <f t="shared" si="753"/>
        <v>-3.1325176206191219</v>
      </c>
      <c r="S4756" s="1">
        <f t="shared" ref="S4756:S4819" si="757">WEEKDAY(A4756,2)</f>
        <v>1</v>
      </c>
      <c r="T4756" s="1" t="str">
        <f t="shared" ref="T4756:T4819" si="758">IF(S4756&gt;5,"Off-Peak",IF(AND(D4756&gt;=$C$7,D4756&lt;$C$8),"Peak","Off-Peak"))</f>
        <v>Peak</v>
      </c>
    </row>
    <row r="4757" spans="1:20" x14ac:dyDescent="0.25">
      <c r="A4757" s="85">
        <v>45124.41666665543</v>
      </c>
      <c r="B4757" s="1">
        <v>7</v>
      </c>
      <c r="C4757" s="1">
        <v>17</v>
      </c>
      <c r="D4757" s="1">
        <v>11</v>
      </c>
      <c r="E4757" s="1" t="str">
        <f t="shared" si="754"/>
        <v>Summer</v>
      </c>
      <c r="F4757" s="78">
        <v>1.1451</v>
      </c>
      <c r="G4757" s="79">
        <f t="shared" si="755"/>
        <v>2.1786256009306175</v>
      </c>
      <c r="J4757" s="78">
        <v>5.0611040000000003</v>
      </c>
      <c r="K4757" s="80">
        <f t="shared" si="756"/>
        <v>5.0611040000000003</v>
      </c>
      <c r="L4757" s="68" t="str">
        <f t="shared" si="749"/>
        <v>Normal</v>
      </c>
      <c r="N4757" s="67">
        <f t="shared" si="750"/>
        <v>2.8824783990693827</v>
      </c>
      <c r="O4757" s="67">
        <f t="shared" si="751"/>
        <v>2.1786256009306175</v>
      </c>
      <c r="P4757" s="81">
        <f t="shared" si="752"/>
        <v>0</v>
      </c>
      <c r="Q4757" s="81">
        <f t="shared" si="753"/>
        <v>-2.8824783990693827</v>
      </c>
      <c r="S4757" s="1">
        <f t="shared" si="757"/>
        <v>1</v>
      </c>
      <c r="T4757" s="1" t="str">
        <f t="shared" si="758"/>
        <v>Peak</v>
      </c>
    </row>
    <row r="4758" spans="1:20" x14ac:dyDescent="0.25">
      <c r="A4758" s="85">
        <v>45124.458333322094</v>
      </c>
      <c r="B4758" s="1">
        <v>7</v>
      </c>
      <c r="C4758" s="1">
        <v>17</v>
      </c>
      <c r="D4758" s="1">
        <v>12</v>
      </c>
      <c r="E4758" s="1" t="str">
        <f t="shared" si="754"/>
        <v>Summer</v>
      </c>
      <c r="F4758" s="78">
        <v>1.2713000000000001</v>
      </c>
      <c r="G4758" s="79">
        <f t="shared" si="755"/>
        <v>2.4187291297380966</v>
      </c>
      <c r="J4758" s="78">
        <v>6.051946</v>
      </c>
      <c r="K4758" s="80">
        <f t="shared" si="756"/>
        <v>6.051946</v>
      </c>
      <c r="L4758" s="68" t="str">
        <f t="shared" si="749"/>
        <v>Normal</v>
      </c>
      <c r="N4758" s="67">
        <f t="shared" si="750"/>
        <v>3.6332168702619034</v>
      </c>
      <c r="O4758" s="67">
        <f t="shared" si="751"/>
        <v>2.4187291297380966</v>
      </c>
      <c r="P4758" s="81">
        <f t="shared" si="752"/>
        <v>0</v>
      </c>
      <c r="Q4758" s="81">
        <f t="shared" si="753"/>
        <v>-3.6332168702619034</v>
      </c>
      <c r="S4758" s="1">
        <f t="shared" si="757"/>
        <v>1</v>
      </c>
      <c r="T4758" s="1" t="str">
        <f t="shared" si="758"/>
        <v>Peak</v>
      </c>
    </row>
    <row r="4759" spans="1:20" x14ac:dyDescent="0.25">
      <c r="A4759" s="85">
        <v>45124.499999988759</v>
      </c>
      <c r="B4759" s="1">
        <v>7</v>
      </c>
      <c r="C4759" s="1">
        <v>17</v>
      </c>
      <c r="D4759" s="1">
        <v>13</v>
      </c>
      <c r="E4759" s="1" t="str">
        <f t="shared" si="754"/>
        <v>Summer</v>
      </c>
      <c r="F4759" s="78">
        <v>1.3980999999999999</v>
      </c>
      <c r="G4759" s="79">
        <f t="shared" si="755"/>
        <v>2.6599741967174015</v>
      </c>
      <c r="J4759" s="78">
        <v>4.1107500000000003</v>
      </c>
      <c r="K4759" s="80">
        <f t="shared" si="756"/>
        <v>4.1107500000000003</v>
      </c>
      <c r="L4759" s="68" t="str">
        <f t="shared" si="749"/>
        <v>Normal</v>
      </c>
      <c r="N4759" s="67">
        <f t="shared" si="750"/>
        <v>1.4507758032825988</v>
      </c>
      <c r="O4759" s="67">
        <f t="shared" si="751"/>
        <v>2.6599741967174015</v>
      </c>
      <c r="P4759" s="81">
        <f t="shared" si="752"/>
        <v>0</v>
      </c>
      <c r="Q4759" s="81">
        <f t="shared" si="753"/>
        <v>-1.4507758032825988</v>
      </c>
      <c r="S4759" s="1">
        <f t="shared" si="757"/>
        <v>1</v>
      </c>
      <c r="T4759" s="1" t="str">
        <f t="shared" si="758"/>
        <v>Peak</v>
      </c>
    </row>
    <row r="4760" spans="1:20" x14ac:dyDescent="0.25">
      <c r="A4760" s="85">
        <v>45124.541666655423</v>
      </c>
      <c r="B4760" s="1">
        <v>7</v>
      </c>
      <c r="C4760" s="1">
        <v>17</v>
      </c>
      <c r="D4760" s="1">
        <v>14</v>
      </c>
      <c r="E4760" s="1" t="str">
        <f t="shared" si="754"/>
        <v>Summer</v>
      </c>
      <c r="F4760" s="78">
        <v>1.5187999999999999</v>
      </c>
      <c r="G4760" s="79">
        <f t="shared" si="755"/>
        <v>2.8896136256164717</v>
      </c>
      <c r="J4760" s="78">
        <v>5.6016019999999997</v>
      </c>
      <c r="K4760" s="80">
        <f t="shared" si="756"/>
        <v>5.6016019999999997</v>
      </c>
      <c r="L4760" s="68" t="str">
        <f t="shared" si="749"/>
        <v>Normal</v>
      </c>
      <c r="N4760" s="67">
        <f t="shared" si="750"/>
        <v>2.711988374383528</v>
      </c>
      <c r="O4760" s="67">
        <f t="shared" si="751"/>
        <v>2.8896136256164717</v>
      </c>
      <c r="P4760" s="81">
        <f t="shared" si="752"/>
        <v>0</v>
      </c>
      <c r="Q4760" s="81">
        <f t="shared" si="753"/>
        <v>-2.711988374383528</v>
      </c>
      <c r="S4760" s="1">
        <f t="shared" si="757"/>
        <v>1</v>
      </c>
      <c r="T4760" s="1" t="str">
        <f t="shared" si="758"/>
        <v>Peak</v>
      </c>
    </row>
    <row r="4761" spans="1:20" x14ac:dyDescent="0.25">
      <c r="A4761" s="85">
        <v>45124.583333322087</v>
      </c>
      <c r="B4761" s="1">
        <v>7</v>
      </c>
      <c r="C4761" s="1">
        <v>17</v>
      </c>
      <c r="D4761" s="1">
        <v>15</v>
      </c>
      <c r="E4761" s="1" t="str">
        <f t="shared" si="754"/>
        <v>Summer</v>
      </c>
      <c r="F4761" s="78">
        <v>1.6375</v>
      </c>
      <c r="G4761" s="79">
        <f t="shared" si="755"/>
        <v>3.1154479272761213</v>
      </c>
      <c r="J4761" s="78">
        <v>4.3543469999999997</v>
      </c>
      <c r="K4761" s="80">
        <f t="shared" si="756"/>
        <v>4.3543469999999997</v>
      </c>
      <c r="L4761" s="68" t="str">
        <f t="shared" si="749"/>
        <v>Normal</v>
      </c>
      <c r="N4761" s="67">
        <f t="shared" si="750"/>
        <v>1.2388990727238784</v>
      </c>
      <c r="O4761" s="67">
        <f t="shared" si="751"/>
        <v>3.1154479272761213</v>
      </c>
      <c r="P4761" s="81">
        <f t="shared" si="752"/>
        <v>0</v>
      </c>
      <c r="Q4761" s="81">
        <f t="shared" si="753"/>
        <v>-1.2388990727238784</v>
      </c>
      <c r="S4761" s="1">
        <f t="shared" si="757"/>
        <v>1</v>
      </c>
      <c r="T4761" s="1" t="str">
        <f t="shared" si="758"/>
        <v>Peak</v>
      </c>
    </row>
    <row r="4762" spans="1:20" x14ac:dyDescent="0.25">
      <c r="A4762" s="85">
        <v>45124.624999988751</v>
      </c>
      <c r="B4762" s="1">
        <v>7</v>
      </c>
      <c r="C4762" s="1">
        <v>17</v>
      </c>
      <c r="D4762" s="1">
        <v>16</v>
      </c>
      <c r="E4762" s="1" t="str">
        <f t="shared" si="754"/>
        <v>Summer</v>
      </c>
      <c r="F4762" s="78">
        <v>1.7661</v>
      </c>
      <c r="G4762" s="79">
        <f t="shared" si="755"/>
        <v>3.3601176087709055</v>
      </c>
      <c r="J4762" s="78">
        <v>3.1820710000000001</v>
      </c>
      <c r="K4762" s="80">
        <f t="shared" si="756"/>
        <v>3.1820710000000001</v>
      </c>
      <c r="L4762" s="68" t="str">
        <f t="shared" si="749"/>
        <v>Normal</v>
      </c>
      <c r="N4762" s="67">
        <f t="shared" si="750"/>
        <v>0</v>
      </c>
      <c r="O4762" s="67">
        <f t="shared" si="751"/>
        <v>3.1820710000000001</v>
      </c>
      <c r="P4762" s="81">
        <f t="shared" si="752"/>
        <v>0.17804660877090539</v>
      </c>
      <c r="Q4762" s="81">
        <f t="shared" si="753"/>
        <v>0.17804660877090539</v>
      </c>
      <c r="S4762" s="1">
        <f t="shared" si="757"/>
        <v>1</v>
      </c>
      <c r="T4762" s="1" t="str">
        <f t="shared" si="758"/>
        <v>Peak</v>
      </c>
    </row>
    <row r="4763" spans="1:20" x14ac:dyDescent="0.25">
      <c r="A4763" s="85">
        <v>45124.666666655416</v>
      </c>
      <c r="B4763" s="1">
        <v>7</v>
      </c>
      <c r="C4763" s="1">
        <v>17</v>
      </c>
      <c r="D4763" s="1">
        <v>17</v>
      </c>
      <c r="E4763" s="1" t="str">
        <f t="shared" si="754"/>
        <v>Summer</v>
      </c>
      <c r="F4763" s="78">
        <v>1.8745000000000001</v>
      </c>
      <c r="G4763" s="79">
        <f t="shared" si="755"/>
        <v>3.5663555051475355</v>
      </c>
      <c r="J4763" s="78">
        <v>2.5823449999999997</v>
      </c>
      <c r="K4763" s="80">
        <f t="shared" si="756"/>
        <v>2.5823449999999997</v>
      </c>
      <c r="L4763" s="68" t="str">
        <f t="shared" si="749"/>
        <v>Normal</v>
      </c>
      <c r="N4763" s="67">
        <f t="shared" si="750"/>
        <v>0</v>
      </c>
      <c r="O4763" s="67">
        <f t="shared" si="751"/>
        <v>2.5823449999999997</v>
      </c>
      <c r="P4763" s="81">
        <f t="shared" si="752"/>
        <v>0.98401050514753585</v>
      </c>
      <c r="Q4763" s="81">
        <f t="shared" si="753"/>
        <v>0.98401050514753585</v>
      </c>
      <c r="S4763" s="1">
        <f t="shared" si="757"/>
        <v>1</v>
      </c>
      <c r="T4763" s="1" t="str">
        <f t="shared" si="758"/>
        <v>Peak</v>
      </c>
    </row>
    <row r="4764" spans="1:20" x14ac:dyDescent="0.25">
      <c r="A4764" s="85">
        <v>45124.70833332208</v>
      </c>
      <c r="B4764" s="1">
        <v>7</v>
      </c>
      <c r="C4764" s="1">
        <v>17</v>
      </c>
      <c r="D4764" s="1">
        <v>18</v>
      </c>
      <c r="E4764" s="1" t="str">
        <f t="shared" si="754"/>
        <v>Summer</v>
      </c>
      <c r="F4764" s="78">
        <v>1.9333</v>
      </c>
      <c r="G4764" s="79">
        <f t="shared" si="755"/>
        <v>3.6782262459865191</v>
      </c>
      <c r="J4764" s="78">
        <v>1.1706300000000001</v>
      </c>
      <c r="K4764" s="80">
        <f t="shared" si="756"/>
        <v>1.1706300000000001</v>
      </c>
      <c r="L4764" s="68" t="str">
        <f t="shared" si="749"/>
        <v>Normal</v>
      </c>
      <c r="N4764" s="67">
        <f t="shared" si="750"/>
        <v>0</v>
      </c>
      <c r="O4764" s="67">
        <f t="shared" si="751"/>
        <v>1.1706300000000001</v>
      </c>
      <c r="P4764" s="81">
        <f t="shared" si="752"/>
        <v>2.5075962459865191</v>
      </c>
      <c r="Q4764" s="81">
        <f t="shared" si="753"/>
        <v>2.5075962459865191</v>
      </c>
      <c r="S4764" s="1">
        <f t="shared" si="757"/>
        <v>1</v>
      </c>
      <c r="T4764" s="1" t="str">
        <f t="shared" si="758"/>
        <v>Peak</v>
      </c>
    </row>
    <row r="4765" spans="1:20" x14ac:dyDescent="0.25">
      <c r="A4765" s="85">
        <v>45124.749999988744</v>
      </c>
      <c r="B4765" s="1">
        <v>7</v>
      </c>
      <c r="C4765" s="1">
        <v>17</v>
      </c>
      <c r="D4765" s="1">
        <v>19</v>
      </c>
      <c r="E4765" s="1" t="str">
        <f t="shared" si="754"/>
        <v>Summer</v>
      </c>
      <c r="F4765" s="78">
        <v>1.89</v>
      </c>
      <c r="G4765" s="79">
        <f t="shared" si="755"/>
        <v>3.5958452412530497</v>
      </c>
      <c r="J4765" s="78">
        <v>0.22948199999999999</v>
      </c>
      <c r="K4765" s="80">
        <f t="shared" si="756"/>
        <v>0.22948199999999999</v>
      </c>
      <c r="L4765" s="68" t="str">
        <f t="shared" si="749"/>
        <v>Normal</v>
      </c>
      <c r="N4765" s="67">
        <f t="shared" si="750"/>
        <v>0</v>
      </c>
      <c r="O4765" s="67">
        <f t="shared" si="751"/>
        <v>0.22948199999999999</v>
      </c>
      <c r="P4765" s="81">
        <f t="shared" si="752"/>
        <v>3.3663632412530498</v>
      </c>
      <c r="Q4765" s="81">
        <f t="shared" si="753"/>
        <v>3.3663632412530498</v>
      </c>
      <c r="S4765" s="1">
        <f t="shared" si="757"/>
        <v>1</v>
      </c>
      <c r="T4765" s="1" t="str">
        <f t="shared" si="758"/>
        <v>Peak</v>
      </c>
    </row>
    <row r="4766" spans="1:20" x14ac:dyDescent="0.25">
      <c r="A4766" s="85">
        <v>45124.791666655408</v>
      </c>
      <c r="B4766" s="1">
        <v>7</v>
      </c>
      <c r="C4766" s="1">
        <v>17</v>
      </c>
      <c r="D4766" s="1">
        <v>20</v>
      </c>
      <c r="E4766" s="1" t="str">
        <f t="shared" si="754"/>
        <v>Summer</v>
      </c>
      <c r="F4766" s="78">
        <v>1.7323999999999999</v>
      </c>
      <c r="G4766" s="79">
        <f t="shared" si="755"/>
        <v>3.2960012147866578</v>
      </c>
      <c r="J4766" s="78">
        <v>0</v>
      </c>
      <c r="K4766" s="80">
        <f t="shared" si="756"/>
        <v>0</v>
      </c>
      <c r="L4766" s="68" t="str">
        <f t="shared" si="749"/>
        <v>Normal</v>
      </c>
      <c r="N4766" s="67">
        <f t="shared" si="750"/>
        <v>0</v>
      </c>
      <c r="O4766" s="67">
        <f t="shared" si="751"/>
        <v>0</v>
      </c>
      <c r="P4766" s="81">
        <f t="shared" si="752"/>
        <v>3.2960012147866578</v>
      </c>
      <c r="Q4766" s="81">
        <f t="shared" si="753"/>
        <v>3.2960012147866578</v>
      </c>
      <c r="S4766" s="1">
        <f t="shared" si="757"/>
        <v>1</v>
      </c>
      <c r="T4766" s="1" t="str">
        <f t="shared" si="758"/>
        <v>Peak</v>
      </c>
    </row>
    <row r="4767" spans="1:20" x14ac:dyDescent="0.25">
      <c r="A4767" s="85">
        <v>45124.833333322073</v>
      </c>
      <c r="B4767" s="1">
        <v>7</v>
      </c>
      <c r="C4767" s="1">
        <v>17</v>
      </c>
      <c r="D4767" s="1">
        <v>21</v>
      </c>
      <c r="E4767" s="1" t="str">
        <f t="shared" si="754"/>
        <v>Summer</v>
      </c>
      <c r="F4767" s="78">
        <v>1.5913999999999999</v>
      </c>
      <c r="G4767" s="79">
        <f t="shared" si="755"/>
        <v>3.0277397444074619</v>
      </c>
      <c r="J4767" s="78">
        <v>0</v>
      </c>
      <c r="K4767" s="80">
        <f t="shared" si="756"/>
        <v>0</v>
      </c>
      <c r="L4767" s="68" t="str">
        <f t="shared" si="749"/>
        <v>Normal</v>
      </c>
      <c r="N4767" s="67">
        <f t="shared" si="750"/>
        <v>0</v>
      </c>
      <c r="O4767" s="67">
        <f t="shared" si="751"/>
        <v>0</v>
      </c>
      <c r="P4767" s="81">
        <f t="shared" si="752"/>
        <v>3.0277397444074619</v>
      </c>
      <c r="Q4767" s="81">
        <f t="shared" si="753"/>
        <v>3.0277397444074619</v>
      </c>
      <c r="S4767" s="1">
        <f t="shared" si="757"/>
        <v>1</v>
      </c>
      <c r="T4767" s="1" t="str">
        <f t="shared" si="758"/>
        <v>Peak</v>
      </c>
    </row>
    <row r="4768" spans="1:20" x14ac:dyDescent="0.25">
      <c r="A4768" s="85">
        <v>45124.874999988737</v>
      </c>
      <c r="B4768" s="1">
        <v>7</v>
      </c>
      <c r="C4768" s="1">
        <v>17</v>
      </c>
      <c r="D4768" s="1">
        <v>22</v>
      </c>
      <c r="E4768" s="1" t="str">
        <f t="shared" si="754"/>
        <v>Summer</v>
      </c>
      <c r="F4768" s="78">
        <v>1.4856</v>
      </c>
      <c r="G4768" s="79">
        <f t="shared" si="755"/>
        <v>2.82644851344208</v>
      </c>
      <c r="J4768" s="78">
        <v>0</v>
      </c>
      <c r="K4768" s="80">
        <f t="shared" si="756"/>
        <v>0</v>
      </c>
      <c r="L4768" s="68" t="str">
        <f t="shared" si="749"/>
        <v>Normal</v>
      </c>
      <c r="N4768" s="67">
        <f t="shared" si="750"/>
        <v>0</v>
      </c>
      <c r="O4768" s="67">
        <f t="shared" si="751"/>
        <v>0</v>
      </c>
      <c r="P4768" s="81">
        <f t="shared" si="752"/>
        <v>2.82644851344208</v>
      </c>
      <c r="Q4768" s="81">
        <f t="shared" si="753"/>
        <v>2.82644851344208</v>
      </c>
      <c r="S4768" s="1">
        <f t="shared" si="757"/>
        <v>1</v>
      </c>
      <c r="T4768" s="1" t="str">
        <f t="shared" si="758"/>
        <v>Off-Peak</v>
      </c>
    </row>
    <row r="4769" spans="1:20" x14ac:dyDescent="0.25">
      <c r="A4769" s="85">
        <v>45124.916666655401</v>
      </c>
      <c r="B4769" s="1">
        <v>7</v>
      </c>
      <c r="C4769" s="1">
        <v>17</v>
      </c>
      <c r="D4769" s="1">
        <v>23</v>
      </c>
      <c r="E4769" s="1" t="str">
        <f t="shared" si="754"/>
        <v>Summer</v>
      </c>
      <c r="F4769" s="78">
        <v>1.3107</v>
      </c>
      <c r="G4769" s="79">
        <f t="shared" si="755"/>
        <v>2.4936901363546942</v>
      </c>
      <c r="J4769" s="78">
        <v>0</v>
      </c>
      <c r="K4769" s="80">
        <f t="shared" si="756"/>
        <v>0</v>
      </c>
      <c r="L4769" s="68" t="str">
        <f t="shared" si="749"/>
        <v>Normal</v>
      </c>
      <c r="N4769" s="67">
        <f t="shared" si="750"/>
        <v>0</v>
      </c>
      <c r="O4769" s="67">
        <f t="shared" si="751"/>
        <v>0</v>
      </c>
      <c r="P4769" s="81">
        <f t="shared" si="752"/>
        <v>2.4936901363546942</v>
      </c>
      <c r="Q4769" s="81">
        <f t="shared" si="753"/>
        <v>2.4936901363546942</v>
      </c>
      <c r="S4769" s="1">
        <f t="shared" si="757"/>
        <v>1</v>
      </c>
      <c r="T4769" s="1" t="str">
        <f t="shared" si="758"/>
        <v>Off-Peak</v>
      </c>
    </row>
    <row r="4770" spans="1:20" x14ac:dyDescent="0.25">
      <c r="A4770" s="85">
        <v>45124.958333322065</v>
      </c>
      <c r="B4770" s="1">
        <v>7</v>
      </c>
      <c r="C4770" s="1">
        <v>18</v>
      </c>
      <c r="D4770" s="1">
        <v>0</v>
      </c>
      <c r="E4770" s="1" t="str">
        <f t="shared" si="754"/>
        <v>Summer</v>
      </c>
      <c r="F4770" s="78">
        <v>1.1022000000000001</v>
      </c>
      <c r="G4770" s="79">
        <f t="shared" si="755"/>
        <v>2.0970056216450326</v>
      </c>
      <c r="J4770" s="78">
        <v>0</v>
      </c>
      <c r="K4770" s="80">
        <f t="shared" si="756"/>
        <v>0</v>
      </c>
      <c r="L4770" s="68" t="str">
        <f t="shared" si="749"/>
        <v>Normal</v>
      </c>
      <c r="N4770" s="67">
        <f t="shared" si="750"/>
        <v>0</v>
      </c>
      <c r="O4770" s="67">
        <f t="shared" si="751"/>
        <v>0</v>
      </c>
      <c r="P4770" s="81">
        <f t="shared" si="752"/>
        <v>2.0970056216450326</v>
      </c>
      <c r="Q4770" s="81">
        <f t="shared" si="753"/>
        <v>2.0970056216450326</v>
      </c>
      <c r="S4770" s="1">
        <f t="shared" si="757"/>
        <v>1</v>
      </c>
      <c r="T4770" s="1" t="str">
        <f t="shared" si="758"/>
        <v>Off-Peak</v>
      </c>
    </row>
    <row r="4771" spans="1:20" x14ac:dyDescent="0.25">
      <c r="A4771" s="85">
        <v>45124.99999998873</v>
      </c>
      <c r="B4771" s="1">
        <v>7</v>
      </c>
      <c r="C4771" s="1">
        <v>18</v>
      </c>
      <c r="D4771" s="1">
        <v>1</v>
      </c>
      <c r="E4771" s="1" t="str">
        <f t="shared" si="754"/>
        <v>Summer</v>
      </c>
      <c r="F4771" s="78">
        <v>0.93759999999999999</v>
      </c>
      <c r="G4771" s="79">
        <f t="shared" si="755"/>
        <v>1.7838436498406665</v>
      </c>
      <c r="J4771" s="78">
        <v>0</v>
      </c>
      <c r="K4771" s="80">
        <f t="shared" si="756"/>
        <v>0</v>
      </c>
      <c r="L4771" s="68" t="str">
        <f t="shared" si="749"/>
        <v>Normal</v>
      </c>
      <c r="N4771" s="67">
        <f t="shared" si="750"/>
        <v>0</v>
      </c>
      <c r="O4771" s="67">
        <f t="shared" si="751"/>
        <v>0</v>
      </c>
      <c r="P4771" s="81">
        <f t="shared" si="752"/>
        <v>1.7838436498406665</v>
      </c>
      <c r="Q4771" s="81">
        <f t="shared" si="753"/>
        <v>1.7838436498406665</v>
      </c>
      <c r="S4771" s="1">
        <f t="shared" si="757"/>
        <v>2</v>
      </c>
      <c r="T4771" s="1" t="str">
        <f t="shared" si="758"/>
        <v>Off-Peak</v>
      </c>
    </row>
    <row r="4772" spans="1:20" x14ac:dyDescent="0.25">
      <c r="A4772" s="85">
        <v>45125.041666655394</v>
      </c>
      <c r="B4772" s="1">
        <v>7</v>
      </c>
      <c r="C4772" s="1">
        <v>18</v>
      </c>
      <c r="D4772" s="1">
        <v>2</v>
      </c>
      <c r="E4772" s="1" t="str">
        <f t="shared" si="754"/>
        <v>Summer</v>
      </c>
      <c r="F4772" s="78">
        <v>0.82210000000000005</v>
      </c>
      <c r="G4772" s="79">
        <f t="shared" si="755"/>
        <v>1.5640975517640912</v>
      </c>
      <c r="J4772" s="78">
        <v>0</v>
      </c>
      <c r="K4772" s="80">
        <f t="shared" si="756"/>
        <v>0</v>
      </c>
      <c r="L4772" s="68" t="str">
        <f t="shared" si="749"/>
        <v>Normal</v>
      </c>
      <c r="N4772" s="67">
        <f t="shared" si="750"/>
        <v>0</v>
      </c>
      <c r="O4772" s="67">
        <f t="shared" si="751"/>
        <v>0</v>
      </c>
      <c r="P4772" s="81">
        <f t="shared" si="752"/>
        <v>1.5640975517640912</v>
      </c>
      <c r="Q4772" s="81">
        <f t="shared" si="753"/>
        <v>1.5640975517640912</v>
      </c>
      <c r="S4772" s="1">
        <f t="shared" si="757"/>
        <v>2</v>
      </c>
      <c r="T4772" s="1" t="str">
        <f t="shared" si="758"/>
        <v>Off-Peak</v>
      </c>
    </row>
    <row r="4773" spans="1:20" x14ac:dyDescent="0.25">
      <c r="A4773" s="85">
        <v>45125.083333322058</v>
      </c>
      <c r="B4773" s="1">
        <v>7</v>
      </c>
      <c r="C4773" s="1">
        <v>18</v>
      </c>
      <c r="D4773" s="1">
        <v>3</v>
      </c>
      <c r="E4773" s="1" t="str">
        <f t="shared" si="754"/>
        <v>Summer</v>
      </c>
      <c r="F4773" s="78">
        <v>0.74580000000000002</v>
      </c>
      <c r="G4773" s="79">
        <f t="shared" si="755"/>
        <v>1.4189319475801718</v>
      </c>
      <c r="J4773" s="78">
        <v>0</v>
      </c>
      <c r="K4773" s="80">
        <f t="shared" si="756"/>
        <v>0</v>
      </c>
      <c r="L4773" s="68" t="str">
        <f t="shared" si="749"/>
        <v>Normal</v>
      </c>
      <c r="N4773" s="67">
        <f t="shared" si="750"/>
        <v>0</v>
      </c>
      <c r="O4773" s="67">
        <f t="shared" si="751"/>
        <v>0</v>
      </c>
      <c r="P4773" s="81">
        <f t="shared" si="752"/>
        <v>1.4189319475801718</v>
      </c>
      <c r="Q4773" s="81">
        <f t="shared" si="753"/>
        <v>1.4189319475801718</v>
      </c>
      <c r="S4773" s="1">
        <f t="shared" si="757"/>
        <v>2</v>
      </c>
      <c r="T4773" s="1" t="str">
        <f t="shared" si="758"/>
        <v>Off-Peak</v>
      </c>
    </row>
    <row r="4774" spans="1:20" x14ac:dyDescent="0.25">
      <c r="A4774" s="85">
        <v>45125.124999988722</v>
      </c>
      <c r="B4774" s="1">
        <v>7</v>
      </c>
      <c r="C4774" s="1">
        <v>18</v>
      </c>
      <c r="D4774" s="1">
        <v>4</v>
      </c>
      <c r="E4774" s="1" t="str">
        <f t="shared" si="754"/>
        <v>Summer</v>
      </c>
      <c r="F4774" s="78">
        <v>0.69620000000000004</v>
      </c>
      <c r="G4774" s="79">
        <f t="shared" si="755"/>
        <v>1.3245647920425256</v>
      </c>
      <c r="J4774" s="78">
        <v>0</v>
      </c>
      <c r="K4774" s="80">
        <f t="shared" si="756"/>
        <v>0</v>
      </c>
      <c r="L4774" s="68" t="str">
        <f t="shared" si="749"/>
        <v>Normal</v>
      </c>
      <c r="N4774" s="67">
        <f t="shared" si="750"/>
        <v>0</v>
      </c>
      <c r="O4774" s="67">
        <f t="shared" si="751"/>
        <v>0</v>
      </c>
      <c r="P4774" s="81">
        <f t="shared" si="752"/>
        <v>1.3245647920425256</v>
      </c>
      <c r="Q4774" s="81">
        <f t="shared" si="753"/>
        <v>1.3245647920425256</v>
      </c>
      <c r="S4774" s="1">
        <f t="shared" si="757"/>
        <v>2</v>
      </c>
      <c r="T4774" s="1" t="str">
        <f t="shared" si="758"/>
        <v>Off-Peak</v>
      </c>
    </row>
    <row r="4775" spans="1:20" x14ac:dyDescent="0.25">
      <c r="A4775" s="85">
        <v>45125.166666655387</v>
      </c>
      <c r="B4775" s="1">
        <v>7</v>
      </c>
      <c r="C4775" s="1">
        <v>18</v>
      </c>
      <c r="D4775" s="1">
        <v>5</v>
      </c>
      <c r="E4775" s="1" t="str">
        <f t="shared" si="754"/>
        <v>Summer</v>
      </c>
      <c r="F4775" s="78">
        <v>0.66920000000000002</v>
      </c>
      <c r="G4775" s="79">
        <f t="shared" si="755"/>
        <v>1.2731955743103391</v>
      </c>
      <c r="J4775" s="78">
        <v>0</v>
      </c>
      <c r="K4775" s="80">
        <f t="shared" si="756"/>
        <v>0</v>
      </c>
      <c r="L4775" s="68" t="str">
        <f t="shared" si="749"/>
        <v>Normal</v>
      </c>
      <c r="N4775" s="67">
        <f t="shared" si="750"/>
        <v>0</v>
      </c>
      <c r="O4775" s="67">
        <f t="shared" si="751"/>
        <v>0</v>
      </c>
      <c r="P4775" s="81">
        <f t="shared" si="752"/>
        <v>1.2731955743103391</v>
      </c>
      <c r="Q4775" s="81">
        <f t="shared" si="753"/>
        <v>1.2731955743103391</v>
      </c>
      <c r="S4775" s="1">
        <f t="shared" si="757"/>
        <v>2</v>
      </c>
      <c r="T4775" s="1" t="str">
        <f t="shared" si="758"/>
        <v>Off-Peak</v>
      </c>
    </row>
    <row r="4776" spans="1:20" x14ac:dyDescent="0.25">
      <c r="A4776" s="85">
        <v>45125.208333322051</v>
      </c>
      <c r="B4776" s="1">
        <v>7</v>
      </c>
      <c r="C4776" s="1">
        <v>18</v>
      </c>
      <c r="D4776" s="1">
        <v>6</v>
      </c>
      <c r="E4776" s="1" t="str">
        <f t="shared" si="754"/>
        <v>Summer</v>
      </c>
      <c r="F4776" s="78">
        <v>0.6623</v>
      </c>
      <c r="G4776" s="79">
        <f t="shared" si="755"/>
        <v>1.2600678853343359</v>
      </c>
      <c r="J4776" s="78">
        <v>0.230827</v>
      </c>
      <c r="K4776" s="80">
        <f t="shared" si="756"/>
        <v>0.230827</v>
      </c>
      <c r="L4776" s="68" t="str">
        <f t="shared" si="749"/>
        <v>Normal</v>
      </c>
      <c r="N4776" s="67">
        <f t="shared" si="750"/>
        <v>0</v>
      </c>
      <c r="O4776" s="67">
        <f t="shared" si="751"/>
        <v>0.230827</v>
      </c>
      <c r="P4776" s="81">
        <f t="shared" si="752"/>
        <v>1.0292408853343358</v>
      </c>
      <c r="Q4776" s="81">
        <f t="shared" si="753"/>
        <v>1.0292408853343358</v>
      </c>
      <c r="S4776" s="1">
        <f t="shared" si="757"/>
        <v>2</v>
      </c>
      <c r="T4776" s="1" t="str">
        <f t="shared" si="758"/>
        <v>Peak</v>
      </c>
    </row>
    <row r="4777" spans="1:20" x14ac:dyDescent="0.25">
      <c r="A4777" s="85">
        <v>45125.249999988715</v>
      </c>
      <c r="B4777" s="1">
        <v>7</v>
      </c>
      <c r="C4777" s="1">
        <v>18</v>
      </c>
      <c r="D4777" s="1">
        <v>7</v>
      </c>
      <c r="E4777" s="1" t="str">
        <f t="shared" si="754"/>
        <v>Summer</v>
      </c>
      <c r="F4777" s="78">
        <v>0.67200000000000004</v>
      </c>
      <c r="G4777" s="79">
        <f t="shared" si="755"/>
        <v>1.2785227524455289</v>
      </c>
      <c r="J4777" s="78">
        <v>1.309518</v>
      </c>
      <c r="K4777" s="80">
        <f t="shared" si="756"/>
        <v>1.309518</v>
      </c>
      <c r="L4777" s="68" t="str">
        <f t="shared" si="749"/>
        <v>Normal</v>
      </c>
      <c r="N4777" s="67">
        <f t="shared" si="750"/>
        <v>3.0995247554471028E-2</v>
      </c>
      <c r="O4777" s="67">
        <f t="shared" si="751"/>
        <v>1.2785227524455289</v>
      </c>
      <c r="P4777" s="81">
        <f t="shared" si="752"/>
        <v>0</v>
      </c>
      <c r="Q4777" s="81">
        <f t="shared" si="753"/>
        <v>-3.0995247554471028E-2</v>
      </c>
      <c r="S4777" s="1">
        <f t="shared" si="757"/>
        <v>2</v>
      </c>
      <c r="T4777" s="1" t="str">
        <f t="shared" si="758"/>
        <v>Peak</v>
      </c>
    </row>
    <row r="4778" spans="1:20" x14ac:dyDescent="0.25">
      <c r="A4778" s="85">
        <v>45125.291666655379</v>
      </c>
      <c r="B4778" s="1">
        <v>7</v>
      </c>
      <c r="C4778" s="1">
        <v>18</v>
      </c>
      <c r="D4778" s="1">
        <v>8</v>
      </c>
      <c r="E4778" s="1" t="str">
        <f t="shared" si="754"/>
        <v>Summer</v>
      </c>
      <c r="F4778" s="78">
        <v>0.72189999999999999</v>
      </c>
      <c r="G4778" s="79">
        <f t="shared" si="755"/>
        <v>1.3734606770690883</v>
      </c>
      <c r="J4778" s="78">
        <v>1.6075060000000001</v>
      </c>
      <c r="K4778" s="80">
        <f t="shared" si="756"/>
        <v>1.6075060000000001</v>
      </c>
      <c r="L4778" s="68" t="str">
        <f t="shared" si="749"/>
        <v>Normal</v>
      </c>
      <c r="N4778" s="67">
        <f t="shared" si="750"/>
        <v>0.23404532293091185</v>
      </c>
      <c r="O4778" s="67">
        <f t="shared" si="751"/>
        <v>1.3734606770690883</v>
      </c>
      <c r="P4778" s="81">
        <f t="shared" si="752"/>
        <v>0</v>
      </c>
      <c r="Q4778" s="81">
        <f t="shared" si="753"/>
        <v>-0.23404532293091185</v>
      </c>
      <c r="S4778" s="1">
        <f t="shared" si="757"/>
        <v>2</v>
      </c>
      <c r="T4778" s="1" t="str">
        <f t="shared" si="758"/>
        <v>Peak</v>
      </c>
    </row>
    <row r="4779" spans="1:20" x14ac:dyDescent="0.25">
      <c r="A4779" s="85">
        <v>45125.333333322043</v>
      </c>
      <c r="B4779" s="1">
        <v>7</v>
      </c>
      <c r="C4779" s="1">
        <v>18</v>
      </c>
      <c r="D4779" s="1">
        <v>9</v>
      </c>
      <c r="E4779" s="1" t="str">
        <f t="shared" si="754"/>
        <v>Summer</v>
      </c>
      <c r="F4779" s="78">
        <v>0.78979999999999995</v>
      </c>
      <c r="G4779" s="79">
        <f t="shared" si="755"/>
        <v>1.5026447468474384</v>
      </c>
      <c r="J4779" s="78">
        <v>3.9613539999999996</v>
      </c>
      <c r="K4779" s="80">
        <f t="shared" si="756"/>
        <v>3.9613539999999996</v>
      </c>
      <c r="L4779" s="68" t="str">
        <f t="shared" si="749"/>
        <v>Normal</v>
      </c>
      <c r="N4779" s="67">
        <f t="shared" si="750"/>
        <v>2.4587092531525609</v>
      </c>
      <c r="O4779" s="67">
        <f t="shared" si="751"/>
        <v>1.5026447468474387</v>
      </c>
      <c r="P4779" s="81">
        <f t="shared" si="752"/>
        <v>0</v>
      </c>
      <c r="Q4779" s="81">
        <f t="shared" si="753"/>
        <v>-2.4587092531525609</v>
      </c>
      <c r="S4779" s="1">
        <f t="shared" si="757"/>
        <v>2</v>
      </c>
      <c r="T4779" s="1" t="str">
        <f t="shared" si="758"/>
        <v>Peak</v>
      </c>
    </row>
    <row r="4780" spans="1:20" x14ac:dyDescent="0.25">
      <c r="A4780" s="85">
        <v>45125.374999988708</v>
      </c>
      <c r="B4780" s="1">
        <v>7</v>
      </c>
      <c r="C4780" s="1">
        <v>18</v>
      </c>
      <c r="D4780" s="1">
        <v>10</v>
      </c>
      <c r="E4780" s="1" t="str">
        <f t="shared" si="754"/>
        <v>Summer</v>
      </c>
      <c r="F4780" s="78">
        <v>0.87150000000000005</v>
      </c>
      <c r="G4780" s="79">
        <f t="shared" si="755"/>
        <v>1.6580841945777953</v>
      </c>
      <c r="J4780" s="78">
        <v>4.1877780000000007</v>
      </c>
      <c r="K4780" s="80">
        <f t="shared" si="756"/>
        <v>4.1877780000000007</v>
      </c>
      <c r="L4780" s="68" t="str">
        <f t="shared" si="749"/>
        <v>Normal</v>
      </c>
      <c r="N4780" s="67">
        <f t="shared" si="750"/>
        <v>2.5296938054222053</v>
      </c>
      <c r="O4780" s="67">
        <f t="shared" si="751"/>
        <v>1.6580841945777953</v>
      </c>
      <c r="P4780" s="81">
        <f t="shared" si="752"/>
        <v>0</v>
      </c>
      <c r="Q4780" s="81">
        <f t="shared" si="753"/>
        <v>-2.5296938054222053</v>
      </c>
      <c r="S4780" s="1">
        <f t="shared" si="757"/>
        <v>2</v>
      </c>
      <c r="T4780" s="1" t="str">
        <f t="shared" si="758"/>
        <v>Peak</v>
      </c>
    </row>
    <row r="4781" spans="1:20" x14ac:dyDescent="0.25">
      <c r="A4781" s="85">
        <v>45125.416666655372</v>
      </c>
      <c r="B4781" s="1">
        <v>7</v>
      </c>
      <c r="C4781" s="1">
        <v>18</v>
      </c>
      <c r="D4781" s="1">
        <v>11</v>
      </c>
      <c r="E4781" s="1" t="str">
        <f t="shared" si="754"/>
        <v>Summer</v>
      </c>
      <c r="F4781" s="78">
        <v>0.97550000000000003</v>
      </c>
      <c r="G4781" s="79">
        <f t="shared" si="755"/>
        <v>1.8559508110276985</v>
      </c>
      <c r="J4781" s="78">
        <v>4.0038600000000004</v>
      </c>
      <c r="K4781" s="80">
        <f t="shared" si="756"/>
        <v>4.0038600000000004</v>
      </c>
      <c r="L4781" s="68" t="str">
        <f t="shared" si="749"/>
        <v>Normal</v>
      </c>
      <c r="N4781" s="67">
        <f t="shared" si="750"/>
        <v>2.1479091889723021</v>
      </c>
      <c r="O4781" s="67">
        <f t="shared" si="751"/>
        <v>1.8559508110276983</v>
      </c>
      <c r="P4781" s="81">
        <f t="shared" si="752"/>
        <v>2.2204460492503131E-16</v>
      </c>
      <c r="Q4781" s="81">
        <f t="shared" si="753"/>
        <v>-2.1479091889723021</v>
      </c>
      <c r="S4781" s="1">
        <f t="shared" si="757"/>
        <v>2</v>
      </c>
      <c r="T4781" s="1" t="str">
        <f t="shared" si="758"/>
        <v>Peak</v>
      </c>
    </row>
    <row r="4782" spans="1:20" x14ac:dyDescent="0.25">
      <c r="A4782" s="85">
        <v>45125.458333322036</v>
      </c>
      <c r="B4782" s="1">
        <v>7</v>
      </c>
      <c r="C4782" s="1">
        <v>18</v>
      </c>
      <c r="D4782" s="1">
        <v>12</v>
      </c>
      <c r="E4782" s="1" t="str">
        <f t="shared" si="754"/>
        <v>Summer</v>
      </c>
      <c r="F4782" s="78">
        <v>1.0918000000000001</v>
      </c>
      <c r="G4782" s="79">
        <f t="shared" si="755"/>
        <v>2.0772189600000424</v>
      </c>
      <c r="J4782" s="78">
        <v>4.714817</v>
      </c>
      <c r="K4782" s="80">
        <f t="shared" si="756"/>
        <v>4.714817</v>
      </c>
      <c r="L4782" s="68" t="str">
        <f t="shared" si="749"/>
        <v>Normal</v>
      </c>
      <c r="N4782" s="67">
        <f t="shared" si="750"/>
        <v>2.6375980399999577</v>
      </c>
      <c r="O4782" s="67">
        <f t="shared" si="751"/>
        <v>2.0772189600000424</v>
      </c>
      <c r="P4782" s="81">
        <f t="shared" si="752"/>
        <v>0</v>
      </c>
      <c r="Q4782" s="81">
        <f t="shared" si="753"/>
        <v>-2.6375980399999577</v>
      </c>
      <c r="S4782" s="1">
        <f t="shared" si="757"/>
        <v>2</v>
      </c>
      <c r="T4782" s="1" t="str">
        <f t="shared" si="758"/>
        <v>Peak</v>
      </c>
    </row>
    <row r="4783" spans="1:20" x14ac:dyDescent="0.25">
      <c r="A4783" s="85">
        <v>45125.4999999887</v>
      </c>
      <c r="B4783" s="1">
        <v>7</v>
      </c>
      <c r="C4783" s="1">
        <v>18</v>
      </c>
      <c r="D4783" s="1">
        <v>13</v>
      </c>
      <c r="E4783" s="1" t="str">
        <f t="shared" si="754"/>
        <v>Summer</v>
      </c>
      <c r="F4783" s="78">
        <v>1.2282</v>
      </c>
      <c r="G4783" s="79">
        <f t="shared" si="755"/>
        <v>2.336728637728569</v>
      </c>
      <c r="J4783" s="78">
        <v>4.6484359999999993</v>
      </c>
      <c r="K4783" s="80">
        <f t="shared" si="756"/>
        <v>4.6484359999999993</v>
      </c>
      <c r="L4783" s="68" t="str">
        <f t="shared" si="749"/>
        <v>Normal</v>
      </c>
      <c r="N4783" s="67">
        <f t="shared" si="750"/>
        <v>2.3117073622714304</v>
      </c>
      <c r="O4783" s="67">
        <f t="shared" si="751"/>
        <v>2.336728637728569</v>
      </c>
      <c r="P4783" s="81">
        <f t="shared" si="752"/>
        <v>0</v>
      </c>
      <c r="Q4783" s="81">
        <f t="shared" si="753"/>
        <v>-2.3117073622714304</v>
      </c>
      <c r="S4783" s="1">
        <f t="shared" si="757"/>
        <v>2</v>
      </c>
      <c r="T4783" s="1" t="str">
        <f t="shared" si="758"/>
        <v>Peak</v>
      </c>
    </row>
    <row r="4784" spans="1:20" x14ac:dyDescent="0.25">
      <c r="A4784" s="85">
        <v>45125.541666655365</v>
      </c>
      <c r="B4784" s="1">
        <v>7</v>
      </c>
      <c r="C4784" s="1">
        <v>18</v>
      </c>
      <c r="D4784" s="1">
        <v>14</v>
      </c>
      <c r="E4784" s="1" t="str">
        <f t="shared" si="754"/>
        <v>Summer</v>
      </c>
      <c r="F4784" s="78">
        <v>1.3634999999999999</v>
      </c>
      <c r="G4784" s="79">
        <f t="shared" si="755"/>
        <v>2.5941454954754146</v>
      </c>
      <c r="J4784" s="78">
        <v>4.177975</v>
      </c>
      <c r="K4784" s="80">
        <f t="shared" si="756"/>
        <v>4.177975</v>
      </c>
      <c r="L4784" s="68" t="str">
        <f t="shared" si="749"/>
        <v>Normal</v>
      </c>
      <c r="N4784" s="67">
        <f t="shared" si="750"/>
        <v>1.5838295045245854</v>
      </c>
      <c r="O4784" s="67">
        <f t="shared" si="751"/>
        <v>2.5941454954754146</v>
      </c>
      <c r="P4784" s="81">
        <f t="shared" si="752"/>
        <v>0</v>
      </c>
      <c r="Q4784" s="81">
        <f t="shared" si="753"/>
        <v>-1.5838295045245854</v>
      </c>
      <c r="S4784" s="1">
        <f t="shared" si="757"/>
        <v>2</v>
      </c>
      <c r="T4784" s="1" t="str">
        <f t="shared" si="758"/>
        <v>Peak</v>
      </c>
    </row>
    <row r="4785" spans="1:20" x14ac:dyDescent="0.25">
      <c r="A4785" s="85">
        <v>45125.583333322029</v>
      </c>
      <c r="B4785" s="1">
        <v>7</v>
      </c>
      <c r="C4785" s="1">
        <v>18</v>
      </c>
      <c r="D4785" s="1">
        <v>15</v>
      </c>
      <c r="E4785" s="1" t="str">
        <f t="shared" si="754"/>
        <v>Summer</v>
      </c>
      <c r="F4785" s="78">
        <v>1.4978</v>
      </c>
      <c r="G4785" s="79">
        <f t="shared" si="755"/>
        <v>2.8496597896025491</v>
      </c>
      <c r="J4785" s="78">
        <v>4.0029349999999999</v>
      </c>
      <c r="K4785" s="80">
        <f t="shared" si="756"/>
        <v>4.0029349999999999</v>
      </c>
      <c r="L4785" s="68" t="str">
        <f t="shared" si="749"/>
        <v>Normal</v>
      </c>
      <c r="N4785" s="67">
        <f t="shared" si="750"/>
        <v>1.1532752103974508</v>
      </c>
      <c r="O4785" s="67">
        <f t="shared" si="751"/>
        <v>2.8496597896025491</v>
      </c>
      <c r="P4785" s="81">
        <f t="shared" si="752"/>
        <v>0</v>
      </c>
      <c r="Q4785" s="81">
        <f t="shared" si="753"/>
        <v>-1.1532752103974508</v>
      </c>
      <c r="S4785" s="1">
        <f t="shared" si="757"/>
        <v>2</v>
      </c>
      <c r="T4785" s="1" t="str">
        <f t="shared" si="758"/>
        <v>Peak</v>
      </c>
    </row>
    <row r="4786" spans="1:20" x14ac:dyDescent="0.25">
      <c r="A4786" s="85">
        <v>45125.624999988693</v>
      </c>
      <c r="B4786" s="1">
        <v>7</v>
      </c>
      <c r="C4786" s="1">
        <v>18</v>
      </c>
      <c r="D4786" s="1">
        <v>16</v>
      </c>
      <c r="E4786" s="1" t="str">
        <f t="shared" si="754"/>
        <v>Summer</v>
      </c>
      <c r="F4786" s="78">
        <v>1.6367</v>
      </c>
      <c r="G4786" s="79">
        <f t="shared" si="755"/>
        <v>3.1139258763803528</v>
      </c>
      <c r="J4786" s="78">
        <v>0.64198</v>
      </c>
      <c r="K4786" s="80">
        <f t="shared" si="756"/>
        <v>0.64198</v>
      </c>
      <c r="L4786" s="68" t="str">
        <f t="shared" si="749"/>
        <v>Normal</v>
      </c>
      <c r="N4786" s="67">
        <f t="shared" si="750"/>
        <v>0</v>
      </c>
      <c r="O4786" s="67">
        <f t="shared" si="751"/>
        <v>0.64198</v>
      </c>
      <c r="P4786" s="81">
        <f t="shared" si="752"/>
        <v>2.471945876380353</v>
      </c>
      <c r="Q4786" s="81">
        <f t="shared" si="753"/>
        <v>2.471945876380353</v>
      </c>
      <c r="S4786" s="1">
        <f t="shared" si="757"/>
        <v>2</v>
      </c>
      <c r="T4786" s="1" t="str">
        <f t="shared" si="758"/>
        <v>Peak</v>
      </c>
    </row>
    <row r="4787" spans="1:20" x14ac:dyDescent="0.25">
      <c r="A4787" s="85">
        <v>45125.666666655357</v>
      </c>
      <c r="B4787" s="1">
        <v>7</v>
      </c>
      <c r="C4787" s="1">
        <v>18</v>
      </c>
      <c r="D4787" s="1">
        <v>17</v>
      </c>
      <c r="E4787" s="1" t="str">
        <f t="shared" si="754"/>
        <v>Summer</v>
      </c>
      <c r="F4787" s="78">
        <v>1.7768999999999999</v>
      </c>
      <c r="G4787" s="79">
        <f t="shared" si="755"/>
        <v>3.3806652958637797</v>
      </c>
      <c r="J4787" s="78">
        <v>1.6199949999999999</v>
      </c>
      <c r="K4787" s="80">
        <f t="shared" si="756"/>
        <v>1.6199949999999999</v>
      </c>
      <c r="L4787" s="68" t="str">
        <f t="shared" si="749"/>
        <v>Normal</v>
      </c>
      <c r="N4787" s="67">
        <f t="shared" si="750"/>
        <v>0</v>
      </c>
      <c r="O4787" s="67">
        <f t="shared" si="751"/>
        <v>1.6199949999999999</v>
      </c>
      <c r="P4787" s="81">
        <f t="shared" si="752"/>
        <v>1.7606702958637799</v>
      </c>
      <c r="Q4787" s="81">
        <f t="shared" si="753"/>
        <v>1.7606702958637799</v>
      </c>
      <c r="S4787" s="1">
        <f t="shared" si="757"/>
        <v>2</v>
      </c>
      <c r="T4787" s="1" t="str">
        <f t="shared" si="758"/>
        <v>Peak</v>
      </c>
    </row>
    <row r="4788" spans="1:20" x14ac:dyDescent="0.25">
      <c r="A4788" s="85">
        <v>45125.708333322022</v>
      </c>
      <c r="B4788" s="1">
        <v>7</v>
      </c>
      <c r="C4788" s="1">
        <v>18</v>
      </c>
      <c r="D4788" s="1">
        <v>18</v>
      </c>
      <c r="E4788" s="1" t="str">
        <f t="shared" si="754"/>
        <v>Summer</v>
      </c>
      <c r="F4788" s="78">
        <v>1.8740000000000001</v>
      </c>
      <c r="G4788" s="79">
        <f t="shared" si="755"/>
        <v>3.5654042233376804</v>
      </c>
      <c r="J4788" s="78">
        <v>0.69634799999999997</v>
      </c>
      <c r="K4788" s="80">
        <f t="shared" si="756"/>
        <v>0.69634799999999997</v>
      </c>
      <c r="L4788" s="68" t="str">
        <f t="shared" si="749"/>
        <v>Normal</v>
      </c>
      <c r="N4788" s="67">
        <f t="shared" si="750"/>
        <v>0</v>
      </c>
      <c r="O4788" s="67">
        <f t="shared" si="751"/>
        <v>0.69634799999999997</v>
      </c>
      <c r="P4788" s="81">
        <f t="shared" si="752"/>
        <v>2.8690562233376804</v>
      </c>
      <c r="Q4788" s="81">
        <f t="shared" si="753"/>
        <v>2.8690562233376804</v>
      </c>
      <c r="S4788" s="1">
        <f t="shared" si="757"/>
        <v>2</v>
      </c>
      <c r="T4788" s="1" t="str">
        <f t="shared" si="758"/>
        <v>Peak</v>
      </c>
    </row>
    <row r="4789" spans="1:20" x14ac:dyDescent="0.25">
      <c r="A4789" s="85">
        <v>45125.749999988686</v>
      </c>
      <c r="B4789" s="1">
        <v>7</v>
      </c>
      <c r="C4789" s="1">
        <v>18</v>
      </c>
      <c r="D4789" s="1">
        <v>19</v>
      </c>
      <c r="E4789" s="1" t="str">
        <f t="shared" si="754"/>
        <v>Summer</v>
      </c>
      <c r="F4789" s="78">
        <v>1.8621000000000001</v>
      </c>
      <c r="G4789" s="79">
        <f t="shared" si="755"/>
        <v>3.5427637162631243</v>
      </c>
      <c r="J4789" s="78">
        <v>0.15690600000000002</v>
      </c>
      <c r="K4789" s="80">
        <f t="shared" si="756"/>
        <v>0.15690600000000002</v>
      </c>
      <c r="L4789" s="68" t="str">
        <f t="shared" si="749"/>
        <v>Normal</v>
      </c>
      <c r="N4789" s="67">
        <f t="shared" si="750"/>
        <v>0</v>
      </c>
      <c r="O4789" s="67">
        <f t="shared" si="751"/>
        <v>0.15690600000000002</v>
      </c>
      <c r="P4789" s="81">
        <f t="shared" si="752"/>
        <v>3.385857716263124</v>
      </c>
      <c r="Q4789" s="81">
        <f t="shared" si="753"/>
        <v>3.385857716263124</v>
      </c>
      <c r="S4789" s="1">
        <f t="shared" si="757"/>
        <v>2</v>
      </c>
      <c r="T4789" s="1" t="str">
        <f t="shared" si="758"/>
        <v>Peak</v>
      </c>
    </row>
    <row r="4790" spans="1:20" x14ac:dyDescent="0.25">
      <c r="A4790" s="85">
        <v>45125.79166665535</v>
      </c>
      <c r="B4790" s="1">
        <v>7</v>
      </c>
      <c r="C4790" s="1">
        <v>18</v>
      </c>
      <c r="D4790" s="1">
        <v>20</v>
      </c>
      <c r="E4790" s="1" t="str">
        <f t="shared" si="754"/>
        <v>Summer</v>
      </c>
      <c r="F4790" s="78">
        <v>1.7216</v>
      </c>
      <c r="G4790" s="79">
        <f t="shared" si="755"/>
        <v>3.2754535276937835</v>
      </c>
      <c r="J4790" s="78">
        <v>0</v>
      </c>
      <c r="K4790" s="80">
        <f t="shared" si="756"/>
        <v>0</v>
      </c>
      <c r="L4790" s="68" t="str">
        <f t="shared" si="749"/>
        <v>Normal</v>
      </c>
      <c r="N4790" s="67">
        <f t="shared" si="750"/>
        <v>0</v>
      </c>
      <c r="O4790" s="67">
        <f t="shared" si="751"/>
        <v>0</v>
      </c>
      <c r="P4790" s="81">
        <f t="shared" si="752"/>
        <v>3.2754535276937835</v>
      </c>
      <c r="Q4790" s="81">
        <f t="shared" si="753"/>
        <v>3.2754535276937835</v>
      </c>
      <c r="S4790" s="1">
        <f t="shared" si="757"/>
        <v>2</v>
      </c>
      <c r="T4790" s="1" t="str">
        <f t="shared" si="758"/>
        <v>Peak</v>
      </c>
    </row>
    <row r="4791" spans="1:20" x14ac:dyDescent="0.25">
      <c r="A4791" s="85">
        <v>45125.833333322014</v>
      </c>
      <c r="B4791" s="1">
        <v>7</v>
      </c>
      <c r="C4791" s="1">
        <v>18</v>
      </c>
      <c r="D4791" s="1">
        <v>21</v>
      </c>
      <c r="E4791" s="1" t="str">
        <f t="shared" si="754"/>
        <v>Summer</v>
      </c>
      <c r="F4791" s="78">
        <v>1.5637000000000001</v>
      </c>
      <c r="G4791" s="79">
        <f t="shared" si="755"/>
        <v>2.9750387321414786</v>
      </c>
      <c r="J4791" s="78">
        <v>0</v>
      </c>
      <c r="K4791" s="80">
        <f t="shared" si="756"/>
        <v>0</v>
      </c>
      <c r="L4791" s="68" t="str">
        <f t="shared" si="749"/>
        <v>Normal</v>
      </c>
      <c r="N4791" s="67">
        <f t="shared" si="750"/>
        <v>0</v>
      </c>
      <c r="O4791" s="67">
        <f t="shared" si="751"/>
        <v>0</v>
      </c>
      <c r="P4791" s="81">
        <f t="shared" si="752"/>
        <v>2.9750387321414786</v>
      </c>
      <c r="Q4791" s="81">
        <f t="shared" si="753"/>
        <v>2.9750387321414786</v>
      </c>
      <c r="S4791" s="1">
        <f t="shared" si="757"/>
        <v>2</v>
      </c>
      <c r="T4791" s="1" t="str">
        <f t="shared" si="758"/>
        <v>Peak</v>
      </c>
    </row>
    <row r="4792" spans="1:20" x14ac:dyDescent="0.25">
      <c r="A4792" s="85">
        <v>45125.874999988679</v>
      </c>
      <c r="B4792" s="1">
        <v>7</v>
      </c>
      <c r="C4792" s="1">
        <v>18</v>
      </c>
      <c r="D4792" s="1">
        <v>22</v>
      </c>
      <c r="E4792" s="1" t="str">
        <f t="shared" si="754"/>
        <v>Summer</v>
      </c>
      <c r="F4792" s="78">
        <v>1.468</v>
      </c>
      <c r="G4792" s="79">
        <f t="shared" si="755"/>
        <v>2.7929633937351732</v>
      </c>
      <c r="J4792" s="78">
        <v>0</v>
      </c>
      <c r="K4792" s="80">
        <f t="shared" si="756"/>
        <v>0</v>
      </c>
      <c r="L4792" s="68" t="str">
        <f t="shared" si="749"/>
        <v>Normal</v>
      </c>
      <c r="N4792" s="67">
        <f t="shared" si="750"/>
        <v>0</v>
      </c>
      <c r="O4792" s="67">
        <f t="shared" si="751"/>
        <v>0</v>
      </c>
      <c r="P4792" s="81">
        <f t="shared" si="752"/>
        <v>2.7929633937351732</v>
      </c>
      <c r="Q4792" s="81">
        <f t="shared" si="753"/>
        <v>2.7929633937351732</v>
      </c>
      <c r="S4792" s="1">
        <f t="shared" si="757"/>
        <v>2</v>
      </c>
      <c r="T4792" s="1" t="str">
        <f t="shared" si="758"/>
        <v>Off-Peak</v>
      </c>
    </row>
    <row r="4793" spans="1:20" x14ac:dyDescent="0.25">
      <c r="A4793" s="85">
        <v>45125.916666655343</v>
      </c>
      <c r="B4793" s="1">
        <v>7</v>
      </c>
      <c r="C4793" s="1">
        <v>18</v>
      </c>
      <c r="D4793" s="1">
        <v>23</v>
      </c>
      <c r="E4793" s="1" t="str">
        <f t="shared" si="754"/>
        <v>Summer</v>
      </c>
      <c r="F4793" s="78">
        <v>1.2936000000000001</v>
      </c>
      <c r="G4793" s="79">
        <f t="shared" si="755"/>
        <v>2.4611562984576434</v>
      </c>
      <c r="J4793" s="78">
        <v>0</v>
      </c>
      <c r="K4793" s="80">
        <f t="shared" si="756"/>
        <v>0</v>
      </c>
      <c r="L4793" s="68" t="str">
        <f t="shared" si="749"/>
        <v>Normal</v>
      </c>
      <c r="N4793" s="67">
        <f t="shared" si="750"/>
        <v>0</v>
      </c>
      <c r="O4793" s="67">
        <f t="shared" si="751"/>
        <v>0</v>
      </c>
      <c r="P4793" s="81">
        <f t="shared" si="752"/>
        <v>2.4611562984576434</v>
      </c>
      <c r="Q4793" s="81">
        <f t="shared" si="753"/>
        <v>2.4611562984576434</v>
      </c>
      <c r="S4793" s="1">
        <f t="shared" si="757"/>
        <v>2</v>
      </c>
      <c r="T4793" s="1" t="str">
        <f t="shared" si="758"/>
        <v>Off-Peak</v>
      </c>
    </row>
    <row r="4794" spans="1:20" x14ac:dyDescent="0.25">
      <c r="A4794" s="85">
        <v>45125.958333322007</v>
      </c>
      <c r="B4794" s="1">
        <v>7</v>
      </c>
      <c r="C4794" s="1">
        <v>19</v>
      </c>
      <c r="D4794" s="1">
        <v>0</v>
      </c>
      <c r="E4794" s="1" t="str">
        <f t="shared" si="754"/>
        <v>Summer</v>
      </c>
      <c r="F4794" s="78">
        <v>1.0871</v>
      </c>
      <c r="G4794" s="79">
        <f t="shared" si="755"/>
        <v>2.0682769109874024</v>
      </c>
      <c r="J4794" s="78">
        <v>0</v>
      </c>
      <c r="K4794" s="80">
        <f t="shared" si="756"/>
        <v>0</v>
      </c>
      <c r="L4794" s="68" t="str">
        <f t="shared" si="749"/>
        <v>Normal</v>
      </c>
      <c r="N4794" s="67">
        <f t="shared" si="750"/>
        <v>0</v>
      </c>
      <c r="O4794" s="67">
        <f t="shared" si="751"/>
        <v>0</v>
      </c>
      <c r="P4794" s="81">
        <f t="shared" si="752"/>
        <v>2.0682769109874024</v>
      </c>
      <c r="Q4794" s="81">
        <f t="shared" si="753"/>
        <v>2.0682769109874024</v>
      </c>
      <c r="S4794" s="1">
        <f t="shared" si="757"/>
        <v>2</v>
      </c>
      <c r="T4794" s="1" t="str">
        <f t="shared" si="758"/>
        <v>Off-Peak</v>
      </c>
    </row>
    <row r="4795" spans="1:20" x14ac:dyDescent="0.25">
      <c r="A4795" s="85">
        <v>45125.999999988671</v>
      </c>
      <c r="B4795" s="1">
        <v>7</v>
      </c>
      <c r="C4795" s="1">
        <v>19</v>
      </c>
      <c r="D4795" s="1">
        <v>1</v>
      </c>
      <c r="E4795" s="1" t="str">
        <f t="shared" si="754"/>
        <v>Summer</v>
      </c>
      <c r="F4795" s="78">
        <v>0.92169999999999996</v>
      </c>
      <c r="G4795" s="79">
        <f t="shared" si="755"/>
        <v>1.7535928882872678</v>
      </c>
      <c r="J4795" s="78">
        <v>0</v>
      </c>
      <c r="K4795" s="80">
        <f t="shared" si="756"/>
        <v>0</v>
      </c>
      <c r="L4795" s="68" t="str">
        <f t="shared" si="749"/>
        <v>Normal</v>
      </c>
      <c r="N4795" s="67">
        <f t="shared" si="750"/>
        <v>0</v>
      </c>
      <c r="O4795" s="67">
        <f t="shared" si="751"/>
        <v>0</v>
      </c>
      <c r="P4795" s="81">
        <f t="shared" si="752"/>
        <v>1.7535928882872678</v>
      </c>
      <c r="Q4795" s="81">
        <f t="shared" si="753"/>
        <v>1.7535928882872678</v>
      </c>
      <c r="S4795" s="1">
        <f t="shared" si="757"/>
        <v>3</v>
      </c>
      <c r="T4795" s="1" t="str">
        <f t="shared" si="758"/>
        <v>Off-Peak</v>
      </c>
    </row>
    <row r="4796" spans="1:20" x14ac:dyDescent="0.25">
      <c r="A4796" s="85">
        <v>45126.041666655336</v>
      </c>
      <c r="B4796" s="1">
        <v>7</v>
      </c>
      <c r="C4796" s="1">
        <v>19</v>
      </c>
      <c r="D4796" s="1">
        <v>2</v>
      </c>
      <c r="E4796" s="1" t="str">
        <f t="shared" si="754"/>
        <v>Summer</v>
      </c>
      <c r="F4796" s="78">
        <v>0.80649999999999999</v>
      </c>
      <c r="G4796" s="79">
        <f t="shared" si="755"/>
        <v>1.5344175592966056</v>
      </c>
      <c r="J4796" s="78">
        <v>0</v>
      </c>
      <c r="K4796" s="80">
        <f t="shared" si="756"/>
        <v>0</v>
      </c>
      <c r="L4796" s="68" t="str">
        <f t="shared" si="749"/>
        <v>Normal</v>
      </c>
      <c r="N4796" s="67">
        <f t="shared" si="750"/>
        <v>0</v>
      </c>
      <c r="O4796" s="67">
        <f t="shared" si="751"/>
        <v>0</v>
      </c>
      <c r="P4796" s="81">
        <f t="shared" si="752"/>
        <v>1.5344175592966056</v>
      </c>
      <c r="Q4796" s="81">
        <f t="shared" si="753"/>
        <v>1.5344175592966056</v>
      </c>
      <c r="S4796" s="1">
        <f t="shared" si="757"/>
        <v>3</v>
      </c>
      <c r="T4796" s="1" t="str">
        <f t="shared" si="758"/>
        <v>Off-Peak</v>
      </c>
    </row>
    <row r="4797" spans="1:20" x14ac:dyDescent="0.25">
      <c r="A4797" s="85">
        <v>45126.083333322</v>
      </c>
      <c r="B4797" s="1">
        <v>7</v>
      </c>
      <c r="C4797" s="1">
        <v>19</v>
      </c>
      <c r="D4797" s="1">
        <v>3</v>
      </c>
      <c r="E4797" s="1" t="str">
        <f t="shared" si="754"/>
        <v>Summer</v>
      </c>
      <c r="F4797" s="78">
        <v>0.73129999999999995</v>
      </c>
      <c r="G4797" s="79">
        <f t="shared" si="755"/>
        <v>1.3913447750943677</v>
      </c>
      <c r="J4797" s="78">
        <v>0</v>
      </c>
      <c r="K4797" s="80">
        <f t="shared" si="756"/>
        <v>0</v>
      </c>
      <c r="L4797" s="68" t="str">
        <f t="shared" si="749"/>
        <v>Normal</v>
      </c>
      <c r="N4797" s="67">
        <f t="shared" si="750"/>
        <v>0</v>
      </c>
      <c r="O4797" s="67">
        <f t="shared" si="751"/>
        <v>0</v>
      </c>
      <c r="P4797" s="81">
        <f t="shared" si="752"/>
        <v>1.3913447750943677</v>
      </c>
      <c r="Q4797" s="81">
        <f t="shared" si="753"/>
        <v>1.3913447750943677</v>
      </c>
      <c r="S4797" s="1">
        <f t="shared" si="757"/>
        <v>3</v>
      </c>
      <c r="T4797" s="1" t="str">
        <f t="shared" si="758"/>
        <v>Off-Peak</v>
      </c>
    </row>
    <row r="4798" spans="1:20" x14ac:dyDescent="0.25">
      <c r="A4798" s="85">
        <v>45126.124999988664</v>
      </c>
      <c r="B4798" s="1">
        <v>7</v>
      </c>
      <c r="C4798" s="1">
        <v>19</v>
      </c>
      <c r="D4798" s="1">
        <v>4</v>
      </c>
      <c r="E4798" s="1" t="str">
        <f t="shared" si="754"/>
        <v>Summer</v>
      </c>
      <c r="F4798" s="78">
        <v>0.68410000000000004</v>
      </c>
      <c r="G4798" s="79">
        <f t="shared" si="755"/>
        <v>1.3015437722440273</v>
      </c>
      <c r="J4798" s="78">
        <v>0</v>
      </c>
      <c r="K4798" s="80">
        <f t="shared" si="756"/>
        <v>0</v>
      </c>
      <c r="L4798" s="68" t="str">
        <f t="shared" si="749"/>
        <v>Normal</v>
      </c>
      <c r="N4798" s="67">
        <f t="shared" si="750"/>
        <v>0</v>
      </c>
      <c r="O4798" s="67">
        <f t="shared" si="751"/>
        <v>0</v>
      </c>
      <c r="P4798" s="81">
        <f t="shared" si="752"/>
        <v>1.3015437722440273</v>
      </c>
      <c r="Q4798" s="81">
        <f t="shared" si="753"/>
        <v>1.3015437722440273</v>
      </c>
      <c r="S4798" s="1">
        <f t="shared" si="757"/>
        <v>3</v>
      </c>
      <c r="T4798" s="1" t="str">
        <f t="shared" si="758"/>
        <v>Off-Peak</v>
      </c>
    </row>
    <row r="4799" spans="1:20" x14ac:dyDescent="0.25">
      <c r="A4799" s="85">
        <v>45126.166666655328</v>
      </c>
      <c r="B4799" s="1">
        <v>7</v>
      </c>
      <c r="C4799" s="1">
        <v>19</v>
      </c>
      <c r="D4799" s="1">
        <v>5</v>
      </c>
      <c r="E4799" s="1" t="str">
        <f t="shared" si="754"/>
        <v>Summer</v>
      </c>
      <c r="F4799" s="78">
        <v>0.6593</v>
      </c>
      <c r="G4799" s="79">
        <f t="shared" si="755"/>
        <v>1.2543601944752041</v>
      </c>
      <c r="J4799" s="78">
        <v>0</v>
      </c>
      <c r="K4799" s="80">
        <f t="shared" si="756"/>
        <v>0</v>
      </c>
      <c r="L4799" s="68" t="str">
        <f t="shared" si="749"/>
        <v>Normal</v>
      </c>
      <c r="N4799" s="67">
        <f t="shared" si="750"/>
        <v>0</v>
      </c>
      <c r="O4799" s="67">
        <f t="shared" si="751"/>
        <v>0</v>
      </c>
      <c r="P4799" s="81">
        <f t="shared" si="752"/>
        <v>1.2543601944752041</v>
      </c>
      <c r="Q4799" s="81">
        <f t="shared" si="753"/>
        <v>1.2543601944752041</v>
      </c>
      <c r="S4799" s="1">
        <f t="shared" si="757"/>
        <v>3</v>
      </c>
      <c r="T4799" s="1" t="str">
        <f t="shared" si="758"/>
        <v>Off-Peak</v>
      </c>
    </row>
    <row r="4800" spans="1:20" x14ac:dyDescent="0.25">
      <c r="A4800" s="85">
        <v>45126.208333321993</v>
      </c>
      <c r="B4800" s="1">
        <v>7</v>
      </c>
      <c r="C4800" s="1">
        <v>19</v>
      </c>
      <c r="D4800" s="1">
        <v>6</v>
      </c>
      <c r="E4800" s="1" t="str">
        <f t="shared" si="754"/>
        <v>Summer</v>
      </c>
      <c r="F4800" s="78">
        <v>0.65380000000000005</v>
      </c>
      <c r="G4800" s="79">
        <f t="shared" si="755"/>
        <v>1.2438960945667958</v>
      </c>
      <c r="J4800" s="78">
        <v>0.117823</v>
      </c>
      <c r="K4800" s="80">
        <f t="shared" si="756"/>
        <v>0.117823</v>
      </c>
      <c r="L4800" s="68" t="str">
        <f t="shared" si="749"/>
        <v>Normal</v>
      </c>
      <c r="N4800" s="67">
        <f t="shared" si="750"/>
        <v>0</v>
      </c>
      <c r="O4800" s="67">
        <f t="shared" si="751"/>
        <v>0.117823</v>
      </c>
      <c r="P4800" s="81">
        <f t="shared" si="752"/>
        <v>1.1260730945667958</v>
      </c>
      <c r="Q4800" s="81">
        <f t="shared" si="753"/>
        <v>1.1260730945667958</v>
      </c>
      <c r="S4800" s="1">
        <f t="shared" si="757"/>
        <v>3</v>
      </c>
      <c r="T4800" s="1" t="str">
        <f t="shared" si="758"/>
        <v>Peak</v>
      </c>
    </row>
    <row r="4801" spans="1:20" x14ac:dyDescent="0.25">
      <c r="A4801" s="85">
        <v>45126.249999988657</v>
      </c>
      <c r="B4801" s="1">
        <v>7</v>
      </c>
      <c r="C4801" s="1">
        <v>19</v>
      </c>
      <c r="D4801" s="1">
        <v>7</v>
      </c>
      <c r="E4801" s="1" t="str">
        <f t="shared" si="754"/>
        <v>Summer</v>
      </c>
      <c r="F4801" s="78">
        <v>0.66720000000000002</v>
      </c>
      <c r="G4801" s="79">
        <f t="shared" si="755"/>
        <v>1.2693904470709179</v>
      </c>
      <c r="J4801" s="78">
        <v>0.26042399999999999</v>
      </c>
      <c r="K4801" s="80">
        <f t="shared" si="756"/>
        <v>0.26042399999999999</v>
      </c>
      <c r="L4801" s="68" t="str">
        <f t="shared" si="749"/>
        <v>Normal</v>
      </c>
      <c r="N4801" s="67">
        <f t="shared" si="750"/>
        <v>0</v>
      </c>
      <c r="O4801" s="67">
        <f t="shared" si="751"/>
        <v>0.26042399999999999</v>
      </c>
      <c r="P4801" s="81">
        <f t="shared" si="752"/>
        <v>1.0089664470709179</v>
      </c>
      <c r="Q4801" s="81">
        <f t="shared" si="753"/>
        <v>1.0089664470709179</v>
      </c>
      <c r="S4801" s="1">
        <f t="shared" si="757"/>
        <v>3</v>
      </c>
      <c r="T4801" s="1" t="str">
        <f t="shared" si="758"/>
        <v>Peak</v>
      </c>
    </row>
    <row r="4802" spans="1:20" x14ac:dyDescent="0.25">
      <c r="A4802" s="85">
        <v>45126.291666655321</v>
      </c>
      <c r="B4802" s="1">
        <v>7</v>
      </c>
      <c r="C4802" s="1">
        <v>19</v>
      </c>
      <c r="D4802" s="1">
        <v>8</v>
      </c>
      <c r="E4802" s="1" t="str">
        <f t="shared" si="754"/>
        <v>Summer</v>
      </c>
      <c r="F4802" s="78">
        <v>0.72819999999999996</v>
      </c>
      <c r="G4802" s="79">
        <f t="shared" si="755"/>
        <v>1.385446827873265</v>
      </c>
      <c r="J4802" s="78">
        <v>0.52584699999999995</v>
      </c>
      <c r="K4802" s="80">
        <f t="shared" si="756"/>
        <v>0.52584699999999995</v>
      </c>
      <c r="L4802" s="68" t="str">
        <f t="shared" si="749"/>
        <v>Normal</v>
      </c>
      <c r="N4802" s="67">
        <f t="shared" si="750"/>
        <v>0</v>
      </c>
      <c r="O4802" s="67">
        <f t="shared" si="751"/>
        <v>0.52584699999999995</v>
      </c>
      <c r="P4802" s="81">
        <f t="shared" si="752"/>
        <v>0.85959982787326505</v>
      </c>
      <c r="Q4802" s="81">
        <f t="shared" si="753"/>
        <v>0.85959982787326505</v>
      </c>
      <c r="S4802" s="1">
        <f t="shared" si="757"/>
        <v>3</v>
      </c>
      <c r="T4802" s="1" t="str">
        <f t="shared" si="758"/>
        <v>Peak</v>
      </c>
    </row>
    <row r="4803" spans="1:20" x14ac:dyDescent="0.25">
      <c r="A4803" s="85">
        <v>45126.333333321985</v>
      </c>
      <c r="B4803" s="1">
        <v>7</v>
      </c>
      <c r="C4803" s="1">
        <v>19</v>
      </c>
      <c r="D4803" s="1">
        <v>9</v>
      </c>
      <c r="E4803" s="1" t="str">
        <f t="shared" si="754"/>
        <v>Summer</v>
      </c>
      <c r="F4803" s="78">
        <v>0.81430000000000002</v>
      </c>
      <c r="G4803" s="79">
        <f t="shared" si="755"/>
        <v>1.5492575555303485</v>
      </c>
      <c r="J4803" s="78">
        <v>1.0246169999999999</v>
      </c>
      <c r="K4803" s="80">
        <f t="shared" si="756"/>
        <v>1.0246169999999999</v>
      </c>
      <c r="L4803" s="68" t="str">
        <f t="shared" si="749"/>
        <v>Normal</v>
      </c>
      <c r="N4803" s="67">
        <f t="shared" si="750"/>
        <v>0</v>
      </c>
      <c r="O4803" s="67">
        <f t="shared" si="751"/>
        <v>1.0246169999999999</v>
      </c>
      <c r="P4803" s="81">
        <f t="shared" si="752"/>
        <v>0.52464055553034861</v>
      </c>
      <c r="Q4803" s="81">
        <f t="shared" si="753"/>
        <v>0.52464055553034861</v>
      </c>
      <c r="S4803" s="1">
        <f t="shared" si="757"/>
        <v>3</v>
      </c>
      <c r="T4803" s="1" t="str">
        <f t="shared" si="758"/>
        <v>Peak</v>
      </c>
    </row>
    <row r="4804" spans="1:20" x14ac:dyDescent="0.25">
      <c r="A4804" s="85">
        <v>45126.37499998865</v>
      </c>
      <c r="B4804" s="1">
        <v>7</v>
      </c>
      <c r="C4804" s="1">
        <v>19</v>
      </c>
      <c r="D4804" s="1">
        <v>10</v>
      </c>
      <c r="E4804" s="1" t="str">
        <f t="shared" si="754"/>
        <v>Summer</v>
      </c>
      <c r="F4804" s="78">
        <v>0.91839999999999999</v>
      </c>
      <c r="G4804" s="79">
        <f t="shared" si="755"/>
        <v>1.7473144283422228</v>
      </c>
      <c r="J4804" s="78">
        <v>0.110527</v>
      </c>
      <c r="K4804" s="80">
        <f t="shared" si="756"/>
        <v>0.110527</v>
      </c>
      <c r="L4804" s="68" t="str">
        <f t="shared" si="749"/>
        <v>Normal</v>
      </c>
      <c r="N4804" s="67">
        <f t="shared" si="750"/>
        <v>0</v>
      </c>
      <c r="O4804" s="67">
        <f t="shared" si="751"/>
        <v>0.110527</v>
      </c>
      <c r="P4804" s="81">
        <f t="shared" si="752"/>
        <v>1.6367874283422228</v>
      </c>
      <c r="Q4804" s="81">
        <f t="shared" si="753"/>
        <v>1.6367874283422228</v>
      </c>
      <c r="S4804" s="1">
        <f t="shared" si="757"/>
        <v>3</v>
      </c>
      <c r="T4804" s="1" t="str">
        <f t="shared" si="758"/>
        <v>Peak</v>
      </c>
    </row>
    <row r="4805" spans="1:20" x14ac:dyDescent="0.25">
      <c r="A4805" s="85">
        <v>45126.416666655314</v>
      </c>
      <c r="B4805" s="1">
        <v>7</v>
      </c>
      <c r="C4805" s="1">
        <v>19</v>
      </c>
      <c r="D4805" s="1">
        <v>11</v>
      </c>
      <c r="E4805" s="1" t="str">
        <f t="shared" si="754"/>
        <v>Summer</v>
      </c>
      <c r="F4805" s="78">
        <v>1.0476000000000001</v>
      </c>
      <c r="G4805" s="79">
        <f t="shared" si="755"/>
        <v>1.9931256480088335</v>
      </c>
      <c r="J4805" s="78">
        <v>2.1450900000000002</v>
      </c>
      <c r="K4805" s="80">
        <f t="shared" si="756"/>
        <v>2.1450900000000002</v>
      </c>
      <c r="L4805" s="68" t="str">
        <f t="shared" si="749"/>
        <v>Normal</v>
      </c>
      <c r="N4805" s="67">
        <f t="shared" si="750"/>
        <v>0.15196435199116665</v>
      </c>
      <c r="O4805" s="67">
        <f t="shared" si="751"/>
        <v>1.9931256480088335</v>
      </c>
      <c r="P4805" s="81">
        <f t="shared" si="752"/>
        <v>0</v>
      </c>
      <c r="Q4805" s="81">
        <f t="shared" si="753"/>
        <v>-0.15196435199116665</v>
      </c>
      <c r="S4805" s="1">
        <f t="shared" si="757"/>
        <v>3</v>
      </c>
      <c r="T4805" s="1" t="str">
        <f t="shared" si="758"/>
        <v>Peak</v>
      </c>
    </row>
    <row r="4806" spans="1:20" x14ac:dyDescent="0.25">
      <c r="A4806" s="85">
        <v>45126.458333321978</v>
      </c>
      <c r="B4806" s="1">
        <v>7</v>
      </c>
      <c r="C4806" s="1">
        <v>19</v>
      </c>
      <c r="D4806" s="1">
        <v>12</v>
      </c>
      <c r="E4806" s="1" t="str">
        <f t="shared" si="754"/>
        <v>Summer</v>
      </c>
      <c r="F4806" s="78">
        <v>1.2009000000000001</v>
      </c>
      <c r="G4806" s="79">
        <f t="shared" si="755"/>
        <v>2.2847886509104698</v>
      </c>
      <c r="J4806" s="78">
        <v>2.3714770000000001</v>
      </c>
      <c r="K4806" s="80">
        <f t="shared" si="756"/>
        <v>2.3714770000000001</v>
      </c>
      <c r="L4806" s="68" t="str">
        <f t="shared" si="749"/>
        <v>Normal</v>
      </c>
      <c r="N4806" s="67">
        <f t="shared" si="750"/>
        <v>8.668834908953027E-2</v>
      </c>
      <c r="O4806" s="67">
        <f t="shared" si="751"/>
        <v>2.2847886509104698</v>
      </c>
      <c r="P4806" s="81">
        <f t="shared" si="752"/>
        <v>0</v>
      </c>
      <c r="Q4806" s="81">
        <f t="shared" si="753"/>
        <v>-8.668834908953027E-2</v>
      </c>
      <c r="S4806" s="1">
        <f t="shared" si="757"/>
        <v>3</v>
      </c>
      <c r="T4806" s="1" t="str">
        <f t="shared" si="758"/>
        <v>Peak</v>
      </c>
    </row>
    <row r="4807" spans="1:20" x14ac:dyDescent="0.25">
      <c r="A4807" s="85">
        <v>45126.499999988642</v>
      </c>
      <c r="B4807" s="1">
        <v>7</v>
      </c>
      <c r="C4807" s="1">
        <v>19</v>
      </c>
      <c r="D4807" s="1">
        <v>13</v>
      </c>
      <c r="E4807" s="1" t="str">
        <f t="shared" si="754"/>
        <v>Summer</v>
      </c>
      <c r="F4807" s="78">
        <v>1.3802000000000001</v>
      </c>
      <c r="G4807" s="79">
        <f t="shared" si="755"/>
        <v>2.6259183079245818</v>
      </c>
      <c r="J4807" s="78">
        <v>2.0011950000000001</v>
      </c>
      <c r="K4807" s="80">
        <f t="shared" si="756"/>
        <v>2.0011950000000001</v>
      </c>
      <c r="L4807" s="68" t="str">
        <f t="shared" si="749"/>
        <v>Normal</v>
      </c>
      <c r="N4807" s="67">
        <f t="shared" si="750"/>
        <v>0</v>
      </c>
      <c r="O4807" s="67">
        <f t="shared" si="751"/>
        <v>2.0011950000000001</v>
      </c>
      <c r="P4807" s="81">
        <f t="shared" si="752"/>
        <v>0.62472330792458175</v>
      </c>
      <c r="Q4807" s="81">
        <f t="shared" si="753"/>
        <v>0.62472330792458175</v>
      </c>
      <c r="S4807" s="1">
        <f t="shared" si="757"/>
        <v>3</v>
      </c>
      <c r="T4807" s="1" t="str">
        <f t="shared" si="758"/>
        <v>Peak</v>
      </c>
    </row>
    <row r="4808" spans="1:20" x14ac:dyDescent="0.25">
      <c r="A4808" s="85">
        <v>45126.541666655306</v>
      </c>
      <c r="B4808" s="1">
        <v>7</v>
      </c>
      <c r="C4808" s="1">
        <v>19</v>
      </c>
      <c r="D4808" s="1">
        <v>14</v>
      </c>
      <c r="E4808" s="1" t="str">
        <f t="shared" si="754"/>
        <v>Summer</v>
      </c>
      <c r="F4808" s="78">
        <v>1.5684</v>
      </c>
      <c r="G4808" s="79">
        <f t="shared" si="755"/>
        <v>2.9839807811541181</v>
      </c>
      <c r="J4808" s="78">
        <v>2.3997820000000001</v>
      </c>
      <c r="K4808" s="80">
        <f t="shared" si="756"/>
        <v>2.3997820000000001</v>
      </c>
      <c r="L4808" s="68" t="str">
        <f t="shared" si="749"/>
        <v>Normal</v>
      </c>
      <c r="N4808" s="67">
        <f t="shared" si="750"/>
        <v>0</v>
      </c>
      <c r="O4808" s="67">
        <f t="shared" si="751"/>
        <v>2.3997820000000001</v>
      </c>
      <c r="P4808" s="81">
        <f t="shared" si="752"/>
        <v>0.58419878115411805</v>
      </c>
      <c r="Q4808" s="81">
        <f t="shared" si="753"/>
        <v>0.58419878115411805</v>
      </c>
      <c r="S4808" s="1">
        <f t="shared" si="757"/>
        <v>3</v>
      </c>
      <c r="T4808" s="1" t="str">
        <f t="shared" si="758"/>
        <v>Peak</v>
      </c>
    </row>
    <row r="4809" spans="1:20" x14ac:dyDescent="0.25">
      <c r="A4809" s="85">
        <v>45126.583333321971</v>
      </c>
      <c r="B4809" s="1">
        <v>7</v>
      </c>
      <c r="C4809" s="1">
        <v>19</v>
      </c>
      <c r="D4809" s="1">
        <v>15</v>
      </c>
      <c r="E4809" s="1" t="str">
        <f t="shared" si="754"/>
        <v>Summer</v>
      </c>
      <c r="F4809" s="78">
        <v>1.7421</v>
      </c>
      <c r="G4809" s="79">
        <f t="shared" si="755"/>
        <v>3.314456081897851</v>
      </c>
      <c r="J4809" s="78">
        <v>1.5052319999999999</v>
      </c>
      <c r="K4809" s="80">
        <f t="shared" si="756"/>
        <v>1.5052319999999999</v>
      </c>
      <c r="L4809" s="68" t="str">
        <f t="shared" si="749"/>
        <v>Normal</v>
      </c>
      <c r="N4809" s="67">
        <f t="shared" si="750"/>
        <v>0</v>
      </c>
      <c r="O4809" s="67">
        <f t="shared" si="751"/>
        <v>1.5052319999999999</v>
      </c>
      <c r="P4809" s="81">
        <f t="shared" si="752"/>
        <v>1.8092240818978511</v>
      </c>
      <c r="Q4809" s="81">
        <f t="shared" si="753"/>
        <v>1.8092240818978511</v>
      </c>
      <c r="S4809" s="1">
        <f t="shared" si="757"/>
        <v>3</v>
      </c>
      <c r="T4809" s="1" t="str">
        <f t="shared" si="758"/>
        <v>Peak</v>
      </c>
    </row>
    <row r="4810" spans="1:20" x14ac:dyDescent="0.25">
      <c r="A4810" s="85">
        <v>45126.624999988635</v>
      </c>
      <c r="B4810" s="1">
        <v>7</v>
      </c>
      <c r="C4810" s="1">
        <v>19</v>
      </c>
      <c r="D4810" s="1">
        <v>16</v>
      </c>
      <c r="E4810" s="1" t="str">
        <f t="shared" si="754"/>
        <v>Summer</v>
      </c>
      <c r="F4810" s="78">
        <v>1.9193</v>
      </c>
      <c r="G4810" s="79">
        <f t="shared" si="755"/>
        <v>3.6515903553105709</v>
      </c>
      <c r="J4810" s="78">
        <v>2.4557800000000003</v>
      </c>
      <c r="K4810" s="80">
        <f t="shared" si="756"/>
        <v>2.4557800000000003</v>
      </c>
      <c r="L4810" s="68" t="str">
        <f t="shared" si="749"/>
        <v>Normal</v>
      </c>
      <c r="N4810" s="67">
        <f t="shared" si="750"/>
        <v>0</v>
      </c>
      <c r="O4810" s="67">
        <f t="shared" si="751"/>
        <v>2.4557800000000003</v>
      </c>
      <c r="P4810" s="81">
        <f t="shared" si="752"/>
        <v>1.1958103553105706</v>
      </c>
      <c r="Q4810" s="81">
        <f t="shared" si="753"/>
        <v>1.1958103553105706</v>
      </c>
      <c r="S4810" s="1">
        <f t="shared" si="757"/>
        <v>3</v>
      </c>
      <c r="T4810" s="1" t="str">
        <f t="shared" si="758"/>
        <v>Peak</v>
      </c>
    </row>
    <row r="4811" spans="1:20" x14ac:dyDescent="0.25">
      <c r="A4811" s="85">
        <v>45126.666666655299</v>
      </c>
      <c r="B4811" s="1">
        <v>7</v>
      </c>
      <c r="C4811" s="1">
        <v>19</v>
      </c>
      <c r="D4811" s="1">
        <v>17</v>
      </c>
      <c r="E4811" s="1" t="str">
        <f t="shared" si="754"/>
        <v>Summer</v>
      </c>
      <c r="F4811" s="78">
        <v>2.0867</v>
      </c>
      <c r="G4811" s="79">
        <f t="shared" si="755"/>
        <v>3.9700795052501263</v>
      </c>
      <c r="J4811" s="78">
        <v>1.0743769999999999</v>
      </c>
      <c r="K4811" s="80">
        <f t="shared" si="756"/>
        <v>1.0743769999999999</v>
      </c>
      <c r="L4811" s="68" t="str">
        <f t="shared" si="749"/>
        <v>Normal</v>
      </c>
      <c r="N4811" s="67">
        <f t="shared" si="750"/>
        <v>0</v>
      </c>
      <c r="O4811" s="67">
        <f t="shared" si="751"/>
        <v>1.0743769999999999</v>
      </c>
      <c r="P4811" s="81">
        <f t="shared" si="752"/>
        <v>2.8957025052501262</v>
      </c>
      <c r="Q4811" s="81">
        <f t="shared" si="753"/>
        <v>2.8957025052501262</v>
      </c>
      <c r="S4811" s="1">
        <f t="shared" si="757"/>
        <v>3</v>
      </c>
      <c r="T4811" s="1" t="str">
        <f t="shared" si="758"/>
        <v>Peak</v>
      </c>
    </row>
    <row r="4812" spans="1:20" x14ac:dyDescent="0.25">
      <c r="A4812" s="85">
        <v>45126.708333321963</v>
      </c>
      <c r="B4812" s="1">
        <v>7</v>
      </c>
      <c r="C4812" s="1">
        <v>19</v>
      </c>
      <c r="D4812" s="1">
        <v>18</v>
      </c>
      <c r="E4812" s="1" t="str">
        <f t="shared" si="754"/>
        <v>Summer</v>
      </c>
      <c r="F4812" s="78">
        <v>2.1665999999999999</v>
      </c>
      <c r="G4812" s="79">
        <f t="shared" si="755"/>
        <v>4.1220943384650042</v>
      </c>
      <c r="J4812" s="78">
        <v>1.1437760000000001</v>
      </c>
      <c r="K4812" s="80">
        <f t="shared" si="756"/>
        <v>1.1437760000000001</v>
      </c>
      <c r="L4812" s="68" t="str">
        <f t="shared" si="749"/>
        <v>Normal</v>
      </c>
      <c r="N4812" s="67">
        <f t="shared" si="750"/>
        <v>0</v>
      </c>
      <c r="O4812" s="67">
        <f t="shared" si="751"/>
        <v>1.1437760000000001</v>
      </c>
      <c r="P4812" s="81">
        <f t="shared" si="752"/>
        <v>2.9783183384650043</v>
      </c>
      <c r="Q4812" s="81">
        <f t="shared" si="753"/>
        <v>2.9783183384650043</v>
      </c>
      <c r="S4812" s="1">
        <f t="shared" si="757"/>
        <v>3</v>
      </c>
      <c r="T4812" s="1" t="str">
        <f t="shared" si="758"/>
        <v>Peak</v>
      </c>
    </row>
    <row r="4813" spans="1:20" x14ac:dyDescent="0.25">
      <c r="A4813" s="85">
        <v>45126.749999988628</v>
      </c>
      <c r="B4813" s="1">
        <v>7</v>
      </c>
      <c r="C4813" s="1">
        <v>19</v>
      </c>
      <c r="D4813" s="1">
        <v>19</v>
      </c>
      <c r="E4813" s="1" t="str">
        <f t="shared" si="754"/>
        <v>Summer</v>
      </c>
      <c r="F4813" s="78">
        <v>2.1088</v>
      </c>
      <c r="G4813" s="79">
        <f t="shared" si="755"/>
        <v>4.0121261612457308</v>
      </c>
      <c r="J4813" s="78">
        <v>0.23616300000000001</v>
      </c>
      <c r="K4813" s="80">
        <f t="shared" si="756"/>
        <v>0.23616300000000001</v>
      </c>
      <c r="L4813" s="68" t="str">
        <f t="shared" si="749"/>
        <v>Normal</v>
      </c>
      <c r="N4813" s="67">
        <f t="shared" si="750"/>
        <v>0</v>
      </c>
      <c r="O4813" s="67">
        <f t="shared" si="751"/>
        <v>0.23616300000000001</v>
      </c>
      <c r="P4813" s="81">
        <f t="shared" si="752"/>
        <v>3.7759631612457309</v>
      </c>
      <c r="Q4813" s="81">
        <f t="shared" si="753"/>
        <v>3.7759631612457309</v>
      </c>
      <c r="S4813" s="1">
        <f t="shared" si="757"/>
        <v>3</v>
      </c>
      <c r="T4813" s="1" t="str">
        <f t="shared" si="758"/>
        <v>Peak</v>
      </c>
    </row>
    <row r="4814" spans="1:20" x14ac:dyDescent="0.25">
      <c r="A4814" s="85">
        <v>45126.791666655292</v>
      </c>
      <c r="B4814" s="1">
        <v>7</v>
      </c>
      <c r="C4814" s="1">
        <v>19</v>
      </c>
      <c r="D4814" s="1">
        <v>20</v>
      </c>
      <c r="E4814" s="1" t="str">
        <f t="shared" si="754"/>
        <v>Summer</v>
      </c>
      <c r="F4814" s="78">
        <v>1.9572000000000001</v>
      </c>
      <c r="G4814" s="79">
        <f t="shared" si="755"/>
        <v>3.7236975164976029</v>
      </c>
      <c r="J4814" s="78">
        <v>0</v>
      </c>
      <c r="K4814" s="80">
        <f t="shared" si="756"/>
        <v>0</v>
      </c>
      <c r="L4814" s="68" t="str">
        <f t="shared" si="749"/>
        <v>Normal</v>
      </c>
      <c r="N4814" s="67">
        <f t="shared" si="750"/>
        <v>0</v>
      </c>
      <c r="O4814" s="67">
        <f t="shared" si="751"/>
        <v>0</v>
      </c>
      <c r="P4814" s="81">
        <f t="shared" si="752"/>
        <v>3.7236975164976029</v>
      </c>
      <c r="Q4814" s="81">
        <f t="shared" si="753"/>
        <v>3.7236975164976029</v>
      </c>
      <c r="S4814" s="1">
        <f t="shared" si="757"/>
        <v>3</v>
      </c>
      <c r="T4814" s="1" t="str">
        <f t="shared" si="758"/>
        <v>Peak</v>
      </c>
    </row>
    <row r="4815" spans="1:20" x14ac:dyDescent="0.25">
      <c r="A4815" s="85">
        <v>45126.833333321956</v>
      </c>
      <c r="B4815" s="1">
        <v>7</v>
      </c>
      <c r="C4815" s="1">
        <v>19</v>
      </c>
      <c r="D4815" s="1">
        <v>21</v>
      </c>
      <c r="E4815" s="1" t="str">
        <f t="shared" si="754"/>
        <v>Summer</v>
      </c>
      <c r="F4815" s="78">
        <v>1.8485</v>
      </c>
      <c r="G4815" s="79">
        <f t="shared" si="755"/>
        <v>3.5168888510350595</v>
      </c>
      <c r="J4815" s="78">
        <v>0</v>
      </c>
      <c r="K4815" s="80">
        <f t="shared" si="756"/>
        <v>0</v>
      </c>
      <c r="L4815" s="68" t="str">
        <f t="shared" si="749"/>
        <v>Normal</v>
      </c>
      <c r="N4815" s="67">
        <f t="shared" si="750"/>
        <v>0</v>
      </c>
      <c r="O4815" s="67">
        <f t="shared" si="751"/>
        <v>0</v>
      </c>
      <c r="P4815" s="81">
        <f t="shared" si="752"/>
        <v>3.5168888510350595</v>
      </c>
      <c r="Q4815" s="81">
        <f t="shared" si="753"/>
        <v>3.5168888510350595</v>
      </c>
      <c r="S4815" s="1">
        <f t="shared" si="757"/>
        <v>3</v>
      </c>
      <c r="T4815" s="1" t="str">
        <f t="shared" si="758"/>
        <v>Peak</v>
      </c>
    </row>
    <row r="4816" spans="1:20" x14ac:dyDescent="0.25">
      <c r="A4816" s="85">
        <v>45126.87499998862</v>
      </c>
      <c r="B4816" s="1">
        <v>7</v>
      </c>
      <c r="C4816" s="1">
        <v>19</v>
      </c>
      <c r="D4816" s="1">
        <v>22</v>
      </c>
      <c r="E4816" s="1" t="str">
        <f t="shared" si="754"/>
        <v>Summer</v>
      </c>
      <c r="F4816" s="78">
        <v>1.7506999999999999</v>
      </c>
      <c r="G4816" s="79">
        <f t="shared" si="755"/>
        <v>3.330818129027362</v>
      </c>
      <c r="J4816" s="78">
        <v>0</v>
      </c>
      <c r="K4816" s="80">
        <f t="shared" si="756"/>
        <v>0</v>
      </c>
      <c r="L4816" s="68" t="str">
        <f t="shared" si="749"/>
        <v>Normal</v>
      </c>
      <c r="N4816" s="67">
        <f t="shared" si="750"/>
        <v>0</v>
      </c>
      <c r="O4816" s="67">
        <f t="shared" si="751"/>
        <v>0</v>
      </c>
      <c r="P4816" s="81">
        <f t="shared" si="752"/>
        <v>3.330818129027362</v>
      </c>
      <c r="Q4816" s="81">
        <f t="shared" si="753"/>
        <v>3.330818129027362</v>
      </c>
      <c r="S4816" s="1">
        <f t="shared" si="757"/>
        <v>3</v>
      </c>
      <c r="T4816" s="1" t="str">
        <f t="shared" si="758"/>
        <v>Off-Peak</v>
      </c>
    </row>
    <row r="4817" spans="1:20" x14ac:dyDescent="0.25">
      <c r="A4817" s="85">
        <v>45126.916666655285</v>
      </c>
      <c r="B4817" s="1">
        <v>7</v>
      </c>
      <c r="C4817" s="1">
        <v>19</v>
      </c>
      <c r="D4817" s="1">
        <v>23</v>
      </c>
      <c r="E4817" s="1" t="str">
        <f t="shared" si="754"/>
        <v>Summer</v>
      </c>
      <c r="F4817" s="78">
        <v>1.5536000000000001</v>
      </c>
      <c r="G4817" s="79">
        <f t="shared" si="755"/>
        <v>2.9558228395824013</v>
      </c>
      <c r="J4817" s="78">
        <v>0</v>
      </c>
      <c r="K4817" s="80">
        <f t="shared" si="756"/>
        <v>0</v>
      </c>
      <c r="L4817" s="68" t="str">
        <f t="shared" si="749"/>
        <v>Normal</v>
      </c>
      <c r="N4817" s="67">
        <f t="shared" si="750"/>
        <v>0</v>
      </c>
      <c r="O4817" s="67">
        <f t="shared" si="751"/>
        <v>0</v>
      </c>
      <c r="P4817" s="81">
        <f t="shared" si="752"/>
        <v>2.9558228395824013</v>
      </c>
      <c r="Q4817" s="81">
        <f t="shared" si="753"/>
        <v>2.9558228395824013</v>
      </c>
      <c r="S4817" s="1">
        <f t="shared" si="757"/>
        <v>3</v>
      </c>
      <c r="T4817" s="1" t="str">
        <f t="shared" si="758"/>
        <v>Off-Peak</v>
      </c>
    </row>
    <row r="4818" spans="1:20" x14ac:dyDescent="0.25">
      <c r="A4818" s="85">
        <v>45126.958333321949</v>
      </c>
      <c r="B4818" s="1">
        <v>7</v>
      </c>
      <c r="C4818" s="1">
        <v>20</v>
      </c>
      <c r="D4818" s="1">
        <v>0</v>
      </c>
      <c r="E4818" s="1" t="str">
        <f t="shared" si="754"/>
        <v>Summer</v>
      </c>
      <c r="F4818" s="78">
        <v>1.3187</v>
      </c>
      <c r="G4818" s="79">
        <f t="shared" si="755"/>
        <v>2.5089106453123793</v>
      </c>
      <c r="J4818" s="78">
        <v>0</v>
      </c>
      <c r="K4818" s="80">
        <f t="shared" si="756"/>
        <v>0</v>
      </c>
      <c r="L4818" s="68" t="str">
        <f t="shared" si="749"/>
        <v>Normal</v>
      </c>
      <c r="N4818" s="67">
        <f t="shared" si="750"/>
        <v>0</v>
      </c>
      <c r="O4818" s="67">
        <f t="shared" si="751"/>
        <v>0</v>
      </c>
      <c r="P4818" s="81">
        <f t="shared" si="752"/>
        <v>2.5089106453123793</v>
      </c>
      <c r="Q4818" s="81">
        <f t="shared" si="753"/>
        <v>2.5089106453123793</v>
      </c>
      <c r="S4818" s="1">
        <f t="shared" si="757"/>
        <v>3</v>
      </c>
      <c r="T4818" s="1" t="str">
        <f t="shared" si="758"/>
        <v>Off-Peak</v>
      </c>
    </row>
    <row r="4819" spans="1:20" x14ac:dyDescent="0.25">
      <c r="A4819" s="85">
        <v>45126.999999988613</v>
      </c>
      <c r="B4819" s="1">
        <v>7</v>
      </c>
      <c r="C4819" s="1">
        <v>20</v>
      </c>
      <c r="D4819" s="1">
        <v>1</v>
      </c>
      <c r="E4819" s="1" t="str">
        <f t="shared" si="754"/>
        <v>Summer</v>
      </c>
      <c r="F4819" s="78">
        <v>1.1234</v>
      </c>
      <c r="G4819" s="79">
        <f t="shared" si="755"/>
        <v>2.1373399703828975</v>
      </c>
      <c r="J4819" s="78">
        <v>0</v>
      </c>
      <c r="K4819" s="80">
        <f t="shared" si="756"/>
        <v>0</v>
      </c>
      <c r="L4819" s="68" t="str">
        <f t="shared" ref="L4819:L4882" si="759">IF(AND(D4819&gt;=$C$2,D4819&lt;=$C$3,E4819="Summer"),"MaxDis","Normal")</f>
        <v>Normal</v>
      </c>
      <c r="N4819" s="67">
        <f t="shared" ref="N4819:N4882" si="760">IF(K4819-G4819&lt;0,0,K4819-G4819)</f>
        <v>0</v>
      </c>
      <c r="O4819" s="67">
        <f t="shared" ref="O4819:O4882" si="761">K4819-N4819</f>
        <v>0</v>
      </c>
      <c r="P4819" s="81">
        <f t="shared" ref="P4819:P4882" si="762">MAX(0,G4819-O4819)</f>
        <v>2.1373399703828975</v>
      </c>
      <c r="Q4819" s="81">
        <f t="shared" ref="Q4819:Q4882" si="763">G4819-K4819</f>
        <v>2.1373399703828975</v>
      </c>
      <c r="S4819" s="1">
        <f t="shared" si="757"/>
        <v>4</v>
      </c>
      <c r="T4819" s="1" t="str">
        <f t="shared" si="758"/>
        <v>Off-Peak</v>
      </c>
    </row>
    <row r="4820" spans="1:20" x14ac:dyDescent="0.25">
      <c r="A4820" s="85">
        <v>45127.041666655277</v>
      </c>
      <c r="B4820" s="1">
        <v>7</v>
      </c>
      <c r="C4820" s="1">
        <v>20</v>
      </c>
      <c r="D4820" s="1">
        <v>2</v>
      </c>
      <c r="E4820" s="1" t="str">
        <f t="shared" ref="E4820:E4883" si="764">IF(AND(B4820&gt;=$C$5,B4820&lt;=$C$6),"Summer","Non-Summer")</f>
        <v>Summer</v>
      </c>
      <c r="F4820" s="78">
        <v>0.97989999999999999</v>
      </c>
      <c r="G4820" s="79">
        <f t="shared" ref="G4820:G4883" si="765">F4820*$G$13</f>
        <v>1.8643220909544251</v>
      </c>
      <c r="J4820" s="78">
        <v>0</v>
      </c>
      <c r="K4820" s="80">
        <f t="shared" ref="K4820:K4883" si="766">J4820*$K$13</f>
        <v>0</v>
      </c>
      <c r="L4820" s="68" t="str">
        <f t="shared" si="759"/>
        <v>Normal</v>
      </c>
      <c r="N4820" s="67">
        <f t="shared" si="760"/>
        <v>0</v>
      </c>
      <c r="O4820" s="67">
        <f t="shared" si="761"/>
        <v>0</v>
      </c>
      <c r="P4820" s="81">
        <f t="shared" si="762"/>
        <v>1.8643220909544251</v>
      </c>
      <c r="Q4820" s="81">
        <f t="shared" si="763"/>
        <v>1.8643220909544251</v>
      </c>
      <c r="S4820" s="1">
        <f t="shared" ref="S4820:S4883" si="767">WEEKDAY(A4820,2)</f>
        <v>4</v>
      </c>
      <c r="T4820" s="1" t="str">
        <f t="shared" ref="T4820:T4883" si="768">IF(S4820&gt;5,"Off-Peak",IF(AND(D4820&gt;=$C$7,D4820&lt;$C$8),"Peak","Off-Peak"))</f>
        <v>Off-Peak</v>
      </c>
    </row>
    <row r="4821" spans="1:20" x14ac:dyDescent="0.25">
      <c r="A4821" s="85">
        <v>45127.083333321942</v>
      </c>
      <c r="B4821" s="1">
        <v>7</v>
      </c>
      <c r="C4821" s="1">
        <v>20</v>
      </c>
      <c r="D4821" s="1">
        <v>3</v>
      </c>
      <c r="E4821" s="1" t="str">
        <f t="shared" si="764"/>
        <v>Summer</v>
      </c>
      <c r="F4821" s="78">
        <v>0.88790000000000002</v>
      </c>
      <c r="G4821" s="79">
        <f t="shared" si="765"/>
        <v>1.6892862379410492</v>
      </c>
      <c r="J4821" s="78">
        <v>0</v>
      </c>
      <c r="K4821" s="80">
        <f t="shared" si="766"/>
        <v>0</v>
      </c>
      <c r="L4821" s="68" t="str">
        <f t="shared" si="759"/>
        <v>Normal</v>
      </c>
      <c r="N4821" s="67">
        <f t="shared" si="760"/>
        <v>0</v>
      </c>
      <c r="O4821" s="67">
        <f t="shared" si="761"/>
        <v>0</v>
      </c>
      <c r="P4821" s="81">
        <f t="shared" si="762"/>
        <v>1.6892862379410492</v>
      </c>
      <c r="Q4821" s="81">
        <f t="shared" si="763"/>
        <v>1.6892862379410492</v>
      </c>
      <c r="S4821" s="1">
        <f t="shared" si="767"/>
        <v>4</v>
      </c>
      <c r="T4821" s="1" t="str">
        <f t="shared" si="768"/>
        <v>Off-Peak</v>
      </c>
    </row>
    <row r="4822" spans="1:20" x14ac:dyDescent="0.25">
      <c r="A4822" s="85">
        <v>45127.124999988606</v>
      </c>
      <c r="B4822" s="1">
        <v>7</v>
      </c>
      <c r="C4822" s="1">
        <v>20</v>
      </c>
      <c r="D4822" s="1">
        <v>4</v>
      </c>
      <c r="E4822" s="1" t="str">
        <f t="shared" si="764"/>
        <v>Summer</v>
      </c>
      <c r="F4822" s="78">
        <v>0.8286</v>
      </c>
      <c r="G4822" s="79">
        <f t="shared" si="765"/>
        <v>1.5764642152922101</v>
      </c>
      <c r="J4822" s="78">
        <v>0</v>
      </c>
      <c r="K4822" s="80">
        <f t="shared" si="766"/>
        <v>0</v>
      </c>
      <c r="L4822" s="68" t="str">
        <f t="shared" si="759"/>
        <v>Normal</v>
      </c>
      <c r="N4822" s="67">
        <f t="shared" si="760"/>
        <v>0</v>
      </c>
      <c r="O4822" s="67">
        <f t="shared" si="761"/>
        <v>0</v>
      </c>
      <c r="P4822" s="81">
        <f t="shared" si="762"/>
        <v>1.5764642152922101</v>
      </c>
      <c r="Q4822" s="81">
        <f t="shared" si="763"/>
        <v>1.5764642152922101</v>
      </c>
      <c r="S4822" s="1">
        <f t="shared" si="767"/>
        <v>4</v>
      </c>
      <c r="T4822" s="1" t="str">
        <f t="shared" si="768"/>
        <v>Off-Peak</v>
      </c>
    </row>
    <row r="4823" spans="1:20" x14ac:dyDescent="0.25">
      <c r="A4823" s="85">
        <v>45127.16666665527</v>
      </c>
      <c r="B4823" s="1">
        <v>7</v>
      </c>
      <c r="C4823" s="1">
        <v>20</v>
      </c>
      <c r="D4823" s="1">
        <v>5</v>
      </c>
      <c r="E4823" s="1" t="str">
        <f t="shared" si="764"/>
        <v>Summer</v>
      </c>
      <c r="F4823" s="78">
        <v>0.7974</v>
      </c>
      <c r="G4823" s="79">
        <f t="shared" si="765"/>
        <v>1.5171042303572391</v>
      </c>
      <c r="J4823" s="78">
        <v>0</v>
      </c>
      <c r="K4823" s="80">
        <f t="shared" si="766"/>
        <v>0</v>
      </c>
      <c r="L4823" s="68" t="str">
        <f t="shared" si="759"/>
        <v>Normal</v>
      </c>
      <c r="N4823" s="67">
        <f t="shared" si="760"/>
        <v>0</v>
      </c>
      <c r="O4823" s="67">
        <f t="shared" si="761"/>
        <v>0</v>
      </c>
      <c r="P4823" s="81">
        <f t="shared" si="762"/>
        <v>1.5171042303572391</v>
      </c>
      <c r="Q4823" s="81">
        <f t="shared" si="763"/>
        <v>1.5171042303572391</v>
      </c>
      <c r="S4823" s="1">
        <f t="shared" si="767"/>
        <v>4</v>
      </c>
      <c r="T4823" s="1" t="str">
        <f t="shared" si="768"/>
        <v>Off-Peak</v>
      </c>
    </row>
    <row r="4824" spans="1:20" x14ac:dyDescent="0.25">
      <c r="A4824" s="85">
        <v>45127.208333321934</v>
      </c>
      <c r="B4824" s="1">
        <v>7</v>
      </c>
      <c r="C4824" s="1">
        <v>20</v>
      </c>
      <c r="D4824" s="1">
        <v>6</v>
      </c>
      <c r="E4824" s="1" t="str">
        <f t="shared" si="764"/>
        <v>Summer</v>
      </c>
      <c r="F4824" s="78">
        <v>0.78900000000000003</v>
      </c>
      <c r="G4824" s="79">
        <f t="shared" si="765"/>
        <v>1.5011226959516701</v>
      </c>
      <c r="J4824" s="78">
        <v>0.29599500000000001</v>
      </c>
      <c r="K4824" s="80">
        <f t="shared" si="766"/>
        <v>0.29599500000000001</v>
      </c>
      <c r="L4824" s="68" t="str">
        <f t="shared" si="759"/>
        <v>Normal</v>
      </c>
      <c r="N4824" s="67">
        <f t="shared" si="760"/>
        <v>0</v>
      </c>
      <c r="O4824" s="67">
        <f t="shared" si="761"/>
        <v>0.29599500000000001</v>
      </c>
      <c r="P4824" s="81">
        <f t="shared" si="762"/>
        <v>1.2051276959516701</v>
      </c>
      <c r="Q4824" s="81">
        <f t="shared" si="763"/>
        <v>1.2051276959516701</v>
      </c>
      <c r="S4824" s="1">
        <f t="shared" si="767"/>
        <v>4</v>
      </c>
      <c r="T4824" s="1" t="str">
        <f t="shared" si="768"/>
        <v>Peak</v>
      </c>
    </row>
    <row r="4825" spans="1:20" x14ac:dyDescent="0.25">
      <c r="A4825" s="85">
        <v>45127.249999988599</v>
      </c>
      <c r="B4825" s="1">
        <v>7</v>
      </c>
      <c r="C4825" s="1">
        <v>20</v>
      </c>
      <c r="D4825" s="1">
        <v>7</v>
      </c>
      <c r="E4825" s="1" t="str">
        <f t="shared" si="764"/>
        <v>Summer</v>
      </c>
      <c r="F4825" s="78">
        <v>0.81479999999999997</v>
      </c>
      <c r="G4825" s="79">
        <f t="shared" si="765"/>
        <v>1.5502088373402036</v>
      </c>
      <c r="J4825" s="78">
        <v>0.39485300000000001</v>
      </c>
      <c r="K4825" s="80">
        <f t="shared" si="766"/>
        <v>0.39485300000000001</v>
      </c>
      <c r="L4825" s="68" t="str">
        <f t="shared" si="759"/>
        <v>Normal</v>
      </c>
      <c r="N4825" s="67">
        <f t="shared" si="760"/>
        <v>0</v>
      </c>
      <c r="O4825" s="67">
        <f t="shared" si="761"/>
        <v>0.39485300000000001</v>
      </c>
      <c r="P4825" s="81">
        <f t="shared" si="762"/>
        <v>1.1553558373402035</v>
      </c>
      <c r="Q4825" s="81">
        <f t="shared" si="763"/>
        <v>1.1553558373402035</v>
      </c>
      <c r="S4825" s="1">
        <f t="shared" si="767"/>
        <v>4</v>
      </c>
      <c r="T4825" s="1" t="str">
        <f t="shared" si="768"/>
        <v>Peak</v>
      </c>
    </row>
    <row r="4826" spans="1:20" x14ac:dyDescent="0.25">
      <c r="A4826" s="85">
        <v>45127.291666655263</v>
      </c>
      <c r="B4826" s="1">
        <v>7</v>
      </c>
      <c r="C4826" s="1">
        <v>20</v>
      </c>
      <c r="D4826" s="1">
        <v>8</v>
      </c>
      <c r="E4826" s="1" t="str">
        <f t="shared" si="764"/>
        <v>Summer</v>
      </c>
      <c r="F4826" s="78">
        <v>0.92220000000000002</v>
      </c>
      <c r="G4826" s="79">
        <f t="shared" si="765"/>
        <v>1.7545441700971232</v>
      </c>
      <c r="J4826" s="78">
        <v>0.75260900000000008</v>
      </c>
      <c r="K4826" s="80">
        <f t="shared" si="766"/>
        <v>0.75260900000000008</v>
      </c>
      <c r="L4826" s="68" t="str">
        <f t="shared" si="759"/>
        <v>Normal</v>
      </c>
      <c r="N4826" s="67">
        <f t="shared" si="760"/>
        <v>0</v>
      </c>
      <c r="O4826" s="67">
        <f t="shared" si="761"/>
        <v>0.75260900000000008</v>
      </c>
      <c r="P4826" s="81">
        <f t="shared" si="762"/>
        <v>1.0019351700971231</v>
      </c>
      <c r="Q4826" s="81">
        <f t="shared" si="763"/>
        <v>1.0019351700971231</v>
      </c>
      <c r="S4826" s="1">
        <f t="shared" si="767"/>
        <v>4</v>
      </c>
      <c r="T4826" s="1" t="str">
        <f t="shared" si="768"/>
        <v>Peak</v>
      </c>
    </row>
    <row r="4827" spans="1:20" x14ac:dyDescent="0.25">
      <c r="A4827" s="85">
        <v>45127.333333321927</v>
      </c>
      <c r="B4827" s="1">
        <v>7</v>
      </c>
      <c r="C4827" s="1">
        <v>20</v>
      </c>
      <c r="D4827" s="1">
        <v>9</v>
      </c>
      <c r="E4827" s="1" t="str">
        <f t="shared" si="764"/>
        <v>Summer</v>
      </c>
      <c r="F4827" s="78">
        <v>1.1053999999999999</v>
      </c>
      <c r="G4827" s="79">
        <f t="shared" si="765"/>
        <v>2.1030938252281066</v>
      </c>
      <c r="J4827" s="78">
        <v>1.0315589999999999</v>
      </c>
      <c r="K4827" s="80">
        <f t="shared" si="766"/>
        <v>1.0315589999999999</v>
      </c>
      <c r="L4827" s="68" t="str">
        <f t="shared" si="759"/>
        <v>Normal</v>
      </c>
      <c r="N4827" s="67">
        <f t="shared" si="760"/>
        <v>0</v>
      </c>
      <c r="O4827" s="67">
        <f t="shared" si="761"/>
        <v>1.0315589999999999</v>
      </c>
      <c r="P4827" s="81">
        <f t="shared" si="762"/>
        <v>1.0715348252281067</v>
      </c>
      <c r="Q4827" s="81">
        <f t="shared" si="763"/>
        <v>1.0715348252281067</v>
      </c>
      <c r="S4827" s="1">
        <f t="shared" si="767"/>
        <v>4</v>
      </c>
      <c r="T4827" s="1" t="str">
        <f t="shared" si="768"/>
        <v>Peak</v>
      </c>
    </row>
    <row r="4828" spans="1:20" x14ac:dyDescent="0.25">
      <c r="A4828" s="85">
        <v>45127.374999988591</v>
      </c>
      <c r="B4828" s="1">
        <v>7</v>
      </c>
      <c r="C4828" s="1">
        <v>20</v>
      </c>
      <c r="D4828" s="1">
        <v>10</v>
      </c>
      <c r="E4828" s="1" t="str">
        <f t="shared" si="764"/>
        <v>Summer</v>
      </c>
      <c r="F4828" s="78">
        <v>1.3262</v>
      </c>
      <c r="G4828" s="79">
        <f t="shared" si="765"/>
        <v>2.5231798724602088</v>
      </c>
      <c r="J4828" s="78">
        <v>2.0430899999999999</v>
      </c>
      <c r="K4828" s="80">
        <f t="shared" si="766"/>
        <v>2.0430899999999999</v>
      </c>
      <c r="L4828" s="68" t="str">
        <f t="shared" si="759"/>
        <v>Normal</v>
      </c>
      <c r="N4828" s="67">
        <f t="shared" si="760"/>
        <v>0</v>
      </c>
      <c r="O4828" s="67">
        <f t="shared" si="761"/>
        <v>2.0430899999999999</v>
      </c>
      <c r="P4828" s="81">
        <f t="shared" si="762"/>
        <v>0.48008987246020896</v>
      </c>
      <c r="Q4828" s="81">
        <f t="shared" si="763"/>
        <v>0.48008987246020896</v>
      </c>
      <c r="S4828" s="1">
        <f t="shared" si="767"/>
        <v>4</v>
      </c>
      <c r="T4828" s="1" t="str">
        <f t="shared" si="768"/>
        <v>Peak</v>
      </c>
    </row>
    <row r="4829" spans="1:20" x14ac:dyDescent="0.25">
      <c r="A4829" s="85">
        <v>45127.416666655256</v>
      </c>
      <c r="B4829" s="1">
        <v>7</v>
      </c>
      <c r="C4829" s="1">
        <v>20</v>
      </c>
      <c r="D4829" s="1">
        <v>11</v>
      </c>
      <c r="E4829" s="1" t="str">
        <f t="shared" si="764"/>
        <v>Summer</v>
      </c>
      <c r="F4829" s="78">
        <v>1.5537000000000001</v>
      </c>
      <c r="G4829" s="79">
        <f t="shared" si="765"/>
        <v>2.9560130959443724</v>
      </c>
      <c r="J4829" s="78">
        <v>3.3097460000000001</v>
      </c>
      <c r="K4829" s="80">
        <f t="shared" si="766"/>
        <v>3.3097460000000001</v>
      </c>
      <c r="L4829" s="68" t="str">
        <f t="shared" si="759"/>
        <v>Normal</v>
      </c>
      <c r="N4829" s="67">
        <f t="shared" si="760"/>
        <v>0.35373290405562763</v>
      </c>
      <c r="O4829" s="67">
        <f t="shared" si="761"/>
        <v>2.9560130959443724</v>
      </c>
      <c r="P4829" s="81">
        <f t="shared" si="762"/>
        <v>0</v>
      </c>
      <c r="Q4829" s="81">
        <f t="shared" si="763"/>
        <v>-0.35373290405562763</v>
      </c>
      <c r="S4829" s="1">
        <f t="shared" si="767"/>
        <v>4</v>
      </c>
      <c r="T4829" s="1" t="str">
        <f t="shared" si="768"/>
        <v>Peak</v>
      </c>
    </row>
    <row r="4830" spans="1:20" x14ac:dyDescent="0.25">
      <c r="A4830" s="85">
        <v>45127.45833332192</v>
      </c>
      <c r="B4830" s="1">
        <v>7</v>
      </c>
      <c r="C4830" s="1">
        <v>20</v>
      </c>
      <c r="D4830" s="1">
        <v>12</v>
      </c>
      <c r="E4830" s="1" t="str">
        <f t="shared" si="764"/>
        <v>Summer</v>
      </c>
      <c r="F4830" s="78">
        <v>1.7613000000000001</v>
      </c>
      <c r="G4830" s="79">
        <f t="shared" si="765"/>
        <v>3.3509853033962949</v>
      </c>
      <c r="J4830" s="78">
        <v>5.6891160000000003</v>
      </c>
      <c r="K4830" s="80">
        <f t="shared" si="766"/>
        <v>5.6891160000000003</v>
      </c>
      <c r="L4830" s="68" t="str">
        <f t="shared" si="759"/>
        <v>Normal</v>
      </c>
      <c r="N4830" s="67">
        <f t="shared" si="760"/>
        <v>2.3381306966037054</v>
      </c>
      <c r="O4830" s="67">
        <f t="shared" si="761"/>
        <v>3.3509853033962949</v>
      </c>
      <c r="P4830" s="81">
        <f t="shared" si="762"/>
        <v>0</v>
      </c>
      <c r="Q4830" s="81">
        <f t="shared" si="763"/>
        <v>-2.3381306966037054</v>
      </c>
      <c r="S4830" s="1">
        <f t="shared" si="767"/>
        <v>4</v>
      </c>
      <c r="T4830" s="1" t="str">
        <f t="shared" si="768"/>
        <v>Peak</v>
      </c>
    </row>
    <row r="4831" spans="1:20" x14ac:dyDescent="0.25">
      <c r="A4831" s="85">
        <v>45127.499999988584</v>
      </c>
      <c r="B4831" s="1">
        <v>7</v>
      </c>
      <c r="C4831" s="1">
        <v>20</v>
      </c>
      <c r="D4831" s="1">
        <v>13</v>
      </c>
      <c r="E4831" s="1" t="str">
        <f t="shared" si="764"/>
        <v>Summer</v>
      </c>
      <c r="F4831" s="78">
        <v>1.9359999999999999</v>
      </c>
      <c r="G4831" s="79">
        <f t="shared" si="765"/>
        <v>3.6833631677597376</v>
      </c>
      <c r="J4831" s="78">
        <v>5.7040169999999994</v>
      </c>
      <c r="K4831" s="80">
        <f t="shared" si="766"/>
        <v>5.7040169999999994</v>
      </c>
      <c r="L4831" s="68" t="str">
        <f t="shared" si="759"/>
        <v>Normal</v>
      </c>
      <c r="N4831" s="67">
        <f t="shared" si="760"/>
        <v>2.0206538322402618</v>
      </c>
      <c r="O4831" s="67">
        <f t="shared" si="761"/>
        <v>3.6833631677597376</v>
      </c>
      <c r="P4831" s="81">
        <f t="shared" si="762"/>
        <v>0</v>
      </c>
      <c r="Q4831" s="81">
        <f t="shared" si="763"/>
        <v>-2.0206538322402618</v>
      </c>
      <c r="S4831" s="1">
        <f t="shared" si="767"/>
        <v>4</v>
      </c>
      <c r="T4831" s="1" t="str">
        <f t="shared" si="768"/>
        <v>Peak</v>
      </c>
    </row>
    <row r="4832" spans="1:20" x14ac:dyDescent="0.25">
      <c r="A4832" s="85">
        <v>45127.541666655248</v>
      </c>
      <c r="B4832" s="1">
        <v>7</v>
      </c>
      <c r="C4832" s="1">
        <v>20</v>
      </c>
      <c r="D4832" s="1">
        <v>14</v>
      </c>
      <c r="E4832" s="1" t="str">
        <f t="shared" si="764"/>
        <v>Summer</v>
      </c>
      <c r="F4832" s="78">
        <v>2.0556999999999999</v>
      </c>
      <c r="G4832" s="79">
        <f t="shared" si="765"/>
        <v>3.9111000330390975</v>
      </c>
      <c r="J4832" s="78">
        <v>5.3782329999999998</v>
      </c>
      <c r="K4832" s="80">
        <f t="shared" si="766"/>
        <v>5.3782329999999998</v>
      </c>
      <c r="L4832" s="68" t="str">
        <f t="shared" si="759"/>
        <v>Normal</v>
      </c>
      <c r="N4832" s="67">
        <f t="shared" si="760"/>
        <v>1.4671329669609023</v>
      </c>
      <c r="O4832" s="67">
        <f t="shared" si="761"/>
        <v>3.9111000330390975</v>
      </c>
      <c r="P4832" s="81">
        <f t="shared" si="762"/>
        <v>0</v>
      </c>
      <c r="Q4832" s="81">
        <f t="shared" si="763"/>
        <v>-1.4671329669609023</v>
      </c>
      <c r="S4832" s="1">
        <f t="shared" si="767"/>
        <v>4</v>
      </c>
      <c r="T4832" s="1" t="str">
        <f t="shared" si="768"/>
        <v>Peak</v>
      </c>
    </row>
    <row r="4833" spans="1:20" x14ac:dyDescent="0.25">
      <c r="A4833" s="85">
        <v>45127.583333321913</v>
      </c>
      <c r="B4833" s="1">
        <v>7</v>
      </c>
      <c r="C4833" s="1">
        <v>20</v>
      </c>
      <c r="D4833" s="1">
        <v>15</v>
      </c>
      <c r="E4833" s="1" t="str">
        <f t="shared" si="764"/>
        <v>Summer</v>
      </c>
      <c r="F4833" s="78">
        <v>2.1440999999999999</v>
      </c>
      <c r="G4833" s="79">
        <f t="shared" si="765"/>
        <v>4.0792866570215152</v>
      </c>
      <c r="J4833" s="78">
        <v>4.7404359999999999</v>
      </c>
      <c r="K4833" s="80">
        <f t="shared" si="766"/>
        <v>4.7404359999999999</v>
      </c>
      <c r="L4833" s="68" t="str">
        <f t="shared" si="759"/>
        <v>Normal</v>
      </c>
      <c r="N4833" s="67">
        <f t="shared" si="760"/>
        <v>0.66114934297848471</v>
      </c>
      <c r="O4833" s="67">
        <f t="shared" si="761"/>
        <v>4.0792866570215152</v>
      </c>
      <c r="P4833" s="81">
        <f t="shared" si="762"/>
        <v>0</v>
      </c>
      <c r="Q4833" s="81">
        <f t="shared" si="763"/>
        <v>-0.66114934297848471</v>
      </c>
      <c r="S4833" s="1">
        <f t="shared" si="767"/>
        <v>4</v>
      </c>
      <c r="T4833" s="1" t="str">
        <f t="shared" si="768"/>
        <v>Peak</v>
      </c>
    </row>
    <row r="4834" spans="1:20" x14ac:dyDescent="0.25">
      <c r="A4834" s="85">
        <v>45127.624999988577</v>
      </c>
      <c r="B4834" s="1">
        <v>7</v>
      </c>
      <c r="C4834" s="1">
        <v>20</v>
      </c>
      <c r="D4834" s="1">
        <v>16</v>
      </c>
      <c r="E4834" s="1" t="str">
        <f t="shared" si="764"/>
        <v>Summer</v>
      </c>
      <c r="F4834" s="78">
        <v>2.2338</v>
      </c>
      <c r="G4834" s="79">
        <f t="shared" si="765"/>
        <v>4.2499466137095574</v>
      </c>
      <c r="J4834" s="78">
        <v>3.8170709999999999</v>
      </c>
      <c r="K4834" s="80">
        <f t="shared" si="766"/>
        <v>3.8170709999999999</v>
      </c>
      <c r="L4834" s="68" t="str">
        <f t="shared" si="759"/>
        <v>Normal</v>
      </c>
      <c r="N4834" s="67">
        <f t="shared" si="760"/>
        <v>0</v>
      </c>
      <c r="O4834" s="67">
        <f t="shared" si="761"/>
        <v>3.8170709999999999</v>
      </c>
      <c r="P4834" s="81">
        <f t="shared" si="762"/>
        <v>0.43287561370955752</v>
      </c>
      <c r="Q4834" s="81">
        <f t="shared" si="763"/>
        <v>0.43287561370955752</v>
      </c>
      <c r="S4834" s="1">
        <f t="shared" si="767"/>
        <v>4</v>
      </c>
      <c r="T4834" s="1" t="str">
        <f t="shared" si="768"/>
        <v>Peak</v>
      </c>
    </row>
    <row r="4835" spans="1:20" x14ac:dyDescent="0.25">
      <c r="A4835" s="85">
        <v>45127.666666655241</v>
      </c>
      <c r="B4835" s="1">
        <v>7</v>
      </c>
      <c r="C4835" s="1">
        <v>20</v>
      </c>
      <c r="D4835" s="1">
        <v>17</v>
      </c>
      <c r="E4835" s="1" t="str">
        <f t="shared" si="764"/>
        <v>Summer</v>
      </c>
      <c r="F4835" s="78">
        <v>2.2982</v>
      </c>
      <c r="G4835" s="79">
        <f t="shared" si="765"/>
        <v>4.3724717108189202</v>
      </c>
      <c r="J4835" s="78">
        <v>2.5948929999999999</v>
      </c>
      <c r="K4835" s="80">
        <f t="shared" si="766"/>
        <v>2.5948929999999999</v>
      </c>
      <c r="L4835" s="68" t="str">
        <f t="shared" si="759"/>
        <v>Normal</v>
      </c>
      <c r="N4835" s="67">
        <f t="shared" si="760"/>
        <v>0</v>
      </c>
      <c r="O4835" s="67">
        <f t="shared" si="761"/>
        <v>2.5948929999999999</v>
      </c>
      <c r="P4835" s="81">
        <f t="shared" si="762"/>
        <v>1.7775787108189203</v>
      </c>
      <c r="Q4835" s="81">
        <f t="shared" si="763"/>
        <v>1.7775787108189203</v>
      </c>
      <c r="S4835" s="1">
        <f t="shared" si="767"/>
        <v>4</v>
      </c>
      <c r="T4835" s="1" t="str">
        <f t="shared" si="768"/>
        <v>Peak</v>
      </c>
    </row>
    <row r="4836" spans="1:20" x14ac:dyDescent="0.25">
      <c r="A4836" s="85">
        <v>45127.708333321905</v>
      </c>
      <c r="B4836" s="1">
        <v>7</v>
      </c>
      <c r="C4836" s="1">
        <v>20</v>
      </c>
      <c r="D4836" s="1">
        <v>18</v>
      </c>
      <c r="E4836" s="1" t="str">
        <f t="shared" si="764"/>
        <v>Summer</v>
      </c>
      <c r="F4836" s="78">
        <v>2.3144</v>
      </c>
      <c r="G4836" s="79">
        <f t="shared" si="765"/>
        <v>4.4032932414582318</v>
      </c>
      <c r="J4836" s="78">
        <v>1.1310009999999999</v>
      </c>
      <c r="K4836" s="80">
        <f t="shared" si="766"/>
        <v>1.1310009999999999</v>
      </c>
      <c r="L4836" s="68" t="str">
        <f t="shared" si="759"/>
        <v>Normal</v>
      </c>
      <c r="N4836" s="67">
        <f t="shared" si="760"/>
        <v>0</v>
      </c>
      <c r="O4836" s="67">
        <f t="shared" si="761"/>
        <v>1.1310009999999999</v>
      </c>
      <c r="P4836" s="81">
        <f t="shared" si="762"/>
        <v>3.2722922414582318</v>
      </c>
      <c r="Q4836" s="81">
        <f t="shared" si="763"/>
        <v>3.2722922414582318</v>
      </c>
      <c r="S4836" s="1">
        <f t="shared" si="767"/>
        <v>4</v>
      </c>
      <c r="T4836" s="1" t="str">
        <f t="shared" si="768"/>
        <v>Peak</v>
      </c>
    </row>
    <row r="4837" spans="1:20" x14ac:dyDescent="0.25">
      <c r="A4837" s="85">
        <v>45127.749999988569</v>
      </c>
      <c r="B4837" s="1">
        <v>7</v>
      </c>
      <c r="C4837" s="1">
        <v>20</v>
      </c>
      <c r="D4837" s="1">
        <v>19</v>
      </c>
      <c r="E4837" s="1" t="str">
        <f t="shared" si="764"/>
        <v>Summer</v>
      </c>
      <c r="F4837" s="78">
        <v>2.2362000000000002</v>
      </c>
      <c r="G4837" s="79">
        <f t="shared" si="765"/>
        <v>4.2545127663968625</v>
      </c>
      <c r="J4837" s="78">
        <v>0.163274</v>
      </c>
      <c r="K4837" s="80">
        <f t="shared" si="766"/>
        <v>0.163274</v>
      </c>
      <c r="L4837" s="68" t="str">
        <f t="shared" si="759"/>
        <v>Normal</v>
      </c>
      <c r="N4837" s="67">
        <f t="shared" si="760"/>
        <v>0</v>
      </c>
      <c r="O4837" s="67">
        <f t="shared" si="761"/>
        <v>0.163274</v>
      </c>
      <c r="P4837" s="81">
        <f t="shared" si="762"/>
        <v>4.0912387663968621</v>
      </c>
      <c r="Q4837" s="81">
        <f t="shared" si="763"/>
        <v>4.0912387663968621</v>
      </c>
      <c r="S4837" s="1">
        <f t="shared" si="767"/>
        <v>4</v>
      </c>
      <c r="T4837" s="1" t="str">
        <f t="shared" si="768"/>
        <v>Peak</v>
      </c>
    </row>
    <row r="4838" spans="1:20" x14ac:dyDescent="0.25">
      <c r="A4838" s="85">
        <v>45127.791666655234</v>
      </c>
      <c r="B4838" s="1">
        <v>7</v>
      </c>
      <c r="C4838" s="1">
        <v>20</v>
      </c>
      <c r="D4838" s="1">
        <v>20</v>
      </c>
      <c r="E4838" s="1" t="str">
        <f t="shared" si="764"/>
        <v>Summer</v>
      </c>
      <c r="F4838" s="78">
        <v>2.0503999999999998</v>
      </c>
      <c r="G4838" s="79">
        <f t="shared" si="765"/>
        <v>3.9010164458546308</v>
      </c>
      <c r="J4838" s="78">
        <v>0</v>
      </c>
      <c r="K4838" s="80">
        <f t="shared" si="766"/>
        <v>0</v>
      </c>
      <c r="L4838" s="68" t="str">
        <f t="shared" si="759"/>
        <v>Normal</v>
      </c>
      <c r="N4838" s="67">
        <f t="shared" si="760"/>
        <v>0</v>
      </c>
      <c r="O4838" s="67">
        <f t="shared" si="761"/>
        <v>0</v>
      </c>
      <c r="P4838" s="81">
        <f t="shared" si="762"/>
        <v>3.9010164458546308</v>
      </c>
      <c r="Q4838" s="81">
        <f t="shared" si="763"/>
        <v>3.9010164458546308</v>
      </c>
      <c r="S4838" s="1">
        <f t="shared" si="767"/>
        <v>4</v>
      </c>
      <c r="T4838" s="1" t="str">
        <f t="shared" si="768"/>
        <v>Peak</v>
      </c>
    </row>
    <row r="4839" spans="1:20" x14ac:dyDescent="0.25">
      <c r="A4839" s="85">
        <v>45127.833333321898</v>
      </c>
      <c r="B4839" s="1">
        <v>7</v>
      </c>
      <c r="C4839" s="1">
        <v>20</v>
      </c>
      <c r="D4839" s="1">
        <v>21</v>
      </c>
      <c r="E4839" s="1" t="str">
        <f t="shared" si="764"/>
        <v>Summer</v>
      </c>
      <c r="F4839" s="78">
        <v>1.8601000000000001</v>
      </c>
      <c r="G4839" s="79">
        <f t="shared" si="765"/>
        <v>3.5389585890237027</v>
      </c>
      <c r="J4839" s="78">
        <v>0</v>
      </c>
      <c r="K4839" s="80">
        <f t="shared" si="766"/>
        <v>0</v>
      </c>
      <c r="L4839" s="68" t="str">
        <f t="shared" si="759"/>
        <v>Normal</v>
      </c>
      <c r="N4839" s="67">
        <f t="shared" si="760"/>
        <v>0</v>
      </c>
      <c r="O4839" s="67">
        <f t="shared" si="761"/>
        <v>0</v>
      </c>
      <c r="P4839" s="81">
        <f t="shared" si="762"/>
        <v>3.5389585890237027</v>
      </c>
      <c r="Q4839" s="81">
        <f t="shared" si="763"/>
        <v>3.5389585890237027</v>
      </c>
      <c r="S4839" s="1">
        <f t="shared" si="767"/>
        <v>4</v>
      </c>
      <c r="T4839" s="1" t="str">
        <f t="shared" si="768"/>
        <v>Peak</v>
      </c>
    </row>
    <row r="4840" spans="1:20" x14ac:dyDescent="0.25">
      <c r="A4840" s="85">
        <v>45127.874999988562</v>
      </c>
      <c r="B4840" s="1">
        <v>7</v>
      </c>
      <c r="C4840" s="1">
        <v>20</v>
      </c>
      <c r="D4840" s="1">
        <v>22</v>
      </c>
      <c r="E4840" s="1" t="str">
        <f t="shared" si="764"/>
        <v>Summer</v>
      </c>
      <c r="F4840" s="78">
        <v>1.7455000000000001</v>
      </c>
      <c r="G4840" s="79">
        <f t="shared" si="765"/>
        <v>3.3209247982048669</v>
      </c>
      <c r="J4840" s="78">
        <v>0</v>
      </c>
      <c r="K4840" s="80">
        <f t="shared" si="766"/>
        <v>0</v>
      </c>
      <c r="L4840" s="68" t="str">
        <f t="shared" si="759"/>
        <v>Normal</v>
      </c>
      <c r="N4840" s="67">
        <f t="shared" si="760"/>
        <v>0</v>
      </c>
      <c r="O4840" s="67">
        <f t="shared" si="761"/>
        <v>0</v>
      </c>
      <c r="P4840" s="81">
        <f t="shared" si="762"/>
        <v>3.3209247982048669</v>
      </c>
      <c r="Q4840" s="81">
        <f t="shared" si="763"/>
        <v>3.3209247982048669</v>
      </c>
      <c r="S4840" s="1">
        <f t="shared" si="767"/>
        <v>4</v>
      </c>
      <c r="T4840" s="1" t="str">
        <f t="shared" si="768"/>
        <v>Off-Peak</v>
      </c>
    </row>
    <row r="4841" spans="1:20" x14ac:dyDescent="0.25">
      <c r="A4841" s="85">
        <v>45127.916666655226</v>
      </c>
      <c r="B4841" s="1">
        <v>7</v>
      </c>
      <c r="C4841" s="1">
        <v>20</v>
      </c>
      <c r="D4841" s="1">
        <v>23</v>
      </c>
      <c r="E4841" s="1" t="str">
        <f t="shared" si="764"/>
        <v>Summer</v>
      </c>
      <c r="F4841" s="78">
        <v>1.554</v>
      </c>
      <c r="G4841" s="79">
        <f t="shared" si="765"/>
        <v>2.9565838650302854</v>
      </c>
      <c r="J4841" s="78">
        <v>0</v>
      </c>
      <c r="K4841" s="80">
        <f t="shared" si="766"/>
        <v>0</v>
      </c>
      <c r="L4841" s="68" t="str">
        <f t="shared" si="759"/>
        <v>Normal</v>
      </c>
      <c r="N4841" s="67">
        <f t="shared" si="760"/>
        <v>0</v>
      </c>
      <c r="O4841" s="67">
        <f t="shared" si="761"/>
        <v>0</v>
      </c>
      <c r="P4841" s="81">
        <f t="shared" si="762"/>
        <v>2.9565838650302854</v>
      </c>
      <c r="Q4841" s="81">
        <f t="shared" si="763"/>
        <v>2.9565838650302854</v>
      </c>
      <c r="S4841" s="1">
        <f t="shared" si="767"/>
        <v>4</v>
      </c>
      <c r="T4841" s="1" t="str">
        <f t="shared" si="768"/>
        <v>Off-Peak</v>
      </c>
    </row>
    <row r="4842" spans="1:20" x14ac:dyDescent="0.25">
      <c r="A4842" s="85">
        <v>45127.958333321891</v>
      </c>
      <c r="B4842" s="1">
        <v>7</v>
      </c>
      <c r="C4842" s="1">
        <v>21</v>
      </c>
      <c r="D4842" s="1">
        <v>0</v>
      </c>
      <c r="E4842" s="1" t="str">
        <f t="shared" si="764"/>
        <v>Summer</v>
      </c>
      <c r="F4842" s="78">
        <v>1.3264</v>
      </c>
      <c r="G4842" s="79">
        <f t="shared" si="765"/>
        <v>2.523560385184151</v>
      </c>
      <c r="J4842" s="78">
        <v>0</v>
      </c>
      <c r="K4842" s="80">
        <f t="shared" si="766"/>
        <v>0</v>
      </c>
      <c r="L4842" s="68" t="str">
        <f t="shared" si="759"/>
        <v>Normal</v>
      </c>
      <c r="N4842" s="67">
        <f t="shared" si="760"/>
        <v>0</v>
      </c>
      <c r="O4842" s="67">
        <f t="shared" si="761"/>
        <v>0</v>
      </c>
      <c r="P4842" s="81">
        <f t="shared" si="762"/>
        <v>2.523560385184151</v>
      </c>
      <c r="Q4842" s="81">
        <f t="shared" si="763"/>
        <v>2.523560385184151</v>
      </c>
      <c r="S4842" s="1">
        <f t="shared" si="767"/>
        <v>4</v>
      </c>
      <c r="T4842" s="1" t="str">
        <f t="shared" si="768"/>
        <v>Off-Peak</v>
      </c>
    </row>
    <row r="4843" spans="1:20" x14ac:dyDescent="0.25">
      <c r="A4843" s="85">
        <v>45127.999999988555</v>
      </c>
      <c r="B4843" s="1">
        <v>7</v>
      </c>
      <c r="C4843" s="1">
        <v>21</v>
      </c>
      <c r="D4843" s="1">
        <v>1</v>
      </c>
      <c r="E4843" s="1" t="str">
        <f t="shared" si="764"/>
        <v>Summer</v>
      </c>
      <c r="F4843" s="78">
        <v>1.1395999999999999</v>
      </c>
      <c r="G4843" s="79">
        <f t="shared" si="765"/>
        <v>2.1681615010222091</v>
      </c>
      <c r="J4843" s="78">
        <v>0</v>
      </c>
      <c r="K4843" s="80">
        <f t="shared" si="766"/>
        <v>0</v>
      </c>
      <c r="L4843" s="68" t="str">
        <f t="shared" si="759"/>
        <v>Normal</v>
      </c>
      <c r="N4843" s="67">
        <f t="shared" si="760"/>
        <v>0</v>
      </c>
      <c r="O4843" s="67">
        <f t="shared" si="761"/>
        <v>0</v>
      </c>
      <c r="P4843" s="81">
        <f t="shared" si="762"/>
        <v>2.1681615010222091</v>
      </c>
      <c r="Q4843" s="81">
        <f t="shared" si="763"/>
        <v>2.1681615010222091</v>
      </c>
      <c r="S4843" s="1">
        <f t="shared" si="767"/>
        <v>5</v>
      </c>
      <c r="T4843" s="1" t="str">
        <f t="shared" si="768"/>
        <v>Off-Peak</v>
      </c>
    </row>
    <row r="4844" spans="1:20" x14ac:dyDescent="0.25">
      <c r="A4844" s="85">
        <v>45128.041666655219</v>
      </c>
      <c r="B4844" s="1">
        <v>7</v>
      </c>
      <c r="C4844" s="1">
        <v>21</v>
      </c>
      <c r="D4844" s="1">
        <v>2</v>
      </c>
      <c r="E4844" s="1" t="str">
        <f t="shared" si="764"/>
        <v>Summer</v>
      </c>
      <c r="F4844" s="78">
        <v>0.99399999999999999</v>
      </c>
      <c r="G4844" s="79">
        <f t="shared" si="765"/>
        <v>1.8911482379923448</v>
      </c>
      <c r="J4844" s="78">
        <v>0</v>
      </c>
      <c r="K4844" s="80">
        <f t="shared" si="766"/>
        <v>0</v>
      </c>
      <c r="L4844" s="68" t="str">
        <f t="shared" si="759"/>
        <v>Normal</v>
      </c>
      <c r="N4844" s="67">
        <f t="shared" si="760"/>
        <v>0</v>
      </c>
      <c r="O4844" s="67">
        <f t="shared" si="761"/>
        <v>0</v>
      </c>
      <c r="P4844" s="81">
        <f t="shared" si="762"/>
        <v>1.8911482379923448</v>
      </c>
      <c r="Q4844" s="81">
        <f t="shared" si="763"/>
        <v>1.8911482379923448</v>
      </c>
      <c r="S4844" s="1">
        <f t="shared" si="767"/>
        <v>5</v>
      </c>
      <c r="T4844" s="1" t="str">
        <f t="shared" si="768"/>
        <v>Off-Peak</v>
      </c>
    </row>
    <row r="4845" spans="1:20" x14ac:dyDescent="0.25">
      <c r="A4845" s="85">
        <v>45128.083333321883</v>
      </c>
      <c r="B4845" s="1">
        <v>7</v>
      </c>
      <c r="C4845" s="1">
        <v>21</v>
      </c>
      <c r="D4845" s="1">
        <v>3</v>
      </c>
      <c r="E4845" s="1" t="str">
        <f t="shared" si="764"/>
        <v>Summer</v>
      </c>
      <c r="F4845" s="78">
        <v>0.89370000000000005</v>
      </c>
      <c r="G4845" s="79">
        <f t="shared" si="765"/>
        <v>1.7003211069353708</v>
      </c>
      <c r="J4845" s="78">
        <v>0</v>
      </c>
      <c r="K4845" s="80">
        <f t="shared" si="766"/>
        <v>0</v>
      </c>
      <c r="L4845" s="68" t="str">
        <f t="shared" si="759"/>
        <v>Normal</v>
      </c>
      <c r="N4845" s="67">
        <f t="shared" si="760"/>
        <v>0</v>
      </c>
      <c r="O4845" s="67">
        <f t="shared" si="761"/>
        <v>0</v>
      </c>
      <c r="P4845" s="81">
        <f t="shared" si="762"/>
        <v>1.7003211069353708</v>
      </c>
      <c r="Q4845" s="81">
        <f t="shared" si="763"/>
        <v>1.7003211069353708</v>
      </c>
      <c r="S4845" s="1">
        <f t="shared" si="767"/>
        <v>5</v>
      </c>
      <c r="T4845" s="1" t="str">
        <f t="shared" si="768"/>
        <v>Off-Peak</v>
      </c>
    </row>
    <row r="4846" spans="1:20" x14ac:dyDescent="0.25">
      <c r="A4846" s="85">
        <v>45128.124999988548</v>
      </c>
      <c r="B4846" s="1">
        <v>7</v>
      </c>
      <c r="C4846" s="1">
        <v>21</v>
      </c>
      <c r="D4846" s="1">
        <v>4</v>
      </c>
      <c r="E4846" s="1" t="str">
        <f t="shared" si="764"/>
        <v>Summer</v>
      </c>
      <c r="F4846" s="78">
        <v>0.82489999999999997</v>
      </c>
      <c r="G4846" s="79">
        <f t="shared" si="765"/>
        <v>1.5694247298992807</v>
      </c>
      <c r="J4846" s="78">
        <v>0</v>
      </c>
      <c r="K4846" s="80">
        <f t="shared" si="766"/>
        <v>0</v>
      </c>
      <c r="L4846" s="68" t="str">
        <f t="shared" si="759"/>
        <v>Normal</v>
      </c>
      <c r="N4846" s="67">
        <f t="shared" si="760"/>
        <v>0</v>
      </c>
      <c r="O4846" s="67">
        <f t="shared" si="761"/>
        <v>0</v>
      </c>
      <c r="P4846" s="81">
        <f t="shared" si="762"/>
        <v>1.5694247298992807</v>
      </c>
      <c r="Q4846" s="81">
        <f t="shared" si="763"/>
        <v>1.5694247298992807</v>
      </c>
      <c r="S4846" s="1">
        <f t="shared" si="767"/>
        <v>5</v>
      </c>
      <c r="T4846" s="1" t="str">
        <f t="shared" si="768"/>
        <v>Off-Peak</v>
      </c>
    </row>
    <row r="4847" spans="1:20" x14ac:dyDescent="0.25">
      <c r="A4847" s="85">
        <v>45128.166666655212</v>
      </c>
      <c r="B4847" s="1">
        <v>7</v>
      </c>
      <c r="C4847" s="1">
        <v>21</v>
      </c>
      <c r="D4847" s="1">
        <v>5</v>
      </c>
      <c r="E4847" s="1" t="str">
        <f t="shared" si="764"/>
        <v>Summer</v>
      </c>
      <c r="F4847" s="78">
        <v>0.78259999999999996</v>
      </c>
      <c r="G4847" s="79">
        <f t="shared" si="765"/>
        <v>1.488946288785522</v>
      </c>
      <c r="J4847" s="78">
        <v>0</v>
      </c>
      <c r="K4847" s="80">
        <f t="shared" si="766"/>
        <v>0</v>
      </c>
      <c r="L4847" s="68" t="str">
        <f t="shared" si="759"/>
        <v>Normal</v>
      </c>
      <c r="N4847" s="67">
        <f t="shared" si="760"/>
        <v>0</v>
      </c>
      <c r="O4847" s="67">
        <f t="shared" si="761"/>
        <v>0</v>
      </c>
      <c r="P4847" s="81">
        <f t="shared" si="762"/>
        <v>1.488946288785522</v>
      </c>
      <c r="Q4847" s="81">
        <f t="shared" si="763"/>
        <v>1.488946288785522</v>
      </c>
      <c r="S4847" s="1">
        <f t="shared" si="767"/>
        <v>5</v>
      </c>
      <c r="T4847" s="1" t="str">
        <f t="shared" si="768"/>
        <v>Off-Peak</v>
      </c>
    </row>
    <row r="4848" spans="1:20" x14ac:dyDescent="0.25">
      <c r="A4848" s="85">
        <v>45128.208333321876</v>
      </c>
      <c r="B4848" s="1">
        <v>7</v>
      </c>
      <c r="C4848" s="1">
        <v>21</v>
      </c>
      <c r="D4848" s="1">
        <v>6</v>
      </c>
      <c r="E4848" s="1" t="str">
        <f t="shared" si="764"/>
        <v>Summer</v>
      </c>
      <c r="F4848" s="78">
        <v>0.76200000000000001</v>
      </c>
      <c r="G4848" s="79">
        <f t="shared" si="765"/>
        <v>1.4497534782194836</v>
      </c>
      <c r="J4848" s="78">
        <v>0.244897</v>
      </c>
      <c r="K4848" s="80">
        <f t="shared" si="766"/>
        <v>0.244897</v>
      </c>
      <c r="L4848" s="68" t="str">
        <f t="shared" si="759"/>
        <v>Normal</v>
      </c>
      <c r="N4848" s="67">
        <f t="shared" si="760"/>
        <v>0</v>
      </c>
      <c r="O4848" s="67">
        <f t="shared" si="761"/>
        <v>0.244897</v>
      </c>
      <c r="P4848" s="81">
        <f t="shared" si="762"/>
        <v>1.2048564782194837</v>
      </c>
      <c r="Q4848" s="81">
        <f t="shared" si="763"/>
        <v>1.2048564782194837</v>
      </c>
      <c r="S4848" s="1">
        <f t="shared" si="767"/>
        <v>5</v>
      </c>
      <c r="T4848" s="1" t="str">
        <f t="shared" si="768"/>
        <v>Peak</v>
      </c>
    </row>
    <row r="4849" spans="1:20" x14ac:dyDescent="0.25">
      <c r="A4849" s="85">
        <v>45128.24999998854</v>
      </c>
      <c r="B4849" s="1">
        <v>7</v>
      </c>
      <c r="C4849" s="1">
        <v>21</v>
      </c>
      <c r="D4849" s="1">
        <v>7</v>
      </c>
      <c r="E4849" s="1" t="str">
        <f t="shared" si="764"/>
        <v>Summer</v>
      </c>
      <c r="F4849" s="78">
        <v>0.76570000000000005</v>
      </c>
      <c r="G4849" s="79">
        <f t="shared" si="765"/>
        <v>1.4567929636124128</v>
      </c>
      <c r="J4849" s="78">
        <v>8.3635000000000001E-2</v>
      </c>
      <c r="K4849" s="80">
        <f t="shared" si="766"/>
        <v>8.3635000000000001E-2</v>
      </c>
      <c r="L4849" s="68" t="str">
        <f t="shared" si="759"/>
        <v>Normal</v>
      </c>
      <c r="N4849" s="67">
        <f t="shared" si="760"/>
        <v>0</v>
      </c>
      <c r="O4849" s="67">
        <f t="shared" si="761"/>
        <v>8.3635000000000001E-2</v>
      </c>
      <c r="P4849" s="81">
        <f t="shared" si="762"/>
        <v>1.3731579636124129</v>
      </c>
      <c r="Q4849" s="81">
        <f t="shared" si="763"/>
        <v>1.3731579636124129</v>
      </c>
      <c r="S4849" s="1">
        <f t="shared" si="767"/>
        <v>5</v>
      </c>
      <c r="T4849" s="1" t="str">
        <f t="shared" si="768"/>
        <v>Peak</v>
      </c>
    </row>
    <row r="4850" spans="1:20" x14ac:dyDescent="0.25">
      <c r="A4850" s="85">
        <v>45128.291666655205</v>
      </c>
      <c r="B4850" s="1">
        <v>7</v>
      </c>
      <c r="C4850" s="1">
        <v>21</v>
      </c>
      <c r="D4850" s="1">
        <v>8</v>
      </c>
      <c r="E4850" s="1" t="str">
        <f t="shared" si="764"/>
        <v>Summer</v>
      </c>
      <c r="F4850" s="78">
        <v>0.83460000000000001</v>
      </c>
      <c r="G4850" s="79">
        <f t="shared" si="765"/>
        <v>1.5878795970104738</v>
      </c>
      <c r="J4850" s="78">
        <v>8.2001999999999992E-2</v>
      </c>
      <c r="K4850" s="80">
        <f t="shared" si="766"/>
        <v>8.2001999999999992E-2</v>
      </c>
      <c r="L4850" s="68" t="str">
        <f t="shared" si="759"/>
        <v>Normal</v>
      </c>
      <c r="N4850" s="67">
        <f t="shared" si="760"/>
        <v>0</v>
      </c>
      <c r="O4850" s="67">
        <f t="shared" si="761"/>
        <v>8.2001999999999992E-2</v>
      </c>
      <c r="P4850" s="81">
        <f t="shared" si="762"/>
        <v>1.5058775970104739</v>
      </c>
      <c r="Q4850" s="81">
        <f t="shared" si="763"/>
        <v>1.5058775970104739</v>
      </c>
      <c r="S4850" s="1">
        <f t="shared" si="767"/>
        <v>5</v>
      </c>
      <c r="T4850" s="1" t="str">
        <f t="shared" si="768"/>
        <v>Peak</v>
      </c>
    </row>
    <row r="4851" spans="1:20" x14ac:dyDescent="0.25">
      <c r="A4851" s="85">
        <v>45128.333333321869</v>
      </c>
      <c r="B4851" s="1">
        <v>7</v>
      </c>
      <c r="C4851" s="1">
        <v>21</v>
      </c>
      <c r="D4851" s="1">
        <v>9</v>
      </c>
      <c r="E4851" s="1" t="str">
        <f t="shared" si="764"/>
        <v>Summer</v>
      </c>
      <c r="F4851" s="78">
        <v>0.93869999999999998</v>
      </c>
      <c r="G4851" s="79">
        <f t="shared" si="765"/>
        <v>1.7859364698223481</v>
      </c>
      <c r="J4851" s="78">
        <v>0.32495800000000002</v>
      </c>
      <c r="K4851" s="80">
        <f t="shared" si="766"/>
        <v>0.32495800000000002</v>
      </c>
      <c r="L4851" s="68" t="str">
        <f t="shared" si="759"/>
        <v>Normal</v>
      </c>
      <c r="N4851" s="67">
        <f t="shared" si="760"/>
        <v>0</v>
      </c>
      <c r="O4851" s="67">
        <f t="shared" si="761"/>
        <v>0.32495800000000002</v>
      </c>
      <c r="P4851" s="81">
        <f t="shared" si="762"/>
        <v>1.460978469822348</v>
      </c>
      <c r="Q4851" s="81">
        <f t="shared" si="763"/>
        <v>1.460978469822348</v>
      </c>
      <c r="S4851" s="1">
        <f t="shared" si="767"/>
        <v>5</v>
      </c>
      <c r="T4851" s="1" t="str">
        <f t="shared" si="768"/>
        <v>Peak</v>
      </c>
    </row>
    <row r="4852" spans="1:20" x14ac:dyDescent="0.25">
      <c r="A4852" s="85">
        <v>45128.374999988533</v>
      </c>
      <c r="B4852" s="1">
        <v>7</v>
      </c>
      <c r="C4852" s="1">
        <v>21</v>
      </c>
      <c r="D4852" s="1">
        <v>10</v>
      </c>
      <c r="E4852" s="1" t="str">
        <f t="shared" si="764"/>
        <v>Summer</v>
      </c>
      <c r="F4852" s="78">
        <v>1.0412999999999999</v>
      </c>
      <c r="G4852" s="79">
        <f t="shared" si="765"/>
        <v>1.9811394972046563</v>
      </c>
      <c r="J4852" s="78">
        <v>4.1394320000000002</v>
      </c>
      <c r="K4852" s="80">
        <f t="shared" si="766"/>
        <v>4.1394320000000002</v>
      </c>
      <c r="L4852" s="68" t="str">
        <f t="shared" si="759"/>
        <v>Normal</v>
      </c>
      <c r="N4852" s="67">
        <f t="shared" si="760"/>
        <v>2.1582925027953439</v>
      </c>
      <c r="O4852" s="67">
        <f t="shared" si="761"/>
        <v>1.9811394972046563</v>
      </c>
      <c r="P4852" s="81">
        <f t="shared" si="762"/>
        <v>0</v>
      </c>
      <c r="Q4852" s="81">
        <f t="shared" si="763"/>
        <v>-2.1582925027953439</v>
      </c>
      <c r="S4852" s="1">
        <f t="shared" si="767"/>
        <v>5</v>
      </c>
      <c r="T4852" s="1" t="str">
        <f t="shared" si="768"/>
        <v>Peak</v>
      </c>
    </row>
    <row r="4853" spans="1:20" x14ac:dyDescent="0.25">
      <c r="A4853" s="85">
        <v>45128.416666655197</v>
      </c>
      <c r="B4853" s="1">
        <v>7</v>
      </c>
      <c r="C4853" s="1">
        <v>21</v>
      </c>
      <c r="D4853" s="1">
        <v>11</v>
      </c>
      <c r="E4853" s="1" t="str">
        <f t="shared" si="764"/>
        <v>Summer</v>
      </c>
      <c r="F4853" s="78">
        <v>1.149</v>
      </c>
      <c r="G4853" s="79">
        <f t="shared" si="765"/>
        <v>2.186045599047489</v>
      </c>
      <c r="J4853" s="78">
        <v>4.8349589999999996</v>
      </c>
      <c r="K4853" s="80">
        <f t="shared" si="766"/>
        <v>4.8349589999999996</v>
      </c>
      <c r="L4853" s="68" t="str">
        <f t="shared" si="759"/>
        <v>Normal</v>
      </c>
      <c r="N4853" s="67">
        <f t="shared" si="760"/>
        <v>2.6489134009525106</v>
      </c>
      <c r="O4853" s="67">
        <f t="shared" si="761"/>
        <v>2.186045599047489</v>
      </c>
      <c r="P4853" s="81">
        <f t="shared" si="762"/>
        <v>0</v>
      </c>
      <c r="Q4853" s="81">
        <f t="shared" si="763"/>
        <v>-2.6489134009525106</v>
      </c>
      <c r="S4853" s="1">
        <f t="shared" si="767"/>
        <v>5</v>
      </c>
      <c r="T4853" s="1" t="str">
        <f t="shared" si="768"/>
        <v>Peak</v>
      </c>
    </row>
    <row r="4854" spans="1:20" x14ac:dyDescent="0.25">
      <c r="A4854" s="85">
        <v>45128.458333321862</v>
      </c>
      <c r="B4854" s="1">
        <v>7</v>
      </c>
      <c r="C4854" s="1">
        <v>21</v>
      </c>
      <c r="D4854" s="1">
        <v>12</v>
      </c>
      <c r="E4854" s="1" t="str">
        <f t="shared" si="764"/>
        <v>Summer</v>
      </c>
      <c r="F4854" s="78">
        <v>1.2864</v>
      </c>
      <c r="G4854" s="79">
        <f t="shared" si="765"/>
        <v>2.4474578403957268</v>
      </c>
      <c r="J4854" s="78">
        <v>4.1341009999999994</v>
      </c>
      <c r="K4854" s="80">
        <f t="shared" si="766"/>
        <v>4.1341009999999994</v>
      </c>
      <c r="L4854" s="68" t="str">
        <f t="shared" si="759"/>
        <v>Normal</v>
      </c>
      <c r="N4854" s="67">
        <f t="shared" si="760"/>
        <v>1.6866431596042726</v>
      </c>
      <c r="O4854" s="67">
        <f t="shared" si="761"/>
        <v>2.4474578403957268</v>
      </c>
      <c r="P4854" s="81">
        <f t="shared" si="762"/>
        <v>0</v>
      </c>
      <c r="Q4854" s="81">
        <f t="shared" si="763"/>
        <v>-1.6866431596042726</v>
      </c>
      <c r="S4854" s="1">
        <f t="shared" si="767"/>
        <v>5</v>
      </c>
      <c r="T4854" s="1" t="str">
        <f t="shared" si="768"/>
        <v>Peak</v>
      </c>
    </row>
    <row r="4855" spans="1:20" x14ac:dyDescent="0.25">
      <c r="A4855" s="85">
        <v>45128.499999988526</v>
      </c>
      <c r="B4855" s="1">
        <v>7</v>
      </c>
      <c r="C4855" s="1">
        <v>21</v>
      </c>
      <c r="D4855" s="1">
        <v>13</v>
      </c>
      <c r="E4855" s="1" t="str">
        <f t="shared" si="764"/>
        <v>Summer</v>
      </c>
      <c r="F4855" s="78">
        <v>1.4395</v>
      </c>
      <c r="G4855" s="79">
        <f t="shared" si="765"/>
        <v>2.7387403305734206</v>
      </c>
      <c r="J4855" s="78">
        <v>3.9606779999999997</v>
      </c>
      <c r="K4855" s="80">
        <f t="shared" si="766"/>
        <v>3.9606779999999997</v>
      </c>
      <c r="L4855" s="68" t="str">
        <f t="shared" si="759"/>
        <v>Normal</v>
      </c>
      <c r="N4855" s="67">
        <f t="shared" si="760"/>
        <v>1.2219376694265791</v>
      </c>
      <c r="O4855" s="67">
        <f t="shared" si="761"/>
        <v>2.7387403305734206</v>
      </c>
      <c r="P4855" s="81">
        <f t="shared" si="762"/>
        <v>0</v>
      </c>
      <c r="Q4855" s="81">
        <f t="shared" si="763"/>
        <v>-1.2219376694265791</v>
      </c>
      <c r="S4855" s="1">
        <f t="shared" si="767"/>
        <v>5</v>
      </c>
      <c r="T4855" s="1" t="str">
        <f t="shared" si="768"/>
        <v>Peak</v>
      </c>
    </row>
    <row r="4856" spans="1:20" x14ac:dyDescent="0.25">
      <c r="A4856" s="85">
        <v>45128.54166665519</v>
      </c>
      <c r="B4856" s="1">
        <v>7</v>
      </c>
      <c r="C4856" s="1">
        <v>21</v>
      </c>
      <c r="D4856" s="1">
        <v>14</v>
      </c>
      <c r="E4856" s="1" t="str">
        <f t="shared" si="764"/>
        <v>Summer</v>
      </c>
      <c r="F4856" s="78">
        <v>1.5826</v>
      </c>
      <c r="G4856" s="79">
        <f t="shared" si="765"/>
        <v>3.0109971845540087</v>
      </c>
      <c r="J4856" s="78">
        <v>5.0855290000000002</v>
      </c>
      <c r="K4856" s="80">
        <f t="shared" si="766"/>
        <v>5.0855290000000002</v>
      </c>
      <c r="L4856" s="68" t="str">
        <f t="shared" si="759"/>
        <v>Normal</v>
      </c>
      <c r="N4856" s="67">
        <f t="shared" si="760"/>
        <v>2.0745318154459915</v>
      </c>
      <c r="O4856" s="67">
        <f t="shared" si="761"/>
        <v>3.0109971845540087</v>
      </c>
      <c r="P4856" s="81">
        <f t="shared" si="762"/>
        <v>0</v>
      </c>
      <c r="Q4856" s="81">
        <f t="shared" si="763"/>
        <v>-2.0745318154459915</v>
      </c>
      <c r="S4856" s="1">
        <f t="shared" si="767"/>
        <v>5</v>
      </c>
      <c r="T4856" s="1" t="str">
        <f t="shared" si="768"/>
        <v>Peak</v>
      </c>
    </row>
    <row r="4857" spans="1:20" x14ac:dyDescent="0.25">
      <c r="A4857" s="85">
        <v>45128.583333321854</v>
      </c>
      <c r="B4857" s="1">
        <v>7</v>
      </c>
      <c r="C4857" s="1">
        <v>21</v>
      </c>
      <c r="D4857" s="1">
        <v>15</v>
      </c>
      <c r="E4857" s="1" t="str">
        <f t="shared" si="764"/>
        <v>Summer</v>
      </c>
      <c r="F4857" s="78">
        <v>1.7078</v>
      </c>
      <c r="G4857" s="79">
        <f t="shared" si="765"/>
        <v>3.249198149741777</v>
      </c>
      <c r="J4857" s="78">
        <v>4.8570209999999996</v>
      </c>
      <c r="K4857" s="80">
        <f t="shared" si="766"/>
        <v>4.8570209999999996</v>
      </c>
      <c r="L4857" s="68" t="str">
        <f t="shared" si="759"/>
        <v>Normal</v>
      </c>
      <c r="N4857" s="67">
        <f t="shared" si="760"/>
        <v>1.6078228502582226</v>
      </c>
      <c r="O4857" s="67">
        <f t="shared" si="761"/>
        <v>3.249198149741777</v>
      </c>
      <c r="P4857" s="81">
        <f t="shared" si="762"/>
        <v>0</v>
      </c>
      <c r="Q4857" s="81">
        <f t="shared" si="763"/>
        <v>-1.6078228502582226</v>
      </c>
      <c r="S4857" s="1">
        <f t="shared" si="767"/>
        <v>5</v>
      </c>
      <c r="T4857" s="1" t="str">
        <f t="shared" si="768"/>
        <v>Peak</v>
      </c>
    </row>
    <row r="4858" spans="1:20" x14ac:dyDescent="0.25">
      <c r="A4858" s="85">
        <v>45128.624999988519</v>
      </c>
      <c r="B4858" s="1">
        <v>7</v>
      </c>
      <c r="C4858" s="1">
        <v>21</v>
      </c>
      <c r="D4858" s="1">
        <v>16</v>
      </c>
      <c r="E4858" s="1" t="str">
        <f t="shared" si="764"/>
        <v>Summer</v>
      </c>
      <c r="F4858" s="78">
        <v>1.8345</v>
      </c>
      <c r="G4858" s="79">
        <f t="shared" si="765"/>
        <v>3.4902529603591113</v>
      </c>
      <c r="J4858" s="78">
        <v>3.3885450000000001</v>
      </c>
      <c r="K4858" s="80">
        <f t="shared" si="766"/>
        <v>3.3885450000000001</v>
      </c>
      <c r="L4858" s="68" t="str">
        <f t="shared" si="759"/>
        <v>Normal</v>
      </c>
      <c r="N4858" s="67">
        <f t="shared" si="760"/>
        <v>0</v>
      </c>
      <c r="O4858" s="67">
        <f t="shared" si="761"/>
        <v>3.3885450000000001</v>
      </c>
      <c r="P4858" s="81">
        <f t="shared" si="762"/>
        <v>0.10170796035911112</v>
      </c>
      <c r="Q4858" s="81">
        <f t="shared" si="763"/>
        <v>0.10170796035911112</v>
      </c>
      <c r="S4858" s="1">
        <f t="shared" si="767"/>
        <v>5</v>
      </c>
      <c r="T4858" s="1" t="str">
        <f t="shared" si="768"/>
        <v>Peak</v>
      </c>
    </row>
    <row r="4859" spans="1:20" x14ac:dyDescent="0.25">
      <c r="A4859" s="85">
        <v>45128.666666655183</v>
      </c>
      <c r="B4859" s="1">
        <v>7</v>
      </c>
      <c r="C4859" s="1">
        <v>21</v>
      </c>
      <c r="D4859" s="1">
        <v>17</v>
      </c>
      <c r="E4859" s="1" t="str">
        <f t="shared" si="764"/>
        <v>Summer</v>
      </c>
      <c r="F4859" s="78">
        <v>1.9461999999999999</v>
      </c>
      <c r="G4859" s="79">
        <f t="shared" si="765"/>
        <v>3.702769316680786</v>
      </c>
      <c r="J4859" s="78">
        <v>2.0083440000000001</v>
      </c>
      <c r="K4859" s="80">
        <f t="shared" si="766"/>
        <v>2.0083440000000001</v>
      </c>
      <c r="L4859" s="68" t="str">
        <f t="shared" si="759"/>
        <v>Normal</v>
      </c>
      <c r="N4859" s="67">
        <f t="shared" si="760"/>
        <v>0</v>
      </c>
      <c r="O4859" s="67">
        <f t="shared" si="761"/>
        <v>2.0083440000000001</v>
      </c>
      <c r="P4859" s="81">
        <f t="shared" si="762"/>
        <v>1.6944253166807859</v>
      </c>
      <c r="Q4859" s="81">
        <f t="shared" si="763"/>
        <v>1.6944253166807859</v>
      </c>
      <c r="S4859" s="1">
        <f t="shared" si="767"/>
        <v>5</v>
      </c>
      <c r="T4859" s="1" t="str">
        <f t="shared" si="768"/>
        <v>Peak</v>
      </c>
    </row>
    <row r="4860" spans="1:20" x14ac:dyDescent="0.25">
      <c r="A4860" s="85">
        <v>45128.708333321847</v>
      </c>
      <c r="B4860" s="1">
        <v>7</v>
      </c>
      <c r="C4860" s="1">
        <v>21</v>
      </c>
      <c r="D4860" s="1">
        <v>18</v>
      </c>
      <c r="E4860" s="1" t="str">
        <f t="shared" si="764"/>
        <v>Summer</v>
      </c>
      <c r="F4860" s="78">
        <v>2.0015999999999998</v>
      </c>
      <c r="G4860" s="79">
        <f t="shared" si="765"/>
        <v>3.8081713412127534</v>
      </c>
      <c r="J4860" s="78">
        <v>0.99464300000000005</v>
      </c>
      <c r="K4860" s="80">
        <f t="shared" si="766"/>
        <v>0.99464300000000005</v>
      </c>
      <c r="L4860" s="68" t="str">
        <f t="shared" si="759"/>
        <v>Normal</v>
      </c>
      <c r="N4860" s="67">
        <f t="shared" si="760"/>
        <v>0</v>
      </c>
      <c r="O4860" s="67">
        <f t="shared" si="761"/>
        <v>0.99464300000000005</v>
      </c>
      <c r="P4860" s="81">
        <f t="shared" si="762"/>
        <v>2.8135283412127534</v>
      </c>
      <c r="Q4860" s="81">
        <f t="shared" si="763"/>
        <v>2.8135283412127534</v>
      </c>
      <c r="S4860" s="1">
        <f t="shared" si="767"/>
        <v>5</v>
      </c>
      <c r="T4860" s="1" t="str">
        <f t="shared" si="768"/>
        <v>Peak</v>
      </c>
    </row>
    <row r="4861" spans="1:20" x14ac:dyDescent="0.25">
      <c r="A4861" s="85">
        <v>45128.749999988511</v>
      </c>
      <c r="B4861" s="1">
        <v>7</v>
      </c>
      <c r="C4861" s="1">
        <v>21</v>
      </c>
      <c r="D4861" s="1">
        <v>19</v>
      </c>
      <c r="E4861" s="1" t="str">
        <f t="shared" si="764"/>
        <v>Summer</v>
      </c>
      <c r="F4861" s="78">
        <v>1.9467000000000001</v>
      </c>
      <c r="G4861" s="79">
        <f t="shared" si="765"/>
        <v>3.7037205984906416</v>
      </c>
      <c r="J4861" s="78">
        <v>0.20643199999999998</v>
      </c>
      <c r="K4861" s="80">
        <f t="shared" si="766"/>
        <v>0.20643199999999998</v>
      </c>
      <c r="L4861" s="68" t="str">
        <f t="shared" si="759"/>
        <v>Normal</v>
      </c>
      <c r="N4861" s="67">
        <f t="shared" si="760"/>
        <v>0</v>
      </c>
      <c r="O4861" s="67">
        <f t="shared" si="761"/>
        <v>0.20643199999999998</v>
      </c>
      <c r="P4861" s="81">
        <f t="shared" si="762"/>
        <v>3.4972885984906417</v>
      </c>
      <c r="Q4861" s="81">
        <f t="shared" si="763"/>
        <v>3.4972885984906417</v>
      </c>
      <c r="S4861" s="1">
        <f t="shared" si="767"/>
        <v>5</v>
      </c>
      <c r="T4861" s="1" t="str">
        <f t="shared" si="768"/>
        <v>Peak</v>
      </c>
    </row>
    <row r="4862" spans="1:20" x14ac:dyDescent="0.25">
      <c r="A4862" s="85">
        <v>45128.791666655176</v>
      </c>
      <c r="B4862" s="1">
        <v>7</v>
      </c>
      <c r="C4862" s="1">
        <v>21</v>
      </c>
      <c r="D4862" s="1">
        <v>20</v>
      </c>
      <c r="E4862" s="1" t="str">
        <f t="shared" si="764"/>
        <v>Summer</v>
      </c>
      <c r="F4862" s="78">
        <v>1.7726999999999999</v>
      </c>
      <c r="G4862" s="79">
        <f t="shared" si="765"/>
        <v>3.3726745286609954</v>
      </c>
      <c r="J4862" s="78">
        <v>0</v>
      </c>
      <c r="K4862" s="80">
        <f t="shared" si="766"/>
        <v>0</v>
      </c>
      <c r="L4862" s="68" t="str">
        <f t="shared" si="759"/>
        <v>Normal</v>
      </c>
      <c r="N4862" s="67">
        <f t="shared" si="760"/>
        <v>0</v>
      </c>
      <c r="O4862" s="67">
        <f t="shared" si="761"/>
        <v>0</v>
      </c>
      <c r="P4862" s="81">
        <f t="shared" si="762"/>
        <v>3.3726745286609954</v>
      </c>
      <c r="Q4862" s="81">
        <f t="shared" si="763"/>
        <v>3.3726745286609954</v>
      </c>
      <c r="S4862" s="1">
        <f t="shared" si="767"/>
        <v>5</v>
      </c>
      <c r="T4862" s="1" t="str">
        <f t="shared" si="768"/>
        <v>Peak</v>
      </c>
    </row>
    <row r="4863" spans="1:20" x14ac:dyDescent="0.25">
      <c r="A4863" s="85">
        <v>45128.83333332184</v>
      </c>
      <c r="B4863" s="1">
        <v>7</v>
      </c>
      <c r="C4863" s="1">
        <v>21</v>
      </c>
      <c r="D4863" s="1">
        <v>21</v>
      </c>
      <c r="E4863" s="1" t="str">
        <f t="shared" si="764"/>
        <v>Summer</v>
      </c>
      <c r="F4863" s="78">
        <v>1.5913999999999999</v>
      </c>
      <c r="G4863" s="79">
        <f t="shared" si="765"/>
        <v>3.0277397444074619</v>
      </c>
      <c r="J4863" s="78">
        <v>0</v>
      </c>
      <c r="K4863" s="80">
        <f t="shared" si="766"/>
        <v>0</v>
      </c>
      <c r="L4863" s="68" t="str">
        <f t="shared" si="759"/>
        <v>Normal</v>
      </c>
      <c r="N4863" s="67">
        <f t="shared" si="760"/>
        <v>0</v>
      </c>
      <c r="O4863" s="67">
        <f t="shared" si="761"/>
        <v>0</v>
      </c>
      <c r="P4863" s="81">
        <f t="shared" si="762"/>
        <v>3.0277397444074619</v>
      </c>
      <c r="Q4863" s="81">
        <f t="shared" si="763"/>
        <v>3.0277397444074619</v>
      </c>
      <c r="S4863" s="1">
        <f t="shared" si="767"/>
        <v>5</v>
      </c>
      <c r="T4863" s="1" t="str">
        <f t="shared" si="768"/>
        <v>Peak</v>
      </c>
    </row>
    <row r="4864" spans="1:20" x14ac:dyDescent="0.25">
      <c r="A4864" s="85">
        <v>45128.874999988504</v>
      </c>
      <c r="B4864" s="1">
        <v>7</v>
      </c>
      <c r="C4864" s="1">
        <v>21</v>
      </c>
      <c r="D4864" s="1">
        <v>22</v>
      </c>
      <c r="E4864" s="1" t="str">
        <f t="shared" si="764"/>
        <v>Summer</v>
      </c>
      <c r="F4864" s="78">
        <v>1.4853000000000001</v>
      </c>
      <c r="G4864" s="79">
        <f t="shared" si="765"/>
        <v>2.8258777443561667</v>
      </c>
      <c r="J4864" s="78">
        <v>0</v>
      </c>
      <c r="K4864" s="80">
        <f t="shared" si="766"/>
        <v>0</v>
      </c>
      <c r="L4864" s="68" t="str">
        <f t="shared" si="759"/>
        <v>Normal</v>
      </c>
      <c r="N4864" s="67">
        <f t="shared" si="760"/>
        <v>0</v>
      </c>
      <c r="O4864" s="67">
        <f t="shared" si="761"/>
        <v>0</v>
      </c>
      <c r="P4864" s="81">
        <f t="shared" si="762"/>
        <v>2.8258777443561667</v>
      </c>
      <c r="Q4864" s="81">
        <f t="shared" si="763"/>
        <v>2.8258777443561667</v>
      </c>
      <c r="S4864" s="1">
        <f t="shared" si="767"/>
        <v>5</v>
      </c>
      <c r="T4864" s="1" t="str">
        <f t="shared" si="768"/>
        <v>Off-Peak</v>
      </c>
    </row>
    <row r="4865" spans="1:20" x14ac:dyDescent="0.25">
      <c r="A4865" s="85">
        <v>45128.916666655168</v>
      </c>
      <c r="B4865" s="1">
        <v>7</v>
      </c>
      <c r="C4865" s="1">
        <v>21</v>
      </c>
      <c r="D4865" s="1">
        <v>23</v>
      </c>
      <c r="E4865" s="1" t="str">
        <f t="shared" si="764"/>
        <v>Summer</v>
      </c>
      <c r="F4865" s="78">
        <v>1.3325</v>
      </c>
      <c r="G4865" s="79">
        <f t="shared" si="765"/>
        <v>2.5351660232643858</v>
      </c>
      <c r="J4865" s="78">
        <v>0</v>
      </c>
      <c r="K4865" s="80">
        <f t="shared" si="766"/>
        <v>0</v>
      </c>
      <c r="L4865" s="68" t="str">
        <f t="shared" si="759"/>
        <v>Normal</v>
      </c>
      <c r="N4865" s="67">
        <f t="shared" si="760"/>
        <v>0</v>
      </c>
      <c r="O4865" s="67">
        <f t="shared" si="761"/>
        <v>0</v>
      </c>
      <c r="P4865" s="81">
        <f t="shared" si="762"/>
        <v>2.5351660232643858</v>
      </c>
      <c r="Q4865" s="81">
        <f t="shared" si="763"/>
        <v>2.5351660232643858</v>
      </c>
      <c r="S4865" s="1">
        <f t="shared" si="767"/>
        <v>5</v>
      </c>
      <c r="T4865" s="1" t="str">
        <f t="shared" si="768"/>
        <v>Off-Peak</v>
      </c>
    </row>
    <row r="4866" spans="1:20" x14ac:dyDescent="0.25">
      <c r="A4866" s="85">
        <v>45128.958333321832</v>
      </c>
      <c r="B4866" s="1">
        <v>7</v>
      </c>
      <c r="C4866" s="1">
        <v>22</v>
      </c>
      <c r="D4866" s="1">
        <v>0</v>
      </c>
      <c r="E4866" s="1" t="str">
        <f t="shared" si="764"/>
        <v>Summer</v>
      </c>
      <c r="F4866" s="78">
        <v>1.1500999999999999</v>
      </c>
      <c r="G4866" s="79">
        <f t="shared" si="765"/>
        <v>2.1881384190291704</v>
      </c>
      <c r="J4866" s="78">
        <v>0</v>
      </c>
      <c r="K4866" s="80">
        <f t="shared" si="766"/>
        <v>0</v>
      </c>
      <c r="L4866" s="68" t="str">
        <f t="shared" si="759"/>
        <v>Normal</v>
      </c>
      <c r="N4866" s="67">
        <f t="shared" si="760"/>
        <v>0</v>
      </c>
      <c r="O4866" s="67">
        <f t="shared" si="761"/>
        <v>0</v>
      </c>
      <c r="P4866" s="81">
        <f t="shared" si="762"/>
        <v>2.1881384190291704</v>
      </c>
      <c r="Q4866" s="81">
        <f t="shared" si="763"/>
        <v>2.1881384190291704</v>
      </c>
      <c r="S4866" s="1">
        <f t="shared" si="767"/>
        <v>5</v>
      </c>
      <c r="T4866" s="1" t="str">
        <f t="shared" si="768"/>
        <v>Off-Peak</v>
      </c>
    </row>
    <row r="4867" spans="1:20" x14ac:dyDescent="0.25">
      <c r="A4867" s="85">
        <v>45128.999999988497</v>
      </c>
      <c r="B4867" s="1">
        <v>7</v>
      </c>
      <c r="C4867" s="1">
        <v>22</v>
      </c>
      <c r="D4867" s="1">
        <v>1</v>
      </c>
      <c r="E4867" s="1" t="str">
        <f t="shared" si="764"/>
        <v>Summer</v>
      </c>
      <c r="F4867" s="78">
        <v>0.9919</v>
      </c>
      <c r="G4867" s="79">
        <f t="shared" si="765"/>
        <v>1.8871528543909524</v>
      </c>
      <c r="J4867" s="78">
        <v>0</v>
      </c>
      <c r="K4867" s="80">
        <f t="shared" si="766"/>
        <v>0</v>
      </c>
      <c r="L4867" s="68" t="str">
        <f t="shared" si="759"/>
        <v>Normal</v>
      </c>
      <c r="N4867" s="67">
        <f t="shared" si="760"/>
        <v>0</v>
      </c>
      <c r="O4867" s="67">
        <f t="shared" si="761"/>
        <v>0</v>
      </c>
      <c r="P4867" s="81">
        <f t="shared" si="762"/>
        <v>1.8871528543909524</v>
      </c>
      <c r="Q4867" s="81">
        <f t="shared" si="763"/>
        <v>1.8871528543909524</v>
      </c>
      <c r="S4867" s="1">
        <f t="shared" si="767"/>
        <v>6</v>
      </c>
      <c r="T4867" s="1" t="str">
        <f t="shared" si="768"/>
        <v>Off-Peak</v>
      </c>
    </row>
    <row r="4868" spans="1:20" x14ac:dyDescent="0.25">
      <c r="A4868" s="85">
        <v>45129.041666655161</v>
      </c>
      <c r="B4868" s="1">
        <v>7</v>
      </c>
      <c r="C4868" s="1">
        <v>22</v>
      </c>
      <c r="D4868" s="1">
        <v>2</v>
      </c>
      <c r="E4868" s="1" t="str">
        <f t="shared" si="764"/>
        <v>Summer</v>
      </c>
      <c r="F4868" s="78">
        <v>0.86950000000000005</v>
      </c>
      <c r="G4868" s="79">
        <f t="shared" si="765"/>
        <v>1.654279067338374</v>
      </c>
      <c r="J4868" s="78">
        <v>0</v>
      </c>
      <c r="K4868" s="80">
        <f t="shared" si="766"/>
        <v>0</v>
      </c>
      <c r="L4868" s="68" t="str">
        <f t="shared" si="759"/>
        <v>Normal</v>
      </c>
      <c r="N4868" s="67">
        <f t="shared" si="760"/>
        <v>0</v>
      </c>
      <c r="O4868" s="67">
        <f t="shared" si="761"/>
        <v>0</v>
      </c>
      <c r="P4868" s="81">
        <f t="shared" si="762"/>
        <v>1.654279067338374</v>
      </c>
      <c r="Q4868" s="81">
        <f t="shared" si="763"/>
        <v>1.654279067338374</v>
      </c>
      <c r="S4868" s="1">
        <f t="shared" si="767"/>
        <v>6</v>
      </c>
      <c r="T4868" s="1" t="str">
        <f t="shared" si="768"/>
        <v>Off-Peak</v>
      </c>
    </row>
    <row r="4869" spans="1:20" x14ac:dyDescent="0.25">
      <c r="A4869" s="85">
        <v>45129.083333321825</v>
      </c>
      <c r="B4869" s="1">
        <v>7</v>
      </c>
      <c r="C4869" s="1">
        <v>22</v>
      </c>
      <c r="D4869" s="1">
        <v>3</v>
      </c>
      <c r="E4869" s="1" t="str">
        <f t="shared" si="764"/>
        <v>Summer</v>
      </c>
      <c r="F4869" s="78">
        <v>0.78520000000000001</v>
      </c>
      <c r="G4869" s="79">
        <f t="shared" si="765"/>
        <v>1.4938929541967698</v>
      </c>
      <c r="J4869" s="78">
        <v>0</v>
      </c>
      <c r="K4869" s="80">
        <f t="shared" si="766"/>
        <v>0</v>
      </c>
      <c r="L4869" s="68" t="str">
        <f t="shared" si="759"/>
        <v>Normal</v>
      </c>
      <c r="N4869" s="67">
        <f t="shared" si="760"/>
        <v>0</v>
      </c>
      <c r="O4869" s="67">
        <f t="shared" si="761"/>
        <v>0</v>
      </c>
      <c r="P4869" s="81">
        <f t="shared" si="762"/>
        <v>1.4938929541967698</v>
      </c>
      <c r="Q4869" s="81">
        <f t="shared" si="763"/>
        <v>1.4938929541967698</v>
      </c>
      <c r="S4869" s="1">
        <f t="shared" si="767"/>
        <v>6</v>
      </c>
      <c r="T4869" s="1" t="str">
        <f t="shared" si="768"/>
        <v>Off-Peak</v>
      </c>
    </row>
    <row r="4870" spans="1:20" x14ac:dyDescent="0.25">
      <c r="A4870" s="85">
        <v>45129.124999988489</v>
      </c>
      <c r="B4870" s="1">
        <v>7</v>
      </c>
      <c r="C4870" s="1">
        <v>22</v>
      </c>
      <c r="D4870" s="1">
        <v>4</v>
      </c>
      <c r="E4870" s="1" t="str">
        <f t="shared" si="764"/>
        <v>Summer</v>
      </c>
      <c r="F4870" s="78">
        <v>0.72699999999999998</v>
      </c>
      <c r="G4870" s="79">
        <f t="shared" si="765"/>
        <v>1.3831637515296122</v>
      </c>
      <c r="J4870" s="78">
        <v>0</v>
      </c>
      <c r="K4870" s="80">
        <f t="shared" si="766"/>
        <v>0</v>
      </c>
      <c r="L4870" s="68" t="str">
        <f t="shared" si="759"/>
        <v>Normal</v>
      </c>
      <c r="N4870" s="67">
        <f t="shared" si="760"/>
        <v>0</v>
      </c>
      <c r="O4870" s="67">
        <f t="shared" si="761"/>
        <v>0</v>
      </c>
      <c r="P4870" s="81">
        <f t="shared" si="762"/>
        <v>1.3831637515296122</v>
      </c>
      <c r="Q4870" s="81">
        <f t="shared" si="763"/>
        <v>1.3831637515296122</v>
      </c>
      <c r="S4870" s="1">
        <f t="shared" si="767"/>
        <v>6</v>
      </c>
      <c r="T4870" s="1" t="str">
        <f t="shared" si="768"/>
        <v>Off-Peak</v>
      </c>
    </row>
    <row r="4871" spans="1:20" x14ac:dyDescent="0.25">
      <c r="A4871" s="85">
        <v>45129.166666655154</v>
      </c>
      <c r="B4871" s="1">
        <v>7</v>
      </c>
      <c r="C4871" s="1">
        <v>22</v>
      </c>
      <c r="D4871" s="1">
        <v>5</v>
      </c>
      <c r="E4871" s="1" t="str">
        <f t="shared" si="764"/>
        <v>Summer</v>
      </c>
      <c r="F4871" s="78">
        <v>0.69020000000000004</v>
      </c>
      <c r="G4871" s="79">
        <f t="shared" si="765"/>
        <v>1.313149410324262</v>
      </c>
      <c r="J4871" s="78">
        <v>0</v>
      </c>
      <c r="K4871" s="80">
        <f t="shared" si="766"/>
        <v>0</v>
      </c>
      <c r="L4871" s="68" t="str">
        <f t="shared" si="759"/>
        <v>Normal</v>
      </c>
      <c r="N4871" s="67">
        <f t="shared" si="760"/>
        <v>0</v>
      </c>
      <c r="O4871" s="67">
        <f t="shared" si="761"/>
        <v>0</v>
      </c>
      <c r="P4871" s="81">
        <f t="shared" si="762"/>
        <v>1.313149410324262</v>
      </c>
      <c r="Q4871" s="81">
        <f t="shared" si="763"/>
        <v>1.313149410324262</v>
      </c>
      <c r="S4871" s="1">
        <f t="shared" si="767"/>
        <v>6</v>
      </c>
      <c r="T4871" s="1" t="str">
        <f t="shared" si="768"/>
        <v>Off-Peak</v>
      </c>
    </row>
    <row r="4872" spans="1:20" x14ac:dyDescent="0.25">
      <c r="A4872" s="85">
        <v>45129.208333321818</v>
      </c>
      <c r="B4872" s="1">
        <v>7</v>
      </c>
      <c r="C4872" s="1">
        <v>22</v>
      </c>
      <c r="D4872" s="1">
        <v>6</v>
      </c>
      <c r="E4872" s="1" t="str">
        <f t="shared" si="764"/>
        <v>Summer</v>
      </c>
      <c r="F4872" s="78">
        <v>0.66859999999999997</v>
      </c>
      <c r="G4872" s="79">
        <f t="shared" si="765"/>
        <v>1.2720540361385126</v>
      </c>
      <c r="J4872" s="78">
        <v>0.225186</v>
      </c>
      <c r="K4872" s="80">
        <f t="shared" si="766"/>
        <v>0.225186</v>
      </c>
      <c r="L4872" s="68" t="str">
        <f t="shared" si="759"/>
        <v>Normal</v>
      </c>
      <c r="N4872" s="67">
        <f t="shared" si="760"/>
        <v>0</v>
      </c>
      <c r="O4872" s="67">
        <f t="shared" si="761"/>
        <v>0.225186</v>
      </c>
      <c r="P4872" s="81">
        <f t="shared" si="762"/>
        <v>1.0468680361385125</v>
      </c>
      <c r="Q4872" s="81">
        <f t="shared" si="763"/>
        <v>1.0468680361385125</v>
      </c>
      <c r="S4872" s="1">
        <f t="shared" si="767"/>
        <v>6</v>
      </c>
      <c r="T4872" s="1" t="str">
        <f t="shared" si="768"/>
        <v>Off-Peak</v>
      </c>
    </row>
    <row r="4873" spans="1:20" x14ac:dyDescent="0.25">
      <c r="A4873" s="85">
        <v>45129.249999988482</v>
      </c>
      <c r="B4873" s="1">
        <v>7</v>
      </c>
      <c r="C4873" s="1">
        <v>22</v>
      </c>
      <c r="D4873" s="1">
        <v>7</v>
      </c>
      <c r="E4873" s="1" t="str">
        <f t="shared" si="764"/>
        <v>Summer</v>
      </c>
      <c r="F4873" s="78">
        <v>0.67110000000000003</v>
      </c>
      <c r="G4873" s="79">
        <f t="shared" si="765"/>
        <v>1.2768104451877893</v>
      </c>
      <c r="J4873" s="78">
        <v>1.3304559999999999</v>
      </c>
      <c r="K4873" s="80">
        <f t="shared" si="766"/>
        <v>1.3304559999999999</v>
      </c>
      <c r="L4873" s="68" t="str">
        <f t="shared" si="759"/>
        <v>Normal</v>
      </c>
      <c r="N4873" s="67">
        <f t="shared" si="760"/>
        <v>5.3645554812210561E-2</v>
      </c>
      <c r="O4873" s="67">
        <f t="shared" si="761"/>
        <v>1.2768104451877893</v>
      </c>
      <c r="P4873" s="81">
        <f t="shared" si="762"/>
        <v>0</v>
      </c>
      <c r="Q4873" s="81">
        <f t="shared" si="763"/>
        <v>-5.3645554812210561E-2</v>
      </c>
      <c r="S4873" s="1">
        <f t="shared" si="767"/>
        <v>6</v>
      </c>
      <c r="T4873" s="1" t="str">
        <f t="shared" si="768"/>
        <v>Off-Peak</v>
      </c>
    </row>
    <row r="4874" spans="1:20" x14ac:dyDescent="0.25">
      <c r="A4874" s="85">
        <v>45129.291666655146</v>
      </c>
      <c r="B4874" s="1">
        <v>7</v>
      </c>
      <c r="C4874" s="1">
        <v>22</v>
      </c>
      <c r="D4874" s="1">
        <v>8</v>
      </c>
      <c r="E4874" s="1" t="str">
        <f t="shared" si="764"/>
        <v>Summer</v>
      </c>
      <c r="F4874" s="78">
        <v>0.74680000000000002</v>
      </c>
      <c r="G4874" s="79">
        <f t="shared" si="765"/>
        <v>1.4208345111998824</v>
      </c>
      <c r="J4874" s="78">
        <v>2.921284</v>
      </c>
      <c r="K4874" s="80">
        <f t="shared" si="766"/>
        <v>2.921284</v>
      </c>
      <c r="L4874" s="68" t="str">
        <f t="shared" si="759"/>
        <v>Normal</v>
      </c>
      <c r="N4874" s="67">
        <f t="shared" si="760"/>
        <v>1.5004494888001176</v>
      </c>
      <c r="O4874" s="67">
        <f t="shared" si="761"/>
        <v>1.4208345111998824</v>
      </c>
      <c r="P4874" s="81">
        <f t="shared" si="762"/>
        <v>0</v>
      </c>
      <c r="Q4874" s="81">
        <f t="shared" si="763"/>
        <v>-1.5004494888001176</v>
      </c>
      <c r="S4874" s="1">
        <f t="shared" si="767"/>
        <v>6</v>
      </c>
      <c r="T4874" s="1" t="str">
        <f t="shared" si="768"/>
        <v>Off-Peak</v>
      </c>
    </row>
    <row r="4875" spans="1:20" x14ac:dyDescent="0.25">
      <c r="A4875" s="85">
        <v>45129.333333321811</v>
      </c>
      <c r="B4875" s="1">
        <v>7</v>
      </c>
      <c r="C4875" s="1">
        <v>22</v>
      </c>
      <c r="D4875" s="1">
        <v>9</v>
      </c>
      <c r="E4875" s="1" t="str">
        <f t="shared" si="764"/>
        <v>Summer</v>
      </c>
      <c r="F4875" s="78">
        <v>0.88060000000000005</v>
      </c>
      <c r="G4875" s="79">
        <f t="shared" si="765"/>
        <v>1.6753975235171619</v>
      </c>
      <c r="J4875" s="78">
        <v>1.528618</v>
      </c>
      <c r="K4875" s="80">
        <f t="shared" si="766"/>
        <v>1.528618</v>
      </c>
      <c r="L4875" s="68" t="str">
        <f t="shared" si="759"/>
        <v>Normal</v>
      </c>
      <c r="N4875" s="67">
        <f t="shared" si="760"/>
        <v>0</v>
      </c>
      <c r="O4875" s="67">
        <f t="shared" si="761"/>
        <v>1.528618</v>
      </c>
      <c r="P4875" s="81">
        <f t="shared" si="762"/>
        <v>0.14677952351716184</v>
      </c>
      <c r="Q4875" s="81">
        <f t="shared" si="763"/>
        <v>0.14677952351716184</v>
      </c>
      <c r="S4875" s="1">
        <f t="shared" si="767"/>
        <v>6</v>
      </c>
      <c r="T4875" s="1" t="str">
        <f t="shared" si="768"/>
        <v>Off-Peak</v>
      </c>
    </row>
    <row r="4876" spans="1:20" x14ac:dyDescent="0.25">
      <c r="A4876" s="85">
        <v>45129.374999988475</v>
      </c>
      <c r="B4876" s="1">
        <v>7</v>
      </c>
      <c r="C4876" s="1">
        <v>22</v>
      </c>
      <c r="D4876" s="1">
        <v>10</v>
      </c>
      <c r="E4876" s="1" t="str">
        <f t="shared" si="764"/>
        <v>Summer</v>
      </c>
      <c r="F4876" s="78">
        <v>1.0545</v>
      </c>
      <c r="G4876" s="79">
        <f t="shared" si="765"/>
        <v>2.0062533369848365</v>
      </c>
      <c r="J4876" s="78">
        <v>4.1324440000000005</v>
      </c>
      <c r="K4876" s="80">
        <f t="shared" si="766"/>
        <v>4.1324440000000005</v>
      </c>
      <c r="L4876" s="68" t="str">
        <f t="shared" si="759"/>
        <v>Normal</v>
      </c>
      <c r="N4876" s="67">
        <f t="shared" si="760"/>
        <v>2.1261906630151639</v>
      </c>
      <c r="O4876" s="67">
        <f t="shared" si="761"/>
        <v>2.0062533369848365</v>
      </c>
      <c r="P4876" s="81">
        <f t="shared" si="762"/>
        <v>0</v>
      </c>
      <c r="Q4876" s="81">
        <f t="shared" si="763"/>
        <v>-2.1261906630151639</v>
      </c>
      <c r="S4876" s="1">
        <f t="shared" si="767"/>
        <v>6</v>
      </c>
      <c r="T4876" s="1" t="str">
        <f t="shared" si="768"/>
        <v>Off-Peak</v>
      </c>
    </row>
    <row r="4877" spans="1:20" x14ac:dyDescent="0.25">
      <c r="A4877" s="85">
        <v>45129.416666655139</v>
      </c>
      <c r="B4877" s="1">
        <v>7</v>
      </c>
      <c r="C4877" s="1">
        <v>22</v>
      </c>
      <c r="D4877" s="1">
        <v>11</v>
      </c>
      <c r="E4877" s="1" t="str">
        <f t="shared" si="764"/>
        <v>Summer</v>
      </c>
      <c r="F4877" s="78">
        <v>1.2559</v>
      </c>
      <c r="G4877" s="79">
        <f t="shared" si="765"/>
        <v>2.3894296499945531</v>
      </c>
      <c r="J4877" s="78">
        <v>4.7008789999999996</v>
      </c>
      <c r="K4877" s="80">
        <f t="shared" si="766"/>
        <v>4.7008789999999996</v>
      </c>
      <c r="L4877" s="68" t="str">
        <f t="shared" si="759"/>
        <v>Normal</v>
      </c>
      <c r="N4877" s="67">
        <f t="shared" si="760"/>
        <v>2.3114493500054465</v>
      </c>
      <c r="O4877" s="67">
        <f t="shared" si="761"/>
        <v>2.3894296499945531</v>
      </c>
      <c r="P4877" s="81">
        <f t="shared" si="762"/>
        <v>0</v>
      </c>
      <c r="Q4877" s="81">
        <f t="shared" si="763"/>
        <v>-2.3114493500054465</v>
      </c>
      <c r="S4877" s="1">
        <f t="shared" si="767"/>
        <v>6</v>
      </c>
      <c r="T4877" s="1" t="str">
        <f t="shared" si="768"/>
        <v>Off-Peak</v>
      </c>
    </row>
    <row r="4878" spans="1:20" x14ac:dyDescent="0.25">
      <c r="A4878" s="85">
        <v>45129.458333321803</v>
      </c>
      <c r="B4878" s="1">
        <v>7</v>
      </c>
      <c r="C4878" s="1">
        <v>22</v>
      </c>
      <c r="D4878" s="1">
        <v>12</v>
      </c>
      <c r="E4878" s="1" t="str">
        <f t="shared" si="764"/>
        <v>Summer</v>
      </c>
      <c r="F4878" s="78">
        <v>1.4595</v>
      </c>
      <c r="G4878" s="79">
        <f t="shared" si="765"/>
        <v>2.7767916029676329</v>
      </c>
      <c r="J4878" s="78">
        <v>6.3765359999999998</v>
      </c>
      <c r="K4878" s="80">
        <f t="shared" si="766"/>
        <v>6.3765359999999998</v>
      </c>
      <c r="L4878" s="68" t="str">
        <f t="shared" si="759"/>
        <v>Normal</v>
      </c>
      <c r="N4878" s="67">
        <f t="shared" si="760"/>
        <v>3.5997443970323668</v>
      </c>
      <c r="O4878" s="67">
        <f t="shared" si="761"/>
        <v>2.7767916029676329</v>
      </c>
      <c r="P4878" s="81">
        <f t="shared" si="762"/>
        <v>0</v>
      </c>
      <c r="Q4878" s="81">
        <f t="shared" si="763"/>
        <v>-3.5997443970323668</v>
      </c>
      <c r="S4878" s="1">
        <f t="shared" si="767"/>
        <v>6</v>
      </c>
      <c r="T4878" s="1" t="str">
        <f t="shared" si="768"/>
        <v>Off-Peak</v>
      </c>
    </row>
    <row r="4879" spans="1:20" x14ac:dyDescent="0.25">
      <c r="A4879" s="85">
        <v>45129.499999988468</v>
      </c>
      <c r="B4879" s="1">
        <v>7</v>
      </c>
      <c r="C4879" s="1">
        <v>22</v>
      </c>
      <c r="D4879" s="1">
        <v>13</v>
      </c>
      <c r="E4879" s="1" t="str">
        <f t="shared" si="764"/>
        <v>Summer</v>
      </c>
      <c r="F4879" s="78">
        <v>1.6495</v>
      </c>
      <c r="G4879" s="79">
        <f t="shared" si="765"/>
        <v>3.1382786907126485</v>
      </c>
      <c r="J4879" s="78">
        <v>6.3464900000000002</v>
      </c>
      <c r="K4879" s="80">
        <f t="shared" si="766"/>
        <v>6.3464900000000002</v>
      </c>
      <c r="L4879" s="68" t="str">
        <f t="shared" si="759"/>
        <v>Normal</v>
      </c>
      <c r="N4879" s="67">
        <f t="shared" si="760"/>
        <v>3.2082113092873517</v>
      </c>
      <c r="O4879" s="67">
        <f t="shared" si="761"/>
        <v>3.1382786907126485</v>
      </c>
      <c r="P4879" s="81">
        <f t="shared" si="762"/>
        <v>0</v>
      </c>
      <c r="Q4879" s="81">
        <f t="shared" si="763"/>
        <v>-3.2082113092873517</v>
      </c>
      <c r="S4879" s="1">
        <f t="shared" si="767"/>
        <v>6</v>
      </c>
      <c r="T4879" s="1" t="str">
        <f t="shared" si="768"/>
        <v>Off-Peak</v>
      </c>
    </row>
    <row r="4880" spans="1:20" x14ac:dyDescent="0.25">
      <c r="A4880" s="85">
        <v>45129.541666655132</v>
      </c>
      <c r="B4880" s="1">
        <v>7</v>
      </c>
      <c r="C4880" s="1">
        <v>22</v>
      </c>
      <c r="D4880" s="1">
        <v>14</v>
      </c>
      <c r="E4880" s="1" t="str">
        <f t="shared" si="764"/>
        <v>Summer</v>
      </c>
      <c r="F4880" s="78">
        <v>1.8194999999999999</v>
      </c>
      <c r="G4880" s="79">
        <f t="shared" si="765"/>
        <v>3.4617145060634518</v>
      </c>
      <c r="J4880" s="78">
        <v>5.9759070000000003</v>
      </c>
      <c r="K4880" s="80">
        <f t="shared" si="766"/>
        <v>5.9759070000000003</v>
      </c>
      <c r="L4880" s="68" t="str">
        <f t="shared" si="759"/>
        <v>Normal</v>
      </c>
      <c r="N4880" s="67">
        <f t="shared" si="760"/>
        <v>2.5141924939365485</v>
      </c>
      <c r="O4880" s="67">
        <f t="shared" si="761"/>
        <v>3.4617145060634518</v>
      </c>
      <c r="P4880" s="81">
        <f t="shared" si="762"/>
        <v>0</v>
      </c>
      <c r="Q4880" s="81">
        <f t="shared" si="763"/>
        <v>-2.5141924939365485</v>
      </c>
      <c r="S4880" s="1">
        <f t="shared" si="767"/>
        <v>6</v>
      </c>
      <c r="T4880" s="1" t="str">
        <f t="shared" si="768"/>
        <v>Off-Peak</v>
      </c>
    </row>
    <row r="4881" spans="1:20" x14ac:dyDescent="0.25">
      <c r="A4881" s="85">
        <v>45129.583333321796</v>
      </c>
      <c r="B4881" s="1">
        <v>7</v>
      </c>
      <c r="C4881" s="1">
        <v>22</v>
      </c>
      <c r="D4881" s="1">
        <v>15</v>
      </c>
      <c r="E4881" s="1" t="str">
        <f t="shared" si="764"/>
        <v>Summer</v>
      </c>
      <c r="F4881" s="78">
        <v>1.9255</v>
      </c>
      <c r="G4881" s="79">
        <f t="shared" si="765"/>
        <v>3.6633862497527763</v>
      </c>
      <c r="J4881" s="78">
        <v>5.264354</v>
      </c>
      <c r="K4881" s="80">
        <f t="shared" si="766"/>
        <v>5.264354</v>
      </c>
      <c r="L4881" s="68" t="str">
        <f t="shared" si="759"/>
        <v>Normal</v>
      </c>
      <c r="N4881" s="67">
        <f t="shared" si="760"/>
        <v>1.6009677502472237</v>
      </c>
      <c r="O4881" s="67">
        <f t="shared" si="761"/>
        <v>3.6633862497527763</v>
      </c>
      <c r="P4881" s="81">
        <f t="shared" si="762"/>
        <v>0</v>
      </c>
      <c r="Q4881" s="81">
        <f t="shared" si="763"/>
        <v>-1.6009677502472237</v>
      </c>
      <c r="S4881" s="1">
        <f t="shared" si="767"/>
        <v>6</v>
      </c>
      <c r="T4881" s="1" t="str">
        <f t="shared" si="768"/>
        <v>Off-Peak</v>
      </c>
    </row>
    <row r="4882" spans="1:20" x14ac:dyDescent="0.25">
      <c r="A4882" s="85">
        <v>45129.62499998846</v>
      </c>
      <c r="B4882" s="1">
        <v>7</v>
      </c>
      <c r="C4882" s="1">
        <v>22</v>
      </c>
      <c r="D4882" s="1">
        <v>16</v>
      </c>
      <c r="E4882" s="1" t="str">
        <f t="shared" si="764"/>
        <v>Summer</v>
      </c>
      <c r="F4882" s="78">
        <v>1.9902</v>
      </c>
      <c r="G4882" s="79">
        <f t="shared" si="765"/>
        <v>3.7864821159480528</v>
      </c>
      <c r="J4882" s="78">
        <v>4.199128</v>
      </c>
      <c r="K4882" s="80">
        <f t="shared" si="766"/>
        <v>4.199128</v>
      </c>
      <c r="L4882" s="68" t="str">
        <f t="shared" si="759"/>
        <v>Normal</v>
      </c>
      <c r="N4882" s="67">
        <f t="shared" si="760"/>
        <v>0.41264588405194713</v>
      </c>
      <c r="O4882" s="67">
        <f t="shared" si="761"/>
        <v>3.7864821159480528</v>
      </c>
      <c r="P4882" s="81">
        <f t="shared" si="762"/>
        <v>0</v>
      </c>
      <c r="Q4882" s="81">
        <f t="shared" si="763"/>
        <v>-0.41264588405194713</v>
      </c>
      <c r="S4882" s="1">
        <f t="shared" si="767"/>
        <v>6</v>
      </c>
      <c r="T4882" s="1" t="str">
        <f t="shared" si="768"/>
        <v>Off-Peak</v>
      </c>
    </row>
    <row r="4883" spans="1:20" x14ac:dyDescent="0.25">
      <c r="A4883" s="85">
        <v>45129.666666655125</v>
      </c>
      <c r="B4883" s="1">
        <v>7</v>
      </c>
      <c r="C4883" s="1">
        <v>22</v>
      </c>
      <c r="D4883" s="1">
        <v>17</v>
      </c>
      <c r="E4883" s="1" t="str">
        <f t="shared" si="764"/>
        <v>Summer</v>
      </c>
      <c r="F4883" s="78">
        <v>1.9577</v>
      </c>
      <c r="G4883" s="79">
        <f t="shared" si="765"/>
        <v>3.7246487983074581</v>
      </c>
      <c r="J4883" s="78">
        <v>2.8011050000000002</v>
      </c>
      <c r="K4883" s="80">
        <f t="shared" si="766"/>
        <v>2.8011050000000002</v>
      </c>
      <c r="L4883" s="68" t="str">
        <f t="shared" ref="L4883:L4946" si="769">IF(AND(D4883&gt;=$C$2,D4883&lt;=$C$3,E4883="Summer"),"MaxDis","Normal")</f>
        <v>Normal</v>
      </c>
      <c r="N4883" s="67">
        <f t="shared" ref="N4883:N4946" si="770">IF(K4883-G4883&lt;0,0,K4883-G4883)</f>
        <v>0</v>
      </c>
      <c r="O4883" s="67">
        <f t="shared" ref="O4883:O4946" si="771">K4883-N4883</f>
        <v>2.8011050000000002</v>
      </c>
      <c r="P4883" s="81">
        <f t="shared" ref="P4883:P4946" si="772">MAX(0,G4883-O4883)</f>
        <v>0.92354379830745792</v>
      </c>
      <c r="Q4883" s="81">
        <f t="shared" ref="Q4883:Q4946" si="773">G4883-K4883</f>
        <v>0.92354379830745792</v>
      </c>
      <c r="S4883" s="1">
        <f t="shared" si="767"/>
        <v>6</v>
      </c>
      <c r="T4883" s="1" t="str">
        <f t="shared" si="768"/>
        <v>Off-Peak</v>
      </c>
    </row>
    <row r="4884" spans="1:20" x14ac:dyDescent="0.25">
      <c r="A4884" s="85">
        <v>45129.708333321789</v>
      </c>
      <c r="B4884" s="1">
        <v>7</v>
      </c>
      <c r="C4884" s="1">
        <v>22</v>
      </c>
      <c r="D4884" s="1">
        <v>18</v>
      </c>
      <c r="E4884" s="1" t="str">
        <f t="shared" ref="E4884:E4947" si="774">IF(AND(B4884&gt;=$C$5,B4884&lt;=$C$6),"Summer","Non-Summer")</f>
        <v>Summer</v>
      </c>
      <c r="F4884" s="78">
        <v>1.853</v>
      </c>
      <c r="G4884" s="79">
        <f t="shared" ref="G4884:G4947" si="775">F4884*$G$13</f>
        <v>3.5254503873237573</v>
      </c>
      <c r="J4884" s="78">
        <v>1.1820660000000001</v>
      </c>
      <c r="K4884" s="80">
        <f t="shared" ref="K4884:K4947" si="776">J4884*$K$13</f>
        <v>1.1820660000000001</v>
      </c>
      <c r="L4884" s="68" t="str">
        <f t="shared" si="769"/>
        <v>Normal</v>
      </c>
      <c r="N4884" s="67">
        <f t="shared" si="770"/>
        <v>0</v>
      </c>
      <c r="O4884" s="67">
        <f t="shared" si="771"/>
        <v>1.1820660000000001</v>
      </c>
      <c r="P4884" s="81">
        <f t="shared" si="772"/>
        <v>2.3433843873237574</v>
      </c>
      <c r="Q4884" s="81">
        <f t="shared" si="773"/>
        <v>2.3433843873237574</v>
      </c>
      <c r="S4884" s="1">
        <f t="shared" ref="S4884:S4947" si="777">WEEKDAY(A4884,2)</f>
        <v>6</v>
      </c>
      <c r="T4884" s="1" t="str">
        <f t="shared" ref="T4884:T4947" si="778">IF(S4884&gt;5,"Off-Peak",IF(AND(D4884&gt;=$C$7,D4884&lt;$C$8),"Peak","Off-Peak"))</f>
        <v>Off-Peak</v>
      </c>
    </row>
    <row r="4885" spans="1:20" x14ac:dyDescent="0.25">
      <c r="A4885" s="85">
        <v>45129.749999988453</v>
      </c>
      <c r="B4885" s="1">
        <v>7</v>
      </c>
      <c r="C4885" s="1">
        <v>22</v>
      </c>
      <c r="D4885" s="1">
        <v>19</v>
      </c>
      <c r="E4885" s="1" t="str">
        <f t="shared" si="774"/>
        <v>Summer</v>
      </c>
      <c r="F4885" s="78">
        <v>1.7091000000000001</v>
      </c>
      <c r="G4885" s="79">
        <f t="shared" si="775"/>
        <v>3.2516714824474011</v>
      </c>
      <c r="J4885" s="78">
        <v>0.15595200000000001</v>
      </c>
      <c r="K4885" s="80">
        <f t="shared" si="776"/>
        <v>0.15595200000000001</v>
      </c>
      <c r="L4885" s="68" t="str">
        <f t="shared" si="769"/>
        <v>Normal</v>
      </c>
      <c r="N4885" s="67">
        <f t="shared" si="770"/>
        <v>0</v>
      </c>
      <c r="O4885" s="67">
        <f t="shared" si="771"/>
        <v>0.15595200000000001</v>
      </c>
      <c r="P4885" s="81">
        <f t="shared" si="772"/>
        <v>3.095719482447401</v>
      </c>
      <c r="Q4885" s="81">
        <f t="shared" si="773"/>
        <v>3.095719482447401</v>
      </c>
      <c r="S4885" s="1">
        <f t="shared" si="777"/>
        <v>6</v>
      </c>
      <c r="T4885" s="1" t="str">
        <f t="shared" si="778"/>
        <v>Off-Peak</v>
      </c>
    </row>
    <row r="4886" spans="1:20" x14ac:dyDescent="0.25">
      <c r="A4886" s="85">
        <v>45129.791666655117</v>
      </c>
      <c r="B4886" s="1">
        <v>7</v>
      </c>
      <c r="C4886" s="1">
        <v>22</v>
      </c>
      <c r="D4886" s="1">
        <v>20</v>
      </c>
      <c r="E4886" s="1" t="str">
        <f t="shared" si="774"/>
        <v>Summer</v>
      </c>
      <c r="F4886" s="78">
        <v>1.5499000000000001</v>
      </c>
      <c r="G4886" s="79">
        <f t="shared" si="775"/>
        <v>2.9487833541894721</v>
      </c>
      <c r="J4886" s="78">
        <v>0</v>
      </c>
      <c r="K4886" s="80">
        <f t="shared" si="776"/>
        <v>0</v>
      </c>
      <c r="L4886" s="68" t="str">
        <f t="shared" si="769"/>
        <v>Normal</v>
      </c>
      <c r="N4886" s="67">
        <f t="shared" si="770"/>
        <v>0</v>
      </c>
      <c r="O4886" s="67">
        <f t="shared" si="771"/>
        <v>0</v>
      </c>
      <c r="P4886" s="81">
        <f t="shared" si="772"/>
        <v>2.9487833541894721</v>
      </c>
      <c r="Q4886" s="81">
        <f t="shared" si="773"/>
        <v>2.9487833541894721</v>
      </c>
      <c r="S4886" s="1">
        <f t="shared" si="777"/>
        <v>6</v>
      </c>
      <c r="T4886" s="1" t="str">
        <f t="shared" si="778"/>
        <v>Off-Peak</v>
      </c>
    </row>
    <row r="4887" spans="1:20" x14ac:dyDescent="0.25">
      <c r="A4887" s="85">
        <v>45129.833333321782</v>
      </c>
      <c r="B4887" s="1">
        <v>7</v>
      </c>
      <c r="C4887" s="1">
        <v>22</v>
      </c>
      <c r="D4887" s="1">
        <v>21</v>
      </c>
      <c r="E4887" s="1" t="str">
        <f t="shared" si="774"/>
        <v>Summer</v>
      </c>
      <c r="F4887" s="78">
        <v>1.4376</v>
      </c>
      <c r="G4887" s="79">
        <f t="shared" si="775"/>
        <v>2.7351254596959707</v>
      </c>
      <c r="J4887" s="78">
        <v>0</v>
      </c>
      <c r="K4887" s="80">
        <f t="shared" si="776"/>
        <v>0</v>
      </c>
      <c r="L4887" s="68" t="str">
        <f t="shared" si="769"/>
        <v>Normal</v>
      </c>
      <c r="N4887" s="67">
        <f t="shared" si="770"/>
        <v>0</v>
      </c>
      <c r="O4887" s="67">
        <f t="shared" si="771"/>
        <v>0</v>
      </c>
      <c r="P4887" s="81">
        <f t="shared" si="772"/>
        <v>2.7351254596959707</v>
      </c>
      <c r="Q4887" s="81">
        <f t="shared" si="773"/>
        <v>2.7351254596959707</v>
      </c>
      <c r="S4887" s="1">
        <f t="shared" si="777"/>
        <v>6</v>
      </c>
      <c r="T4887" s="1" t="str">
        <f t="shared" si="778"/>
        <v>Off-Peak</v>
      </c>
    </row>
    <row r="4888" spans="1:20" x14ac:dyDescent="0.25">
      <c r="A4888" s="85">
        <v>45129.874999988446</v>
      </c>
      <c r="B4888" s="1">
        <v>7</v>
      </c>
      <c r="C4888" s="1">
        <v>22</v>
      </c>
      <c r="D4888" s="1">
        <v>22</v>
      </c>
      <c r="E4888" s="1" t="str">
        <f t="shared" si="774"/>
        <v>Summer</v>
      </c>
      <c r="F4888" s="78">
        <v>1.3716999999999999</v>
      </c>
      <c r="G4888" s="79">
        <f t="shared" si="775"/>
        <v>2.6097465171570415</v>
      </c>
      <c r="J4888" s="78">
        <v>0</v>
      </c>
      <c r="K4888" s="80">
        <f t="shared" si="776"/>
        <v>0</v>
      </c>
      <c r="L4888" s="68" t="str">
        <f t="shared" si="769"/>
        <v>Normal</v>
      </c>
      <c r="N4888" s="67">
        <f t="shared" si="770"/>
        <v>0</v>
      </c>
      <c r="O4888" s="67">
        <f t="shared" si="771"/>
        <v>0</v>
      </c>
      <c r="P4888" s="81">
        <f t="shared" si="772"/>
        <v>2.6097465171570415</v>
      </c>
      <c r="Q4888" s="81">
        <f t="shared" si="773"/>
        <v>2.6097465171570415</v>
      </c>
      <c r="S4888" s="1">
        <f t="shared" si="777"/>
        <v>6</v>
      </c>
      <c r="T4888" s="1" t="str">
        <f t="shared" si="778"/>
        <v>Off-Peak</v>
      </c>
    </row>
    <row r="4889" spans="1:20" x14ac:dyDescent="0.25">
      <c r="A4889" s="85">
        <v>45129.91666665511</v>
      </c>
      <c r="B4889" s="1">
        <v>7</v>
      </c>
      <c r="C4889" s="1">
        <v>22</v>
      </c>
      <c r="D4889" s="1">
        <v>23</v>
      </c>
      <c r="E4889" s="1" t="str">
        <f t="shared" si="774"/>
        <v>Summer</v>
      </c>
      <c r="F4889" s="78">
        <v>1.2629999999999999</v>
      </c>
      <c r="G4889" s="79">
        <f t="shared" si="775"/>
        <v>2.4029378516944981</v>
      </c>
      <c r="J4889" s="78">
        <v>0</v>
      </c>
      <c r="K4889" s="80">
        <f t="shared" si="776"/>
        <v>0</v>
      </c>
      <c r="L4889" s="68" t="str">
        <f t="shared" si="769"/>
        <v>Normal</v>
      </c>
      <c r="N4889" s="67">
        <f t="shared" si="770"/>
        <v>0</v>
      </c>
      <c r="O4889" s="67">
        <f t="shared" si="771"/>
        <v>0</v>
      </c>
      <c r="P4889" s="81">
        <f t="shared" si="772"/>
        <v>2.4029378516944981</v>
      </c>
      <c r="Q4889" s="81">
        <f t="shared" si="773"/>
        <v>2.4029378516944981</v>
      </c>
      <c r="S4889" s="1">
        <f t="shared" si="777"/>
        <v>6</v>
      </c>
      <c r="T4889" s="1" t="str">
        <f t="shared" si="778"/>
        <v>Off-Peak</v>
      </c>
    </row>
    <row r="4890" spans="1:20" x14ac:dyDescent="0.25">
      <c r="A4890" s="85">
        <v>45129.958333321774</v>
      </c>
      <c r="B4890" s="1">
        <v>7</v>
      </c>
      <c r="C4890" s="1">
        <v>23</v>
      </c>
      <c r="D4890" s="1">
        <v>0</v>
      </c>
      <c r="E4890" s="1" t="str">
        <f t="shared" si="774"/>
        <v>Summer</v>
      </c>
      <c r="F4890" s="78">
        <v>1.1169</v>
      </c>
      <c r="G4890" s="79">
        <f t="shared" si="775"/>
        <v>2.1249733068547787</v>
      </c>
      <c r="J4890" s="78">
        <v>0</v>
      </c>
      <c r="K4890" s="80">
        <f t="shared" si="776"/>
        <v>0</v>
      </c>
      <c r="L4890" s="68" t="str">
        <f t="shared" si="769"/>
        <v>Normal</v>
      </c>
      <c r="N4890" s="67">
        <f t="shared" si="770"/>
        <v>0</v>
      </c>
      <c r="O4890" s="67">
        <f t="shared" si="771"/>
        <v>0</v>
      </c>
      <c r="P4890" s="81">
        <f t="shared" si="772"/>
        <v>2.1249733068547787</v>
      </c>
      <c r="Q4890" s="81">
        <f t="shared" si="773"/>
        <v>2.1249733068547787</v>
      </c>
      <c r="S4890" s="1">
        <f t="shared" si="777"/>
        <v>6</v>
      </c>
      <c r="T4890" s="1" t="str">
        <f t="shared" si="778"/>
        <v>Off-Peak</v>
      </c>
    </row>
    <row r="4891" spans="1:20" x14ac:dyDescent="0.25">
      <c r="A4891" s="85">
        <v>45129.999999988439</v>
      </c>
      <c r="B4891" s="1">
        <v>7</v>
      </c>
      <c r="C4891" s="1">
        <v>23</v>
      </c>
      <c r="D4891" s="1">
        <v>1</v>
      </c>
      <c r="E4891" s="1" t="str">
        <f t="shared" si="774"/>
        <v>Summer</v>
      </c>
      <c r="F4891" s="78">
        <v>0.98899999999999999</v>
      </c>
      <c r="G4891" s="79">
        <f t="shared" si="775"/>
        <v>1.8816354198937917</v>
      </c>
      <c r="J4891" s="78">
        <v>0</v>
      </c>
      <c r="K4891" s="80">
        <f t="shared" si="776"/>
        <v>0</v>
      </c>
      <c r="L4891" s="68" t="str">
        <f t="shared" si="769"/>
        <v>Normal</v>
      </c>
      <c r="N4891" s="67">
        <f t="shared" si="770"/>
        <v>0</v>
      </c>
      <c r="O4891" s="67">
        <f t="shared" si="771"/>
        <v>0</v>
      </c>
      <c r="P4891" s="81">
        <f t="shared" si="772"/>
        <v>1.8816354198937917</v>
      </c>
      <c r="Q4891" s="81">
        <f t="shared" si="773"/>
        <v>1.8816354198937917</v>
      </c>
      <c r="S4891" s="1">
        <f t="shared" si="777"/>
        <v>7</v>
      </c>
      <c r="T4891" s="1" t="str">
        <f t="shared" si="778"/>
        <v>Off-Peak</v>
      </c>
    </row>
    <row r="4892" spans="1:20" x14ac:dyDescent="0.25">
      <c r="A4892" s="85">
        <v>45130.041666655103</v>
      </c>
      <c r="B4892" s="1">
        <v>7</v>
      </c>
      <c r="C4892" s="1">
        <v>23</v>
      </c>
      <c r="D4892" s="1">
        <v>2</v>
      </c>
      <c r="E4892" s="1" t="str">
        <f t="shared" si="774"/>
        <v>Summer</v>
      </c>
      <c r="F4892" s="78">
        <v>0.87949999999999995</v>
      </c>
      <c r="G4892" s="79">
        <f t="shared" si="775"/>
        <v>1.67330470353548</v>
      </c>
      <c r="J4892" s="78">
        <v>0</v>
      </c>
      <c r="K4892" s="80">
        <f t="shared" si="776"/>
        <v>0</v>
      </c>
      <c r="L4892" s="68" t="str">
        <f t="shared" si="769"/>
        <v>Normal</v>
      </c>
      <c r="N4892" s="67">
        <f t="shared" si="770"/>
        <v>0</v>
      </c>
      <c r="O4892" s="67">
        <f t="shared" si="771"/>
        <v>0</v>
      </c>
      <c r="P4892" s="81">
        <f t="shared" si="772"/>
        <v>1.67330470353548</v>
      </c>
      <c r="Q4892" s="81">
        <f t="shared" si="773"/>
        <v>1.67330470353548</v>
      </c>
      <c r="S4892" s="1">
        <f t="shared" si="777"/>
        <v>7</v>
      </c>
      <c r="T4892" s="1" t="str">
        <f t="shared" si="778"/>
        <v>Off-Peak</v>
      </c>
    </row>
    <row r="4893" spans="1:20" x14ac:dyDescent="0.25">
      <c r="A4893" s="85">
        <v>45130.083333321767</v>
      </c>
      <c r="B4893" s="1">
        <v>7</v>
      </c>
      <c r="C4893" s="1">
        <v>23</v>
      </c>
      <c r="D4893" s="1">
        <v>3</v>
      </c>
      <c r="E4893" s="1" t="str">
        <f t="shared" si="774"/>
        <v>Summer</v>
      </c>
      <c r="F4893" s="78">
        <v>0.80049999999999999</v>
      </c>
      <c r="G4893" s="79">
        <f t="shared" si="775"/>
        <v>1.523002177578342</v>
      </c>
      <c r="J4893" s="78">
        <v>0</v>
      </c>
      <c r="K4893" s="80">
        <f t="shared" si="776"/>
        <v>0</v>
      </c>
      <c r="L4893" s="68" t="str">
        <f t="shared" si="769"/>
        <v>Normal</v>
      </c>
      <c r="N4893" s="67">
        <f t="shared" si="770"/>
        <v>0</v>
      </c>
      <c r="O4893" s="67">
        <f t="shared" si="771"/>
        <v>0</v>
      </c>
      <c r="P4893" s="81">
        <f t="shared" si="772"/>
        <v>1.523002177578342</v>
      </c>
      <c r="Q4893" s="81">
        <f t="shared" si="773"/>
        <v>1.523002177578342</v>
      </c>
      <c r="S4893" s="1">
        <f t="shared" si="777"/>
        <v>7</v>
      </c>
      <c r="T4893" s="1" t="str">
        <f t="shared" si="778"/>
        <v>Off-Peak</v>
      </c>
    </row>
    <row r="4894" spans="1:20" x14ac:dyDescent="0.25">
      <c r="A4894" s="85">
        <v>45130.124999988431</v>
      </c>
      <c r="B4894" s="1">
        <v>7</v>
      </c>
      <c r="C4894" s="1">
        <v>23</v>
      </c>
      <c r="D4894" s="1">
        <v>4</v>
      </c>
      <c r="E4894" s="1" t="str">
        <f t="shared" si="774"/>
        <v>Summer</v>
      </c>
      <c r="F4894" s="78">
        <v>0.74739999999999995</v>
      </c>
      <c r="G4894" s="79">
        <f t="shared" si="775"/>
        <v>1.4219760493717086</v>
      </c>
      <c r="J4894" s="78">
        <v>0</v>
      </c>
      <c r="K4894" s="80">
        <f t="shared" si="776"/>
        <v>0</v>
      </c>
      <c r="L4894" s="68" t="str">
        <f t="shared" si="769"/>
        <v>Normal</v>
      </c>
      <c r="N4894" s="67">
        <f t="shared" si="770"/>
        <v>0</v>
      </c>
      <c r="O4894" s="67">
        <f t="shared" si="771"/>
        <v>0</v>
      </c>
      <c r="P4894" s="81">
        <f t="shared" si="772"/>
        <v>1.4219760493717086</v>
      </c>
      <c r="Q4894" s="81">
        <f t="shared" si="773"/>
        <v>1.4219760493717086</v>
      </c>
      <c r="S4894" s="1">
        <f t="shared" si="777"/>
        <v>7</v>
      </c>
      <c r="T4894" s="1" t="str">
        <f t="shared" si="778"/>
        <v>Off-Peak</v>
      </c>
    </row>
    <row r="4895" spans="1:20" x14ac:dyDescent="0.25">
      <c r="A4895" s="85">
        <v>45130.166666655095</v>
      </c>
      <c r="B4895" s="1">
        <v>7</v>
      </c>
      <c r="C4895" s="1">
        <v>23</v>
      </c>
      <c r="D4895" s="1">
        <v>5</v>
      </c>
      <c r="E4895" s="1" t="str">
        <f t="shared" si="774"/>
        <v>Summer</v>
      </c>
      <c r="F4895" s="78">
        <v>0.71199999999999997</v>
      </c>
      <c r="G4895" s="79">
        <f t="shared" si="775"/>
        <v>1.3546252972339532</v>
      </c>
      <c r="J4895" s="78">
        <v>0</v>
      </c>
      <c r="K4895" s="80">
        <f t="shared" si="776"/>
        <v>0</v>
      </c>
      <c r="L4895" s="68" t="str">
        <f t="shared" si="769"/>
        <v>Normal</v>
      </c>
      <c r="N4895" s="67">
        <f t="shared" si="770"/>
        <v>0</v>
      </c>
      <c r="O4895" s="67">
        <f t="shared" si="771"/>
        <v>0</v>
      </c>
      <c r="P4895" s="81">
        <f t="shared" si="772"/>
        <v>1.3546252972339532</v>
      </c>
      <c r="Q4895" s="81">
        <f t="shared" si="773"/>
        <v>1.3546252972339532</v>
      </c>
      <c r="S4895" s="1">
        <f t="shared" si="777"/>
        <v>7</v>
      </c>
      <c r="T4895" s="1" t="str">
        <f t="shared" si="778"/>
        <v>Off-Peak</v>
      </c>
    </row>
    <row r="4896" spans="1:20" x14ac:dyDescent="0.25">
      <c r="A4896" s="85">
        <v>45130.20833332176</v>
      </c>
      <c r="B4896" s="1">
        <v>7</v>
      </c>
      <c r="C4896" s="1">
        <v>23</v>
      </c>
      <c r="D4896" s="1">
        <v>6</v>
      </c>
      <c r="E4896" s="1" t="str">
        <f t="shared" si="774"/>
        <v>Summer</v>
      </c>
      <c r="F4896" s="78">
        <v>0.69320000000000004</v>
      </c>
      <c r="G4896" s="79">
        <f t="shared" si="775"/>
        <v>1.3188571011833938</v>
      </c>
      <c r="J4896" s="78">
        <v>0.17400599999999999</v>
      </c>
      <c r="K4896" s="80">
        <f t="shared" si="776"/>
        <v>0.17400599999999999</v>
      </c>
      <c r="L4896" s="68" t="str">
        <f t="shared" si="769"/>
        <v>Normal</v>
      </c>
      <c r="N4896" s="67">
        <f t="shared" si="770"/>
        <v>0</v>
      </c>
      <c r="O4896" s="67">
        <f t="shared" si="771"/>
        <v>0.17400599999999999</v>
      </c>
      <c r="P4896" s="81">
        <f t="shared" si="772"/>
        <v>1.1448511011833937</v>
      </c>
      <c r="Q4896" s="81">
        <f t="shared" si="773"/>
        <v>1.1448511011833937</v>
      </c>
      <c r="S4896" s="1">
        <f t="shared" si="777"/>
        <v>7</v>
      </c>
      <c r="T4896" s="1" t="str">
        <f t="shared" si="778"/>
        <v>Off-Peak</v>
      </c>
    </row>
    <row r="4897" spans="1:20" x14ac:dyDescent="0.25">
      <c r="A4897" s="85">
        <v>45130.249999988424</v>
      </c>
      <c r="B4897" s="1">
        <v>7</v>
      </c>
      <c r="C4897" s="1">
        <v>23</v>
      </c>
      <c r="D4897" s="1">
        <v>7</v>
      </c>
      <c r="E4897" s="1" t="str">
        <f t="shared" si="774"/>
        <v>Summer</v>
      </c>
      <c r="F4897" s="78">
        <v>0.68910000000000005</v>
      </c>
      <c r="G4897" s="79">
        <f t="shared" si="775"/>
        <v>1.3110565903425804</v>
      </c>
      <c r="J4897" s="78">
        <v>1.3599680000000001</v>
      </c>
      <c r="K4897" s="80">
        <f t="shared" si="776"/>
        <v>1.3599680000000001</v>
      </c>
      <c r="L4897" s="68" t="str">
        <f t="shared" si="769"/>
        <v>Normal</v>
      </c>
      <c r="N4897" s="67">
        <f t="shared" si="770"/>
        <v>4.8911409657419691E-2</v>
      </c>
      <c r="O4897" s="67">
        <f t="shared" si="771"/>
        <v>1.3110565903425804</v>
      </c>
      <c r="P4897" s="81">
        <f t="shared" si="772"/>
        <v>0</v>
      </c>
      <c r="Q4897" s="81">
        <f t="shared" si="773"/>
        <v>-4.8911409657419691E-2</v>
      </c>
      <c r="S4897" s="1">
        <f t="shared" si="777"/>
        <v>7</v>
      </c>
      <c r="T4897" s="1" t="str">
        <f t="shared" si="778"/>
        <v>Off-Peak</v>
      </c>
    </row>
    <row r="4898" spans="1:20" x14ac:dyDescent="0.25">
      <c r="A4898" s="85">
        <v>45130.291666655088</v>
      </c>
      <c r="B4898" s="1">
        <v>7</v>
      </c>
      <c r="C4898" s="1">
        <v>23</v>
      </c>
      <c r="D4898" s="1">
        <v>8</v>
      </c>
      <c r="E4898" s="1" t="str">
        <f t="shared" si="774"/>
        <v>Summer</v>
      </c>
      <c r="F4898" s="78">
        <v>0.7571</v>
      </c>
      <c r="G4898" s="79">
        <f t="shared" si="775"/>
        <v>1.4404309164829017</v>
      </c>
      <c r="J4898" s="78">
        <v>3.0533939999999999</v>
      </c>
      <c r="K4898" s="80">
        <f t="shared" si="776"/>
        <v>3.0533939999999999</v>
      </c>
      <c r="L4898" s="68" t="str">
        <f t="shared" si="769"/>
        <v>Normal</v>
      </c>
      <c r="N4898" s="67">
        <f t="shared" si="770"/>
        <v>1.6129630835170983</v>
      </c>
      <c r="O4898" s="67">
        <f t="shared" si="771"/>
        <v>1.4404309164829017</v>
      </c>
      <c r="P4898" s="81">
        <f t="shared" si="772"/>
        <v>0</v>
      </c>
      <c r="Q4898" s="81">
        <f t="shared" si="773"/>
        <v>-1.6129630835170983</v>
      </c>
      <c r="S4898" s="1">
        <f t="shared" si="777"/>
        <v>7</v>
      </c>
      <c r="T4898" s="1" t="str">
        <f t="shared" si="778"/>
        <v>Off-Peak</v>
      </c>
    </row>
    <row r="4899" spans="1:20" x14ac:dyDescent="0.25">
      <c r="A4899" s="85">
        <v>45130.333333321752</v>
      </c>
      <c r="B4899" s="1">
        <v>7</v>
      </c>
      <c r="C4899" s="1">
        <v>23</v>
      </c>
      <c r="D4899" s="1">
        <v>9</v>
      </c>
      <c r="E4899" s="1" t="str">
        <f t="shared" si="774"/>
        <v>Summer</v>
      </c>
      <c r="F4899" s="78">
        <v>0.8891</v>
      </c>
      <c r="G4899" s="79">
        <f t="shared" si="775"/>
        <v>1.6915693142847019</v>
      </c>
      <c r="J4899" s="78">
        <v>4.4483370000000004</v>
      </c>
      <c r="K4899" s="80">
        <f t="shared" si="776"/>
        <v>4.4483370000000004</v>
      </c>
      <c r="L4899" s="68" t="str">
        <f t="shared" si="769"/>
        <v>Normal</v>
      </c>
      <c r="N4899" s="67">
        <f t="shared" si="770"/>
        <v>2.7567676857152987</v>
      </c>
      <c r="O4899" s="67">
        <f t="shared" si="771"/>
        <v>1.6915693142847017</v>
      </c>
      <c r="P4899" s="81">
        <f t="shared" si="772"/>
        <v>2.2204460492503131E-16</v>
      </c>
      <c r="Q4899" s="81">
        <f t="shared" si="773"/>
        <v>-2.7567676857152987</v>
      </c>
      <c r="S4899" s="1">
        <f t="shared" si="777"/>
        <v>7</v>
      </c>
      <c r="T4899" s="1" t="str">
        <f t="shared" si="778"/>
        <v>Off-Peak</v>
      </c>
    </row>
    <row r="4900" spans="1:20" x14ac:dyDescent="0.25">
      <c r="A4900" s="85">
        <v>45130.374999988417</v>
      </c>
      <c r="B4900" s="1">
        <v>7</v>
      </c>
      <c r="C4900" s="1">
        <v>23</v>
      </c>
      <c r="D4900" s="1">
        <v>10</v>
      </c>
      <c r="E4900" s="1" t="str">
        <f t="shared" si="774"/>
        <v>Summer</v>
      </c>
      <c r="F4900" s="78">
        <v>1.0535000000000001</v>
      </c>
      <c r="G4900" s="79">
        <f t="shared" si="775"/>
        <v>2.0043507733651262</v>
      </c>
      <c r="J4900" s="78">
        <v>5.5284189999999995</v>
      </c>
      <c r="K4900" s="80">
        <f t="shared" si="776"/>
        <v>5.5284189999999995</v>
      </c>
      <c r="L4900" s="68" t="str">
        <f t="shared" si="769"/>
        <v>Normal</v>
      </c>
      <c r="N4900" s="67">
        <f t="shared" si="770"/>
        <v>3.5240682266348733</v>
      </c>
      <c r="O4900" s="67">
        <f t="shared" si="771"/>
        <v>2.0043507733651262</v>
      </c>
      <c r="P4900" s="81">
        <f t="shared" si="772"/>
        <v>0</v>
      </c>
      <c r="Q4900" s="81">
        <f t="shared" si="773"/>
        <v>-3.5240682266348733</v>
      </c>
      <c r="S4900" s="1">
        <f t="shared" si="777"/>
        <v>7</v>
      </c>
      <c r="T4900" s="1" t="str">
        <f t="shared" si="778"/>
        <v>Off-Peak</v>
      </c>
    </row>
    <row r="4901" spans="1:20" x14ac:dyDescent="0.25">
      <c r="A4901" s="85">
        <v>45130.416666655081</v>
      </c>
      <c r="B4901" s="1">
        <v>7</v>
      </c>
      <c r="C4901" s="1">
        <v>23</v>
      </c>
      <c r="D4901" s="1">
        <v>11</v>
      </c>
      <c r="E4901" s="1" t="str">
        <f t="shared" si="774"/>
        <v>Summer</v>
      </c>
      <c r="F4901" s="78">
        <v>1.2317</v>
      </c>
      <c r="G4901" s="79">
        <f t="shared" si="775"/>
        <v>2.3433876103975564</v>
      </c>
      <c r="J4901" s="78">
        <v>6.2736729999999996</v>
      </c>
      <c r="K4901" s="80">
        <f t="shared" si="776"/>
        <v>6.2736729999999996</v>
      </c>
      <c r="L4901" s="68" t="str">
        <f t="shared" si="769"/>
        <v>Normal</v>
      </c>
      <c r="N4901" s="67">
        <f t="shared" si="770"/>
        <v>3.9302853896024432</v>
      </c>
      <c r="O4901" s="67">
        <f t="shared" si="771"/>
        <v>2.3433876103975564</v>
      </c>
      <c r="P4901" s="81">
        <f t="shared" si="772"/>
        <v>0</v>
      </c>
      <c r="Q4901" s="81">
        <f t="shared" si="773"/>
        <v>-3.9302853896024432</v>
      </c>
      <c r="S4901" s="1">
        <f t="shared" si="777"/>
        <v>7</v>
      </c>
      <c r="T4901" s="1" t="str">
        <f t="shared" si="778"/>
        <v>Off-Peak</v>
      </c>
    </row>
    <row r="4902" spans="1:20" x14ac:dyDescent="0.25">
      <c r="A4902" s="85">
        <v>45130.458333321745</v>
      </c>
      <c r="B4902" s="1">
        <v>7</v>
      </c>
      <c r="C4902" s="1">
        <v>23</v>
      </c>
      <c r="D4902" s="1">
        <v>12</v>
      </c>
      <c r="E4902" s="1" t="str">
        <f t="shared" si="774"/>
        <v>Summer</v>
      </c>
      <c r="F4902" s="78">
        <v>1.4217</v>
      </c>
      <c r="G4902" s="79">
        <f t="shared" si="775"/>
        <v>2.704874698142572</v>
      </c>
      <c r="J4902" s="78">
        <v>6.5996549999999994</v>
      </c>
      <c r="K4902" s="80">
        <f t="shared" si="776"/>
        <v>6.5996549999999994</v>
      </c>
      <c r="L4902" s="68" t="str">
        <f t="shared" si="769"/>
        <v>Normal</v>
      </c>
      <c r="N4902" s="67">
        <f t="shared" si="770"/>
        <v>3.8947803018574274</v>
      </c>
      <c r="O4902" s="67">
        <f t="shared" si="771"/>
        <v>2.704874698142572</v>
      </c>
      <c r="P4902" s="81">
        <f t="shared" si="772"/>
        <v>0</v>
      </c>
      <c r="Q4902" s="81">
        <f t="shared" si="773"/>
        <v>-3.8947803018574274</v>
      </c>
      <c r="S4902" s="1">
        <f t="shared" si="777"/>
        <v>7</v>
      </c>
      <c r="T4902" s="1" t="str">
        <f t="shared" si="778"/>
        <v>Off-Peak</v>
      </c>
    </row>
    <row r="4903" spans="1:20" x14ac:dyDescent="0.25">
      <c r="A4903" s="85">
        <v>45130.499999988409</v>
      </c>
      <c r="B4903" s="1">
        <v>7</v>
      </c>
      <c r="C4903" s="1">
        <v>23</v>
      </c>
      <c r="D4903" s="1">
        <v>13</v>
      </c>
      <c r="E4903" s="1" t="str">
        <f t="shared" si="774"/>
        <v>Summer</v>
      </c>
      <c r="F4903" s="78">
        <v>1.6153</v>
      </c>
      <c r="G4903" s="79">
        <f t="shared" si="775"/>
        <v>3.0732110149185456</v>
      </c>
      <c r="J4903" s="78">
        <v>6.5889489999999995</v>
      </c>
      <c r="K4903" s="80">
        <f t="shared" si="776"/>
        <v>6.5889489999999995</v>
      </c>
      <c r="L4903" s="68" t="str">
        <f t="shared" si="769"/>
        <v>Normal</v>
      </c>
      <c r="N4903" s="67">
        <f t="shared" si="770"/>
        <v>3.5157379850814539</v>
      </c>
      <c r="O4903" s="67">
        <f t="shared" si="771"/>
        <v>3.0732110149185456</v>
      </c>
      <c r="P4903" s="81">
        <f t="shared" si="772"/>
        <v>0</v>
      </c>
      <c r="Q4903" s="81">
        <f t="shared" si="773"/>
        <v>-3.5157379850814539</v>
      </c>
      <c r="S4903" s="1">
        <f t="shared" si="777"/>
        <v>7</v>
      </c>
      <c r="T4903" s="1" t="str">
        <f t="shared" si="778"/>
        <v>Off-Peak</v>
      </c>
    </row>
    <row r="4904" spans="1:20" x14ac:dyDescent="0.25">
      <c r="A4904" s="85">
        <v>45130.541666655074</v>
      </c>
      <c r="B4904" s="1">
        <v>7</v>
      </c>
      <c r="C4904" s="1">
        <v>23</v>
      </c>
      <c r="D4904" s="1">
        <v>14</v>
      </c>
      <c r="E4904" s="1" t="str">
        <f t="shared" si="774"/>
        <v>Summer</v>
      </c>
      <c r="F4904" s="78">
        <v>1.8042</v>
      </c>
      <c r="G4904" s="79">
        <f t="shared" si="775"/>
        <v>3.4326052826818798</v>
      </c>
      <c r="J4904" s="78">
        <v>6.1906210000000002</v>
      </c>
      <c r="K4904" s="80">
        <f t="shared" si="776"/>
        <v>6.1906210000000002</v>
      </c>
      <c r="L4904" s="68" t="str">
        <f t="shared" si="769"/>
        <v>Normal</v>
      </c>
      <c r="N4904" s="67">
        <f t="shared" si="770"/>
        <v>2.7580157173181203</v>
      </c>
      <c r="O4904" s="67">
        <f t="shared" si="771"/>
        <v>3.4326052826818798</v>
      </c>
      <c r="P4904" s="81">
        <f t="shared" si="772"/>
        <v>0</v>
      </c>
      <c r="Q4904" s="81">
        <f t="shared" si="773"/>
        <v>-2.7580157173181203</v>
      </c>
      <c r="S4904" s="1">
        <f t="shared" si="777"/>
        <v>7</v>
      </c>
      <c r="T4904" s="1" t="str">
        <f t="shared" si="778"/>
        <v>Off-Peak</v>
      </c>
    </row>
    <row r="4905" spans="1:20" x14ac:dyDescent="0.25">
      <c r="A4905" s="85">
        <v>45130.583333321738</v>
      </c>
      <c r="B4905" s="1">
        <v>7</v>
      </c>
      <c r="C4905" s="1">
        <v>23</v>
      </c>
      <c r="D4905" s="1">
        <v>15</v>
      </c>
      <c r="E4905" s="1" t="str">
        <f t="shared" si="774"/>
        <v>Summer</v>
      </c>
      <c r="F4905" s="78">
        <v>1.9701</v>
      </c>
      <c r="G4905" s="79">
        <f t="shared" si="775"/>
        <v>3.7482405871918694</v>
      </c>
      <c r="J4905" s="78">
        <v>5.4197449999999998</v>
      </c>
      <c r="K4905" s="80">
        <f t="shared" si="776"/>
        <v>5.4197449999999998</v>
      </c>
      <c r="L4905" s="68" t="str">
        <f t="shared" si="769"/>
        <v>Normal</v>
      </c>
      <c r="N4905" s="67">
        <f t="shared" si="770"/>
        <v>1.6715044128081304</v>
      </c>
      <c r="O4905" s="67">
        <f t="shared" si="771"/>
        <v>3.7482405871918694</v>
      </c>
      <c r="P4905" s="81">
        <f t="shared" si="772"/>
        <v>0</v>
      </c>
      <c r="Q4905" s="81">
        <f t="shared" si="773"/>
        <v>-1.6715044128081304</v>
      </c>
      <c r="S4905" s="1">
        <f t="shared" si="777"/>
        <v>7</v>
      </c>
      <c r="T4905" s="1" t="str">
        <f t="shared" si="778"/>
        <v>Off-Peak</v>
      </c>
    </row>
    <row r="4906" spans="1:20" x14ac:dyDescent="0.25">
      <c r="A4906" s="85">
        <v>45130.624999988402</v>
      </c>
      <c r="B4906" s="1">
        <v>7</v>
      </c>
      <c r="C4906" s="1">
        <v>23</v>
      </c>
      <c r="D4906" s="1">
        <v>16</v>
      </c>
      <c r="E4906" s="1" t="str">
        <f t="shared" si="774"/>
        <v>Summer</v>
      </c>
      <c r="F4906" s="78">
        <v>2.1217000000000001</v>
      </c>
      <c r="G4906" s="79">
        <f t="shared" si="775"/>
        <v>4.0366692319399977</v>
      </c>
      <c r="J4906" s="78">
        <v>4.3462169999999993</v>
      </c>
      <c r="K4906" s="80">
        <f t="shared" si="776"/>
        <v>4.3462169999999993</v>
      </c>
      <c r="L4906" s="68" t="str">
        <f t="shared" si="769"/>
        <v>Normal</v>
      </c>
      <c r="N4906" s="67">
        <f t="shared" si="770"/>
        <v>0.30954776806000162</v>
      </c>
      <c r="O4906" s="67">
        <f t="shared" si="771"/>
        <v>4.0366692319399977</v>
      </c>
      <c r="P4906" s="81">
        <f t="shared" si="772"/>
        <v>0</v>
      </c>
      <c r="Q4906" s="81">
        <f t="shared" si="773"/>
        <v>-0.30954776806000162</v>
      </c>
      <c r="S4906" s="1">
        <f t="shared" si="777"/>
        <v>7</v>
      </c>
      <c r="T4906" s="1" t="str">
        <f t="shared" si="778"/>
        <v>Off-Peak</v>
      </c>
    </row>
    <row r="4907" spans="1:20" x14ac:dyDescent="0.25">
      <c r="A4907" s="85">
        <v>45130.666666655066</v>
      </c>
      <c r="B4907" s="1">
        <v>7</v>
      </c>
      <c r="C4907" s="1">
        <v>23</v>
      </c>
      <c r="D4907" s="1">
        <v>17</v>
      </c>
      <c r="E4907" s="1" t="str">
        <f t="shared" si="774"/>
        <v>Summer</v>
      </c>
      <c r="F4907" s="78">
        <v>2.2286000000000001</v>
      </c>
      <c r="G4907" s="79">
        <f t="shared" si="775"/>
        <v>4.2400532828870618</v>
      </c>
      <c r="J4907" s="78">
        <v>2.9132720000000001</v>
      </c>
      <c r="K4907" s="80">
        <f t="shared" si="776"/>
        <v>2.9132720000000001</v>
      </c>
      <c r="L4907" s="68" t="str">
        <f t="shared" si="769"/>
        <v>Normal</v>
      </c>
      <c r="N4907" s="67">
        <f t="shared" si="770"/>
        <v>0</v>
      </c>
      <c r="O4907" s="67">
        <f t="shared" si="771"/>
        <v>2.9132720000000001</v>
      </c>
      <c r="P4907" s="81">
        <f t="shared" si="772"/>
        <v>1.3267812828870618</v>
      </c>
      <c r="Q4907" s="81">
        <f t="shared" si="773"/>
        <v>1.3267812828870618</v>
      </c>
      <c r="S4907" s="1">
        <f t="shared" si="777"/>
        <v>7</v>
      </c>
      <c r="T4907" s="1" t="str">
        <f t="shared" si="778"/>
        <v>Off-Peak</v>
      </c>
    </row>
    <row r="4908" spans="1:20" x14ac:dyDescent="0.25">
      <c r="A4908" s="85">
        <v>45130.708333321731</v>
      </c>
      <c r="B4908" s="1">
        <v>7</v>
      </c>
      <c r="C4908" s="1">
        <v>23</v>
      </c>
      <c r="D4908" s="1">
        <v>18</v>
      </c>
      <c r="E4908" s="1" t="str">
        <f t="shared" si="774"/>
        <v>Summer</v>
      </c>
      <c r="F4908" s="78">
        <v>2.2734999999999999</v>
      </c>
      <c r="G4908" s="79">
        <f t="shared" si="775"/>
        <v>4.3254783894120683</v>
      </c>
      <c r="J4908" s="78">
        <v>1.214853</v>
      </c>
      <c r="K4908" s="80">
        <f t="shared" si="776"/>
        <v>1.214853</v>
      </c>
      <c r="L4908" s="68" t="str">
        <f t="shared" si="769"/>
        <v>Normal</v>
      </c>
      <c r="N4908" s="67">
        <f t="shared" si="770"/>
        <v>0</v>
      </c>
      <c r="O4908" s="67">
        <f t="shared" si="771"/>
        <v>1.214853</v>
      </c>
      <c r="P4908" s="81">
        <f t="shared" si="772"/>
        <v>3.1106253894120686</v>
      </c>
      <c r="Q4908" s="81">
        <f t="shared" si="773"/>
        <v>3.1106253894120686</v>
      </c>
      <c r="S4908" s="1">
        <f t="shared" si="777"/>
        <v>7</v>
      </c>
      <c r="T4908" s="1" t="str">
        <f t="shared" si="778"/>
        <v>Off-Peak</v>
      </c>
    </row>
    <row r="4909" spans="1:20" x14ac:dyDescent="0.25">
      <c r="A4909" s="85">
        <v>45130.749999988395</v>
      </c>
      <c r="B4909" s="1">
        <v>7</v>
      </c>
      <c r="C4909" s="1">
        <v>23</v>
      </c>
      <c r="D4909" s="1">
        <v>19</v>
      </c>
      <c r="E4909" s="1" t="str">
        <f t="shared" si="774"/>
        <v>Summer</v>
      </c>
      <c r="F4909" s="78">
        <v>2.2206999999999999</v>
      </c>
      <c r="G4909" s="79">
        <f t="shared" si="775"/>
        <v>4.2250230302913483</v>
      </c>
      <c r="J4909" s="78">
        <v>0.124697</v>
      </c>
      <c r="K4909" s="80">
        <f t="shared" si="776"/>
        <v>0.124697</v>
      </c>
      <c r="L4909" s="68" t="str">
        <f t="shared" si="769"/>
        <v>Normal</v>
      </c>
      <c r="N4909" s="67">
        <f t="shared" si="770"/>
        <v>0</v>
      </c>
      <c r="O4909" s="67">
        <f t="shared" si="771"/>
        <v>0.124697</v>
      </c>
      <c r="P4909" s="81">
        <f t="shared" si="772"/>
        <v>4.100326030291348</v>
      </c>
      <c r="Q4909" s="81">
        <f t="shared" si="773"/>
        <v>4.100326030291348</v>
      </c>
      <c r="S4909" s="1">
        <f t="shared" si="777"/>
        <v>7</v>
      </c>
      <c r="T4909" s="1" t="str">
        <f t="shared" si="778"/>
        <v>Off-Peak</v>
      </c>
    </row>
    <row r="4910" spans="1:20" x14ac:dyDescent="0.25">
      <c r="A4910" s="85">
        <v>45130.791666655059</v>
      </c>
      <c r="B4910" s="1">
        <v>7</v>
      </c>
      <c r="C4910" s="1">
        <v>23</v>
      </c>
      <c r="D4910" s="1">
        <v>20</v>
      </c>
      <c r="E4910" s="1" t="str">
        <f t="shared" si="774"/>
        <v>Summer</v>
      </c>
      <c r="F4910" s="78">
        <v>2.0709</v>
      </c>
      <c r="G4910" s="79">
        <f t="shared" si="775"/>
        <v>3.9400190000586988</v>
      </c>
      <c r="J4910" s="78">
        <v>0</v>
      </c>
      <c r="K4910" s="80">
        <f t="shared" si="776"/>
        <v>0</v>
      </c>
      <c r="L4910" s="68" t="str">
        <f t="shared" si="769"/>
        <v>Normal</v>
      </c>
      <c r="N4910" s="67">
        <f t="shared" si="770"/>
        <v>0</v>
      </c>
      <c r="O4910" s="67">
        <f t="shared" si="771"/>
        <v>0</v>
      </c>
      <c r="P4910" s="81">
        <f t="shared" si="772"/>
        <v>3.9400190000586988</v>
      </c>
      <c r="Q4910" s="81">
        <f t="shared" si="773"/>
        <v>3.9400190000586988</v>
      </c>
      <c r="S4910" s="1">
        <f t="shared" si="777"/>
        <v>7</v>
      </c>
      <c r="T4910" s="1" t="str">
        <f t="shared" si="778"/>
        <v>Off-Peak</v>
      </c>
    </row>
    <row r="4911" spans="1:20" x14ac:dyDescent="0.25">
      <c r="A4911" s="85">
        <v>45130.833333321723</v>
      </c>
      <c r="B4911" s="1">
        <v>7</v>
      </c>
      <c r="C4911" s="1">
        <v>23</v>
      </c>
      <c r="D4911" s="1">
        <v>21</v>
      </c>
      <c r="E4911" s="1" t="str">
        <f t="shared" si="774"/>
        <v>Summer</v>
      </c>
      <c r="F4911" s="78">
        <v>1.9288000000000001</v>
      </c>
      <c r="G4911" s="79">
        <f t="shared" si="775"/>
        <v>3.6696647096978214</v>
      </c>
      <c r="J4911" s="78">
        <v>0</v>
      </c>
      <c r="K4911" s="80">
        <f t="shared" si="776"/>
        <v>0</v>
      </c>
      <c r="L4911" s="68" t="str">
        <f t="shared" si="769"/>
        <v>Normal</v>
      </c>
      <c r="N4911" s="67">
        <f t="shared" si="770"/>
        <v>0</v>
      </c>
      <c r="O4911" s="67">
        <f t="shared" si="771"/>
        <v>0</v>
      </c>
      <c r="P4911" s="81">
        <f t="shared" si="772"/>
        <v>3.6696647096978214</v>
      </c>
      <c r="Q4911" s="81">
        <f t="shared" si="773"/>
        <v>3.6696647096978214</v>
      </c>
      <c r="S4911" s="1">
        <f t="shared" si="777"/>
        <v>7</v>
      </c>
      <c r="T4911" s="1" t="str">
        <f t="shared" si="778"/>
        <v>Off-Peak</v>
      </c>
    </row>
    <row r="4912" spans="1:20" x14ac:dyDescent="0.25">
      <c r="A4912" s="85">
        <v>45130.874999988388</v>
      </c>
      <c r="B4912" s="1">
        <v>7</v>
      </c>
      <c r="C4912" s="1">
        <v>23</v>
      </c>
      <c r="D4912" s="1">
        <v>22</v>
      </c>
      <c r="E4912" s="1" t="str">
        <f t="shared" si="774"/>
        <v>Summer</v>
      </c>
      <c r="F4912" s="78">
        <v>1.8103</v>
      </c>
      <c r="G4912" s="79">
        <f t="shared" si="775"/>
        <v>3.4442109207621145</v>
      </c>
      <c r="J4912" s="78">
        <v>0</v>
      </c>
      <c r="K4912" s="80">
        <f t="shared" si="776"/>
        <v>0</v>
      </c>
      <c r="L4912" s="68" t="str">
        <f t="shared" si="769"/>
        <v>Normal</v>
      </c>
      <c r="N4912" s="67">
        <f t="shared" si="770"/>
        <v>0</v>
      </c>
      <c r="O4912" s="67">
        <f t="shared" si="771"/>
        <v>0</v>
      </c>
      <c r="P4912" s="81">
        <f t="shared" si="772"/>
        <v>3.4442109207621145</v>
      </c>
      <c r="Q4912" s="81">
        <f t="shared" si="773"/>
        <v>3.4442109207621145</v>
      </c>
      <c r="S4912" s="1">
        <f t="shared" si="777"/>
        <v>7</v>
      </c>
      <c r="T4912" s="1" t="str">
        <f t="shared" si="778"/>
        <v>Off-Peak</v>
      </c>
    </row>
    <row r="4913" spans="1:20" x14ac:dyDescent="0.25">
      <c r="A4913" s="85">
        <v>45130.916666655052</v>
      </c>
      <c r="B4913" s="1">
        <v>7</v>
      </c>
      <c r="C4913" s="1">
        <v>23</v>
      </c>
      <c r="D4913" s="1">
        <v>23</v>
      </c>
      <c r="E4913" s="1" t="str">
        <f t="shared" si="774"/>
        <v>Summer</v>
      </c>
      <c r="F4913" s="78">
        <v>1.5944</v>
      </c>
      <c r="G4913" s="79">
        <f t="shared" si="775"/>
        <v>3.0334474352665941</v>
      </c>
      <c r="J4913" s="78">
        <v>0</v>
      </c>
      <c r="K4913" s="80">
        <f t="shared" si="776"/>
        <v>0</v>
      </c>
      <c r="L4913" s="68" t="str">
        <f t="shared" si="769"/>
        <v>Normal</v>
      </c>
      <c r="N4913" s="67">
        <f t="shared" si="770"/>
        <v>0</v>
      </c>
      <c r="O4913" s="67">
        <f t="shared" si="771"/>
        <v>0</v>
      </c>
      <c r="P4913" s="81">
        <f t="shared" si="772"/>
        <v>3.0334474352665941</v>
      </c>
      <c r="Q4913" s="81">
        <f t="shared" si="773"/>
        <v>3.0334474352665941</v>
      </c>
      <c r="S4913" s="1">
        <f t="shared" si="777"/>
        <v>7</v>
      </c>
      <c r="T4913" s="1" t="str">
        <f t="shared" si="778"/>
        <v>Off-Peak</v>
      </c>
    </row>
    <row r="4914" spans="1:20" x14ac:dyDescent="0.25">
      <c r="A4914" s="85">
        <v>45130.958333321716</v>
      </c>
      <c r="B4914" s="1">
        <v>7</v>
      </c>
      <c r="C4914" s="1">
        <v>24</v>
      </c>
      <c r="D4914" s="1">
        <v>0</v>
      </c>
      <c r="E4914" s="1" t="str">
        <f t="shared" si="774"/>
        <v>Summer</v>
      </c>
      <c r="F4914" s="78">
        <v>1.3520000000000001</v>
      </c>
      <c r="G4914" s="79">
        <f t="shared" si="775"/>
        <v>2.5722660138487425</v>
      </c>
      <c r="J4914" s="78">
        <v>0</v>
      </c>
      <c r="K4914" s="80">
        <f t="shared" si="776"/>
        <v>0</v>
      </c>
      <c r="L4914" s="68" t="str">
        <f t="shared" si="769"/>
        <v>Normal</v>
      </c>
      <c r="N4914" s="67">
        <f t="shared" si="770"/>
        <v>0</v>
      </c>
      <c r="O4914" s="67">
        <f t="shared" si="771"/>
        <v>0</v>
      </c>
      <c r="P4914" s="81">
        <f t="shared" si="772"/>
        <v>2.5722660138487425</v>
      </c>
      <c r="Q4914" s="81">
        <f t="shared" si="773"/>
        <v>2.5722660138487425</v>
      </c>
      <c r="S4914" s="1">
        <f t="shared" si="777"/>
        <v>7</v>
      </c>
      <c r="T4914" s="1" t="str">
        <f t="shared" si="778"/>
        <v>Off-Peak</v>
      </c>
    </row>
    <row r="4915" spans="1:20" x14ac:dyDescent="0.25">
      <c r="A4915" s="85">
        <v>45130.99999998838</v>
      </c>
      <c r="B4915" s="1">
        <v>7</v>
      </c>
      <c r="C4915" s="1">
        <v>24</v>
      </c>
      <c r="D4915" s="1">
        <v>1</v>
      </c>
      <c r="E4915" s="1" t="str">
        <f t="shared" si="774"/>
        <v>Summer</v>
      </c>
      <c r="F4915" s="78">
        <v>1.1536</v>
      </c>
      <c r="G4915" s="79">
        <f t="shared" si="775"/>
        <v>2.1947973916981578</v>
      </c>
      <c r="J4915" s="78">
        <v>0</v>
      </c>
      <c r="K4915" s="80">
        <f t="shared" si="776"/>
        <v>0</v>
      </c>
      <c r="L4915" s="68" t="str">
        <f t="shared" si="769"/>
        <v>Normal</v>
      </c>
      <c r="N4915" s="67">
        <f t="shared" si="770"/>
        <v>0</v>
      </c>
      <c r="O4915" s="67">
        <f t="shared" si="771"/>
        <v>0</v>
      </c>
      <c r="P4915" s="81">
        <f t="shared" si="772"/>
        <v>2.1947973916981578</v>
      </c>
      <c r="Q4915" s="81">
        <f t="shared" si="773"/>
        <v>2.1947973916981578</v>
      </c>
      <c r="S4915" s="1">
        <f t="shared" si="777"/>
        <v>1</v>
      </c>
      <c r="T4915" s="1" t="str">
        <f t="shared" si="778"/>
        <v>Off-Peak</v>
      </c>
    </row>
    <row r="4916" spans="1:20" x14ac:dyDescent="0.25">
      <c r="A4916" s="85">
        <v>45131.041666655045</v>
      </c>
      <c r="B4916" s="1">
        <v>7</v>
      </c>
      <c r="C4916" s="1">
        <v>24</v>
      </c>
      <c r="D4916" s="1">
        <v>2</v>
      </c>
      <c r="E4916" s="1" t="str">
        <f t="shared" si="774"/>
        <v>Summer</v>
      </c>
      <c r="F4916" s="78">
        <v>1.0041</v>
      </c>
      <c r="G4916" s="79">
        <f t="shared" si="775"/>
        <v>1.9103641305514218</v>
      </c>
      <c r="J4916" s="78">
        <v>0</v>
      </c>
      <c r="K4916" s="80">
        <f t="shared" si="776"/>
        <v>0</v>
      </c>
      <c r="L4916" s="68" t="str">
        <f t="shared" si="769"/>
        <v>Normal</v>
      </c>
      <c r="N4916" s="67">
        <f t="shared" si="770"/>
        <v>0</v>
      </c>
      <c r="O4916" s="67">
        <f t="shared" si="771"/>
        <v>0</v>
      </c>
      <c r="P4916" s="81">
        <f t="shared" si="772"/>
        <v>1.9103641305514218</v>
      </c>
      <c r="Q4916" s="81">
        <f t="shared" si="773"/>
        <v>1.9103641305514218</v>
      </c>
      <c r="S4916" s="1">
        <f t="shared" si="777"/>
        <v>1</v>
      </c>
      <c r="T4916" s="1" t="str">
        <f t="shared" si="778"/>
        <v>Off-Peak</v>
      </c>
    </row>
    <row r="4917" spans="1:20" x14ac:dyDescent="0.25">
      <c r="A4917" s="85">
        <v>45131.083333321709</v>
      </c>
      <c r="B4917" s="1">
        <v>7</v>
      </c>
      <c r="C4917" s="1">
        <v>24</v>
      </c>
      <c r="D4917" s="1">
        <v>3</v>
      </c>
      <c r="E4917" s="1" t="str">
        <f t="shared" si="774"/>
        <v>Summer</v>
      </c>
      <c r="F4917" s="78">
        <v>0.90080000000000005</v>
      </c>
      <c r="G4917" s="79">
        <f t="shared" si="775"/>
        <v>1.713829308635316</v>
      </c>
      <c r="J4917" s="78">
        <v>0</v>
      </c>
      <c r="K4917" s="80">
        <f t="shared" si="776"/>
        <v>0</v>
      </c>
      <c r="L4917" s="68" t="str">
        <f t="shared" si="769"/>
        <v>Normal</v>
      </c>
      <c r="N4917" s="67">
        <f t="shared" si="770"/>
        <v>0</v>
      </c>
      <c r="O4917" s="67">
        <f t="shared" si="771"/>
        <v>0</v>
      </c>
      <c r="P4917" s="81">
        <f t="shared" si="772"/>
        <v>1.713829308635316</v>
      </c>
      <c r="Q4917" s="81">
        <f t="shared" si="773"/>
        <v>1.713829308635316</v>
      </c>
      <c r="S4917" s="1">
        <f t="shared" si="777"/>
        <v>1</v>
      </c>
      <c r="T4917" s="1" t="str">
        <f t="shared" si="778"/>
        <v>Off-Peak</v>
      </c>
    </row>
    <row r="4918" spans="1:20" x14ac:dyDescent="0.25">
      <c r="A4918" s="85">
        <v>45131.124999988373</v>
      </c>
      <c r="B4918" s="1">
        <v>7</v>
      </c>
      <c r="C4918" s="1">
        <v>24</v>
      </c>
      <c r="D4918" s="1">
        <v>4</v>
      </c>
      <c r="E4918" s="1" t="str">
        <f t="shared" si="774"/>
        <v>Summer</v>
      </c>
      <c r="F4918" s="78">
        <v>0.82940000000000003</v>
      </c>
      <c r="G4918" s="79">
        <f t="shared" si="775"/>
        <v>1.5779862661879787</v>
      </c>
      <c r="J4918" s="78">
        <v>0</v>
      </c>
      <c r="K4918" s="80">
        <f t="shared" si="776"/>
        <v>0</v>
      </c>
      <c r="L4918" s="68" t="str">
        <f t="shared" si="769"/>
        <v>Normal</v>
      </c>
      <c r="N4918" s="67">
        <f t="shared" si="770"/>
        <v>0</v>
      </c>
      <c r="O4918" s="67">
        <f t="shared" si="771"/>
        <v>0</v>
      </c>
      <c r="P4918" s="81">
        <f t="shared" si="772"/>
        <v>1.5779862661879787</v>
      </c>
      <c r="Q4918" s="81">
        <f t="shared" si="773"/>
        <v>1.5779862661879787</v>
      </c>
      <c r="S4918" s="1">
        <f t="shared" si="777"/>
        <v>1</v>
      </c>
      <c r="T4918" s="1" t="str">
        <f t="shared" si="778"/>
        <v>Off-Peak</v>
      </c>
    </row>
    <row r="4919" spans="1:20" x14ac:dyDescent="0.25">
      <c r="A4919" s="85">
        <v>45131.166666655037</v>
      </c>
      <c r="B4919" s="1">
        <v>7</v>
      </c>
      <c r="C4919" s="1">
        <v>24</v>
      </c>
      <c r="D4919" s="1">
        <v>5</v>
      </c>
      <c r="E4919" s="1" t="str">
        <f t="shared" si="774"/>
        <v>Summer</v>
      </c>
      <c r="F4919" s="78">
        <v>0.78559999999999997</v>
      </c>
      <c r="G4919" s="79">
        <f t="shared" si="775"/>
        <v>1.4946539796446539</v>
      </c>
      <c r="J4919" s="78">
        <v>0</v>
      </c>
      <c r="K4919" s="80">
        <f t="shared" si="776"/>
        <v>0</v>
      </c>
      <c r="L4919" s="68" t="str">
        <f t="shared" si="769"/>
        <v>Normal</v>
      </c>
      <c r="N4919" s="67">
        <f t="shared" si="770"/>
        <v>0</v>
      </c>
      <c r="O4919" s="67">
        <f t="shared" si="771"/>
        <v>0</v>
      </c>
      <c r="P4919" s="81">
        <f t="shared" si="772"/>
        <v>1.4946539796446539</v>
      </c>
      <c r="Q4919" s="81">
        <f t="shared" si="773"/>
        <v>1.4946539796446539</v>
      </c>
      <c r="S4919" s="1">
        <f t="shared" si="777"/>
        <v>1</v>
      </c>
      <c r="T4919" s="1" t="str">
        <f t="shared" si="778"/>
        <v>Off-Peak</v>
      </c>
    </row>
    <row r="4920" spans="1:20" x14ac:dyDescent="0.25">
      <c r="A4920" s="85">
        <v>45131.208333321702</v>
      </c>
      <c r="B4920" s="1">
        <v>7</v>
      </c>
      <c r="C4920" s="1">
        <v>24</v>
      </c>
      <c r="D4920" s="1">
        <v>6</v>
      </c>
      <c r="E4920" s="1" t="str">
        <f t="shared" si="774"/>
        <v>Summer</v>
      </c>
      <c r="F4920" s="78">
        <v>0.76719999999999999</v>
      </c>
      <c r="G4920" s="79">
        <f t="shared" si="775"/>
        <v>1.4596468090419787</v>
      </c>
      <c r="J4920" s="78">
        <v>0.184757</v>
      </c>
      <c r="K4920" s="80">
        <f t="shared" si="776"/>
        <v>0.184757</v>
      </c>
      <c r="L4920" s="68" t="str">
        <f t="shared" si="769"/>
        <v>Normal</v>
      </c>
      <c r="N4920" s="67">
        <f t="shared" si="770"/>
        <v>0</v>
      </c>
      <c r="O4920" s="67">
        <f t="shared" si="771"/>
        <v>0.184757</v>
      </c>
      <c r="P4920" s="81">
        <f t="shared" si="772"/>
        <v>1.2748898090419787</v>
      </c>
      <c r="Q4920" s="81">
        <f t="shared" si="773"/>
        <v>1.2748898090419787</v>
      </c>
      <c r="S4920" s="1">
        <f t="shared" si="777"/>
        <v>1</v>
      </c>
      <c r="T4920" s="1" t="str">
        <f t="shared" si="778"/>
        <v>Peak</v>
      </c>
    </row>
    <row r="4921" spans="1:20" x14ac:dyDescent="0.25">
      <c r="A4921" s="85">
        <v>45131.249999988366</v>
      </c>
      <c r="B4921" s="1">
        <v>7</v>
      </c>
      <c r="C4921" s="1">
        <v>24</v>
      </c>
      <c r="D4921" s="1">
        <v>7</v>
      </c>
      <c r="E4921" s="1" t="str">
        <f t="shared" si="774"/>
        <v>Summer</v>
      </c>
      <c r="F4921" s="78">
        <v>0.77259999999999995</v>
      </c>
      <c r="G4921" s="79">
        <f t="shared" si="775"/>
        <v>1.4699206525884159</v>
      </c>
      <c r="J4921" s="78">
        <v>0.98470500000000005</v>
      </c>
      <c r="K4921" s="80">
        <f t="shared" si="776"/>
        <v>0.98470500000000005</v>
      </c>
      <c r="L4921" s="68" t="str">
        <f t="shared" si="769"/>
        <v>Normal</v>
      </c>
      <c r="N4921" s="67">
        <f t="shared" si="770"/>
        <v>0</v>
      </c>
      <c r="O4921" s="67">
        <f t="shared" si="771"/>
        <v>0.98470500000000005</v>
      </c>
      <c r="P4921" s="81">
        <f t="shared" si="772"/>
        <v>0.48521565258841581</v>
      </c>
      <c r="Q4921" s="81">
        <f t="shared" si="773"/>
        <v>0.48521565258841581</v>
      </c>
      <c r="S4921" s="1">
        <f t="shared" si="777"/>
        <v>1</v>
      </c>
      <c r="T4921" s="1" t="str">
        <f t="shared" si="778"/>
        <v>Peak</v>
      </c>
    </row>
    <row r="4922" spans="1:20" x14ac:dyDescent="0.25">
      <c r="A4922" s="85">
        <v>45131.29166665503</v>
      </c>
      <c r="B4922" s="1">
        <v>7</v>
      </c>
      <c r="C4922" s="1">
        <v>24</v>
      </c>
      <c r="D4922" s="1">
        <v>8</v>
      </c>
      <c r="E4922" s="1" t="str">
        <f t="shared" si="774"/>
        <v>Summer</v>
      </c>
      <c r="F4922" s="78">
        <v>0.84</v>
      </c>
      <c r="G4922" s="79">
        <f t="shared" si="775"/>
        <v>1.5981534405569109</v>
      </c>
      <c r="J4922" s="78">
        <v>2.854479</v>
      </c>
      <c r="K4922" s="80">
        <f t="shared" si="776"/>
        <v>2.854479</v>
      </c>
      <c r="L4922" s="68" t="str">
        <f t="shared" si="769"/>
        <v>Normal</v>
      </c>
      <c r="N4922" s="67">
        <f t="shared" si="770"/>
        <v>1.2563255594430891</v>
      </c>
      <c r="O4922" s="67">
        <f t="shared" si="771"/>
        <v>1.5981534405569109</v>
      </c>
      <c r="P4922" s="81">
        <f t="shared" si="772"/>
        <v>0</v>
      </c>
      <c r="Q4922" s="81">
        <f t="shared" si="773"/>
        <v>-1.2563255594430891</v>
      </c>
      <c r="S4922" s="1">
        <f t="shared" si="777"/>
        <v>1</v>
      </c>
      <c r="T4922" s="1" t="str">
        <f t="shared" si="778"/>
        <v>Peak</v>
      </c>
    </row>
    <row r="4923" spans="1:20" x14ac:dyDescent="0.25">
      <c r="A4923" s="85">
        <v>45131.333333321694</v>
      </c>
      <c r="B4923" s="1">
        <v>7</v>
      </c>
      <c r="C4923" s="1">
        <v>24</v>
      </c>
      <c r="D4923" s="1">
        <v>9</v>
      </c>
      <c r="E4923" s="1" t="str">
        <f t="shared" si="774"/>
        <v>Summer</v>
      </c>
      <c r="F4923" s="78">
        <v>0.95889999999999997</v>
      </c>
      <c r="G4923" s="79">
        <f t="shared" si="775"/>
        <v>1.8243682549405023</v>
      </c>
      <c r="J4923" s="78">
        <v>3.9679989999999998</v>
      </c>
      <c r="K4923" s="80">
        <f t="shared" si="776"/>
        <v>3.9679989999999998</v>
      </c>
      <c r="L4923" s="68" t="str">
        <f t="shared" si="769"/>
        <v>Normal</v>
      </c>
      <c r="N4923" s="67">
        <f t="shared" si="770"/>
        <v>2.1436307450594976</v>
      </c>
      <c r="O4923" s="67">
        <f t="shared" si="771"/>
        <v>1.8243682549405023</v>
      </c>
      <c r="P4923" s="81">
        <f t="shared" si="772"/>
        <v>0</v>
      </c>
      <c r="Q4923" s="81">
        <f t="shared" si="773"/>
        <v>-2.1436307450594976</v>
      </c>
      <c r="S4923" s="1">
        <f t="shared" si="777"/>
        <v>1</v>
      </c>
      <c r="T4923" s="1" t="str">
        <f t="shared" si="778"/>
        <v>Peak</v>
      </c>
    </row>
    <row r="4924" spans="1:20" x14ac:dyDescent="0.25">
      <c r="A4924" s="85">
        <v>45131.374999988358</v>
      </c>
      <c r="B4924" s="1">
        <v>7</v>
      </c>
      <c r="C4924" s="1">
        <v>24</v>
      </c>
      <c r="D4924" s="1">
        <v>10</v>
      </c>
      <c r="E4924" s="1" t="str">
        <f t="shared" si="774"/>
        <v>Summer</v>
      </c>
      <c r="F4924" s="78">
        <v>1.1276999999999999</v>
      </c>
      <c r="G4924" s="79">
        <f t="shared" si="775"/>
        <v>2.1455209939476529</v>
      </c>
      <c r="J4924" s="78">
        <v>4.641667</v>
      </c>
      <c r="K4924" s="80">
        <f t="shared" si="776"/>
        <v>4.641667</v>
      </c>
      <c r="L4924" s="68" t="str">
        <f t="shared" si="769"/>
        <v>Normal</v>
      </c>
      <c r="N4924" s="67">
        <f t="shared" si="770"/>
        <v>2.496146006052347</v>
      </c>
      <c r="O4924" s="67">
        <f t="shared" si="771"/>
        <v>2.1455209939476529</v>
      </c>
      <c r="P4924" s="81">
        <f t="shared" si="772"/>
        <v>0</v>
      </c>
      <c r="Q4924" s="81">
        <f t="shared" si="773"/>
        <v>-2.496146006052347</v>
      </c>
      <c r="S4924" s="1">
        <f t="shared" si="777"/>
        <v>1</v>
      </c>
      <c r="T4924" s="1" t="str">
        <f t="shared" si="778"/>
        <v>Peak</v>
      </c>
    </row>
    <row r="4925" spans="1:20" x14ac:dyDescent="0.25">
      <c r="A4925" s="85">
        <v>45131.416666655023</v>
      </c>
      <c r="B4925" s="1">
        <v>7</v>
      </c>
      <c r="C4925" s="1">
        <v>24</v>
      </c>
      <c r="D4925" s="1">
        <v>11</v>
      </c>
      <c r="E4925" s="1" t="str">
        <f t="shared" si="774"/>
        <v>Summer</v>
      </c>
      <c r="F4925" s="78">
        <v>1.3468</v>
      </c>
      <c r="G4925" s="79">
        <f t="shared" si="775"/>
        <v>2.5623726830262474</v>
      </c>
      <c r="J4925" s="78">
        <v>5.9470540000000005</v>
      </c>
      <c r="K4925" s="80">
        <f t="shared" si="776"/>
        <v>5.9470540000000005</v>
      </c>
      <c r="L4925" s="68" t="str">
        <f t="shared" si="769"/>
        <v>Normal</v>
      </c>
      <c r="N4925" s="67">
        <f t="shared" si="770"/>
        <v>3.3846813169737531</v>
      </c>
      <c r="O4925" s="67">
        <f t="shared" si="771"/>
        <v>2.5623726830262474</v>
      </c>
      <c r="P4925" s="81">
        <f t="shared" si="772"/>
        <v>0</v>
      </c>
      <c r="Q4925" s="81">
        <f t="shared" si="773"/>
        <v>-3.3846813169737531</v>
      </c>
      <c r="S4925" s="1">
        <f t="shared" si="777"/>
        <v>1</v>
      </c>
      <c r="T4925" s="1" t="str">
        <f t="shared" si="778"/>
        <v>Peak</v>
      </c>
    </row>
    <row r="4926" spans="1:20" x14ac:dyDescent="0.25">
      <c r="A4926" s="85">
        <v>45131.458333321687</v>
      </c>
      <c r="B4926" s="1">
        <v>7</v>
      </c>
      <c r="C4926" s="1">
        <v>24</v>
      </c>
      <c r="D4926" s="1">
        <v>12</v>
      </c>
      <c r="E4926" s="1" t="str">
        <f t="shared" si="774"/>
        <v>Summer</v>
      </c>
      <c r="F4926" s="78">
        <v>1.5829</v>
      </c>
      <c r="G4926" s="79">
        <f t="shared" si="775"/>
        <v>3.011567953639922</v>
      </c>
      <c r="J4926" s="78">
        <v>5.9033559999999996</v>
      </c>
      <c r="K4926" s="80">
        <f t="shared" si="776"/>
        <v>5.9033559999999996</v>
      </c>
      <c r="L4926" s="68" t="str">
        <f t="shared" si="769"/>
        <v>Normal</v>
      </c>
      <c r="N4926" s="67">
        <f t="shared" si="770"/>
        <v>2.8917880463600776</v>
      </c>
      <c r="O4926" s="67">
        <f t="shared" si="771"/>
        <v>3.011567953639922</v>
      </c>
      <c r="P4926" s="81">
        <f t="shared" si="772"/>
        <v>0</v>
      </c>
      <c r="Q4926" s="81">
        <f t="shared" si="773"/>
        <v>-2.8917880463600776</v>
      </c>
      <c r="S4926" s="1">
        <f t="shared" si="777"/>
        <v>1</v>
      </c>
      <c r="T4926" s="1" t="str">
        <f t="shared" si="778"/>
        <v>Peak</v>
      </c>
    </row>
    <row r="4927" spans="1:20" x14ac:dyDescent="0.25">
      <c r="A4927" s="85">
        <v>45131.499999988351</v>
      </c>
      <c r="B4927" s="1">
        <v>7</v>
      </c>
      <c r="C4927" s="1">
        <v>24</v>
      </c>
      <c r="D4927" s="1">
        <v>13</v>
      </c>
      <c r="E4927" s="1" t="str">
        <f t="shared" si="774"/>
        <v>Summer</v>
      </c>
      <c r="F4927" s="78">
        <v>1.8066</v>
      </c>
      <c r="G4927" s="79">
        <f t="shared" si="775"/>
        <v>3.4371714353691849</v>
      </c>
      <c r="J4927" s="78">
        <v>5.5993059999999995</v>
      </c>
      <c r="K4927" s="80">
        <f t="shared" si="776"/>
        <v>5.5993059999999995</v>
      </c>
      <c r="L4927" s="68" t="str">
        <f t="shared" si="769"/>
        <v>Normal</v>
      </c>
      <c r="N4927" s="67">
        <f t="shared" si="770"/>
        <v>2.1621345646308145</v>
      </c>
      <c r="O4927" s="67">
        <f t="shared" si="771"/>
        <v>3.4371714353691849</v>
      </c>
      <c r="P4927" s="81">
        <f t="shared" si="772"/>
        <v>0</v>
      </c>
      <c r="Q4927" s="81">
        <f t="shared" si="773"/>
        <v>-2.1621345646308145</v>
      </c>
      <c r="S4927" s="1">
        <f t="shared" si="777"/>
        <v>1</v>
      </c>
      <c r="T4927" s="1" t="str">
        <f t="shared" si="778"/>
        <v>Peak</v>
      </c>
    </row>
    <row r="4928" spans="1:20" x14ac:dyDescent="0.25">
      <c r="A4928" s="85">
        <v>45131.541666655015</v>
      </c>
      <c r="B4928" s="1">
        <v>7</v>
      </c>
      <c r="C4928" s="1">
        <v>24</v>
      </c>
      <c r="D4928" s="1">
        <v>14</v>
      </c>
      <c r="E4928" s="1" t="str">
        <f t="shared" si="774"/>
        <v>Summer</v>
      </c>
      <c r="F4928" s="78">
        <v>1.9971000000000001</v>
      </c>
      <c r="G4928" s="79">
        <f t="shared" si="775"/>
        <v>3.7996098049240561</v>
      </c>
      <c r="J4928" s="78">
        <v>5.5017560000000003</v>
      </c>
      <c r="K4928" s="80">
        <f t="shared" si="776"/>
        <v>5.5017560000000003</v>
      </c>
      <c r="L4928" s="68" t="str">
        <f t="shared" si="769"/>
        <v>Normal</v>
      </c>
      <c r="N4928" s="67">
        <f t="shared" si="770"/>
        <v>1.7021461950759442</v>
      </c>
      <c r="O4928" s="67">
        <f t="shared" si="771"/>
        <v>3.7996098049240561</v>
      </c>
      <c r="P4928" s="81">
        <f t="shared" si="772"/>
        <v>0</v>
      </c>
      <c r="Q4928" s="81">
        <f t="shared" si="773"/>
        <v>-1.7021461950759442</v>
      </c>
      <c r="S4928" s="1">
        <f t="shared" si="777"/>
        <v>1</v>
      </c>
      <c r="T4928" s="1" t="str">
        <f t="shared" si="778"/>
        <v>Peak</v>
      </c>
    </row>
    <row r="4929" spans="1:20" x14ac:dyDescent="0.25">
      <c r="A4929" s="85">
        <v>45131.58333332168</v>
      </c>
      <c r="B4929" s="1">
        <v>7</v>
      </c>
      <c r="C4929" s="1">
        <v>24</v>
      </c>
      <c r="D4929" s="1">
        <v>15</v>
      </c>
      <c r="E4929" s="1" t="str">
        <f t="shared" si="774"/>
        <v>Summer</v>
      </c>
      <c r="F4929" s="78">
        <v>2.1414</v>
      </c>
      <c r="G4929" s="79">
        <f t="shared" si="775"/>
        <v>4.0741497352482972</v>
      </c>
      <c r="J4929" s="78">
        <v>5.1086499999999999</v>
      </c>
      <c r="K4929" s="80">
        <f t="shared" si="776"/>
        <v>5.1086499999999999</v>
      </c>
      <c r="L4929" s="68" t="str">
        <f t="shared" si="769"/>
        <v>Normal</v>
      </c>
      <c r="N4929" s="67">
        <f t="shared" si="770"/>
        <v>1.0345002647517028</v>
      </c>
      <c r="O4929" s="67">
        <f t="shared" si="771"/>
        <v>4.0741497352482972</v>
      </c>
      <c r="P4929" s="81">
        <f t="shared" si="772"/>
        <v>0</v>
      </c>
      <c r="Q4929" s="81">
        <f t="shared" si="773"/>
        <v>-1.0345002647517028</v>
      </c>
      <c r="S4929" s="1">
        <f t="shared" si="777"/>
        <v>1</v>
      </c>
      <c r="T4929" s="1" t="str">
        <f t="shared" si="778"/>
        <v>Peak</v>
      </c>
    </row>
    <row r="4930" spans="1:20" x14ac:dyDescent="0.25">
      <c r="A4930" s="85">
        <v>45131.624999988344</v>
      </c>
      <c r="B4930" s="1">
        <v>7</v>
      </c>
      <c r="C4930" s="1">
        <v>24</v>
      </c>
      <c r="D4930" s="1">
        <v>16</v>
      </c>
      <c r="E4930" s="1" t="str">
        <f t="shared" si="774"/>
        <v>Summer</v>
      </c>
      <c r="F4930" s="78">
        <v>2.2641</v>
      </c>
      <c r="G4930" s="79">
        <f t="shared" si="775"/>
        <v>4.3075942913867884</v>
      </c>
      <c r="J4930" s="78">
        <v>4.0559250000000002</v>
      </c>
      <c r="K4930" s="80">
        <f t="shared" si="776"/>
        <v>4.0559250000000002</v>
      </c>
      <c r="L4930" s="68" t="str">
        <f t="shared" si="769"/>
        <v>Normal</v>
      </c>
      <c r="N4930" s="67">
        <f t="shared" si="770"/>
        <v>0</v>
      </c>
      <c r="O4930" s="67">
        <f t="shared" si="771"/>
        <v>4.0559250000000002</v>
      </c>
      <c r="P4930" s="81">
        <f t="shared" si="772"/>
        <v>0.25166929138678817</v>
      </c>
      <c r="Q4930" s="81">
        <f t="shared" si="773"/>
        <v>0.25166929138678817</v>
      </c>
      <c r="S4930" s="1">
        <f t="shared" si="777"/>
        <v>1</v>
      </c>
      <c r="T4930" s="1" t="str">
        <f t="shared" si="778"/>
        <v>Peak</v>
      </c>
    </row>
    <row r="4931" spans="1:20" x14ac:dyDescent="0.25">
      <c r="A4931" s="85">
        <v>45131.666666655008</v>
      </c>
      <c r="B4931" s="1">
        <v>7</v>
      </c>
      <c r="C4931" s="1">
        <v>24</v>
      </c>
      <c r="D4931" s="1">
        <v>17</v>
      </c>
      <c r="E4931" s="1" t="str">
        <f t="shared" si="774"/>
        <v>Summer</v>
      </c>
      <c r="F4931" s="78">
        <v>2.3593000000000002</v>
      </c>
      <c r="G4931" s="79">
        <f t="shared" si="775"/>
        <v>4.4887183479832391</v>
      </c>
      <c r="J4931" s="78">
        <v>2.7128649999999999</v>
      </c>
      <c r="K4931" s="80">
        <f t="shared" si="776"/>
        <v>2.7128649999999999</v>
      </c>
      <c r="L4931" s="68" t="str">
        <f t="shared" si="769"/>
        <v>Normal</v>
      </c>
      <c r="N4931" s="67">
        <f t="shared" si="770"/>
        <v>0</v>
      </c>
      <c r="O4931" s="67">
        <f t="shared" si="771"/>
        <v>2.7128649999999999</v>
      </c>
      <c r="P4931" s="81">
        <f t="shared" si="772"/>
        <v>1.7758533479832392</v>
      </c>
      <c r="Q4931" s="81">
        <f t="shared" si="773"/>
        <v>1.7758533479832392</v>
      </c>
      <c r="S4931" s="1">
        <f t="shared" si="777"/>
        <v>1</v>
      </c>
      <c r="T4931" s="1" t="str">
        <f t="shared" si="778"/>
        <v>Peak</v>
      </c>
    </row>
    <row r="4932" spans="1:20" x14ac:dyDescent="0.25">
      <c r="A4932" s="85">
        <v>45131.708333321672</v>
      </c>
      <c r="B4932" s="1">
        <v>7</v>
      </c>
      <c r="C4932" s="1">
        <v>24</v>
      </c>
      <c r="D4932" s="1">
        <v>18</v>
      </c>
      <c r="E4932" s="1" t="str">
        <f t="shared" si="774"/>
        <v>Summer</v>
      </c>
      <c r="F4932" s="78">
        <v>2.3974000000000002</v>
      </c>
      <c r="G4932" s="79">
        <f t="shared" si="775"/>
        <v>4.561206021894213</v>
      </c>
      <c r="J4932" s="78">
        <v>1.154938</v>
      </c>
      <c r="K4932" s="80">
        <f t="shared" si="776"/>
        <v>1.154938</v>
      </c>
      <c r="L4932" s="68" t="str">
        <f t="shared" si="769"/>
        <v>Normal</v>
      </c>
      <c r="N4932" s="67">
        <f t="shared" si="770"/>
        <v>0</v>
      </c>
      <c r="O4932" s="67">
        <f t="shared" si="771"/>
        <v>1.154938</v>
      </c>
      <c r="P4932" s="81">
        <f t="shared" si="772"/>
        <v>3.406268021894213</v>
      </c>
      <c r="Q4932" s="81">
        <f t="shared" si="773"/>
        <v>3.406268021894213</v>
      </c>
      <c r="S4932" s="1">
        <f t="shared" si="777"/>
        <v>1</v>
      </c>
      <c r="T4932" s="1" t="str">
        <f t="shared" si="778"/>
        <v>Peak</v>
      </c>
    </row>
    <row r="4933" spans="1:20" x14ac:dyDescent="0.25">
      <c r="A4933" s="85">
        <v>45131.749999988337</v>
      </c>
      <c r="B4933" s="1">
        <v>7</v>
      </c>
      <c r="C4933" s="1">
        <v>24</v>
      </c>
      <c r="D4933" s="1">
        <v>19</v>
      </c>
      <c r="E4933" s="1" t="str">
        <f t="shared" si="774"/>
        <v>Summer</v>
      </c>
      <c r="F4933" s="78">
        <v>2.3289</v>
      </c>
      <c r="G4933" s="79">
        <f t="shared" si="775"/>
        <v>4.4308804139440356</v>
      </c>
      <c r="J4933" s="78">
        <v>0.158333</v>
      </c>
      <c r="K4933" s="80">
        <f t="shared" si="776"/>
        <v>0.158333</v>
      </c>
      <c r="L4933" s="68" t="str">
        <f t="shared" si="769"/>
        <v>Normal</v>
      </c>
      <c r="N4933" s="67">
        <f t="shared" si="770"/>
        <v>0</v>
      </c>
      <c r="O4933" s="67">
        <f t="shared" si="771"/>
        <v>0.158333</v>
      </c>
      <c r="P4933" s="81">
        <f t="shared" si="772"/>
        <v>4.2725474139440358</v>
      </c>
      <c r="Q4933" s="81">
        <f t="shared" si="773"/>
        <v>4.2725474139440358</v>
      </c>
      <c r="S4933" s="1">
        <f t="shared" si="777"/>
        <v>1</v>
      </c>
      <c r="T4933" s="1" t="str">
        <f t="shared" si="778"/>
        <v>Peak</v>
      </c>
    </row>
    <row r="4934" spans="1:20" x14ac:dyDescent="0.25">
      <c r="A4934" s="85">
        <v>45131.791666655001</v>
      </c>
      <c r="B4934" s="1">
        <v>7</v>
      </c>
      <c r="C4934" s="1">
        <v>24</v>
      </c>
      <c r="D4934" s="1">
        <v>20</v>
      </c>
      <c r="E4934" s="1" t="str">
        <f t="shared" si="774"/>
        <v>Summer</v>
      </c>
      <c r="F4934" s="78">
        <v>2.1654</v>
      </c>
      <c r="G4934" s="79">
        <f t="shared" si="775"/>
        <v>4.1198112621213516</v>
      </c>
      <c r="J4934" s="78">
        <v>0</v>
      </c>
      <c r="K4934" s="80">
        <f t="shared" si="776"/>
        <v>0</v>
      </c>
      <c r="L4934" s="68" t="str">
        <f t="shared" si="769"/>
        <v>Normal</v>
      </c>
      <c r="N4934" s="67">
        <f t="shared" si="770"/>
        <v>0</v>
      </c>
      <c r="O4934" s="67">
        <f t="shared" si="771"/>
        <v>0</v>
      </c>
      <c r="P4934" s="81">
        <f t="shared" si="772"/>
        <v>4.1198112621213516</v>
      </c>
      <c r="Q4934" s="81">
        <f t="shared" si="773"/>
        <v>4.1198112621213516</v>
      </c>
      <c r="S4934" s="1">
        <f t="shared" si="777"/>
        <v>1</v>
      </c>
      <c r="T4934" s="1" t="str">
        <f t="shared" si="778"/>
        <v>Peak</v>
      </c>
    </row>
    <row r="4935" spans="1:20" x14ac:dyDescent="0.25">
      <c r="A4935" s="85">
        <v>45131.833333321665</v>
      </c>
      <c r="B4935" s="1">
        <v>7</v>
      </c>
      <c r="C4935" s="1">
        <v>24</v>
      </c>
      <c r="D4935" s="1">
        <v>21</v>
      </c>
      <c r="E4935" s="1" t="str">
        <f t="shared" si="774"/>
        <v>Summer</v>
      </c>
      <c r="F4935" s="78">
        <v>2.0163000000000002</v>
      </c>
      <c r="G4935" s="79">
        <f t="shared" si="775"/>
        <v>3.8361390264224999</v>
      </c>
      <c r="J4935" s="78">
        <v>0</v>
      </c>
      <c r="K4935" s="80">
        <f t="shared" si="776"/>
        <v>0</v>
      </c>
      <c r="L4935" s="68" t="str">
        <f t="shared" si="769"/>
        <v>Normal</v>
      </c>
      <c r="N4935" s="67">
        <f t="shared" si="770"/>
        <v>0</v>
      </c>
      <c r="O4935" s="67">
        <f t="shared" si="771"/>
        <v>0</v>
      </c>
      <c r="P4935" s="81">
        <f t="shared" si="772"/>
        <v>3.8361390264224999</v>
      </c>
      <c r="Q4935" s="81">
        <f t="shared" si="773"/>
        <v>3.8361390264224999</v>
      </c>
      <c r="S4935" s="1">
        <f t="shared" si="777"/>
        <v>1</v>
      </c>
      <c r="T4935" s="1" t="str">
        <f t="shared" si="778"/>
        <v>Peak</v>
      </c>
    </row>
    <row r="4936" spans="1:20" x14ac:dyDescent="0.25">
      <c r="A4936" s="85">
        <v>45131.874999988329</v>
      </c>
      <c r="B4936" s="1">
        <v>7</v>
      </c>
      <c r="C4936" s="1">
        <v>24</v>
      </c>
      <c r="D4936" s="1">
        <v>22</v>
      </c>
      <c r="E4936" s="1" t="str">
        <f t="shared" si="774"/>
        <v>Summer</v>
      </c>
      <c r="F4936" s="78">
        <v>1.8825000000000001</v>
      </c>
      <c r="G4936" s="79">
        <f t="shared" si="775"/>
        <v>3.5815760141052202</v>
      </c>
      <c r="J4936" s="78">
        <v>0</v>
      </c>
      <c r="K4936" s="80">
        <f t="shared" si="776"/>
        <v>0</v>
      </c>
      <c r="L4936" s="68" t="str">
        <f t="shared" si="769"/>
        <v>Normal</v>
      </c>
      <c r="N4936" s="67">
        <f t="shared" si="770"/>
        <v>0</v>
      </c>
      <c r="O4936" s="67">
        <f t="shared" si="771"/>
        <v>0</v>
      </c>
      <c r="P4936" s="81">
        <f t="shared" si="772"/>
        <v>3.5815760141052202</v>
      </c>
      <c r="Q4936" s="81">
        <f t="shared" si="773"/>
        <v>3.5815760141052202</v>
      </c>
      <c r="S4936" s="1">
        <f t="shared" si="777"/>
        <v>1</v>
      </c>
      <c r="T4936" s="1" t="str">
        <f t="shared" si="778"/>
        <v>Off-Peak</v>
      </c>
    </row>
    <row r="4937" spans="1:20" x14ac:dyDescent="0.25">
      <c r="A4937" s="85">
        <v>45131.916666654994</v>
      </c>
      <c r="B4937" s="1">
        <v>7</v>
      </c>
      <c r="C4937" s="1">
        <v>24</v>
      </c>
      <c r="D4937" s="1">
        <v>23</v>
      </c>
      <c r="E4937" s="1" t="str">
        <f t="shared" si="774"/>
        <v>Summer</v>
      </c>
      <c r="F4937" s="78">
        <v>1.6554</v>
      </c>
      <c r="G4937" s="79">
        <f t="shared" si="775"/>
        <v>3.149503816068941</v>
      </c>
      <c r="J4937" s="78">
        <v>0</v>
      </c>
      <c r="K4937" s="80">
        <f t="shared" si="776"/>
        <v>0</v>
      </c>
      <c r="L4937" s="68" t="str">
        <f t="shared" si="769"/>
        <v>Normal</v>
      </c>
      <c r="N4937" s="67">
        <f t="shared" si="770"/>
        <v>0</v>
      </c>
      <c r="O4937" s="67">
        <f t="shared" si="771"/>
        <v>0</v>
      </c>
      <c r="P4937" s="81">
        <f t="shared" si="772"/>
        <v>3.149503816068941</v>
      </c>
      <c r="Q4937" s="81">
        <f t="shared" si="773"/>
        <v>3.149503816068941</v>
      </c>
      <c r="S4937" s="1">
        <f t="shared" si="777"/>
        <v>1</v>
      </c>
      <c r="T4937" s="1" t="str">
        <f t="shared" si="778"/>
        <v>Off-Peak</v>
      </c>
    </row>
    <row r="4938" spans="1:20" x14ac:dyDescent="0.25">
      <c r="A4938" s="85">
        <v>45131.958333321658</v>
      </c>
      <c r="B4938" s="1">
        <v>7</v>
      </c>
      <c r="C4938" s="1">
        <v>25</v>
      </c>
      <c r="D4938" s="1">
        <v>0</v>
      </c>
      <c r="E4938" s="1" t="str">
        <f t="shared" si="774"/>
        <v>Summer</v>
      </c>
      <c r="F4938" s="78">
        <v>1.4012</v>
      </c>
      <c r="G4938" s="79">
        <f t="shared" si="775"/>
        <v>2.6658721439385045</v>
      </c>
      <c r="J4938" s="78">
        <v>0</v>
      </c>
      <c r="K4938" s="80">
        <f t="shared" si="776"/>
        <v>0</v>
      </c>
      <c r="L4938" s="68" t="str">
        <f t="shared" si="769"/>
        <v>Normal</v>
      </c>
      <c r="N4938" s="67">
        <f t="shared" si="770"/>
        <v>0</v>
      </c>
      <c r="O4938" s="67">
        <f t="shared" si="771"/>
        <v>0</v>
      </c>
      <c r="P4938" s="81">
        <f t="shared" si="772"/>
        <v>2.6658721439385045</v>
      </c>
      <c r="Q4938" s="81">
        <f t="shared" si="773"/>
        <v>2.6658721439385045</v>
      </c>
      <c r="S4938" s="1">
        <f t="shared" si="777"/>
        <v>1</v>
      </c>
      <c r="T4938" s="1" t="str">
        <f t="shared" si="778"/>
        <v>Off-Peak</v>
      </c>
    </row>
    <row r="4939" spans="1:20" x14ac:dyDescent="0.25">
      <c r="A4939" s="85">
        <v>45131.999999988322</v>
      </c>
      <c r="B4939" s="1">
        <v>7</v>
      </c>
      <c r="C4939" s="1">
        <v>25</v>
      </c>
      <c r="D4939" s="1">
        <v>1</v>
      </c>
      <c r="E4939" s="1" t="str">
        <f t="shared" si="774"/>
        <v>Summer</v>
      </c>
      <c r="F4939" s="78">
        <v>1.1907000000000001</v>
      </c>
      <c r="G4939" s="79">
        <f t="shared" si="775"/>
        <v>2.2653825019894214</v>
      </c>
      <c r="J4939" s="78">
        <v>0</v>
      </c>
      <c r="K4939" s="80">
        <f t="shared" si="776"/>
        <v>0</v>
      </c>
      <c r="L4939" s="68" t="str">
        <f t="shared" si="769"/>
        <v>Normal</v>
      </c>
      <c r="N4939" s="67">
        <f t="shared" si="770"/>
        <v>0</v>
      </c>
      <c r="O4939" s="67">
        <f t="shared" si="771"/>
        <v>0</v>
      </c>
      <c r="P4939" s="81">
        <f t="shared" si="772"/>
        <v>2.2653825019894214</v>
      </c>
      <c r="Q4939" s="81">
        <f t="shared" si="773"/>
        <v>2.2653825019894214</v>
      </c>
      <c r="S4939" s="1">
        <f t="shared" si="777"/>
        <v>2</v>
      </c>
      <c r="T4939" s="1" t="str">
        <f t="shared" si="778"/>
        <v>Off-Peak</v>
      </c>
    </row>
    <row r="4940" spans="1:20" x14ac:dyDescent="0.25">
      <c r="A4940" s="85">
        <v>45132.041666654986</v>
      </c>
      <c r="B4940" s="1">
        <v>7</v>
      </c>
      <c r="C4940" s="1">
        <v>25</v>
      </c>
      <c r="D4940" s="1">
        <v>2</v>
      </c>
      <c r="E4940" s="1" t="str">
        <f t="shared" si="774"/>
        <v>Summer</v>
      </c>
      <c r="F4940" s="78">
        <v>1.0341</v>
      </c>
      <c r="G4940" s="79">
        <f t="shared" si="775"/>
        <v>1.9674410391427402</v>
      </c>
      <c r="J4940" s="78">
        <v>0</v>
      </c>
      <c r="K4940" s="80">
        <f t="shared" si="776"/>
        <v>0</v>
      </c>
      <c r="L4940" s="68" t="str">
        <f t="shared" si="769"/>
        <v>Normal</v>
      </c>
      <c r="N4940" s="67">
        <f t="shared" si="770"/>
        <v>0</v>
      </c>
      <c r="O4940" s="67">
        <f t="shared" si="771"/>
        <v>0</v>
      </c>
      <c r="P4940" s="81">
        <f t="shared" si="772"/>
        <v>1.9674410391427402</v>
      </c>
      <c r="Q4940" s="81">
        <f t="shared" si="773"/>
        <v>1.9674410391427402</v>
      </c>
      <c r="S4940" s="1">
        <f t="shared" si="777"/>
        <v>2</v>
      </c>
      <c r="T4940" s="1" t="str">
        <f t="shared" si="778"/>
        <v>Off-Peak</v>
      </c>
    </row>
    <row r="4941" spans="1:20" x14ac:dyDescent="0.25">
      <c r="A4941" s="85">
        <v>45132.083333321651</v>
      </c>
      <c r="B4941" s="1">
        <v>7</v>
      </c>
      <c r="C4941" s="1">
        <v>25</v>
      </c>
      <c r="D4941" s="1">
        <v>3</v>
      </c>
      <c r="E4941" s="1" t="str">
        <f t="shared" si="774"/>
        <v>Summer</v>
      </c>
      <c r="F4941" s="78">
        <v>0.92500000000000004</v>
      </c>
      <c r="G4941" s="79">
        <f t="shared" si="775"/>
        <v>1.7598713482323129</v>
      </c>
      <c r="J4941" s="78">
        <v>0</v>
      </c>
      <c r="K4941" s="80">
        <f t="shared" si="776"/>
        <v>0</v>
      </c>
      <c r="L4941" s="68" t="str">
        <f t="shared" si="769"/>
        <v>Normal</v>
      </c>
      <c r="N4941" s="67">
        <f t="shared" si="770"/>
        <v>0</v>
      </c>
      <c r="O4941" s="67">
        <f t="shared" si="771"/>
        <v>0</v>
      </c>
      <c r="P4941" s="81">
        <f t="shared" si="772"/>
        <v>1.7598713482323129</v>
      </c>
      <c r="Q4941" s="81">
        <f t="shared" si="773"/>
        <v>1.7598713482323129</v>
      </c>
      <c r="S4941" s="1">
        <f t="shared" si="777"/>
        <v>2</v>
      </c>
      <c r="T4941" s="1" t="str">
        <f t="shared" si="778"/>
        <v>Off-Peak</v>
      </c>
    </row>
    <row r="4942" spans="1:20" x14ac:dyDescent="0.25">
      <c r="A4942" s="85">
        <v>45132.124999988315</v>
      </c>
      <c r="B4942" s="1">
        <v>7</v>
      </c>
      <c r="C4942" s="1">
        <v>25</v>
      </c>
      <c r="D4942" s="1">
        <v>4</v>
      </c>
      <c r="E4942" s="1" t="str">
        <f t="shared" si="774"/>
        <v>Summer</v>
      </c>
      <c r="F4942" s="78">
        <v>0.85140000000000005</v>
      </c>
      <c r="G4942" s="79">
        <f t="shared" si="775"/>
        <v>1.6198426658216121</v>
      </c>
      <c r="J4942" s="78">
        <v>0</v>
      </c>
      <c r="K4942" s="80">
        <f t="shared" si="776"/>
        <v>0</v>
      </c>
      <c r="L4942" s="68" t="str">
        <f t="shared" si="769"/>
        <v>Normal</v>
      </c>
      <c r="N4942" s="67">
        <f t="shared" si="770"/>
        <v>0</v>
      </c>
      <c r="O4942" s="67">
        <f t="shared" si="771"/>
        <v>0</v>
      </c>
      <c r="P4942" s="81">
        <f t="shared" si="772"/>
        <v>1.6198426658216121</v>
      </c>
      <c r="Q4942" s="81">
        <f t="shared" si="773"/>
        <v>1.6198426658216121</v>
      </c>
      <c r="S4942" s="1">
        <f t="shared" si="777"/>
        <v>2</v>
      </c>
      <c r="T4942" s="1" t="str">
        <f t="shared" si="778"/>
        <v>Off-Peak</v>
      </c>
    </row>
    <row r="4943" spans="1:20" x14ac:dyDescent="0.25">
      <c r="A4943" s="85">
        <v>45132.166666654979</v>
      </c>
      <c r="B4943" s="1">
        <v>7</v>
      </c>
      <c r="C4943" s="1">
        <v>25</v>
      </c>
      <c r="D4943" s="1">
        <v>5</v>
      </c>
      <c r="E4943" s="1" t="str">
        <f t="shared" si="774"/>
        <v>Summer</v>
      </c>
      <c r="F4943" s="78">
        <v>0.80630000000000002</v>
      </c>
      <c r="G4943" s="79">
        <f t="shared" si="775"/>
        <v>1.5340370465726636</v>
      </c>
      <c r="J4943" s="78">
        <v>0</v>
      </c>
      <c r="K4943" s="80">
        <f t="shared" si="776"/>
        <v>0</v>
      </c>
      <c r="L4943" s="68" t="str">
        <f t="shared" si="769"/>
        <v>Normal</v>
      </c>
      <c r="N4943" s="67">
        <f t="shared" si="770"/>
        <v>0</v>
      </c>
      <c r="O4943" s="67">
        <f t="shared" si="771"/>
        <v>0</v>
      </c>
      <c r="P4943" s="81">
        <f t="shared" si="772"/>
        <v>1.5340370465726636</v>
      </c>
      <c r="Q4943" s="81">
        <f t="shared" si="773"/>
        <v>1.5340370465726636</v>
      </c>
      <c r="S4943" s="1">
        <f t="shared" si="777"/>
        <v>2</v>
      </c>
      <c r="T4943" s="1" t="str">
        <f t="shared" si="778"/>
        <v>Off-Peak</v>
      </c>
    </row>
    <row r="4944" spans="1:20" x14ac:dyDescent="0.25">
      <c r="A4944" s="85">
        <v>45132.208333321643</v>
      </c>
      <c r="B4944" s="1">
        <v>7</v>
      </c>
      <c r="C4944" s="1">
        <v>25</v>
      </c>
      <c r="D4944" s="1">
        <v>6</v>
      </c>
      <c r="E4944" s="1" t="str">
        <f t="shared" si="774"/>
        <v>Summer</v>
      </c>
      <c r="F4944" s="78">
        <v>0.78720000000000001</v>
      </c>
      <c r="G4944" s="79">
        <f t="shared" si="775"/>
        <v>1.4976980814361909</v>
      </c>
      <c r="J4944" s="78">
        <v>0.225747</v>
      </c>
      <c r="K4944" s="80">
        <f t="shared" si="776"/>
        <v>0.225747</v>
      </c>
      <c r="L4944" s="68" t="str">
        <f t="shared" si="769"/>
        <v>Normal</v>
      </c>
      <c r="N4944" s="67">
        <f t="shared" si="770"/>
        <v>0</v>
      </c>
      <c r="O4944" s="67">
        <f t="shared" si="771"/>
        <v>0.225747</v>
      </c>
      <c r="P4944" s="81">
        <f t="shared" si="772"/>
        <v>1.271951081436191</v>
      </c>
      <c r="Q4944" s="81">
        <f t="shared" si="773"/>
        <v>1.271951081436191</v>
      </c>
      <c r="S4944" s="1">
        <f t="shared" si="777"/>
        <v>2</v>
      </c>
      <c r="T4944" s="1" t="str">
        <f t="shared" si="778"/>
        <v>Peak</v>
      </c>
    </row>
    <row r="4945" spans="1:20" x14ac:dyDescent="0.25">
      <c r="A4945" s="85">
        <v>45132.249999988308</v>
      </c>
      <c r="B4945" s="1">
        <v>7</v>
      </c>
      <c r="C4945" s="1">
        <v>25</v>
      </c>
      <c r="D4945" s="1">
        <v>7</v>
      </c>
      <c r="E4945" s="1" t="str">
        <f t="shared" si="774"/>
        <v>Summer</v>
      </c>
      <c r="F4945" s="78">
        <v>0.79579999999999995</v>
      </c>
      <c r="G4945" s="79">
        <f t="shared" si="775"/>
        <v>1.514060128565702</v>
      </c>
      <c r="J4945" s="78">
        <v>0.34090300000000001</v>
      </c>
      <c r="K4945" s="80">
        <f t="shared" si="776"/>
        <v>0.34090300000000001</v>
      </c>
      <c r="L4945" s="68" t="str">
        <f t="shared" si="769"/>
        <v>Normal</v>
      </c>
      <c r="N4945" s="67">
        <f t="shared" si="770"/>
        <v>0</v>
      </c>
      <c r="O4945" s="67">
        <f t="shared" si="771"/>
        <v>0.34090300000000001</v>
      </c>
      <c r="P4945" s="81">
        <f t="shared" si="772"/>
        <v>1.1731571285657021</v>
      </c>
      <c r="Q4945" s="81">
        <f t="shared" si="773"/>
        <v>1.1731571285657021</v>
      </c>
      <c r="S4945" s="1">
        <f t="shared" si="777"/>
        <v>2</v>
      </c>
      <c r="T4945" s="1" t="str">
        <f t="shared" si="778"/>
        <v>Peak</v>
      </c>
    </row>
    <row r="4946" spans="1:20" x14ac:dyDescent="0.25">
      <c r="A4946" s="85">
        <v>45132.291666654972</v>
      </c>
      <c r="B4946" s="1">
        <v>7</v>
      </c>
      <c r="C4946" s="1">
        <v>25</v>
      </c>
      <c r="D4946" s="1">
        <v>8</v>
      </c>
      <c r="E4946" s="1" t="str">
        <f t="shared" si="774"/>
        <v>Summer</v>
      </c>
      <c r="F4946" s="78">
        <v>0.87080000000000002</v>
      </c>
      <c r="G4946" s="79">
        <f t="shared" si="775"/>
        <v>1.6567524000439979</v>
      </c>
      <c r="J4946" s="78">
        <v>2.7946740000000001</v>
      </c>
      <c r="K4946" s="80">
        <f t="shared" si="776"/>
        <v>2.7946740000000001</v>
      </c>
      <c r="L4946" s="68" t="str">
        <f t="shared" si="769"/>
        <v>Normal</v>
      </c>
      <c r="N4946" s="67">
        <f t="shared" si="770"/>
        <v>1.1379215999560022</v>
      </c>
      <c r="O4946" s="67">
        <f t="shared" si="771"/>
        <v>1.6567524000439979</v>
      </c>
      <c r="P4946" s="81">
        <f t="shared" si="772"/>
        <v>0</v>
      </c>
      <c r="Q4946" s="81">
        <f t="shared" si="773"/>
        <v>-1.1379215999560022</v>
      </c>
      <c r="S4946" s="1">
        <f t="shared" si="777"/>
        <v>2</v>
      </c>
      <c r="T4946" s="1" t="str">
        <f t="shared" si="778"/>
        <v>Peak</v>
      </c>
    </row>
    <row r="4947" spans="1:20" x14ac:dyDescent="0.25">
      <c r="A4947" s="85">
        <v>45132.333333321636</v>
      </c>
      <c r="B4947" s="1">
        <v>7</v>
      </c>
      <c r="C4947" s="1">
        <v>25</v>
      </c>
      <c r="D4947" s="1">
        <v>9</v>
      </c>
      <c r="E4947" s="1" t="str">
        <f t="shared" si="774"/>
        <v>Summer</v>
      </c>
      <c r="F4947" s="78">
        <v>0.99919999999999998</v>
      </c>
      <c r="G4947" s="79">
        <f t="shared" si="775"/>
        <v>1.9010415688148399</v>
      </c>
      <c r="J4947" s="78">
        <v>3.545102</v>
      </c>
      <c r="K4947" s="80">
        <f t="shared" si="776"/>
        <v>3.545102</v>
      </c>
      <c r="L4947" s="68" t="str">
        <f t="shared" ref="L4947:L5010" si="779">IF(AND(D4947&gt;=$C$2,D4947&lt;=$C$3,E4947="Summer"),"MaxDis","Normal")</f>
        <v>Normal</v>
      </c>
      <c r="N4947" s="67">
        <f t="shared" ref="N4947:N5010" si="780">IF(K4947-G4947&lt;0,0,K4947-G4947)</f>
        <v>1.6440604311851601</v>
      </c>
      <c r="O4947" s="67">
        <f t="shared" ref="O4947:O5010" si="781">K4947-N4947</f>
        <v>1.9010415688148399</v>
      </c>
      <c r="P4947" s="81">
        <f t="shared" ref="P4947:P5010" si="782">MAX(0,G4947-O4947)</f>
        <v>0</v>
      </c>
      <c r="Q4947" s="81">
        <f t="shared" ref="Q4947:Q5010" si="783">G4947-K4947</f>
        <v>-1.6440604311851601</v>
      </c>
      <c r="S4947" s="1">
        <f t="shared" si="777"/>
        <v>2</v>
      </c>
      <c r="T4947" s="1" t="str">
        <f t="shared" si="778"/>
        <v>Peak</v>
      </c>
    </row>
    <row r="4948" spans="1:20" x14ac:dyDescent="0.25">
      <c r="A4948" s="85">
        <v>45132.3749999883</v>
      </c>
      <c r="B4948" s="1">
        <v>7</v>
      </c>
      <c r="C4948" s="1">
        <v>25</v>
      </c>
      <c r="D4948" s="1">
        <v>10</v>
      </c>
      <c r="E4948" s="1" t="str">
        <f t="shared" ref="E4948:E5011" si="784">IF(AND(B4948&gt;=$C$5,B4948&lt;=$C$6),"Summer","Non-Summer")</f>
        <v>Summer</v>
      </c>
      <c r="F4948" s="78">
        <v>1.1819</v>
      </c>
      <c r="G4948" s="79">
        <f t="shared" ref="G4948:G5011" si="785">F4948*$G$13</f>
        <v>2.2486399421359677</v>
      </c>
      <c r="J4948" s="78">
        <v>3.9047339999999999</v>
      </c>
      <c r="K4948" s="80">
        <f t="shared" ref="K4948:K5011" si="786">J4948*$K$13</f>
        <v>3.9047339999999999</v>
      </c>
      <c r="L4948" s="68" t="str">
        <f t="shared" si="779"/>
        <v>Normal</v>
      </c>
      <c r="N4948" s="67">
        <f t="shared" si="780"/>
        <v>1.6560940578640322</v>
      </c>
      <c r="O4948" s="67">
        <f t="shared" si="781"/>
        <v>2.2486399421359677</v>
      </c>
      <c r="P4948" s="81">
        <f t="shared" si="782"/>
        <v>0</v>
      </c>
      <c r="Q4948" s="81">
        <f t="shared" si="783"/>
        <v>-1.6560940578640322</v>
      </c>
      <c r="S4948" s="1">
        <f t="shared" ref="S4948:S5011" si="787">WEEKDAY(A4948,2)</f>
        <v>2</v>
      </c>
      <c r="T4948" s="1" t="str">
        <f t="shared" ref="T4948:T5011" si="788">IF(S4948&gt;5,"Off-Peak",IF(AND(D4948&gt;=$C$7,D4948&lt;$C$8),"Peak","Off-Peak"))</f>
        <v>Peak</v>
      </c>
    </row>
    <row r="4949" spans="1:20" x14ac:dyDescent="0.25">
      <c r="A4949" s="85">
        <v>45132.416666654965</v>
      </c>
      <c r="B4949" s="1">
        <v>7</v>
      </c>
      <c r="C4949" s="1">
        <v>25</v>
      </c>
      <c r="D4949" s="1">
        <v>11</v>
      </c>
      <c r="E4949" s="1" t="str">
        <f t="shared" si="784"/>
        <v>Summer</v>
      </c>
      <c r="F4949" s="78">
        <v>1.4158999999999999</v>
      </c>
      <c r="G4949" s="79">
        <f t="shared" si="785"/>
        <v>2.6938398291482502</v>
      </c>
      <c r="J4949" s="78">
        <v>5.8404720000000001</v>
      </c>
      <c r="K4949" s="80">
        <f t="shared" si="786"/>
        <v>5.8404720000000001</v>
      </c>
      <c r="L4949" s="68" t="str">
        <f t="shared" si="779"/>
        <v>Normal</v>
      </c>
      <c r="N4949" s="67">
        <f t="shared" si="780"/>
        <v>3.14663217085175</v>
      </c>
      <c r="O4949" s="67">
        <f t="shared" si="781"/>
        <v>2.6938398291482502</v>
      </c>
      <c r="P4949" s="81">
        <f t="shared" si="782"/>
        <v>0</v>
      </c>
      <c r="Q4949" s="81">
        <f t="shared" si="783"/>
        <v>-3.14663217085175</v>
      </c>
      <c r="S4949" s="1">
        <f t="shared" si="787"/>
        <v>2</v>
      </c>
      <c r="T4949" s="1" t="str">
        <f t="shared" si="788"/>
        <v>Peak</v>
      </c>
    </row>
    <row r="4950" spans="1:20" x14ac:dyDescent="0.25">
      <c r="A4950" s="85">
        <v>45132.458333321629</v>
      </c>
      <c r="B4950" s="1">
        <v>7</v>
      </c>
      <c r="C4950" s="1">
        <v>25</v>
      </c>
      <c r="D4950" s="1">
        <v>12</v>
      </c>
      <c r="E4950" s="1" t="str">
        <f t="shared" si="784"/>
        <v>Summer</v>
      </c>
      <c r="F4950" s="78">
        <v>1.6768000000000001</v>
      </c>
      <c r="G4950" s="79">
        <f t="shared" si="785"/>
        <v>3.1902186775307482</v>
      </c>
      <c r="J4950" s="78">
        <v>6.0783829999999996</v>
      </c>
      <c r="K4950" s="80">
        <f t="shared" si="786"/>
        <v>6.0783829999999996</v>
      </c>
      <c r="L4950" s="68" t="str">
        <f t="shared" si="779"/>
        <v>Normal</v>
      </c>
      <c r="N4950" s="67">
        <f t="shared" si="780"/>
        <v>2.8881643224692515</v>
      </c>
      <c r="O4950" s="67">
        <f t="shared" si="781"/>
        <v>3.1902186775307482</v>
      </c>
      <c r="P4950" s="81">
        <f t="shared" si="782"/>
        <v>0</v>
      </c>
      <c r="Q4950" s="81">
        <f t="shared" si="783"/>
        <v>-2.8881643224692515</v>
      </c>
      <c r="S4950" s="1">
        <f t="shared" si="787"/>
        <v>2</v>
      </c>
      <c r="T4950" s="1" t="str">
        <f t="shared" si="788"/>
        <v>Peak</v>
      </c>
    </row>
    <row r="4951" spans="1:20" x14ac:dyDescent="0.25">
      <c r="A4951" s="85">
        <v>45132.499999988293</v>
      </c>
      <c r="B4951" s="1">
        <v>7</v>
      </c>
      <c r="C4951" s="1">
        <v>25</v>
      </c>
      <c r="D4951" s="1">
        <v>13</v>
      </c>
      <c r="E4951" s="1" t="str">
        <f t="shared" si="784"/>
        <v>Summer</v>
      </c>
      <c r="F4951" s="78">
        <v>1.9323999999999999</v>
      </c>
      <c r="G4951" s="79">
        <f t="shared" si="785"/>
        <v>3.6765139387287795</v>
      </c>
      <c r="J4951" s="78">
        <v>6.0007259999999993</v>
      </c>
      <c r="K4951" s="80">
        <f t="shared" si="786"/>
        <v>6.0007259999999993</v>
      </c>
      <c r="L4951" s="68" t="str">
        <f t="shared" si="779"/>
        <v>Normal</v>
      </c>
      <c r="N4951" s="67">
        <f t="shared" si="780"/>
        <v>2.3242120612712198</v>
      </c>
      <c r="O4951" s="67">
        <f t="shared" si="781"/>
        <v>3.6765139387287795</v>
      </c>
      <c r="P4951" s="81">
        <f t="shared" si="782"/>
        <v>0</v>
      </c>
      <c r="Q4951" s="81">
        <f t="shared" si="783"/>
        <v>-2.3242120612712198</v>
      </c>
      <c r="S4951" s="1">
        <f t="shared" si="787"/>
        <v>2</v>
      </c>
      <c r="T4951" s="1" t="str">
        <f t="shared" si="788"/>
        <v>Peak</v>
      </c>
    </row>
    <row r="4952" spans="1:20" x14ac:dyDescent="0.25">
      <c r="A4952" s="85">
        <v>45132.541666654957</v>
      </c>
      <c r="B4952" s="1">
        <v>7</v>
      </c>
      <c r="C4952" s="1">
        <v>25</v>
      </c>
      <c r="D4952" s="1">
        <v>14</v>
      </c>
      <c r="E4952" s="1" t="str">
        <f t="shared" si="784"/>
        <v>Summer</v>
      </c>
      <c r="F4952" s="78">
        <v>2.1583000000000001</v>
      </c>
      <c r="G4952" s="79">
        <f t="shared" si="785"/>
        <v>4.1063030604214061</v>
      </c>
      <c r="J4952" s="78">
        <v>5.582039</v>
      </c>
      <c r="K4952" s="80">
        <f t="shared" si="786"/>
        <v>5.582039</v>
      </c>
      <c r="L4952" s="68" t="str">
        <f t="shared" si="779"/>
        <v>Normal</v>
      </c>
      <c r="N4952" s="67">
        <f t="shared" si="780"/>
        <v>1.4757359395785938</v>
      </c>
      <c r="O4952" s="67">
        <f t="shared" si="781"/>
        <v>4.1063030604214061</v>
      </c>
      <c r="P4952" s="81">
        <f t="shared" si="782"/>
        <v>0</v>
      </c>
      <c r="Q4952" s="81">
        <f t="shared" si="783"/>
        <v>-1.4757359395785938</v>
      </c>
      <c r="S4952" s="1">
        <f t="shared" si="787"/>
        <v>2</v>
      </c>
      <c r="T4952" s="1" t="str">
        <f t="shared" si="788"/>
        <v>Peak</v>
      </c>
    </row>
    <row r="4953" spans="1:20" x14ac:dyDescent="0.25">
      <c r="A4953" s="85">
        <v>45132.583333321621</v>
      </c>
      <c r="B4953" s="1">
        <v>7</v>
      </c>
      <c r="C4953" s="1">
        <v>25</v>
      </c>
      <c r="D4953" s="1">
        <v>15</v>
      </c>
      <c r="E4953" s="1" t="str">
        <f t="shared" si="784"/>
        <v>Summer</v>
      </c>
      <c r="F4953" s="78">
        <v>2.3344</v>
      </c>
      <c r="G4953" s="79">
        <f t="shared" si="785"/>
        <v>4.4413445138524441</v>
      </c>
      <c r="J4953" s="78">
        <v>1.022945</v>
      </c>
      <c r="K4953" s="80">
        <f t="shared" si="786"/>
        <v>1.022945</v>
      </c>
      <c r="L4953" s="68" t="str">
        <f t="shared" si="779"/>
        <v>Normal</v>
      </c>
      <c r="N4953" s="67">
        <f t="shared" si="780"/>
        <v>0</v>
      </c>
      <c r="O4953" s="67">
        <f t="shared" si="781"/>
        <v>1.022945</v>
      </c>
      <c r="P4953" s="81">
        <f t="shared" si="782"/>
        <v>3.4183995138524441</v>
      </c>
      <c r="Q4953" s="81">
        <f t="shared" si="783"/>
        <v>3.4183995138524441</v>
      </c>
      <c r="S4953" s="1">
        <f t="shared" si="787"/>
        <v>2</v>
      </c>
      <c r="T4953" s="1" t="str">
        <f t="shared" si="788"/>
        <v>Peak</v>
      </c>
    </row>
    <row r="4954" spans="1:20" x14ac:dyDescent="0.25">
      <c r="A4954" s="85">
        <v>45132.624999988286</v>
      </c>
      <c r="B4954" s="1">
        <v>7</v>
      </c>
      <c r="C4954" s="1">
        <v>25</v>
      </c>
      <c r="D4954" s="1">
        <v>16</v>
      </c>
      <c r="E4954" s="1" t="str">
        <f t="shared" si="784"/>
        <v>Summer</v>
      </c>
      <c r="F4954" s="78">
        <v>2.4887000000000001</v>
      </c>
      <c r="G4954" s="79">
        <f t="shared" si="785"/>
        <v>4.7349100803737914</v>
      </c>
      <c r="J4954" s="78">
        <v>0.79896100000000003</v>
      </c>
      <c r="K4954" s="80">
        <f t="shared" si="786"/>
        <v>0.79896100000000003</v>
      </c>
      <c r="L4954" s="68" t="str">
        <f t="shared" si="779"/>
        <v>Normal</v>
      </c>
      <c r="N4954" s="67">
        <f t="shared" si="780"/>
        <v>0</v>
      </c>
      <c r="O4954" s="67">
        <f t="shared" si="781"/>
        <v>0.79896100000000003</v>
      </c>
      <c r="P4954" s="81">
        <f t="shared" si="782"/>
        <v>3.9359490803737911</v>
      </c>
      <c r="Q4954" s="81">
        <f t="shared" si="783"/>
        <v>3.9359490803737911</v>
      </c>
      <c r="S4954" s="1">
        <f t="shared" si="787"/>
        <v>2</v>
      </c>
      <c r="T4954" s="1" t="str">
        <f t="shared" si="788"/>
        <v>Peak</v>
      </c>
    </row>
    <row r="4955" spans="1:20" x14ac:dyDescent="0.25">
      <c r="A4955" s="85">
        <v>45132.66666665495</v>
      </c>
      <c r="B4955" s="1">
        <v>7</v>
      </c>
      <c r="C4955" s="1">
        <v>25</v>
      </c>
      <c r="D4955" s="1">
        <v>17</v>
      </c>
      <c r="E4955" s="1" t="str">
        <f t="shared" si="784"/>
        <v>Summer</v>
      </c>
      <c r="F4955" s="78">
        <v>2.6053000000000002</v>
      </c>
      <c r="G4955" s="79">
        <f t="shared" si="785"/>
        <v>4.9567489984320483</v>
      </c>
      <c r="J4955" s="78">
        <v>1.3166260000000001</v>
      </c>
      <c r="K4955" s="80">
        <f t="shared" si="786"/>
        <v>1.3166260000000001</v>
      </c>
      <c r="L4955" s="68" t="str">
        <f t="shared" si="779"/>
        <v>Normal</v>
      </c>
      <c r="N4955" s="67">
        <f t="shared" si="780"/>
        <v>0</v>
      </c>
      <c r="O4955" s="67">
        <f t="shared" si="781"/>
        <v>1.3166260000000001</v>
      </c>
      <c r="P4955" s="81">
        <f t="shared" si="782"/>
        <v>3.640122998432048</v>
      </c>
      <c r="Q4955" s="81">
        <f t="shared" si="783"/>
        <v>3.640122998432048</v>
      </c>
      <c r="S4955" s="1">
        <f t="shared" si="787"/>
        <v>2</v>
      </c>
      <c r="T4955" s="1" t="str">
        <f t="shared" si="788"/>
        <v>Peak</v>
      </c>
    </row>
    <row r="4956" spans="1:20" x14ac:dyDescent="0.25">
      <c r="A4956" s="85">
        <v>45132.708333321614</v>
      </c>
      <c r="B4956" s="1">
        <v>7</v>
      </c>
      <c r="C4956" s="1">
        <v>25</v>
      </c>
      <c r="D4956" s="1">
        <v>18</v>
      </c>
      <c r="E4956" s="1" t="str">
        <f t="shared" si="784"/>
        <v>Summer</v>
      </c>
      <c r="F4956" s="78">
        <v>2.6640000000000001</v>
      </c>
      <c r="G4956" s="79">
        <f t="shared" si="785"/>
        <v>5.0684294829090613</v>
      </c>
      <c r="J4956" s="78">
        <v>1.0865809999999998</v>
      </c>
      <c r="K4956" s="80">
        <f t="shared" si="786"/>
        <v>1.0865809999999998</v>
      </c>
      <c r="L4956" s="68" t="str">
        <f t="shared" si="779"/>
        <v>Normal</v>
      </c>
      <c r="N4956" s="67">
        <f t="shared" si="780"/>
        <v>0</v>
      </c>
      <c r="O4956" s="67">
        <f t="shared" si="781"/>
        <v>1.0865809999999998</v>
      </c>
      <c r="P4956" s="81">
        <f t="shared" si="782"/>
        <v>3.9818484829090615</v>
      </c>
      <c r="Q4956" s="81">
        <f t="shared" si="783"/>
        <v>3.9818484829090615</v>
      </c>
      <c r="S4956" s="1">
        <f t="shared" si="787"/>
        <v>2</v>
      </c>
      <c r="T4956" s="1" t="str">
        <f t="shared" si="788"/>
        <v>Peak</v>
      </c>
    </row>
    <row r="4957" spans="1:20" x14ac:dyDescent="0.25">
      <c r="A4957" s="85">
        <v>45132.749999988278</v>
      </c>
      <c r="B4957" s="1">
        <v>7</v>
      </c>
      <c r="C4957" s="1">
        <v>25</v>
      </c>
      <c r="D4957" s="1">
        <v>19</v>
      </c>
      <c r="E4957" s="1" t="str">
        <f t="shared" si="784"/>
        <v>Summer</v>
      </c>
      <c r="F4957" s="78">
        <v>2.6354000000000002</v>
      </c>
      <c r="G4957" s="79">
        <f t="shared" si="785"/>
        <v>5.014016163385338</v>
      </c>
      <c r="J4957" s="78">
        <v>0.18712799999999999</v>
      </c>
      <c r="K4957" s="80">
        <f t="shared" si="786"/>
        <v>0.18712799999999999</v>
      </c>
      <c r="L4957" s="68" t="str">
        <f t="shared" si="779"/>
        <v>Normal</v>
      </c>
      <c r="N4957" s="67">
        <f t="shared" si="780"/>
        <v>0</v>
      </c>
      <c r="O4957" s="67">
        <f t="shared" si="781"/>
        <v>0.18712799999999999</v>
      </c>
      <c r="P4957" s="81">
        <f t="shared" si="782"/>
        <v>4.8268881633853375</v>
      </c>
      <c r="Q4957" s="81">
        <f t="shared" si="783"/>
        <v>4.8268881633853375</v>
      </c>
      <c r="S4957" s="1">
        <f t="shared" si="787"/>
        <v>2</v>
      </c>
      <c r="T4957" s="1" t="str">
        <f t="shared" si="788"/>
        <v>Peak</v>
      </c>
    </row>
    <row r="4958" spans="1:20" x14ac:dyDescent="0.25">
      <c r="A4958" s="85">
        <v>45132.791666654943</v>
      </c>
      <c r="B4958" s="1">
        <v>7</v>
      </c>
      <c r="C4958" s="1">
        <v>25</v>
      </c>
      <c r="D4958" s="1">
        <v>20</v>
      </c>
      <c r="E4958" s="1" t="str">
        <f t="shared" si="784"/>
        <v>Summer</v>
      </c>
      <c r="F4958" s="78">
        <v>2.4845000000000002</v>
      </c>
      <c r="G4958" s="79">
        <f t="shared" si="785"/>
        <v>4.726919313171007</v>
      </c>
      <c r="J4958" s="78">
        <v>0</v>
      </c>
      <c r="K4958" s="80">
        <f t="shared" si="786"/>
        <v>0</v>
      </c>
      <c r="L4958" s="68" t="str">
        <f t="shared" si="779"/>
        <v>Normal</v>
      </c>
      <c r="N4958" s="67">
        <f t="shared" si="780"/>
        <v>0</v>
      </c>
      <c r="O4958" s="67">
        <f t="shared" si="781"/>
        <v>0</v>
      </c>
      <c r="P4958" s="81">
        <f t="shared" si="782"/>
        <v>4.726919313171007</v>
      </c>
      <c r="Q4958" s="81">
        <f t="shared" si="783"/>
        <v>4.726919313171007</v>
      </c>
      <c r="S4958" s="1">
        <f t="shared" si="787"/>
        <v>2</v>
      </c>
      <c r="T4958" s="1" t="str">
        <f t="shared" si="788"/>
        <v>Peak</v>
      </c>
    </row>
    <row r="4959" spans="1:20" x14ac:dyDescent="0.25">
      <c r="A4959" s="85">
        <v>45132.833333321607</v>
      </c>
      <c r="B4959" s="1">
        <v>7</v>
      </c>
      <c r="C4959" s="1">
        <v>25</v>
      </c>
      <c r="D4959" s="1">
        <v>21</v>
      </c>
      <c r="E4959" s="1" t="str">
        <f t="shared" si="784"/>
        <v>Summer</v>
      </c>
      <c r="F4959" s="78">
        <v>2.3351000000000002</v>
      </c>
      <c r="G4959" s="79">
        <f t="shared" si="785"/>
        <v>4.4426763083862424</v>
      </c>
      <c r="J4959" s="78">
        <v>0</v>
      </c>
      <c r="K4959" s="80">
        <f t="shared" si="786"/>
        <v>0</v>
      </c>
      <c r="L4959" s="68" t="str">
        <f t="shared" si="779"/>
        <v>Normal</v>
      </c>
      <c r="N4959" s="67">
        <f t="shared" si="780"/>
        <v>0</v>
      </c>
      <c r="O4959" s="67">
        <f t="shared" si="781"/>
        <v>0</v>
      </c>
      <c r="P4959" s="81">
        <f t="shared" si="782"/>
        <v>4.4426763083862424</v>
      </c>
      <c r="Q4959" s="81">
        <f t="shared" si="783"/>
        <v>4.4426763083862424</v>
      </c>
      <c r="S4959" s="1">
        <f t="shared" si="787"/>
        <v>2</v>
      </c>
      <c r="T4959" s="1" t="str">
        <f t="shared" si="788"/>
        <v>Peak</v>
      </c>
    </row>
    <row r="4960" spans="1:20" x14ac:dyDescent="0.25">
      <c r="A4960" s="85">
        <v>45132.874999988271</v>
      </c>
      <c r="B4960" s="1">
        <v>7</v>
      </c>
      <c r="C4960" s="1">
        <v>25</v>
      </c>
      <c r="D4960" s="1">
        <v>22</v>
      </c>
      <c r="E4960" s="1" t="str">
        <f t="shared" si="784"/>
        <v>Summer</v>
      </c>
      <c r="F4960" s="78">
        <v>2.2025000000000001</v>
      </c>
      <c r="G4960" s="79">
        <f t="shared" si="785"/>
        <v>4.1903963724126152</v>
      </c>
      <c r="J4960" s="78">
        <v>0</v>
      </c>
      <c r="K4960" s="80">
        <f t="shared" si="786"/>
        <v>0</v>
      </c>
      <c r="L4960" s="68" t="str">
        <f t="shared" si="779"/>
        <v>Normal</v>
      </c>
      <c r="N4960" s="67">
        <f t="shared" si="780"/>
        <v>0</v>
      </c>
      <c r="O4960" s="67">
        <f t="shared" si="781"/>
        <v>0</v>
      </c>
      <c r="P4960" s="81">
        <f t="shared" si="782"/>
        <v>4.1903963724126152</v>
      </c>
      <c r="Q4960" s="81">
        <f t="shared" si="783"/>
        <v>4.1903963724126152</v>
      </c>
      <c r="S4960" s="1">
        <f t="shared" si="787"/>
        <v>2</v>
      </c>
      <c r="T4960" s="1" t="str">
        <f t="shared" si="788"/>
        <v>Off-Peak</v>
      </c>
    </row>
    <row r="4961" spans="1:20" x14ac:dyDescent="0.25">
      <c r="A4961" s="85">
        <v>45132.916666654935</v>
      </c>
      <c r="B4961" s="1">
        <v>7</v>
      </c>
      <c r="C4961" s="1">
        <v>25</v>
      </c>
      <c r="D4961" s="1">
        <v>23</v>
      </c>
      <c r="E4961" s="1" t="str">
        <f t="shared" si="784"/>
        <v>Summer</v>
      </c>
      <c r="F4961" s="78">
        <v>1.9755</v>
      </c>
      <c r="G4961" s="79">
        <f t="shared" si="785"/>
        <v>3.7585144307383072</v>
      </c>
      <c r="J4961" s="78">
        <v>0</v>
      </c>
      <c r="K4961" s="80">
        <f t="shared" si="786"/>
        <v>0</v>
      </c>
      <c r="L4961" s="68" t="str">
        <f t="shared" si="779"/>
        <v>Normal</v>
      </c>
      <c r="N4961" s="67">
        <f t="shared" si="780"/>
        <v>0</v>
      </c>
      <c r="O4961" s="67">
        <f t="shared" si="781"/>
        <v>0</v>
      </c>
      <c r="P4961" s="81">
        <f t="shared" si="782"/>
        <v>3.7585144307383072</v>
      </c>
      <c r="Q4961" s="81">
        <f t="shared" si="783"/>
        <v>3.7585144307383072</v>
      </c>
      <c r="S4961" s="1">
        <f t="shared" si="787"/>
        <v>2</v>
      </c>
      <c r="T4961" s="1" t="str">
        <f t="shared" si="788"/>
        <v>Off-Peak</v>
      </c>
    </row>
    <row r="4962" spans="1:20" x14ac:dyDescent="0.25">
      <c r="A4962" s="85">
        <v>45132.9583333216</v>
      </c>
      <c r="B4962" s="1">
        <v>7</v>
      </c>
      <c r="C4962" s="1">
        <v>26</v>
      </c>
      <c r="D4962" s="1">
        <v>0</v>
      </c>
      <c r="E4962" s="1" t="str">
        <f t="shared" si="784"/>
        <v>Summer</v>
      </c>
      <c r="F4962" s="78">
        <v>1.714</v>
      </c>
      <c r="G4962" s="79">
        <f t="shared" si="785"/>
        <v>3.2609940441839829</v>
      </c>
      <c r="J4962" s="78">
        <v>0</v>
      </c>
      <c r="K4962" s="80">
        <f t="shared" si="786"/>
        <v>0</v>
      </c>
      <c r="L4962" s="68" t="str">
        <f t="shared" si="779"/>
        <v>Normal</v>
      </c>
      <c r="N4962" s="67">
        <f t="shared" si="780"/>
        <v>0</v>
      </c>
      <c r="O4962" s="67">
        <f t="shared" si="781"/>
        <v>0</v>
      </c>
      <c r="P4962" s="81">
        <f t="shared" si="782"/>
        <v>3.2609940441839829</v>
      </c>
      <c r="Q4962" s="81">
        <f t="shared" si="783"/>
        <v>3.2609940441839829</v>
      </c>
      <c r="S4962" s="1">
        <f t="shared" si="787"/>
        <v>2</v>
      </c>
      <c r="T4962" s="1" t="str">
        <f t="shared" si="788"/>
        <v>Off-Peak</v>
      </c>
    </row>
    <row r="4963" spans="1:20" x14ac:dyDescent="0.25">
      <c r="A4963" s="85">
        <v>45132.999999988264</v>
      </c>
      <c r="B4963" s="1">
        <v>7</v>
      </c>
      <c r="C4963" s="1">
        <v>26</v>
      </c>
      <c r="D4963" s="1">
        <v>1</v>
      </c>
      <c r="E4963" s="1" t="str">
        <f t="shared" si="784"/>
        <v>Summer</v>
      </c>
      <c r="F4963" s="78">
        <v>1.5032000000000001</v>
      </c>
      <c r="G4963" s="79">
        <f t="shared" si="785"/>
        <v>2.8599336331489869</v>
      </c>
      <c r="J4963" s="78">
        <v>0</v>
      </c>
      <c r="K4963" s="80">
        <f t="shared" si="786"/>
        <v>0</v>
      </c>
      <c r="L4963" s="68" t="str">
        <f t="shared" si="779"/>
        <v>Normal</v>
      </c>
      <c r="N4963" s="67">
        <f t="shared" si="780"/>
        <v>0</v>
      </c>
      <c r="O4963" s="67">
        <f t="shared" si="781"/>
        <v>0</v>
      </c>
      <c r="P4963" s="81">
        <f t="shared" si="782"/>
        <v>2.8599336331489869</v>
      </c>
      <c r="Q4963" s="81">
        <f t="shared" si="783"/>
        <v>2.8599336331489869</v>
      </c>
      <c r="S4963" s="1">
        <f t="shared" si="787"/>
        <v>3</v>
      </c>
      <c r="T4963" s="1" t="str">
        <f t="shared" si="788"/>
        <v>Off-Peak</v>
      </c>
    </row>
    <row r="4964" spans="1:20" x14ac:dyDescent="0.25">
      <c r="A4964" s="85">
        <v>45133.041666654928</v>
      </c>
      <c r="B4964" s="1">
        <v>7</v>
      </c>
      <c r="C4964" s="1">
        <v>26</v>
      </c>
      <c r="D4964" s="1">
        <v>2</v>
      </c>
      <c r="E4964" s="1" t="str">
        <f t="shared" si="784"/>
        <v>Summer</v>
      </c>
      <c r="F4964" s="78">
        <v>1.3459000000000001</v>
      </c>
      <c r="G4964" s="79">
        <f t="shared" si="785"/>
        <v>2.5606603757685078</v>
      </c>
      <c r="J4964" s="78">
        <v>0</v>
      </c>
      <c r="K4964" s="80">
        <f t="shared" si="786"/>
        <v>0</v>
      </c>
      <c r="L4964" s="68" t="str">
        <f t="shared" si="779"/>
        <v>Normal</v>
      </c>
      <c r="N4964" s="67">
        <f t="shared" si="780"/>
        <v>0</v>
      </c>
      <c r="O4964" s="67">
        <f t="shared" si="781"/>
        <v>0</v>
      </c>
      <c r="P4964" s="81">
        <f t="shared" si="782"/>
        <v>2.5606603757685078</v>
      </c>
      <c r="Q4964" s="81">
        <f t="shared" si="783"/>
        <v>2.5606603757685078</v>
      </c>
      <c r="S4964" s="1">
        <f t="shared" si="787"/>
        <v>3</v>
      </c>
      <c r="T4964" s="1" t="str">
        <f t="shared" si="788"/>
        <v>Off-Peak</v>
      </c>
    </row>
    <row r="4965" spans="1:20" x14ac:dyDescent="0.25">
      <c r="A4965" s="85">
        <v>45133.083333321592</v>
      </c>
      <c r="B4965" s="1">
        <v>7</v>
      </c>
      <c r="C4965" s="1">
        <v>26</v>
      </c>
      <c r="D4965" s="1">
        <v>3</v>
      </c>
      <c r="E4965" s="1" t="str">
        <f t="shared" si="784"/>
        <v>Summer</v>
      </c>
      <c r="F4965" s="78">
        <v>1.2337</v>
      </c>
      <c r="G4965" s="79">
        <f t="shared" si="785"/>
        <v>2.3471927376369774</v>
      </c>
      <c r="J4965" s="78">
        <v>0</v>
      </c>
      <c r="K4965" s="80">
        <f t="shared" si="786"/>
        <v>0</v>
      </c>
      <c r="L4965" s="68" t="str">
        <f t="shared" si="779"/>
        <v>Normal</v>
      </c>
      <c r="N4965" s="67">
        <f t="shared" si="780"/>
        <v>0</v>
      </c>
      <c r="O4965" s="67">
        <f t="shared" si="781"/>
        <v>0</v>
      </c>
      <c r="P4965" s="81">
        <f t="shared" si="782"/>
        <v>2.3471927376369774</v>
      </c>
      <c r="Q4965" s="81">
        <f t="shared" si="783"/>
        <v>2.3471927376369774</v>
      </c>
      <c r="S4965" s="1">
        <f t="shared" si="787"/>
        <v>3</v>
      </c>
      <c r="T4965" s="1" t="str">
        <f t="shared" si="788"/>
        <v>Off-Peak</v>
      </c>
    </row>
    <row r="4966" spans="1:20" x14ac:dyDescent="0.25">
      <c r="A4966" s="85">
        <v>45133.124999988257</v>
      </c>
      <c r="B4966" s="1">
        <v>7</v>
      </c>
      <c r="C4966" s="1">
        <v>26</v>
      </c>
      <c r="D4966" s="1">
        <v>4</v>
      </c>
      <c r="E4966" s="1" t="str">
        <f t="shared" si="784"/>
        <v>Summer</v>
      </c>
      <c r="F4966" s="78">
        <v>1.1519999999999999</v>
      </c>
      <c r="G4966" s="79">
        <f t="shared" si="785"/>
        <v>2.1917532899066208</v>
      </c>
      <c r="J4966" s="78">
        <v>0</v>
      </c>
      <c r="K4966" s="80">
        <f t="shared" si="786"/>
        <v>0</v>
      </c>
      <c r="L4966" s="68" t="str">
        <f t="shared" si="779"/>
        <v>Normal</v>
      </c>
      <c r="N4966" s="67">
        <f t="shared" si="780"/>
        <v>0</v>
      </c>
      <c r="O4966" s="67">
        <f t="shared" si="781"/>
        <v>0</v>
      </c>
      <c r="P4966" s="81">
        <f t="shared" si="782"/>
        <v>2.1917532899066208</v>
      </c>
      <c r="Q4966" s="81">
        <f t="shared" si="783"/>
        <v>2.1917532899066208</v>
      </c>
      <c r="S4966" s="1">
        <f t="shared" si="787"/>
        <v>3</v>
      </c>
      <c r="T4966" s="1" t="str">
        <f t="shared" si="788"/>
        <v>Off-Peak</v>
      </c>
    </row>
    <row r="4967" spans="1:20" x14ac:dyDescent="0.25">
      <c r="A4967" s="85">
        <v>45133.166666654921</v>
      </c>
      <c r="B4967" s="1">
        <v>7</v>
      </c>
      <c r="C4967" s="1">
        <v>26</v>
      </c>
      <c r="D4967" s="1">
        <v>5</v>
      </c>
      <c r="E4967" s="1" t="str">
        <f t="shared" si="784"/>
        <v>Summer</v>
      </c>
      <c r="F4967" s="78">
        <v>1.0985</v>
      </c>
      <c r="G4967" s="79">
        <f t="shared" si="785"/>
        <v>2.0899661362521034</v>
      </c>
      <c r="J4967" s="78">
        <v>0</v>
      </c>
      <c r="K4967" s="80">
        <f t="shared" si="786"/>
        <v>0</v>
      </c>
      <c r="L4967" s="68" t="str">
        <f t="shared" si="779"/>
        <v>Normal</v>
      </c>
      <c r="N4967" s="67">
        <f t="shared" si="780"/>
        <v>0</v>
      </c>
      <c r="O4967" s="67">
        <f t="shared" si="781"/>
        <v>0</v>
      </c>
      <c r="P4967" s="81">
        <f t="shared" si="782"/>
        <v>2.0899661362521034</v>
      </c>
      <c r="Q4967" s="81">
        <f t="shared" si="783"/>
        <v>2.0899661362521034</v>
      </c>
      <c r="S4967" s="1">
        <f t="shared" si="787"/>
        <v>3</v>
      </c>
      <c r="T4967" s="1" t="str">
        <f t="shared" si="788"/>
        <v>Off-Peak</v>
      </c>
    </row>
    <row r="4968" spans="1:20" x14ac:dyDescent="0.25">
      <c r="A4968" s="85">
        <v>45133.208333321585</v>
      </c>
      <c r="B4968" s="1">
        <v>7</v>
      </c>
      <c r="C4968" s="1">
        <v>26</v>
      </c>
      <c r="D4968" s="1">
        <v>6</v>
      </c>
      <c r="E4968" s="1" t="str">
        <f t="shared" si="784"/>
        <v>Summer</v>
      </c>
      <c r="F4968" s="78">
        <v>1.0768</v>
      </c>
      <c r="G4968" s="79">
        <f t="shared" si="785"/>
        <v>2.0486805057043829</v>
      </c>
      <c r="J4968" s="78">
        <v>0.20048099999999999</v>
      </c>
      <c r="K4968" s="80">
        <f t="shared" si="786"/>
        <v>0.20048099999999999</v>
      </c>
      <c r="L4968" s="68" t="str">
        <f t="shared" si="779"/>
        <v>Normal</v>
      </c>
      <c r="N4968" s="67">
        <f t="shared" si="780"/>
        <v>0</v>
      </c>
      <c r="O4968" s="67">
        <f t="shared" si="781"/>
        <v>0.20048099999999999</v>
      </c>
      <c r="P4968" s="81">
        <f t="shared" si="782"/>
        <v>1.848199505704383</v>
      </c>
      <c r="Q4968" s="81">
        <f t="shared" si="783"/>
        <v>1.848199505704383</v>
      </c>
      <c r="S4968" s="1">
        <f t="shared" si="787"/>
        <v>3</v>
      </c>
      <c r="T4968" s="1" t="str">
        <f t="shared" si="788"/>
        <v>Peak</v>
      </c>
    </row>
    <row r="4969" spans="1:20" x14ac:dyDescent="0.25">
      <c r="A4969" s="85">
        <v>45133.249999988249</v>
      </c>
      <c r="B4969" s="1">
        <v>7</v>
      </c>
      <c r="C4969" s="1">
        <v>26</v>
      </c>
      <c r="D4969" s="1">
        <v>7</v>
      </c>
      <c r="E4969" s="1" t="str">
        <f t="shared" si="784"/>
        <v>Summer</v>
      </c>
      <c r="F4969" s="78">
        <v>1.1133</v>
      </c>
      <c r="G4969" s="79">
        <f t="shared" si="785"/>
        <v>2.1181240778238202</v>
      </c>
      <c r="J4969" s="78">
        <v>1.2787029999999999</v>
      </c>
      <c r="K4969" s="80">
        <f t="shared" si="786"/>
        <v>1.2787029999999999</v>
      </c>
      <c r="L4969" s="68" t="str">
        <f t="shared" si="779"/>
        <v>Normal</v>
      </c>
      <c r="N4969" s="67">
        <f t="shared" si="780"/>
        <v>0</v>
      </c>
      <c r="O4969" s="67">
        <f t="shared" si="781"/>
        <v>1.2787029999999999</v>
      </c>
      <c r="P4969" s="81">
        <f t="shared" si="782"/>
        <v>0.83942107782382025</v>
      </c>
      <c r="Q4969" s="81">
        <f t="shared" si="783"/>
        <v>0.83942107782382025</v>
      </c>
      <c r="S4969" s="1">
        <f t="shared" si="787"/>
        <v>3</v>
      </c>
      <c r="T4969" s="1" t="str">
        <f t="shared" si="788"/>
        <v>Peak</v>
      </c>
    </row>
    <row r="4970" spans="1:20" x14ac:dyDescent="0.25">
      <c r="A4970" s="85">
        <v>45133.291666654914</v>
      </c>
      <c r="B4970" s="1">
        <v>7</v>
      </c>
      <c r="C4970" s="1">
        <v>26</v>
      </c>
      <c r="D4970" s="1">
        <v>8</v>
      </c>
      <c r="E4970" s="1" t="str">
        <f t="shared" si="784"/>
        <v>Summer</v>
      </c>
      <c r="F4970" s="78">
        <v>1.2495000000000001</v>
      </c>
      <c r="G4970" s="79">
        <f t="shared" si="785"/>
        <v>2.3772532428284054</v>
      </c>
      <c r="J4970" s="78">
        <v>2.890549</v>
      </c>
      <c r="K4970" s="80">
        <f t="shared" si="786"/>
        <v>2.890549</v>
      </c>
      <c r="L4970" s="68" t="str">
        <f t="shared" si="779"/>
        <v>Normal</v>
      </c>
      <c r="N4970" s="67">
        <f t="shared" si="780"/>
        <v>0.51329575717159459</v>
      </c>
      <c r="O4970" s="67">
        <f t="shared" si="781"/>
        <v>2.3772532428284054</v>
      </c>
      <c r="P4970" s="81">
        <f t="shared" si="782"/>
        <v>0</v>
      </c>
      <c r="Q4970" s="81">
        <f t="shared" si="783"/>
        <v>-0.51329575717159459</v>
      </c>
      <c r="S4970" s="1">
        <f t="shared" si="787"/>
        <v>3</v>
      </c>
      <c r="T4970" s="1" t="str">
        <f t="shared" si="788"/>
        <v>Peak</v>
      </c>
    </row>
    <row r="4971" spans="1:20" x14ac:dyDescent="0.25">
      <c r="A4971" s="85">
        <v>45133.333333321578</v>
      </c>
      <c r="B4971" s="1">
        <v>7</v>
      </c>
      <c r="C4971" s="1">
        <v>26</v>
      </c>
      <c r="D4971" s="1">
        <v>9</v>
      </c>
      <c r="E4971" s="1" t="str">
        <f t="shared" si="784"/>
        <v>Summer</v>
      </c>
      <c r="F4971" s="78">
        <v>1.3313999999999999</v>
      </c>
      <c r="G4971" s="79">
        <f t="shared" si="785"/>
        <v>2.5330732032827039</v>
      </c>
      <c r="J4971" s="78">
        <v>4.2701960000000003</v>
      </c>
      <c r="K4971" s="80">
        <f t="shared" si="786"/>
        <v>4.2701960000000003</v>
      </c>
      <c r="L4971" s="68" t="str">
        <f t="shared" si="779"/>
        <v>Normal</v>
      </c>
      <c r="N4971" s="67">
        <f t="shared" si="780"/>
        <v>1.7371227967172964</v>
      </c>
      <c r="O4971" s="67">
        <f t="shared" si="781"/>
        <v>2.5330732032827039</v>
      </c>
      <c r="P4971" s="81">
        <f t="shared" si="782"/>
        <v>0</v>
      </c>
      <c r="Q4971" s="81">
        <f t="shared" si="783"/>
        <v>-1.7371227967172964</v>
      </c>
      <c r="S4971" s="1">
        <f t="shared" si="787"/>
        <v>3</v>
      </c>
      <c r="T4971" s="1" t="str">
        <f t="shared" si="788"/>
        <v>Peak</v>
      </c>
    </row>
    <row r="4972" spans="1:20" x14ac:dyDescent="0.25">
      <c r="A4972" s="85">
        <v>45133.374999988242</v>
      </c>
      <c r="B4972" s="1">
        <v>7</v>
      </c>
      <c r="C4972" s="1">
        <v>26</v>
      </c>
      <c r="D4972" s="1">
        <v>10</v>
      </c>
      <c r="E4972" s="1" t="str">
        <f t="shared" si="784"/>
        <v>Summer</v>
      </c>
      <c r="F4972" s="78">
        <v>1.3109</v>
      </c>
      <c r="G4972" s="79">
        <f t="shared" si="785"/>
        <v>2.4940706490786364</v>
      </c>
      <c r="J4972" s="78">
        <v>5.3232369999999998</v>
      </c>
      <c r="K4972" s="80">
        <f t="shared" si="786"/>
        <v>5.3232369999999998</v>
      </c>
      <c r="L4972" s="68" t="str">
        <f t="shared" si="779"/>
        <v>Normal</v>
      </c>
      <c r="N4972" s="67">
        <f t="shared" si="780"/>
        <v>2.8291663509213634</v>
      </c>
      <c r="O4972" s="67">
        <f t="shared" si="781"/>
        <v>2.4940706490786364</v>
      </c>
      <c r="P4972" s="81">
        <f t="shared" si="782"/>
        <v>0</v>
      </c>
      <c r="Q4972" s="81">
        <f t="shared" si="783"/>
        <v>-2.8291663509213634</v>
      </c>
      <c r="S4972" s="1">
        <f t="shared" si="787"/>
        <v>3</v>
      </c>
      <c r="T4972" s="1" t="str">
        <f t="shared" si="788"/>
        <v>Peak</v>
      </c>
    </row>
    <row r="4973" spans="1:20" x14ac:dyDescent="0.25">
      <c r="A4973" s="85">
        <v>45133.416666654906</v>
      </c>
      <c r="B4973" s="1">
        <v>7</v>
      </c>
      <c r="C4973" s="1">
        <v>26</v>
      </c>
      <c r="D4973" s="1">
        <v>11</v>
      </c>
      <c r="E4973" s="1" t="str">
        <f t="shared" si="784"/>
        <v>Summer</v>
      </c>
      <c r="F4973" s="78">
        <v>1.2715000000000001</v>
      </c>
      <c r="G4973" s="79">
        <f t="shared" si="785"/>
        <v>2.4191096424620389</v>
      </c>
      <c r="J4973" s="78">
        <v>6.0133260000000002</v>
      </c>
      <c r="K4973" s="80">
        <f t="shared" si="786"/>
        <v>6.0133260000000002</v>
      </c>
      <c r="L4973" s="68" t="str">
        <f t="shared" si="779"/>
        <v>Normal</v>
      </c>
      <c r="N4973" s="67">
        <f t="shared" si="780"/>
        <v>3.5942163575379613</v>
      </c>
      <c r="O4973" s="67">
        <f t="shared" si="781"/>
        <v>2.4191096424620389</v>
      </c>
      <c r="P4973" s="81">
        <f t="shared" si="782"/>
        <v>0</v>
      </c>
      <c r="Q4973" s="81">
        <f t="shared" si="783"/>
        <v>-3.5942163575379613</v>
      </c>
      <c r="S4973" s="1">
        <f t="shared" si="787"/>
        <v>3</v>
      </c>
      <c r="T4973" s="1" t="str">
        <f t="shared" si="788"/>
        <v>Peak</v>
      </c>
    </row>
    <row r="4974" spans="1:20" x14ac:dyDescent="0.25">
      <c r="A4974" s="85">
        <v>45133.458333321571</v>
      </c>
      <c r="B4974" s="1">
        <v>7</v>
      </c>
      <c r="C4974" s="1">
        <v>26</v>
      </c>
      <c r="D4974" s="1">
        <v>12</v>
      </c>
      <c r="E4974" s="1" t="str">
        <f t="shared" si="784"/>
        <v>Summer</v>
      </c>
      <c r="F4974" s="78">
        <v>1.3966000000000001</v>
      </c>
      <c r="G4974" s="79">
        <f t="shared" si="785"/>
        <v>2.6571203512878356</v>
      </c>
      <c r="J4974" s="78">
        <v>6.3417380000000003</v>
      </c>
      <c r="K4974" s="80">
        <f t="shared" si="786"/>
        <v>6.3417380000000003</v>
      </c>
      <c r="L4974" s="68" t="str">
        <f t="shared" si="779"/>
        <v>Normal</v>
      </c>
      <c r="N4974" s="67">
        <f t="shared" si="780"/>
        <v>3.6846176487121647</v>
      </c>
      <c r="O4974" s="67">
        <f t="shared" si="781"/>
        <v>2.6571203512878356</v>
      </c>
      <c r="P4974" s="81">
        <f t="shared" si="782"/>
        <v>0</v>
      </c>
      <c r="Q4974" s="81">
        <f t="shared" si="783"/>
        <v>-3.6846176487121647</v>
      </c>
      <c r="S4974" s="1">
        <f t="shared" si="787"/>
        <v>3</v>
      </c>
      <c r="T4974" s="1" t="str">
        <f t="shared" si="788"/>
        <v>Peak</v>
      </c>
    </row>
    <row r="4975" spans="1:20" x14ac:dyDescent="0.25">
      <c r="A4975" s="85">
        <v>45133.499999988235</v>
      </c>
      <c r="B4975" s="1">
        <v>7</v>
      </c>
      <c r="C4975" s="1">
        <v>26</v>
      </c>
      <c r="D4975" s="1">
        <v>13</v>
      </c>
      <c r="E4975" s="1" t="str">
        <f t="shared" si="784"/>
        <v>Summer</v>
      </c>
      <c r="F4975" s="78">
        <v>1.5629999999999999</v>
      </c>
      <c r="G4975" s="79">
        <f t="shared" si="785"/>
        <v>2.9737069376076808</v>
      </c>
      <c r="J4975" s="78">
        <v>6.3138290000000001</v>
      </c>
      <c r="K4975" s="80">
        <f t="shared" si="786"/>
        <v>6.3138290000000001</v>
      </c>
      <c r="L4975" s="68" t="str">
        <f t="shared" si="779"/>
        <v>Normal</v>
      </c>
      <c r="N4975" s="67">
        <f t="shared" si="780"/>
        <v>3.3401220623923193</v>
      </c>
      <c r="O4975" s="67">
        <f t="shared" si="781"/>
        <v>2.9737069376076808</v>
      </c>
      <c r="P4975" s="81">
        <f t="shared" si="782"/>
        <v>0</v>
      </c>
      <c r="Q4975" s="81">
        <f t="shared" si="783"/>
        <v>-3.3401220623923193</v>
      </c>
      <c r="S4975" s="1">
        <f t="shared" si="787"/>
        <v>3</v>
      </c>
      <c r="T4975" s="1" t="str">
        <f t="shared" si="788"/>
        <v>Peak</v>
      </c>
    </row>
    <row r="4976" spans="1:20" x14ac:dyDescent="0.25">
      <c r="A4976" s="85">
        <v>45133.541666654899</v>
      </c>
      <c r="B4976" s="1">
        <v>7</v>
      </c>
      <c r="C4976" s="1">
        <v>26</v>
      </c>
      <c r="D4976" s="1">
        <v>14</v>
      </c>
      <c r="E4976" s="1" t="str">
        <f t="shared" si="784"/>
        <v>Summer</v>
      </c>
      <c r="F4976" s="78">
        <v>1.7609999999999999</v>
      </c>
      <c r="G4976" s="79">
        <f t="shared" si="785"/>
        <v>3.3504145343103811</v>
      </c>
      <c r="J4976" s="78">
        <v>4.9686560000000002</v>
      </c>
      <c r="K4976" s="80">
        <f t="shared" si="786"/>
        <v>4.9686560000000002</v>
      </c>
      <c r="L4976" s="68" t="str">
        <f t="shared" si="779"/>
        <v>Normal</v>
      </c>
      <c r="N4976" s="67">
        <f t="shared" si="780"/>
        <v>1.6182414656896191</v>
      </c>
      <c r="O4976" s="67">
        <f t="shared" si="781"/>
        <v>3.3504145343103811</v>
      </c>
      <c r="P4976" s="81">
        <f t="shared" si="782"/>
        <v>0</v>
      </c>
      <c r="Q4976" s="81">
        <f t="shared" si="783"/>
        <v>-1.6182414656896191</v>
      </c>
      <c r="S4976" s="1">
        <f t="shared" si="787"/>
        <v>3</v>
      </c>
      <c r="T4976" s="1" t="str">
        <f t="shared" si="788"/>
        <v>Peak</v>
      </c>
    </row>
    <row r="4977" spans="1:20" x14ac:dyDescent="0.25">
      <c r="A4977" s="85">
        <v>45133.583333321563</v>
      </c>
      <c r="B4977" s="1">
        <v>7</v>
      </c>
      <c r="C4977" s="1">
        <v>26</v>
      </c>
      <c r="D4977" s="1">
        <v>15</v>
      </c>
      <c r="E4977" s="1" t="str">
        <f t="shared" si="784"/>
        <v>Summer</v>
      </c>
      <c r="F4977" s="78">
        <v>1.9702</v>
      </c>
      <c r="G4977" s="79">
        <f t="shared" si="785"/>
        <v>3.7484308435538405</v>
      </c>
      <c r="J4977" s="78">
        <v>5.066427</v>
      </c>
      <c r="K4977" s="80">
        <f t="shared" si="786"/>
        <v>5.066427</v>
      </c>
      <c r="L4977" s="68" t="str">
        <f t="shared" si="779"/>
        <v>Normal</v>
      </c>
      <c r="N4977" s="67">
        <f t="shared" si="780"/>
        <v>1.3179961564461595</v>
      </c>
      <c r="O4977" s="67">
        <f t="shared" si="781"/>
        <v>3.7484308435538405</v>
      </c>
      <c r="P4977" s="81">
        <f t="shared" si="782"/>
        <v>0</v>
      </c>
      <c r="Q4977" s="81">
        <f t="shared" si="783"/>
        <v>-1.3179961564461595</v>
      </c>
      <c r="S4977" s="1">
        <f t="shared" si="787"/>
        <v>3</v>
      </c>
      <c r="T4977" s="1" t="str">
        <f t="shared" si="788"/>
        <v>Peak</v>
      </c>
    </row>
    <row r="4978" spans="1:20" x14ac:dyDescent="0.25">
      <c r="A4978" s="85">
        <v>45133.624999988228</v>
      </c>
      <c r="B4978" s="1">
        <v>7</v>
      </c>
      <c r="C4978" s="1">
        <v>26</v>
      </c>
      <c r="D4978" s="1">
        <v>16</v>
      </c>
      <c r="E4978" s="1" t="str">
        <f t="shared" si="784"/>
        <v>Summer</v>
      </c>
      <c r="F4978" s="78">
        <v>2.1615000000000002</v>
      </c>
      <c r="G4978" s="79">
        <f t="shared" si="785"/>
        <v>4.1123912640044802</v>
      </c>
      <c r="J4978" s="78">
        <v>3.2195819999999999</v>
      </c>
      <c r="K4978" s="80">
        <f t="shared" si="786"/>
        <v>3.2195819999999999</v>
      </c>
      <c r="L4978" s="68" t="str">
        <f t="shared" si="779"/>
        <v>Normal</v>
      </c>
      <c r="N4978" s="67">
        <f t="shared" si="780"/>
        <v>0</v>
      </c>
      <c r="O4978" s="67">
        <f t="shared" si="781"/>
        <v>3.2195819999999999</v>
      </c>
      <c r="P4978" s="81">
        <f t="shared" si="782"/>
        <v>0.89280926400448024</v>
      </c>
      <c r="Q4978" s="81">
        <f t="shared" si="783"/>
        <v>0.89280926400448024</v>
      </c>
      <c r="S4978" s="1">
        <f t="shared" si="787"/>
        <v>3</v>
      </c>
      <c r="T4978" s="1" t="str">
        <f t="shared" si="788"/>
        <v>Peak</v>
      </c>
    </row>
    <row r="4979" spans="1:20" x14ac:dyDescent="0.25">
      <c r="A4979" s="85">
        <v>45133.666666654892</v>
      </c>
      <c r="B4979" s="1">
        <v>7</v>
      </c>
      <c r="C4979" s="1">
        <v>26</v>
      </c>
      <c r="D4979" s="1">
        <v>17</v>
      </c>
      <c r="E4979" s="1" t="str">
        <f t="shared" si="784"/>
        <v>Summer</v>
      </c>
      <c r="F4979" s="78">
        <v>2.3689</v>
      </c>
      <c r="G4979" s="79">
        <f t="shared" si="785"/>
        <v>4.5069829587324604</v>
      </c>
      <c r="J4979" s="78">
        <v>2.3960850000000002</v>
      </c>
      <c r="K4979" s="80">
        <f t="shared" si="786"/>
        <v>2.3960850000000002</v>
      </c>
      <c r="L4979" s="68" t="str">
        <f t="shared" si="779"/>
        <v>Normal</v>
      </c>
      <c r="N4979" s="67">
        <f t="shared" si="780"/>
        <v>0</v>
      </c>
      <c r="O4979" s="67">
        <f t="shared" si="781"/>
        <v>2.3960850000000002</v>
      </c>
      <c r="P4979" s="81">
        <f t="shared" si="782"/>
        <v>2.1108979587324601</v>
      </c>
      <c r="Q4979" s="81">
        <f t="shared" si="783"/>
        <v>2.1108979587324601</v>
      </c>
      <c r="S4979" s="1">
        <f t="shared" si="787"/>
        <v>3</v>
      </c>
      <c r="T4979" s="1" t="str">
        <f t="shared" si="788"/>
        <v>Peak</v>
      </c>
    </row>
    <row r="4980" spans="1:20" x14ac:dyDescent="0.25">
      <c r="A4980" s="85">
        <v>45133.708333321556</v>
      </c>
      <c r="B4980" s="1">
        <v>7</v>
      </c>
      <c r="C4980" s="1">
        <v>26</v>
      </c>
      <c r="D4980" s="1">
        <v>18</v>
      </c>
      <c r="E4980" s="1" t="str">
        <f t="shared" si="784"/>
        <v>Summer</v>
      </c>
      <c r="F4980" s="78">
        <v>2.5487000000000002</v>
      </c>
      <c r="G4980" s="79">
        <f t="shared" si="785"/>
        <v>4.8490638975564275</v>
      </c>
      <c r="J4980" s="78">
        <v>1.142617</v>
      </c>
      <c r="K4980" s="80">
        <f t="shared" si="786"/>
        <v>1.142617</v>
      </c>
      <c r="L4980" s="68" t="str">
        <f t="shared" si="779"/>
        <v>Normal</v>
      </c>
      <c r="N4980" s="67">
        <f t="shared" si="780"/>
        <v>0</v>
      </c>
      <c r="O4980" s="67">
        <f t="shared" si="781"/>
        <v>1.142617</v>
      </c>
      <c r="P4980" s="81">
        <f t="shared" si="782"/>
        <v>3.7064468975564275</v>
      </c>
      <c r="Q4980" s="81">
        <f t="shared" si="783"/>
        <v>3.7064468975564275</v>
      </c>
      <c r="S4980" s="1">
        <f t="shared" si="787"/>
        <v>3</v>
      </c>
      <c r="T4980" s="1" t="str">
        <f t="shared" si="788"/>
        <v>Peak</v>
      </c>
    </row>
    <row r="4981" spans="1:20" x14ac:dyDescent="0.25">
      <c r="A4981" s="85">
        <v>45133.74999998822</v>
      </c>
      <c r="B4981" s="1">
        <v>7</v>
      </c>
      <c r="C4981" s="1">
        <v>26</v>
      </c>
      <c r="D4981" s="1">
        <v>19</v>
      </c>
      <c r="E4981" s="1" t="str">
        <f t="shared" si="784"/>
        <v>Summer</v>
      </c>
      <c r="F4981" s="78">
        <v>2.6093000000000002</v>
      </c>
      <c r="G4981" s="79">
        <f t="shared" si="785"/>
        <v>4.9643592529108904</v>
      </c>
      <c r="J4981" s="78">
        <v>0.16917199999999999</v>
      </c>
      <c r="K4981" s="80">
        <f t="shared" si="786"/>
        <v>0.16917199999999999</v>
      </c>
      <c r="L4981" s="68" t="str">
        <f t="shared" si="779"/>
        <v>Normal</v>
      </c>
      <c r="N4981" s="67">
        <f t="shared" si="780"/>
        <v>0</v>
      </c>
      <c r="O4981" s="67">
        <f t="shared" si="781"/>
        <v>0.16917199999999999</v>
      </c>
      <c r="P4981" s="81">
        <f t="shared" si="782"/>
        <v>4.7951872529108908</v>
      </c>
      <c r="Q4981" s="81">
        <f t="shared" si="783"/>
        <v>4.7951872529108908</v>
      </c>
      <c r="S4981" s="1">
        <f t="shared" si="787"/>
        <v>3</v>
      </c>
      <c r="T4981" s="1" t="str">
        <f t="shared" si="788"/>
        <v>Peak</v>
      </c>
    </row>
    <row r="4982" spans="1:20" x14ac:dyDescent="0.25">
      <c r="A4982" s="85">
        <v>45133.791666654884</v>
      </c>
      <c r="B4982" s="1">
        <v>7</v>
      </c>
      <c r="C4982" s="1">
        <v>26</v>
      </c>
      <c r="D4982" s="1">
        <v>20</v>
      </c>
      <c r="E4982" s="1" t="str">
        <f t="shared" si="784"/>
        <v>Summer</v>
      </c>
      <c r="F4982" s="78">
        <v>2.5173000000000001</v>
      </c>
      <c r="G4982" s="79">
        <f t="shared" si="785"/>
        <v>4.7893233998975147</v>
      </c>
      <c r="J4982" s="78">
        <v>0</v>
      </c>
      <c r="K4982" s="80">
        <f t="shared" si="786"/>
        <v>0</v>
      </c>
      <c r="L4982" s="68" t="str">
        <f t="shared" si="779"/>
        <v>Normal</v>
      </c>
      <c r="N4982" s="67">
        <f t="shared" si="780"/>
        <v>0</v>
      </c>
      <c r="O4982" s="67">
        <f t="shared" si="781"/>
        <v>0</v>
      </c>
      <c r="P4982" s="81">
        <f t="shared" si="782"/>
        <v>4.7893233998975147</v>
      </c>
      <c r="Q4982" s="81">
        <f t="shared" si="783"/>
        <v>4.7893233998975147</v>
      </c>
      <c r="S4982" s="1">
        <f t="shared" si="787"/>
        <v>3</v>
      </c>
      <c r="T4982" s="1" t="str">
        <f t="shared" si="788"/>
        <v>Peak</v>
      </c>
    </row>
    <row r="4983" spans="1:20" x14ac:dyDescent="0.25">
      <c r="A4983" s="85">
        <v>45133.833333321549</v>
      </c>
      <c r="B4983" s="1">
        <v>7</v>
      </c>
      <c r="C4983" s="1">
        <v>26</v>
      </c>
      <c r="D4983" s="1">
        <v>21</v>
      </c>
      <c r="E4983" s="1" t="str">
        <f t="shared" si="784"/>
        <v>Summer</v>
      </c>
      <c r="F4983" s="78">
        <v>2.379</v>
      </c>
      <c r="G4983" s="79">
        <f t="shared" si="785"/>
        <v>4.5261988512915377</v>
      </c>
      <c r="J4983" s="78">
        <v>0</v>
      </c>
      <c r="K4983" s="80">
        <f t="shared" si="786"/>
        <v>0</v>
      </c>
      <c r="L4983" s="68" t="str">
        <f t="shared" si="779"/>
        <v>Normal</v>
      </c>
      <c r="N4983" s="67">
        <f t="shared" si="780"/>
        <v>0</v>
      </c>
      <c r="O4983" s="67">
        <f t="shared" si="781"/>
        <v>0</v>
      </c>
      <c r="P4983" s="81">
        <f t="shared" si="782"/>
        <v>4.5261988512915377</v>
      </c>
      <c r="Q4983" s="81">
        <f t="shared" si="783"/>
        <v>4.5261988512915377</v>
      </c>
      <c r="S4983" s="1">
        <f t="shared" si="787"/>
        <v>3</v>
      </c>
      <c r="T4983" s="1" t="str">
        <f t="shared" si="788"/>
        <v>Peak</v>
      </c>
    </row>
    <row r="4984" spans="1:20" x14ac:dyDescent="0.25">
      <c r="A4984" s="85">
        <v>45133.874999988213</v>
      </c>
      <c r="B4984" s="1">
        <v>7</v>
      </c>
      <c r="C4984" s="1">
        <v>26</v>
      </c>
      <c r="D4984" s="1">
        <v>22</v>
      </c>
      <c r="E4984" s="1" t="str">
        <f t="shared" si="784"/>
        <v>Summer</v>
      </c>
      <c r="F4984" s="78">
        <v>2.2505999999999999</v>
      </c>
      <c r="G4984" s="79">
        <f t="shared" si="785"/>
        <v>4.2819096825206948</v>
      </c>
      <c r="J4984" s="78">
        <v>0</v>
      </c>
      <c r="K4984" s="80">
        <f t="shared" si="786"/>
        <v>0</v>
      </c>
      <c r="L4984" s="68" t="str">
        <f t="shared" si="779"/>
        <v>Normal</v>
      </c>
      <c r="N4984" s="67">
        <f t="shared" si="780"/>
        <v>0</v>
      </c>
      <c r="O4984" s="67">
        <f t="shared" si="781"/>
        <v>0</v>
      </c>
      <c r="P4984" s="81">
        <f t="shared" si="782"/>
        <v>4.2819096825206948</v>
      </c>
      <c r="Q4984" s="81">
        <f t="shared" si="783"/>
        <v>4.2819096825206948</v>
      </c>
      <c r="S4984" s="1">
        <f t="shared" si="787"/>
        <v>3</v>
      </c>
      <c r="T4984" s="1" t="str">
        <f t="shared" si="788"/>
        <v>Off-Peak</v>
      </c>
    </row>
    <row r="4985" spans="1:20" x14ac:dyDescent="0.25">
      <c r="A4985" s="85">
        <v>45133.916666654877</v>
      </c>
      <c r="B4985" s="1">
        <v>7</v>
      </c>
      <c r="C4985" s="1">
        <v>26</v>
      </c>
      <c r="D4985" s="1">
        <v>23</v>
      </c>
      <c r="E4985" s="1" t="str">
        <f t="shared" si="784"/>
        <v>Summer</v>
      </c>
      <c r="F4985" s="78">
        <v>2.0104000000000002</v>
      </c>
      <c r="G4985" s="79">
        <f t="shared" si="785"/>
        <v>3.8249139010662074</v>
      </c>
      <c r="J4985" s="78">
        <v>0</v>
      </c>
      <c r="K4985" s="80">
        <f t="shared" si="786"/>
        <v>0</v>
      </c>
      <c r="L4985" s="68" t="str">
        <f t="shared" si="779"/>
        <v>Normal</v>
      </c>
      <c r="N4985" s="67">
        <f t="shared" si="780"/>
        <v>0</v>
      </c>
      <c r="O4985" s="67">
        <f t="shared" si="781"/>
        <v>0</v>
      </c>
      <c r="P4985" s="81">
        <f t="shared" si="782"/>
        <v>3.8249139010662074</v>
      </c>
      <c r="Q4985" s="81">
        <f t="shared" si="783"/>
        <v>3.8249139010662074</v>
      </c>
      <c r="S4985" s="1">
        <f t="shared" si="787"/>
        <v>3</v>
      </c>
      <c r="T4985" s="1" t="str">
        <f t="shared" si="788"/>
        <v>Off-Peak</v>
      </c>
    </row>
    <row r="4986" spans="1:20" x14ac:dyDescent="0.25">
      <c r="A4986" s="85">
        <v>45133.958333321541</v>
      </c>
      <c r="B4986" s="1">
        <v>7</v>
      </c>
      <c r="C4986" s="1">
        <v>27</v>
      </c>
      <c r="D4986" s="1">
        <v>0</v>
      </c>
      <c r="E4986" s="1" t="str">
        <f t="shared" si="784"/>
        <v>Summer</v>
      </c>
      <c r="F4986" s="78">
        <v>1.7437</v>
      </c>
      <c r="G4986" s="79">
        <f t="shared" si="785"/>
        <v>3.317500183689388</v>
      </c>
      <c r="J4986" s="78">
        <v>0</v>
      </c>
      <c r="K4986" s="80">
        <f t="shared" si="786"/>
        <v>0</v>
      </c>
      <c r="L4986" s="68" t="str">
        <f t="shared" si="779"/>
        <v>Normal</v>
      </c>
      <c r="N4986" s="67">
        <f t="shared" si="780"/>
        <v>0</v>
      </c>
      <c r="O4986" s="67">
        <f t="shared" si="781"/>
        <v>0</v>
      </c>
      <c r="P4986" s="81">
        <f t="shared" si="782"/>
        <v>3.317500183689388</v>
      </c>
      <c r="Q4986" s="81">
        <f t="shared" si="783"/>
        <v>3.317500183689388</v>
      </c>
      <c r="S4986" s="1">
        <f t="shared" si="787"/>
        <v>3</v>
      </c>
      <c r="T4986" s="1" t="str">
        <f t="shared" si="788"/>
        <v>Off-Peak</v>
      </c>
    </row>
    <row r="4987" spans="1:20" x14ac:dyDescent="0.25">
      <c r="A4987" s="85">
        <v>45133.999999988206</v>
      </c>
      <c r="B4987" s="1">
        <v>7</v>
      </c>
      <c r="C4987" s="1">
        <v>27</v>
      </c>
      <c r="D4987" s="1">
        <v>1</v>
      </c>
      <c r="E4987" s="1" t="str">
        <f t="shared" si="784"/>
        <v>Summer</v>
      </c>
      <c r="F4987" s="78">
        <v>1.4952000000000001</v>
      </c>
      <c r="G4987" s="79">
        <f t="shared" si="785"/>
        <v>2.8447131241913017</v>
      </c>
      <c r="J4987" s="78">
        <v>0</v>
      </c>
      <c r="K4987" s="80">
        <f t="shared" si="786"/>
        <v>0</v>
      </c>
      <c r="L4987" s="68" t="str">
        <f t="shared" si="779"/>
        <v>Normal</v>
      </c>
      <c r="N4987" s="67">
        <f t="shared" si="780"/>
        <v>0</v>
      </c>
      <c r="O4987" s="67">
        <f t="shared" si="781"/>
        <v>0</v>
      </c>
      <c r="P4987" s="81">
        <f t="shared" si="782"/>
        <v>2.8447131241913017</v>
      </c>
      <c r="Q4987" s="81">
        <f t="shared" si="783"/>
        <v>2.8447131241913017</v>
      </c>
      <c r="S4987" s="1">
        <f t="shared" si="787"/>
        <v>4</v>
      </c>
      <c r="T4987" s="1" t="str">
        <f t="shared" si="788"/>
        <v>Off-Peak</v>
      </c>
    </row>
    <row r="4988" spans="1:20" x14ac:dyDescent="0.25">
      <c r="A4988" s="85">
        <v>45134.04166665487</v>
      </c>
      <c r="B4988" s="1">
        <v>7</v>
      </c>
      <c r="C4988" s="1">
        <v>27</v>
      </c>
      <c r="D4988" s="1">
        <v>2</v>
      </c>
      <c r="E4988" s="1" t="str">
        <f t="shared" si="784"/>
        <v>Summer</v>
      </c>
      <c r="F4988" s="78">
        <v>1.3046</v>
      </c>
      <c r="G4988" s="79">
        <f t="shared" si="785"/>
        <v>2.4820844982744599</v>
      </c>
      <c r="J4988" s="78">
        <v>0</v>
      </c>
      <c r="K4988" s="80">
        <f t="shared" si="786"/>
        <v>0</v>
      </c>
      <c r="L4988" s="68" t="str">
        <f t="shared" si="779"/>
        <v>Normal</v>
      </c>
      <c r="N4988" s="67">
        <f t="shared" si="780"/>
        <v>0</v>
      </c>
      <c r="O4988" s="67">
        <f t="shared" si="781"/>
        <v>0</v>
      </c>
      <c r="P4988" s="81">
        <f t="shared" si="782"/>
        <v>2.4820844982744599</v>
      </c>
      <c r="Q4988" s="81">
        <f t="shared" si="783"/>
        <v>2.4820844982744599</v>
      </c>
      <c r="S4988" s="1">
        <f t="shared" si="787"/>
        <v>4</v>
      </c>
      <c r="T4988" s="1" t="str">
        <f t="shared" si="788"/>
        <v>Off-Peak</v>
      </c>
    </row>
    <row r="4989" spans="1:20" x14ac:dyDescent="0.25">
      <c r="A4989" s="85">
        <v>45134.083333321534</v>
      </c>
      <c r="B4989" s="1">
        <v>7</v>
      </c>
      <c r="C4989" s="1">
        <v>27</v>
      </c>
      <c r="D4989" s="1">
        <v>3</v>
      </c>
      <c r="E4989" s="1" t="str">
        <f t="shared" si="784"/>
        <v>Summer</v>
      </c>
      <c r="F4989" s="78">
        <v>1.1673</v>
      </c>
      <c r="G4989" s="79">
        <f t="shared" si="785"/>
        <v>2.2208625132881932</v>
      </c>
      <c r="J4989" s="78">
        <v>0</v>
      </c>
      <c r="K4989" s="80">
        <f t="shared" si="786"/>
        <v>0</v>
      </c>
      <c r="L4989" s="68" t="str">
        <f t="shared" si="779"/>
        <v>Normal</v>
      </c>
      <c r="N4989" s="67">
        <f t="shared" si="780"/>
        <v>0</v>
      </c>
      <c r="O4989" s="67">
        <f t="shared" si="781"/>
        <v>0</v>
      </c>
      <c r="P4989" s="81">
        <f t="shared" si="782"/>
        <v>2.2208625132881932</v>
      </c>
      <c r="Q4989" s="81">
        <f t="shared" si="783"/>
        <v>2.2208625132881932</v>
      </c>
      <c r="S4989" s="1">
        <f t="shared" si="787"/>
        <v>4</v>
      </c>
      <c r="T4989" s="1" t="str">
        <f t="shared" si="788"/>
        <v>Off-Peak</v>
      </c>
    </row>
    <row r="4990" spans="1:20" x14ac:dyDescent="0.25">
      <c r="A4990" s="85">
        <v>45134.124999988198</v>
      </c>
      <c r="B4990" s="1">
        <v>7</v>
      </c>
      <c r="C4990" s="1">
        <v>27</v>
      </c>
      <c r="D4990" s="1">
        <v>4</v>
      </c>
      <c r="E4990" s="1" t="str">
        <f t="shared" si="784"/>
        <v>Summer</v>
      </c>
      <c r="F4990" s="78">
        <v>1.0691999999999999</v>
      </c>
      <c r="G4990" s="79">
        <f t="shared" si="785"/>
        <v>2.0342210221945822</v>
      </c>
      <c r="J4990" s="78">
        <v>0</v>
      </c>
      <c r="K4990" s="80">
        <f t="shared" si="786"/>
        <v>0</v>
      </c>
      <c r="L4990" s="68" t="str">
        <f t="shared" si="779"/>
        <v>Normal</v>
      </c>
      <c r="N4990" s="67">
        <f t="shared" si="780"/>
        <v>0</v>
      </c>
      <c r="O4990" s="67">
        <f t="shared" si="781"/>
        <v>0</v>
      </c>
      <c r="P4990" s="81">
        <f t="shared" si="782"/>
        <v>2.0342210221945822</v>
      </c>
      <c r="Q4990" s="81">
        <f t="shared" si="783"/>
        <v>2.0342210221945822</v>
      </c>
      <c r="S4990" s="1">
        <f t="shared" si="787"/>
        <v>4</v>
      </c>
      <c r="T4990" s="1" t="str">
        <f t="shared" si="788"/>
        <v>Off-Peak</v>
      </c>
    </row>
    <row r="4991" spans="1:20" x14ac:dyDescent="0.25">
      <c r="A4991" s="85">
        <v>45134.166666654863</v>
      </c>
      <c r="B4991" s="1">
        <v>7</v>
      </c>
      <c r="C4991" s="1">
        <v>27</v>
      </c>
      <c r="D4991" s="1">
        <v>5</v>
      </c>
      <c r="E4991" s="1" t="str">
        <f t="shared" si="784"/>
        <v>Summer</v>
      </c>
      <c r="F4991" s="78">
        <v>1.004</v>
      </c>
      <c r="G4991" s="79">
        <f t="shared" si="785"/>
        <v>1.9101738741894507</v>
      </c>
      <c r="J4991" s="78">
        <v>0</v>
      </c>
      <c r="K4991" s="80">
        <f t="shared" si="786"/>
        <v>0</v>
      </c>
      <c r="L4991" s="68" t="str">
        <f t="shared" si="779"/>
        <v>Normal</v>
      </c>
      <c r="N4991" s="67">
        <f t="shared" si="780"/>
        <v>0</v>
      </c>
      <c r="O4991" s="67">
        <f t="shared" si="781"/>
        <v>0</v>
      </c>
      <c r="P4991" s="81">
        <f t="shared" si="782"/>
        <v>1.9101738741894507</v>
      </c>
      <c r="Q4991" s="81">
        <f t="shared" si="783"/>
        <v>1.9101738741894507</v>
      </c>
      <c r="S4991" s="1">
        <f t="shared" si="787"/>
        <v>4</v>
      </c>
      <c r="T4991" s="1" t="str">
        <f t="shared" si="788"/>
        <v>Off-Peak</v>
      </c>
    </row>
    <row r="4992" spans="1:20" x14ac:dyDescent="0.25">
      <c r="A4992" s="85">
        <v>45134.208333321527</v>
      </c>
      <c r="B4992" s="1">
        <v>7</v>
      </c>
      <c r="C4992" s="1">
        <v>27</v>
      </c>
      <c r="D4992" s="1">
        <v>6</v>
      </c>
      <c r="E4992" s="1" t="str">
        <f t="shared" si="784"/>
        <v>Summer</v>
      </c>
      <c r="F4992" s="78">
        <v>0.97250000000000003</v>
      </c>
      <c r="G4992" s="79">
        <f t="shared" si="785"/>
        <v>1.8502431201685667</v>
      </c>
      <c r="J4992" s="78">
        <v>0.230347</v>
      </c>
      <c r="K4992" s="80">
        <f t="shared" si="786"/>
        <v>0.230347</v>
      </c>
      <c r="L4992" s="68" t="str">
        <f t="shared" si="779"/>
        <v>Normal</v>
      </c>
      <c r="N4992" s="67">
        <f t="shared" si="780"/>
        <v>0</v>
      </c>
      <c r="O4992" s="67">
        <f t="shared" si="781"/>
        <v>0.230347</v>
      </c>
      <c r="P4992" s="81">
        <f t="shared" si="782"/>
        <v>1.6198961201685667</v>
      </c>
      <c r="Q4992" s="81">
        <f t="shared" si="783"/>
        <v>1.6198961201685667</v>
      </c>
      <c r="S4992" s="1">
        <f t="shared" si="787"/>
        <v>4</v>
      </c>
      <c r="T4992" s="1" t="str">
        <f t="shared" si="788"/>
        <v>Peak</v>
      </c>
    </row>
    <row r="4993" spans="1:20" x14ac:dyDescent="0.25">
      <c r="A4993" s="85">
        <v>45134.249999988191</v>
      </c>
      <c r="B4993" s="1">
        <v>7</v>
      </c>
      <c r="C4993" s="1">
        <v>27</v>
      </c>
      <c r="D4993" s="1">
        <v>7</v>
      </c>
      <c r="E4993" s="1" t="str">
        <f t="shared" si="784"/>
        <v>Summer</v>
      </c>
      <c r="F4993" s="78">
        <v>0.99919999999999998</v>
      </c>
      <c r="G4993" s="79">
        <f t="shared" si="785"/>
        <v>1.9010415688148399</v>
      </c>
      <c r="J4993" s="78">
        <v>1.2450730000000001</v>
      </c>
      <c r="K4993" s="80">
        <f t="shared" si="786"/>
        <v>1.2450730000000001</v>
      </c>
      <c r="L4993" s="68" t="str">
        <f t="shared" si="779"/>
        <v>Normal</v>
      </c>
      <c r="N4993" s="67">
        <f t="shared" si="780"/>
        <v>0</v>
      </c>
      <c r="O4993" s="67">
        <f t="shared" si="781"/>
        <v>1.2450730000000001</v>
      </c>
      <c r="P4993" s="81">
        <f t="shared" si="782"/>
        <v>0.65596856881483978</v>
      </c>
      <c r="Q4993" s="81">
        <f t="shared" si="783"/>
        <v>0.65596856881483978</v>
      </c>
      <c r="S4993" s="1">
        <f t="shared" si="787"/>
        <v>4</v>
      </c>
      <c r="T4993" s="1" t="str">
        <f t="shared" si="788"/>
        <v>Peak</v>
      </c>
    </row>
    <row r="4994" spans="1:20" x14ac:dyDescent="0.25">
      <c r="A4994" s="85">
        <v>45134.291666654855</v>
      </c>
      <c r="B4994" s="1">
        <v>7</v>
      </c>
      <c r="C4994" s="1">
        <v>27</v>
      </c>
      <c r="D4994" s="1">
        <v>8</v>
      </c>
      <c r="E4994" s="1" t="str">
        <f t="shared" si="784"/>
        <v>Summer</v>
      </c>
      <c r="F4994" s="78">
        <v>1.1657999999999999</v>
      </c>
      <c r="G4994" s="79">
        <f t="shared" si="785"/>
        <v>2.2180086678586273</v>
      </c>
      <c r="J4994" s="78">
        <v>2.219325</v>
      </c>
      <c r="K4994" s="80">
        <f t="shared" si="786"/>
        <v>2.219325</v>
      </c>
      <c r="L4994" s="68" t="str">
        <f t="shared" si="779"/>
        <v>Normal</v>
      </c>
      <c r="N4994" s="67">
        <f t="shared" si="780"/>
        <v>1.3163321413727225E-3</v>
      </c>
      <c r="O4994" s="67">
        <f t="shared" si="781"/>
        <v>2.2180086678586273</v>
      </c>
      <c r="P4994" s="81">
        <f t="shared" si="782"/>
        <v>0</v>
      </c>
      <c r="Q4994" s="81">
        <f t="shared" si="783"/>
        <v>-1.3163321413727225E-3</v>
      </c>
      <c r="S4994" s="1">
        <f t="shared" si="787"/>
        <v>4</v>
      </c>
      <c r="T4994" s="1" t="str">
        <f t="shared" si="788"/>
        <v>Peak</v>
      </c>
    </row>
    <row r="4995" spans="1:20" x14ac:dyDescent="0.25">
      <c r="A4995" s="85">
        <v>45134.33333332152</v>
      </c>
      <c r="B4995" s="1">
        <v>7</v>
      </c>
      <c r="C4995" s="1">
        <v>27</v>
      </c>
      <c r="D4995" s="1">
        <v>9</v>
      </c>
      <c r="E4995" s="1" t="str">
        <f t="shared" si="784"/>
        <v>Summer</v>
      </c>
      <c r="F4995" s="78">
        <v>1.3854</v>
      </c>
      <c r="G4995" s="79">
        <f t="shared" si="785"/>
        <v>2.6358116387470769</v>
      </c>
      <c r="J4995" s="78">
        <v>3.9517260000000003</v>
      </c>
      <c r="K4995" s="80">
        <f t="shared" si="786"/>
        <v>3.9517260000000003</v>
      </c>
      <c r="L4995" s="68" t="str">
        <f t="shared" si="779"/>
        <v>Normal</v>
      </c>
      <c r="N4995" s="67">
        <f t="shared" si="780"/>
        <v>1.3159143612529234</v>
      </c>
      <c r="O4995" s="67">
        <f t="shared" si="781"/>
        <v>2.6358116387470769</v>
      </c>
      <c r="P4995" s="81">
        <f t="shared" si="782"/>
        <v>0</v>
      </c>
      <c r="Q4995" s="81">
        <f t="shared" si="783"/>
        <v>-1.3159143612529234</v>
      </c>
      <c r="S4995" s="1">
        <f t="shared" si="787"/>
        <v>4</v>
      </c>
      <c r="T4995" s="1" t="str">
        <f t="shared" si="788"/>
        <v>Peak</v>
      </c>
    </row>
    <row r="4996" spans="1:20" x14ac:dyDescent="0.25">
      <c r="A4996" s="85">
        <v>45134.374999988184</v>
      </c>
      <c r="B4996" s="1">
        <v>7</v>
      </c>
      <c r="C4996" s="1">
        <v>27</v>
      </c>
      <c r="D4996" s="1">
        <v>10</v>
      </c>
      <c r="E4996" s="1" t="str">
        <f t="shared" si="784"/>
        <v>Summer</v>
      </c>
      <c r="F4996" s="78">
        <v>1.6281000000000001</v>
      </c>
      <c r="G4996" s="79">
        <f t="shared" si="785"/>
        <v>3.0975638292508418</v>
      </c>
      <c r="J4996" s="78">
        <v>4.3084829999999998</v>
      </c>
      <c r="K4996" s="80">
        <f t="shared" si="786"/>
        <v>4.3084829999999998</v>
      </c>
      <c r="L4996" s="68" t="str">
        <f t="shared" si="779"/>
        <v>Normal</v>
      </c>
      <c r="N4996" s="67">
        <f t="shared" si="780"/>
        <v>1.210919170749158</v>
      </c>
      <c r="O4996" s="67">
        <f t="shared" si="781"/>
        <v>3.0975638292508418</v>
      </c>
      <c r="P4996" s="81">
        <f t="shared" si="782"/>
        <v>0</v>
      </c>
      <c r="Q4996" s="81">
        <f t="shared" si="783"/>
        <v>-1.210919170749158</v>
      </c>
      <c r="S4996" s="1">
        <f t="shared" si="787"/>
        <v>4</v>
      </c>
      <c r="T4996" s="1" t="str">
        <f t="shared" si="788"/>
        <v>Peak</v>
      </c>
    </row>
    <row r="4997" spans="1:20" x14ac:dyDescent="0.25">
      <c r="A4997" s="85">
        <v>45134.416666654848</v>
      </c>
      <c r="B4997" s="1">
        <v>7</v>
      </c>
      <c r="C4997" s="1">
        <v>27</v>
      </c>
      <c r="D4997" s="1">
        <v>11</v>
      </c>
      <c r="E4997" s="1" t="str">
        <f t="shared" si="784"/>
        <v>Summer</v>
      </c>
      <c r="F4997" s="78">
        <v>1.8885000000000001</v>
      </c>
      <c r="G4997" s="79">
        <f t="shared" si="785"/>
        <v>3.5929913958234843</v>
      </c>
      <c r="J4997" s="78">
        <v>5.0875249999999994</v>
      </c>
      <c r="K4997" s="80">
        <f t="shared" si="786"/>
        <v>5.0875249999999994</v>
      </c>
      <c r="L4997" s="68" t="str">
        <f t="shared" si="779"/>
        <v>Normal</v>
      </c>
      <c r="N4997" s="67">
        <f t="shared" si="780"/>
        <v>1.4945336041765152</v>
      </c>
      <c r="O4997" s="67">
        <f t="shared" si="781"/>
        <v>3.5929913958234843</v>
      </c>
      <c r="P4997" s="81">
        <f t="shared" si="782"/>
        <v>0</v>
      </c>
      <c r="Q4997" s="81">
        <f t="shared" si="783"/>
        <v>-1.4945336041765152</v>
      </c>
      <c r="S4997" s="1">
        <f t="shared" si="787"/>
        <v>4</v>
      </c>
      <c r="T4997" s="1" t="str">
        <f t="shared" si="788"/>
        <v>Peak</v>
      </c>
    </row>
    <row r="4998" spans="1:20" x14ac:dyDescent="0.25">
      <c r="A4998" s="85">
        <v>45134.458333321512</v>
      </c>
      <c r="B4998" s="1">
        <v>7</v>
      </c>
      <c r="C4998" s="1">
        <v>27</v>
      </c>
      <c r="D4998" s="1">
        <v>12</v>
      </c>
      <c r="E4998" s="1" t="str">
        <f t="shared" si="784"/>
        <v>Summer</v>
      </c>
      <c r="F4998" s="78">
        <v>2.137</v>
      </c>
      <c r="G4998" s="79">
        <f t="shared" si="785"/>
        <v>4.0657784553215706</v>
      </c>
      <c r="J4998" s="78">
        <v>5.6434030000000002</v>
      </c>
      <c r="K4998" s="80">
        <f t="shared" si="786"/>
        <v>5.6434030000000002</v>
      </c>
      <c r="L4998" s="68" t="str">
        <f t="shared" si="779"/>
        <v>Normal</v>
      </c>
      <c r="N4998" s="67">
        <f t="shared" si="780"/>
        <v>1.5776245446784296</v>
      </c>
      <c r="O4998" s="67">
        <f t="shared" si="781"/>
        <v>4.0657784553215706</v>
      </c>
      <c r="P4998" s="81">
        <f t="shared" si="782"/>
        <v>0</v>
      </c>
      <c r="Q4998" s="81">
        <f t="shared" si="783"/>
        <v>-1.5776245446784296</v>
      </c>
      <c r="S4998" s="1">
        <f t="shared" si="787"/>
        <v>4</v>
      </c>
      <c r="T4998" s="1" t="str">
        <f t="shared" si="788"/>
        <v>Peak</v>
      </c>
    </row>
    <row r="4999" spans="1:20" x14ac:dyDescent="0.25">
      <c r="A4999" s="85">
        <v>45134.499999988177</v>
      </c>
      <c r="B4999" s="1">
        <v>7</v>
      </c>
      <c r="C4999" s="1">
        <v>27</v>
      </c>
      <c r="D4999" s="1">
        <v>13</v>
      </c>
      <c r="E4999" s="1" t="str">
        <f t="shared" si="784"/>
        <v>Summer</v>
      </c>
      <c r="F4999" s="78">
        <v>2.3464</v>
      </c>
      <c r="G4999" s="79">
        <f t="shared" si="785"/>
        <v>4.4641752772889713</v>
      </c>
      <c r="J4999" s="78">
        <v>4.6497190000000002</v>
      </c>
      <c r="K4999" s="80">
        <f t="shared" si="786"/>
        <v>4.6497190000000002</v>
      </c>
      <c r="L4999" s="68" t="str">
        <f t="shared" si="779"/>
        <v>Normal</v>
      </c>
      <c r="N4999" s="67">
        <f t="shared" si="780"/>
        <v>0.18554372271102881</v>
      </c>
      <c r="O4999" s="67">
        <f t="shared" si="781"/>
        <v>4.4641752772889713</v>
      </c>
      <c r="P4999" s="81">
        <f t="shared" si="782"/>
        <v>0</v>
      </c>
      <c r="Q4999" s="81">
        <f t="shared" si="783"/>
        <v>-0.18554372271102881</v>
      </c>
      <c r="S4999" s="1">
        <f t="shared" si="787"/>
        <v>4</v>
      </c>
      <c r="T4999" s="1" t="str">
        <f t="shared" si="788"/>
        <v>Peak</v>
      </c>
    </row>
    <row r="5000" spans="1:20" x14ac:dyDescent="0.25">
      <c r="A5000" s="85">
        <v>45134.541666654841</v>
      </c>
      <c r="B5000" s="1">
        <v>7</v>
      </c>
      <c r="C5000" s="1">
        <v>27</v>
      </c>
      <c r="D5000" s="1">
        <v>14</v>
      </c>
      <c r="E5000" s="1" t="str">
        <f t="shared" si="784"/>
        <v>Summer</v>
      </c>
      <c r="F5000" s="78">
        <v>2.5125000000000002</v>
      </c>
      <c r="G5000" s="79">
        <f t="shared" si="785"/>
        <v>4.7801910945229036</v>
      </c>
      <c r="J5000" s="78">
        <v>5.0600699999999996</v>
      </c>
      <c r="K5000" s="80">
        <f t="shared" si="786"/>
        <v>5.0600699999999996</v>
      </c>
      <c r="L5000" s="68" t="str">
        <f t="shared" si="779"/>
        <v>Normal</v>
      </c>
      <c r="N5000" s="67">
        <f t="shared" si="780"/>
        <v>0.27987890547709604</v>
      </c>
      <c r="O5000" s="67">
        <f t="shared" si="781"/>
        <v>4.7801910945229036</v>
      </c>
      <c r="P5000" s="81">
        <f t="shared" si="782"/>
        <v>0</v>
      </c>
      <c r="Q5000" s="81">
        <f t="shared" si="783"/>
        <v>-0.27987890547709604</v>
      </c>
      <c r="S5000" s="1">
        <f t="shared" si="787"/>
        <v>4</v>
      </c>
      <c r="T5000" s="1" t="str">
        <f t="shared" si="788"/>
        <v>Peak</v>
      </c>
    </row>
    <row r="5001" spans="1:20" x14ac:dyDescent="0.25">
      <c r="A5001" s="85">
        <v>45134.583333321505</v>
      </c>
      <c r="B5001" s="1">
        <v>7</v>
      </c>
      <c r="C5001" s="1">
        <v>27</v>
      </c>
      <c r="D5001" s="1">
        <v>15</v>
      </c>
      <c r="E5001" s="1" t="str">
        <f t="shared" si="784"/>
        <v>Summer</v>
      </c>
      <c r="F5001" s="78">
        <v>2.6495000000000002</v>
      </c>
      <c r="G5001" s="79">
        <f t="shared" si="785"/>
        <v>5.0408423104232574</v>
      </c>
      <c r="J5001" s="78">
        <v>4.357907</v>
      </c>
      <c r="K5001" s="80">
        <f t="shared" si="786"/>
        <v>4.357907</v>
      </c>
      <c r="L5001" s="68" t="str">
        <f t="shared" si="779"/>
        <v>Normal</v>
      </c>
      <c r="N5001" s="67">
        <f t="shared" si="780"/>
        <v>0</v>
      </c>
      <c r="O5001" s="67">
        <f t="shared" si="781"/>
        <v>4.357907</v>
      </c>
      <c r="P5001" s="81">
        <f t="shared" si="782"/>
        <v>0.68293531042325739</v>
      </c>
      <c r="Q5001" s="81">
        <f t="shared" si="783"/>
        <v>0.68293531042325739</v>
      </c>
      <c r="S5001" s="1">
        <f t="shared" si="787"/>
        <v>4</v>
      </c>
      <c r="T5001" s="1" t="str">
        <f t="shared" si="788"/>
        <v>Peak</v>
      </c>
    </row>
    <row r="5002" spans="1:20" x14ac:dyDescent="0.25">
      <c r="A5002" s="85">
        <v>45134.624999988169</v>
      </c>
      <c r="B5002" s="1">
        <v>7</v>
      </c>
      <c r="C5002" s="1">
        <v>27</v>
      </c>
      <c r="D5002" s="1">
        <v>16</v>
      </c>
      <c r="E5002" s="1" t="str">
        <f t="shared" si="784"/>
        <v>Summer</v>
      </c>
      <c r="F5002" s="78">
        <v>2.7938999999999998</v>
      </c>
      <c r="G5002" s="79">
        <f t="shared" si="785"/>
        <v>5.3155724971094687</v>
      </c>
      <c r="J5002" s="78">
        <v>3.735312</v>
      </c>
      <c r="K5002" s="80">
        <f t="shared" si="786"/>
        <v>3.735312</v>
      </c>
      <c r="L5002" s="68" t="str">
        <f t="shared" si="779"/>
        <v>Normal</v>
      </c>
      <c r="N5002" s="67">
        <f t="shared" si="780"/>
        <v>0</v>
      </c>
      <c r="O5002" s="67">
        <f t="shared" si="781"/>
        <v>3.735312</v>
      </c>
      <c r="P5002" s="81">
        <f t="shared" si="782"/>
        <v>1.5802604971094687</v>
      </c>
      <c r="Q5002" s="81">
        <f t="shared" si="783"/>
        <v>1.5802604971094687</v>
      </c>
      <c r="S5002" s="1">
        <f t="shared" si="787"/>
        <v>4</v>
      </c>
      <c r="T5002" s="1" t="str">
        <f t="shared" si="788"/>
        <v>Peak</v>
      </c>
    </row>
    <row r="5003" spans="1:20" x14ac:dyDescent="0.25">
      <c r="A5003" s="85">
        <v>45134.666666654834</v>
      </c>
      <c r="B5003" s="1">
        <v>7</v>
      </c>
      <c r="C5003" s="1">
        <v>27</v>
      </c>
      <c r="D5003" s="1">
        <v>17</v>
      </c>
      <c r="E5003" s="1" t="str">
        <f t="shared" si="784"/>
        <v>Summer</v>
      </c>
      <c r="F5003" s="78">
        <v>2.9134000000000002</v>
      </c>
      <c r="G5003" s="79">
        <f t="shared" si="785"/>
        <v>5.5429288496648867</v>
      </c>
      <c r="J5003" s="78">
        <v>2.4433859999999998</v>
      </c>
      <c r="K5003" s="80">
        <f t="shared" si="786"/>
        <v>2.4433859999999998</v>
      </c>
      <c r="L5003" s="68" t="str">
        <f t="shared" si="779"/>
        <v>Normal</v>
      </c>
      <c r="N5003" s="67">
        <f t="shared" si="780"/>
        <v>0</v>
      </c>
      <c r="O5003" s="67">
        <f t="shared" si="781"/>
        <v>2.4433859999999998</v>
      </c>
      <c r="P5003" s="81">
        <f t="shared" si="782"/>
        <v>3.0995428496648869</v>
      </c>
      <c r="Q5003" s="81">
        <f t="shared" si="783"/>
        <v>3.0995428496648869</v>
      </c>
      <c r="S5003" s="1">
        <f t="shared" si="787"/>
        <v>4</v>
      </c>
      <c r="T5003" s="1" t="str">
        <f t="shared" si="788"/>
        <v>Peak</v>
      </c>
    </row>
    <row r="5004" spans="1:20" x14ac:dyDescent="0.25">
      <c r="A5004" s="85">
        <v>45134.708333321498</v>
      </c>
      <c r="B5004" s="1">
        <v>7</v>
      </c>
      <c r="C5004" s="1">
        <v>27</v>
      </c>
      <c r="D5004" s="1">
        <v>18</v>
      </c>
      <c r="E5004" s="1" t="str">
        <f t="shared" si="784"/>
        <v>Summer</v>
      </c>
      <c r="F5004" s="78">
        <v>2.9803999999999999</v>
      </c>
      <c r="G5004" s="79">
        <f t="shared" si="785"/>
        <v>5.6704006121854968</v>
      </c>
      <c r="J5004" s="78">
        <v>0.96561800000000009</v>
      </c>
      <c r="K5004" s="80">
        <f t="shared" si="786"/>
        <v>0.96561800000000009</v>
      </c>
      <c r="L5004" s="68" t="str">
        <f t="shared" si="779"/>
        <v>Normal</v>
      </c>
      <c r="N5004" s="67">
        <f t="shared" si="780"/>
        <v>0</v>
      </c>
      <c r="O5004" s="67">
        <f t="shared" si="781"/>
        <v>0.96561800000000009</v>
      </c>
      <c r="P5004" s="81">
        <f t="shared" si="782"/>
        <v>4.7047826121854968</v>
      </c>
      <c r="Q5004" s="81">
        <f t="shared" si="783"/>
        <v>4.7047826121854968</v>
      </c>
      <c r="S5004" s="1">
        <f t="shared" si="787"/>
        <v>4</v>
      </c>
      <c r="T5004" s="1" t="str">
        <f t="shared" si="788"/>
        <v>Peak</v>
      </c>
    </row>
    <row r="5005" spans="1:20" x14ac:dyDescent="0.25">
      <c r="A5005" s="85">
        <v>45134.749999988162</v>
      </c>
      <c r="B5005" s="1">
        <v>7</v>
      </c>
      <c r="C5005" s="1">
        <v>27</v>
      </c>
      <c r="D5005" s="1">
        <v>19</v>
      </c>
      <c r="E5005" s="1" t="str">
        <f t="shared" si="784"/>
        <v>Summer</v>
      </c>
      <c r="F5005" s="78">
        <v>2.9312</v>
      </c>
      <c r="G5005" s="79">
        <f t="shared" si="785"/>
        <v>5.5767944820957354</v>
      </c>
      <c r="J5005" s="78">
        <v>0.17680600000000002</v>
      </c>
      <c r="K5005" s="80">
        <f t="shared" si="786"/>
        <v>0.17680600000000002</v>
      </c>
      <c r="L5005" s="68" t="str">
        <f t="shared" si="779"/>
        <v>Normal</v>
      </c>
      <c r="N5005" s="67">
        <f t="shared" si="780"/>
        <v>0</v>
      </c>
      <c r="O5005" s="67">
        <f t="shared" si="781"/>
        <v>0.17680600000000002</v>
      </c>
      <c r="P5005" s="81">
        <f t="shared" si="782"/>
        <v>5.3999884820957353</v>
      </c>
      <c r="Q5005" s="81">
        <f t="shared" si="783"/>
        <v>5.3999884820957353</v>
      </c>
      <c r="S5005" s="1">
        <f t="shared" si="787"/>
        <v>4</v>
      </c>
      <c r="T5005" s="1" t="str">
        <f t="shared" si="788"/>
        <v>Peak</v>
      </c>
    </row>
    <row r="5006" spans="1:20" x14ac:dyDescent="0.25">
      <c r="A5006" s="85">
        <v>45134.791666654826</v>
      </c>
      <c r="B5006" s="1">
        <v>7</v>
      </c>
      <c r="C5006" s="1">
        <v>27</v>
      </c>
      <c r="D5006" s="1">
        <v>20</v>
      </c>
      <c r="E5006" s="1" t="str">
        <f t="shared" si="784"/>
        <v>Summer</v>
      </c>
      <c r="F5006" s="78">
        <v>2.7829999999999999</v>
      </c>
      <c r="G5006" s="79">
        <f t="shared" si="785"/>
        <v>5.2948345536546233</v>
      </c>
      <c r="J5006" s="78">
        <v>0</v>
      </c>
      <c r="K5006" s="80">
        <f t="shared" si="786"/>
        <v>0</v>
      </c>
      <c r="L5006" s="68" t="str">
        <f t="shared" si="779"/>
        <v>Normal</v>
      </c>
      <c r="N5006" s="67">
        <f t="shared" si="780"/>
        <v>0</v>
      </c>
      <c r="O5006" s="67">
        <f t="shared" si="781"/>
        <v>0</v>
      </c>
      <c r="P5006" s="81">
        <f t="shared" si="782"/>
        <v>5.2948345536546233</v>
      </c>
      <c r="Q5006" s="81">
        <f t="shared" si="783"/>
        <v>5.2948345536546233</v>
      </c>
      <c r="S5006" s="1">
        <f t="shared" si="787"/>
        <v>4</v>
      </c>
      <c r="T5006" s="1" t="str">
        <f t="shared" si="788"/>
        <v>Peak</v>
      </c>
    </row>
    <row r="5007" spans="1:20" x14ac:dyDescent="0.25">
      <c r="A5007" s="85">
        <v>45134.83333332149</v>
      </c>
      <c r="B5007" s="1">
        <v>7</v>
      </c>
      <c r="C5007" s="1">
        <v>27</v>
      </c>
      <c r="D5007" s="1">
        <v>21</v>
      </c>
      <c r="E5007" s="1" t="str">
        <f t="shared" si="784"/>
        <v>Summer</v>
      </c>
      <c r="F5007" s="78">
        <v>2.6574</v>
      </c>
      <c r="G5007" s="79">
        <f t="shared" si="785"/>
        <v>5.0558725630189709</v>
      </c>
      <c r="J5007" s="78">
        <v>0</v>
      </c>
      <c r="K5007" s="80">
        <f t="shared" si="786"/>
        <v>0</v>
      </c>
      <c r="L5007" s="68" t="str">
        <f t="shared" si="779"/>
        <v>Normal</v>
      </c>
      <c r="N5007" s="67">
        <f t="shared" si="780"/>
        <v>0</v>
      </c>
      <c r="O5007" s="67">
        <f t="shared" si="781"/>
        <v>0</v>
      </c>
      <c r="P5007" s="81">
        <f t="shared" si="782"/>
        <v>5.0558725630189709</v>
      </c>
      <c r="Q5007" s="81">
        <f t="shared" si="783"/>
        <v>5.0558725630189709</v>
      </c>
      <c r="S5007" s="1">
        <f t="shared" si="787"/>
        <v>4</v>
      </c>
      <c r="T5007" s="1" t="str">
        <f t="shared" si="788"/>
        <v>Peak</v>
      </c>
    </row>
    <row r="5008" spans="1:20" x14ac:dyDescent="0.25">
      <c r="A5008" s="85">
        <v>45134.874999988155</v>
      </c>
      <c r="B5008" s="1">
        <v>7</v>
      </c>
      <c r="C5008" s="1">
        <v>27</v>
      </c>
      <c r="D5008" s="1">
        <v>22</v>
      </c>
      <c r="E5008" s="1" t="str">
        <f t="shared" si="784"/>
        <v>Summer</v>
      </c>
      <c r="F5008" s="78">
        <v>2.536</v>
      </c>
      <c r="G5008" s="79">
        <f t="shared" si="785"/>
        <v>4.8249013395861029</v>
      </c>
      <c r="J5008" s="78">
        <v>0</v>
      </c>
      <c r="K5008" s="80">
        <f t="shared" si="786"/>
        <v>0</v>
      </c>
      <c r="L5008" s="68" t="str">
        <f t="shared" si="779"/>
        <v>Normal</v>
      </c>
      <c r="N5008" s="67">
        <f t="shared" si="780"/>
        <v>0</v>
      </c>
      <c r="O5008" s="67">
        <f t="shared" si="781"/>
        <v>0</v>
      </c>
      <c r="P5008" s="81">
        <f t="shared" si="782"/>
        <v>4.8249013395861029</v>
      </c>
      <c r="Q5008" s="81">
        <f t="shared" si="783"/>
        <v>4.8249013395861029</v>
      </c>
      <c r="S5008" s="1">
        <f t="shared" si="787"/>
        <v>4</v>
      </c>
      <c r="T5008" s="1" t="str">
        <f t="shared" si="788"/>
        <v>Off-Peak</v>
      </c>
    </row>
    <row r="5009" spans="1:20" x14ac:dyDescent="0.25">
      <c r="A5009" s="85">
        <v>45134.916666654819</v>
      </c>
      <c r="B5009" s="1">
        <v>7</v>
      </c>
      <c r="C5009" s="1">
        <v>27</v>
      </c>
      <c r="D5009" s="1">
        <v>23</v>
      </c>
      <c r="E5009" s="1" t="str">
        <f t="shared" si="784"/>
        <v>Summer</v>
      </c>
      <c r="F5009" s="78">
        <v>2.3092000000000001</v>
      </c>
      <c r="G5009" s="79">
        <f t="shared" si="785"/>
        <v>4.3933999106357371</v>
      </c>
      <c r="J5009" s="78">
        <v>0</v>
      </c>
      <c r="K5009" s="80">
        <f t="shared" si="786"/>
        <v>0</v>
      </c>
      <c r="L5009" s="68" t="str">
        <f t="shared" si="779"/>
        <v>Normal</v>
      </c>
      <c r="N5009" s="67">
        <f t="shared" si="780"/>
        <v>0</v>
      </c>
      <c r="O5009" s="67">
        <f t="shared" si="781"/>
        <v>0</v>
      </c>
      <c r="P5009" s="81">
        <f t="shared" si="782"/>
        <v>4.3933999106357371</v>
      </c>
      <c r="Q5009" s="81">
        <f t="shared" si="783"/>
        <v>4.3933999106357371</v>
      </c>
      <c r="S5009" s="1">
        <f t="shared" si="787"/>
        <v>4</v>
      </c>
      <c r="T5009" s="1" t="str">
        <f t="shared" si="788"/>
        <v>Off-Peak</v>
      </c>
    </row>
    <row r="5010" spans="1:20" x14ac:dyDescent="0.25">
      <c r="A5010" s="85">
        <v>45134.958333321483</v>
      </c>
      <c r="B5010" s="1">
        <v>7</v>
      </c>
      <c r="C5010" s="1">
        <v>28</v>
      </c>
      <c r="D5010" s="1">
        <v>0</v>
      </c>
      <c r="E5010" s="1" t="str">
        <f t="shared" si="784"/>
        <v>Summer</v>
      </c>
      <c r="F5010" s="78">
        <v>2.0569999999999999</v>
      </c>
      <c r="G5010" s="79">
        <f t="shared" si="785"/>
        <v>3.9135733657447211</v>
      </c>
      <c r="J5010" s="78">
        <v>0</v>
      </c>
      <c r="K5010" s="80">
        <f t="shared" si="786"/>
        <v>0</v>
      </c>
      <c r="L5010" s="68" t="str">
        <f t="shared" si="779"/>
        <v>Normal</v>
      </c>
      <c r="N5010" s="67">
        <f t="shared" si="780"/>
        <v>0</v>
      </c>
      <c r="O5010" s="67">
        <f t="shared" si="781"/>
        <v>0</v>
      </c>
      <c r="P5010" s="81">
        <f t="shared" si="782"/>
        <v>3.9135733657447211</v>
      </c>
      <c r="Q5010" s="81">
        <f t="shared" si="783"/>
        <v>3.9135733657447211</v>
      </c>
      <c r="S5010" s="1">
        <f t="shared" si="787"/>
        <v>4</v>
      </c>
      <c r="T5010" s="1" t="str">
        <f t="shared" si="788"/>
        <v>Off-Peak</v>
      </c>
    </row>
    <row r="5011" spans="1:20" x14ac:dyDescent="0.25">
      <c r="A5011" s="85">
        <v>45134.999999988147</v>
      </c>
      <c r="B5011" s="1">
        <v>7</v>
      </c>
      <c r="C5011" s="1">
        <v>28</v>
      </c>
      <c r="D5011" s="1">
        <v>1</v>
      </c>
      <c r="E5011" s="1" t="str">
        <f t="shared" si="784"/>
        <v>Summer</v>
      </c>
      <c r="F5011" s="78">
        <v>1.8357000000000001</v>
      </c>
      <c r="G5011" s="79">
        <f t="shared" si="785"/>
        <v>3.4925360367027642</v>
      </c>
      <c r="J5011" s="78">
        <v>0</v>
      </c>
      <c r="K5011" s="80">
        <f t="shared" si="786"/>
        <v>0</v>
      </c>
      <c r="L5011" s="68" t="str">
        <f t="shared" ref="L5011:L5074" si="789">IF(AND(D5011&gt;=$C$2,D5011&lt;=$C$3,E5011="Summer"),"MaxDis","Normal")</f>
        <v>Normal</v>
      </c>
      <c r="N5011" s="67">
        <f t="shared" ref="N5011:N5074" si="790">IF(K5011-G5011&lt;0,0,K5011-G5011)</f>
        <v>0</v>
      </c>
      <c r="O5011" s="67">
        <f t="shared" ref="O5011:O5074" si="791">K5011-N5011</f>
        <v>0</v>
      </c>
      <c r="P5011" s="81">
        <f t="shared" ref="P5011:P5074" si="792">MAX(0,G5011-O5011)</f>
        <v>3.4925360367027642</v>
      </c>
      <c r="Q5011" s="81">
        <f t="shared" ref="Q5011:Q5074" si="793">G5011-K5011</f>
        <v>3.4925360367027642</v>
      </c>
      <c r="S5011" s="1">
        <f t="shared" si="787"/>
        <v>5</v>
      </c>
      <c r="T5011" s="1" t="str">
        <f t="shared" si="788"/>
        <v>Off-Peak</v>
      </c>
    </row>
    <row r="5012" spans="1:20" x14ac:dyDescent="0.25">
      <c r="A5012" s="85">
        <v>45135.041666654812</v>
      </c>
      <c r="B5012" s="1">
        <v>7</v>
      </c>
      <c r="C5012" s="1">
        <v>28</v>
      </c>
      <c r="D5012" s="1">
        <v>2</v>
      </c>
      <c r="E5012" s="1" t="str">
        <f t="shared" ref="E5012:E5075" si="794">IF(AND(B5012&gt;=$C$5,B5012&lt;=$C$6),"Summer","Non-Summer")</f>
        <v>Summer</v>
      </c>
      <c r="F5012" s="78">
        <v>1.6767000000000001</v>
      </c>
      <c r="G5012" s="79">
        <f t="shared" ref="G5012:G5075" si="795">F5012*$G$13</f>
        <v>3.1900284211687771</v>
      </c>
      <c r="J5012" s="78">
        <v>0</v>
      </c>
      <c r="K5012" s="80">
        <f t="shared" ref="K5012:K5075" si="796">J5012*$K$13</f>
        <v>0</v>
      </c>
      <c r="L5012" s="68" t="str">
        <f t="shared" si="789"/>
        <v>Normal</v>
      </c>
      <c r="N5012" s="67">
        <f t="shared" si="790"/>
        <v>0</v>
      </c>
      <c r="O5012" s="67">
        <f t="shared" si="791"/>
        <v>0</v>
      </c>
      <c r="P5012" s="81">
        <f t="shared" si="792"/>
        <v>3.1900284211687771</v>
      </c>
      <c r="Q5012" s="81">
        <f t="shared" si="793"/>
        <v>3.1900284211687771</v>
      </c>
      <c r="S5012" s="1">
        <f t="shared" ref="S5012:S5075" si="797">WEEKDAY(A5012,2)</f>
        <v>5</v>
      </c>
      <c r="T5012" s="1" t="str">
        <f t="shared" ref="T5012:T5075" si="798">IF(S5012&gt;5,"Off-Peak",IF(AND(D5012&gt;=$C$7,D5012&lt;$C$8),"Peak","Off-Peak"))</f>
        <v>Off-Peak</v>
      </c>
    </row>
    <row r="5013" spans="1:20" x14ac:dyDescent="0.25">
      <c r="A5013" s="85">
        <v>45135.083333321476</v>
      </c>
      <c r="B5013" s="1">
        <v>7</v>
      </c>
      <c r="C5013" s="1">
        <v>28</v>
      </c>
      <c r="D5013" s="1">
        <v>3</v>
      </c>
      <c r="E5013" s="1" t="str">
        <f t="shared" si="794"/>
        <v>Summer</v>
      </c>
      <c r="F5013" s="78">
        <v>1.5521</v>
      </c>
      <c r="G5013" s="79">
        <f t="shared" si="795"/>
        <v>2.9529689941528354</v>
      </c>
      <c r="J5013" s="78">
        <v>0</v>
      </c>
      <c r="K5013" s="80">
        <f t="shared" si="796"/>
        <v>0</v>
      </c>
      <c r="L5013" s="68" t="str">
        <f t="shared" si="789"/>
        <v>Normal</v>
      </c>
      <c r="N5013" s="67">
        <f t="shared" si="790"/>
        <v>0</v>
      </c>
      <c r="O5013" s="67">
        <f t="shared" si="791"/>
        <v>0</v>
      </c>
      <c r="P5013" s="81">
        <f t="shared" si="792"/>
        <v>2.9529689941528354</v>
      </c>
      <c r="Q5013" s="81">
        <f t="shared" si="793"/>
        <v>2.9529689941528354</v>
      </c>
      <c r="S5013" s="1">
        <f t="shared" si="797"/>
        <v>5</v>
      </c>
      <c r="T5013" s="1" t="str">
        <f t="shared" si="798"/>
        <v>Off-Peak</v>
      </c>
    </row>
    <row r="5014" spans="1:20" x14ac:dyDescent="0.25">
      <c r="A5014" s="85">
        <v>45135.12499998814</v>
      </c>
      <c r="B5014" s="1">
        <v>7</v>
      </c>
      <c r="C5014" s="1">
        <v>28</v>
      </c>
      <c r="D5014" s="1">
        <v>4</v>
      </c>
      <c r="E5014" s="1" t="str">
        <f t="shared" si="794"/>
        <v>Summer</v>
      </c>
      <c r="F5014" s="78">
        <v>1.4642999999999999</v>
      </c>
      <c r="G5014" s="79">
        <f t="shared" si="795"/>
        <v>2.7859239083422436</v>
      </c>
      <c r="J5014" s="78">
        <v>0</v>
      </c>
      <c r="K5014" s="80">
        <f t="shared" si="796"/>
        <v>0</v>
      </c>
      <c r="L5014" s="68" t="str">
        <f t="shared" si="789"/>
        <v>Normal</v>
      </c>
      <c r="N5014" s="67">
        <f t="shared" si="790"/>
        <v>0</v>
      </c>
      <c r="O5014" s="67">
        <f t="shared" si="791"/>
        <v>0</v>
      </c>
      <c r="P5014" s="81">
        <f t="shared" si="792"/>
        <v>2.7859239083422436</v>
      </c>
      <c r="Q5014" s="81">
        <f t="shared" si="793"/>
        <v>2.7859239083422436</v>
      </c>
      <c r="S5014" s="1">
        <f t="shared" si="797"/>
        <v>5</v>
      </c>
      <c r="T5014" s="1" t="str">
        <f t="shared" si="798"/>
        <v>Off-Peak</v>
      </c>
    </row>
    <row r="5015" spans="1:20" x14ac:dyDescent="0.25">
      <c r="A5015" s="85">
        <v>45135.166666654804</v>
      </c>
      <c r="B5015" s="1">
        <v>7</v>
      </c>
      <c r="C5015" s="1">
        <v>28</v>
      </c>
      <c r="D5015" s="1">
        <v>5</v>
      </c>
      <c r="E5015" s="1" t="str">
        <f t="shared" si="794"/>
        <v>Summer</v>
      </c>
      <c r="F5015" s="78">
        <v>1.3376999999999999</v>
      </c>
      <c r="G5015" s="79">
        <f t="shared" si="795"/>
        <v>2.5450593540868804</v>
      </c>
      <c r="J5015" s="78">
        <v>0</v>
      </c>
      <c r="K5015" s="80">
        <f t="shared" si="796"/>
        <v>0</v>
      </c>
      <c r="L5015" s="68" t="str">
        <f t="shared" si="789"/>
        <v>Normal</v>
      </c>
      <c r="N5015" s="67">
        <f t="shared" si="790"/>
        <v>0</v>
      </c>
      <c r="O5015" s="67">
        <f t="shared" si="791"/>
        <v>0</v>
      </c>
      <c r="P5015" s="81">
        <f t="shared" si="792"/>
        <v>2.5450593540868804</v>
      </c>
      <c r="Q5015" s="81">
        <f t="shared" si="793"/>
        <v>2.5450593540868804</v>
      </c>
      <c r="S5015" s="1">
        <f t="shared" si="797"/>
        <v>5</v>
      </c>
      <c r="T5015" s="1" t="str">
        <f t="shared" si="798"/>
        <v>Off-Peak</v>
      </c>
    </row>
    <row r="5016" spans="1:20" x14ac:dyDescent="0.25">
      <c r="A5016" s="85">
        <v>45135.208333321469</v>
      </c>
      <c r="B5016" s="1">
        <v>7</v>
      </c>
      <c r="C5016" s="1">
        <v>28</v>
      </c>
      <c r="D5016" s="1">
        <v>6</v>
      </c>
      <c r="E5016" s="1" t="str">
        <f t="shared" si="794"/>
        <v>Summer</v>
      </c>
      <c r="F5016" s="78">
        <v>1.2464</v>
      </c>
      <c r="G5016" s="79">
        <f t="shared" si="795"/>
        <v>2.3713552956073021</v>
      </c>
      <c r="J5016" s="78">
        <v>0.150335</v>
      </c>
      <c r="K5016" s="80">
        <f t="shared" si="796"/>
        <v>0.150335</v>
      </c>
      <c r="L5016" s="68" t="str">
        <f t="shared" si="789"/>
        <v>Normal</v>
      </c>
      <c r="N5016" s="67">
        <f t="shared" si="790"/>
        <v>0</v>
      </c>
      <c r="O5016" s="67">
        <f t="shared" si="791"/>
        <v>0.150335</v>
      </c>
      <c r="P5016" s="81">
        <f t="shared" si="792"/>
        <v>2.221020295607302</v>
      </c>
      <c r="Q5016" s="81">
        <f t="shared" si="793"/>
        <v>2.221020295607302</v>
      </c>
      <c r="S5016" s="1">
        <f t="shared" si="797"/>
        <v>5</v>
      </c>
      <c r="T5016" s="1" t="str">
        <f t="shared" si="798"/>
        <v>Peak</v>
      </c>
    </row>
    <row r="5017" spans="1:20" x14ac:dyDescent="0.25">
      <c r="A5017" s="85">
        <v>45135.249999988133</v>
      </c>
      <c r="B5017" s="1">
        <v>7</v>
      </c>
      <c r="C5017" s="1">
        <v>28</v>
      </c>
      <c r="D5017" s="1">
        <v>7</v>
      </c>
      <c r="E5017" s="1" t="str">
        <f t="shared" si="794"/>
        <v>Summer</v>
      </c>
      <c r="F5017" s="78">
        <v>1.1681999999999999</v>
      </c>
      <c r="G5017" s="79">
        <f t="shared" si="795"/>
        <v>2.2225748205459324</v>
      </c>
      <c r="J5017" s="78">
        <v>1.1302780000000001</v>
      </c>
      <c r="K5017" s="80">
        <f t="shared" si="796"/>
        <v>1.1302780000000001</v>
      </c>
      <c r="L5017" s="68" t="str">
        <f t="shared" si="789"/>
        <v>Normal</v>
      </c>
      <c r="N5017" s="67">
        <f t="shared" si="790"/>
        <v>0</v>
      </c>
      <c r="O5017" s="67">
        <f t="shared" si="791"/>
        <v>1.1302780000000001</v>
      </c>
      <c r="P5017" s="81">
        <f t="shared" si="792"/>
        <v>1.0922968205459322</v>
      </c>
      <c r="Q5017" s="81">
        <f t="shared" si="793"/>
        <v>1.0922968205459322</v>
      </c>
      <c r="S5017" s="1">
        <f t="shared" si="797"/>
        <v>5</v>
      </c>
      <c r="T5017" s="1" t="str">
        <f t="shared" si="798"/>
        <v>Peak</v>
      </c>
    </row>
    <row r="5018" spans="1:20" x14ac:dyDescent="0.25">
      <c r="A5018" s="85">
        <v>45135.291666654797</v>
      </c>
      <c r="B5018" s="1">
        <v>7</v>
      </c>
      <c r="C5018" s="1">
        <v>28</v>
      </c>
      <c r="D5018" s="1">
        <v>8</v>
      </c>
      <c r="E5018" s="1" t="str">
        <f t="shared" si="794"/>
        <v>Summer</v>
      </c>
      <c r="F5018" s="78">
        <v>1.1786000000000001</v>
      </c>
      <c r="G5018" s="79">
        <f t="shared" si="795"/>
        <v>2.242361482190923</v>
      </c>
      <c r="J5018" s="78">
        <v>2.3968949999999998</v>
      </c>
      <c r="K5018" s="80">
        <f t="shared" si="796"/>
        <v>2.3968949999999998</v>
      </c>
      <c r="L5018" s="68" t="str">
        <f t="shared" si="789"/>
        <v>Normal</v>
      </c>
      <c r="N5018" s="67">
        <f t="shared" si="790"/>
        <v>0.15453351780907676</v>
      </c>
      <c r="O5018" s="67">
        <f t="shared" si="791"/>
        <v>2.242361482190923</v>
      </c>
      <c r="P5018" s="81">
        <f t="shared" si="792"/>
        <v>0</v>
      </c>
      <c r="Q5018" s="81">
        <f t="shared" si="793"/>
        <v>-0.15453351780907676</v>
      </c>
      <c r="S5018" s="1">
        <f t="shared" si="797"/>
        <v>5</v>
      </c>
      <c r="T5018" s="1" t="str">
        <f t="shared" si="798"/>
        <v>Peak</v>
      </c>
    </row>
    <row r="5019" spans="1:20" x14ac:dyDescent="0.25">
      <c r="A5019" s="85">
        <v>45135.333333321461</v>
      </c>
      <c r="B5019" s="1">
        <v>7</v>
      </c>
      <c r="C5019" s="1">
        <v>28</v>
      </c>
      <c r="D5019" s="1">
        <v>9</v>
      </c>
      <c r="E5019" s="1" t="str">
        <f t="shared" si="794"/>
        <v>Summer</v>
      </c>
      <c r="F5019" s="78">
        <v>1.2544</v>
      </c>
      <c r="G5019" s="79">
        <f t="shared" si="795"/>
        <v>2.3865758045649872</v>
      </c>
      <c r="J5019" s="78">
        <v>3.5091109999999999</v>
      </c>
      <c r="K5019" s="80">
        <f t="shared" si="796"/>
        <v>3.5091109999999999</v>
      </c>
      <c r="L5019" s="68" t="str">
        <f t="shared" si="789"/>
        <v>Normal</v>
      </c>
      <c r="N5019" s="67">
        <f t="shared" si="790"/>
        <v>1.1225351954350127</v>
      </c>
      <c r="O5019" s="67">
        <f t="shared" si="791"/>
        <v>2.3865758045649872</v>
      </c>
      <c r="P5019" s="81">
        <f t="shared" si="792"/>
        <v>0</v>
      </c>
      <c r="Q5019" s="81">
        <f t="shared" si="793"/>
        <v>-1.1225351954350127</v>
      </c>
      <c r="S5019" s="1">
        <f t="shared" si="797"/>
        <v>5</v>
      </c>
      <c r="T5019" s="1" t="str">
        <f t="shared" si="798"/>
        <v>Peak</v>
      </c>
    </row>
    <row r="5020" spans="1:20" x14ac:dyDescent="0.25">
      <c r="A5020" s="85">
        <v>45135.374999988126</v>
      </c>
      <c r="B5020" s="1">
        <v>7</v>
      </c>
      <c r="C5020" s="1">
        <v>28</v>
      </c>
      <c r="D5020" s="1">
        <v>10</v>
      </c>
      <c r="E5020" s="1" t="str">
        <f t="shared" si="794"/>
        <v>Summer</v>
      </c>
      <c r="F5020" s="78">
        <v>1.4624999999999999</v>
      </c>
      <c r="G5020" s="79">
        <f t="shared" si="795"/>
        <v>2.7824992938267648</v>
      </c>
      <c r="J5020" s="78">
        <v>4.4363049999999999</v>
      </c>
      <c r="K5020" s="80">
        <f t="shared" si="796"/>
        <v>4.4363049999999999</v>
      </c>
      <c r="L5020" s="68" t="str">
        <f t="shared" si="789"/>
        <v>Normal</v>
      </c>
      <c r="N5020" s="67">
        <f t="shared" si="790"/>
        <v>1.6538057061732352</v>
      </c>
      <c r="O5020" s="67">
        <f t="shared" si="791"/>
        <v>2.7824992938267648</v>
      </c>
      <c r="P5020" s="81">
        <f t="shared" si="792"/>
        <v>0</v>
      </c>
      <c r="Q5020" s="81">
        <f t="shared" si="793"/>
        <v>-1.6538057061732352</v>
      </c>
      <c r="S5020" s="1">
        <f t="shared" si="797"/>
        <v>5</v>
      </c>
      <c r="T5020" s="1" t="str">
        <f t="shared" si="798"/>
        <v>Peak</v>
      </c>
    </row>
    <row r="5021" spans="1:20" x14ac:dyDescent="0.25">
      <c r="A5021" s="85">
        <v>45135.41666665479</v>
      </c>
      <c r="B5021" s="1">
        <v>7</v>
      </c>
      <c r="C5021" s="1">
        <v>28</v>
      </c>
      <c r="D5021" s="1">
        <v>11</v>
      </c>
      <c r="E5021" s="1" t="str">
        <f t="shared" si="794"/>
        <v>Summer</v>
      </c>
      <c r="F5021" s="78">
        <v>1.6587000000000001</v>
      </c>
      <c r="G5021" s="79">
        <f t="shared" si="795"/>
        <v>3.1557822760139862</v>
      </c>
      <c r="J5021" s="78">
        <v>5.0984679999999996</v>
      </c>
      <c r="K5021" s="80">
        <f t="shared" si="796"/>
        <v>5.0984679999999996</v>
      </c>
      <c r="L5021" s="68" t="str">
        <f t="shared" si="789"/>
        <v>Normal</v>
      </c>
      <c r="N5021" s="67">
        <f t="shared" si="790"/>
        <v>1.9426857239860134</v>
      </c>
      <c r="O5021" s="67">
        <f t="shared" si="791"/>
        <v>3.1557822760139862</v>
      </c>
      <c r="P5021" s="81">
        <f t="shared" si="792"/>
        <v>0</v>
      </c>
      <c r="Q5021" s="81">
        <f t="shared" si="793"/>
        <v>-1.9426857239860134</v>
      </c>
      <c r="S5021" s="1">
        <f t="shared" si="797"/>
        <v>5</v>
      </c>
      <c r="T5021" s="1" t="str">
        <f t="shared" si="798"/>
        <v>Peak</v>
      </c>
    </row>
    <row r="5022" spans="1:20" x14ac:dyDescent="0.25">
      <c r="A5022" s="85">
        <v>45135.458333321454</v>
      </c>
      <c r="B5022" s="1">
        <v>7</v>
      </c>
      <c r="C5022" s="1">
        <v>28</v>
      </c>
      <c r="D5022" s="1">
        <v>12</v>
      </c>
      <c r="E5022" s="1" t="str">
        <f t="shared" si="794"/>
        <v>Summer</v>
      </c>
      <c r="F5022" s="78">
        <v>1.9288000000000001</v>
      </c>
      <c r="G5022" s="79">
        <f t="shared" si="795"/>
        <v>3.6696647096978214</v>
      </c>
      <c r="J5022" s="78">
        <v>5.4982370000000005</v>
      </c>
      <c r="K5022" s="80">
        <f t="shared" si="796"/>
        <v>5.4982370000000005</v>
      </c>
      <c r="L5022" s="68" t="str">
        <f t="shared" si="789"/>
        <v>Normal</v>
      </c>
      <c r="N5022" s="67">
        <f t="shared" si="790"/>
        <v>1.828572290302179</v>
      </c>
      <c r="O5022" s="67">
        <f t="shared" si="791"/>
        <v>3.6696647096978214</v>
      </c>
      <c r="P5022" s="81">
        <f t="shared" si="792"/>
        <v>0</v>
      </c>
      <c r="Q5022" s="81">
        <f t="shared" si="793"/>
        <v>-1.828572290302179</v>
      </c>
      <c r="S5022" s="1">
        <f t="shared" si="797"/>
        <v>5</v>
      </c>
      <c r="T5022" s="1" t="str">
        <f t="shared" si="798"/>
        <v>Peak</v>
      </c>
    </row>
    <row r="5023" spans="1:20" x14ac:dyDescent="0.25">
      <c r="A5023" s="85">
        <v>45135.499999988118</v>
      </c>
      <c r="B5023" s="1">
        <v>7</v>
      </c>
      <c r="C5023" s="1">
        <v>28</v>
      </c>
      <c r="D5023" s="1">
        <v>13</v>
      </c>
      <c r="E5023" s="1" t="str">
        <f t="shared" si="794"/>
        <v>Summer</v>
      </c>
      <c r="F5023" s="78">
        <v>2.1901999999999999</v>
      </c>
      <c r="G5023" s="79">
        <f t="shared" si="795"/>
        <v>4.1669948398901742</v>
      </c>
      <c r="J5023" s="78">
        <v>5.7039330000000001</v>
      </c>
      <c r="K5023" s="80">
        <f t="shared" si="796"/>
        <v>5.7039330000000001</v>
      </c>
      <c r="L5023" s="68" t="str">
        <f t="shared" si="789"/>
        <v>Normal</v>
      </c>
      <c r="N5023" s="67">
        <f t="shared" si="790"/>
        <v>1.536938160109826</v>
      </c>
      <c r="O5023" s="67">
        <f t="shared" si="791"/>
        <v>4.1669948398901742</v>
      </c>
      <c r="P5023" s="81">
        <f t="shared" si="792"/>
        <v>0</v>
      </c>
      <c r="Q5023" s="81">
        <f t="shared" si="793"/>
        <v>-1.536938160109826</v>
      </c>
      <c r="S5023" s="1">
        <f t="shared" si="797"/>
        <v>5</v>
      </c>
      <c r="T5023" s="1" t="str">
        <f t="shared" si="798"/>
        <v>Peak</v>
      </c>
    </row>
    <row r="5024" spans="1:20" x14ac:dyDescent="0.25">
      <c r="A5024" s="85">
        <v>45135.541666654783</v>
      </c>
      <c r="B5024" s="1">
        <v>7</v>
      </c>
      <c r="C5024" s="1">
        <v>28</v>
      </c>
      <c r="D5024" s="1">
        <v>14</v>
      </c>
      <c r="E5024" s="1" t="str">
        <f t="shared" si="794"/>
        <v>Summer</v>
      </c>
      <c r="F5024" s="78">
        <v>2.4304000000000001</v>
      </c>
      <c r="G5024" s="79">
        <f t="shared" si="795"/>
        <v>4.6239906213446629</v>
      </c>
      <c r="J5024" s="78">
        <v>5.4005519999999994</v>
      </c>
      <c r="K5024" s="80">
        <f t="shared" si="796"/>
        <v>5.4005519999999994</v>
      </c>
      <c r="L5024" s="68" t="str">
        <f t="shared" si="789"/>
        <v>Normal</v>
      </c>
      <c r="N5024" s="67">
        <f t="shared" si="790"/>
        <v>0.77656137865533648</v>
      </c>
      <c r="O5024" s="67">
        <f t="shared" si="791"/>
        <v>4.6239906213446629</v>
      </c>
      <c r="P5024" s="81">
        <f t="shared" si="792"/>
        <v>0</v>
      </c>
      <c r="Q5024" s="81">
        <f t="shared" si="793"/>
        <v>-0.77656137865533648</v>
      </c>
      <c r="S5024" s="1">
        <f t="shared" si="797"/>
        <v>5</v>
      </c>
      <c r="T5024" s="1" t="str">
        <f t="shared" si="798"/>
        <v>Peak</v>
      </c>
    </row>
    <row r="5025" spans="1:20" x14ac:dyDescent="0.25">
      <c r="A5025" s="85">
        <v>45135.583333321447</v>
      </c>
      <c r="B5025" s="1">
        <v>7</v>
      </c>
      <c r="C5025" s="1">
        <v>28</v>
      </c>
      <c r="D5025" s="1">
        <v>15</v>
      </c>
      <c r="E5025" s="1" t="str">
        <f t="shared" si="794"/>
        <v>Summer</v>
      </c>
      <c r="F5025" s="78">
        <v>2.6395</v>
      </c>
      <c r="G5025" s="79">
        <f t="shared" si="795"/>
        <v>5.0218166742261507</v>
      </c>
      <c r="J5025" s="78">
        <v>4.7462299999999997</v>
      </c>
      <c r="K5025" s="80">
        <f t="shared" si="796"/>
        <v>4.7462299999999997</v>
      </c>
      <c r="L5025" s="68" t="str">
        <f t="shared" si="789"/>
        <v>Normal</v>
      </c>
      <c r="N5025" s="67">
        <f t="shared" si="790"/>
        <v>0</v>
      </c>
      <c r="O5025" s="67">
        <f t="shared" si="791"/>
        <v>4.7462299999999997</v>
      </c>
      <c r="P5025" s="81">
        <f t="shared" si="792"/>
        <v>0.27558667422615102</v>
      </c>
      <c r="Q5025" s="81">
        <f t="shared" si="793"/>
        <v>0.27558667422615102</v>
      </c>
      <c r="S5025" s="1">
        <f t="shared" si="797"/>
        <v>5</v>
      </c>
      <c r="T5025" s="1" t="str">
        <f t="shared" si="798"/>
        <v>Peak</v>
      </c>
    </row>
    <row r="5026" spans="1:20" x14ac:dyDescent="0.25">
      <c r="A5026" s="85">
        <v>45135.624999988111</v>
      </c>
      <c r="B5026" s="1">
        <v>7</v>
      </c>
      <c r="C5026" s="1">
        <v>28</v>
      </c>
      <c r="D5026" s="1">
        <v>16</v>
      </c>
      <c r="E5026" s="1" t="str">
        <f t="shared" si="794"/>
        <v>Summer</v>
      </c>
      <c r="F5026" s="78">
        <v>2.8153999999999999</v>
      </c>
      <c r="G5026" s="79">
        <f t="shared" si="795"/>
        <v>5.3564776149332465</v>
      </c>
      <c r="J5026" s="78">
        <v>3.7723690000000003</v>
      </c>
      <c r="K5026" s="80">
        <f t="shared" si="796"/>
        <v>3.7723690000000003</v>
      </c>
      <c r="L5026" s="68" t="str">
        <f t="shared" si="789"/>
        <v>Normal</v>
      </c>
      <c r="N5026" s="67">
        <f t="shared" si="790"/>
        <v>0</v>
      </c>
      <c r="O5026" s="67">
        <f t="shared" si="791"/>
        <v>3.7723690000000003</v>
      </c>
      <c r="P5026" s="81">
        <f t="shared" si="792"/>
        <v>1.5841086149332462</v>
      </c>
      <c r="Q5026" s="81">
        <f t="shared" si="793"/>
        <v>1.5841086149332462</v>
      </c>
      <c r="S5026" s="1">
        <f t="shared" si="797"/>
        <v>5</v>
      </c>
      <c r="T5026" s="1" t="str">
        <f t="shared" si="798"/>
        <v>Peak</v>
      </c>
    </row>
    <row r="5027" spans="1:20" x14ac:dyDescent="0.25">
      <c r="A5027" s="85">
        <v>45135.666666654775</v>
      </c>
      <c r="B5027" s="1">
        <v>7</v>
      </c>
      <c r="C5027" s="1">
        <v>28</v>
      </c>
      <c r="D5027" s="1">
        <v>17</v>
      </c>
      <c r="E5027" s="1" t="str">
        <f t="shared" si="794"/>
        <v>Summer</v>
      </c>
      <c r="F5027" s="78">
        <v>2.9083999999999999</v>
      </c>
      <c r="G5027" s="79">
        <f t="shared" si="795"/>
        <v>5.5334160315663334</v>
      </c>
      <c r="J5027" s="78">
        <v>2.4704459999999999</v>
      </c>
      <c r="K5027" s="80">
        <f t="shared" si="796"/>
        <v>2.4704459999999999</v>
      </c>
      <c r="L5027" s="68" t="str">
        <f t="shared" si="789"/>
        <v>Normal</v>
      </c>
      <c r="N5027" s="67">
        <f t="shared" si="790"/>
        <v>0</v>
      </c>
      <c r="O5027" s="67">
        <f t="shared" si="791"/>
        <v>2.4704459999999999</v>
      </c>
      <c r="P5027" s="81">
        <f t="shared" si="792"/>
        <v>3.0629700315663335</v>
      </c>
      <c r="Q5027" s="81">
        <f t="shared" si="793"/>
        <v>3.0629700315663335</v>
      </c>
      <c r="S5027" s="1">
        <f t="shared" si="797"/>
        <v>5</v>
      </c>
      <c r="T5027" s="1" t="str">
        <f t="shared" si="798"/>
        <v>Peak</v>
      </c>
    </row>
    <row r="5028" spans="1:20" x14ac:dyDescent="0.25">
      <c r="A5028" s="85">
        <v>45135.70833332144</v>
      </c>
      <c r="B5028" s="1">
        <v>7</v>
      </c>
      <c r="C5028" s="1">
        <v>28</v>
      </c>
      <c r="D5028" s="1">
        <v>18</v>
      </c>
      <c r="E5028" s="1" t="str">
        <f t="shared" si="794"/>
        <v>Summer</v>
      </c>
      <c r="F5028" s="78">
        <v>2.9144999999999999</v>
      </c>
      <c r="G5028" s="79">
        <f t="shared" si="795"/>
        <v>5.5450216696465677</v>
      </c>
      <c r="J5028" s="78">
        <v>1.0813979999999999</v>
      </c>
      <c r="K5028" s="80">
        <f t="shared" si="796"/>
        <v>1.0813979999999999</v>
      </c>
      <c r="L5028" s="68" t="str">
        <f t="shared" si="789"/>
        <v>Normal</v>
      </c>
      <c r="N5028" s="67">
        <f t="shared" si="790"/>
        <v>0</v>
      </c>
      <c r="O5028" s="67">
        <f t="shared" si="791"/>
        <v>1.0813979999999999</v>
      </c>
      <c r="P5028" s="81">
        <f t="shared" si="792"/>
        <v>4.4636236696465676</v>
      </c>
      <c r="Q5028" s="81">
        <f t="shared" si="793"/>
        <v>4.4636236696465676</v>
      </c>
      <c r="S5028" s="1">
        <f t="shared" si="797"/>
        <v>5</v>
      </c>
      <c r="T5028" s="1" t="str">
        <f t="shared" si="798"/>
        <v>Peak</v>
      </c>
    </row>
    <row r="5029" spans="1:20" x14ac:dyDescent="0.25">
      <c r="A5029" s="85">
        <v>45135.749999988104</v>
      </c>
      <c r="B5029" s="1">
        <v>7</v>
      </c>
      <c r="C5029" s="1">
        <v>28</v>
      </c>
      <c r="D5029" s="1">
        <v>19</v>
      </c>
      <c r="E5029" s="1" t="str">
        <f t="shared" si="794"/>
        <v>Summer</v>
      </c>
      <c r="F5029" s="78">
        <v>2.8492999999999999</v>
      </c>
      <c r="G5029" s="79">
        <f t="shared" si="795"/>
        <v>5.420974521641436</v>
      </c>
      <c r="J5029" s="78">
        <v>0.17618999999999999</v>
      </c>
      <c r="K5029" s="80">
        <f t="shared" si="796"/>
        <v>0.17618999999999999</v>
      </c>
      <c r="L5029" s="68" t="str">
        <f t="shared" si="789"/>
        <v>Normal</v>
      </c>
      <c r="N5029" s="67">
        <f t="shared" si="790"/>
        <v>0</v>
      </c>
      <c r="O5029" s="67">
        <f t="shared" si="791"/>
        <v>0.17618999999999999</v>
      </c>
      <c r="P5029" s="81">
        <f t="shared" si="792"/>
        <v>5.2447845216414359</v>
      </c>
      <c r="Q5029" s="81">
        <f t="shared" si="793"/>
        <v>5.2447845216414359</v>
      </c>
      <c r="S5029" s="1">
        <f t="shared" si="797"/>
        <v>5</v>
      </c>
      <c r="T5029" s="1" t="str">
        <f t="shared" si="798"/>
        <v>Peak</v>
      </c>
    </row>
    <row r="5030" spans="1:20" x14ac:dyDescent="0.25">
      <c r="A5030" s="85">
        <v>45135.791666654768</v>
      </c>
      <c r="B5030" s="1">
        <v>7</v>
      </c>
      <c r="C5030" s="1">
        <v>28</v>
      </c>
      <c r="D5030" s="1">
        <v>20</v>
      </c>
      <c r="E5030" s="1" t="str">
        <f t="shared" si="794"/>
        <v>Summer</v>
      </c>
      <c r="F5030" s="78">
        <v>2.7044000000000001</v>
      </c>
      <c r="G5030" s="79">
        <f t="shared" si="795"/>
        <v>5.1452930531453696</v>
      </c>
      <c r="J5030" s="78">
        <v>0</v>
      </c>
      <c r="K5030" s="80">
        <f t="shared" si="796"/>
        <v>0</v>
      </c>
      <c r="L5030" s="68" t="str">
        <f t="shared" si="789"/>
        <v>Normal</v>
      </c>
      <c r="N5030" s="67">
        <f t="shared" si="790"/>
        <v>0</v>
      </c>
      <c r="O5030" s="67">
        <f t="shared" si="791"/>
        <v>0</v>
      </c>
      <c r="P5030" s="81">
        <f t="shared" si="792"/>
        <v>5.1452930531453696</v>
      </c>
      <c r="Q5030" s="81">
        <f t="shared" si="793"/>
        <v>5.1452930531453696</v>
      </c>
      <c r="S5030" s="1">
        <f t="shared" si="797"/>
        <v>5</v>
      </c>
      <c r="T5030" s="1" t="str">
        <f t="shared" si="798"/>
        <v>Peak</v>
      </c>
    </row>
    <row r="5031" spans="1:20" x14ac:dyDescent="0.25">
      <c r="A5031" s="85">
        <v>45135.833333321432</v>
      </c>
      <c r="B5031" s="1">
        <v>7</v>
      </c>
      <c r="C5031" s="1">
        <v>28</v>
      </c>
      <c r="D5031" s="1">
        <v>21</v>
      </c>
      <c r="E5031" s="1" t="str">
        <f t="shared" si="794"/>
        <v>Summer</v>
      </c>
      <c r="F5031" s="78">
        <v>2.5535999999999999</v>
      </c>
      <c r="G5031" s="79">
        <f t="shared" si="795"/>
        <v>4.8583864592930093</v>
      </c>
      <c r="J5031" s="78">
        <v>0</v>
      </c>
      <c r="K5031" s="80">
        <f t="shared" si="796"/>
        <v>0</v>
      </c>
      <c r="L5031" s="68" t="str">
        <f t="shared" si="789"/>
        <v>Normal</v>
      </c>
      <c r="N5031" s="67">
        <f t="shared" si="790"/>
        <v>0</v>
      </c>
      <c r="O5031" s="67">
        <f t="shared" si="791"/>
        <v>0</v>
      </c>
      <c r="P5031" s="81">
        <f t="shared" si="792"/>
        <v>4.8583864592930093</v>
      </c>
      <c r="Q5031" s="81">
        <f t="shared" si="793"/>
        <v>4.8583864592930093</v>
      </c>
      <c r="S5031" s="1">
        <f t="shared" si="797"/>
        <v>5</v>
      </c>
      <c r="T5031" s="1" t="str">
        <f t="shared" si="798"/>
        <v>Peak</v>
      </c>
    </row>
    <row r="5032" spans="1:20" x14ac:dyDescent="0.25">
      <c r="A5032" s="85">
        <v>45135.874999988097</v>
      </c>
      <c r="B5032" s="1">
        <v>7</v>
      </c>
      <c r="C5032" s="1">
        <v>28</v>
      </c>
      <c r="D5032" s="1">
        <v>22</v>
      </c>
      <c r="E5032" s="1" t="str">
        <f t="shared" si="794"/>
        <v>Summer</v>
      </c>
      <c r="F5032" s="78">
        <v>2.3900999999999999</v>
      </c>
      <c r="G5032" s="79">
        <f t="shared" si="795"/>
        <v>4.5473173074703253</v>
      </c>
      <c r="J5032" s="78">
        <v>0</v>
      </c>
      <c r="K5032" s="80">
        <f t="shared" si="796"/>
        <v>0</v>
      </c>
      <c r="L5032" s="68" t="str">
        <f t="shared" si="789"/>
        <v>Normal</v>
      </c>
      <c r="N5032" s="67">
        <f t="shared" si="790"/>
        <v>0</v>
      </c>
      <c r="O5032" s="67">
        <f t="shared" si="791"/>
        <v>0</v>
      </c>
      <c r="P5032" s="81">
        <f t="shared" si="792"/>
        <v>4.5473173074703253</v>
      </c>
      <c r="Q5032" s="81">
        <f t="shared" si="793"/>
        <v>4.5473173074703253</v>
      </c>
      <c r="S5032" s="1">
        <f t="shared" si="797"/>
        <v>5</v>
      </c>
      <c r="T5032" s="1" t="str">
        <f t="shared" si="798"/>
        <v>Off-Peak</v>
      </c>
    </row>
    <row r="5033" spans="1:20" x14ac:dyDescent="0.25">
      <c r="A5033" s="85">
        <v>45135.916666654761</v>
      </c>
      <c r="B5033" s="1">
        <v>7</v>
      </c>
      <c r="C5033" s="1">
        <v>28</v>
      </c>
      <c r="D5033" s="1">
        <v>23</v>
      </c>
      <c r="E5033" s="1" t="str">
        <f t="shared" si="794"/>
        <v>Summer</v>
      </c>
      <c r="F5033" s="78">
        <v>2.1669999999999998</v>
      </c>
      <c r="G5033" s="79">
        <f t="shared" si="795"/>
        <v>4.1228553639128878</v>
      </c>
      <c r="J5033" s="78">
        <v>0</v>
      </c>
      <c r="K5033" s="80">
        <f t="shared" si="796"/>
        <v>0</v>
      </c>
      <c r="L5033" s="68" t="str">
        <f t="shared" si="789"/>
        <v>Normal</v>
      </c>
      <c r="N5033" s="67">
        <f t="shared" si="790"/>
        <v>0</v>
      </c>
      <c r="O5033" s="67">
        <f t="shared" si="791"/>
        <v>0</v>
      </c>
      <c r="P5033" s="81">
        <f t="shared" si="792"/>
        <v>4.1228553639128878</v>
      </c>
      <c r="Q5033" s="81">
        <f t="shared" si="793"/>
        <v>4.1228553639128878</v>
      </c>
      <c r="S5033" s="1">
        <f t="shared" si="797"/>
        <v>5</v>
      </c>
      <c r="T5033" s="1" t="str">
        <f t="shared" si="798"/>
        <v>Off-Peak</v>
      </c>
    </row>
    <row r="5034" spans="1:20" x14ac:dyDescent="0.25">
      <c r="A5034" s="85">
        <v>45135.958333321425</v>
      </c>
      <c r="B5034" s="1">
        <v>7</v>
      </c>
      <c r="C5034" s="1">
        <v>29</v>
      </c>
      <c r="D5034" s="1">
        <v>0</v>
      </c>
      <c r="E5034" s="1" t="str">
        <f t="shared" si="794"/>
        <v>Summer</v>
      </c>
      <c r="F5034" s="78">
        <v>1.8239000000000001</v>
      </c>
      <c r="G5034" s="79">
        <f t="shared" si="795"/>
        <v>3.4700857859901788</v>
      </c>
      <c r="J5034" s="78">
        <v>0</v>
      </c>
      <c r="K5034" s="80">
        <f t="shared" si="796"/>
        <v>0</v>
      </c>
      <c r="L5034" s="68" t="str">
        <f t="shared" si="789"/>
        <v>Normal</v>
      </c>
      <c r="N5034" s="67">
        <f t="shared" si="790"/>
        <v>0</v>
      </c>
      <c r="O5034" s="67">
        <f t="shared" si="791"/>
        <v>0</v>
      </c>
      <c r="P5034" s="81">
        <f t="shared" si="792"/>
        <v>3.4700857859901788</v>
      </c>
      <c r="Q5034" s="81">
        <f t="shared" si="793"/>
        <v>3.4700857859901788</v>
      </c>
      <c r="S5034" s="1">
        <f t="shared" si="797"/>
        <v>5</v>
      </c>
      <c r="T5034" s="1" t="str">
        <f t="shared" si="798"/>
        <v>Off-Peak</v>
      </c>
    </row>
    <row r="5035" spans="1:20" x14ac:dyDescent="0.25">
      <c r="A5035" s="85">
        <v>45135.999999988089</v>
      </c>
      <c r="B5035" s="1">
        <v>7</v>
      </c>
      <c r="C5035" s="1">
        <v>29</v>
      </c>
      <c r="D5035" s="1">
        <v>1</v>
      </c>
      <c r="E5035" s="1" t="str">
        <f t="shared" si="794"/>
        <v>Summer</v>
      </c>
      <c r="F5035" s="78">
        <v>1.5583</v>
      </c>
      <c r="G5035" s="79">
        <f t="shared" si="795"/>
        <v>2.9647648885950413</v>
      </c>
      <c r="J5035" s="78">
        <v>0</v>
      </c>
      <c r="K5035" s="80">
        <f t="shared" si="796"/>
        <v>0</v>
      </c>
      <c r="L5035" s="68" t="str">
        <f t="shared" si="789"/>
        <v>Normal</v>
      </c>
      <c r="N5035" s="67">
        <f t="shared" si="790"/>
        <v>0</v>
      </c>
      <c r="O5035" s="67">
        <f t="shared" si="791"/>
        <v>0</v>
      </c>
      <c r="P5035" s="81">
        <f t="shared" si="792"/>
        <v>2.9647648885950413</v>
      </c>
      <c r="Q5035" s="81">
        <f t="shared" si="793"/>
        <v>2.9647648885950413</v>
      </c>
      <c r="S5035" s="1">
        <f t="shared" si="797"/>
        <v>6</v>
      </c>
      <c r="T5035" s="1" t="str">
        <f t="shared" si="798"/>
        <v>Off-Peak</v>
      </c>
    </row>
    <row r="5036" spans="1:20" x14ac:dyDescent="0.25">
      <c r="A5036" s="85">
        <v>45136.041666654753</v>
      </c>
      <c r="B5036" s="1">
        <v>7</v>
      </c>
      <c r="C5036" s="1">
        <v>29</v>
      </c>
      <c r="D5036" s="1">
        <v>2</v>
      </c>
      <c r="E5036" s="1" t="str">
        <f t="shared" si="794"/>
        <v>Summer</v>
      </c>
      <c r="F5036" s="78">
        <v>1.3645</v>
      </c>
      <c r="G5036" s="79">
        <f t="shared" si="795"/>
        <v>2.5960480590951254</v>
      </c>
      <c r="J5036" s="78">
        <v>0</v>
      </c>
      <c r="K5036" s="80">
        <f t="shared" si="796"/>
        <v>0</v>
      </c>
      <c r="L5036" s="68" t="str">
        <f t="shared" si="789"/>
        <v>Normal</v>
      </c>
      <c r="N5036" s="67">
        <f t="shared" si="790"/>
        <v>0</v>
      </c>
      <c r="O5036" s="67">
        <f t="shared" si="791"/>
        <v>0</v>
      </c>
      <c r="P5036" s="81">
        <f t="shared" si="792"/>
        <v>2.5960480590951254</v>
      </c>
      <c r="Q5036" s="81">
        <f t="shared" si="793"/>
        <v>2.5960480590951254</v>
      </c>
      <c r="S5036" s="1">
        <f t="shared" si="797"/>
        <v>6</v>
      </c>
      <c r="T5036" s="1" t="str">
        <f t="shared" si="798"/>
        <v>Off-Peak</v>
      </c>
    </row>
    <row r="5037" spans="1:20" x14ac:dyDescent="0.25">
      <c r="A5037" s="85">
        <v>45136.083333321418</v>
      </c>
      <c r="B5037" s="1">
        <v>7</v>
      </c>
      <c r="C5037" s="1">
        <v>29</v>
      </c>
      <c r="D5037" s="1">
        <v>3</v>
      </c>
      <c r="E5037" s="1" t="str">
        <f t="shared" si="794"/>
        <v>Summer</v>
      </c>
      <c r="F5037" s="78">
        <v>1.2169000000000001</v>
      </c>
      <c r="G5037" s="79">
        <f t="shared" si="795"/>
        <v>2.3152296688258396</v>
      </c>
      <c r="J5037" s="78">
        <v>0</v>
      </c>
      <c r="K5037" s="80">
        <f t="shared" si="796"/>
        <v>0</v>
      </c>
      <c r="L5037" s="68" t="str">
        <f t="shared" si="789"/>
        <v>Normal</v>
      </c>
      <c r="N5037" s="67">
        <f t="shared" si="790"/>
        <v>0</v>
      </c>
      <c r="O5037" s="67">
        <f t="shared" si="791"/>
        <v>0</v>
      </c>
      <c r="P5037" s="81">
        <f t="shared" si="792"/>
        <v>2.3152296688258396</v>
      </c>
      <c r="Q5037" s="81">
        <f t="shared" si="793"/>
        <v>2.3152296688258396</v>
      </c>
      <c r="S5037" s="1">
        <f t="shared" si="797"/>
        <v>6</v>
      </c>
      <c r="T5037" s="1" t="str">
        <f t="shared" si="798"/>
        <v>Off-Peak</v>
      </c>
    </row>
    <row r="5038" spans="1:20" x14ac:dyDescent="0.25">
      <c r="A5038" s="85">
        <v>45136.124999988082</v>
      </c>
      <c r="B5038" s="1">
        <v>7</v>
      </c>
      <c r="C5038" s="1">
        <v>29</v>
      </c>
      <c r="D5038" s="1">
        <v>4</v>
      </c>
      <c r="E5038" s="1" t="str">
        <f t="shared" si="794"/>
        <v>Summer</v>
      </c>
      <c r="F5038" s="78">
        <v>1.0983000000000001</v>
      </c>
      <c r="G5038" s="79">
        <f t="shared" si="795"/>
        <v>2.0895856235281611</v>
      </c>
      <c r="J5038" s="78">
        <v>0</v>
      </c>
      <c r="K5038" s="80">
        <f t="shared" si="796"/>
        <v>0</v>
      </c>
      <c r="L5038" s="68" t="str">
        <f t="shared" si="789"/>
        <v>Normal</v>
      </c>
      <c r="N5038" s="67">
        <f t="shared" si="790"/>
        <v>0</v>
      </c>
      <c r="O5038" s="67">
        <f t="shared" si="791"/>
        <v>0</v>
      </c>
      <c r="P5038" s="81">
        <f t="shared" si="792"/>
        <v>2.0895856235281611</v>
      </c>
      <c r="Q5038" s="81">
        <f t="shared" si="793"/>
        <v>2.0895856235281611</v>
      </c>
      <c r="S5038" s="1">
        <f t="shared" si="797"/>
        <v>6</v>
      </c>
      <c r="T5038" s="1" t="str">
        <f t="shared" si="798"/>
        <v>Off-Peak</v>
      </c>
    </row>
    <row r="5039" spans="1:20" x14ac:dyDescent="0.25">
      <c r="A5039" s="85">
        <v>45136.166666654746</v>
      </c>
      <c r="B5039" s="1">
        <v>7</v>
      </c>
      <c r="C5039" s="1">
        <v>29</v>
      </c>
      <c r="D5039" s="1">
        <v>5</v>
      </c>
      <c r="E5039" s="1" t="str">
        <f t="shared" si="794"/>
        <v>Summer</v>
      </c>
      <c r="F5039" s="78">
        <v>1.0157</v>
      </c>
      <c r="G5039" s="79">
        <f t="shared" si="795"/>
        <v>1.932433868540065</v>
      </c>
      <c r="J5039" s="78">
        <v>0</v>
      </c>
      <c r="K5039" s="80">
        <f t="shared" si="796"/>
        <v>0</v>
      </c>
      <c r="L5039" s="68" t="str">
        <f t="shared" si="789"/>
        <v>Normal</v>
      </c>
      <c r="N5039" s="67">
        <f t="shared" si="790"/>
        <v>0</v>
      </c>
      <c r="O5039" s="67">
        <f t="shared" si="791"/>
        <v>0</v>
      </c>
      <c r="P5039" s="81">
        <f t="shared" si="792"/>
        <v>1.932433868540065</v>
      </c>
      <c r="Q5039" s="81">
        <f t="shared" si="793"/>
        <v>1.932433868540065</v>
      </c>
      <c r="S5039" s="1">
        <f t="shared" si="797"/>
        <v>6</v>
      </c>
      <c r="T5039" s="1" t="str">
        <f t="shared" si="798"/>
        <v>Off-Peak</v>
      </c>
    </row>
    <row r="5040" spans="1:20" x14ac:dyDescent="0.25">
      <c r="A5040" s="85">
        <v>45136.20833332141</v>
      </c>
      <c r="B5040" s="1">
        <v>7</v>
      </c>
      <c r="C5040" s="1">
        <v>29</v>
      </c>
      <c r="D5040" s="1">
        <v>6</v>
      </c>
      <c r="E5040" s="1" t="str">
        <f t="shared" si="794"/>
        <v>Summer</v>
      </c>
      <c r="F5040" s="78">
        <v>0.96230000000000004</v>
      </c>
      <c r="G5040" s="79">
        <f t="shared" si="795"/>
        <v>1.8308369712475185</v>
      </c>
      <c r="J5040" s="78">
        <v>0.203315</v>
      </c>
      <c r="K5040" s="80">
        <f t="shared" si="796"/>
        <v>0.203315</v>
      </c>
      <c r="L5040" s="68" t="str">
        <f t="shared" si="789"/>
        <v>Normal</v>
      </c>
      <c r="N5040" s="67">
        <f t="shared" si="790"/>
        <v>0</v>
      </c>
      <c r="O5040" s="67">
        <f t="shared" si="791"/>
        <v>0.203315</v>
      </c>
      <c r="P5040" s="81">
        <f t="shared" si="792"/>
        <v>1.6275219712475186</v>
      </c>
      <c r="Q5040" s="81">
        <f t="shared" si="793"/>
        <v>1.6275219712475186</v>
      </c>
      <c r="S5040" s="1">
        <f t="shared" si="797"/>
        <v>6</v>
      </c>
      <c r="T5040" s="1" t="str">
        <f t="shared" si="798"/>
        <v>Off-Peak</v>
      </c>
    </row>
    <row r="5041" spans="1:20" x14ac:dyDescent="0.25">
      <c r="A5041" s="85">
        <v>45136.249999988075</v>
      </c>
      <c r="B5041" s="1">
        <v>7</v>
      </c>
      <c r="C5041" s="1">
        <v>29</v>
      </c>
      <c r="D5041" s="1">
        <v>7</v>
      </c>
      <c r="E5041" s="1" t="str">
        <f t="shared" si="794"/>
        <v>Summer</v>
      </c>
      <c r="F5041" s="78">
        <v>0.94789999999999996</v>
      </c>
      <c r="G5041" s="79">
        <f t="shared" si="795"/>
        <v>1.8034400551236855</v>
      </c>
      <c r="J5041" s="78">
        <v>1.170188</v>
      </c>
      <c r="K5041" s="80">
        <f t="shared" si="796"/>
        <v>1.170188</v>
      </c>
      <c r="L5041" s="68" t="str">
        <f t="shared" si="789"/>
        <v>Normal</v>
      </c>
      <c r="N5041" s="67">
        <f t="shared" si="790"/>
        <v>0</v>
      </c>
      <c r="O5041" s="67">
        <f t="shared" si="791"/>
        <v>1.170188</v>
      </c>
      <c r="P5041" s="81">
        <f t="shared" si="792"/>
        <v>0.63325205512368554</v>
      </c>
      <c r="Q5041" s="81">
        <f t="shared" si="793"/>
        <v>0.63325205512368554</v>
      </c>
      <c r="S5041" s="1">
        <f t="shared" si="797"/>
        <v>6</v>
      </c>
      <c r="T5041" s="1" t="str">
        <f t="shared" si="798"/>
        <v>Off-Peak</v>
      </c>
    </row>
    <row r="5042" spans="1:20" x14ac:dyDescent="0.25">
      <c r="A5042" s="85">
        <v>45136.291666654739</v>
      </c>
      <c r="B5042" s="1">
        <v>7</v>
      </c>
      <c r="C5042" s="1">
        <v>29</v>
      </c>
      <c r="D5042" s="1">
        <v>8</v>
      </c>
      <c r="E5042" s="1" t="str">
        <f t="shared" si="794"/>
        <v>Summer</v>
      </c>
      <c r="F5042" s="78">
        <v>1.0043</v>
      </c>
      <c r="G5042" s="79">
        <f t="shared" si="795"/>
        <v>1.9107446432753639</v>
      </c>
      <c r="J5042" s="78">
        <v>2.6995459999999998</v>
      </c>
      <c r="K5042" s="80">
        <f t="shared" si="796"/>
        <v>2.6995459999999998</v>
      </c>
      <c r="L5042" s="68" t="str">
        <f t="shared" si="789"/>
        <v>Normal</v>
      </c>
      <c r="N5042" s="67">
        <f t="shared" si="790"/>
        <v>0.78880135672463592</v>
      </c>
      <c r="O5042" s="67">
        <f t="shared" si="791"/>
        <v>1.9107446432753639</v>
      </c>
      <c r="P5042" s="81">
        <f t="shared" si="792"/>
        <v>0</v>
      </c>
      <c r="Q5042" s="81">
        <f t="shared" si="793"/>
        <v>-0.78880135672463592</v>
      </c>
      <c r="S5042" s="1">
        <f t="shared" si="797"/>
        <v>6</v>
      </c>
      <c r="T5042" s="1" t="str">
        <f t="shared" si="798"/>
        <v>Off-Peak</v>
      </c>
    </row>
    <row r="5043" spans="1:20" x14ac:dyDescent="0.25">
      <c r="A5043" s="85">
        <v>45136.333333321403</v>
      </c>
      <c r="B5043" s="1">
        <v>7</v>
      </c>
      <c r="C5043" s="1">
        <v>29</v>
      </c>
      <c r="D5043" s="1">
        <v>9</v>
      </c>
      <c r="E5043" s="1" t="str">
        <f t="shared" si="794"/>
        <v>Summer</v>
      </c>
      <c r="F5043" s="78">
        <v>1.1301000000000001</v>
      </c>
      <c r="G5043" s="79">
        <f t="shared" si="795"/>
        <v>2.1500871466349589</v>
      </c>
      <c r="J5043" s="78">
        <v>3.9760610000000001</v>
      </c>
      <c r="K5043" s="80">
        <f t="shared" si="796"/>
        <v>3.9760610000000001</v>
      </c>
      <c r="L5043" s="68" t="str">
        <f t="shared" si="789"/>
        <v>Normal</v>
      </c>
      <c r="N5043" s="67">
        <f t="shared" si="790"/>
        <v>1.8259738533650411</v>
      </c>
      <c r="O5043" s="67">
        <f t="shared" si="791"/>
        <v>2.1500871466349589</v>
      </c>
      <c r="P5043" s="81">
        <f t="shared" si="792"/>
        <v>0</v>
      </c>
      <c r="Q5043" s="81">
        <f t="shared" si="793"/>
        <v>-1.8259738533650411</v>
      </c>
      <c r="S5043" s="1">
        <f t="shared" si="797"/>
        <v>6</v>
      </c>
      <c r="T5043" s="1" t="str">
        <f t="shared" si="798"/>
        <v>Off-Peak</v>
      </c>
    </row>
    <row r="5044" spans="1:20" x14ac:dyDescent="0.25">
      <c r="A5044" s="85">
        <v>45136.374999988067</v>
      </c>
      <c r="B5044" s="1">
        <v>7</v>
      </c>
      <c r="C5044" s="1">
        <v>29</v>
      </c>
      <c r="D5044" s="1">
        <v>10</v>
      </c>
      <c r="E5044" s="1" t="str">
        <f t="shared" si="794"/>
        <v>Summer</v>
      </c>
      <c r="F5044" s="78">
        <v>1.2592000000000001</v>
      </c>
      <c r="G5044" s="79">
        <f t="shared" si="795"/>
        <v>2.3957081099395983</v>
      </c>
      <c r="J5044" s="78">
        <v>4.9371400000000003</v>
      </c>
      <c r="K5044" s="80">
        <f t="shared" si="796"/>
        <v>4.9371400000000003</v>
      </c>
      <c r="L5044" s="68" t="str">
        <f t="shared" si="789"/>
        <v>Normal</v>
      </c>
      <c r="N5044" s="67">
        <f t="shared" si="790"/>
        <v>2.541431890060402</v>
      </c>
      <c r="O5044" s="67">
        <f t="shared" si="791"/>
        <v>2.3957081099395983</v>
      </c>
      <c r="P5044" s="81">
        <f t="shared" si="792"/>
        <v>0</v>
      </c>
      <c r="Q5044" s="81">
        <f t="shared" si="793"/>
        <v>-2.541431890060402</v>
      </c>
      <c r="S5044" s="1">
        <f t="shared" si="797"/>
        <v>6</v>
      </c>
      <c r="T5044" s="1" t="str">
        <f t="shared" si="798"/>
        <v>Off-Peak</v>
      </c>
    </row>
    <row r="5045" spans="1:20" x14ac:dyDescent="0.25">
      <c r="A5045" s="85">
        <v>45136.416666654732</v>
      </c>
      <c r="B5045" s="1">
        <v>7</v>
      </c>
      <c r="C5045" s="1">
        <v>29</v>
      </c>
      <c r="D5045" s="1">
        <v>11</v>
      </c>
      <c r="E5045" s="1" t="str">
        <f t="shared" si="794"/>
        <v>Summer</v>
      </c>
      <c r="F5045" s="78">
        <v>1.3865000000000001</v>
      </c>
      <c r="G5045" s="79">
        <f t="shared" si="795"/>
        <v>2.6379044587287588</v>
      </c>
      <c r="J5045" s="78">
        <v>5.5999790000000003</v>
      </c>
      <c r="K5045" s="80">
        <f t="shared" si="796"/>
        <v>5.5999790000000003</v>
      </c>
      <c r="L5045" s="68" t="str">
        <f t="shared" si="789"/>
        <v>Normal</v>
      </c>
      <c r="N5045" s="67">
        <f t="shared" si="790"/>
        <v>2.9620745412712415</v>
      </c>
      <c r="O5045" s="67">
        <f t="shared" si="791"/>
        <v>2.6379044587287588</v>
      </c>
      <c r="P5045" s="81">
        <f t="shared" si="792"/>
        <v>0</v>
      </c>
      <c r="Q5045" s="81">
        <f t="shared" si="793"/>
        <v>-2.9620745412712415</v>
      </c>
      <c r="S5045" s="1">
        <f t="shared" si="797"/>
        <v>6</v>
      </c>
      <c r="T5045" s="1" t="str">
        <f t="shared" si="798"/>
        <v>Off-Peak</v>
      </c>
    </row>
    <row r="5046" spans="1:20" x14ac:dyDescent="0.25">
      <c r="A5046" s="85">
        <v>45136.458333321396</v>
      </c>
      <c r="B5046" s="1">
        <v>7</v>
      </c>
      <c r="C5046" s="1">
        <v>29</v>
      </c>
      <c r="D5046" s="1">
        <v>12</v>
      </c>
      <c r="E5046" s="1" t="str">
        <f t="shared" si="794"/>
        <v>Summer</v>
      </c>
      <c r="F5046" s="78">
        <v>1.5590999999999999</v>
      </c>
      <c r="G5046" s="79">
        <f t="shared" si="795"/>
        <v>2.9662869394908093</v>
      </c>
      <c r="J5046" s="78">
        <v>5.1530930000000001</v>
      </c>
      <c r="K5046" s="80">
        <f t="shared" si="796"/>
        <v>5.1530930000000001</v>
      </c>
      <c r="L5046" s="68" t="str">
        <f t="shared" si="789"/>
        <v>Normal</v>
      </c>
      <c r="N5046" s="67">
        <f t="shared" si="790"/>
        <v>2.1868060605091908</v>
      </c>
      <c r="O5046" s="67">
        <f t="shared" si="791"/>
        <v>2.9662869394908093</v>
      </c>
      <c r="P5046" s="81">
        <f t="shared" si="792"/>
        <v>0</v>
      </c>
      <c r="Q5046" s="81">
        <f t="shared" si="793"/>
        <v>-2.1868060605091908</v>
      </c>
      <c r="S5046" s="1">
        <f t="shared" si="797"/>
        <v>6</v>
      </c>
      <c r="T5046" s="1" t="str">
        <f t="shared" si="798"/>
        <v>Off-Peak</v>
      </c>
    </row>
    <row r="5047" spans="1:20" x14ac:dyDescent="0.25">
      <c r="A5047" s="85">
        <v>45136.49999998806</v>
      </c>
      <c r="B5047" s="1">
        <v>7</v>
      </c>
      <c r="C5047" s="1">
        <v>29</v>
      </c>
      <c r="D5047" s="1">
        <v>13</v>
      </c>
      <c r="E5047" s="1" t="str">
        <f t="shared" si="794"/>
        <v>Summer</v>
      </c>
      <c r="F5047" s="78">
        <v>1.7428999999999999</v>
      </c>
      <c r="G5047" s="79">
        <f t="shared" si="795"/>
        <v>3.3159781327936191</v>
      </c>
      <c r="J5047" s="78">
        <v>5.0326570000000004</v>
      </c>
      <c r="K5047" s="80">
        <f t="shared" si="796"/>
        <v>5.0326570000000004</v>
      </c>
      <c r="L5047" s="68" t="str">
        <f t="shared" si="789"/>
        <v>Normal</v>
      </c>
      <c r="N5047" s="67">
        <f t="shared" si="790"/>
        <v>1.7166788672063813</v>
      </c>
      <c r="O5047" s="67">
        <f t="shared" si="791"/>
        <v>3.3159781327936191</v>
      </c>
      <c r="P5047" s="81">
        <f t="shared" si="792"/>
        <v>0</v>
      </c>
      <c r="Q5047" s="81">
        <f t="shared" si="793"/>
        <v>-1.7166788672063813</v>
      </c>
      <c r="S5047" s="1">
        <f t="shared" si="797"/>
        <v>6</v>
      </c>
      <c r="T5047" s="1" t="str">
        <f t="shared" si="798"/>
        <v>Off-Peak</v>
      </c>
    </row>
    <row r="5048" spans="1:20" x14ac:dyDescent="0.25">
      <c r="A5048" s="85">
        <v>45136.541666654724</v>
      </c>
      <c r="B5048" s="1">
        <v>7</v>
      </c>
      <c r="C5048" s="1">
        <v>29</v>
      </c>
      <c r="D5048" s="1">
        <v>14</v>
      </c>
      <c r="E5048" s="1" t="str">
        <f t="shared" si="794"/>
        <v>Summer</v>
      </c>
      <c r="F5048" s="78">
        <v>1.9084000000000001</v>
      </c>
      <c r="G5048" s="79">
        <f t="shared" si="795"/>
        <v>3.630852411855725</v>
      </c>
      <c r="J5048" s="78">
        <v>3.9522499999999998</v>
      </c>
      <c r="K5048" s="80">
        <f t="shared" si="796"/>
        <v>3.9522499999999998</v>
      </c>
      <c r="L5048" s="68" t="str">
        <f t="shared" si="789"/>
        <v>Normal</v>
      </c>
      <c r="N5048" s="67">
        <f t="shared" si="790"/>
        <v>0.32139758814427477</v>
      </c>
      <c r="O5048" s="67">
        <f t="shared" si="791"/>
        <v>3.630852411855725</v>
      </c>
      <c r="P5048" s="81">
        <f t="shared" si="792"/>
        <v>0</v>
      </c>
      <c r="Q5048" s="81">
        <f t="shared" si="793"/>
        <v>-0.32139758814427477</v>
      </c>
      <c r="S5048" s="1">
        <f t="shared" si="797"/>
        <v>6</v>
      </c>
      <c r="T5048" s="1" t="str">
        <f t="shared" si="798"/>
        <v>Off-Peak</v>
      </c>
    </row>
    <row r="5049" spans="1:20" x14ac:dyDescent="0.25">
      <c r="A5049" s="85">
        <v>45136.583333321389</v>
      </c>
      <c r="B5049" s="1">
        <v>7</v>
      </c>
      <c r="C5049" s="1">
        <v>29</v>
      </c>
      <c r="D5049" s="1">
        <v>15</v>
      </c>
      <c r="E5049" s="1" t="str">
        <f t="shared" si="794"/>
        <v>Summer</v>
      </c>
      <c r="F5049" s="78">
        <v>2.0444</v>
      </c>
      <c r="G5049" s="79">
        <f t="shared" si="795"/>
        <v>3.8896010641363676</v>
      </c>
      <c r="J5049" s="78">
        <v>3.7457720000000001</v>
      </c>
      <c r="K5049" s="80">
        <f t="shared" si="796"/>
        <v>3.7457720000000001</v>
      </c>
      <c r="L5049" s="68" t="str">
        <f t="shared" si="789"/>
        <v>Normal</v>
      </c>
      <c r="N5049" s="67">
        <f t="shared" si="790"/>
        <v>0</v>
      </c>
      <c r="O5049" s="67">
        <f t="shared" si="791"/>
        <v>3.7457720000000001</v>
      </c>
      <c r="P5049" s="81">
        <f t="shared" si="792"/>
        <v>0.14382906413636753</v>
      </c>
      <c r="Q5049" s="81">
        <f t="shared" si="793"/>
        <v>0.14382906413636753</v>
      </c>
      <c r="S5049" s="1">
        <f t="shared" si="797"/>
        <v>6</v>
      </c>
      <c r="T5049" s="1" t="str">
        <f t="shared" si="798"/>
        <v>Off-Peak</v>
      </c>
    </row>
    <row r="5050" spans="1:20" x14ac:dyDescent="0.25">
      <c r="A5050" s="85">
        <v>45136.624999988053</v>
      </c>
      <c r="B5050" s="1">
        <v>7</v>
      </c>
      <c r="C5050" s="1">
        <v>29</v>
      </c>
      <c r="D5050" s="1">
        <v>16</v>
      </c>
      <c r="E5050" s="1" t="str">
        <f t="shared" si="794"/>
        <v>Summer</v>
      </c>
      <c r="F5050" s="78">
        <v>2.1596000000000002</v>
      </c>
      <c r="G5050" s="79">
        <f t="shared" si="795"/>
        <v>4.1087763931270302</v>
      </c>
      <c r="J5050" s="78">
        <v>2.5091939999999999</v>
      </c>
      <c r="K5050" s="80">
        <f t="shared" si="796"/>
        <v>2.5091939999999999</v>
      </c>
      <c r="L5050" s="68" t="str">
        <f t="shared" si="789"/>
        <v>Normal</v>
      </c>
      <c r="N5050" s="67">
        <f t="shared" si="790"/>
        <v>0</v>
      </c>
      <c r="O5050" s="67">
        <f t="shared" si="791"/>
        <v>2.5091939999999999</v>
      </c>
      <c r="P5050" s="81">
        <f t="shared" si="792"/>
        <v>1.5995823931270303</v>
      </c>
      <c r="Q5050" s="81">
        <f t="shared" si="793"/>
        <v>1.5995823931270303</v>
      </c>
      <c r="S5050" s="1">
        <f t="shared" si="797"/>
        <v>6</v>
      </c>
      <c r="T5050" s="1" t="str">
        <f t="shared" si="798"/>
        <v>Off-Peak</v>
      </c>
    </row>
    <row r="5051" spans="1:20" x14ac:dyDescent="0.25">
      <c r="A5051" s="85">
        <v>45136.666666654717</v>
      </c>
      <c r="B5051" s="1">
        <v>7</v>
      </c>
      <c r="C5051" s="1">
        <v>29</v>
      </c>
      <c r="D5051" s="1">
        <v>17</v>
      </c>
      <c r="E5051" s="1" t="str">
        <f t="shared" si="794"/>
        <v>Summer</v>
      </c>
      <c r="F5051" s="78">
        <v>2.2279</v>
      </c>
      <c r="G5051" s="79">
        <f t="shared" si="795"/>
        <v>4.2387214883532645</v>
      </c>
      <c r="J5051" s="78">
        <v>2.3581819999999998</v>
      </c>
      <c r="K5051" s="80">
        <f t="shared" si="796"/>
        <v>2.3581819999999998</v>
      </c>
      <c r="L5051" s="68" t="str">
        <f t="shared" si="789"/>
        <v>Normal</v>
      </c>
      <c r="N5051" s="67">
        <f t="shared" si="790"/>
        <v>0</v>
      </c>
      <c r="O5051" s="67">
        <f t="shared" si="791"/>
        <v>2.3581819999999998</v>
      </c>
      <c r="P5051" s="81">
        <f t="shared" si="792"/>
        <v>1.8805394883532647</v>
      </c>
      <c r="Q5051" s="81">
        <f t="shared" si="793"/>
        <v>1.8805394883532647</v>
      </c>
      <c r="S5051" s="1">
        <f t="shared" si="797"/>
        <v>6</v>
      </c>
      <c r="T5051" s="1" t="str">
        <f t="shared" si="798"/>
        <v>Off-Peak</v>
      </c>
    </row>
    <row r="5052" spans="1:20" x14ac:dyDescent="0.25">
      <c r="A5052" s="85">
        <v>45136.708333321381</v>
      </c>
      <c r="B5052" s="1">
        <v>7</v>
      </c>
      <c r="C5052" s="1">
        <v>29</v>
      </c>
      <c r="D5052" s="1">
        <v>18</v>
      </c>
      <c r="E5052" s="1" t="str">
        <f t="shared" si="794"/>
        <v>Summer</v>
      </c>
      <c r="F5052" s="78">
        <v>2.2271000000000001</v>
      </c>
      <c r="G5052" s="79">
        <f t="shared" si="795"/>
        <v>4.2371994374574964</v>
      </c>
      <c r="J5052" s="78">
        <v>0.93508599999999997</v>
      </c>
      <c r="K5052" s="80">
        <f t="shared" si="796"/>
        <v>0.93508599999999997</v>
      </c>
      <c r="L5052" s="68" t="str">
        <f t="shared" si="789"/>
        <v>Normal</v>
      </c>
      <c r="N5052" s="67">
        <f t="shared" si="790"/>
        <v>0</v>
      </c>
      <c r="O5052" s="67">
        <f t="shared" si="791"/>
        <v>0.93508599999999997</v>
      </c>
      <c r="P5052" s="81">
        <f t="shared" si="792"/>
        <v>3.3021134374574963</v>
      </c>
      <c r="Q5052" s="81">
        <f t="shared" si="793"/>
        <v>3.3021134374574963</v>
      </c>
      <c r="S5052" s="1">
        <f t="shared" si="797"/>
        <v>6</v>
      </c>
      <c r="T5052" s="1" t="str">
        <f t="shared" si="798"/>
        <v>Off-Peak</v>
      </c>
    </row>
    <row r="5053" spans="1:20" x14ac:dyDescent="0.25">
      <c r="A5053" s="85">
        <v>45136.749999988046</v>
      </c>
      <c r="B5053" s="1">
        <v>7</v>
      </c>
      <c r="C5053" s="1">
        <v>29</v>
      </c>
      <c r="D5053" s="1">
        <v>19</v>
      </c>
      <c r="E5053" s="1" t="str">
        <f t="shared" si="794"/>
        <v>Summer</v>
      </c>
      <c r="F5053" s="78">
        <v>2.1328999999999998</v>
      </c>
      <c r="G5053" s="79">
        <f t="shared" si="795"/>
        <v>4.057977944480756</v>
      </c>
      <c r="J5053" s="78">
        <v>0.13133099999999998</v>
      </c>
      <c r="K5053" s="80">
        <f t="shared" si="796"/>
        <v>0.13133099999999998</v>
      </c>
      <c r="L5053" s="68" t="str">
        <f t="shared" si="789"/>
        <v>Normal</v>
      </c>
      <c r="N5053" s="67">
        <f t="shared" si="790"/>
        <v>0</v>
      </c>
      <c r="O5053" s="67">
        <f t="shared" si="791"/>
        <v>0.13133099999999998</v>
      </c>
      <c r="P5053" s="81">
        <f t="shared" si="792"/>
        <v>3.9266469444807561</v>
      </c>
      <c r="Q5053" s="81">
        <f t="shared" si="793"/>
        <v>3.9266469444807561</v>
      </c>
      <c r="S5053" s="1">
        <f t="shared" si="797"/>
        <v>6</v>
      </c>
      <c r="T5053" s="1" t="str">
        <f t="shared" si="798"/>
        <v>Off-Peak</v>
      </c>
    </row>
    <row r="5054" spans="1:20" x14ac:dyDescent="0.25">
      <c r="A5054" s="85">
        <v>45136.79166665471</v>
      </c>
      <c r="B5054" s="1">
        <v>7</v>
      </c>
      <c r="C5054" s="1">
        <v>29</v>
      </c>
      <c r="D5054" s="1">
        <v>20</v>
      </c>
      <c r="E5054" s="1" t="str">
        <f t="shared" si="794"/>
        <v>Summer</v>
      </c>
      <c r="F5054" s="78">
        <v>1.9334</v>
      </c>
      <c r="G5054" s="79">
        <f t="shared" si="795"/>
        <v>3.6784165023484903</v>
      </c>
      <c r="J5054" s="78">
        <v>0</v>
      </c>
      <c r="K5054" s="80">
        <f t="shared" si="796"/>
        <v>0</v>
      </c>
      <c r="L5054" s="68" t="str">
        <f t="shared" si="789"/>
        <v>Normal</v>
      </c>
      <c r="N5054" s="67">
        <f t="shared" si="790"/>
        <v>0</v>
      </c>
      <c r="O5054" s="67">
        <f t="shared" si="791"/>
        <v>0</v>
      </c>
      <c r="P5054" s="81">
        <f t="shared" si="792"/>
        <v>3.6784165023484903</v>
      </c>
      <c r="Q5054" s="81">
        <f t="shared" si="793"/>
        <v>3.6784165023484903</v>
      </c>
      <c r="S5054" s="1">
        <f t="shared" si="797"/>
        <v>6</v>
      </c>
      <c r="T5054" s="1" t="str">
        <f t="shared" si="798"/>
        <v>Off-Peak</v>
      </c>
    </row>
    <row r="5055" spans="1:20" x14ac:dyDescent="0.25">
      <c r="A5055" s="85">
        <v>45136.833333321374</v>
      </c>
      <c r="B5055" s="1">
        <v>7</v>
      </c>
      <c r="C5055" s="1">
        <v>29</v>
      </c>
      <c r="D5055" s="1">
        <v>21</v>
      </c>
      <c r="E5055" s="1" t="str">
        <f t="shared" si="794"/>
        <v>Summer</v>
      </c>
      <c r="F5055" s="78">
        <v>1.7264999999999999</v>
      </c>
      <c r="G5055" s="79">
        <f t="shared" si="795"/>
        <v>3.2847760894303653</v>
      </c>
      <c r="J5055" s="78">
        <v>0</v>
      </c>
      <c r="K5055" s="80">
        <f t="shared" si="796"/>
        <v>0</v>
      </c>
      <c r="L5055" s="68" t="str">
        <f t="shared" si="789"/>
        <v>Normal</v>
      </c>
      <c r="N5055" s="67">
        <f t="shared" si="790"/>
        <v>0</v>
      </c>
      <c r="O5055" s="67">
        <f t="shared" si="791"/>
        <v>0</v>
      </c>
      <c r="P5055" s="81">
        <f t="shared" si="792"/>
        <v>3.2847760894303653</v>
      </c>
      <c r="Q5055" s="81">
        <f t="shared" si="793"/>
        <v>3.2847760894303653</v>
      </c>
      <c r="S5055" s="1">
        <f t="shared" si="797"/>
        <v>6</v>
      </c>
      <c r="T5055" s="1" t="str">
        <f t="shared" si="798"/>
        <v>Off-Peak</v>
      </c>
    </row>
    <row r="5056" spans="1:20" x14ac:dyDescent="0.25">
      <c r="A5056" s="85">
        <v>45136.874999988038</v>
      </c>
      <c r="B5056" s="1">
        <v>7</v>
      </c>
      <c r="C5056" s="1">
        <v>29</v>
      </c>
      <c r="D5056" s="1">
        <v>22</v>
      </c>
      <c r="E5056" s="1" t="str">
        <f t="shared" si="794"/>
        <v>Summer</v>
      </c>
      <c r="F5056" s="78">
        <v>1.6013999999999999</v>
      </c>
      <c r="G5056" s="79">
        <f t="shared" si="795"/>
        <v>3.046765380604568</v>
      </c>
      <c r="J5056" s="78">
        <v>0</v>
      </c>
      <c r="K5056" s="80">
        <f t="shared" si="796"/>
        <v>0</v>
      </c>
      <c r="L5056" s="68" t="str">
        <f t="shared" si="789"/>
        <v>Normal</v>
      </c>
      <c r="N5056" s="67">
        <f t="shared" si="790"/>
        <v>0</v>
      </c>
      <c r="O5056" s="67">
        <f t="shared" si="791"/>
        <v>0</v>
      </c>
      <c r="P5056" s="81">
        <f t="shared" si="792"/>
        <v>3.046765380604568</v>
      </c>
      <c r="Q5056" s="81">
        <f t="shared" si="793"/>
        <v>3.046765380604568</v>
      </c>
      <c r="S5056" s="1">
        <f t="shared" si="797"/>
        <v>6</v>
      </c>
      <c r="T5056" s="1" t="str">
        <f t="shared" si="798"/>
        <v>Off-Peak</v>
      </c>
    </row>
    <row r="5057" spans="1:20" x14ac:dyDescent="0.25">
      <c r="A5057" s="85">
        <v>45136.916666654703</v>
      </c>
      <c r="B5057" s="1">
        <v>7</v>
      </c>
      <c r="C5057" s="1">
        <v>29</v>
      </c>
      <c r="D5057" s="1">
        <v>23</v>
      </c>
      <c r="E5057" s="1" t="str">
        <f t="shared" si="794"/>
        <v>Summer</v>
      </c>
      <c r="F5057" s="78">
        <v>1.4453</v>
      </c>
      <c r="G5057" s="79">
        <f t="shared" si="795"/>
        <v>2.7497751995677424</v>
      </c>
      <c r="J5057" s="78">
        <v>0</v>
      </c>
      <c r="K5057" s="80">
        <f t="shared" si="796"/>
        <v>0</v>
      </c>
      <c r="L5057" s="68" t="str">
        <f t="shared" si="789"/>
        <v>Normal</v>
      </c>
      <c r="N5057" s="67">
        <f t="shared" si="790"/>
        <v>0</v>
      </c>
      <c r="O5057" s="67">
        <f t="shared" si="791"/>
        <v>0</v>
      </c>
      <c r="P5057" s="81">
        <f t="shared" si="792"/>
        <v>2.7497751995677424</v>
      </c>
      <c r="Q5057" s="81">
        <f t="shared" si="793"/>
        <v>2.7497751995677424</v>
      </c>
      <c r="S5057" s="1">
        <f t="shared" si="797"/>
        <v>6</v>
      </c>
      <c r="T5057" s="1" t="str">
        <f t="shared" si="798"/>
        <v>Off-Peak</v>
      </c>
    </row>
    <row r="5058" spans="1:20" x14ac:dyDescent="0.25">
      <c r="A5058" s="85">
        <v>45136.958333321367</v>
      </c>
      <c r="B5058" s="1">
        <v>7</v>
      </c>
      <c r="C5058" s="1">
        <v>30</v>
      </c>
      <c r="D5058" s="1">
        <v>0</v>
      </c>
      <c r="E5058" s="1" t="str">
        <f t="shared" si="794"/>
        <v>Summer</v>
      </c>
      <c r="F5058" s="78">
        <v>1.2647999999999999</v>
      </c>
      <c r="G5058" s="79">
        <f t="shared" si="795"/>
        <v>2.4063624662099774</v>
      </c>
      <c r="J5058" s="78">
        <v>0</v>
      </c>
      <c r="K5058" s="80">
        <f t="shared" si="796"/>
        <v>0</v>
      </c>
      <c r="L5058" s="68" t="str">
        <f t="shared" si="789"/>
        <v>Normal</v>
      </c>
      <c r="N5058" s="67">
        <f t="shared" si="790"/>
        <v>0</v>
      </c>
      <c r="O5058" s="67">
        <f t="shared" si="791"/>
        <v>0</v>
      </c>
      <c r="P5058" s="81">
        <f t="shared" si="792"/>
        <v>2.4063624662099774</v>
      </c>
      <c r="Q5058" s="81">
        <f t="shared" si="793"/>
        <v>2.4063624662099774</v>
      </c>
      <c r="S5058" s="1">
        <f t="shared" si="797"/>
        <v>6</v>
      </c>
      <c r="T5058" s="1" t="str">
        <f t="shared" si="798"/>
        <v>Off-Peak</v>
      </c>
    </row>
    <row r="5059" spans="1:20" x14ac:dyDescent="0.25">
      <c r="A5059" s="85">
        <v>45136.999999988031</v>
      </c>
      <c r="B5059" s="1">
        <v>7</v>
      </c>
      <c r="C5059" s="1">
        <v>30</v>
      </c>
      <c r="D5059" s="1">
        <v>1</v>
      </c>
      <c r="E5059" s="1" t="str">
        <f t="shared" si="794"/>
        <v>Summer</v>
      </c>
      <c r="F5059" s="78">
        <v>1.1042000000000001</v>
      </c>
      <c r="G5059" s="79">
        <f t="shared" si="795"/>
        <v>2.1008107488844541</v>
      </c>
      <c r="J5059" s="78">
        <v>0</v>
      </c>
      <c r="K5059" s="80">
        <f t="shared" si="796"/>
        <v>0</v>
      </c>
      <c r="L5059" s="68" t="str">
        <f t="shared" si="789"/>
        <v>Normal</v>
      </c>
      <c r="N5059" s="67">
        <f t="shared" si="790"/>
        <v>0</v>
      </c>
      <c r="O5059" s="67">
        <f t="shared" si="791"/>
        <v>0</v>
      </c>
      <c r="P5059" s="81">
        <f t="shared" si="792"/>
        <v>2.1008107488844541</v>
      </c>
      <c r="Q5059" s="81">
        <f t="shared" si="793"/>
        <v>2.1008107488844541</v>
      </c>
      <c r="S5059" s="1">
        <f t="shared" si="797"/>
        <v>7</v>
      </c>
      <c r="T5059" s="1" t="str">
        <f t="shared" si="798"/>
        <v>Off-Peak</v>
      </c>
    </row>
    <row r="5060" spans="1:20" x14ac:dyDescent="0.25">
      <c r="A5060" s="85">
        <v>45137.041666654695</v>
      </c>
      <c r="B5060" s="1">
        <v>7</v>
      </c>
      <c r="C5060" s="1">
        <v>30</v>
      </c>
      <c r="D5060" s="1">
        <v>2</v>
      </c>
      <c r="E5060" s="1" t="str">
        <f t="shared" si="794"/>
        <v>Summer</v>
      </c>
      <c r="F5060" s="78">
        <v>0.97519999999999996</v>
      </c>
      <c r="G5060" s="79">
        <f t="shared" si="795"/>
        <v>1.8553800419417852</v>
      </c>
      <c r="J5060" s="78">
        <v>0</v>
      </c>
      <c r="K5060" s="80">
        <f t="shared" si="796"/>
        <v>0</v>
      </c>
      <c r="L5060" s="68" t="str">
        <f t="shared" si="789"/>
        <v>Normal</v>
      </c>
      <c r="N5060" s="67">
        <f t="shared" si="790"/>
        <v>0</v>
      </c>
      <c r="O5060" s="67">
        <f t="shared" si="791"/>
        <v>0</v>
      </c>
      <c r="P5060" s="81">
        <f t="shared" si="792"/>
        <v>1.8553800419417852</v>
      </c>
      <c r="Q5060" s="81">
        <f t="shared" si="793"/>
        <v>1.8553800419417852</v>
      </c>
      <c r="S5060" s="1">
        <f t="shared" si="797"/>
        <v>7</v>
      </c>
      <c r="T5060" s="1" t="str">
        <f t="shared" si="798"/>
        <v>Off-Peak</v>
      </c>
    </row>
    <row r="5061" spans="1:20" x14ac:dyDescent="0.25">
      <c r="A5061" s="85">
        <v>45137.08333332136</v>
      </c>
      <c r="B5061" s="1">
        <v>7</v>
      </c>
      <c r="C5061" s="1">
        <v>30</v>
      </c>
      <c r="D5061" s="1">
        <v>3</v>
      </c>
      <c r="E5061" s="1" t="str">
        <f t="shared" si="794"/>
        <v>Summer</v>
      </c>
      <c r="F5061" s="78">
        <v>0.88129999999999997</v>
      </c>
      <c r="G5061" s="79">
        <f t="shared" si="795"/>
        <v>1.676729318050959</v>
      </c>
      <c r="J5061" s="78">
        <v>0</v>
      </c>
      <c r="K5061" s="80">
        <f t="shared" si="796"/>
        <v>0</v>
      </c>
      <c r="L5061" s="68" t="str">
        <f t="shared" si="789"/>
        <v>Normal</v>
      </c>
      <c r="N5061" s="67">
        <f t="shared" si="790"/>
        <v>0</v>
      </c>
      <c r="O5061" s="67">
        <f t="shared" si="791"/>
        <v>0</v>
      </c>
      <c r="P5061" s="81">
        <f t="shared" si="792"/>
        <v>1.676729318050959</v>
      </c>
      <c r="Q5061" s="81">
        <f t="shared" si="793"/>
        <v>1.676729318050959</v>
      </c>
      <c r="S5061" s="1">
        <f t="shared" si="797"/>
        <v>7</v>
      </c>
      <c r="T5061" s="1" t="str">
        <f t="shared" si="798"/>
        <v>Off-Peak</v>
      </c>
    </row>
    <row r="5062" spans="1:20" x14ac:dyDescent="0.25">
      <c r="A5062" s="85">
        <v>45137.124999988024</v>
      </c>
      <c r="B5062" s="1">
        <v>7</v>
      </c>
      <c r="C5062" s="1">
        <v>30</v>
      </c>
      <c r="D5062" s="1">
        <v>4</v>
      </c>
      <c r="E5062" s="1" t="str">
        <f t="shared" si="794"/>
        <v>Summer</v>
      </c>
      <c r="F5062" s="78">
        <v>0.81410000000000005</v>
      </c>
      <c r="G5062" s="79">
        <f t="shared" si="795"/>
        <v>1.5488770428064065</v>
      </c>
      <c r="J5062" s="78">
        <v>0</v>
      </c>
      <c r="K5062" s="80">
        <f t="shared" si="796"/>
        <v>0</v>
      </c>
      <c r="L5062" s="68" t="str">
        <f t="shared" si="789"/>
        <v>Normal</v>
      </c>
      <c r="N5062" s="67">
        <f t="shared" si="790"/>
        <v>0</v>
      </c>
      <c r="O5062" s="67">
        <f t="shared" si="791"/>
        <v>0</v>
      </c>
      <c r="P5062" s="81">
        <f t="shared" si="792"/>
        <v>1.5488770428064065</v>
      </c>
      <c r="Q5062" s="81">
        <f t="shared" si="793"/>
        <v>1.5488770428064065</v>
      </c>
      <c r="S5062" s="1">
        <f t="shared" si="797"/>
        <v>7</v>
      </c>
      <c r="T5062" s="1" t="str">
        <f t="shared" si="798"/>
        <v>Off-Peak</v>
      </c>
    </row>
    <row r="5063" spans="1:20" x14ac:dyDescent="0.25">
      <c r="A5063" s="85">
        <v>45137.166666654688</v>
      </c>
      <c r="B5063" s="1">
        <v>7</v>
      </c>
      <c r="C5063" s="1">
        <v>30</v>
      </c>
      <c r="D5063" s="1">
        <v>5</v>
      </c>
      <c r="E5063" s="1" t="str">
        <f t="shared" si="794"/>
        <v>Summer</v>
      </c>
      <c r="F5063" s="78">
        <v>0.76719999999999999</v>
      </c>
      <c r="G5063" s="79">
        <f t="shared" si="795"/>
        <v>1.4596468090419787</v>
      </c>
      <c r="J5063" s="78">
        <v>0</v>
      </c>
      <c r="K5063" s="80">
        <f t="shared" si="796"/>
        <v>0</v>
      </c>
      <c r="L5063" s="68" t="str">
        <f t="shared" si="789"/>
        <v>Normal</v>
      </c>
      <c r="N5063" s="67">
        <f t="shared" si="790"/>
        <v>0</v>
      </c>
      <c r="O5063" s="67">
        <f t="shared" si="791"/>
        <v>0</v>
      </c>
      <c r="P5063" s="81">
        <f t="shared" si="792"/>
        <v>1.4596468090419787</v>
      </c>
      <c r="Q5063" s="81">
        <f t="shared" si="793"/>
        <v>1.4596468090419787</v>
      </c>
      <c r="S5063" s="1">
        <f t="shared" si="797"/>
        <v>7</v>
      </c>
      <c r="T5063" s="1" t="str">
        <f t="shared" si="798"/>
        <v>Off-Peak</v>
      </c>
    </row>
    <row r="5064" spans="1:20" x14ac:dyDescent="0.25">
      <c r="A5064" s="85">
        <v>45137.208333321352</v>
      </c>
      <c r="B5064" s="1">
        <v>7</v>
      </c>
      <c r="C5064" s="1">
        <v>30</v>
      </c>
      <c r="D5064" s="1">
        <v>6</v>
      </c>
      <c r="E5064" s="1" t="str">
        <f t="shared" si="794"/>
        <v>Summer</v>
      </c>
      <c r="F5064" s="78">
        <v>0.73950000000000005</v>
      </c>
      <c r="G5064" s="79">
        <f t="shared" si="795"/>
        <v>1.4069457967759951</v>
      </c>
      <c r="J5064" s="78">
        <v>0.20860200000000001</v>
      </c>
      <c r="K5064" s="80">
        <f t="shared" si="796"/>
        <v>0.20860200000000001</v>
      </c>
      <c r="L5064" s="68" t="str">
        <f t="shared" si="789"/>
        <v>Normal</v>
      </c>
      <c r="N5064" s="67">
        <f t="shared" si="790"/>
        <v>0</v>
      </c>
      <c r="O5064" s="67">
        <f t="shared" si="791"/>
        <v>0.20860200000000001</v>
      </c>
      <c r="P5064" s="81">
        <f t="shared" si="792"/>
        <v>1.1983437967759951</v>
      </c>
      <c r="Q5064" s="81">
        <f t="shared" si="793"/>
        <v>1.1983437967759951</v>
      </c>
      <c r="S5064" s="1">
        <f t="shared" si="797"/>
        <v>7</v>
      </c>
      <c r="T5064" s="1" t="str">
        <f t="shared" si="798"/>
        <v>Off-Peak</v>
      </c>
    </row>
    <row r="5065" spans="1:20" x14ac:dyDescent="0.25">
      <c r="A5065" s="85">
        <v>45137.249999988016</v>
      </c>
      <c r="B5065" s="1">
        <v>7</v>
      </c>
      <c r="C5065" s="1">
        <v>30</v>
      </c>
      <c r="D5065" s="1">
        <v>7</v>
      </c>
      <c r="E5065" s="1" t="str">
        <f t="shared" si="794"/>
        <v>Summer</v>
      </c>
      <c r="F5065" s="78">
        <v>0.74019999999999997</v>
      </c>
      <c r="G5065" s="79">
        <f t="shared" si="795"/>
        <v>1.4082775913097922</v>
      </c>
      <c r="J5065" s="78">
        <v>1.191792</v>
      </c>
      <c r="K5065" s="80">
        <f t="shared" si="796"/>
        <v>1.191792</v>
      </c>
      <c r="L5065" s="68" t="str">
        <f t="shared" si="789"/>
        <v>Normal</v>
      </c>
      <c r="N5065" s="67">
        <f t="shared" si="790"/>
        <v>0</v>
      </c>
      <c r="O5065" s="67">
        <f t="shared" si="791"/>
        <v>1.191792</v>
      </c>
      <c r="P5065" s="81">
        <f t="shared" si="792"/>
        <v>0.21648559130979228</v>
      </c>
      <c r="Q5065" s="81">
        <f t="shared" si="793"/>
        <v>0.21648559130979228</v>
      </c>
      <c r="S5065" s="1">
        <f t="shared" si="797"/>
        <v>7</v>
      </c>
      <c r="T5065" s="1" t="str">
        <f t="shared" si="798"/>
        <v>Off-Peak</v>
      </c>
    </row>
    <row r="5066" spans="1:20" x14ac:dyDescent="0.25">
      <c r="A5066" s="85">
        <v>45137.291666654681</v>
      </c>
      <c r="B5066" s="1">
        <v>7</v>
      </c>
      <c r="C5066" s="1">
        <v>30</v>
      </c>
      <c r="D5066" s="1">
        <v>8</v>
      </c>
      <c r="E5066" s="1" t="str">
        <f t="shared" si="794"/>
        <v>Summer</v>
      </c>
      <c r="F5066" s="78">
        <v>0.83819999999999995</v>
      </c>
      <c r="G5066" s="79">
        <f t="shared" si="795"/>
        <v>1.5947288260414318</v>
      </c>
      <c r="J5066" s="78">
        <v>2.7653449999999999</v>
      </c>
      <c r="K5066" s="80">
        <f t="shared" si="796"/>
        <v>2.7653449999999999</v>
      </c>
      <c r="L5066" s="68" t="str">
        <f t="shared" si="789"/>
        <v>Normal</v>
      </c>
      <c r="N5066" s="67">
        <f t="shared" si="790"/>
        <v>1.1706161739585681</v>
      </c>
      <c r="O5066" s="67">
        <f t="shared" si="791"/>
        <v>1.5947288260414318</v>
      </c>
      <c r="P5066" s="81">
        <f t="shared" si="792"/>
        <v>0</v>
      </c>
      <c r="Q5066" s="81">
        <f t="shared" si="793"/>
        <v>-1.1706161739585681</v>
      </c>
      <c r="S5066" s="1">
        <f t="shared" si="797"/>
        <v>7</v>
      </c>
      <c r="T5066" s="1" t="str">
        <f t="shared" si="798"/>
        <v>Off-Peak</v>
      </c>
    </row>
    <row r="5067" spans="1:20" x14ac:dyDescent="0.25">
      <c r="A5067" s="85">
        <v>45137.333333321345</v>
      </c>
      <c r="B5067" s="1">
        <v>7</v>
      </c>
      <c r="C5067" s="1">
        <v>30</v>
      </c>
      <c r="D5067" s="1">
        <v>9</v>
      </c>
      <c r="E5067" s="1" t="str">
        <f t="shared" si="794"/>
        <v>Summer</v>
      </c>
      <c r="F5067" s="78">
        <v>1.0005999999999999</v>
      </c>
      <c r="G5067" s="79">
        <f t="shared" si="795"/>
        <v>1.9037051578824347</v>
      </c>
      <c r="J5067" s="78">
        <v>4.1301989999999993</v>
      </c>
      <c r="K5067" s="80">
        <f t="shared" si="796"/>
        <v>4.1301989999999993</v>
      </c>
      <c r="L5067" s="68" t="str">
        <f t="shared" si="789"/>
        <v>Normal</v>
      </c>
      <c r="N5067" s="67">
        <f t="shared" si="790"/>
        <v>2.2264938421175646</v>
      </c>
      <c r="O5067" s="67">
        <f t="shared" si="791"/>
        <v>1.9037051578824347</v>
      </c>
      <c r="P5067" s="81">
        <f t="shared" si="792"/>
        <v>0</v>
      </c>
      <c r="Q5067" s="81">
        <f t="shared" si="793"/>
        <v>-2.2264938421175646</v>
      </c>
      <c r="S5067" s="1">
        <f t="shared" si="797"/>
        <v>7</v>
      </c>
      <c r="T5067" s="1" t="str">
        <f t="shared" si="798"/>
        <v>Off-Peak</v>
      </c>
    </row>
    <row r="5068" spans="1:20" x14ac:dyDescent="0.25">
      <c r="A5068" s="85">
        <v>45137.374999988009</v>
      </c>
      <c r="B5068" s="1">
        <v>7</v>
      </c>
      <c r="C5068" s="1">
        <v>30</v>
      </c>
      <c r="D5068" s="1">
        <v>10</v>
      </c>
      <c r="E5068" s="1" t="str">
        <f t="shared" si="794"/>
        <v>Summer</v>
      </c>
      <c r="F5068" s="78">
        <v>1.1879999999999999</v>
      </c>
      <c r="G5068" s="79">
        <f t="shared" si="795"/>
        <v>2.2602455802162025</v>
      </c>
      <c r="J5068" s="78">
        <v>5.1414840000000002</v>
      </c>
      <c r="K5068" s="80">
        <f t="shared" si="796"/>
        <v>5.1414840000000002</v>
      </c>
      <c r="L5068" s="68" t="str">
        <f t="shared" si="789"/>
        <v>Normal</v>
      </c>
      <c r="N5068" s="67">
        <f t="shared" si="790"/>
        <v>2.8812384197837977</v>
      </c>
      <c r="O5068" s="67">
        <f t="shared" si="791"/>
        <v>2.2602455802162025</v>
      </c>
      <c r="P5068" s="81">
        <f t="shared" si="792"/>
        <v>0</v>
      </c>
      <c r="Q5068" s="81">
        <f t="shared" si="793"/>
        <v>-2.8812384197837977</v>
      </c>
      <c r="S5068" s="1">
        <f t="shared" si="797"/>
        <v>7</v>
      </c>
      <c r="T5068" s="1" t="str">
        <f t="shared" si="798"/>
        <v>Off-Peak</v>
      </c>
    </row>
    <row r="5069" spans="1:20" x14ac:dyDescent="0.25">
      <c r="A5069" s="85">
        <v>45137.416666654673</v>
      </c>
      <c r="B5069" s="1">
        <v>7</v>
      </c>
      <c r="C5069" s="1">
        <v>30</v>
      </c>
      <c r="D5069" s="1">
        <v>11</v>
      </c>
      <c r="E5069" s="1" t="str">
        <f t="shared" si="794"/>
        <v>Summer</v>
      </c>
      <c r="F5069" s="78">
        <v>1.3698999999999999</v>
      </c>
      <c r="G5069" s="79">
        <f t="shared" si="795"/>
        <v>2.6063219026415623</v>
      </c>
      <c r="J5069" s="78">
        <v>4.8288180000000001</v>
      </c>
      <c r="K5069" s="80">
        <f t="shared" si="796"/>
        <v>4.8288180000000001</v>
      </c>
      <c r="L5069" s="68" t="str">
        <f t="shared" si="789"/>
        <v>Normal</v>
      </c>
      <c r="N5069" s="67">
        <f t="shared" si="790"/>
        <v>2.2224960973584378</v>
      </c>
      <c r="O5069" s="67">
        <f t="shared" si="791"/>
        <v>2.6063219026415623</v>
      </c>
      <c r="P5069" s="81">
        <f t="shared" si="792"/>
        <v>0</v>
      </c>
      <c r="Q5069" s="81">
        <f t="shared" si="793"/>
        <v>-2.2224960973584378</v>
      </c>
      <c r="S5069" s="1">
        <f t="shared" si="797"/>
        <v>7</v>
      </c>
      <c r="T5069" s="1" t="str">
        <f t="shared" si="798"/>
        <v>Off-Peak</v>
      </c>
    </row>
    <row r="5070" spans="1:20" x14ac:dyDescent="0.25">
      <c r="A5070" s="85">
        <v>45137.458333321338</v>
      </c>
      <c r="B5070" s="1">
        <v>7</v>
      </c>
      <c r="C5070" s="1">
        <v>30</v>
      </c>
      <c r="D5070" s="1">
        <v>12</v>
      </c>
      <c r="E5070" s="1" t="str">
        <f t="shared" si="794"/>
        <v>Summer</v>
      </c>
      <c r="F5070" s="78">
        <v>1.5254000000000001</v>
      </c>
      <c r="G5070" s="79">
        <f t="shared" si="795"/>
        <v>2.9021705455065621</v>
      </c>
      <c r="J5070" s="78">
        <v>4.7658180000000003</v>
      </c>
      <c r="K5070" s="80">
        <f t="shared" si="796"/>
        <v>4.7658180000000003</v>
      </c>
      <c r="L5070" s="68" t="str">
        <f t="shared" si="789"/>
        <v>Normal</v>
      </c>
      <c r="N5070" s="67">
        <f t="shared" si="790"/>
        <v>1.8636474544934383</v>
      </c>
      <c r="O5070" s="67">
        <f t="shared" si="791"/>
        <v>2.9021705455065621</v>
      </c>
      <c r="P5070" s="81">
        <f t="shared" si="792"/>
        <v>0</v>
      </c>
      <c r="Q5070" s="81">
        <f t="shared" si="793"/>
        <v>-1.8636474544934383</v>
      </c>
      <c r="S5070" s="1">
        <f t="shared" si="797"/>
        <v>7</v>
      </c>
      <c r="T5070" s="1" t="str">
        <f t="shared" si="798"/>
        <v>Off-Peak</v>
      </c>
    </row>
    <row r="5071" spans="1:20" x14ac:dyDescent="0.25">
      <c r="A5071" s="85">
        <v>45137.499999988002</v>
      </c>
      <c r="B5071" s="1">
        <v>7</v>
      </c>
      <c r="C5071" s="1">
        <v>30</v>
      </c>
      <c r="D5071" s="1">
        <v>13</v>
      </c>
      <c r="E5071" s="1" t="str">
        <f t="shared" si="794"/>
        <v>Summer</v>
      </c>
      <c r="F5071" s="78">
        <v>1.6677</v>
      </c>
      <c r="G5071" s="79">
        <f t="shared" si="795"/>
        <v>3.1729053485913816</v>
      </c>
      <c r="J5071" s="78">
        <v>6.1195069999999996</v>
      </c>
      <c r="K5071" s="80">
        <f t="shared" si="796"/>
        <v>6.1195069999999996</v>
      </c>
      <c r="L5071" s="68" t="str">
        <f t="shared" si="789"/>
        <v>Normal</v>
      </c>
      <c r="N5071" s="67">
        <f t="shared" si="790"/>
        <v>2.946601651408618</v>
      </c>
      <c r="O5071" s="67">
        <f t="shared" si="791"/>
        <v>3.1729053485913816</v>
      </c>
      <c r="P5071" s="81">
        <f t="shared" si="792"/>
        <v>0</v>
      </c>
      <c r="Q5071" s="81">
        <f t="shared" si="793"/>
        <v>-2.946601651408618</v>
      </c>
      <c r="S5071" s="1">
        <f t="shared" si="797"/>
        <v>7</v>
      </c>
      <c r="T5071" s="1" t="str">
        <f t="shared" si="798"/>
        <v>Off-Peak</v>
      </c>
    </row>
    <row r="5072" spans="1:20" x14ac:dyDescent="0.25">
      <c r="A5072" s="85">
        <v>45137.541666654666</v>
      </c>
      <c r="B5072" s="1">
        <v>7</v>
      </c>
      <c r="C5072" s="1">
        <v>30</v>
      </c>
      <c r="D5072" s="1">
        <v>14</v>
      </c>
      <c r="E5072" s="1" t="str">
        <f t="shared" si="794"/>
        <v>Summer</v>
      </c>
      <c r="F5072" s="78">
        <v>1.7886</v>
      </c>
      <c r="G5072" s="79">
        <f t="shared" si="795"/>
        <v>3.402925290214394</v>
      </c>
      <c r="J5072" s="78">
        <v>5.7545010000000003</v>
      </c>
      <c r="K5072" s="80">
        <f t="shared" si="796"/>
        <v>5.7545010000000003</v>
      </c>
      <c r="L5072" s="68" t="str">
        <f t="shared" si="789"/>
        <v>Normal</v>
      </c>
      <c r="N5072" s="67">
        <f t="shared" si="790"/>
        <v>2.3515757097856063</v>
      </c>
      <c r="O5072" s="67">
        <f t="shared" si="791"/>
        <v>3.402925290214394</v>
      </c>
      <c r="P5072" s="81">
        <f t="shared" si="792"/>
        <v>0</v>
      </c>
      <c r="Q5072" s="81">
        <f t="shared" si="793"/>
        <v>-2.3515757097856063</v>
      </c>
      <c r="S5072" s="1">
        <f t="shared" si="797"/>
        <v>7</v>
      </c>
      <c r="T5072" s="1" t="str">
        <f t="shared" si="798"/>
        <v>Off-Peak</v>
      </c>
    </row>
    <row r="5073" spans="1:20" x14ac:dyDescent="0.25">
      <c r="A5073" s="85">
        <v>45137.58333332133</v>
      </c>
      <c r="B5073" s="1">
        <v>7</v>
      </c>
      <c r="C5073" s="1">
        <v>30</v>
      </c>
      <c r="D5073" s="1">
        <v>15</v>
      </c>
      <c r="E5073" s="1" t="str">
        <f t="shared" si="794"/>
        <v>Summer</v>
      </c>
      <c r="F5073" s="78">
        <v>1.8847</v>
      </c>
      <c r="G5073" s="79">
        <f t="shared" si="795"/>
        <v>3.5857616540685835</v>
      </c>
      <c r="J5073" s="78">
        <v>4.4116340000000003</v>
      </c>
      <c r="K5073" s="80">
        <f t="shared" si="796"/>
        <v>4.4116340000000003</v>
      </c>
      <c r="L5073" s="68" t="str">
        <f t="shared" si="789"/>
        <v>Normal</v>
      </c>
      <c r="N5073" s="67">
        <f t="shared" si="790"/>
        <v>0.82587234593141678</v>
      </c>
      <c r="O5073" s="67">
        <f t="shared" si="791"/>
        <v>3.5857616540685835</v>
      </c>
      <c r="P5073" s="81">
        <f t="shared" si="792"/>
        <v>0</v>
      </c>
      <c r="Q5073" s="81">
        <f t="shared" si="793"/>
        <v>-0.82587234593141678</v>
      </c>
      <c r="S5073" s="1">
        <f t="shared" si="797"/>
        <v>7</v>
      </c>
      <c r="T5073" s="1" t="str">
        <f t="shared" si="798"/>
        <v>Off-Peak</v>
      </c>
    </row>
    <row r="5074" spans="1:20" x14ac:dyDescent="0.25">
      <c r="A5074" s="85">
        <v>45137.624999987995</v>
      </c>
      <c r="B5074" s="1">
        <v>7</v>
      </c>
      <c r="C5074" s="1">
        <v>30</v>
      </c>
      <c r="D5074" s="1">
        <v>16</v>
      </c>
      <c r="E5074" s="1" t="str">
        <f t="shared" si="794"/>
        <v>Summer</v>
      </c>
      <c r="F5074" s="78">
        <v>1.972</v>
      </c>
      <c r="G5074" s="79">
        <f t="shared" si="795"/>
        <v>3.7518554580693197</v>
      </c>
      <c r="J5074" s="78">
        <v>4.0557800000000004</v>
      </c>
      <c r="K5074" s="80">
        <f t="shared" si="796"/>
        <v>4.0557800000000004</v>
      </c>
      <c r="L5074" s="68" t="str">
        <f t="shared" si="789"/>
        <v>Normal</v>
      </c>
      <c r="N5074" s="67">
        <f t="shared" si="790"/>
        <v>0.30392454193068064</v>
      </c>
      <c r="O5074" s="67">
        <f t="shared" si="791"/>
        <v>3.7518554580693197</v>
      </c>
      <c r="P5074" s="81">
        <f t="shared" si="792"/>
        <v>0</v>
      </c>
      <c r="Q5074" s="81">
        <f t="shared" si="793"/>
        <v>-0.30392454193068064</v>
      </c>
      <c r="S5074" s="1">
        <f t="shared" si="797"/>
        <v>7</v>
      </c>
      <c r="T5074" s="1" t="str">
        <f t="shared" si="798"/>
        <v>Off-Peak</v>
      </c>
    </row>
    <row r="5075" spans="1:20" x14ac:dyDescent="0.25">
      <c r="A5075" s="85">
        <v>45137.666666654659</v>
      </c>
      <c r="B5075" s="1">
        <v>7</v>
      </c>
      <c r="C5075" s="1">
        <v>30</v>
      </c>
      <c r="D5075" s="1">
        <v>17</v>
      </c>
      <c r="E5075" s="1" t="str">
        <f t="shared" si="794"/>
        <v>Summer</v>
      </c>
      <c r="F5075" s="78">
        <v>2.0265</v>
      </c>
      <c r="G5075" s="79">
        <f t="shared" si="795"/>
        <v>3.8555451753435479</v>
      </c>
      <c r="J5075" s="78">
        <v>2.6684329999999998</v>
      </c>
      <c r="K5075" s="80">
        <f t="shared" si="796"/>
        <v>2.6684329999999998</v>
      </c>
      <c r="L5075" s="68" t="str">
        <f t="shared" ref="L5075:L5138" si="799">IF(AND(D5075&gt;=$C$2,D5075&lt;=$C$3,E5075="Summer"),"MaxDis","Normal")</f>
        <v>Normal</v>
      </c>
      <c r="N5075" s="67">
        <f t="shared" ref="N5075:N5138" si="800">IF(K5075-G5075&lt;0,0,K5075-G5075)</f>
        <v>0</v>
      </c>
      <c r="O5075" s="67">
        <f t="shared" ref="O5075:O5138" si="801">K5075-N5075</f>
        <v>2.6684329999999998</v>
      </c>
      <c r="P5075" s="81">
        <f t="shared" ref="P5075:P5138" si="802">MAX(0,G5075-O5075)</f>
        <v>1.1871121753435481</v>
      </c>
      <c r="Q5075" s="81">
        <f t="shared" ref="Q5075:Q5138" si="803">G5075-K5075</f>
        <v>1.1871121753435481</v>
      </c>
      <c r="S5075" s="1">
        <f t="shared" si="797"/>
        <v>7</v>
      </c>
      <c r="T5075" s="1" t="str">
        <f t="shared" si="798"/>
        <v>Off-Peak</v>
      </c>
    </row>
    <row r="5076" spans="1:20" x14ac:dyDescent="0.25">
      <c r="A5076" s="85">
        <v>45137.708333321323</v>
      </c>
      <c r="B5076" s="1">
        <v>7</v>
      </c>
      <c r="C5076" s="1">
        <v>30</v>
      </c>
      <c r="D5076" s="1">
        <v>18</v>
      </c>
      <c r="E5076" s="1" t="str">
        <f t="shared" ref="E5076:E5139" si="804">IF(AND(B5076&gt;=$C$5,B5076&lt;=$C$6),"Summer","Non-Summer")</f>
        <v>Summer</v>
      </c>
      <c r="F5076" s="78">
        <v>2.0226000000000002</v>
      </c>
      <c r="G5076" s="79">
        <f t="shared" ref="G5076:G5139" si="805">F5076*$G$13</f>
        <v>3.8481251772266769</v>
      </c>
      <c r="J5076" s="78">
        <v>1.0577699999999999</v>
      </c>
      <c r="K5076" s="80">
        <f t="shared" ref="K5076:K5139" si="806">J5076*$K$13</f>
        <v>1.0577699999999999</v>
      </c>
      <c r="L5076" s="68" t="str">
        <f t="shared" si="799"/>
        <v>Normal</v>
      </c>
      <c r="N5076" s="67">
        <f t="shared" si="800"/>
        <v>0</v>
      </c>
      <c r="O5076" s="67">
        <f t="shared" si="801"/>
        <v>1.0577699999999999</v>
      </c>
      <c r="P5076" s="81">
        <f t="shared" si="802"/>
        <v>2.7903551772266768</v>
      </c>
      <c r="Q5076" s="81">
        <f t="shared" si="803"/>
        <v>2.7903551772266768</v>
      </c>
      <c r="S5076" s="1">
        <f t="shared" ref="S5076:S5139" si="807">WEEKDAY(A5076,2)</f>
        <v>7</v>
      </c>
      <c r="T5076" s="1" t="str">
        <f t="shared" ref="T5076:T5139" si="808">IF(S5076&gt;5,"Off-Peak",IF(AND(D5076&gt;=$C$7,D5076&lt;$C$8),"Peak","Off-Peak"))</f>
        <v>Off-Peak</v>
      </c>
    </row>
    <row r="5077" spans="1:20" x14ac:dyDescent="0.25">
      <c r="A5077" s="85">
        <v>45137.749999987987</v>
      </c>
      <c r="B5077" s="1">
        <v>7</v>
      </c>
      <c r="C5077" s="1">
        <v>30</v>
      </c>
      <c r="D5077" s="1">
        <v>19</v>
      </c>
      <c r="E5077" s="1" t="str">
        <f t="shared" si="804"/>
        <v>Summer</v>
      </c>
      <c r="F5077" s="78">
        <v>1.9387000000000001</v>
      </c>
      <c r="G5077" s="79">
        <f t="shared" si="805"/>
        <v>3.6885000895329565</v>
      </c>
      <c r="J5077" s="78">
        <v>9.8299000000000011E-2</v>
      </c>
      <c r="K5077" s="80">
        <f t="shared" si="806"/>
        <v>9.8299000000000011E-2</v>
      </c>
      <c r="L5077" s="68" t="str">
        <f t="shared" si="799"/>
        <v>Normal</v>
      </c>
      <c r="N5077" s="67">
        <f t="shared" si="800"/>
        <v>0</v>
      </c>
      <c r="O5077" s="67">
        <f t="shared" si="801"/>
        <v>9.8299000000000011E-2</v>
      </c>
      <c r="P5077" s="81">
        <f t="shared" si="802"/>
        <v>3.5902010895329566</v>
      </c>
      <c r="Q5077" s="81">
        <f t="shared" si="803"/>
        <v>3.5902010895329566</v>
      </c>
      <c r="S5077" s="1">
        <f t="shared" si="807"/>
        <v>7</v>
      </c>
      <c r="T5077" s="1" t="str">
        <f t="shared" si="808"/>
        <v>Off-Peak</v>
      </c>
    </row>
    <row r="5078" spans="1:20" x14ac:dyDescent="0.25">
      <c r="A5078" s="85">
        <v>45137.791666654652</v>
      </c>
      <c r="B5078" s="1">
        <v>7</v>
      </c>
      <c r="C5078" s="1">
        <v>30</v>
      </c>
      <c r="D5078" s="1">
        <v>20</v>
      </c>
      <c r="E5078" s="1" t="str">
        <f t="shared" si="804"/>
        <v>Summer</v>
      </c>
      <c r="F5078" s="78">
        <v>1.7706999999999999</v>
      </c>
      <c r="G5078" s="79">
        <f t="shared" si="805"/>
        <v>3.3688694014215743</v>
      </c>
      <c r="J5078" s="78">
        <v>0</v>
      </c>
      <c r="K5078" s="80">
        <f t="shared" si="806"/>
        <v>0</v>
      </c>
      <c r="L5078" s="68" t="str">
        <f t="shared" si="799"/>
        <v>Normal</v>
      </c>
      <c r="N5078" s="67">
        <f t="shared" si="800"/>
        <v>0</v>
      </c>
      <c r="O5078" s="67">
        <f t="shared" si="801"/>
        <v>0</v>
      </c>
      <c r="P5078" s="81">
        <f t="shared" si="802"/>
        <v>3.3688694014215743</v>
      </c>
      <c r="Q5078" s="81">
        <f t="shared" si="803"/>
        <v>3.3688694014215743</v>
      </c>
      <c r="S5078" s="1">
        <f t="shared" si="807"/>
        <v>7</v>
      </c>
      <c r="T5078" s="1" t="str">
        <f t="shared" si="808"/>
        <v>Off-Peak</v>
      </c>
    </row>
    <row r="5079" spans="1:20" x14ac:dyDescent="0.25">
      <c r="A5079" s="85">
        <v>45137.833333321316</v>
      </c>
      <c r="B5079" s="1">
        <v>7</v>
      </c>
      <c r="C5079" s="1">
        <v>30</v>
      </c>
      <c r="D5079" s="1">
        <v>21</v>
      </c>
      <c r="E5079" s="1" t="str">
        <f t="shared" si="804"/>
        <v>Summer</v>
      </c>
      <c r="F5079" s="78">
        <v>1.6235999999999999</v>
      </c>
      <c r="G5079" s="79">
        <f t="shared" si="805"/>
        <v>3.0890022929621437</v>
      </c>
      <c r="J5079" s="78">
        <v>0</v>
      </c>
      <c r="K5079" s="80">
        <f t="shared" si="806"/>
        <v>0</v>
      </c>
      <c r="L5079" s="68" t="str">
        <f t="shared" si="799"/>
        <v>Normal</v>
      </c>
      <c r="N5079" s="67">
        <f t="shared" si="800"/>
        <v>0</v>
      </c>
      <c r="O5079" s="67">
        <f t="shared" si="801"/>
        <v>0</v>
      </c>
      <c r="P5079" s="81">
        <f t="shared" si="802"/>
        <v>3.0890022929621437</v>
      </c>
      <c r="Q5079" s="81">
        <f t="shared" si="803"/>
        <v>3.0890022929621437</v>
      </c>
      <c r="S5079" s="1">
        <f t="shared" si="807"/>
        <v>7</v>
      </c>
      <c r="T5079" s="1" t="str">
        <f t="shared" si="808"/>
        <v>Off-Peak</v>
      </c>
    </row>
    <row r="5080" spans="1:20" x14ac:dyDescent="0.25">
      <c r="A5080" s="85">
        <v>45137.87499998798</v>
      </c>
      <c r="B5080" s="1">
        <v>7</v>
      </c>
      <c r="C5080" s="1">
        <v>30</v>
      </c>
      <c r="D5080" s="1">
        <v>22</v>
      </c>
      <c r="E5080" s="1" t="str">
        <f t="shared" si="804"/>
        <v>Summer</v>
      </c>
      <c r="F5080" s="78">
        <v>1.522</v>
      </c>
      <c r="G5080" s="79">
        <f t="shared" si="805"/>
        <v>2.8957018291995462</v>
      </c>
      <c r="J5080" s="78">
        <v>0</v>
      </c>
      <c r="K5080" s="80">
        <f t="shared" si="806"/>
        <v>0</v>
      </c>
      <c r="L5080" s="68" t="str">
        <f t="shared" si="799"/>
        <v>Normal</v>
      </c>
      <c r="N5080" s="67">
        <f t="shared" si="800"/>
        <v>0</v>
      </c>
      <c r="O5080" s="67">
        <f t="shared" si="801"/>
        <v>0</v>
      </c>
      <c r="P5080" s="81">
        <f t="shared" si="802"/>
        <v>2.8957018291995462</v>
      </c>
      <c r="Q5080" s="81">
        <f t="shared" si="803"/>
        <v>2.8957018291995462</v>
      </c>
      <c r="S5080" s="1">
        <f t="shared" si="807"/>
        <v>7</v>
      </c>
      <c r="T5080" s="1" t="str">
        <f t="shared" si="808"/>
        <v>Off-Peak</v>
      </c>
    </row>
    <row r="5081" spans="1:20" x14ac:dyDescent="0.25">
      <c r="A5081" s="85">
        <v>45137.916666654644</v>
      </c>
      <c r="B5081" s="1">
        <v>7</v>
      </c>
      <c r="C5081" s="1">
        <v>30</v>
      </c>
      <c r="D5081" s="1">
        <v>23</v>
      </c>
      <c r="E5081" s="1" t="str">
        <f t="shared" si="804"/>
        <v>Summer</v>
      </c>
      <c r="F5081" s="78">
        <v>1.3422000000000001</v>
      </c>
      <c r="G5081" s="79">
        <f t="shared" si="805"/>
        <v>2.5536208903755786</v>
      </c>
      <c r="J5081" s="78">
        <v>0</v>
      </c>
      <c r="K5081" s="80">
        <f t="shared" si="806"/>
        <v>0</v>
      </c>
      <c r="L5081" s="68" t="str">
        <f t="shared" si="799"/>
        <v>Normal</v>
      </c>
      <c r="N5081" s="67">
        <f t="shared" si="800"/>
        <v>0</v>
      </c>
      <c r="O5081" s="67">
        <f t="shared" si="801"/>
        <v>0</v>
      </c>
      <c r="P5081" s="81">
        <f t="shared" si="802"/>
        <v>2.5536208903755786</v>
      </c>
      <c r="Q5081" s="81">
        <f t="shared" si="803"/>
        <v>2.5536208903755786</v>
      </c>
      <c r="S5081" s="1">
        <f t="shared" si="807"/>
        <v>7</v>
      </c>
      <c r="T5081" s="1" t="str">
        <f t="shared" si="808"/>
        <v>Off-Peak</v>
      </c>
    </row>
    <row r="5082" spans="1:20" x14ac:dyDescent="0.25">
      <c r="A5082" s="85">
        <v>45137.958333321309</v>
      </c>
      <c r="B5082" s="1">
        <v>7</v>
      </c>
      <c r="C5082" s="1">
        <v>31</v>
      </c>
      <c r="D5082" s="1">
        <v>0</v>
      </c>
      <c r="E5082" s="1" t="str">
        <f t="shared" si="804"/>
        <v>Summer</v>
      </c>
      <c r="F5082" s="78">
        <v>1.1351</v>
      </c>
      <c r="G5082" s="79">
        <f t="shared" si="805"/>
        <v>2.1595999647335118</v>
      </c>
      <c r="J5082" s="78">
        <v>0</v>
      </c>
      <c r="K5082" s="80">
        <f t="shared" si="806"/>
        <v>0</v>
      </c>
      <c r="L5082" s="68" t="str">
        <f t="shared" si="799"/>
        <v>Normal</v>
      </c>
      <c r="N5082" s="67">
        <f t="shared" si="800"/>
        <v>0</v>
      </c>
      <c r="O5082" s="67">
        <f t="shared" si="801"/>
        <v>0</v>
      </c>
      <c r="P5082" s="81">
        <f t="shared" si="802"/>
        <v>2.1595999647335118</v>
      </c>
      <c r="Q5082" s="81">
        <f t="shared" si="803"/>
        <v>2.1595999647335118</v>
      </c>
      <c r="S5082" s="1">
        <f t="shared" si="807"/>
        <v>7</v>
      </c>
      <c r="T5082" s="1" t="str">
        <f t="shared" si="808"/>
        <v>Off-Peak</v>
      </c>
    </row>
    <row r="5083" spans="1:20" x14ac:dyDescent="0.25">
      <c r="A5083" s="85">
        <v>45137.999999987973</v>
      </c>
      <c r="B5083" s="1">
        <v>7</v>
      </c>
      <c r="C5083" s="1">
        <v>31</v>
      </c>
      <c r="D5083" s="1">
        <v>1</v>
      </c>
      <c r="E5083" s="1" t="str">
        <f t="shared" si="804"/>
        <v>Summer</v>
      </c>
      <c r="F5083" s="78">
        <v>0.9698</v>
      </c>
      <c r="G5083" s="79">
        <f t="shared" si="805"/>
        <v>1.8451061983953481</v>
      </c>
      <c r="J5083" s="78">
        <v>0</v>
      </c>
      <c r="K5083" s="80">
        <f t="shared" si="806"/>
        <v>0</v>
      </c>
      <c r="L5083" s="68" t="str">
        <f t="shared" si="799"/>
        <v>Normal</v>
      </c>
      <c r="N5083" s="67">
        <f t="shared" si="800"/>
        <v>0</v>
      </c>
      <c r="O5083" s="67">
        <f t="shared" si="801"/>
        <v>0</v>
      </c>
      <c r="P5083" s="81">
        <f t="shared" si="802"/>
        <v>1.8451061983953481</v>
      </c>
      <c r="Q5083" s="81">
        <f t="shared" si="803"/>
        <v>1.8451061983953481</v>
      </c>
      <c r="S5083" s="1">
        <f t="shared" si="807"/>
        <v>1</v>
      </c>
      <c r="T5083" s="1" t="str">
        <f t="shared" si="808"/>
        <v>Off-Peak</v>
      </c>
    </row>
    <row r="5084" spans="1:20" x14ac:dyDescent="0.25">
      <c r="A5084" s="85">
        <v>45138.041666654637</v>
      </c>
      <c r="B5084" s="1">
        <v>7</v>
      </c>
      <c r="C5084" s="1">
        <v>31</v>
      </c>
      <c r="D5084" s="1">
        <v>2</v>
      </c>
      <c r="E5084" s="1" t="str">
        <f t="shared" si="804"/>
        <v>Summer</v>
      </c>
      <c r="F5084" s="78">
        <v>0.85319999999999996</v>
      </c>
      <c r="G5084" s="79">
        <f t="shared" si="805"/>
        <v>1.6232672803370909</v>
      </c>
      <c r="J5084" s="78">
        <v>0</v>
      </c>
      <c r="K5084" s="80">
        <f t="shared" si="806"/>
        <v>0</v>
      </c>
      <c r="L5084" s="68" t="str">
        <f t="shared" si="799"/>
        <v>Normal</v>
      </c>
      <c r="N5084" s="67">
        <f t="shared" si="800"/>
        <v>0</v>
      </c>
      <c r="O5084" s="67">
        <f t="shared" si="801"/>
        <v>0</v>
      </c>
      <c r="P5084" s="81">
        <f t="shared" si="802"/>
        <v>1.6232672803370909</v>
      </c>
      <c r="Q5084" s="81">
        <f t="shared" si="803"/>
        <v>1.6232672803370909</v>
      </c>
      <c r="S5084" s="1">
        <f t="shared" si="807"/>
        <v>1</v>
      </c>
      <c r="T5084" s="1" t="str">
        <f t="shared" si="808"/>
        <v>Off-Peak</v>
      </c>
    </row>
    <row r="5085" spans="1:20" x14ac:dyDescent="0.25">
      <c r="A5085" s="85">
        <v>45138.083333321301</v>
      </c>
      <c r="B5085" s="1">
        <v>7</v>
      </c>
      <c r="C5085" s="1">
        <v>31</v>
      </c>
      <c r="D5085" s="1">
        <v>3</v>
      </c>
      <c r="E5085" s="1" t="str">
        <f t="shared" si="804"/>
        <v>Summer</v>
      </c>
      <c r="F5085" s="78">
        <v>0.77600000000000002</v>
      </c>
      <c r="G5085" s="79">
        <f t="shared" si="805"/>
        <v>1.4763893688954322</v>
      </c>
      <c r="J5085" s="78">
        <v>0</v>
      </c>
      <c r="K5085" s="80">
        <f t="shared" si="806"/>
        <v>0</v>
      </c>
      <c r="L5085" s="68" t="str">
        <f t="shared" si="799"/>
        <v>Normal</v>
      </c>
      <c r="N5085" s="67">
        <f t="shared" si="800"/>
        <v>0</v>
      </c>
      <c r="O5085" s="67">
        <f t="shared" si="801"/>
        <v>0</v>
      </c>
      <c r="P5085" s="81">
        <f t="shared" si="802"/>
        <v>1.4763893688954322</v>
      </c>
      <c r="Q5085" s="81">
        <f t="shared" si="803"/>
        <v>1.4763893688954322</v>
      </c>
      <c r="S5085" s="1">
        <f t="shared" si="807"/>
        <v>1</v>
      </c>
      <c r="T5085" s="1" t="str">
        <f t="shared" si="808"/>
        <v>Off-Peak</v>
      </c>
    </row>
    <row r="5086" spans="1:20" x14ac:dyDescent="0.25">
      <c r="A5086" s="85">
        <v>45138.124999987966</v>
      </c>
      <c r="B5086" s="1">
        <v>7</v>
      </c>
      <c r="C5086" s="1">
        <v>31</v>
      </c>
      <c r="D5086" s="1">
        <v>4</v>
      </c>
      <c r="E5086" s="1" t="str">
        <f t="shared" si="804"/>
        <v>Summer</v>
      </c>
      <c r="F5086" s="78">
        <v>0.72460000000000002</v>
      </c>
      <c r="G5086" s="79">
        <f t="shared" si="805"/>
        <v>1.3785975988423069</v>
      </c>
      <c r="J5086" s="78">
        <v>0</v>
      </c>
      <c r="K5086" s="80">
        <f t="shared" si="806"/>
        <v>0</v>
      </c>
      <c r="L5086" s="68" t="str">
        <f t="shared" si="799"/>
        <v>Normal</v>
      </c>
      <c r="N5086" s="67">
        <f t="shared" si="800"/>
        <v>0</v>
      </c>
      <c r="O5086" s="67">
        <f t="shared" si="801"/>
        <v>0</v>
      </c>
      <c r="P5086" s="81">
        <f t="shared" si="802"/>
        <v>1.3785975988423069</v>
      </c>
      <c r="Q5086" s="81">
        <f t="shared" si="803"/>
        <v>1.3785975988423069</v>
      </c>
      <c r="S5086" s="1">
        <f t="shared" si="807"/>
        <v>1</v>
      </c>
      <c r="T5086" s="1" t="str">
        <f t="shared" si="808"/>
        <v>Off-Peak</v>
      </c>
    </row>
    <row r="5087" spans="1:20" x14ac:dyDescent="0.25">
      <c r="A5087" s="85">
        <v>45138.16666665463</v>
      </c>
      <c r="B5087" s="1">
        <v>7</v>
      </c>
      <c r="C5087" s="1">
        <v>31</v>
      </c>
      <c r="D5087" s="1">
        <v>5</v>
      </c>
      <c r="E5087" s="1" t="str">
        <f t="shared" si="804"/>
        <v>Summer</v>
      </c>
      <c r="F5087" s="78">
        <v>0.69640000000000002</v>
      </c>
      <c r="G5087" s="79">
        <f t="shared" si="805"/>
        <v>1.3249453047664677</v>
      </c>
      <c r="J5087" s="78">
        <v>0</v>
      </c>
      <c r="K5087" s="80">
        <f t="shared" si="806"/>
        <v>0</v>
      </c>
      <c r="L5087" s="68" t="str">
        <f t="shared" si="799"/>
        <v>Normal</v>
      </c>
      <c r="N5087" s="67">
        <f t="shared" si="800"/>
        <v>0</v>
      </c>
      <c r="O5087" s="67">
        <f t="shared" si="801"/>
        <v>0</v>
      </c>
      <c r="P5087" s="81">
        <f t="shared" si="802"/>
        <v>1.3249453047664677</v>
      </c>
      <c r="Q5087" s="81">
        <f t="shared" si="803"/>
        <v>1.3249453047664677</v>
      </c>
      <c r="S5087" s="1">
        <f t="shared" si="807"/>
        <v>1</v>
      </c>
      <c r="T5087" s="1" t="str">
        <f t="shared" si="808"/>
        <v>Off-Peak</v>
      </c>
    </row>
    <row r="5088" spans="1:20" x14ac:dyDescent="0.25">
      <c r="A5088" s="85">
        <v>45138.208333321294</v>
      </c>
      <c r="B5088" s="1">
        <v>7</v>
      </c>
      <c r="C5088" s="1">
        <v>31</v>
      </c>
      <c r="D5088" s="1">
        <v>6</v>
      </c>
      <c r="E5088" s="1" t="str">
        <f t="shared" si="804"/>
        <v>Summer</v>
      </c>
      <c r="F5088" s="78">
        <v>0.68889999999999996</v>
      </c>
      <c r="G5088" s="79">
        <f t="shared" si="805"/>
        <v>1.3106760776186381</v>
      </c>
      <c r="J5088" s="78">
        <v>0.14933600000000002</v>
      </c>
      <c r="K5088" s="80">
        <f t="shared" si="806"/>
        <v>0.14933600000000002</v>
      </c>
      <c r="L5088" s="68" t="str">
        <f t="shared" si="799"/>
        <v>Normal</v>
      </c>
      <c r="N5088" s="67">
        <f t="shared" si="800"/>
        <v>0</v>
      </c>
      <c r="O5088" s="67">
        <f t="shared" si="801"/>
        <v>0.14933600000000002</v>
      </c>
      <c r="P5088" s="81">
        <f t="shared" si="802"/>
        <v>1.1613400776186382</v>
      </c>
      <c r="Q5088" s="81">
        <f t="shared" si="803"/>
        <v>1.1613400776186382</v>
      </c>
      <c r="S5088" s="1">
        <f t="shared" si="807"/>
        <v>1</v>
      </c>
      <c r="T5088" s="1" t="str">
        <f t="shared" si="808"/>
        <v>Peak</v>
      </c>
    </row>
    <row r="5089" spans="1:20" x14ac:dyDescent="0.25">
      <c r="A5089" s="85">
        <v>45138.249999987958</v>
      </c>
      <c r="B5089" s="1">
        <v>7</v>
      </c>
      <c r="C5089" s="1">
        <v>31</v>
      </c>
      <c r="D5089" s="1">
        <v>7</v>
      </c>
      <c r="E5089" s="1" t="str">
        <f t="shared" si="804"/>
        <v>Summer</v>
      </c>
      <c r="F5089" s="78">
        <v>0.69640000000000002</v>
      </c>
      <c r="G5089" s="79">
        <f t="shared" si="805"/>
        <v>1.3249453047664677</v>
      </c>
      <c r="J5089" s="78">
        <v>1.199843</v>
      </c>
      <c r="K5089" s="80">
        <f t="shared" si="806"/>
        <v>1.199843</v>
      </c>
      <c r="L5089" s="68" t="str">
        <f t="shared" si="799"/>
        <v>Normal</v>
      </c>
      <c r="N5089" s="67">
        <f t="shared" si="800"/>
        <v>0</v>
      </c>
      <c r="O5089" s="67">
        <f t="shared" si="801"/>
        <v>1.199843</v>
      </c>
      <c r="P5089" s="81">
        <f t="shared" si="802"/>
        <v>0.12510230476646766</v>
      </c>
      <c r="Q5089" s="81">
        <f t="shared" si="803"/>
        <v>0.12510230476646766</v>
      </c>
      <c r="S5089" s="1">
        <f t="shared" si="807"/>
        <v>1</v>
      </c>
      <c r="T5089" s="1" t="str">
        <f t="shared" si="808"/>
        <v>Peak</v>
      </c>
    </row>
    <row r="5090" spans="1:20" x14ac:dyDescent="0.25">
      <c r="A5090" s="85">
        <v>45138.291666654623</v>
      </c>
      <c r="B5090" s="1">
        <v>7</v>
      </c>
      <c r="C5090" s="1">
        <v>31</v>
      </c>
      <c r="D5090" s="1">
        <v>8</v>
      </c>
      <c r="E5090" s="1" t="str">
        <f t="shared" si="804"/>
        <v>Summer</v>
      </c>
      <c r="F5090" s="78">
        <v>0.75639999999999996</v>
      </c>
      <c r="G5090" s="79">
        <f t="shared" si="805"/>
        <v>1.4390991219491041</v>
      </c>
      <c r="J5090" s="78">
        <v>2.7477240000000003</v>
      </c>
      <c r="K5090" s="80">
        <f t="shared" si="806"/>
        <v>2.7477240000000003</v>
      </c>
      <c r="L5090" s="68" t="str">
        <f t="shared" si="799"/>
        <v>Normal</v>
      </c>
      <c r="N5090" s="67">
        <f t="shared" si="800"/>
        <v>1.3086248780508962</v>
      </c>
      <c r="O5090" s="67">
        <f t="shared" si="801"/>
        <v>1.4390991219491041</v>
      </c>
      <c r="P5090" s="81">
        <f t="shared" si="802"/>
        <v>0</v>
      </c>
      <c r="Q5090" s="81">
        <f t="shared" si="803"/>
        <v>-1.3086248780508962</v>
      </c>
      <c r="S5090" s="1">
        <f t="shared" si="807"/>
        <v>1</v>
      </c>
      <c r="T5090" s="1" t="str">
        <f t="shared" si="808"/>
        <v>Peak</v>
      </c>
    </row>
    <row r="5091" spans="1:20" x14ac:dyDescent="0.25">
      <c r="A5091" s="85">
        <v>45138.333333321287</v>
      </c>
      <c r="B5091" s="1">
        <v>7</v>
      </c>
      <c r="C5091" s="1">
        <v>31</v>
      </c>
      <c r="D5091" s="1">
        <v>9</v>
      </c>
      <c r="E5091" s="1" t="str">
        <f t="shared" si="804"/>
        <v>Summer</v>
      </c>
      <c r="F5091" s="78">
        <v>0.85199999999999998</v>
      </c>
      <c r="G5091" s="79">
        <f t="shared" si="805"/>
        <v>1.6209842039934383</v>
      </c>
      <c r="J5091" s="78">
        <v>4.0234319999999997</v>
      </c>
      <c r="K5091" s="80">
        <f t="shared" si="806"/>
        <v>4.0234319999999997</v>
      </c>
      <c r="L5091" s="68" t="str">
        <f t="shared" si="799"/>
        <v>Normal</v>
      </c>
      <c r="N5091" s="67">
        <f t="shared" si="800"/>
        <v>2.4024477960065616</v>
      </c>
      <c r="O5091" s="67">
        <f t="shared" si="801"/>
        <v>1.6209842039934381</v>
      </c>
      <c r="P5091" s="81">
        <f t="shared" si="802"/>
        <v>2.2204460492503131E-16</v>
      </c>
      <c r="Q5091" s="81">
        <f t="shared" si="803"/>
        <v>-2.4024477960065616</v>
      </c>
      <c r="S5091" s="1">
        <f t="shared" si="807"/>
        <v>1</v>
      </c>
      <c r="T5091" s="1" t="str">
        <f t="shared" si="808"/>
        <v>Peak</v>
      </c>
    </row>
    <row r="5092" spans="1:20" x14ac:dyDescent="0.25">
      <c r="A5092" s="85">
        <v>45138.374999987951</v>
      </c>
      <c r="B5092" s="1">
        <v>7</v>
      </c>
      <c r="C5092" s="1">
        <v>31</v>
      </c>
      <c r="D5092" s="1">
        <v>10</v>
      </c>
      <c r="E5092" s="1" t="str">
        <f t="shared" si="804"/>
        <v>Summer</v>
      </c>
      <c r="F5092" s="78">
        <v>0.97150000000000003</v>
      </c>
      <c r="G5092" s="79">
        <f t="shared" si="805"/>
        <v>1.8483405565488562</v>
      </c>
      <c r="J5092" s="78">
        <v>4.9987979999999999</v>
      </c>
      <c r="K5092" s="80">
        <f t="shared" si="806"/>
        <v>4.9987979999999999</v>
      </c>
      <c r="L5092" s="68" t="str">
        <f t="shared" si="799"/>
        <v>Normal</v>
      </c>
      <c r="N5092" s="67">
        <f t="shared" si="800"/>
        <v>3.1504574434511436</v>
      </c>
      <c r="O5092" s="67">
        <f t="shared" si="801"/>
        <v>1.8483405565488562</v>
      </c>
      <c r="P5092" s="81">
        <f t="shared" si="802"/>
        <v>0</v>
      </c>
      <c r="Q5092" s="81">
        <f t="shared" si="803"/>
        <v>-3.1504574434511436</v>
      </c>
      <c r="S5092" s="1">
        <f t="shared" si="807"/>
        <v>1</v>
      </c>
      <c r="T5092" s="1" t="str">
        <f t="shared" si="808"/>
        <v>Peak</v>
      </c>
    </row>
    <row r="5093" spans="1:20" x14ac:dyDescent="0.25">
      <c r="A5093" s="85">
        <v>45138.416666654615</v>
      </c>
      <c r="B5093" s="1">
        <v>7</v>
      </c>
      <c r="C5093" s="1">
        <v>31</v>
      </c>
      <c r="D5093" s="1">
        <v>11</v>
      </c>
      <c r="E5093" s="1" t="str">
        <f t="shared" si="804"/>
        <v>Summer</v>
      </c>
      <c r="F5093" s="78">
        <v>1.1204000000000001</v>
      </c>
      <c r="G5093" s="79">
        <f t="shared" si="805"/>
        <v>2.1316322795237657</v>
      </c>
      <c r="J5093" s="78">
        <v>5.615094</v>
      </c>
      <c r="K5093" s="80">
        <f t="shared" si="806"/>
        <v>5.615094</v>
      </c>
      <c r="L5093" s="68" t="str">
        <f t="shared" si="799"/>
        <v>Normal</v>
      </c>
      <c r="N5093" s="67">
        <f t="shared" si="800"/>
        <v>3.4834617204762344</v>
      </c>
      <c r="O5093" s="67">
        <f t="shared" si="801"/>
        <v>2.1316322795237657</v>
      </c>
      <c r="P5093" s="81">
        <f t="shared" si="802"/>
        <v>0</v>
      </c>
      <c r="Q5093" s="81">
        <f t="shared" si="803"/>
        <v>-3.4834617204762344</v>
      </c>
      <c r="S5093" s="1">
        <f t="shared" si="807"/>
        <v>1</v>
      </c>
      <c r="T5093" s="1" t="str">
        <f t="shared" si="808"/>
        <v>Peak</v>
      </c>
    </row>
    <row r="5094" spans="1:20" x14ac:dyDescent="0.25">
      <c r="A5094" s="85">
        <v>45138.458333321279</v>
      </c>
      <c r="B5094" s="1">
        <v>7</v>
      </c>
      <c r="C5094" s="1">
        <v>31</v>
      </c>
      <c r="D5094" s="1">
        <v>12</v>
      </c>
      <c r="E5094" s="1" t="str">
        <f t="shared" si="804"/>
        <v>Summer</v>
      </c>
      <c r="F5094" s="78">
        <v>1.2815000000000001</v>
      </c>
      <c r="G5094" s="79">
        <f t="shared" si="805"/>
        <v>2.4381352786591446</v>
      </c>
      <c r="J5094" s="78">
        <v>5.9330259999999999</v>
      </c>
      <c r="K5094" s="80">
        <f t="shared" si="806"/>
        <v>5.9330259999999999</v>
      </c>
      <c r="L5094" s="68" t="str">
        <f t="shared" si="799"/>
        <v>Normal</v>
      </c>
      <c r="N5094" s="67">
        <f t="shared" si="800"/>
        <v>3.4948907213408553</v>
      </c>
      <c r="O5094" s="67">
        <f t="shared" si="801"/>
        <v>2.4381352786591446</v>
      </c>
      <c r="P5094" s="81">
        <f t="shared" si="802"/>
        <v>0</v>
      </c>
      <c r="Q5094" s="81">
        <f t="shared" si="803"/>
        <v>-3.4948907213408553</v>
      </c>
      <c r="S5094" s="1">
        <f t="shared" si="807"/>
        <v>1</v>
      </c>
      <c r="T5094" s="1" t="str">
        <f t="shared" si="808"/>
        <v>Peak</v>
      </c>
    </row>
    <row r="5095" spans="1:20" x14ac:dyDescent="0.25">
      <c r="A5095" s="85">
        <v>45138.499999987944</v>
      </c>
      <c r="B5095" s="1">
        <v>7</v>
      </c>
      <c r="C5095" s="1">
        <v>31</v>
      </c>
      <c r="D5095" s="1">
        <v>13</v>
      </c>
      <c r="E5095" s="1" t="str">
        <f t="shared" si="804"/>
        <v>Summer</v>
      </c>
      <c r="F5095" s="78">
        <v>1.4422999999999999</v>
      </c>
      <c r="G5095" s="79">
        <f t="shared" si="805"/>
        <v>2.7440675087086102</v>
      </c>
      <c r="J5095" s="78">
        <v>5.1205919999999994</v>
      </c>
      <c r="K5095" s="80">
        <f t="shared" si="806"/>
        <v>5.1205919999999994</v>
      </c>
      <c r="L5095" s="68" t="str">
        <f t="shared" si="799"/>
        <v>Normal</v>
      </c>
      <c r="N5095" s="67">
        <f t="shared" si="800"/>
        <v>2.3765244912913892</v>
      </c>
      <c r="O5095" s="67">
        <f t="shared" si="801"/>
        <v>2.7440675087086102</v>
      </c>
      <c r="P5095" s="81">
        <f t="shared" si="802"/>
        <v>0</v>
      </c>
      <c r="Q5095" s="81">
        <f t="shared" si="803"/>
        <v>-2.3765244912913892</v>
      </c>
      <c r="S5095" s="1">
        <f t="shared" si="807"/>
        <v>1</v>
      </c>
      <c r="T5095" s="1" t="str">
        <f t="shared" si="808"/>
        <v>Peak</v>
      </c>
    </row>
    <row r="5096" spans="1:20" x14ac:dyDescent="0.25">
      <c r="A5096" s="85">
        <v>45138.541666654608</v>
      </c>
      <c r="B5096" s="1">
        <v>7</v>
      </c>
      <c r="C5096" s="1">
        <v>31</v>
      </c>
      <c r="D5096" s="1">
        <v>14</v>
      </c>
      <c r="E5096" s="1" t="str">
        <f t="shared" si="804"/>
        <v>Summer</v>
      </c>
      <c r="F5096" s="78">
        <v>1.5934999999999999</v>
      </c>
      <c r="G5096" s="79">
        <f t="shared" si="805"/>
        <v>3.0317351280088545</v>
      </c>
      <c r="J5096" s="78">
        <v>1.205945</v>
      </c>
      <c r="K5096" s="80">
        <f t="shared" si="806"/>
        <v>1.205945</v>
      </c>
      <c r="L5096" s="68" t="str">
        <f t="shared" si="799"/>
        <v>Normal</v>
      </c>
      <c r="N5096" s="67">
        <f t="shared" si="800"/>
        <v>0</v>
      </c>
      <c r="O5096" s="67">
        <f t="shared" si="801"/>
        <v>1.205945</v>
      </c>
      <c r="P5096" s="81">
        <f t="shared" si="802"/>
        <v>1.8257901280088544</v>
      </c>
      <c r="Q5096" s="81">
        <f t="shared" si="803"/>
        <v>1.8257901280088544</v>
      </c>
      <c r="S5096" s="1">
        <f t="shared" si="807"/>
        <v>1</v>
      </c>
      <c r="T5096" s="1" t="str">
        <f t="shared" si="808"/>
        <v>Peak</v>
      </c>
    </row>
    <row r="5097" spans="1:20" x14ac:dyDescent="0.25">
      <c r="A5097" s="85">
        <v>45138.583333321272</v>
      </c>
      <c r="B5097" s="1">
        <v>7</v>
      </c>
      <c r="C5097" s="1">
        <v>31</v>
      </c>
      <c r="D5097" s="1">
        <v>15</v>
      </c>
      <c r="E5097" s="1" t="str">
        <f t="shared" si="804"/>
        <v>Summer</v>
      </c>
      <c r="F5097" s="78">
        <v>1.7234</v>
      </c>
      <c r="G5097" s="79">
        <f t="shared" si="805"/>
        <v>3.2788781422092628</v>
      </c>
      <c r="J5097" s="78">
        <v>0.237043</v>
      </c>
      <c r="K5097" s="80">
        <f t="shared" si="806"/>
        <v>0.237043</v>
      </c>
      <c r="L5097" s="68" t="str">
        <f t="shared" si="799"/>
        <v>Normal</v>
      </c>
      <c r="N5097" s="67">
        <f t="shared" si="800"/>
        <v>0</v>
      </c>
      <c r="O5097" s="67">
        <f t="shared" si="801"/>
        <v>0.237043</v>
      </c>
      <c r="P5097" s="81">
        <f t="shared" si="802"/>
        <v>3.0418351422092629</v>
      </c>
      <c r="Q5097" s="81">
        <f t="shared" si="803"/>
        <v>3.0418351422092629</v>
      </c>
      <c r="S5097" s="1">
        <f t="shared" si="807"/>
        <v>1</v>
      </c>
      <c r="T5097" s="1" t="str">
        <f t="shared" si="808"/>
        <v>Peak</v>
      </c>
    </row>
    <row r="5098" spans="1:20" x14ac:dyDescent="0.25">
      <c r="A5098" s="85">
        <v>45138.624999987936</v>
      </c>
      <c r="B5098" s="1">
        <v>7</v>
      </c>
      <c r="C5098" s="1">
        <v>31</v>
      </c>
      <c r="D5098" s="1">
        <v>16</v>
      </c>
      <c r="E5098" s="1" t="str">
        <f t="shared" si="804"/>
        <v>Summer</v>
      </c>
      <c r="F5098" s="78">
        <v>1.851</v>
      </c>
      <c r="G5098" s="79">
        <f t="shared" si="805"/>
        <v>3.5216452600843362</v>
      </c>
      <c r="J5098" s="78">
        <v>3.355585</v>
      </c>
      <c r="K5098" s="80">
        <f t="shared" si="806"/>
        <v>3.355585</v>
      </c>
      <c r="L5098" s="68" t="str">
        <f t="shared" si="799"/>
        <v>Normal</v>
      </c>
      <c r="N5098" s="67">
        <f t="shared" si="800"/>
        <v>0</v>
      </c>
      <c r="O5098" s="67">
        <f t="shared" si="801"/>
        <v>3.355585</v>
      </c>
      <c r="P5098" s="81">
        <f t="shared" si="802"/>
        <v>0.16606026008433616</v>
      </c>
      <c r="Q5098" s="81">
        <f t="shared" si="803"/>
        <v>0.16606026008433616</v>
      </c>
      <c r="S5098" s="1">
        <f t="shared" si="807"/>
        <v>1</v>
      </c>
      <c r="T5098" s="1" t="str">
        <f t="shared" si="808"/>
        <v>Peak</v>
      </c>
    </row>
    <row r="5099" spans="1:20" x14ac:dyDescent="0.25">
      <c r="A5099" s="85">
        <v>45138.666666654601</v>
      </c>
      <c r="B5099" s="1">
        <v>7</v>
      </c>
      <c r="C5099" s="1">
        <v>31</v>
      </c>
      <c r="D5099" s="1">
        <v>17</v>
      </c>
      <c r="E5099" s="1" t="str">
        <f t="shared" si="804"/>
        <v>Summer</v>
      </c>
      <c r="F5099" s="78">
        <v>1.9655</v>
      </c>
      <c r="G5099" s="79">
        <f t="shared" si="805"/>
        <v>3.739488794541201</v>
      </c>
      <c r="J5099" s="78">
        <v>0.921153</v>
      </c>
      <c r="K5099" s="80">
        <f t="shared" si="806"/>
        <v>0.921153</v>
      </c>
      <c r="L5099" s="68" t="str">
        <f t="shared" si="799"/>
        <v>Normal</v>
      </c>
      <c r="N5099" s="67">
        <f t="shared" si="800"/>
        <v>0</v>
      </c>
      <c r="O5099" s="67">
        <f t="shared" si="801"/>
        <v>0.921153</v>
      </c>
      <c r="P5099" s="81">
        <f t="shared" si="802"/>
        <v>2.8183357945412011</v>
      </c>
      <c r="Q5099" s="81">
        <f t="shared" si="803"/>
        <v>2.8183357945412011</v>
      </c>
      <c r="S5099" s="1">
        <f t="shared" si="807"/>
        <v>1</v>
      </c>
      <c r="T5099" s="1" t="str">
        <f t="shared" si="808"/>
        <v>Peak</v>
      </c>
    </row>
    <row r="5100" spans="1:20" x14ac:dyDescent="0.25">
      <c r="A5100" s="85">
        <v>45138.708333321265</v>
      </c>
      <c r="B5100" s="1">
        <v>7</v>
      </c>
      <c r="C5100" s="1">
        <v>31</v>
      </c>
      <c r="D5100" s="1">
        <v>18</v>
      </c>
      <c r="E5100" s="1" t="str">
        <f t="shared" si="804"/>
        <v>Summer</v>
      </c>
      <c r="F5100" s="78">
        <v>2.0377000000000001</v>
      </c>
      <c r="G5100" s="79">
        <f t="shared" si="805"/>
        <v>3.8768538878843066</v>
      </c>
      <c r="J5100" s="78">
        <v>0.89267399999999997</v>
      </c>
      <c r="K5100" s="80">
        <f t="shared" si="806"/>
        <v>0.89267399999999997</v>
      </c>
      <c r="L5100" s="68" t="str">
        <f t="shared" si="799"/>
        <v>Normal</v>
      </c>
      <c r="N5100" s="67">
        <f t="shared" si="800"/>
        <v>0</v>
      </c>
      <c r="O5100" s="67">
        <f t="shared" si="801"/>
        <v>0.89267399999999997</v>
      </c>
      <c r="P5100" s="81">
        <f t="shared" si="802"/>
        <v>2.9841798878843067</v>
      </c>
      <c r="Q5100" s="81">
        <f t="shared" si="803"/>
        <v>2.9841798878843067</v>
      </c>
      <c r="S5100" s="1">
        <f t="shared" si="807"/>
        <v>1</v>
      </c>
      <c r="T5100" s="1" t="str">
        <f t="shared" si="808"/>
        <v>Peak</v>
      </c>
    </row>
    <row r="5101" spans="1:20" x14ac:dyDescent="0.25">
      <c r="A5101" s="85">
        <v>45138.749999987929</v>
      </c>
      <c r="B5101" s="1">
        <v>7</v>
      </c>
      <c r="C5101" s="1">
        <v>31</v>
      </c>
      <c r="D5101" s="1">
        <v>19</v>
      </c>
      <c r="E5101" s="1" t="str">
        <f t="shared" si="804"/>
        <v>Summer</v>
      </c>
      <c r="F5101" s="78">
        <v>1.9991000000000001</v>
      </c>
      <c r="G5101" s="79">
        <f t="shared" si="805"/>
        <v>3.8034149321634776</v>
      </c>
      <c r="J5101" s="78">
        <v>0.120029</v>
      </c>
      <c r="K5101" s="80">
        <f t="shared" si="806"/>
        <v>0.120029</v>
      </c>
      <c r="L5101" s="68" t="str">
        <f t="shared" si="799"/>
        <v>Normal</v>
      </c>
      <c r="N5101" s="67">
        <f t="shared" si="800"/>
        <v>0</v>
      </c>
      <c r="O5101" s="67">
        <f t="shared" si="801"/>
        <v>0.120029</v>
      </c>
      <c r="P5101" s="81">
        <f t="shared" si="802"/>
        <v>3.6833859321634774</v>
      </c>
      <c r="Q5101" s="81">
        <f t="shared" si="803"/>
        <v>3.6833859321634774</v>
      </c>
      <c r="S5101" s="1">
        <f t="shared" si="807"/>
        <v>1</v>
      </c>
      <c r="T5101" s="1" t="str">
        <f t="shared" si="808"/>
        <v>Peak</v>
      </c>
    </row>
    <row r="5102" spans="1:20" x14ac:dyDescent="0.25">
      <c r="A5102" s="85">
        <v>45138.791666654593</v>
      </c>
      <c r="B5102" s="1">
        <v>7</v>
      </c>
      <c r="C5102" s="1">
        <v>31</v>
      </c>
      <c r="D5102" s="1">
        <v>20</v>
      </c>
      <c r="E5102" s="1" t="str">
        <f t="shared" si="804"/>
        <v>Summer</v>
      </c>
      <c r="F5102" s="78">
        <v>1.8547</v>
      </c>
      <c r="G5102" s="79">
        <f t="shared" si="805"/>
        <v>3.5286847454772654</v>
      </c>
      <c r="J5102" s="78">
        <v>0</v>
      </c>
      <c r="K5102" s="80">
        <f t="shared" si="806"/>
        <v>0</v>
      </c>
      <c r="L5102" s="68" t="str">
        <f t="shared" si="799"/>
        <v>Normal</v>
      </c>
      <c r="N5102" s="67">
        <f t="shared" si="800"/>
        <v>0</v>
      </c>
      <c r="O5102" s="67">
        <f t="shared" si="801"/>
        <v>0</v>
      </c>
      <c r="P5102" s="81">
        <f t="shared" si="802"/>
        <v>3.5286847454772654</v>
      </c>
      <c r="Q5102" s="81">
        <f t="shared" si="803"/>
        <v>3.5286847454772654</v>
      </c>
      <c r="S5102" s="1">
        <f t="shared" si="807"/>
        <v>1</v>
      </c>
      <c r="T5102" s="1" t="str">
        <f t="shared" si="808"/>
        <v>Peak</v>
      </c>
    </row>
    <row r="5103" spans="1:20" x14ac:dyDescent="0.25">
      <c r="A5103" s="85">
        <v>45138.833333321258</v>
      </c>
      <c r="B5103" s="1">
        <v>7</v>
      </c>
      <c r="C5103" s="1">
        <v>31</v>
      </c>
      <c r="D5103" s="1">
        <v>21</v>
      </c>
      <c r="E5103" s="1" t="str">
        <f t="shared" si="804"/>
        <v>Summer</v>
      </c>
      <c r="F5103" s="78">
        <v>1.7273000000000001</v>
      </c>
      <c r="G5103" s="79">
        <f t="shared" si="805"/>
        <v>3.2862981403261338</v>
      </c>
      <c r="J5103" s="78">
        <v>0</v>
      </c>
      <c r="K5103" s="80">
        <f t="shared" si="806"/>
        <v>0</v>
      </c>
      <c r="L5103" s="68" t="str">
        <f t="shared" si="799"/>
        <v>Normal</v>
      </c>
      <c r="N5103" s="67">
        <f t="shared" si="800"/>
        <v>0</v>
      </c>
      <c r="O5103" s="67">
        <f t="shared" si="801"/>
        <v>0</v>
      </c>
      <c r="P5103" s="81">
        <f t="shared" si="802"/>
        <v>3.2862981403261338</v>
      </c>
      <c r="Q5103" s="81">
        <f t="shared" si="803"/>
        <v>3.2862981403261338</v>
      </c>
      <c r="S5103" s="1">
        <f t="shared" si="807"/>
        <v>1</v>
      </c>
      <c r="T5103" s="1" t="str">
        <f t="shared" si="808"/>
        <v>Peak</v>
      </c>
    </row>
    <row r="5104" spans="1:20" x14ac:dyDescent="0.25">
      <c r="A5104" s="85">
        <v>45138.874999987922</v>
      </c>
      <c r="B5104" s="1">
        <v>7</v>
      </c>
      <c r="C5104" s="1">
        <v>31</v>
      </c>
      <c r="D5104" s="1">
        <v>22</v>
      </c>
      <c r="E5104" s="1" t="str">
        <f t="shared" si="804"/>
        <v>Summer</v>
      </c>
      <c r="F5104" s="78">
        <v>1.6236999999999999</v>
      </c>
      <c r="G5104" s="79">
        <f t="shared" si="805"/>
        <v>3.0891925493241148</v>
      </c>
      <c r="J5104" s="78">
        <v>0</v>
      </c>
      <c r="K5104" s="80">
        <f t="shared" si="806"/>
        <v>0</v>
      </c>
      <c r="L5104" s="68" t="str">
        <f t="shared" si="799"/>
        <v>Normal</v>
      </c>
      <c r="N5104" s="67">
        <f t="shared" si="800"/>
        <v>0</v>
      </c>
      <c r="O5104" s="67">
        <f t="shared" si="801"/>
        <v>0</v>
      </c>
      <c r="P5104" s="81">
        <f t="shared" si="802"/>
        <v>3.0891925493241148</v>
      </c>
      <c r="Q5104" s="81">
        <f t="shared" si="803"/>
        <v>3.0891925493241148</v>
      </c>
      <c r="S5104" s="1">
        <f t="shared" si="807"/>
        <v>1</v>
      </c>
      <c r="T5104" s="1" t="str">
        <f t="shared" si="808"/>
        <v>Off-Peak</v>
      </c>
    </row>
    <row r="5105" spans="1:20" x14ac:dyDescent="0.25">
      <c r="A5105" s="85">
        <v>45138.916666654586</v>
      </c>
      <c r="B5105" s="1">
        <v>7</v>
      </c>
      <c r="C5105" s="1">
        <v>31</v>
      </c>
      <c r="D5105" s="1">
        <v>23</v>
      </c>
      <c r="E5105" s="1" t="str">
        <f t="shared" si="804"/>
        <v>Summer</v>
      </c>
      <c r="F5105" s="78">
        <v>1.4402999999999999</v>
      </c>
      <c r="G5105" s="79">
        <f t="shared" si="805"/>
        <v>2.7402623814691891</v>
      </c>
      <c r="J5105" s="78">
        <v>0</v>
      </c>
      <c r="K5105" s="80">
        <f t="shared" si="806"/>
        <v>0</v>
      </c>
      <c r="L5105" s="68" t="str">
        <f t="shared" si="799"/>
        <v>Normal</v>
      </c>
      <c r="N5105" s="67">
        <f t="shared" si="800"/>
        <v>0</v>
      </c>
      <c r="O5105" s="67">
        <f t="shared" si="801"/>
        <v>0</v>
      </c>
      <c r="P5105" s="81">
        <f t="shared" si="802"/>
        <v>2.7402623814691891</v>
      </c>
      <c r="Q5105" s="81">
        <f t="shared" si="803"/>
        <v>2.7402623814691891</v>
      </c>
      <c r="S5105" s="1">
        <f t="shared" si="807"/>
        <v>1</v>
      </c>
      <c r="T5105" s="1" t="str">
        <f t="shared" si="808"/>
        <v>Off-Peak</v>
      </c>
    </row>
    <row r="5106" spans="1:20" x14ac:dyDescent="0.25">
      <c r="A5106" s="85">
        <v>45138.95833332125</v>
      </c>
      <c r="B5106" s="1">
        <v>8</v>
      </c>
      <c r="C5106" s="1">
        <v>1</v>
      </c>
      <c r="D5106" s="1">
        <v>0</v>
      </c>
      <c r="E5106" s="1" t="str">
        <f t="shared" si="804"/>
        <v>Summer</v>
      </c>
      <c r="F5106" s="78">
        <v>1.2242999999999999</v>
      </c>
      <c r="G5106" s="79">
        <f t="shared" si="805"/>
        <v>2.3293086396116975</v>
      </c>
      <c r="J5106" s="78">
        <v>0</v>
      </c>
      <c r="K5106" s="80">
        <f t="shared" si="806"/>
        <v>0</v>
      </c>
      <c r="L5106" s="68" t="str">
        <f t="shared" si="799"/>
        <v>Normal</v>
      </c>
      <c r="N5106" s="67">
        <f t="shared" si="800"/>
        <v>0</v>
      </c>
      <c r="O5106" s="67">
        <f t="shared" si="801"/>
        <v>0</v>
      </c>
      <c r="P5106" s="81">
        <f t="shared" si="802"/>
        <v>2.3293086396116975</v>
      </c>
      <c r="Q5106" s="81">
        <f t="shared" si="803"/>
        <v>2.3293086396116975</v>
      </c>
      <c r="S5106" s="1">
        <f t="shared" si="807"/>
        <v>1</v>
      </c>
      <c r="T5106" s="1" t="str">
        <f t="shared" si="808"/>
        <v>Off-Peak</v>
      </c>
    </row>
    <row r="5107" spans="1:20" x14ac:dyDescent="0.25">
      <c r="A5107" s="85">
        <v>45138.999999987915</v>
      </c>
      <c r="B5107" s="1">
        <v>8</v>
      </c>
      <c r="C5107" s="1">
        <v>1</v>
      </c>
      <c r="D5107" s="1">
        <v>1</v>
      </c>
      <c r="E5107" s="1" t="str">
        <f t="shared" si="804"/>
        <v>Summer</v>
      </c>
      <c r="F5107" s="78">
        <v>1.0512999999999999</v>
      </c>
      <c r="G5107" s="79">
        <f t="shared" si="805"/>
        <v>2.0001651334017625</v>
      </c>
      <c r="J5107" s="78">
        <v>0</v>
      </c>
      <c r="K5107" s="80">
        <f t="shared" si="806"/>
        <v>0</v>
      </c>
      <c r="L5107" s="68" t="str">
        <f t="shared" si="799"/>
        <v>Normal</v>
      </c>
      <c r="N5107" s="67">
        <f t="shared" si="800"/>
        <v>0</v>
      </c>
      <c r="O5107" s="67">
        <f t="shared" si="801"/>
        <v>0</v>
      </c>
      <c r="P5107" s="81">
        <f t="shared" si="802"/>
        <v>2.0001651334017625</v>
      </c>
      <c r="Q5107" s="81">
        <f t="shared" si="803"/>
        <v>2.0001651334017625</v>
      </c>
      <c r="S5107" s="1">
        <f t="shared" si="807"/>
        <v>2</v>
      </c>
      <c r="T5107" s="1" t="str">
        <f t="shared" si="808"/>
        <v>Off-Peak</v>
      </c>
    </row>
    <row r="5108" spans="1:20" x14ac:dyDescent="0.25">
      <c r="A5108" s="85">
        <v>45139.041666654579</v>
      </c>
      <c r="B5108" s="1">
        <v>8</v>
      </c>
      <c r="C5108" s="1">
        <v>1</v>
      </c>
      <c r="D5108" s="1">
        <v>2</v>
      </c>
      <c r="E5108" s="1" t="str">
        <f t="shared" si="804"/>
        <v>Summer</v>
      </c>
      <c r="F5108" s="78">
        <v>0.92210000000000003</v>
      </c>
      <c r="G5108" s="79">
        <f t="shared" si="805"/>
        <v>1.754353913735152</v>
      </c>
      <c r="J5108" s="78">
        <v>0</v>
      </c>
      <c r="K5108" s="80">
        <f t="shared" si="806"/>
        <v>0</v>
      </c>
      <c r="L5108" s="68" t="str">
        <f t="shared" si="799"/>
        <v>Normal</v>
      </c>
      <c r="N5108" s="67">
        <f t="shared" si="800"/>
        <v>0</v>
      </c>
      <c r="O5108" s="67">
        <f t="shared" si="801"/>
        <v>0</v>
      </c>
      <c r="P5108" s="81">
        <f t="shared" si="802"/>
        <v>1.754353913735152</v>
      </c>
      <c r="Q5108" s="81">
        <f t="shared" si="803"/>
        <v>1.754353913735152</v>
      </c>
      <c r="S5108" s="1">
        <f t="shared" si="807"/>
        <v>2</v>
      </c>
      <c r="T5108" s="1" t="str">
        <f t="shared" si="808"/>
        <v>Off-Peak</v>
      </c>
    </row>
    <row r="5109" spans="1:20" x14ac:dyDescent="0.25">
      <c r="A5109" s="85">
        <v>45139.083333321243</v>
      </c>
      <c r="B5109" s="1">
        <v>8</v>
      </c>
      <c r="C5109" s="1">
        <v>1</v>
      </c>
      <c r="D5109" s="1">
        <v>3</v>
      </c>
      <c r="E5109" s="1" t="str">
        <f t="shared" si="804"/>
        <v>Summer</v>
      </c>
      <c r="F5109" s="78">
        <v>0.83879999999999999</v>
      </c>
      <c r="G5109" s="79">
        <f t="shared" si="805"/>
        <v>1.5958703642132583</v>
      </c>
      <c r="J5109" s="78">
        <v>0</v>
      </c>
      <c r="K5109" s="80">
        <f t="shared" si="806"/>
        <v>0</v>
      </c>
      <c r="L5109" s="68" t="str">
        <f t="shared" si="799"/>
        <v>Normal</v>
      </c>
      <c r="N5109" s="67">
        <f t="shared" si="800"/>
        <v>0</v>
      </c>
      <c r="O5109" s="67">
        <f t="shared" si="801"/>
        <v>0</v>
      </c>
      <c r="P5109" s="81">
        <f t="shared" si="802"/>
        <v>1.5958703642132583</v>
      </c>
      <c r="Q5109" s="81">
        <f t="shared" si="803"/>
        <v>1.5958703642132583</v>
      </c>
      <c r="S5109" s="1">
        <f t="shared" si="807"/>
        <v>2</v>
      </c>
      <c r="T5109" s="1" t="str">
        <f t="shared" si="808"/>
        <v>Off-Peak</v>
      </c>
    </row>
    <row r="5110" spans="1:20" x14ac:dyDescent="0.25">
      <c r="A5110" s="85">
        <v>45139.124999987907</v>
      </c>
      <c r="B5110" s="1">
        <v>8</v>
      </c>
      <c r="C5110" s="1">
        <v>1</v>
      </c>
      <c r="D5110" s="1">
        <v>4</v>
      </c>
      <c r="E5110" s="1" t="str">
        <f t="shared" si="804"/>
        <v>Summer</v>
      </c>
      <c r="F5110" s="78">
        <v>0.78129999999999999</v>
      </c>
      <c r="G5110" s="79">
        <f t="shared" si="805"/>
        <v>1.4864729560798984</v>
      </c>
      <c r="J5110" s="78">
        <v>0</v>
      </c>
      <c r="K5110" s="80">
        <f t="shared" si="806"/>
        <v>0</v>
      </c>
      <c r="L5110" s="68" t="str">
        <f t="shared" si="799"/>
        <v>Normal</v>
      </c>
      <c r="N5110" s="67">
        <f t="shared" si="800"/>
        <v>0</v>
      </c>
      <c r="O5110" s="67">
        <f t="shared" si="801"/>
        <v>0</v>
      </c>
      <c r="P5110" s="81">
        <f t="shared" si="802"/>
        <v>1.4864729560798984</v>
      </c>
      <c r="Q5110" s="81">
        <f t="shared" si="803"/>
        <v>1.4864729560798984</v>
      </c>
      <c r="S5110" s="1">
        <f t="shared" si="807"/>
        <v>2</v>
      </c>
      <c r="T5110" s="1" t="str">
        <f t="shared" si="808"/>
        <v>Off-Peak</v>
      </c>
    </row>
    <row r="5111" spans="1:20" x14ac:dyDescent="0.25">
      <c r="A5111" s="85">
        <v>45139.166666654572</v>
      </c>
      <c r="B5111" s="1">
        <v>8</v>
      </c>
      <c r="C5111" s="1">
        <v>1</v>
      </c>
      <c r="D5111" s="1">
        <v>5</v>
      </c>
      <c r="E5111" s="1" t="str">
        <f t="shared" si="804"/>
        <v>Summer</v>
      </c>
      <c r="F5111" s="78">
        <v>0.74950000000000006</v>
      </c>
      <c r="G5111" s="79">
        <f t="shared" si="805"/>
        <v>1.425971432973101</v>
      </c>
      <c r="J5111" s="78">
        <v>0</v>
      </c>
      <c r="K5111" s="80">
        <f t="shared" si="806"/>
        <v>0</v>
      </c>
      <c r="L5111" s="68" t="str">
        <f t="shared" si="799"/>
        <v>Normal</v>
      </c>
      <c r="N5111" s="67">
        <f t="shared" si="800"/>
        <v>0</v>
      </c>
      <c r="O5111" s="67">
        <f t="shared" si="801"/>
        <v>0</v>
      </c>
      <c r="P5111" s="81">
        <f t="shared" si="802"/>
        <v>1.425971432973101</v>
      </c>
      <c r="Q5111" s="81">
        <f t="shared" si="803"/>
        <v>1.425971432973101</v>
      </c>
      <c r="S5111" s="1">
        <f t="shared" si="807"/>
        <v>2</v>
      </c>
      <c r="T5111" s="1" t="str">
        <f t="shared" si="808"/>
        <v>Off-Peak</v>
      </c>
    </row>
    <row r="5112" spans="1:20" x14ac:dyDescent="0.25">
      <c r="A5112" s="85">
        <v>45139.208333321236</v>
      </c>
      <c r="B5112" s="1">
        <v>8</v>
      </c>
      <c r="C5112" s="1">
        <v>1</v>
      </c>
      <c r="D5112" s="1">
        <v>6</v>
      </c>
      <c r="E5112" s="1" t="str">
        <f t="shared" si="804"/>
        <v>Summer</v>
      </c>
      <c r="F5112" s="78">
        <v>0.74199999999999999</v>
      </c>
      <c r="G5112" s="79">
        <f t="shared" si="805"/>
        <v>1.4117022058252715</v>
      </c>
      <c r="J5112" s="78">
        <v>0.15748400000000001</v>
      </c>
      <c r="K5112" s="80">
        <f t="shared" si="806"/>
        <v>0.15748400000000001</v>
      </c>
      <c r="L5112" s="68" t="str">
        <f t="shared" si="799"/>
        <v>Normal</v>
      </c>
      <c r="N5112" s="67">
        <f t="shared" si="800"/>
        <v>0</v>
      </c>
      <c r="O5112" s="67">
        <f t="shared" si="801"/>
        <v>0.15748400000000001</v>
      </c>
      <c r="P5112" s="81">
        <f t="shared" si="802"/>
        <v>1.2542182058252715</v>
      </c>
      <c r="Q5112" s="81">
        <f t="shared" si="803"/>
        <v>1.2542182058252715</v>
      </c>
      <c r="S5112" s="1">
        <f t="shared" si="807"/>
        <v>2</v>
      </c>
      <c r="T5112" s="1" t="str">
        <f t="shared" si="808"/>
        <v>Peak</v>
      </c>
    </row>
    <row r="5113" spans="1:20" x14ac:dyDescent="0.25">
      <c r="A5113" s="85">
        <v>45139.2499999879</v>
      </c>
      <c r="B5113" s="1">
        <v>8</v>
      </c>
      <c r="C5113" s="1">
        <v>1</v>
      </c>
      <c r="D5113" s="1">
        <v>7</v>
      </c>
      <c r="E5113" s="1" t="str">
        <f t="shared" si="804"/>
        <v>Summer</v>
      </c>
      <c r="F5113" s="78">
        <v>0.74819999999999998</v>
      </c>
      <c r="G5113" s="79">
        <f t="shared" si="805"/>
        <v>1.4234981002674771</v>
      </c>
      <c r="J5113" s="78">
        <v>1.2681859999999998</v>
      </c>
      <c r="K5113" s="80">
        <f t="shared" si="806"/>
        <v>1.2681859999999998</v>
      </c>
      <c r="L5113" s="68" t="str">
        <f t="shared" si="799"/>
        <v>Normal</v>
      </c>
      <c r="N5113" s="67">
        <f t="shared" si="800"/>
        <v>0</v>
      </c>
      <c r="O5113" s="67">
        <f t="shared" si="801"/>
        <v>1.2681859999999998</v>
      </c>
      <c r="P5113" s="81">
        <f t="shared" si="802"/>
        <v>0.15531210026747733</v>
      </c>
      <c r="Q5113" s="81">
        <f t="shared" si="803"/>
        <v>0.15531210026747733</v>
      </c>
      <c r="S5113" s="1">
        <f t="shared" si="807"/>
        <v>2</v>
      </c>
      <c r="T5113" s="1" t="str">
        <f t="shared" si="808"/>
        <v>Peak</v>
      </c>
    </row>
    <row r="5114" spans="1:20" x14ac:dyDescent="0.25">
      <c r="A5114" s="85">
        <v>45139.291666654564</v>
      </c>
      <c r="B5114" s="1">
        <v>8</v>
      </c>
      <c r="C5114" s="1">
        <v>1</v>
      </c>
      <c r="D5114" s="1">
        <v>8</v>
      </c>
      <c r="E5114" s="1" t="str">
        <f t="shared" si="804"/>
        <v>Summer</v>
      </c>
      <c r="F5114" s="78">
        <v>0.80379999999999996</v>
      </c>
      <c r="G5114" s="79">
        <f t="shared" si="805"/>
        <v>1.5292806375233869</v>
      </c>
      <c r="J5114" s="78">
        <v>2.9267130000000003</v>
      </c>
      <c r="K5114" s="80">
        <f t="shared" si="806"/>
        <v>2.9267130000000003</v>
      </c>
      <c r="L5114" s="68" t="str">
        <f t="shared" si="799"/>
        <v>Normal</v>
      </c>
      <c r="N5114" s="67">
        <f t="shared" si="800"/>
        <v>1.3974323624766134</v>
      </c>
      <c r="O5114" s="67">
        <f t="shared" si="801"/>
        <v>1.5292806375233869</v>
      </c>
      <c r="P5114" s="81">
        <f t="shared" si="802"/>
        <v>0</v>
      </c>
      <c r="Q5114" s="81">
        <f t="shared" si="803"/>
        <v>-1.3974323624766134</v>
      </c>
      <c r="S5114" s="1">
        <f t="shared" si="807"/>
        <v>2</v>
      </c>
      <c r="T5114" s="1" t="str">
        <f t="shared" si="808"/>
        <v>Peak</v>
      </c>
    </row>
    <row r="5115" spans="1:20" x14ac:dyDescent="0.25">
      <c r="A5115" s="85">
        <v>45139.333333321229</v>
      </c>
      <c r="B5115" s="1">
        <v>8</v>
      </c>
      <c r="C5115" s="1">
        <v>1</v>
      </c>
      <c r="D5115" s="1">
        <v>9</v>
      </c>
      <c r="E5115" s="1" t="str">
        <f t="shared" si="804"/>
        <v>Summer</v>
      </c>
      <c r="F5115" s="78">
        <v>0.89580000000000004</v>
      </c>
      <c r="G5115" s="79">
        <f t="shared" si="805"/>
        <v>1.7043164905367632</v>
      </c>
      <c r="J5115" s="78">
        <v>4.3041350000000005</v>
      </c>
      <c r="K5115" s="80">
        <f t="shared" si="806"/>
        <v>4.3041350000000005</v>
      </c>
      <c r="L5115" s="68" t="str">
        <f t="shared" si="799"/>
        <v>Normal</v>
      </c>
      <c r="N5115" s="67">
        <f t="shared" si="800"/>
        <v>2.5998185094632373</v>
      </c>
      <c r="O5115" s="67">
        <f t="shared" si="801"/>
        <v>1.7043164905367632</v>
      </c>
      <c r="P5115" s="81">
        <f t="shared" si="802"/>
        <v>0</v>
      </c>
      <c r="Q5115" s="81">
        <f t="shared" si="803"/>
        <v>-2.5998185094632373</v>
      </c>
      <c r="S5115" s="1">
        <f t="shared" si="807"/>
        <v>2</v>
      </c>
      <c r="T5115" s="1" t="str">
        <f t="shared" si="808"/>
        <v>Peak</v>
      </c>
    </row>
    <row r="5116" spans="1:20" x14ac:dyDescent="0.25">
      <c r="A5116" s="85">
        <v>45139.374999987893</v>
      </c>
      <c r="B5116" s="1">
        <v>8</v>
      </c>
      <c r="C5116" s="1">
        <v>1</v>
      </c>
      <c r="D5116" s="1">
        <v>10</v>
      </c>
      <c r="E5116" s="1" t="str">
        <f t="shared" si="804"/>
        <v>Summer</v>
      </c>
      <c r="F5116" s="78">
        <v>1.0176000000000001</v>
      </c>
      <c r="G5116" s="79">
        <f t="shared" si="805"/>
        <v>1.9360487394175152</v>
      </c>
      <c r="J5116" s="78">
        <v>5.3373900000000001</v>
      </c>
      <c r="K5116" s="80">
        <f t="shared" si="806"/>
        <v>5.3373900000000001</v>
      </c>
      <c r="L5116" s="68" t="str">
        <f t="shared" si="799"/>
        <v>Normal</v>
      </c>
      <c r="N5116" s="67">
        <f t="shared" si="800"/>
        <v>3.4013412605824849</v>
      </c>
      <c r="O5116" s="67">
        <f t="shared" si="801"/>
        <v>1.9360487394175152</v>
      </c>
      <c r="P5116" s="81">
        <f t="shared" si="802"/>
        <v>0</v>
      </c>
      <c r="Q5116" s="81">
        <f t="shared" si="803"/>
        <v>-3.4013412605824849</v>
      </c>
      <c r="S5116" s="1">
        <f t="shared" si="807"/>
        <v>2</v>
      </c>
      <c r="T5116" s="1" t="str">
        <f t="shared" si="808"/>
        <v>Peak</v>
      </c>
    </row>
    <row r="5117" spans="1:20" x14ac:dyDescent="0.25">
      <c r="A5117" s="85">
        <v>45139.416666654557</v>
      </c>
      <c r="B5117" s="1">
        <v>8</v>
      </c>
      <c r="C5117" s="1">
        <v>1</v>
      </c>
      <c r="D5117" s="1">
        <v>11</v>
      </c>
      <c r="E5117" s="1" t="str">
        <f t="shared" si="804"/>
        <v>Summer</v>
      </c>
      <c r="F5117" s="78">
        <v>1.1418999999999999</v>
      </c>
      <c r="G5117" s="79">
        <f t="shared" si="805"/>
        <v>2.1725373973475435</v>
      </c>
      <c r="J5117" s="78">
        <v>6.0431889999999999</v>
      </c>
      <c r="K5117" s="80">
        <f t="shared" si="806"/>
        <v>6.0431889999999999</v>
      </c>
      <c r="L5117" s="68" t="str">
        <f t="shared" si="799"/>
        <v>Normal</v>
      </c>
      <c r="N5117" s="67">
        <f t="shared" si="800"/>
        <v>3.8706516026524564</v>
      </c>
      <c r="O5117" s="67">
        <f t="shared" si="801"/>
        <v>2.1725373973475435</v>
      </c>
      <c r="P5117" s="81">
        <f t="shared" si="802"/>
        <v>0</v>
      </c>
      <c r="Q5117" s="81">
        <f t="shared" si="803"/>
        <v>-3.8706516026524564</v>
      </c>
      <c r="S5117" s="1">
        <f t="shared" si="807"/>
        <v>2</v>
      </c>
      <c r="T5117" s="1" t="str">
        <f t="shared" si="808"/>
        <v>Peak</v>
      </c>
    </row>
    <row r="5118" spans="1:20" x14ac:dyDescent="0.25">
      <c r="A5118" s="85">
        <v>45139.458333321221</v>
      </c>
      <c r="B5118" s="1">
        <v>8</v>
      </c>
      <c r="C5118" s="1">
        <v>1</v>
      </c>
      <c r="D5118" s="1">
        <v>12</v>
      </c>
      <c r="E5118" s="1" t="str">
        <f t="shared" si="804"/>
        <v>Summer</v>
      </c>
      <c r="F5118" s="78">
        <v>1.3037000000000001</v>
      </c>
      <c r="G5118" s="79">
        <f t="shared" si="805"/>
        <v>2.4803721910167202</v>
      </c>
      <c r="J5118" s="78">
        <v>6.395359</v>
      </c>
      <c r="K5118" s="80">
        <f t="shared" si="806"/>
        <v>6.395359</v>
      </c>
      <c r="L5118" s="68" t="str">
        <f t="shared" si="799"/>
        <v>Normal</v>
      </c>
      <c r="N5118" s="67">
        <f t="shared" si="800"/>
        <v>3.9149868089832798</v>
      </c>
      <c r="O5118" s="67">
        <f t="shared" si="801"/>
        <v>2.4803721910167202</v>
      </c>
      <c r="P5118" s="81">
        <f t="shared" si="802"/>
        <v>0</v>
      </c>
      <c r="Q5118" s="81">
        <f t="shared" si="803"/>
        <v>-3.9149868089832798</v>
      </c>
      <c r="S5118" s="1">
        <f t="shared" si="807"/>
        <v>2</v>
      </c>
      <c r="T5118" s="1" t="str">
        <f t="shared" si="808"/>
        <v>Peak</v>
      </c>
    </row>
    <row r="5119" spans="1:20" x14ac:dyDescent="0.25">
      <c r="A5119" s="85">
        <v>45139.499999987886</v>
      </c>
      <c r="B5119" s="1">
        <v>8</v>
      </c>
      <c r="C5119" s="1">
        <v>1</v>
      </c>
      <c r="D5119" s="1">
        <v>13</v>
      </c>
      <c r="E5119" s="1" t="str">
        <f t="shared" si="804"/>
        <v>Summer</v>
      </c>
      <c r="F5119" s="78">
        <v>1.5004999999999999</v>
      </c>
      <c r="G5119" s="79">
        <f t="shared" si="805"/>
        <v>2.854796711375768</v>
      </c>
      <c r="J5119" s="78">
        <v>6.386082</v>
      </c>
      <c r="K5119" s="80">
        <f t="shared" si="806"/>
        <v>6.386082</v>
      </c>
      <c r="L5119" s="68" t="str">
        <f t="shared" si="799"/>
        <v>Normal</v>
      </c>
      <c r="N5119" s="67">
        <f t="shared" si="800"/>
        <v>3.5312852886242321</v>
      </c>
      <c r="O5119" s="67">
        <f t="shared" si="801"/>
        <v>2.854796711375768</v>
      </c>
      <c r="P5119" s="81">
        <f t="shared" si="802"/>
        <v>0</v>
      </c>
      <c r="Q5119" s="81">
        <f t="shared" si="803"/>
        <v>-3.5312852886242321</v>
      </c>
      <c r="S5119" s="1">
        <f t="shared" si="807"/>
        <v>2</v>
      </c>
      <c r="T5119" s="1" t="str">
        <f t="shared" si="808"/>
        <v>Peak</v>
      </c>
    </row>
    <row r="5120" spans="1:20" x14ac:dyDescent="0.25">
      <c r="A5120" s="85">
        <v>45139.54166665455</v>
      </c>
      <c r="B5120" s="1">
        <v>8</v>
      </c>
      <c r="C5120" s="1">
        <v>1</v>
      </c>
      <c r="D5120" s="1">
        <v>14</v>
      </c>
      <c r="E5120" s="1" t="str">
        <f t="shared" si="804"/>
        <v>Summer</v>
      </c>
      <c r="F5120" s="78">
        <v>1.7000999999999999</v>
      </c>
      <c r="G5120" s="79">
        <f t="shared" si="805"/>
        <v>3.2345484098700052</v>
      </c>
      <c r="J5120" s="78">
        <v>5.962682</v>
      </c>
      <c r="K5120" s="80">
        <f t="shared" si="806"/>
        <v>5.962682</v>
      </c>
      <c r="L5120" s="68" t="str">
        <f t="shared" si="799"/>
        <v>Normal</v>
      </c>
      <c r="N5120" s="67">
        <f t="shared" si="800"/>
        <v>2.7281335901299948</v>
      </c>
      <c r="O5120" s="67">
        <f t="shared" si="801"/>
        <v>3.2345484098700052</v>
      </c>
      <c r="P5120" s="81">
        <f t="shared" si="802"/>
        <v>0</v>
      </c>
      <c r="Q5120" s="81">
        <f t="shared" si="803"/>
        <v>-2.7281335901299948</v>
      </c>
      <c r="S5120" s="1">
        <f t="shared" si="807"/>
        <v>2</v>
      </c>
      <c r="T5120" s="1" t="str">
        <f t="shared" si="808"/>
        <v>Peak</v>
      </c>
    </row>
    <row r="5121" spans="1:20" x14ac:dyDescent="0.25">
      <c r="A5121" s="85">
        <v>45139.583333321214</v>
      </c>
      <c r="B5121" s="1">
        <v>8</v>
      </c>
      <c r="C5121" s="1">
        <v>1</v>
      </c>
      <c r="D5121" s="1">
        <v>15</v>
      </c>
      <c r="E5121" s="1" t="str">
        <f t="shared" si="804"/>
        <v>Summer</v>
      </c>
      <c r="F5121" s="78">
        <v>1.8775999999999999</v>
      </c>
      <c r="G5121" s="79">
        <f t="shared" si="805"/>
        <v>3.572253452368638</v>
      </c>
      <c r="J5121" s="78">
        <v>5.2112150000000002</v>
      </c>
      <c r="K5121" s="80">
        <f t="shared" si="806"/>
        <v>5.2112150000000002</v>
      </c>
      <c r="L5121" s="68" t="str">
        <f t="shared" si="799"/>
        <v>Normal</v>
      </c>
      <c r="N5121" s="67">
        <f t="shared" si="800"/>
        <v>1.6389615476313621</v>
      </c>
      <c r="O5121" s="67">
        <f t="shared" si="801"/>
        <v>3.572253452368638</v>
      </c>
      <c r="P5121" s="81">
        <f t="shared" si="802"/>
        <v>0</v>
      </c>
      <c r="Q5121" s="81">
        <f t="shared" si="803"/>
        <v>-1.6389615476313621</v>
      </c>
      <c r="S5121" s="1">
        <f t="shared" si="807"/>
        <v>2</v>
      </c>
      <c r="T5121" s="1" t="str">
        <f t="shared" si="808"/>
        <v>Peak</v>
      </c>
    </row>
    <row r="5122" spans="1:20" x14ac:dyDescent="0.25">
      <c r="A5122" s="85">
        <v>45139.624999987878</v>
      </c>
      <c r="B5122" s="1">
        <v>8</v>
      </c>
      <c r="C5122" s="1">
        <v>1</v>
      </c>
      <c r="D5122" s="1">
        <v>16</v>
      </c>
      <c r="E5122" s="1" t="str">
        <f t="shared" si="804"/>
        <v>Summer</v>
      </c>
      <c r="F5122" s="78">
        <v>2.0405000000000002</v>
      </c>
      <c r="G5122" s="79">
        <f t="shared" si="805"/>
        <v>3.8821810660194966</v>
      </c>
      <c r="J5122" s="78">
        <v>4.1294230000000001</v>
      </c>
      <c r="K5122" s="80">
        <f t="shared" si="806"/>
        <v>4.1294230000000001</v>
      </c>
      <c r="L5122" s="68" t="str">
        <f t="shared" si="799"/>
        <v>Normal</v>
      </c>
      <c r="N5122" s="67">
        <f t="shared" si="800"/>
        <v>0.24724193398050343</v>
      </c>
      <c r="O5122" s="67">
        <f t="shared" si="801"/>
        <v>3.8821810660194966</v>
      </c>
      <c r="P5122" s="81">
        <f t="shared" si="802"/>
        <v>0</v>
      </c>
      <c r="Q5122" s="81">
        <f t="shared" si="803"/>
        <v>-0.24724193398050343</v>
      </c>
      <c r="S5122" s="1">
        <f t="shared" si="807"/>
        <v>2</v>
      </c>
      <c r="T5122" s="1" t="str">
        <f t="shared" si="808"/>
        <v>Peak</v>
      </c>
    </row>
    <row r="5123" spans="1:20" x14ac:dyDescent="0.25">
      <c r="A5123" s="85">
        <v>45139.666666654542</v>
      </c>
      <c r="B5123" s="1">
        <v>8</v>
      </c>
      <c r="C5123" s="1">
        <v>1</v>
      </c>
      <c r="D5123" s="1">
        <v>17</v>
      </c>
      <c r="E5123" s="1" t="str">
        <f t="shared" si="804"/>
        <v>Summer</v>
      </c>
      <c r="F5123" s="78">
        <v>2.1532</v>
      </c>
      <c r="G5123" s="79">
        <f t="shared" si="805"/>
        <v>4.0965999859608822</v>
      </c>
      <c r="J5123" s="78">
        <v>2.7272259999999999</v>
      </c>
      <c r="K5123" s="80">
        <f t="shared" si="806"/>
        <v>2.7272259999999999</v>
      </c>
      <c r="L5123" s="68" t="str">
        <f t="shared" si="799"/>
        <v>Normal</v>
      </c>
      <c r="N5123" s="67">
        <f t="shared" si="800"/>
        <v>0</v>
      </c>
      <c r="O5123" s="67">
        <f t="shared" si="801"/>
        <v>2.7272259999999999</v>
      </c>
      <c r="P5123" s="81">
        <f t="shared" si="802"/>
        <v>1.3693739859608822</v>
      </c>
      <c r="Q5123" s="81">
        <f t="shared" si="803"/>
        <v>1.3693739859608822</v>
      </c>
      <c r="S5123" s="1">
        <f t="shared" si="807"/>
        <v>2</v>
      </c>
      <c r="T5123" s="1" t="str">
        <f t="shared" si="808"/>
        <v>Peak</v>
      </c>
    </row>
    <row r="5124" spans="1:20" x14ac:dyDescent="0.25">
      <c r="A5124" s="85">
        <v>45139.708333321207</v>
      </c>
      <c r="B5124" s="1">
        <v>8</v>
      </c>
      <c r="C5124" s="1">
        <v>1</v>
      </c>
      <c r="D5124" s="1">
        <v>18</v>
      </c>
      <c r="E5124" s="1" t="str">
        <f t="shared" si="804"/>
        <v>Summer</v>
      </c>
      <c r="F5124" s="78">
        <v>2.2254999999999998</v>
      </c>
      <c r="G5124" s="79">
        <f t="shared" si="805"/>
        <v>4.2341553356659585</v>
      </c>
      <c r="J5124" s="78">
        <v>1.0734429999999999</v>
      </c>
      <c r="K5124" s="80">
        <f t="shared" si="806"/>
        <v>1.0734429999999999</v>
      </c>
      <c r="L5124" s="68" t="str">
        <f t="shared" si="799"/>
        <v>Normal</v>
      </c>
      <c r="N5124" s="67">
        <f t="shared" si="800"/>
        <v>0</v>
      </c>
      <c r="O5124" s="67">
        <f t="shared" si="801"/>
        <v>1.0734429999999999</v>
      </c>
      <c r="P5124" s="81">
        <f t="shared" si="802"/>
        <v>3.1607123356659583</v>
      </c>
      <c r="Q5124" s="81">
        <f t="shared" si="803"/>
        <v>3.1607123356659583</v>
      </c>
      <c r="S5124" s="1">
        <f t="shared" si="807"/>
        <v>2</v>
      </c>
      <c r="T5124" s="1" t="str">
        <f t="shared" si="808"/>
        <v>Peak</v>
      </c>
    </row>
    <row r="5125" spans="1:20" x14ac:dyDescent="0.25">
      <c r="A5125" s="85">
        <v>45139.749999987871</v>
      </c>
      <c r="B5125" s="1">
        <v>8</v>
      </c>
      <c r="C5125" s="1">
        <v>1</v>
      </c>
      <c r="D5125" s="1">
        <v>19</v>
      </c>
      <c r="E5125" s="1" t="str">
        <f t="shared" si="804"/>
        <v>Summer</v>
      </c>
      <c r="F5125" s="78">
        <v>2.1995</v>
      </c>
      <c r="G5125" s="79">
        <f t="shared" si="805"/>
        <v>4.1846886815534834</v>
      </c>
      <c r="J5125" s="78">
        <v>0.118717</v>
      </c>
      <c r="K5125" s="80">
        <f t="shared" si="806"/>
        <v>0.118717</v>
      </c>
      <c r="L5125" s="68" t="str">
        <f t="shared" si="799"/>
        <v>Normal</v>
      </c>
      <c r="N5125" s="67">
        <f t="shared" si="800"/>
        <v>0</v>
      </c>
      <c r="O5125" s="67">
        <f t="shared" si="801"/>
        <v>0.118717</v>
      </c>
      <c r="P5125" s="81">
        <f t="shared" si="802"/>
        <v>4.0659716815534832</v>
      </c>
      <c r="Q5125" s="81">
        <f t="shared" si="803"/>
        <v>4.0659716815534832</v>
      </c>
      <c r="S5125" s="1">
        <f t="shared" si="807"/>
        <v>2</v>
      </c>
      <c r="T5125" s="1" t="str">
        <f t="shared" si="808"/>
        <v>Peak</v>
      </c>
    </row>
    <row r="5126" spans="1:20" x14ac:dyDescent="0.25">
      <c r="A5126" s="85">
        <v>45139.791666654535</v>
      </c>
      <c r="B5126" s="1">
        <v>8</v>
      </c>
      <c r="C5126" s="1">
        <v>1</v>
      </c>
      <c r="D5126" s="1">
        <v>20</v>
      </c>
      <c r="E5126" s="1" t="str">
        <f t="shared" si="804"/>
        <v>Summer</v>
      </c>
      <c r="F5126" s="78">
        <v>2.0579000000000001</v>
      </c>
      <c r="G5126" s="79">
        <f t="shared" si="805"/>
        <v>3.9152856730024612</v>
      </c>
      <c r="J5126" s="78">
        <v>0</v>
      </c>
      <c r="K5126" s="80">
        <f t="shared" si="806"/>
        <v>0</v>
      </c>
      <c r="L5126" s="68" t="str">
        <f t="shared" si="799"/>
        <v>Normal</v>
      </c>
      <c r="N5126" s="67">
        <f t="shared" si="800"/>
        <v>0</v>
      </c>
      <c r="O5126" s="67">
        <f t="shared" si="801"/>
        <v>0</v>
      </c>
      <c r="P5126" s="81">
        <f t="shared" si="802"/>
        <v>3.9152856730024612</v>
      </c>
      <c r="Q5126" s="81">
        <f t="shared" si="803"/>
        <v>3.9152856730024612</v>
      </c>
      <c r="S5126" s="1">
        <f t="shared" si="807"/>
        <v>2</v>
      </c>
      <c r="T5126" s="1" t="str">
        <f t="shared" si="808"/>
        <v>Peak</v>
      </c>
    </row>
    <row r="5127" spans="1:20" x14ac:dyDescent="0.25">
      <c r="A5127" s="85">
        <v>45139.833333321199</v>
      </c>
      <c r="B5127" s="1">
        <v>8</v>
      </c>
      <c r="C5127" s="1">
        <v>1</v>
      </c>
      <c r="D5127" s="1">
        <v>21</v>
      </c>
      <c r="E5127" s="1" t="str">
        <f t="shared" si="804"/>
        <v>Summer</v>
      </c>
      <c r="F5127" s="78">
        <v>1.9366000000000001</v>
      </c>
      <c r="G5127" s="79">
        <f t="shared" si="805"/>
        <v>3.6845047059315643</v>
      </c>
      <c r="J5127" s="78">
        <v>0</v>
      </c>
      <c r="K5127" s="80">
        <f t="shared" si="806"/>
        <v>0</v>
      </c>
      <c r="L5127" s="68" t="str">
        <f t="shared" si="799"/>
        <v>Normal</v>
      </c>
      <c r="N5127" s="67">
        <f t="shared" si="800"/>
        <v>0</v>
      </c>
      <c r="O5127" s="67">
        <f t="shared" si="801"/>
        <v>0</v>
      </c>
      <c r="P5127" s="81">
        <f t="shared" si="802"/>
        <v>3.6845047059315643</v>
      </c>
      <c r="Q5127" s="81">
        <f t="shared" si="803"/>
        <v>3.6845047059315643</v>
      </c>
      <c r="S5127" s="1">
        <f t="shared" si="807"/>
        <v>2</v>
      </c>
      <c r="T5127" s="1" t="str">
        <f t="shared" si="808"/>
        <v>Peak</v>
      </c>
    </row>
    <row r="5128" spans="1:20" x14ac:dyDescent="0.25">
      <c r="A5128" s="85">
        <v>45139.874999987864</v>
      </c>
      <c r="B5128" s="1">
        <v>8</v>
      </c>
      <c r="C5128" s="1">
        <v>1</v>
      </c>
      <c r="D5128" s="1">
        <v>22</v>
      </c>
      <c r="E5128" s="1" t="str">
        <f t="shared" si="804"/>
        <v>Summer</v>
      </c>
      <c r="F5128" s="78">
        <v>1.8381000000000001</v>
      </c>
      <c r="G5128" s="79">
        <f t="shared" si="805"/>
        <v>3.4971021893900693</v>
      </c>
      <c r="J5128" s="78">
        <v>0</v>
      </c>
      <c r="K5128" s="80">
        <f t="shared" si="806"/>
        <v>0</v>
      </c>
      <c r="L5128" s="68" t="str">
        <f t="shared" si="799"/>
        <v>Normal</v>
      </c>
      <c r="N5128" s="67">
        <f t="shared" si="800"/>
        <v>0</v>
      </c>
      <c r="O5128" s="67">
        <f t="shared" si="801"/>
        <v>0</v>
      </c>
      <c r="P5128" s="81">
        <f t="shared" si="802"/>
        <v>3.4971021893900693</v>
      </c>
      <c r="Q5128" s="81">
        <f t="shared" si="803"/>
        <v>3.4971021893900693</v>
      </c>
      <c r="S5128" s="1">
        <f t="shared" si="807"/>
        <v>2</v>
      </c>
      <c r="T5128" s="1" t="str">
        <f t="shared" si="808"/>
        <v>Off-Peak</v>
      </c>
    </row>
    <row r="5129" spans="1:20" x14ac:dyDescent="0.25">
      <c r="A5129" s="85">
        <v>45139.916666654528</v>
      </c>
      <c r="B5129" s="1">
        <v>8</v>
      </c>
      <c r="C5129" s="1">
        <v>1</v>
      </c>
      <c r="D5129" s="1">
        <v>23</v>
      </c>
      <c r="E5129" s="1" t="str">
        <f t="shared" si="804"/>
        <v>Summer</v>
      </c>
      <c r="F5129" s="78">
        <v>1.6402000000000001</v>
      </c>
      <c r="G5129" s="79">
        <f t="shared" si="805"/>
        <v>3.1205848490493402</v>
      </c>
      <c r="J5129" s="78">
        <v>0</v>
      </c>
      <c r="K5129" s="80">
        <f t="shared" si="806"/>
        <v>0</v>
      </c>
      <c r="L5129" s="68" t="str">
        <f t="shared" si="799"/>
        <v>Normal</v>
      </c>
      <c r="N5129" s="67">
        <f t="shared" si="800"/>
        <v>0</v>
      </c>
      <c r="O5129" s="67">
        <f t="shared" si="801"/>
        <v>0</v>
      </c>
      <c r="P5129" s="81">
        <f t="shared" si="802"/>
        <v>3.1205848490493402</v>
      </c>
      <c r="Q5129" s="81">
        <f t="shared" si="803"/>
        <v>3.1205848490493402</v>
      </c>
      <c r="S5129" s="1">
        <f t="shared" si="807"/>
        <v>2</v>
      </c>
      <c r="T5129" s="1" t="str">
        <f t="shared" si="808"/>
        <v>Off-Peak</v>
      </c>
    </row>
    <row r="5130" spans="1:20" x14ac:dyDescent="0.25">
      <c r="A5130" s="85">
        <v>45139.958333321192</v>
      </c>
      <c r="B5130" s="1">
        <v>8</v>
      </c>
      <c r="C5130" s="1">
        <v>2</v>
      </c>
      <c r="D5130" s="1">
        <v>0</v>
      </c>
      <c r="E5130" s="1" t="str">
        <f t="shared" si="804"/>
        <v>Summer</v>
      </c>
      <c r="F5130" s="78">
        <v>1.4025000000000001</v>
      </c>
      <c r="G5130" s="79">
        <f t="shared" si="805"/>
        <v>2.6683454766441286</v>
      </c>
      <c r="J5130" s="78">
        <v>0</v>
      </c>
      <c r="K5130" s="80">
        <f t="shared" si="806"/>
        <v>0</v>
      </c>
      <c r="L5130" s="68" t="str">
        <f t="shared" si="799"/>
        <v>Normal</v>
      </c>
      <c r="N5130" s="67">
        <f t="shared" si="800"/>
        <v>0</v>
      </c>
      <c r="O5130" s="67">
        <f t="shared" si="801"/>
        <v>0</v>
      </c>
      <c r="P5130" s="81">
        <f t="shared" si="802"/>
        <v>2.6683454766441286</v>
      </c>
      <c r="Q5130" s="81">
        <f t="shared" si="803"/>
        <v>2.6683454766441286</v>
      </c>
      <c r="S5130" s="1">
        <f t="shared" si="807"/>
        <v>2</v>
      </c>
      <c r="T5130" s="1" t="str">
        <f t="shared" si="808"/>
        <v>Off-Peak</v>
      </c>
    </row>
    <row r="5131" spans="1:20" x14ac:dyDescent="0.25">
      <c r="A5131" s="85">
        <v>45139.999999987856</v>
      </c>
      <c r="B5131" s="1">
        <v>8</v>
      </c>
      <c r="C5131" s="1">
        <v>2</v>
      </c>
      <c r="D5131" s="1">
        <v>1</v>
      </c>
      <c r="E5131" s="1" t="str">
        <f t="shared" si="804"/>
        <v>Summer</v>
      </c>
      <c r="F5131" s="78">
        <v>1.2016</v>
      </c>
      <c r="G5131" s="79">
        <f t="shared" si="805"/>
        <v>2.2861204454442672</v>
      </c>
      <c r="J5131" s="78">
        <v>0</v>
      </c>
      <c r="K5131" s="80">
        <f t="shared" si="806"/>
        <v>0</v>
      </c>
      <c r="L5131" s="68" t="str">
        <f t="shared" si="799"/>
        <v>Normal</v>
      </c>
      <c r="N5131" s="67">
        <f t="shared" si="800"/>
        <v>0</v>
      </c>
      <c r="O5131" s="67">
        <f t="shared" si="801"/>
        <v>0</v>
      </c>
      <c r="P5131" s="81">
        <f t="shared" si="802"/>
        <v>2.2861204454442672</v>
      </c>
      <c r="Q5131" s="81">
        <f t="shared" si="803"/>
        <v>2.2861204454442672</v>
      </c>
      <c r="S5131" s="1">
        <f t="shared" si="807"/>
        <v>3</v>
      </c>
      <c r="T5131" s="1" t="str">
        <f t="shared" si="808"/>
        <v>Off-Peak</v>
      </c>
    </row>
    <row r="5132" spans="1:20" x14ac:dyDescent="0.25">
      <c r="A5132" s="85">
        <v>45140.041666654521</v>
      </c>
      <c r="B5132" s="1">
        <v>8</v>
      </c>
      <c r="C5132" s="1">
        <v>2</v>
      </c>
      <c r="D5132" s="1">
        <v>2</v>
      </c>
      <c r="E5132" s="1" t="str">
        <f t="shared" si="804"/>
        <v>Summer</v>
      </c>
      <c r="F5132" s="78">
        <v>1.0475000000000001</v>
      </c>
      <c r="G5132" s="79">
        <f t="shared" si="805"/>
        <v>1.9929353916468624</v>
      </c>
      <c r="J5132" s="78">
        <v>0</v>
      </c>
      <c r="K5132" s="80">
        <f t="shared" si="806"/>
        <v>0</v>
      </c>
      <c r="L5132" s="68" t="str">
        <f t="shared" si="799"/>
        <v>Normal</v>
      </c>
      <c r="N5132" s="67">
        <f t="shared" si="800"/>
        <v>0</v>
      </c>
      <c r="O5132" s="67">
        <f t="shared" si="801"/>
        <v>0</v>
      </c>
      <c r="P5132" s="81">
        <f t="shared" si="802"/>
        <v>1.9929353916468624</v>
      </c>
      <c r="Q5132" s="81">
        <f t="shared" si="803"/>
        <v>1.9929353916468624</v>
      </c>
      <c r="S5132" s="1">
        <f t="shared" si="807"/>
        <v>3</v>
      </c>
      <c r="T5132" s="1" t="str">
        <f t="shared" si="808"/>
        <v>Off-Peak</v>
      </c>
    </row>
    <row r="5133" spans="1:20" x14ac:dyDescent="0.25">
      <c r="A5133" s="85">
        <v>45140.083333321185</v>
      </c>
      <c r="B5133" s="1">
        <v>8</v>
      </c>
      <c r="C5133" s="1">
        <v>2</v>
      </c>
      <c r="D5133" s="1">
        <v>3</v>
      </c>
      <c r="E5133" s="1" t="str">
        <f t="shared" si="804"/>
        <v>Summer</v>
      </c>
      <c r="F5133" s="78">
        <v>0.9325</v>
      </c>
      <c r="G5133" s="79">
        <f t="shared" si="805"/>
        <v>1.7741405753801422</v>
      </c>
      <c r="J5133" s="78">
        <v>0</v>
      </c>
      <c r="K5133" s="80">
        <f t="shared" si="806"/>
        <v>0</v>
      </c>
      <c r="L5133" s="68" t="str">
        <f t="shared" si="799"/>
        <v>Normal</v>
      </c>
      <c r="N5133" s="67">
        <f t="shared" si="800"/>
        <v>0</v>
      </c>
      <c r="O5133" s="67">
        <f t="shared" si="801"/>
        <v>0</v>
      </c>
      <c r="P5133" s="81">
        <f t="shared" si="802"/>
        <v>1.7741405753801422</v>
      </c>
      <c r="Q5133" s="81">
        <f t="shared" si="803"/>
        <v>1.7741405753801422</v>
      </c>
      <c r="S5133" s="1">
        <f t="shared" si="807"/>
        <v>3</v>
      </c>
      <c r="T5133" s="1" t="str">
        <f t="shared" si="808"/>
        <v>Off-Peak</v>
      </c>
    </row>
    <row r="5134" spans="1:20" x14ac:dyDescent="0.25">
      <c r="A5134" s="85">
        <v>45140.124999987849</v>
      </c>
      <c r="B5134" s="1">
        <v>8</v>
      </c>
      <c r="C5134" s="1">
        <v>2</v>
      </c>
      <c r="D5134" s="1">
        <v>4</v>
      </c>
      <c r="E5134" s="1" t="str">
        <f t="shared" si="804"/>
        <v>Summer</v>
      </c>
      <c r="F5134" s="78">
        <v>0.85</v>
      </c>
      <c r="G5134" s="79">
        <f t="shared" si="805"/>
        <v>1.6171790767540171</v>
      </c>
      <c r="J5134" s="78">
        <v>0</v>
      </c>
      <c r="K5134" s="80">
        <f t="shared" si="806"/>
        <v>0</v>
      </c>
      <c r="L5134" s="68" t="str">
        <f t="shared" si="799"/>
        <v>Normal</v>
      </c>
      <c r="N5134" s="67">
        <f t="shared" si="800"/>
        <v>0</v>
      </c>
      <c r="O5134" s="67">
        <f t="shared" si="801"/>
        <v>0</v>
      </c>
      <c r="P5134" s="81">
        <f t="shared" si="802"/>
        <v>1.6171790767540171</v>
      </c>
      <c r="Q5134" s="81">
        <f t="shared" si="803"/>
        <v>1.6171790767540171</v>
      </c>
      <c r="S5134" s="1">
        <f t="shared" si="807"/>
        <v>3</v>
      </c>
      <c r="T5134" s="1" t="str">
        <f t="shared" si="808"/>
        <v>Off-Peak</v>
      </c>
    </row>
    <row r="5135" spans="1:20" x14ac:dyDescent="0.25">
      <c r="A5135" s="85">
        <v>45140.166666654513</v>
      </c>
      <c r="B5135" s="1">
        <v>8</v>
      </c>
      <c r="C5135" s="1">
        <v>2</v>
      </c>
      <c r="D5135" s="1">
        <v>5</v>
      </c>
      <c r="E5135" s="1" t="str">
        <f t="shared" si="804"/>
        <v>Summer</v>
      </c>
      <c r="F5135" s="78">
        <v>0.8014</v>
      </c>
      <c r="G5135" s="79">
        <f t="shared" si="805"/>
        <v>1.5247144848360816</v>
      </c>
      <c r="J5135" s="78">
        <v>0</v>
      </c>
      <c r="K5135" s="80">
        <f t="shared" si="806"/>
        <v>0</v>
      </c>
      <c r="L5135" s="68" t="str">
        <f t="shared" si="799"/>
        <v>Normal</v>
      </c>
      <c r="N5135" s="67">
        <f t="shared" si="800"/>
        <v>0</v>
      </c>
      <c r="O5135" s="67">
        <f t="shared" si="801"/>
        <v>0</v>
      </c>
      <c r="P5135" s="81">
        <f t="shared" si="802"/>
        <v>1.5247144848360816</v>
      </c>
      <c r="Q5135" s="81">
        <f t="shared" si="803"/>
        <v>1.5247144848360816</v>
      </c>
      <c r="S5135" s="1">
        <f t="shared" si="807"/>
        <v>3</v>
      </c>
      <c r="T5135" s="1" t="str">
        <f t="shared" si="808"/>
        <v>Off-Peak</v>
      </c>
    </row>
    <row r="5136" spans="1:20" x14ac:dyDescent="0.25">
      <c r="A5136" s="85">
        <v>45140.208333321178</v>
      </c>
      <c r="B5136" s="1">
        <v>8</v>
      </c>
      <c r="C5136" s="1">
        <v>2</v>
      </c>
      <c r="D5136" s="1">
        <v>6</v>
      </c>
      <c r="E5136" s="1" t="str">
        <f t="shared" si="804"/>
        <v>Summer</v>
      </c>
      <c r="F5136" s="78">
        <v>0.78169999999999995</v>
      </c>
      <c r="G5136" s="79">
        <f t="shared" si="805"/>
        <v>1.4872339815277824</v>
      </c>
      <c r="J5136" s="78">
        <v>0.14965299999999998</v>
      </c>
      <c r="K5136" s="80">
        <f t="shared" si="806"/>
        <v>0.14965299999999998</v>
      </c>
      <c r="L5136" s="68" t="str">
        <f t="shared" si="799"/>
        <v>Normal</v>
      </c>
      <c r="N5136" s="67">
        <f t="shared" si="800"/>
        <v>0</v>
      </c>
      <c r="O5136" s="67">
        <f t="shared" si="801"/>
        <v>0.14965299999999998</v>
      </c>
      <c r="P5136" s="81">
        <f t="shared" si="802"/>
        <v>1.3375809815277824</v>
      </c>
      <c r="Q5136" s="81">
        <f t="shared" si="803"/>
        <v>1.3375809815277824</v>
      </c>
      <c r="S5136" s="1">
        <f t="shared" si="807"/>
        <v>3</v>
      </c>
      <c r="T5136" s="1" t="str">
        <f t="shared" si="808"/>
        <v>Peak</v>
      </c>
    </row>
    <row r="5137" spans="1:20" x14ac:dyDescent="0.25">
      <c r="A5137" s="85">
        <v>45140.249999987842</v>
      </c>
      <c r="B5137" s="1">
        <v>8</v>
      </c>
      <c r="C5137" s="1">
        <v>2</v>
      </c>
      <c r="D5137" s="1">
        <v>7</v>
      </c>
      <c r="E5137" s="1" t="str">
        <f t="shared" si="804"/>
        <v>Summer</v>
      </c>
      <c r="F5137" s="78">
        <v>0.78869999999999996</v>
      </c>
      <c r="G5137" s="79">
        <f t="shared" si="805"/>
        <v>1.5005519268657568</v>
      </c>
      <c r="J5137" s="78">
        <v>1.2197339999999999</v>
      </c>
      <c r="K5137" s="80">
        <f t="shared" si="806"/>
        <v>1.2197339999999999</v>
      </c>
      <c r="L5137" s="68" t="str">
        <f t="shared" si="799"/>
        <v>Normal</v>
      </c>
      <c r="N5137" s="67">
        <f t="shared" si="800"/>
        <v>0</v>
      </c>
      <c r="O5137" s="67">
        <f t="shared" si="801"/>
        <v>1.2197339999999999</v>
      </c>
      <c r="P5137" s="81">
        <f t="shared" si="802"/>
        <v>0.28081792686575691</v>
      </c>
      <c r="Q5137" s="81">
        <f t="shared" si="803"/>
        <v>0.28081792686575691</v>
      </c>
      <c r="S5137" s="1">
        <f t="shared" si="807"/>
        <v>3</v>
      </c>
      <c r="T5137" s="1" t="str">
        <f t="shared" si="808"/>
        <v>Peak</v>
      </c>
    </row>
    <row r="5138" spans="1:20" x14ac:dyDescent="0.25">
      <c r="A5138" s="85">
        <v>45140.291666654506</v>
      </c>
      <c r="B5138" s="1">
        <v>8</v>
      </c>
      <c r="C5138" s="1">
        <v>2</v>
      </c>
      <c r="D5138" s="1">
        <v>8</v>
      </c>
      <c r="E5138" s="1" t="str">
        <f t="shared" si="804"/>
        <v>Summer</v>
      </c>
      <c r="F5138" s="78">
        <v>0.88419999999999999</v>
      </c>
      <c r="G5138" s="79">
        <f t="shared" si="805"/>
        <v>1.68224675254812</v>
      </c>
      <c r="J5138" s="78">
        <v>2.7955430000000003</v>
      </c>
      <c r="K5138" s="80">
        <f t="shared" si="806"/>
        <v>2.7955430000000003</v>
      </c>
      <c r="L5138" s="68" t="str">
        <f t="shared" si="799"/>
        <v>Normal</v>
      </c>
      <c r="N5138" s="67">
        <f t="shared" si="800"/>
        <v>1.1132962474518804</v>
      </c>
      <c r="O5138" s="67">
        <f t="shared" si="801"/>
        <v>1.68224675254812</v>
      </c>
      <c r="P5138" s="81">
        <f t="shared" si="802"/>
        <v>0</v>
      </c>
      <c r="Q5138" s="81">
        <f t="shared" si="803"/>
        <v>-1.1132962474518804</v>
      </c>
      <c r="S5138" s="1">
        <f t="shared" si="807"/>
        <v>3</v>
      </c>
      <c r="T5138" s="1" t="str">
        <f t="shared" si="808"/>
        <v>Peak</v>
      </c>
    </row>
    <row r="5139" spans="1:20" x14ac:dyDescent="0.25">
      <c r="A5139" s="85">
        <v>45140.33333332117</v>
      </c>
      <c r="B5139" s="1">
        <v>8</v>
      </c>
      <c r="C5139" s="1">
        <v>2</v>
      </c>
      <c r="D5139" s="1">
        <v>9</v>
      </c>
      <c r="E5139" s="1" t="str">
        <f t="shared" si="804"/>
        <v>Summer</v>
      </c>
      <c r="F5139" s="78">
        <v>1.0202</v>
      </c>
      <c r="G5139" s="79">
        <f t="shared" si="805"/>
        <v>1.9409954048287628</v>
      </c>
      <c r="J5139" s="78">
        <v>4.0479909999999997</v>
      </c>
      <c r="K5139" s="80">
        <f t="shared" si="806"/>
        <v>4.0479909999999997</v>
      </c>
      <c r="L5139" s="68" t="str">
        <f t="shared" ref="L5139:L5202" si="809">IF(AND(D5139&gt;=$C$2,D5139&lt;=$C$3,E5139="Summer"),"MaxDis","Normal")</f>
        <v>Normal</v>
      </c>
      <c r="N5139" s="67">
        <f t="shared" ref="N5139:N5202" si="810">IF(K5139-G5139&lt;0,0,K5139-G5139)</f>
        <v>2.1069955951712371</v>
      </c>
      <c r="O5139" s="67">
        <f t="shared" ref="O5139:O5202" si="811">K5139-N5139</f>
        <v>1.9409954048287625</v>
      </c>
      <c r="P5139" s="81">
        <f t="shared" ref="P5139:P5202" si="812">MAX(0,G5139-O5139)</f>
        <v>2.2204460492503131E-16</v>
      </c>
      <c r="Q5139" s="81">
        <f t="shared" ref="Q5139:Q5202" si="813">G5139-K5139</f>
        <v>-2.1069955951712371</v>
      </c>
      <c r="S5139" s="1">
        <f t="shared" si="807"/>
        <v>3</v>
      </c>
      <c r="T5139" s="1" t="str">
        <f t="shared" si="808"/>
        <v>Peak</v>
      </c>
    </row>
    <row r="5140" spans="1:20" x14ac:dyDescent="0.25">
      <c r="A5140" s="85">
        <v>45140.374999987835</v>
      </c>
      <c r="B5140" s="1">
        <v>8</v>
      </c>
      <c r="C5140" s="1">
        <v>2</v>
      </c>
      <c r="D5140" s="1">
        <v>10</v>
      </c>
      <c r="E5140" s="1" t="str">
        <f t="shared" ref="E5140:E5203" si="814">IF(AND(B5140&gt;=$C$5,B5140&lt;=$C$6),"Summer","Non-Summer")</f>
        <v>Summer</v>
      </c>
      <c r="F5140" s="78">
        <v>1.173</v>
      </c>
      <c r="G5140" s="79">
        <f t="shared" ref="G5140:G5203" si="815">F5140*$G$13</f>
        <v>2.2317071259205439</v>
      </c>
      <c r="J5140" s="78">
        <v>5.0502020000000005</v>
      </c>
      <c r="K5140" s="80">
        <f t="shared" ref="K5140:K5203" si="816">J5140*$K$13</f>
        <v>5.0502020000000005</v>
      </c>
      <c r="L5140" s="68" t="str">
        <f t="shared" si="809"/>
        <v>Normal</v>
      </c>
      <c r="N5140" s="67">
        <f t="shared" si="810"/>
        <v>2.8184948740794566</v>
      </c>
      <c r="O5140" s="67">
        <f t="shared" si="811"/>
        <v>2.2317071259205439</v>
      </c>
      <c r="P5140" s="81">
        <f t="shared" si="812"/>
        <v>0</v>
      </c>
      <c r="Q5140" s="81">
        <f t="shared" si="813"/>
        <v>-2.8184948740794566</v>
      </c>
      <c r="S5140" s="1">
        <f t="shared" ref="S5140:S5203" si="817">WEEKDAY(A5140,2)</f>
        <v>3</v>
      </c>
      <c r="T5140" s="1" t="str">
        <f t="shared" ref="T5140:T5203" si="818">IF(S5140&gt;5,"Off-Peak",IF(AND(D5140&gt;=$C$7,D5140&lt;$C$8),"Peak","Off-Peak"))</f>
        <v>Peak</v>
      </c>
    </row>
    <row r="5141" spans="1:20" x14ac:dyDescent="0.25">
      <c r="A5141" s="85">
        <v>45140.416666654499</v>
      </c>
      <c r="B5141" s="1">
        <v>8</v>
      </c>
      <c r="C5141" s="1">
        <v>2</v>
      </c>
      <c r="D5141" s="1">
        <v>11</v>
      </c>
      <c r="E5141" s="1" t="str">
        <f t="shared" si="814"/>
        <v>Summer</v>
      </c>
      <c r="F5141" s="78">
        <v>1.3613</v>
      </c>
      <c r="G5141" s="79">
        <f t="shared" si="815"/>
        <v>2.5899598555120513</v>
      </c>
      <c r="J5141" s="78">
        <v>5.2088029999999996</v>
      </c>
      <c r="K5141" s="80">
        <f t="shared" si="816"/>
        <v>5.2088029999999996</v>
      </c>
      <c r="L5141" s="68" t="str">
        <f t="shared" si="809"/>
        <v>Normal</v>
      </c>
      <c r="N5141" s="67">
        <f t="shared" si="810"/>
        <v>2.6188431444879483</v>
      </c>
      <c r="O5141" s="67">
        <f t="shared" si="811"/>
        <v>2.5899598555120513</v>
      </c>
      <c r="P5141" s="81">
        <f t="shared" si="812"/>
        <v>0</v>
      </c>
      <c r="Q5141" s="81">
        <f t="shared" si="813"/>
        <v>-2.6188431444879483</v>
      </c>
      <c r="S5141" s="1">
        <f t="shared" si="817"/>
        <v>3</v>
      </c>
      <c r="T5141" s="1" t="str">
        <f t="shared" si="818"/>
        <v>Peak</v>
      </c>
    </row>
    <row r="5142" spans="1:20" x14ac:dyDescent="0.25">
      <c r="A5142" s="85">
        <v>45140.458333321163</v>
      </c>
      <c r="B5142" s="1">
        <v>8</v>
      </c>
      <c r="C5142" s="1">
        <v>2</v>
      </c>
      <c r="D5142" s="1">
        <v>12</v>
      </c>
      <c r="E5142" s="1" t="str">
        <f t="shared" si="814"/>
        <v>Summer</v>
      </c>
      <c r="F5142" s="78">
        <v>1.5425</v>
      </c>
      <c r="G5142" s="79">
        <f t="shared" si="815"/>
        <v>2.9347043834036133</v>
      </c>
      <c r="J5142" s="78">
        <v>6.1779480000000007</v>
      </c>
      <c r="K5142" s="80">
        <f t="shared" si="816"/>
        <v>6.1779480000000007</v>
      </c>
      <c r="L5142" s="68" t="str">
        <f t="shared" si="809"/>
        <v>Normal</v>
      </c>
      <c r="N5142" s="67">
        <f t="shared" si="810"/>
        <v>3.2432436165963874</v>
      </c>
      <c r="O5142" s="67">
        <f t="shared" si="811"/>
        <v>2.9347043834036133</v>
      </c>
      <c r="P5142" s="81">
        <f t="shared" si="812"/>
        <v>0</v>
      </c>
      <c r="Q5142" s="81">
        <f t="shared" si="813"/>
        <v>-3.2432436165963874</v>
      </c>
      <c r="S5142" s="1">
        <f t="shared" si="817"/>
        <v>3</v>
      </c>
      <c r="T5142" s="1" t="str">
        <f t="shared" si="818"/>
        <v>Peak</v>
      </c>
    </row>
    <row r="5143" spans="1:20" x14ac:dyDescent="0.25">
      <c r="A5143" s="85">
        <v>45140.499999987827</v>
      </c>
      <c r="B5143" s="1">
        <v>8</v>
      </c>
      <c r="C5143" s="1">
        <v>2</v>
      </c>
      <c r="D5143" s="1">
        <v>13</v>
      </c>
      <c r="E5143" s="1" t="str">
        <f t="shared" si="814"/>
        <v>Summer</v>
      </c>
      <c r="F5143" s="78">
        <v>1.7059</v>
      </c>
      <c r="G5143" s="79">
        <f t="shared" si="815"/>
        <v>3.2455832788643266</v>
      </c>
      <c r="J5143" s="78">
        <v>6.2017820000000006</v>
      </c>
      <c r="K5143" s="80">
        <f t="shared" si="816"/>
        <v>6.2017820000000006</v>
      </c>
      <c r="L5143" s="68" t="str">
        <f t="shared" si="809"/>
        <v>Normal</v>
      </c>
      <c r="N5143" s="67">
        <f t="shared" si="810"/>
        <v>2.9561987211356739</v>
      </c>
      <c r="O5143" s="67">
        <f t="shared" si="811"/>
        <v>3.2455832788643266</v>
      </c>
      <c r="P5143" s="81">
        <f t="shared" si="812"/>
        <v>0</v>
      </c>
      <c r="Q5143" s="81">
        <f t="shared" si="813"/>
        <v>-2.9561987211356739</v>
      </c>
      <c r="S5143" s="1">
        <f t="shared" si="817"/>
        <v>3</v>
      </c>
      <c r="T5143" s="1" t="str">
        <f t="shared" si="818"/>
        <v>Peak</v>
      </c>
    </row>
    <row r="5144" spans="1:20" x14ac:dyDescent="0.25">
      <c r="A5144" s="85">
        <v>45140.541666654492</v>
      </c>
      <c r="B5144" s="1">
        <v>8</v>
      </c>
      <c r="C5144" s="1">
        <v>2</v>
      </c>
      <c r="D5144" s="1">
        <v>14</v>
      </c>
      <c r="E5144" s="1" t="str">
        <f t="shared" si="814"/>
        <v>Summer</v>
      </c>
      <c r="F5144" s="78">
        <v>1.8546</v>
      </c>
      <c r="G5144" s="79">
        <f t="shared" si="815"/>
        <v>3.5284944891152943</v>
      </c>
      <c r="J5144" s="78">
        <v>5.8518360000000005</v>
      </c>
      <c r="K5144" s="80">
        <f t="shared" si="816"/>
        <v>5.8518360000000005</v>
      </c>
      <c r="L5144" s="68" t="str">
        <f t="shared" si="809"/>
        <v>Normal</v>
      </c>
      <c r="N5144" s="67">
        <f t="shared" si="810"/>
        <v>2.3233415108847062</v>
      </c>
      <c r="O5144" s="67">
        <f t="shared" si="811"/>
        <v>3.5284944891152943</v>
      </c>
      <c r="P5144" s="81">
        <f t="shared" si="812"/>
        <v>0</v>
      </c>
      <c r="Q5144" s="81">
        <f t="shared" si="813"/>
        <v>-2.3233415108847062</v>
      </c>
      <c r="S5144" s="1">
        <f t="shared" si="817"/>
        <v>3</v>
      </c>
      <c r="T5144" s="1" t="str">
        <f t="shared" si="818"/>
        <v>Peak</v>
      </c>
    </row>
    <row r="5145" spans="1:20" x14ac:dyDescent="0.25">
      <c r="A5145" s="85">
        <v>45140.583333321156</v>
      </c>
      <c r="B5145" s="1">
        <v>8</v>
      </c>
      <c r="C5145" s="1">
        <v>2</v>
      </c>
      <c r="D5145" s="1">
        <v>15</v>
      </c>
      <c r="E5145" s="1" t="str">
        <f t="shared" si="814"/>
        <v>Summer</v>
      </c>
      <c r="F5145" s="78">
        <v>1.9966999999999999</v>
      </c>
      <c r="G5145" s="79">
        <f t="shared" si="815"/>
        <v>3.7988487794761716</v>
      </c>
      <c r="J5145" s="78">
        <v>5.1182100000000004</v>
      </c>
      <c r="K5145" s="80">
        <f t="shared" si="816"/>
        <v>5.1182100000000004</v>
      </c>
      <c r="L5145" s="68" t="str">
        <f t="shared" si="809"/>
        <v>Normal</v>
      </c>
      <c r="N5145" s="67">
        <f t="shared" si="810"/>
        <v>1.3193612205238288</v>
      </c>
      <c r="O5145" s="67">
        <f t="shared" si="811"/>
        <v>3.7988487794761716</v>
      </c>
      <c r="P5145" s="81">
        <f t="shared" si="812"/>
        <v>0</v>
      </c>
      <c r="Q5145" s="81">
        <f t="shared" si="813"/>
        <v>-1.3193612205238288</v>
      </c>
      <c r="S5145" s="1">
        <f t="shared" si="817"/>
        <v>3</v>
      </c>
      <c r="T5145" s="1" t="str">
        <f t="shared" si="818"/>
        <v>Peak</v>
      </c>
    </row>
    <row r="5146" spans="1:20" x14ac:dyDescent="0.25">
      <c r="A5146" s="85">
        <v>45140.62499998782</v>
      </c>
      <c r="B5146" s="1">
        <v>8</v>
      </c>
      <c r="C5146" s="1">
        <v>2</v>
      </c>
      <c r="D5146" s="1">
        <v>16</v>
      </c>
      <c r="E5146" s="1" t="str">
        <f t="shared" si="814"/>
        <v>Summer</v>
      </c>
      <c r="F5146" s="78">
        <v>2.1234999999999999</v>
      </c>
      <c r="G5146" s="79">
        <f t="shared" si="815"/>
        <v>4.040093846455477</v>
      </c>
      <c r="J5146" s="78">
        <v>4.0910869999999999</v>
      </c>
      <c r="K5146" s="80">
        <f t="shared" si="816"/>
        <v>4.0910869999999999</v>
      </c>
      <c r="L5146" s="68" t="str">
        <f t="shared" si="809"/>
        <v>Normal</v>
      </c>
      <c r="N5146" s="67">
        <f t="shared" si="810"/>
        <v>5.099315354452294E-2</v>
      </c>
      <c r="O5146" s="67">
        <f t="shared" si="811"/>
        <v>4.040093846455477</v>
      </c>
      <c r="P5146" s="81">
        <f t="shared" si="812"/>
        <v>0</v>
      </c>
      <c r="Q5146" s="81">
        <f t="shared" si="813"/>
        <v>-5.099315354452294E-2</v>
      </c>
      <c r="S5146" s="1">
        <f t="shared" si="817"/>
        <v>3</v>
      </c>
      <c r="T5146" s="1" t="str">
        <f t="shared" si="818"/>
        <v>Peak</v>
      </c>
    </row>
    <row r="5147" spans="1:20" x14ac:dyDescent="0.25">
      <c r="A5147" s="85">
        <v>45140.666666654484</v>
      </c>
      <c r="B5147" s="1">
        <v>8</v>
      </c>
      <c r="C5147" s="1">
        <v>2</v>
      </c>
      <c r="D5147" s="1">
        <v>17</v>
      </c>
      <c r="E5147" s="1" t="str">
        <f t="shared" si="814"/>
        <v>Summer</v>
      </c>
      <c r="F5147" s="78">
        <v>2.2151999999999998</v>
      </c>
      <c r="G5147" s="79">
        <f t="shared" si="815"/>
        <v>4.2145589303829398</v>
      </c>
      <c r="J5147" s="78">
        <v>2.671945</v>
      </c>
      <c r="K5147" s="80">
        <f t="shared" si="816"/>
        <v>2.671945</v>
      </c>
      <c r="L5147" s="68" t="str">
        <f t="shared" si="809"/>
        <v>Normal</v>
      </c>
      <c r="N5147" s="67">
        <f t="shared" si="810"/>
        <v>0</v>
      </c>
      <c r="O5147" s="67">
        <f t="shared" si="811"/>
        <v>2.671945</v>
      </c>
      <c r="P5147" s="81">
        <f t="shared" si="812"/>
        <v>1.5426139303829398</v>
      </c>
      <c r="Q5147" s="81">
        <f t="shared" si="813"/>
        <v>1.5426139303829398</v>
      </c>
      <c r="S5147" s="1">
        <f t="shared" si="817"/>
        <v>3</v>
      </c>
      <c r="T5147" s="1" t="str">
        <f t="shared" si="818"/>
        <v>Peak</v>
      </c>
    </row>
    <row r="5148" spans="1:20" x14ac:dyDescent="0.25">
      <c r="A5148" s="85">
        <v>45140.708333321149</v>
      </c>
      <c r="B5148" s="1">
        <v>8</v>
      </c>
      <c r="C5148" s="1">
        <v>2</v>
      </c>
      <c r="D5148" s="1">
        <v>18</v>
      </c>
      <c r="E5148" s="1" t="str">
        <f t="shared" si="814"/>
        <v>Summer</v>
      </c>
      <c r="F5148" s="78">
        <v>2.2591999999999999</v>
      </c>
      <c r="G5148" s="79">
        <f t="shared" si="815"/>
        <v>4.2982717296502067</v>
      </c>
      <c r="J5148" s="78">
        <v>1.005107</v>
      </c>
      <c r="K5148" s="80">
        <f t="shared" si="816"/>
        <v>1.005107</v>
      </c>
      <c r="L5148" s="68" t="str">
        <f t="shared" si="809"/>
        <v>Normal</v>
      </c>
      <c r="N5148" s="67">
        <f t="shared" si="810"/>
        <v>0</v>
      </c>
      <c r="O5148" s="67">
        <f t="shared" si="811"/>
        <v>1.005107</v>
      </c>
      <c r="P5148" s="81">
        <f t="shared" si="812"/>
        <v>3.2931647296502069</v>
      </c>
      <c r="Q5148" s="81">
        <f t="shared" si="813"/>
        <v>3.2931647296502069</v>
      </c>
      <c r="S5148" s="1">
        <f t="shared" si="817"/>
        <v>3</v>
      </c>
      <c r="T5148" s="1" t="str">
        <f t="shared" si="818"/>
        <v>Peak</v>
      </c>
    </row>
    <row r="5149" spans="1:20" x14ac:dyDescent="0.25">
      <c r="A5149" s="85">
        <v>45140.749999987813</v>
      </c>
      <c r="B5149" s="1">
        <v>8</v>
      </c>
      <c r="C5149" s="1">
        <v>2</v>
      </c>
      <c r="D5149" s="1">
        <v>19</v>
      </c>
      <c r="E5149" s="1" t="str">
        <f t="shared" si="814"/>
        <v>Summer</v>
      </c>
      <c r="F5149" s="78">
        <v>2.1993</v>
      </c>
      <c r="G5149" s="79">
        <f t="shared" si="815"/>
        <v>4.1843081688295412</v>
      </c>
      <c r="J5149" s="78">
        <v>0.103399</v>
      </c>
      <c r="K5149" s="80">
        <f t="shared" si="816"/>
        <v>0.103399</v>
      </c>
      <c r="L5149" s="68" t="str">
        <f t="shared" si="809"/>
        <v>Normal</v>
      </c>
      <c r="N5149" s="67">
        <f t="shared" si="810"/>
        <v>0</v>
      </c>
      <c r="O5149" s="67">
        <f t="shared" si="811"/>
        <v>0.103399</v>
      </c>
      <c r="P5149" s="81">
        <f t="shared" si="812"/>
        <v>4.0809091688295416</v>
      </c>
      <c r="Q5149" s="81">
        <f t="shared" si="813"/>
        <v>4.0809091688295416</v>
      </c>
      <c r="S5149" s="1">
        <f t="shared" si="817"/>
        <v>3</v>
      </c>
      <c r="T5149" s="1" t="str">
        <f t="shared" si="818"/>
        <v>Peak</v>
      </c>
    </row>
    <row r="5150" spans="1:20" x14ac:dyDescent="0.25">
      <c r="A5150" s="85">
        <v>45140.791666654477</v>
      </c>
      <c r="B5150" s="1">
        <v>8</v>
      </c>
      <c r="C5150" s="1">
        <v>2</v>
      </c>
      <c r="D5150" s="1">
        <v>20</v>
      </c>
      <c r="E5150" s="1" t="str">
        <f t="shared" si="814"/>
        <v>Summer</v>
      </c>
      <c r="F5150" s="78">
        <v>2.0457000000000001</v>
      </c>
      <c r="G5150" s="79">
        <f t="shared" si="815"/>
        <v>3.8920743968419917</v>
      </c>
      <c r="J5150" s="78">
        <v>0</v>
      </c>
      <c r="K5150" s="80">
        <f t="shared" si="816"/>
        <v>0</v>
      </c>
      <c r="L5150" s="68" t="str">
        <f t="shared" si="809"/>
        <v>Normal</v>
      </c>
      <c r="N5150" s="67">
        <f t="shared" si="810"/>
        <v>0</v>
      </c>
      <c r="O5150" s="67">
        <f t="shared" si="811"/>
        <v>0</v>
      </c>
      <c r="P5150" s="81">
        <f t="shared" si="812"/>
        <v>3.8920743968419917</v>
      </c>
      <c r="Q5150" s="81">
        <f t="shared" si="813"/>
        <v>3.8920743968419917</v>
      </c>
      <c r="S5150" s="1">
        <f t="shared" si="817"/>
        <v>3</v>
      </c>
      <c r="T5150" s="1" t="str">
        <f t="shared" si="818"/>
        <v>Peak</v>
      </c>
    </row>
    <row r="5151" spans="1:20" x14ac:dyDescent="0.25">
      <c r="A5151" s="85">
        <v>45140.833333321141</v>
      </c>
      <c r="B5151" s="1">
        <v>8</v>
      </c>
      <c r="C5151" s="1">
        <v>2</v>
      </c>
      <c r="D5151" s="1">
        <v>21</v>
      </c>
      <c r="E5151" s="1" t="str">
        <f t="shared" si="814"/>
        <v>Summer</v>
      </c>
      <c r="F5151" s="78">
        <v>1.9382999999999999</v>
      </c>
      <c r="G5151" s="79">
        <f t="shared" si="815"/>
        <v>3.687739064085072</v>
      </c>
      <c r="J5151" s="78">
        <v>0</v>
      </c>
      <c r="K5151" s="80">
        <f t="shared" si="816"/>
        <v>0</v>
      </c>
      <c r="L5151" s="68" t="str">
        <f t="shared" si="809"/>
        <v>Normal</v>
      </c>
      <c r="N5151" s="67">
        <f t="shared" si="810"/>
        <v>0</v>
      </c>
      <c r="O5151" s="67">
        <f t="shared" si="811"/>
        <v>0</v>
      </c>
      <c r="P5151" s="81">
        <f t="shared" si="812"/>
        <v>3.687739064085072</v>
      </c>
      <c r="Q5151" s="81">
        <f t="shared" si="813"/>
        <v>3.687739064085072</v>
      </c>
      <c r="S5151" s="1">
        <f t="shared" si="817"/>
        <v>3</v>
      </c>
      <c r="T5151" s="1" t="str">
        <f t="shared" si="818"/>
        <v>Peak</v>
      </c>
    </row>
    <row r="5152" spans="1:20" x14ac:dyDescent="0.25">
      <c r="A5152" s="85">
        <v>45140.874999987805</v>
      </c>
      <c r="B5152" s="1">
        <v>8</v>
      </c>
      <c r="C5152" s="1">
        <v>2</v>
      </c>
      <c r="D5152" s="1">
        <v>22</v>
      </c>
      <c r="E5152" s="1" t="str">
        <f t="shared" si="814"/>
        <v>Summer</v>
      </c>
      <c r="F5152" s="78">
        <v>1.8362000000000001</v>
      </c>
      <c r="G5152" s="79">
        <f t="shared" si="815"/>
        <v>3.4934873185126194</v>
      </c>
      <c r="J5152" s="78">
        <v>0</v>
      </c>
      <c r="K5152" s="80">
        <f t="shared" si="816"/>
        <v>0</v>
      </c>
      <c r="L5152" s="68" t="str">
        <f t="shared" si="809"/>
        <v>Normal</v>
      </c>
      <c r="N5152" s="67">
        <f t="shared" si="810"/>
        <v>0</v>
      </c>
      <c r="O5152" s="67">
        <f t="shared" si="811"/>
        <v>0</v>
      </c>
      <c r="P5152" s="81">
        <f t="shared" si="812"/>
        <v>3.4934873185126194</v>
      </c>
      <c r="Q5152" s="81">
        <f t="shared" si="813"/>
        <v>3.4934873185126194</v>
      </c>
      <c r="S5152" s="1">
        <f t="shared" si="817"/>
        <v>3</v>
      </c>
      <c r="T5152" s="1" t="str">
        <f t="shared" si="818"/>
        <v>Off-Peak</v>
      </c>
    </row>
    <row r="5153" spans="1:20" x14ac:dyDescent="0.25">
      <c r="A5153" s="85">
        <v>45140.91666665447</v>
      </c>
      <c r="B5153" s="1">
        <v>8</v>
      </c>
      <c r="C5153" s="1">
        <v>2</v>
      </c>
      <c r="D5153" s="1">
        <v>23</v>
      </c>
      <c r="E5153" s="1" t="str">
        <f t="shared" si="814"/>
        <v>Summer</v>
      </c>
      <c r="F5153" s="78">
        <v>1.637</v>
      </c>
      <c r="G5153" s="79">
        <f t="shared" si="815"/>
        <v>3.1144966454662661</v>
      </c>
      <c r="J5153" s="78">
        <v>0</v>
      </c>
      <c r="K5153" s="80">
        <f t="shared" si="816"/>
        <v>0</v>
      </c>
      <c r="L5153" s="68" t="str">
        <f t="shared" si="809"/>
        <v>Normal</v>
      </c>
      <c r="N5153" s="67">
        <f t="shared" si="810"/>
        <v>0</v>
      </c>
      <c r="O5153" s="67">
        <f t="shared" si="811"/>
        <v>0</v>
      </c>
      <c r="P5153" s="81">
        <f t="shared" si="812"/>
        <v>3.1144966454662661</v>
      </c>
      <c r="Q5153" s="81">
        <f t="shared" si="813"/>
        <v>3.1144966454662661</v>
      </c>
      <c r="S5153" s="1">
        <f t="shared" si="817"/>
        <v>3</v>
      </c>
      <c r="T5153" s="1" t="str">
        <f t="shared" si="818"/>
        <v>Off-Peak</v>
      </c>
    </row>
    <row r="5154" spans="1:20" x14ac:dyDescent="0.25">
      <c r="A5154" s="85">
        <v>45140.958333321134</v>
      </c>
      <c r="B5154" s="1">
        <v>8</v>
      </c>
      <c r="C5154" s="1">
        <v>3</v>
      </c>
      <c r="D5154" s="1">
        <v>0</v>
      </c>
      <c r="E5154" s="1" t="str">
        <f t="shared" si="814"/>
        <v>Summer</v>
      </c>
      <c r="F5154" s="78">
        <v>1.3933</v>
      </c>
      <c r="G5154" s="79">
        <f t="shared" si="815"/>
        <v>2.6508418913427905</v>
      </c>
      <c r="J5154" s="78">
        <v>0</v>
      </c>
      <c r="K5154" s="80">
        <f t="shared" si="816"/>
        <v>0</v>
      </c>
      <c r="L5154" s="68" t="str">
        <f t="shared" si="809"/>
        <v>Normal</v>
      </c>
      <c r="N5154" s="67">
        <f t="shared" si="810"/>
        <v>0</v>
      </c>
      <c r="O5154" s="67">
        <f t="shared" si="811"/>
        <v>0</v>
      </c>
      <c r="P5154" s="81">
        <f t="shared" si="812"/>
        <v>2.6508418913427905</v>
      </c>
      <c r="Q5154" s="81">
        <f t="shared" si="813"/>
        <v>2.6508418913427905</v>
      </c>
      <c r="S5154" s="1">
        <f t="shared" si="817"/>
        <v>3</v>
      </c>
      <c r="T5154" s="1" t="str">
        <f t="shared" si="818"/>
        <v>Off-Peak</v>
      </c>
    </row>
    <row r="5155" spans="1:20" x14ac:dyDescent="0.25">
      <c r="A5155" s="85">
        <v>45140.999999987798</v>
      </c>
      <c r="B5155" s="1">
        <v>8</v>
      </c>
      <c r="C5155" s="1">
        <v>3</v>
      </c>
      <c r="D5155" s="1">
        <v>1</v>
      </c>
      <c r="E5155" s="1" t="str">
        <f t="shared" si="814"/>
        <v>Summer</v>
      </c>
      <c r="F5155" s="78">
        <v>1.1930000000000001</v>
      </c>
      <c r="G5155" s="79">
        <f t="shared" si="815"/>
        <v>2.2697583983147558</v>
      </c>
      <c r="J5155" s="78">
        <v>0</v>
      </c>
      <c r="K5155" s="80">
        <f t="shared" si="816"/>
        <v>0</v>
      </c>
      <c r="L5155" s="68" t="str">
        <f t="shared" si="809"/>
        <v>Normal</v>
      </c>
      <c r="N5155" s="67">
        <f t="shared" si="810"/>
        <v>0</v>
      </c>
      <c r="O5155" s="67">
        <f t="shared" si="811"/>
        <v>0</v>
      </c>
      <c r="P5155" s="81">
        <f t="shared" si="812"/>
        <v>2.2697583983147558</v>
      </c>
      <c r="Q5155" s="81">
        <f t="shared" si="813"/>
        <v>2.2697583983147558</v>
      </c>
      <c r="S5155" s="1">
        <f t="shared" si="817"/>
        <v>4</v>
      </c>
      <c r="T5155" s="1" t="str">
        <f t="shared" si="818"/>
        <v>Off-Peak</v>
      </c>
    </row>
    <row r="5156" spans="1:20" x14ac:dyDescent="0.25">
      <c r="A5156" s="85">
        <v>45141.041666654462</v>
      </c>
      <c r="B5156" s="1">
        <v>8</v>
      </c>
      <c r="C5156" s="1">
        <v>3</v>
      </c>
      <c r="D5156" s="1">
        <v>2</v>
      </c>
      <c r="E5156" s="1" t="str">
        <f t="shared" si="814"/>
        <v>Summer</v>
      </c>
      <c r="F5156" s="78">
        <v>1.0379</v>
      </c>
      <c r="G5156" s="79">
        <f t="shared" si="815"/>
        <v>1.9746707808976405</v>
      </c>
      <c r="J5156" s="78">
        <v>0</v>
      </c>
      <c r="K5156" s="80">
        <f t="shared" si="816"/>
        <v>0</v>
      </c>
      <c r="L5156" s="68" t="str">
        <f t="shared" si="809"/>
        <v>Normal</v>
      </c>
      <c r="N5156" s="67">
        <f t="shared" si="810"/>
        <v>0</v>
      </c>
      <c r="O5156" s="67">
        <f t="shared" si="811"/>
        <v>0</v>
      </c>
      <c r="P5156" s="81">
        <f t="shared" si="812"/>
        <v>1.9746707808976405</v>
      </c>
      <c r="Q5156" s="81">
        <f t="shared" si="813"/>
        <v>1.9746707808976405</v>
      </c>
      <c r="S5156" s="1">
        <f t="shared" si="817"/>
        <v>4</v>
      </c>
      <c r="T5156" s="1" t="str">
        <f t="shared" si="818"/>
        <v>Off-Peak</v>
      </c>
    </row>
    <row r="5157" spans="1:20" x14ac:dyDescent="0.25">
      <c r="A5157" s="85">
        <v>45141.083333321127</v>
      </c>
      <c r="B5157" s="1">
        <v>8</v>
      </c>
      <c r="C5157" s="1">
        <v>3</v>
      </c>
      <c r="D5157" s="1">
        <v>3</v>
      </c>
      <c r="E5157" s="1" t="str">
        <f t="shared" si="814"/>
        <v>Summer</v>
      </c>
      <c r="F5157" s="78">
        <v>0.92920000000000003</v>
      </c>
      <c r="G5157" s="79">
        <f t="shared" si="815"/>
        <v>1.7678621154350973</v>
      </c>
      <c r="J5157" s="78">
        <v>0</v>
      </c>
      <c r="K5157" s="80">
        <f t="shared" si="816"/>
        <v>0</v>
      </c>
      <c r="L5157" s="68" t="str">
        <f t="shared" si="809"/>
        <v>Normal</v>
      </c>
      <c r="N5157" s="67">
        <f t="shared" si="810"/>
        <v>0</v>
      </c>
      <c r="O5157" s="67">
        <f t="shared" si="811"/>
        <v>0</v>
      </c>
      <c r="P5157" s="81">
        <f t="shared" si="812"/>
        <v>1.7678621154350973</v>
      </c>
      <c r="Q5157" s="81">
        <f t="shared" si="813"/>
        <v>1.7678621154350973</v>
      </c>
      <c r="S5157" s="1">
        <f t="shared" si="817"/>
        <v>4</v>
      </c>
      <c r="T5157" s="1" t="str">
        <f t="shared" si="818"/>
        <v>Off-Peak</v>
      </c>
    </row>
    <row r="5158" spans="1:20" x14ac:dyDescent="0.25">
      <c r="A5158" s="85">
        <v>45141.124999987791</v>
      </c>
      <c r="B5158" s="1">
        <v>8</v>
      </c>
      <c r="C5158" s="1">
        <v>3</v>
      </c>
      <c r="D5158" s="1">
        <v>4</v>
      </c>
      <c r="E5158" s="1" t="str">
        <f t="shared" si="814"/>
        <v>Summer</v>
      </c>
      <c r="F5158" s="78">
        <v>0.85619999999999996</v>
      </c>
      <c r="G5158" s="79">
        <f t="shared" si="815"/>
        <v>1.6289749711962229</v>
      </c>
      <c r="J5158" s="78">
        <v>0</v>
      </c>
      <c r="K5158" s="80">
        <f t="shared" si="816"/>
        <v>0</v>
      </c>
      <c r="L5158" s="68" t="str">
        <f t="shared" si="809"/>
        <v>Normal</v>
      </c>
      <c r="N5158" s="67">
        <f t="shared" si="810"/>
        <v>0</v>
      </c>
      <c r="O5158" s="67">
        <f t="shared" si="811"/>
        <v>0</v>
      </c>
      <c r="P5158" s="81">
        <f t="shared" si="812"/>
        <v>1.6289749711962229</v>
      </c>
      <c r="Q5158" s="81">
        <f t="shared" si="813"/>
        <v>1.6289749711962229</v>
      </c>
      <c r="S5158" s="1">
        <f t="shared" si="817"/>
        <v>4</v>
      </c>
      <c r="T5158" s="1" t="str">
        <f t="shared" si="818"/>
        <v>Off-Peak</v>
      </c>
    </row>
    <row r="5159" spans="1:20" x14ac:dyDescent="0.25">
      <c r="A5159" s="85">
        <v>45141.166666654455</v>
      </c>
      <c r="B5159" s="1">
        <v>8</v>
      </c>
      <c r="C5159" s="1">
        <v>3</v>
      </c>
      <c r="D5159" s="1">
        <v>5</v>
      </c>
      <c r="E5159" s="1" t="str">
        <f t="shared" si="814"/>
        <v>Summer</v>
      </c>
      <c r="F5159" s="78">
        <v>0.81269999999999998</v>
      </c>
      <c r="G5159" s="79">
        <f t="shared" si="815"/>
        <v>1.5462134537388115</v>
      </c>
      <c r="J5159" s="78">
        <v>0</v>
      </c>
      <c r="K5159" s="80">
        <f t="shared" si="816"/>
        <v>0</v>
      </c>
      <c r="L5159" s="68" t="str">
        <f t="shared" si="809"/>
        <v>Normal</v>
      </c>
      <c r="N5159" s="67">
        <f t="shared" si="810"/>
        <v>0</v>
      </c>
      <c r="O5159" s="67">
        <f t="shared" si="811"/>
        <v>0</v>
      </c>
      <c r="P5159" s="81">
        <f t="shared" si="812"/>
        <v>1.5462134537388115</v>
      </c>
      <c r="Q5159" s="81">
        <f t="shared" si="813"/>
        <v>1.5462134537388115</v>
      </c>
      <c r="S5159" s="1">
        <f t="shared" si="817"/>
        <v>4</v>
      </c>
      <c r="T5159" s="1" t="str">
        <f t="shared" si="818"/>
        <v>Off-Peak</v>
      </c>
    </row>
    <row r="5160" spans="1:20" x14ac:dyDescent="0.25">
      <c r="A5160" s="85">
        <v>45141.208333321119</v>
      </c>
      <c r="B5160" s="1">
        <v>8</v>
      </c>
      <c r="C5160" s="1">
        <v>3</v>
      </c>
      <c r="D5160" s="1">
        <v>6</v>
      </c>
      <c r="E5160" s="1" t="str">
        <f t="shared" si="814"/>
        <v>Summer</v>
      </c>
      <c r="F5160" s="78">
        <v>0.79349999999999998</v>
      </c>
      <c r="G5160" s="79">
        <f t="shared" si="815"/>
        <v>1.5096842322403676</v>
      </c>
      <c r="J5160" s="78">
        <v>0.14912500000000001</v>
      </c>
      <c r="K5160" s="80">
        <f t="shared" si="816"/>
        <v>0.14912500000000001</v>
      </c>
      <c r="L5160" s="68" t="str">
        <f t="shared" si="809"/>
        <v>Normal</v>
      </c>
      <c r="N5160" s="67">
        <f t="shared" si="810"/>
        <v>0</v>
      </c>
      <c r="O5160" s="67">
        <f t="shared" si="811"/>
        <v>0.14912500000000001</v>
      </c>
      <c r="P5160" s="81">
        <f t="shared" si="812"/>
        <v>1.3605592322403677</v>
      </c>
      <c r="Q5160" s="81">
        <f t="shared" si="813"/>
        <v>1.3605592322403677</v>
      </c>
      <c r="S5160" s="1">
        <f t="shared" si="817"/>
        <v>4</v>
      </c>
      <c r="T5160" s="1" t="str">
        <f t="shared" si="818"/>
        <v>Peak</v>
      </c>
    </row>
    <row r="5161" spans="1:20" x14ac:dyDescent="0.25">
      <c r="A5161" s="85">
        <v>45141.249999987784</v>
      </c>
      <c r="B5161" s="1">
        <v>8</v>
      </c>
      <c r="C5161" s="1">
        <v>3</v>
      </c>
      <c r="D5161" s="1">
        <v>7</v>
      </c>
      <c r="E5161" s="1" t="str">
        <f t="shared" si="814"/>
        <v>Summer</v>
      </c>
      <c r="F5161" s="78">
        <v>0.80520000000000003</v>
      </c>
      <c r="G5161" s="79">
        <f t="shared" si="815"/>
        <v>1.531944226590982</v>
      </c>
      <c r="J5161" s="78">
        <v>1.1974860000000001</v>
      </c>
      <c r="K5161" s="80">
        <f t="shared" si="816"/>
        <v>1.1974860000000001</v>
      </c>
      <c r="L5161" s="68" t="str">
        <f t="shared" si="809"/>
        <v>Normal</v>
      </c>
      <c r="N5161" s="67">
        <f t="shared" si="810"/>
        <v>0</v>
      </c>
      <c r="O5161" s="67">
        <f t="shared" si="811"/>
        <v>1.1974860000000001</v>
      </c>
      <c r="P5161" s="81">
        <f t="shared" si="812"/>
        <v>0.3344582265909819</v>
      </c>
      <c r="Q5161" s="81">
        <f t="shared" si="813"/>
        <v>0.3344582265909819</v>
      </c>
      <c r="S5161" s="1">
        <f t="shared" si="817"/>
        <v>4</v>
      </c>
      <c r="T5161" s="1" t="str">
        <f t="shared" si="818"/>
        <v>Peak</v>
      </c>
    </row>
    <row r="5162" spans="1:20" x14ac:dyDescent="0.25">
      <c r="A5162" s="85">
        <v>45141.291666654448</v>
      </c>
      <c r="B5162" s="1">
        <v>8</v>
      </c>
      <c r="C5162" s="1">
        <v>3</v>
      </c>
      <c r="D5162" s="1">
        <v>8</v>
      </c>
      <c r="E5162" s="1" t="str">
        <f t="shared" si="814"/>
        <v>Summer</v>
      </c>
      <c r="F5162" s="78">
        <v>0.89670000000000005</v>
      </c>
      <c r="G5162" s="79">
        <f t="shared" si="815"/>
        <v>1.7060287977945026</v>
      </c>
      <c r="J5162" s="78">
        <v>2.778988</v>
      </c>
      <c r="K5162" s="80">
        <f t="shared" si="816"/>
        <v>2.778988</v>
      </c>
      <c r="L5162" s="68" t="str">
        <f t="shared" si="809"/>
        <v>Normal</v>
      </c>
      <c r="N5162" s="67">
        <f t="shared" si="810"/>
        <v>1.0729592022054975</v>
      </c>
      <c r="O5162" s="67">
        <f t="shared" si="811"/>
        <v>1.7060287977945026</v>
      </c>
      <c r="P5162" s="81">
        <f t="shared" si="812"/>
        <v>0</v>
      </c>
      <c r="Q5162" s="81">
        <f t="shared" si="813"/>
        <v>-1.0729592022054975</v>
      </c>
      <c r="S5162" s="1">
        <f t="shared" si="817"/>
        <v>4</v>
      </c>
      <c r="T5162" s="1" t="str">
        <f t="shared" si="818"/>
        <v>Peak</v>
      </c>
    </row>
    <row r="5163" spans="1:20" x14ac:dyDescent="0.25">
      <c r="A5163" s="85">
        <v>45141.333333321112</v>
      </c>
      <c r="B5163" s="1">
        <v>8</v>
      </c>
      <c r="C5163" s="1">
        <v>3</v>
      </c>
      <c r="D5163" s="1">
        <v>9</v>
      </c>
      <c r="E5163" s="1" t="str">
        <f t="shared" si="814"/>
        <v>Summer</v>
      </c>
      <c r="F5163" s="78">
        <v>1.0254000000000001</v>
      </c>
      <c r="G5163" s="79">
        <f t="shared" si="815"/>
        <v>1.9508887356512581</v>
      </c>
      <c r="J5163" s="78">
        <v>4.0236879999999999</v>
      </c>
      <c r="K5163" s="80">
        <f t="shared" si="816"/>
        <v>4.0236879999999999</v>
      </c>
      <c r="L5163" s="68" t="str">
        <f t="shared" si="809"/>
        <v>Normal</v>
      </c>
      <c r="N5163" s="67">
        <f t="shared" si="810"/>
        <v>2.0727992643487418</v>
      </c>
      <c r="O5163" s="67">
        <f t="shared" si="811"/>
        <v>1.9508887356512581</v>
      </c>
      <c r="P5163" s="81">
        <f t="shared" si="812"/>
        <v>0</v>
      </c>
      <c r="Q5163" s="81">
        <f t="shared" si="813"/>
        <v>-2.0727992643487418</v>
      </c>
      <c r="S5163" s="1">
        <f t="shared" si="817"/>
        <v>4</v>
      </c>
      <c r="T5163" s="1" t="str">
        <f t="shared" si="818"/>
        <v>Peak</v>
      </c>
    </row>
    <row r="5164" spans="1:20" x14ac:dyDescent="0.25">
      <c r="A5164" s="85">
        <v>45141.374999987776</v>
      </c>
      <c r="B5164" s="1">
        <v>8</v>
      </c>
      <c r="C5164" s="1">
        <v>3</v>
      </c>
      <c r="D5164" s="1">
        <v>10</v>
      </c>
      <c r="E5164" s="1" t="str">
        <f t="shared" si="814"/>
        <v>Summer</v>
      </c>
      <c r="F5164" s="78">
        <v>1.1865000000000001</v>
      </c>
      <c r="G5164" s="79">
        <f t="shared" si="815"/>
        <v>2.257391734786637</v>
      </c>
      <c r="J5164" s="78">
        <v>4.9022589999999999</v>
      </c>
      <c r="K5164" s="80">
        <f t="shared" si="816"/>
        <v>4.9022589999999999</v>
      </c>
      <c r="L5164" s="68" t="str">
        <f t="shared" si="809"/>
        <v>Normal</v>
      </c>
      <c r="N5164" s="67">
        <f t="shared" si="810"/>
        <v>2.6448672652133629</v>
      </c>
      <c r="O5164" s="67">
        <f t="shared" si="811"/>
        <v>2.257391734786637</v>
      </c>
      <c r="P5164" s="81">
        <f t="shared" si="812"/>
        <v>0</v>
      </c>
      <c r="Q5164" s="81">
        <f t="shared" si="813"/>
        <v>-2.6448672652133629</v>
      </c>
      <c r="S5164" s="1">
        <f t="shared" si="817"/>
        <v>4</v>
      </c>
      <c r="T5164" s="1" t="str">
        <f t="shared" si="818"/>
        <v>Peak</v>
      </c>
    </row>
    <row r="5165" spans="1:20" x14ac:dyDescent="0.25">
      <c r="A5165" s="85">
        <v>45141.416666654441</v>
      </c>
      <c r="B5165" s="1">
        <v>8</v>
      </c>
      <c r="C5165" s="1">
        <v>3</v>
      </c>
      <c r="D5165" s="1">
        <v>11</v>
      </c>
      <c r="E5165" s="1" t="str">
        <f t="shared" si="814"/>
        <v>Summer</v>
      </c>
      <c r="F5165" s="78">
        <v>1.3829</v>
      </c>
      <c r="G5165" s="79">
        <f t="shared" si="815"/>
        <v>2.6310552296978003</v>
      </c>
      <c r="J5165" s="78">
        <v>5.5142009999999999</v>
      </c>
      <c r="K5165" s="80">
        <f t="shared" si="816"/>
        <v>5.5142009999999999</v>
      </c>
      <c r="L5165" s="68" t="str">
        <f t="shared" si="809"/>
        <v>Normal</v>
      </c>
      <c r="N5165" s="67">
        <f t="shared" si="810"/>
        <v>2.8831457703021997</v>
      </c>
      <c r="O5165" s="67">
        <f t="shared" si="811"/>
        <v>2.6310552296978003</v>
      </c>
      <c r="P5165" s="81">
        <f t="shared" si="812"/>
        <v>0</v>
      </c>
      <c r="Q5165" s="81">
        <f t="shared" si="813"/>
        <v>-2.8831457703021997</v>
      </c>
      <c r="S5165" s="1">
        <f t="shared" si="817"/>
        <v>4</v>
      </c>
      <c r="T5165" s="1" t="str">
        <f t="shared" si="818"/>
        <v>Peak</v>
      </c>
    </row>
    <row r="5166" spans="1:20" x14ac:dyDescent="0.25">
      <c r="A5166" s="85">
        <v>45141.458333321105</v>
      </c>
      <c r="B5166" s="1">
        <v>8</v>
      </c>
      <c r="C5166" s="1">
        <v>3</v>
      </c>
      <c r="D5166" s="1">
        <v>12</v>
      </c>
      <c r="E5166" s="1" t="str">
        <f t="shared" si="814"/>
        <v>Summer</v>
      </c>
      <c r="F5166" s="78">
        <v>1.5968</v>
      </c>
      <c r="G5166" s="79">
        <f t="shared" si="815"/>
        <v>3.0380135879538996</v>
      </c>
      <c r="J5166" s="78">
        <v>5.8332649999999999</v>
      </c>
      <c r="K5166" s="80">
        <f t="shared" si="816"/>
        <v>5.8332649999999999</v>
      </c>
      <c r="L5166" s="68" t="str">
        <f t="shared" si="809"/>
        <v>Normal</v>
      </c>
      <c r="N5166" s="67">
        <f t="shared" si="810"/>
        <v>2.7952514120461003</v>
      </c>
      <c r="O5166" s="67">
        <f t="shared" si="811"/>
        <v>3.0380135879538996</v>
      </c>
      <c r="P5166" s="81">
        <f t="shared" si="812"/>
        <v>0</v>
      </c>
      <c r="Q5166" s="81">
        <f t="shared" si="813"/>
        <v>-2.7952514120461003</v>
      </c>
      <c r="S5166" s="1">
        <f t="shared" si="817"/>
        <v>4</v>
      </c>
      <c r="T5166" s="1" t="str">
        <f t="shared" si="818"/>
        <v>Peak</v>
      </c>
    </row>
    <row r="5167" spans="1:20" x14ac:dyDescent="0.25">
      <c r="A5167" s="85">
        <v>45141.499999987769</v>
      </c>
      <c r="B5167" s="1">
        <v>8</v>
      </c>
      <c r="C5167" s="1">
        <v>3</v>
      </c>
      <c r="D5167" s="1">
        <v>13</v>
      </c>
      <c r="E5167" s="1" t="str">
        <f t="shared" si="814"/>
        <v>Summer</v>
      </c>
      <c r="F5167" s="78">
        <v>1.8141</v>
      </c>
      <c r="G5167" s="79">
        <f t="shared" si="815"/>
        <v>3.4514406625170149</v>
      </c>
      <c r="J5167" s="78">
        <v>5.8094539999999997</v>
      </c>
      <c r="K5167" s="80">
        <f t="shared" si="816"/>
        <v>5.8094539999999997</v>
      </c>
      <c r="L5167" s="68" t="str">
        <f t="shared" si="809"/>
        <v>Normal</v>
      </c>
      <c r="N5167" s="67">
        <f t="shared" si="810"/>
        <v>2.3580133374829848</v>
      </c>
      <c r="O5167" s="67">
        <f t="shared" si="811"/>
        <v>3.4514406625170149</v>
      </c>
      <c r="P5167" s="81">
        <f t="shared" si="812"/>
        <v>0</v>
      </c>
      <c r="Q5167" s="81">
        <f t="shared" si="813"/>
        <v>-2.3580133374829848</v>
      </c>
      <c r="S5167" s="1">
        <f t="shared" si="817"/>
        <v>4</v>
      </c>
      <c r="T5167" s="1" t="str">
        <f t="shared" si="818"/>
        <v>Peak</v>
      </c>
    </row>
    <row r="5168" spans="1:20" x14ac:dyDescent="0.25">
      <c r="A5168" s="85">
        <v>45141.541666654433</v>
      </c>
      <c r="B5168" s="1">
        <v>8</v>
      </c>
      <c r="C5168" s="1">
        <v>3</v>
      </c>
      <c r="D5168" s="1">
        <v>14</v>
      </c>
      <c r="E5168" s="1" t="str">
        <f t="shared" si="814"/>
        <v>Summer</v>
      </c>
      <c r="F5168" s="78">
        <v>2.0196000000000001</v>
      </c>
      <c r="G5168" s="79">
        <f t="shared" si="815"/>
        <v>3.8424174863675447</v>
      </c>
      <c r="J5168" s="78">
        <v>5.4388209999999999</v>
      </c>
      <c r="K5168" s="80">
        <f t="shared" si="816"/>
        <v>5.4388209999999999</v>
      </c>
      <c r="L5168" s="68" t="str">
        <f t="shared" si="809"/>
        <v>Normal</v>
      </c>
      <c r="N5168" s="67">
        <f t="shared" si="810"/>
        <v>1.5964035136324553</v>
      </c>
      <c r="O5168" s="67">
        <f t="shared" si="811"/>
        <v>3.8424174863675447</v>
      </c>
      <c r="P5168" s="81">
        <f t="shared" si="812"/>
        <v>0</v>
      </c>
      <c r="Q5168" s="81">
        <f t="shared" si="813"/>
        <v>-1.5964035136324553</v>
      </c>
      <c r="S5168" s="1">
        <f t="shared" si="817"/>
        <v>4</v>
      </c>
      <c r="T5168" s="1" t="str">
        <f t="shared" si="818"/>
        <v>Peak</v>
      </c>
    </row>
    <row r="5169" spans="1:20" x14ac:dyDescent="0.25">
      <c r="A5169" s="85">
        <v>45141.583333321098</v>
      </c>
      <c r="B5169" s="1">
        <v>8</v>
      </c>
      <c r="C5169" s="1">
        <v>3</v>
      </c>
      <c r="D5169" s="1">
        <v>15</v>
      </c>
      <c r="E5169" s="1" t="str">
        <f t="shared" si="814"/>
        <v>Summer</v>
      </c>
      <c r="F5169" s="78">
        <v>2.1945999999999999</v>
      </c>
      <c r="G5169" s="79">
        <f t="shared" si="815"/>
        <v>4.1753661198169008</v>
      </c>
      <c r="J5169" s="78">
        <v>4.77013</v>
      </c>
      <c r="K5169" s="80">
        <f t="shared" si="816"/>
        <v>4.77013</v>
      </c>
      <c r="L5169" s="68" t="str">
        <f t="shared" si="809"/>
        <v>Normal</v>
      </c>
      <c r="N5169" s="67">
        <f t="shared" si="810"/>
        <v>0.59476388018309923</v>
      </c>
      <c r="O5169" s="67">
        <f t="shared" si="811"/>
        <v>4.1753661198169008</v>
      </c>
      <c r="P5169" s="81">
        <f t="shared" si="812"/>
        <v>0</v>
      </c>
      <c r="Q5169" s="81">
        <f t="shared" si="813"/>
        <v>-0.59476388018309923</v>
      </c>
      <c r="S5169" s="1">
        <f t="shared" si="817"/>
        <v>4</v>
      </c>
      <c r="T5169" s="1" t="str">
        <f t="shared" si="818"/>
        <v>Peak</v>
      </c>
    </row>
    <row r="5170" spans="1:20" x14ac:dyDescent="0.25">
      <c r="A5170" s="85">
        <v>45141.624999987762</v>
      </c>
      <c r="B5170" s="1">
        <v>8</v>
      </c>
      <c r="C5170" s="1">
        <v>3</v>
      </c>
      <c r="D5170" s="1">
        <v>16</v>
      </c>
      <c r="E5170" s="1" t="str">
        <f t="shared" si="814"/>
        <v>Summer</v>
      </c>
      <c r="F5170" s="78">
        <v>2.3635999999999999</v>
      </c>
      <c r="G5170" s="79">
        <f t="shared" si="815"/>
        <v>4.4968993715479941</v>
      </c>
      <c r="J5170" s="78">
        <v>3.807051</v>
      </c>
      <c r="K5170" s="80">
        <f t="shared" si="816"/>
        <v>3.807051</v>
      </c>
      <c r="L5170" s="68" t="str">
        <f t="shared" si="809"/>
        <v>Normal</v>
      </c>
      <c r="N5170" s="67">
        <f t="shared" si="810"/>
        <v>0</v>
      </c>
      <c r="O5170" s="67">
        <f t="shared" si="811"/>
        <v>3.807051</v>
      </c>
      <c r="P5170" s="81">
        <f t="shared" si="812"/>
        <v>0.68984837154799417</v>
      </c>
      <c r="Q5170" s="81">
        <f t="shared" si="813"/>
        <v>0.68984837154799417</v>
      </c>
      <c r="S5170" s="1">
        <f t="shared" si="817"/>
        <v>4</v>
      </c>
      <c r="T5170" s="1" t="str">
        <f t="shared" si="818"/>
        <v>Peak</v>
      </c>
    </row>
    <row r="5171" spans="1:20" x14ac:dyDescent="0.25">
      <c r="A5171" s="85">
        <v>45141.666666654426</v>
      </c>
      <c r="B5171" s="1">
        <v>8</v>
      </c>
      <c r="C5171" s="1">
        <v>3</v>
      </c>
      <c r="D5171" s="1">
        <v>17</v>
      </c>
      <c r="E5171" s="1" t="str">
        <f t="shared" si="814"/>
        <v>Summer</v>
      </c>
      <c r="F5171" s="78">
        <v>2.5032999999999999</v>
      </c>
      <c r="G5171" s="79">
        <f t="shared" si="815"/>
        <v>4.7626875092215659</v>
      </c>
      <c r="J5171" s="78">
        <v>2.5215520000000002</v>
      </c>
      <c r="K5171" s="80">
        <f t="shared" si="816"/>
        <v>2.5215520000000002</v>
      </c>
      <c r="L5171" s="68" t="str">
        <f t="shared" si="809"/>
        <v>Normal</v>
      </c>
      <c r="N5171" s="67">
        <f t="shared" si="810"/>
        <v>0</v>
      </c>
      <c r="O5171" s="67">
        <f t="shared" si="811"/>
        <v>2.5215520000000002</v>
      </c>
      <c r="P5171" s="81">
        <f t="shared" si="812"/>
        <v>2.2411355092215657</v>
      </c>
      <c r="Q5171" s="81">
        <f t="shared" si="813"/>
        <v>2.2411355092215657</v>
      </c>
      <c r="S5171" s="1">
        <f t="shared" si="817"/>
        <v>4</v>
      </c>
      <c r="T5171" s="1" t="str">
        <f t="shared" si="818"/>
        <v>Peak</v>
      </c>
    </row>
    <row r="5172" spans="1:20" x14ac:dyDescent="0.25">
      <c r="A5172" s="85">
        <v>45141.70833332109</v>
      </c>
      <c r="B5172" s="1">
        <v>8</v>
      </c>
      <c r="C5172" s="1">
        <v>3</v>
      </c>
      <c r="D5172" s="1">
        <v>18</v>
      </c>
      <c r="E5172" s="1" t="str">
        <f t="shared" si="814"/>
        <v>Summer</v>
      </c>
      <c r="F5172" s="78">
        <v>2.5855000000000001</v>
      </c>
      <c r="G5172" s="79">
        <f t="shared" si="815"/>
        <v>4.9190782387617782</v>
      </c>
      <c r="J5172" s="78">
        <v>0.99608200000000002</v>
      </c>
      <c r="K5172" s="80">
        <f t="shared" si="816"/>
        <v>0.99608200000000002</v>
      </c>
      <c r="L5172" s="68" t="str">
        <f t="shared" si="809"/>
        <v>Normal</v>
      </c>
      <c r="N5172" s="67">
        <f t="shared" si="810"/>
        <v>0</v>
      </c>
      <c r="O5172" s="67">
        <f t="shared" si="811"/>
        <v>0.99608200000000002</v>
      </c>
      <c r="P5172" s="81">
        <f t="shared" si="812"/>
        <v>3.9229962387617783</v>
      </c>
      <c r="Q5172" s="81">
        <f t="shared" si="813"/>
        <v>3.9229962387617783</v>
      </c>
      <c r="S5172" s="1">
        <f t="shared" si="817"/>
        <v>4</v>
      </c>
      <c r="T5172" s="1" t="str">
        <f t="shared" si="818"/>
        <v>Peak</v>
      </c>
    </row>
    <row r="5173" spans="1:20" x14ac:dyDescent="0.25">
      <c r="A5173" s="85">
        <v>45141.749999987755</v>
      </c>
      <c r="B5173" s="1">
        <v>8</v>
      </c>
      <c r="C5173" s="1">
        <v>3</v>
      </c>
      <c r="D5173" s="1">
        <v>19</v>
      </c>
      <c r="E5173" s="1" t="str">
        <f t="shared" si="814"/>
        <v>Summer</v>
      </c>
      <c r="F5173" s="78">
        <v>2.5497000000000001</v>
      </c>
      <c r="G5173" s="79">
        <f t="shared" si="815"/>
        <v>4.8509664611761387</v>
      </c>
      <c r="J5173" s="78">
        <v>0.10341299999999999</v>
      </c>
      <c r="K5173" s="80">
        <f t="shared" si="816"/>
        <v>0.10341299999999999</v>
      </c>
      <c r="L5173" s="68" t="str">
        <f t="shared" si="809"/>
        <v>Normal</v>
      </c>
      <c r="N5173" s="67">
        <f t="shared" si="810"/>
        <v>0</v>
      </c>
      <c r="O5173" s="67">
        <f t="shared" si="811"/>
        <v>0.10341299999999999</v>
      </c>
      <c r="P5173" s="81">
        <f t="shared" si="812"/>
        <v>4.747553461176139</v>
      </c>
      <c r="Q5173" s="81">
        <f t="shared" si="813"/>
        <v>4.747553461176139</v>
      </c>
      <c r="S5173" s="1">
        <f t="shared" si="817"/>
        <v>4</v>
      </c>
      <c r="T5173" s="1" t="str">
        <f t="shared" si="818"/>
        <v>Peak</v>
      </c>
    </row>
    <row r="5174" spans="1:20" x14ac:dyDescent="0.25">
      <c r="A5174" s="85">
        <v>45141.791666654419</v>
      </c>
      <c r="B5174" s="1">
        <v>8</v>
      </c>
      <c r="C5174" s="1">
        <v>3</v>
      </c>
      <c r="D5174" s="1">
        <v>20</v>
      </c>
      <c r="E5174" s="1" t="str">
        <f t="shared" si="814"/>
        <v>Summer</v>
      </c>
      <c r="F5174" s="78">
        <v>2.3887999999999998</v>
      </c>
      <c r="G5174" s="79">
        <f t="shared" si="815"/>
        <v>4.5448439747647011</v>
      </c>
      <c r="J5174" s="78">
        <v>0</v>
      </c>
      <c r="K5174" s="80">
        <f t="shared" si="816"/>
        <v>0</v>
      </c>
      <c r="L5174" s="68" t="str">
        <f t="shared" si="809"/>
        <v>Normal</v>
      </c>
      <c r="N5174" s="67">
        <f t="shared" si="810"/>
        <v>0</v>
      </c>
      <c r="O5174" s="67">
        <f t="shared" si="811"/>
        <v>0</v>
      </c>
      <c r="P5174" s="81">
        <f t="shared" si="812"/>
        <v>4.5448439747647011</v>
      </c>
      <c r="Q5174" s="81">
        <f t="shared" si="813"/>
        <v>4.5448439747647011</v>
      </c>
      <c r="S5174" s="1">
        <f t="shared" si="817"/>
        <v>4</v>
      </c>
      <c r="T5174" s="1" t="str">
        <f t="shared" si="818"/>
        <v>Peak</v>
      </c>
    </row>
    <row r="5175" spans="1:20" x14ac:dyDescent="0.25">
      <c r="A5175" s="85">
        <v>45141.833333321083</v>
      </c>
      <c r="B5175" s="1">
        <v>8</v>
      </c>
      <c r="C5175" s="1">
        <v>3</v>
      </c>
      <c r="D5175" s="1">
        <v>21</v>
      </c>
      <c r="E5175" s="1" t="str">
        <f t="shared" si="814"/>
        <v>Summer</v>
      </c>
      <c r="F5175" s="78">
        <v>2.2311999999999999</v>
      </c>
      <c r="G5175" s="79">
        <f t="shared" si="815"/>
        <v>4.2449999482983092</v>
      </c>
      <c r="J5175" s="78">
        <v>0</v>
      </c>
      <c r="K5175" s="80">
        <f t="shared" si="816"/>
        <v>0</v>
      </c>
      <c r="L5175" s="68" t="str">
        <f t="shared" si="809"/>
        <v>Normal</v>
      </c>
      <c r="N5175" s="67">
        <f t="shared" si="810"/>
        <v>0</v>
      </c>
      <c r="O5175" s="67">
        <f t="shared" si="811"/>
        <v>0</v>
      </c>
      <c r="P5175" s="81">
        <f t="shared" si="812"/>
        <v>4.2449999482983092</v>
      </c>
      <c r="Q5175" s="81">
        <f t="shared" si="813"/>
        <v>4.2449999482983092</v>
      </c>
      <c r="S5175" s="1">
        <f t="shared" si="817"/>
        <v>4</v>
      </c>
      <c r="T5175" s="1" t="str">
        <f t="shared" si="818"/>
        <v>Peak</v>
      </c>
    </row>
    <row r="5176" spans="1:20" x14ac:dyDescent="0.25">
      <c r="A5176" s="85">
        <v>45141.874999987747</v>
      </c>
      <c r="B5176" s="1">
        <v>8</v>
      </c>
      <c r="C5176" s="1">
        <v>3</v>
      </c>
      <c r="D5176" s="1">
        <v>22</v>
      </c>
      <c r="E5176" s="1" t="str">
        <f t="shared" si="814"/>
        <v>Summer</v>
      </c>
      <c r="F5176" s="78">
        <v>2.0952999999999999</v>
      </c>
      <c r="G5176" s="79">
        <f t="shared" si="815"/>
        <v>3.9864415523796377</v>
      </c>
      <c r="J5176" s="78">
        <v>0</v>
      </c>
      <c r="K5176" s="80">
        <f t="shared" si="816"/>
        <v>0</v>
      </c>
      <c r="L5176" s="68" t="str">
        <f t="shared" si="809"/>
        <v>Normal</v>
      </c>
      <c r="N5176" s="67">
        <f t="shared" si="810"/>
        <v>0</v>
      </c>
      <c r="O5176" s="67">
        <f t="shared" si="811"/>
        <v>0</v>
      </c>
      <c r="P5176" s="81">
        <f t="shared" si="812"/>
        <v>3.9864415523796377</v>
      </c>
      <c r="Q5176" s="81">
        <f t="shared" si="813"/>
        <v>3.9864415523796377</v>
      </c>
      <c r="S5176" s="1">
        <f t="shared" si="817"/>
        <v>4</v>
      </c>
      <c r="T5176" s="1" t="str">
        <f t="shared" si="818"/>
        <v>Off-Peak</v>
      </c>
    </row>
    <row r="5177" spans="1:20" x14ac:dyDescent="0.25">
      <c r="A5177" s="85">
        <v>45141.916666654412</v>
      </c>
      <c r="B5177" s="1">
        <v>8</v>
      </c>
      <c r="C5177" s="1">
        <v>3</v>
      </c>
      <c r="D5177" s="1">
        <v>23</v>
      </c>
      <c r="E5177" s="1" t="str">
        <f t="shared" si="814"/>
        <v>Summer</v>
      </c>
      <c r="F5177" s="78">
        <v>1.8720000000000001</v>
      </c>
      <c r="G5177" s="79">
        <f t="shared" si="815"/>
        <v>3.5615990960982593</v>
      </c>
      <c r="J5177" s="78">
        <v>0</v>
      </c>
      <c r="K5177" s="80">
        <f t="shared" si="816"/>
        <v>0</v>
      </c>
      <c r="L5177" s="68" t="str">
        <f t="shared" si="809"/>
        <v>Normal</v>
      </c>
      <c r="N5177" s="67">
        <f t="shared" si="810"/>
        <v>0</v>
      </c>
      <c r="O5177" s="67">
        <f t="shared" si="811"/>
        <v>0</v>
      </c>
      <c r="P5177" s="81">
        <f t="shared" si="812"/>
        <v>3.5615990960982593</v>
      </c>
      <c r="Q5177" s="81">
        <f t="shared" si="813"/>
        <v>3.5615990960982593</v>
      </c>
      <c r="S5177" s="1">
        <f t="shared" si="817"/>
        <v>4</v>
      </c>
      <c r="T5177" s="1" t="str">
        <f t="shared" si="818"/>
        <v>Off-Peak</v>
      </c>
    </row>
    <row r="5178" spans="1:20" x14ac:dyDescent="0.25">
      <c r="A5178" s="85">
        <v>45141.958333321076</v>
      </c>
      <c r="B5178" s="1">
        <v>8</v>
      </c>
      <c r="C5178" s="1">
        <v>4</v>
      </c>
      <c r="D5178" s="1">
        <v>0</v>
      </c>
      <c r="E5178" s="1" t="str">
        <f t="shared" si="814"/>
        <v>Summer</v>
      </c>
      <c r="F5178" s="78">
        <v>1.6068</v>
      </c>
      <c r="G5178" s="79">
        <f t="shared" si="815"/>
        <v>3.0570392241510054</v>
      </c>
      <c r="J5178" s="78">
        <v>0</v>
      </c>
      <c r="K5178" s="80">
        <f t="shared" si="816"/>
        <v>0</v>
      </c>
      <c r="L5178" s="68" t="str">
        <f t="shared" si="809"/>
        <v>Normal</v>
      </c>
      <c r="N5178" s="67">
        <f t="shared" si="810"/>
        <v>0</v>
      </c>
      <c r="O5178" s="67">
        <f t="shared" si="811"/>
        <v>0</v>
      </c>
      <c r="P5178" s="81">
        <f t="shared" si="812"/>
        <v>3.0570392241510054</v>
      </c>
      <c r="Q5178" s="81">
        <f t="shared" si="813"/>
        <v>3.0570392241510054</v>
      </c>
      <c r="S5178" s="1">
        <f t="shared" si="817"/>
        <v>4</v>
      </c>
      <c r="T5178" s="1" t="str">
        <f t="shared" si="818"/>
        <v>Off-Peak</v>
      </c>
    </row>
    <row r="5179" spans="1:20" x14ac:dyDescent="0.25">
      <c r="A5179" s="85">
        <v>45141.99999998774</v>
      </c>
      <c r="B5179" s="1">
        <v>8</v>
      </c>
      <c r="C5179" s="1">
        <v>4</v>
      </c>
      <c r="D5179" s="1">
        <v>1</v>
      </c>
      <c r="E5179" s="1" t="str">
        <f t="shared" si="814"/>
        <v>Summer</v>
      </c>
      <c r="F5179" s="78">
        <v>1.4020999999999999</v>
      </c>
      <c r="G5179" s="79">
        <f t="shared" si="815"/>
        <v>2.6675844511962437</v>
      </c>
      <c r="J5179" s="78">
        <v>0</v>
      </c>
      <c r="K5179" s="80">
        <f t="shared" si="816"/>
        <v>0</v>
      </c>
      <c r="L5179" s="68" t="str">
        <f t="shared" si="809"/>
        <v>Normal</v>
      </c>
      <c r="N5179" s="67">
        <f t="shared" si="810"/>
        <v>0</v>
      </c>
      <c r="O5179" s="67">
        <f t="shared" si="811"/>
        <v>0</v>
      </c>
      <c r="P5179" s="81">
        <f t="shared" si="812"/>
        <v>2.6675844511962437</v>
      </c>
      <c r="Q5179" s="81">
        <f t="shared" si="813"/>
        <v>2.6675844511962437</v>
      </c>
      <c r="S5179" s="1">
        <f t="shared" si="817"/>
        <v>5</v>
      </c>
      <c r="T5179" s="1" t="str">
        <f t="shared" si="818"/>
        <v>Off-Peak</v>
      </c>
    </row>
    <row r="5180" spans="1:20" x14ac:dyDescent="0.25">
      <c r="A5180" s="85">
        <v>45142.041666654404</v>
      </c>
      <c r="B5180" s="1">
        <v>8</v>
      </c>
      <c r="C5180" s="1">
        <v>4</v>
      </c>
      <c r="D5180" s="1">
        <v>2</v>
      </c>
      <c r="E5180" s="1" t="str">
        <f t="shared" si="814"/>
        <v>Summer</v>
      </c>
      <c r="F5180" s="78">
        <v>1.2230000000000001</v>
      </c>
      <c r="G5180" s="79">
        <f t="shared" si="815"/>
        <v>2.3268353069060743</v>
      </c>
      <c r="J5180" s="78">
        <v>0</v>
      </c>
      <c r="K5180" s="80">
        <f t="shared" si="816"/>
        <v>0</v>
      </c>
      <c r="L5180" s="68" t="str">
        <f t="shared" si="809"/>
        <v>Normal</v>
      </c>
      <c r="N5180" s="67">
        <f t="shared" si="810"/>
        <v>0</v>
      </c>
      <c r="O5180" s="67">
        <f t="shared" si="811"/>
        <v>0</v>
      </c>
      <c r="P5180" s="81">
        <f t="shared" si="812"/>
        <v>2.3268353069060743</v>
      </c>
      <c r="Q5180" s="81">
        <f t="shared" si="813"/>
        <v>2.3268353069060743</v>
      </c>
      <c r="S5180" s="1">
        <f t="shared" si="817"/>
        <v>5</v>
      </c>
      <c r="T5180" s="1" t="str">
        <f t="shared" si="818"/>
        <v>Off-Peak</v>
      </c>
    </row>
    <row r="5181" spans="1:20" x14ac:dyDescent="0.25">
      <c r="A5181" s="85">
        <v>45142.083333321068</v>
      </c>
      <c r="B5181" s="1">
        <v>8</v>
      </c>
      <c r="C5181" s="1">
        <v>4</v>
      </c>
      <c r="D5181" s="1">
        <v>3</v>
      </c>
      <c r="E5181" s="1" t="str">
        <f t="shared" si="814"/>
        <v>Summer</v>
      </c>
      <c r="F5181" s="78">
        <v>1.0929</v>
      </c>
      <c r="G5181" s="79">
        <f t="shared" si="815"/>
        <v>2.0793117799817238</v>
      </c>
      <c r="J5181" s="78">
        <v>0</v>
      </c>
      <c r="K5181" s="80">
        <f t="shared" si="816"/>
        <v>0</v>
      </c>
      <c r="L5181" s="68" t="str">
        <f t="shared" si="809"/>
        <v>Normal</v>
      </c>
      <c r="N5181" s="67">
        <f t="shared" si="810"/>
        <v>0</v>
      </c>
      <c r="O5181" s="67">
        <f t="shared" si="811"/>
        <v>0</v>
      </c>
      <c r="P5181" s="81">
        <f t="shared" si="812"/>
        <v>2.0793117799817238</v>
      </c>
      <c r="Q5181" s="81">
        <f t="shared" si="813"/>
        <v>2.0793117799817238</v>
      </c>
      <c r="S5181" s="1">
        <f t="shared" si="817"/>
        <v>5</v>
      </c>
      <c r="T5181" s="1" t="str">
        <f t="shared" si="818"/>
        <v>Off-Peak</v>
      </c>
    </row>
    <row r="5182" spans="1:20" x14ac:dyDescent="0.25">
      <c r="A5182" s="85">
        <v>45142.124999987733</v>
      </c>
      <c r="B5182" s="1">
        <v>8</v>
      </c>
      <c r="C5182" s="1">
        <v>4</v>
      </c>
      <c r="D5182" s="1">
        <v>4</v>
      </c>
      <c r="E5182" s="1" t="str">
        <f t="shared" si="814"/>
        <v>Summer</v>
      </c>
      <c r="F5182" s="78">
        <v>0.99709999999999999</v>
      </c>
      <c r="G5182" s="79">
        <f t="shared" si="815"/>
        <v>1.8970461852134477</v>
      </c>
      <c r="J5182" s="78">
        <v>0</v>
      </c>
      <c r="K5182" s="80">
        <f t="shared" si="816"/>
        <v>0</v>
      </c>
      <c r="L5182" s="68" t="str">
        <f t="shared" si="809"/>
        <v>Normal</v>
      </c>
      <c r="N5182" s="67">
        <f t="shared" si="810"/>
        <v>0</v>
      </c>
      <c r="O5182" s="67">
        <f t="shared" si="811"/>
        <v>0</v>
      </c>
      <c r="P5182" s="81">
        <f t="shared" si="812"/>
        <v>1.8970461852134477</v>
      </c>
      <c r="Q5182" s="81">
        <f t="shared" si="813"/>
        <v>1.8970461852134477</v>
      </c>
      <c r="S5182" s="1">
        <f t="shared" si="817"/>
        <v>5</v>
      </c>
      <c r="T5182" s="1" t="str">
        <f t="shared" si="818"/>
        <v>Off-Peak</v>
      </c>
    </row>
    <row r="5183" spans="1:20" x14ac:dyDescent="0.25">
      <c r="A5183" s="85">
        <v>45142.166666654397</v>
      </c>
      <c r="B5183" s="1">
        <v>8</v>
      </c>
      <c r="C5183" s="1">
        <v>4</v>
      </c>
      <c r="D5183" s="1">
        <v>5</v>
      </c>
      <c r="E5183" s="1" t="str">
        <f t="shared" si="814"/>
        <v>Summer</v>
      </c>
      <c r="F5183" s="78">
        <v>0.93310000000000004</v>
      </c>
      <c r="G5183" s="79">
        <f t="shared" si="815"/>
        <v>1.7752821135519687</v>
      </c>
      <c r="J5183" s="78">
        <v>0</v>
      </c>
      <c r="K5183" s="80">
        <f t="shared" si="816"/>
        <v>0</v>
      </c>
      <c r="L5183" s="68" t="str">
        <f t="shared" si="809"/>
        <v>Normal</v>
      </c>
      <c r="N5183" s="67">
        <f t="shared" si="810"/>
        <v>0</v>
      </c>
      <c r="O5183" s="67">
        <f t="shared" si="811"/>
        <v>0</v>
      </c>
      <c r="P5183" s="81">
        <f t="shared" si="812"/>
        <v>1.7752821135519687</v>
      </c>
      <c r="Q5183" s="81">
        <f t="shared" si="813"/>
        <v>1.7752821135519687</v>
      </c>
      <c r="S5183" s="1">
        <f t="shared" si="817"/>
        <v>5</v>
      </c>
      <c r="T5183" s="1" t="str">
        <f t="shared" si="818"/>
        <v>Off-Peak</v>
      </c>
    </row>
    <row r="5184" spans="1:20" x14ac:dyDescent="0.25">
      <c r="A5184" s="85">
        <v>45142.208333321061</v>
      </c>
      <c r="B5184" s="1">
        <v>8</v>
      </c>
      <c r="C5184" s="1">
        <v>4</v>
      </c>
      <c r="D5184" s="1">
        <v>6</v>
      </c>
      <c r="E5184" s="1" t="str">
        <f t="shared" si="814"/>
        <v>Summer</v>
      </c>
      <c r="F5184" s="78">
        <v>0.90169999999999995</v>
      </c>
      <c r="G5184" s="79">
        <f t="shared" si="815"/>
        <v>1.7155416158930554</v>
      </c>
      <c r="J5184" s="78">
        <v>6.6053000000000001E-2</v>
      </c>
      <c r="K5184" s="80">
        <f t="shared" si="816"/>
        <v>6.6053000000000001E-2</v>
      </c>
      <c r="L5184" s="68" t="str">
        <f t="shared" si="809"/>
        <v>Normal</v>
      </c>
      <c r="N5184" s="67">
        <f t="shared" si="810"/>
        <v>0</v>
      </c>
      <c r="O5184" s="67">
        <f t="shared" si="811"/>
        <v>6.6053000000000001E-2</v>
      </c>
      <c r="P5184" s="81">
        <f t="shared" si="812"/>
        <v>1.6494886158930555</v>
      </c>
      <c r="Q5184" s="81">
        <f t="shared" si="813"/>
        <v>1.6494886158930555</v>
      </c>
      <c r="S5184" s="1">
        <f t="shared" si="817"/>
        <v>5</v>
      </c>
      <c r="T5184" s="1" t="str">
        <f t="shared" si="818"/>
        <v>Peak</v>
      </c>
    </row>
    <row r="5185" spans="1:20" x14ac:dyDescent="0.25">
      <c r="A5185" s="85">
        <v>45142.249999987725</v>
      </c>
      <c r="B5185" s="1">
        <v>8</v>
      </c>
      <c r="C5185" s="1">
        <v>4</v>
      </c>
      <c r="D5185" s="1">
        <v>7</v>
      </c>
      <c r="E5185" s="1" t="str">
        <f t="shared" si="814"/>
        <v>Summer</v>
      </c>
      <c r="F5185" s="78">
        <v>0.90980000000000005</v>
      </c>
      <c r="G5185" s="79">
        <f t="shared" si="815"/>
        <v>1.7309523812127117</v>
      </c>
      <c r="J5185" s="78">
        <v>0.47770699999999999</v>
      </c>
      <c r="K5185" s="80">
        <f t="shared" si="816"/>
        <v>0.47770699999999999</v>
      </c>
      <c r="L5185" s="68" t="str">
        <f t="shared" si="809"/>
        <v>Normal</v>
      </c>
      <c r="N5185" s="67">
        <f t="shared" si="810"/>
        <v>0</v>
      </c>
      <c r="O5185" s="67">
        <f t="shared" si="811"/>
        <v>0.47770699999999999</v>
      </c>
      <c r="P5185" s="81">
        <f t="shared" si="812"/>
        <v>1.2532453812127118</v>
      </c>
      <c r="Q5185" s="81">
        <f t="shared" si="813"/>
        <v>1.2532453812127118</v>
      </c>
      <c r="S5185" s="1">
        <f t="shared" si="817"/>
        <v>5</v>
      </c>
      <c r="T5185" s="1" t="str">
        <f t="shared" si="818"/>
        <v>Peak</v>
      </c>
    </row>
    <row r="5186" spans="1:20" x14ac:dyDescent="0.25">
      <c r="A5186" s="85">
        <v>45142.29166665439</v>
      </c>
      <c r="B5186" s="1">
        <v>8</v>
      </c>
      <c r="C5186" s="1">
        <v>4</v>
      </c>
      <c r="D5186" s="1">
        <v>8</v>
      </c>
      <c r="E5186" s="1" t="str">
        <f t="shared" si="814"/>
        <v>Summer</v>
      </c>
      <c r="F5186" s="78">
        <v>1.0378000000000001</v>
      </c>
      <c r="G5186" s="79">
        <f t="shared" si="815"/>
        <v>1.9744805245356696</v>
      </c>
      <c r="J5186" s="78">
        <v>2.1059830000000002</v>
      </c>
      <c r="K5186" s="80">
        <f t="shared" si="816"/>
        <v>2.1059830000000002</v>
      </c>
      <c r="L5186" s="68" t="str">
        <f t="shared" si="809"/>
        <v>Normal</v>
      </c>
      <c r="N5186" s="67">
        <f t="shared" si="810"/>
        <v>0.13150247546433058</v>
      </c>
      <c r="O5186" s="67">
        <f t="shared" si="811"/>
        <v>1.9744805245356696</v>
      </c>
      <c r="P5186" s="81">
        <f t="shared" si="812"/>
        <v>0</v>
      </c>
      <c r="Q5186" s="81">
        <f t="shared" si="813"/>
        <v>-0.13150247546433058</v>
      </c>
      <c r="S5186" s="1">
        <f t="shared" si="817"/>
        <v>5</v>
      </c>
      <c r="T5186" s="1" t="str">
        <f t="shared" si="818"/>
        <v>Peak</v>
      </c>
    </row>
    <row r="5187" spans="1:20" x14ac:dyDescent="0.25">
      <c r="A5187" s="85">
        <v>45142.333333321054</v>
      </c>
      <c r="B5187" s="1">
        <v>8</v>
      </c>
      <c r="C5187" s="1">
        <v>4</v>
      </c>
      <c r="D5187" s="1">
        <v>9</v>
      </c>
      <c r="E5187" s="1" t="str">
        <f t="shared" si="814"/>
        <v>Summer</v>
      </c>
      <c r="F5187" s="78">
        <v>1.2171000000000001</v>
      </c>
      <c r="G5187" s="79">
        <f t="shared" si="815"/>
        <v>2.3156101815497818</v>
      </c>
      <c r="J5187" s="78">
        <v>3.8986649999999998</v>
      </c>
      <c r="K5187" s="80">
        <f t="shared" si="816"/>
        <v>3.8986649999999998</v>
      </c>
      <c r="L5187" s="68" t="str">
        <f t="shared" si="809"/>
        <v>Normal</v>
      </c>
      <c r="N5187" s="67">
        <f t="shared" si="810"/>
        <v>1.583054818450218</v>
      </c>
      <c r="O5187" s="67">
        <f t="shared" si="811"/>
        <v>2.3156101815497818</v>
      </c>
      <c r="P5187" s="81">
        <f t="shared" si="812"/>
        <v>0</v>
      </c>
      <c r="Q5187" s="81">
        <f t="shared" si="813"/>
        <v>-1.583054818450218</v>
      </c>
      <c r="S5187" s="1">
        <f t="shared" si="817"/>
        <v>5</v>
      </c>
      <c r="T5187" s="1" t="str">
        <f t="shared" si="818"/>
        <v>Peak</v>
      </c>
    </row>
    <row r="5188" spans="1:20" x14ac:dyDescent="0.25">
      <c r="A5188" s="85">
        <v>45142.374999987718</v>
      </c>
      <c r="B5188" s="1">
        <v>8</v>
      </c>
      <c r="C5188" s="1">
        <v>4</v>
      </c>
      <c r="D5188" s="1">
        <v>10</v>
      </c>
      <c r="E5188" s="1" t="str">
        <f t="shared" si="814"/>
        <v>Summer</v>
      </c>
      <c r="F5188" s="78">
        <v>1.4187000000000001</v>
      </c>
      <c r="G5188" s="79">
        <f t="shared" si="815"/>
        <v>2.6991670072834402</v>
      </c>
      <c r="J5188" s="78">
        <v>4.8717709999999999</v>
      </c>
      <c r="K5188" s="80">
        <f t="shared" si="816"/>
        <v>4.8717709999999999</v>
      </c>
      <c r="L5188" s="68" t="str">
        <f t="shared" si="809"/>
        <v>Normal</v>
      </c>
      <c r="N5188" s="67">
        <f t="shared" si="810"/>
        <v>2.1726039927165597</v>
      </c>
      <c r="O5188" s="67">
        <f t="shared" si="811"/>
        <v>2.6991670072834402</v>
      </c>
      <c r="P5188" s="81">
        <f t="shared" si="812"/>
        <v>0</v>
      </c>
      <c r="Q5188" s="81">
        <f t="shared" si="813"/>
        <v>-2.1726039927165597</v>
      </c>
      <c r="S5188" s="1">
        <f t="shared" si="817"/>
        <v>5</v>
      </c>
      <c r="T5188" s="1" t="str">
        <f t="shared" si="818"/>
        <v>Peak</v>
      </c>
    </row>
    <row r="5189" spans="1:20" x14ac:dyDescent="0.25">
      <c r="A5189" s="85">
        <v>45142.416666654382</v>
      </c>
      <c r="B5189" s="1">
        <v>8</v>
      </c>
      <c r="C5189" s="1">
        <v>4</v>
      </c>
      <c r="D5189" s="1">
        <v>11</v>
      </c>
      <c r="E5189" s="1" t="str">
        <f t="shared" si="814"/>
        <v>Summer</v>
      </c>
      <c r="F5189" s="78">
        <v>1.6305000000000001</v>
      </c>
      <c r="G5189" s="79">
        <f t="shared" si="815"/>
        <v>3.1021299819381469</v>
      </c>
      <c r="J5189" s="78">
        <v>5.5181300000000002</v>
      </c>
      <c r="K5189" s="80">
        <f t="shared" si="816"/>
        <v>5.5181300000000002</v>
      </c>
      <c r="L5189" s="68" t="str">
        <f t="shared" si="809"/>
        <v>Normal</v>
      </c>
      <c r="N5189" s="67">
        <f t="shared" si="810"/>
        <v>2.4160000180618533</v>
      </c>
      <c r="O5189" s="67">
        <f t="shared" si="811"/>
        <v>3.1021299819381469</v>
      </c>
      <c r="P5189" s="81">
        <f t="shared" si="812"/>
        <v>0</v>
      </c>
      <c r="Q5189" s="81">
        <f t="shared" si="813"/>
        <v>-2.4160000180618533</v>
      </c>
      <c r="S5189" s="1">
        <f t="shared" si="817"/>
        <v>5</v>
      </c>
      <c r="T5189" s="1" t="str">
        <f t="shared" si="818"/>
        <v>Peak</v>
      </c>
    </row>
    <row r="5190" spans="1:20" x14ac:dyDescent="0.25">
      <c r="A5190" s="85">
        <v>45142.458333321047</v>
      </c>
      <c r="B5190" s="1">
        <v>8</v>
      </c>
      <c r="C5190" s="1">
        <v>4</v>
      </c>
      <c r="D5190" s="1">
        <v>12</v>
      </c>
      <c r="E5190" s="1" t="str">
        <f t="shared" si="814"/>
        <v>Summer</v>
      </c>
      <c r="F5190" s="78">
        <v>1.8224</v>
      </c>
      <c r="G5190" s="79">
        <f t="shared" si="815"/>
        <v>3.4672319405606129</v>
      </c>
      <c r="J5190" s="78">
        <v>5.8594949999999999</v>
      </c>
      <c r="K5190" s="80">
        <f t="shared" si="816"/>
        <v>5.8594949999999999</v>
      </c>
      <c r="L5190" s="68" t="str">
        <f t="shared" si="809"/>
        <v>Normal</v>
      </c>
      <c r="N5190" s="67">
        <f t="shared" si="810"/>
        <v>2.392263059439387</v>
      </c>
      <c r="O5190" s="67">
        <f t="shared" si="811"/>
        <v>3.4672319405606129</v>
      </c>
      <c r="P5190" s="81">
        <f t="shared" si="812"/>
        <v>0</v>
      </c>
      <c r="Q5190" s="81">
        <f t="shared" si="813"/>
        <v>-2.392263059439387</v>
      </c>
      <c r="S5190" s="1">
        <f t="shared" si="817"/>
        <v>5</v>
      </c>
      <c r="T5190" s="1" t="str">
        <f t="shared" si="818"/>
        <v>Peak</v>
      </c>
    </row>
    <row r="5191" spans="1:20" x14ac:dyDescent="0.25">
      <c r="A5191" s="85">
        <v>45142.499999987711</v>
      </c>
      <c r="B5191" s="1">
        <v>8</v>
      </c>
      <c r="C5191" s="1">
        <v>4</v>
      </c>
      <c r="D5191" s="1">
        <v>13</v>
      </c>
      <c r="E5191" s="1" t="str">
        <f t="shared" si="814"/>
        <v>Summer</v>
      </c>
      <c r="F5191" s="78">
        <v>1.9984</v>
      </c>
      <c r="G5191" s="79">
        <f t="shared" si="815"/>
        <v>3.8020831376296798</v>
      </c>
      <c r="J5191" s="78">
        <v>5.8534009999999999</v>
      </c>
      <c r="K5191" s="80">
        <f t="shared" si="816"/>
        <v>5.8534009999999999</v>
      </c>
      <c r="L5191" s="68" t="str">
        <f t="shared" si="809"/>
        <v>Normal</v>
      </c>
      <c r="N5191" s="67">
        <f t="shared" si="810"/>
        <v>2.0513178623703201</v>
      </c>
      <c r="O5191" s="67">
        <f t="shared" si="811"/>
        <v>3.8020831376296798</v>
      </c>
      <c r="P5191" s="81">
        <f t="shared" si="812"/>
        <v>0</v>
      </c>
      <c r="Q5191" s="81">
        <f t="shared" si="813"/>
        <v>-2.0513178623703201</v>
      </c>
      <c r="S5191" s="1">
        <f t="shared" si="817"/>
        <v>5</v>
      </c>
      <c r="T5191" s="1" t="str">
        <f t="shared" si="818"/>
        <v>Peak</v>
      </c>
    </row>
    <row r="5192" spans="1:20" x14ac:dyDescent="0.25">
      <c r="A5192" s="85">
        <v>45142.541666654375</v>
      </c>
      <c r="B5192" s="1">
        <v>8</v>
      </c>
      <c r="C5192" s="1">
        <v>4</v>
      </c>
      <c r="D5192" s="1">
        <v>14</v>
      </c>
      <c r="E5192" s="1" t="str">
        <f t="shared" si="814"/>
        <v>Summer</v>
      </c>
      <c r="F5192" s="78">
        <v>2.1421000000000001</v>
      </c>
      <c r="G5192" s="79">
        <f t="shared" si="815"/>
        <v>4.0754815297820945</v>
      </c>
      <c r="J5192" s="78">
        <v>5.5618289999999995</v>
      </c>
      <c r="K5192" s="80">
        <f t="shared" si="816"/>
        <v>5.5618289999999995</v>
      </c>
      <c r="L5192" s="68" t="str">
        <f t="shared" si="809"/>
        <v>Normal</v>
      </c>
      <c r="N5192" s="67">
        <f t="shared" si="810"/>
        <v>1.4863474702179049</v>
      </c>
      <c r="O5192" s="67">
        <f t="shared" si="811"/>
        <v>4.0754815297820945</v>
      </c>
      <c r="P5192" s="81">
        <f t="shared" si="812"/>
        <v>0</v>
      </c>
      <c r="Q5192" s="81">
        <f t="shared" si="813"/>
        <v>-1.4863474702179049</v>
      </c>
      <c r="S5192" s="1">
        <f t="shared" si="817"/>
        <v>5</v>
      </c>
      <c r="T5192" s="1" t="str">
        <f t="shared" si="818"/>
        <v>Peak</v>
      </c>
    </row>
    <row r="5193" spans="1:20" x14ac:dyDescent="0.25">
      <c r="A5193" s="85">
        <v>45142.583333321039</v>
      </c>
      <c r="B5193" s="1">
        <v>8</v>
      </c>
      <c r="C5193" s="1">
        <v>4</v>
      </c>
      <c r="D5193" s="1">
        <v>15</v>
      </c>
      <c r="E5193" s="1" t="str">
        <f t="shared" si="814"/>
        <v>Summer</v>
      </c>
      <c r="F5193" s="78">
        <v>2.2401</v>
      </c>
      <c r="G5193" s="79">
        <f t="shared" si="815"/>
        <v>4.2619327645137339</v>
      </c>
      <c r="J5193" s="78">
        <v>4.8746350000000005</v>
      </c>
      <c r="K5193" s="80">
        <f t="shared" si="816"/>
        <v>4.8746350000000005</v>
      </c>
      <c r="L5193" s="68" t="str">
        <f t="shared" si="809"/>
        <v>Normal</v>
      </c>
      <c r="N5193" s="67">
        <f t="shared" si="810"/>
        <v>0.61270223548626657</v>
      </c>
      <c r="O5193" s="67">
        <f t="shared" si="811"/>
        <v>4.2619327645137339</v>
      </c>
      <c r="P5193" s="81">
        <f t="shared" si="812"/>
        <v>0</v>
      </c>
      <c r="Q5193" s="81">
        <f t="shared" si="813"/>
        <v>-0.61270223548626657</v>
      </c>
      <c r="S5193" s="1">
        <f t="shared" si="817"/>
        <v>5</v>
      </c>
      <c r="T5193" s="1" t="str">
        <f t="shared" si="818"/>
        <v>Peak</v>
      </c>
    </row>
    <row r="5194" spans="1:20" x14ac:dyDescent="0.25">
      <c r="A5194" s="85">
        <v>45142.624999987704</v>
      </c>
      <c r="B5194" s="1">
        <v>8</v>
      </c>
      <c r="C5194" s="1">
        <v>4</v>
      </c>
      <c r="D5194" s="1">
        <v>16</v>
      </c>
      <c r="E5194" s="1" t="str">
        <f t="shared" si="814"/>
        <v>Summer</v>
      </c>
      <c r="F5194" s="78">
        <v>2.3271000000000002</v>
      </c>
      <c r="G5194" s="79">
        <f t="shared" si="815"/>
        <v>4.4274557994285573</v>
      </c>
      <c r="J5194" s="78">
        <v>3.8493270000000002</v>
      </c>
      <c r="K5194" s="80">
        <f t="shared" si="816"/>
        <v>3.8493270000000002</v>
      </c>
      <c r="L5194" s="68" t="str">
        <f t="shared" si="809"/>
        <v>Normal</v>
      </c>
      <c r="N5194" s="67">
        <f t="shared" si="810"/>
        <v>0</v>
      </c>
      <c r="O5194" s="67">
        <f t="shared" si="811"/>
        <v>3.8493270000000002</v>
      </c>
      <c r="P5194" s="81">
        <f t="shared" si="812"/>
        <v>0.57812879942855711</v>
      </c>
      <c r="Q5194" s="81">
        <f t="shared" si="813"/>
        <v>0.57812879942855711</v>
      </c>
      <c r="S5194" s="1">
        <f t="shared" si="817"/>
        <v>5</v>
      </c>
      <c r="T5194" s="1" t="str">
        <f t="shared" si="818"/>
        <v>Peak</v>
      </c>
    </row>
    <row r="5195" spans="1:20" x14ac:dyDescent="0.25">
      <c r="A5195" s="85">
        <v>45142.666666654368</v>
      </c>
      <c r="B5195" s="1">
        <v>8</v>
      </c>
      <c r="C5195" s="1">
        <v>4</v>
      </c>
      <c r="D5195" s="1">
        <v>17</v>
      </c>
      <c r="E5195" s="1" t="str">
        <f t="shared" si="814"/>
        <v>Summer</v>
      </c>
      <c r="F5195" s="78">
        <v>2.3824999999999998</v>
      </c>
      <c r="G5195" s="79">
        <f t="shared" si="815"/>
        <v>4.5328578239605246</v>
      </c>
      <c r="J5195" s="78">
        <v>2.5094250000000002</v>
      </c>
      <c r="K5195" s="80">
        <f t="shared" si="816"/>
        <v>2.5094250000000002</v>
      </c>
      <c r="L5195" s="68" t="str">
        <f t="shared" si="809"/>
        <v>Normal</v>
      </c>
      <c r="N5195" s="67">
        <f t="shared" si="810"/>
        <v>0</v>
      </c>
      <c r="O5195" s="67">
        <f t="shared" si="811"/>
        <v>2.5094250000000002</v>
      </c>
      <c r="P5195" s="81">
        <f t="shared" si="812"/>
        <v>2.0234328239605244</v>
      </c>
      <c r="Q5195" s="81">
        <f t="shared" si="813"/>
        <v>2.0234328239605244</v>
      </c>
      <c r="S5195" s="1">
        <f t="shared" si="817"/>
        <v>5</v>
      </c>
      <c r="T5195" s="1" t="str">
        <f t="shared" si="818"/>
        <v>Peak</v>
      </c>
    </row>
    <row r="5196" spans="1:20" x14ac:dyDescent="0.25">
      <c r="A5196" s="85">
        <v>45142.708333321032</v>
      </c>
      <c r="B5196" s="1">
        <v>8</v>
      </c>
      <c r="C5196" s="1">
        <v>4</v>
      </c>
      <c r="D5196" s="1">
        <v>18</v>
      </c>
      <c r="E5196" s="1" t="str">
        <f t="shared" si="814"/>
        <v>Summer</v>
      </c>
      <c r="F5196" s="78">
        <v>2.3673000000000002</v>
      </c>
      <c r="G5196" s="79">
        <f t="shared" si="815"/>
        <v>4.5039388569409233</v>
      </c>
      <c r="J5196" s="78">
        <v>0.98469200000000001</v>
      </c>
      <c r="K5196" s="80">
        <f t="shared" si="816"/>
        <v>0.98469200000000001</v>
      </c>
      <c r="L5196" s="68" t="str">
        <f t="shared" si="809"/>
        <v>Normal</v>
      </c>
      <c r="N5196" s="67">
        <f t="shared" si="810"/>
        <v>0</v>
      </c>
      <c r="O5196" s="67">
        <f t="shared" si="811"/>
        <v>0.98469200000000001</v>
      </c>
      <c r="P5196" s="81">
        <f t="shared" si="812"/>
        <v>3.5192468569409234</v>
      </c>
      <c r="Q5196" s="81">
        <f t="shared" si="813"/>
        <v>3.5192468569409234</v>
      </c>
      <c r="S5196" s="1">
        <f t="shared" si="817"/>
        <v>5</v>
      </c>
      <c r="T5196" s="1" t="str">
        <f t="shared" si="818"/>
        <v>Peak</v>
      </c>
    </row>
    <row r="5197" spans="1:20" x14ac:dyDescent="0.25">
      <c r="A5197" s="85">
        <v>45142.749999987696</v>
      </c>
      <c r="B5197" s="1">
        <v>8</v>
      </c>
      <c r="C5197" s="1">
        <v>4</v>
      </c>
      <c r="D5197" s="1">
        <v>19</v>
      </c>
      <c r="E5197" s="1" t="str">
        <f t="shared" si="814"/>
        <v>Summer</v>
      </c>
      <c r="F5197" s="78">
        <v>2.2086000000000001</v>
      </c>
      <c r="G5197" s="79">
        <f t="shared" si="815"/>
        <v>4.2020020104928495</v>
      </c>
      <c r="J5197" s="78">
        <v>0.10940800000000001</v>
      </c>
      <c r="K5197" s="80">
        <f t="shared" si="816"/>
        <v>0.10940800000000001</v>
      </c>
      <c r="L5197" s="68" t="str">
        <f t="shared" si="809"/>
        <v>Normal</v>
      </c>
      <c r="N5197" s="67">
        <f t="shared" si="810"/>
        <v>0</v>
      </c>
      <c r="O5197" s="67">
        <f t="shared" si="811"/>
        <v>0.10940800000000001</v>
      </c>
      <c r="P5197" s="81">
        <f t="shared" si="812"/>
        <v>4.0925940104928493</v>
      </c>
      <c r="Q5197" s="81">
        <f t="shared" si="813"/>
        <v>4.0925940104928493</v>
      </c>
      <c r="S5197" s="1">
        <f t="shared" si="817"/>
        <v>5</v>
      </c>
      <c r="T5197" s="1" t="str">
        <f t="shared" si="818"/>
        <v>Peak</v>
      </c>
    </row>
    <row r="5198" spans="1:20" x14ac:dyDescent="0.25">
      <c r="A5198" s="85">
        <v>45142.791666654361</v>
      </c>
      <c r="B5198" s="1">
        <v>8</v>
      </c>
      <c r="C5198" s="1">
        <v>4</v>
      </c>
      <c r="D5198" s="1">
        <v>20</v>
      </c>
      <c r="E5198" s="1" t="str">
        <f t="shared" si="814"/>
        <v>Summer</v>
      </c>
      <c r="F5198" s="78">
        <v>1.9695</v>
      </c>
      <c r="G5198" s="79">
        <f t="shared" si="815"/>
        <v>3.7470990490200431</v>
      </c>
      <c r="J5198" s="78">
        <v>0</v>
      </c>
      <c r="K5198" s="80">
        <f t="shared" si="816"/>
        <v>0</v>
      </c>
      <c r="L5198" s="68" t="str">
        <f t="shared" si="809"/>
        <v>Normal</v>
      </c>
      <c r="N5198" s="67">
        <f t="shared" si="810"/>
        <v>0</v>
      </c>
      <c r="O5198" s="67">
        <f t="shared" si="811"/>
        <v>0</v>
      </c>
      <c r="P5198" s="81">
        <f t="shared" si="812"/>
        <v>3.7470990490200431</v>
      </c>
      <c r="Q5198" s="81">
        <f t="shared" si="813"/>
        <v>3.7470990490200431</v>
      </c>
      <c r="S5198" s="1">
        <f t="shared" si="817"/>
        <v>5</v>
      </c>
      <c r="T5198" s="1" t="str">
        <f t="shared" si="818"/>
        <v>Peak</v>
      </c>
    </row>
    <row r="5199" spans="1:20" x14ac:dyDescent="0.25">
      <c r="A5199" s="85">
        <v>45142.833333321025</v>
      </c>
      <c r="B5199" s="1">
        <v>8</v>
      </c>
      <c r="C5199" s="1">
        <v>4</v>
      </c>
      <c r="D5199" s="1">
        <v>21</v>
      </c>
      <c r="E5199" s="1" t="str">
        <f t="shared" si="814"/>
        <v>Summer</v>
      </c>
      <c r="F5199" s="78">
        <v>1.8207</v>
      </c>
      <c r="G5199" s="79">
        <f t="shared" si="815"/>
        <v>3.4639975824071048</v>
      </c>
      <c r="J5199" s="78">
        <v>0</v>
      </c>
      <c r="K5199" s="80">
        <f t="shared" si="816"/>
        <v>0</v>
      </c>
      <c r="L5199" s="68" t="str">
        <f t="shared" si="809"/>
        <v>Normal</v>
      </c>
      <c r="N5199" s="67">
        <f t="shared" si="810"/>
        <v>0</v>
      </c>
      <c r="O5199" s="67">
        <f t="shared" si="811"/>
        <v>0</v>
      </c>
      <c r="P5199" s="81">
        <f t="shared" si="812"/>
        <v>3.4639975824071048</v>
      </c>
      <c r="Q5199" s="81">
        <f t="shared" si="813"/>
        <v>3.4639975824071048</v>
      </c>
      <c r="S5199" s="1">
        <f t="shared" si="817"/>
        <v>5</v>
      </c>
      <c r="T5199" s="1" t="str">
        <f t="shared" si="818"/>
        <v>Peak</v>
      </c>
    </row>
    <row r="5200" spans="1:20" x14ac:dyDescent="0.25">
      <c r="A5200" s="85">
        <v>45142.874999987689</v>
      </c>
      <c r="B5200" s="1">
        <v>8</v>
      </c>
      <c r="C5200" s="1">
        <v>4</v>
      </c>
      <c r="D5200" s="1">
        <v>22</v>
      </c>
      <c r="E5200" s="1" t="str">
        <f t="shared" si="814"/>
        <v>Summer</v>
      </c>
      <c r="F5200" s="78">
        <v>1.7209000000000001</v>
      </c>
      <c r="G5200" s="79">
        <f t="shared" si="815"/>
        <v>3.2741217331599861</v>
      </c>
      <c r="J5200" s="78">
        <v>0</v>
      </c>
      <c r="K5200" s="80">
        <f t="shared" si="816"/>
        <v>0</v>
      </c>
      <c r="L5200" s="68" t="str">
        <f t="shared" si="809"/>
        <v>Normal</v>
      </c>
      <c r="N5200" s="67">
        <f t="shared" si="810"/>
        <v>0</v>
      </c>
      <c r="O5200" s="67">
        <f t="shared" si="811"/>
        <v>0</v>
      </c>
      <c r="P5200" s="81">
        <f t="shared" si="812"/>
        <v>3.2741217331599861</v>
      </c>
      <c r="Q5200" s="81">
        <f t="shared" si="813"/>
        <v>3.2741217331599861</v>
      </c>
      <c r="S5200" s="1">
        <f t="shared" si="817"/>
        <v>5</v>
      </c>
      <c r="T5200" s="1" t="str">
        <f t="shared" si="818"/>
        <v>Off-Peak</v>
      </c>
    </row>
    <row r="5201" spans="1:20" x14ac:dyDescent="0.25">
      <c r="A5201" s="85">
        <v>45142.916666654353</v>
      </c>
      <c r="B5201" s="1">
        <v>8</v>
      </c>
      <c r="C5201" s="1">
        <v>4</v>
      </c>
      <c r="D5201" s="1">
        <v>23</v>
      </c>
      <c r="E5201" s="1" t="str">
        <f t="shared" si="814"/>
        <v>Summer</v>
      </c>
      <c r="F5201" s="78">
        <v>1.5656000000000001</v>
      </c>
      <c r="G5201" s="79">
        <f t="shared" si="815"/>
        <v>2.9786536030189286</v>
      </c>
      <c r="J5201" s="78">
        <v>0</v>
      </c>
      <c r="K5201" s="80">
        <f t="shared" si="816"/>
        <v>0</v>
      </c>
      <c r="L5201" s="68" t="str">
        <f t="shared" si="809"/>
        <v>Normal</v>
      </c>
      <c r="N5201" s="67">
        <f t="shared" si="810"/>
        <v>0</v>
      </c>
      <c r="O5201" s="67">
        <f t="shared" si="811"/>
        <v>0</v>
      </c>
      <c r="P5201" s="81">
        <f t="shared" si="812"/>
        <v>2.9786536030189286</v>
      </c>
      <c r="Q5201" s="81">
        <f t="shared" si="813"/>
        <v>2.9786536030189286</v>
      </c>
      <c r="S5201" s="1">
        <f t="shared" si="817"/>
        <v>5</v>
      </c>
      <c r="T5201" s="1" t="str">
        <f t="shared" si="818"/>
        <v>Off-Peak</v>
      </c>
    </row>
    <row r="5202" spans="1:20" x14ac:dyDescent="0.25">
      <c r="A5202" s="85">
        <v>45142.958333321018</v>
      </c>
      <c r="B5202" s="1">
        <v>8</v>
      </c>
      <c r="C5202" s="1">
        <v>5</v>
      </c>
      <c r="D5202" s="1">
        <v>0</v>
      </c>
      <c r="E5202" s="1" t="str">
        <f t="shared" si="814"/>
        <v>Summer</v>
      </c>
      <c r="F5202" s="78">
        <v>1.3813</v>
      </c>
      <c r="G5202" s="79">
        <f t="shared" si="815"/>
        <v>2.6280111279062632</v>
      </c>
      <c r="J5202" s="78">
        <v>0</v>
      </c>
      <c r="K5202" s="80">
        <f t="shared" si="816"/>
        <v>0</v>
      </c>
      <c r="L5202" s="68" t="str">
        <f t="shared" si="809"/>
        <v>Normal</v>
      </c>
      <c r="N5202" s="67">
        <f t="shared" si="810"/>
        <v>0</v>
      </c>
      <c r="O5202" s="67">
        <f t="shared" si="811"/>
        <v>0</v>
      </c>
      <c r="P5202" s="81">
        <f t="shared" si="812"/>
        <v>2.6280111279062632</v>
      </c>
      <c r="Q5202" s="81">
        <f t="shared" si="813"/>
        <v>2.6280111279062632</v>
      </c>
      <c r="S5202" s="1">
        <f t="shared" si="817"/>
        <v>5</v>
      </c>
      <c r="T5202" s="1" t="str">
        <f t="shared" si="818"/>
        <v>Off-Peak</v>
      </c>
    </row>
    <row r="5203" spans="1:20" x14ac:dyDescent="0.25">
      <c r="A5203" s="85">
        <v>45142.999999987682</v>
      </c>
      <c r="B5203" s="1">
        <v>8</v>
      </c>
      <c r="C5203" s="1">
        <v>5</v>
      </c>
      <c r="D5203" s="1">
        <v>1</v>
      </c>
      <c r="E5203" s="1" t="str">
        <f t="shared" si="814"/>
        <v>Summer</v>
      </c>
      <c r="F5203" s="78">
        <v>1.2146999999999999</v>
      </c>
      <c r="G5203" s="79">
        <f t="shared" si="815"/>
        <v>2.3110440288624758</v>
      </c>
      <c r="J5203" s="78">
        <v>0</v>
      </c>
      <c r="K5203" s="80">
        <f t="shared" si="816"/>
        <v>0</v>
      </c>
      <c r="L5203" s="68" t="str">
        <f t="shared" ref="L5203:L5266" si="819">IF(AND(D5203&gt;=$C$2,D5203&lt;=$C$3,E5203="Summer"),"MaxDis","Normal")</f>
        <v>Normal</v>
      </c>
      <c r="N5203" s="67">
        <f t="shared" ref="N5203:N5266" si="820">IF(K5203-G5203&lt;0,0,K5203-G5203)</f>
        <v>0</v>
      </c>
      <c r="O5203" s="67">
        <f t="shared" ref="O5203:O5266" si="821">K5203-N5203</f>
        <v>0</v>
      </c>
      <c r="P5203" s="81">
        <f t="shared" ref="P5203:P5266" si="822">MAX(0,G5203-O5203)</f>
        <v>2.3110440288624758</v>
      </c>
      <c r="Q5203" s="81">
        <f t="shared" ref="Q5203:Q5266" si="823">G5203-K5203</f>
        <v>2.3110440288624758</v>
      </c>
      <c r="S5203" s="1">
        <f t="shared" si="817"/>
        <v>6</v>
      </c>
      <c r="T5203" s="1" t="str">
        <f t="shared" si="818"/>
        <v>Off-Peak</v>
      </c>
    </row>
    <row r="5204" spans="1:20" x14ac:dyDescent="0.25">
      <c r="A5204" s="85">
        <v>45143.041666654346</v>
      </c>
      <c r="B5204" s="1">
        <v>8</v>
      </c>
      <c r="C5204" s="1">
        <v>5</v>
      </c>
      <c r="D5204" s="1">
        <v>2</v>
      </c>
      <c r="E5204" s="1" t="str">
        <f t="shared" ref="E5204:E5267" si="824">IF(AND(B5204&gt;=$C$5,B5204&lt;=$C$6),"Summer","Non-Summer")</f>
        <v>Summer</v>
      </c>
      <c r="F5204" s="78">
        <v>1.0809</v>
      </c>
      <c r="G5204" s="79">
        <f t="shared" ref="G5204:G5267" si="825">F5204*$G$13</f>
        <v>2.0564810165451965</v>
      </c>
      <c r="J5204" s="78">
        <v>0</v>
      </c>
      <c r="K5204" s="80">
        <f t="shared" ref="K5204:K5267" si="826">J5204*$K$13</f>
        <v>0</v>
      </c>
      <c r="L5204" s="68" t="str">
        <f t="shared" si="819"/>
        <v>Normal</v>
      </c>
      <c r="N5204" s="67">
        <f t="shared" si="820"/>
        <v>0</v>
      </c>
      <c r="O5204" s="67">
        <f t="shared" si="821"/>
        <v>0</v>
      </c>
      <c r="P5204" s="81">
        <f t="shared" si="822"/>
        <v>2.0564810165451965</v>
      </c>
      <c r="Q5204" s="81">
        <f t="shared" si="823"/>
        <v>2.0564810165451965</v>
      </c>
      <c r="S5204" s="1">
        <f t="shared" ref="S5204:S5267" si="827">WEEKDAY(A5204,2)</f>
        <v>6</v>
      </c>
      <c r="T5204" s="1" t="str">
        <f t="shared" ref="T5204:T5267" si="828">IF(S5204&gt;5,"Off-Peak",IF(AND(D5204&gt;=$C$7,D5204&lt;$C$8),"Peak","Off-Peak"))</f>
        <v>Off-Peak</v>
      </c>
    </row>
    <row r="5205" spans="1:20" x14ac:dyDescent="0.25">
      <c r="A5205" s="85">
        <v>45143.08333332101</v>
      </c>
      <c r="B5205" s="1">
        <v>8</v>
      </c>
      <c r="C5205" s="1">
        <v>5</v>
      </c>
      <c r="D5205" s="1">
        <v>3</v>
      </c>
      <c r="E5205" s="1" t="str">
        <f t="shared" si="824"/>
        <v>Summer</v>
      </c>
      <c r="F5205" s="78">
        <v>0.98419999999999996</v>
      </c>
      <c r="G5205" s="79">
        <f t="shared" si="825"/>
        <v>1.8725031145191806</v>
      </c>
      <c r="J5205" s="78">
        <v>0</v>
      </c>
      <c r="K5205" s="80">
        <f t="shared" si="826"/>
        <v>0</v>
      </c>
      <c r="L5205" s="68" t="str">
        <f t="shared" si="819"/>
        <v>Normal</v>
      </c>
      <c r="N5205" s="67">
        <f t="shared" si="820"/>
        <v>0</v>
      </c>
      <c r="O5205" s="67">
        <f t="shared" si="821"/>
        <v>0</v>
      </c>
      <c r="P5205" s="81">
        <f t="shared" si="822"/>
        <v>1.8725031145191806</v>
      </c>
      <c r="Q5205" s="81">
        <f t="shared" si="823"/>
        <v>1.8725031145191806</v>
      </c>
      <c r="S5205" s="1">
        <f t="shared" si="827"/>
        <v>6</v>
      </c>
      <c r="T5205" s="1" t="str">
        <f t="shared" si="828"/>
        <v>Off-Peak</v>
      </c>
    </row>
    <row r="5206" spans="1:20" x14ac:dyDescent="0.25">
      <c r="A5206" s="85">
        <v>45143.124999987675</v>
      </c>
      <c r="B5206" s="1">
        <v>8</v>
      </c>
      <c r="C5206" s="1">
        <v>5</v>
      </c>
      <c r="D5206" s="1">
        <v>4</v>
      </c>
      <c r="E5206" s="1" t="str">
        <f t="shared" si="824"/>
        <v>Summer</v>
      </c>
      <c r="F5206" s="78">
        <v>0.91710000000000003</v>
      </c>
      <c r="G5206" s="79">
        <f t="shared" si="825"/>
        <v>1.7448410956365989</v>
      </c>
      <c r="J5206" s="78">
        <v>0</v>
      </c>
      <c r="K5206" s="80">
        <f t="shared" si="826"/>
        <v>0</v>
      </c>
      <c r="L5206" s="68" t="str">
        <f t="shared" si="819"/>
        <v>Normal</v>
      </c>
      <c r="N5206" s="67">
        <f t="shared" si="820"/>
        <v>0</v>
      </c>
      <c r="O5206" s="67">
        <f t="shared" si="821"/>
        <v>0</v>
      </c>
      <c r="P5206" s="81">
        <f t="shared" si="822"/>
        <v>1.7448410956365989</v>
      </c>
      <c r="Q5206" s="81">
        <f t="shared" si="823"/>
        <v>1.7448410956365989</v>
      </c>
      <c r="S5206" s="1">
        <f t="shared" si="827"/>
        <v>6</v>
      </c>
      <c r="T5206" s="1" t="str">
        <f t="shared" si="828"/>
        <v>Off-Peak</v>
      </c>
    </row>
    <row r="5207" spans="1:20" x14ac:dyDescent="0.25">
      <c r="A5207" s="85">
        <v>45143.166666654339</v>
      </c>
      <c r="B5207" s="1">
        <v>8</v>
      </c>
      <c r="C5207" s="1">
        <v>5</v>
      </c>
      <c r="D5207" s="1">
        <v>5</v>
      </c>
      <c r="E5207" s="1" t="str">
        <f t="shared" si="824"/>
        <v>Summer</v>
      </c>
      <c r="F5207" s="78">
        <v>0.87590000000000001</v>
      </c>
      <c r="G5207" s="79">
        <f t="shared" si="825"/>
        <v>1.6664554745045219</v>
      </c>
      <c r="J5207" s="78">
        <v>0</v>
      </c>
      <c r="K5207" s="80">
        <f t="shared" si="826"/>
        <v>0</v>
      </c>
      <c r="L5207" s="68" t="str">
        <f t="shared" si="819"/>
        <v>Normal</v>
      </c>
      <c r="N5207" s="67">
        <f t="shared" si="820"/>
        <v>0</v>
      </c>
      <c r="O5207" s="67">
        <f t="shared" si="821"/>
        <v>0</v>
      </c>
      <c r="P5207" s="81">
        <f t="shared" si="822"/>
        <v>1.6664554745045219</v>
      </c>
      <c r="Q5207" s="81">
        <f t="shared" si="823"/>
        <v>1.6664554745045219</v>
      </c>
      <c r="S5207" s="1">
        <f t="shared" si="827"/>
        <v>6</v>
      </c>
      <c r="T5207" s="1" t="str">
        <f t="shared" si="828"/>
        <v>Off-Peak</v>
      </c>
    </row>
    <row r="5208" spans="1:20" x14ac:dyDescent="0.25">
      <c r="A5208" s="85">
        <v>45143.208333321003</v>
      </c>
      <c r="B5208" s="1">
        <v>8</v>
      </c>
      <c r="C5208" s="1">
        <v>5</v>
      </c>
      <c r="D5208" s="1">
        <v>6</v>
      </c>
      <c r="E5208" s="1" t="str">
        <f t="shared" si="824"/>
        <v>Summer</v>
      </c>
      <c r="F5208" s="78">
        <v>0.85470000000000002</v>
      </c>
      <c r="G5208" s="79">
        <f t="shared" si="825"/>
        <v>1.626121125766657</v>
      </c>
      <c r="J5208" s="78">
        <v>0.15079499999999998</v>
      </c>
      <c r="K5208" s="80">
        <f t="shared" si="826"/>
        <v>0.15079499999999998</v>
      </c>
      <c r="L5208" s="68" t="str">
        <f t="shared" si="819"/>
        <v>Normal</v>
      </c>
      <c r="N5208" s="67">
        <f t="shared" si="820"/>
        <v>0</v>
      </c>
      <c r="O5208" s="67">
        <f t="shared" si="821"/>
        <v>0.15079499999999998</v>
      </c>
      <c r="P5208" s="81">
        <f t="shared" si="822"/>
        <v>1.475326125766657</v>
      </c>
      <c r="Q5208" s="81">
        <f t="shared" si="823"/>
        <v>1.475326125766657</v>
      </c>
      <c r="S5208" s="1">
        <f t="shared" si="827"/>
        <v>6</v>
      </c>
      <c r="T5208" s="1" t="str">
        <f t="shared" si="828"/>
        <v>Off-Peak</v>
      </c>
    </row>
    <row r="5209" spans="1:20" x14ac:dyDescent="0.25">
      <c r="A5209" s="85">
        <v>45143.249999987667</v>
      </c>
      <c r="B5209" s="1">
        <v>8</v>
      </c>
      <c r="C5209" s="1">
        <v>5</v>
      </c>
      <c r="D5209" s="1">
        <v>7</v>
      </c>
      <c r="E5209" s="1" t="str">
        <f t="shared" si="824"/>
        <v>Summer</v>
      </c>
      <c r="F5209" s="78">
        <v>0.85960000000000003</v>
      </c>
      <c r="G5209" s="79">
        <f t="shared" si="825"/>
        <v>1.635443687503239</v>
      </c>
      <c r="J5209" s="78">
        <v>1.1459729999999999</v>
      </c>
      <c r="K5209" s="80">
        <f t="shared" si="826"/>
        <v>1.1459729999999999</v>
      </c>
      <c r="L5209" s="68" t="str">
        <f t="shared" si="819"/>
        <v>Normal</v>
      </c>
      <c r="N5209" s="67">
        <f t="shared" si="820"/>
        <v>0</v>
      </c>
      <c r="O5209" s="67">
        <f t="shared" si="821"/>
        <v>1.1459729999999999</v>
      </c>
      <c r="P5209" s="81">
        <f t="shared" si="822"/>
        <v>0.48947068750323908</v>
      </c>
      <c r="Q5209" s="81">
        <f t="shared" si="823"/>
        <v>0.48947068750323908</v>
      </c>
      <c r="S5209" s="1">
        <f t="shared" si="827"/>
        <v>6</v>
      </c>
      <c r="T5209" s="1" t="str">
        <f t="shared" si="828"/>
        <v>Off-Peak</v>
      </c>
    </row>
    <row r="5210" spans="1:20" x14ac:dyDescent="0.25">
      <c r="A5210" s="85">
        <v>45143.291666654331</v>
      </c>
      <c r="B5210" s="1">
        <v>8</v>
      </c>
      <c r="C5210" s="1">
        <v>5</v>
      </c>
      <c r="D5210" s="1">
        <v>8</v>
      </c>
      <c r="E5210" s="1" t="str">
        <f t="shared" si="824"/>
        <v>Summer</v>
      </c>
      <c r="F5210" s="78">
        <v>0.91649999999999998</v>
      </c>
      <c r="G5210" s="79">
        <f t="shared" si="825"/>
        <v>1.7436995574647725</v>
      </c>
      <c r="J5210" s="78">
        <v>2.6692990000000001</v>
      </c>
      <c r="K5210" s="80">
        <f t="shared" si="826"/>
        <v>2.6692990000000001</v>
      </c>
      <c r="L5210" s="68" t="str">
        <f t="shared" si="819"/>
        <v>Normal</v>
      </c>
      <c r="N5210" s="67">
        <f t="shared" si="820"/>
        <v>0.92559944253522763</v>
      </c>
      <c r="O5210" s="67">
        <f t="shared" si="821"/>
        <v>1.7436995574647725</v>
      </c>
      <c r="P5210" s="81">
        <f t="shared" si="822"/>
        <v>0</v>
      </c>
      <c r="Q5210" s="81">
        <f t="shared" si="823"/>
        <v>-0.92559944253522763</v>
      </c>
      <c r="S5210" s="1">
        <f t="shared" si="827"/>
        <v>6</v>
      </c>
      <c r="T5210" s="1" t="str">
        <f t="shared" si="828"/>
        <v>Off-Peak</v>
      </c>
    </row>
    <row r="5211" spans="1:20" x14ac:dyDescent="0.25">
      <c r="A5211" s="85">
        <v>45143.333333320996</v>
      </c>
      <c r="B5211" s="1">
        <v>8</v>
      </c>
      <c r="C5211" s="1">
        <v>5</v>
      </c>
      <c r="D5211" s="1">
        <v>9</v>
      </c>
      <c r="E5211" s="1" t="str">
        <f t="shared" si="824"/>
        <v>Summer</v>
      </c>
      <c r="F5211" s="78">
        <v>0.98099999999999998</v>
      </c>
      <c r="G5211" s="79">
        <f t="shared" si="825"/>
        <v>1.8664149109361068</v>
      </c>
      <c r="J5211" s="78">
        <v>3.9526940000000002</v>
      </c>
      <c r="K5211" s="80">
        <f t="shared" si="826"/>
        <v>3.9526940000000002</v>
      </c>
      <c r="L5211" s="68" t="str">
        <f t="shared" si="819"/>
        <v>Normal</v>
      </c>
      <c r="N5211" s="67">
        <f t="shared" si="820"/>
        <v>2.0862790890638934</v>
      </c>
      <c r="O5211" s="67">
        <f t="shared" si="821"/>
        <v>1.8664149109361068</v>
      </c>
      <c r="P5211" s="81">
        <f t="shared" si="822"/>
        <v>0</v>
      </c>
      <c r="Q5211" s="81">
        <f t="shared" si="823"/>
        <v>-2.0862790890638934</v>
      </c>
      <c r="S5211" s="1">
        <f t="shared" si="827"/>
        <v>6</v>
      </c>
      <c r="T5211" s="1" t="str">
        <f t="shared" si="828"/>
        <v>Off-Peak</v>
      </c>
    </row>
    <row r="5212" spans="1:20" x14ac:dyDescent="0.25">
      <c r="A5212" s="85">
        <v>45143.37499998766</v>
      </c>
      <c r="B5212" s="1">
        <v>8</v>
      </c>
      <c r="C5212" s="1">
        <v>5</v>
      </c>
      <c r="D5212" s="1">
        <v>10</v>
      </c>
      <c r="E5212" s="1" t="str">
        <f t="shared" si="824"/>
        <v>Summer</v>
      </c>
      <c r="F5212" s="78">
        <v>1.0558000000000001</v>
      </c>
      <c r="G5212" s="79">
        <f t="shared" si="825"/>
        <v>2.0087266696904607</v>
      </c>
      <c r="J5212" s="78">
        <v>4.8697740000000005</v>
      </c>
      <c r="K5212" s="80">
        <f t="shared" si="826"/>
        <v>4.8697740000000005</v>
      </c>
      <c r="L5212" s="68" t="str">
        <f t="shared" si="819"/>
        <v>Normal</v>
      </c>
      <c r="N5212" s="67">
        <f t="shared" si="820"/>
        <v>2.8610473303095398</v>
      </c>
      <c r="O5212" s="67">
        <f t="shared" si="821"/>
        <v>2.0087266696904607</v>
      </c>
      <c r="P5212" s="81">
        <f t="shared" si="822"/>
        <v>0</v>
      </c>
      <c r="Q5212" s="81">
        <f t="shared" si="823"/>
        <v>-2.8610473303095398</v>
      </c>
      <c r="S5212" s="1">
        <f t="shared" si="827"/>
        <v>6</v>
      </c>
      <c r="T5212" s="1" t="str">
        <f t="shared" si="828"/>
        <v>Off-Peak</v>
      </c>
    </row>
    <row r="5213" spans="1:20" x14ac:dyDescent="0.25">
      <c r="A5213" s="85">
        <v>45143.416666654324</v>
      </c>
      <c r="B5213" s="1">
        <v>8</v>
      </c>
      <c r="C5213" s="1">
        <v>5</v>
      </c>
      <c r="D5213" s="1">
        <v>11</v>
      </c>
      <c r="E5213" s="1" t="str">
        <f t="shared" si="824"/>
        <v>Summer</v>
      </c>
      <c r="F5213" s="78">
        <v>1.119</v>
      </c>
      <c r="G5213" s="79">
        <f t="shared" si="825"/>
        <v>2.1289686904561709</v>
      </c>
      <c r="J5213" s="78">
        <v>4.9983050000000002</v>
      </c>
      <c r="K5213" s="80">
        <f t="shared" si="826"/>
        <v>4.9983050000000002</v>
      </c>
      <c r="L5213" s="68" t="str">
        <f t="shared" si="819"/>
        <v>Normal</v>
      </c>
      <c r="N5213" s="67">
        <f t="shared" si="820"/>
        <v>2.8693363095438293</v>
      </c>
      <c r="O5213" s="67">
        <f t="shared" si="821"/>
        <v>2.1289686904561709</v>
      </c>
      <c r="P5213" s="81">
        <f t="shared" si="822"/>
        <v>0</v>
      </c>
      <c r="Q5213" s="81">
        <f t="shared" si="823"/>
        <v>-2.8693363095438293</v>
      </c>
      <c r="S5213" s="1">
        <f t="shared" si="827"/>
        <v>6</v>
      </c>
      <c r="T5213" s="1" t="str">
        <f t="shared" si="828"/>
        <v>Off-Peak</v>
      </c>
    </row>
    <row r="5214" spans="1:20" x14ac:dyDescent="0.25">
      <c r="A5214" s="85">
        <v>45143.458333320988</v>
      </c>
      <c r="B5214" s="1">
        <v>8</v>
      </c>
      <c r="C5214" s="1">
        <v>5</v>
      </c>
      <c r="D5214" s="1">
        <v>12</v>
      </c>
      <c r="E5214" s="1" t="str">
        <f t="shared" si="824"/>
        <v>Summer</v>
      </c>
      <c r="F5214" s="78">
        <v>1.1741999999999999</v>
      </c>
      <c r="G5214" s="79">
        <f t="shared" si="825"/>
        <v>2.233990202264196</v>
      </c>
      <c r="J5214" s="78">
        <v>4.9845769999999998</v>
      </c>
      <c r="K5214" s="80">
        <f t="shared" si="826"/>
        <v>4.9845769999999998</v>
      </c>
      <c r="L5214" s="68" t="str">
        <f t="shared" si="819"/>
        <v>Normal</v>
      </c>
      <c r="N5214" s="67">
        <f t="shared" si="820"/>
        <v>2.7505867977358038</v>
      </c>
      <c r="O5214" s="67">
        <f t="shared" si="821"/>
        <v>2.233990202264196</v>
      </c>
      <c r="P5214" s="81">
        <f t="shared" si="822"/>
        <v>0</v>
      </c>
      <c r="Q5214" s="81">
        <f t="shared" si="823"/>
        <v>-2.7505867977358038</v>
      </c>
      <c r="S5214" s="1">
        <f t="shared" si="827"/>
        <v>6</v>
      </c>
      <c r="T5214" s="1" t="str">
        <f t="shared" si="828"/>
        <v>Off-Peak</v>
      </c>
    </row>
    <row r="5215" spans="1:20" x14ac:dyDescent="0.25">
      <c r="A5215" s="85">
        <v>45143.499999987653</v>
      </c>
      <c r="B5215" s="1">
        <v>8</v>
      </c>
      <c r="C5215" s="1">
        <v>5</v>
      </c>
      <c r="D5215" s="1">
        <v>13</v>
      </c>
      <c r="E5215" s="1" t="str">
        <f t="shared" si="824"/>
        <v>Summer</v>
      </c>
      <c r="F5215" s="78">
        <v>1.2250000000000001</v>
      </c>
      <c r="G5215" s="79">
        <f t="shared" si="825"/>
        <v>2.3306404341454954</v>
      </c>
      <c r="J5215" s="78">
        <v>4.9909350000000003</v>
      </c>
      <c r="K5215" s="80">
        <f t="shared" si="826"/>
        <v>4.9909350000000003</v>
      </c>
      <c r="L5215" s="68" t="str">
        <f t="shared" si="819"/>
        <v>Normal</v>
      </c>
      <c r="N5215" s="67">
        <f t="shared" si="820"/>
        <v>2.660294565854505</v>
      </c>
      <c r="O5215" s="67">
        <f t="shared" si="821"/>
        <v>2.3306404341454954</v>
      </c>
      <c r="P5215" s="81">
        <f t="shared" si="822"/>
        <v>0</v>
      </c>
      <c r="Q5215" s="81">
        <f t="shared" si="823"/>
        <v>-2.660294565854505</v>
      </c>
      <c r="S5215" s="1">
        <f t="shared" si="827"/>
        <v>6</v>
      </c>
      <c r="T5215" s="1" t="str">
        <f t="shared" si="828"/>
        <v>Off-Peak</v>
      </c>
    </row>
    <row r="5216" spans="1:20" x14ac:dyDescent="0.25">
      <c r="A5216" s="85">
        <v>45143.541666654317</v>
      </c>
      <c r="B5216" s="1">
        <v>8</v>
      </c>
      <c r="C5216" s="1">
        <v>5</v>
      </c>
      <c r="D5216" s="1">
        <v>14</v>
      </c>
      <c r="E5216" s="1" t="str">
        <f t="shared" si="824"/>
        <v>Summer</v>
      </c>
      <c r="F5216" s="78">
        <v>1.2494000000000001</v>
      </c>
      <c r="G5216" s="79">
        <f t="shared" si="825"/>
        <v>2.3770629864664343</v>
      </c>
      <c r="J5216" s="78">
        <v>4.7818750000000003</v>
      </c>
      <c r="K5216" s="80">
        <f t="shared" si="826"/>
        <v>4.7818750000000003</v>
      </c>
      <c r="L5216" s="68" t="str">
        <f t="shared" si="819"/>
        <v>Normal</v>
      </c>
      <c r="N5216" s="67">
        <f t="shared" si="820"/>
        <v>2.404812013533566</v>
      </c>
      <c r="O5216" s="67">
        <f t="shared" si="821"/>
        <v>2.3770629864664343</v>
      </c>
      <c r="P5216" s="81">
        <f t="shared" si="822"/>
        <v>0</v>
      </c>
      <c r="Q5216" s="81">
        <f t="shared" si="823"/>
        <v>-2.404812013533566</v>
      </c>
      <c r="S5216" s="1">
        <f t="shared" si="827"/>
        <v>6</v>
      </c>
      <c r="T5216" s="1" t="str">
        <f t="shared" si="828"/>
        <v>Off-Peak</v>
      </c>
    </row>
    <row r="5217" spans="1:20" x14ac:dyDescent="0.25">
      <c r="A5217" s="85">
        <v>45143.583333320981</v>
      </c>
      <c r="B5217" s="1">
        <v>8</v>
      </c>
      <c r="C5217" s="1">
        <v>5</v>
      </c>
      <c r="D5217" s="1">
        <v>15</v>
      </c>
      <c r="E5217" s="1" t="str">
        <f t="shared" si="824"/>
        <v>Summer</v>
      </c>
      <c r="F5217" s="78">
        <v>1.2553000000000001</v>
      </c>
      <c r="G5217" s="79">
        <f t="shared" si="825"/>
        <v>2.3882881118227268</v>
      </c>
      <c r="J5217" s="78">
        <v>4.5428800000000003</v>
      </c>
      <c r="K5217" s="80">
        <f t="shared" si="826"/>
        <v>4.5428800000000003</v>
      </c>
      <c r="L5217" s="68" t="str">
        <f t="shared" si="819"/>
        <v>Normal</v>
      </c>
      <c r="N5217" s="67">
        <f t="shared" si="820"/>
        <v>2.1545918881772734</v>
      </c>
      <c r="O5217" s="67">
        <f t="shared" si="821"/>
        <v>2.3882881118227268</v>
      </c>
      <c r="P5217" s="81">
        <f t="shared" si="822"/>
        <v>0</v>
      </c>
      <c r="Q5217" s="81">
        <f t="shared" si="823"/>
        <v>-2.1545918881772734</v>
      </c>
      <c r="S5217" s="1">
        <f t="shared" si="827"/>
        <v>6</v>
      </c>
      <c r="T5217" s="1" t="str">
        <f t="shared" si="828"/>
        <v>Off-Peak</v>
      </c>
    </row>
    <row r="5218" spans="1:20" x14ac:dyDescent="0.25">
      <c r="A5218" s="85">
        <v>45143.624999987645</v>
      </c>
      <c r="B5218" s="1">
        <v>8</v>
      </c>
      <c r="C5218" s="1">
        <v>5</v>
      </c>
      <c r="D5218" s="1">
        <v>16</v>
      </c>
      <c r="E5218" s="1" t="str">
        <f t="shared" si="824"/>
        <v>Summer</v>
      </c>
      <c r="F5218" s="78">
        <v>1.2917000000000001</v>
      </c>
      <c r="G5218" s="79">
        <f t="shared" si="825"/>
        <v>2.457541427580193</v>
      </c>
      <c r="J5218" s="78">
        <v>3.300141</v>
      </c>
      <c r="K5218" s="80">
        <f t="shared" si="826"/>
        <v>3.300141</v>
      </c>
      <c r="L5218" s="68" t="str">
        <f t="shared" si="819"/>
        <v>Normal</v>
      </c>
      <c r="N5218" s="67">
        <f t="shared" si="820"/>
        <v>0.84259957241980699</v>
      </c>
      <c r="O5218" s="67">
        <f t="shared" si="821"/>
        <v>2.457541427580193</v>
      </c>
      <c r="P5218" s="81">
        <f t="shared" si="822"/>
        <v>0</v>
      </c>
      <c r="Q5218" s="81">
        <f t="shared" si="823"/>
        <v>-0.84259957241980699</v>
      </c>
      <c r="S5218" s="1">
        <f t="shared" si="827"/>
        <v>6</v>
      </c>
      <c r="T5218" s="1" t="str">
        <f t="shared" si="828"/>
        <v>Off-Peak</v>
      </c>
    </row>
    <row r="5219" spans="1:20" x14ac:dyDescent="0.25">
      <c r="A5219" s="85">
        <v>45143.66666665431</v>
      </c>
      <c r="B5219" s="1">
        <v>8</v>
      </c>
      <c r="C5219" s="1">
        <v>5</v>
      </c>
      <c r="D5219" s="1">
        <v>17</v>
      </c>
      <c r="E5219" s="1" t="str">
        <f t="shared" si="824"/>
        <v>Summer</v>
      </c>
      <c r="F5219" s="78">
        <v>1.3301000000000001</v>
      </c>
      <c r="G5219" s="79">
        <f t="shared" si="825"/>
        <v>2.5305998705770802</v>
      </c>
      <c r="J5219" s="78">
        <v>2.3090900000000003</v>
      </c>
      <c r="K5219" s="80">
        <f t="shared" si="826"/>
        <v>2.3090900000000003</v>
      </c>
      <c r="L5219" s="68" t="str">
        <f t="shared" si="819"/>
        <v>Normal</v>
      </c>
      <c r="N5219" s="67">
        <f t="shared" si="820"/>
        <v>0</v>
      </c>
      <c r="O5219" s="67">
        <f t="shared" si="821"/>
        <v>2.3090900000000003</v>
      </c>
      <c r="P5219" s="81">
        <f t="shared" si="822"/>
        <v>0.22150987057707994</v>
      </c>
      <c r="Q5219" s="81">
        <f t="shared" si="823"/>
        <v>0.22150987057707994</v>
      </c>
      <c r="S5219" s="1">
        <f t="shared" si="827"/>
        <v>6</v>
      </c>
      <c r="T5219" s="1" t="str">
        <f t="shared" si="828"/>
        <v>Off-Peak</v>
      </c>
    </row>
    <row r="5220" spans="1:20" x14ac:dyDescent="0.25">
      <c r="A5220" s="85">
        <v>45143.708333320974</v>
      </c>
      <c r="B5220" s="1">
        <v>8</v>
      </c>
      <c r="C5220" s="1">
        <v>5</v>
      </c>
      <c r="D5220" s="1">
        <v>18</v>
      </c>
      <c r="E5220" s="1" t="str">
        <f t="shared" si="824"/>
        <v>Summer</v>
      </c>
      <c r="F5220" s="78">
        <v>1.3745000000000001</v>
      </c>
      <c r="G5220" s="79">
        <f t="shared" si="825"/>
        <v>2.6150736952922315</v>
      </c>
      <c r="J5220" s="78">
        <v>0.953407</v>
      </c>
      <c r="K5220" s="80">
        <f t="shared" si="826"/>
        <v>0.953407</v>
      </c>
      <c r="L5220" s="68" t="str">
        <f t="shared" si="819"/>
        <v>Normal</v>
      </c>
      <c r="N5220" s="67">
        <f t="shared" si="820"/>
        <v>0</v>
      </c>
      <c r="O5220" s="67">
        <f t="shared" si="821"/>
        <v>0.953407</v>
      </c>
      <c r="P5220" s="81">
        <f t="shared" si="822"/>
        <v>1.6616666952922317</v>
      </c>
      <c r="Q5220" s="81">
        <f t="shared" si="823"/>
        <v>1.6616666952922317</v>
      </c>
      <c r="S5220" s="1">
        <f t="shared" si="827"/>
        <v>6</v>
      </c>
      <c r="T5220" s="1" t="str">
        <f t="shared" si="828"/>
        <v>Off-Peak</v>
      </c>
    </row>
    <row r="5221" spans="1:20" x14ac:dyDescent="0.25">
      <c r="A5221" s="85">
        <v>45143.749999987638</v>
      </c>
      <c r="B5221" s="1">
        <v>8</v>
      </c>
      <c r="C5221" s="1">
        <v>5</v>
      </c>
      <c r="D5221" s="1">
        <v>19</v>
      </c>
      <c r="E5221" s="1" t="str">
        <f t="shared" si="824"/>
        <v>Summer</v>
      </c>
      <c r="F5221" s="78">
        <v>1.3763000000000001</v>
      </c>
      <c r="G5221" s="79">
        <f t="shared" si="825"/>
        <v>2.6184983098077104</v>
      </c>
      <c r="J5221" s="78">
        <v>0.10569199999999999</v>
      </c>
      <c r="K5221" s="80">
        <f t="shared" si="826"/>
        <v>0.10569199999999999</v>
      </c>
      <c r="L5221" s="68" t="str">
        <f t="shared" si="819"/>
        <v>Normal</v>
      </c>
      <c r="N5221" s="67">
        <f t="shared" si="820"/>
        <v>0</v>
      </c>
      <c r="O5221" s="67">
        <f t="shared" si="821"/>
        <v>0.10569199999999999</v>
      </c>
      <c r="P5221" s="81">
        <f t="shared" si="822"/>
        <v>2.5128063098077105</v>
      </c>
      <c r="Q5221" s="81">
        <f t="shared" si="823"/>
        <v>2.5128063098077105</v>
      </c>
      <c r="S5221" s="1">
        <f t="shared" si="827"/>
        <v>6</v>
      </c>
      <c r="T5221" s="1" t="str">
        <f t="shared" si="828"/>
        <v>Off-Peak</v>
      </c>
    </row>
    <row r="5222" spans="1:20" x14ac:dyDescent="0.25">
      <c r="A5222" s="85">
        <v>45143.791666654302</v>
      </c>
      <c r="B5222" s="1">
        <v>8</v>
      </c>
      <c r="C5222" s="1">
        <v>5</v>
      </c>
      <c r="D5222" s="1">
        <v>20</v>
      </c>
      <c r="E5222" s="1" t="str">
        <f t="shared" si="824"/>
        <v>Summer</v>
      </c>
      <c r="F5222" s="78">
        <v>1.3272999999999999</v>
      </c>
      <c r="G5222" s="79">
        <f t="shared" si="825"/>
        <v>2.5252726924418902</v>
      </c>
      <c r="J5222" s="78">
        <v>0</v>
      </c>
      <c r="K5222" s="80">
        <f t="shared" si="826"/>
        <v>0</v>
      </c>
      <c r="L5222" s="68" t="str">
        <f t="shared" si="819"/>
        <v>Normal</v>
      </c>
      <c r="N5222" s="67">
        <f t="shared" si="820"/>
        <v>0</v>
      </c>
      <c r="O5222" s="67">
        <f t="shared" si="821"/>
        <v>0</v>
      </c>
      <c r="P5222" s="81">
        <f t="shared" si="822"/>
        <v>2.5252726924418902</v>
      </c>
      <c r="Q5222" s="81">
        <f t="shared" si="823"/>
        <v>2.5252726924418902</v>
      </c>
      <c r="S5222" s="1">
        <f t="shared" si="827"/>
        <v>6</v>
      </c>
      <c r="T5222" s="1" t="str">
        <f t="shared" si="828"/>
        <v>Off-Peak</v>
      </c>
    </row>
    <row r="5223" spans="1:20" x14ac:dyDescent="0.25">
      <c r="A5223" s="85">
        <v>45143.833333320967</v>
      </c>
      <c r="B5223" s="1">
        <v>8</v>
      </c>
      <c r="C5223" s="1">
        <v>5</v>
      </c>
      <c r="D5223" s="1">
        <v>21</v>
      </c>
      <c r="E5223" s="1" t="str">
        <f t="shared" si="824"/>
        <v>Summer</v>
      </c>
      <c r="F5223" s="78">
        <v>1.3044</v>
      </c>
      <c r="G5223" s="79">
        <f t="shared" si="825"/>
        <v>2.4817039855505176</v>
      </c>
      <c r="J5223" s="78">
        <v>0</v>
      </c>
      <c r="K5223" s="80">
        <f t="shared" si="826"/>
        <v>0</v>
      </c>
      <c r="L5223" s="68" t="str">
        <f t="shared" si="819"/>
        <v>Normal</v>
      </c>
      <c r="N5223" s="67">
        <f t="shared" si="820"/>
        <v>0</v>
      </c>
      <c r="O5223" s="67">
        <f t="shared" si="821"/>
        <v>0</v>
      </c>
      <c r="P5223" s="81">
        <f t="shared" si="822"/>
        <v>2.4817039855505176</v>
      </c>
      <c r="Q5223" s="81">
        <f t="shared" si="823"/>
        <v>2.4817039855505176</v>
      </c>
      <c r="S5223" s="1">
        <f t="shared" si="827"/>
        <v>6</v>
      </c>
      <c r="T5223" s="1" t="str">
        <f t="shared" si="828"/>
        <v>Off-Peak</v>
      </c>
    </row>
    <row r="5224" spans="1:20" x14ac:dyDescent="0.25">
      <c r="A5224" s="85">
        <v>45143.874999987631</v>
      </c>
      <c r="B5224" s="1">
        <v>8</v>
      </c>
      <c r="C5224" s="1">
        <v>5</v>
      </c>
      <c r="D5224" s="1">
        <v>22</v>
      </c>
      <c r="E5224" s="1" t="str">
        <f t="shared" si="824"/>
        <v>Summer</v>
      </c>
      <c r="F5224" s="78">
        <v>1.2865</v>
      </c>
      <c r="G5224" s="79">
        <f t="shared" si="825"/>
        <v>2.4476480967576975</v>
      </c>
      <c r="J5224" s="78">
        <v>0</v>
      </c>
      <c r="K5224" s="80">
        <f t="shared" si="826"/>
        <v>0</v>
      </c>
      <c r="L5224" s="68" t="str">
        <f t="shared" si="819"/>
        <v>Normal</v>
      </c>
      <c r="N5224" s="67">
        <f t="shared" si="820"/>
        <v>0</v>
      </c>
      <c r="O5224" s="67">
        <f t="shared" si="821"/>
        <v>0</v>
      </c>
      <c r="P5224" s="81">
        <f t="shared" si="822"/>
        <v>2.4476480967576975</v>
      </c>
      <c r="Q5224" s="81">
        <f t="shared" si="823"/>
        <v>2.4476480967576975</v>
      </c>
      <c r="S5224" s="1">
        <f t="shared" si="827"/>
        <v>6</v>
      </c>
      <c r="T5224" s="1" t="str">
        <f t="shared" si="828"/>
        <v>Off-Peak</v>
      </c>
    </row>
    <row r="5225" spans="1:20" x14ac:dyDescent="0.25">
      <c r="A5225" s="85">
        <v>45143.916666654295</v>
      </c>
      <c r="B5225" s="1">
        <v>8</v>
      </c>
      <c r="C5225" s="1">
        <v>5</v>
      </c>
      <c r="D5225" s="1">
        <v>23</v>
      </c>
      <c r="E5225" s="1" t="str">
        <f t="shared" si="824"/>
        <v>Summer</v>
      </c>
      <c r="F5225" s="78">
        <v>1.2149000000000001</v>
      </c>
      <c r="G5225" s="79">
        <f t="shared" si="825"/>
        <v>2.3114245415864185</v>
      </c>
      <c r="J5225" s="78">
        <v>0</v>
      </c>
      <c r="K5225" s="80">
        <f t="shared" si="826"/>
        <v>0</v>
      </c>
      <c r="L5225" s="68" t="str">
        <f t="shared" si="819"/>
        <v>Normal</v>
      </c>
      <c r="N5225" s="67">
        <f t="shared" si="820"/>
        <v>0</v>
      </c>
      <c r="O5225" s="67">
        <f t="shared" si="821"/>
        <v>0</v>
      </c>
      <c r="P5225" s="81">
        <f t="shared" si="822"/>
        <v>2.3114245415864185</v>
      </c>
      <c r="Q5225" s="81">
        <f t="shared" si="823"/>
        <v>2.3114245415864185</v>
      </c>
      <c r="S5225" s="1">
        <f t="shared" si="827"/>
        <v>6</v>
      </c>
      <c r="T5225" s="1" t="str">
        <f t="shared" si="828"/>
        <v>Off-Peak</v>
      </c>
    </row>
    <row r="5226" spans="1:20" x14ac:dyDescent="0.25">
      <c r="A5226" s="85">
        <v>45143.958333320959</v>
      </c>
      <c r="B5226" s="1">
        <v>8</v>
      </c>
      <c r="C5226" s="1">
        <v>6</v>
      </c>
      <c r="D5226" s="1">
        <v>0</v>
      </c>
      <c r="E5226" s="1" t="str">
        <f t="shared" si="824"/>
        <v>Summer</v>
      </c>
      <c r="F5226" s="78">
        <v>1.0974999999999999</v>
      </c>
      <c r="G5226" s="79">
        <f t="shared" si="825"/>
        <v>2.0880635726323926</v>
      </c>
      <c r="J5226" s="78">
        <v>0</v>
      </c>
      <c r="K5226" s="80">
        <f t="shared" si="826"/>
        <v>0</v>
      </c>
      <c r="L5226" s="68" t="str">
        <f t="shared" si="819"/>
        <v>Normal</v>
      </c>
      <c r="N5226" s="67">
        <f t="shared" si="820"/>
        <v>0</v>
      </c>
      <c r="O5226" s="67">
        <f t="shared" si="821"/>
        <v>0</v>
      </c>
      <c r="P5226" s="81">
        <f t="shared" si="822"/>
        <v>2.0880635726323926</v>
      </c>
      <c r="Q5226" s="81">
        <f t="shared" si="823"/>
        <v>2.0880635726323926</v>
      </c>
      <c r="S5226" s="1">
        <f t="shared" si="827"/>
        <v>6</v>
      </c>
      <c r="T5226" s="1" t="str">
        <f t="shared" si="828"/>
        <v>Off-Peak</v>
      </c>
    </row>
    <row r="5227" spans="1:20" x14ac:dyDescent="0.25">
      <c r="A5227" s="85">
        <v>45143.999999987624</v>
      </c>
      <c r="B5227" s="1">
        <v>8</v>
      </c>
      <c r="C5227" s="1">
        <v>6</v>
      </c>
      <c r="D5227" s="1">
        <v>1</v>
      </c>
      <c r="E5227" s="1" t="str">
        <f t="shared" si="824"/>
        <v>Summer</v>
      </c>
      <c r="F5227" s="78">
        <v>0.98080000000000001</v>
      </c>
      <c r="G5227" s="79">
        <f t="shared" si="825"/>
        <v>1.8660343982121648</v>
      </c>
      <c r="J5227" s="78">
        <v>0</v>
      </c>
      <c r="K5227" s="80">
        <f t="shared" si="826"/>
        <v>0</v>
      </c>
      <c r="L5227" s="68" t="str">
        <f t="shared" si="819"/>
        <v>Normal</v>
      </c>
      <c r="N5227" s="67">
        <f t="shared" si="820"/>
        <v>0</v>
      </c>
      <c r="O5227" s="67">
        <f t="shared" si="821"/>
        <v>0</v>
      </c>
      <c r="P5227" s="81">
        <f t="shared" si="822"/>
        <v>1.8660343982121648</v>
      </c>
      <c r="Q5227" s="81">
        <f t="shared" si="823"/>
        <v>1.8660343982121648</v>
      </c>
      <c r="S5227" s="1">
        <f t="shared" si="827"/>
        <v>7</v>
      </c>
      <c r="T5227" s="1" t="str">
        <f t="shared" si="828"/>
        <v>Off-Peak</v>
      </c>
    </row>
    <row r="5228" spans="1:20" x14ac:dyDescent="0.25">
      <c r="A5228" s="85">
        <v>45144.041666654288</v>
      </c>
      <c r="B5228" s="1">
        <v>8</v>
      </c>
      <c r="C5228" s="1">
        <v>6</v>
      </c>
      <c r="D5228" s="1">
        <v>2</v>
      </c>
      <c r="E5228" s="1" t="str">
        <f t="shared" si="824"/>
        <v>Summer</v>
      </c>
      <c r="F5228" s="78">
        <v>0.88129999999999997</v>
      </c>
      <c r="G5228" s="79">
        <f t="shared" si="825"/>
        <v>1.676729318050959</v>
      </c>
      <c r="J5228" s="78">
        <v>0</v>
      </c>
      <c r="K5228" s="80">
        <f t="shared" si="826"/>
        <v>0</v>
      </c>
      <c r="L5228" s="68" t="str">
        <f t="shared" si="819"/>
        <v>Normal</v>
      </c>
      <c r="N5228" s="67">
        <f t="shared" si="820"/>
        <v>0</v>
      </c>
      <c r="O5228" s="67">
        <f t="shared" si="821"/>
        <v>0</v>
      </c>
      <c r="P5228" s="81">
        <f t="shared" si="822"/>
        <v>1.676729318050959</v>
      </c>
      <c r="Q5228" s="81">
        <f t="shared" si="823"/>
        <v>1.676729318050959</v>
      </c>
      <c r="S5228" s="1">
        <f t="shared" si="827"/>
        <v>7</v>
      </c>
      <c r="T5228" s="1" t="str">
        <f t="shared" si="828"/>
        <v>Off-Peak</v>
      </c>
    </row>
    <row r="5229" spans="1:20" x14ac:dyDescent="0.25">
      <c r="A5229" s="85">
        <v>45144.083333320952</v>
      </c>
      <c r="B5229" s="1">
        <v>8</v>
      </c>
      <c r="C5229" s="1">
        <v>6</v>
      </c>
      <c r="D5229" s="1">
        <v>3</v>
      </c>
      <c r="E5229" s="1" t="str">
        <f t="shared" si="824"/>
        <v>Summer</v>
      </c>
      <c r="F5229" s="78">
        <v>0.81210000000000004</v>
      </c>
      <c r="G5229" s="79">
        <f t="shared" si="825"/>
        <v>1.5450719155669852</v>
      </c>
      <c r="J5229" s="78">
        <v>0</v>
      </c>
      <c r="K5229" s="80">
        <f t="shared" si="826"/>
        <v>0</v>
      </c>
      <c r="L5229" s="68" t="str">
        <f t="shared" si="819"/>
        <v>Normal</v>
      </c>
      <c r="N5229" s="67">
        <f t="shared" si="820"/>
        <v>0</v>
      </c>
      <c r="O5229" s="67">
        <f t="shared" si="821"/>
        <v>0</v>
      </c>
      <c r="P5229" s="81">
        <f t="shared" si="822"/>
        <v>1.5450719155669852</v>
      </c>
      <c r="Q5229" s="81">
        <f t="shared" si="823"/>
        <v>1.5450719155669852</v>
      </c>
      <c r="S5229" s="1">
        <f t="shared" si="827"/>
        <v>7</v>
      </c>
      <c r="T5229" s="1" t="str">
        <f t="shared" si="828"/>
        <v>Off-Peak</v>
      </c>
    </row>
    <row r="5230" spans="1:20" x14ac:dyDescent="0.25">
      <c r="A5230" s="85">
        <v>45144.124999987616</v>
      </c>
      <c r="B5230" s="1">
        <v>8</v>
      </c>
      <c r="C5230" s="1">
        <v>6</v>
      </c>
      <c r="D5230" s="1">
        <v>4</v>
      </c>
      <c r="E5230" s="1" t="str">
        <f t="shared" si="824"/>
        <v>Summer</v>
      </c>
      <c r="F5230" s="78">
        <v>0.76249999999999996</v>
      </c>
      <c r="G5230" s="79">
        <f t="shared" si="825"/>
        <v>1.4507047600293388</v>
      </c>
      <c r="J5230" s="78">
        <v>0</v>
      </c>
      <c r="K5230" s="80">
        <f t="shared" si="826"/>
        <v>0</v>
      </c>
      <c r="L5230" s="68" t="str">
        <f t="shared" si="819"/>
        <v>Normal</v>
      </c>
      <c r="N5230" s="67">
        <f t="shared" si="820"/>
        <v>0</v>
      </c>
      <c r="O5230" s="67">
        <f t="shared" si="821"/>
        <v>0</v>
      </c>
      <c r="P5230" s="81">
        <f t="shared" si="822"/>
        <v>1.4507047600293388</v>
      </c>
      <c r="Q5230" s="81">
        <f t="shared" si="823"/>
        <v>1.4507047600293388</v>
      </c>
      <c r="S5230" s="1">
        <f t="shared" si="827"/>
        <v>7</v>
      </c>
      <c r="T5230" s="1" t="str">
        <f t="shared" si="828"/>
        <v>Off-Peak</v>
      </c>
    </row>
    <row r="5231" spans="1:20" x14ac:dyDescent="0.25">
      <c r="A5231" s="85">
        <v>45144.166666654281</v>
      </c>
      <c r="B5231" s="1">
        <v>8</v>
      </c>
      <c r="C5231" s="1">
        <v>6</v>
      </c>
      <c r="D5231" s="1">
        <v>5</v>
      </c>
      <c r="E5231" s="1" t="str">
        <f t="shared" si="824"/>
        <v>Summer</v>
      </c>
      <c r="F5231" s="78">
        <v>0.73229999999999995</v>
      </c>
      <c r="G5231" s="79">
        <f t="shared" si="825"/>
        <v>1.3932473387140785</v>
      </c>
      <c r="J5231" s="78">
        <v>0</v>
      </c>
      <c r="K5231" s="80">
        <f t="shared" si="826"/>
        <v>0</v>
      </c>
      <c r="L5231" s="68" t="str">
        <f t="shared" si="819"/>
        <v>Normal</v>
      </c>
      <c r="N5231" s="67">
        <f t="shared" si="820"/>
        <v>0</v>
      </c>
      <c r="O5231" s="67">
        <f t="shared" si="821"/>
        <v>0</v>
      </c>
      <c r="P5231" s="81">
        <f t="shared" si="822"/>
        <v>1.3932473387140785</v>
      </c>
      <c r="Q5231" s="81">
        <f t="shared" si="823"/>
        <v>1.3932473387140785</v>
      </c>
      <c r="S5231" s="1">
        <f t="shared" si="827"/>
        <v>7</v>
      </c>
      <c r="T5231" s="1" t="str">
        <f t="shared" si="828"/>
        <v>Off-Peak</v>
      </c>
    </row>
    <row r="5232" spans="1:20" x14ac:dyDescent="0.25">
      <c r="A5232" s="85">
        <v>45144.208333320945</v>
      </c>
      <c r="B5232" s="1">
        <v>8</v>
      </c>
      <c r="C5232" s="1">
        <v>6</v>
      </c>
      <c r="D5232" s="1">
        <v>6</v>
      </c>
      <c r="E5232" s="1" t="str">
        <f t="shared" si="824"/>
        <v>Summer</v>
      </c>
      <c r="F5232" s="78">
        <v>0.71799999999999997</v>
      </c>
      <c r="G5232" s="79">
        <f t="shared" si="825"/>
        <v>1.3660406789522168</v>
      </c>
      <c r="J5232" s="78">
        <v>0.15419300000000002</v>
      </c>
      <c r="K5232" s="80">
        <f t="shared" si="826"/>
        <v>0.15419300000000002</v>
      </c>
      <c r="L5232" s="68" t="str">
        <f t="shared" si="819"/>
        <v>Normal</v>
      </c>
      <c r="N5232" s="67">
        <f t="shared" si="820"/>
        <v>0</v>
      </c>
      <c r="O5232" s="67">
        <f t="shared" si="821"/>
        <v>0.15419300000000002</v>
      </c>
      <c r="P5232" s="81">
        <f t="shared" si="822"/>
        <v>1.2118476789522168</v>
      </c>
      <c r="Q5232" s="81">
        <f t="shared" si="823"/>
        <v>1.2118476789522168</v>
      </c>
      <c r="S5232" s="1">
        <f t="shared" si="827"/>
        <v>7</v>
      </c>
      <c r="T5232" s="1" t="str">
        <f t="shared" si="828"/>
        <v>Off-Peak</v>
      </c>
    </row>
    <row r="5233" spans="1:20" x14ac:dyDescent="0.25">
      <c r="A5233" s="85">
        <v>45144.249999987609</v>
      </c>
      <c r="B5233" s="1">
        <v>8</v>
      </c>
      <c r="C5233" s="1">
        <v>6</v>
      </c>
      <c r="D5233" s="1">
        <v>7</v>
      </c>
      <c r="E5233" s="1" t="str">
        <f t="shared" si="824"/>
        <v>Summer</v>
      </c>
      <c r="F5233" s="78">
        <v>0.71530000000000005</v>
      </c>
      <c r="G5233" s="79">
        <f t="shared" si="825"/>
        <v>1.3609037571789984</v>
      </c>
      <c r="J5233" s="78">
        <v>1.0077830000000001</v>
      </c>
      <c r="K5233" s="80">
        <f t="shared" si="826"/>
        <v>1.0077830000000001</v>
      </c>
      <c r="L5233" s="68" t="str">
        <f t="shared" si="819"/>
        <v>Normal</v>
      </c>
      <c r="N5233" s="67">
        <f t="shared" si="820"/>
        <v>0</v>
      </c>
      <c r="O5233" s="67">
        <f t="shared" si="821"/>
        <v>1.0077830000000001</v>
      </c>
      <c r="P5233" s="81">
        <f t="shared" si="822"/>
        <v>0.35312075717899827</v>
      </c>
      <c r="Q5233" s="81">
        <f t="shared" si="823"/>
        <v>0.35312075717899827</v>
      </c>
      <c r="S5233" s="1">
        <f t="shared" si="827"/>
        <v>7</v>
      </c>
      <c r="T5233" s="1" t="str">
        <f t="shared" si="828"/>
        <v>Off-Peak</v>
      </c>
    </row>
    <row r="5234" spans="1:20" x14ac:dyDescent="0.25">
      <c r="A5234" s="85">
        <v>45144.291666654273</v>
      </c>
      <c r="B5234" s="1">
        <v>8</v>
      </c>
      <c r="C5234" s="1">
        <v>6</v>
      </c>
      <c r="D5234" s="1">
        <v>8</v>
      </c>
      <c r="E5234" s="1" t="str">
        <f t="shared" si="824"/>
        <v>Summer</v>
      </c>
      <c r="F5234" s="78">
        <v>0.75470000000000004</v>
      </c>
      <c r="G5234" s="79">
        <f t="shared" si="825"/>
        <v>1.4358647637955961</v>
      </c>
      <c r="J5234" s="78">
        <v>2.6591</v>
      </c>
      <c r="K5234" s="80">
        <f t="shared" si="826"/>
        <v>2.6591</v>
      </c>
      <c r="L5234" s="68" t="str">
        <f t="shared" si="819"/>
        <v>Normal</v>
      </c>
      <c r="N5234" s="67">
        <f t="shared" si="820"/>
        <v>1.2232352362044039</v>
      </c>
      <c r="O5234" s="67">
        <f t="shared" si="821"/>
        <v>1.4358647637955961</v>
      </c>
      <c r="P5234" s="81">
        <f t="shared" si="822"/>
        <v>0</v>
      </c>
      <c r="Q5234" s="81">
        <f t="shared" si="823"/>
        <v>-1.2232352362044039</v>
      </c>
      <c r="S5234" s="1">
        <f t="shared" si="827"/>
        <v>7</v>
      </c>
      <c r="T5234" s="1" t="str">
        <f t="shared" si="828"/>
        <v>Off-Peak</v>
      </c>
    </row>
    <row r="5235" spans="1:20" x14ac:dyDescent="0.25">
      <c r="A5235" s="85">
        <v>45144.333333320938</v>
      </c>
      <c r="B5235" s="1">
        <v>8</v>
      </c>
      <c r="C5235" s="1">
        <v>6</v>
      </c>
      <c r="D5235" s="1">
        <v>9</v>
      </c>
      <c r="E5235" s="1" t="str">
        <f t="shared" si="824"/>
        <v>Summer</v>
      </c>
      <c r="F5235" s="78">
        <v>0.82869999999999999</v>
      </c>
      <c r="G5235" s="79">
        <f t="shared" si="825"/>
        <v>1.5766544716541813</v>
      </c>
      <c r="J5235" s="78">
        <v>3.8093330000000001</v>
      </c>
      <c r="K5235" s="80">
        <f t="shared" si="826"/>
        <v>3.8093330000000001</v>
      </c>
      <c r="L5235" s="68" t="str">
        <f t="shared" si="819"/>
        <v>Normal</v>
      </c>
      <c r="N5235" s="67">
        <f t="shared" si="820"/>
        <v>2.2326785283458186</v>
      </c>
      <c r="O5235" s="67">
        <f t="shared" si="821"/>
        <v>1.5766544716541815</v>
      </c>
      <c r="P5235" s="81">
        <f t="shared" si="822"/>
        <v>0</v>
      </c>
      <c r="Q5235" s="81">
        <f t="shared" si="823"/>
        <v>-2.2326785283458186</v>
      </c>
      <c r="S5235" s="1">
        <f t="shared" si="827"/>
        <v>7</v>
      </c>
      <c r="T5235" s="1" t="str">
        <f t="shared" si="828"/>
        <v>Off-Peak</v>
      </c>
    </row>
    <row r="5236" spans="1:20" x14ac:dyDescent="0.25">
      <c r="A5236" s="85">
        <v>45144.374999987602</v>
      </c>
      <c r="B5236" s="1">
        <v>8</v>
      </c>
      <c r="C5236" s="1">
        <v>6</v>
      </c>
      <c r="D5236" s="1">
        <v>10</v>
      </c>
      <c r="E5236" s="1" t="str">
        <f t="shared" si="824"/>
        <v>Summer</v>
      </c>
      <c r="F5236" s="78">
        <v>0.90610000000000002</v>
      </c>
      <c r="G5236" s="79">
        <f t="shared" si="825"/>
        <v>1.7239128958197822</v>
      </c>
      <c r="J5236" s="78">
        <v>2.277288</v>
      </c>
      <c r="K5236" s="80">
        <f t="shared" si="826"/>
        <v>2.277288</v>
      </c>
      <c r="L5236" s="68" t="str">
        <f t="shared" si="819"/>
        <v>Normal</v>
      </c>
      <c r="N5236" s="67">
        <f t="shared" si="820"/>
        <v>0.55337510418021774</v>
      </c>
      <c r="O5236" s="67">
        <f t="shared" si="821"/>
        <v>1.7239128958197822</v>
      </c>
      <c r="P5236" s="81">
        <f t="shared" si="822"/>
        <v>0</v>
      </c>
      <c r="Q5236" s="81">
        <f t="shared" si="823"/>
        <v>-0.55337510418021774</v>
      </c>
      <c r="S5236" s="1">
        <f t="shared" si="827"/>
        <v>7</v>
      </c>
      <c r="T5236" s="1" t="str">
        <f t="shared" si="828"/>
        <v>Off-Peak</v>
      </c>
    </row>
    <row r="5237" spans="1:20" x14ac:dyDescent="0.25">
      <c r="A5237" s="85">
        <v>45144.416666654266</v>
      </c>
      <c r="B5237" s="1">
        <v>8</v>
      </c>
      <c r="C5237" s="1">
        <v>6</v>
      </c>
      <c r="D5237" s="1">
        <v>11</v>
      </c>
      <c r="E5237" s="1" t="str">
        <f t="shared" si="824"/>
        <v>Summer</v>
      </c>
      <c r="F5237" s="78">
        <v>0.98270000000000002</v>
      </c>
      <c r="G5237" s="79">
        <f t="shared" si="825"/>
        <v>1.8696492690896149</v>
      </c>
      <c r="J5237" s="78">
        <v>0.82524500000000001</v>
      </c>
      <c r="K5237" s="80">
        <f t="shared" si="826"/>
        <v>0.82524500000000001</v>
      </c>
      <c r="L5237" s="68" t="str">
        <f t="shared" si="819"/>
        <v>Normal</v>
      </c>
      <c r="N5237" s="67">
        <f t="shared" si="820"/>
        <v>0</v>
      </c>
      <c r="O5237" s="67">
        <f t="shared" si="821"/>
        <v>0.82524500000000001</v>
      </c>
      <c r="P5237" s="81">
        <f t="shared" si="822"/>
        <v>1.0444042690896149</v>
      </c>
      <c r="Q5237" s="81">
        <f t="shared" si="823"/>
        <v>1.0444042690896149</v>
      </c>
      <c r="S5237" s="1">
        <f t="shared" si="827"/>
        <v>7</v>
      </c>
      <c r="T5237" s="1" t="str">
        <f t="shared" si="828"/>
        <v>Off-Peak</v>
      </c>
    </row>
    <row r="5238" spans="1:20" x14ac:dyDescent="0.25">
      <c r="A5238" s="85">
        <v>45144.45833332093</v>
      </c>
      <c r="B5238" s="1">
        <v>8</v>
      </c>
      <c r="C5238" s="1">
        <v>6</v>
      </c>
      <c r="D5238" s="1">
        <v>12</v>
      </c>
      <c r="E5238" s="1" t="str">
        <f t="shared" si="824"/>
        <v>Summer</v>
      </c>
      <c r="F5238" s="78">
        <v>1.0590999999999999</v>
      </c>
      <c r="G5238" s="79">
        <f t="shared" si="825"/>
        <v>2.0150051296355054</v>
      </c>
      <c r="J5238" s="78">
        <v>1.8814439999999999</v>
      </c>
      <c r="K5238" s="80">
        <f t="shared" si="826"/>
        <v>1.8814439999999999</v>
      </c>
      <c r="L5238" s="68" t="str">
        <f t="shared" si="819"/>
        <v>Normal</v>
      </c>
      <c r="N5238" s="67">
        <f t="shared" si="820"/>
        <v>0</v>
      </c>
      <c r="O5238" s="67">
        <f t="shared" si="821"/>
        <v>1.8814439999999999</v>
      </c>
      <c r="P5238" s="81">
        <f t="shared" si="822"/>
        <v>0.13356112963550548</v>
      </c>
      <c r="Q5238" s="81">
        <f t="shared" si="823"/>
        <v>0.13356112963550548</v>
      </c>
      <c r="S5238" s="1">
        <f t="shared" si="827"/>
        <v>7</v>
      </c>
      <c r="T5238" s="1" t="str">
        <f t="shared" si="828"/>
        <v>Off-Peak</v>
      </c>
    </row>
    <row r="5239" spans="1:20" x14ac:dyDescent="0.25">
      <c r="A5239" s="85">
        <v>45144.499999987594</v>
      </c>
      <c r="B5239" s="1">
        <v>8</v>
      </c>
      <c r="C5239" s="1">
        <v>6</v>
      </c>
      <c r="D5239" s="1">
        <v>13</v>
      </c>
      <c r="E5239" s="1" t="str">
        <f t="shared" si="824"/>
        <v>Summer</v>
      </c>
      <c r="F5239" s="78">
        <v>1.1400999999999999</v>
      </c>
      <c r="G5239" s="79">
        <f t="shared" si="825"/>
        <v>2.1691127828320642</v>
      </c>
      <c r="J5239" s="78">
        <v>3.1508939999999996</v>
      </c>
      <c r="K5239" s="80">
        <f t="shared" si="826"/>
        <v>3.1508939999999996</v>
      </c>
      <c r="L5239" s="68" t="str">
        <f t="shared" si="819"/>
        <v>Normal</v>
      </c>
      <c r="N5239" s="67">
        <f t="shared" si="820"/>
        <v>0.98178121716793543</v>
      </c>
      <c r="O5239" s="67">
        <f t="shared" si="821"/>
        <v>2.1691127828320642</v>
      </c>
      <c r="P5239" s="81">
        <f t="shared" si="822"/>
        <v>0</v>
      </c>
      <c r="Q5239" s="81">
        <f t="shared" si="823"/>
        <v>-0.98178121716793543</v>
      </c>
      <c r="S5239" s="1">
        <f t="shared" si="827"/>
        <v>7</v>
      </c>
      <c r="T5239" s="1" t="str">
        <f t="shared" si="828"/>
        <v>Off-Peak</v>
      </c>
    </row>
    <row r="5240" spans="1:20" x14ac:dyDescent="0.25">
      <c r="A5240" s="85">
        <v>45144.541666654259</v>
      </c>
      <c r="B5240" s="1">
        <v>8</v>
      </c>
      <c r="C5240" s="1">
        <v>6</v>
      </c>
      <c r="D5240" s="1">
        <v>14</v>
      </c>
      <c r="E5240" s="1" t="str">
        <f t="shared" si="824"/>
        <v>Summer</v>
      </c>
      <c r="F5240" s="78">
        <v>1.2119</v>
      </c>
      <c r="G5240" s="79">
        <f t="shared" si="825"/>
        <v>2.3057168507272863</v>
      </c>
      <c r="J5240" s="78">
        <v>4.0315210000000006</v>
      </c>
      <c r="K5240" s="80">
        <f t="shared" si="826"/>
        <v>4.0315210000000006</v>
      </c>
      <c r="L5240" s="68" t="str">
        <f t="shared" si="819"/>
        <v>Normal</v>
      </c>
      <c r="N5240" s="67">
        <f t="shared" si="820"/>
        <v>1.7258041492727143</v>
      </c>
      <c r="O5240" s="67">
        <f t="shared" si="821"/>
        <v>2.3057168507272863</v>
      </c>
      <c r="P5240" s="81">
        <f t="shared" si="822"/>
        <v>0</v>
      </c>
      <c r="Q5240" s="81">
        <f t="shared" si="823"/>
        <v>-1.7258041492727143</v>
      </c>
      <c r="S5240" s="1">
        <f t="shared" si="827"/>
        <v>7</v>
      </c>
      <c r="T5240" s="1" t="str">
        <f t="shared" si="828"/>
        <v>Off-Peak</v>
      </c>
    </row>
    <row r="5241" spans="1:20" x14ac:dyDescent="0.25">
      <c r="A5241" s="85">
        <v>45144.583333320923</v>
      </c>
      <c r="B5241" s="1">
        <v>8</v>
      </c>
      <c r="C5241" s="1">
        <v>6</v>
      </c>
      <c r="D5241" s="1">
        <v>15</v>
      </c>
      <c r="E5241" s="1" t="str">
        <f t="shared" si="824"/>
        <v>Summer</v>
      </c>
      <c r="F5241" s="78">
        <v>1.2422</v>
      </c>
      <c r="G5241" s="79">
        <f t="shared" si="825"/>
        <v>2.3633645284045177</v>
      </c>
      <c r="J5241" s="78">
        <v>4.8063349999999998</v>
      </c>
      <c r="K5241" s="80">
        <f t="shared" si="826"/>
        <v>4.8063349999999998</v>
      </c>
      <c r="L5241" s="68" t="str">
        <f t="shared" si="819"/>
        <v>Normal</v>
      </c>
      <c r="N5241" s="67">
        <f t="shared" si="820"/>
        <v>2.4429704715954821</v>
      </c>
      <c r="O5241" s="67">
        <f t="shared" si="821"/>
        <v>2.3633645284045177</v>
      </c>
      <c r="P5241" s="81">
        <f t="shared" si="822"/>
        <v>0</v>
      </c>
      <c r="Q5241" s="81">
        <f t="shared" si="823"/>
        <v>-2.4429704715954821</v>
      </c>
      <c r="S5241" s="1">
        <f t="shared" si="827"/>
        <v>7</v>
      </c>
      <c r="T5241" s="1" t="str">
        <f t="shared" si="828"/>
        <v>Off-Peak</v>
      </c>
    </row>
    <row r="5242" spans="1:20" x14ac:dyDescent="0.25">
      <c r="A5242" s="85">
        <v>45144.624999987587</v>
      </c>
      <c r="B5242" s="1">
        <v>8</v>
      </c>
      <c r="C5242" s="1">
        <v>6</v>
      </c>
      <c r="D5242" s="1">
        <v>16</v>
      </c>
      <c r="E5242" s="1" t="str">
        <f t="shared" si="824"/>
        <v>Summer</v>
      </c>
      <c r="F5242" s="78">
        <v>1.2850999999999999</v>
      </c>
      <c r="G5242" s="79">
        <f t="shared" si="825"/>
        <v>2.4449845076901027</v>
      </c>
      <c r="J5242" s="78">
        <v>3.9157379999999997</v>
      </c>
      <c r="K5242" s="80">
        <f t="shared" si="826"/>
        <v>3.9157379999999997</v>
      </c>
      <c r="L5242" s="68" t="str">
        <f t="shared" si="819"/>
        <v>Normal</v>
      </c>
      <c r="N5242" s="67">
        <f t="shared" si="820"/>
        <v>1.470753492309897</v>
      </c>
      <c r="O5242" s="67">
        <f t="shared" si="821"/>
        <v>2.4449845076901027</v>
      </c>
      <c r="P5242" s="81">
        <f t="shared" si="822"/>
        <v>0</v>
      </c>
      <c r="Q5242" s="81">
        <f t="shared" si="823"/>
        <v>-1.470753492309897</v>
      </c>
      <c r="S5242" s="1">
        <f t="shared" si="827"/>
        <v>7</v>
      </c>
      <c r="T5242" s="1" t="str">
        <f t="shared" si="828"/>
        <v>Off-Peak</v>
      </c>
    </row>
    <row r="5243" spans="1:20" x14ac:dyDescent="0.25">
      <c r="A5243" s="85">
        <v>45144.666666654251</v>
      </c>
      <c r="B5243" s="1">
        <v>8</v>
      </c>
      <c r="C5243" s="1">
        <v>6</v>
      </c>
      <c r="D5243" s="1">
        <v>17</v>
      </c>
      <c r="E5243" s="1" t="str">
        <f t="shared" si="824"/>
        <v>Summer</v>
      </c>
      <c r="F5243" s="78">
        <v>1.3475999999999999</v>
      </c>
      <c r="G5243" s="79">
        <f t="shared" si="825"/>
        <v>2.5638947339220155</v>
      </c>
      <c r="J5243" s="78">
        <v>2.5342410000000002</v>
      </c>
      <c r="K5243" s="80">
        <f t="shared" si="826"/>
        <v>2.5342410000000002</v>
      </c>
      <c r="L5243" s="68" t="str">
        <f t="shared" si="819"/>
        <v>Normal</v>
      </c>
      <c r="N5243" s="67">
        <f t="shared" si="820"/>
        <v>0</v>
      </c>
      <c r="O5243" s="67">
        <f t="shared" si="821"/>
        <v>2.5342410000000002</v>
      </c>
      <c r="P5243" s="81">
        <f t="shared" si="822"/>
        <v>2.9653733922015313E-2</v>
      </c>
      <c r="Q5243" s="81">
        <f t="shared" si="823"/>
        <v>2.9653733922015313E-2</v>
      </c>
      <c r="S5243" s="1">
        <f t="shared" si="827"/>
        <v>7</v>
      </c>
      <c r="T5243" s="1" t="str">
        <f t="shared" si="828"/>
        <v>Off-Peak</v>
      </c>
    </row>
    <row r="5244" spans="1:20" x14ac:dyDescent="0.25">
      <c r="A5244" s="85">
        <v>45144.708333320916</v>
      </c>
      <c r="B5244" s="1">
        <v>8</v>
      </c>
      <c r="C5244" s="1">
        <v>6</v>
      </c>
      <c r="D5244" s="1">
        <v>18</v>
      </c>
      <c r="E5244" s="1" t="str">
        <f t="shared" si="824"/>
        <v>Summer</v>
      </c>
      <c r="F5244" s="78">
        <v>1.3821000000000001</v>
      </c>
      <c r="G5244" s="79">
        <f t="shared" si="825"/>
        <v>2.6295331788020322</v>
      </c>
      <c r="J5244" s="78">
        <v>0.95958699999999997</v>
      </c>
      <c r="K5244" s="80">
        <f t="shared" si="826"/>
        <v>0.95958699999999997</v>
      </c>
      <c r="L5244" s="68" t="str">
        <f t="shared" si="819"/>
        <v>Normal</v>
      </c>
      <c r="N5244" s="67">
        <f t="shared" si="820"/>
        <v>0</v>
      </c>
      <c r="O5244" s="67">
        <f t="shared" si="821"/>
        <v>0.95958699999999997</v>
      </c>
      <c r="P5244" s="81">
        <f t="shared" si="822"/>
        <v>1.6699461788020322</v>
      </c>
      <c r="Q5244" s="81">
        <f t="shared" si="823"/>
        <v>1.6699461788020322</v>
      </c>
      <c r="S5244" s="1">
        <f t="shared" si="827"/>
        <v>7</v>
      </c>
      <c r="T5244" s="1" t="str">
        <f t="shared" si="828"/>
        <v>Off-Peak</v>
      </c>
    </row>
    <row r="5245" spans="1:20" x14ac:dyDescent="0.25">
      <c r="A5245" s="85">
        <v>45144.74999998758</v>
      </c>
      <c r="B5245" s="1">
        <v>8</v>
      </c>
      <c r="C5245" s="1">
        <v>6</v>
      </c>
      <c r="D5245" s="1">
        <v>19</v>
      </c>
      <c r="E5245" s="1" t="str">
        <f t="shared" si="824"/>
        <v>Summer</v>
      </c>
      <c r="F5245" s="78">
        <v>1.3693</v>
      </c>
      <c r="G5245" s="79">
        <f t="shared" si="825"/>
        <v>2.605180364469736</v>
      </c>
      <c r="J5245" s="78">
        <v>8.9206999999999995E-2</v>
      </c>
      <c r="K5245" s="80">
        <f t="shared" si="826"/>
        <v>8.9206999999999995E-2</v>
      </c>
      <c r="L5245" s="68" t="str">
        <f t="shared" si="819"/>
        <v>Normal</v>
      </c>
      <c r="N5245" s="67">
        <f t="shared" si="820"/>
        <v>0</v>
      </c>
      <c r="O5245" s="67">
        <f t="shared" si="821"/>
        <v>8.9206999999999995E-2</v>
      </c>
      <c r="P5245" s="81">
        <f t="shared" si="822"/>
        <v>2.515973364469736</v>
      </c>
      <c r="Q5245" s="81">
        <f t="shared" si="823"/>
        <v>2.515973364469736</v>
      </c>
      <c r="S5245" s="1">
        <f t="shared" si="827"/>
        <v>7</v>
      </c>
      <c r="T5245" s="1" t="str">
        <f t="shared" si="828"/>
        <v>Off-Peak</v>
      </c>
    </row>
    <row r="5246" spans="1:20" x14ac:dyDescent="0.25">
      <c r="A5246" s="85">
        <v>45144.791666654244</v>
      </c>
      <c r="B5246" s="1">
        <v>8</v>
      </c>
      <c r="C5246" s="1">
        <v>6</v>
      </c>
      <c r="D5246" s="1">
        <v>20</v>
      </c>
      <c r="E5246" s="1" t="str">
        <f t="shared" si="824"/>
        <v>Summer</v>
      </c>
      <c r="F5246" s="78">
        <v>1.3163</v>
      </c>
      <c r="G5246" s="79">
        <f t="shared" si="825"/>
        <v>2.5043444926250737</v>
      </c>
      <c r="J5246" s="78">
        <v>0</v>
      </c>
      <c r="K5246" s="80">
        <f t="shared" si="826"/>
        <v>0</v>
      </c>
      <c r="L5246" s="68" t="str">
        <f t="shared" si="819"/>
        <v>Normal</v>
      </c>
      <c r="N5246" s="67">
        <f t="shared" si="820"/>
        <v>0</v>
      </c>
      <c r="O5246" s="67">
        <f t="shared" si="821"/>
        <v>0</v>
      </c>
      <c r="P5246" s="81">
        <f t="shared" si="822"/>
        <v>2.5043444926250737</v>
      </c>
      <c r="Q5246" s="81">
        <f t="shared" si="823"/>
        <v>2.5043444926250737</v>
      </c>
      <c r="S5246" s="1">
        <f t="shared" si="827"/>
        <v>7</v>
      </c>
      <c r="T5246" s="1" t="str">
        <f t="shared" si="828"/>
        <v>Off-Peak</v>
      </c>
    </row>
    <row r="5247" spans="1:20" x14ac:dyDescent="0.25">
      <c r="A5247" s="85">
        <v>45144.833333320908</v>
      </c>
      <c r="B5247" s="1">
        <v>8</v>
      </c>
      <c r="C5247" s="1">
        <v>6</v>
      </c>
      <c r="D5247" s="1">
        <v>21</v>
      </c>
      <c r="E5247" s="1" t="str">
        <f t="shared" si="824"/>
        <v>Summer</v>
      </c>
      <c r="F5247" s="78">
        <v>1.3010999999999999</v>
      </c>
      <c r="G5247" s="79">
        <f t="shared" si="825"/>
        <v>2.4754255256054725</v>
      </c>
      <c r="J5247" s="78">
        <v>0</v>
      </c>
      <c r="K5247" s="80">
        <f t="shared" si="826"/>
        <v>0</v>
      </c>
      <c r="L5247" s="68" t="str">
        <f t="shared" si="819"/>
        <v>Normal</v>
      </c>
      <c r="N5247" s="67">
        <f t="shared" si="820"/>
        <v>0</v>
      </c>
      <c r="O5247" s="67">
        <f t="shared" si="821"/>
        <v>0</v>
      </c>
      <c r="P5247" s="81">
        <f t="shared" si="822"/>
        <v>2.4754255256054725</v>
      </c>
      <c r="Q5247" s="81">
        <f t="shared" si="823"/>
        <v>2.4754255256054725</v>
      </c>
      <c r="S5247" s="1">
        <f t="shared" si="827"/>
        <v>7</v>
      </c>
      <c r="T5247" s="1" t="str">
        <f t="shared" si="828"/>
        <v>Off-Peak</v>
      </c>
    </row>
    <row r="5248" spans="1:20" x14ac:dyDescent="0.25">
      <c r="A5248" s="85">
        <v>45144.874999987573</v>
      </c>
      <c r="B5248" s="1">
        <v>8</v>
      </c>
      <c r="C5248" s="1">
        <v>6</v>
      </c>
      <c r="D5248" s="1">
        <v>22</v>
      </c>
      <c r="E5248" s="1" t="str">
        <f t="shared" si="824"/>
        <v>Summer</v>
      </c>
      <c r="F5248" s="78">
        <v>1.2619</v>
      </c>
      <c r="G5248" s="79">
        <f t="shared" si="825"/>
        <v>2.4008450317128167</v>
      </c>
      <c r="J5248" s="78">
        <v>0</v>
      </c>
      <c r="K5248" s="80">
        <f t="shared" si="826"/>
        <v>0</v>
      </c>
      <c r="L5248" s="68" t="str">
        <f t="shared" si="819"/>
        <v>Normal</v>
      </c>
      <c r="N5248" s="67">
        <f t="shared" si="820"/>
        <v>0</v>
      </c>
      <c r="O5248" s="67">
        <f t="shared" si="821"/>
        <v>0</v>
      </c>
      <c r="P5248" s="81">
        <f t="shared" si="822"/>
        <v>2.4008450317128167</v>
      </c>
      <c r="Q5248" s="81">
        <f t="shared" si="823"/>
        <v>2.4008450317128167</v>
      </c>
      <c r="S5248" s="1">
        <f t="shared" si="827"/>
        <v>7</v>
      </c>
      <c r="T5248" s="1" t="str">
        <f t="shared" si="828"/>
        <v>Off-Peak</v>
      </c>
    </row>
    <row r="5249" spans="1:20" x14ac:dyDescent="0.25">
      <c r="A5249" s="85">
        <v>45144.916666654237</v>
      </c>
      <c r="B5249" s="1">
        <v>8</v>
      </c>
      <c r="C5249" s="1">
        <v>6</v>
      </c>
      <c r="D5249" s="1">
        <v>23</v>
      </c>
      <c r="E5249" s="1" t="str">
        <f t="shared" si="824"/>
        <v>Summer</v>
      </c>
      <c r="F5249" s="78">
        <v>1.1559999999999999</v>
      </c>
      <c r="G5249" s="79">
        <f t="shared" si="825"/>
        <v>2.1993635443854633</v>
      </c>
      <c r="J5249" s="78">
        <v>0</v>
      </c>
      <c r="K5249" s="80">
        <f t="shared" si="826"/>
        <v>0</v>
      </c>
      <c r="L5249" s="68" t="str">
        <f t="shared" si="819"/>
        <v>Normal</v>
      </c>
      <c r="N5249" s="67">
        <f t="shared" si="820"/>
        <v>0</v>
      </c>
      <c r="O5249" s="67">
        <f t="shared" si="821"/>
        <v>0</v>
      </c>
      <c r="P5249" s="81">
        <f t="shared" si="822"/>
        <v>2.1993635443854633</v>
      </c>
      <c r="Q5249" s="81">
        <f t="shared" si="823"/>
        <v>2.1993635443854633</v>
      </c>
      <c r="S5249" s="1">
        <f t="shared" si="827"/>
        <v>7</v>
      </c>
      <c r="T5249" s="1" t="str">
        <f t="shared" si="828"/>
        <v>Off-Peak</v>
      </c>
    </row>
    <row r="5250" spans="1:20" x14ac:dyDescent="0.25">
      <c r="A5250" s="85">
        <v>45144.958333320901</v>
      </c>
      <c r="B5250" s="1">
        <v>8</v>
      </c>
      <c r="C5250" s="1">
        <v>7</v>
      </c>
      <c r="D5250" s="1">
        <v>0</v>
      </c>
      <c r="E5250" s="1" t="str">
        <f t="shared" si="824"/>
        <v>Summer</v>
      </c>
      <c r="F5250" s="78">
        <v>1.0134000000000001</v>
      </c>
      <c r="G5250" s="79">
        <f t="shared" si="825"/>
        <v>1.9280579722147306</v>
      </c>
      <c r="J5250" s="78">
        <v>0</v>
      </c>
      <c r="K5250" s="80">
        <f t="shared" si="826"/>
        <v>0</v>
      </c>
      <c r="L5250" s="68" t="str">
        <f t="shared" si="819"/>
        <v>Normal</v>
      </c>
      <c r="N5250" s="67">
        <f t="shared" si="820"/>
        <v>0</v>
      </c>
      <c r="O5250" s="67">
        <f t="shared" si="821"/>
        <v>0</v>
      </c>
      <c r="P5250" s="81">
        <f t="shared" si="822"/>
        <v>1.9280579722147306</v>
      </c>
      <c r="Q5250" s="81">
        <f t="shared" si="823"/>
        <v>1.9280579722147306</v>
      </c>
      <c r="S5250" s="1">
        <f t="shared" si="827"/>
        <v>7</v>
      </c>
      <c r="T5250" s="1" t="str">
        <f t="shared" si="828"/>
        <v>Off-Peak</v>
      </c>
    </row>
    <row r="5251" spans="1:20" x14ac:dyDescent="0.25">
      <c r="A5251" s="85">
        <v>45144.999999987565</v>
      </c>
      <c r="B5251" s="1">
        <v>8</v>
      </c>
      <c r="C5251" s="1">
        <v>7</v>
      </c>
      <c r="D5251" s="1">
        <v>1</v>
      </c>
      <c r="E5251" s="1" t="str">
        <f t="shared" si="824"/>
        <v>Summer</v>
      </c>
      <c r="F5251" s="78">
        <v>0.89639999999999997</v>
      </c>
      <c r="G5251" s="79">
        <f t="shared" si="825"/>
        <v>1.7054580287085892</v>
      </c>
      <c r="J5251" s="78">
        <v>0</v>
      </c>
      <c r="K5251" s="80">
        <f t="shared" si="826"/>
        <v>0</v>
      </c>
      <c r="L5251" s="68" t="str">
        <f t="shared" si="819"/>
        <v>Normal</v>
      </c>
      <c r="N5251" s="67">
        <f t="shared" si="820"/>
        <v>0</v>
      </c>
      <c r="O5251" s="67">
        <f t="shared" si="821"/>
        <v>0</v>
      </c>
      <c r="P5251" s="81">
        <f t="shared" si="822"/>
        <v>1.7054580287085892</v>
      </c>
      <c r="Q5251" s="81">
        <f t="shared" si="823"/>
        <v>1.7054580287085892</v>
      </c>
      <c r="S5251" s="1">
        <f t="shared" si="827"/>
        <v>1</v>
      </c>
      <c r="T5251" s="1" t="str">
        <f t="shared" si="828"/>
        <v>Off-Peak</v>
      </c>
    </row>
    <row r="5252" spans="1:20" x14ac:dyDescent="0.25">
      <c r="A5252" s="85">
        <v>45145.04166665423</v>
      </c>
      <c r="B5252" s="1">
        <v>8</v>
      </c>
      <c r="C5252" s="1">
        <v>7</v>
      </c>
      <c r="D5252" s="1">
        <v>2</v>
      </c>
      <c r="E5252" s="1" t="str">
        <f t="shared" si="824"/>
        <v>Summer</v>
      </c>
      <c r="F5252" s="78">
        <v>0.80879999999999996</v>
      </c>
      <c r="G5252" s="79">
        <f t="shared" si="825"/>
        <v>1.53879345562194</v>
      </c>
      <c r="J5252" s="78">
        <v>0</v>
      </c>
      <c r="K5252" s="80">
        <f t="shared" si="826"/>
        <v>0</v>
      </c>
      <c r="L5252" s="68" t="str">
        <f t="shared" si="819"/>
        <v>Normal</v>
      </c>
      <c r="N5252" s="67">
        <f t="shared" si="820"/>
        <v>0</v>
      </c>
      <c r="O5252" s="67">
        <f t="shared" si="821"/>
        <v>0</v>
      </c>
      <c r="P5252" s="81">
        <f t="shared" si="822"/>
        <v>1.53879345562194</v>
      </c>
      <c r="Q5252" s="81">
        <f t="shared" si="823"/>
        <v>1.53879345562194</v>
      </c>
      <c r="S5252" s="1">
        <f t="shared" si="827"/>
        <v>1</v>
      </c>
      <c r="T5252" s="1" t="str">
        <f t="shared" si="828"/>
        <v>Off-Peak</v>
      </c>
    </row>
    <row r="5253" spans="1:20" x14ac:dyDescent="0.25">
      <c r="A5253" s="85">
        <v>45145.083333320894</v>
      </c>
      <c r="B5253" s="1">
        <v>8</v>
      </c>
      <c r="C5253" s="1">
        <v>7</v>
      </c>
      <c r="D5253" s="1">
        <v>3</v>
      </c>
      <c r="E5253" s="1" t="str">
        <f t="shared" si="824"/>
        <v>Summer</v>
      </c>
      <c r="F5253" s="78">
        <v>0.75229999999999997</v>
      </c>
      <c r="G5253" s="79">
        <f t="shared" si="825"/>
        <v>1.4312986111082906</v>
      </c>
      <c r="J5253" s="78">
        <v>0</v>
      </c>
      <c r="K5253" s="80">
        <f t="shared" si="826"/>
        <v>0</v>
      </c>
      <c r="L5253" s="68" t="str">
        <f t="shared" si="819"/>
        <v>Normal</v>
      </c>
      <c r="N5253" s="67">
        <f t="shared" si="820"/>
        <v>0</v>
      </c>
      <c r="O5253" s="67">
        <f t="shared" si="821"/>
        <v>0</v>
      </c>
      <c r="P5253" s="81">
        <f t="shared" si="822"/>
        <v>1.4312986111082906</v>
      </c>
      <c r="Q5253" s="81">
        <f t="shared" si="823"/>
        <v>1.4312986111082906</v>
      </c>
      <c r="S5253" s="1">
        <f t="shared" si="827"/>
        <v>1</v>
      </c>
      <c r="T5253" s="1" t="str">
        <f t="shared" si="828"/>
        <v>Off-Peak</v>
      </c>
    </row>
    <row r="5254" spans="1:20" x14ac:dyDescent="0.25">
      <c r="A5254" s="85">
        <v>45145.124999987558</v>
      </c>
      <c r="B5254" s="1">
        <v>8</v>
      </c>
      <c r="C5254" s="1">
        <v>7</v>
      </c>
      <c r="D5254" s="1">
        <v>4</v>
      </c>
      <c r="E5254" s="1" t="str">
        <f t="shared" si="824"/>
        <v>Summer</v>
      </c>
      <c r="F5254" s="78">
        <v>0.71740000000000004</v>
      </c>
      <c r="G5254" s="79">
        <f t="shared" si="825"/>
        <v>1.3648991407803905</v>
      </c>
      <c r="J5254" s="78">
        <v>0</v>
      </c>
      <c r="K5254" s="80">
        <f t="shared" si="826"/>
        <v>0</v>
      </c>
      <c r="L5254" s="68" t="str">
        <f t="shared" si="819"/>
        <v>Normal</v>
      </c>
      <c r="N5254" s="67">
        <f t="shared" si="820"/>
        <v>0</v>
      </c>
      <c r="O5254" s="67">
        <f t="shared" si="821"/>
        <v>0</v>
      </c>
      <c r="P5254" s="81">
        <f t="shared" si="822"/>
        <v>1.3648991407803905</v>
      </c>
      <c r="Q5254" s="81">
        <f t="shared" si="823"/>
        <v>1.3648991407803905</v>
      </c>
      <c r="S5254" s="1">
        <f t="shared" si="827"/>
        <v>1</v>
      </c>
      <c r="T5254" s="1" t="str">
        <f t="shared" si="828"/>
        <v>Off-Peak</v>
      </c>
    </row>
    <row r="5255" spans="1:20" x14ac:dyDescent="0.25">
      <c r="A5255" s="85">
        <v>45145.166666654222</v>
      </c>
      <c r="B5255" s="1">
        <v>8</v>
      </c>
      <c r="C5255" s="1">
        <v>7</v>
      </c>
      <c r="D5255" s="1">
        <v>5</v>
      </c>
      <c r="E5255" s="1" t="str">
        <f t="shared" si="824"/>
        <v>Summer</v>
      </c>
      <c r="F5255" s="78">
        <v>0.70189999999999997</v>
      </c>
      <c r="G5255" s="79">
        <f t="shared" si="825"/>
        <v>1.3354094046748759</v>
      </c>
      <c r="J5255" s="78">
        <v>0</v>
      </c>
      <c r="K5255" s="80">
        <f t="shared" si="826"/>
        <v>0</v>
      </c>
      <c r="L5255" s="68" t="str">
        <f t="shared" si="819"/>
        <v>Normal</v>
      </c>
      <c r="N5255" s="67">
        <f t="shared" si="820"/>
        <v>0</v>
      </c>
      <c r="O5255" s="67">
        <f t="shared" si="821"/>
        <v>0</v>
      </c>
      <c r="P5255" s="81">
        <f t="shared" si="822"/>
        <v>1.3354094046748759</v>
      </c>
      <c r="Q5255" s="81">
        <f t="shared" si="823"/>
        <v>1.3354094046748759</v>
      </c>
      <c r="S5255" s="1">
        <f t="shared" si="827"/>
        <v>1</v>
      </c>
      <c r="T5255" s="1" t="str">
        <f t="shared" si="828"/>
        <v>Off-Peak</v>
      </c>
    </row>
    <row r="5256" spans="1:20" x14ac:dyDescent="0.25">
      <c r="A5256" s="85">
        <v>45145.208333320887</v>
      </c>
      <c r="B5256" s="1">
        <v>8</v>
      </c>
      <c r="C5256" s="1">
        <v>7</v>
      </c>
      <c r="D5256" s="1">
        <v>6</v>
      </c>
      <c r="E5256" s="1" t="str">
        <f t="shared" si="824"/>
        <v>Summer</v>
      </c>
      <c r="F5256" s="78">
        <v>0.70520000000000005</v>
      </c>
      <c r="G5256" s="79">
        <f t="shared" si="825"/>
        <v>1.3416878646199211</v>
      </c>
      <c r="J5256" s="78">
        <v>0.12748399999999999</v>
      </c>
      <c r="K5256" s="80">
        <f t="shared" si="826"/>
        <v>0.12748399999999999</v>
      </c>
      <c r="L5256" s="68" t="str">
        <f t="shared" si="819"/>
        <v>Normal</v>
      </c>
      <c r="N5256" s="67">
        <f t="shared" si="820"/>
        <v>0</v>
      </c>
      <c r="O5256" s="67">
        <f t="shared" si="821"/>
        <v>0.12748399999999999</v>
      </c>
      <c r="P5256" s="81">
        <f t="shared" si="822"/>
        <v>1.2142038646199211</v>
      </c>
      <c r="Q5256" s="81">
        <f t="shared" si="823"/>
        <v>1.2142038646199211</v>
      </c>
      <c r="S5256" s="1">
        <f t="shared" si="827"/>
        <v>1</v>
      </c>
      <c r="T5256" s="1" t="str">
        <f t="shared" si="828"/>
        <v>Peak</v>
      </c>
    </row>
    <row r="5257" spans="1:20" x14ac:dyDescent="0.25">
      <c r="A5257" s="85">
        <v>45145.249999987551</v>
      </c>
      <c r="B5257" s="1">
        <v>8</v>
      </c>
      <c r="C5257" s="1">
        <v>7</v>
      </c>
      <c r="D5257" s="1">
        <v>7</v>
      </c>
      <c r="E5257" s="1" t="str">
        <f t="shared" si="824"/>
        <v>Summer</v>
      </c>
      <c r="F5257" s="78">
        <v>0.71950000000000003</v>
      </c>
      <c r="G5257" s="79">
        <f t="shared" si="825"/>
        <v>1.3688945243817827</v>
      </c>
      <c r="J5257" s="78">
        <v>1.1602429999999999</v>
      </c>
      <c r="K5257" s="80">
        <f t="shared" si="826"/>
        <v>1.1602429999999999</v>
      </c>
      <c r="L5257" s="68" t="str">
        <f t="shared" si="819"/>
        <v>Normal</v>
      </c>
      <c r="N5257" s="67">
        <f t="shared" si="820"/>
        <v>0</v>
      </c>
      <c r="O5257" s="67">
        <f t="shared" si="821"/>
        <v>1.1602429999999999</v>
      </c>
      <c r="P5257" s="81">
        <f t="shared" si="822"/>
        <v>0.2086515243817828</v>
      </c>
      <c r="Q5257" s="81">
        <f t="shared" si="823"/>
        <v>0.2086515243817828</v>
      </c>
      <c r="S5257" s="1">
        <f t="shared" si="827"/>
        <v>1</v>
      </c>
      <c r="T5257" s="1" t="str">
        <f t="shared" si="828"/>
        <v>Peak</v>
      </c>
    </row>
    <row r="5258" spans="1:20" x14ac:dyDescent="0.25">
      <c r="A5258" s="85">
        <v>45145.291666654215</v>
      </c>
      <c r="B5258" s="1">
        <v>8</v>
      </c>
      <c r="C5258" s="1">
        <v>7</v>
      </c>
      <c r="D5258" s="1">
        <v>8</v>
      </c>
      <c r="E5258" s="1" t="str">
        <f t="shared" si="824"/>
        <v>Summer</v>
      </c>
      <c r="F5258" s="78">
        <v>0.75609999999999999</v>
      </c>
      <c r="G5258" s="79">
        <f t="shared" si="825"/>
        <v>1.4385283528631909</v>
      </c>
      <c r="J5258" s="78">
        <v>2.7555569999999996</v>
      </c>
      <c r="K5258" s="80">
        <f t="shared" si="826"/>
        <v>2.7555569999999996</v>
      </c>
      <c r="L5258" s="68" t="str">
        <f t="shared" si="819"/>
        <v>Normal</v>
      </c>
      <c r="N5258" s="67">
        <f t="shared" si="820"/>
        <v>1.3170286471368087</v>
      </c>
      <c r="O5258" s="67">
        <f t="shared" si="821"/>
        <v>1.4385283528631909</v>
      </c>
      <c r="P5258" s="81">
        <f t="shared" si="822"/>
        <v>0</v>
      </c>
      <c r="Q5258" s="81">
        <f t="shared" si="823"/>
        <v>-1.3170286471368087</v>
      </c>
      <c r="S5258" s="1">
        <f t="shared" si="827"/>
        <v>1</v>
      </c>
      <c r="T5258" s="1" t="str">
        <f t="shared" si="828"/>
        <v>Peak</v>
      </c>
    </row>
    <row r="5259" spans="1:20" x14ac:dyDescent="0.25">
      <c r="A5259" s="85">
        <v>45145.333333320879</v>
      </c>
      <c r="B5259" s="1">
        <v>8</v>
      </c>
      <c r="C5259" s="1">
        <v>7</v>
      </c>
      <c r="D5259" s="1">
        <v>9</v>
      </c>
      <c r="E5259" s="1" t="str">
        <f t="shared" si="824"/>
        <v>Summer</v>
      </c>
      <c r="F5259" s="78">
        <v>0.79910000000000003</v>
      </c>
      <c r="G5259" s="79">
        <f t="shared" si="825"/>
        <v>1.5203385885107472</v>
      </c>
      <c r="J5259" s="78">
        <v>4.0476510000000001</v>
      </c>
      <c r="K5259" s="80">
        <f t="shared" si="826"/>
        <v>4.0476510000000001</v>
      </c>
      <c r="L5259" s="68" t="str">
        <f t="shared" si="819"/>
        <v>Normal</v>
      </c>
      <c r="N5259" s="67">
        <f t="shared" si="820"/>
        <v>2.5273124114892527</v>
      </c>
      <c r="O5259" s="67">
        <f t="shared" si="821"/>
        <v>1.5203385885107474</v>
      </c>
      <c r="P5259" s="81">
        <f t="shared" si="822"/>
        <v>0</v>
      </c>
      <c r="Q5259" s="81">
        <f t="shared" si="823"/>
        <v>-2.5273124114892527</v>
      </c>
      <c r="S5259" s="1">
        <f t="shared" si="827"/>
        <v>1</v>
      </c>
      <c r="T5259" s="1" t="str">
        <f t="shared" si="828"/>
        <v>Peak</v>
      </c>
    </row>
    <row r="5260" spans="1:20" x14ac:dyDescent="0.25">
      <c r="A5260" s="85">
        <v>45145.374999987544</v>
      </c>
      <c r="B5260" s="1">
        <v>8</v>
      </c>
      <c r="C5260" s="1">
        <v>7</v>
      </c>
      <c r="D5260" s="1">
        <v>10</v>
      </c>
      <c r="E5260" s="1" t="str">
        <f t="shared" si="824"/>
        <v>Summer</v>
      </c>
      <c r="F5260" s="78">
        <v>0.85560000000000003</v>
      </c>
      <c r="G5260" s="79">
        <f t="shared" si="825"/>
        <v>1.6278334330243966</v>
      </c>
      <c r="J5260" s="78">
        <v>4.6150089999999997</v>
      </c>
      <c r="K5260" s="80">
        <f t="shared" si="826"/>
        <v>4.6150089999999997</v>
      </c>
      <c r="L5260" s="68" t="str">
        <f t="shared" si="819"/>
        <v>Normal</v>
      </c>
      <c r="N5260" s="67">
        <f t="shared" si="820"/>
        <v>2.987175566975603</v>
      </c>
      <c r="O5260" s="67">
        <f t="shared" si="821"/>
        <v>1.6278334330243966</v>
      </c>
      <c r="P5260" s="81">
        <f t="shared" si="822"/>
        <v>0</v>
      </c>
      <c r="Q5260" s="81">
        <f t="shared" si="823"/>
        <v>-2.987175566975603</v>
      </c>
      <c r="S5260" s="1">
        <f t="shared" si="827"/>
        <v>1</v>
      </c>
      <c r="T5260" s="1" t="str">
        <f t="shared" si="828"/>
        <v>Peak</v>
      </c>
    </row>
    <row r="5261" spans="1:20" x14ac:dyDescent="0.25">
      <c r="A5261" s="85">
        <v>45145.416666654208</v>
      </c>
      <c r="B5261" s="1">
        <v>8</v>
      </c>
      <c r="C5261" s="1">
        <v>7</v>
      </c>
      <c r="D5261" s="1">
        <v>11</v>
      </c>
      <c r="E5261" s="1" t="str">
        <f t="shared" si="824"/>
        <v>Summer</v>
      </c>
      <c r="F5261" s="78">
        <v>0.95299999999999996</v>
      </c>
      <c r="G5261" s="79">
        <f t="shared" si="825"/>
        <v>1.8131431295842098</v>
      </c>
      <c r="J5261" s="78">
        <v>4.944026</v>
      </c>
      <c r="K5261" s="80">
        <f t="shared" si="826"/>
        <v>4.944026</v>
      </c>
      <c r="L5261" s="68" t="str">
        <f t="shared" si="819"/>
        <v>Normal</v>
      </c>
      <c r="N5261" s="67">
        <f t="shared" si="820"/>
        <v>3.1308828704157903</v>
      </c>
      <c r="O5261" s="67">
        <f t="shared" si="821"/>
        <v>1.8131431295842098</v>
      </c>
      <c r="P5261" s="81">
        <f t="shared" si="822"/>
        <v>0</v>
      </c>
      <c r="Q5261" s="81">
        <f t="shared" si="823"/>
        <v>-3.1308828704157903</v>
      </c>
      <c r="S5261" s="1">
        <f t="shared" si="827"/>
        <v>1</v>
      </c>
      <c r="T5261" s="1" t="str">
        <f t="shared" si="828"/>
        <v>Peak</v>
      </c>
    </row>
    <row r="5262" spans="1:20" x14ac:dyDescent="0.25">
      <c r="A5262" s="85">
        <v>45145.458333320872</v>
      </c>
      <c r="B5262" s="1">
        <v>8</v>
      </c>
      <c r="C5262" s="1">
        <v>7</v>
      </c>
      <c r="D5262" s="1">
        <v>12</v>
      </c>
      <c r="E5262" s="1" t="str">
        <f t="shared" si="824"/>
        <v>Summer</v>
      </c>
      <c r="F5262" s="78">
        <v>1.0584</v>
      </c>
      <c r="G5262" s="79">
        <f t="shared" si="825"/>
        <v>2.013673335101708</v>
      </c>
      <c r="J5262" s="78">
        <v>2.8523670000000001</v>
      </c>
      <c r="K5262" s="80">
        <f t="shared" si="826"/>
        <v>2.8523670000000001</v>
      </c>
      <c r="L5262" s="68" t="str">
        <f t="shared" si="819"/>
        <v>Normal</v>
      </c>
      <c r="N5262" s="67">
        <f t="shared" si="820"/>
        <v>0.83869366489829211</v>
      </c>
      <c r="O5262" s="67">
        <f t="shared" si="821"/>
        <v>2.013673335101708</v>
      </c>
      <c r="P5262" s="81">
        <f t="shared" si="822"/>
        <v>0</v>
      </c>
      <c r="Q5262" s="81">
        <f t="shared" si="823"/>
        <v>-0.83869366489829211</v>
      </c>
      <c r="S5262" s="1">
        <f t="shared" si="827"/>
        <v>1</v>
      </c>
      <c r="T5262" s="1" t="str">
        <f t="shared" si="828"/>
        <v>Peak</v>
      </c>
    </row>
    <row r="5263" spans="1:20" x14ac:dyDescent="0.25">
      <c r="A5263" s="85">
        <v>45145.499999987536</v>
      </c>
      <c r="B5263" s="1">
        <v>8</v>
      </c>
      <c r="C5263" s="1">
        <v>7</v>
      </c>
      <c r="D5263" s="1">
        <v>13</v>
      </c>
      <c r="E5263" s="1" t="str">
        <f t="shared" si="824"/>
        <v>Summer</v>
      </c>
      <c r="F5263" s="78">
        <v>1.1321000000000001</v>
      </c>
      <c r="G5263" s="79">
        <f t="shared" si="825"/>
        <v>2.15389227387438</v>
      </c>
      <c r="J5263" s="78">
        <v>4.0180639999999999</v>
      </c>
      <c r="K5263" s="80">
        <f t="shared" si="826"/>
        <v>4.0180639999999999</v>
      </c>
      <c r="L5263" s="68" t="str">
        <f t="shared" si="819"/>
        <v>Normal</v>
      </c>
      <c r="N5263" s="67">
        <f t="shared" si="820"/>
        <v>1.8641717261256199</v>
      </c>
      <c r="O5263" s="67">
        <f t="shared" si="821"/>
        <v>2.15389227387438</v>
      </c>
      <c r="P5263" s="81">
        <f t="shared" si="822"/>
        <v>0</v>
      </c>
      <c r="Q5263" s="81">
        <f t="shared" si="823"/>
        <v>-1.8641717261256199</v>
      </c>
      <c r="S5263" s="1">
        <f t="shared" si="827"/>
        <v>1</v>
      </c>
      <c r="T5263" s="1" t="str">
        <f t="shared" si="828"/>
        <v>Peak</v>
      </c>
    </row>
    <row r="5264" spans="1:20" x14ac:dyDescent="0.25">
      <c r="A5264" s="85">
        <v>45145.541666654201</v>
      </c>
      <c r="B5264" s="1">
        <v>8</v>
      </c>
      <c r="C5264" s="1">
        <v>7</v>
      </c>
      <c r="D5264" s="1">
        <v>14</v>
      </c>
      <c r="E5264" s="1" t="str">
        <f t="shared" si="824"/>
        <v>Summer</v>
      </c>
      <c r="F5264" s="78">
        <v>1.2135</v>
      </c>
      <c r="G5264" s="79">
        <f t="shared" si="825"/>
        <v>2.3087609525188233</v>
      </c>
      <c r="J5264" s="78">
        <v>5.0743549999999997</v>
      </c>
      <c r="K5264" s="80">
        <f t="shared" si="826"/>
        <v>5.0743549999999997</v>
      </c>
      <c r="L5264" s="68" t="str">
        <f t="shared" si="819"/>
        <v>Normal</v>
      </c>
      <c r="N5264" s="67">
        <f t="shared" si="820"/>
        <v>2.7655940474811764</v>
      </c>
      <c r="O5264" s="67">
        <f t="shared" si="821"/>
        <v>2.3087609525188233</v>
      </c>
      <c r="P5264" s="81">
        <f t="shared" si="822"/>
        <v>0</v>
      </c>
      <c r="Q5264" s="81">
        <f t="shared" si="823"/>
        <v>-2.7655940474811764</v>
      </c>
      <c r="S5264" s="1">
        <f t="shared" si="827"/>
        <v>1</v>
      </c>
      <c r="T5264" s="1" t="str">
        <f t="shared" si="828"/>
        <v>Peak</v>
      </c>
    </row>
    <row r="5265" spans="1:20" x14ac:dyDescent="0.25">
      <c r="A5265" s="85">
        <v>45145.583333320865</v>
      </c>
      <c r="B5265" s="1">
        <v>8</v>
      </c>
      <c r="C5265" s="1">
        <v>7</v>
      </c>
      <c r="D5265" s="1">
        <v>15</v>
      </c>
      <c r="E5265" s="1" t="str">
        <f t="shared" si="824"/>
        <v>Summer</v>
      </c>
      <c r="F5265" s="78">
        <v>1.2825</v>
      </c>
      <c r="G5265" s="79">
        <f t="shared" si="825"/>
        <v>2.4400378422788553</v>
      </c>
      <c r="J5265" s="78">
        <v>3.1232399999999996</v>
      </c>
      <c r="K5265" s="80">
        <f t="shared" si="826"/>
        <v>3.1232399999999996</v>
      </c>
      <c r="L5265" s="68" t="str">
        <f t="shared" si="819"/>
        <v>Normal</v>
      </c>
      <c r="N5265" s="67">
        <f t="shared" si="820"/>
        <v>0.68320215772114423</v>
      </c>
      <c r="O5265" s="67">
        <f t="shared" si="821"/>
        <v>2.4400378422788553</v>
      </c>
      <c r="P5265" s="81">
        <f t="shared" si="822"/>
        <v>0</v>
      </c>
      <c r="Q5265" s="81">
        <f t="shared" si="823"/>
        <v>-0.68320215772114423</v>
      </c>
      <c r="S5265" s="1">
        <f t="shared" si="827"/>
        <v>1</v>
      </c>
      <c r="T5265" s="1" t="str">
        <f t="shared" si="828"/>
        <v>Peak</v>
      </c>
    </row>
    <row r="5266" spans="1:20" x14ac:dyDescent="0.25">
      <c r="A5266" s="85">
        <v>45145.624999987529</v>
      </c>
      <c r="B5266" s="1">
        <v>8</v>
      </c>
      <c r="C5266" s="1">
        <v>7</v>
      </c>
      <c r="D5266" s="1">
        <v>16</v>
      </c>
      <c r="E5266" s="1" t="str">
        <f t="shared" si="824"/>
        <v>Summer</v>
      </c>
      <c r="F5266" s="78">
        <v>1.4258999999999999</v>
      </c>
      <c r="G5266" s="79">
        <f t="shared" si="825"/>
        <v>2.7128654653453563</v>
      </c>
      <c r="J5266" s="78">
        <v>2.0545650000000002</v>
      </c>
      <c r="K5266" s="80">
        <f t="shared" si="826"/>
        <v>2.0545650000000002</v>
      </c>
      <c r="L5266" s="68" t="str">
        <f t="shared" si="819"/>
        <v>Normal</v>
      </c>
      <c r="N5266" s="67">
        <f t="shared" si="820"/>
        <v>0</v>
      </c>
      <c r="O5266" s="67">
        <f t="shared" si="821"/>
        <v>2.0545650000000002</v>
      </c>
      <c r="P5266" s="81">
        <f t="shared" si="822"/>
        <v>0.65830046534535613</v>
      </c>
      <c r="Q5266" s="81">
        <f t="shared" si="823"/>
        <v>0.65830046534535613</v>
      </c>
      <c r="S5266" s="1">
        <f t="shared" si="827"/>
        <v>1</v>
      </c>
      <c r="T5266" s="1" t="str">
        <f t="shared" si="828"/>
        <v>Peak</v>
      </c>
    </row>
    <row r="5267" spans="1:20" x14ac:dyDescent="0.25">
      <c r="A5267" s="85">
        <v>45145.666666654193</v>
      </c>
      <c r="B5267" s="1">
        <v>8</v>
      </c>
      <c r="C5267" s="1">
        <v>7</v>
      </c>
      <c r="D5267" s="1">
        <v>17</v>
      </c>
      <c r="E5267" s="1" t="str">
        <f t="shared" si="824"/>
        <v>Summer</v>
      </c>
      <c r="F5267" s="78">
        <v>1.5923</v>
      </c>
      <c r="G5267" s="79">
        <f t="shared" si="825"/>
        <v>3.0294520516652019</v>
      </c>
      <c r="J5267" s="78">
        <v>2.3347790000000002</v>
      </c>
      <c r="K5267" s="80">
        <f t="shared" si="826"/>
        <v>2.3347790000000002</v>
      </c>
      <c r="L5267" s="68" t="str">
        <f t="shared" ref="L5267:L5330" si="829">IF(AND(D5267&gt;=$C$2,D5267&lt;=$C$3,E5267="Summer"),"MaxDis","Normal")</f>
        <v>Normal</v>
      </c>
      <c r="N5267" s="67">
        <f t="shared" ref="N5267:N5330" si="830">IF(K5267-G5267&lt;0,0,K5267-G5267)</f>
        <v>0</v>
      </c>
      <c r="O5267" s="67">
        <f t="shared" ref="O5267:O5330" si="831">K5267-N5267</f>
        <v>2.3347790000000002</v>
      </c>
      <c r="P5267" s="81">
        <f t="shared" ref="P5267:P5330" si="832">MAX(0,G5267-O5267)</f>
        <v>0.69467305166520177</v>
      </c>
      <c r="Q5267" s="81">
        <f t="shared" ref="Q5267:Q5330" si="833">G5267-K5267</f>
        <v>0.69467305166520177</v>
      </c>
      <c r="S5267" s="1">
        <f t="shared" si="827"/>
        <v>1</v>
      </c>
      <c r="T5267" s="1" t="str">
        <f t="shared" si="828"/>
        <v>Peak</v>
      </c>
    </row>
    <row r="5268" spans="1:20" x14ac:dyDescent="0.25">
      <c r="A5268" s="85">
        <v>45145.708333320857</v>
      </c>
      <c r="B5268" s="1">
        <v>8</v>
      </c>
      <c r="C5268" s="1">
        <v>7</v>
      </c>
      <c r="D5268" s="1">
        <v>18</v>
      </c>
      <c r="E5268" s="1" t="str">
        <f t="shared" ref="E5268:E5331" si="834">IF(AND(B5268&gt;=$C$5,B5268&lt;=$C$6),"Summer","Non-Summer")</f>
        <v>Summer</v>
      </c>
      <c r="F5268" s="78">
        <v>1.6857</v>
      </c>
      <c r="G5268" s="79">
        <f t="shared" ref="G5268:G5331" si="835">F5268*$G$13</f>
        <v>3.2071514937461725</v>
      </c>
      <c r="J5268" s="78">
        <v>0.92542999999999997</v>
      </c>
      <c r="K5268" s="80">
        <f t="shared" ref="K5268:K5331" si="836">J5268*$K$13</f>
        <v>0.92542999999999997</v>
      </c>
      <c r="L5268" s="68" t="str">
        <f t="shared" si="829"/>
        <v>Normal</v>
      </c>
      <c r="N5268" s="67">
        <f t="shared" si="830"/>
        <v>0</v>
      </c>
      <c r="O5268" s="67">
        <f t="shared" si="831"/>
        <v>0.92542999999999997</v>
      </c>
      <c r="P5268" s="81">
        <f t="shared" si="832"/>
        <v>2.2817214937461725</v>
      </c>
      <c r="Q5268" s="81">
        <f t="shared" si="833"/>
        <v>2.2817214937461725</v>
      </c>
      <c r="S5268" s="1">
        <f t="shared" ref="S5268:S5331" si="837">WEEKDAY(A5268,2)</f>
        <v>1</v>
      </c>
      <c r="T5268" s="1" t="str">
        <f t="shared" ref="T5268:T5331" si="838">IF(S5268&gt;5,"Off-Peak",IF(AND(D5268&gt;=$C$7,D5268&lt;$C$8),"Peak","Off-Peak"))</f>
        <v>Peak</v>
      </c>
    </row>
    <row r="5269" spans="1:20" x14ac:dyDescent="0.25">
      <c r="A5269" s="85">
        <v>45145.749999987522</v>
      </c>
      <c r="B5269" s="1">
        <v>8</v>
      </c>
      <c r="C5269" s="1">
        <v>7</v>
      </c>
      <c r="D5269" s="1">
        <v>19</v>
      </c>
      <c r="E5269" s="1" t="str">
        <f t="shared" si="834"/>
        <v>Summer</v>
      </c>
      <c r="F5269" s="78">
        <v>1.6523000000000001</v>
      </c>
      <c r="G5269" s="79">
        <f t="shared" si="835"/>
        <v>3.1436058688478385</v>
      </c>
      <c r="J5269" s="78">
        <v>8.0562999999999996E-2</v>
      </c>
      <c r="K5269" s="80">
        <f t="shared" si="836"/>
        <v>8.0562999999999996E-2</v>
      </c>
      <c r="L5269" s="68" t="str">
        <f t="shared" si="829"/>
        <v>Normal</v>
      </c>
      <c r="N5269" s="67">
        <f t="shared" si="830"/>
        <v>0</v>
      </c>
      <c r="O5269" s="67">
        <f t="shared" si="831"/>
        <v>8.0562999999999996E-2</v>
      </c>
      <c r="P5269" s="81">
        <f t="shared" si="832"/>
        <v>3.0630428688478384</v>
      </c>
      <c r="Q5269" s="81">
        <f t="shared" si="833"/>
        <v>3.0630428688478384</v>
      </c>
      <c r="S5269" s="1">
        <f t="shared" si="837"/>
        <v>1</v>
      </c>
      <c r="T5269" s="1" t="str">
        <f t="shared" si="838"/>
        <v>Peak</v>
      </c>
    </row>
    <row r="5270" spans="1:20" x14ac:dyDescent="0.25">
      <c r="A5270" s="85">
        <v>45145.791666654186</v>
      </c>
      <c r="B5270" s="1">
        <v>8</v>
      </c>
      <c r="C5270" s="1">
        <v>7</v>
      </c>
      <c r="D5270" s="1">
        <v>20</v>
      </c>
      <c r="E5270" s="1" t="str">
        <f t="shared" si="834"/>
        <v>Summer</v>
      </c>
      <c r="F5270" s="78">
        <v>1.5618000000000001</v>
      </c>
      <c r="G5270" s="79">
        <f t="shared" si="835"/>
        <v>2.9714238612640282</v>
      </c>
      <c r="J5270" s="78">
        <v>0</v>
      </c>
      <c r="K5270" s="80">
        <f t="shared" si="836"/>
        <v>0</v>
      </c>
      <c r="L5270" s="68" t="str">
        <f t="shared" si="829"/>
        <v>Normal</v>
      </c>
      <c r="N5270" s="67">
        <f t="shared" si="830"/>
        <v>0</v>
      </c>
      <c r="O5270" s="67">
        <f t="shared" si="831"/>
        <v>0</v>
      </c>
      <c r="P5270" s="81">
        <f t="shared" si="832"/>
        <v>2.9714238612640282</v>
      </c>
      <c r="Q5270" s="81">
        <f t="shared" si="833"/>
        <v>2.9714238612640282</v>
      </c>
      <c r="S5270" s="1">
        <f t="shared" si="837"/>
        <v>1</v>
      </c>
      <c r="T5270" s="1" t="str">
        <f t="shared" si="838"/>
        <v>Peak</v>
      </c>
    </row>
    <row r="5271" spans="1:20" x14ac:dyDescent="0.25">
      <c r="A5271" s="85">
        <v>45145.83333332085</v>
      </c>
      <c r="B5271" s="1">
        <v>8</v>
      </c>
      <c r="C5271" s="1">
        <v>7</v>
      </c>
      <c r="D5271" s="1">
        <v>21</v>
      </c>
      <c r="E5271" s="1" t="str">
        <f t="shared" si="834"/>
        <v>Summer</v>
      </c>
      <c r="F5271" s="78">
        <v>1.5079</v>
      </c>
      <c r="G5271" s="79">
        <f t="shared" si="835"/>
        <v>2.8688756821616264</v>
      </c>
      <c r="J5271" s="78">
        <v>0</v>
      </c>
      <c r="K5271" s="80">
        <f t="shared" si="836"/>
        <v>0</v>
      </c>
      <c r="L5271" s="68" t="str">
        <f t="shared" si="829"/>
        <v>Normal</v>
      </c>
      <c r="N5271" s="67">
        <f t="shared" si="830"/>
        <v>0</v>
      </c>
      <c r="O5271" s="67">
        <f t="shared" si="831"/>
        <v>0</v>
      </c>
      <c r="P5271" s="81">
        <f t="shared" si="832"/>
        <v>2.8688756821616264</v>
      </c>
      <c r="Q5271" s="81">
        <f t="shared" si="833"/>
        <v>2.8688756821616264</v>
      </c>
      <c r="S5271" s="1">
        <f t="shared" si="837"/>
        <v>1</v>
      </c>
      <c r="T5271" s="1" t="str">
        <f t="shared" si="838"/>
        <v>Peak</v>
      </c>
    </row>
    <row r="5272" spans="1:20" x14ac:dyDescent="0.25">
      <c r="A5272" s="85">
        <v>45145.874999987514</v>
      </c>
      <c r="B5272" s="1">
        <v>8</v>
      </c>
      <c r="C5272" s="1">
        <v>7</v>
      </c>
      <c r="D5272" s="1">
        <v>22</v>
      </c>
      <c r="E5272" s="1" t="str">
        <f t="shared" si="834"/>
        <v>Summer</v>
      </c>
      <c r="F5272" s="78">
        <v>1.4285000000000001</v>
      </c>
      <c r="G5272" s="79">
        <f t="shared" si="835"/>
        <v>2.7178121307566041</v>
      </c>
      <c r="J5272" s="78">
        <v>0</v>
      </c>
      <c r="K5272" s="80">
        <f t="shared" si="836"/>
        <v>0</v>
      </c>
      <c r="L5272" s="68" t="str">
        <f t="shared" si="829"/>
        <v>Normal</v>
      </c>
      <c r="N5272" s="67">
        <f t="shared" si="830"/>
        <v>0</v>
      </c>
      <c r="O5272" s="67">
        <f t="shared" si="831"/>
        <v>0</v>
      </c>
      <c r="P5272" s="81">
        <f t="shared" si="832"/>
        <v>2.7178121307566041</v>
      </c>
      <c r="Q5272" s="81">
        <f t="shared" si="833"/>
        <v>2.7178121307566041</v>
      </c>
      <c r="S5272" s="1">
        <f t="shared" si="837"/>
        <v>1</v>
      </c>
      <c r="T5272" s="1" t="str">
        <f t="shared" si="838"/>
        <v>Off-Peak</v>
      </c>
    </row>
    <row r="5273" spans="1:20" x14ac:dyDescent="0.25">
      <c r="A5273" s="85">
        <v>45145.916666654179</v>
      </c>
      <c r="B5273" s="1">
        <v>8</v>
      </c>
      <c r="C5273" s="1">
        <v>7</v>
      </c>
      <c r="D5273" s="1">
        <v>23</v>
      </c>
      <c r="E5273" s="1" t="str">
        <f t="shared" si="834"/>
        <v>Summer</v>
      </c>
      <c r="F5273" s="78">
        <v>1.2645999999999999</v>
      </c>
      <c r="G5273" s="79">
        <f t="shared" si="835"/>
        <v>2.4059819534860352</v>
      </c>
      <c r="J5273" s="78">
        <v>0</v>
      </c>
      <c r="K5273" s="80">
        <f t="shared" si="836"/>
        <v>0</v>
      </c>
      <c r="L5273" s="68" t="str">
        <f t="shared" si="829"/>
        <v>Normal</v>
      </c>
      <c r="N5273" s="67">
        <f t="shared" si="830"/>
        <v>0</v>
      </c>
      <c r="O5273" s="67">
        <f t="shared" si="831"/>
        <v>0</v>
      </c>
      <c r="P5273" s="81">
        <f t="shared" si="832"/>
        <v>2.4059819534860352</v>
      </c>
      <c r="Q5273" s="81">
        <f t="shared" si="833"/>
        <v>2.4059819534860352</v>
      </c>
      <c r="S5273" s="1">
        <f t="shared" si="837"/>
        <v>1</v>
      </c>
      <c r="T5273" s="1" t="str">
        <f t="shared" si="838"/>
        <v>Off-Peak</v>
      </c>
    </row>
    <row r="5274" spans="1:20" x14ac:dyDescent="0.25">
      <c r="A5274" s="85">
        <v>45145.958333320843</v>
      </c>
      <c r="B5274" s="1">
        <v>8</v>
      </c>
      <c r="C5274" s="1">
        <v>8</v>
      </c>
      <c r="D5274" s="1">
        <v>0</v>
      </c>
      <c r="E5274" s="1" t="str">
        <f t="shared" si="834"/>
        <v>Summer</v>
      </c>
      <c r="F5274" s="78">
        <v>1.0697000000000001</v>
      </c>
      <c r="G5274" s="79">
        <f t="shared" si="835"/>
        <v>2.0351723040044378</v>
      </c>
      <c r="J5274" s="78">
        <v>0</v>
      </c>
      <c r="K5274" s="80">
        <f t="shared" si="836"/>
        <v>0</v>
      </c>
      <c r="L5274" s="68" t="str">
        <f t="shared" si="829"/>
        <v>Normal</v>
      </c>
      <c r="N5274" s="67">
        <f t="shared" si="830"/>
        <v>0</v>
      </c>
      <c r="O5274" s="67">
        <f t="shared" si="831"/>
        <v>0</v>
      </c>
      <c r="P5274" s="81">
        <f t="shared" si="832"/>
        <v>2.0351723040044378</v>
      </c>
      <c r="Q5274" s="81">
        <f t="shared" si="833"/>
        <v>2.0351723040044378</v>
      </c>
      <c r="S5274" s="1">
        <f t="shared" si="837"/>
        <v>1</v>
      </c>
      <c r="T5274" s="1" t="str">
        <f t="shared" si="838"/>
        <v>Off-Peak</v>
      </c>
    </row>
    <row r="5275" spans="1:20" x14ac:dyDescent="0.25">
      <c r="A5275" s="85">
        <v>45145.999999987507</v>
      </c>
      <c r="B5275" s="1">
        <v>8</v>
      </c>
      <c r="C5275" s="1">
        <v>8</v>
      </c>
      <c r="D5275" s="1">
        <v>1</v>
      </c>
      <c r="E5275" s="1" t="str">
        <f t="shared" si="834"/>
        <v>Summer</v>
      </c>
      <c r="F5275" s="78">
        <v>0.91620000000000001</v>
      </c>
      <c r="G5275" s="79">
        <f t="shared" si="835"/>
        <v>1.7431287883788595</v>
      </c>
      <c r="J5275" s="78">
        <v>0</v>
      </c>
      <c r="K5275" s="80">
        <f t="shared" si="836"/>
        <v>0</v>
      </c>
      <c r="L5275" s="68" t="str">
        <f t="shared" si="829"/>
        <v>Normal</v>
      </c>
      <c r="N5275" s="67">
        <f t="shared" si="830"/>
        <v>0</v>
      </c>
      <c r="O5275" s="67">
        <f t="shared" si="831"/>
        <v>0</v>
      </c>
      <c r="P5275" s="81">
        <f t="shared" si="832"/>
        <v>1.7431287883788595</v>
      </c>
      <c r="Q5275" s="81">
        <f t="shared" si="833"/>
        <v>1.7431287883788595</v>
      </c>
      <c r="S5275" s="1">
        <f t="shared" si="837"/>
        <v>2</v>
      </c>
      <c r="T5275" s="1" t="str">
        <f t="shared" si="838"/>
        <v>Off-Peak</v>
      </c>
    </row>
    <row r="5276" spans="1:20" x14ac:dyDescent="0.25">
      <c r="A5276" s="85">
        <v>45146.041666654171</v>
      </c>
      <c r="B5276" s="1">
        <v>8</v>
      </c>
      <c r="C5276" s="1">
        <v>8</v>
      </c>
      <c r="D5276" s="1">
        <v>2</v>
      </c>
      <c r="E5276" s="1" t="str">
        <f t="shared" si="834"/>
        <v>Summer</v>
      </c>
      <c r="F5276" s="78">
        <v>0.80469999999999997</v>
      </c>
      <c r="G5276" s="79">
        <f t="shared" si="835"/>
        <v>1.5309929447811266</v>
      </c>
      <c r="J5276" s="78">
        <v>0</v>
      </c>
      <c r="K5276" s="80">
        <f t="shared" si="836"/>
        <v>0</v>
      </c>
      <c r="L5276" s="68" t="str">
        <f t="shared" si="829"/>
        <v>Normal</v>
      </c>
      <c r="N5276" s="67">
        <f t="shared" si="830"/>
        <v>0</v>
      </c>
      <c r="O5276" s="67">
        <f t="shared" si="831"/>
        <v>0</v>
      </c>
      <c r="P5276" s="81">
        <f t="shared" si="832"/>
        <v>1.5309929447811266</v>
      </c>
      <c r="Q5276" s="81">
        <f t="shared" si="833"/>
        <v>1.5309929447811266</v>
      </c>
      <c r="S5276" s="1">
        <f t="shared" si="837"/>
        <v>2</v>
      </c>
      <c r="T5276" s="1" t="str">
        <f t="shared" si="838"/>
        <v>Off-Peak</v>
      </c>
    </row>
    <row r="5277" spans="1:20" x14ac:dyDescent="0.25">
      <c r="A5277" s="85">
        <v>45146.083333320836</v>
      </c>
      <c r="B5277" s="1">
        <v>8</v>
      </c>
      <c r="C5277" s="1">
        <v>8</v>
      </c>
      <c r="D5277" s="1">
        <v>3</v>
      </c>
      <c r="E5277" s="1" t="str">
        <f t="shared" si="834"/>
        <v>Summer</v>
      </c>
      <c r="F5277" s="78">
        <v>0.73399999999999999</v>
      </c>
      <c r="G5277" s="79">
        <f t="shared" si="835"/>
        <v>1.3964816968675866</v>
      </c>
      <c r="J5277" s="78">
        <v>0</v>
      </c>
      <c r="K5277" s="80">
        <f t="shared" si="836"/>
        <v>0</v>
      </c>
      <c r="L5277" s="68" t="str">
        <f t="shared" si="829"/>
        <v>Normal</v>
      </c>
      <c r="N5277" s="67">
        <f t="shared" si="830"/>
        <v>0</v>
      </c>
      <c r="O5277" s="67">
        <f t="shared" si="831"/>
        <v>0</v>
      </c>
      <c r="P5277" s="81">
        <f t="shared" si="832"/>
        <v>1.3964816968675866</v>
      </c>
      <c r="Q5277" s="81">
        <f t="shared" si="833"/>
        <v>1.3964816968675866</v>
      </c>
      <c r="S5277" s="1">
        <f t="shared" si="837"/>
        <v>2</v>
      </c>
      <c r="T5277" s="1" t="str">
        <f t="shared" si="838"/>
        <v>Off-Peak</v>
      </c>
    </row>
    <row r="5278" spans="1:20" x14ac:dyDescent="0.25">
      <c r="A5278" s="85">
        <v>45146.1249999875</v>
      </c>
      <c r="B5278" s="1">
        <v>8</v>
      </c>
      <c r="C5278" s="1">
        <v>8</v>
      </c>
      <c r="D5278" s="1">
        <v>4</v>
      </c>
      <c r="E5278" s="1" t="str">
        <f t="shared" si="834"/>
        <v>Summer</v>
      </c>
      <c r="F5278" s="78">
        <v>0.68889999999999996</v>
      </c>
      <c r="G5278" s="79">
        <f t="shared" si="835"/>
        <v>1.3106760776186381</v>
      </c>
      <c r="J5278" s="78">
        <v>0</v>
      </c>
      <c r="K5278" s="80">
        <f t="shared" si="836"/>
        <v>0</v>
      </c>
      <c r="L5278" s="68" t="str">
        <f t="shared" si="829"/>
        <v>Normal</v>
      </c>
      <c r="N5278" s="67">
        <f t="shared" si="830"/>
        <v>0</v>
      </c>
      <c r="O5278" s="67">
        <f t="shared" si="831"/>
        <v>0</v>
      </c>
      <c r="P5278" s="81">
        <f t="shared" si="832"/>
        <v>1.3106760776186381</v>
      </c>
      <c r="Q5278" s="81">
        <f t="shared" si="833"/>
        <v>1.3106760776186381</v>
      </c>
      <c r="S5278" s="1">
        <f t="shared" si="837"/>
        <v>2</v>
      </c>
      <c r="T5278" s="1" t="str">
        <f t="shared" si="838"/>
        <v>Off-Peak</v>
      </c>
    </row>
    <row r="5279" spans="1:20" x14ac:dyDescent="0.25">
      <c r="A5279" s="85">
        <v>45146.166666654164</v>
      </c>
      <c r="B5279" s="1">
        <v>8</v>
      </c>
      <c r="C5279" s="1">
        <v>8</v>
      </c>
      <c r="D5279" s="1">
        <v>5</v>
      </c>
      <c r="E5279" s="1" t="str">
        <f t="shared" si="834"/>
        <v>Summer</v>
      </c>
      <c r="F5279" s="78">
        <v>0.66439999999999999</v>
      </c>
      <c r="G5279" s="79">
        <f t="shared" si="835"/>
        <v>1.2640632689357283</v>
      </c>
      <c r="J5279" s="78">
        <v>0</v>
      </c>
      <c r="K5279" s="80">
        <f t="shared" si="836"/>
        <v>0</v>
      </c>
      <c r="L5279" s="68" t="str">
        <f t="shared" si="829"/>
        <v>Normal</v>
      </c>
      <c r="N5279" s="67">
        <f t="shared" si="830"/>
        <v>0</v>
      </c>
      <c r="O5279" s="67">
        <f t="shared" si="831"/>
        <v>0</v>
      </c>
      <c r="P5279" s="81">
        <f t="shared" si="832"/>
        <v>1.2640632689357283</v>
      </c>
      <c r="Q5279" s="81">
        <f t="shared" si="833"/>
        <v>1.2640632689357283</v>
      </c>
      <c r="S5279" s="1">
        <f t="shared" si="837"/>
        <v>2</v>
      </c>
      <c r="T5279" s="1" t="str">
        <f t="shared" si="838"/>
        <v>Off-Peak</v>
      </c>
    </row>
    <row r="5280" spans="1:20" x14ac:dyDescent="0.25">
      <c r="A5280" s="85">
        <v>45146.208333320828</v>
      </c>
      <c r="B5280" s="1">
        <v>8</v>
      </c>
      <c r="C5280" s="1">
        <v>8</v>
      </c>
      <c r="D5280" s="1">
        <v>6</v>
      </c>
      <c r="E5280" s="1" t="str">
        <f t="shared" si="834"/>
        <v>Summer</v>
      </c>
      <c r="F5280" s="78">
        <v>0.66069999999999995</v>
      </c>
      <c r="G5280" s="79">
        <f t="shared" si="835"/>
        <v>1.2570237835427989</v>
      </c>
      <c r="J5280" s="78">
        <v>0.12598499999999999</v>
      </c>
      <c r="K5280" s="80">
        <f t="shared" si="836"/>
        <v>0.12598499999999999</v>
      </c>
      <c r="L5280" s="68" t="str">
        <f t="shared" si="829"/>
        <v>Normal</v>
      </c>
      <c r="N5280" s="67">
        <f t="shared" si="830"/>
        <v>0</v>
      </c>
      <c r="O5280" s="67">
        <f t="shared" si="831"/>
        <v>0.12598499999999999</v>
      </c>
      <c r="P5280" s="81">
        <f t="shared" si="832"/>
        <v>1.1310387835427989</v>
      </c>
      <c r="Q5280" s="81">
        <f t="shared" si="833"/>
        <v>1.1310387835427989</v>
      </c>
      <c r="S5280" s="1">
        <f t="shared" si="837"/>
        <v>2</v>
      </c>
      <c r="T5280" s="1" t="str">
        <f t="shared" si="838"/>
        <v>Peak</v>
      </c>
    </row>
    <row r="5281" spans="1:20" x14ac:dyDescent="0.25">
      <c r="A5281" s="85">
        <v>45146.249999987493</v>
      </c>
      <c r="B5281" s="1">
        <v>8</v>
      </c>
      <c r="C5281" s="1">
        <v>8</v>
      </c>
      <c r="D5281" s="1">
        <v>7</v>
      </c>
      <c r="E5281" s="1" t="str">
        <f t="shared" si="834"/>
        <v>Summer</v>
      </c>
      <c r="F5281" s="78">
        <v>0.66959999999999997</v>
      </c>
      <c r="G5281" s="79">
        <f t="shared" si="835"/>
        <v>1.2739565997582234</v>
      </c>
      <c r="J5281" s="78">
        <v>1.1530609999999999</v>
      </c>
      <c r="K5281" s="80">
        <f t="shared" si="836"/>
        <v>1.1530609999999999</v>
      </c>
      <c r="L5281" s="68" t="str">
        <f t="shared" si="829"/>
        <v>Normal</v>
      </c>
      <c r="N5281" s="67">
        <f t="shared" si="830"/>
        <v>0</v>
      </c>
      <c r="O5281" s="67">
        <f t="shared" si="831"/>
        <v>1.1530609999999999</v>
      </c>
      <c r="P5281" s="81">
        <f t="shared" si="832"/>
        <v>0.1208955997582235</v>
      </c>
      <c r="Q5281" s="81">
        <f t="shared" si="833"/>
        <v>0.1208955997582235</v>
      </c>
      <c r="S5281" s="1">
        <f t="shared" si="837"/>
        <v>2</v>
      </c>
      <c r="T5281" s="1" t="str">
        <f t="shared" si="838"/>
        <v>Peak</v>
      </c>
    </row>
    <row r="5282" spans="1:20" x14ac:dyDescent="0.25">
      <c r="A5282" s="85">
        <v>45146.291666654157</v>
      </c>
      <c r="B5282" s="1">
        <v>8</v>
      </c>
      <c r="C5282" s="1">
        <v>8</v>
      </c>
      <c r="D5282" s="1">
        <v>8</v>
      </c>
      <c r="E5282" s="1" t="str">
        <f t="shared" si="834"/>
        <v>Summer</v>
      </c>
      <c r="F5282" s="78">
        <v>0.71870000000000001</v>
      </c>
      <c r="G5282" s="79">
        <f t="shared" si="835"/>
        <v>1.3673724734860142</v>
      </c>
      <c r="J5282" s="78">
        <v>2.7942289999999996</v>
      </c>
      <c r="K5282" s="80">
        <f t="shared" si="836"/>
        <v>2.7942289999999996</v>
      </c>
      <c r="L5282" s="68" t="str">
        <f t="shared" si="829"/>
        <v>Normal</v>
      </c>
      <c r="N5282" s="67">
        <f t="shared" si="830"/>
        <v>1.4268565265139854</v>
      </c>
      <c r="O5282" s="67">
        <f t="shared" si="831"/>
        <v>1.3673724734860142</v>
      </c>
      <c r="P5282" s="81">
        <f t="shared" si="832"/>
        <v>0</v>
      </c>
      <c r="Q5282" s="81">
        <f t="shared" si="833"/>
        <v>-1.4268565265139854</v>
      </c>
      <c r="S5282" s="1">
        <f t="shared" si="837"/>
        <v>2</v>
      </c>
      <c r="T5282" s="1" t="str">
        <f t="shared" si="838"/>
        <v>Peak</v>
      </c>
    </row>
    <row r="5283" spans="1:20" x14ac:dyDescent="0.25">
      <c r="A5283" s="85">
        <v>45146.333333320821</v>
      </c>
      <c r="B5283" s="1">
        <v>8</v>
      </c>
      <c r="C5283" s="1">
        <v>8</v>
      </c>
      <c r="D5283" s="1">
        <v>9</v>
      </c>
      <c r="E5283" s="1" t="str">
        <f t="shared" si="834"/>
        <v>Summer</v>
      </c>
      <c r="F5283" s="78">
        <v>0.80659999999999998</v>
      </c>
      <c r="G5283" s="79">
        <f t="shared" si="835"/>
        <v>1.5346078156585767</v>
      </c>
      <c r="J5283" s="78">
        <v>4.1862870000000001</v>
      </c>
      <c r="K5283" s="80">
        <f t="shared" si="836"/>
        <v>4.1862870000000001</v>
      </c>
      <c r="L5283" s="68" t="str">
        <f t="shared" si="829"/>
        <v>Normal</v>
      </c>
      <c r="N5283" s="67">
        <f t="shared" si="830"/>
        <v>2.6516791843414236</v>
      </c>
      <c r="O5283" s="67">
        <f t="shared" si="831"/>
        <v>1.5346078156585765</v>
      </c>
      <c r="P5283" s="81">
        <f t="shared" si="832"/>
        <v>2.2204460492503131E-16</v>
      </c>
      <c r="Q5283" s="81">
        <f t="shared" si="833"/>
        <v>-2.6516791843414236</v>
      </c>
      <c r="S5283" s="1">
        <f t="shared" si="837"/>
        <v>2</v>
      </c>
      <c r="T5283" s="1" t="str">
        <f t="shared" si="838"/>
        <v>Peak</v>
      </c>
    </row>
    <row r="5284" spans="1:20" x14ac:dyDescent="0.25">
      <c r="A5284" s="85">
        <v>45146.374999987485</v>
      </c>
      <c r="B5284" s="1">
        <v>8</v>
      </c>
      <c r="C5284" s="1">
        <v>8</v>
      </c>
      <c r="D5284" s="1">
        <v>10</v>
      </c>
      <c r="E5284" s="1" t="str">
        <f t="shared" si="834"/>
        <v>Summer</v>
      </c>
      <c r="F5284" s="78">
        <v>0.93110000000000004</v>
      </c>
      <c r="G5284" s="79">
        <f t="shared" si="835"/>
        <v>1.7714769863125475</v>
      </c>
      <c r="J5284" s="78">
        <v>5.2399680000000002</v>
      </c>
      <c r="K5284" s="80">
        <f t="shared" si="836"/>
        <v>5.2399680000000002</v>
      </c>
      <c r="L5284" s="68" t="str">
        <f t="shared" si="829"/>
        <v>Normal</v>
      </c>
      <c r="N5284" s="67">
        <f t="shared" si="830"/>
        <v>3.4684910136874527</v>
      </c>
      <c r="O5284" s="67">
        <f t="shared" si="831"/>
        <v>1.7714769863125475</v>
      </c>
      <c r="P5284" s="81">
        <f t="shared" si="832"/>
        <v>0</v>
      </c>
      <c r="Q5284" s="81">
        <f t="shared" si="833"/>
        <v>-3.4684910136874527</v>
      </c>
      <c r="S5284" s="1">
        <f t="shared" si="837"/>
        <v>2</v>
      </c>
      <c r="T5284" s="1" t="str">
        <f t="shared" si="838"/>
        <v>Peak</v>
      </c>
    </row>
    <row r="5285" spans="1:20" x14ac:dyDescent="0.25">
      <c r="A5285" s="85">
        <v>45146.41666665415</v>
      </c>
      <c r="B5285" s="1">
        <v>8</v>
      </c>
      <c r="C5285" s="1">
        <v>8</v>
      </c>
      <c r="D5285" s="1">
        <v>11</v>
      </c>
      <c r="E5285" s="1" t="str">
        <f t="shared" si="834"/>
        <v>Summer</v>
      </c>
      <c r="F5285" s="78">
        <v>1.0891999999999999</v>
      </c>
      <c r="G5285" s="79">
        <f t="shared" si="835"/>
        <v>2.0722722945887946</v>
      </c>
      <c r="J5285" s="78">
        <v>5.9708379999999996</v>
      </c>
      <c r="K5285" s="80">
        <f t="shared" si="836"/>
        <v>5.9708379999999996</v>
      </c>
      <c r="L5285" s="68" t="str">
        <f t="shared" si="829"/>
        <v>Normal</v>
      </c>
      <c r="N5285" s="67">
        <f t="shared" si="830"/>
        <v>3.8985657054112051</v>
      </c>
      <c r="O5285" s="67">
        <f t="shared" si="831"/>
        <v>2.0722722945887946</v>
      </c>
      <c r="P5285" s="81">
        <f t="shared" si="832"/>
        <v>0</v>
      </c>
      <c r="Q5285" s="81">
        <f t="shared" si="833"/>
        <v>-3.8985657054112051</v>
      </c>
      <c r="S5285" s="1">
        <f t="shared" si="837"/>
        <v>2</v>
      </c>
      <c r="T5285" s="1" t="str">
        <f t="shared" si="838"/>
        <v>Peak</v>
      </c>
    </row>
    <row r="5286" spans="1:20" x14ac:dyDescent="0.25">
      <c r="A5286" s="85">
        <v>45146.458333320814</v>
      </c>
      <c r="B5286" s="1">
        <v>8</v>
      </c>
      <c r="C5286" s="1">
        <v>8</v>
      </c>
      <c r="D5286" s="1">
        <v>12</v>
      </c>
      <c r="E5286" s="1" t="str">
        <f t="shared" si="834"/>
        <v>Summer</v>
      </c>
      <c r="F5286" s="78">
        <v>1.2750999999999999</v>
      </c>
      <c r="G5286" s="79">
        <f t="shared" si="835"/>
        <v>2.4259588714929965</v>
      </c>
      <c r="J5286" s="78">
        <v>5.4881469999999997</v>
      </c>
      <c r="K5286" s="80">
        <f t="shared" si="836"/>
        <v>5.4881469999999997</v>
      </c>
      <c r="L5286" s="68" t="str">
        <f t="shared" si="829"/>
        <v>Normal</v>
      </c>
      <c r="N5286" s="67">
        <f t="shared" si="830"/>
        <v>3.0621881285070032</v>
      </c>
      <c r="O5286" s="67">
        <f t="shared" si="831"/>
        <v>2.4259588714929965</v>
      </c>
      <c r="P5286" s="81">
        <f t="shared" si="832"/>
        <v>0</v>
      </c>
      <c r="Q5286" s="81">
        <f t="shared" si="833"/>
        <v>-3.0621881285070032</v>
      </c>
      <c r="S5286" s="1">
        <f t="shared" si="837"/>
        <v>2</v>
      </c>
      <c r="T5286" s="1" t="str">
        <f t="shared" si="838"/>
        <v>Peak</v>
      </c>
    </row>
    <row r="5287" spans="1:20" x14ac:dyDescent="0.25">
      <c r="A5287" s="85">
        <v>45146.499999987478</v>
      </c>
      <c r="B5287" s="1">
        <v>8</v>
      </c>
      <c r="C5287" s="1">
        <v>8</v>
      </c>
      <c r="D5287" s="1">
        <v>13</v>
      </c>
      <c r="E5287" s="1" t="str">
        <f t="shared" si="834"/>
        <v>Summer</v>
      </c>
      <c r="F5287" s="78">
        <v>1.4570000000000001</v>
      </c>
      <c r="G5287" s="79">
        <f t="shared" si="835"/>
        <v>2.7720351939183567</v>
      </c>
      <c r="J5287" s="78">
        <v>5.9211480000000005</v>
      </c>
      <c r="K5287" s="80">
        <f t="shared" si="836"/>
        <v>5.9211480000000005</v>
      </c>
      <c r="L5287" s="68" t="str">
        <f t="shared" si="829"/>
        <v>Normal</v>
      </c>
      <c r="N5287" s="67">
        <f t="shared" si="830"/>
        <v>3.1491128060816438</v>
      </c>
      <c r="O5287" s="67">
        <f t="shared" si="831"/>
        <v>2.7720351939183567</v>
      </c>
      <c r="P5287" s="81">
        <f t="shared" si="832"/>
        <v>0</v>
      </c>
      <c r="Q5287" s="81">
        <f t="shared" si="833"/>
        <v>-3.1491128060816438</v>
      </c>
      <c r="S5287" s="1">
        <f t="shared" si="837"/>
        <v>2</v>
      </c>
      <c r="T5287" s="1" t="str">
        <f t="shared" si="838"/>
        <v>Peak</v>
      </c>
    </row>
    <row r="5288" spans="1:20" x14ac:dyDescent="0.25">
      <c r="A5288" s="85">
        <v>45146.541666654142</v>
      </c>
      <c r="B5288" s="1">
        <v>8</v>
      </c>
      <c r="C5288" s="1">
        <v>8</v>
      </c>
      <c r="D5288" s="1">
        <v>14</v>
      </c>
      <c r="E5288" s="1" t="str">
        <f t="shared" si="834"/>
        <v>Summer</v>
      </c>
      <c r="F5288" s="78">
        <v>1.6151</v>
      </c>
      <c r="G5288" s="79">
        <f t="shared" si="835"/>
        <v>3.0728305021946034</v>
      </c>
      <c r="J5288" s="78">
        <v>6.0095339999999995</v>
      </c>
      <c r="K5288" s="80">
        <f t="shared" si="836"/>
        <v>6.0095339999999995</v>
      </c>
      <c r="L5288" s="68" t="str">
        <f t="shared" si="829"/>
        <v>Normal</v>
      </c>
      <c r="N5288" s="67">
        <f t="shared" si="830"/>
        <v>2.9367034978053961</v>
      </c>
      <c r="O5288" s="67">
        <f t="shared" si="831"/>
        <v>3.0728305021946034</v>
      </c>
      <c r="P5288" s="81">
        <f t="shared" si="832"/>
        <v>0</v>
      </c>
      <c r="Q5288" s="81">
        <f t="shared" si="833"/>
        <v>-2.9367034978053961</v>
      </c>
      <c r="S5288" s="1">
        <f t="shared" si="837"/>
        <v>2</v>
      </c>
      <c r="T5288" s="1" t="str">
        <f t="shared" si="838"/>
        <v>Peak</v>
      </c>
    </row>
    <row r="5289" spans="1:20" x14ac:dyDescent="0.25">
      <c r="A5289" s="85">
        <v>45146.583333320807</v>
      </c>
      <c r="B5289" s="1">
        <v>8</v>
      </c>
      <c r="C5289" s="1">
        <v>8</v>
      </c>
      <c r="D5289" s="1">
        <v>15</v>
      </c>
      <c r="E5289" s="1" t="str">
        <f t="shared" si="834"/>
        <v>Summer</v>
      </c>
      <c r="F5289" s="78">
        <v>1.675</v>
      </c>
      <c r="G5289" s="79">
        <f t="shared" si="835"/>
        <v>3.1867940630152694</v>
      </c>
      <c r="J5289" s="78">
        <v>5.2383639999999998</v>
      </c>
      <c r="K5289" s="80">
        <f t="shared" si="836"/>
        <v>5.2383639999999998</v>
      </c>
      <c r="L5289" s="68" t="str">
        <f t="shared" si="829"/>
        <v>Normal</v>
      </c>
      <c r="N5289" s="67">
        <f t="shared" si="830"/>
        <v>2.0515699369847304</v>
      </c>
      <c r="O5289" s="67">
        <f t="shared" si="831"/>
        <v>3.1867940630152694</v>
      </c>
      <c r="P5289" s="81">
        <f t="shared" si="832"/>
        <v>0</v>
      </c>
      <c r="Q5289" s="81">
        <f t="shared" si="833"/>
        <v>-2.0515699369847304</v>
      </c>
      <c r="S5289" s="1">
        <f t="shared" si="837"/>
        <v>2</v>
      </c>
      <c r="T5289" s="1" t="str">
        <f t="shared" si="838"/>
        <v>Peak</v>
      </c>
    </row>
    <row r="5290" spans="1:20" x14ac:dyDescent="0.25">
      <c r="A5290" s="85">
        <v>45146.624999987471</v>
      </c>
      <c r="B5290" s="1">
        <v>8</v>
      </c>
      <c r="C5290" s="1">
        <v>8</v>
      </c>
      <c r="D5290" s="1">
        <v>16</v>
      </c>
      <c r="E5290" s="1" t="str">
        <f t="shared" si="834"/>
        <v>Summer</v>
      </c>
      <c r="F5290" s="78">
        <v>1.6970000000000001</v>
      </c>
      <c r="G5290" s="79">
        <f t="shared" si="835"/>
        <v>3.2286504626489028</v>
      </c>
      <c r="J5290" s="78">
        <v>4.1133470000000001</v>
      </c>
      <c r="K5290" s="80">
        <f t="shared" si="836"/>
        <v>4.1133470000000001</v>
      </c>
      <c r="L5290" s="68" t="str">
        <f t="shared" si="829"/>
        <v>Normal</v>
      </c>
      <c r="N5290" s="67">
        <f t="shared" si="830"/>
        <v>0.88469653735109732</v>
      </c>
      <c r="O5290" s="67">
        <f t="shared" si="831"/>
        <v>3.2286504626489028</v>
      </c>
      <c r="P5290" s="81">
        <f t="shared" si="832"/>
        <v>0</v>
      </c>
      <c r="Q5290" s="81">
        <f t="shared" si="833"/>
        <v>-0.88469653735109732</v>
      </c>
      <c r="S5290" s="1">
        <f t="shared" si="837"/>
        <v>2</v>
      </c>
      <c r="T5290" s="1" t="str">
        <f t="shared" si="838"/>
        <v>Peak</v>
      </c>
    </row>
    <row r="5291" spans="1:20" x14ac:dyDescent="0.25">
      <c r="A5291" s="85">
        <v>45146.666666654135</v>
      </c>
      <c r="B5291" s="1">
        <v>8</v>
      </c>
      <c r="C5291" s="1">
        <v>8</v>
      </c>
      <c r="D5291" s="1">
        <v>17</v>
      </c>
      <c r="E5291" s="1" t="str">
        <f t="shared" si="834"/>
        <v>Summer</v>
      </c>
      <c r="F5291" s="78">
        <v>1.7427999999999999</v>
      </c>
      <c r="G5291" s="79">
        <f t="shared" si="835"/>
        <v>3.315787876431648</v>
      </c>
      <c r="J5291" s="78">
        <v>2.6454140000000002</v>
      </c>
      <c r="K5291" s="80">
        <f t="shared" si="836"/>
        <v>2.6454140000000002</v>
      </c>
      <c r="L5291" s="68" t="str">
        <f t="shared" si="829"/>
        <v>Normal</v>
      </c>
      <c r="N5291" s="67">
        <f t="shared" si="830"/>
        <v>0</v>
      </c>
      <c r="O5291" s="67">
        <f t="shared" si="831"/>
        <v>2.6454140000000002</v>
      </c>
      <c r="P5291" s="81">
        <f t="shared" si="832"/>
        <v>0.67037387643164781</v>
      </c>
      <c r="Q5291" s="81">
        <f t="shared" si="833"/>
        <v>0.67037387643164781</v>
      </c>
      <c r="S5291" s="1">
        <f t="shared" si="837"/>
        <v>2</v>
      </c>
      <c r="T5291" s="1" t="str">
        <f t="shared" si="838"/>
        <v>Peak</v>
      </c>
    </row>
    <row r="5292" spans="1:20" x14ac:dyDescent="0.25">
      <c r="A5292" s="85">
        <v>45146.708333320799</v>
      </c>
      <c r="B5292" s="1">
        <v>8</v>
      </c>
      <c r="C5292" s="1">
        <v>8</v>
      </c>
      <c r="D5292" s="1">
        <v>18</v>
      </c>
      <c r="E5292" s="1" t="str">
        <f t="shared" si="834"/>
        <v>Summer</v>
      </c>
      <c r="F5292" s="78">
        <v>1.7984</v>
      </c>
      <c r="G5292" s="79">
        <f t="shared" si="835"/>
        <v>3.421570413687558</v>
      </c>
      <c r="J5292" s="78">
        <v>0.96253700000000009</v>
      </c>
      <c r="K5292" s="80">
        <f t="shared" si="836"/>
        <v>0.96253700000000009</v>
      </c>
      <c r="L5292" s="68" t="str">
        <f t="shared" si="829"/>
        <v>Normal</v>
      </c>
      <c r="N5292" s="67">
        <f t="shared" si="830"/>
        <v>0</v>
      </c>
      <c r="O5292" s="67">
        <f t="shared" si="831"/>
        <v>0.96253700000000009</v>
      </c>
      <c r="P5292" s="81">
        <f t="shared" si="832"/>
        <v>2.4590334136875578</v>
      </c>
      <c r="Q5292" s="81">
        <f t="shared" si="833"/>
        <v>2.4590334136875578</v>
      </c>
      <c r="S5292" s="1">
        <f t="shared" si="837"/>
        <v>2</v>
      </c>
      <c r="T5292" s="1" t="str">
        <f t="shared" si="838"/>
        <v>Peak</v>
      </c>
    </row>
    <row r="5293" spans="1:20" x14ac:dyDescent="0.25">
      <c r="A5293" s="85">
        <v>45146.749999987464</v>
      </c>
      <c r="B5293" s="1">
        <v>8</v>
      </c>
      <c r="C5293" s="1">
        <v>8</v>
      </c>
      <c r="D5293" s="1">
        <v>19</v>
      </c>
      <c r="E5293" s="1" t="str">
        <f t="shared" si="834"/>
        <v>Summer</v>
      </c>
      <c r="F5293" s="78">
        <v>1.8621000000000001</v>
      </c>
      <c r="G5293" s="79">
        <f t="shared" si="835"/>
        <v>3.5427637162631243</v>
      </c>
      <c r="J5293" s="78">
        <v>7.2956000000000007E-2</v>
      </c>
      <c r="K5293" s="80">
        <f t="shared" si="836"/>
        <v>7.2956000000000007E-2</v>
      </c>
      <c r="L5293" s="68" t="str">
        <f t="shared" si="829"/>
        <v>Normal</v>
      </c>
      <c r="N5293" s="67">
        <f t="shared" si="830"/>
        <v>0</v>
      </c>
      <c r="O5293" s="67">
        <f t="shared" si="831"/>
        <v>7.2956000000000007E-2</v>
      </c>
      <c r="P5293" s="81">
        <f t="shared" si="832"/>
        <v>3.4698077162631242</v>
      </c>
      <c r="Q5293" s="81">
        <f t="shared" si="833"/>
        <v>3.4698077162631242</v>
      </c>
      <c r="S5293" s="1">
        <f t="shared" si="837"/>
        <v>2</v>
      </c>
      <c r="T5293" s="1" t="str">
        <f t="shared" si="838"/>
        <v>Peak</v>
      </c>
    </row>
    <row r="5294" spans="1:20" x14ac:dyDescent="0.25">
      <c r="A5294" s="85">
        <v>45146.791666654128</v>
      </c>
      <c r="B5294" s="1">
        <v>8</v>
      </c>
      <c r="C5294" s="1">
        <v>8</v>
      </c>
      <c r="D5294" s="1">
        <v>20</v>
      </c>
      <c r="E5294" s="1" t="str">
        <f t="shared" si="834"/>
        <v>Summer</v>
      </c>
      <c r="F5294" s="78">
        <v>1.7337</v>
      </c>
      <c r="G5294" s="79">
        <f t="shared" si="835"/>
        <v>3.2984745474922819</v>
      </c>
      <c r="J5294" s="78">
        <v>0</v>
      </c>
      <c r="K5294" s="80">
        <f t="shared" si="836"/>
        <v>0</v>
      </c>
      <c r="L5294" s="68" t="str">
        <f t="shared" si="829"/>
        <v>Normal</v>
      </c>
      <c r="N5294" s="67">
        <f t="shared" si="830"/>
        <v>0</v>
      </c>
      <c r="O5294" s="67">
        <f t="shared" si="831"/>
        <v>0</v>
      </c>
      <c r="P5294" s="81">
        <f t="shared" si="832"/>
        <v>3.2984745474922819</v>
      </c>
      <c r="Q5294" s="81">
        <f t="shared" si="833"/>
        <v>3.2984745474922819</v>
      </c>
      <c r="S5294" s="1">
        <f t="shared" si="837"/>
        <v>2</v>
      </c>
      <c r="T5294" s="1" t="str">
        <f t="shared" si="838"/>
        <v>Peak</v>
      </c>
    </row>
    <row r="5295" spans="1:20" x14ac:dyDescent="0.25">
      <c r="A5295" s="85">
        <v>45146.833333320792</v>
      </c>
      <c r="B5295" s="1">
        <v>8</v>
      </c>
      <c r="C5295" s="1">
        <v>8</v>
      </c>
      <c r="D5295" s="1">
        <v>21</v>
      </c>
      <c r="E5295" s="1" t="str">
        <f t="shared" si="834"/>
        <v>Summer</v>
      </c>
      <c r="F5295" s="78">
        <v>1.643</v>
      </c>
      <c r="G5295" s="79">
        <f t="shared" si="835"/>
        <v>3.1259120271845298</v>
      </c>
      <c r="J5295" s="78">
        <v>0</v>
      </c>
      <c r="K5295" s="80">
        <f t="shared" si="836"/>
        <v>0</v>
      </c>
      <c r="L5295" s="68" t="str">
        <f t="shared" si="829"/>
        <v>Normal</v>
      </c>
      <c r="N5295" s="67">
        <f t="shared" si="830"/>
        <v>0</v>
      </c>
      <c r="O5295" s="67">
        <f t="shared" si="831"/>
        <v>0</v>
      </c>
      <c r="P5295" s="81">
        <f t="shared" si="832"/>
        <v>3.1259120271845298</v>
      </c>
      <c r="Q5295" s="81">
        <f t="shared" si="833"/>
        <v>3.1259120271845298</v>
      </c>
      <c r="S5295" s="1">
        <f t="shared" si="837"/>
        <v>2</v>
      </c>
      <c r="T5295" s="1" t="str">
        <f t="shared" si="838"/>
        <v>Peak</v>
      </c>
    </row>
    <row r="5296" spans="1:20" x14ac:dyDescent="0.25">
      <c r="A5296" s="85">
        <v>45146.874999987456</v>
      </c>
      <c r="B5296" s="1">
        <v>8</v>
      </c>
      <c r="C5296" s="1">
        <v>8</v>
      </c>
      <c r="D5296" s="1">
        <v>22</v>
      </c>
      <c r="E5296" s="1" t="str">
        <f t="shared" si="834"/>
        <v>Summer</v>
      </c>
      <c r="F5296" s="78">
        <v>1.5573999999999999</v>
      </c>
      <c r="G5296" s="79">
        <f t="shared" si="835"/>
        <v>2.9630525813373012</v>
      </c>
      <c r="J5296" s="78">
        <v>0</v>
      </c>
      <c r="K5296" s="80">
        <f t="shared" si="836"/>
        <v>0</v>
      </c>
      <c r="L5296" s="68" t="str">
        <f t="shared" si="829"/>
        <v>Normal</v>
      </c>
      <c r="N5296" s="67">
        <f t="shared" si="830"/>
        <v>0</v>
      </c>
      <c r="O5296" s="67">
        <f t="shared" si="831"/>
        <v>0</v>
      </c>
      <c r="P5296" s="81">
        <f t="shared" si="832"/>
        <v>2.9630525813373012</v>
      </c>
      <c r="Q5296" s="81">
        <f t="shared" si="833"/>
        <v>2.9630525813373012</v>
      </c>
      <c r="S5296" s="1">
        <f t="shared" si="837"/>
        <v>2</v>
      </c>
      <c r="T5296" s="1" t="str">
        <f t="shared" si="838"/>
        <v>Off-Peak</v>
      </c>
    </row>
    <row r="5297" spans="1:20" x14ac:dyDescent="0.25">
      <c r="A5297" s="85">
        <v>45146.91666665412</v>
      </c>
      <c r="B5297" s="1">
        <v>8</v>
      </c>
      <c r="C5297" s="1">
        <v>8</v>
      </c>
      <c r="D5297" s="1">
        <v>23</v>
      </c>
      <c r="E5297" s="1" t="str">
        <f t="shared" si="834"/>
        <v>Summer</v>
      </c>
      <c r="F5297" s="78">
        <v>1.3894</v>
      </c>
      <c r="G5297" s="79">
        <f t="shared" si="835"/>
        <v>2.643421893225919</v>
      </c>
      <c r="J5297" s="78">
        <v>0</v>
      </c>
      <c r="K5297" s="80">
        <f t="shared" si="836"/>
        <v>0</v>
      </c>
      <c r="L5297" s="68" t="str">
        <f t="shared" si="829"/>
        <v>Normal</v>
      </c>
      <c r="N5297" s="67">
        <f t="shared" si="830"/>
        <v>0</v>
      </c>
      <c r="O5297" s="67">
        <f t="shared" si="831"/>
        <v>0</v>
      </c>
      <c r="P5297" s="81">
        <f t="shared" si="832"/>
        <v>2.643421893225919</v>
      </c>
      <c r="Q5297" s="81">
        <f t="shared" si="833"/>
        <v>2.643421893225919</v>
      </c>
      <c r="S5297" s="1">
        <f t="shared" si="837"/>
        <v>2</v>
      </c>
      <c r="T5297" s="1" t="str">
        <f t="shared" si="838"/>
        <v>Off-Peak</v>
      </c>
    </row>
    <row r="5298" spans="1:20" x14ac:dyDescent="0.25">
      <c r="A5298" s="85">
        <v>45146.958333320785</v>
      </c>
      <c r="B5298" s="1">
        <v>8</v>
      </c>
      <c r="C5298" s="1">
        <v>9</v>
      </c>
      <c r="D5298" s="1">
        <v>0</v>
      </c>
      <c r="E5298" s="1" t="str">
        <f t="shared" si="834"/>
        <v>Summer</v>
      </c>
      <c r="F5298" s="78">
        <v>1.1849000000000001</v>
      </c>
      <c r="G5298" s="79">
        <f t="shared" si="835"/>
        <v>2.2543476329951</v>
      </c>
      <c r="J5298" s="78">
        <v>0</v>
      </c>
      <c r="K5298" s="80">
        <f t="shared" si="836"/>
        <v>0</v>
      </c>
      <c r="L5298" s="68" t="str">
        <f t="shared" si="829"/>
        <v>Normal</v>
      </c>
      <c r="N5298" s="67">
        <f t="shared" si="830"/>
        <v>0</v>
      </c>
      <c r="O5298" s="67">
        <f t="shared" si="831"/>
        <v>0</v>
      </c>
      <c r="P5298" s="81">
        <f t="shared" si="832"/>
        <v>2.2543476329951</v>
      </c>
      <c r="Q5298" s="81">
        <f t="shared" si="833"/>
        <v>2.2543476329951</v>
      </c>
      <c r="S5298" s="1">
        <f t="shared" si="837"/>
        <v>2</v>
      </c>
      <c r="T5298" s="1" t="str">
        <f t="shared" si="838"/>
        <v>Off-Peak</v>
      </c>
    </row>
    <row r="5299" spans="1:20" x14ac:dyDescent="0.25">
      <c r="A5299" s="85">
        <v>45146.999999987449</v>
      </c>
      <c r="B5299" s="1">
        <v>8</v>
      </c>
      <c r="C5299" s="1">
        <v>9</v>
      </c>
      <c r="D5299" s="1">
        <v>1</v>
      </c>
      <c r="E5299" s="1" t="str">
        <f t="shared" si="834"/>
        <v>Summer</v>
      </c>
      <c r="F5299" s="78">
        <v>1.0208999999999999</v>
      </c>
      <c r="G5299" s="79">
        <f t="shared" si="835"/>
        <v>1.9423271993625599</v>
      </c>
      <c r="J5299" s="78">
        <v>0</v>
      </c>
      <c r="K5299" s="80">
        <f t="shared" si="836"/>
        <v>0</v>
      </c>
      <c r="L5299" s="68" t="str">
        <f t="shared" si="829"/>
        <v>Normal</v>
      </c>
      <c r="N5299" s="67">
        <f t="shared" si="830"/>
        <v>0</v>
      </c>
      <c r="O5299" s="67">
        <f t="shared" si="831"/>
        <v>0</v>
      </c>
      <c r="P5299" s="81">
        <f t="shared" si="832"/>
        <v>1.9423271993625599</v>
      </c>
      <c r="Q5299" s="81">
        <f t="shared" si="833"/>
        <v>1.9423271993625599</v>
      </c>
      <c r="S5299" s="1">
        <f t="shared" si="837"/>
        <v>3</v>
      </c>
      <c r="T5299" s="1" t="str">
        <f t="shared" si="838"/>
        <v>Off-Peak</v>
      </c>
    </row>
    <row r="5300" spans="1:20" x14ac:dyDescent="0.25">
      <c r="A5300" s="85">
        <v>45147.041666654113</v>
      </c>
      <c r="B5300" s="1">
        <v>8</v>
      </c>
      <c r="C5300" s="1">
        <v>9</v>
      </c>
      <c r="D5300" s="1">
        <v>2</v>
      </c>
      <c r="E5300" s="1" t="str">
        <f t="shared" si="834"/>
        <v>Summer</v>
      </c>
      <c r="F5300" s="78">
        <v>0.89870000000000005</v>
      </c>
      <c r="G5300" s="79">
        <f t="shared" si="835"/>
        <v>1.7098339250339238</v>
      </c>
      <c r="J5300" s="78">
        <v>0</v>
      </c>
      <c r="K5300" s="80">
        <f t="shared" si="836"/>
        <v>0</v>
      </c>
      <c r="L5300" s="68" t="str">
        <f t="shared" si="829"/>
        <v>Normal</v>
      </c>
      <c r="N5300" s="67">
        <f t="shared" si="830"/>
        <v>0</v>
      </c>
      <c r="O5300" s="67">
        <f t="shared" si="831"/>
        <v>0</v>
      </c>
      <c r="P5300" s="81">
        <f t="shared" si="832"/>
        <v>1.7098339250339238</v>
      </c>
      <c r="Q5300" s="81">
        <f t="shared" si="833"/>
        <v>1.7098339250339238</v>
      </c>
      <c r="S5300" s="1">
        <f t="shared" si="837"/>
        <v>3</v>
      </c>
      <c r="T5300" s="1" t="str">
        <f t="shared" si="838"/>
        <v>Off-Peak</v>
      </c>
    </row>
    <row r="5301" spans="1:20" x14ac:dyDescent="0.25">
      <c r="A5301" s="85">
        <v>45147.083333320777</v>
      </c>
      <c r="B5301" s="1">
        <v>8</v>
      </c>
      <c r="C5301" s="1">
        <v>9</v>
      </c>
      <c r="D5301" s="1">
        <v>3</v>
      </c>
      <c r="E5301" s="1" t="str">
        <f t="shared" si="834"/>
        <v>Summer</v>
      </c>
      <c r="F5301" s="78">
        <v>0.81530000000000002</v>
      </c>
      <c r="G5301" s="79">
        <f t="shared" si="835"/>
        <v>1.551160119150059</v>
      </c>
      <c r="J5301" s="78">
        <v>0</v>
      </c>
      <c r="K5301" s="80">
        <f t="shared" si="836"/>
        <v>0</v>
      </c>
      <c r="L5301" s="68" t="str">
        <f t="shared" si="829"/>
        <v>Normal</v>
      </c>
      <c r="N5301" s="67">
        <f t="shared" si="830"/>
        <v>0</v>
      </c>
      <c r="O5301" s="67">
        <f t="shared" si="831"/>
        <v>0</v>
      </c>
      <c r="P5301" s="81">
        <f t="shared" si="832"/>
        <v>1.551160119150059</v>
      </c>
      <c r="Q5301" s="81">
        <f t="shared" si="833"/>
        <v>1.551160119150059</v>
      </c>
      <c r="S5301" s="1">
        <f t="shared" si="837"/>
        <v>3</v>
      </c>
      <c r="T5301" s="1" t="str">
        <f t="shared" si="838"/>
        <v>Off-Peak</v>
      </c>
    </row>
    <row r="5302" spans="1:20" x14ac:dyDescent="0.25">
      <c r="A5302" s="85">
        <v>45147.124999987442</v>
      </c>
      <c r="B5302" s="1">
        <v>8</v>
      </c>
      <c r="C5302" s="1">
        <v>9</v>
      </c>
      <c r="D5302" s="1">
        <v>4</v>
      </c>
      <c r="E5302" s="1" t="str">
        <f t="shared" si="834"/>
        <v>Summer</v>
      </c>
      <c r="F5302" s="78">
        <v>0.75760000000000005</v>
      </c>
      <c r="G5302" s="79">
        <f t="shared" si="835"/>
        <v>1.441382198292757</v>
      </c>
      <c r="J5302" s="78">
        <v>0</v>
      </c>
      <c r="K5302" s="80">
        <f t="shared" si="836"/>
        <v>0</v>
      </c>
      <c r="L5302" s="68" t="str">
        <f t="shared" si="829"/>
        <v>Normal</v>
      </c>
      <c r="N5302" s="67">
        <f t="shared" si="830"/>
        <v>0</v>
      </c>
      <c r="O5302" s="67">
        <f t="shared" si="831"/>
        <v>0</v>
      </c>
      <c r="P5302" s="81">
        <f t="shared" si="832"/>
        <v>1.441382198292757</v>
      </c>
      <c r="Q5302" s="81">
        <f t="shared" si="833"/>
        <v>1.441382198292757</v>
      </c>
      <c r="S5302" s="1">
        <f t="shared" si="837"/>
        <v>3</v>
      </c>
      <c r="T5302" s="1" t="str">
        <f t="shared" si="838"/>
        <v>Off-Peak</v>
      </c>
    </row>
    <row r="5303" spans="1:20" x14ac:dyDescent="0.25">
      <c r="A5303" s="85">
        <v>45147.166666654106</v>
      </c>
      <c r="B5303" s="1">
        <v>8</v>
      </c>
      <c r="C5303" s="1">
        <v>9</v>
      </c>
      <c r="D5303" s="1">
        <v>5</v>
      </c>
      <c r="E5303" s="1" t="str">
        <f t="shared" si="834"/>
        <v>Summer</v>
      </c>
      <c r="F5303" s="78">
        <v>0.72460000000000002</v>
      </c>
      <c r="G5303" s="79">
        <f t="shared" si="835"/>
        <v>1.3785975988423069</v>
      </c>
      <c r="J5303" s="78">
        <v>0</v>
      </c>
      <c r="K5303" s="80">
        <f t="shared" si="836"/>
        <v>0</v>
      </c>
      <c r="L5303" s="68" t="str">
        <f t="shared" si="829"/>
        <v>Normal</v>
      </c>
      <c r="N5303" s="67">
        <f t="shared" si="830"/>
        <v>0</v>
      </c>
      <c r="O5303" s="67">
        <f t="shared" si="831"/>
        <v>0</v>
      </c>
      <c r="P5303" s="81">
        <f t="shared" si="832"/>
        <v>1.3785975988423069</v>
      </c>
      <c r="Q5303" s="81">
        <f t="shared" si="833"/>
        <v>1.3785975988423069</v>
      </c>
      <c r="S5303" s="1">
        <f t="shared" si="837"/>
        <v>3</v>
      </c>
      <c r="T5303" s="1" t="str">
        <f t="shared" si="838"/>
        <v>Off-Peak</v>
      </c>
    </row>
    <row r="5304" spans="1:20" x14ac:dyDescent="0.25">
      <c r="A5304" s="85">
        <v>45147.20833332077</v>
      </c>
      <c r="B5304" s="1">
        <v>8</v>
      </c>
      <c r="C5304" s="1">
        <v>9</v>
      </c>
      <c r="D5304" s="1">
        <v>6</v>
      </c>
      <c r="E5304" s="1" t="str">
        <f t="shared" si="834"/>
        <v>Summer</v>
      </c>
      <c r="F5304" s="78">
        <v>0.71550000000000002</v>
      </c>
      <c r="G5304" s="79">
        <f t="shared" si="835"/>
        <v>1.3612842699029404</v>
      </c>
      <c r="J5304" s="78">
        <v>0.115395</v>
      </c>
      <c r="K5304" s="80">
        <f t="shared" si="836"/>
        <v>0.115395</v>
      </c>
      <c r="L5304" s="68" t="str">
        <f t="shared" si="829"/>
        <v>Normal</v>
      </c>
      <c r="N5304" s="67">
        <f t="shared" si="830"/>
        <v>0</v>
      </c>
      <c r="O5304" s="67">
        <f t="shared" si="831"/>
        <v>0.115395</v>
      </c>
      <c r="P5304" s="81">
        <f t="shared" si="832"/>
        <v>1.2458892699029405</v>
      </c>
      <c r="Q5304" s="81">
        <f t="shared" si="833"/>
        <v>1.2458892699029405</v>
      </c>
      <c r="S5304" s="1">
        <f t="shared" si="837"/>
        <v>3</v>
      </c>
      <c r="T5304" s="1" t="str">
        <f t="shared" si="838"/>
        <v>Peak</v>
      </c>
    </row>
    <row r="5305" spans="1:20" x14ac:dyDescent="0.25">
      <c r="A5305" s="85">
        <v>45147.249999987434</v>
      </c>
      <c r="B5305" s="1">
        <v>8</v>
      </c>
      <c r="C5305" s="1">
        <v>9</v>
      </c>
      <c r="D5305" s="1">
        <v>7</v>
      </c>
      <c r="E5305" s="1" t="str">
        <f t="shared" si="834"/>
        <v>Summer</v>
      </c>
      <c r="F5305" s="78">
        <v>0.72160000000000002</v>
      </c>
      <c r="G5305" s="79">
        <f t="shared" si="835"/>
        <v>1.3728899079831751</v>
      </c>
      <c r="J5305" s="78">
        <v>1.187006</v>
      </c>
      <c r="K5305" s="80">
        <f t="shared" si="836"/>
        <v>1.187006</v>
      </c>
      <c r="L5305" s="68" t="str">
        <f t="shared" si="829"/>
        <v>Normal</v>
      </c>
      <c r="N5305" s="67">
        <f t="shared" si="830"/>
        <v>0</v>
      </c>
      <c r="O5305" s="67">
        <f t="shared" si="831"/>
        <v>1.187006</v>
      </c>
      <c r="P5305" s="81">
        <f t="shared" si="832"/>
        <v>0.18588390798317511</v>
      </c>
      <c r="Q5305" s="81">
        <f t="shared" si="833"/>
        <v>0.18588390798317511</v>
      </c>
      <c r="S5305" s="1">
        <f t="shared" si="837"/>
        <v>3</v>
      </c>
      <c r="T5305" s="1" t="str">
        <f t="shared" si="838"/>
        <v>Peak</v>
      </c>
    </row>
    <row r="5306" spans="1:20" x14ac:dyDescent="0.25">
      <c r="A5306" s="85">
        <v>45147.291666654099</v>
      </c>
      <c r="B5306" s="1">
        <v>8</v>
      </c>
      <c r="C5306" s="1">
        <v>9</v>
      </c>
      <c r="D5306" s="1">
        <v>8</v>
      </c>
      <c r="E5306" s="1" t="str">
        <f t="shared" si="834"/>
        <v>Summer</v>
      </c>
      <c r="F5306" s="78">
        <v>0.75960000000000005</v>
      </c>
      <c r="G5306" s="79">
        <f t="shared" si="835"/>
        <v>1.4451873255321783</v>
      </c>
      <c r="J5306" s="78">
        <v>2.8870500000000003</v>
      </c>
      <c r="K5306" s="80">
        <f t="shared" si="836"/>
        <v>2.8870500000000003</v>
      </c>
      <c r="L5306" s="68" t="str">
        <f t="shared" si="829"/>
        <v>Normal</v>
      </c>
      <c r="N5306" s="67">
        <f t="shared" si="830"/>
        <v>1.441862674467822</v>
      </c>
      <c r="O5306" s="67">
        <f t="shared" si="831"/>
        <v>1.4451873255321783</v>
      </c>
      <c r="P5306" s="81">
        <f t="shared" si="832"/>
        <v>0</v>
      </c>
      <c r="Q5306" s="81">
        <f t="shared" si="833"/>
        <v>-1.441862674467822</v>
      </c>
      <c r="S5306" s="1">
        <f t="shared" si="837"/>
        <v>3</v>
      </c>
      <c r="T5306" s="1" t="str">
        <f t="shared" si="838"/>
        <v>Peak</v>
      </c>
    </row>
    <row r="5307" spans="1:20" x14ac:dyDescent="0.25">
      <c r="A5307" s="85">
        <v>45147.333333320763</v>
      </c>
      <c r="B5307" s="1">
        <v>8</v>
      </c>
      <c r="C5307" s="1">
        <v>9</v>
      </c>
      <c r="D5307" s="1">
        <v>9</v>
      </c>
      <c r="E5307" s="1" t="str">
        <f t="shared" si="834"/>
        <v>Summer</v>
      </c>
      <c r="F5307" s="78">
        <v>0.83109999999999995</v>
      </c>
      <c r="G5307" s="79">
        <f t="shared" si="835"/>
        <v>1.5812206243414866</v>
      </c>
      <c r="J5307" s="78">
        <v>4.2949960000000003</v>
      </c>
      <c r="K5307" s="80">
        <f t="shared" si="836"/>
        <v>4.2949960000000003</v>
      </c>
      <c r="L5307" s="68" t="str">
        <f t="shared" si="829"/>
        <v>Normal</v>
      </c>
      <c r="N5307" s="67">
        <f t="shared" si="830"/>
        <v>2.7137753756585137</v>
      </c>
      <c r="O5307" s="67">
        <f t="shared" si="831"/>
        <v>1.5812206243414866</v>
      </c>
      <c r="P5307" s="81">
        <f t="shared" si="832"/>
        <v>0</v>
      </c>
      <c r="Q5307" s="81">
        <f t="shared" si="833"/>
        <v>-2.7137753756585137</v>
      </c>
      <c r="S5307" s="1">
        <f t="shared" si="837"/>
        <v>3</v>
      </c>
      <c r="T5307" s="1" t="str">
        <f t="shared" si="838"/>
        <v>Peak</v>
      </c>
    </row>
    <row r="5308" spans="1:20" x14ac:dyDescent="0.25">
      <c r="A5308" s="85">
        <v>45147.374999987427</v>
      </c>
      <c r="B5308" s="1">
        <v>8</v>
      </c>
      <c r="C5308" s="1">
        <v>9</v>
      </c>
      <c r="D5308" s="1">
        <v>10</v>
      </c>
      <c r="E5308" s="1" t="str">
        <f t="shared" si="834"/>
        <v>Summer</v>
      </c>
      <c r="F5308" s="78">
        <v>0.93069999999999997</v>
      </c>
      <c r="G5308" s="79">
        <f t="shared" si="835"/>
        <v>1.7707159608646632</v>
      </c>
      <c r="J5308" s="78">
        <v>5.366263</v>
      </c>
      <c r="K5308" s="80">
        <f t="shared" si="836"/>
        <v>5.366263</v>
      </c>
      <c r="L5308" s="68" t="str">
        <f t="shared" si="829"/>
        <v>Normal</v>
      </c>
      <c r="N5308" s="67">
        <f t="shared" si="830"/>
        <v>3.5955470391353366</v>
      </c>
      <c r="O5308" s="67">
        <f t="shared" si="831"/>
        <v>1.7707159608646634</v>
      </c>
      <c r="P5308" s="81">
        <f t="shared" si="832"/>
        <v>0</v>
      </c>
      <c r="Q5308" s="81">
        <f t="shared" si="833"/>
        <v>-3.5955470391353366</v>
      </c>
      <c r="S5308" s="1">
        <f t="shared" si="837"/>
        <v>3</v>
      </c>
      <c r="T5308" s="1" t="str">
        <f t="shared" si="838"/>
        <v>Peak</v>
      </c>
    </row>
    <row r="5309" spans="1:20" x14ac:dyDescent="0.25">
      <c r="A5309" s="85">
        <v>45147.416666654091</v>
      </c>
      <c r="B5309" s="1">
        <v>8</v>
      </c>
      <c r="C5309" s="1">
        <v>9</v>
      </c>
      <c r="D5309" s="1">
        <v>11</v>
      </c>
      <c r="E5309" s="1" t="str">
        <f t="shared" si="834"/>
        <v>Summer</v>
      </c>
      <c r="F5309" s="78">
        <v>1.0122</v>
      </c>
      <c r="G5309" s="79">
        <f t="shared" si="835"/>
        <v>1.9257748958710779</v>
      </c>
      <c r="J5309" s="78">
        <v>6.0956989999999998</v>
      </c>
      <c r="K5309" s="80">
        <f t="shared" si="836"/>
        <v>6.0956989999999998</v>
      </c>
      <c r="L5309" s="68" t="str">
        <f t="shared" si="829"/>
        <v>Normal</v>
      </c>
      <c r="N5309" s="67">
        <f t="shared" si="830"/>
        <v>4.1699241041289223</v>
      </c>
      <c r="O5309" s="67">
        <f t="shared" si="831"/>
        <v>1.9257748958710774</v>
      </c>
      <c r="P5309" s="81">
        <f t="shared" si="832"/>
        <v>4.4408920985006262E-16</v>
      </c>
      <c r="Q5309" s="81">
        <f t="shared" si="833"/>
        <v>-4.1699241041289223</v>
      </c>
      <c r="S5309" s="1">
        <f t="shared" si="837"/>
        <v>3</v>
      </c>
      <c r="T5309" s="1" t="str">
        <f t="shared" si="838"/>
        <v>Peak</v>
      </c>
    </row>
    <row r="5310" spans="1:20" x14ac:dyDescent="0.25">
      <c r="A5310" s="85">
        <v>45147.458333320756</v>
      </c>
      <c r="B5310" s="1">
        <v>8</v>
      </c>
      <c r="C5310" s="1">
        <v>9</v>
      </c>
      <c r="D5310" s="1">
        <v>12</v>
      </c>
      <c r="E5310" s="1" t="str">
        <f t="shared" si="834"/>
        <v>Summer</v>
      </c>
      <c r="F5310" s="78">
        <v>1.1082000000000001</v>
      </c>
      <c r="G5310" s="79">
        <f t="shared" si="835"/>
        <v>2.1084210033632962</v>
      </c>
      <c r="J5310" s="78">
        <v>6.3935460000000006</v>
      </c>
      <c r="K5310" s="80">
        <f t="shared" si="836"/>
        <v>6.3935460000000006</v>
      </c>
      <c r="L5310" s="68" t="str">
        <f t="shared" si="829"/>
        <v>Normal</v>
      </c>
      <c r="N5310" s="67">
        <f t="shared" si="830"/>
        <v>4.2851249966367044</v>
      </c>
      <c r="O5310" s="67">
        <f t="shared" si="831"/>
        <v>2.1084210033632962</v>
      </c>
      <c r="P5310" s="81">
        <f t="shared" si="832"/>
        <v>0</v>
      </c>
      <c r="Q5310" s="81">
        <f t="shared" si="833"/>
        <v>-4.2851249966367044</v>
      </c>
      <c r="S5310" s="1">
        <f t="shared" si="837"/>
        <v>3</v>
      </c>
      <c r="T5310" s="1" t="str">
        <f t="shared" si="838"/>
        <v>Peak</v>
      </c>
    </row>
    <row r="5311" spans="1:20" x14ac:dyDescent="0.25">
      <c r="A5311" s="85">
        <v>45147.49999998742</v>
      </c>
      <c r="B5311" s="1">
        <v>8</v>
      </c>
      <c r="C5311" s="1">
        <v>9</v>
      </c>
      <c r="D5311" s="1">
        <v>13</v>
      </c>
      <c r="E5311" s="1" t="str">
        <f t="shared" si="834"/>
        <v>Summer</v>
      </c>
      <c r="F5311" s="78">
        <v>1.2126999999999999</v>
      </c>
      <c r="G5311" s="79">
        <f t="shared" si="835"/>
        <v>2.3072389016230548</v>
      </c>
      <c r="J5311" s="78">
        <v>6.3774570000000006</v>
      </c>
      <c r="K5311" s="80">
        <f t="shared" si="836"/>
        <v>6.3774570000000006</v>
      </c>
      <c r="L5311" s="68" t="str">
        <f t="shared" si="829"/>
        <v>Normal</v>
      </c>
      <c r="N5311" s="67">
        <f t="shared" si="830"/>
        <v>4.0702180983769463</v>
      </c>
      <c r="O5311" s="67">
        <f t="shared" si="831"/>
        <v>2.3072389016230543</v>
      </c>
      <c r="P5311" s="81">
        <f t="shared" si="832"/>
        <v>4.4408920985006262E-16</v>
      </c>
      <c r="Q5311" s="81">
        <f t="shared" si="833"/>
        <v>-4.0702180983769463</v>
      </c>
      <c r="S5311" s="1">
        <f t="shared" si="837"/>
        <v>3</v>
      </c>
      <c r="T5311" s="1" t="str">
        <f t="shared" si="838"/>
        <v>Peak</v>
      </c>
    </row>
    <row r="5312" spans="1:20" x14ac:dyDescent="0.25">
      <c r="A5312" s="85">
        <v>45147.541666654084</v>
      </c>
      <c r="B5312" s="1">
        <v>8</v>
      </c>
      <c r="C5312" s="1">
        <v>9</v>
      </c>
      <c r="D5312" s="1">
        <v>14</v>
      </c>
      <c r="E5312" s="1" t="str">
        <f t="shared" si="834"/>
        <v>Summer</v>
      </c>
      <c r="F5312" s="78">
        <v>1.2855000000000001</v>
      </c>
      <c r="G5312" s="79">
        <f t="shared" si="835"/>
        <v>2.4457455331379871</v>
      </c>
      <c r="J5312" s="78">
        <v>5.849742</v>
      </c>
      <c r="K5312" s="80">
        <f t="shared" si="836"/>
        <v>5.849742</v>
      </c>
      <c r="L5312" s="68" t="str">
        <f t="shared" si="829"/>
        <v>Normal</v>
      </c>
      <c r="N5312" s="67">
        <f t="shared" si="830"/>
        <v>3.4039964668620128</v>
      </c>
      <c r="O5312" s="67">
        <f t="shared" si="831"/>
        <v>2.4457455331379871</v>
      </c>
      <c r="P5312" s="81">
        <f t="shared" si="832"/>
        <v>0</v>
      </c>
      <c r="Q5312" s="81">
        <f t="shared" si="833"/>
        <v>-3.4039964668620128</v>
      </c>
      <c r="S5312" s="1">
        <f t="shared" si="837"/>
        <v>3</v>
      </c>
      <c r="T5312" s="1" t="str">
        <f t="shared" si="838"/>
        <v>Peak</v>
      </c>
    </row>
    <row r="5313" spans="1:20" x14ac:dyDescent="0.25">
      <c r="A5313" s="85">
        <v>45147.583333320748</v>
      </c>
      <c r="B5313" s="1">
        <v>8</v>
      </c>
      <c r="C5313" s="1">
        <v>9</v>
      </c>
      <c r="D5313" s="1">
        <v>15</v>
      </c>
      <c r="E5313" s="1" t="str">
        <f t="shared" si="834"/>
        <v>Summer</v>
      </c>
      <c r="F5313" s="78">
        <v>1.3037000000000001</v>
      </c>
      <c r="G5313" s="79">
        <f t="shared" si="835"/>
        <v>2.4803721910167202</v>
      </c>
      <c r="J5313" s="78">
        <v>4.6817479999999998</v>
      </c>
      <c r="K5313" s="80">
        <f t="shared" si="836"/>
        <v>4.6817479999999998</v>
      </c>
      <c r="L5313" s="68" t="str">
        <f t="shared" si="829"/>
        <v>Normal</v>
      </c>
      <c r="N5313" s="67">
        <f t="shared" si="830"/>
        <v>2.2013758089832796</v>
      </c>
      <c r="O5313" s="67">
        <f t="shared" si="831"/>
        <v>2.4803721910167202</v>
      </c>
      <c r="P5313" s="81">
        <f t="shared" si="832"/>
        <v>0</v>
      </c>
      <c r="Q5313" s="81">
        <f t="shared" si="833"/>
        <v>-2.2013758089832796</v>
      </c>
      <c r="S5313" s="1">
        <f t="shared" si="837"/>
        <v>3</v>
      </c>
      <c r="T5313" s="1" t="str">
        <f t="shared" si="838"/>
        <v>Peak</v>
      </c>
    </row>
    <row r="5314" spans="1:20" x14ac:dyDescent="0.25">
      <c r="A5314" s="85">
        <v>45147.624999987413</v>
      </c>
      <c r="B5314" s="1">
        <v>8</v>
      </c>
      <c r="C5314" s="1">
        <v>9</v>
      </c>
      <c r="D5314" s="1">
        <v>16</v>
      </c>
      <c r="E5314" s="1" t="str">
        <f t="shared" si="834"/>
        <v>Summer</v>
      </c>
      <c r="F5314" s="78">
        <v>1.3415999999999999</v>
      </c>
      <c r="G5314" s="79">
        <f t="shared" si="835"/>
        <v>2.5524793522037519</v>
      </c>
      <c r="J5314" s="78">
        <v>3.6987020000000004</v>
      </c>
      <c r="K5314" s="80">
        <f t="shared" si="836"/>
        <v>3.6987020000000004</v>
      </c>
      <c r="L5314" s="68" t="str">
        <f t="shared" si="829"/>
        <v>Normal</v>
      </c>
      <c r="N5314" s="67">
        <f t="shared" si="830"/>
        <v>1.1462226477962485</v>
      </c>
      <c r="O5314" s="67">
        <f t="shared" si="831"/>
        <v>2.5524793522037519</v>
      </c>
      <c r="P5314" s="81">
        <f t="shared" si="832"/>
        <v>0</v>
      </c>
      <c r="Q5314" s="81">
        <f t="shared" si="833"/>
        <v>-1.1462226477962485</v>
      </c>
      <c r="S5314" s="1">
        <f t="shared" si="837"/>
        <v>3</v>
      </c>
      <c r="T5314" s="1" t="str">
        <f t="shared" si="838"/>
        <v>Peak</v>
      </c>
    </row>
    <row r="5315" spans="1:20" x14ac:dyDescent="0.25">
      <c r="A5315" s="85">
        <v>45147.666666654077</v>
      </c>
      <c r="B5315" s="1">
        <v>8</v>
      </c>
      <c r="C5315" s="1">
        <v>9</v>
      </c>
      <c r="D5315" s="1">
        <v>17</v>
      </c>
      <c r="E5315" s="1" t="str">
        <f t="shared" si="834"/>
        <v>Summer</v>
      </c>
      <c r="F5315" s="78">
        <v>1.3737999999999999</v>
      </c>
      <c r="G5315" s="79">
        <f t="shared" si="835"/>
        <v>2.6137419007584337</v>
      </c>
      <c r="J5315" s="78">
        <v>2.4070339999999999</v>
      </c>
      <c r="K5315" s="80">
        <f t="shared" si="836"/>
        <v>2.4070339999999999</v>
      </c>
      <c r="L5315" s="68" t="str">
        <f t="shared" si="829"/>
        <v>Normal</v>
      </c>
      <c r="N5315" s="67">
        <f t="shared" si="830"/>
        <v>0</v>
      </c>
      <c r="O5315" s="67">
        <f t="shared" si="831"/>
        <v>2.4070339999999999</v>
      </c>
      <c r="P5315" s="81">
        <f t="shared" si="832"/>
        <v>0.20670790075843382</v>
      </c>
      <c r="Q5315" s="81">
        <f t="shared" si="833"/>
        <v>0.20670790075843382</v>
      </c>
      <c r="S5315" s="1">
        <f t="shared" si="837"/>
        <v>3</v>
      </c>
      <c r="T5315" s="1" t="str">
        <f t="shared" si="838"/>
        <v>Peak</v>
      </c>
    </row>
    <row r="5316" spans="1:20" x14ac:dyDescent="0.25">
      <c r="A5316" s="85">
        <v>45147.708333320741</v>
      </c>
      <c r="B5316" s="1">
        <v>8</v>
      </c>
      <c r="C5316" s="1">
        <v>9</v>
      </c>
      <c r="D5316" s="1">
        <v>18</v>
      </c>
      <c r="E5316" s="1" t="str">
        <f t="shared" si="834"/>
        <v>Summer</v>
      </c>
      <c r="F5316" s="78">
        <v>1.4375</v>
      </c>
      <c r="G5316" s="79">
        <f t="shared" si="835"/>
        <v>2.7349352033339995</v>
      </c>
      <c r="J5316" s="78">
        <v>0.89910199999999996</v>
      </c>
      <c r="K5316" s="80">
        <f t="shared" si="836"/>
        <v>0.89910199999999996</v>
      </c>
      <c r="L5316" s="68" t="str">
        <f t="shared" si="829"/>
        <v>Normal</v>
      </c>
      <c r="N5316" s="67">
        <f t="shared" si="830"/>
        <v>0</v>
      </c>
      <c r="O5316" s="67">
        <f t="shared" si="831"/>
        <v>0.89910199999999996</v>
      </c>
      <c r="P5316" s="81">
        <f t="shared" si="832"/>
        <v>1.8358332033339995</v>
      </c>
      <c r="Q5316" s="81">
        <f t="shared" si="833"/>
        <v>1.8358332033339995</v>
      </c>
      <c r="S5316" s="1">
        <f t="shared" si="837"/>
        <v>3</v>
      </c>
      <c r="T5316" s="1" t="str">
        <f t="shared" si="838"/>
        <v>Peak</v>
      </c>
    </row>
    <row r="5317" spans="1:20" x14ac:dyDescent="0.25">
      <c r="A5317" s="85">
        <v>45147.749999987405</v>
      </c>
      <c r="B5317" s="1">
        <v>8</v>
      </c>
      <c r="C5317" s="1">
        <v>9</v>
      </c>
      <c r="D5317" s="1">
        <v>19</v>
      </c>
      <c r="E5317" s="1" t="str">
        <f t="shared" si="834"/>
        <v>Summer</v>
      </c>
      <c r="F5317" s="78">
        <v>1.4754</v>
      </c>
      <c r="G5317" s="79">
        <f t="shared" si="835"/>
        <v>2.8070423645210316</v>
      </c>
      <c r="J5317" s="78">
        <v>6.7334999999999992E-2</v>
      </c>
      <c r="K5317" s="80">
        <f t="shared" si="836"/>
        <v>6.7334999999999992E-2</v>
      </c>
      <c r="L5317" s="68" t="str">
        <f t="shared" si="829"/>
        <v>Normal</v>
      </c>
      <c r="N5317" s="67">
        <f t="shared" si="830"/>
        <v>0</v>
      </c>
      <c r="O5317" s="67">
        <f t="shared" si="831"/>
        <v>6.7334999999999992E-2</v>
      </c>
      <c r="P5317" s="81">
        <f t="shared" si="832"/>
        <v>2.7397073645210317</v>
      </c>
      <c r="Q5317" s="81">
        <f t="shared" si="833"/>
        <v>2.7397073645210317</v>
      </c>
      <c r="S5317" s="1">
        <f t="shared" si="837"/>
        <v>3</v>
      </c>
      <c r="T5317" s="1" t="str">
        <f t="shared" si="838"/>
        <v>Peak</v>
      </c>
    </row>
    <row r="5318" spans="1:20" x14ac:dyDescent="0.25">
      <c r="A5318" s="85">
        <v>45147.79166665407</v>
      </c>
      <c r="B5318" s="1">
        <v>8</v>
      </c>
      <c r="C5318" s="1">
        <v>9</v>
      </c>
      <c r="D5318" s="1">
        <v>20</v>
      </c>
      <c r="E5318" s="1" t="str">
        <f t="shared" si="834"/>
        <v>Summer</v>
      </c>
      <c r="F5318" s="78">
        <v>1.4604999999999999</v>
      </c>
      <c r="G5318" s="79">
        <f t="shared" si="835"/>
        <v>2.7786941665873433</v>
      </c>
      <c r="J5318" s="78">
        <v>0</v>
      </c>
      <c r="K5318" s="80">
        <f t="shared" si="836"/>
        <v>0</v>
      </c>
      <c r="L5318" s="68" t="str">
        <f t="shared" si="829"/>
        <v>Normal</v>
      </c>
      <c r="N5318" s="67">
        <f t="shared" si="830"/>
        <v>0</v>
      </c>
      <c r="O5318" s="67">
        <f t="shared" si="831"/>
        <v>0</v>
      </c>
      <c r="P5318" s="81">
        <f t="shared" si="832"/>
        <v>2.7786941665873433</v>
      </c>
      <c r="Q5318" s="81">
        <f t="shared" si="833"/>
        <v>2.7786941665873433</v>
      </c>
      <c r="S5318" s="1">
        <f t="shared" si="837"/>
        <v>3</v>
      </c>
      <c r="T5318" s="1" t="str">
        <f t="shared" si="838"/>
        <v>Peak</v>
      </c>
    </row>
    <row r="5319" spans="1:20" x14ac:dyDescent="0.25">
      <c r="A5319" s="85">
        <v>45147.833333320734</v>
      </c>
      <c r="B5319" s="1">
        <v>8</v>
      </c>
      <c r="C5319" s="1">
        <v>9</v>
      </c>
      <c r="D5319" s="1">
        <v>21</v>
      </c>
      <c r="E5319" s="1" t="str">
        <f t="shared" si="834"/>
        <v>Summer</v>
      </c>
      <c r="F5319" s="78">
        <v>1.4390000000000001</v>
      </c>
      <c r="G5319" s="79">
        <f t="shared" si="835"/>
        <v>2.7377890487635654</v>
      </c>
      <c r="J5319" s="78">
        <v>0</v>
      </c>
      <c r="K5319" s="80">
        <f t="shared" si="836"/>
        <v>0</v>
      </c>
      <c r="L5319" s="68" t="str">
        <f t="shared" si="829"/>
        <v>Normal</v>
      </c>
      <c r="N5319" s="67">
        <f t="shared" si="830"/>
        <v>0</v>
      </c>
      <c r="O5319" s="67">
        <f t="shared" si="831"/>
        <v>0</v>
      </c>
      <c r="P5319" s="81">
        <f t="shared" si="832"/>
        <v>2.7377890487635654</v>
      </c>
      <c r="Q5319" s="81">
        <f t="shared" si="833"/>
        <v>2.7377890487635654</v>
      </c>
      <c r="S5319" s="1">
        <f t="shared" si="837"/>
        <v>3</v>
      </c>
      <c r="T5319" s="1" t="str">
        <f t="shared" si="838"/>
        <v>Peak</v>
      </c>
    </row>
    <row r="5320" spans="1:20" x14ac:dyDescent="0.25">
      <c r="A5320" s="85">
        <v>45147.874999987398</v>
      </c>
      <c r="B5320" s="1">
        <v>8</v>
      </c>
      <c r="C5320" s="1">
        <v>9</v>
      </c>
      <c r="D5320" s="1">
        <v>22</v>
      </c>
      <c r="E5320" s="1" t="str">
        <f t="shared" si="834"/>
        <v>Summer</v>
      </c>
      <c r="F5320" s="78">
        <v>1.3857999999999999</v>
      </c>
      <c r="G5320" s="79">
        <f t="shared" si="835"/>
        <v>2.6365726641949609</v>
      </c>
      <c r="J5320" s="78">
        <v>0</v>
      </c>
      <c r="K5320" s="80">
        <f t="shared" si="836"/>
        <v>0</v>
      </c>
      <c r="L5320" s="68" t="str">
        <f t="shared" si="829"/>
        <v>Normal</v>
      </c>
      <c r="N5320" s="67">
        <f t="shared" si="830"/>
        <v>0</v>
      </c>
      <c r="O5320" s="67">
        <f t="shared" si="831"/>
        <v>0</v>
      </c>
      <c r="P5320" s="81">
        <f t="shared" si="832"/>
        <v>2.6365726641949609</v>
      </c>
      <c r="Q5320" s="81">
        <f t="shared" si="833"/>
        <v>2.6365726641949609</v>
      </c>
      <c r="S5320" s="1">
        <f t="shared" si="837"/>
        <v>3</v>
      </c>
      <c r="T5320" s="1" t="str">
        <f t="shared" si="838"/>
        <v>Off-Peak</v>
      </c>
    </row>
    <row r="5321" spans="1:20" x14ac:dyDescent="0.25">
      <c r="A5321" s="85">
        <v>45147.916666654062</v>
      </c>
      <c r="B5321" s="1">
        <v>8</v>
      </c>
      <c r="C5321" s="1">
        <v>9</v>
      </c>
      <c r="D5321" s="1">
        <v>23</v>
      </c>
      <c r="E5321" s="1" t="str">
        <f t="shared" si="834"/>
        <v>Summer</v>
      </c>
      <c r="F5321" s="78">
        <v>1.2444</v>
      </c>
      <c r="G5321" s="79">
        <f t="shared" si="835"/>
        <v>2.367550168367881</v>
      </c>
      <c r="J5321" s="78">
        <v>0</v>
      </c>
      <c r="K5321" s="80">
        <f t="shared" si="836"/>
        <v>0</v>
      </c>
      <c r="L5321" s="68" t="str">
        <f t="shared" si="829"/>
        <v>Normal</v>
      </c>
      <c r="N5321" s="67">
        <f t="shared" si="830"/>
        <v>0</v>
      </c>
      <c r="O5321" s="67">
        <f t="shared" si="831"/>
        <v>0</v>
      </c>
      <c r="P5321" s="81">
        <f t="shared" si="832"/>
        <v>2.367550168367881</v>
      </c>
      <c r="Q5321" s="81">
        <f t="shared" si="833"/>
        <v>2.367550168367881</v>
      </c>
      <c r="S5321" s="1">
        <f t="shared" si="837"/>
        <v>3</v>
      </c>
      <c r="T5321" s="1" t="str">
        <f t="shared" si="838"/>
        <v>Off-Peak</v>
      </c>
    </row>
    <row r="5322" spans="1:20" x14ac:dyDescent="0.25">
      <c r="A5322" s="85">
        <v>45147.958333320727</v>
      </c>
      <c r="B5322" s="1">
        <v>8</v>
      </c>
      <c r="C5322" s="1">
        <v>10</v>
      </c>
      <c r="D5322" s="1">
        <v>0</v>
      </c>
      <c r="E5322" s="1" t="str">
        <f t="shared" si="834"/>
        <v>Summer</v>
      </c>
      <c r="F5322" s="78">
        <v>1.0625</v>
      </c>
      <c r="G5322" s="79">
        <f t="shared" si="835"/>
        <v>2.0214738459425212</v>
      </c>
      <c r="J5322" s="78">
        <v>0</v>
      </c>
      <c r="K5322" s="80">
        <f t="shared" si="836"/>
        <v>0</v>
      </c>
      <c r="L5322" s="68" t="str">
        <f t="shared" si="829"/>
        <v>Normal</v>
      </c>
      <c r="N5322" s="67">
        <f t="shared" si="830"/>
        <v>0</v>
      </c>
      <c r="O5322" s="67">
        <f t="shared" si="831"/>
        <v>0</v>
      </c>
      <c r="P5322" s="81">
        <f t="shared" si="832"/>
        <v>2.0214738459425212</v>
      </c>
      <c r="Q5322" s="81">
        <f t="shared" si="833"/>
        <v>2.0214738459425212</v>
      </c>
      <c r="S5322" s="1">
        <f t="shared" si="837"/>
        <v>3</v>
      </c>
      <c r="T5322" s="1" t="str">
        <f t="shared" si="838"/>
        <v>Off-Peak</v>
      </c>
    </row>
    <row r="5323" spans="1:20" x14ac:dyDescent="0.25">
      <c r="A5323" s="85">
        <v>45147.999999987391</v>
      </c>
      <c r="B5323" s="1">
        <v>8</v>
      </c>
      <c r="C5323" s="1">
        <v>10</v>
      </c>
      <c r="D5323" s="1">
        <v>1</v>
      </c>
      <c r="E5323" s="1" t="str">
        <f t="shared" si="834"/>
        <v>Summer</v>
      </c>
      <c r="F5323" s="78">
        <v>0.92369999999999997</v>
      </c>
      <c r="G5323" s="79">
        <f t="shared" si="835"/>
        <v>1.7573980155266888</v>
      </c>
      <c r="J5323" s="78">
        <v>0</v>
      </c>
      <c r="K5323" s="80">
        <f t="shared" si="836"/>
        <v>0</v>
      </c>
      <c r="L5323" s="68" t="str">
        <f t="shared" si="829"/>
        <v>Normal</v>
      </c>
      <c r="N5323" s="67">
        <f t="shared" si="830"/>
        <v>0</v>
      </c>
      <c r="O5323" s="67">
        <f t="shared" si="831"/>
        <v>0</v>
      </c>
      <c r="P5323" s="81">
        <f t="shared" si="832"/>
        <v>1.7573980155266888</v>
      </c>
      <c r="Q5323" s="81">
        <f t="shared" si="833"/>
        <v>1.7573980155266888</v>
      </c>
      <c r="S5323" s="1">
        <f t="shared" si="837"/>
        <v>4</v>
      </c>
      <c r="T5323" s="1" t="str">
        <f t="shared" si="838"/>
        <v>Off-Peak</v>
      </c>
    </row>
    <row r="5324" spans="1:20" x14ac:dyDescent="0.25">
      <c r="A5324" s="85">
        <v>45148.041666654055</v>
      </c>
      <c r="B5324" s="1">
        <v>8</v>
      </c>
      <c r="C5324" s="1">
        <v>10</v>
      </c>
      <c r="D5324" s="1">
        <v>2</v>
      </c>
      <c r="E5324" s="1" t="str">
        <f t="shared" si="834"/>
        <v>Summer</v>
      </c>
      <c r="F5324" s="78">
        <v>0.81799999999999995</v>
      </c>
      <c r="G5324" s="79">
        <f t="shared" si="835"/>
        <v>1.5562970409232775</v>
      </c>
      <c r="J5324" s="78">
        <v>0</v>
      </c>
      <c r="K5324" s="80">
        <f t="shared" si="836"/>
        <v>0</v>
      </c>
      <c r="L5324" s="68" t="str">
        <f t="shared" si="829"/>
        <v>Normal</v>
      </c>
      <c r="N5324" s="67">
        <f t="shared" si="830"/>
        <v>0</v>
      </c>
      <c r="O5324" s="67">
        <f t="shared" si="831"/>
        <v>0</v>
      </c>
      <c r="P5324" s="81">
        <f t="shared" si="832"/>
        <v>1.5562970409232775</v>
      </c>
      <c r="Q5324" s="81">
        <f t="shared" si="833"/>
        <v>1.5562970409232775</v>
      </c>
      <c r="S5324" s="1">
        <f t="shared" si="837"/>
        <v>4</v>
      </c>
      <c r="T5324" s="1" t="str">
        <f t="shared" si="838"/>
        <v>Off-Peak</v>
      </c>
    </row>
    <row r="5325" spans="1:20" x14ac:dyDescent="0.25">
      <c r="A5325" s="85">
        <v>45148.083333320719</v>
      </c>
      <c r="B5325" s="1">
        <v>8</v>
      </c>
      <c r="C5325" s="1">
        <v>10</v>
      </c>
      <c r="D5325" s="1">
        <v>3</v>
      </c>
      <c r="E5325" s="1" t="str">
        <f t="shared" si="834"/>
        <v>Summer</v>
      </c>
      <c r="F5325" s="78">
        <v>0.75239999999999996</v>
      </c>
      <c r="G5325" s="79">
        <f t="shared" si="835"/>
        <v>1.4314888674702617</v>
      </c>
      <c r="J5325" s="78">
        <v>0</v>
      </c>
      <c r="K5325" s="80">
        <f t="shared" si="836"/>
        <v>0</v>
      </c>
      <c r="L5325" s="68" t="str">
        <f t="shared" si="829"/>
        <v>Normal</v>
      </c>
      <c r="N5325" s="67">
        <f t="shared" si="830"/>
        <v>0</v>
      </c>
      <c r="O5325" s="67">
        <f t="shared" si="831"/>
        <v>0</v>
      </c>
      <c r="P5325" s="81">
        <f t="shared" si="832"/>
        <v>1.4314888674702617</v>
      </c>
      <c r="Q5325" s="81">
        <f t="shared" si="833"/>
        <v>1.4314888674702617</v>
      </c>
      <c r="S5325" s="1">
        <f t="shared" si="837"/>
        <v>4</v>
      </c>
      <c r="T5325" s="1" t="str">
        <f t="shared" si="838"/>
        <v>Off-Peak</v>
      </c>
    </row>
    <row r="5326" spans="1:20" x14ac:dyDescent="0.25">
      <c r="A5326" s="85">
        <v>45148.124999987383</v>
      </c>
      <c r="B5326" s="1">
        <v>8</v>
      </c>
      <c r="C5326" s="1">
        <v>10</v>
      </c>
      <c r="D5326" s="1">
        <v>4</v>
      </c>
      <c r="E5326" s="1" t="str">
        <f t="shared" si="834"/>
        <v>Summer</v>
      </c>
      <c r="F5326" s="78">
        <v>0.71319999999999995</v>
      </c>
      <c r="G5326" s="79">
        <f t="shared" si="835"/>
        <v>1.3569083735776057</v>
      </c>
      <c r="J5326" s="78">
        <v>0</v>
      </c>
      <c r="K5326" s="80">
        <f t="shared" si="836"/>
        <v>0</v>
      </c>
      <c r="L5326" s="68" t="str">
        <f t="shared" si="829"/>
        <v>Normal</v>
      </c>
      <c r="N5326" s="67">
        <f t="shared" si="830"/>
        <v>0</v>
      </c>
      <c r="O5326" s="67">
        <f t="shared" si="831"/>
        <v>0</v>
      </c>
      <c r="P5326" s="81">
        <f t="shared" si="832"/>
        <v>1.3569083735776057</v>
      </c>
      <c r="Q5326" s="81">
        <f t="shared" si="833"/>
        <v>1.3569083735776057</v>
      </c>
      <c r="S5326" s="1">
        <f t="shared" si="837"/>
        <v>4</v>
      </c>
      <c r="T5326" s="1" t="str">
        <f t="shared" si="838"/>
        <v>Off-Peak</v>
      </c>
    </row>
    <row r="5327" spans="1:20" x14ac:dyDescent="0.25">
      <c r="A5327" s="85">
        <v>45148.166666654048</v>
      </c>
      <c r="B5327" s="1">
        <v>8</v>
      </c>
      <c r="C5327" s="1">
        <v>10</v>
      </c>
      <c r="D5327" s="1">
        <v>5</v>
      </c>
      <c r="E5327" s="1" t="str">
        <f t="shared" si="834"/>
        <v>Summer</v>
      </c>
      <c r="F5327" s="78">
        <v>0.69599999999999995</v>
      </c>
      <c r="G5327" s="79">
        <f t="shared" si="835"/>
        <v>1.3241842793185834</v>
      </c>
      <c r="J5327" s="78">
        <v>0</v>
      </c>
      <c r="K5327" s="80">
        <f t="shared" si="836"/>
        <v>0</v>
      </c>
      <c r="L5327" s="68" t="str">
        <f t="shared" si="829"/>
        <v>Normal</v>
      </c>
      <c r="N5327" s="67">
        <f t="shared" si="830"/>
        <v>0</v>
      </c>
      <c r="O5327" s="67">
        <f t="shared" si="831"/>
        <v>0</v>
      </c>
      <c r="P5327" s="81">
        <f t="shared" si="832"/>
        <v>1.3241842793185834</v>
      </c>
      <c r="Q5327" s="81">
        <f t="shared" si="833"/>
        <v>1.3241842793185834</v>
      </c>
      <c r="S5327" s="1">
        <f t="shared" si="837"/>
        <v>4</v>
      </c>
      <c r="T5327" s="1" t="str">
        <f t="shared" si="838"/>
        <v>Off-Peak</v>
      </c>
    </row>
    <row r="5328" spans="1:20" x14ac:dyDescent="0.25">
      <c r="A5328" s="85">
        <v>45148.208333320712</v>
      </c>
      <c r="B5328" s="1">
        <v>8</v>
      </c>
      <c r="C5328" s="1">
        <v>10</v>
      </c>
      <c r="D5328" s="1">
        <v>6</v>
      </c>
      <c r="E5328" s="1" t="str">
        <f t="shared" si="834"/>
        <v>Summer</v>
      </c>
      <c r="F5328" s="78">
        <v>0.69510000000000005</v>
      </c>
      <c r="G5328" s="79">
        <f t="shared" si="835"/>
        <v>1.322471972060844</v>
      </c>
      <c r="J5328" s="78">
        <v>0.135127</v>
      </c>
      <c r="K5328" s="80">
        <f t="shared" si="836"/>
        <v>0.135127</v>
      </c>
      <c r="L5328" s="68" t="str">
        <f t="shared" si="829"/>
        <v>Normal</v>
      </c>
      <c r="N5328" s="67">
        <f t="shared" si="830"/>
        <v>0</v>
      </c>
      <c r="O5328" s="67">
        <f t="shared" si="831"/>
        <v>0.135127</v>
      </c>
      <c r="P5328" s="81">
        <f t="shared" si="832"/>
        <v>1.187344972060844</v>
      </c>
      <c r="Q5328" s="81">
        <f t="shared" si="833"/>
        <v>1.187344972060844</v>
      </c>
      <c r="S5328" s="1">
        <f t="shared" si="837"/>
        <v>4</v>
      </c>
      <c r="T5328" s="1" t="str">
        <f t="shared" si="838"/>
        <v>Peak</v>
      </c>
    </row>
    <row r="5329" spans="1:20" x14ac:dyDescent="0.25">
      <c r="A5329" s="85">
        <v>45148.249999987376</v>
      </c>
      <c r="B5329" s="1">
        <v>8</v>
      </c>
      <c r="C5329" s="1">
        <v>10</v>
      </c>
      <c r="D5329" s="1">
        <v>7</v>
      </c>
      <c r="E5329" s="1" t="str">
        <f t="shared" si="834"/>
        <v>Summer</v>
      </c>
      <c r="F5329" s="78">
        <v>0.70489999999999997</v>
      </c>
      <c r="G5329" s="79">
        <f t="shared" si="835"/>
        <v>1.3411170955340077</v>
      </c>
      <c r="J5329" s="78">
        <v>0.74167100000000008</v>
      </c>
      <c r="K5329" s="80">
        <f t="shared" si="836"/>
        <v>0.74167100000000008</v>
      </c>
      <c r="L5329" s="68" t="str">
        <f t="shared" si="829"/>
        <v>Normal</v>
      </c>
      <c r="N5329" s="67">
        <f t="shared" si="830"/>
        <v>0</v>
      </c>
      <c r="O5329" s="67">
        <f t="shared" si="831"/>
        <v>0.74167100000000008</v>
      </c>
      <c r="P5329" s="81">
        <f t="shared" si="832"/>
        <v>0.59944609553400763</v>
      </c>
      <c r="Q5329" s="81">
        <f t="shared" si="833"/>
        <v>0.59944609553400763</v>
      </c>
      <c r="S5329" s="1">
        <f t="shared" si="837"/>
        <v>4</v>
      </c>
      <c r="T5329" s="1" t="str">
        <f t="shared" si="838"/>
        <v>Peak</v>
      </c>
    </row>
    <row r="5330" spans="1:20" x14ac:dyDescent="0.25">
      <c r="A5330" s="85">
        <v>45148.29166665404</v>
      </c>
      <c r="B5330" s="1">
        <v>8</v>
      </c>
      <c r="C5330" s="1">
        <v>10</v>
      </c>
      <c r="D5330" s="1">
        <v>8</v>
      </c>
      <c r="E5330" s="1" t="str">
        <f t="shared" si="834"/>
        <v>Summer</v>
      </c>
      <c r="F5330" s="78">
        <v>0.75060000000000004</v>
      </c>
      <c r="G5330" s="79">
        <f t="shared" si="835"/>
        <v>1.4280642529547827</v>
      </c>
      <c r="J5330" s="78">
        <v>2.685111</v>
      </c>
      <c r="K5330" s="80">
        <f t="shared" si="836"/>
        <v>2.685111</v>
      </c>
      <c r="L5330" s="68" t="str">
        <f t="shared" si="829"/>
        <v>Normal</v>
      </c>
      <c r="N5330" s="67">
        <f t="shared" si="830"/>
        <v>1.2570467470452173</v>
      </c>
      <c r="O5330" s="67">
        <f t="shared" si="831"/>
        <v>1.4280642529547827</v>
      </c>
      <c r="P5330" s="81">
        <f t="shared" si="832"/>
        <v>0</v>
      </c>
      <c r="Q5330" s="81">
        <f t="shared" si="833"/>
        <v>-1.2570467470452173</v>
      </c>
      <c r="S5330" s="1">
        <f t="shared" si="837"/>
        <v>4</v>
      </c>
      <c r="T5330" s="1" t="str">
        <f t="shared" si="838"/>
        <v>Peak</v>
      </c>
    </row>
    <row r="5331" spans="1:20" x14ac:dyDescent="0.25">
      <c r="A5331" s="85">
        <v>45148.333333320705</v>
      </c>
      <c r="B5331" s="1">
        <v>8</v>
      </c>
      <c r="C5331" s="1">
        <v>10</v>
      </c>
      <c r="D5331" s="1">
        <v>9</v>
      </c>
      <c r="E5331" s="1" t="str">
        <f t="shared" si="834"/>
        <v>Summer</v>
      </c>
      <c r="F5331" s="78">
        <v>0.83240000000000003</v>
      </c>
      <c r="G5331" s="79">
        <f t="shared" si="835"/>
        <v>1.5836939570471105</v>
      </c>
      <c r="J5331" s="78">
        <v>4.1004300000000002</v>
      </c>
      <c r="K5331" s="80">
        <f t="shared" si="836"/>
        <v>4.1004300000000002</v>
      </c>
      <c r="L5331" s="68" t="str">
        <f t="shared" ref="L5331:L5394" si="839">IF(AND(D5331&gt;=$C$2,D5331&lt;=$C$3,E5331="Summer"),"MaxDis","Normal")</f>
        <v>Normal</v>
      </c>
      <c r="N5331" s="67">
        <f t="shared" ref="N5331:N5394" si="840">IF(K5331-G5331&lt;0,0,K5331-G5331)</f>
        <v>2.51673604295289</v>
      </c>
      <c r="O5331" s="67">
        <f t="shared" ref="O5331:O5394" si="841">K5331-N5331</f>
        <v>1.5836939570471102</v>
      </c>
      <c r="P5331" s="81">
        <f t="shared" ref="P5331:P5394" si="842">MAX(0,G5331-O5331)</f>
        <v>2.2204460492503131E-16</v>
      </c>
      <c r="Q5331" s="81">
        <f t="shared" ref="Q5331:Q5394" si="843">G5331-K5331</f>
        <v>-2.51673604295289</v>
      </c>
      <c r="S5331" s="1">
        <f t="shared" si="837"/>
        <v>4</v>
      </c>
      <c r="T5331" s="1" t="str">
        <f t="shared" si="838"/>
        <v>Peak</v>
      </c>
    </row>
    <row r="5332" spans="1:20" x14ac:dyDescent="0.25">
      <c r="A5332" s="85">
        <v>45148.374999987369</v>
      </c>
      <c r="B5332" s="1">
        <v>8</v>
      </c>
      <c r="C5332" s="1">
        <v>10</v>
      </c>
      <c r="D5332" s="1">
        <v>10</v>
      </c>
      <c r="E5332" s="1" t="str">
        <f t="shared" ref="E5332:E5395" si="844">IF(AND(B5332&gt;=$C$5,B5332&lt;=$C$6),"Summer","Non-Summer")</f>
        <v>Summer</v>
      </c>
      <c r="F5332" s="78">
        <v>0.94089999999999996</v>
      </c>
      <c r="G5332" s="79">
        <f t="shared" ref="G5332:G5395" si="845">F5332*$G$13</f>
        <v>1.7901221097857114</v>
      </c>
      <c r="J5332" s="78">
        <v>5.0659979999999996</v>
      </c>
      <c r="K5332" s="80">
        <f t="shared" ref="K5332:K5395" si="846">J5332*$K$13</f>
        <v>5.0659979999999996</v>
      </c>
      <c r="L5332" s="68" t="str">
        <f t="shared" si="839"/>
        <v>Normal</v>
      </c>
      <c r="N5332" s="67">
        <f t="shared" si="840"/>
        <v>3.2758758902142882</v>
      </c>
      <c r="O5332" s="67">
        <f t="shared" si="841"/>
        <v>1.7901221097857114</v>
      </c>
      <c r="P5332" s="81">
        <f t="shared" si="842"/>
        <v>0</v>
      </c>
      <c r="Q5332" s="81">
        <f t="shared" si="843"/>
        <v>-3.2758758902142882</v>
      </c>
      <c r="S5332" s="1">
        <f t="shared" ref="S5332:S5395" si="847">WEEKDAY(A5332,2)</f>
        <v>4</v>
      </c>
      <c r="T5332" s="1" t="str">
        <f t="shared" ref="T5332:T5395" si="848">IF(S5332&gt;5,"Off-Peak",IF(AND(D5332&gt;=$C$7,D5332&lt;$C$8),"Peak","Off-Peak"))</f>
        <v>Peak</v>
      </c>
    </row>
    <row r="5333" spans="1:20" x14ac:dyDescent="0.25">
      <c r="A5333" s="85">
        <v>45148.416666654033</v>
      </c>
      <c r="B5333" s="1">
        <v>8</v>
      </c>
      <c r="C5333" s="1">
        <v>10</v>
      </c>
      <c r="D5333" s="1">
        <v>11</v>
      </c>
      <c r="E5333" s="1" t="str">
        <f t="shared" si="844"/>
        <v>Summer</v>
      </c>
      <c r="F5333" s="78">
        <v>1.0783</v>
      </c>
      <c r="G5333" s="79">
        <f t="shared" si="845"/>
        <v>2.0515343511339492</v>
      </c>
      <c r="J5333" s="78">
        <v>5.6635929999999997</v>
      </c>
      <c r="K5333" s="80">
        <f t="shared" si="846"/>
        <v>5.6635929999999997</v>
      </c>
      <c r="L5333" s="68" t="str">
        <f t="shared" si="839"/>
        <v>Normal</v>
      </c>
      <c r="N5333" s="67">
        <f t="shared" si="840"/>
        <v>3.6120586488660504</v>
      </c>
      <c r="O5333" s="67">
        <f t="shared" si="841"/>
        <v>2.0515343511339492</v>
      </c>
      <c r="P5333" s="81">
        <f t="shared" si="842"/>
        <v>0</v>
      </c>
      <c r="Q5333" s="81">
        <f t="shared" si="843"/>
        <v>-3.6120586488660504</v>
      </c>
      <c r="S5333" s="1">
        <f t="shared" si="847"/>
        <v>4</v>
      </c>
      <c r="T5333" s="1" t="str">
        <f t="shared" si="848"/>
        <v>Peak</v>
      </c>
    </row>
    <row r="5334" spans="1:20" x14ac:dyDescent="0.25">
      <c r="A5334" s="85">
        <v>45148.458333320697</v>
      </c>
      <c r="B5334" s="1">
        <v>8</v>
      </c>
      <c r="C5334" s="1">
        <v>10</v>
      </c>
      <c r="D5334" s="1">
        <v>12</v>
      </c>
      <c r="E5334" s="1" t="str">
        <f t="shared" si="844"/>
        <v>Summer</v>
      </c>
      <c r="F5334" s="78">
        <v>1.2507999999999999</v>
      </c>
      <c r="G5334" s="79">
        <f t="shared" si="845"/>
        <v>2.3797265755340287</v>
      </c>
      <c r="J5334" s="78">
        <v>5.8071200000000003</v>
      </c>
      <c r="K5334" s="80">
        <f t="shared" si="846"/>
        <v>5.8071200000000003</v>
      </c>
      <c r="L5334" s="68" t="str">
        <f t="shared" si="839"/>
        <v>Normal</v>
      </c>
      <c r="N5334" s="67">
        <f t="shared" si="840"/>
        <v>3.4273934244659716</v>
      </c>
      <c r="O5334" s="67">
        <f t="shared" si="841"/>
        <v>2.3797265755340287</v>
      </c>
      <c r="P5334" s="81">
        <f t="shared" si="842"/>
        <v>0</v>
      </c>
      <c r="Q5334" s="81">
        <f t="shared" si="843"/>
        <v>-3.4273934244659716</v>
      </c>
      <c r="S5334" s="1">
        <f t="shared" si="847"/>
        <v>4</v>
      </c>
      <c r="T5334" s="1" t="str">
        <f t="shared" si="848"/>
        <v>Peak</v>
      </c>
    </row>
    <row r="5335" spans="1:20" x14ac:dyDescent="0.25">
      <c r="A5335" s="85">
        <v>45148.499999987362</v>
      </c>
      <c r="B5335" s="1">
        <v>8</v>
      </c>
      <c r="C5335" s="1">
        <v>10</v>
      </c>
      <c r="D5335" s="1">
        <v>13</v>
      </c>
      <c r="E5335" s="1" t="str">
        <f t="shared" si="844"/>
        <v>Summer</v>
      </c>
      <c r="F5335" s="78">
        <v>1.4480999999999999</v>
      </c>
      <c r="G5335" s="79">
        <f t="shared" si="845"/>
        <v>2.755102377702932</v>
      </c>
      <c r="J5335" s="78">
        <v>5.8507120000000006</v>
      </c>
      <c r="K5335" s="80">
        <f t="shared" si="846"/>
        <v>5.8507120000000006</v>
      </c>
      <c r="L5335" s="68" t="str">
        <f t="shared" si="839"/>
        <v>Normal</v>
      </c>
      <c r="N5335" s="67">
        <f t="shared" si="840"/>
        <v>3.0956096222970686</v>
      </c>
      <c r="O5335" s="67">
        <f t="shared" si="841"/>
        <v>2.755102377702932</v>
      </c>
      <c r="P5335" s="81">
        <f t="shared" si="842"/>
        <v>0</v>
      </c>
      <c r="Q5335" s="81">
        <f t="shared" si="843"/>
        <v>-3.0956096222970686</v>
      </c>
      <c r="S5335" s="1">
        <f t="shared" si="847"/>
        <v>4</v>
      </c>
      <c r="T5335" s="1" t="str">
        <f t="shared" si="848"/>
        <v>Peak</v>
      </c>
    </row>
    <row r="5336" spans="1:20" x14ac:dyDescent="0.25">
      <c r="A5336" s="85">
        <v>45148.541666654026</v>
      </c>
      <c r="B5336" s="1">
        <v>8</v>
      </c>
      <c r="C5336" s="1">
        <v>10</v>
      </c>
      <c r="D5336" s="1">
        <v>14</v>
      </c>
      <c r="E5336" s="1" t="str">
        <f t="shared" si="844"/>
        <v>Summer</v>
      </c>
      <c r="F5336" s="78">
        <v>1.6257999999999999</v>
      </c>
      <c r="G5336" s="79">
        <f t="shared" si="845"/>
        <v>3.093187932925507</v>
      </c>
      <c r="J5336" s="78">
        <v>4.8055859999999999</v>
      </c>
      <c r="K5336" s="80">
        <f t="shared" si="846"/>
        <v>4.8055859999999999</v>
      </c>
      <c r="L5336" s="68" t="str">
        <f t="shared" si="839"/>
        <v>Normal</v>
      </c>
      <c r="N5336" s="67">
        <f t="shared" si="840"/>
        <v>1.7123980670744929</v>
      </c>
      <c r="O5336" s="67">
        <f t="shared" si="841"/>
        <v>3.093187932925507</v>
      </c>
      <c r="P5336" s="81">
        <f t="shared" si="842"/>
        <v>0</v>
      </c>
      <c r="Q5336" s="81">
        <f t="shared" si="843"/>
        <v>-1.7123980670744929</v>
      </c>
      <c r="S5336" s="1">
        <f t="shared" si="847"/>
        <v>4</v>
      </c>
      <c r="T5336" s="1" t="str">
        <f t="shared" si="848"/>
        <v>Peak</v>
      </c>
    </row>
    <row r="5337" spans="1:20" x14ac:dyDescent="0.25">
      <c r="A5337" s="85">
        <v>45148.58333332069</v>
      </c>
      <c r="B5337" s="1">
        <v>8</v>
      </c>
      <c r="C5337" s="1">
        <v>10</v>
      </c>
      <c r="D5337" s="1">
        <v>15</v>
      </c>
      <c r="E5337" s="1" t="str">
        <f t="shared" si="844"/>
        <v>Summer</v>
      </c>
      <c r="F5337" s="78">
        <v>1.7690999999999999</v>
      </c>
      <c r="G5337" s="79">
        <f t="shared" si="845"/>
        <v>3.3658252996300373</v>
      </c>
      <c r="J5337" s="78">
        <v>3.2198009999999999</v>
      </c>
      <c r="K5337" s="80">
        <f t="shared" si="846"/>
        <v>3.2198009999999999</v>
      </c>
      <c r="L5337" s="68" t="str">
        <f t="shared" si="839"/>
        <v>Normal</v>
      </c>
      <c r="N5337" s="67">
        <f t="shared" si="840"/>
        <v>0</v>
      </c>
      <c r="O5337" s="67">
        <f t="shared" si="841"/>
        <v>3.2198009999999999</v>
      </c>
      <c r="P5337" s="81">
        <f t="shared" si="842"/>
        <v>0.14602429963003738</v>
      </c>
      <c r="Q5337" s="81">
        <f t="shared" si="843"/>
        <v>0.14602429963003738</v>
      </c>
      <c r="S5337" s="1">
        <f t="shared" si="847"/>
        <v>4</v>
      </c>
      <c r="T5337" s="1" t="str">
        <f t="shared" si="848"/>
        <v>Peak</v>
      </c>
    </row>
    <row r="5338" spans="1:20" x14ac:dyDescent="0.25">
      <c r="A5338" s="85">
        <v>45148.624999987354</v>
      </c>
      <c r="B5338" s="1">
        <v>8</v>
      </c>
      <c r="C5338" s="1">
        <v>10</v>
      </c>
      <c r="D5338" s="1">
        <v>16</v>
      </c>
      <c r="E5338" s="1" t="str">
        <f t="shared" si="844"/>
        <v>Summer</v>
      </c>
      <c r="F5338" s="78">
        <v>1.8779999999999999</v>
      </c>
      <c r="G5338" s="79">
        <f t="shared" si="845"/>
        <v>3.5730144778165225</v>
      </c>
      <c r="J5338" s="78">
        <v>3.6880900000000003</v>
      </c>
      <c r="K5338" s="80">
        <f t="shared" si="846"/>
        <v>3.6880900000000003</v>
      </c>
      <c r="L5338" s="68" t="str">
        <f t="shared" si="839"/>
        <v>Normal</v>
      </c>
      <c r="N5338" s="67">
        <f t="shared" si="840"/>
        <v>0.11507552218347783</v>
      </c>
      <c r="O5338" s="67">
        <f t="shared" si="841"/>
        <v>3.5730144778165225</v>
      </c>
      <c r="P5338" s="81">
        <f t="shared" si="842"/>
        <v>0</v>
      </c>
      <c r="Q5338" s="81">
        <f t="shared" si="843"/>
        <v>-0.11507552218347783</v>
      </c>
      <c r="S5338" s="1">
        <f t="shared" si="847"/>
        <v>4</v>
      </c>
      <c r="T5338" s="1" t="str">
        <f t="shared" si="848"/>
        <v>Peak</v>
      </c>
    </row>
    <row r="5339" spans="1:20" x14ac:dyDescent="0.25">
      <c r="A5339" s="85">
        <v>45148.666666654019</v>
      </c>
      <c r="B5339" s="1">
        <v>8</v>
      </c>
      <c r="C5339" s="1">
        <v>10</v>
      </c>
      <c r="D5339" s="1">
        <v>17</v>
      </c>
      <c r="E5339" s="1" t="str">
        <f t="shared" si="844"/>
        <v>Summer</v>
      </c>
      <c r="F5339" s="78">
        <v>1.9854000000000001</v>
      </c>
      <c r="G5339" s="79">
        <f t="shared" si="845"/>
        <v>3.7773498105734422</v>
      </c>
      <c r="J5339" s="78">
        <v>2.172984</v>
      </c>
      <c r="K5339" s="80">
        <f t="shared" si="846"/>
        <v>2.172984</v>
      </c>
      <c r="L5339" s="68" t="str">
        <f t="shared" si="839"/>
        <v>Normal</v>
      </c>
      <c r="N5339" s="67">
        <f t="shared" si="840"/>
        <v>0</v>
      </c>
      <c r="O5339" s="67">
        <f t="shared" si="841"/>
        <v>2.172984</v>
      </c>
      <c r="P5339" s="81">
        <f t="shared" si="842"/>
        <v>1.6043658105734422</v>
      </c>
      <c r="Q5339" s="81">
        <f t="shared" si="843"/>
        <v>1.6043658105734422</v>
      </c>
      <c r="S5339" s="1">
        <f t="shared" si="847"/>
        <v>4</v>
      </c>
      <c r="T5339" s="1" t="str">
        <f t="shared" si="848"/>
        <v>Peak</v>
      </c>
    </row>
    <row r="5340" spans="1:20" x14ac:dyDescent="0.25">
      <c r="A5340" s="85">
        <v>45148.708333320683</v>
      </c>
      <c r="B5340" s="1">
        <v>8</v>
      </c>
      <c r="C5340" s="1">
        <v>10</v>
      </c>
      <c r="D5340" s="1">
        <v>18</v>
      </c>
      <c r="E5340" s="1" t="str">
        <f t="shared" si="844"/>
        <v>Summer</v>
      </c>
      <c r="F5340" s="78">
        <v>2.0499000000000001</v>
      </c>
      <c r="G5340" s="79">
        <f t="shared" si="845"/>
        <v>3.9000651640447761</v>
      </c>
      <c r="J5340" s="78">
        <v>0.54487699999999994</v>
      </c>
      <c r="K5340" s="80">
        <f t="shared" si="846"/>
        <v>0.54487699999999994</v>
      </c>
      <c r="L5340" s="68" t="str">
        <f t="shared" si="839"/>
        <v>Normal</v>
      </c>
      <c r="N5340" s="67">
        <f t="shared" si="840"/>
        <v>0</v>
      </c>
      <c r="O5340" s="67">
        <f t="shared" si="841"/>
        <v>0.54487699999999994</v>
      </c>
      <c r="P5340" s="81">
        <f t="shared" si="842"/>
        <v>3.355188164044776</v>
      </c>
      <c r="Q5340" s="81">
        <f t="shared" si="843"/>
        <v>3.355188164044776</v>
      </c>
      <c r="S5340" s="1">
        <f t="shared" si="847"/>
        <v>4</v>
      </c>
      <c r="T5340" s="1" t="str">
        <f t="shared" si="848"/>
        <v>Peak</v>
      </c>
    </row>
    <row r="5341" spans="1:20" x14ac:dyDescent="0.25">
      <c r="A5341" s="85">
        <v>45148.749999987347</v>
      </c>
      <c r="B5341" s="1">
        <v>8</v>
      </c>
      <c r="C5341" s="1">
        <v>10</v>
      </c>
      <c r="D5341" s="1">
        <v>19</v>
      </c>
      <c r="E5341" s="1" t="str">
        <f t="shared" si="844"/>
        <v>Summer</v>
      </c>
      <c r="F5341" s="78">
        <v>1.9823999999999999</v>
      </c>
      <c r="G5341" s="79">
        <f t="shared" si="845"/>
        <v>3.77164211971431</v>
      </c>
      <c r="J5341" s="78">
        <v>5.5337999999999998E-2</v>
      </c>
      <c r="K5341" s="80">
        <f t="shared" si="846"/>
        <v>5.5337999999999998E-2</v>
      </c>
      <c r="L5341" s="68" t="str">
        <f t="shared" si="839"/>
        <v>Normal</v>
      </c>
      <c r="N5341" s="67">
        <f t="shared" si="840"/>
        <v>0</v>
      </c>
      <c r="O5341" s="67">
        <f t="shared" si="841"/>
        <v>5.5337999999999998E-2</v>
      </c>
      <c r="P5341" s="81">
        <f t="shared" si="842"/>
        <v>3.7163041197143101</v>
      </c>
      <c r="Q5341" s="81">
        <f t="shared" si="843"/>
        <v>3.7163041197143101</v>
      </c>
      <c r="S5341" s="1">
        <f t="shared" si="847"/>
        <v>4</v>
      </c>
      <c r="T5341" s="1" t="str">
        <f t="shared" si="848"/>
        <v>Peak</v>
      </c>
    </row>
    <row r="5342" spans="1:20" x14ac:dyDescent="0.25">
      <c r="A5342" s="85">
        <v>45148.791666654011</v>
      </c>
      <c r="B5342" s="1">
        <v>8</v>
      </c>
      <c r="C5342" s="1">
        <v>10</v>
      </c>
      <c r="D5342" s="1">
        <v>20</v>
      </c>
      <c r="E5342" s="1" t="str">
        <f t="shared" si="844"/>
        <v>Summer</v>
      </c>
      <c r="F5342" s="78">
        <v>1.8801000000000001</v>
      </c>
      <c r="G5342" s="79">
        <f t="shared" si="845"/>
        <v>3.5770098614179151</v>
      </c>
      <c r="J5342" s="78">
        <v>0</v>
      </c>
      <c r="K5342" s="80">
        <f t="shared" si="846"/>
        <v>0</v>
      </c>
      <c r="L5342" s="68" t="str">
        <f t="shared" si="839"/>
        <v>Normal</v>
      </c>
      <c r="N5342" s="67">
        <f t="shared" si="840"/>
        <v>0</v>
      </c>
      <c r="O5342" s="67">
        <f t="shared" si="841"/>
        <v>0</v>
      </c>
      <c r="P5342" s="81">
        <f t="shared" si="842"/>
        <v>3.5770098614179151</v>
      </c>
      <c r="Q5342" s="81">
        <f t="shared" si="843"/>
        <v>3.5770098614179151</v>
      </c>
      <c r="S5342" s="1">
        <f t="shared" si="847"/>
        <v>4</v>
      </c>
      <c r="T5342" s="1" t="str">
        <f t="shared" si="848"/>
        <v>Peak</v>
      </c>
    </row>
    <row r="5343" spans="1:20" x14ac:dyDescent="0.25">
      <c r="A5343" s="85">
        <v>45148.833333320676</v>
      </c>
      <c r="B5343" s="1">
        <v>8</v>
      </c>
      <c r="C5343" s="1">
        <v>10</v>
      </c>
      <c r="D5343" s="1">
        <v>21</v>
      </c>
      <c r="E5343" s="1" t="str">
        <f t="shared" si="844"/>
        <v>Summer</v>
      </c>
      <c r="F5343" s="78">
        <v>1.8083</v>
      </c>
      <c r="G5343" s="79">
        <f t="shared" si="845"/>
        <v>3.440405793522693</v>
      </c>
      <c r="J5343" s="78">
        <v>0</v>
      </c>
      <c r="K5343" s="80">
        <f t="shared" si="846"/>
        <v>0</v>
      </c>
      <c r="L5343" s="68" t="str">
        <f t="shared" si="839"/>
        <v>Normal</v>
      </c>
      <c r="N5343" s="67">
        <f t="shared" si="840"/>
        <v>0</v>
      </c>
      <c r="O5343" s="67">
        <f t="shared" si="841"/>
        <v>0</v>
      </c>
      <c r="P5343" s="81">
        <f t="shared" si="842"/>
        <v>3.440405793522693</v>
      </c>
      <c r="Q5343" s="81">
        <f t="shared" si="843"/>
        <v>3.440405793522693</v>
      </c>
      <c r="S5343" s="1">
        <f t="shared" si="847"/>
        <v>4</v>
      </c>
      <c r="T5343" s="1" t="str">
        <f t="shared" si="848"/>
        <v>Peak</v>
      </c>
    </row>
    <row r="5344" spans="1:20" x14ac:dyDescent="0.25">
      <c r="A5344" s="85">
        <v>45148.87499998734</v>
      </c>
      <c r="B5344" s="1">
        <v>8</v>
      </c>
      <c r="C5344" s="1">
        <v>10</v>
      </c>
      <c r="D5344" s="1">
        <v>22</v>
      </c>
      <c r="E5344" s="1" t="str">
        <f t="shared" si="844"/>
        <v>Summer</v>
      </c>
      <c r="F5344" s="78">
        <v>1.7193000000000001</v>
      </c>
      <c r="G5344" s="79">
        <f t="shared" si="845"/>
        <v>3.2710776313684491</v>
      </c>
      <c r="J5344" s="78">
        <v>0</v>
      </c>
      <c r="K5344" s="80">
        <f t="shared" si="846"/>
        <v>0</v>
      </c>
      <c r="L5344" s="68" t="str">
        <f t="shared" si="839"/>
        <v>Normal</v>
      </c>
      <c r="N5344" s="67">
        <f t="shared" si="840"/>
        <v>0</v>
      </c>
      <c r="O5344" s="67">
        <f t="shared" si="841"/>
        <v>0</v>
      </c>
      <c r="P5344" s="81">
        <f t="shared" si="842"/>
        <v>3.2710776313684491</v>
      </c>
      <c r="Q5344" s="81">
        <f t="shared" si="843"/>
        <v>3.2710776313684491</v>
      </c>
      <c r="S5344" s="1">
        <f t="shared" si="847"/>
        <v>4</v>
      </c>
      <c r="T5344" s="1" t="str">
        <f t="shared" si="848"/>
        <v>Off-Peak</v>
      </c>
    </row>
    <row r="5345" spans="1:20" x14ac:dyDescent="0.25">
      <c r="A5345" s="85">
        <v>45148.916666654004</v>
      </c>
      <c r="B5345" s="1">
        <v>8</v>
      </c>
      <c r="C5345" s="1">
        <v>10</v>
      </c>
      <c r="D5345" s="1">
        <v>23</v>
      </c>
      <c r="E5345" s="1" t="str">
        <f t="shared" si="844"/>
        <v>Summer</v>
      </c>
      <c r="F5345" s="78">
        <v>1.5409999999999999</v>
      </c>
      <c r="G5345" s="79">
        <f t="shared" si="845"/>
        <v>2.9318505379740474</v>
      </c>
      <c r="J5345" s="78">
        <v>0</v>
      </c>
      <c r="K5345" s="80">
        <f t="shared" si="846"/>
        <v>0</v>
      </c>
      <c r="L5345" s="68" t="str">
        <f t="shared" si="839"/>
        <v>Normal</v>
      </c>
      <c r="N5345" s="67">
        <f t="shared" si="840"/>
        <v>0</v>
      </c>
      <c r="O5345" s="67">
        <f t="shared" si="841"/>
        <v>0</v>
      </c>
      <c r="P5345" s="81">
        <f t="shared" si="842"/>
        <v>2.9318505379740474</v>
      </c>
      <c r="Q5345" s="81">
        <f t="shared" si="843"/>
        <v>2.9318505379740474</v>
      </c>
      <c r="S5345" s="1">
        <f t="shared" si="847"/>
        <v>4</v>
      </c>
      <c r="T5345" s="1" t="str">
        <f t="shared" si="848"/>
        <v>Off-Peak</v>
      </c>
    </row>
    <row r="5346" spans="1:20" x14ac:dyDescent="0.25">
      <c r="A5346" s="85">
        <v>45148.958333320668</v>
      </c>
      <c r="B5346" s="1">
        <v>8</v>
      </c>
      <c r="C5346" s="1">
        <v>11</v>
      </c>
      <c r="D5346" s="1">
        <v>0</v>
      </c>
      <c r="E5346" s="1" t="str">
        <f t="shared" si="844"/>
        <v>Summer</v>
      </c>
      <c r="F5346" s="78">
        <v>1.3273999999999999</v>
      </c>
      <c r="G5346" s="79">
        <f t="shared" si="845"/>
        <v>2.5254629488038614</v>
      </c>
      <c r="J5346" s="78">
        <v>0</v>
      </c>
      <c r="K5346" s="80">
        <f t="shared" si="846"/>
        <v>0</v>
      </c>
      <c r="L5346" s="68" t="str">
        <f t="shared" si="839"/>
        <v>Normal</v>
      </c>
      <c r="N5346" s="67">
        <f t="shared" si="840"/>
        <v>0</v>
      </c>
      <c r="O5346" s="67">
        <f t="shared" si="841"/>
        <v>0</v>
      </c>
      <c r="P5346" s="81">
        <f t="shared" si="842"/>
        <v>2.5254629488038614</v>
      </c>
      <c r="Q5346" s="81">
        <f t="shared" si="843"/>
        <v>2.5254629488038614</v>
      </c>
      <c r="S5346" s="1">
        <f t="shared" si="847"/>
        <v>4</v>
      </c>
      <c r="T5346" s="1" t="str">
        <f t="shared" si="848"/>
        <v>Off-Peak</v>
      </c>
    </row>
    <row r="5347" spans="1:20" x14ac:dyDescent="0.25">
      <c r="A5347" s="85">
        <v>45148.999999987333</v>
      </c>
      <c r="B5347" s="1">
        <v>8</v>
      </c>
      <c r="C5347" s="1">
        <v>11</v>
      </c>
      <c r="D5347" s="1">
        <v>1</v>
      </c>
      <c r="E5347" s="1" t="str">
        <f t="shared" si="844"/>
        <v>Summer</v>
      </c>
      <c r="F5347" s="78">
        <v>1.1633</v>
      </c>
      <c r="G5347" s="79">
        <f t="shared" si="845"/>
        <v>2.2132522588093506</v>
      </c>
      <c r="J5347" s="78">
        <v>0</v>
      </c>
      <c r="K5347" s="80">
        <f t="shared" si="846"/>
        <v>0</v>
      </c>
      <c r="L5347" s="68" t="str">
        <f t="shared" si="839"/>
        <v>Normal</v>
      </c>
      <c r="N5347" s="67">
        <f t="shared" si="840"/>
        <v>0</v>
      </c>
      <c r="O5347" s="67">
        <f t="shared" si="841"/>
        <v>0</v>
      </c>
      <c r="P5347" s="81">
        <f t="shared" si="842"/>
        <v>2.2132522588093506</v>
      </c>
      <c r="Q5347" s="81">
        <f t="shared" si="843"/>
        <v>2.2132522588093506</v>
      </c>
      <c r="S5347" s="1">
        <f t="shared" si="847"/>
        <v>5</v>
      </c>
      <c r="T5347" s="1" t="str">
        <f t="shared" si="848"/>
        <v>Off-Peak</v>
      </c>
    </row>
    <row r="5348" spans="1:20" x14ac:dyDescent="0.25">
      <c r="A5348" s="85">
        <v>45149.041666653997</v>
      </c>
      <c r="B5348" s="1">
        <v>8</v>
      </c>
      <c r="C5348" s="1">
        <v>11</v>
      </c>
      <c r="D5348" s="1">
        <v>2</v>
      </c>
      <c r="E5348" s="1" t="str">
        <f t="shared" si="844"/>
        <v>Summer</v>
      </c>
      <c r="F5348" s="78">
        <v>1.0228999999999999</v>
      </c>
      <c r="G5348" s="79">
        <f t="shared" si="845"/>
        <v>1.9461323266019812</v>
      </c>
      <c r="J5348" s="78">
        <v>0</v>
      </c>
      <c r="K5348" s="80">
        <f t="shared" si="846"/>
        <v>0</v>
      </c>
      <c r="L5348" s="68" t="str">
        <f t="shared" si="839"/>
        <v>Normal</v>
      </c>
      <c r="N5348" s="67">
        <f t="shared" si="840"/>
        <v>0</v>
      </c>
      <c r="O5348" s="67">
        <f t="shared" si="841"/>
        <v>0</v>
      </c>
      <c r="P5348" s="81">
        <f t="shared" si="842"/>
        <v>1.9461323266019812</v>
      </c>
      <c r="Q5348" s="81">
        <f t="shared" si="843"/>
        <v>1.9461323266019812</v>
      </c>
      <c r="S5348" s="1">
        <f t="shared" si="847"/>
        <v>5</v>
      </c>
      <c r="T5348" s="1" t="str">
        <f t="shared" si="848"/>
        <v>Off-Peak</v>
      </c>
    </row>
    <row r="5349" spans="1:20" x14ac:dyDescent="0.25">
      <c r="A5349" s="85">
        <v>45149.083333320661</v>
      </c>
      <c r="B5349" s="1">
        <v>8</v>
      </c>
      <c r="C5349" s="1">
        <v>11</v>
      </c>
      <c r="D5349" s="1">
        <v>3</v>
      </c>
      <c r="E5349" s="1" t="str">
        <f t="shared" si="844"/>
        <v>Summer</v>
      </c>
      <c r="F5349" s="78">
        <v>0.92789999999999995</v>
      </c>
      <c r="G5349" s="79">
        <f t="shared" si="845"/>
        <v>1.7653887827294734</v>
      </c>
      <c r="J5349" s="78">
        <v>0</v>
      </c>
      <c r="K5349" s="80">
        <f t="shared" si="846"/>
        <v>0</v>
      </c>
      <c r="L5349" s="68" t="str">
        <f t="shared" si="839"/>
        <v>Normal</v>
      </c>
      <c r="N5349" s="67">
        <f t="shared" si="840"/>
        <v>0</v>
      </c>
      <c r="O5349" s="67">
        <f t="shared" si="841"/>
        <v>0</v>
      </c>
      <c r="P5349" s="81">
        <f t="shared" si="842"/>
        <v>1.7653887827294734</v>
      </c>
      <c r="Q5349" s="81">
        <f t="shared" si="843"/>
        <v>1.7653887827294734</v>
      </c>
      <c r="S5349" s="1">
        <f t="shared" si="847"/>
        <v>5</v>
      </c>
      <c r="T5349" s="1" t="str">
        <f t="shared" si="848"/>
        <v>Off-Peak</v>
      </c>
    </row>
    <row r="5350" spans="1:20" x14ac:dyDescent="0.25">
      <c r="A5350" s="85">
        <v>45149.124999987325</v>
      </c>
      <c r="B5350" s="1">
        <v>8</v>
      </c>
      <c r="C5350" s="1">
        <v>11</v>
      </c>
      <c r="D5350" s="1">
        <v>4</v>
      </c>
      <c r="E5350" s="1" t="str">
        <f t="shared" si="844"/>
        <v>Summer</v>
      </c>
      <c r="F5350" s="78">
        <v>0.86</v>
      </c>
      <c r="G5350" s="79">
        <f t="shared" si="845"/>
        <v>1.6362047129511232</v>
      </c>
      <c r="J5350" s="78">
        <v>0</v>
      </c>
      <c r="K5350" s="80">
        <f t="shared" si="846"/>
        <v>0</v>
      </c>
      <c r="L5350" s="68" t="str">
        <f t="shared" si="839"/>
        <v>Normal</v>
      </c>
      <c r="N5350" s="67">
        <f t="shared" si="840"/>
        <v>0</v>
      </c>
      <c r="O5350" s="67">
        <f t="shared" si="841"/>
        <v>0</v>
      </c>
      <c r="P5350" s="81">
        <f t="shared" si="842"/>
        <v>1.6362047129511232</v>
      </c>
      <c r="Q5350" s="81">
        <f t="shared" si="843"/>
        <v>1.6362047129511232</v>
      </c>
      <c r="S5350" s="1">
        <f t="shared" si="847"/>
        <v>5</v>
      </c>
      <c r="T5350" s="1" t="str">
        <f t="shared" si="848"/>
        <v>Off-Peak</v>
      </c>
    </row>
    <row r="5351" spans="1:20" x14ac:dyDescent="0.25">
      <c r="A5351" s="85">
        <v>45149.16666665399</v>
      </c>
      <c r="B5351" s="1">
        <v>8</v>
      </c>
      <c r="C5351" s="1">
        <v>11</v>
      </c>
      <c r="D5351" s="1">
        <v>5</v>
      </c>
      <c r="E5351" s="1" t="str">
        <f t="shared" si="844"/>
        <v>Summer</v>
      </c>
      <c r="F5351" s="78">
        <v>0.81699999999999995</v>
      </c>
      <c r="G5351" s="79">
        <f t="shared" si="845"/>
        <v>1.5543944773035669</v>
      </c>
      <c r="J5351" s="78">
        <v>0</v>
      </c>
      <c r="K5351" s="80">
        <f t="shared" si="846"/>
        <v>0</v>
      </c>
      <c r="L5351" s="68" t="str">
        <f t="shared" si="839"/>
        <v>Normal</v>
      </c>
      <c r="N5351" s="67">
        <f t="shared" si="840"/>
        <v>0</v>
      </c>
      <c r="O5351" s="67">
        <f t="shared" si="841"/>
        <v>0</v>
      </c>
      <c r="P5351" s="81">
        <f t="shared" si="842"/>
        <v>1.5543944773035669</v>
      </c>
      <c r="Q5351" s="81">
        <f t="shared" si="843"/>
        <v>1.5543944773035669</v>
      </c>
      <c r="S5351" s="1">
        <f t="shared" si="847"/>
        <v>5</v>
      </c>
      <c r="T5351" s="1" t="str">
        <f t="shared" si="848"/>
        <v>Off-Peak</v>
      </c>
    </row>
    <row r="5352" spans="1:20" x14ac:dyDescent="0.25">
      <c r="A5352" s="85">
        <v>45149.208333320654</v>
      </c>
      <c r="B5352" s="1">
        <v>8</v>
      </c>
      <c r="C5352" s="1">
        <v>11</v>
      </c>
      <c r="D5352" s="1">
        <v>6</v>
      </c>
      <c r="E5352" s="1" t="str">
        <f t="shared" si="844"/>
        <v>Summer</v>
      </c>
      <c r="F5352" s="78">
        <v>0.8004</v>
      </c>
      <c r="G5352" s="79">
        <f t="shared" si="845"/>
        <v>1.5228119212163709</v>
      </c>
      <c r="J5352" s="78">
        <v>4.5372999999999997E-2</v>
      </c>
      <c r="K5352" s="80">
        <f t="shared" si="846"/>
        <v>4.5372999999999997E-2</v>
      </c>
      <c r="L5352" s="68" t="str">
        <f t="shared" si="839"/>
        <v>Normal</v>
      </c>
      <c r="N5352" s="67">
        <f t="shared" si="840"/>
        <v>0</v>
      </c>
      <c r="O5352" s="67">
        <f t="shared" si="841"/>
        <v>4.5372999999999997E-2</v>
      </c>
      <c r="P5352" s="81">
        <f t="shared" si="842"/>
        <v>1.477438921216371</v>
      </c>
      <c r="Q5352" s="81">
        <f t="shared" si="843"/>
        <v>1.477438921216371</v>
      </c>
      <c r="S5352" s="1">
        <f t="shared" si="847"/>
        <v>5</v>
      </c>
      <c r="T5352" s="1" t="str">
        <f t="shared" si="848"/>
        <v>Peak</v>
      </c>
    </row>
    <row r="5353" spans="1:20" x14ac:dyDescent="0.25">
      <c r="A5353" s="85">
        <v>45149.249999987318</v>
      </c>
      <c r="B5353" s="1">
        <v>8</v>
      </c>
      <c r="C5353" s="1">
        <v>11</v>
      </c>
      <c r="D5353" s="1">
        <v>7</v>
      </c>
      <c r="E5353" s="1" t="str">
        <f t="shared" si="844"/>
        <v>Summer</v>
      </c>
      <c r="F5353" s="78">
        <v>0.80889999999999995</v>
      </c>
      <c r="G5353" s="79">
        <f t="shared" si="845"/>
        <v>1.5389837119839109</v>
      </c>
      <c r="J5353" s="78">
        <v>0.14158099999999998</v>
      </c>
      <c r="K5353" s="80">
        <f t="shared" si="846"/>
        <v>0.14158099999999998</v>
      </c>
      <c r="L5353" s="68" t="str">
        <f t="shared" si="839"/>
        <v>Normal</v>
      </c>
      <c r="N5353" s="67">
        <f t="shared" si="840"/>
        <v>0</v>
      </c>
      <c r="O5353" s="67">
        <f t="shared" si="841"/>
        <v>0.14158099999999998</v>
      </c>
      <c r="P5353" s="81">
        <f t="shared" si="842"/>
        <v>1.397402711983911</v>
      </c>
      <c r="Q5353" s="81">
        <f t="shared" si="843"/>
        <v>1.397402711983911</v>
      </c>
      <c r="S5353" s="1">
        <f t="shared" si="847"/>
        <v>5</v>
      </c>
      <c r="T5353" s="1" t="str">
        <f t="shared" si="848"/>
        <v>Peak</v>
      </c>
    </row>
    <row r="5354" spans="1:20" x14ac:dyDescent="0.25">
      <c r="A5354" s="85">
        <v>45149.291666653982</v>
      </c>
      <c r="B5354" s="1">
        <v>8</v>
      </c>
      <c r="C5354" s="1">
        <v>11</v>
      </c>
      <c r="D5354" s="1">
        <v>8</v>
      </c>
      <c r="E5354" s="1" t="str">
        <f t="shared" si="844"/>
        <v>Summer</v>
      </c>
      <c r="F5354" s="78">
        <v>0.86099999999999999</v>
      </c>
      <c r="G5354" s="79">
        <f t="shared" si="845"/>
        <v>1.6381072765708338</v>
      </c>
      <c r="J5354" s="78">
        <v>1.368509</v>
      </c>
      <c r="K5354" s="80">
        <f t="shared" si="846"/>
        <v>1.368509</v>
      </c>
      <c r="L5354" s="68" t="str">
        <f t="shared" si="839"/>
        <v>Normal</v>
      </c>
      <c r="N5354" s="67">
        <f t="shared" si="840"/>
        <v>0</v>
      </c>
      <c r="O5354" s="67">
        <f t="shared" si="841"/>
        <v>1.368509</v>
      </c>
      <c r="P5354" s="81">
        <f t="shared" si="842"/>
        <v>0.26959827657083379</v>
      </c>
      <c r="Q5354" s="81">
        <f t="shared" si="843"/>
        <v>0.26959827657083379</v>
      </c>
      <c r="S5354" s="1">
        <f t="shared" si="847"/>
        <v>5</v>
      </c>
      <c r="T5354" s="1" t="str">
        <f t="shared" si="848"/>
        <v>Peak</v>
      </c>
    </row>
    <row r="5355" spans="1:20" x14ac:dyDescent="0.25">
      <c r="A5355" s="85">
        <v>45149.333333320646</v>
      </c>
      <c r="B5355" s="1">
        <v>8</v>
      </c>
      <c r="C5355" s="1">
        <v>11</v>
      </c>
      <c r="D5355" s="1">
        <v>9</v>
      </c>
      <c r="E5355" s="1" t="str">
        <f t="shared" si="844"/>
        <v>Summer</v>
      </c>
      <c r="F5355" s="78">
        <v>0.90290000000000004</v>
      </c>
      <c r="G5355" s="79">
        <f t="shared" si="845"/>
        <v>1.7178246922367084</v>
      </c>
      <c r="J5355" s="78">
        <v>3.2604549999999999</v>
      </c>
      <c r="K5355" s="80">
        <f t="shared" si="846"/>
        <v>3.2604549999999999</v>
      </c>
      <c r="L5355" s="68" t="str">
        <f t="shared" si="839"/>
        <v>Normal</v>
      </c>
      <c r="N5355" s="67">
        <f t="shared" si="840"/>
        <v>1.5426303077632915</v>
      </c>
      <c r="O5355" s="67">
        <f t="shared" si="841"/>
        <v>1.7178246922367084</v>
      </c>
      <c r="P5355" s="81">
        <f t="shared" si="842"/>
        <v>0</v>
      </c>
      <c r="Q5355" s="81">
        <f t="shared" si="843"/>
        <v>-1.5426303077632915</v>
      </c>
      <c r="S5355" s="1">
        <f t="shared" si="847"/>
        <v>5</v>
      </c>
      <c r="T5355" s="1" t="str">
        <f t="shared" si="848"/>
        <v>Peak</v>
      </c>
    </row>
    <row r="5356" spans="1:20" x14ac:dyDescent="0.25">
      <c r="A5356" s="85">
        <v>45149.374999987311</v>
      </c>
      <c r="B5356" s="1">
        <v>8</v>
      </c>
      <c r="C5356" s="1">
        <v>11</v>
      </c>
      <c r="D5356" s="1">
        <v>10</v>
      </c>
      <c r="E5356" s="1" t="str">
        <f t="shared" si="844"/>
        <v>Summer</v>
      </c>
      <c r="F5356" s="78">
        <v>0.93030000000000002</v>
      </c>
      <c r="G5356" s="79">
        <f t="shared" si="845"/>
        <v>1.769954935416779</v>
      </c>
      <c r="J5356" s="78">
        <v>3.740847</v>
      </c>
      <c r="K5356" s="80">
        <f t="shared" si="846"/>
        <v>3.740847</v>
      </c>
      <c r="L5356" s="68" t="str">
        <f t="shared" si="839"/>
        <v>Normal</v>
      </c>
      <c r="N5356" s="67">
        <f t="shared" si="840"/>
        <v>1.9708920645832211</v>
      </c>
      <c r="O5356" s="67">
        <f t="shared" si="841"/>
        <v>1.769954935416779</v>
      </c>
      <c r="P5356" s="81">
        <f t="shared" si="842"/>
        <v>0</v>
      </c>
      <c r="Q5356" s="81">
        <f t="shared" si="843"/>
        <v>-1.9708920645832211</v>
      </c>
      <c r="S5356" s="1">
        <f t="shared" si="847"/>
        <v>5</v>
      </c>
      <c r="T5356" s="1" t="str">
        <f t="shared" si="848"/>
        <v>Peak</v>
      </c>
    </row>
    <row r="5357" spans="1:20" x14ac:dyDescent="0.25">
      <c r="A5357" s="85">
        <v>45149.416666653975</v>
      </c>
      <c r="B5357" s="1">
        <v>8</v>
      </c>
      <c r="C5357" s="1">
        <v>11</v>
      </c>
      <c r="D5357" s="1">
        <v>11</v>
      </c>
      <c r="E5357" s="1" t="str">
        <f t="shared" si="844"/>
        <v>Summer</v>
      </c>
      <c r="F5357" s="78">
        <v>1.0158</v>
      </c>
      <c r="G5357" s="79">
        <f t="shared" si="845"/>
        <v>1.9326241249020362</v>
      </c>
      <c r="J5357" s="78">
        <v>4.3236319999999999</v>
      </c>
      <c r="K5357" s="80">
        <f t="shared" si="846"/>
        <v>4.3236319999999999</v>
      </c>
      <c r="L5357" s="68" t="str">
        <f t="shared" si="839"/>
        <v>Normal</v>
      </c>
      <c r="N5357" s="67">
        <f t="shared" si="840"/>
        <v>2.391007875097964</v>
      </c>
      <c r="O5357" s="67">
        <f t="shared" si="841"/>
        <v>1.9326241249020359</v>
      </c>
      <c r="P5357" s="81">
        <f t="shared" si="842"/>
        <v>2.2204460492503131E-16</v>
      </c>
      <c r="Q5357" s="81">
        <f t="shared" si="843"/>
        <v>-2.391007875097964</v>
      </c>
      <c r="S5357" s="1">
        <f t="shared" si="847"/>
        <v>5</v>
      </c>
      <c r="T5357" s="1" t="str">
        <f t="shared" si="848"/>
        <v>Peak</v>
      </c>
    </row>
    <row r="5358" spans="1:20" x14ac:dyDescent="0.25">
      <c r="A5358" s="85">
        <v>45149.458333320639</v>
      </c>
      <c r="B5358" s="1">
        <v>8</v>
      </c>
      <c r="C5358" s="1">
        <v>11</v>
      </c>
      <c r="D5358" s="1">
        <v>12</v>
      </c>
      <c r="E5358" s="1" t="str">
        <f t="shared" si="844"/>
        <v>Summer</v>
      </c>
      <c r="F5358" s="78">
        <v>1.1957</v>
      </c>
      <c r="G5358" s="79">
        <f t="shared" si="845"/>
        <v>2.2748953200879742</v>
      </c>
      <c r="J5358" s="78">
        <v>4.6215910000000004</v>
      </c>
      <c r="K5358" s="80">
        <f t="shared" si="846"/>
        <v>4.6215910000000004</v>
      </c>
      <c r="L5358" s="68" t="str">
        <f t="shared" si="839"/>
        <v>Normal</v>
      </c>
      <c r="N5358" s="67">
        <f t="shared" si="840"/>
        <v>2.3466956799120262</v>
      </c>
      <c r="O5358" s="67">
        <f t="shared" si="841"/>
        <v>2.2748953200879742</v>
      </c>
      <c r="P5358" s="81">
        <f t="shared" si="842"/>
        <v>0</v>
      </c>
      <c r="Q5358" s="81">
        <f t="shared" si="843"/>
        <v>-2.3466956799120262</v>
      </c>
      <c r="S5358" s="1">
        <f t="shared" si="847"/>
        <v>5</v>
      </c>
      <c r="T5358" s="1" t="str">
        <f t="shared" si="848"/>
        <v>Peak</v>
      </c>
    </row>
    <row r="5359" spans="1:20" x14ac:dyDescent="0.25">
      <c r="A5359" s="85">
        <v>45149.499999987303</v>
      </c>
      <c r="B5359" s="1">
        <v>8</v>
      </c>
      <c r="C5359" s="1">
        <v>11</v>
      </c>
      <c r="D5359" s="1">
        <v>13</v>
      </c>
      <c r="E5359" s="1" t="str">
        <f t="shared" si="844"/>
        <v>Summer</v>
      </c>
      <c r="F5359" s="78">
        <v>1.4232</v>
      </c>
      <c r="G5359" s="79">
        <f t="shared" si="845"/>
        <v>2.7077285435721379</v>
      </c>
      <c r="J5359" s="78">
        <v>3.6406729999999996</v>
      </c>
      <c r="K5359" s="80">
        <f t="shared" si="846"/>
        <v>3.6406729999999996</v>
      </c>
      <c r="L5359" s="68" t="str">
        <f t="shared" si="839"/>
        <v>Normal</v>
      </c>
      <c r="N5359" s="67">
        <f t="shared" si="840"/>
        <v>0.93294445642786172</v>
      </c>
      <c r="O5359" s="67">
        <f t="shared" si="841"/>
        <v>2.7077285435721379</v>
      </c>
      <c r="P5359" s="81">
        <f t="shared" si="842"/>
        <v>0</v>
      </c>
      <c r="Q5359" s="81">
        <f t="shared" si="843"/>
        <v>-0.93294445642786172</v>
      </c>
      <c r="S5359" s="1">
        <f t="shared" si="847"/>
        <v>5</v>
      </c>
      <c r="T5359" s="1" t="str">
        <f t="shared" si="848"/>
        <v>Peak</v>
      </c>
    </row>
    <row r="5360" spans="1:20" x14ac:dyDescent="0.25">
      <c r="A5360" s="85">
        <v>45149.541666653968</v>
      </c>
      <c r="B5360" s="1">
        <v>8</v>
      </c>
      <c r="C5360" s="1">
        <v>11</v>
      </c>
      <c r="D5360" s="1">
        <v>14</v>
      </c>
      <c r="E5360" s="1" t="str">
        <f t="shared" si="844"/>
        <v>Summer</v>
      </c>
      <c r="F5360" s="78">
        <v>1.6465000000000001</v>
      </c>
      <c r="G5360" s="79">
        <f t="shared" si="845"/>
        <v>3.1325709998535167</v>
      </c>
      <c r="J5360" s="78">
        <v>2.3949310000000001</v>
      </c>
      <c r="K5360" s="80">
        <f t="shared" si="846"/>
        <v>2.3949310000000001</v>
      </c>
      <c r="L5360" s="68" t="str">
        <f t="shared" si="839"/>
        <v>Normal</v>
      </c>
      <c r="N5360" s="67">
        <f t="shared" si="840"/>
        <v>0</v>
      </c>
      <c r="O5360" s="67">
        <f t="shared" si="841"/>
        <v>2.3949310000000001</v>
      </c>
      <c r="P5360" s="81">
        <f t="shared" si="842"/>
        <v>0.73763999985351658</v>
      </c>
      <c r="Q5360" s="81">
        <f t="shared" si="843"/>
        <v>0.73763999985351658</v>
      </c>
      <c r="S5360" s="1">
        <f t="shared" si="847"/>
        <v>5</v>
      </c>
      <c r="T5360" s="1" t="str">
        <f t="shared" si="848"/>
        <v>Peak</v>
      </c>
    </row>
    <row r="5361" spans="1:20" x14ac:dyDescent="0.25">
      <c r="A5361" s="85">
        <v>45149.583333320632</v>
      </c>
      <c r="B5361" s="1">
        <v>8</v>
      </c>
      <c r="C5361" s="1">
        <v>11</v>
      </c>
      <c r="D5361" s="1">
        <v>15</v>
      </c>
      <c r="E5361" s="1" t="str">
        <f t="shared" si="844"/>
        <v>Summer</v>
      </c>
      <c r="F5361" s="78">
        <v>1.8257000000000001</v>
      </c>
      <c r="G5361" s="79">
        <f t="shared" si="845"/>
        <v>3.4735104005056581</v>
      </c>
      <c r="J5361" s="78">
        <v>1.190558</v>
      </c>
      <c r="K5361" s="80">
        <f t="shared" si="846"/>
        <v>1.190558</v>
      </c>
      <c r="L5361" s="68" t="str">
        <f t="shared" si="839"/>
        <v>Normal</v>
      </c>
      <c r="N5361" s="67">
        <f t="shared" si="840"/>
        <v>0</v>
      </c>
      <c r="O5361" s="67">
        <f t="shared" si="841"/>
        <v>1.190558</v>
      </c>
      <c r="P5361" s="81">
        <f t="shared" si="842"/>
        <v>2.2829524005056578</v>
      </c>
      <c r="Q5361" s="81">
        <f t="shared" si="843"/>
        <v>2.2829524005056578</v>
      </c>
      <c r="S5361" s="1">
        <f t="shared" si="847"/>
        <v>5</v>
      </c>
      <c r="T5361" s="1" t="str">
        <f t="shared" si="848"/>
        <v>Peak</v>
      </c>
    </row>
    <row r="5362" spans="1:20" x14ac:dyDescent="0.25">
      <c r="A5362" s="85">
        <v>45149.624999987296</v>
      </c>
      <c r="B5362" s="1">
        <v>8</v>
      </c>
      <c r="C5362" s="1">
        <v>11</v>
      </c>
      <c r="D5362" s="1">
        <v>16</v>
      </c>
      <c r="E5362" s="1" t="str">
        <f t="shared" si="844"/>
        <v>Summer</v>
      </c>
      <c r="F5362" s="78">
        <v>1.9470000000000001</v>
      </c>
      <c r="G5362" s="79">
        <f t="shared" si="845"/>
        <v>3.7042913675765545</v>
      </c>
      <c r="J5362" s="78">
        <v>0.98559799999999997</v>
      </c>
      <c r="K5362" s="80">
        <f t="shared" si="846"/>
        <v>0.98559799999999997</v>
      </c>
      <c r="L5362" s="68" t="str">
        <f t="shared" si="839"/>
        <v>Normal</v>
      </c>
      <c r="N5362" s="67">
        <f t="shared" si="840"/>
        <v>0</v>
      </c>
      <c r="O5362" s="67">
        <f t="shared" si="841"/>
        <v>0.98559799999999997</v>
      </c>
      <c r="P5362" s="81">
        <f t="shared" si="842"/>
        <v>2.7186933675765546</v>
      </c>
      <c r="Q5362" s="81">
        <f t="shared" si="843"/>
        <v>2.7186933675765546</v>
      </c>
      <c r="S5362" s="1">
        <f t="shared" si="847"/>
        <v>5</v>
      </c>
      <c r="T5362" s="1" t="str">
        <f t="shared" si="848"/>
        <v>Peak</v>
      </c>
    </row>
    <row r="5363" spans="1:20" x14ac:dyDescent="0.25">
      <c r="A5363" s="85">
        <v>45149.66666665396</v>
      </c>
      <c r="B5363" s="1">
        <v>8</v>
      </c>
      <c r="C5363" s="1">
        <v>11</v>
      </c>
      <c r="D5363" s="1">
        <v>17</v>
      </c>
      <c r="E5363" s="1" t="str">
        <f t="shared" si="844"/>
        <v>Summer</v>
      </c>
      <c r="F5363" s="78">
        <v>2.0907</v>
      </c>
      <c r="G5363" s="79">
        <f t="shared" si="845"/>
        <v>3.9776897597289689</v>
      </c>
      <c r="J5363" s="78">
        <v>0.412213</v>
      </c>
      <c r="K5363" s="80">
        <f t="shared" si="846"/>
        <v>0.412213</v>
      </c>
      <c r="L5363" s="68" t="str">
        <f t="shared" si="839"/>
        <v>Normal</v>
      </c>
      <c r="N5363" s="67">
        <f t="shared" si="840"/>
        <v>0</v>
      </c>
      <c r="O5363" s="67">
        <f t="shared" si="841"/>
        <v>0.412213</v>
      </c>
      <c r="P5363" s="81">
        <f t="shared" si="842"/>
        <v>3.5654767597289689</v>
      </c>
      <c r="Q5363" s="81">
        <f t="shared" si="843"/>
        <v>3.5654767597289689</v>
      </c>
      <c r="S5363" s="1">
        <f t="shared" si="847"/>
        <v>5</v>
      </c>
      <c r="T5363" s="1" t="str">
        <f t="shared" si="848"/>
        <v>Peak</v>
      </c>
    </row>
    <row r="5364" spans="1:20" x14ac:dyDescent="0.25">
      <c r="A5364" s="85">
        <v>45149.708333320625</v>
      </c>
      <c r="B5364" s="1">
        <v>8</v>
      </c>
      <c r="C5364" s="1">
        <v>11</v>
      </c>
      <c r="D5364" s="1">
        <v>18</v>
      </c>
      <c r="E5364" s="1" t="str">
        <f t="shared" si="844"/>
        <v>Summer</v>
      </c>
      <c r="F5364" s="78">
        <v>2.1917</v>
      </c>
      <c r="G5364" s="79">
        <f t="shared" si="845"/>
        <v>4.1698486853197405</v>
      </c>
      <c r="J5364" s="78">
        <v>0.363153</v>
      </c>
      <c r="K5364" s="80">
        <f t="shared" si="846"/>
        <v>0.363153</v>
      </c>
      <c r="L5364" s="68" t="str">
        <f t="shared" si="839"/>
        <v>Normal</v>
      </c>
      <c r="N5364" s="67">
        <f t="shared" si="840"/>
        <v>0</v>
      </c>
      <c r="O5364" s="67">
        <f t="shared" si="841"/>
        <v>0.363153</v>
      </c>
      <c r="P5364" s="81">
        <f t="shared" si="842"/>
        <v>3.8066956853197405</v>
      </c>
      <c r="Q5364" s="81">
        <f t="shared" si="843"/>
        <v>3.8066956853197405</v>
      </c>
      <c r="S5364" s="1">
        <f t="shared" si="847"/>
        <v>5</v>
      </c>
      <c r="T5364" s="1" t="str">
        <f t="shared" si="848"/>
        <v>Peak</v>
      </c>
    </row>
    <row r="5365" spans="1:20" x14ac:dyDescent="0.25">
      <c r="A5365" s="85">
        <v>45149.749999987289</v>
      </c>
      <c r="B5365" s="1">
        <v>8</v>
      </c>
      <c r="C5365" s="1">
        <v>11</v>
      </c>
      <c r="D5365" s="1">
        <v>19</v>
      </c>
      <c r="E5365" s="1" t="str">
        <f t="shared" si="844"/>
        <v>Summer</v>
      </c>
      <c r="F5365" s="78">
        <v>2.1766000000000001</v>
      </c>
      <c r="G5365" s="79">
        <f t="shared" si="845"/>
        <v>4.1411199746621108</v>
      </c>
      <c r="J5365" s="78">
        <v>2.6563E-2</v>
      </c>
      <c r="K5365" s="80">
        <f t="shared" si="846"/>
        <v>2.6563E-2</v>
      </c>
      <c r="L5365" s="68" t="str">
        <f t="shared" si="839"/>
        <v>Normal</v>
      </c>
      <c r="N5365" s="67">
        <f t="shared" si="840"/>
        <v>0</v>
      </c>
      <c r="O5365" s="67">
        <f t="shared" si="841"/>
        <v>2.6563E-2</v>
      </c>
      <c r="P5365" s="81">
        <f t="shared" si="842"/>
        <v>4.1145569746621105</v>
      </c>
      <c r="Q5365" s="81">
        <f t="shared" si="843"/>
        <v>4.1145569746621105</v>
      </c>
      <c r="S5365" s="1">
        <f t="shared" si="847"/>
        <v>5</v>
      </c>
      <c r="T5365" s="1" t="str">
        <f t="shared" si="848"/>
        <v>Peak</v>
      </c>
    </row>
    <row r="5366" spans="1:20" x14ac:dyDescent="0.25">
      <c r="A5366" s="85">
        <v>45149.791666653953</v>
      </c>
      <c r="B5366" s="1">
        <v>8</v>
      </c>
      <c r="C5366" s="1">
        <v>11</v>
      </c>
      <c r="D5366" s="1">
        <v>20</v>
      </c>
      <c r="E5366" s="1" t="str">
        <f t="shared" si="844"/>
        <v>Summer</v>
      </c>
      <c r="F5366" s="78">
        <v>2.0426000000000002</v>
      </c>
      <c r="G5366" s="79">
        <f t="shared" si="845"/>
        <v>3.8861764496208893</v>
      </c>
      <c r="J5366" s="78">
        <v>0</v>
      </c>
      <c r="K5366" s="80">
        <f t="shared" si="846"/>
        <v>0</v>
      </c>
      <c r="L5366" s="68" t="str">
        <f t="shared" si="839"/>
        <v>Normal</v>
      </c>
      <c r="N5366" s="67">
        <f t="shared" si="840"/>
        <v>0</v>
      </c>
      <c r="O5366" s="67">
        <f t="shared" si="841"/>
        <v>0</v>
      </c>
      <c r="P5366" s="81">
        <f t="shared" si="842"/>
        <v>3.8861764496208893</v>
      </c>
      <c r="Q5366" s="81">
        <f t="shared" si="843"/>
        <v>3.8861764496208893</v>
      </c>
      <c r="S5366" s="1">
        <f t="shared" si="847"/>
        <v>5</v>
      </c>
      <c r="T5366" s="1" t="str">
        <f t="shared" si="848"/>
        <v>Peak</v>
      </c>
    </row>
    <row r="5367" spans="1:20" x14ac:dyDescent="0.25">
      <c r="A5367" s="85">
        <v>45149.833333320617</v>
      </c>
      <c r="B5367" s="1">
        <v>8</v>
      </c>
      <c r="C5367" s="1">
        <v>11</v>
      </c>
      <c r="D5367" s="1">
        <v>21</v>
      </c>
      <c r="E5367" s="1" t="str">
        <f t="shared" si="844"/>
        <v>Summer</v>
      </c>
      <c r="F5367" s="78">
        <v>1.9303999999999999</v>
      </c>
      <c r="G5367" s="79">
        <f t="shared" si="845"/>
        <v>3.672708811489358</v>
      </c>
      <c r="J5367" s="78">
        <v>0</v>
      </c>
      <c r="K5367" s="80">
        <f t="shared" si="846"/>
        <v>0</v>
      </c>
      <c r="L5367" s="68" t="str">
        <f t="shared" si="839"/>
        <v>Normal</v>
      </c>
      <c r="N5367" s="67">
        <f t="shared" si="840"/>
        <v>0</v>
      </c>
      <c r="O5367" s="67">
        <f t="shared" si="841"/>
        <v>0</v>
      </c>
      <c r="P5367" s="81">
        <f t="shared" si="842"/>
        <v>3.672708811489358</v>
      </c>
      <c r="Q5367" s="81">
        <f t="shared" si="843"/>
        <v>3.672708811489358</v>
      </c>
      <c r="S5367" s="1">
        <f t="shared" si="847"/>
        <v>5</v>
      </c>
      <c r="T5367" s="1" t="str">
        <f t="shared" si="848"/>
        <v>Peak</v>
      </c>
    </row>
    <row r="5368" spans="1:20" x14ac:dyDescent="0.25">
      <c r="A5368" s="85">
        <v>45149.874999987282</v>
      </c>
      <c r="B5368" s="1">
        <v>8</v>
      </c>
      <c r="C5368" s="1">
        <v>11</v>
      </c>
      <c r="D5368" s="1">
        <v>22</v>
      </c>
      <c r="E5368" s="1" t="str">
        <f t="shared" si="844"/>
        <v>Summer</v>
      </c>
      <c r="F5368" s="78">
        <v>1.8386</v>
      </c>
      <c r="G5368" s="79">
        <f t="shared" si="845"/>
        <v>3.4980534711999245</v>
      </c>
      <c r="J5368" s="78">
        <v>0</v>
      </c>
      <c r="K5368" s="80">
        <f t="shared" si="846"/>
        <v>0</v>
      </c>
      <c r="L5368" s="68" t="str">
        <f t="shared" si="839"/>
        <v>Normal</v>
      </c>
      <c r="N5368" s="67">
        <f t="shared" si="840"/>
        <v>0</v>
      </c>
      <c r="O5368" s="67">
        <f t="shared" si="841"/>
        <v>0</v>
      </c>
      <c r="P5368" s="81">
        <f t="shared" si="842"/>
        <v>3.4980534711999245</v>
      </c>
      <c r="Q5368" s="81">
        <f t="shared" si="843"/>
        <v>3.4980534711999245</v>
      </c>
      <c r="S5368" s="1">
        <f t="shared" si="847"/>
        <v>5</v>
      </c>
      <c r="T5368" s="1" t="str">
        <f t="shared" si="848"/>
        <v>Off-Peak</v>
      </c>
    </row>
    <row r="5369" spans="1:20" x14ac:dyDescent="0.25">
      <c r="A5369" s="85">
        <v>45149.916666653946</v>
      </c>
      <c r="B5369" s="1">
        <v>8</v>
      </c>
      <c r="C5369" s="1">
        <v>11</v>
      </c>
      <c r="D5369" s="1">
        <v>23</v>
      </c>
      <c r="E5369" s="1" t="str">
        <f t="shared" si="844"/>
        <v>Summer</v>
      </c>
      <c r="F5369" s="78">
        <v>1.6895</v>
      </c>
      <c r="G5369" s="79">
        <f t="shared" si="845"/>
        <v>3.2143812355010728</v>
      </c>
      <c r="J5369" s="78">
        <v>0</v>
      </c>
      <c r="K5369" s="80">
        <f t="shared" si="846"/>
        <v>0</v>
      </c>
      <c r="L5369" s="68" t="str">
        <f t="shared" si="839"/>
        <v>Normal</v>
      </c>
      <c r="N5369" s="67">
        <f t="shared" si="840"/>
        <v>0</v>
      </c>
      <c r="O5369" s="67">
        <f t="shared" si="841"/>
        <v>0</v>
      </c>
      <c r="P5369" s="81">
        <f t="shared" si="842"/>
        <v>3.2143812355010728</v>
      </c>
      <c r="Q5369" s="81">
        <f t="shared" si="843"/>
        <v>3.2143812355010728</v>
      </c>
      <c r="S5369" s="1">
        <f t="shared" si="847"/>
        <v>5</v>
      </c>
      <c r="T5369" s="1" t="str">
        <f t="shared" si="848"/>
        <v>Off-Peak</v>
      </c>
    </row>
    <row r="5370" spans="1:20" x14ac:dyDescent="0.25">
      <c r="A5370" s="85">
        <v>45149.95833332061</v>
      </c>
      <c r="B5370" s="1">
        <v>8</v>
      </c>
      <c r="C5370" s="1">
        <v>12</v>
      </c>
      <c r="D5370" s="1">
        <v>0</v>
      </c>
      <c r="E5370" s="1" t="str">
        <f t="shared" si="844"/>
        <v>Summer</v>
      </c>
      <c r="F5370" s="78">
        <v>1.5007999999999999</v>
      </c>
      <c r="G5370" s="79">
        <f t="shared" si="845"/>
        <v>2.8553674804616809</v>
      </c>
      <c r="J5370" s="78">
        <v>0</v>
      </c>
      <c r="K5370" s="80">
        <f t="shared" si="846"/>
        <v>0</v>
      </c>
      <c r="L5370" s="68" t="str">
        <f t="shared" si="839"/>
        <v>Normal</v>
      </c>
      <c r="N5370" s="67">
        <f t="shared" si="840"/>
        <v>0</v>
      </c>
      <c r="O5370" s="67">
        <f t="shared" si="841"/>
        <v>0</v>
      </c>
      <c r="P5370" s="81">
        <f t="shared" si="842"/>
        <v>2.8553674804616809</v>
      </c>
      <c r="Q5370" s="81">
        <f t="shared" si="843"/>
        <v>2.8553674804616809</v>
      </c>
      <c r="S5370" s="1">
        <f t="shared" si="847"/>
        <v>5</v>
      </c>
      <c r="T5370" s="1" t="str">
        <f t="shared" si="848"/>
        <v>Off-Peak</v>
      </c>
    </row>
    <row r="5371" spans="1:20" x14ac:dyDescent="0.25">
      <c r="A5371" s="85">
        <v>45149.999999987274</v>
      </c>
      <c r="B5371" s="1">
        <v>8</v>
      </c>
      <c r="C5371" s="1">
        <v>12</v>
      </c>
      <c r="D5371" s="1">
        <v>1</v>
      </c>
      <c r="E5371" s="1" t="str">
        <f t="shared" si="844"/>
        <v>Summer</v>
      </c>
      <c r="F5371" s="78">
        <v>1.3177000000000001</v>
      </c>
      <c r="G5371" s="79">
        <f t="shared" si="845"/>
        <v>2.507008081692669</v>
      </c>
      <c r="J5371" s="78">
        <v>0</v>
      </c>
      <c r="K5371" s="80">
        <f t="shared" si="846"/>
        <v>0</v>
      </c>
      <c r="L5371" s="68" t="str">
        <f t="shared" si="839"/>
        <v>Normal</v>
      </c>
      <c r="N5371" s="67">
        <f t="shared" si="840"/>
        <v>0</v>
      </c>
      <c r="O5371" s="67">
        <f t="shared" si="841"/>
        <v>0</v>
      </c>
      <c r="P5371" s="81">
        <f t="shared" si="842"/>
        <v>2.507008081692669</v>
      </c>
      <c r="Q5371" s="81">
        <f t="shared" si="843"/>
        <v>2.507008081692669</v>
      </c>
      <c r="S5371" s="1">
        <f t="shared" si="847"/>
        <v>6</v>
      </c>
      <c r="T5371" s="1" t="str">
        <f t="shared" si="848"/>
        <v>Off-Peak</v>
      </c>
    </row>
    <row r="5372" spans="1:20" x14ac:dyDescent="0.25">
      <c r="A5372" s="85">
        <v>45150.041666653939</v>
      </c>
      <c r="B5372" s="1">
        <v>8</v>
      </c>
      <c r="C5372" s="1">
        <v>12</v>
      </c>
      <c r="D5372" s="1">
        <v>2</v>
      </c>
      <c r="E5372" s="1" t="str">
        <f t="shared" si="844"/>
        <v>Summer</v>
      </c>
      <c r="F5372" s="78">
        <v>1.1352</v>
      </c>
      <c r="G5372" s="79">
        <f t="shared" si="845"/>
        <v>2.1597902210954825</v>
      </c>
      <c r="J5372" s="78">
        <v>0</v>
      </c>
      <c r="K5372" s="80">
        <f t="shared" si="846"/>
        <v>0</v>
      </c>
      <c r="L5372" s="68" t="str">
        <f t="shared" si="839"/>
        <v>Normal</v>
      </c>
      <c r="N5372" s="67">
        <f t="shared" si="840"/>
        <v>0</v>
      </c>
      <c r="O5372" s="67">
        <f t="shared" si="841"/>
        <v>0</v>
      </c>
      <c r="P5372" s="81">
        <f t="shared" si="842"/>
        <v>2.1597902210954825</v>
      </c>
      <c r="Q5372" s="81">
        <f t="shared" si="843"/>
        <v>2.1597902210954825</v>
      </c>
      <c r="S5372" s="1">
        <f t="shared" si="847"/>
        <v>6</v>
      </c>
      <c r="T5372" s="1" t="str">
        <f t="shared" si="848"/>
        <v>Off-Peak</v>
      </c>
    </row>
    <row r="5373" spans="1:20" x14ac:dyDescent="0.25">
      <c r="A5373" s="85">
        <v>45150.083333320603</v>
      </c>
      <c r="B5373" s="1">
        <v>8</v>
      </c>
      <c r="C5373" s="1">
        <v>12</v>
      </c>
      <c r="D5373" s="1">
        <v>3</v>
      </c>
      <c r="E5373" s="1" t="str">
        <f t="shared" si="844"/>
        <v>Summer</v>
      </c>
      <c r="F5373" s="78">
        <v>1.0093000000000001</v>
      </c>
      <c r="G5373" s="79">
        <f t="shared" si="845"/>
        <v>1.9202574613739172</v>
      </c>
      <c r="J5373" s="78">
        <v>0</v>
      </c>
      <c r="K5373" s="80">
        <f t="shared" si="846"/>
        <v>0</v>
      </c>
      <c r="L5373" s="68" t="str">
        <f t="shared" si="839"/>
        <v>Normal</v>
      </c>
      <c r="N5373" s="67">
        <f t="shared" si="840"/>
        <v>0</v>
      </c>
      <c r="O5373" s="67">
        <f t="shared" si="841"/>
        <v>0</v>
      </c>
      <c r="P5373" s="81">
        <f t="shared" si="842"/>
        <v>1.9202574613739172</v>
      </c>
      <c r="Q5373" s="81">
        <f t="shared" si="843"/>
        <v>1.9202574613739172</v>
      </c>
      <c r="S5373" s="1">
        <f t="shared" si="847"/>
        <v>6</v>
      </c>
      <c r="T5373" s="1" t="str">
        <f t="shared" si="848"/>
        <v>Off-Peak</v>
      </c>
    </row>
    <row r="5374" spans="1:20" x14ac:dyDescent="0.25">
      <c r="A5374" s="85">
        <v>45150.124999987267</v>
      </c>
      <c r="B5374" s="1">
        <v>8</v>
      </c>
      <c r="C5374" s="1">
        <v>12</v>
      </c>
      <c r="D5374" s="1">
        <v>4</v>
      </c>
      <c r="E5374" s="1" t="str">
        <f t="shared" si="844"/>
        <v>Summer</v>
      </c>
      <c r="F5374" s="78">
        <v>0.9244</v>
      </c>
      <c r="G5374" s="79">
        <f t="shared" si="845"/>
        <v>1.7587298100604865</v>
      </c>
      <c r="J5374" s="78">
        <v>0</v>
      </c>
      <c r="K5374" s="80">
        <f t="shared" si="846"/>
        <v>0</v>
      </c>
      <c r="L5374" s="68" t="str">
        <f t="shared" si="839"/>
        <v>Normal</v>
      </c>
      <c r="N5374" s="67">
        <f t="shared" si="840"/>
        <v>0</v>
      </c>
      <c r="O5374" s="67">
        <f t="shared" si="841"/>
        <v>0</v>
      </c>
      <c r="P5374" s="81">
        <f t="shared" si="842"/>
        <v>1.7587298100604865</v>
      </c>
      <c r="Q5374" s="81">
        <f t="shared" si="843"/>
        <v>1.7587298100604865</v>
      </c>
      <c r="S5374" s="1">
        <f t="shared" si="847"/>
        <v>6</v>
      </c>
      <c r="T5374" s="1" t="str">
        <f t="shared" si="848"/>
        <v>Off-Peak</v>
      </c>
    </row>
    <row r="5375" spans="1:20" x14ac:dyDescent="0.25">
      <c r="A5375" s="85">
        <v>45150.166666653931</v>
      </c>
      <c r="B5375" s="1">
        <v>8</v>
      </c>
      <c r="C5375" s="1">
        <v>12</v>
      </c>
      <c r="D5375" s="1">
        <v>5</v>
      </c>
      <c r="E5375" s="1" t="str">
        <f t="shared" si="844"/>
        <v>Summer</v>
      </c>
      <c r="F5375" s="78">
        <v>0.86429999999999996</v>
      </c>
      <c r="G5375" s="79">
        <f t="shared" si="845"/>
        <v>1.6443857365158787</v>
      </c>
      <c r="J5375" s="78">
        <v>0</v>
      </c>
      <c r="K5375" s="80">
        <f t="shared" si="846"/>
        <v>0</v>
      </c>
      <c r="L5375" s="68" t="str">
        <f t="shared" si="839"/>
        <v>Normal</v>
      </c>
      <c r="N5375" s="67">
        <f t="shared" si="840"/>
        <v>0</v>
      </c>
      <c r="O5375" s="67">
        <f t="shared" si="841"/>
        <v>0</v>
      </c>
      <c r="P5375" s="81">
        <f t="shared" si="842"/>
        <v>1.6443857365158787</v>
      </c>
      <c r="Q5375" s="81">
        <f t="shared" si="843"/>
        <v>1.6443857365158787</v>
      </c>
      <c r="S5375" s="1">
        <f t="shared" si="847"/>
        <v>6</v>
      </c>
      <c r="T5375" s="1" t="str">
        <f t="shared" si="848"/>
        <v>Off-Peak</v>
      </c>
    </row>
    <row r="5376" spans="1:20" x14ac:dyDescent="0.25">
      <c r="A5376" s="85">
        <v>45150.208333320596</v>
      </c>
      <c r="B5376" s="1">
        <v>8</v>
      </c>
      <c r="C5376" s="1">
        <v>12</v>
      </c>
      <c r="D5376" s="1">
        <v>6</v>
      </c>
      <c r="E5376" s="1" t="str">
        <f t="shared" si="844"/>
        <v>Summer</v>
      </c>
      <c r="F5376" s="78">
        <v>0.83079999999999998</v>
      </c>
      <c r="G5376" s="79">
        <f t="shared" si="845"/>
        <v>1.5806498552555734</v>
      </c>
      <c r="J5376" s="78">
        <v>3.3439000000000003E-2</v>
      </c>
      <c r="K5376" s="80">
        <f t="shared" si="846"/>
        <v>3.3439000000000003E-2</v>
      </c>
      <c r="L5376" s="68" t="str">
        <f t="shared" si="839"/>
        <v>Normal</v>
      </c>
      <c r="N5376" s="67">
        <f t="shared" si="840"/>
        <v>0</v>
      </c>
      <c r="O5376" s="67">
        <f t="shared" si="841"/>
        <v>3.3439000000000003E-2</v>
      </c>
      <c r="P5376" s="81">
        <f t="shared" si="842"/>
        <v>1.5472108552555734</v>
      </c>
      <c r="Q5376" s="81">
        <f t="shared" si="843"/>
        <v>1.5472108552555734</v>
      </c>
      <c r="S5376" s="1">
        <f t="shared" si="847"/>
        <v>6</v>
      </c>
      <c r="T5376" s="1" t="str">
        <f t="shared" si="848"/>
        <v>Off-Peak</v>
      </c>
    </row>
    <row r="5377" spans="1:20" x14ac:dyDescent="0.25">
      <c r="A5377" s="85">
        <v>45150.24999998726</v>
      </c>
      <c r="B5377" s="1">
        <v>8</v>
      </c>
      <c r="C5377" s="1">
        <v>12</v>
      </c>
      <c r="D5377" s="1">
        <v>7</v>
      </c>
      <c r="E5377" s="1" t="str">
        <f t="shared" si="844"/>
        <v>Summer</v>
      </c>
      <c r="F5377" s="78">
        <v>0.82830000000000004</v>
      </c>
      <c r="G5377" s="79">
        <f t="shared" si="845"/>
        <v>1.575893446206297</v>
      </c>
      <c r="J5377" s="78">
        <v>0.30688900000000002</v>
      </c>
      <c r="K5377" s="80">
        <f t="shared" si="846"/>
        <v>0.30688900000000002</v>
      </c>
      <c r="L5377" s="68" t="str">
        <f t="shared" si="839"/>
        <v>Normal</v>
      </c>
      <c r="N5377" s="67">
        <f t="shared" si="840"/>
        <v>0</v>
      </c>
      <c r="O5377" s="67">
        <f t="shared" si="841"/>
        <v>0.30688900000000002</v>
      </c>
      <c r="P5377" s="81">
        <f t="shared" si="842"/>
        <v>1.269004446206297</v>
      </c>
      <c r="Q5377" s="81">
        <f t="shared" si="843"/>
        <v>1.269004446206297</v>
      </c>
      <c r="S5377" s="1">
        <f t="shared" si="847"/>
        <v>6</v>
      </c>
      <c r="T5377" s="1" t="str">
        <f t="shared" si="848"/>
        <v>Off-Peak</v>
      </c>
    </row>
    <row r="5378" spans="1:20" x14ac:dyDescent="0.25">
      <c r="A5378" s="85">
        <v>45150.291666653924</v>
      </c>
      <c r="B5378" s="1">
        <v>8</v>
      </c>
      <c r="C5378" s="1">
        <v>12</v>
      </c>
      <c r="D5378" s="1">
        <v>8</v>
      </c>
      <c r="E5378" s="1" t="str">
        <f t="shared" si="844"/>
        <v>Summer</v>
      </c>
      <c r="F5378" s="78">
        <v>0.90669999999999995</v>
      </c>
      <c r="G5378" s="79">
        <f t="shared" si="845"/>
        <v>1.7250544339916085</v>
      </c>
      <c r="J5378" s="78">
        <v>1.1777010000000001</v>
      </c>
      <c r="K5378" s="80">
        <f t="shared" si="846"/>
        <v>1.1777010000000001</v>
      </c>
      <c r="L5378" s="68" t="str">
        <f t="shared" si="839"/>
        <v>Normal</v>
      </c>
      <c r="N5378" s="67">
        <f t="shared" si="840"/>
        <v>0</v>
      </c>
      <c r="O5378" s="67">
        <f t="shared" si="841"/>
        <v>1.1777010000000001</v>
      </c>
      <c r="P5378" s="81">
        <f t="shared" si="842"/>
        <v>0.54735343399160841</v>
      </c>
      <c r="Q5378" s="81">
        <f t="shared" si="843"/>
        <v>0.54735343399160841</v>
      </c>
      <c r="S5378" s="1">
        <f t="shared" si="847"/>
        <v>6</v>
      </c>
      <c r="T5378" s="1" t="str">
        <f t="shared" si="848"/>
        <v>Off-Peak</v>
      </c>
    </row>
    <row r="5379" spans="1:20" x14ac:dyDescent="0.25">
      <c r="A5379" s="85">
        <v>45150.333333320588</v>
      </c>
      <c r="B5379" s="1">
        <v>8</v>
      </c>
      <c r="C5379" s="1">
        <v>12</v>
      </c>
      <c r="D5379" s="1">
        <v>9</v>
      </c>
      <c r="E5379" s="1" t="str">
        <f t="shared" si="844"/>
        <v>Summer</v>
      </c>
      <c r="F5379" s="78">
        <v>1.0263</v>
      </c>
      <c r="G5379" s="79">
        <f t="shared" si="845"/>
        <v>1.9526010429089973</v>
      </c>
      <c r="J5379" s="78">
        <v>2.1481520000000001</v>
      </c>
      <c r="K5379" s="80">
        <f t="shared" si="846"/>
        <v>2.1481520000000001</v>
      </c>
      <c r="L5379" s="68" t="str">
        <f t="shared" si="839"/>
        <v>Normal</v>
      </c>
      <c r="N5379" s="67">
        <f t="shared" si="840"/>
        <v>0.19555095709100279</v>
      </c>
      <c r="O5379" s="67">
        <f t="shared" si="841"/>
        <v>1.9526010429089973</v>
      </c>
      <c r="P5379" s="81">
        <f t="shared" si="842"/>
        <v>0</v>
      </c>
      <c r="Q5379" s="81">
        <f t="shared" si="843"/>
        <v>-0.19555095709100279</v>
      </c>
      <c r="S5379" s="1">
        <f t="shared" si="847"/>
        <v>6</v>
      </c>
      <c r="T5379" s="1" t="str">
        <f t="shared" si="848"/>
        <v>Off-Peak</v>
      </c>
    </row>
    <row r="5380" spans="1:20" x14ac:dyDescent="0.25">
      <c r="A5380" s="85">
        <v>45150.374999987253</v>
      </c>
      <c r="B5380" s="1">
        <v>8</v>
      </c>
      <c r="C5380" s="1">
        <v>12</v>
      </c>
      <c r="D5380" s="1">
        <v>10</v>
      </c>
      <c r="E5380" s="1" t="str">
        <f t="shared" si="844"/>
        <v>Summer</v>
      </c>
      <c r="F5380" s="78">
        <v>1.2096</v>
      </c>
      <c r="G5380" s="79">
        <f t="shared" si="845"/>
        <v>2.3013409544019519</v>
      </c>
      <c r="J5380" s="78">
        <v>2.4134769999999999</v>
      </c>
      <c r="K5380" s="80">
        <f t="shared" si="846"/>
        <v>2.4134769999999999</v>
      </c>
      <c r="L5380" s="68" t="str">
        <f t="shared" si="839"/>
        <v>Normal</v>
      </c>
      <c r="N5380" s="67">
        <f t="shared" si="840"/>
        <v>0.11213604559804802</v>
      </c>
      <c r="O5380" s="67">
        <f t="shared" si="841"/>
        <v>2.3013409544019519</v>
      </c>
      <c r="P5380" s="81">
        <f t="shared" si="842"/>
        <v>0</v>
      </c>
      <c r="Q5380" s="81">
        <f t="shared" si="843"/>
        <v>-0.11213604559804802</v>
      </c>
      <c r="S5380" s="1">
        <f t="shared" si="847"/>
        <v>6</v>
      </c>
      <c r="T5380" s="1" t="str">
        <f t="shared" si="848"/>
        <v>Off-Peak</v>
      </c>
    </row>
    <row r="5381" spans="1:20" x14ac:dyDescent="0.25">
      <c r="A5381" s="85">
        <v>45150.416666653917</v>
      </c>
      <c r="B5381" s="1">
        <v>8</v>
      </c>
      <c r="C5381" s="1">
        <v>12</v>
      </c>
      <c r="D5381" s="1">
        <v>11</v>
      </c>
      <c r="E5381" s="1" t="str">
        <f t="shared" si="844"/>
        <v>Summer</v>
      </c>
      <c r="F5381" s="78">
        <v>1.4338</v>
      </c>
      <c r="G5381" s="79">
        <f t="shared" si="845"/>
        <v>2.7278957179410703</v>
      </c>
      <c r="J5381" s="78">
        <v>3.2287820000000003</v>
      </c>
      <c r="K5381" s="80">
        <f t="shared" si="846"/>
        <v>3.2287820000000003</v>
      </c>
      <c r="L5381" s="68" t="str">
        <f t="shared" si="839"/>
        <v>Normal</v>
      </c>
      <c r="N5381" s="67">
        <f t="shared" si="840"/>
        <v>0.50088628205892993</v>
      </c>
      <c r="O5381" s="67">
        <f t="shared" si="841"/>
        <v>2.7278957179410703</v>
      </c>
      <c r="P5381" s="81">
        <f t="shared" si="842"/>
        <v>0</v>
      </c>
      <c r="Q5381" s="81">
        <f t="shared" si="843"/>
        <v>-0.50088628205892993</v>
      </c>
      <c r="S5381" s="1">
        <f t="shared" si="847"/>
        <v>6</v>
      </c>
      <c r="T5381" s="1" t="str">
        <f t="shared" si="848"/>
        <v>Off-Peak</v>
      </c>
    </row>
    <row r="5382" spans="1:20" x14ac:dyDescent="0.25">
      <c r="A5382" s="85">
        <v>45150.458333320581</v>
      </c>
      <c r="B5382" s="1">
        <v>8</v>
      </c>
      <c r="C5382" s="1">
        <v>12</v>
      </c>
      <c r="D5382" s="1">
        <v>12</v>
      </c>
      <c r="E5382" s="1" t="str">
        <f t="shared" si="844"/>
        <v>Summer</v>
      </c>
      <c r="F5382" s="78">
        <v>1.6420999999999999</v>
      </c>
      <c r="G5382" s="79">
        <f t="shared" si="845"/>
        <v>3.1241997199267897</v>
      </c>
      <c r="J5382" s="78">
        <v>3.2391520000000003</v>
      </c>
      <c r="K5382" s="80">
        <f t="shared" si="846"/>
        <v>3.2391520000000003</v>
      </c>
      <c r="L5382" s="68" t="str">
        <f t="shared" si="839"/>
        <v>Normal</v>
      </c>
      <c r="N5382" s="67">
        <f t="shared" si="840"/>
        <v>0.11495228007321057</v>
      </c>
      <c r="O5382" s="67">
        <f t="shared" si="841"/>
        <v>3.1241997199267897</v>
      </c>
      <c r="P5382" s="81">
        <f t="shared" si="842"/>
        <v>0</v>
      </c>
      <c r="Q5382" s="81">
        <f t="shared" si="843"/>
        <v>-0.11495228007321057</v>
      </c>
      <c r="S5382" s="1">
        <f t="shared" si="847"/>
        <v>6</v>
      </c>
      <c r="T5382" s="1" t="str">
        <f t="shared" si="848"/>
        <v>Off-Peak</v>
      </c>
    </row>
    <row r="5383" spans="1:20" x14ac:dyDescent="0.25">
      <c r="A5383" s="85">
        <v>45150.499999987245</v>
      </c>
      <c r="B5383" s="1">
        <v>8</v>
      </c>
      <c r="C5383" s="1">
        <v>12</v>
      </c>
      <c r="D5383" s="1">
        <v>13</v>
      </c>
      <c r="E5383" s="1" t="str">
        <f t="shared" si="844"/>
        <v>Summer</v>
      </c>
      <c r="F5383" s="78">
        <v>1.8431</v>
      </c>
      <c r="G5383" s="79">
        <f t="shared" si="845"/>
        <v>3.5066150074886222</v>
      </c>
      <c r="J5383" s="78">
        <v>2.013614</v>
      </c>
      <c r="K5383" s="80">
        <f t="shared" si="846"/>
        <v>2.013614</v>
      </c>
      <c r="L5383" s="68" t="str">
        <f t="shared" si="839"/>
        <v>Normal</v>
      </c>
      <c r="N5383" s="67">
        <f t="shared" si="840"/>
        <v>0</v>
      </c>
      <c r="O5383" s="67">
        <f t="shared" si="841"/>
        <v>2.013614</v>
      </c>
      <c r="P5383" s="81">
        <f t="shared" si="842"/>
        <v>1.4930010074886222</v>
      </c>
      <c r="Q5383" s="81">
        <f t="shared" si="843"/>
        <v>1.4930010074886222</v>
      </c>
      <c r="S5383" s="1">
        <f t="shared" si="847"/>
        <v>6</v>
      </c>
      <c r="T5383" s="1" t="str">
        <f t="shared" si="848"/>
        <v>Off-Peak</v>
      </c>
    </row>
    <row r="5384" spans="1:20" x14ac:dyDescent="0.25">
      <c r="A5384" s="85">
        <v>45150.541666653909</v>
      </c>
      <c r="B5384" s="1">
        <v>8</v>
      </c>
      <c r="C5384" s="1">
        <v>12</v>
      </c>
      <c r="D5384" s="1">
        <v>14</v>
      </c>
      <c r="E5384" s="1" t="str">
        <f t="shared" si="844"/>
        <v>Summer</v>
      </c>
      <c r="F5384" s="78">
        <v>2.0125999999999999</v>
      </c>
      <c r="G5384" s="79">
        <f t="shared" si="845"/>
        <v>3.8290995410295703</v>
      </c>
      <c r="J5384" s="78">
        <v>1.0326359999999999</v>
      </c>
      <c r="K5384" s="80">
        <f t="shared" si="846"/>
        <v>1.0326359999999999</v>
      </c>
      <c r="L5384" s="68" t="str">
        <f t="shared" si="839"/>
        <v>Normal</v>
      </c>
      <c r="N5384" s="67">
        <f t="shared" si="840"/>
        <v>0</v>
      </c>
      <c r="O5384" s="67">
        <f t="shared" si="841"/>
        <v>1.0326359999999999</v>
      </c>
      <c r="P5384" s="81">
        <f t="shared" si="842"/>
        <v>2.7964635410295706</v>
      </c>
      <c r="Q5384" s="81">
        <f t="shared" si="843"/>
        <v>2.7964635410295706</v>
      </c>
      <c r="S5384" s="1">
        <f t="shared" si="847"/>
        <v>6</v>
      </c>
      <c r="T5384" s="1" t="str">
        <f t="shared" si="848"/>
        <v>Off-Peak</v>
      </c>
    </row>
    <row r="5385" spans="1:20" x14ac:dyDescent="0.25">
      <c r="A5385" s="85">
        <v>45150.583333320574</v>
      </c>
      <c r="B5385" s="1">
        <v>8</v>
      </c>
      <c r="C5385" s="1">
        <v>12</v>
      </c>
      <c r="D5385" s="1">
        <v>15</v>
      </c>
      <c r="E5385" s="1" t="str">
        <f t="shared" si="844"/>
        <v>Summer</v>
      </c>
      <c r="F5385" s="78">
        <v>2.1469999999999998</v>
      </c>
      <c r="G5385" s="79">
        <f t="shared" si="845"/>
        <v>4.0848040915186754</v>
      </c>
      <c r="J5385" s="78">
        <v>1.1123879999999999</v>
      </c>
      <c r="K5385" s="80">
        <f t="shared" si="846"/>
        <v>1.1123879999999999</v>
      </c>
      <c r="L5385" s="68" t="str">
        <f t="shared" si="839"/>
        <v>Normal</v>
      </c>
      <c r="N5385" s="67">
        <f t="shared" si="840"/>
        <v>0</v>
      </c>
      <c r="O5385" s="67">
        <f t="shared" si="841"/>
        <v>1.1123879999999999</v>
      </c>
      <c r="P5385" s="81">
        <f t="shared" si="842"/>
        <v>2.9724160915186753</v>
      </c>
      <c r="Q5385" s="81">
        <f t="shared" si="843"/>
        <v>2.9724160915186753</v>
      </c>
      <c r="S5385" s="1">
        <f t="shared" si="847"/>
        <v>6</v>
      </c>
      <c r="T5385" s="1" t="str">
        <f t="shared" si="848"/>
        <v>Off-Peak</v>
      </c>
    </row>
    <row r="5386" spans="1:20" x14ac:dyDescent="0.25">
      <c r="A5386" s="85">
        <v>45150.624999987238</v>
      </c>
      <c r="B5386" s="1">
        <v>8</v>
      </c>
      <c r="C5386" s="1">
        <v>12</v>
      </c>
      <c r="D5386" s="1">
        <v>16</v>
      </c>
      <c r="E5386" s="1" t="str">
        <f t="shared" si="844"/>
        <v>Summer</v>
      </c>
      <c r="F5386" s="78">
        <v>2.2654999999999998</v>
      </c>
      <c r="G5386" s="79">
        <f t="shared" si="845"/>
        <v>4.3102578804543832</v>
      </c>
      <c r="J5386" s="78">
        <v>0.58755600000000008</v>
      </c>
      <c r="K5386" s="80">
        <f t="shared" si="846"/>
        <v>0.58755600000000008</v>
      </c>
      <c r="L5386" s="68" t="str">
        <f t="shared" si="839"/>
        <v>Normal</v>
      </c>
      <c r="N5386" s="67">
        <f t="shared" si="840"/>
        <v>0</v>
      </c>
      <c r="O5386" s="67">
        <f t="shared" si="841"/>
        <v>0.58755600000000008</v>
      </c>
      <c r="P5386" s="81">
        <f t="shared" si="842"/>
        <v>3.722701880454383</v>
      </c>
      <c r="Q5386" s="81">
        <f t="shared" si="843"/>
        <v>3.722701880454383</v>
      </c>
      <c r="S5386" s="1">
        <f t="shared" si="847"/>
        <v>6</v>
      </c>
      <c r="T5386" s="1" t="str">
        <f t="shared" si="848"/>
        <v>Off-Peak</v>
      </c>
    </row>
    <row r="5387" spans="1:20" x14ac:dyDescent="0.25">
      <c r="A5387" s="85">
        <v>45150.666666653902</v>
      </c>
      <c r="B5387" s="1">
        <v>8</v>
      </c>
      <c r="C5387" s="1">
        <v>12</v>
      </c>
      <c r="D5387" s="1">
        <v>17</v>
      </c>
      <c r="E5387" s="1" t="str">
        <f t="shared" si="844"/>
        <v>Summer</v>
      </c>
      <c r="F5387" s="78">
        <v>2.347</v>
      </c>
      <c r="G5387" s="79">
        <f t="shared" si="845"/>
        <v>4.4653168154607981</v>
      </c>
      <c r="J5387" s="78">
        <v>0.19211799999999998</v>
      </c>
      <c r="K5387" s="80">
        <f t="shared" si="846"/>
        <v>0.19211799999999998</v>
      </c>
      <c r="L5387" s="68" t="str">
        <f t="shared" si="839"/>
        <v>Normal</v>
      </c>
      <c r="N5387" s="67">
        <f t="shared" si="840"/>
        <v>0</v>
      </c>
      <c r="O5387" s="67">
        <f t="shared" si="841"/>
        <v>0.19211799999999998</v>
      </c>
      <c r="P5387" s="81">
        <f t="shared" si="842"/>
        <v>4.2731988154607983</v>
      </c>
      <c r="Q5387" s="81">
        <f t="shared" si="843"/>
        <v>4.2731988154607983</v>
      </c>
      <c r="S5387" s="1">
        <f t="shared" si="847"/>
        <v>6</v>
      </c>
      <c r="T5387" s="1" t="str">
        <f t="shared" si="848"/>
        <v>Off-Peak</v>
      </c>
    </row>
    <row r="5388" spans="1:20" x14ac:dyDescent="0.25">
      <c r="A5388" s="85">
        <v>45150.708333320566</v>
      </c>
      <c r="B5388" s="1">
        <v>8</v>
      </c>
      <c r="C5388" s="1">
        <v>12</v>
      </c>
      <c r="D5388" s="1">
        <v>18</v>
      </c>
      <c r="E5388" s="1" t="str">
        <f t="shared" si="844"/>
        <v>Summer</v>
      </c>
      <c r="F5388" s="78">
        <v>2.3588</v>
      </c>
      <c r="G5388" s="79">
        <f t="shared" si="845"/>
        <v>4.4877670661733831</v>
      </c>
      <c r="J5388" s="78">
        <v>5.2146999999999999E-2</v>
      </c>
      <c r="K5388" s="80">
        <f t="shared" si="846"/>
        <v>5.2146999999999999E-2</v>
      </c>
      <c r="L5388" s="68" t="str">
        <f t="shared" si="839"/>
        <v>Normal</v>
      </c>
      <c r="N5388" s="67">
        <f t="shared" si="840"/>
        <v>0</v>
      </c>
      <c r="O5388" s="67">
        <f t="shared" si="841"/>
        <v>5.2146999999999999E-2</v>
      </c>
      <c r="P5388" s="81">
        <f t="shared" si="842"/>
        <v>4.4356200661733833</v>
      </c>
      <c r="Q5388" s="81">
        <f t="shared" si="843"/>
        <v>4.4356200661733833</v>
      </c>
      <c r="S5388" s="1">
        <f t="shared" si="847"/>
        <v>6</v>
      </c>
      <c r="T5388" s="1" t="str">
        <f t="shared" si="848"/>
        <v>Off-Peak</v>
      </c>
    </row>
    <row r="5389" spans="1:20" x14ac:dyDescent="0.25">
      <c r="A5389" s="85">
        <v>45150.749999987231</v>
      </c>
      <c r="B5389" s="1">
        <v>8</v>
      </c>
      <c r="C5389" s="1">
        <v>12</v>
      </c>
      <c r="D5389" s="1">
        <v>19</v>
      </c>
      <c r="E5389" s="1" t="str">
        <f t="shared" si="844"/>
        <v>Summer</v>
      </c>
      <c r="F5389" s="78">
        <v>2.2660999999999998</v>
      </c>
      <c r="G5389" s="79">
        <f t="shared" si="845"/>
        <v>4.311399418626209</v>
      </c>
      <c r="J5389" s="78">
        <v>0</v>
      </c>
      <c r="K5389" s="80">
        <f t="shared" si="846"/>
        <v>0</v>
      </c>
      <c r="L5389" s="68" t="str">
        <f t="shared" si="839"/>
        <v>Normal</v>
      </c>
      <c r="N5389" s="67">
        <f t="shared" si="840"/>
        <v>0</v>
      </c>
      <c r="O5389" s="67">
        <f t="shared" si="841"/>
        <v>0</v>
      </c>
      <c r="P5389" s="81">
        <f t="shared" si="842"/>
        <v>4.311399418626209</v>
      </c>
      <c r="Q5389" s="81">
        <f t="shared" si="843"/>
        <v>4.311399418626209</v>
      </c>
      <c r="S5389" s="1">
        <f t="shared" si="847"/>
        <v>6</v>
      </c>
      <c r="T5389" s="1" t="str">
        <f t="shared" si="848"/>
        <v>Off-Peak</v>
      </c>
    </row>
    <row r="5390" spans="1:20" x14ac:dyDescent="0.25">
      <c r="A5390" s="85">
        <v>45150.791666653895</v>
      </c>
      <c r="B5390" s="1">
        <v>8</v>
      </c>
      <c r="C5390" s="1">
        <v>12</v>
      </c>
      <c r="D5390" s="1">
        <v>20</v>
      </c>
      <c r="E5390" s="1" t="str">
        <f t="shared" si="844"/>
        <v>Summer</v>
      </c>
      <c r="F5390" s="78">
        <v>2.0691000000000002</v>
      </c>
      <c r="G5390" s="79">
        <f t="shared" si="845"/>
        <v>3.9365943855432199</v>
      </c>
      <c r="J5390" s="78">
        <v>0</v>
      </c>
      <c r="K5390" s="80">
        <f t="shared" si="846"/>
        <v>0</v>
      </c>
      <c r="L5390" s="68" t="str">
        <f t="shared" si="839"/>
        <v>Normal</v>
      </c>
      <c r="N5390" s="67">
        <f t="shared" si="840"/>
        <v>0</v>
      </c>
      <c r="O5390" s="67">
        <f t="shared" si="841"/>
        <v>0</v>
      </c>
      <c r="P5390" s="81">
        <f t="shared" si="842"/>
        <v>3.9365943855432199</v>
      </c>
      <c r="Q5390" s="81">
        <f t="shared" si="843"/>
        <v>3.9365943855432199</v>
      </c>
      <c r="S5390" s="1">
        <f t="shared" si="847"/>
        <v>6</v>
      </c>
      <c r="T5390" s="1" t="str">
        <f t="shared" si="848"/>
        <v>Off-Peak</v>
      </c>
    </row>
    <row r="5391" spans="1:20" x14ac:dyDescent="0.25">
      <c r="A5391" s="85">
        <v>45150.833333320559</v>
      </c>
      <c r="B5391" s="1">
        <v>8</v>
      </c>
      <c r="C5391" s="1">
        <v>12</v>
      </c>
      <c r="D5391" s="1">
        <v>21</v>
      </c>
      <c r="E5391" s="1" t="str">
        <f t="shared" si="844"/>
        <v>Summer</v>
      </c>
      <c r="F5391" s="78">
        <v>1.8907</v>
      </c>
      <c r="G5391" s="79">
        <f t="shared" si="845"/>
        <v>3.5971770357868476</v>
      </c>
      <c r="J5391" s="78">
        <v>0</v>
      </c>
      <c r="K5391" s="80">
        <f t="shared" si="846"/>
        <v>0</v>
      </c>
      <c r="L5391" s="68" t="str">
        <f t="shared" si="839"/>
        <v>Normal</v>
      </c>
      <c r="N5391" s="67">
        <f t="shared" si="840"/>
        <v>0</v>
      </c>
      <c r="O5391" s="67">
        <f t="shared" si="841"/>
        <v>0</v>
      </c>
      <c r="P5391" s="81">
        <f t="shared" si="842"/>
        <v>3.5971770357868476</v>
      </c>
      <c r="Q5391" s="81">
        <f t="shared" si="843"/>
        <v>3.5971770357868476</v>
      </c>
      <c r="S5391" s="1">
        <f t="shared" si="847"/>
        <v>6</v>
      </c>
      <c r="T5391" s="1" t="str">
        <f t="shared" si="848"/>
        <v>Off-Peak</v>
      </c>
    </row>
    <row r="5392" spans="1:20" x14ac:dyDescent="0.25">
      <c r="A5392" s="85">
        <v>45150.874999987223</v>
      </c>
      <c r="B5392" s="1">
        <v>8</v>
      </c>
      <c r="C5392" s="1">
        <v>12</v>
      </c>
      <c r="D5392" s="1">
        <v>22</v>
      </c>
      <c r="E5392" s="1" t="str">
        <f t="shared" si="844"/>
        <v>Summer</v>
      </c>
      <c r="F5392" s="78">
        <v>1.7642</v>
      </c>
      <c r="G5392" s="79">
        <f t="shared" si="845"/>
        <v>3.3565027378934551</v>
      </c>
      <c r="J5392" s="78">
        <v>0</v>
      </c>
      <c r="K5392" s="80">
        <f t="shared" si="846"/>
        <v>0</v>
      </c>
      <c r="L5392" s="68" t="str">
        <f t="shared" si="839"/>
        <v>Normal</v>
      </c>
      <c r="N5392" s="67">
        <f t="shared" si="840"/>
        <v>0</v>
      </c>
      <c r="O5392" s="67">
        <f t="shared" si="841"/>
        <v>0</v>
      </c>
      <c r="P5392" s="81">
        <f t="shared" si="842"/>
        <v>3.3565027378934551</v>
      </c>
      <c r="Q5392" s="81">
        <f t="shared" si="843"/>
        <v>3.3565027378934551</v>
      </c>
      <c r="S5392" s="1">
        <f t="shared" si="847"/>
        <v>6</v>
      </c>
      <c r="T5392" s="1" t="str">
        <f t="shared" si="848"/>
        <v>Off-Peak</v>
      </c>
    </row>
    <row r="5393" spans="1:20" x14ac:dyDescent="0.25">
      <c r="A5393" s="85">
        <v>45150.916666653888</v>
      </c>
      <c r="B5393" s="1">
        <v>8</v>
      </c>
      <c r="C5393" s="1">
        <v>12</v>
      </c>
      <c r="D5393" s="1">
        <v>23</v>
      </c>
      <c r="E5393" s="1" t="str">
        <f t="shared" si="844"/>
        <v>Summer</v>
      </c>
      <c r="F5393" s="78">
        <v>1.6037999999999999</v>
      </c>
      <c r="G5393" s="79">
        <f t="shared" si="845"/>
        <v>3.0513315332918736</v>
      </c>
      <c r="J5393" s="78">
        <v>0</v>
      </c>
      <c r="K5393" s="80">
        <f t="shared" si="846"/>
        <v>0</v>
      </c>
      <c r="L5393" s="68" t="str">
        <f t="shared" si="839"/>
        <v>Normal</v>
      </c>
      <c r="N5393" s="67">
        <f t="shared" si="840"/>
        <v>0</v>
      </c>
      <c r="O5393" s="67">
        <f t="shared" si="841"/>
        <v>0</v>
      </c>
      <c r="P5393" s="81">
        <f t="shared" si="842"/>
        <v>3.0513315332918736</v>
      </c>
      <c r="Q5393" s="81">
        <f t="shared" si="843"/>
        <v>3.0513315332918736</v>
      </c>
      <c r="S5393" s="1">
        <f t="shared" si="847"/>
        <v>6</v>
      </c>
      <c r="T5393" s="1" t="str">
        <f t="shared" si="848"/>
        <v>Off-Peak</v>
      </c>
    </row>
    <row r="5394" spans="1:20" x14ac:dyDescent="0.25">
      <c r="A5394" s="85">
        <v>45150.958333320552</v>
      </c>
      <c r="B5394" s="1">
        <v>8</v>
      </c>
      <c r="C5394" s="1">
        <v>13</v>
      </c>
      <c r="D5394" s="1">
        <v>0</v>
      </c>
      <c r="E5394" s="1" t="str">
        <f t="shared" si="844"/>
        <v>Summer</v>
      </c>
      <c r="F5394" s="78">
        <v>1.4123000000000001</v>
      </c>
      <c r="G5394" s="79">
        <f t="shared" si="845"/>
        <v>2.6869906001172925</v>
      </c>
      <c r="J5394" s="78">
        <v>0</v>
      </c>
      <c r="K5394" s="80">
        <f t="shared" si="846"/>
        <v>0</v>
      </c>
      <c r="L5394" s="68" t="str">
        <f t="shared" si="839"/>
        <v>Normal</v>
      </c>
      <c r="N5394" s="67">
        <f t="shared" si="840"/>
        <v>0</v>
      </c>
      <c r="O5394" s="67">
        <f t="shared" si="841"/>
        <v>0</v>
      </c>
      <c r="P5394" s="81">
        <f t="shared" si="842"/>
        <v>2.6869906001172925</v>
      </c>
      <c r="Q5394" s="81">
        <f t="shared" si="843"/>
        <v>2.6869906001172925</v>
      </c>
      <c r="S5394" s="1">
        <f t="shared" si="847"/>
        <v>6</v>
      </c>
      <c r="T5394" s="1" t="str">
        <f t="shared" si="848"/>
        <v>Off-Peak</v>
      </c>
    </row>
    <row r="5395" spans="1:20" x14ac:dyDescent="0.25">
      <c r="A5395" s="85">
        <v>45150.999999987216</v>
      </c>
      <c r="B5395" s="1">
        <v>8</v>
      </c>
      <c r="C5395" s="1">
        <v>13</v>
      </c>
      <c r="D5395" s="1">
        <v>1</v>
      </c>
      <c r="E5395" s="1" t="str">
        <f t="shared" si="844"/>
        <v>Summer</v>
      </c>
      <c r="F5395" s="78">
        <v>1.2341</v>
      </c>
      <c r="G5395" s="79">
        <f t="shared" si="845"/>
        <v>2.3479537630848619</v>
      </c>
      <c r="J5395" s="78">
        <v>0</v>
      </c>
      <c r="K5395" s="80">
        <f t="shared" si="846"/>
        <v>0</v>
      </c>
      <c r="L5395" s="68" t="str">
        <f t="shared" ref="L5395:L5458" si="849">IF(AND(D5395&gt;=$C$2,D5395&lt;=$C$3,E5395="Summer"),"MaxDis","Normal")</f>
        <v>Normal</v>
      </c>
      <c r="N5395" s="67">
        <f t="shared" ref="N5395:N5458" si="850">IF(K5395-G5395&lt;0,0,K5395-G5395)</f>
        <v>0</v>
      </c>
      <c r="O5395" s="67">
        <f t="shared" ref="O5395:O5458" si="851">K5395-N5395</f>
        <v>0</v>
      </c>
      <c r="P5395" s="81">
        <f t="shared" ref="P5395:P5458" si="852">MAX(0,G5395-O5395)</f>
        <v>2.3479537630848619</v>
      </c>
      <c r="Q5395" s="81">
        <f t="shared" ref="Q5395:Q5458" si="853">G5395-K5395</f>
        <v>2.3479537630848619</v>
      </c>
      <c r="S5395" s="1">
        <f t="shared" si="847"/>
        <v>7</v>
      </c>
      <c r="T5395" s="1" t="str">
        <f t="shared" si="848"/>
        <v>Off-Peak</v>
      </c>
    </row>
    <row r="5396" spans="1:20" x14ac:dyDescent="0.25">
      <c r="A5396" s="85">
        <v>45151.04166665388</v>
      </c>
      <c r="B5396" s="1">
        <v>8</v>
      </c>
      <c r="C5396" s="1">
        <v>13</v>
      </c>
      <c r="D5396" s="1">
        <v>2</v>
      </c>
      <c r="E5396" s="1" t="str">
        <f t="shared" ref="E5396:E5459" si="854">IF(AND(B5396&gt;=$C$5,B5396&lt;=$C$6),"Summer","Non-Summer")</f>
        <v>Summer</v>
      </c>
      <c r="F5396" s="78">
        <v>1.0744</v>
      </c>
      <c r="G5396" s="79">
        <f t="shared" ref="G5396:G5459" si="855">F5396*$G$13</f>
        <v>2.0441143530170778</v>
      </c>
      <c r="J5396" s="78">
        <v>0</v>
      </c>
      <c r="K5396" s="80">
        <f t="shared" ref="K5396:K5459" si="856">J5396*$K$13</f>
        <v>0</v>
      </c>
      <c r="L5396" s="68" t="str">
        <f t="shared" si="849"/>
        <v>Normal</v>
      </c>
      <c r="N5396" s="67">
        <f t="shared" si="850"/>
        <v>0</v>
      </c>
      <c r="O5396" s="67">
        <f t="shared" si="851"/>
        <v>0</v>
      </c>
      <c r="P5396" s="81">
        <f t="shared" si="852"/>
        <v>2.0441143530170778</v>
      </c>
      <c r="Q5396" s="81">
        <f t="shared" si="853"/>
        <v>2.0441143530170778</v>
      </c>
      <c r="S5396" s="1">
        <f t="shared" ref="S5396:S5459" si="857">WEEKDAY(A5396,2)</f>
        <v>7</v>
      </c>
      <c r="T5396" s="1" t="str">
        <f t="shared" ref="T5396:T5459" si="858">IF(S5396&gt;5,"Off-Peak",IF(AND(D5396&gt;=$C$7,D5396&lt;$C$8),"Peak","Off-Peak"))</f>
        <v>Off-Peak</v>
      </c>
    </row>
    <row r="5397" spans="1:20" x14ac:dyDescent="0.25">
      <c r="A5397" s="85">
        <v>45151.083333320545</v>
      </c>
      <c r="B5397" s="1">
        <v>8</v>
      </c>
      <c r="C5397" s="1">
        <v>13</v>
      </c>
      <c r="D5397" s="1">
        <v>3</v>
      </c>
      <c r="E5397" s="1" t="str">
        <f t="shared" si="854"/>
        <v>Summer</v>
      </c>
      <c r="F5397" s="78">
        <v>0.95220000000000005</v>
      </c>
      <c r="G5397" s="79">
        <f t="shared" si="855"/>
        <v>1.8116210786884415</v>
      </c>
      <c r="J5397" s="78">
        <v>0</v>
      </c>
      <c r="K5397" s="80">
        <f t="shared" si="856"/>
        <v>0</v>
      </c>
      <c r="L5397" s="68" t="str">
        <f t="shared" si="849"/>
        <v>Normal</v>
      </c>
      <c r="N5397" s="67">
        <f t="shared" si="850"/>
        <v>0</v>
      </c>
      <c r="O5397" s="67">
        <f t="shared" si="851"/>
        <v>0</v>
      </c>
      <c r="P5397" s="81">
        <f t="shared" si="852"/>
        <v>1.8116210786884415</v>
      </c>
      <c r="Q5397" s="81">
        <f t="shared" si="853"/>
        <v>1.8116210786884415</v>
      </c>
      <c r="S5397" s="1">
        <f t="shared" si="857"/>
        <v>7</v>
      </c>
      <c r="T5397" s="1" t="str">
        <f t="shared" si="858"/>
        <v>Off-Peak</v>
      </c>
    </row>
    <row r="5398" spans="1:20" x14ac:dyDescent="0.25">
      <c r="A5398" s="85">
        <v>45151.124999987209</v>
      </c>
      <c r="B5398" s="1">
        <v>8</v>
      </c>
      <c r="C5398" s="1">
        <v>13</v>
      </c>
      <c r="D5398" s="1">
        <v>4</v>
      </c>
      <c r="E5398" s="1" t="str">
        <f t="shared" si="854"/>
        <v>Summer</v>
      </c>
      <c r="F5398" s="78">
        <v>0.86140000000000005</v>
      </c>
      <c r="G5398" s="79">
        <f t="shared" si="855"/>
        <v>1.6388683020187182</v>
      </c>
      <c r="J5398" s="78">
        <v>0</v>
      </c>
      <c r="K5398" s="80">
        <f t="shared" si="856"/>
        <v>0</v>
      </c>
      <c r="L5398" s="68" t="str">
        <f t="shared" si="849"/>
        <v>Normal</v>
      </c>
      <c r="N5398" s="67">
        <f t="shared" si="850"/>
        <v>0</v>
      </c>
      <c r="O5398" s="67">
        <f t="shared" si="851"/>
        <v>0</v>
      </c>
      <c r="P5398" s="81">
        <f t="shared" si="852"/>
        <v>1.6388683020187182</v>
      </c>
      <c r="Q5398" s="81">
        <f t="shared" si="853"/>
        <v>1.6388683020187182</v>
      </c>
      <c r="S5398" s="1">
        <f t="shared" si="857"/>
        <v>7</v>
      </c>
      <c r="T5398" s="1" t="str">
        <f t="shared" si="858"/>
        <v>Off-Peak</v>
      </c>
    </row>
    <row r="5399" spans="1:20" x14ac:dyDescent="0.25">
      <c r="A5399" s="85">
        <v>45151.166666653873</v>
      </c>
      <c r="B5399" s="1">
        <v>8</v>
      </c>
      <c r="C5399" s="1">
        <v>13</v>
      </c>
      <c r="D5399" s="1">
        <v>5</v>
      </c>
      <c r="E5399" s="1" t="str">
        <f t="shared" si="854"/>
        <v>Summer</v>
      </c>
      <c r="F5399" s="78">
        <v>0.79879999999999995</v>
      </c>
      <c r="G5399" s="79">
        <f t="shared" si="855"/>
        <v>1.5197678194248339</v>
      </c>
      <c r="J5399" s="78">
        <v>0</v>
      </c>
      <c r="K5399" s="80">
        <f t="shared" si="856"/>
        <v>0</v>
      </c>
      <c r="L5399" s="68" t="str">
        <f t="shared" si="849"/>
        <v>Normal</v>
      </c>
      <c r="N5399" s="67">
        <f t="shared" si="850"/>
        <v>0</v>
      </c>
      <c r="O5399" s="67">
        <f t="shared" si="851"/>
        <v>0</v>
      </c>
      <c r="P5399" s="81">
        <f t="shared" si="852"/>
        <v>1.5197678194248339</v>
      </c>
      <c r="Q5399" s="81">
        <f t="shared" si="853"/>
        <v>1.5197678194248339</v>
      </c>
      <c r="S5399" s="1">
        <f t="shared" si="857"/>
        <v>7</v>
      </c>
      <c r="T5399" s="1" t="str">
        <f t="shared" si="858"/>
        <v>Off-Peak</v>
      </c>
    </row>
    <row r="5400" spans="1:20" x14ac:dyDescent="0.25">
      <c r="A5400" s="85">
        <v>45151.208333320537</v>
      </c>
      <c r="B5400" s="1">
        <v>8</v>
      </c>
      <c r="C5400" s="1">
        <v>13</v>
      </c>
      <c r="D5400" s="1">
        <v>6</v>
      </c>
      <c r="E5400" s="1" t="str">
        <f t="shared" si="854"/>
        <v>Summer</v>
      </c>
      <c r="F5400" s="78">
        <v>0.75870000000000004</v>
      </c>
      <c r="G5400" s="79">
        <f t="shared" si="855"/>
        <v>1.4434750182744387</v>
      </c>
      <c r="J5400" s="78">
        <v>6.4007999999999995E-2</v>
      </c>
      <c r="K5400" s="80">
        <f t="shared" si="856"/>
        <v>6.4007999999999995E-2</v>
      </c>
      <c r="L5400" s="68" t="str">
        <f t="shared" si="849"/>
        <v>Normal</v>
      </c>
      <c r="N5400" s="67">
        <f t="shared" si="850"/>
        <v>0</v>
      </c>
      <c r="O5400" s="67">
        <f t="shared" si="851"/>
        <v>6.4007999999999995E-2</v>
      </c>
      <c r="P5400" s="81">
        <f t="shared" si="852"/>
        <v>1.3794670182744386</v>
      </c>
      <c r="Q5400" s="81">
        <f t="shared" si="853"/>
        <v>1.3794670182744386</v>
      </c>
      <c r="S5400" s="1">
        <f t="shared" si="857"/>
        <v>7</v>
      </c>
      <c r="T5400" s="1" t="str">
        <f t="shared" si="858"/>
        <v>Off-Peak</v>
      </c>
    </row>
    <row r="5401" spans="1:20" x14ac:dyDescent="0.25">
      <c r="A5401" s="85">
        <v>45151.249999987202</v>
      </c>
      <c r="B5401" s="1">
        <v>8</v>
      </c>
      <c r="C5401" s="1">
        <v>13</v>
      </c>
      <c r="D5401" s="1">
        <v>7</v>
      </c>
      <c r="E5401" s="1" t="str">
        <f t="shared" si="854"/>
        <v>Summer</v>
      </c>
      <c r="F5401" s="78">
        <v>0.74619999999999997</v>
      </c>
      <c r="G5401" s="79">
        <f t="shared" si="855"/>
        <v>1.4196929730280559</v>
      </c>
      <c r="J5401" s="78">
        <v>0.49783899999999998</v>
      </c>
      <c r="K5401" s="80">
        <f t="shared" si="856"/>
        <v>0.49783899999999998</v>
      </c>
      <c r="L5401" s="68" t="str">
        <f t="shared" si="849"/>
        <v>Normal</v>
      </c>
      <c r="N5401" s="67">
        <f t="shared" si="850"/>
        <v>0</v>
      </c>
      <c r="O5401" s="67">
        <f t="shared" si="851"/>
        <v>0.49783899999999998</v>
      </c>
      <c r="P5401" s="81">
        <f t="shared" si="852"/>
        <v>0.92185397302805594</v>
      </c>
      <c r="Q5401" s="81">
        <f t="shared" si="853"/>
        <v>0.92185397302805594</v>
      </c>
      <c r="S5401" s="1">
        <f t="shared" si="857"/>
        <v>7</v>
      </c>
      <c r="T5401" s="1" t="str">
        <f t="shared" si="858"/>
        <v>Off-Peak</v>
      </c>
    </row>
    <row r="5402" spans="1:20" x14ac:dyDescent="0.25">
      <c r="A5402" s="85">
        <v>45151.291666653866</v>
      </c>
      <c r="B5402" s="1">
        <v>8</v>
      </c>
      <c r="C5402" s="1">
        <v>13</v>
      </c>
      <c r="D5402" s="1">
        <v>8</v>
      </c>
      <c r="E5402" s="1" t="str">
        <f t="shared" si="854"/>
        <v>Summer</v>
      </c>
      <c r="F5402" s="78">
        <v>0.83330000000000004</v>
      </c>
      <c r="G5402" s="79">
        <f t="shared" si="855"/>
        <v>1.5854062643048501</v>
      </c>
      <c r="J5402" s="78">
        <v>0.72534900000000002</v>
      </c>
      <c r="K5402" s="80">
        <f t="shared" si="856"/>
        <v>0.72534900000000002</v>
      </c>
      <c r="L5402" s="68" t="str">
        <f t="shared" si="849"/>
        <v>Normal</v>
      </c>
      <c r="N5402" s="67">
        <f t="shared" si="850"/>
        <v>0</v>
      </c>
      <c r="O5402" s="67">
        <f t="shared" si="851"/>
        <v>0.72534900000000002</v>
      </c>
      <c r="P5402" s="81">
        <f t="shared" si="852"/>
        <v>0.86005726430485008</v>
      </c>
      <c r="Q5402" s="81">
        <f t="shared" si="853"/>
        <v>0.86005726430485008</v>
      </c>
      <c r="S5402" s="1">
        <f t="shared" si="857"/>
        <v>7</v>
      </c>
      <c r="T5402" s="1" t="str">
        <f t="shared" si="858"/>
        <v>Off-Peak</v>
      </c>
    </row>
    <row r="5403" spans="1:20" x14ac:dyDescent="0.25">
      <c r="A5403" s="85">
        <v>45151.33333332053</v>
      </c>
      <c r="B5403" s="1">
        <v>8</v>
      </c>
      <c r="C5403" s="1">
        <v>13</v>
      </c>
      <c r="D5403" s="1">
        <v>9</v>
      </c>
      <c r="E5403" s="1" t="str">
        <f t="shared" si="854"/>
        <v>Summer</v>
      </c>
      <c r="F5403" s="78">
        <v>0.98599999999999999</v>
      </c>
      <c r="G5403" s="79">
        <f t="shared" si="855"/>
        <v>1.8759277290346599</v>
      </c>
      <c r="J5403" s="78">
        <v>3.1142559999999997</v>
      </c>
      <c r="K5403" s="80">
        <f t="shared" si="856"/>
        <v>3.1142559999999997</v>
      </c>
      <c r="L5403" s="68" t="str">
        <f t="shared" si="849"/>
        <v>Normal</v>
      </c>
      <c r="N5403" s="67">
        <f t="shared" si="850"/>
        <v>1.2383282709653398</v>
      </c>
      <c r="O5403" s="67">
        <f t="shared" si="851"/>
        <v>1.8759277290346599</v>
      </c>
      <c r="P5403" s="81">
        <f t="shared" si="852"/>
        <v>0</v>
      </c>
      <c r="Q5403" s="81">
        <f t="shared" si="853"/>
        <v>-1.2383282709653398</v>
      </c>
      <c r="S5403" s="1">
        <f t="shared" si="857"/>
        <v>7</v>
      </c>
      <c r="T5403" s="1" t="str">
        <f t="shared" si="858"/>
        <v>Off-Peak</v>
      </c>
    </row>
    <row r="5404" spans="1:20" x14ac:dyDescent="0.25">
      <c r="A5404" s="85">
        <v>45151.374999987194</v>
      </c>
      <c r="B5404" s="1">
        <v>8</v>
      </c>
      <c r="C5404" s="1">
        <v>13</v>
      </c>
      <c r="D5404" s="1">
        <v>10</v>
      </c>
      <c r="E5404" s="1" t="str">
        <f t="shared" si="854"/>
        <v>Summer</v>
      </c>
      <c r="F5404" s="78">
        <v>1.1564000000000001</v>
      </c>
      <c r="G5404" s="79">
        <f t="shared" si="855"/>
        <v>2.2001245698333478</v>
      </c>
      <c r="J5404" s="78">
        <v>3.8220770000000002</v>
      </c>
      <c r="K5404" s="80">
        <f t="shared" si="856"/>
        <v>3.8220770000000002</v>
      </c>
      <c r="L5404" s="68" t="str">
        <f t="shared" si="849"/>
        <v>Normal</v>
      </c>
      <c r="N5404" s="67">
        <f t="shared" si="850"/>
        <v>1.6219524301666524</v>
      </c>
      <c r="O5404" s="67">
        <f t="shared" si="851"/>
        <v>2.2001245698333478</v>
      </c>
      <c r="P5404" s="81">
        <f t="shared" si="852"/>
        <v>0</v>
      </c>
      <c r="Q5404" s="81">
        <f t="shared" si="853"/>
        <v>-1.6219524301666524</v>
      </c>
      <c r="S5404" s="1">
        <f t="shared" si="857"/>
        <v>7</v>
      </c>
      <c r="T5404" s="1" t="str">
        <f t="shared" si="858"/>
        <v>Off-Peak</v>
      </c>
    </row>
    <row r="5405" spans="1:20" x14ac:dyDescent="0.25">
      <c r="A5405" s="85">
        <v>45151.416666653859</v>
      </c>
      <c r="B5405" s="1">
        <v>8</v>
      </c>
      <c r="C5405" s="1">
        <v>13</v>
      </c>
      <c r="D5405" s="1">
        <v>11</v>
      </c>
      <c r="E5405" s="1" t="str">
        <f t="shared" si="854"/>
        <v>Summer</v>
      </c>
      <c r="F5405" s="78">
        <v>1.3643000000000001</v>
      </c>
      <c r="G5405" s="79">
        <f t="shared" si="855"/>
        <v>2.5956675463711831</v>
      </c>
      <c r="J5405" s="78">
        <v>3.4490829999999999</v>
      </c>
      <c r="K5405" s="80">
        <f t="shared" si="856"/>
        <v>3.4490829999999999</v>
      </c>
      <c r="L5405" s="68" t="str">
        <f t="shared" si="849"/>
        <v>Normal</v>
      </c>
      <c r="N5405" s="67">
        <f t="shared" si="850"/>
        <v>0.85341545362881677</v>
      </c>
      <c r="O5405" s="67">
        <f t="shared" si="851"/>
        <v>2.5956675463711831</v>
      </c>
      <c r="P5405" s="81">
        <f t="shared" si="852"/>
        <v>0</v>
      </c>
      <c r="Q5405" s="81">
        <f t="shared" si="853"/>
        <v>-0.85341545362881677</v>
      </c>
      <c r="S5405" s="1">
        <f t="shared" si="857"/>
        <v>7</v>
      </c>
      <c r="T5405" s="1" t="str">
        <f t="shared" si="858"/>
        <v>Off-Peak</v>
      </c>
    </row>
    <row r="5406" spans="1:20" x14ac:dyDescent="0.25">
      <c r="A5406" s="85">
        <v>45151.458333320523</v>
      </c>
      <c r="B5406" s="1">
        <v>8</v>
      </c>
      <c r="C5406" s="1">
        <v>13</v>
      </c>
      <c r="D5406" s="1">
        <v>12</v>
      </c>
      <c r="E5406" s="1" t="str">
        <f t="shared" si="854"/>
        <v>Summer</v>
      </c>
      <c r="F5406" s="78">
        <v>1.4901</v>
      </c>
      <c r="G5406" s="79">
        <f t="shared" si="855"/>
        <v>2.8350100497307773</v>
      </c>
      <c r="J5406" s="78">
        <v>5.956728</v>
      </c>
      <c r="K5406" s="80">
        <f t="shared" si="856"/>
        <v>5.956728</v>
      </c>
      <c r="L5406" s="68" t="str">
        <f t="shared" si="849"/>
        <v>Normal</v>
      </c>
      <c r="N5406" s="67">
        <f t="shared" si="850"/>
        <v>3.1217179502692227</v>
      </c>
      <c r="O5406" s="67">
        <f t="shared" si="851"/>
        <v>2.8350100497307773</v>
      </c>
      <c r="P5406" s="81">
        <f t="shared" si="852"/>
        <v>0</v>
      </c>
      <c r="Q5406" s="81">
        <f t="shared" si="853"/>
        <v>-3.1217179502692227</v>
      </c>
      <c r="S5406" s="1">
        <f t="shared" si="857"/>
        <v>7</v>
      </c>
      <c r="T5406" s="1" t="str">
        <f t="shared" si="858"/>
        <v>Off-Peak</v>
      </c>
    </row>
    <row r="5407" spans="1:20" x14ac:dyDescent="0.25">
      <c r="A5407" s="85">
        <v>45151.499999987187</v>
      </c>
      <c r="B5407" s="1">
        <v>8</v>
      </c>
      <c r="C5407" s="1">
        <v>13</v>
      </c>
      <c r="D5407" s="1">
        <v>13</v>
      </c>
      <c r="E5407" s="1" t="str">
        <f t="shared" si="854"/>
        <v>Summer</v>
      </c>
      <c r="F5407" s="78">
        <v>1.5905</v>
      </c>
      <c r="G5407" s="79">
        <f t="shared" si="855"/>
        <v>3.0260274371497227</v>
      </c>
      <c r="J5407" s="78">
        <v>5.3618170000000003</v>
      </c>
      <c r="K5407" s="80">
        <f t="shared" si="856"/>
        <v>5.3618170000000003</v>
      </c>
      <c r="L5407" s="68" t="str">
        <f t="shared" si="849"/>
        <v>Normal</v>
      </c>
      <c r="N5407" s="67">
        <f t="shared" si="850"/>
        <v>2.3357895628502776</v>
      </c>
      <c r="O5407" s="67">
        <f t="shared" si="851"/>
        <v>3.0260274371497227</v>
      </c>
      <c r="P5407" s="81">
        <f t="shared" si="852"/>
        <v>0</v>
      </c>
      <c r="Q5407" s="81">
        <f t="shared" si="853"/>
        <v>-2.3357895628502776</v>
      </c>
      <c r="S5407" s="1">
        <f t="shared" si="857"/>
        <v>7</v>
      </c>
      <c r="T5407" s="1" t="str">
        <f t="shared" si="858"/>
        <v>Off-Peak</v>
      </c>
    </row>
    <row r="5408" spans="1:20" x14ac:dyDescent="0.25">
      <c r="A5408" s="85">
        <v>45151.541666653851</v>
      </c>
      <c r="B5408" s="1">
        <v>8</v>
      </c>
      <c r="C5408" s="1">
        <v>13</v>
      </c>
      <c r="D5408" s="1">
        <v>14</v>
      </c>
      <c r="E5408" s="1" t="str">
        <f t="shared" si="854"/>
        <v>Summer</v>
      </c>
      <c r="F5408" s="78">
        <v>1.6405000000000001</v>
      </c>
      <c r="G5408" s="79">
        <f t="shared" si="855"/>
        <v>3.1211556181352531</v>
      </c>
      <c r="J5408" s="78">
        <v>3.2785329999999999</v>
      </c>
      <c r="K5408" s="80">
        <f t="shared" si="856"/>
        <v>3.2785329999999999</v>
      </c>
      <c r="L5408" s="68" t="str">
        <f t="shared" si="849"/>
        <v>Normal</v>
      </c>
      <c r="N5408" s="67">
        <f t="shared" si="850"/>
        <v>0.15737738186474681</v>
      </c>
      <c r="O5408" s="67">
        <f t="shared" si="851"/>
        <v>3.1211556181352531</v>
      </c>
      <c r="P5408" s="81">
        <f t="shared" si="852"/>
        <v>0</v>
      </c>
      <c r="Q5408" s="81">
        <f t="shared" si="853"/>
        <v>-0.15737738186474681</v>
      </c>
      <c r="S5408" s="1">
        <f t="shared" si="857"/>
        <v>7</v>
      </c>
      <c r="T5408" s="1" t="str">
        <f t="shared" si="858"/>
        <v>Off-Peak</v>
      </c>
    </row>
    <row r="5409" spans="1:20" x14ac:dyDescent="0.25">
      <c r="A5409" s="85">
        <v>45151.583333320516</v>
      </c>
      <c r="B5409" s="1">
        <v>8</v>
      </c>
      <c r="C5409" s="1">
        <v>13</v>
      </c>
      <c r="D5409" s="1">
        <v>15</v>
      </c>
      <c r="E5409" s="1" t="str">
        <f t="shared" si="854"/>
        <v>Summer</v>
      </c>
      <c r="F5409" s="78">
        <v>1.6408</v>
      </c>
      <c r="G5409" s="79">
        <f t="shared" si="855"/>
        <v>3.1217263872211665</v>
      </c>
      <c r="J5409" s="78">
        <v>4.2592449999999999</v>
      </c>
      <c r="K5409" s="80">
        <f t="shared" si="856"/>
        <v>4.2592449999999999</v>
      </c>
      <c r="L5409" s="68" t="str">
        <f t="shared" si="849"/>
        <v>Normal</v>
      </c>
      <c r="N5409" s="67">
        <f t="shared" si="850"/>
        <v>1.1375186127788335</v>
      </c>
      <c r="O5409" s="67">
        <f t="shared" si="851"/>
        <v>3.1217263872211665</v>
      </c>
      <c r="P5409" s="81">
        <f t="shared" si="852"/>
        <v>0</v>
      </c>
      <c r="Q5409" s="81">
        <f t="shared" si="853"/>
        <v>-1.1375186127788335</v>
      </c>
      <c r="S5409" s="1">
        <f t="shared" si="857"/>
        <v>7</v>
      </c>
      <c r="T5409" s="1" t="str">
        <f t="shared" si="858"/>
        <v>Off-Peak</v>
      </c>
    </row>
    <row r="5410" spans="1:20" x14ac:dyDescent="0.25">
      <c r="A5410" s="85">
        <v>45151.62499998718</v>
      </c>
      <c r="B5410" s="1">
        <v>8</v>
      </c>
      <c r="C5410" s="1">
        <v>13</v>
      </c>
      <c r="D5410" s="1">
        <v>16</v>
      </c>
      <c r="E5410" s="1" t="str">
        <f t="shared" si="854"/>
        <v>Summer</v>
      </c>
      <c r="F5410" s="78">
        <v>1.5865</v>
      </c>
      <c r="G5410" s="79">
        <f t="shared" si="855"/>
        <v>3.0184171826708801</v>
      </c>
      <c r="J5410" s="78">
        <v>3.7308209999999997</v>
      </c>
      <c r="K5410" s="80">
        <f t="shared" si="856"/>
        <v>3.7308209999999997</v>
      </c>
      <c r="L5410" s="68" t="str">
        <f t="shared" si="849"/>
        <v>Normal</v>
      </c>
      <c r="N5410" s="67">
        <f t="shared" si="850"/>
        <v>0.71240381732911962</v>
      </c>
      <c r="O5410" s="67">
        <f t="shared" si="851"/>
        <v>3.0184171826708801</v>
      </c>
      <c r="P5410" s="81">
        <f t="shared" si="852"/>
        <v>0</v>
      </c>
      <c r="Q5410" s="81">
        <f t="shared" si="853"/>
        <v>-0.71240381732911962</v>
      </c>
      <c r="S5410" s="1">
        <f t="shared" si="857"/>
        <v>7</v>
      </c>
      <c r="T5410" s="1" t="str">
        <f t="shared" si="858"/>
        <v>Off-Peak</v>
      </c>
    </row>
    <row r="5411" spans="1:20" x14ac:dyDescent="0.25">
      <c r="A5411" s="85">
        <v>45151.666666653844</v>
      </c>
      <c r="B5411" s="1">
        <v>8</v>
      </c>
      <c r="C5411" s="1">
        <v>13</v>
      </c>
      <c r="D5411" s="1">
        <v>17</v>
      </c>
      <c r="E5411" s="1" t="str">
        <f t="shared" si="854"/>
        <v>Summer</v>
      </c>
      <c r="F5411" s="78">
        <v>1.5175000000000001</v>
      </c>
      <c r="G5411" s="79">
        <f t="shared" si="855"/>
        <v>2.8871402929108485</v>
      </c>
      <c r="J5411" s="78">
        <v>2.3395729999999997</v>
      </c>
      <c r="K5411" s="80">
        <f t="shared" si="856"/>
        <v>2.3395729999999997</v>
      </c>
      <c r="L5411" s="68" t="str">
        <f t="shared" si="849"/>
        <v>Normal</v>
      </c>
      <c r="N5411" s="67">
        <f t="shared" si="850"/>
        <v>0</v>
      </c>
      <c r="O5411" s="67">
        <f t="shared" si="851"/>
        <v>2.3395729999999997</v>
      </c>
      <c r="P5411" s="81">
        <f t="shared" si="852"/>
        <v>0.54756729291084882</v>
      </c>
      <c r="Q5411" s="81">
        <f t="shared" si="853"/>
        <v>0.54756729291084882</v>
      </c>
      <c r="S5411" s="1">
        <f t="shared" si="857"/>
        <v>7</v>
      </c>
      <c r="T5411" s="1" t="str">
        <f t="shared" si="858"/>
        <v>Off-Peak</v>
      </c>
    </row>
    <row r="5412" spans="1:20" x14ac:dyDescent="0.25">
      <c r="A5412" s="85">
        <v>45151.708333320508</v>
      </c>
      <c r="B5412" s="1">
        <v>8</v>
      </c>
      <c r="C5412" s="1">
        <v>13</v>
      </c>
      <c r="D5412" s="1">
        <v>18</v>
      </c>
      <c r="E5412" s="1" t="str">
        <f t="shared" si="854"/>
        <v>Summer</v>
      </c>
      <c r="F5412" s="78">
        <v>1.4817</v>
      </c>
      <c r="G5412" s="79">
        <f t="shared" si="855"/>
        <v>2.8190285153252086</v>
      </c>
      <c r="J5412" s="78">
        <v>0.77860699999999994</v>
      </c>
      <c r="K5412" s="80">
        <f t="shared" si="856"/>
        <v>0.77860699999999994</v>
      </c>
      <c r="L5412" s="68" t="str">
        <f t="shared" si="849"/>
        <v>Normal</v>
      </c>
      <c r="N5412" s="67">
        <f t="shared" si="850"/>
        <v>0</v>
      </c>
      <c r="O5412" s="67">
        <f t="shared" si="851"/>
        <v>0.77860699999999994</v>
      </c>
      <c r="P5412" s="81">
        <f t="shared" si="852"/>
        <v>2.0404215153252085</v>
      </c>
      <c r="Q5412" s="81">
        <f t="shared" si="853"/>
        <v>2.0404215153252085</v>
      </c>
      <c r="S5412" s="1">
        <f t="shared" si="857"/>
        <v>7</v>
      </c>
      <c r="T5412" s="1" t="str">
        <f t="shared" si="858"/>
        <v>Off-Peak</v>
      </c>
    </row>
    <row r="5413" spans="1:20" x14ac:dyDescent="0.25">
      <c r="A5413" s="85">
        <v>45151.749999987172</v>
      </c>
      <c r="B5413" s="1">
        <v>8</v>
      </c>
      <c r="C5413" s="1">
        <v>13</v>
      </c>
      <c r="D5413" s="1">
        <v>19</v>
      </c>
      <c r="E5413" s="1" t="str">
        <f t="shared" si="854"/>
        <v>Summer</v>
      </c>
      <c r="F5413" s="78">
        <v>1.4432</v>
      </c>
      <c r="G5413" s="79">
        <f t="shared" si="855"/>
        <v>2.7457798159663502</v>
      </c>
      <c r="J5413" s="78">
        <v>3.7555999999999999E-2</v>
      </c>
      <c r="K5413" s="80">
        <f t="shared" si="856"/>
        <v>3.7555999999999999E-2</v>
      </c>
      <c r="L5413" s="68" t="str">
        <f t="shared" si="849"/>
        <v>Normal</v>
      </c>
      <c r="N5413" s="67">
        <f t="shared" si="850"/>
        <v>0</v>
      </c>
      <c r="O5413" s="67">
        <f t="shared" si="851"/>
        <v>3.7555999999999999E-2</v>
      </c>
      <c r="P5413" s="81">
        <f t="shared" si="852"/>
        <v>2.7082238159663503</v>
      </c>
      <c r="Q5413" s="81">
        <f t="shared" si="853"/>
        <v>2.7082238159663503</v>
      </c>
      <c r="S5413" s="1">
        <f t="shared" si="857"/>
        <v>7</v>
      </c>
      <c r="T5413" s="1" t="str">
        <f t="shared" si="858"/>
        <v>Off-Peak</v>
      </c>
    </row>
    <row r="5414" spans="1:20" x14ac:dyDescent="0.25">
      <c r="A5414" s="85">
        <v>45151.791666653837</v>
      </c>
      <c r="B5414" s="1">
        <v>8</v>
      </c>
      <c r="C5414" s="1">
        <v>13</v>
      </c>
      <c r="D5414" s="1">
        <v>20</v>
      </c>
      <c r="E5414" s="1" t="str">
        <f t="shared" si="854"/>
        <v>Summer</v>
      </c>
      <c r="F5414" s="78">
        <v>1.4120999999999999</v>
      </c>
      <c r="G5414" s="79">
        <f t="shared" si="855"/>
        <v>2.6866100873933498</v>
      </c>
      <c r="J5414" s="78">
        <v>0</v>
      </c>
      <c r="K5414" s="80">
        <f t="shared" si="856"/>
        <v>0</v>
      </c>
      <c r="L5414" s="68" t="str">
        <f t="shared" si="849"/>
        <v>Normal</v>
      </c>
      <c r="N5414" s="67">
        <f t="shared" si="850"/>
        <v>0</v>
      </c>
      <c r="O5414" s="67">
        <f t="shared" si="851"/>
        <v>0</v>
      </c>
      <c r="P5414" s="81">
        <f t="shared" si="852"/>
        <v>2.6866100873933498</v>
      </c>
      <c r="Q5414" s="81">
        <f t="shared" si="853"/>
        <v>2.6866100873933498</v>
      </c>
      <c r="S5414" s="1">
        <f t="shared" si="857"/>
        <v>7</v>
      </c>
      <c r="T5414" s="1" t="str">
        <f t="shared" si="858"/>
        <v>Off-Peak</v>
      </c>
    </row>
    <row r="5415" spans="1:20" x14ac:dyDescent="0.25">
      <c r="A5415" s="85">
        <v>45151.833333320501</v>
      </c>
      <c r="B5415" s="1">
        <v>8</v>
      </c>
      <c r="C5415" s="1">
        <v>13</v>
      </c>
      <c r="D5415" s="1">
        <v>21</v>
      </c>
      <c r="E5415" s="1" t="str">
        <f t="shared" si="854"/>
        <v>Summer</v>
      </c>
      <c r="F5415" s="78">
        <v>1.4165000000000001</v>
      </c>
      <c r="G5415" s="79">
        <f t="shared" si="855"/>
        <v>2.6949813673200769</v>
      </c>
      <c r="J5415" s="78">
        <v>0</v>
      </c>
      <c r="K5415" s="80">
        <f t="shared" si="856"/>
        <v>0</v>
      </c>
      <c r="L5415" s="68" t="str">
        <f t="shared" si="849"/>
        <v>Normal</v>
      </c>
      <c r="N5415" s="67">
        <f t="shared" si="850"/>
        <v>0</v>
      </c>
      <c r="O5415" s="67">
        <f t="shared" si="851"/>
        <v>0</v>
      </c>
      <c r="P5415" s="81">
        <f t="shared" si="852"/>
        <v>2.6949813673200769</v>
      </c>
      <c r="Q5415" s="81">
        <f t="shared" si="853"/>
        <v>2.6949813673200769</v>
      </c>
      <c r="S5415" s="1">
        <f t="shared" si="857"/>
        <v>7</v>
      </c>
      <c r="T5415" s="1" t="str">
        <f t="shared" si="858"/>
        <v>Off-Peak</v>
      </c>
    </row>
    <row r="5416" spans="1:20" x14ac:dyDescent="0.25">
      <c r="A5416" s="85">
        <v>45151.874999987165</v>
      </c>
      <c r="B5416" s="1">
        <v>8</v>
      </c>
      <c r="C5416" s="1">
        <v>13</v>
      </c>
      <c r="D5416" s="1">
        <v>22</v>
      </c>
      <c r="E5416" s="1" t="str">
        <f t="shared" si="854"/>
        <v>Summer</v>
      </c>
      <c r="F5416" s="78">
        <v>1.375</v>
      </c>
      <c r="G5416" s="79">
        <f t="shared" si="855"/>
        <v>2.6160249771020867</v>
      </c>
      <c r="J5416" s="78">
        <v>0</v>
      </c>
      <c r="K5416" s="80">
        <f t="shared" si="856"/>
        <v>0</v>
      </c>
      <c r="L5416" s="68" t="str">
        <f t="shared" si="849"/>
        <v>Normal</v>
      </c>
      <c r="N5416" s="67">
        <f t="shared" si="850"/>
        <v>0</v>
      </c>
      <c r="O5416" s="67">
        <f t="shared" si="851"/>
        <v>0</v>
      </c>
      <c r="P5416" s="81">
        <f t="shared" si="852"/>
        <v>2.6160249771020867</v>
      </c>
      <c r="Q5416" s="81">
        <f t="shared" si="853"/>
        <v>2.6160249771020867</v>
      </c>
      <c r="S5416" s="1">
        <f t="shared" si="857"/>
        <v>7</v>
      </c>
      <c r="T5416" s="1" t="str">
        <f t="shared" si="858"/>
        <v>Off-Peak</v>
      </c>
    </row>
    <row r="5417" spans="1:20" x14ac:dyDescent="0.25">
      <c r="A5417" s="85">
        <v>45151.916666653829</v>
      </c>
      <c r="B5417" s="1">
        <v>8</v>
      </c>
      <c r="C5417" s="1">
        <v>13</v>
      </c>
      <c r="D5417" s="1">
        <v>23</v>
      </c>
      <c r="E5417" s="1" t="str">
        <f t="shared" si="854"/>
        <v>Summer</v>
      </c>
      <c r="F5417" s="78">
        <v>1.2585999999999999</v>
      </c>
      <c r="G5417" s="79">
        <f t="shared" si="855"/>
        <v>2.3945665717677715</v>
      </c>
      <c r="J5417" s="78">
        <v>0</v>
      </c>
      <c r="K5417" s="80">
        <f t="shared" si="856"/>
        <v>0</v>
      </c>
      <c r="L5417" s="68" t="str">
        <f t="shared" si="849"/>
        <v>Normal</v>
      </c>
      <c r="N5417" s="67">
        <f t="shared" si="850"/>
        <v>0</v>
      </c>
      <c r="O5417" s="67">
        <f t="shared" si="851"/>
        <v>0</v>
      </c>
      <c r="P5417" s="81">
        <f t="shared" si="852"/>
        <v>2.3945665717677715</v>
      </c>
      <c r="Q5417" s="81">
        <f t="shared" si="853"/>
        <v>2.3945665717677715</v>
      </c>
      <c r="S5417" s="1">
        <f t="shared" si="857"/>
        <v>7</v>
      </c>
      <c r="T5417" s="1" t="str">
        <f t="shared" si="858"/>
        <v>Off-Peak</v>
      </c>
    </row>
    <row r="5418" spans="1:20" x14ac:dyDescent="0.25">
      <c r="A5418" s="85">
        <v>45151.958333320494</v>
      </c>
      <c r="B5418" s="1">
        <v>8</v>
      </c>
      <c r="C5418" s="1">
        <v>14</v>
      </c>
      <c r="D5418" s="1">
        <v>0</v>
      </c>
      <c r="E5418" s="1" t="str">
        <f t="shared" si="854"/>
        <v>Summer</v>
      </c>
      <c r="F5418" s="78">
        <v>1.1046</v>
      </c>
      <c r="G5418" s="79">
        <f t="shared" si="855"/>
        <v>2.1015717743323381</v>
      </c>
      <c r="J5418" s="78">
        <v>0</v>
      </c>
      <c r="K5418" s="80">
        <f t="shared" si="856"/>
        <v>0</v>
      </c>
      <c r="L5418" s="68" t="str">
        <f t="shared" si="849"/>
        <v>Normal</v>
      </c>
      <c r="N5418" s="67">
        <f t="shared" si="850"/>
        <v>0</v>
      </c>
      <c r="O5418" s="67">
        <f t="shared" si="851"/>
        <v>0</v>
      </c>
      <c r="P5418" s="81">
        <f t="shared" si="852"/>
        <v>2.1015717743323381</v>
      </c>
      <c r="Q5418" s="81">
        <f t="shared" si="853"/>
        <v>2.1015717743323381</v>
      </c>
      <c r="S5418" s="1">
        <f t="shared" si="857"/>
        <v>7</v>
      </c>
      <c r="T5418" s="1" t="str">
        <f t="shared" si="858"/>
        <v>Off-Peak</v>
      </c>
    </row>
    <row r="5419" spans="1:20" x14ac:dyDescent="0.25">
      <c r="A5419" s="85">
        <v>45151.999999987158</v>
      </c>
      <c r="B5419" s="1">
        <v>8</v>
      </c>
      <c r="C5419" s="1">
        <v>14</v>
      </c>
      <c r="D5419" s="1">
        <v>1</v>
      </c>
      <c r="E5419" s="1" t="str">
        <f t="shared" si="854"/>
        <v>Summer</v>
      </c>
      <c r="F5419" s="78">
        <v>0.96930000000000005</v>
      </c>
      <c r="G5419" s="79">
        <f t="shared" si="855"/>
        <v>1.8441549165854929</v>
      </c>
      <c r="J5419" s="78">
        <v>0</v>
      </c>
      <c r="K5419" s="80">
        <f t="shared" si="856"/>
        <v>0</v>
      </c>
      <c r="L5419" s="68" t="str">
        <f t="shared" si="849"/>
        <v>Normal</v>
      </c>
      <c r="N5419" s="67">
        <f t="shared" si="850"/>
        <v>0</v>
      </c>
      <c r="O5419" s="67">
        <f t="shared" si="851"/>
        <v>0</v>
      </c>
      <c r="P5419" s="81">
        <f t="shared" si="852"/>
        <v>1.8441549165854929</v>
      </c>
      <c r="Q5419" s="81">
        <f t="shared" si="853"/>
        <v>1.8441549165854929</v>
      </c>
      <c r="S5419" s="1">
        <f t="shared" si="857"/>
        <v>1</v>
      </c>
      <c r="T5419" s="1" t="str">
        <f t="shared" si="858"/>
        <v>Off-Peak</v>
      </c>
    </row>
    <row r="5420" spans="1:20" x14ac:dyDescent="0.25">
      <c r="A5420" s="85">
        <v>45152.041666653822</v>
      </c>
      <c r="B5420" s="1">
        <v>8</v>
      </c>
      <c r="C5420" s="1">
        <v>14</v>
      </c>
      <c r="D5420" s="1">
        <v>2</v>
      </c>
      <c r="E5420" s="1" t="str">
        <f t="shared" si="854"/>
        <v>Summer</v>
      </c>
      <c r="F5420" s="78">
        <v>0.87570000000000003</v>
      </c>
      <c r="G5420" s="79">
        <f t="shared" si="855"/>
        <v>1.6660749617805799</v>
      </c>
      <c r="J5420" s="78">
        <v>0</v>
      </c>
      <c r="K5420" s="80">
        <f t="shared" si="856"/>
        <v>0</v>
      </c>
      <c r="L5420" s="68" t="str">
        <f t="shared" si="849"/>
        <v>Normal</v>
      </c>
      <c r="N5420" s="67">
        <f t="shared" si="850"/>
        <v>0</v>
      </c>
      <c r="O5420" s="67">
        <f t="shared" si="851"/>
        <v>0</v>
      </c>
      <c r="P5420" s="81">
        <f t="shared" si="852"/>
        <v>1.6660749617805799</v>
      </c>
      <c r="Q5420" s="81">
        <f t="shared" si="853"/>
        <v>1.6660749617805799</v>
      </c>
      <c r="S5420" s="1">
        <f t="shared" si="857"/>
        <v>1</v>
      </c>
      <c r="T5420" s="1" t="str">
        <f t="shared" si="858"/>
        <v>Off-Peak</v>
      </c>
    </row>
    <row r="5421" spans="1:20" x14ac:dyDescent="0.25">
      <c r="A5421" s="85">
        <v>45152.083333320486</v>
      </c>
      <c r="B5421" s="1">
        <v>8</v>
      </c>
      <c r="C5421" s="1">
        <v>14</v>
      </c>
      <c r="D5421" s="1">
        <v>3</v>
      </c>
      <c r="E5421" s="1" t="str">
        <f t="shared" si="854"/>
        <v>Summer</v>
      </c>
      <c r="F5421" s="78">
        <v>0.80840000000000001</v>
      </c>
      <c r="G5421" s="79">
        <f t="shared" si="855"/>
        <v>1.5380324301740558</v>
      </c>
      <c r="J5421" s="78">
        <v>0</v>
      </c>
      <c r="K5421" s="80">
        <f t="shared" si="856"/>
        <v>0</v>
      </c>
      <c r="L5421" s="68" t="str">
        <f t="shared" si="849"/>
        <v>Normal</v>
      </c>
      <c r="N5421" s="67">
        <f t="shared" si="850"/>
        <v>0</v>
      </c>
      <c r="O5421" s="67">
        <f t="shared" si="851"/>
        <v>0</v>
      </c>
      <c r="P5421" s="81">
        <f t="shared" si="852"/>
        <v>1.5380324301740558</v>
      </c>
      <c r="Q5421" s="81">
        <f t="shared" si="853"/>
        <v>1.5380324301740558</v>
      </c>
      <c r="S5421" s="1">
        <f t="shared" si="857"/>
        <v>1</v>
      </c>
      <c r="T5421" s="1" t="str">
        <f t="shared" si="858"/>
        <v>Off-Peak</v>
      </c>
    </row>
    <row r="5422" spans="1:20" x14ac:dyDescent="0.25">
      <c r="A5422" s="85">
        <v>45152.124999987151</v>
      </c>
      <c r="B5422" s="1">
        <v>8</v>
      </c>
      <c r="C5422" s="1">
        <v>14</v>
      </c>
      <c r="D5422" s="1">
        <v>4</v>
      </c>
      <c r="E5422" s="1" t="str">
        <f t="shared" si="854"/>
        <v>Summer</v>
      </c>
      <c r="F5422" s="78">
        <v>0.76980000000000004</v>
      </c>
      <c r="G5422" s="79">
        <f t="shared" si="855"/>
        <v>1.4645934744532265</v>
      </c>
      <c r="J5422" s="78">
        <v>0</v>
      </c>
      <c r="K5422" s="80">
        <f t="shared" si="856"/>
        <v>0</v>
      </c>
      <c r="L5422" s="68" t="str">
        <f t="shared" si="849"/>
        <v>Normal</v>
      </c>
      <c r="N5422" s="67">
        <f t="shared" si="850"/>
        <v>0</v>
      </c>
      <c r="O5422" s="67">
        <f t="shared" si="851"/>
        <v>0</v>
      </c>
      <c r="P5422" s="81">
        <f t="shared" si="852"/>
        <v>1.4645934744532265</v>
      </c>
      <c r="Q5422" s="81">
        <f t="shared" si="853"/>
        <v>1.4645934744532265</v>
      </c>
      <c r="S5422" s="1">
        <f t="shared" si="857"/>
        <v>1</v>
      </c>
      <c r="T5422" s="1" t="str">
        <f t="shared" si="858"/>
        <v>Off-Peak</v>
      </c>
    </row>
    <row r="5423" spans="1:20" x14ac:dyDescent="0.25">
      <c r="A5423" s="85">
        <v>45152.166666653815</v>
      </c>
      <c r="B5423" s="1">
        <v>8</v>
      </c>
      <c r="C5423" s="1">
        <v>14</v>
      </c>
      <c r="D5423" s="1">
        <v>5</v>
      </c>
      <c r="E5423" s="1" t="str">
        <f t="shared" si="854"/>
        <v>Summer</v>
      </c>
      <c r="F5423" s="78">
        <v>0.74870000000000003</v>
      </c>
      <c r="G5423" s="79">
        <f t="shared" si="855"/>
        <v>1.4244493820773325</v>
      </c>
      <c r="J5423" s="78">
        <v>0</v>
      </c>
      <c r="K5423" s="80">
        <f t="shared" si="856"/>
        <v>0</v>
      </c>
      <c r="L5423" s="68" t="str">
        <f t="shared" si="849"/>
        <v>Normal</v>
      </c>
      <c r="N5423" s="67">
        <f t="shared" si="850"/>
        <v>0</v>
      </c>
      <c r="O5423" s="67">
        <f t="shared" si="851"/>
        <v>0</v>
      </c>
      <c r="P5423" s="81">
        <f t="shared" si="852"/>
        <v>1.4244493820773325</v>
      </c>
      <c r="Q5423" s="81">
        <f t="shared" si="853"/>
        <v>1.4244493820773325</v>
      </c>
      <c r="S5423" s="1">
        <f t="shared" si="857"/>
        <v>1</v>
      </c>
      <c r="T5423" s="1" t="str">
        <f t="shared" si="858"/>
        <v>Off-Peak</v>
      </c>
    </row>
    <row r="5424" spans="1:20" x14ac:dyDescent="0.25">
      <c r="A5424" s="85">
        <v>45152.208333320479</v>
      </c>
      <c r="B5424" s="1">
        <v>8</v>
      </c>
      <c r="C5424" s="1">
        <v>14</v>
      </c>
      <c r="D5424" s="1">
        <v>6</v>
      </c>
      <c r="E5424" s="1" t="str">
        <f t="shared" si="854"/>
        <v>Summer</v>
      </c>
      <c r="F5424" s="78">
        <v>0.75139999999999996</v>
      </c>
      <c r="G5424" s="79">
        <f t="shared" si="855"/>
        <v>1.429586303850551</v>
      </c>
      <c r="J5424" s="78">
        <v>9.6340000000000009E-2</v>
      </c>
      <c r="K5424" s="80">
        <f t="shared" si="856"/>
        <v>9.6340000000000009E-2</v>
      </c>
      <c r="L5424" s="68" t="str">
        <f t="shared" si="849"/>
        <v>Normal</v>
      </c>
      <c r="N5424" s="67">
        <f t="shared" si="850"/>
        <v>0</v>
      </c>
      <c r="O5424" s="67">
        <f t="shared" si="851"/>
        <v>9.6340000000000009E-2</v>
      </c>
      <c r="P5424" s="81">
        <f t="shared" si="852"/>
        <v>1.3332463038505509</v>
      </c>
      <c r="Q5424" s="81">
        <f t="shared" si="853"/>
        <v>1.3332463038505509</v>
      </c>
      <c r="S5424" s="1">
        <f t="shared" si="857"/>
        <v>1</v>
      </c>
      <c r="T5424" s="1" t="str">
        <f t="shared" si="858"/>
        <v>Peak</v>
      </c>
    </row>
    <row r="5425" spans="1:20" x14ac:dyDescent="0.25">
      <c r="A5425" s="85">
        <v>45152.249999987143</v>
      </c>
      <c r="B5425" s="1">
        <v>8</v>
      </c>
      <c r="C5425" s="1">
        <v>14</v>
      </c>
      <c r="D5425" s="1">
        <v>7</v>
      </c>
      <c r="E5425" s="1" t="str">
        <f t="shared" si="854"/>
        <v>Summer</v>
      </c>
      <c r="F5425" s="78">
        <v>0.77470000000000006</v>
      </c>
      <c r="G5425" s="79">
        <f t="shared" si="855"/>
        <v>1.4739160361898085</v>
      </c>
      <c r="J5425" s="78">
        <v>0.96994199999999997</v>
      </c>
      <c r="K5425" s="80">
        <f t="shared" si="856"/>
        <v>0.96994199999999997</v>
      </c>
      <c r="L5425" s="68" t="str">
        <f t="shared" si="849"/>
        <v>Normal</v>
      </c>
      <c r="N5425" s="67">
        <f t="shared" si="850"/>
        <v>0</v>
      </c>
      <c r="O5425" s="67">
        <f t="shared" si="851"/>
        <v>0.96994199999999997</v>
      </c>
      <c r="P5425" s="81">
        <f t="shared" si="852"/>
        <v>0.50397403618980852</v>
      </c>
      <c r="Q5425" s="81">
        <f t="shared" si="853"/>
        <v>0.50397403618980852</v>
      </c>
      <c r="S5425" s="1">
        <f t="shared" si="857"/>
        <v>1</v>
      </c>
      <c r="T5425" s="1" t="str">
        <f t="shared" si="858"/>
        <v>Peak</v>
      </c>
    </row>
    <row r="5426" spans="1:20" x14ac:dyDescent="0.25">
      <c r="A5426" s="85">
        <v>45152.291666653808</v>
      </c>
      <c r="B5426" s="1">
        <v>8</v>
      </c>
      <c r="C5426" s="1">
        <v>14</v>
      </c>
      <c r="D5426" s="1">
        <v>8</v>
      </c>
      <c r="E5426" s="1" t="str">
        <f t="shared" si="854"/>
        <v>Summer</v>
      </c>
      <c r="F5426" s="78">
        <v>0.81240000000000001</v>
      </c>
      <c r="G5426" s="79">
        <f t="shared" si="855"/>
        <v>1.5456426846528983</v>
      </c>
      <c r="J5426" s="78">
        <v>2.612495</v>
      </c>
      <c r="K5426" s="80">
        <f t="shared" si="856"/>
        <v>2.612495</v>
      </c>
      <c r="L5426" s="68" t="str">
        <f t="shared" si="849"/>
        <v>Normal</v>
      </c>
      <c r="N5426" s="67">
        <f t="shared" si="850"/>
        <v>1.0668523153471017</v>
      </c>
      <c r="O5426" s="67">
        <f t="shared" si="851"/>
        <v>1.5456426846528983</v>
      </c>
      <c r="P5426" s="81">
        <f t="shared" si="852"/>
        <v>0</v>
      </c>
      <c r="Q5426" s="81">
        <f t="shared" si="853"/>
        <v>-1.0668523153471017</v>
      </c>
      <c r="S5426" s="1">
        <f t="shared" si="857"/>
        <v>1</v>
      </c>
      <c r="T5426" s="1" t="str">
        <f t="shared" si="858"/>
        <v>Peak</v>
      </c>
    </row>
    <row r="5427" spans="1:20" x14ac:dyDescent="0.25">
      <c r="A5427" s="85">
        <v>45152.333333320472</v>
      </c>
      <c r="B5427" s="1">
        <v>8</v>
      </c>
      <c r="C5427" s="1">
        <v>14</v>
      </c>
      <c r="D5427" s="1">
        <v>9</v>
      </c>
      <c r="E5427" s="1" t="str">
        <f t="shared" si="854"/>
        <v>Summer</v>
      </c>
      <c r="F5427" s="78">
        <v>0.85570000000000002</v>
      </c>
      <c r="G5427" s="79">
        <f t="shared" si="855"/>
        <v>1.6280236893863675</v>
      </c>
      <c r="J5427" s="78">
        <v>3.9510039999999997</v>
      </c>
      <c r="K5427" s="80">
        <f t="shared" si="856"/>
        <v>3.9510039999999997</v>
      </c>
      <c r="L5427" s="68" t="str">
        <f t="shared" si="849"/>
        <v>Normal</v>
      </c>
      <c r="N5427" s="67">
        <f t="shared" si="850"/>
        <v>2.322980310613632</v>
      </c>
      <c r="O5427" s="67">
        <f t="shared" si="851"/>
        <v>1.6280236893863678</v>
      </c>
      <c r="P5427" s="81">
        <f t="shared" si="852"/>
        <v>0</v>
      </c>
      <c r="Q5427" s="81">
        <f t="shared" si="853"/>
        <v>-2.322980310613632</v>
      </c>
      <c r="S5427" s="1">
        <f t="shared" si="857"/>
        <v>1</v>
      </c>
      <c r="T5427" s="1" t="str">
        <f t="shared" si="858"/>
        <v>Peak</v>
      </c>
    </row>
    <row r="5428" spans="1:20" x14ac:dyDescent="0.25">
      <c r="A5428" s="85">
        <v>45152.374999987136</v>
      </c>
      <c r="B5428" s="1">
        <v>8</v>
      </c>
      <c r="C5428" s="1">
        <v>14</v>
      </c>
      <c r="D5428" s="1">
        <v>10</v>
      </c>
      <c r="E5428" s="1" t="str">
        <f t="shared" si="854"/>
        <v>Summer</v>
      </c>
      <c r="F5428" s="78">
        <v>0.90969999999999995</v>
      </c>
      <c r="G5428" s="79">
        <f t="shared" si="855"/>
        <v>1.7307621248507403</v>
      </c>
      <c r="J5428" s="78">
        <v>3.8870010000000002</v>
      </c>
      <c r="K5428" s="80">
        <f t="shared" si="856"/>
        <v>3.8870010000000002</v>
      </c>
      <c r="L5428" s="68" t="str">
        <f t="shared" si="849"/>
        <v>Normal</v>
      </c>
      <c r="N5428" s="67">
        <f t="shared" si="850"/>
        <v>2.1562388751492598</v>
      </c>
      <c r="O5428" s="67">
        <f t="shared" si="851"/>
        <v>1.7307621248507403</v>
      </c>
      <c r="P5428" s="81">
        <f t="shared" si="852"/>
        <v>0</v>
      </c>
      <c r="Q5428" s="81">
        <f t="shared" si="853"/>
        <v>-2.1562388751492598</v>
      </c>
      <c r="S5428" s="1">
        <f t="shared" si="857"/>
        <v>1</v>
      </c>
      <c r="T5428" s="1" t="str">
        <f t="shared" si="858"/>
        <v>Peak</v>
      </c>
    </row>
    <row r="5429" spans="1:20" x14ac:dyDescent="0.25">
      <c r="A5429" s="85">
        <v>45152.4166666538</v>
      </c>
      <c r="B5429" s="1">
        <v>8</v>
      </c>
      <c r="C5429" s="1">
        <v>14</v>
      </c>
      <c r="D5429" s="1">
        <v>11</v>
      </c>
      <c r="E5429" s="1" t="str">
        <f t="shared" si="854"/>
        <v>Summer</v>
      </c>
      <c r="F5429" s="78">
        <v>0.95569999999999999</v>
      </c>
      <c r="G5429" s="79">
        <f t="shared" si="855"/>
        <v>1.8182800513574284</v>
      </c>
      <c r="J5429" s="78">
        <v>5.0960140000000003</v>
      </c>
      <c r="K5429" s="80">
        <f t="shared" si="856"/>
        <v>5.0960140000000003</v>
      </c>
      <c r="L5429" s="68" t="str">
        <f t="shared" si="849"/>
        <v>Normal</v>
      </c>
      <c r="N5429" s="67">
        <f t="shared" si="850"/>
        <v>3.2777339486425721</v>
      </c>
      <c r="O5429" s="67">
        <f t="shared" si="851"/>
        <v>1.8182800513574282</v>
      </c>
      <c r="P5429" s="81">
        <f t="shared" si="852"/>
        <v>2.2204460492503131E-16</v>
      </c>
      <c r="Q5429" s="81">
        <f t="shared" si="853"/>
        <v>-3.2777339486425721</v>
      </c>
      <c r="S5429" s="1">
        <f t="shared" si="857"/>
        <v>1</v>
      </c>
      <c r="T5429" s="1" t="str">
        <f t="shared" si="858"/>
        <v>Peak</v>
      </c>
    </row>
    <row r="5430" spans="1:20" x14ac:dyDescent="0.25">
      <c r="A5430" s="85">
        <v>45152.458333320465</v>
      </c>
      <c r="B5430" s="1">
        <v>8</v>
      </c>
      <c r="C5430" s="1">
        <v>14</v>
      </c>
      <c r="D5430" s="1">
        <v>12</v>
      </c>
      <c r="E5430" s="1" t="str">
        <f t="shared" si="854"/>
        <v>Summer</v>
      </c>
      <c r="F5430" s="78">
        <v>0.99939999999999996</v>
      </c>
      <c r="G5430" s="79">
        <f t="shared" si="855"/>
        <v>1.9014220815387819</v>
      </c>
      <c r="J5430" s="78">
        <v>3.19563</v>
      </c>
      <c r="K5430" s="80">
        <f t="shared" si="856"/>
        <v>3.19563</v>
      </c>
      <c r="L5430" s="68" t="str">
        <f t="shared" si="849"/>
        <v>Normal</v>
      </c>
      <c r="N5430" s="67">
        <f t="shared" si="850"/>
        <v>1.2942079184612181</v>
      </c>
      <c r="O5430" s="67">
        <f t="shared" si="851"/>
        <v>1.9014220815387819</v>
      </c>
      <c r="P5430" s="81">
        <f t="shared" si="852"/>
        <v>0</v>
      </c>
      <c r="Q5430" s="81">
        <f t="shared" si="853"/>
        <v>-1.2942079184612181</v>
      </c>
      <c r="S5430" s="1">
        <f t="shared" si="857"/>
        <v>1</v>
      </c>
      <c r="T5430" s="1" t="str">
        <f t="shared" si="858"/>
        <v>Peak</v>
      </c>
    </row>
    <row r="5431" spans="1:20" x14ac:dyDescent="0.25">
      <c r="A5431" s="85">
        <v>45152.499999987129</v>
      </c>
      <c r="B5431" s="1">
        <v>8</v>
      </c>
      <c r="C5431" s="1">
        <v>14</v>
      </c>
      <c r="D5431" s="1">
        <v>13</v>
      </c>
      <c r="E5431" s="1" t="str">
        <f t="shared" si="854"/>
        <v>Summer</v>
      </c>
      <c r="F5431" s="78">
        <v>1.0276000000000001</v>
      </c>
      <c r="G5431" s="79">
        <f t="shared" si="855"/>
        <v>1.9550743756146214</v>
      </c>
      <c r="J5431" s="78">
        <v>2.1093539999999997</v>
      </c>
      <c r="K5431" s="80">
        <f t="shared" si="856"/>
        <v>2.1093539999999997</v>
      </c>
      <c r="L5431" s="68" t="str">
        <f t="shared" si="849"/>
        <v>Normal</v>
      </c>
      <c r="N5431" s="67">
        <f t="shared" si="850"/>
        <v>0.15427962438537834</v>
      </c>
      <c r="O5431" s="67">
        <f t="shared" si="851"/>
        <v>1.9550743756146214</v>
      </c>
      <c r="P5431" s="81">
        <f t="shared" si="852"/>
        <v>0</v>
      </c>
      <c r="Q5431" s="81">
        <f t="shared" si="853"/>
        <v>-0.15427962438537834</v>
      </c>
      <c r="S5431" s="1">
        <f t="shared" si="857"/>
        <v>1</v>
      </c>
      <c r="T5431" s="1" t="str">
        <f t="shared" si="858"/>
        <v>Peak</v>
      </c>
    </row>
    <row r="5432" spans="1:20" x14ac:dyDescent="0.25">
      <c r="A5432" s="85">
        <v>45152.541666653793</v>
      </c>
      <c r="B5432" s="1">
        <v>8</v>
      </c>
      <c r="C5432" s="1">
        <v>14</v>
      </c>
      <c r="D5432" s="1">
        <v>14</v>
      </c>
      <c r="E5432" s="1" t="str">
        <f t="shared" si="854"/>
        <v>Summer</v>
      </c>
      <c r="F5432" s="78">
        <v>1.0361</v>
      </c>
      <c r="G5432" s="79">
        <f t="shared" si="855"/>
        <v>1.9712461663821614</v>
      </c>
      <c r="J5432" s="78">
        <v>3.6514980000000001</v>
      </c>
      <c r="K5432" s="80">
        <f t="shared" si="856"/>
        <v>3.6514980000000001</v>
      </c>
      <c r="L5432" s="68" t="str">
        <f t="shared" si="849"/>
        <v>Normal</v>
      </c>
      <c r="N5432" s="67">
        <f t="shared" si="850"/>
        <v>1.6802518336178387</v>
      </c>
      <c r="O5432" s="67">
        <f t="shared" si="851"/>
        <v>1.9712461663821614</v>
      </c>
      <c r="P5432" s="81">
        <f t="shared" si="852"/>
        <v>0</v>
      </c>
      <c r="Q5432" s="81">
        <f t="shared" si="853"/>
        <v>-1.6802518336178387</v>
      </c>
      <c r="S5432" s="1">
        <f t="shared" si="857"/>
        <v>1</v>
      </c>
      <c r="T5432" s="1" t="str">
        <f t="shared" si="858"/>
        <v>Peak</v>
      </c>
    </row>
    <row r="5433" spans="1:20" x14ac:dyDescent="0.25">
      <c r="A5433" s="85">
        <v>45152.583333320457</v>
      </c>
      <c r="B5433" s="1">
        <v>8</v>
      </c>
      <c r="C5433" s="1">
        <v>14</v>
      </c>
      <c r="D5433" s="1">
        <v>15</v>
      </c>
      <c r="E5433" s="1" t="str">
        <f t="shared" si="854"/>
        <v>Summer</v>
      </c>
      <c r="F5433" s="78">
        <v>1.0311999999999999</v>
      </c>
      <c r="G5433" s="79">
        <f t="shared" si="855"/>
        <v>1.9619236046455792</v>
      </c>
      <c r="J5433" s="78">
        <v>1.4974179999999999</v>
      </c>
      <c r="K5433" s="80">
        <f t="shared" si="856"/>
        <v>1.4974179999999999</v>
      </c>
      <c r="L5433" s="68" t="str">
        <f t="shared" si="849"/>
        <v>Normal</v>
      </c>
      <c r="N5433" s="67">
        <f t="shared" si="850"/>
        <v>0</v>
      </c>
      <c r="O5433" s="67">
        <f t="shared" si="851"/>
        <v>1.4974179999999999</v>
      </c>
      <c r="P5433" s="81">
        <f t="shared" si="852"/>
        <v>0.46450560464557933</v>
      </c>
      <c r="Q5433" s="81">
        <f t="shared" si="853"/>
        <v>0.46450560464557933</v>
      </c>
      <c r="S5433" s="1">
        <f t="shared" si="857"/>
        <v>1</v>
      </c>
      <c r="T5433" s="1" t="str">
        <f t="shared" si="858"/>
        <v>Peak</v>
      </c>
    </row>
    <row r="5434" spans="1:20" x14ac:dyDescent="0.25">
      <c r="A5434" s="85">
        <v>45152.624999987122</v>
      </c>
      <c r="B5434" s="1">
        <v>8</v>
      </c>
      <c r="C5434" s="1">
        <v>14</v>
      </c>
      <c r="D5434" s="1">
        <v>16</v>
      </c>
      <c r="E5434" s="1" t="str">
        <f t="shared" si="854"/>
        <v>Summer</v>
      </c>
      <c r="F5434" s="78">
        <v>1.0499000000000001</v>
      </c>
      <c r="G5434" s="79">
        <f t="shared" si="855"/>
        <v>1.9975015443341679</v>
      </c>
      <c r="J5434" s="78">
        <v>1.6555090000000001</v>
      </c>
      <c r="K5434" s="80">
        <f t="shared" si="856"/>
        <v>1.6555090000000001</v>
      </c>
      <c r="L5434" s="68" t="str">
        <f t="shared" si="849"/>
        <v>Normal</v>
      </c>
      <c r="N5434" s="67">
        <f t="shared" si="850"/>
        <v>0</v>
      </c>
      <c r="O5434" s="67">
        <f t="shared" si="851"/>
        <v>1.6555090000000001</v>
      </c>
      <c r="P5434" s="81">
        <f t="shared" si="852"/>
        <v>0.34199254433416781</v>
      </c>
      <c r="Q5434" s="81">
        <f t="shared" si="853"/>
        <v>0.34199254433416781</v>
      </c>
      <c r="S5434" s="1">
        <f t="shared" si="857"/>
        <v>1</v>
      </c>
      <c r="T5434" s="1" t="str">
        <f t="shared" si="858"/>
        <v>Peak</v>
      </c>
    </row>
    <row r="5435" spans="1:20" x14ac:dyDescent="0.25">
      <c r="A5435" s="85">
        <v>45152.666666653786</v>
      </c>
      <c r="B5435" s="1">
        <v>8</v>
      </c>
      <c r="C5435" s="1">
        <v>14</v>
      </c>
      <c r="D5435" s="1">
        <v>17</v>
      </c>
      <c r="E5435" s="1" t="str">
        <f t="shared" si="854"/>
        <v>Summer</v>
      </c>
      <c r="F5435" s="78">
        <v>1.0979000000000001</v>
      </c>
      <c r="G5435" s="79">
        <f t="shared" si="855"/>
        <v>2.0888245980802771</v>
      </c>
      <c r="J5435" s="78">
        <v>0.64018700000000006</v>
      </c>
      <c r="K5435" s="80">
        <f t="shared" si="856"/>
        <v>0.64018700000000006</v>
      </c>
      <c r="L5435" s="68" t="str">
        <f t="shared" si="849"/>
        <v>Normal</v>
      </c>
      <c r="N5435" s="67">
        <f t="shared" si="850"/>
        <v>0</v>
      </c>
      <c r="O5435" s="67">
        <f t="shared" si="851"/>
        <v>0.64018700000000006</v>
      </c>
      <c r="P5435" s="81">
        <f t="shared" si="852"/>
        <v>1.448637598080277</v>
      </c>
      <c r="Q5435" s="81">
        <f t="shared" si="853"/>
        <v>1.448637598080277</v>
      </c>
      <c r="S5435" s="1">
        <f t="shared" si="857"/>
        <v>1</v>
      </c>
      <c r="T5435" s="1" t="str">
        <f t="shared" si="858"/>
        <v>Peak</v>
      </c>
    </row>
    <row r="5436" spans="1:20" x14ac:dyDescent="0.25">
      <c r="A5436" s="85">
        <v>45152.70833332045</v>
      </c>
      <c r="B5436" s="1">
        <v>8</v>
      </c>
      <c r="C5436" s="1">
        <v>14</v>
      </c>
      <c r="D5436" s="1">
        <v>18</v>
      </c>
      <c r="E5436" s="1" t="str">
        <f t="shared" si="854"/>
        <v>Summer</v>
      </c>
      <c r="F5436" s="78">
        <v>1.175</v>
      </c>
      <c r="G5436" s="79">
        <f t="shared" si="855"/>
        <v>2.2355122531599649</v>
      </c>
      <c r="J5436" s="78">
        <v>0.54829100000000008</v>
      </c>
      <c r="K5436" s="80">
        <f t="shared" si="856"/>
        <v>0.54829100000000008</v>
      </c>
      <c r="L5436" s="68" t="str">
        <f t="shared" si="849"/>
        <v>Normal</v>
      </c>
      <c r="N5436" s="67">
        <f t="shared" si="850"/>
        <v>0</v>
      </c>
      <c r="O5436" s="67">
        <f t="shared" si="851"/>
        <v>0.54829100000000008</v>
      </c>
      <c r="P5436" s="81">
        <f t="shared" si="852"/>
        <v>1.6872212531599649</v>
      </c>
      <c r="Q5436" s="81">
        <f t="shared" si="853"/>
        <v>1.6872212531599649</v>
      </c>
      <c r="S5436" s="1">
        <f t="shared" si="857"/>
        <v>1</v>
      </c>
      <c r="T5436" s="1" t="str">
        <f t="shared" si="858"/>
        <v>Peak</v>
      </c>
    </row>
    <row r="5437" spans="1:20" x14ac:dyDescent="0.25">
      <c r="A5437" s="85">
        <v>45152.749999987114</v>
      </c>
      <c r="B5437" s="1">
        <v>8</v>
      </c>
      <c r="C5437" s="1">
        <v>14</v>
      </c>
      <c r="D5437" s="1">
        <v>19</v>
      </c>
      <c r="E5437" s="1" t="str">
        <f t="shared" si="854"/>
        <v>Summer</v>
      </c>
      <c r="F5437" s="78">
        <v>1.2083999999999999</v>
      </c>
      <c r="G5437" s="79">
        <f t="shared" si="855"/>
        <v>2.2990578780582989</v>
      </c>
      <c r="J5437" s="78">
        <v>3.4460000000000003E-3</v>
      </c>
      <c r="K5437" s="80">
        <f t="shared" si="856"/>
        <v>3.4460000000000003E-3</v>
      </c>
      <c r="L5437" s="68" t="str">
        <f t="shared" si="849"/>
        <v>Normal</v>
      </c>
      <c r="N5437" s="67">
        <f t="shared" si="850"/>
        <v>0</v>
      </c>
      <c r="O5437" s="67">
        <f t="shared" si="851"/>
        <v>3.4460000000000003E-3</v>
      </c>
      <c r="P5437" s="81">
        <f t="shared" si="852"/>
        <v>2.295611878058299</v>
      </c>
      <c r="Q5437" s="81">
        <f t="shared" si="853"/>
        <v>2.295611878058299</v>
      </c>
      <c r="S5437" s="1">
        <f t="shared" si="857"/>
        <v>1</v>
      </c>
      <c r="T5437" s="1" t="str">
        <f t="shared" si="858"/>
        <v>Peak</v>
      </c>
    </row>
    <row r="5438" spans="1:20" x14ac:dyDescent="0.25">
      <c r="A5438" s="85">
        <v>45152.791666653779</v>
      </c>
      <c r="B5438" s="1">
        <v>8</v>
      </c>
      <c r="C5438" s="1">
        <v>14</v>
      </c>
      <c r="D5438" s="1">
        <v>20</v>
      </c>
      <c r="E5438" s="1" t="str">
        <f t="shared" si="854"/>
        <v>Summer</v>
      </c>
      <c r="F5438" s="78">
        <v>1.1927000000000001</v>
      </c>
      <c r="G5438" s="79">
        <f t="shared" si="855"/>
        <v>2.2691876292288429</v>
      </c>
      <c r="J5438" s="78">
        <v>0</v>
      </c>
      <c r="K5438" s="80">
        <f t="shared" si="856"/>
        <v>0</v>
      </c>
      <c r="L5438" s="68" t="str">
        <f t="shared" si="849"/>
        <v>Normal</v>
      </c>
      <c r="N5438" s="67">
        <f t="shared" si="850"/>
        <v>0</v>
      </c>
      <c r="O5438" s="67">
        <f t="shared" si="851"/>
        <v>0</v>
      </c>
      <c r="P5438" s="81">
        <f t="shared" si="852"/>
        <v>2.2691876292288429</v>
      </c>
      <c r="Q5438" s="81">
        <f t="shared" si="853"/>
        <v>2.2691876292288429</v>
      </c>
      <c r="S5438" s="1">
        <f t="shared" si="857"/>
        <v>1</v>
      </c>
      <c r="T5438" s="1" t="str">
        <f t="shared" si="858"/>
        <v>Peak</v>
      </c>
    </row>
    <row r="5439" spans="1:20" x14ac:dyDescent="0.25">
      <c r="A5439" s="85">
        <v>45152.833333320443</v>
      </c>
      <c r="B5439" s="1">
        <v>8</v>
      </c>
      <c r="C5439" s="1">
        <v>14</v>
      </c>
      <c r="D5439" s="1">
        <v>21</v>
      </c>
      <c r="E5439" s="1" t="str">
        <f t="shared" si="854"/>
        <v>Summer</v>
      </c>
      <c r="F5439" s="78">
        <v>1.1846000000000001</v>
      </c>
      <c r="G5439" s="79">
        <f t="shared" si="855"/>
        <v>2.2537768639091871</v>
      </c>
      <c r="J5439" s="78">
        <v>0</v>
      </c>
      <c r="K5439" s="80">
        <f t="shared" si="856"/>
        <v>0</v>
      </c>
      <c r="L5439" s="68" t="str">
        <f t="shared" si="849"/>
        <v>Normal</v>
      </c>
      <c r="N5439" s="67">
        <f t="shared" si="850"/>
        <v>0</v>
      </c>
      <c r="O5439" s="67">
        <f t="shared" si="851"/>
        <v>0</v>
      </c>
      <c r="P5439" s="81">
        <f t="shared" si="852"/>
        <v>2.2537768639091871</v>
      </c>
      <c r="Q5439" s="81">
        <f t="shared" si="853"/>
        <v>2.2537768639091871</v>
      </c>
      <c r="S5439" s="1">
        <f t="shared" si="857"/>
        <v>1</v>
      </c>
      <c r="T5439" s="1" t="str">
        <f t="shared" si="858"/>
        <v>Peak</v>
      </c>
    </row>
    <row r="5440" spans="1:20" x14ac:dyDescent="0.25">
      <c r="A5440" s="85">
        <v>45152.874999987107</v>
      </c>
      <c r="B5440" s="1">
        <v>8</v>
      </c>
      <c r="C5440" s="1">
        <v>14</v>
      </c>
      <c r="D5440" s="1">
        <v>22</v>
      </c>
      <c r="E5440" s="1" t="str">
        <f t="shared" si="854"/>
        <v>Summer</v>
      </c>
      <c r="F5440" s="78">
        <v>1.1396999999999999</v>
      </c>
      <c r="G5440" s="79">
        <f t="shared" si="855"/>
        <v>2.1683517573841802</v>
      </c>
      <c r="J5440" s="78">
        <v>0</v>
      </c>
      <c r="K5440" s="80">
        <f t="shared" si="856"/>
        <v>0</v>
      </c>
      <c r="L5440" s="68" t="str">
        <f t="shared" si="849"/>
        <v>Normal</v>
      </c>
      <c r="N5440" s="67">
        <f t="shared" si="850"/>
        <v>0</v>
      </c>
      <c r="O5440" s="67">
        <f t="shared" si="851"/>
        <v>0</v>
      </c>
      <c r="P5440" s="81">
        <f t="shared" si="852"/>
        <v>2.1683517573841802</v>
      </c>
      <c r="Q5440" s="81">
        <f t="shared" si="853"/>
        <v>2.1683517573841802</v>
      </c>
      <c r="S5440" s="1">
        <f t="shared" si="857"/>
        <v>1</v>
      </c>
      <c r="T5440" s="1" t="str">
        <f t="shared" si="858"/>
        <v>Off-Peak</v>
      </c>
    </row>
    <row r="5441" spans="1:20" x14ac:dyDescent="0.25">
      <c r="A5441" s="85">
        <v>45152.916666653771</v>
      </c>
      <c r="B5441" s="1">
        <v>8</v>
      </c>
      <c r="C5441" s="1">
        <v>14</v>
      </c>
      <c r="D5441" s="1">
        <v>23</v>
      </c>
      <c r="E5441" s="1" t="str">
        <f t="shared" si="854"/>
        <v>Summer</v>
      </c>
      <c r="F5441" s="78">
        <v>1.0356000000000001</v>
      </c>
      <c r="G5441" s="79">
        <f t="shared" si="855"/>
        <v>1.9702948845723063</v>
      </c>
      <c r="J5441" s="78">
        <v>0</v>
      </c>
      <c r="K5441" s="80">
        <f t="shared" si="856"/>
        <v>0</v>
      </c>
      <c r="L5441" s="68" t="str">
        <f t="shared" si="849"/>
        <v>Normal</v>
      </c>
      <c r="N5441" s="67">
        <f t="shared" si="850"/>
        <v>0</v>
      </c>
      <c r="O5441" s="67">
        <f t="shared" si="851"/>
        <v>0</v>
      </c>
      <c r="P5441" s="81">
        <f t="shared" si="852"/>
        <v>1.9702948845723063</v>
      </c>
      <c r="Q5441" s="81">
        <f t="shared" si="853"/>
        <v>1.9702948845723063</v>
      </c>
      <c r="S5441" s="1">
        <f t="shared" si="857"/>
        <v>1</v>
      </c>
      <c r="T5441" s="1" t="str">
        <f t="shared" si="858"/>
        <v>Off-Peak</v>
      </c>
    </row>
    <row r="5442" spans="1:20" x14ac:dyDescent="0.25">
      <c r="A5442" s="85">
        <v>45152.958333320435</v>
      </c>
      <c r="B5442" s="1">
        <v>8</v>
      </c>
      <c r="C5442" s="1">
        <v>15</v>
      </c>
      <c r="D5442" s="1">
        <v>0</v>
      </c>
      <c r="E5442" s="1" t="str">
        <f t="shared" si="854"/>
        <v>Summer</v>
      </c>
      <c r="F5442" s="78">
        <v>0.90069999999999995</v>
      </c>
      <c r="G5442" s="79">
        <f t="shared" si="855"/>
        <v>1.7136390522733449</v>
      </c>
      <c r="J5442" s="78">
        <v>0</v>
      </c>
      <c r="K5442" s="80">
        <f t="shared" si="856"/>
        <v>0</v>
      </c>
      <c r="L5442" s="68" t="str">
        <f t="shared" si="849"/>
        <v>Normal</v>
      </c>
      <c r="N5442" s="67">
        <f t="shared" si="850"/>
        <v>0</v>
      </c>
      <c r="O5442" s="67">
        <f t="shared" si="851"/>
        <v>0</v>
      </c>
      <c r="P5442" s="81">
        <f t="shared" si="852"/>
        <v>1.7136390522733449</v>
      </c>
      <c r="Q5442" s="81">
        <f t="shared" si="853"/>
        <v>1.7136390522733449</v>
      </c>
      <c r="S5442" s="1">
        <f t="shared" si="857"/>
        <v>1</v>
      </c>
      <c r="T5442" s="1" t="str">
        <f t="shared" si="858"/>
        <v>Off-Peak</v>
      </c>
    </row>
    <row r="5443" spans="1:20" x14ac:dyDescent="0.25">
      <c r="A5443" s="85">
        <v>45152.9999999871</v>
      </c>
      <c r="B5443" s="1">
        <v>8</v>
      </c>
      <c r="C5443" s="1">
        <v>15</v>
      </c>
      <c r="D5443" s="1">
        <v>1</v>
      </c>
      <c r="E5443" s="1" t="str">
        <f t="shared" si="854"/>
        <v>Summer</v>
      </c>
      <c r="F5443" s="78">
        <v>0.79869999999999997</v>
      </c>
      <c r="G5443" s="79">
        <f t="shared" si="855"/>
        <v>1.519577563062863</v>
      </c>
      <c r="J5443" s="78">
        <v>0</v>
      </c>
      <c r="K5443" s="80">
        <f t="shared" si="856"/>
        <v>0</v>
      </c>
      <c r="L5443" s="68" t="str">
        <f t="shared" si="849"/>
        <v>Normal</v>
      </c>
      <c r="N5443" s="67">
        <f t="shared" si="850"/>
        <v>0</v>
      </c>
      <c r="O5443" s="67">
        <f t="shared" si="851"/>
        <v>0</v>
      </c>
      <c r="P5443" s="81">
        <f t="shared" si="852"/>
        <v>1.519577563062863</v>
      </c>
      <c r="Q5443" s="81">
        <f t="shared" si="853"/>
        <v>1.519577563062863</v>
      </c>
      <c r="S5443" s="1">
        <f t="shared" si="857"/>
        <v>2</v>
      </c>
      <c r="T5443" s="1" t="str">
        <f t="shared" si="858"/>
        <v>Off-Peak</v>
      </c>
    </row>
    <row r="5444" spans="1:20" x14ac:dyDescent="0.25">
      <c r="A5444" s="85">
        <v>45153.041666653764</v>
      </c>
      <c r="B5444" s="1">
        <v>8</v>
      </c>
      <c r="C5444" s="1">
        <v>15</v>
      </c>
      <c r="D5444" s="1">
        <v>2</v>
      </c>
      <c r="E5444" s="1" t="str">
        <f t="shared" si="854"/>
        <v>Summer</v>
      </c>
      <c r="F5444" s="78">
        <v>0.7288</v>
      </c>
      <c r="G5444" s="79">
        <f t="shared" si="855"/>
        <v>1.3865883660450915</v>
      </c>
      <c r="J5444" s="78">
        <v>0</v>
      </c>
      <c r="K5444" s="80">
        <f t="shared" si="856"/>
        <v>0</v>
      </c>
      <c r="L5444" s="68" t="str">
        <f t="shared" si="849"/>
        <v>Normal</v>
      </c>
      <c r="N5444" s="67">
        <f t="shared" si="850"/>
        <v>0</v>
      </c>
      <c r="O5444" s="67">
        <f t="shared" si="851"/>
        <v>0</v>
      </c>
      <c r="P5444" s="81">
        <f t="shared" si="852"/>
        <v>1.3865883660450915</v>
      </c>
      <c r="Q5444" s="81">
        <f t="shared" si="853"/>
        <v>1.3865883660450915</v>
      </c>
      <c r="S5444" s="1">
        <f t="shared" si="857"/>
        <v>2</v>
      </c>
      <c r="T5444" s="1" t="str">
        <f t="shared" si="858"/>
        <v>Off-Peak</v>
      </c>
    </row>
    <row r="5445" spans="1:20" x14ac:dyDescent="0.25">
      <c r="A5445" s="85">
        <v>45153.083333320428</v>
      </c>
      <c r="B5445" s="1">
        <v>8</v>
      </c>
      <c r="C5445" s="1">
        <v>15</v>
      </c>
      <c r="D5445" s="1">
        <v>3</v>
      </c>
      <c r="E5445" s="1" t="str">
        <f t="shared" si="854"/>
        <v>Summer</v>
      </c>
      <c r="F5445" s="78">
        <v>0.68430000000000002</v>
      </c>
      <c r="G5445" s="79">
        <f t="shared" si="855"/>
        <v>1.3019242849679693</v>
      </c>
      <c r="J5445" s="78">
        <v>0</v>
      </c>
      <c r="K5445" s="80">
        <f t="shared" si="856"/>
        <v>0</v>
      </c>
      <c r="L5445" s="68" t="str">
        <f t="shared" si="849"/>
        <v>Normal</v>
      </c>
      <c r="N5445" s="67">
        <f t="shared" si="850"/>
        <v>0</v>
      </c>
      <c r="O5445" s="67">
        <f t="shared" si="851"/>
        <v>0</v>
      </c>
      <c r="P5445" s="81">
        <f t="shared" si="852"/>
        <v>1.3019242849679693</v>
      </c>
      <c r="Q5445" s="81">
        <f t="shared" si="853"/>
        <v>1.3019242849679693</v>
      </c>
      <c r="S5445" s="1">
        <f t="shared" si="857"/>
        <v>2</v>
      </c>
      <c r="T5445" s="1" t="str">
        <f t="shared" si="858"/>
        <v>Off-Peak</v>
      </c>
    </row>
    <row r="5446" spans="1:20" x14ac:dyDescent="0.25">
      <c r="A5446" s="85">
        <v>45153.124999987092</v>
      </c>
      <c r="B5446" s="1">
        <v>8</v>
      </c>
      <c r="C5446" s="1">
        <v>15</v>
      </c>
      <c r="D5446" s="1">
        <v>4</v>
      </c>
      <c r="E5446" s="1" t="str">
        <f t="shared" si="854"/>
        <v>Summer</v>
      </c>
      <c r="F5446" s="78">
        <v>0.65669999999999995</v>
      </c>
      <c r="G5446" s="79">
        <f t="shared" si="855"/>
        <v>1.2494135290639565</v>
      </c>
      <c r="J5446" s="78">
        <v>0</v>
      </c>
      <c r="K5446" s="80">
        <f t="shared" si="856"/>
        <v>0</v>
      </c>
      <c r="L5446" s="68" t="str">
        <f t="shared" si="849"/>
        <v>Normal</v>
      </c>
      <c r="N5446" s="67">
        <f t="shared" si="850"/>
        <v>0</v>
      </c>
      <c r="O5446" s="67">
        <f t="shared" si="851"/>
        <v>0</v>
      </c>
      <c r="P5446" s="81">
        <f t="shared" si="852"/>
        <v>1.2494135290639565</v>
      </c>
      <c r="Q5446" s="81">
        <f t="shared" si="853"/>
        <v>1.2494135290639565</v>
      </c>
      <c r="S5446" s="1">
        <f t="shared" si="857"/>
        <v>2</v>
      </c>
      <c r="T5446" s="1" t="str">
        <f t="shared" si="858"/>
        <v>Off-Peak</v>
      </c>
    </row>
    <row r="5447" spans="1:20" x14ac:dyDescent="0.25">
      <c r="A5447" s="85">
        <v>45153.166666653757</v>
      </c>
      <c r="B5447" s="1">
        <v>8</v>
      </c>
      <c r="C5447" s="1">
        <v>15</v>
      </c>
      <c r="D5447" s="1">
        <v>5</v>
      </c>
      <c r="E5447" s="1" t="str">
        <f t="shared" si="854"/>
        <v>Summer</v>
      </c>
      <c r="F5447" s="78">
        <v>0.64339999999999997</v>
      </c>
      <c r="G5447" s="79">
        <f t="shared" si="855"/>
        <v>1.2241094329218054</v>
      </c>
      <c r="J5447" s="78">
        <v>0</v>
      </c>
      <c r="K5447" s="80">
        <f t="shared" si="856"/>
        <v>0</v>
      </c>
      <c r="L5447" s="68" t="str">
        <f t="shared" si="849"/>
        <v>Normal</v>
      </c>
      <c r="N5447" s="67">
        <f t="shared" si="850"/>
        <v>0</v>
      </c>
      <c r="O5447" s="67">
        <f t="shared" si="851"/>
        <v>0</v>
      </c>
      <c r="P5447" s="81">
        <f t="shared" si="852"/>
        <v>1.2241094329218054</v>
      </c>
      <c r="Q5447" s="81">
        <f t="shared" si="853"/>
        <v>1.2241094329218054</v>
      </c>
      <c r="S5447" s="1">
        <f t="shared" si="857"/>
        <v>2</v>
      </c>
      <c r="T5447" s="1" t="str">
        <f t="shared" si="858"/>
        <v>Off-Peak</v>
      </c>
    </row>
    <row r="5448" spans="1:20" x14ac:dyDescent="0.25">
      <c r="A5448" s="85">
        <v>45153.208333320421</v>
      </c>
      <c r="B5448" s="1">
        <v>8</v>
      </c>
      <c r="C5448" s="1">
        <v>15</v>
      </c>
      <c r="D5448" s="1">
        <v>6</v>
      </c>
      <c r="E5448" s="1" t="str">
        <f t="shared" si="854"/>
        <v>Summer</v>
      </c>
      <c r="F5448" s="78">
        <v>0.65090000000000003</v>
      </c>
      <c r="G5448" s="79">
        <f t="shared" si="855"/>
        <v>1.2383786600696352</v>
      </c>
      <c r="J5448" s="78">
        <v>0.101997</v>
      </c>
      <c r="K5448" s="80">
        <f t="shared" si="856"/>
        <v>0.101997</v>
      </c>
      <c r="L5448" s="68" t="str">
        <f t="shared" si="849"/>
        <v>Normal</v>
      </c>
      <c r="N5448" s="67">
        <f t="shared" si="850"/>
        <v>0</v>
      </c>
      <c r="O5448" s="67">
        <f t="shared" si="851"/>
        <v>0.101997</v>
      </c>
      <c r="P5448" s="81">
        <f t="shared" si="852"/>
        <v>1.136381660069635</v>
      </c>
      <c r="Q5448" s="81">
        <f t="shared" si="853"/>
        <v>1.136381660069635</v>
      </c>
      <c r="S5448" s="1">
        <f t="shared" si="857"/>
        <v>2</v>
      </c>
      <c r="T5448" s="1" t="str">
        <f t="shared" si="858"/>
        <v>Peak</v>
      </c>
    </row>
    <row r="5449" spans="1:20" x14ac:dyDescent="0.25">
      <c r="A5449" s="85">
        <v>45153.249999987085</v>
      </c>
      <c r="B5449" s="1">
        <v>8</v>
      </c>
      <c r="C5449" s="1">
        <v>15</v>
      </c>
      <c r="D5449" s="1">
        <v>7</v>
      </c>
      <c r="E5449" s="1" t="str">
        <f t="shared" si="854"/>
        <v>Summer</v>
      </c>
      <c r="F5449" s="78">
        <v>0.67230000000000001</v>
      </c>
      <c r="G5449" s="79">
        <f t="shared" si="855"/>
        <v>1.2790935215314421</v>
      </c>
      <c r="J5449" s="78">
        <v>0.88835699999999995</v>
      </c>
      <c r="K5449" s="80">
        <f t="shared" si="856"/>
        <v>0.88835699999999995</v>
      </c>
      <c r="L5449" s="68" t="str">
        <f t="shared" si="849"/>
        <v>Normal</v>
      </c>
      <c r="N5449" s="67">
        <f t="shared" si="850"/>
        <v>0</v>
      </c>
      <c r="O5449" s="67">
        <f t="shared" si="851"/>
        <v>0.88835699999999995</v>
      </c>
      <c r="P5449" s="81">
        <f t="shared" si="852"/>
        <v>0.39073652153144212</v>
      </c>
      <c r="Q5449" s="81">
        <f t="shared" si="853"/>
        <v>0.39073652153144212</v>
      </c>
      <c r="S5449" s="1">
        <f t="shared" si="857"/>
        <v>2</v>
      </c>
      <c r="T5449" s="1" t="str">
        <f t="shared" si="858"/>
        <v>Peak</v>
      </c>
    </row>
    <row r="5450" spans="1:20" x14ac:dyDescent="0.25">
      <c r="A5450" s="85">
        <v>45153.291666653749</v>
      </c>
      <c r="B5450" s="1">
        <v>8</v>
      </c>
      <c r="C5450" s="1">
        <v>15</v>
      </c>
      <c r="D5450" s="1">
        <v>8</v>
      </c>
      <c r="E5450" s="1" t="str">
        <f t="shared" si="854"/>
        <v>Summer</v>
      </c>
      <c r="F5450" s="78">
        <v>0.69779999999999998</v>
      </c>
      <c r="G5450" s="79">
        <f t="shared" si="855"/>
        <v>1.3276088938340624</v>
      </c>
      <c r="J5450" s="78">
        <v>2.653546</v>
      </c>
      <c r="K5450" s="80">
        <f t="shared" si="856"/>
        <v>2.653546</v>
      </c>
      <c r="L5450" s="68" t="str">
        <f t="shared" si="849"/>
        <v>Normal</v>
      </c>
      <c r="N5450" s="67">
        <f t="shared" si="850"/>
        <v>1.3259371061659375</v>
      </c>
      <c r="O5450" s="67">
        <f t="shared" si="851"/>
        <v>1.3276088938340624</v>
      </c>
      <c r="P5450" s="81">
        <f t="shared" si="852"/>
        <v>0</v>
      </c>
      <c r="Q5450" s="81">
        <f t="shared" si="853"/>
        <v>-1.3259371061659375</v>
      </c>
      <c r="S5450" s="1">
        <f t="shared" si="857"/>
        <v>2</v>
      </c>
      <c r="T5450" s="1" t="str">
        <f t="shared" si="858"/>
        <v>Peak</v>
      </c>
    </row>
    <row r="5451" spans="1:20" x14ac:dyDescent="0.25">
      <c r="A5451" s="85">
        <v>45153.333333320414</v>
      </c>
      <c r="B5451" s="1">
        <v>8</v>
      </c>
      <c r="C5451" s="1">
        <v>15</v>
      </c>
      <c r="D5451" s="1">
        <v>9</v>
      </c>
      <c r="E5451" s="1" t="str">
        <f t="shared" si="854"/>
        <v>Summer</v>
      </c>
      <c r="F5451" s="78">
        <v>0.72919999999999996</v>
      </c>
      <c r="G5451" s="79">
        <f t="shared" si="855"/>
        <v>1.3873493914929755</v>
      </c>
      <c r="J5451" s="78">
        <v>4.0881020000000001</v>
      </c>
      <c r="K5451" s="80">
        <f t="shared" si="856"/>
        <v>4.0881020000000001</v>
      </c>
      <c r="L5451" s="68" t="str">
        <f t="shared" si="849"/>
        <v>Normal</v>
      </c>
      <c r="N5451" s="67">
        <f t="shared" si="850"/>
        <v>2.7007526085070248</v>
      </c>
      <c r="O5451" s="67">
        <f t="shared" si="851"/>
        <v>1.3873493914929753</v>
      </c>
      <c r="P5451" s="81">
        <f t="shared" si="852"/>
        <v>2.2204460492503131E-16</v>
      </c>
      <c r="Q5451" s="81">
        <f t="shared" si="853"/>
        <v>-2.7007526085070248</v>
      </c>
      <c r="S5451" s="1">
        <f t="shared" si="857"/>
        <v>2</v>
      </c>
      <c r="T5451" s="1" t="str">
        <f t="shared" si="858"/>
        <v>Peak</v>
      </c>
    </row>
    <row r="5452" spans="1:20" x14ac:dyDescent="0.25">
      <c r="A5452" s="85">
        <v>45153.374999987078</v>
      </c>
      <c r="B5452" s="1">
        <v>8</v>
      </c>
      <c r="C5452" s="1">
        <v>15</v>
      </c>
      <c r="D5452" s="1">
        <v>10</v>
      </c>
      <c r="E5452" s="1" t="str">
        <f t="shared" si="854"/>
        <v>Summer</v>
      </c>
      <c r="F5452" s="78">
        <v>0.76349999999999996</v>
      </c>
      <c r="G5452" s="79">
        <f t="shared" si="855"/>
        <v>1.4526073236490493</v>
      </c>
      <c r="J5452" s="78">
        <v>5.1962150000000005</v>
      </c>
      <c r="K5452" s="80">
        <f t="shared" si="856"/>
        <v>5.1962150000000005</v>
      </c>
      <c r="L5452" s="68" t="str">
        <f t="shared" si="849"/>
        <v>Normal</v>
      </c>
      <c r="N5452" s="67">
        <f t="shared" si="850"/>
        <v>3.7436076763509512</v>
      </c>
      <c r="O5452" s="67">
        <f t="shared" si="851"/>
        <v>1.4526073236490493</v>
      </c>
      <c r="P5452" s="81">
        <f t="shared" si="852"/>
        <v>0</v>
      </c>
      <c r="Q5452" s="81">
        <f t="shared" si="853"/>
        <v>-3.7436076763509512</v>
      </c>
      <c r="S5452" s="1">
        <f t="shared" si="857"/>
        <v>2</v>
      </c>
      <c r="T5452" s="1" t="str">
        <f t="shared" si="858"/>
        <v>Peak</v>
      </c>
    </row>
    <row r="5453" spans="1:20" x14ac:dyDescent="0.25">
      <c r="A5453" s="85">
        <v>45153.416666653742</v>
      </c>
      <c r="B5453" s="1">
        <v>8</v>
      </c>
      <c r="C5453" s="1">
        <v>15</v>
      </c>
      <c r="D5453" s="1">
        <v>11</v>
      </c>
      <c r="E5453" s="1" t="str">
        <f t="shared" si="854"/>
        <v>Summer</v>
      </c>
      <c r="F5453" s="78">
        <v>0.79990000000000006</v>
      </c>
      <c r="G5453" s="79">
        <f t="shared" si="855"/>
        <v>1.5218606394065157</v>
      </c>
      <c r="J5453" s="78">
        <v>5.9597600000000002</v>
      </c>
      <c r="K5453" s="80">
        <f t="shared" si="856"/>
        <v>5.9597600000000002</v>
      </c>
      <c r="L5453" s="68" t="str">
        <f t="shared" si="849"/>
        <v>Normal</v>
      </c>
      <c r="N5453" s="67">
        <f t="shared" si="850"/>
        <v>4.4378993605934847</v>
      </c>
      <c r="O5453" s="67">
        <f t="shared" si="851"/>
        <v>1.5218606394065155</v>
      </c>
      <c r="P5453" s="81">
        <f t="shared" si="852"/>
        <v>2.2204460492503131E-16</v>
      </c>
      <c r="Q5453" s="81">
        <f t="shared" si="853"/>
        <v>-4.4378993605934847</v>
      </c>
      <c r="S5453" s="1">
        <f t="shared" si="857"/>
        <v>2</v>
      </c>
      <c r="T5453" s="1" t="str">
        <f t="shared" si="858"/>
        <v>Peak</v>
      </c>
    </row>
    <row r="5454" spans="1:20" x14ac:dyDescent="0.25">
      <c r="A5454" s="85">
        <v>45153.458333320406</v>
      </c>
      <c r="B5454" s="1">
        <v>8</v>
      </c>
      <c r="C5454" s="1">
        <v>15</v>
      </c>
      <c r="D5454" s="1">
        <v>12</v>
      </c>
      <c r="E5454" s="1" t="str">
        <f t="shared" si="854"/>
        <v>Summer</v>
      </c>
      <c r="F5454" s="78">
        <v>0.85870000000000002</v>
      </c>
      <c r="G5454" s="79">
        <f t="shared" si="855"/>
        <v>1.6337313802454994</v>
      </c>
      <c r="J5454" s="78">
        <v>6.2260150000000003</v>
      </c>
      <c r="K5454" s="80">
        <f t="shared" si="856"/>
        <v>6.2260150000000003</v>
      </c>
      <c r="L5454" s="68" t="str">
        <f t="shared" si="849"/>
        <v>Normal</v>
      </c>
      <c r="N5454" s="67">
        <f t="shared" si="850"/>
        <v>4.5922836197545012</v>
      </c>
      <c r="O5454" s="67">
        <f t="shared" si="851"/>
        <v>1.6337313802454991</v>
      </c>
      <c r="P5454" s="81">
        <f t="shared" si="852"/>
        <v>2.2204460492503131E-16</v>
      </c>
      <c r="Q5454" s="81">
        <f t="shared" si="853"/>
        <v>-4.5922836197545012</v>
      </c>
      <c r="S5454" s="1">
        <f t="shared" si="857"/>
        <v>2</v>
      </c>
      <c r="T5454" s="1" t="str">
        <f t="shared" si="858"/>
        <v>Peak</v>
      </c>
    </row>
    <row r="5455" spans="1:20" x14ac:dyDescent="0.25">
      <c r="A5455" s="85">
        <v>45153.499999987071</v>
      </c>
      <c r="B5455" s="1">
        <v>8</v>
      </c>
      <c r="C5455" s="1">
        <v>15</v>
      </c>
      <c r="D5455" s="1">
        <v>13</v>
      </c>
      <c r="E5455" s="1" t="str">
        <f t="shared" si="854"/>
        <v>Summer</v>
      </c>
      <c r="F5455" s="78">
        <v>0.93010000000000004</v>
      </c>
      <c r="G5455" s="79">
        <f t="shared" si="855"/>
        <v>1.7695744226928369</v>
      </c>
      <c r="J5455" s="78">
        <v>6.1868370000000006</v>
      </c>
      <c r="K5455" s="80">
        <f t="shared" si="856"/>
        <v>6.1868370000000006</v>
      </c>
      <c r="L5455" s="68" t="str">
        <f t="shared" si="849"/>
        <v>Normal</v>
      </c>
      <c r="N5455" s="67">
        <f t="shared" si="850"/>
        <v>4.4172625773071639</v>
      </c>
      <c r="O5455" s="67">
        <f t="shared" si="851"/>
        <v>1.7695744226928367</v>
      </c>
      <c r="P5455" s="81">
        <f t="shared" si="852"/>
        <v>2.2204460492503131E-16</v>
      </c>
      <c r="Q5455" s="81">
        <f t="shared" si="853"/>
        <v>-4.4172625773071639</v>
      </c>
      <c r="S5455" s="1">
        <f t="shared" si="857"/>
        <v>2</v>
      </c>
      <c r="T5455" s="1" t="str">
        <f t="shared" si="858"/>
        <v>Peak</v>
      </c>
    </row>
    <row r="5456" spans="1:20" x14ac:dyDescent="0.25">
      <c r="A5456" s="85">
        <v>45153.541666653735</v>
      </c>
      <c r="B5456" s="1">
        <v>8</v>
      </c>
      <c r="C5456" s="1">
        <v>15</v>
      </c>
      <c r="D5456" s="1">
        <v>14</v>
      </c>
      <c r="E5456" s="1" t="str">
        <f t="shared" si="854"/>
        <v>Summer</v>
      </c>
      <c r="F5456" s="78">
        <v>1.0046999999999999</v>
      </c>
      <c r="G5456" s="79">
        <f t="shared" si="855"/>
        <v>1.9115056687232481</v>
      </c>
      <c r="J5456" s="78">
        <v>5.8718329999999996</v>
      </c>
      <c r="K5456" s="80">
        <f t="shared" si="856"/>
        <v>5.8718329999999996</v>
      </c>
      <c r="L5456" s="68" t="str">
        <f t="shared" si="849"/>
        <v>Normal</v>
      </c>
      <c r="N5456" s="67">
        <f t="shared" si="850"/>
        <v>3.9603273312767513</v>
      </c>
      <c r="O5456" s="67">
        <f t="shared" si="851"/>
        <v>1.9115056687232483</v>
      </c>
      <c r="P5456" s="81">
        <f t="shared" si="852"/>
        <v>0</v>
      </c>
      <c r="Q5456" s="81">
        <f t="shared" si="853"/>
        <v>-3.9603273312767513</v>
      </c>
      <c r="S5456" s="1">
        <f t="shared" si="857"/>
        <v>2</v>
      </c>
      <c r="T5456" s="1" t="str">
        <f t="shared" si="858"/>
        <v>Peak</v>
      </c>
    </row>
    <row r="5457" spans="1:20" x14ac:dyDescent="0.25">
      <c r="A5457" s="85">
        <v>45153.583333320399</v>
      </c>
      <c r="B5457" s="1">
        <v>8</v>
      </c>
      <c r="C5457" s="1">
        <v>15</v>
      </c>
      <c r="D5457" s="1">
        <v>15</v>
      </c>
      <c r="E5457" s="1" t="str">
        <f t="shared" si="854"/>
        <v>Summer</v>
      </c>
      <c r="F5457" s="78">
        <v>1.0908</v>
      </c>
      <c r="G5457" s="79">
        <f t="shared" si="855"/>
        <v>2.0753163963803316</v>
      </c>
      <c r="J5457" s="78">
        <v>5.0386259999999998</v>
      </c>
      <c r="K5457" s="80">
        <f t="shared" si="856"/>
        <v>5.0386259999999998</v>
      </c>
      <c r="L5457" s="68" t="str">
        <f t="shared" si="849"/>
        <v>Normal</v>
      </c>
      <c r="N5457" s="67">
        <f t="shared" si="850"/>
        <v>2.9633096036196682</v>
      </c>
      <c r="O5457" s="67">
        <f t="shared" si="851"/>
        <v>2.0753163963803316</v>
      </c>
      <c r="P5457" s="81">
        <f t="shared" si="852"/>
        <v>0</v>
      </c>
      <c r="Q5457" s="81">
        <f t="shared" si="853"/>
        <v>-2.9633096036196682</v>
      </c>
      <c r="S5457" s="1">
        <f t="shared" si="857"/>
        <v>2</v>
      </c>
      <c r="T5457" s="1" t="str">
        <f t="shared" si="858"/>
        <v>Peak</v>
      </c>
    </row>
    <row r="5458" spans="1:20" x14ac:dyDescent="0.25">
      <c r="A5458" s="85">
        <v>45153.624999987063</v>
      </c>
      <c r="B5458" s="1">
        <v>8</v>
      </c>
      <c r="C5458" s="1">
        <v>15</v>
      </c>
      <c r="D5458" s="1">
        <v>16</v>
      </c>
      <c r="E5458" s="1" t="str">
        <f t="shared" si="854"/>
        <v>Summer</v>
      </c>
      <c r="F5458" s="78">
        <v>1.2118</v>
      </c>
      <c r="G5458" s="79">
        <f t="shared" si="855"/>
        <v>2.3055265943653152</v>
      </c>
      <c r="J5458" s="78">
        <v>3.8887399999999999</v>
      </c>
      <c r="K5458" s="80">
        <f t="shared" si="856"/>
        <v>3.8887399999999999</v>
      </c>
      <c r="L5458" s="68" t="str">
        <f t="shared" si="849"/>
        <v>Normal</v>
      </c>
      <c r="N5458" s="67">
        <f t="shared" si="850"/>
        <v>1.5832134056346847</v>
      </c>
      <c r="O5458" s="67">
        <f t="shared" si="851"/>
        <v>2.3055265943653152</v>
      </c>
      <c r="P5458" s="81">
        <f t="shared" si="852"/>
        <v>0</v>
      </c>
      <c r="Q5458" s="81">
        <f t="shared" si="853"/>
        <v>-1.5832134056346847</v>
      </c>
      <c r="S5458" s="1">
        <f t="shared" si="857"/>
        <v>2</v>
      </c>
      <c r="T5458" s="1" t="str">
        <f t="shared" si="858"/>
        <v>Peak</v>
      </c>
    </row>
    <row r="5459" spans="1:20" x14ac:dyDescent="0.25">
      <c r="A5459" s="85">
        <v>45153.666666653728</v>
      </c>
      <c r="B5459" s="1">
        <v>8</v>
      </c>
      <c r="C5459" s="1">
        <v>15</v>
      </c>
      <c r="D5459" s="1">
        <v>17</v>
      </c>
      <c r="E5459" s="1" t="str">
        <f t="shared" si="854"/>
        <v>Summer</v>
      </c>
      <c r="F5459" s="78">
        <v>1.3366</v>
      </c>
      <c r="G5459" s="79">
        <f t="shared" si="855"/>
        <v>2.542966534105199</v>
      </c>
      <c r="J5459" s="78">
        <v>2.3502010000000002</v>
      </c>
      <c r="K5459" s="80">
        <f t="shared" si="856"/>
        <v>2.3502010000000002</v>
      </c>
      <c r="L5459" s="68" t="str">
        <f t="shared" ref="L5459:L5522" si="859">IF(AND(D5459&gt;=$C$2,D5459&lt;=$C$3,E5459="Summer"),"MaxDis","Normal")</f>
        <v>Normal</v>
      </c>
      <c r="N5459" s="67">
        <f t="shared" ref="N5459:N5522" si="860">IF(K5459-G5459&lt;0,0,K5459-G5459)</f>
        <v>0</v>
      </c>
      <c r="O5459" s="67">
        <f t="shared" ref="O5459:O5522" si="861">K5459-N5459</f>
        <v>2.3502010000000002</v>
      </c>
      <c r="P5459" s="81">
        <f t="shared" ref="P5459:P5522" si="862">MAX(0,G5459-O5459)</f>
        <v>0.19276553410519881</v>
      </c>
      <c r="Q5459" s="81">
        <f t="shared" ref="Q5459:Q5522" si="863">G5459-K5459</f>
        <v>0.19276553410519881</v>
      </c>
      <c r="S5459" s="1">
        <f t="shared" si="857"/>
        <v>2</v>
      </c>
      <c r="T5459" s="1" t="str">
        <f t="shared" si="858"/>
        <v>Peak</v>
      </c>
    </row>
    <row r="5460" spans="1:20" x14ac:dyDescent="0.25">
      <c r="A5460" s="85">
        <v>45153.708333320392</v>
      </c>
      <c r="B5460" s="1">
        <v>8</v>
      </c>
      <c r="C5460" s="1">
        <v>15</v>
      </c>
      <c r="D5460" s="1">
        <v>18</v>
      </c>
      <c r="E5460" s="1" t="str">
        <f t="shared" ref="E5460:E5523" si="864">IF(AND(B5460&gt;=$C$5,B5460&lt;=$C$6),"Summer","Non-Summer")</f>
        <v>Summer</v>
      </c>
      <c r="F5460" s="78">
        <v>1.4336</v>
      </c>
      <c r="G5460" s="79">
        <f t="shared" ref="G5460:G5523" si="865">F5460*$G$13</f>
        <v>2.7275152052171281</v>
      </c>
      <c r="J5460" s="78">
        <v>0.74902999999999997</v>
      </c>
      <c r="K5460" s="80">
        <f t="shared" ref="K5460:K5523" si="866">J5460*$K$13</f>
        <v>0.74902999999999997</v>
      </c>
      <c r="L5460" s="68" t="str">
        <f t="shared" si="859"/>
        <v>Normal</v>
      </c>
      <c r="N5460" s="67">
        <f t="shared" si="860"/>
        <v>0</v>
      </c>
      <c r="O5460" s="67">
        <f t="shared" si="861"/>
        <v>0.74902999999999997</v>
      </c>
      <c r="P5460" s="81">
        <f t="shared" si="862"/>
        <v>1.9784852052171282</v>
      </c>
      <c r="Q5460" s="81">
        <f t="shared" si="863"/>
        <v>1.9784852052171282</v>
      </c>
      <c r="S5460" s="1">
        <f t="shared" ref="S5460:S5523" si="867">WEEKDAY(A5460,2)</f>
        <v>2</v>
      </c>
      <c r="T5460" s="1" t="str">
        <f t="shared" ref="T5460:T5523" si="868">IF(S5460&gt;5,"Off-Peak",IF(AND(D5460&gt;=$C$7,D5460&lt;$C$8),"Peak","Off-Peak"))</f>
        <v>Peak</v>
      </c>
    </row>
    <row r="5461" spans="1:20" x14ac:dyDescent="0.25">
      <c r="A5461" s="85">
        <v>45153.749999987056</v>
      </c>
      <c r="B5461" s="1">
        <v>8</v>
      </c>
      <c r="C5461" s="1">
        <v>15</v>
      </c>
      <c r="D5461" s="1">
        <v>19</v>
      </c>
      <c r="E5461" s="1" t="str">
        <f t="shared" si="864"/>
        <v>Summer</v>
      </c>
      <c r="F5461" s="78">
        <v>1.4391</v>
      </c>
      <c r="G5461" s="79">
        <f t="shared" si="865"/>
        <v>2.7379793051255366</v>
      </c>
      <c r="J5461" s="78">
        <v>3.0568000000000001E-2</v>
      </c>
      <c r="K5461" s="80">
        <f t="shared" si="866"/>
        <v>3.0568000000000001E-2</v>
      </c>
      <c r="L5461" s="68" t="str">
        <f t="shared" si="859"/>
        <v>Normal</v>
      </c>
      <c r="N5461" s="67">
        <f t="shared" si="860"/>
        <v>0</v>
      </c>
      <c r="O5461" s="67">
        <f t="shared" si="861"/>
        <v>3.0568000000000001E-2</v>
      </c>
      <c r="P5461" s="81">
        <f t="shared" si="862"/>
        <v>2.7074113051255364</v>
      </c>
      <c r="Q5461" s="81">
        <f t="shared" si="863"/>
        <v>2.7074113051255364</v>
      </c>
      <c r="S5461" s="1">
        <f t="shared" si="867"/>
        <v>2</v>
      </c>
      <c r="T5461" s="1" t="str">
        <f t="shared" si="868"/>
        <v>Peak</v>
      </c>
    </row>
    <row r="5462" spans="1:20" x14ac:dyDescent="0.25">
      <c r="A5462" s="85">
        <v>45153.79166665372</v>
      </c>
      <c r="B5462" s="1">
        <v>8</v>
      </c>
      <c r="C5462" s="1">
        <v>15</v>
      </c>
      <c r="D5462" s="1">
        <v>20</v>
      </c>
      <c r="E5462" s="1" t="str">
        <f t="shared" si="864"/>
        <v>Summer</v>
      </c>
      <c r="F5462" s="78">
        <v>1.3464</v>
      </c>
      <c r="G5462" s="79">
        <f t="shared" si="865"/>
        <v>2.5616116575783634</v>
      </c>
      <c r="J5462" s="78">
        <v>0</v>
      </c>
      <c r="K5462" s="80">
        <f t="shared" si="866"/>
        <v>0</v>
      </c>
      <c r="L5462" s="68" t="str">
        <f t="shared" si="859"/>
        <v>Normal</v>
      </c>
      <c r="N5462" s="67">
        <f t="shared" si="860"/>
        <v>0</v>
      </c>
      <c r="O5462" s="67">
        <f t="shared" si="861"/>
        <v>0</v>
      </c>
      <c r="P5462" s="81">
        <f t="shared" si="862"/>
        <v>2.5616116575783634</v>
      </c>
      <c r="Q5462" s="81">
        <f t="shared" si="863"/>
        <v>2.5616116575783634</v>
      </c>
      <c r="S5462" s="1">
        <f t="shared" si="867"/>
        <v>2</v>
      </c>
      <c r="T5462" s="1" t="str">
        <f t="shared" si="868"/>
        <v>Peak</v>
      </c>
    </row>
    <row r="5463" spans="1:20" x14ac:dyDescent="0.25">
      <c r="A5463" s="85">
        <v>45153.833333320385</v>
      </c>
      <c r="B5463" s="1">
        <v>8</v>
      </c>
      <c r="C5463" s="1">
        <v>15</v>
      </c>
      <c r="D5463" s="1">
        <v>21</v>
      </c>
      <c r="E5463" s="1" t="str">
        <f t="shared" si="864"/>
        <v>Summer</v>
      </c>
      <c r="F5463" s="78">
        <v>1.2965</v>
      </c>
      <c r="G5463" s="79">
        <f t="shared" si="865"/>
        <v>2.4666737329548036</v>
      </c>
      <c r="J5463" s="78">
        <v>0</v>
      </c>
      <c r="K5463" s="80">
        <f t="shared" si="866"/>
        <v>0</v>
      </c>
      <c r="L5463" s="68" t="str">
        <f t="shared" si="859"/>
        <v>Normal</v>
      </c>
      <c r="N5463" s="67">
        <f t="shared" si="860"/>
        <v>0</v>
      </c>
      <c r="O5463" s="67">
        <f t="shared" si="861"/>
        <v>0</v>
      </c>
      <c r="P5463" s="81">
        <f t="shared" si="862"/>
        <v>2.4666737329548036</v>
      </c>
      <c r="Q5463" s="81">
        <f t="shared" si="863"/>
        <v>2.4666737329548036</v>
      </c>
      <c r="S5463" s="1">
        <f t="shared" si="867"/>
        <v>2</v>
      </c>
      <c r="T5463" s="1" t="str">
        <f t="shared" si="868"/>
        <v>Peak</v>
      </c>
    </row>
    <row r="5464" spans="1:20" x14ac:dyDescent="0.25">
      <c r="A5464" s="85">
        <v>45153.874999987049</v>
      </c>
      <c r="B5464" s="1">
        <v>8</v>
      </c>
      <c r="C5464" s="1">
        <v>15</v>
      </c>
      <c r="D5464" s="1">
        <v>22</v>
      </c>
      <c r="E5464" s="1" t="str">
        <f t="shared" si="864"/>
        <v>Summer</v>
      </c>
      <c r="F5464" s="78">
        <v>1.2159</v>
      </c>
      <c r="G5464" s="79">
        <f t="shared" si="865"/>
        <v>2.3133271052061288</v>
      </c>
      <c r="J5464" s="78">
        <v>0</v>
      </c>
      <c r="K5464" s="80">
        <f t="shared" si="866"/>
        <v>0</v>
      </c>
      <c r="L5464" s="68" t="str">
        <f t="shared" si="859"/>
        <v>Normal</v>
      </c>
      <c r="N5464" s="67">
        <f t="shared" si="860"/>
        <v>0</v>
      </c>
      <c r="O5464" s="67">
        <f t="shared" si="861"/>
        <v>0</v>
      </c>
      <c r="P5464" s="81">
        <f t="shared" si="862"/>
        <v>2.3133271052061288</v>
      </c>
      <c r="Q5464" s="81">
        <f t="shared" si="863"/>
        <v>2.3133271052061288</v>
      </c>
      <c r="S5464" s="1">
        <f t="shared" si="867"/>
        <v>2</v>
      </c>
      <c r="T5464" s="1" t="str">
        <f t="shared" si="868"/>
        <v>Off-Peak</v>
      </c>
    </row>
    <row r="5465" spans="1:20" x14ac:dyDescent="0.25">
      <c r="A5465" s="85">
        <v>45153.916666653713</v>
      </c>
      <c r="B5465" s="1">
        <v>8</v>
      </c>
      <c r="C5465" s="1">
        <v>15</v>
      </c>
      <c r="D5465" s="1">
        <v>23</v>
      </c>
      <c r="E5465" s="1" t="str">
        <f t="shared" si="864"/>
        <v>Summer</v>
      </c>
      <c r="F5465" s="78">
        <v>1.0682</v>
      </c>
      <c r="G5465" s="79">
        <f t="shared" si="865"/>
        <v>2.0323184585748719</v>
      </c>
      <c r="J5465" s="78">
        <v>0</v>
      </c>
      <c r="K5465" s="80">
        <f t="shared" si="866"/>
        <v>0</v>
      </c>
      <c r="L5465" s="68" t="str">
        <f t="shared" si="859"/>
        <v>Normal</v>
      </c>
      <c r="N5465" s="67">
        <f t="shared" si="860"/>
        <v>0</v>
      </c>
      <c r="O5465" s="67">
        <f t="shared" si="861"/>
        <v>0</v>
      </c>
      <c r="P5465" s="81">
        <f t="shared" si="862"/>
        <v>2.0323184585748719</v>
      </c>
      <c r="Q5465" s="81">
        <f t="shared" si="863"/>
        <v>2.0323184585748719</v>
      </c>
      <c r="S5465" s="1">
        <f t="shared" si="867"/>
        <v>2</v>
      </c>
      <c r="T5465" s="1" t="str">
        <f t="shared" si="868"/>
        <v>Off-Peak</v>
      </c>
    </row>
    <row r="5466" spans="1:20" x14ac:dyDescent="0.25">
      <c r="A5466" s="85">
        <v>45153.958333320377</v>
      </c>
      <c r="B5466" s="1">
        <v>8</v>
      </c>
      <c r="C5466" s="1">
        <v>16</v>
      </c>
      <c r="D5466" s="1">
        <v>0</v>
      </c>
      <c r="E5466" s="1" t="str">
        <f t="shared" si="864"/>
        <v>Summer</v>
      </c>
      <c r="F5466" s="78">
        <v>0.90080000000000005</v>
      </c>
      <c r="G5466" s="79">
        <f t="shared" si="865"/>
        <v>1.713829308635316</v>
      </c>
      <c r="J5466" s="78">
        <v>0</v>
      </c>
      <c r="K5466" s="80">
        <f t="shared" si="866"/>
        <v>0</v>
      </c>
      <c r="L5466" s="68" t="str">
        <f t="shared" si="859"/>
        <v>Normal</v>
      </c>
      <c r="N5466" s="67">
        <f t="shared" si="860"/>
        <v>0</v>
      </c>
      <c r="O5466" s="67">
        <f t="shared" si="861"/>
        <v>0</v>
      </c>
      <c r="P5466" s="81">
        <f t="shared" si="862"/>
        <v>1.713829308635316</v>
      </c>
      <c r="Q5466" s="81">
        <f t="shared" si="863"/>
        <v>1.713829308635316</v>
      </c>
      <c r="S5466" s="1">
        <f t="shared" si="867"/>
        <v>2</v>
      </c>
      <c r="T5466" s="1" t="str">
        <f t="shared" si="868"/>
        <v>Off-Peak</v>
      </c>
    </row>
    <row r="5467" spans="1:20" x14ac:dyDescent="0.25">
      <c r="A5467" s="85">
        <v>45153.999999987042</v>
      </c>
      <c r="B5467" s="1">
        <v>8</v>
      </c>
      <c r="C5467" s="1">
        <v>16</v>
      </c>
      <c r="D5467" s="1">
        <v>1</v>
      </c>
      <c r="E5467" s="1" t="str">
        <f t="shared" si="864"/>
        <v>Summer</v>
      </c>
      <c r="F5467" s="78">
        <v>0.78520000000000001</v>
      </c>
      <c r="G5467" s="79">
        <f t="shared" si="865"/>
        <v>1.4938929541967698</v>
      </c>
      <c r="J5467" s="78">
        <v>0</v>
      </c>
      <c r="K5467" s="80">
        <f t="shared" si="866"/>
        <v>0</v>
      </c>
      <c r="L5467" s="68" t="str">
        <f t="shared" si="859"/>
        <v>Normal</v>
      </c>
      <c r="N5467" s="67">
        <f t="shared" si="860"/>
        <v>0</v>
      </c>
      <c r="O5467" s="67">
        <f t="shared" si="861"/>
        <v>0</v>
      </c>
      <c r="P5467" s="81">
        <f t="shared" si="862"/>
        <v>1.4938929541967698</v>
      </c>
      <c r="Q5467" s="81">
        <f t="shared" si="863"/>
        <v>1.4938929541967698</v>
      </c>
      <c r="S5467" s="1">
        <f t="shared" si="867"/>
        <v>3</v>
      </c>
      <c r="T5467" s="1" t="str">
        <f t="shared" si="868"/>
        <v>Off-Peak</v>
      </c>
    </row>
    <row r="5468" spans="1:20" x14ac:dyDescent="0.25">
      <c r="A5468" s="85">
        <v>45154.041666653706</v>
      </c>
      <c r="B5468" s="1">
        <v>8</v>
      </c>
      <c r="C5468" s="1">
        <v>16</v>
      </c>
      <c r="D5468" s="1">
        <v>2</v>
      </c>
      <c r="E5468" s="1" t="str">
        <f t="shared" si="864"/>
        <v>Summer</v>
      </c>
      <c r="F5468" s="78">
        <v>0.70320000000000005</v>
      </c>
      <c r="G5468" s="79">
        <f t="shared" si="865"/>
        <v>1.3378827373805</v>
      </c>
      <c r="J5468" s="78">
        <v>0</v>
      </c>
      <c r="K5468" s="80">
        <f t="shared" si="866"/>
        <v>0</v>
      </c>
      <c r="L5468" s="68" t="str">
        <f t="shared" si="859"/>
        <v>Normal</v>
      </c>
      <c r="N5468" s="67">
        <f t="shared" si="860"/>
        <v>0</v>
      </c>
      <c r="O5468" s="67">
        <f t="shared" si="861"/>
        <v>0</v>
      </c>
      <c r="P5468" s="81">
        <f t="shared" si="862"/>
        <v>1.3378827373805</v>
      </c>
      <c r="Q5468" s="81">
        <f t="shared" si="863"/>
        <v>1.3378827373805</v>
      </c>
      <c r="S5468" s="1">
        <f t="shared" si="867"/>
        <v>3</v>
      </c>
      <c r="T5468" s="1" t="str">
        <f t="shared" si="868"/>
        <v>Off-Peak</v>
      </c>
    </row>
    <row r="5469" spans="1:20" x14ac:dyDescent="0.25">
      <c r="A5469" s="85">
        <v>45154.08333332037</v>
      </c>
      <c r="B5469" s="1">
        <v>8</v>
      </c>
      <c r="C5469" s="1">
        <v>16</v>
      </c>
      <c r="D5469" s="1">
        <v>3</v>
      </c>
      <c r="E5469" s="1" t="str">
        <f t="shared" si="864"/>
        <v>Summer</v>
      </c>
      <c r="F5469" s="78">
        <v>0.65239999999999998</v>
      </c>
      <c r="G5469" s="79">
        <f t="shared" si="865"/>
        <v>1.2412325054992008</v>
      </c>
      <c r="J5469" s="78">
        <v>0</v>
      </c>
      <c r="K5469" s="80">
        <f t="shared" si="866"/>
        <v>0</v>
      </c>
      <c r="L5469" s="68" t="str">
        <f t="shared" si="859"/>
        <v>Normal</v>
      </c>
      <c r="N5469" s="67">
        <f t="shared" si="860"/>
        <v>0</v>
      </c>
      <c r="O5469" s="67">
        <f t="shared" si="861"/>
        <v>0</v>
      </c>
      <c r="P5469" s="81">
        <f t="shared" si="862"/>
        <v>1.2412325054992008</v>
      </c>
      <c r="Q5469" s="81">
        <f t="shared" si="863"/>
        <v>1.2412325054992008</v>
      </c>
      <c r="S5469" s="1">
        <f t="shared" si="867"/>
        <v>3</v>
      </c>
      <c r="T5469" s="1" t="str">
        <f t="shared" si="868"/>
        <v>Off-Peak</v>
      </c>
    </row>
    <row r="5470" spans="1:20" x14ac:dyDescent="0.25">
      <c r="A5470" s="85">
        <v>45154.124999987034</v>
      </c>
      <c r="B5470" s="1">
        <v>8</v>
      </c>
      <c r="C5470" s="1">
        <v>16</v>
      </c>
      <c r="D5470" s="1">
        <v>4</v>
      </c>
      <c r="E5470" s="1" t="str">
        <f t="shared" si="864"/>
        <v>Summer</v>
      </c>
      <c r="F5470" s="78">
        <v>0.622</v>
      </c>
      <c r="G5470" s="79">
        <f t="shared" si="865"/>
        <v>1.1833945714599985</v>
      </c>
      <c r="J5470" s="78">
        <v>0</v>
      </c>
      <c r="K5470" s="80">
        <f t="shared" si="866"/>
        <v>0</v>
      </c>
      <c r="L5470" s="68" t="str">
        <f t="shared" si="859"/>
        <v>Normal</v>
      </c>
      <c r="N5470" s="67">
        <f t="shared" si="860"/>
        <v>0</v>
      </c>
      <c r="O5470" s="67">
        <f t="shared" si="861"/>
        <v>0</v>
      </c>
      <c r="P5470" s="81">
        <f t="shared" si="862"/>
        <v>1.1833945714599985</v>
      </c>
      <c r="Q5470" s="81">
        <f t="shared" si="863"/>
        <v>1.1833945714599985</v>
      </c>
      <c r="S5470" s="1">
        <f t="shared" si="867"/>
        <v>3</v>
      </c>
      <c r="T5470" s="1" t="str">
        <f t="shared" si="868"/>
        <v>Off-Peak</v>
      </c>
    </row>
    <row r="5471" spans="1:20" x14ac:dyDescent="0.25">
      <c r="A5471" s="85">
        <v>45154.166666653698</v>
      </c>
      <c r="B5471" s="1">
        <v>8</v>
      </c>
      <c r="C5471" s="1">
        <v>16</v>
      </c>
      <c r="D5471" s="1">
        <v>5</v>
      </c>
      <c r="E5471" s="1" t="str">
        <f t="shared" si="864"/>
        <v>Summer</v>
      </c>
      <c r="F5471" s="78">
        <v>0.60780000000000001</v>
      </c>
      <c r="G5471" s="79">
        <f t="shared" si="865"/>
        <v>1.1563781680601077</v>
      </c>
      <c r="J5471" s="78">
        <v>0</v>
      </c>
      <c r="K5471" s="80">
        <f t="shared" si="866"/>
        <v>0</v>
      </c>
      <c r="L5471" s="68" t="str">
        <f t="shared" si="859"/>
        <v>Normal</v>
      </c>
      <c r="N5471" s="67">
        <f t="shared" si="860"/>
        <v>0</v>
      </c>
      <c r="O5471" s="67">
        <f t="shared" si="861"/>
        <v>0</v>
      </c>
      <c r="P5471" s="81">
        <f t="shared" si="862"/>
        <v>1.1563781680601077</v>
      </c>
      <c r="Q5471" s="81">
        <f t="shared" si="863"/>
        <v>1.1563781680601077</v>
      </c>
      <c r="S5471" s="1">
        <f t="shared" si="867"/>
        <v>3</v>
      </c>
      <c r="T5471" s="1" t="str">
        <f t="shared" si="868"/>
        <v>Off-Peak</v>
      </c>
    </row>
    <row r="5472" spans="1:20" x14ac:dyDescent="0.25">
      <c r="A5472" s="85">
        <v>45154.208333320363</v>
      </c>
      <c r="B5472" s="1">
        <v>8</v>
      </c>
      <c r="C5472" s="1">
        <v>16</v>
      </c>
      <c r="D5472" s="1">
        <v>6</v>
      </c>
      <c r="E5472" s="1" t="str">
        <f t="shared" si="864"/>
        <v>Summer</v>
      </c>
      <c r="F5472" s="78">
        <v>0.61609999999999998</v>
      </c>
      <c r="G5472" s="79">
        <f t="shared" si="865"/>
        <v>1.1721694461037058</v>
      </c>
      <c r="J5472" s="78">
        <v>6.6302E-2</v>
      </c>
      <c r="K5472" s="80">
        <f t="shared" si="866"/>
        <v>6.6302E-2</v>
      </c>
      <c r="L5472" s="68" t="str">
        <f t="shared" si="859"/>
        <v>Normal</v>
      </c>
      <c r="N5472" s="67">
        <f t="shared" si="860"/>
        <v>0</v>
      </c>
      <c r="O5472" s="67">
        <f t="shared" si="861"/>
        <v>6.6302E-2</v>
      </c>
      <c r="P5472" s="81">
        <f t="shared" si="862"/>
        <v>1.1058674461037057</v>
      </c>
      <c r="Q5472" s="81">
        <f t="shared" si="863"/>
        <v>1.1058674461037057</v>
      </c>
      <c r="S5472" s="1">
        <f t="shared" si="867"/>
        <v>3</v>
      </c>
      <c r="T5472" s="1" t="str">
        <f t="shared" si="868"/>
        <v>Peak</v>
      </c>
    </row>
    <row r="5473" spans="1:20" x14ac:dyDescent="0.25">
      <c r="A5473" s="85">
        <v>45154.249999987027</v>
      </c>
      <c r="B5473" s="1">
        <v>8</v>
      </c>
      <c r="C5473" s="1">
        <v>16</v>
      </c>
      <c r="D5473" s="1">
        <v>7</v>
      </c>
      <c r="E5473" s="1" t="str">
        <f t="shared" si="864"/>
        <v>Summer</v>
      </c>
      <c r="F5473" s="78">
        <v>0.6381</v>
      </c>
      <c r="G5473" s="79">
        <f t="shared" si="865"/>
        <v>1.2140258457373392</v>
      </c>
      <c r="J5473" s="78">
        <v>0.80722499999999997</v>
      </c>
      <c r="K5473" s="80">
        <f t="shared" si="866"/>
        <v>0.80722499999999997</v>
      </c>
      <c r="L5473" s="68" t="str">
        <f t="shared" si="859"/>
        <v>Normal</v>
      </c>
      <c r="N5473" s="67">
        <f t="shared" si="860"/>
        <v>0</v>
      </c>
      <c r="O5473" s="67">
        <f t="shared" si="861"/>
        <v>0.80722499999999997</v>
      </c>
      <c r="P5473" s="81">
        <f t="shared" si="862"/>
        <v>0.40680084573733921</v>
      </c>
      <c r="Q5473" s="81">
        <f t="shared" si="863"/>
        <v>0.40680084573733921</v>
      </c>
      <c r="S5473" s="1">
        <f t="shared" si="867"/>
        <v>3</v>
      </c>
      <c r="T5473" s="1" t="str">
        <f t="shared" si="868"/>
        <v>Peak</v>
      </c>
    </row>
    <row r="5474" spans="1:20" x14ac:dyDescent="0.25">
      <c r="A5474" s="85">
        <v>45154.291666653691</v>
      </c>
      <c r="B5474" s="1">
        <v>8</v>
      </c>
      <c r="C5474" s="1">
        <v>16</v>
      </c>
      <c r="D5474" s="1">
        <v>8</v>
      </c>
      <c r="E5474" s="1" t="str">
        <f t="shared" si="864"/>
        <v>Summer</v>
      </c>
      <c r="F5474" s="78">
        <v>0.66310000000000002</v>
      </c>
      <c r="G5474" s="79">
        <f t="shared" si="865"/>
        <v>1.2615899362301044</v>
      </c>
      <c r="J5474" s="78">
        <v>1.2505010000000001</v>
      </c>
      <c r="K5474" s="80">
        <f t="shared" si="866"/>
        <v>1.2505010000000001</v>
      </c>
      <c r="L5474" s="68" t="str">
        <f t="shared" si="859"/>
        <v>Normal</v>
      </c>
      <c r="N5474" s="67">
        <f t="shared" si="860"/>
        <v>0</v>
      </c>
      <c r="O5474" s="67">
        <f t="shared" si="861"/>
        <v>1.2505010000000001</v>
      </c>
      <c r="P5474" s="81">
        <f t="shared" si="862"/>
        <v>1.1088936230104318E-2</v>
      </c>
      <c r="Q5474" s="81">
        <f t="shared" si="863"/>
        <v>1.1088936230104318E-2</v>
      </c>
      <c r="S5474" s="1">
        <f t="shared" si="867"/>
        <v>3</v>
      </c>
      <c r="T5474" s="1" t="str">
        <f t="shared" si="868"/>
        <v>Peak</v>
      </c>
    </row>
    <row r="5475" spans="1:20" x14ac:dyDescent="0.25">
      <c r="A5475" s="85">
        <v>45154.333333320355</v>
      </c>
      <c r="B5475" s="1">
        <v>8</v>
      </c>
      <c r="C5475" s="1">
        <v>16</v>
      </c>
      <c r="D5475" s="1">
        <v>9</v>
      </c>
      <c r="E5475" s="1" t="str">
        <f t="shared" si="864"/>
        <v>Summer</v>
      </c>
      <c r="F5475" s="78">
        <v>0.69850000000000001</v>
      </c>
      <c r="G5475" s="79">
        <f t="shared" si="865"/>
        <v>1.3289406883678601</v>
      </c>
      <c r="J5475" s="78">
        <v>1.820325</v>
      </c>
      <c r="K5475" s="80">
        <f t="shared" si="866"/>
        <v>1.820325</v>
      </c>
      <c r="L5475" s="68" t="str">
        <f t="shared" si="859"/>
        <v>Normal</v>
      </c>
      <c r="N5475" s="67">
        <f t="shared" si="860"/>
        <v>0.49138431163213991</v>
      </c>
      <c r="O5475" s="67">
        <f t="shared" si="861"/>
        <v>1.3289406883678601</v>
      </c>
      <c r="P5475" s="81">
        <f t="shared" si="862"/>
        <v>0</v>
      </c>
      <c r="Q5475" s="81">
        <f t="shared" si="863"/>
        <v>-0.49138431163213991</v>
      </c>
      <c r="S5475" s="1">
        <f t="shared" si="867"/>
        <v>3</v>
      </c>
      <c r="T5475" s="1" t="str">
        <f t="shared" si="868"/>
        <v>Peak</v>
      </c>
    </row>
    <row r="5476" spans="1:20" x14ac:dyDescent="0.25">
      <c r="A5476" s="85">
        <v>45154.37499998702</v>
      </c>
      <c r="B5476" s="1">
        <v>8</v>
      </c>
      <c r="C5476" s="1">
        <v>16</v>
      </c>
      <c r="D5476" s="1">
        <v>10</v>
      </c>
      <c r="E5476" s="1" t="str">
        <f t="shared" si="864"/>
        <v>Summer</v>
      </c>
      <c r="F5476" s="78">
        <v>0.76029999999999998</v>
      </c>
      <c r="G5476" s="79">
        <f t="shared" si="865"/>
        <v>1.4465191200659755</v>
      </c>
      <c r="J5476" s="78">
        <v>2.3666149999999999</v>
      </c>
      <c r="K5476" s="80">
        <f t="shared" si="866"/>
        <v>2.3666149999999999</v>
      </c>
      <c r="L5476" s="68" t="str">
        <f t="shared" si="859"/>
        <v>Normal</v>
      </c>
      <c r="N5476" s="67">
        <f t="shared" si="860"/>
        <v>0.92009587993402442</v>
      </c>
      <c r="O5476" s="67">
        <f t="shared" si="861"/>
        <v>1.4465191200659755</v>
      </c>
      <c r="P5476" s="81">
        <f t="shared" si="862"/>
        <v>0</v>
      </c>
      <c r="Q5476" s="81">
        <f t="shared" si="863"/>
        <v>-0.92009587993402442</v>
      </c>
      <c r="S5476" s="1">
        <f t="shared" si="867"/>
        <v>3</v>
      </c>
      <c r="T5476" s="1" t="str">
        <f t="shared" si="868"/>
        <v>Peak</v>
      </c>
    </row>
    <row r="5477" spans="1:20" x14ac:dyDescent="0.25">
      <c r="A5477" s="85">
        <v>45154.416666653684</v>
      </c>
      <c r="B5477" s="1">
        <v>8</v>
      </c>
      <c r="C5477" s="1">
        <v>16</v>
      </c>
      <c r="D5477" s="1">
        <v>11</v>
      </c>
      <c r="E5477" s="1" t="str">
        <f t="shared" si="864"/>
        <v>Summer</v>
      </c>
      <c r="F5477" s="78">
        <v>0.84630000000000005</v>
      </c>
      <c r="G5477" s="79">
        <f t="shared" si="865"/>
        <v>1.6101395913610881</v>
      </c>
      <c r="J5477" s="78">
        <v>3.7239749999999998</v>
      </c>
      <c r="K5477" s="80">
        <f t="shared" si="866"/>
        <v>3.7239749999999998</v>
      </c>
      <c r="L5477" s="68" t="str">
        <f t="shared" si="859"/>
        <v>Normal</v>
      </c>
      <c r="N5477" s="67">
        <f t="shared" si="860"/>
        <v>2.113835408638912</v>
      </c>
      <c r="O5477" s="67">
        <f t="shared" si="861"/>
        <v>1.6101395913610879</v>
      </c>
      <c r="P5477" s="81">
        <f t="shared" si="862"/>
        <v>2.2204460492503131E-16</v>
      </c>
      <c r="Q5477" s="81">
        <f t="shared" si="863"/>
        <v>-2.113835408638912</v>
      </c>
      <c r="S5477" s="1">
        <f t="shared" si="867"/>
        <v>3</v>
      </c>
      <c r="T5477" s="1" t="str">
        <f t="shared" si="868"/>
        <v>Peak</v>
      </c>
    </row>
    <row r="5478" spans="1:20" x14ac:dyDescent="0.25">
      <c r="A5478" s="85">
        <v>45154.458333320348</v>
      </c>
      <c r="B5478" s="1">
        <v>8</v>
      </c>
      <c r="C5478" s="1">
        <v>16</v>
      </c>
      <c r="D5478" s="1">
        <v>12</v>
      </c>
      <c r="E5478" s="1" t="str">
        <f t="shared" si="864"/>
        <v>Summer</v>
      </c>
      <c r="F5478" s="78">
        <v>0.96</v>
      </c>
      <c r="G5478" s="79">
        <f t="shared" si="865"/>
        <v>1.8264610749221839</v>
      </c>
      <c r="J5478" s="78">
        <v>3.4964810000000002</v>
      </c>
      <c r="K5478" s="80">
        <f t="shared" si="866"/>
        <v>3.4964810000000002</v>
      </c>
      <c r="L5478" s="68" t="str">
        <f t="shared" si="859"/>
        <v>Normal</v>
      </c>
      <c r="N5478" s="67">
        <f t="shared" si="860"/>
        <v>1.6700199250778163</v>
      </c>
      <c r="O5478" s="67">
        <f t="shared" si="861"/>
        <v>1.8264610749221839</v>
      </c>
      <c r="P5478" s="81">
        <f t="shared" si="862"/>
        <v>0</v>
      </c>
      <c r="Q5478" s="81">
        <f t="shared" si="863"/>
        <v>-1.6700199250778163</v>
      </c>
      <c r="S5478" s="1">
        <f t="shared" si="867"/>
        <v>3</v>
      </c>
      <c r="T5478" s="1" t="str">
        <f t="shared" si="868"/>
        <v>Peak</v>
      </c>
    </row>
    <row r="5479" spans="1:20" x14ac:dyDescent="0.25">
      <c r="A5479" s="85">
        <v>45154.499999987012</v>
      </c>
      <c r="B5479" s="1">
        <v>8</v>
      </c>
      <c r="C5479" s="1">
        <v>16</v>
      </c>
      <c r="D5479" s="1">
        <v>13</v>
      </c>
      <c r="E5479" s="1" t="str">
        <f t="shared" si="864"/>
        <v>Summer</v>
      </c>
      <c r="F5479" s="78">
        <v>1.1088</v>
      </c>
      <c r="G5479" s="79">
        <f t="shared" si="865"/>
        <v>2.1095625415351225</v>
      </c>
      <c r="J5479" s="78">
        <v>3.189244</v>
      </c>
      <c r="K5479" s="80">
        <f t="shared" si="866"/>
        <v>3.189244</v>
      </c>
      <c r="L5479" s="68" t="str">
        <f t="shared" si="859"/>
        <v>Normal</v>
      </c>
      <c r="N5479" s="67">
        <f t="shared" si="860"/>
        <v>1.0796814584648775</v>
      </c>
      <c r="O5479" s="67">
        <f t="shared" si="861"/>
        <v>2.1095625415351225</v>
      </c>
      <c r="P5479" s="81">
        <f t="shared" si="862"/>
        <v>0</v>
      </c>
      <c r="Q5479" s="81">
        <f t="shared" si="863"/>
        <v>-1.0796814584648775</v>
      </c>
      <c r="S5479" s="1">
        <f t="shared" si="867"/>
        <v>3</v>
      </c>
      <c r="T5479" s="1" t="str">
        <f t="shared" si="868"/>
        <v>Peak</v>
      </c>
    </row>
    <row r="5480" spans="1:20" x14ac:dyDescent="0.25">
      <c r="A5480" s="85">
        <v>45154.541666653677</v>
      </c>
      <c r="B5480" s="1">
        <v>8</v>
      </c>
      <c r="C5480" s="1">
        <v>16</v>
      </c>
      <c r="D5480" s="1">
        <v>14</v>
      </c>
      <c r="E5480" s="1" t="str">
        <f t="shared" si="864"/>
        <v>Summer</v>
      </c>
      <c r="F5480" s="78">
        <v>1.2784</v>
      </c>
      <c r="G5480" s="79">
        <f t="shared" si="865"/>
        <v>2.4322373314380417</v>
      </c>
      <c r="J5480" s="78">
        <v>1.3849079999999998</v>
      </c>
      <c r="K5480" s="80">
        <f t="shared" si="866"/>
        <v>1.3849079999999998</v>
      </c>
      <c r="L5480" s="68" t="str">
        <f t="shared" si="859"/>
        <v>Normal</v>
      </c>
      <c r="N5480" s="67">
        <f t="shared" si="860"/>
        <v>0</v>
      </c>
      <c r="O5480" s="67">
        <f t="shared" si="861"/>
        <v>1.3849079999999998</v>
      </c>
      <c r="P5480" s="81">
        <f t="shared" si="862"/>
        <v>1.0473293314380419</v>
      </c>
      <c r="Q5480" s="81">
        <f t="shared" si="863"/>
        <v>1.0473293314380419</v>
      </c>
      <c r="S5480" s="1">
        <f t="shared" si="867"/>
        <v>3</v>
      </c>
      <c r="T5480" s="1" t="str">
        <f t="shared" si="868"/>
        <v>Peak</v>
      </c>
    </row>
    <row r="5481" spans="1:20" x14ac:dyDescent="0.25">
      <c r="A5481" s="85">
        <v>45154.583333320341</v>
      </c>
      <c r="B5481" s="1">
        <v>8</v>
      </c>
      <c r="C5481" s="1">
        <v>16</v>
      </c>
      <c r="D5481" s="1">
        <v>15</v>
      </c>
      <c r="E5481" s="1" t="str">
        <f t="shared" si="864"/>
        <v>Summer</v>
      </c>
      <c r="F5481" s="78">
        <v>1.4559</v>
      </c>
      <c r="G5481" s="79">
        <f t="shared" si="865"/>
        <v>2.7699423739366749</v>
      </c>
      <c r="J5481" s="78">
        <v>1.7995750000000001</v>
      </c>
      <c r="K5481" s="80">
        <f t="shared" si="866"/>
        <v>1.7995750000000001</v>
      </c>
      <c r="L5481" s="68" t="str">
        <f t="shared" si="859"/>
        <v>Normal</v>
      </c>
      <c r="N5481" s="67">
        <f t="shared" si="860"/>
        <v>0</v>
      </c>
      <c r="O5481" s="67">
        <f t="shared" si="861"/>
        <v>1.7995750000000001</v>
      </c>
      <c r="P5481" s="81">
        <f t="shared" si="862"/>
        <v>0.97036737393667472</v>
      </c>
      <c r="Q5481" s="81">
        <f t="shared" si="863"/>
        <v>0.97036737393667472</v>
      </c>
      <c r="S5481" s="1">
        <f t="shared" si="867"/>
        <v>3</v>
      </c>
      <c r="T5481" s="1" t="str">
        <f t="shared" si="868"/>
        <v>Peak</v>
      </c>
    </row>
    <row r="5482" spans="1:20" x14ac:dyDescent="0.25">
      <c r="A5482" s="85">
        <v>45154.624999987005</v>
      </c>
      <c r="B5482" s="1">
        <v>8</v>
      </c>
      <c r="C5482" s="1">
        <v>16</v>
      </c>
      <c r="D5482" s="1">
        <v>16</v>
      </c>
      <c r="E5482" s="1" t="str">
        <f t="shared" si="864"/>
        <v>Summer</v>
      </c>
      <c r="F5482" s="78">
        <v>1.6264000000000001</v>
      </c>
      <c r="G5482" s="79">
        <f t="shared" si="865"/>
        <v>3.0943294710973337</v>
      </c>
      <c r="J5482" s="78">
        <v>2.2440000000000002</v>
      </c>
      <c r="K5482" s="80">
        <f t="shared" si="866"/>
        <v>2.2440000000000002</v>
      </c>
      <c r="L5482" s="68" t="str">
        <f t="shared" si="859"/>
        <v>Normal</v>
      </c>
      <c r="N5482" s="67">
        <f t="shared" si="860"/>
        <v>0</v>
      </c>
      <c r="O5482" s="67">
        <f t="shared" si="861"/>
        <v>2.2440000000000002</v>
      </c>
      <c r="P5482" s="81">
        <f t="shared" si="862"/>
        <v>0.85032947109733348</v>
      </c>
      <c r="Q5482" s="81">
        <f t="shared" si="863"/>
        <v>0.85032947109733348</v>
      </c>
      <c r="S5482" s="1">
        <f t="shared" si="867"/>
        <v>3</v>
      </c>
      <c r="T5482" s="1" t="str">
        <f t="shared" si="868"/>
        <v>Peak</v>
      </c>
    </row>
    <row r="5483" spans="1:20" x14ac:dyDescent="0.25">
      <c r="A5483" s="85">
        <v>45154.666666653669</v>
      </c>
      <c r="B5483" s="1">
        <v>8</v>
      </c>
      <c r="C5483" s="1">
        <v>16</v>
      </c>
      <c r="D5483" s="1">
        <v>17</v>
      </c>
      <c r="E5483" s="1" t="str">
        <f t="shared" si="864"/>
        <v>Summer</v>
      </c>
      <c r="F5483" s="78">
        <v>1.7724</v>
      </c>
      <c r="G5483" s="79">
        <f t="shared" si="865"/>
        <v>3.3721037595750825</v>
      </c>
      <c r="J5483" s="78">
        <v>1.863788</v>
      </c>
      <c r="K5483" s="80">
        <f t="shared" si="866"/>
        <v>1.863788</v>
      </c>
      <c r="L5483" s="68" t="str">
        <f t="shared" si="859"/>
        <v>Normal</v>
      </c>
      <c r="N5483" s="67">
        <f t="shared" si="860"/>
        <v>0</v>
      </c>
      <c r="O5483" s="67">
        <f t="shared" si="861"/>
        <v>1.863788</v>
      </c>
      <c r="P5483" s="81">
        <f t="shared" si="862"/>
        <v>1.5083157595750825</v>
      </c>
      <c r="Q5483" s="81">
        <f t="shared" si="863"/>
        <v>1.5083157595750825</v>
      </c>
      <c r="S5483" s="1">
        <f t="shared" si="867"/>
        <v>3</v>
      </c>
      <c r="T5483" s="1" t="str">
        <f t="shared" si="868"/>
        <v>Peak</v>
      </c>
    </row>
    <row r="5484" spans="1:20" x14ac:dyDescent="0.25">
      <c r="A5484" s="85">
        <v>45154.708333320334</v>
      </c>
      <c r="B5484" s="1">
        <v>8</v>
      </c>
      <c r="C5484" s="1">
        <v>16</v>
      </c>
      <c r="D5484" s="1">
        <v>18</v>
      </c>
      <c r="E5484" s="1" t="str">
        <f t="shared" si="864"/>
        <v>Summer</v>
      </c>
      <c r="F5484" s="78">
        <v>1.8711</v>
      </c>
      <c r="G5484" s="79">
        <f t="shared" si="865"/>
        <v>3.5598867888405192</v>
      </c>
      <c r="J5484" s="78">
        <v>0.61929200000000006</v>
      </c>
      <c r="K5484" s="80">
        <f t="shared" si="866"/>
        <v>0.61929200000000006</v>
      </c>
      <c r="L5484" s="68" t="str">
        <f t="shared" si="859"/>
        <v>Normal</v>
      </c>
      <c r="N5484" s="67">
        <f t="shared" si="860"/>
        <v>0</v>
      </c>
      <c r="O5484" s="67">
        <f t="shared" si="861"/>
        <v>0.61929200000000006</v>
      </c>
      <c r="P5484" s="81">
        <f t="shared" si="862"/>
        <v>2.9405947888405191</v>
      </c>
      <c r="Q5484" s="81">
        <f t="shared" si="863"/>
        <v>2.9405947888405191</v>
      </c>
      <c r="S5484" s="1">
        <f t="shared" si="867"/>
        <v>3</v>
      </c>
      <c r="T5484" s="1" t="str">
        <f t="shared" si="868"/>
        <v>Peak</v>
      </c>
    </row>
    <row r="5485" spans="1:20" x14ac:dyDescent="0.25">
      <c r="A5485" s="85">
        <v>45154.749999986998</v>
      </c>
      <c r="B5485" s="1">
        <v>8</v>
      </c>
      <c r="C5485" s="1">
        <v>16</v>
      </c>
      <c r="D5485" s="1">
        <v>19</v>
      </c>
      <c r="E5485" s="1" t="str">
        <f t="shared" si="864"/>
        <v>Summer</v>
      </c>
      <c r="F5485" s="78">
        <v>1.8331999999999999</v>
      </c>
      <c r="G5485" s="79">
        <f t="shared" si="865"/>
        <v>3.4877796276534871</v>
      </c>
      <c r="J5485" s="78">
        <v>2.9100000000000001E-2</v>
      </c>
      <c r="K5485" s="80">
        <f t="shared" si="866"/>
        <v>2.9100000000000001E-2</v>
      </c>
      <c r="L5485" s="68" t="str">
        <f t="shared" si="859"/>
        <v>Normal</v>
      </c>
      <c r="N5485" s="67">
        <f t="shared" si="860"/>
        <v>0</v>
      </c>
      <c r="O5485" s="67">
        <f t="shared" si="861"/>
        <v>2.9100000000000001E-2</v>
      </c>
      <c r="P5485" s="81">
        <f t="shared" si="862"/>
        <v>3.458679627653487</v>
      </c>
      <c r="Q5485" s="81">
        <f t="shared" si="863"/>
        <v>3.458679627653487</v>
      </c>
      <c r="S5485" s="1">
        <f t="shared" si="867"/>
        <v>3</v>
      </c>
      <c r="T5485" s="1" t="str">
        <f t="shared" si="868"/>
        <v>Peak</v>
      </c>
    </row>
    <row r="5486" spans="1:20" x14ac:dyDescent="0.25">
      <c r="A5486" s="85">
        <v>45154.791666653662</v>
      </c>
      <c r="B5486" s="1">
        <v>8</v>
      </c>
      <c r="C5486" s="1">
        <v>16</v>
      </c>
      <c r="D5486" s="1">
        <v>20</v>
      </c>
      <c r="E5486" s="1" t="str">
        <f t="shared" si="864"/>
        <v>Summer</v>
      </c>
      <c r="F5486" s="78">
        <v>1.6854</v>
      </c>
      <c r="G5486" s="79">
        <f t="shared" si="865"/>
        <v>3.2065807246602596</v>
      </c>
      <c r="J5486" s="78">
        <v>0</v>
      </c>
      <c r="K5486" s="80">
        <f t="shared" si="866"/>
        <v>0</v>
      </c>
      <c r="L5486" s="68" t="str">
        <f t="shared" si="859"/>
        <v>Normal</v>
      </c>
      <c r="N5486" s="67">
        <f t="shared" si="860"/>
        <v>0</v>
      </c>
      <c r="O5486" s="67">
        <f t="shared" si="861"/>
        <v>0</v>
      </c>
      <c r="P5486" s="81">
        <f t="shared" si="862"/>
        <v>3.2065807246602596</v>
      </c>
      <c r="Q5486" s="81">
        <f t="shared" si="863"/>
        <v>3.2065807246602596</v>
      </c>
      <c r="S5486" s="1">
        <f t="shared" si="867"/>
        <v>3</v>
      </c>
      <c r="T5486" s="1" t="str">
        <f t="shared" si="868"/>
        <v>Peak</v>
      </c>
    </row>
    <row r="5487" spans="1:20" x14ac:dyDescent="0.25">
      <c r="A5487" s="85">
        <v>45154.833333320326</v>
      </c>
      <c r="B5487" s="1">
        <v>8</v>
      </c>
      <c r="C5487" s="1">
        <v>16</v>
      </c>
      <c r="D5487" s="1">
        <v>21</v>
      </c>
      <c r="E5487" s="1" t="str">
        <f t="shared" si="864"/>
        <v>Summer</v>
      </c>
      <c r="F5487" s="78">
        <v>1.5982000000000001</v>
      </c>
      <c r="G5487" s="79">
        <f t="shared" si="865"/>
        <v>3.0406771770214944</v>
      </c>
      <c r="J5487" s="78">
        <v>0</v>
      </c>
      <c r="K5487" s="80">
        <f t="shared" si="866"/>
        <v>0</v>
      </c>
      <c r="L5487" s="68" t="str">
        <f t="shared" si="859"/>
        <v>Normal</v>
      </c>
      <c r="N5487" s="67">
        <f t="shared" si="860"/>
        <v>0</v>
      </c>
      <c r="O5487" s="67">
        <f t="shared" si="861"/>
        <v>0</v>
      </c>
      <c r="P5487" s="81">
        <f t="shared" si="862"/>
        <v>3.0406771770214944</v>
      </c>
      <c r="Q5487" s="81">
        <f t="shared" si="863"/>
        <v>3.0406771770214944</v>
      </c>
      <c r="S5487" s="1">
        <f t="shared" si="867"/>
        <v>3</v>
      </c>
      <c r="T5487" s="1" t="str">
        <f t="shared" si="868"/>
        <v>Peak</v>
      </c>
    </row>
    <row r="5488" spans="1:20" x14ac:dyDescent="0.25">
      <c r="A5488" s="85">
        <v>45154.874999986991</v>
      </c>
      <c r="B5488" s="1">
        <v>8</v>
      </c>
      <c r="C5488" s="1">
        <v>16</v>
      </c>
      <c r="D5488" s="1">
        <v>22</v>
      </c>
      <c r="E5488" s="1" t="str">
        <f t="shared" si="864"/>
        <v>Summer</v>
      </c>
      <c r="F5488" s="78">
        <v>1.4907999999999999</v>
      </c>
      <c r="G5488" s="79">
        <f t="shared" si="865"/>
        <v>2.8363418442645747</v>
      </c>
      <c r="J5488" s="78">
        <v>0</v>
      </c>
      <c r="K5488" s="80">
        <f t="shared" si="866"/>
        <v>0</v>
      </c>
      <c r="L5488" s="68" t="str">
        <f t="shared" si="859"/>
        <v>Normal</v>
      </c>
      <c r="N5488" s="67">
        <f t="shared" si="860"/>
        <v>0</v>
      </c>
      <c r="O5488" s="67">
        <f t="shared" si="861"/>
        <v>0</v>
      </c>
      <c r="P5488" s="81">
        <f t="shared" si="862"/>
        <v>2.8363418442645747</v>
      </c>
      <c r="Q5488" s="81">
        <f t="shared" si="863"/>
        <v>2.8363418442645747</v>
      </c>
      <c r="S5488" s="1">
        <f t="shared" si="867"/>
        <v>3</v>
      </c>
      <c r="T5488" s="1" t="str">
        <f t="shared" si="868"/>
        <v>Off-Peak</v>
      </c>
    </row>
    <row r="5489" spans="1:20" x14ac:dyDescent="0.25">
      <c r="A5489" s="85">
        <v>45154.916666653655</v>
      </c>
      <c r="B5489" s="1">
        <v>8</v>
      </c>
      <c r="C5489" s="1">
        <v>16</v>
      </c>
      <c r="D5489" s="1">
        <v>23</v>
      </c>
      <c r="E5489" s="1" t="str">
        <f t="shared" si="864"/>
        <v>Summer</v>
      </c>
      <c r="F5489" s="78">
        <v>1.3192999999999999</v>
      </c>
      <c r="G5489" s="79">
        <f t="shared" si="865"/>
        <v>2.5100521834842056</v>
      </c>
      <c r="J5489" s="78">
        <v>0</v>
      </c>
      <c r="K5489" s="80">
        <f t="shared" si="866"/>
        <v>0</v>
      </c>
      <c r="L5489" s="68" t="str">
        <f t="shared" si="859"/>
        <v>Normal</v>
      </c>
      <c r="N5489" s="67">
        <f t="shared" si="860"/>
        <v>0</v>
      </c>
      <c r="O5489" s="67">
        <f t="shared" si="861"/>
        <v>0</v>
      </c>
      <c r="P5489" s="81">
        <f t="shared" si="862"/>
        <v>2.5100521834842056</v>
      </c>
      <c r="Q5489" s="81">
        <f t="shared" si="863"/>
        <v>2.5100521834842056</v>
      </c>
      <c r="S5489" s="1">
        <f t="shared" si="867"/>
        <v>3</v>
      </c>
      <c r="T5489" s="1" t="str">
        <f t="shared" si="868"/>
        <v>Off-Peak</v>
      </c>
    </row>
    <row r="5490" spans="1:20" x14ac:dyDescent="0.25">
      <c r="A5490" s="85">
        <v>45154.958333320319</v>
      </c>
      <c r="B5490" s="1">
        <v>8</v>
      </c>
      <c r="C5490" s="1">
        <v>17</v>
      </c>
      <c r="D5490" s="1">
        <v>0</v>
      </c>
      <c r="E5490" s="1" t="str">
        <f t="shared" si="864"/>
        <v>Summer</v>
      </c>
      <c r="F5490" s="78">
        <v>1.1136999999999999</v>
      </c>
      <c r="G5490" s="79">
        <f t="shared" si="865"/>
        <v>2.1188851032717042</v>
      </c>
      <c r="J5490" s="78">
        <v>0</v>
      </c>
      <c r="K5490" s="80">
        <f t="shared" si="866"/>
        <v>0</v>
      </c>
      <c r="L5490" s="68" t="str">
        <f t="shared" si="859"/>
        <v>Normal</v>
      </c>
      <c r="N5490" s="67">
        <f t="shared" si="860"/>
        <v>0</v>
      </c>
      <c r="O5490" s="67">
        <f t="shared" si="861"/>
        <v>0</v>
      </c>
      <c r="P5490" s="81">
        <f t="shared" si="862"/>
        <v>2.1188851032717042</v>
      </c>
      <c r="Q5490" s="81">
        <f t="shared" si="863"/>
        <v>2.1188851032717042</v>
      </c>
      <c r="S5490" s="1">
        <f t="shared" si="867"/>
        <v>3</v>
      </c>
      <c r="T5490" s="1" t="str">
        <f t="shared" si="868"/>
        <v>Off-Peak</v>
      </c>
    </row>
    <row r="5491" spans="1:20" x14ac:dyDescent="0.25">
      <c r="A5491" s="85">
        <v>45154.999999986983</v>
      </c>
      <c r="B5491" s="1">
        <v>8</v>
      </c>
      <c r="C5491" s="1">
        <v>17</v>
      </c>
      <c r="D5491" s="1">
        <v>1</v>
      </c>
      <c r="E5491" s="1" t="str">
        <f t="shared" si="864"/>
        <v>Summer</v>
      </c>
      <c r="F5491" s="78">
        <v>0.96799999999999997</v>
      </c>
      <c r="G5491" s="79">
        <f t="shared" si="865"/>
        <v>1.8416815838798688</v>
      </c>
      <c r="J5491" s="78">
        <v>0</v>
      </c>
      <c r="K5491" s="80">
        <f t="shared" si="866"/>
        <v>0</v>
      </c>
      <c r="L5491" s="68" t="str">
        <f t="shared" si="859"/>
        <v>Normal</v>
      </c>
      <c r="N5491" s="67">
        <f t="shared" si="860"/>
        <v>0</v>
      </c>
      <c r="O5491" s="67">
        <f t="shared" si="861"/>
        <v>0</v>
      </c>
      <c r="P5491" s="81">
        <f t="shared" si="862"/>
        <v>1.8416815838798688</v>
      </c>
      <c r="Q5491" s="81">
        <f t="shared" si="863"/>
        <v>1.8416815838798688</v>
      </c>
      <c r="S5491" s="1">
        <f t="shared" si="867"/>
        <v>4</v>
      </c>
      <c r="T5491" s="1" t="str">
        <f t="shared" si="868"/>
        <v>Off-Peak</v>
      </c>
    </row>
    <row r="5492" spans="1:20" x14ac:dyDescent="0.25">
      <c r="A5492" s="85">
        <v>45155.041666653648</v>
      </c>
      <c r="B5492" s="1">
        <v>8</v>
      </c>
      <c r="C5492" s="1">
        <v>17</v>
      </c>
      <c r="D5492" s="1">
        <v>2</v>
      </c>
      <c r="E5492" s="1" t="str">
        <f t="shared" si="864"/>
        <v>Summer</v>
      </c>
      <c r="F5492" s="78">
        <v>0.85040000000000004</v>
      </c>
      <c r="G5492" s="79">
        <f t="shared" si="865"/>
        <v>1.6179401022019015</v>
      </c>
      <c r="J5492" s="78">
        <v>0</v>
      </c>
      <c r="K5492" s="80">
        <f t="shared" si="866"/>
        <v>0</v>
      </c>
      <c r="L5492" s="68" t="str">
        <f t="shared" si="859"/>
        <v>Normal</v>
      </c>
      <c r="N5492" s="67">
        <f t="shared" si="860"/>
        <v>0</v>
      </c>
      <c r="O5492" s="67">
        <f t="shared" si="861"/>
        <v>0</v>
      </c>
      <c r="P5492" s="81">
        <f t="shared" si="862"/>
        <v>1.6179401022019015</v>
      </c>
      <c r="Q5492" s="81">
        <f t="shared" si="863"/>
        <v>1.6179401022019015</v>
      </c>
      <c r="S5492" s="1">
        <f t="shared" si="867"/>
        <v>4</v>
      </c>
      <c r="T5492" s="1" t="str">
        <f t="shared" si="868"/>
        <v>Off-Peak</v>
      </c>
    </row>
    <row r="5493" spans="1:20" x14ac:dyDescent="0.25">
      <c r="A5493" s="85">
        <v>45155.083333320312</v>
      </c>
      <c r="B5493" s="1">
        <v>8</v>
      </c>
      <c r="C5493" s="1">
        <v>17</v>
      </c>
      <c r="D5493" s="1">
        <v>3</v>
      </c>
      <c r="E5493" s="1" t="str">
        <f t="shared" si="864"/>
        <v>Summer</v>
      </c>
      <c r="F5493" s="78">
        <v>0.77749999999999997</v>
      </c>
      <c r="G5493" s="79">
        <f t="shared" si="865"/>
        <v>1.4792432143249981</v>
      </c>
      <c r="J5493" s="78">
        <v>0</v>
      </c>
      <c r="K5493" s="80">
        <f t="shared" si="866"/>
        <v>0</v>
      </c>
      <c r="L5493" s="68" t="str">
        <f t="shared" si="859"/>
        <v>Normal</v>
      </c>
      <c r="N5493" s="67">
        <f t="shared" si="860"/>
        <v>0</v>
      </c>
      <c r="O5493" s="67">
        <f t="shared" si="861"/>
        <v>0</v>
      </c>
      <c r="P5493" s="81">
        <f t="shared" si="862"/>
        <v>1.4792432143249981</v>
      </c>
      <c r="Q5493" s="81">
        <f t="shared" si="863"/>
        <v>1.4792432143249981</v>
      </c>
      <c r="S5493" s="1">
        <f t="shared" si="867"/>
        <v>4</v>
      </c>
      <c r="T5493" s="1" t="str">
        <f t="shared" si="868"/>
        <v>Off-Peak</v>
      </c>
    </row>
    <row r="5494" spans="1:20" x14ac:dyDescent="0.25">
      <c r="A5494" s="85">
        <v>45155.124999986976</v>
      </c>
      <c r="B5494" s="1">
        <v>8</v>
      </c>
      <c r="C5494" s="1">
        <v>17</v>
      </c>
      <c r="D5494" s="1">
        <v>4</v>
      </c>
      <c r="E5494" s="1" t="str">
        <f t="shared" si="864"/>
        <v>Summer</v>
      </c>
      <c r="F5494" s="78">
        <v>0.73180000000000001</v>
      </c>
      <c r="G5494" s="79">
        <f t="shared" si="865"/>
        <v>1.3922960569042233</v>
      </c>
      <c r="J5494" s="78">
        <v>0</v>
      </c>
      <c r="K5494" s="80">
        <f t="shared" si="866"/>
        <v>0</v>
      </c>
      <c r="L5494" s="68" t="str">
        <f t="shared" si="859"/>
        <v>Normal</v>
      </c>
      <c r="N5494" s="67">
        <f t="shared" si="860"/>
        <v>0</v>
      </c>
      <c r="O5494" s="67">
        <f t="shared" si="861"/>
        <v>0</v>
      </c>
      <c r="P5494" s="81">
        <f t="shared" si="862"/>
        <v>1.3922960569042233</v>
      </c>
      <c r="Q5494" s="81">
        <f t="shared" si="863"/>
        <v>1.3922960569042233</v>
      </c>
      <c r="S5494" s="1">
        <f t="shared" si="867"/>
        <v>4</v>
      </c>
      <c r="T5494" s="1" t="str">
        <f t="shared" si="868"/>
        <v>Off-Peak</v>
      </c>
    </row>
    <row r="5495" spans="1:20" x14ac:dyDescent="0.25">
      <c r="A5495" s="85">
        <v>45155.16666665364</v>
      </c>
      <c r="B5495" s="1">
        <v>8</v>
      </c>
      <c r="C5495" s="1">
        <v>17</v>
      </c>
      <c r="D5495" s="1">
        <v>5</v>
      </c>
      <c r="E5495" s="1" t="str">
        <f t="shared" si="864"/>
        <v>Summer</v>
      </c>
      <c r="F5495" s="78">
        <v>0.71150000000000002</v>
      </c>
      <c r="G5495" s="79">
        <f t="shared" si="865"/>
        <v>1.3536740154240978</v>
      </c>
      <c r="J5495" s="78">
        <v>0</v>
      </c>
      <c r="K5495" s="80">
        <f t="shared" si="866"/>
        <v>0</v>
      </c>
      <c r="L5495" s="68" t="str">
        <f t="shared" si="859"/>
        <v>Normal</v>
      </c>
      <c r="N5495" s="67">
        <f t="shared" si="860"/>
        <v>0</v>
      </c>
      <c r="O5495" s="67">
        <f t="shared" si="861"/>
        <v>0</v>
      </c>
      <c r="P5495" s="81">
        <f t="shared" si="862"/>
        <v>1.3536740154240978</v>
      </c>
      <c r="Q5495" s="81">
        <f t="shared" si="863"/>
        <v>1.3536740154240978</v>
      </c>
      <c r="S5495" s="1">
        <f t="shared" si="867"/>
        <v>4</v>
      </c>
      <c r="T5495" s="1" t="str">
        <f t="shared" si="868"/>
        <v>Off-Peak</v>
      </c>
    </row>
    <row r="5496" spans="1:20" x14ac:dyDescent="0.25">
      <c r="A5496" s="85">
        <v>45155.208333320305</v>
      </c>
      <c r="B5496" s="1">
        <v>8</v>
      </c>
      <c r="C5496" s="1">
        <v>17</v>
      </c>
      <c r="D5496" s="1">
        <v>6</v>
      </c>
      <c r="E5496" s="1" t="str">
        <f t="shared" si="864"/>
        <v>Summer</v>
      </c>
      <c r="F5496" s="78">
        <v>0.71950000000000003</v>
      </c>
      <c r="G5496" s="79">
        <f t="shared" si="865"/>
        <v>1.3688945243817827</v>
      </c>
      <c r="J5496" s="78">
        <v>7.6150999999999996E-2</v>
      </c>
      <c r="K5496" s="80">
        <f t="shared" si="866"/>
        <v>7.6150999999999996E-2</v>
      </c>
      <c r="L5496" s="68" t="str">
        <f t="shared" si="859"/>
        <v>Normal</v>
      </c>
      <c r="N5496" s="67">
        <f t="shared" si="860"/>
        <v>0</v>
      </c>
      <c r="O5496" s="67">
        <f t="shared" si="861"/>
        <v>7.6150999999999996E-2</v>
      </c>
      <c r="P5496" s="81">
        <f t="shared" si="862"/>
        <v>1.2927435243817826</v>
      </c>
      <c r="Q5496" s="81">
        <f t="shared" si="863"/>
        <v>1.2927435243817826</v>
      </c>
      <c r="S5496" s="1">
        <f t="shared" si="867"/>
        <v>4</v>
      </c>
      <c r="T5496" s="1" t="str">
        <f t="shared" si="868"/>
        <v>Peak</v>
      </c>
    </row>
    <row r="5497" spans="1:20" x14ac:dyDescent="0.25">
      <c r="A5497" s="85">
        <v>45155.249999986969</v>
      </c>
      <c r="B5497" s="1">
        <v>8</v>
      </c>
      <c r="C5497" s="1">
        <v>17</v>
      </c>
      <c r="D5497" s="1">
        <v>7</v>
      </c>
      <c r="E5497" s="1" t="str">
        <f t="shared" si="864"/>
        <v>Summer</v>
      </c>
      <c r="F5497" s="78">
        <v>0.75290000000000001</v>
      </c>
      <c r="G5497" s="79">
        <f t="shared" si="865"/>
        <v>1.4324401492801171</v>
      </c>
      <c r="J5497" s="78">
        <v>0.64035900000000001</v>
      </c>
      <c r="K5497" s="80">
        <f t="shared" si="866"/>
        <v>0.64035900000000001</v>
      </c>
      <c r="L5497" s="68" t="str">
        <f t="shared" si="859"/>
        <v>Normal</v>
      </c>
      <c r="N5497" s="67">
        <f t="shared" si="860"/>
        <v>0</v>
      </c>
      <c r="O5497" s="67">
        <f t="shared" si="861"/>
        <v>0.64035900000000001</v>
      </c>
      <c r="P5497" s="81">
        <f t="shared" si="862"/>
        <v>0.79208114928011708</v>
      </c>
      <c r="Q5497" s="81">
        <f t="shared" si="863"/>
        <v>0.79208114928011708</v>
      </c>
      <c r="S5497" s="1">
        <f t="shared" si="867"/>
        <v>4</v>
      </c>
      <c r="T5497" s="1" t="str">
        <f t="shared" si="868"/>
        <v>Peak</v>
      </c>
    </row>
    <row r="5498" spans="1:20" x14ac:dyDescent="0.25">
      <c r="A5498" s="85">
        <v>45155.291666653633</v>
      </c>
      <c r="B5498" s="1">
        <v>8</v>
      </c>
      <c r="C5498" s="1">
        <v>17</v>
      </c>
      <c r="D5498" s="1">
        <v>8</v>
      </c>
      <c r="E5498" s="1" t="str">
        <f t="shared" si="864"/>
        <v>Summer</v>
      </c>
      <c r="F5498" s="78">
        <v>0.78820000000000001</v>
      </c>
      <c r="G5498" s="79">
        <f t="shared" si="865"/>
        <v>1.4996006450559016</v>
      </c>
      <c r="J5498" s="78">
        <v>1.2941289999999999</v>
      </c>
      <c r="K5498" s="80">
        <f t="shared" si="866"/>
        <v>1.2941289999999999</v>
      </c>
      <c r="L5498" s="68" t="str">
        <f t="shared" si="859"/>
        <v>Normal</v>
      </c>
      <c r="N5498" s="67">
        <f t="shared" si="860"/>
        <v>0</v>
      </c>
      <c r="O5498" s="67">
        <f t="shared" si="861"/>
        <v>1.2941289999999999</v>
      </c>
      <c r="P5498" s="81">
        <f t="shared" si="862"/>
        <v>0.20547164505590176</v>
      </c>
      <c r="Q5498" s="81">
        <f t="shared" si="863"/>
        <v>0.20547164505590176</v>
      </c>
      <c r="S5498" s="1">
        <f t="shared" si="867"/>
        <v>4</v>
      </c>
      <c r="T5498" s="1" t="str">
        <f t="shared" si="868"/>
        <v>Peak</v>
      </c>
    </row>
    <row r="5499" spans="1:20" x14ac:dyDescent="0.25">
      <c r="A5499" s="85">
        <v>45155.333333320297</v>
      </c>
      <c r="B5499" s="1">
        <v>8</v>
      </c>
      <c r="C5499" s="1">
        <v>17</v>
      </c>
      <c r="D5499" s="1">
        <v>9</v>
      </c>
      <c r="E5499" s="1" t="str">
        <f t="shared" si="864"/>
        <v>Summer</v>
      </c>
      <c r="F5499" s="78">
        <v>0.79410000000000003</v>
      </c>
      <c r="G5499" s="79">
        <f t="shared" si="865"/>
        <v>1.5108257704121941</v>
      </c>
      <c r="J5499" s="78">
        <v>1.7984290000000001</v>
      </c>
      <c r="K5499" s="80">
        <f t="shared" si="866"/>
        <v>1.7984290000000001</v>
      </c>
      <c r="L5499" s="68" t="str">
        <f t="shared" si="859"/>
        <v>Normal</v>
      </c>
      <c r="N5499" s="67">
        <f t="shared" si="860"/>
        <v>0.28760322958780593</v>
      </c>
      <c r="O5499" s="67">
        <f t="shared" si="861"/>
        <v>1.5108257704121941</v>
      </c>
      <c r="P5499" s="81">
        <f t="shared" si="862"/>
        <v>0</v>
      </c>
      <c r="Q5499" s="81">
        <f t="shared" si="863"/>
        <v>-0.28760322958780593</v>
      </c>
      <c r="S5499" s="1">
        <f t="shared" si="867"/>
        <v>4</v>
      </c>
      <c r="T5499" s="1" t="str">
        <f t="shared" si="868"/>
        <v>Peak</v>
      </c>
    </row>
    <row r="5500" spans="1:20" x14ac:dyDescent="0.25">
      <c r="A5500" s="85">
        <v>45155.374999986961</v>
      </c>
      <c r="B5500" s="1">
        <v>8</v>
      </c>
      <c r="C5500" s="1">
        <v>17</v>
      </c>
      <c r="D5500" s="1">
        <v>10</v>
      </c>
      <c r="E5500" s="1" t="str">
        <f t="shared" si="864"/>
        <v>Summer</v>
      </c>
      <c r="F5500" s="78">
        <v>0.82320000000000004</v>
      </c>
      <c r="G5500" s="79">
        <f t="shared" si="865"/>
        <v>1.5661903717457728</v>
      </c>
      <c r="J5500" s="78">
        <v>1.9368219999999998</v>
      </c>
      <c r="K5500" s="80">
        <f t="shared" si="866"/>
        <v>1.9368219999999998</v>
      </c>
      <c r="L5500" s="68" t="str">
        <f t="shared" si="859"/>
        <v>Normal</v>
      </c>
      <c r="N5500" s="67">
        <f t="shared" si="860"/>
        <v>0.37063162825422702</v>
      </c>
      <c r="O5500" s="67">
        <f t="shared" si="861"/>
        <v>1.5661903717457728</v>
      </c>
      <c r="P5500" s="81">
        <f t="shared" si="862"/>
        <v>0</v>
      </c>
      <c r="Q5500" s="81">
        <f t="shared" si="863"/>
        <v>-0.37063162825422702</v>
      </c>
      <c r="S5500" s="1">
        <f t="shared" si="867"/>
        <v>4</v>
      </c>
      <c r="T5500" s="1" t="str">
        <f t="shared" si="868"/>
        <v>Peak</v>
      </c>
    </row>
    <row r="5501" spans="1:20" x14ac:dyDescent="0.25">
      <c r="A5501" s="85">
        <v>45155.416666653626</v>
      </c>
      <c r="B5501" s="1">
        <v>8</v>
      </c>
      <c r="C5501" s="1">
        <v>17</v>
      </c>
      <c r="D5501" s="1">
        <v>11</v>
      </c>
      <c r="E5501" s="1" t="str">
        <f t="shared" si="864"/>
        <v>Summer</v>
      </c>
      <c r="F5501" s="78">
        <v>0.93149999999999999</v>
      </c>
      <c r="G5501" s="79">
        <f t="shared" si="865"/>
        <v>1.7722380117604317</v>
      </c>
      <c r="J5501" s="78">
        <v>0.61120200000000002</v>
      </c>
      <c r="K5501" s="80">
        <f t="shared" si="866"/>
        <v>0.61120200000000002</v>
      </c>
      <c r="L5501" s="68" t="str">
        <f t="shared" si="859"/>
        <v>Normal</v>
      </c>
      <c r="N5501" s="67">
        <f t="shared" si="860"/>
        <v>0</v>
      </c>
      <c r="O5501" s="67">
        <f t="shared" si="861"/>
        <v>0.61120200000000002</v>
      </c>
      <c r="P5501" s="81">
        <f t="shared" si="862"/>
        <v>1.1610360117604317</v>
      </c>
      <c r="Q5501" s="81">
        <f t="shared" si="863"/>
        <v>1.1610360117604317</v>
      </c>
      <c r="S5501" s="1">
        <f t="shared" si="867"/>
        <v>4</v>
      </c>
      <c r="T5501" s="1" t="str">
        <f t="shared" si="868"/>
        <v>Peak</v>
      </c>
    </row>
    <row r="5502" spans="1:20" x14ac:dyDescent="0.25">
      <c r="A5502" s="85">
        <v>45155.45833332029</v>
      </c>
      <c r="B5502" s="1">
        <v>8</v>
      </c>
      <c r="C5502" s="1">
        <v>17</v>
      </c>
      <c r="D5502" s="1">
        <v>12</v>
      </c>
      <c r="E5502" s="1" t="str">
        <f t="shared" si="864"/>
        <v>Summer</v>
      </c>
      <c r="F5502" s="78">
        <v>1.0669</v>
      </c>
      <c r="G5502" s="79">
        <f t="shared" si="865"/>
        <v>2.0298451258692478</v>
      </c>
      <c r="J5502" s="78">
        <v>0.73064200000000001</v>
      </c>
      <c r="K5502" s="80">
        <f t="shared" si="866"/>
        <v>0.73064200000000001</v>
      </c>
      <c r="L5502" s="68" t="str">
        <f t="shared" si="859"/>
        <v>Normal</v>
      </c>
      <c r="N5502" s="67">
        <f t="shared" si="860"/>
        <v>0</v>
      </c>
      <c r="O5502" s="67">
        <f t="shared" si="861"/>
        <v>0.73064200000000001</v>
      </c>
      <c r="P5502" s="81">
        <f t="shared" si="862"/>
        <v>1.2992031258692478</v>
      </c>
      <c r="Q5502" s="81">
        <f t="shared" si="863"/>
        <v>1.2992031258692478</v>
      </c>
      <c r="S5502" s="1">
        <f t="shared" si="867"/>
        <v>4</v>
      </c>
      <c r="T5502" s="1" t="str">
        <f t="shared" si="868"/>
        <v>Peak</v>
      </c>
    </row>
    <row r="5503" spans="1:20" x14ac:dyDescent="0.25">
      <c r="A5503" s="85">
        <v>45155.499999986954</v>
      </c>
      <c r="B5503" s="1">
        <v>8</v>
      </c>
      <c r="C5503" s="1">
        <v>17</v>
      </c>
      <c r="D5503" s="1">
        <v>13</v>
      </c>
      <c r="E5503" s="1" t="str">
        <f t="shared" si="864"/>
        <v>Summer</v>
      </c>
      <c r="F5503" s="78">
        <v>1.1934</v>
      </c>
      <c r="G5503" s="79">
        <f t="shared" si="865"/>
        <v>2.2705194237626403</v>
      </c>
      <c r="J5503" s="78">
        <v>1.726826</v>
      </c>
      <c r="K5503" s="80">
        <f t="shared" si="866"/>
        <v>1.726826</v>
      </c>
      <c r="L5503" s="68" t="str">
        <f t="shared" si="859"/>
        <v>Normal</v>
      </c>
      <c r="N5503" s="67">
        <f t="shared" si="860"/>
        <v>0</v>
      </c>
      <c r="O5503" s="67">
        <f t="shared" si="861"/>
        <v>1.726826</v>
      </c>
      <c r="P5503" s="81">
        <f t="shared" si="862"/>
        <v>0.54369342376264029</v>
      </c>
      <c r="Q5503" s="81">
        <f t="shared" si="863"/>
        <v>0.54369342376264029</v>
      </c>
      <c r="S5503" s="1">
        <f t="shared" si="867"/>
        <v>4</v>
      </c>
      <c r="T5503" s="1" t="str">
        <f t="shared" si="868"/>
        <v>Peak</v>
      </c>
    </row>
    <row r="5504" spans="1:20" x14ac:dyDescent="0.25">
      <c r="A5504" s="85">
        <v>45155.541666653618</v>
      </c>
      <c r="B5504" s="1">
        <v>8</v>
      </c>
      <c r="C5504" s="1">
        <v>17</v>
      </c>
      <c r="D5504" s="1">
        <v>14</v>
      </c>
      <c r="E5504" s="1" t="str">
        <f t="shared" si="864"/>
        <v>Summer</v>
      </c>
      <c r="F5504" s="78">
        <v>1.3007</v>
      </c>
      <c r="G5504" s="79">
        <f t="shared" si="865"/>
        <v>2.4746645001575884</v>
      </c>
      <c r="J5504" s="78">
        <v>0.78692799999999996</v>
      </c>
      <c r="K5504" s="80">
        <f t="shared" si="866"/>
        <v>0.78692799999999996</v>
      </c>
      <c r="L5504" s="68" t="str">
        <f t="shared" si="859"/>
        <v>Normal</v>
      </c>
      <c r="N5504" s="67">
        <f t="shared" si="860"/>
        <v>0</v>
      </c>
      <c r="O5504" s="67">
        <f t="shared" si="861"/>
        <v>0.78692799999999996</v>
      </c>
      <c r="P5504" s="81">
        <f t="shared" si="862"/>
        <v>1.6877365001575884</v>
      </c>
      <c r="Q5504" s="81">
        <f t="shared" si="863"/>
        <v>1.6877365001575884</v>
      </c>
      <c r="S5504" s="1">
        <f t="shared" si="867"/>
        <v>4</v>
      </c>
      <c r="T5504" s="1" t="str">
        <f t="shared" si="868"/>
        <v>Peak</v>
      </c>
    </row>
    <row r="5505" spans="1:20" x14ac:dyDescent="0.25">
      <c r="A5505" s="85">
        <v>45155.583333320283</v>
      </c>
      <c r="B5505" s="1">
        <v>8</v>
      </c>
      <c r="C5505" s="1">
        <v>17</v>
      </c>
      <c r="D5505" s="1">
        <v>15</v>
      </c>
      <c r="E5505" s="1" t="str">
        <f t="shared" si="864"/>
        <v>Summer</v>
      </c>
      <c r="F5505" s="78">
        <v>1.3774</v>
      </c>
      <c r="G5505" s="79">
        <f t="shared" si="865"/>
        <v>2.6205911297893918</v>
      </c>
      <c r="J5505" s="78">
        <v>0.59464499999999998</v>
      </c>
      <c r="K5505" s="80">
        <f t="shared" si="866"/>
        <v>0.59464499999999998</v>
      </c>
      <c r="L5505" s="68" t="str">
        <f t="shared" si="859"/>
        <v>Normal</v>
      </c>
      <c r="N5505" s="67">
        <f t="shared" si="860"/>
        <v>0</v>
      </c>
      <c r="O5505" s="67">
        <f t="shared" si="861"/>
        <v>0.59464499999999998</v>
      </c>
      <c r="P5505" s="81">
        <f t="shared" si="862"/>
        <v>2.0259461297893919</v>
      </c>
      <c r="Q5505" s="81">
        <f t="shared" si="863"/>
        <v>2.0259461297893919</v>
      </c>
      <c r="S5505" s="1">
        <f t="shared" si="867"/>
        <v>4</v>
      </c>
      <c r="T5505" s="1" t="str">
        <f t="shared" si="868"/>
        <v>Peak</v>
      </c>
    </row>
    <row r="5506" spans="1:20" x14ac:dyDescent="0.25">
      <c r="A5506" s="85">
        <v>45155.624999986947</v>
      </c>
      <c r="B5506" s="1">
        <v>8</v>
      </c>
      <c r="C5506" s="1">
        <v>17</v>
      </c>
      <c r="D5506" s="1">
        <v>16</v>
      </c>
      <c r="E5506" s="1" t="str">
        <f t="shared" si="864"/>
        <v>Summer</v>
      </c>
      <c r="F5506" s="78">
        <v>1.4387000000000001</v>
      </c>
      <c r="G5506" s="79">
        <f t="shared" si="865"/>
        <v>2.7372182796776525</v>
      </c>
      <c r="J5506" s="78">
        <v>2.2950849999999998</v>
      </c>
      <c r="K5506" s="80">
        <f t="shared" si="866"/>
        <v>2.2950849999999998</v>
      </c>
      <c r="L5506" s="68" t="str">
        <f t="shared" si="859"/>
        <v>Normal</v>
      </c>
      <c r="N5506" s="67">
        <f t="shared" si="860"/>
        <v>0</v>
      </c>
      <c r="O5506" s="67">
        <f t="shared" si="861"/>
        <v>2.2950849999999998</v>
      </c>
      <c r="P5506" s="81">
        <f t="shared" si="862"/>
        <v>0.4421332796776527</v>
      </c>
      <c r="Q5506" s="81">
        <f t="shared" si="863"/>
        <v>0.4421332796776527</v>
      </c>
      <c r="S5506" s="1">
        <f t="shared" si="867"/>
        <v>4</v>
      </c>
      <c r="T5506" s="1" t="str">
        <f t="shared" si="868"/>
        <v>Peak</v>
      </c>
    </row>
    <row r="5507" spans="1:20" x14ac:dyDescent="0.25">
      <c r="A5507" s="85">
        <v>45155.666666653611</v>
      </c>
      <c r="B5507" s="1">
        <v>8</v>
      </c>
      <c r="C5507" s="1">
        <v>17</v>
      </c>
      <c r="D5507" s="1">
        <v>17</v>
      </c>
      <c r="E5507" s="1" t="str">
        <f t="shared" si="864"/>
        <v>Summer</v>
      </c>
      <c r="F5507" s="78">
        <v>1.4355</v>
      </c>
      <c r="G5507" s="79">
        <f t="shared" si="865"/>
        <v>2.7311300760945785</v>
      </c>
      <c r="J5507" s="78">
        <v>1.024065</v>
      </c>
      <c r="K5507" s="80">
        <f t="shared" si="866"/>
        <v>1.024065</v>
      </c>
      <c r="L5507" s="68" t="str">
        <f t="shared" si="859"/>
        <v>Normal</v>
      </c>
      <c r="N5507" s="67">
        <f t="shared" si="860"/>
        <v>0</v>
      </c>
      <c r="O5507" s="67">
        <f t="shared" si="861"/>
        <v>1.024065</v>
      </c>
      <c r="P5507" s="81">
        <f t="shared" si="862"/>
        <v>1.7070650760945785</v>
      </c>
      <c r="Q5507" s="81">
        <f t="shared" si="863"/>
        <v>1.7070650760945785</v>
      </c>
      <c r="S5507" s="1">
        <f t="shared" si="867"/>
        <v>4</v>
      </c>
      <c r="T5507" s="1" t="str">
        <f t="shared" si="868"/>
        <v>Peak</v>
      </c>
    </row>
    <row r="5508" spans="1:20" x14ac:dyDescent="0.25">
      <c r="A5508" s="85">
        <v>45155.708333320275</v>
      </c>
      <c r="B5508" s="1">
        <v>8</v>
      </c>
      <c r="C5508" s="1">
        <v>17</v>
      </c>
      <c r="D5508" s="1">
        <v>18</v>
      </c>
      <c r="E5508" s="1" t="str">
        <f t="shared" si="864"/>
        <v>Summer</v>
      </c>
      <c r="F5508" s="78">
        <v>1.4409000000000001</v>
      </c>
      <c r="G5508" s="79">
        <f t="shared" si="865"/>
        <v>2.7414039196410158</v>
      </c>
      <c r="J5508" s="78">
        <v>0.38884199999999997</v>
      </c>
      <c r="K5508" s="80">
        <f t="shared" si="866"/>
        <v>0.38884199999999997</v>
      </c>
      <c r="L5508" s="68" t="str">
        <f t="shared" si="859"/>
        <v>Normal</v>
      </c>
      <c r="N5508" s="67">
        <f t="shared" si="860"/>
        <v>0</v>
      </c>
      <c r="O5508" s="67">
        <f t="shared" si="861"/>
        <v>0.38884199999999997</v>
      </c>
      <c r="P5508" s="81">
        <f t="shared" si="862"/>
        <v>2.3525619196410159</v>
      </c>
      <c r="Q5508" s="81">
        <f t="shared" si="863"/>
        <v>2.3525619196410159</v>
      </c>
      <c r="S5508" s="1">
        <f t="shared" si="867"/>
        <v>4</v>
      </c>
      <c r="T5508" s="1" t="str">
        <f t="shared" si="868"/>
        <v>Peak</v>
      </c>
    </row>
    <row r="5509" spans="1:20" x14ac:dyDescent="0.25">
      <c r="A5509" s="85">
        <v>45155.74999998694</v>
      </c>
      <c r="B5509" s="1">
        <v>8</v>
      </c>
      <c r="C5509" s="1">
        <v>17</v>
      </c>
      <c r="D5509" s="1">
        <v>19</v>
      </c>
      <c r="E5509" s="1" t="str">
        <f t="shared" si="864"/>
        <v>Summer</v>
      </c>
      <c r="F5509" s="78">
        <v>1.3959999999999999</v>
      </c>
      <c r="G5509" s="79">
        <f t="shared" si="865"/>
        <v>2.6559788131160089</v>
      </c>
      <c r="J5509" s="78">
        <v>0</v>
      </c>
      <c r="K5509" s="80">
        <f t="shared" si="866"/>
        <v>0</v>
      </c>
      <c r="L5509" s="68" t="str">
        <f t="shared" si="859"/>
        <v>Normal</v>
      </c>
      <c r="N5509" s="67">
        <f t="shared" si="860"/>
        <v>0</v>
      </c>
      <c r="O5509" s="67">
        <f t="shared" si="861"/>
        <v>0</v>
      </c>
      <c r="P5509" s="81">
        <f t="shared" si="862"/>
        <v>2.6559788131160089</v>
      </c>
      <c r="Q5509" s="81">
        <f t="shared" si="863"/>
        <v>2.6559788131160089</v>
      </c>
      <c r="S5509" s="1">
        <f t="shared" si="867"/>
        <v>4</v>
      </c>
      <c r="T5509" s="1" t="str">
        <f t="shared" si="868"/>
        <v>Peak</v>
      </c>
    </row>
    <row r="5510" spans="1:20" x14ac:dyDescent="0.25">
      <c r="A5510" s="85">
        <v>45155.791666653604</v>
      </c>
      <c r="B5510" s="1">
        <v>8</v>
      </c>
      <c r="C5510" s="1">
        <v>17</v>
      </c>
      <c r="D5510" s="1">
        <v>20</v>
      </c>
      <c r="E5510" s="1" t="str">
        <f t="shared" si="864"/>
        <v>Summer</v>
      </c>
      <c r="F5510" s="78">
        <v>1.2974000000000001</v>
      </c>
      <c r="G5510" s="79">
        <f t="shared" si="865"/>
        <v>2.4683860402125437</v>
      </c>
      <c r="J5510" s="78">
        <v>0</v>
      </c>
      <c r="K5510" s="80">
        <f t="shared" si="866"/>
        <v>0</v>
      </c>
      <c r="L5510" s="68" t="str">
        <f t="shared" si="859"/>
        <v>Normal</v>
      </c>
      <c r="N5510" s="67">
        <f t="shared" si="860"/>
        <v>0</v>
      </c>
      <c r="O5510" s="67">
        <f t="shared" si="861"/>
        <v>0</v>
      </c>
      <c r="P5510" s="81">
        <f t="shared" si="862"/>
        <v>2.4683860402125437</v>
      </c>
      <c r="Q5510" s="81">
        <f t="shared" si="863"/>
        <v>2.4683860402125437</v>
      </c>
      <c r="S5510" s="1">
        <f t="shared" si="867"/>
        <v>4</v>
      </c>
      <c r="T5510" s="1" t="str">
        <f t="shared" si="868"/>
        <v>Peak</v>
      </c>
    </row>
    <row r="5511" spans="1:20" x14ac:dyDescent="0.25">
      <c r="A5511" s="85">
        <v>45155.833333320268</v>
      </c>
      <c r="B5511" s="1">
        <v>8</v>
      </c>
      <c r="C5511" s="1">
        <v>17</v>
      </c>
      <c r="D5511" s="1">
        <v>21</v>
      </c>
      <c r="E5511" s="1" t="str">
        <f t="shared" si="864"/>
        <v>Summer</v>
      </c>
      <c r="F5511" s="78">
        <v>1.2649999999999999</v>
      </c>
      <c r="G5511" s="79">
        <f t="shared" si="865"/>
        <v>2.4067429789339196</v>
      </c>
      <c r="J5511" s="78">
        <v>0</v>
      </c>
      <c r="K5511" s="80">
        <f t="shared" si="866"/>
        <v>0</v>
      </c>
      <c r="L5511" s="68" t="str">
        <f t="shared" si="859"/>
        <v>Normal</v>
      </c>
      <c r="N5511" s="67">
        <f t="shared" si="860"/>
        <v>0</v>
      </c>
      <c r="O5511" s="67">
        <f t="shared" si="861"/>
        <v>0</v>
      </c>
      <c r="P5511" s="81">
        <f t="shared" si="862"/>
        <v>2.4067429789339196</v>
      </c>
      <c r="Q5511" s="81">
        <f t="shared" si="863"/>
        <v>2.4067429789339196</v>
      </c>
      <c r="S5511" s="1">
        <f t="shared" si="867"/>
        <v>4</v>
      </c>
      <c r="T5511" s="1" t="str">
        <f t="shared" si="868"/>
        <v>Peak</v>
      </c>
    </row>
    <row r="5512" spans="1:20" x14ac:dyDescent="0.25">
      <c r="A5512" s="85">
        <v>45155.874999986932</v>
      </c>
      <c r="B5512" s="1">
        <v>8</v>
      </c>
      <c r="C5512" s="1">
        <v>17</v>
      </c>
      <c r="D5512" s="1">
        <v>22</v>
      </c>
      <c r="E5512" s="1" t="str">
        <f t="shared" si="864"/>
        <v>Summer</v>
      </c>
      <c r="F5512" s="78">
        <v>1.2025999999999999</v>
      </c>
      <c r="G5512" s="79">
        <f t="shared" si="865"/>
        <v>2.2880230090639775</v>
      </c>
      <c r="J5512" s="78">
        <v>0</v>
      </c>
      <c r="K5512" s="80">
        <f t="shared" si="866"/>
        <v>0</v>
      </c>
      <c r="L5512" s="68" t="str">
        <f t="shared" si="859"/>
        <v>Normal</v>
      </c>
      <c r="N5512" s="67">
        <f t="shared" si="860"/>
        <v>0</v>
      </c>
      <c r="O5512" s="67">
        <f t="shared" si="861"/>
        <v>0</v>
      </c>
      <c r="P5512" s="81">
        <f t="shared" si="862"/>
        <v>2.2880230090639775</v>
      </c>
      <c r="Q5512" s="81">
        <f t="shared" si="863"/>
        <v>2.2880230090639775</v>
      </c>
      <c r="S5512" s="1">
        <f t="shared" si="867"/>
        <v>4</v>
      </c>
      <c r="T5512" s="1" t="str">
        <f t="shared" si="868"/>
        <v>Off-Peak</v>
      </c>
    </row>
    <row r="5513" spans="1:20" x14ac:dyDescent="0.25">
      <c r="A5513" s="85">
        <v>45155.916666653597</v>
      </c>
      <c r="B5513" s="1">
        <v>8</v>
      </c>
      <c r="C5513" s="1">
        <v>17</v>
      </c>
      <c r="D5513" s="1">
        <v>23</v>
      </c>
      <c r="E5513" s="1" t="str">
        <f t="shared" si="864"/>
        <v>Summer</v>
      </c>
      <c r="F5513" s="78">
        <v>1.0701000000000001</v>
      </c>
      <c r="G5513" s="79">
        <f t="shared" si="865"/>
        <v>2.0359333294523223</v>
      </c>
      <c r="J5513" s="78">
        <v>0</v>
      </c>
      <c r="K5513" s="80">
        <f t="shared" si="866"/>
        <v>0</v>
      </c>
      <c r="L5513" s="68" t="str">
        <f t="shared" si="859"/>
        <v>Normal</v>
      </c>
      <c r="N5513" s="67">
        <f t="shared" si="860"/>
        <v>0</v>
      </c>
      <c r="O5513" s="67">
        <f t="shared" si="861"/>
        <v>0</v>
      </c>
      <c r="P5513" s="81">
        <f t="shared" si="862"/>
        <v>2.0359333294523223</v>
      </c>
      <c r="Q5513" s="81">
        <f t="shared" si="863"/>
        <v>2.0359333294523223</v>
      </c>
      <c r="S5513" s="1">
        <f t="shared" si="867"/>
        <v>4</v>
      </c>
      <c r="T5513" s="1" t="str">
        <f t="shared" si="868"/>
        <v>Off-Peak</v>
      </c>
    </row>
    <row r="5514" spans="1:20" x14ac:dyDescent="0.25">
      <c r="A5514" s="85">
        <v>45155.958333320261</v>
      </c>
      <c r="B5514" s="1">
        <v>8</v>
      </c>
      <c r="C5514" s="1">
        <v>18</v>
      </c>
      <c r="D5514" s="1">
        <v>0</v>
      </c>
      <c r="E5514" s="1" t="str">
        <f t="shared" si="864"/>
        <v>Summer</v>
      </c>
      <c r="F5514" s="78">
        <v>0.9123</v>
      </c>
      <c r="G5514" s="79">
        <f t="shared" si="865"/>
        <v>1.7357087902619881</v>
      </c>
      <c r="J5514" s="78">
        <v>0</v>
      </c>
      <c r="K5514" s="80">
        <f t="shared" si="866"/>
        <v>0</v>
      </c>
      <c r="L5514" s="68" t="str">
        <f t="shared" si="859"/>
        <v>Normal</v>
      </c>
      <c r="N5514" s="67">
        <f t="shared" si="860"/>
        <v>0</v>
      </c>
      <c r="O5514" s="67">
        <f t="shared" si="861"/>
        <v>0</v>
      </c>
      <c r="P5514" s="81">
        <f t="shared" si="862"/>
        <v>1.7357087902619881</v>
      </c>
      <c r="Q5514" s="81">
        <f t="shared" si="863"/>
        <v>1.7357087902619881</v>
      </c>
      <c r="S5514" s="1">
        <f t="shared" si="867"/>
        <v>4</v>
      </c>
      <c r="T5514" s="1" t="str">
        <f t="shared" si="868"/>
        <v>Off-Peak</v>
      </c>
    </row>
    <row r="5515" spans="1:20" x14ac:dyDescent="0.25">
      <c r="A5515" s="85">
        <v>45155.999999986925</v>
      </c>
      <c r="B5515" s="1">
        <v>8</v>
      </c>
      <c r="C5515" s="1">
        <v>18</v>
      </c>
      <c r="D5515" s="1">
        <v>1</v>
      </c>
      <c r="E5515" s="1" t="str">
        <f t="shared" si="864"/>
        <v>Summer</v>
      </c>
      <c r="F5515" s="78">
        <v>0.7903</v>
      </c>
      <c r="G5515" s="79">
        <f t="shared" si="865"/>
        <v>1.5035960286572938</v>
      </c>
      <c r="J5515" s="78">
        <v>0</v>
      </c>
      <c r="K5515" s="80">
        <f t="shared" si="866"/>
        <v>0</v>
      </c>
      <c r="L5515" s="68" t="str">
        <f t="shared" si="859"/>
        <v>Normal</v>
      </c>
      <c r="N5515" s="67">
        <f t="shared" si="860"/>
        <v>0</v>
      </c>
      <c r="O5515" s="67">
        <f t="shared" si="861"/>
        <v>0</v>
      </c>
      <c r="P5515" s="81">
        <f t="shared" si="862"/>
        <v>1.5035960286572938</v>
      </c>
      <c r="Q5515" s="81">
        <f t="shared" si="863"/>
        <v>1.5035960286572938</v>
      </c>
      <c r="S5515" s="1">
        <f t="shared" si="867"/>
        <v>5</v>
      </c>
      <c r="T5515" s="1" t="str">
        <f t="shared" si="868"/>
        <v>Off-Peak</v>
      </c>
    </row>
    <row r="5516" spans="1:20" x14ac:dyDescent="0.25">
      <c r="A5516" s="85">
        <v>45156.041666653589</v>
      </c>
      <c r="B5516" s="1">
        <v>8</v>
      </c>
      <c r="C5516" s="1">
        <v>18</v>
      </c>
      <c r="D5516" s="1">
        <v>2</v>
      </c>
      <c r="E5516" s="1" t="str">
        <f t="shared" si="864"/>
        <v>Summer</v>
      </c>
      <c r="F5516" s="78">
        <v>0.70740000000000003</v>
      </c>
      <c r="G5516" s="79">
        <f t="shared" si="865"/>
        <v>1.3458735045832844</v>
      </c>
      <c r="J5516" s="78">
        <v>0</v>
      </c>
      <c r="K5516" s="80">
        <f t="shared" si="866"/>
        <v>0</v>
      </c>
      <c r="L5516" s="68" t="str">
        <f t="shared" si="859"/>
        <v>Normal</v>
      </c>
      <c r="N5516" s="67">
        <f t="shared" si="860"/>
        <v>0</v>
      </c>
      <c r="O5516" s="67">
        <f t="shared" si="861"/>
        <v>0</v>
      </c>
      <c r="P5516" s="81">
        <f t="shared" si="862"/>
        <v>1.3458735045832844</v>
      </c>
      <c r="Q5516" s="81">
        <f t="shared" si="863"/>
        <v>1.3458735045832844</v>
      </c>
      <c r="S5516" s="1">
        <f t="shared" si="867"/>
        <v>5</v>
      </c>
      <c r="T5516" s="1" t="str">
        <f t="shared" si="868"/>
        <v>Off-Peak</v>
      </c>
    </row>
    <row r="5517" spans="1:20" x14ac:dyDescent="0.25">
      <c r="A5517" s="85">
        <v>45156.083333320254</v>
      </c>
      <c r="B5517" s="1">
        <v>8</v>
      </c>
      <c r="C5517" s="1">
        <v>18</v>
      </c>
      <c r="D5517" s="1">
        <v>3</v>
      </c>
      <c r="E5517" s="1" t="str">
        <f t="shared" si="864"/>
        <v>Summer</v>
      </c>
      <c r="F5517" s="78">
        <v>0.6542</v>
      </c>
      <c r="G5517" s="79">
        <f t="shared" si="865"/>
        <v>1.2446571200146801</v>
      </c>
      <c r="J5517" s="78">
        <v>0</v>
      </c>
      <c r="K5517" s="80">
        <f t="shared" si="866"/>
        <v>0</v>
      </c>
      <c r="L5517" s="68" t="str">
        <f t="shared" si="859"/>
        <v>Normal</v>
      </c>
      <c r="N5517" s="67">
        <f t="shared" si="860"/>
        <v>0</v>
      </c>
      <c r="O5517" s="67">
        <f t="shared" si="861"/>
        <v>0</v>
      </c>
      <c r="P5517" s="81">
        <f t="shared" si="862"/>
        <v>1.2446571200146801</v>
      </c>
      <c r="Q5517" s="81">
        <f t="shared" si="863"/>
        <v>1.2446571200146801</v>
      </c>
      <c r="S5517" s="1">
        <f t="shared" si="867"/>
        <v>5</v>
      </c>
      <c r="T5517" s="1" t="str">
        <f t="shared" si="868"/>
        <v>Off-Peak</v>
      </c>
    </row>
    <row r="5518" spans="1:20" x14ac:dyDescent="0.25">
      <c r="A5518" s="85">
        <v>45156.124999986918</v>
      </c>
      <c r="B5518" s="1">
        <v>8</v>
      </c>
      <c r="C5518" s="1">
        <v>18</v>
      </c>
      <c r="D5518" s="1">
        <v>4</v>
      </c>
      <c r="E5518" s="1" t="str">
        <f t="shared" si="864"/>
        <v>Summer</v>
      </c>
      <c r="F5518" s="78">
        <v>0.62219999999999998</v>
      </c>
      <c r="G5518" s="79">
        <f t="shared" si="865"/>
        <v>1.1837750841839405</v>
      </c>
      <c r="J5518" s="78">
        <v>0</v>
      </c>
      <c r="K5518" s="80">
        <f t="shared" si="866"/>
        <v>0</v>
      </c>
      <c r="L5518" s="68" t="str">
        <f t="shared" si="859"/>
        <v>Normal</v>
      </c>
      <c r="N5518" s="67">
        <f t="shared" si="860"/>
        <v>0</v>
      </c>
      <c r="O5518" s="67">
        <f t="shared" si="861"/>
        <v>0</v>
      </c>
      <c r="P5518" s="81">
        <f t="shared" si="862"/>
        <v>1.1837750841839405</v>
      </c>
      <c r="Q5518" s="81">
        <f t="shared" si="863"/>
        <v>1.1837750841839405</v>
      </c>
      <c r="S5518" s="1">
        <f t="shared" si="867"/>
        <v>5</v>
      </c>
      <c r="T5518" s="1" t="str">
        <f t="shared" si="868"/>
        <v>Off-Peak</v>
      </c>
    </row>
    <row r="5519" spans="1:20" x14ac:dyDescent="0.25">
      <c r="A5519" s="85">
        <v>45156.166666653582</v>
      </c>
      <c r="B5519" s="1">
        <v>8</v>
      </c>
      <c r="C5519" s="1">
        <v>18</v>
      </c>
      <c r="D5519" s="1">
        <v>5</v>
      </c>
      <c r="E5519" s="1" t="str">
        <f t="shared" si="864"/>
        <v>Summer</v>
      </c>
      <c r="F5519" s="78">
        <v>0.60740000000000005</v>
      </c>
      <c r="G5519" s="79">
        <f t="shared" si="865"/>
        <v>1.1556171426122237</v>
      </c>
      <c r="J5519" s="78">
        <v>0</v>
      </c>
      <c r="K5519" s="80">
        <f t="shared" si="866"/>
        <v>0</v>
      </c>
      <c r="L5519" s="68" t="str">
        <f t="shared" si="859"/>
        <v>Normal</v>
      </c>
      <c r="N5519" s="67">
        <f t="shared" si="860"/>
        <v>0</v>
      </c>
      <c r="O5519" s="67">
        <f t="shared" si="861"/>
        <v>0</v>
      </c>
      <c r="P5519" s="81">
        <f t="shared" si="862"/>
        <v>1.1556171426122237</v>
      </c>
      <c r="Q5519" s="81">
        <f t="shared" si="863"/>
        <v>1.1556171426122237</v>
      </c>
      <c r="S5519" s="1">
        <f t="shared" si="867"/>
        <v>5</v>
      </c>
      <c r="T5519" s="1" t="str">
        <f t="shared" si="868"/>
        <v>Off-Peak</v>
      </c>
    </row>
    <row r="5520" spans="1:20" x14ac:dyDescent="0.25">
      <c r="A5520" s="85">
        <v>45156.208333320246</v>
      </c>
      <c r="B5520" s="1">
        <v>8</v>
      </c>
      <c r="C5520" s="1">
        <v>18</v>
      </c>
      <c r="D5520" s="1">
        <v>6</v>
      </c>
      <c r="E5520" s="1" t="str">
        <f t="shared" si="864"/>
        <v>Summer</v>
      </c>
      <c r="F5520" s="78">
        <v>0.61370000000000002</v>
      </c>
      <c r="G5520" s="79">
        <f t="shared" si="865"/>
        <v>1.1676032934164005</v>
      </c>
      <c r="J5520" s="78">
        <v>0</v>
      </c>
      <c r="K5520" s="80">
        <f t="shared" si="866"/>
        <v>0</v>
      </c>
      <c r="L5520" s="68" t="str">
        <f t="shared" si="859"/>
        <v>Normal</v>
      </c>
      <c r="N5520" s="67">
        <f t="shared" si="860"/>
        <v>0</v>
      </c>
      <c r="O5520" s="67">
        <f t="shared" si="861"/>
        <v>0</v>
      </c>
      <c r="P5520" s="81">
        <f t="shared" si="862"/>
        <v>1.1676032934164005</v>
      </c>
      <c r="Q5520" s="81">
        <f t="shared" si="863"/>
        <v>1.1676032934164005</v>
      </c>
      <c r="S5520" s="1">
        <f t="shared" si="867"/>
        <v>5</v>
      </c>
      <c r="T5520" s="1" t="str">
        <f t="shared" si="868"/>
        <v>Peak</v>
      </c>
    </row>
    <row r="5521" spans="1:20" x14ac:dyDescent="0.25">
      <c r="A5521" s="85">
        <v>45156.249999986911</v>
      </c>
      <c r="B5521" s="1">
        <v>8</v>
      </c>
      <c r="C5521" s="1">
        <v>18</v>
      </c>
      <c r="D5521" s="1">
        <v>7</v>
      </c>
      <c r="E5521" s="1" t="str">
        <f t="shared" si="864"/>
        <v>Summer</v>
      </c>
      <c r="F5521" s="78">
        <v>0.63549999999999995</v>
      </c>
      <c r="G5521" s="79">
        <f t="shared" si="865"/>
        <v>1.2090791803260916</v>
      </c>
      <c r="J5521" s="78">
        <v>4.6703000000000001E-2</v>
      </c>
      <c r="K5521" s="80">
        <f t="shared" si="866"/>
        <v>4.6703000000000001E-2</v>
      </c>
      <c r="L5521" s="68" t="str">
        <f t="shared" si="859"/>
        <v>Normal</v>
      </c>
      <c r="N5521" s="67">
        <f t="shared" si="860"/>
        <v>0</v>
      </c>
      <c r="O5521" s="67">
        <f t="shared" si="861"/>
        <v>4.6703000000000001E-2</v>
      </c>
      <c r="P5521" s="81">
        <f t="shared" si="862"/>
        <v>1.1623761803260917</v>
      </c>
      <c r="Q5521" s="81">
        <f t="shared" si="863"/>
        <v>1.1623761803260917</v>
      </c>
      <c r="S5521" s="1">
        <f t="shared" si="867"/>
        <v>5</v>
      </c>
      <c r="T5521" s="1" t="str">
        <f t="shared" si="868"/>
        <v>Peak</v>
      </c>
    </row>
    <row r="5522" spans="1:20" x14ac:dyDescent="0.25">
      <c r="A5522" s="85">
        <v>45156.291666653575</v>
      </c>
      <c r="B5522" s="1">
        <v>8</v>
      </c>
      <c r="C5522" s="1">
        <v>18</v>
      </c>
      <c r="D5522" s="1">
        <v>8</v>
      </c>
      <c r="E5522" s="1" t="str">
        <f t="shared" si="864"/>
        <v>Summer</v>
      </c>
      <c r="F5522" s="78">
        <v>0.65880000000000005</v>
      </c>
      <c r="G5522" s="79">
        <f t="shared" si="865"/>
        <v>1.2534089126653489</v>
      </c>
      <c r="J5522" s="78">
        <v>0.11893000000000001</v>
      </c>
      <c r="K5522" s="80">
        <f t="shared" si="866"/>
        <v>0.11893000000000001</v>
      </c>
      <c r="L5522" s="68" t="str">
        <f t="shared" si="859"/>
        <v>Normal</v>
      </c>
      <c r="N5522" s="67">
        <f t="shared" si="860"/>
        <v>0</v>
      </c>
      <c r="O5522" s="67">
        <f t="shared" si="861"/>
        <v>0.11893000000000001</v>
      </c>
      <c r="P5522" s="81">
        <f t="shared" si="862"/>
        <v>1.1344789126653489</v>
      </c>
      <c r="Q5522" s="81">
        <f t="shared" si="863"/>
        <v>1.1344789126653489</v>
      </c>
      <c r="S5522" s="1">
        <f t="shared" si="867"/>
        <v>5</v>
      </c>
      <c r="T5522" s="1" t="str">
        <f t="shared" si="868"/>
        <v>Peak</v>
      </c>
    </row>
    <row r="5523" spans="1:20" x14ac:dyDescent="0.25">
      <c r="A5523" s="85">
        <v>45156.333333320239</v>
      </c>
      <c r="B5523" s="1">
        <v>8</v>
      </c>
      <c r="C5523" s="1">
        <v>18</v>
      </c>
      <c r="D5523" s="1">
        <v>9</v>
      </c>
      <c r="E5523" s="1" t="str">
        <f t="shared" si="864"/>
        <v>Summer</v>
      </c>
      <c r="F5523" s="78">
        <v>0.68869999999999998</v>
      </c>
      <c r="G5523" s="79">
        <f t="shared" si="865"/>
        <v>1.3102955648946959</v>
      </c>
      <c r="J5523" s="78">
        <v>0.15328600000000001</v>
      </c>
      <c r="K5523" s="80">
        <f t="shared" si="866"/>
        <v>0.15328600000000001</v>
      </c>
      <c r="L5523" s="68" t="str">
        <f t="shared" ref="L5523:L5586" si="869">IF(AND(D5523&gt;=$C$2,D5523&lt;=$C$3,E5523="Summer"),"MaxDis","Normal")</f>
        <v>Normal</v>
      </c>
      <c r="N5523" s="67">
        <f t="shared" ref="N5523:N5586" si="870">IF(K5523-G5523&lt;0,0,K5523-G5523)</f>
        <v>0</v>
      </c>
      <c r="O5523" s="67">
        <f t="shared" ref="O5523:O5586" si="871">K5523-N5523</f>
        <v>0.15328600000000001</v>
      </c>
      <c r="P5523" s="81">
        <f t="shared" ref="P5523:P5586" si="872">MAX(0,G5523-O5523)</f>
        <v>1.1570095648946959</v>
      </c>
      <c r="Q5523" s="81">
        <f t="shared" ref="Q5523:Q5586" si="873">G5523-K5523</f>
        <v>1.1570095648946959</v>
      </c>
      <c r="S5523" s="1">
        <f t="shared" si="867"/>
        <v>5</v>
      </c>
      <c r="T5523" s="1" t="str">
        <f t="shared" si="868"/>
        <v>Peak</v>
      </c>
    </row>
    <row r="5524" spans="1:20" x14ac:dyDescent="0.25">
      <c r="A5524" s="85">
        <v>45156.374999986903</v>
      </c>
      <c r="B5524" s="1">
        <v>8</v>
      </c>
      <c r="C5524" s="1">
        <v>18</v>
      </c>
      <c r="D5524" s="1">
        <v>10</v>
      </c>
      <c r="E5524" s="1" t="str">
        <f t="shared" ref="E5524:E5587" si="874">IF(AND(B5524&gt;=$C$5,B5524&lt;=$C$6),"Summer","Non-Summer")</f>
        <v>Summer</v>
      </c>
      <c r="F5524" s="78">
        <v>0.73540000000000005</v>
      </c>
      <c r="G5524" s="79">
        <f t="shared" ref="G5524:G5587" si="875">F5524*$G$13</f>
        <v>1.3991452859351816</v>
      </c>
      <c r="J5524" s="78">
        <v>0.42808200000000002</v>
      </c>
      <c r="K5524" s="80">
        <f t="shared" ref="K5524:K5587" si="876">J5524*$K$13</f>
        <v>0.42808200000000002</v>
      </c>
      <c r="L5524" s="68" t="str">
        <f t="shared" si="869"/>
        <v>Normal</v>
      </c>
      <c r="N5524" s="67">
        <f t="shared" si="870"/>
        <v>0</v>
      </c>
      <c r="O5524" s="67">
        <f t="shared" si="871"/>
        <v>0.42808200000000002</v>
      </c>
      <c r="P5524" s="81">
        <f t="shared" si="872"/>
        <v>0.97106328593518154</v>
      </c>
      <c r="Q5524" s="81">
        <f t="shared" si="873"/>
        <v>0.97106328593518154</v>
      </c>
      <c r="S5524" s="1">
        <f t="shared" ref="S5524:S5587" si="877">WEEKDAY(A5524,2)</f>
        <v>5</v>
      </c>
      <c r="T5524" s="1" t="str">
        <f t="shared" ref="T5524:T5587" si="878">IF(S5524&gt;5,"Off-Peak",IF(AND(D5524&gt;=$C$7,D5524&lt;$C$8),"Peak","Off-Peak"))</f>
        <v>Peak</v>
      </c>
    </row>
    <row r="5525" spans="1:20" x14ac:dyDescent="0.25">
      <c r="A5525" s="85">
        <v>45156.416666653568</v>
      </c>
      <c r="B5525" s="1">
        <v>8</v>
      </c>
      <c r="C5525" s="1">
        <v>18</v>
      </c>
      <c r="D5525" s="1">
        <v>11</v>
      </c>
      <c r="E5525" s="1" t="str">
        <f t="shared" si="874"/>
        <v>Summer</v>
      </c>
      <c r="F5525" s="78">
        <v>0.7974</v>
      </c>
      <c r="G5525" s="79">
        <f t="shared" si="875"/>
        <v>1.5171042303572391</v>
      </c>
      <c r="J5525" s="78">
        <v>1.177989</v>
      </c>
      <c r="K5525" s="80">
        <f t="shared" si="876"/>
        <v>1.177989</v>
      </c>
      <c r="L5525" s="68" t="str">
        <f t="shared" si="869"/>
        <v>Normal</v>
      </c>
      <c r="N5525" s="67">
        <f t="shared" si="870"/>
        <v>0</v>
      </c>
      <c r="O5525" s="67">
        <f t="shared" si="871"/>
        <v>1.177989</v>
      </c>
      <c r="P5525" s="81">
        <f t="shared" si="872"/>
        <v>0.33911523035723912</v>
      </c>
      <c r="Q5525" s="81">
        <f t="shared" si="873"/>
        <v>0.33911523035723912</v>
      </c>
      <c r="S5525" s="1">
        <f t="shared" si="877"/>
        <v>5</v>
      </c>
      <c r="T5525" s="1" t="str">
        <f t="shared" si="878"/>
        <v>Peak</v>
      </c>
    </row>
    <row r="5526" spans="1:20" x14ac:dyDescent="0.25">
      <c r="A5526" s="85">
        <v>45156.458333320232</v>
      </c>
      <c r="B5526" s="1">
        <v>8</v>
      </c>
      <c r="C5526" s="1">
        <v>18</v>
      </c>
      <c r="D5526" s="1">
        <v>12</v>
      </c>
      <c r="E5526" s="1" t="str">
        <f t="shared" si="874"/>
        <v>Summer</v>
      </c>
      <c r="F5526" s="78">
        <v>0.87760000000000005</v>
      </c>
      <c r="G5526" s="79">
        <f t="shared" si="875"/>
        <v>1.6696898326580301</v>
      </c>
      <c r="J5526" s="78">
        <v>4.1811760000000007</v>
      </c>
      <c r="K5526" s="80">
        <f t="shared" si="876"/>
        <v>4.1811760000000007</v>
      </c>
      <c r="L5526" s="68" t="str">
        <f t="shared" si="869"/>
        <v>Normal</v>
      </c>
      <c r="N5526" s="67">
        <f t="shared" si="870"/>
        <v>2.5114861673419706</v>
      </c>
      <c r="O5526" s="67">
        <f t="shared" si="871"/>
        <v>1.6696898326580301</v>
      </c>
      <c r="P5526" s="81">
        <f t="shared" si="872"/>
        <v>0</v>
      </c>
      <c r="Q5526" s="81">
        <f t="shared" si="873"/>
        <v>-2.5114861673419706</v>
      </c>
      <c r="S5526" s="1">
        <f t="shared" si="877"/>
        <v>5</v>
      </c>
      <c r="T5526" s="1" t="str">
        <f t="shared" si="878"/>
        <v>Peak</v>
      </c>
    </row>
    <row r="5527" spans="1:20" x14ac:dyDescent="0.25">
      <c r="A5527" s="85">
        <v>45156.499999986896</v>
      </c>
      <c r="B5527" s="1">
        <v>8</v>
      </c>
      <c r="C5527" s="1">
        <v>18</v>
      </c>
      <c r="D5527" s="1">
        <v>13</v>
      </c>
      <c r="E5527" s="1" t="str">
        <f t="shared" si="874"/>
        <v>Summer</v>
      </c>
      <c r="F5527" s="78">
        <v>0.98719999999999997</v>
      </c>
      <c r="G5527" s="79">
        <f t="shared" si="875"/>
        <v>1.8782108053783126</v>
      </c>
      <c r="J5527" s="78">
        <v>4.6044689999999999</v>
      </c>
      <c r="K5527" s="80">
        <f t="shared" si="876"/>
        <v>4.6044689999999999</v>
      </c>
      <c r="L5527" s="68" t="str">
        <f t="shared" si="869"/>
        <v>Normal</v>
      </c>
      <c r="N5527" s="67">
        <f t="shared" si="870"/>
        <v>2.7262581946216873</v>
      </c>
      <c r="O5527" s="67">
        <f t="shared" si="871"/>
        <v>1.8782108053783126</v>
      </c>
      <c r="P5527" s="81">
        <f t="shared" si="872"/>
        <v>0</v>
      </c>
      <c r="Q5527" s="81">
        <f t="shared" si="873"/>
        <v>-2.7262581946216873</v>
      </c>
      <c r="S5527" s="1">
        <f t="shared" si="877"/>
        <v>5</v>
      </c>
      <c r="T5527" s="1" t="str">
        <f t="shared" si="878"/>
        <v>Peak</v>
      </c>
    </row>
    <row r="5528" spans="1:20" x14ac:dyDescent="0.25">
      <c r="A5528" s="85">
        <v>45156.54166665356</v>
      </c>
      <c r="B5528" s="1">
        <v>8</v>
      </c>
      <c r="C5528" s="1">
        <v>18</v>
      </c>
      <c r="D5528" s="1">
        <v>14</v>
      </c>
      <c r="E5528" s="1" t="str">
        <f t="shared" si="874"/>
        <v>Summer</v>
      </c>
      <c r="F5528" s="78">
        <v>1.1093999999999999</v>
      </c>
      <c r="G5528" s="79">
        <f t="shared" si="875"/>
        <v>2.1107040797069487</v>
      </c>
      <c r="J5528" s="78">
        <v>3.3697530000000002</v>
      </c>
      <c r="K5528" s="80">
        <f t="shared" si="876"/>
        <v>3.3697530000000002</v>
      </c>
      <c r="L5528" s="68" t="str">
        <f t="shared" si="869"/>
        <v>Normal</v>
      </c>
      <c r="N5528" s="67">
        <f t="shared" si="870"/>
        <v>1.2590489202930515</v>
      </c>
      <c r="O5528" s="67">
        <f t="shared" si="871"/>
        <v>2.1107040797069487</v>
      </c>
      <c r="P5528" s="81">
        <f t="shared" si="872"/>
        <v>0</v>
      </c>
      <c r="Q5528" s="81">
        <f t="shared" si="873"/>
        <v>-1.2590489202930515</v>
      </c>
      <c r="S5528" s="1">
        <f t="shared" si="877"/>
        <v>5</v>
      </c>
      <c r="T5528" s="1" t="str">
        <f t="shared" si="878"/>
        <v>Peak</v>
      </c>
    </row>
    <row r="5529" spans="1:20" x14ac:dyDescent="0.25">
      <c r="A5529" s="85">
        <v>45156.583333320224</v>
      </c>
      <c r="B5529" s="1">
        <v>8</v>
      </c>
      <c r="C5529" s="1">
        <v>18</v>
      </c>
      <c r="D5529" s="1">
        <v>15</v>
      </c>
      <c r="E5529" s="1" t="str">
        <f t="shared" si="874"/>
        <v>Summer</v>
      </c>
      <c r="F5529" s="78">
        <v>1.2411000000000001</v>
      </c>
      <c r="G5529" s="79">
        <f t="shared" si="875"/>
        <v>2.3612717084228363</v>
      </c>
      <c r="J5529" s="78">
        <v>2.747881</v>
      </c>
      <c r="K5529" s="80">
        <f t="shared" si="876"/>
        <v>2.747881</v>
      </c>
      <c r="L5529" s="68" t="str">
        <f t="shared" si="869"/>
        <v>Normal</v>
      </c>
      <c r="N5529" s="67">
        <f t="shared" si="870"/>
        <v>0.38660929157716373</v>
      </c>
      <c r="O5529" s="67">
        <f t="shared" si="871"/>
        <v>2.3612717084228363</v>
      </c>
      <c r="P5529" s="81">
        <f t="shared" si="872"/>
        <v>0</v>
      </c>
      <c r="Q5529" s="81">
        <f t="shared" si="873"/>
        <v>-0.38660929157716373</v>
      </c>
      <c r="S5529" s="1">
        <f t="shared" si="877"/>
        <v>5</v>
      </c>
      <c r="T5529" s="1" t="str">
        <f t="shared" si="878"/>
        <v>Peak</v>
      </c>
    </row>
    <row r="5530" spans="1:20" x14ac:dyDescent="0.25">
      <c r="A5530" s="85">
        <v>45156.624999986889</v>
      </c>
      <c r="B5530" s="1">
        <v>8</v>
      </c>
      <c r="C5530" s="1">
        <v>18</v>
      </c>
      <c r="D5530" s="1">
        <v>16</v>
      </c>
      <c r="E5530" s="1" t="str">
        <f t="shared" si="874"/>
        <v>Summer</v>
      </c>
      <c r="F5530" s="78">
        <v>1.3866000000000001</v>
      </c>
      <c r="G5530" s="79">
        <f t="shared" si="875"/>
        <v>2.6380947150907299</v>
      </c>
      <c r="J5530" s="78">
        <v>2.4643549999999999</v>
      </c>
      <c r="K5530" s="80">
        <f t="shared" si="876"/>
        <v>2.4643549999999999</v>
      </c>
      <c r="L5530" s="68" t="str">
        <f t="shared" si="869"/>
        <v>Normal</v>
      </c>
      <c r="N5530" s="67">
        <f t="shared" si="870"/>
        <v>0</v>
      </c>
      <c r="O5530" s="67">
        <f t="shared" si="871"/>
        <v>2.4643549999999999</v>
      </c>
      <c r="P5530" s="81">
        <f t="shared" si="872"/>
        <v>0.17373971509073005</v>
      </c>
      <c r="Q5530" s="81">
        <f t="shared" si="873"/>
        <v>0.17373971509073005</v>
      </c>
      <c r="S5530" s="1">
        <f t="shared" si="877"/>
        <v>5</v>
      </c>
      <c r="T5530" s="1" t="str">
        <f t="shared" si="878"/>
        <v>Peak</v>
      </c>
    </row>
    <row r="5531" spans="1:20" x14ac:dyDescent="0.25">
      <c r="A5531" s="85">
        <v>45156.666666653553</v>
      </c>
      <c r="B5531" s="1">
        <v>8</v>
      </c>
      <c r="C5531" s="1">
        <v>18</v>
      </c>
      <c r="D5531" s="1">
        <v>17</v>
      </c>
      <c r="E5531" s="1" t="str">
        <f t="shared" si="874"/>
        <v>Summer</v>
      </c>
      <c r="F5531" s="78">
        <v>1.4905999999999999</v>
      </c>
      <c r="G5531" s="79">
        <f t="shared" si="875"/>
        <v>2.8359613315406329</v>
      </c>
      <c r="J5531" s="78">
        <v>1.5066059999999999</v>
      </c>
      <c r="K5531" s="80">
        <f t="shared" si="876"/>
        <v>1.5066059999999999</v>
      </c>
      <c r="L5531" s="68" t="str">
        <f t="shared" si="869"/>
        <v>Normal</v>
      </c>
      <c r="N5531" s="67">
        <f t="shared" si="870"/>
        <v>0</v>
      </c>
      <c r="O5531" s="67">
        <f t="shared" si="871"/>
        <v>1.5066059999999999</v>
      </c>
      <c r="P5531" s="81">
        <f t="shared" si="872"/>
        <v>1.329355331540633</v>
      </c>
      <c r="Q5531" s="81">
        <f t="shared" si="873"/>
        <v>1.329355331540633</v>
      </c>
      <c r="S5531" s="1">
        <f t="shared" si="877"/>
        <v>5</v>
      </c>
      <c r="T5531" s="1" t="str">
        <f t="shared" si="878"/>
        <v>Peak</v>
      </c>
    </row>
    <row r="5532" spans="1:20" x14ac:dyDescent="0.25">
      <c r="A5532" s="85">
        <v>45156.708333320217</v>
      </c>
      <c r="B5532" s="1">
        <v>8</v>
      </c>
      <c r="C5532" s="1">
        <v>18</v>
      </c>
      <c r="D5532" s="1">
        <v>18</v>
      </c>
      <c r="E5532" s="1" t="str">
        <f t="shared" si="874"/>
        <v>Summer</v>
      </c>
      <c r="F5532" s="78">
        <v>1.5081</v>
      </c>
      <c r="G5532" s="79">
        <f t="shared" si="875"/>
        <v>2.8692561948855686</v>
      </c>
      <c r="J5532" s="78">
        <v>0.71207699999999996</v>
      </c>
      <c r="K5532" s="80">
        <f t="shared" si="876"/>
        <v>0.71207699999999996</v>
      </c>
      <c r="L5532" s="68" t="str">
        <f t="shared" si="869"/>
        <v>Normal</v>
      </c>
      <c r="N5532" s="67">
        <f t="shared" si="870"/>
        <v>0</v>
      </c>
      <c r="O5532" s="67">
        <f t="shared" si="871"/>
        <v>0.71207699999999996</v>
      </c>
      <c r="P5532" s="81">
        <f t="shared" si="872"/>
        <v>2.1571791948855688</v>
      </c>
      <c r="Q5532" s="81">
        <f t="shared" si="873"/>
        <v>2.1571791948855688</v>
      </c>
      <c r="S5532" s="1">
        <f t="shared" si="877"/>
        <v>5</v>
      </c>
      <c r="T5532" s="1" t="str">
        <f t="shared" si="878"/>
        <v>Peak</v>
      </c>
    </row>
    <row r="5533" spans="1:20" x14ac:dyDescent="0.25">
      <c r="A5533" s="85">
        <v>45156.749999986881</v>
      </c>
      <c r="B5533" s="1">
        <v>8</v>
      </c>
      <c r="C5533" s="1">
        <v>18</v>
      </c>
      <c r="D5533" s="1">
        <v>19</v>
      </c>
      <c r="E5533" s="1" t="str">
        <f t="shared" si="874"/>
        <v>Summer</v>
      </c>
      <c r="F5533" s="78">
        <v>1.42</v>
      </c>
      <c r="G5533" s="79">
        <f t="shared" si="875"/>
        <v>2.7016403399890638</v>
      </c>
      <c r="J5533" s="78">
        <v>2.8131E-2</v>
      </c>
      <c r="K5533" s="80">
        <f t="shared" si="876"/>
        <v>2.8131E-2</v>
      </c>
      <c r="L5533" s="68" t="str">
        <f t="shared" si="869"/>
        <v>Normal</v>
      </c>
      <c r="N5533" s="67">
        <f t="shared" si="870"/>
        <v>0</v>
      </c>
      <c r="O5533" s="67">
        <f t="shared" si="871"/>
        <v>2.8131E-2</v>
      </c>
      <c r="P5533" s="81">
        <f t="shared" si="872"/>
        <v>2.6735093399890637</v>
      </c>
      <c r="Q5533" s="81">
        <f t="shared" si="873"/>
        <v>2.6735093399890637</v>
      </c>
      <c r="S5533" s="1">
        <f t="shared" si="877"/>
        <v>5</v>
      </c>
      <c r="T5533" s="1" t="str">
        <f t="shared" si="878"/>
        <v>Peak</v>
      </c>
    </row>
    <row r="5534" spans="1:20" x14ac:dyDescent="0.25">
      <c r="A5534" s="85">
        <v>45156.791666653546</v>
      </c>
      <c r="B5534" s="1">
        <v>8</v>
      </c>
      <c r="C5534" s="1">
        <v>18</v>
      </c>
      <c r="D5534" s="1">
        <v>20</v>
      </c>
      <c r="E5534" s="1" t="str">
        <f t="shared" si="874"/>
        <v>Summer</v>
      </c>
      <c r="F5534" s="78">
        <v>1.3071999999999999</v>
      </c>
      <c r="G5534" s="79">
        <f t="shared" si="875"/>
        <v>2.4870311636857072</v>
      </c>
      <c r="J5534" s="78">
        <v>0</v>
      </c>
      <c r="K5534" s="80">
        <f t="shared" si="876"/>
        <v>0</v>
      </c>
      <c r="L5534" s="68" t="str">
        <f t="shared" si="869"/>
        <v>Normal</v>
      </c>
      <c r="N5534" s="67">
        <f t="shared" si="870"/>
        <v>0</v>
      </c>
      <c r="O5534" s="67">
        <f t="shared" si="871"/>
        <v>0</v>
      </c>
      <c r="P5534" s="81">
        <f t="shared" si="872"/>
        <v>2.4870311636857072</v>
      </c>
      <c r="Q5534" s="81">
        <f t="shared" si="873"/>
        <v>2.4870311636857072</v>
      </c>
      <c r="S5534" s="1">
        <f t="shared" si="877"/>
        <v>5</v>
      </c>
      <c r="T5534" s="1" t="str">
        <f t="shared" si="878"/>
        <v>Peak</v>
      </c>
    </row>
    <row r="5535" spans="1:20" x14ac:dyDescent="0.25">
      <c r="A5535" s="85">
        <v>45156.83333332021</v>
      </c>
      <c r="B5535" s="1">
        <v>8</v>
      </c>
      <c r="C5535" s="1">
        <v>18</v>
      </c>
      <c r="D5535" s="1">
        <v>21</v>
      </c>
      <c r="E5535" s="1" t="str">
        <f t="shared" si="874"/>
        <v>Summer</v>
      </c>
      <c r="F5535" s="78">
        <v>1.2608999999999999</v>
      </c>
      <c r="G5535" s="79">
        <f t="shared" si="875"/>
        <v>2.398942468093106</v>
      </c>
      <c r="J5535" s="78">
        <v>0</v>
      </c>
      <c r="K5535" s="80">
        <f t="shared" si="876"/>
        <v>0</v>
      </c>
      <c r="L5535" s="68" t="str">
        <f t="shared" si="869"/>
        <v>Normal</v>
      </c>
      <c r="N5535" s="67">
        <f t="shared" si="870"/>
        <v>0</v>
      </c>
      <c r="O5535" s="67">
        <f t="shared" si="871"/>
        <v>0</v>
      </c>
      <c r="P5535" s="81">
        <f t="shared" si="872"/>
        <v>2.398942468093106</v>
      </c>
      <c r="Q5535" s="81">
        <f t="shared" si="873"/>
        <v>2.398942468093106</v>
      </c>
      <c r="S5535" s="1">
        <f t="shared" si="877"/>
        <v>5</v>
      </c>
      <c r="T5535" s="1" t="str">
        <f t="shared" si="878"/>
        <v>Peak</v>
      </c>
    </row>
    <row r="5536" spans="1:20" x14ac:dyDescent="0.25">
      <c r="A5536" s="85">
        <v>45156.874999986874</v>
      </c>
      <c r="B5536" s="1">
        <v>8</v>
      </c>
      <c r="C5536" s="1">
        <v>18</v>
      </c>
      <c r="D5536" s="1">
        <v>22</v>
      </c>
      <c r="E5536" s="1" t="str">
        <f t="shared" si="874"/>
        <v>Summer</v>
      </c>
      <c r="F5536" s="78">
        <v>1.1962999999999999</v>
      </c>
      <c r="G5536" s="79">
        <f t="shared" si="875"/>
        <v>2.2760368582598005</v>
      </c>
      <c r="J5536" s="78">
        <v>0</v>
      </c>
      <c r="K5536" s="80">
        <f t="shared" si="876"/>
        <v>0</v>
      </c>
      <c r="L5536" s="68" t="str">
        <f t="shared" si="869"/>
        <v>Normal</v>
      </c>
      <c r="N5536" s="67">
        <f t="shared" si="870"/>
        <v>0</v>
      </c>
      <c r="O5536" s="67">
        <f t="shared" si="871"/>
        <v>0</v>
      </c>
      <c r="P5536" s="81">
        <f t="shared" si="872"/>
        <v>2.2760368582598005</v>
      </c>
      <c r="Q5536" s="81">
        <f t="shared" si="873"/>
        <v>2.2760368582598005</v>
      </c>
      <c r="S5536" s="1">
        <f t="shared" si="877"/>
        <v>5</v>
      </c>
      <c r="T5536" s="1" t="str">
        <f t="shared" si="878"/>
        <v>Off-Peak</v>
      </c>
    </row>
    <row r="5537" spans="1:20" x14ac:dyDescent="0.25">
      <c r="A5537" s="85">
        <v>45156.916666653538</v>
      </c>
      <c r="B5537" s="1">
        <v>8</v>
      </c>
      <c r="C5537" s="1">
        <v>18</v>
      </c>
      <c r="D5537" s="1">
        <v>23</v>
      </c>
      <c r="E5537" s="1" t="str">
        <f t="shared" si="874"/>
        <v>Summer</v>
      </c>
      <c r="F5537" s="78">
        <v>1.0869</v>
      </c>
      <c r="G5537" s="79">
        <f t="shared" si="875"/>
        <v>2.0678963982634602</v>
      </c>
      <c r="J5537" s="78">
        <v>0</v>
      </c>
      <c r="K5537" s="80">
        <f t="shared" si="876"/>
        <v>0</v>
      </c>
      <c r="L5537" s="68" t="str">
        <f t="shared" si="869"/>
        <v>Normal</v>
      </c>
      <c r="N5537" s="67">
        <f t="shared" si="870"/>
        <v>0</v>
      </c>
      <c r="O5537" s="67">
        <f t="shared" si="871"/>
        <v>0</v>
      </c>
      <c r="P5537" s="81">
        <f t="shared" si="872"/>
        <v>2.0678963982634602</v>
      </c>
      <c r="Q5537" s="81">
        <f t="shared" si="873"/>
        <v>2.0678963982634602</v>
      </c>
      <c r="S5537" s="1">
        <f t="shared" si="877"/>
        <v>5</v>
      </c>
      <c r="T5537" s="1" t="str">
        <f t="shared" si="878"/>
        <v>Off-Peak</v>
      </c>
    </row>
    <row r="5538" spans="1:20" x14ac:dyDescent="0.25">
      <c r="A5538" s="85">
        <v>45156.958333320203</v>
      </c>
      <c r="B5538" s="1">
        <v>8</v>
      </c>
      <c r="C5538" s="1">
        <v>19</v>
      </c>
      <c r="D5538" s="1">
        <v>0</v>
      </c>
      <c r="E5538" s="1" t="str">
        <f t="shared" si="874"/>
        <v>Summer</v>
      </c>
      <c r="F5538" s="78">
        <v>0.95369999999999999</v>
      </c>
      <c r="G5538" s="79">
        <f t="shared" si="875"/>
        <v>1.8144749241180071</v>
      </c>
      <c r="J5538" s="78">
        <v>0</v>
      </c>
      <c r="K5538" s="80">
        <f t="shared" si="876"/>
        <v>0</v>
      </c>
      <c r="L5538" s="68" t="str">
        <f t="shared" si="869"/>
        <v>Normal</v>
      </c>
      <c r="N5538" s="67">
        <f t="shared" si="870"/>
        <v>0</v>
      </c>
      <c r="O5538" s="67">
        <f t="shared" si="871"/>
        <v>0</v>
      </c>
      <c r="P5538" s="81">
        <f t="shared" si="872"/>
        <v>1.8144749241180071</v>
      </c>
      <c r="Q5538" s="81">
        <f t="shared" si="873"/>
        <v>1.8144749241180071</v>
      </c>
      <c r="S5538" s="1">
        <f t="shared" si="877"/>
        <v>5</v>
      </c>
      <c r="T5538" s="1" t="str">
        <f t="shared" si="878"/>
        <v>Off-Peak</v>
      </c>
    </row>
    <row r="5539" spans="1:20" x14ac:dyDescent="0.25">
      <c r="A5539" s="85">
        <v>45156.999999986867</v>
      </c>
      <c r="B5539" s="1">
        <v>8</v>
      </c>
      <c r="C5539" s="1">
        <v>19</v>
      </c>
      <c r="D5539" s="1">
        <v>1</v>
      </c>
      <c r="E5539" s="1" t="str">
        <f t="shared" si="874"/>
        <v>Summer</v>
      </c>
      <c r="F5539" s="78">
        <v>0.83720000000000006</v>
      </c>
      <c r="G5539" s="79">
        <f t="shared" si="875"/>
        <v>1.5928262624217215</v>
      </c>
      <c r="J5539" s="78">
        <v>0</v>
      </c>
      <c r="K5539" s="80">
        <f t="shared" si="876"/>
        <v>0</v>
      </c>
      <c r="L5539" s="68" t="str">
        <f t="shared" si="869"/>
        <v>Normal</v>
      </c>
      <c r="N5539" s="67">
        <f t="shared" si="870"/>
        <v>0</v>
      </c>
      <c r="O5539" s="67">
        <f t="shared" si="871"/>
        <v>0</v>
      </c>
      <c r="P5539" s="81">
        <f t="shared" si="872"/>
        <v>1.5928262624217215</v>
      </c>
      <c r="Q5539" s="81">
        <f t="shared" si="873"/>
        <v>1.5928262624217215</v>
      </c>
      <c r="S5539" s="1">
        <f t="shared" si="877"/>
        <v>6</v>
      </c>
      <c r="T5539" s="1" t="str">
        <f t="shared" si="878"/>
        <v>Off-Peak</v>
      </c>
    </row>
    <row r="5540" spans="1:20" x14ac:dyDescent="0.25">
      <c r="A5540" s="85">
        <v>45157.041666653531</v>
      </c>
      <c r="B5540" s="1">
        <v>8</v>
      </c>
      <c r="C5540" s="1">
        <v>19</v>
      </c>
      <c r="D5540" s="1">
        <v>2</v>
      </c>
      <c r="E5540" s="1" t="str">
        <f t="shared" si="874"/>
        <v>Summer</v>
      </c>
      <c r="F5540" s="78">
        <v>0.74590000000000001</v>
      </c>
      <c r="G5540" s="79">
        <f t="shared" si="875"/>
        <v>1.4191222039421427</v>
      </c>
      <c r="J5540" s="78">
        <v>0</v>
      </c>
      <c r="K5540" s="80">
        <f t="shared" si="876"/>
        <v>0</v>
      </c>
      <c r="L5540" s="68" t="str">
        <f t="shared" si="869"/>
        <v>Normal</v>
      </c>
      <c r="N5540" s="67">
        <f t="shared" si="870"/>
        <v>0</v>
      </c>
      <c r="O5540" s="67">
        <f t="shared" si="871"/>
        <v>0</v>
      </c>
      <c r="P5540" s="81">
        <f t="shared" si="872"/>
        <v>1.4191222039421427</v>
      </c>
      <c r="Q5540" s="81">
        <f t="shared" si="873"/>
        <v>1.4191222039421427</v>
      </c>
      <c r="S5540" s="1">
        <f t="shared" si="877"/>
        <v>6</v>
      </c>
      <c r="T5540" s="1" t="str">
        <f t="shared" si="878"/>
        <v>Off-Peak</v>
      </c>
    </row>
    <row r="5541" spans="1:20" x14ac:dyDescent="0.25">
      <c r="A5541" s="85">
        <v>45157.083333320195</v>
      </c>
      <c r="B5541" s="1">
        <v>8</v>
      </c>
      <c r="C5541" s="1">
        <v>19</v>
      </c>
      <c r="D5541" s="1">
        <v>3</v>
      </c>
      <c r="E5541" s="1" t="str">
        <f t="shared" si="874"/>
        <v>Summer</v>
      </c>
      <c r="F5541" s="78">
        <v>0.68969999999999998</v>
      </c>
      <c r="G5541" s="79">
        <f t="shared" si="875"/>
        <v>1.3121981285144066</v>
      </c>
      <c r="J5541" s="78">
        <v>0</v>
      </c>
      <c r="K5541" s="80">
        <f t="shared" si="876"/>
        <v>0</v>
      </c>
      <c r="L5541" s="68" t="str">
        <f t="shared" si="869"/>
        <v>Normal</v>
      </c>
      <c r="N5541" s="67">
        <f t="shared" si="870"/>
        <v>0</v>
      </c>
      <c r="O5541" s="67">
        <f t="shared" si="871"/>
        <v>0</v>
      </c>
      <c r="P5541" s="81">
        <f t="shared" si="872"/>
        <v>1.3121981285144066</v>
      </c>
      <c r="Q5541" s="81">
        <f t="shared" si="873"/>
        <v>1.3121981285144066</v>
      </c>
      <c r="S5541" s="1">
        <f t="shared" si="877"/>
        <v>6</v>
      </c>
      <c r="T5541" s="1" t="str">
        <f t="shared" si="878"/>
        <v>Off-Peak</v>
      </c>
    </row>
    <row r="5542" spans="1:20" x14ac:dyDescent="0.25">
      <c r="A5542" s="85">
        <v>45157.12499998686</v>
      </c>
      <c r="B5542" s="1">
        <v>8</v>
      </c>
      <c r="C5542" s="1">
        <v>19</v>
      </c>
      <c r="D5542" s="1">
        <v>4</v>
      </c>
      <c r="E5542" s="1" t="str">
        <f t="shared" si="874"/>
        <v>Summer</v>
      </c>
      <c r="F5542" s="78">
        <v>0.64810000000000001</v>
      </c>
      <c r="G5542" s="79">
        <f t="shared" si="875"/>
        <v>1.2330514819344454</v>
      </c>
      <c r="J5542" s="78">
        <v>0</v>
      </c>
      <c r="K5542" s="80">
        <f t="shared" si="876"/>
        <v>0</v>
      </c>
      <c r="L5542" s="68" t="str">
        <f t="shared" si="869"/>
        <v>Normal</v>
      </c>
      <c r="N5542" s="67">
        <f t="shared" si="870"/>
        <v>0</v>
      </c>
      <c r="O5542" s="67">
        <f t="shared" si="871"/>
        <v>0</v>
      </c>
      <c r="P5542" s="81">
        <f t="shared" si="872"/>
        <v>1.2330514819344454</v>
      </c>
      <c r="Q5542" s="81">
        <f t="shared" si="873"/>
        <v>1.2330514819344454</v>
      </c>
      <c r="S5542" s="1">
        <f t="shared" si="877"/>
        <v>6</v>
      </c>
      <c r="T5542" s="1" t="str">
        <f t="shared" si="878"/>
        <v>Off-Peak</v>
      </c>
    </row>
    <row r="5543" spans="1:20" x14ac:dyDescent="0.25">
      <c r="A5543" s="85">
        <v>45157.166666653524</v>
      </c>
      <c r="B5543" s="1">
        <v>8</v>
      </c>
      <c r="C5543" s="1">
        <v>19</v>
      </c>
      <c r="D5543" s="1">
        <v>5</v>
      </c>
      <c r="E5543" s="1" t="str">
        <f t="shared" si="874"/>
        <v>Summer</v>
      </c>
      <c r="F5543" s="78">
        <v>0.62380000000000002</v>
      </c>
      <c r="G5543" s="79">
        <f t="shared" si="875"/>
        <v>1.1868191859754775</v>
      </c>
      <c r="J5543" s="78">
        <v>0</v>
      </c>
      <c r="K5543" s="80">
        <f t="shared" si="876"/>
        <v>0</v>
      </c>
      <c r="L5543" s="68" t="str">
        <f t="shared" si="869"/>
        <v>Normal</v>
      </c>
      <c r="N5543" s="67">
        <f t="shared" si="870"/>
        <v>0</v>
      </c>
      <c r="O5543" s="67">
        <f t="shared" si="871"/>
        <v>0</v>
      </c>
      <c r="P5543" s="81">
        <f t="shared" si="872"/>
        <v>1.1868191859754775</v>
      </c>
      <c r="Q5543" s="81">
        <f t="shared" si="873"/>
        <v>1.1868191859754775</v>
      </c>
      <c r="S5543" s="1">
        <f t="shared" si="877"/>
        <v>6</v>
      </c>
      <c r="T5543" s="1" t="str">
        <f t="shared" si="878"/>
        <v>Off-Peak</v>
      </c>
    </row>
    <row r="5544" spans="1:20" x14ac:dyDescent="0.25">
      <c r="A5544" s="85">
        <v>45157.208333320188</v>
      </c>
      <c r="B5544" s="1">
        <v>8</v>
      </c>
      <c r="C5544" s="1">
        <v>19</v>
      </c>
      <c r="D5544" s="1">
        <v>6</v>
      </c>
      <c r="E5544" s="1" t="str">
        <f t="shared" si="874"/>
        <v>Summer</v>
      </c>
      <c r="F5544" s="78">
        <v>0.61539999999999995</v>
      </c>
      <c r="G5544" s="79">
        <f t="shared" si="875"/>
        <v>1.1708376515699084</v>
      </c>
      <c r="J5544" s="78">
        <v>6.1855E-2</v>
      </c>
      <c r="K5544" s="80">
        <f t="shared" si="876"/>
        <v>6.1855E-2</v>
      </c>
      <c r="L5544" s="68" t="str">
        <f t="shared" si="869"/>
        <v>Normal</v>
      </c>
      <c r="N5544" s="67">
        <f t="shared" si="870"/>
        <v>0</v>
      </c>
      <c r="O5544" s="67">
        <f t="shared" si="871"/>
        <v>6.1855E-2</v>
      </c>
      <c r="P5544" s="81">
        <f t="shared" si="872"/>
        <v>1.1089826515699084</v>
      </c>
      <c r="Q5544" s="81">
        <f t="shared" si="873"/>
        <v>1.1089826515699084</v>
      </c>
      <c r="S5544" s="1">
        <f t="shared" si="877"/>
        <v>6</v>
      </c>
      <c r="T5544" s="1" t="str">
        <f t="shared" si="878"/>
        <v>Off-Peak</v>
      </c>
    </row>
    <row r="5545" spans="1:20" x14ac:dyDescent="0.25">
      <c r="A5545" s="85">
        <v>45157.249999986852</v>
      </c>
      <c r="B5545" s="1">
        <v>8</v>
      </c>
      <c r="C5545" s="1">
        <v>19</v>
      </c>
      <c r="D5545" s="1">
        <v>7</v>
      </c>
      <c r="E5545" s="1" t="str">
        <f t="shared" si="874"/>
        <v>Summer</v>
      </c>
      <c r="F5545" s="78">
        <v>0.62029999999999996</v>
      </c>
      <c r="G5545" s="79">
        <f t="shared" si="875"/>
        <v>1.1801602133064903</v>
      </c>
      <c r="J5545" s="78">
        <v>0.83762000000000003</v>
      </c>
      <c r="K5545" s="80">
        <f t="shared" si="876"/>
        <v>0.83762000000000003</v>
      </c>
      <c r="L5545" s="68" t="str">
        <f t="shared" si="869"/>
        <v>Normal</v>
      </c>
      <c r="N5545" s="67">
        <f t="shared" si="870"/>
        <v>0</v>
      </c>
      <c r="O5545" s="67">
        <f t="shared" si="871"/>
        <v>0.83762000000000003</v>
      </c>
      <c r="P5545" s="81">
        <f t="shared" si="872"/>
        <v>0.34254021330649032</v>
      </c>
      <c r="Q5545" s="81">
        <f t="shared" si="873"/>
        <v>0.34254021330649032</v>
      </c>
      <c r="S5545" s="1">
        <f t="shared" si="877"/>
        <v>6</v>
      </c>
      <c r="T5545" s="1" t="str">
        <f t="shared" si="878"/>
        <v>Off-Peak</v>
      </c>
    </row>
    <row r="5546" spans="1:20" x14ac:dyDescent="0.25">
      <c r="A5546" s="85">
        <v>45157.291666653517</v>
      </c>
      <c r="B5546" s="1">
        <v>8</v>
      </c>
      <c r="C5546" s="1">
        <v>19</v>
      </c>
      <c r="D5546" s="1">
        <v>8</v>
      </c>
      <c r="E5546" s="1" t="str">
        <f t="shared" si="874"/>
        <v>Summer</v>
      </c>
      <c r="F5546" s="78">
        <v>0.66180000000000005</v>
      </c>
      <c r="G5546" s="79">
        <f t="shared" si="875"/>
        <v>1.2591166035244807</v>
      </c>
      <c r="J5546" s="78">
        <v>2.3490760000000002</v>
      </c>
      <c r="K5546" s="80">
        <f t="shared" si="876"/>
        <v>2.3490760000000002</v>
      </c>
      <c r="L5546" s="68" t="str">
        <f t="shared" si="869"/>
        <v>Normal</v>
      </c>
      <c r="N5546" s="67">
        <f t="shared" si="870"/>
        <v>1.0899593964755194</v>
      </c>
      <c r="O5546" s="67">
        <f t="shared" si="871"/>
        <v>1.2591166035244807</v>
      </c>
      <c r="P5546" s="81">
        <f t="shared" si="872"/>
        <v>0</v>
      </c>
      <c r="Q5546" s="81">
        <f t="shared" si="873"/>
        <v>-1.0899593964755194</v>
      </c>
      <c r="S5546" s="1">
        <f t="shared" si="877"/>
        <v>6</v>
      </c>
      <c r="T5546" s="1" t="str">
        <f t="shared" si="878"/>
        <v>Off-Peak</v>
      </c>
    </row>
    <row r="5547" spans="1:20" x14ac:dyDescent="0.25">
      <c r="A5547" s="85">
        <v>45157.333333320181</v>
      </c>
      <c r="B5547" s="1">
        <v>8</v>
      </c>
      <c r="C5547" s="1">
        <v>19</v>
      </c>
      <c r="D5547" s="1">
        <v>9</v>
      </c>
      <c r="E5547" s="1" t="str">
        <f t="shared" si="874"/>
        <v>Summer</v>
      </c>
      <c r="F5547" s="78">
        <v>0.73770000000000002</v>
      </c>
      <c r="G5547" s="79">
        <f t="shared" si="875"/>
        <v>1.4035211822605158</v>
      </c>
      <c r="J5547" s="78">
        <v>3.8931880000000003</v>
      </c>
      <c r="K5547" s="80">
        <f t="shared" si="876"/>
        <v>3.8931880000000003</v>
      </c>
      <c r="L5547" s="68" t="str">
        <f t="shared" si="869"/>
        <v>Normal</v>
      </c>
      <c r="N5547" s="67">
        <f t="shared" si="870"/>
        <v>2.4896668177394847</v>
      </c>
      <c r="O5547" s="67">
        <f t="shared" si="871"/>
        <v>1.4035211822605156</v>
      </c>
      <c r="P5547" s="81">
        <f t="shared" si="872"/>
        <v>2.2204460492503131E-16</v>
      </c>
      <c r="Q5547" s="81">
        <f t="shared" si="873"/>
        <v>-2.4896668177394847</v>
      </c>
      <c r="S5547" s="1">
        <f t="shared" si="877"/>
        <v>6</v>
      </c>
      <c r="T5547" s="1" t="str">
        <f t="shared" si="878"/>
        <v>Off-Peak</v>
      </c>
    </row>
    <row r="5548" spans="1:20" x14ac:dyDescent="0.25">
      <c r="A5548" s="85">
        <v>45157.374999986845</v>
      </c>
      <c r="B5548" s="1">
        <v>8</v>
      </c>
      <c r="C5548" s="1">
        <v>19</v>
      </c>
      <c r="D5548" s="1">
        <v>10</v>
      </c>
      <c r="E5548" s="1" t="str">
        <f t="shared" si="874"/>
        <v>Summer</v>
      </c>
      <c r="F5548" s="78">
        <v>0.81810000000000005</v>
      </c>
      <c r="G5548" s="79">
        <f t="shared" si="875"/>
        <v>1.5564872972852488</v>
      </c>
      <c r="J5548" s="78">
        <v>4.6602879999999995</v>
      </c>
      <c r="K5548" s="80">
        <f t="shared" si="876"/>
        <v>4.6602879999999995</v>
      </c>
      <c r="L5548" s="68" t="str">
        <f t="shared" si="869"/>
        <v>Normal</v>
      </c>
      <c r="N5548" s="67">
        <f t="shared" si="870"/>
        <v>3.1038007027147509</v>
      </c>
      <c r="O5548" s="67">
        <f t="shared" si="871"/>
        <v>1.5564872972852486</v>
      </c>
      <c r="P5548" s="81">
        <f t="shared" si="872"/>
        <v>2.2204460492503131E-16</v>
      </c>
      <c r="Q5548" s="81">
        <f t="shared" si="873"/>
        <v>-3.1038007027147509</v>
      </c>
      <c r="S5548" s="1">
        <f t="shared" si="877"/>
        <v>6</v>
      </c>
      <c r="T5548" s="1" t="str">
        <f t="shared" si="878"/>
        <v>Off-Peak</v>
      </c>
    </row>
    <row r="5549" spans="1:20" x14ac:dyDescent="0.25">
      <c r="A5549" s="85">
        <v>45157.416666653509</v>
      </c>
      <c r="B5549" s="1">
        <v>8</v>
      </c>
      <c r="C5549" s="1">
        <v>19</v>
      </c>
      <c r="D5549" s="1">
        <v>11</v>
      </c>
      <c r="E5549" s="1" t="str">
        <f t="shared" si="874"/>
        <v>Summer</v>
      </c>
      <c r="F5549" s="78">
        <v>0.90610000000000002</v>
      </c>
      <c r="G5549" s="79">
        <f t="shared" si="875"/>
        <v>1.7239128958197822</v>
      </c>
      <c r="J5549" s="78">
        <v>5.5461340000000003</v>
      </c>
      <c r="K5549" s="80">
        <f t="shared" si="876"/>
        <v>5.5461340000000003</v>
      </c>
      <c r="L5549" s="68" t="str">
        <f t="shared" si="869"/>
        <v>Normal</v>
      </c>
      <c r="N5549" s="67">
        <f t="shared" si="870"/>
        <v>3.8222211041802181</v>
      </c>
      <c r="O5549" s="67">
        <f t="shared" si="871"/>
        <v>1.7239128958197822</v>
      </c>
      <c r="P5549" s="81">
        <f t="shared" si="872"/>
        <v>0</v>
      </c>
      <c r="Q5549" s="81">
        <f t="shared" si="873"/>
        <v>-3.8222211041802181</v>
      </c>
      <c r="S5549" s="1">
        <f t="shared" si="877"/>
        <v>6</v>
      </c>
      <c r="T5549" s="1" t="str">
        <f t="shared" si="878"/>
        <v>Off-Peak</v>
      </c>
    </row>
    <row r="5550" spans="1:20" x14ac:dyDescent="0.25">
      <c r="A5550" s="85">
        <v>45157.458333320174</v>
      </c>
      <c r="B5550" s="1">
        <v>8</v>
      </c>
      <c r="C5550" s="1">
        <v>19</v>
      </c>
      <c r="D5550" s="1">
        <v>12</v>
      </c>
      <c r="E5550" s="1" t="str">
        <f t="shared" si="874"/>
        <v>Summer</v>
      </c>
      <c r="F5550" s="78">
        <v>1.0263</v>
      </c>
      <c r="G5550" s="79">
        <f t="shared" si="875"/>
        <v>1.9526010429089973</v>
      </c>
      <c r="J5550" s="78">
        <v>5.274883</v>
      </c>
      <c r="K5550" s="80">
        <f t="shared" si="876"/>
        <v>5.274883</v>
      </c>
      <c r="L5550" s="68" t="str">
        <f t="shared" si="869"/>
        <v>Normal</v>
      </c>
      <c r="N5550" s="67">
        <f t="shared" si="870"/>
        <v>3.3222819570910027</v>
      </c>
      <c r="O5550" s="67">
        <f t="shared" si="871"/>
        <v>1.9526010429089973</v>
      </c>
      <c r="P5550" s="81">
        <f t="shared" si="872"/>
        <v>0</v>
      </c>
      <c r="Q5550" s="81">
        <f t="shared" si="873"/>
        <v>-3.3222819570910027</v>
      </c>
      <c r="S5550" s="1">
        <f t="shared" si="877"/>
        <v>6</v>
      </c>
      <c r="T5550" s="1" t="str">
        <f t="shared" si="878"/>
        <v>Off-Peak</v>
      </c>
    </row>
    <row r="5551" spans="1:20" x14ac:dyDescent="0.25">
      <c r="A5551" s="85">
        <v>45157.499999986838</v>
      </c>
      <c r="B5551" s="1">
        <v>8</v>
      </c>
      <c r="C5551" s="1">
        <v>19</v>
      </c>
      <c r="D5551" s="1">
        <v>13</v>
      </c>
      <c r="E5551" s="1" t="str">
        <f t="shared" si="874"/>
        <v>Summer</v>
      </c>
      <c r="F5551" s="78">
        <v>1.1895</v>
      </c>
      <c r="G5551" s="79">
        <f t="shared" si="875"/>
        <v>2.2630994256457688</v>
      </c>
      <c r="J5551" s="78">
        <v>5.6084189999999996</v>
      </c>
      <c r="K5551" s="80">
        <f t="shared" si="876"/>
        <v>5.6084189999999996</v>
      </c>
      <c r="L5551" s="68" t="str">
        <f t="shared" si="869"/>
        <v>Normal</v>
      </c>
      <c r="N5551" s="67">
        <f t="shared" si="870"/>
        <v>3.3453195743542308</v>
      </c>
      <c r="O5551" s="67">
        <f t="shared" si="871"/>
        <v>2.2630994256457688</v>
      </c>
      <c r="P5551" s="81">
        <f t="shared" si="872"/>
        <v>0</v>
      </c>
      <c r="Q5551" s="81">
        <f t="shared" si="873"/>
        <v>-3.3453195743542308</v>
      </c>
      <c r="S5551" s="1">
        <f t="shared" si="877"/>
        <v>6</v>
      </c>
      <c r="T5551" s="1" t="str">
        <f t="shared" si="878"/>
        <v>Off-Peak</v>
      </c>
    </row>
    <row r="5552" spans="1:20" x14ac:dyDescent="0.25">
      <c r="A5552" s="85">
        <v>45157.541666653502</v>
      </c>
      <c r="B5552" s="1">
        <v>8</v>
      </c>
      <c r="C5552" s="1">
        <v>19</v>
      </c>
      <c r="D5552" s="1">
        <v>14</v>
      </c>
      <c r="E5552" s="1" t="str">
        <f t="shared" si="874"/>
        <v>Summer</v>
      </c>
      <c r="F5552" s="78">
        <v>1.3882000000000001</v>
      </c>
      <c r="G5552" s="79">
        <f t="shared" si="875"/>
        <v>2.6411388168822669</v>
      </c>
      <c r="J5552" s="78">
        <v>5.3215510000000004</v>
      </c>
      <c r="K5552" s="80">
        <f t="shared" si="876"/>
        <v>5.3215510000000004</v>
      </c>
      <c r="L5552" s="68" t="str">
        <f t="shared" si="869"/>
        <v>Normal</v>
      </c>
      <c r="N5552" s="67">
        <f t="shared" si="870"/>
        <v>2.6804121831177334</v>
      </c>
      <c r="O5552" s="67">
        <f t="shared" si="871"/>
        <v>2.6411388168822669</v>
      </c>
      <c r="P5552" s="81">
        <f t="shared" si="872"/>
        <v>0</v>
      </c>
      <c r="Q5552" s="81">
        <f t="shared" si="873"/>
        <v>-2.6804121831177334</v>
      </c>
      <c r="S5552" s="1">
        <f t="shared" si="877"/>
        <v>6</v>
      </c>
      <c r="T5552" s="1" t="str">
        <f t="shared" si="878"/>
        <v>Off-Peak</v>
      </c>
    </row>
    <row r="5553" spans="1:20" x14ac:dyDescent="0.25">
      <c r="A5553" s="85">
        <v>45157.583333320166</v>
      </c>
      <c r="B5553" s="1">
        <v>8</v>
      </c>
      <c r="C5553" s="1">
        <v>19</v>
      </c>
      <c r="D5553" s="1">
        <v>15</v>
      </c>
      <c r="E5553" s="1" t="str">
        <f t="shared" si="874"/>
        <v>Summer</v>
      </c>
      <c r="F5553" s="78">
        <v>1.5908</v>
      </c>
      <c r="G5553" s="79">
        <f t="shared" si="875"/>
        <v>3.026598206235636</v>
      </c>
      <c r="J5553" s="78">
        <v>4.5582719999999997</v>
      </c>
      <c r="K5553" s="80">
        <f t="shared" si="876"/>
        <v>4.5582719999999997</v>
      </c>
      <c r="L5553" s="68" t="str">
        <f t="shared" si="869"/>
        <v>Normal</v>
      </c>
      <c r="N5553" s="67">
        <f t="shared" si="870"/>
        <v>1.5316737937643636</v>
      </c>
      <c r="O5553" s="67">
        <f t="shared" si="871"/>
        <v>3.026598206235636</v>
      </c>
      <c r="P5553" s="81">
        <f t="shared" si="872"/>
        <v>0</v>
      </c>
      <c r="Q5553" s="81">
        <f t="shared" si="873"/>
        <v>-1.5316737937643636</v>
      </c>
      <c r="S5553" s="1">
        <f t="shared" si="877"/>
        <v>6</v>
      </c>
      <c r="T5553" s="1" t="str">
        <f t="shared" si="878"/>
        <v>Off-Peak</v>
      </c>
    </row>
    <row r="5554" spans="1:20" x14ac:dyDescent="0.25">
      <c r="A5554" s="85">
        <v>45157.624999986831</v>
      </c>
      <c r="B5554" s="1">
        <v>8</v>
      </c>
      <c r="C5554" s="1">
        <v>19</v>
      </c>
      <c r="D5554" s="1">
        <v>16</v>
      </c>
      <c r="E5554" s="1" t="str">
        <f t="shared" si="874"/>
        <v>Summer</v>
      </c>
      <c r="F5554" s="78">
        <v>1.7830999999999999</v>
      </c>
      <c r="G5554" s="79">
        <f t="shared" si="875"/>
        <v>3.3924611903059856</v>
      </c>
      <c r="J5554" s="78">
        <v>2.660704</v>
      </c>
      <c r="K5554" s="80">
        <f t="shared" si="876"/>
        <v>2.660704</v>
      </c>
      <c r="L5554" s="68" t="str">
        <f t="shared" si="869"/>
        <v>Normal</v>
      </c>
      <c r="N5554" s="67">
        <f t="shared" si="870"/>
        <v>0</v>
      </c>
      <c r="O5554" s="67">
        <f t="shared" si="871"/>
        <v>2.660704</v>
      </c>
      <c r="P5554" s="81">
        <f t="shared" si="872"/>
        <v>0.73175719030598563</v>
      </c>
      <c r="Q5554" s="81">
        <f t="shared" si="873"/>
        <v>0.73175719030598563</v>
      </c>
      <c r="S5554" s="1">
        <f t="shared" si="877"/>
        <v>6</v>
      </c>
      <c r="T5554" s="1" t="str">
        <f t="shared" si="878"/>
        <v>Off-Peak</v>
      </c>
    </row>
    <row r="5555" spans="1:20" x14ac:dyDescent="0.25">
      <c r="A5555" s="85">
        <v>45157.666666653495</v>
      </c>
      <c r="B5555" s="1">
        <v>8</v>
      </c>
      <c r="C5555" s="1">
        <v>19</v>
      </c>
      <c r="D5555" s="1">
        <v>17</v>
      </c>
      <c r="E5555" s="1" t="str">
        <f t="shared" si="874"/>
        <v>Summer</v>
      </c>
      <c r="F5555" s="78">
        <v>1.9224000000000001</v>
      </c>
      <c r="G5555" s="79">
        <f t="shared" si="875"/>
        <v>3.6574883025316738</v>
      </c>
      <c r="J5555" s="78">
        <v>1.682498</v>
      </c>
      <c r="K5555" s="80">
        <f t="shared" si="876"/>
        <v>1.682498</v>
      </c>
      <c r="L5555" s="68" t="str">
        <f t="shared" si="869"/>
        <v>Normal</v>
      </c>
      <c r="N5555" s="67">
        <f t="shared" si="870"/>
        <v>0</v>
      </c>
      <c r="O5555" s="67">
        <f t="shared" si="871"/>
        <v>1.682498</v>
      </c>
      <c r="P5555" s="81">
        <f t="shared" si="872"/>
        <v>1.9749903025316737</v>
      </c>
      <c r="Q5555" s="81">
        <f t="shared" si="873"/>
        <v>1.9749903025316737</v>
      </c>
      <c r="S5555" s="1">
        <f t="shared" si="877"/>
        <v>6</v>
      </c>
      <c r="T5555" s="1" t="str">
        <f t="shared" si="878"/>
        <v>Off-Peak</v>
      </c>
    </row>
    <row r="5556" spans="1:20" x14ac:dyDescent="0.25">
      <c r="A5556" s="85">
        <v>45157.708333320159</v>
      </c>
      <c r="B5556" s="1">
        <v>8</v>
      </c>
      <c r="C5556" s="1">
        <v>19</v>
      </c>
      <c r="D5556" s="1">
        <v>18</v>
      </c>
      <c r="E5556" s="1" t="str">
        <f t="shared" si="874"/>
        <v>Summer</v>
      </c>
      <c r="F5556" s="78">
        <v>1.974</v>
      </c>
      <c r="G5556" s="79">
        <f t="shared" si="875"/>
        <v>3.7556605853087408</v>
      </c>
      <c r="J5556" s="78">
        <v>0.71343299999999998</v>
      </c>
      <c r="K5556" s="80">
        <f t="shared" si="876"/>
        <v>0.71343299999999998</v>
      </c>
      <c r="L5556" s="68" t="str">
        <f t="shared" si="869"/>
        <v>Normal</v>
      </c>
      <c r="N5556" s="67">
        <f t="shared" si="870"/>
        <v>0</v>
      </c>
      <c r="O5556" s="67">
        <f t="shared" si="871"/>
        <v>0.71343299999999998</v>
      </c>
      <c r="P5556" s="81">
        <f t="shared" si="872"/>
        <v>3.0422275853087406</v>
      </c>
      <c r="Q5556" s="81">
        <f t="shared" si="873"/>
        <v>3.0422275853087406</v>
      </c>
      <c r="S5556" s="1">
        <f t="shared" si="877"/>
        <v>6</v>
      </c>
      <c r="T5556" s="1" t="str">
        <f t="shared" si="878"/>
        <v>Off-Peak</v>
      </c>
    </row>
    <row r="5557" spans="1:20" x14ac:dyDescent="0.25">
      <c r="A5557" s="85">
        <v>45157.749999986823</v>
      </c>
      <c r="B5557" s="1">
        <v>8</v>
      </c>
      <c r="C5557" s="1">
        <v>19</v>
      </c>
      <c r="D5557" s="1">
        <v>19</v>
      </c>
      <c r="E5557" s="1" t="str">
        <f t="shared" si="874"/>
        <v>Summer</v>
      </c>
      <c r="F5557" s="78">
        <v>1.9037999999999999</v>
      </c>
      <c r="G5557" s="79">
        <f t="shared" si="875"/>
        <v>3.6221006192050562</v>
      </c>
      <c r="J5557" s="78">
        <v>4.0700000000000007E-3</v>
      </c>
      <c r="K5557" s="80">
        <f t="shared" si="876"/>
        <v>4.0700000000000007E-3</v>
      </c>
      <c r="L5557" s="68" t="str">
        <f t="shared" si="869"/>
        <v>Normal</v>
      </c>
      <c r="N5557" s="67">
        <f t="shared" si="870"/>
        <v>0</v>
      </c>
      <c r="O5557" s="67">
        <f t="shared" si="871"/>
        <v>4.0700000000000007E-3</v>
      </c>
      <c r="P5557" s="81">
        <f t="shared" si="872"/>
        <v>3.6180306192050562</v>
      </c>
      <c r="Q5557" s="81">
        <f t="shared" si="873"/>
        <v>3.6180306192050562</v>
      </c>
      <c r="S5557" s="1">
        <f t="shared" si="877"/>
        <v>6</v>
      </c>
      <c r="T5557" s="1" t="str">
        <f t="shared" si="878"/>
        <v>Off-Peak</v>
      </c>
    </row>
    <row r="5558" spans="1:20" x14ac:dyDescent="0.25">
      <c r="A5558" s="85">
        <v>45157.791666653487</v>
      </c>
      <c r="B5558" s="1">
        <v>8</v>
      </c>
      <c r="C5558" s="1">
        <v>19</v>
      </c>
      <c r="D5558" s="1">
        <v>20</v>
      </c>
      <c r="E5558" s="1" t="str">
        <f t="shared" si="874"/>
        <v>Summer</v>
      </c>
      <c r="F5558" s="78">
        <v>1.7473000000000001</v>
      </c>
      <c r="G5558" s="79">
        <f t="shared" si="875"/>
        <v>3.3243494127203461</v>
      </c>
      <c r="J5558" s="78">
        <v>0</v>
      </c>
      <c r="K5558" s="80">
        <f t="shared" si="876"/>
        <v>0</v>
      </c>
      <c r="L5558" s="68" t="str">
        <f t="shared" si="869"/>
        <v>Normal</v>
      </c>
      <c r="N5558" s="67">
        <f t="shared" si="870"/>
        <v>0</v>
      </c>
      <c r="O5558" s="67">
        <f t="shared" si="871"/>
        <v>0</v>
      </c>
      <c r="P5558" s="81">
        <f t="shared" si="872"/>
        <v>3.3243494127203461</v>
      </c>
      <c r="Q5558" s="81">
        <f t="shared" si="873"/>
        <v>3.3243494127203461</v>
      </c>
      <c r="S5558" s="1">
        <f t="shared" si="877"/>
        <v>6</v>
      </c>
      <c r="T5558" s="1" t="str">
        <f t="shared" si="878"/>
        <v>Off-Peak</v>
      </c>
    </row>
    <row r="5559" spans="1:20" x14ac:dyDescent="0.25">
      <c r="A5559" s="85">
        <v>45157.833333320152</v>
      </c>
      <c r="B5559" s="1">
        <v>8</v>
      </c>
      <c r="C5559" s="1">
        <v>19</v>
      </c>
      <c r="D5559" s="1">
        <v>21</v>
      </c>
      <c r="E5559" s="1" t="str">
        <f t="shared" si="874"/>
        <v>Summer</v>
      </c>
      <c r="F5559" s="78">
        <v>1.6732</v>
      </c>
      <c r="G5559" s="79">
        <f t="shared" si="875"/>
        <v>3.1833694484997901</v>
      </c>
      <c r="J5559" s="78">
        <v>0</v>
      </c>
      <c r="K5559" s="80">
        <f t="shared" si="876"/>
        <v>0</v>
      </c>
      <c r="L5559" s="68" t="str">
        <f t="shared" si="869"/>
        <v>Normal</v>
      </c>
      <c r="N5559" s="67">
        <f t="shared" si="870"/>
        <v>0</v>
      </c>
      <c r="O5559" s="67">
        <f t="shared" si="871"/>
        <v>0</v>
      </c>
      <c r="P5559" s="81">
        <f t="shared" si="872"/>
        <v>3.1833694484997901</v>
      </c>
      <c r="Q5559" s="81">
        <f t="shared" si="873"/>
        <v>3.1833694484997901</v>
      </c>
      <c r="S5559" s="1">
        <f t="shared" si="877"/>
        <v>6</v>
      </c>
      <c r="T5559" s="1" t="str">
        <f t="shared" si="878"/>
        <v>Off-Peak</v>
      </c>
    </row>
    <row r="5560" spans="1:20" x14ac:dyDescent="0.25">
      <c r="A5560" s="85">
        <v>45157.874999986816</v>
      </c>
      <c r="B5560" s="1">
        <v>8</v>
      </c>
      <c r="C5560" s="1">
        <v>19</v>
      </c>
      <c r="D5560" s="1">
        <v>22</v>
      </c>
      <c r="E5560" s="1" t="str">
        <f t="shared" si="874"/>
        <v>Summer</v>
      </c>
      <c r="F5560" s="78">
        <v>1.5949</v>
      </c>
      <c r="G5560" s="79">
        <f t="shared" si="875"/>
        <v>3.0343987170764493</v>
      </c>
      <c r="J5560" s="78">
        <v>0</v>
      </c>
      <c r="K5560" s="80">
        <f t="shared" si="876"/>
        <v>0</v>
      </c>
      <c r="L5560" s="68" t="str">
        <f t="shared" si="869"/>
        <v>Normal</v>
      </c>
      <c r="N5560" s="67">
        <f t="shared" si="870"/>
        <v>0</v>
      </c>
      <c r="O5560" s="67">
        <f t="shared" si="871"/>
        <v>0</v>
      </c>
      <c r="P5560" s="81">
        <f t="shared" si="872"/>
        <v>3.0343987170764493</v>
      </c>
      <c r="Q5560" s="81">
        <f t="shared" si="873"/>
        <v>3.0343987170764493</v>
      </c>
      <c r="S5560" s="1">
        <f t="shared" si="877"/>
        <v>6</v>
      </c>
      <c r="T5560" s="1" t="str">
        <f t="shared" si="878"/>
        <v>Off-Peak</v>
      </c>
    </row>
    <row r="5561" spans="1:20" x14ac:dyDescent="0.25">
      <c r="A5561" s="85">
        <v>45157.91666665348</v>
      </c>
      <c r="B5561" s="1">
        <v>8</v>
      </c>
      <c r="C5561" s="1">
        <v>19</v>
      </c>
      <c r="D5561" s="1">
        <v>23</v>
      </c>
      <c r="E5561" s="1" t="str">
        <f t="shared" si="874"/>
        <v>Summer</v>
      </c>
      <c r="F5561" s="78">
        <v>1.4767999999999999</v>
      </c>
      <c r="G5561" s="79">
        <f t="shared" si="875"/>
        <v>2.8097059535886264</v>
      </c>
      <c r="J5561" s="78">
        <v>0</v>
      </c>
      <c r="K5561" s="80">
        <f t="shared" si="876"/>
        <v>0</v>
      </c>
      <c r="L5561" s="68" t="str">
        <f t="shared" si="869"/>
        <v>Normal</v>
      </c>
      <c r="N5561" s="67">
        <f t="shared" si="870"/>
        <v>0</v>
      </c>
      <c r="O5561" s="67">
        <f t="shared" si="871"/>
        <v>0</v>
      </c>
      <c r="P5561" s="81">
        <f t="shared" si="872"/>
        <v>2.8097059535886264</v>
      </c>
      <c r="Q5561" s="81">
        <f t="shared" si="873"/>
        <v>2.8097059535886264</v>
      </c>
      <c r="S5561" s="1">
        <f t="shared" si="877"/>
        <v>6</v>
      </c>
      <c r="T5561" s="1" t="str">
        <f t="shared" si="878"/>
        <v>Off-Peak</v>
      </c>
    </row>
    <row r="5562" spans="1:20" x14ac:dyDescent="0.25">
      <c r="A5562" s="85">
        <v>45157.958333320144</v>
      </c>
      <c r="B5562" s="1">
        <v>8</v>
      </c>
      <c r="C5562" s="1">
        <v>20</v>
      </c>
      <c r="D5562" s="1">
        <v>0</v>
      </c>
      <c r="E5562" s="1" t="str">
        <f t="shared" si="874"/>
        <v>Summer</v>
      </c>
      <c r="F5562" s="78">
        <v>1.3139000000000001</v>
      </c>
      <c r="G5562" s="79">
        <f t="shared" si="875"/>
        <v>2.4997783399377687</v>
      </c>
      <c r="J5562" s="78">
        <v>0</v>
      </c>
      <c r="K5562" s="80">
        <f t="shared" si="876"/>
        <v>0</v>
      </c>
      <c r="L5562" s="68" t="str">
        <f t="shared" si="869"/>
        <v>Normal</v>
      </c>
      <c r="N5562" s="67">
        <f t="shared" si="870"/>
        <v>0</v>
      </c>
      <c r="O5562" s="67">
        <f t="shared" si="871"/>
        <v>0</v>
      </c>
      <c r="P5562" s="81">
        <f t="shared" si="872"/>
        <v>2.4997783399377687</v>
      </c>
      <c r="Q5562" s="81">
        <f t="shared" si="873"/>
        <v>2.4997783399377687</v>
      </c>
      <c r="S5562" s="1">
        <f t="shared" si="877"/>
        <v>6</v>
      </c>
      <c r="T5562" s="1" t="str">
        <f t="shared" si="878"/>
        <v>Off-Peak</v>
      </c>
    </row>
    <row r="5563" spans="1:20" x14ac:dyDescent="0.25">
      <c r="A5563" s="85">
        <v>45157.999999986809</v>
      </c>
      <c r="B5563" s="1">
        <v>8</v>
      </c>
      <c r="C5563" s="1">
        <v>20</v>
      </c>
      <c r="D5563" s="1">
        <v>1</v>
      </c>
      <c r="E5563" s="1" t="str">
        <f t="shared" si="874"/>
        <v>Summer</v>
      </c>
      <c r="F5563" s="78">
        <v>1.1801999999999999</v>
      </c>
      <c r="G5563" s="79">
        <f t="shared" si="875"/>
        <v>2.24540558398246</v>
      </c>
      <c r="J5563" s="78">
        <v>0</v>
      </c>
      <c r="K5563" s="80">
        <f t="shared" si="876"/>
        <v>0</v>
      </c>
      <c r="L5563" s="68" t="str">
        <f t="shared" si="869"/>
        <v>Normal</v>
      </c>
      <c r="N5563" s="67">
        <f t="shared" si="870"/>
        <v>0</v>
      </c>
      <c r="O5563" s="67">
        <f t="shared" si="871"/>
        <v>0</v>
      </c>
      <c r="P5563" s="81">
        <f t="shared" si="872"/>
        <v>2.24540558398246</v>
      </c>
      <c r="Q5563" s="81">
        <f t="shared" si="873"/>
        <v>2.24540558398246</v>
      </c>
      <c r="S5563" s="1">
        <f t="shared" si="877"/>
        <v>7</v>
      </c>
      <c r="T5563" s="1" t="str">
        <f t="shared" si="878"/>
        <v>Off-Peak</v>
      </c>
    </row>
    <row r="5564" spans="1:20" x14ac:dyDescent="0.25">
      <c r="A5564" s="85">
        <v>45158.041666653473</v>
      </c>
      <c r="B5564" s="1">
        <v>8</v>
      </c>
      <c r="C5564" s="1">
        <v>20</v>
      </c>
      <c r="D5564" s="1">
        <v>2</v>
      </c>
      <c r="E5564" s="1" t="str">
        <f t="shared" si="874"/>
        <v>Summer</v>
      </c>
      <c r="F5564" s="78">
        <v>1.0507</v>
      </c>
      <c r="G5564" s="79">
        <f t="shared" si="875"/>
        <v>1.9990235952299362</v>
      </c>
      <c r="J5564" s="78">
        <v>0</v>
      </c>
      <c r="K5564" s="80">
        <f t="shared" si="876"/>
        <v>0</v>
      </c>
      <c r="L5564" s="68" t="str">
        <f t="shared" si="869"/>
        <v>Normal</v>
      </c>
      <c r="N5564" s="67">
        <f t="shared" si="870"/>
        <v>0</v>
      </c>
      <c r="O5564" s="67">
        <f t="shared" si="871"/>
        <v>0</v>
      </c>
      <c r="P5564" s="81">
        <f t="shared" si="872"/>
        <v>1.9990235952299362</v>
      </c>
      <c r="Q5564" s="81">
        <f t="shared" si="873"/>
        <v>1.9990235952299362</v>
      </c>
      <c r="S5564" s="1">
        <f t="shared" si="877"/>
        <v>7</v>
      </c>
      <c r="T5564" s="1" t="str">
        <f t="shared" si="878"/>
        <v>Off-Peak</v>
      </c>
    </row>
    <row r="5565" spans="1:20" x14ac:dyDescent="0.25">
      <c r="A5565" s="85">
        <v>45158.083333320137</v>
      </c>
      <c r="B5565" s="1">
        <v>8</v>
      </c>
      <c r="C5565" s="1">
        <v>20</v>
      </c>
      <c r="D5565" s="1">
        <v>3</v>
      </c>
      <c r="E5565" s="1" t="str">
        <f t="shared" si="874"/>
        <v>Summer</v>
      </c>
      <c r="F5565" s="78">
        <v>0.97299999999999998</v>
      </c>
      <c r="G5565" s="79">
        <f t="shared" si="875"/>
        <v>1.8511944019784219</v>
      </c>
      <c r="J5565" s="78">
        <v>0</v>
      </c>
      <c r="K5565" s="80">
        <f t="shared" si="876"/>
        <v>0</v>
      </c>
      <c r="L5565" s="68" t="str">
        <f t="shared" si="869"/>
        <v>Normal</v>
      </c>
      <c r="N5565" s="67">
        <f t="shared" si="870"/>
        <v>0</v>
      </c>
      <c r="O5565" s="67">
        <f t="shared" si="871"/>
        <v>0</v>
      </c>
      <c r="P5565" s="81">
        <f t="shared" si="872"/>
        <v>1.8511944019784219</v>
      </c>
      <c r="Q5565" s="81">
        <f t="shared" si="873"/>
        <v>1.8511944019784219</v>
      </c>
      <c r="S5565" s="1">
        <f t="shared" si="877"/>
        <v>7</v>
      </c>
      <c r="T5565" s="1" t="str">
        <f t="shared" si="878"/>
        <v>Off-Peak</v>
      </c>
    </row>
    <row r="5566" spans="1:20" x14ac:dyDescent="0.25">
      <c r="A5566" s="85">
        <v>45158.124999986801</v>
      </c>
      <c r="B5566" s="1">
        <v>8</v>
      </c>
      <c r="C5566" s="1">
        <v>20</v>
      </c>
      <c r="D5566" s="1">
        <v>4</v>
      </c>
      <c r="E5566" s="1" t="str">
        <f t="shared" si="874"/>
        <v>Summer</v>
      </c>
      <c r="F5566" s="78">
        <v>0.91149999999999998</v>
      </c>
      <c r="G5566" s="79">
        <f t="shared" si="875"/>
        <v>1.7341867393662196</v>
      </c>
      <c r="J5566" s="78">
        <v>0</v>
      </c>
      <c r="K5566" s="80">
        <f t="shared" si="876"/>
        <v>0</v>
      </c>
      <c r="L5566" s="68" t="str">
        <f t="shared" si="869"/>
        <v>Normal</v>
      </c>
      <c r="N5566" s="67">
        <f t="shared" si="870"/>
        <v>0</v>
      </c>
      <c r="O5566" s="67">
        <f t="shared" si="871"/>
        <v>0</v>
      </c>
      <c r="P5566" s="81">
        <f t="shared" si="872"/>
        <v>1.7341867393662196</v>
      </c>
      <c r="Q5566" s="81">
        <f t="shared" si="873"/>
        <v>1.7341867393662196</v>
      </c>
      <c r="S5566" s="1">
        <f t="shared" si="877"/>
        <v>7</v>
      </c>
      <c r="T5566" s="1" t="str">
        <f t="shared" si="878"/>
        <v>Off-Peak</v>
      </c>
    </row>
    <row r="5567" spans="1:20" x14ac:dyDescent="0.25">
      <c r="A5567" s="85">
        <v>45158.166666653466</v>
      </c>
      <c r="B5567" s="1">
        <v>8</v>
      </c>
      <c r="C5567" s="1">
        <v>20</v>
      </c>
      <c r="D5567" s="1">
        <v>5</v>
      </c>
      <c r="E5567" s="1" t="str">
        <f t="shared" si="874"/>
        <v>Summer</v>
      </c>
      <c r="F5567" s="78">
        <v>0.86319999999999997</v>
      </c>
      <c r="G5567" s="79">
        <f t="shared" si="875"/>
        <v>1.6422929165341971</v>
      </c>
      <c r="J5567" s="78">
        <v>0</v>
      </c>
      <c r="K5567" s="80">
        <f t="shared" si="876"/>
        <v>0</v>
      </c>
      <c r="L5567" s="68" t="str">
        <f t="shared" si="869"/>
        <v>Normal</v>
      </c>
      <c r="N5567" s="67">
        <f t="shared" si="870"/>
        <v>0</v>
      </c>
      <c r="O5567" s="67">
        <f t="shared" si="871"/>
        <v>0</v>
      </c>
      <c r="P5567" s="81">
        <f t="shared" si="872"/>
        <v>1.6422929165341971</v>
      </c>
      <c r="Q5567" s="81">
        <f t="shared" si="873"/>
        <v>1.6422929165341971</v>
      </c>
      <c r="S5567" s="1">
        <f t="shared" si="877"/>
        <v>7</v>
      </c>
      <c r="T5567" s="1" t="str">
        <f t="shared" si="878"/>
        <v>Off-Peak</v>
      </c>
    </row>
    <row r="5568" spans="1:20" x14ac:dyDescent="0.25">
      <c r="A5568" s="85">
        <v>45158.20833332013</v>
      </c>
      <c r="B5568" s="1">
        <v>8</v>
      </c>
      <c r="C5568" s="1">
        <v>20</v>
      </c>
      <c r="D5568" s="1">
        <v>6</v>
      </c>
      <c r="E5568" s="1" t="str">
        <f t="shared" si="874"/>
        <v>Summer</v>
      </c>
      <c r="F5568" s="78">
        <v>0.8377</v>
      </c>
      <c r="G5568" s="79">
        <f t="shared" si="875"/>
        <v>1.5937775442315767</v>
      </c>
      <c r="J5568" s="78">
        <v>2.2596000000000002E-2</v>
      </c>
      <c r="K5568" s="80">
        <f t="shared" si="876"/>
        <v>2.2596000000000002E-2</v>
      </c>
      <c r="L5568" s="68" t="str">
        <f t="shared" si="869"/>
        <v>Normal</v>
      </c>
      <c r="N5568" s="67">
        <f t="shared" si="870"/>
        <v>0</v>
      </c>
      <c r="O5568" s="67">
        <f t="shared" si="871"/>
        <v>2.2596000000000002E-2</v>
      </c>
      <c r="P5568" s="81">
        <f t="shared" si="872"/>
        <v>1.5711815442315766</v>
      </c>
      <c r="Q5568" s="81">
        <f t="shared" si="873"/>
        <v>1.5711815442315766</v>
      </c>
      <c r="S5568" s="1">
        <f t="shared" si="877"/>
        <v>7</v>
      </c>
      <c r="T5568" s="1" t="str">
        <f t="shared" si="878"/>
        <v>Off-Peak</v>
      </c>
    </row>
    <row r="5569" spans="1:20" x14ac:dyDescent="0.25">
      <c r="A5569" s="85">
        <v>45158.249999986794</v>
      </c>
      <c r="B5569" s="1">
        <v>8</v>
      </c>
      <c r="C5569" s="1">
        <v>20</v>
      </c>
      <c r="D5569" s="1">
        <v>7</v>
      </c>
      <c r="E5569" s="1" t="str">
        <f t="shared" si="874"/>
        <v>Summer</v>
      </c>
      <c r="F5569" s="78">
        <v>0.83520000000000005</v>
      </c>
      <c r="G5569" s="79">
        <f t="shared" si="875"/>
        <v>1.5890211351823003</v>
      </c>
      <c r="J5569" s="78">
        <v>0.361896</v>
      </c>
      <c r="K5569" s="80">
        <f t="shared" si="876"/>
        <v>0.361896</v>
      </c>
      <c r="L5569" s="68" t="str">
        <f t="shared" si="869"/>
        <v>Normal</v>
      </c>
      <c r="N5569" s="67">
        <f t="shared" si="870"/>
        <v>0</v>
      </c>
      <c r="O5569" s="67">
        <f t="shared" si="871"/>
        <v>0.361896</v>
      </c>
      <c r="P5569" s="81">
        <f t="shared" si="872"/>
        <v>1.2271251351823003</v>
      </c>
      <c r="Q5569" s="81">
        <f t="shared" si="873"/>
        <v>1.2271251351823003</v>
      </c>
      <c r="S5569" s="1">
        <f t="shared" si="877"/>
        <v>7</v>
      </c>
      <c r="T5569" s="1" t="str">
        <f t="shared" si="878"/>
        <v>Off-Peak</v>
      </c>
    </row>
    <row r="5570" spans="1:20" x14ac:dyDescent="0.25">
      <c r="A5570" s="85">
        <v>45158.291666653458</v>
      </c>
      <c r="B5570" s="1">
        <v>8</v>
      </c>
      <c r="C5570" s="1">
        <v>20</v>
      </c>
      <c r="D5570" s="1">
        <v>8</v>
      </c>
      <c r="E5570" s="1" t="str">
        <f t="shared" si="874"/>
        <v>Summer</v>
      </c>
      <c r="F5570" s="78">
        <v>0.94430000000000003</v>
      </c>
      <c r="G5570" s="79">
        <f t="shared" si="875"/>
        <v>1.7965908260927275</v>
      </c>
      <c r="J5570" s="78">
        <v>0.6192430000000001</v>
      </c>
      <c r="K5570" s="80">
        <f t="shared" si="876"/>
        <v>0.6192430000000001</v>
      </c>
      <c r="L5570" s="68" t="str">
        <f t="shared" si="869"/>
        <v>Normal</v>
      </c>
      <c r="N5570" s="67">
        <f t="shared" si="870"/>
        <v>0</v>
      </c>
      <c r="O5570" s="67">
        <f t="shared" si="871"/>
        <v>0.6192430000000001</v>
      </c>
      <c r="P5570" s="81">
        <f t="shared" si="872"/>
        <v>1.1773478260927273</v>
      </c>
      <c r="Q5570" s="81">
        <f t="shared" si="873"/>
        <v>1.1773478260927273</v>
      </c>
      <c r="S5570" s="1">
        <f t="shared" si="877"/>
        <v>7</v>
      </c>
      <c r="T5570" s="1" t="str">
        <f t="shared" si="878"/>
        <v>Off-Peak</v>
      </c>
    </row>
    <row r="5571" spans="1:20" x14ac:dyDescent="0.25">
      <c r="A5571" s="85">
        <v>45158.333333320123</v>
      </c>
      <c r="B5571" s="1">
        <v>8</v>
      </c>
      <c r="C5571" s="1">
        <v>20</v>
      </c>
      <c r="D5571" s="1">
        <v>9</v>
      </c>
      <c r="E5571" s="1" t="str">
        <f t="shared" si="874"/>
        <v>Summer</v>
      </c>
      <c r="F5571" s="78">
        <v>1.1687000000000001</v>
      </c>
      <c r="G5571" s="79">
        <f t="shared" si="875"/>
        <v>2.223526102355788</v>
      </c>
      <c r="J5571" s="78">
        <v>0.54107300000000003</v>
      </c>
      <c r="K5571" s="80">
        <f t="shared" si="876"/>
        <v>0.54107300000000003</v>
      </c>
      <c r="L5571" s="68" t="str">
        <f t="shared" si="869"/>
        <v>Normal</v>
      </c>
      <c r="N5571" s="67">
        <f t="shared" si="870"/>
        <v>0</v>
      </c>
      <c r="O5571" s="67">
        <f t="shared" si="871"/>
        <v>0.54107300000000003</v>
      </c>
      <c r="P5571" s="81">
        <f t="shared" si="872"/>
        <v>1.682453102355788</v>
      </c>
      <c r="Q5571" s="81">
        <f t="shared" si="873"/>
        <v>1.682453102355788</v>
      </c>
      <c r="S5571" s="1">
        <f t="shared" si="877"/>
        <v>7</v>
      </c>
      <c r="T5571" s="1" t="str">
        <f t="shared" si="878"/>
        <v>Off-Peak</v>
      </c>
    </row>
    <row r="5572" spans="1:20" x14ac:dyDescent="0.25">
      <c r="A5572" s="85">
        <v>45158.374999986787</v>
      </c>
      <c r="B5572" s="1">
        <v>8</v>
      </c>
      <c r="C5572" s="1">
        <v>20</v>
      </c>
      <c r="D5572" s="1">
        <v>10</v>
      </c>
      <c r="E5572" s="1" t="str">
        <f t="shared" si="874"/>
        <v>Summer</v>
      </c>
      <c r="F5572" s="78">
        <v>1.4782</v>
      </c>
      <c r="G5572" s="79">
        <f t="shared" si="875"/>
        <v>2.8123695426562212</v>
      </c>
      <c r="J5572" s="78">
        <v>0.24065600000000001</v>
      </c>
      <c r="K5572" s="80">
        <f t="shared" si="876"/>
        <v>0.24065600000000001</v>
      </c>
      <c r="L5572" s="68" t="str">
        <f t="shared" si="869"/>
        <v>Normal</v>
      </c>
      <c r="N5572" s="67">
        <f t="shared" si="870"/>
        <v>0</v>
      </c>
      <c r="O5572" s="67">
        <f t="shared" si="871"/>
        <v>0.24065600000000001</v>
      </c>
      <c r="P5572" s="81">
        <f t="shared" si="872"/>
        <v>2.5717135426562212</v>
      </c>
      <c r="Q5572" s="81">
        <f t="shared" si="873"/>
        <v>2.5717135426562212</v>
      </c>
      <c r="S5572" s="1">
        <f t="shared" si="877"/>
        <v>7</v>
      </c>
      <c r="T5572" s="1" t="str">
        <f t="shared" si="878"/>
        <v>Off-Peak</v>
      </c>
    </row>
    <row r="5573" spans="1:20" x14ac:dyDescent="0.25">
      <c r="A5573" s="85">
        <v>45158.416666653451</v>
      </c>
      <c r="B5573" s="1">
        <v>8</v>
      </c>
      <c r="C5573" s="1">
        <v>20</v>
      </c>
      <c r="D5573" s="1">
        <v>11</v>
      </c>
      <c r="E5573" s="1" t="str">
        <f t="shared" si="874"/>
        <v>Summer</v>
      </c>
      <c r="F5573" s="78">
        <v>1.8149</v>
      </c>
      <c r="G5573" s="79">
        <f t="shared" si="875"/>
        <v>3.4529627134127829</v>
      </c>
      <c r="J5573" s="78">
        <v>0.31866300000000003</v>
      </c>
      <c r="K5573" s="80">
        <f t="shared" si="876"/>
        <v>0.31866300000000003</v>
      </c>
      <c r="L5573" s="68" t="str">
        <f t="shared" si="869"/>
        <v>Normal</v>
      </c>
      <c r="N5573" s="67">
        <f t="shared" si="870"/>
        <v>0</v>
      </c>
      <c r="O5573" s="67">
        <f t="shared" si="871"/>
        <v>0.31866300000000003</v>
      </c>
      <c r="P5573" s="81">
        <f t="shared" si="872"/>
        <v>3.134299713412783</v>
      </c>
      <c r="Q5573" s="81">
        <f t="shared" si="873"/>
        <v>3.134299713412783</v>
      </c>
      <c r="S5573" s="1">
        <f t="shared" si="877"/>
        <v>7</v>
      </c>
      <c r="T5573" s="1" t="str">
        <f t="shared" si="878"/>
        <v>Off-Peak</v>
      </c>
    </row>
    <row r="5574" spans="1:20" x14ac:dyDescent="0.25">
      <c r="A5574" s="85">
        <v>45158.458333320115</v>
      </c>
      <c r="B5574" s="1">
        <v>8</v>
      </c>
      <c r="C5574" s="1">
        <v>20</v>
      </c>
      <c r="D5574" s="1">
        <v>12</v>
      </c>
      <c r="E5574" s="1" t="str">
        <f t="shared" si="874"/>
        <v>Summer</v>
      </c>
      <c r="F5574" s="78">
        <v>2.1257000000000001</v>
      </c>
      <c r="G5574" s="79">
        <f t="shared" si="875"/>
        <v>4.0442794864188407</v>
      </c>
      <c r="J5574" s="78">
        <v>0.36758200000000002</v>
      </c>
      <c r="K5574" s="80">
        <f t="shared" si="876"/>
        <v>0.36758200000000002</v>
      </c>
      <c r="L5574" s="68" t="str">
        <f t="shared" si="869"/>
        <v>Normal</v>
      </c>
      <c r="N5574" s="67">
        <f t="shared" si="870"/>
        <v>0</v>
      </c>
      <c r="O5574" s="67">
        <f t="shared" si="871"/>
        <v>0.36758200000000002</v>
      </c>
      <c r="P5574" s="81">
        <f t="shared" si="872"/>
        <v>3.6766974864188406</v>
      </c>
      <c r="Q5574" s="81">
        <f t="shared" si="873"/>
        <v>3.6766974864188406</v>
      </c>
      <c r="S5574" s="1">
        <f t="shared" si="877"/>
        <v>7</v>
      </c>
      <c r="T5574" s="1" t="str">
        <f t="shared" si="878"/>
        <v>Off-Peak</v>
      </c>
    </row>
    <row r="5575" spans="1:20" x14ac:dyDescent="0.25">
      <c r="A5575" s="85">
        <v>45158.49999998678</v>
      </c>
      <c r="B5575" s="1">
        <v>8</v>
      </c>
      <c r="C5575" s="1">
        <v>20</v>
      </c>
      <c r="D5575" s="1">
        <v>13</v>
      </c>
      <c r="E5575" s="1" t="str">
        <f t="shared" si="874"/>
        <v>Summer</v>
      </c>
      <c r="F5575" s="78">
        <v>2.3763000000000001</v>
      </c>
      <c r="G5575" s="79">
        <f t="shared" si="875"/>
        <v>4.5210619295183188</v>
      </c>
      <c r="J5575" s="78">
        <v>0.355661</v>
      </c>
      <c r="K5575" s="80">
        <f t="shared" si="876"/>
        <v>0.355661</v>
      </c>
      <c r="L5575" s="68" t="str">
        <f t="shared" si="869"/>
        <v>Normal</v>
      </c>
      <c r="N5575" s="67">
        <f t="shared" si="870"/>
        <v>0</v>
      </c>
      <c r="O5575" s="67">
        <f t="shared" si="871"/>
        <v>0.355661</v>
      </c>
      <c r="P5575" s="81">
        <f t="shared" si="872"/>
        <v>4.1654009295183183</v>
      </c>
      <c r="Q5575" s="81">
        <f t="shared" si="873"/>
        <v>4.1654009295183183</v>
      </c>
      <c r="S5575" s="1">
        <f t="shared" si="877"/>
        <v>7</v>
      </c>
      <c r="T5575" s="1" t="str">
        <f t="shared" si="878"/>
        <v>Off-Peak</v>
      </c>
    </row>
    <row r="5576" spans="1:20" x14ac:dyDescent="0.25">
      <c r="A5576" s="85">
        <v>45158.541666653444</v>
      </c>
      <c r="B5576" s="1">
        <v>8</v>
      </c>
      <c r="C5576" s="1">
        <v>20</v>
      </c>
      <c r="D5576" s="1">
        <v>14</v>
      </c>
      <c r="E5576" s="1" t="str">
        <f t="shared" si="874"/>
        <v>Summer</v>
      </c>
      <c r="F5576" s="78">
        <v>2.5667</v>
      </c>
      <c r="G5576" s="79">
        <f t="shared" si="875"/>
        <v>4.8833100427112184</v>
      </c>
      <c r="J5576" s="78">
        <v>0.39324000000000003</v>
      </c>
      <c r="K5576" s="80">
        <f t="shared" si="876"/>
        <v>0.39324000000000003</v>
      </c>
      <c r="L5576" s="68" t="str">
        <f t="shared" si="869"/>
        <v>Normal</v>
      </c>
      <c r="N5576" s="67">
        <f t="shared" si="870"/>
        <v>0</v>
      </c>
      <c r="O5576" s="67">
        <f t="shared" si="871"/>
        <v>0.39324000000000003</v>
      </c>
      <c r="P5576" s="81">
        <f t="shared" si="872"/>
        <v>4.4900700427112188</v>
      </c>
      <c r="Q5576" s="81">
        <f t="shared" si="873"/>
        <v>4.4900700427112188</v>
      </c>
      <c r="S5576" s="1">
        <f t="shared" si="877"/>
        <v>7</v>
      </c>
      <c r="T5576" s="1" t="str">
        <f t="shared" si="878"/>
        <v>Off-Peak</v>
      </c>
    </row>
    <row r="5577" spans="1:20" x14ac:dyDescent="0.25">
      <c r="A5577" s="85">
        <v>45158.583333320108</v>
      </c>
      <c r="B5577" s="1">
        <v>8</v>
      </c>
      <c r="C5577" s="1">
        <v>20</v>
      </c>
      <c r="D5577" s="1">
        <v>15</v>
      </c>
      <c r="E5577" s="1" t="str">
        <f t="shared" si="874"/>
        <v>Summer</v>
      </c>
      <c r="F5577" s="78">
        <v>2.7010000000000001</v>
      </c>
      <c r="G5577" s="79">
        <f t="shared" si="875"/>
        <v>5.1388243368383533</v>
      </c>
      <c r="J5577" s="78">
        <v>0.50221199999999999</v>
      </c>
      <c r="K5577" s="80">
        <f t="shared" si="876"/>
        <v>0.50221199999999999</v>
      </c>
      <c r="L5577" s="68" t="str">
        <f t="shared" si="869"/>
        <v>Normal</v>
      </c>
      <c r="N5577" s="67">
        <f t="shared" si="870"/>
        <v>0</v>
      </c>
      <c r="O5577" s="67">
        <f t="shared" si="871"/>
        <v>0.50221199999999999</v>
      </c>
      <c r="P5577" s="81">
        <f t="shared" si="872"/>
        <v>4.6366123368383532</v>
      </c>
      <c r="Q5577" s="81">
        <f t="shared" si="873"/>
        <v>4.6366123368383532</v>
      </c>
      <c r="S5577" s="1">
        <f t="shared" si="877"/>
        <v>7</v>
      </c>
      <c r="T5577" s="1" t="str">
        <f t="shared" si="878"/>
        <v>Off-Peak</v>
      </c>
    </row>
    <row r="5578" spans="1:20" x14ac:dyDescent="0.25">
      <c r="A5578" s="85">
        <v>45158.624999986772</v>
      </c>
      <c r="B5578" s="1">
        <v>8</v>
      </c>
      <c r="C5578" s="1">
        <v>20</v>
      </c>
      <c r="D5578" s="1">
        <v>16</v>
      </c>
      <c r="E5578" s="1" t="str">
        <f t="shared" si="874"/>
        <v>Summer</v>
      </c>
      <c r="F5578" s="78">
        <v>2.8077000000000001</v>
      </c>
      <c r="G5578" s="79">
        <f t="shared" si="875"/>
        <v>5.3418278750614752</v>
      </c>
      <c r="J5578" s="78">
        <v>2.9736850000000001</v>
      </c>
      <c r="K5578" s="80">
        <f t="shared" si="876"/>
        <v>2.9736850000000001</v>
      </c>
      <c r="L5578" s="68" t="str">
        <f t="shared" si="869"/>
        <v>Normal</v>
      </c>
      <c r="N5578" s="67">
        <f t="shared" si="870"/>
        <v>0</v>
      </c>
      <c r="O5578" s="67">
        <f t="shared" si="871"/>
        <v>2.9736850000000001</v>
      </c>
      <c r="P5578" s="81">
        <f t="shared" si="872"/>
        <v>2.368142875061475</v>
      </c>
      <c r="Q5578" s="81">
        <f t="shared" si="873"/>
        <v>2.368142875061475</v>
      </c>
      <c r="S5578" s="1">
        <f t="shared" si="877"/>
        <v>7</v>
      </c>
      <c r="T5578" s="1" t="str">
        <f t="shared" si="878"/>
        <v>Off-Peak</v>
      </c>
    </row>
    <row r="5579" spans="1:20" x14ac:dyDescent="0.25">
      <c r="A5579" s="85">
        <v>45158.666666653437</v>
      </c>
      <c r="B5579" s="1">
        <v>8</v>
      </c>
      <c r="C5579" s="1">
        <v>20</v>
      </c>
      <c r="D5579" s="1">
        <v>17</v>
      </c>
      <c r="E5579" s="1" t="str">
        <f t="shared" si="874"/>
        <v>Summer</v>
      </c>
      <c r="F5579" s="78">
        <v>2.8668999999999998</v>
      </c>
      <c r="G5579" s="79">
        <f t="shared" si="875"/>
        <v>5.4544596413483424</v>
      </c>
      <c r="J5579" s="78">
        <v>1.7805799999999998</v>
      </c>
      <c r="K5579" s="80">
        <f t="shared" si="876"/>
        <v>1.7805799999999998</v>
      </c>
      <c r="L5579" s="68" t="str">
        <f t="shared" si="869"/>
        <v>Normal</v>
      </c>
      <c r="N5579" s="67">
        <f t="shared" si="870"/>
        <v>0</v>
      </c>
      <c r="O5579" s="67">
        <f t="shared" si="871"/>
        <v>1.7805799999999998</v>
      </c>
      <c r="P5579" s="81">
        <f t="shared" si="872"/>
        <v>3.6738796413483428</v>
      </c>
      <c r="Q5579" s="81">
        <f t="shared" si="873"/>
        <v>3.6738796413483428</v>
      </c>
      <c r="S5579" s="1">
        <f t="shared" si="877"/>
        <v>7</v>
      </c>
      <c r="T5579" s="1" t="str">
        <f t="shared" si="878"/>
        <v>Off-Peak</v>
      </c>
    </row>
    <row r="5580" spans="1:20" x14ac:dyDescent="0.25">
      <c r="A5580" s="85">
        <v>45158.708333320101</v>
      </c>
      <c r="B5580" s="1">
        <v>8</v>
      </c>
      <c r="C5580" s="1">
        <v>20</v>
      </c>
      <c r="D5580" s="1">
        <v>18</v>
      </c>
      <c r="E5580" s="1" t="str">
        <f t="shared" si="874"/>
        <v>Summer</v>
      </c>
      <c r="F5580" s="78">
        <v>2.8753000000000002</v>
      </c>
      <c r="G5580" s="79">
        <f t="shared" si="875"/>
        <v>5.4704411757539129</v>
      </c>
      <c r="J5580" s="78">
        <v>0.6916509999999999</v>
      </c>
      <c r="K5580" s="80">
        <f t="shared" si="876"/>
        <v>0.6916509999999999</v>
      </c>
      <c r="L5580" s="68" t="str">
        <f t="shared" si="869"/>
        <v>Normal</v>
      </c>
      <c r="N5580" s="67">
        <f t="shared" si="870"/>
        <v>0</v>
      </c>
      <c r="O5580" s="67">
        <f t="shared" si="871"/>
        <v>0.6916509999999999</v>
      </c>
      <c r="P5580" s="81">
        <f t="shared" si="872"/>
        <v>4.7787901757539126</v>
      </c>
      <c r="Q5580" s="81">
        <f t="shared" si="873"/>
        <v>4.7787901757539126</v>
      </c>
      <c r="S5580" s="1">
        <f t="shared" si="877"/>
        <v>7</v>
      </c>
      <c r="T5580" s="1" t="str">
        <f t="shared" si="878"/>
        <v>Off-Peak</v>
      </c>
    </row>
    <row r="5581" spans="1:20" x14ac:dyDescent="0.25">
      <c r="A5581" s="85">
        <v>45158.749999986765</v>
      </c>
      <c r="B5581" s="1">
        <v>8</v>
      </c>
      <c r="C5581" s="1">
        <v>20</v>
      </c>
      <c r="D5581" s="1">
        <v>19</v>
      </c>
      <c r="E5581" s="1" t="str">
        <f t="shared" si="874"/>
        <v>Summer</v>
      </c>
      <c r="F5581" s="78">
        <v>2.774</v>
      </c>
      <c r="G5581" s="79">
        <f t="shared" si="875"/>
        <v>5.2777114810772279</v>
      </c>
      <c r="J5581" s="78">
        <v>2.0722999999999998E-2</v>
      </c>
      <c r="K5581" s="80">
        <f t="shared" si="876"/>
        <v>2.0722999999999998E-2</v>
      </c>
      <c r="L5581" s="68" t="str">
        <f t="shared" si="869"/>
        <v>Normal</v>
      </c>
      <c r="N5581" s="67">
        <f t="shared" si="870"/>
        <v>0</v>
      </c>
      <c r="O5581" s="67">
        <f t="shared" si="871"/>
        <v>2.0722999999999998E-2</v>
      </c>
      <c r="P5581" s="81">
        <f t="shared" si="872"/>
        <v>5.2569884810772276</v>
      </c>
      <c r="Q5581" s="81">
        <f t="shared" si="873"/>
        <v>5.2569884810772276</v>
      </c>
      <c r="S5581" s="1">
        <f t="shared" si="877"/>
        <v>7</v>
      </c>
      <c r="T5581" s="1" t="str">
        <f t="shared" si="878"/>
        <v>Off-Peak</v>
      </c>
    </row>
    <row r="5582" spans="1:20" x14ac:dyDescent="0.25">
      <c r="A5582" s="85">
        <v>45158.791666653429</v>
      </c>
      <c r="B5582" s="1">
        <v>8</v>
      </c>
      <c r="C5582" s="1">
        <v>20</v>
      </c>
      <c r="D5582" s="1">
        <v>20</v>
      </c>
      <c r="E5582" s="1" t="str">
        <f t="shared" si="874"/>
        <v>Summer</v>
      </c>
      <c r="F5582" s="78">
        <v>2.5838000000000001</v>
      </c>
      <c r="G5582" s="79">
        <f t="shared" si="875"/>
        <v>4.9158438806082705</v>
      </c>
      <c r="J5582" s="78">
        <v>0</v>
      </c>
      <c r="K5582" s="80">
        <f t="shared" si="876"/>
        <v>0</v>
      </c>
      <c r="L5582" s="68" t="str">
        <f t="shared" si="869"/>
        <v>Normal</v>
      </c>
      <c r="N5582" s="67">
        <f t="shared" si="870"/>
        <v>0</v>
      </c>
      <c r="O5582" s="67">
        <f t="shared" si="871"/>
        <v>0</v>
      </c>
      <c r="P5582" s="81">
        <f t="shared" si="872"/>
        <v>4.9158438806082705</v>
      </c>
      <c r="Q5582" s="81">
        <f t="shared" si="873"/>
        <v>4.9158438806082705</v>
      </c>
      <c r="S5582" s="1">
        <f t="shared" si="877"/>
        <v>7</v>
      </c>
      <c r="T5582" s="1" t="str">
        <f t="shared" si="878"/>
        <v>Off-Peak</v>
      </c>
    </row>
    <row r="5583" spans="1:20" x14ac:dyDescent="0.25">
      <c r="A5583" s="85">
        <v>45158.833333320094</v>
      </c>
      <c r="B5583" s="1">
        <v>8</v>
      </c>
      <c r="C5583" s="1">
        <v>20</v>
      </c>
      <c r="D5583" s="1">
        <v>21</v>
      </c>
      <c r="E5583" s="1" t="str">
        <f t="shared" si="874"/>
        <v>Summer</v>
      </c>
      <c r="F5583" s="78">
        <v>2.4359000000000002</v>
      </c>
      <c r="G5583" s="79">
        <f t="shared" si="875"/>
        <v>4.6344547212530713</v>
      </c>
      <c r="J5583" s="78">
        <v>0</v>
      </c>
      <c r="K5583" s="80">
        <f t="shared" si="876"/>
        <v>0</v>
      </c>
      <c r="L5583" s="68" t="str">
        <f t="shared" si="869"/>
        <v>Normal</v>
      </c>
      <c r="N5583" s="67">
        <f t="shared" si="870"/>
        <v>0</v>
      </c>
      <c r="O5583" s="67">
        <f t="shared" si="871"/>
        <v>0</v>
      </c>
      <c r="P5583" s="81">
        <f t="shared" si="872"/>
        <v>4.6344547212530713</v>
      </c>
      <c r="Q5583" s="81">
        <f t="shared" si="873"/>
        <v>4.6344547212530713</v>
      </c>
      <c r="S5583" s="1">
        <f t="shared" si="877"/>
        <v>7</v>
      </c>
      <c r="T5583" s="1" t="str">
        <f t="shared" si="878"/>
        <v>Off-Peak</v>
      </c>
    </row>
    <row r="5584" spans="1:20" x14ac:dyDescent="0.25">
      <c r="A5584" s="85">
        <v>45158.874999986758</v>
      </c>
      <c r="B5584" s="1">
        <v>8</v>
      </c>
      <c r="C5584" s="1">
        <v>20</v>
      </c>
      <c r="D5584" s="1">
        <v>22</v>
      </c>
      <c r="E5584" s="1" t="str">
        <f t="shared" si="874"/>
        <v>Summer</v>
      </c>
      <c r="F5584" s="78">
        <v>2.2372000000000001</v>
      </c>
      <c r="G5584" s="79">
        <f t="shared" si="875"/>
        <v>4.2564153300165728</v>
      </c>
      <c r="J5584" s="78">
        <v>0</v>
      </c>
      <c r="K5584" s="80">
        <f t="shared" si="876"/>
        <v>0</v>
      </c>
      <c r="L5584" s="68" t="str">
        <f t="shared" si="869"/>
        <v>Normal</v>
      </c>
      <c r="N5584" s="67">
        <f t="shared" si="870"/>
        <v>0</v>
      </c>
      <c r="O5584" s="67">
        <f t="shared" si="871"/>
        <v>0</v>
      </c>
      <c r="P5584" s="81">
        <f t="shared" si="872"/>
        <v>4.2564153300165728</v>
      </c>
      <c r="Q5584" s="81">
        <f t="shared" si="873"/>
        <v>4.2564153300165728</v>
      </c>
      <c r="S5584" s="1">
        <f t="shared" si="877"/>
        <v>7</v>
      </c>
      <c r="T5584" s="1" t="str">
        <f t="shared" si="878"/>
        <v>Off-Peak</v>
      </c>
    </row>
    <row r="5585" spans="1:20" x14ac:dyDescent="0.25">
      <c r="A5585" s="85">
        <v>45158.916666653422</v>
      </c>
      <c r="B5585" s="1">
        <v>8</v>
      </c>
      <c r="C5585" s="1">
        <v>20</v>
      </c>
      <c r="D5585" s="1">
        <v>23</v>
      </c>
      <c r="E5585" s="1" t="str">
        <f t="shared" si="874"/>
        <v>Summer</v>
      </c>
      <c r="F5585" s="78">
        <v>1.9619</v>
      </c>
      <c r="G5585" s="79">
        <f t="shared" si="875"/>
        <v>3.7326395655102425</v>
      </c>
      <c r="J5585" s="78">
        <v>0</v>
      </c>
      <c r="K5585" s="80">
        <f t="shared" si="876"/>
        <v>0</v>
      </c>
      <c r="L5585" s="68" t="str">
        <f t="shared" si="869"/>
        <v>Normal</v>
      </c>
      <c r="N5585" s="67">
        <f t="shared" si="870"/>
        <v>0</v>
      </c>
      <c r="O5585" s="67">
        <f t="shared" si="871"/>
        <v>0</v>
      </c>
      <c r="P5585" s="81">
        <f t="shared" si="872"/>
        <v>3.7326395655102425</v>
      </c>
      <c r="Q5585" s="81">
        <f t="shared" si="873"/>
        <v>3.7326395655102425</v>
      </c>
      <c r="S5585" s="1">
        <f t="shared" si="877"/>
        <v>7</v>
      </c>
      <c r="T5585" s="1" t="str">
        <f t="shared" si="878"/>
        <v>Off-Peak</v>
      </c>
    </row>
    <row r="5586" spans="1:20" x14ac:dyDescent="0.25">
      <c r="A5586" s="85">
        <v>45158.958333320086</v>
      </c>
      <c r="B5586" s="1">
        <v>8</v>
      </c>
      <c r="C5586" s="1">
        <v>21</v>
      </c>
      <c r="D5586" s="1">
        <v>0</v>
      </c>
      <c r="E5586" s="1" t="str">
        <f t="shared" si="874"/>
        <v>Summer</v>
      </c>
      <c r="F5586" s="78">
        <v>1.6701999999999999</v>
      </c>
      <c r="G5586" s="79">
        <f t="shared" si="875"/>
        <v>3.1776617576406578</v>
      </c>
      <c r="J5586" s="78">
        <v>0</v>
      </c>
      <c r="K5586" s="80">
        <f t="shared" si="876"/>
        <v>0</v>
      </c>
      <c r="L5586" s="68" t="str">
        <f t="shared" si="869"/>
        <v>Normal</v>
      </c>
      <c r="N5586" s="67">
        <f t="shared" si="870"/>
        <v>0</v>
      </c>
      <c r="O5586" s="67">
        <f t="shared" si="871"/>
        <v>0</v>
      </c>
      <c r="P5586" s="81">
        <f t="shared" si="872"/>
        <v>3.1776617576406578</v>
      </c>
      <c r="Q5586" s="81">
        <f t="shared" si="873"/>
        <v>3.1776617576406578</v>
      </c>
      <c r="S5586" s="1">
        <f t="shared" si="877"/>
        <v>7</v>
      </c>
      <c r="T5586" s="1" t="str">
        <f t="shared" si="878"/>
        <v>Off-Peak</v>
      </c>
    </row>
    <row r="5587" spans="1:20" x14ac:dyDescent="0.25">
      <c r="A5587" s="85">
        <v>45158.99999998675</v>
      </c>
      <c r="B5587" s="1">
        <v>8</v>
      </c>
      <c r="C5587" s="1">
        <v>21</v>
      </c>
      <c r="D5587" s="1">
        <v>1</v>
      </c>
      <c r="E5587" s="1" t="str">
        <f t="shared" si="874"/>
        <v>Summer</v>
      </c>
      <c r="F5587" s="78">
        <v>1.4282999999999999</v>
      </c>
      <c r="G5587" s="79">
        <f t="shared" si="875"/>
        <v>2.7174316180326619</v>
      </c>
      <c r="J5587" s="78">
        <v>0</v>
      </c>
      <c r="K5587" s="80">
        <f t="shared" si="876"/>
        <v>0</v>
      </c>
      <c r="L5587" s="68" t="str">
        <f t="shared" ref="L5587:L5650" si="879">IF(AND(D5587&gt;=$C$2,D5587&lt;=$C$3,E5587="Summer"),"MaxDis","Normal")</f>
        <v>Normal</v>
      </c>
      <c r="N5587" s="67">
        <f t="shared" ref="N5587:N5650" si="880">IF(K5587-G5587&lt;0,0,K5587-G5587)</f>
        <v>0</v>
      </c>
      <c r="O5587" s="67">
        <f t="shared" ref="O5587:O5650" si="881">K5587-N5587</f>
        <v>0</v>
      </c>
      <c r="P5587" s="81">
        <f t="shared" ref="P5587:P5650" si="882">MAX(0,G5587-O5587)</f>
        <v>2.7174316180326619</v>
      </c>
      <c r="Q5587" s="81">
        <f t="shared" ref="Q5587:Q5650" si="883">G5587-K5587</f>
        <v>2.7174316180326619</v>
      </c>
      <c r="S5587" s="1">
        <f t="shared" si="877"/>
        <v>1</v>
      </c>
      <c r="T5587" s="1" t="str">
        <f t="shared" si="878"/>
        <v>Off-Peak</v>
      </c>
    </row>
    <row r="5588" spans="1:20" x14ac:dyDescent="0.25">
      <c r="A5588" s="85">
        <v>45159.041666653415</v>
      </c>
      <c r="B5588" s="1">
        <v>8</v>
      </c>
      <c r="C5588" s="1">
        <v>21</v>
      </c>
      <c r="D5588" s="1">
        <v>2</v>
      </c>
      <c r="E5588" s="1" t="str">
        <f t="shared" ref="E5588:E5651" si="884">IF(AND(B5588&gt;=$C$5,B5588&lt;=$C$6),"Summer","Non-Summer")</f>
        <v>Summer</v>
      </c>
      <c r="F5588" s="78">
        <v>1.2494000000000001</v>
      </c>
      <c r="G5588" s="79">
        <f t="shared" ref="G5588:G5651" si="885">F5588*$G$13</f>
        <v>2.3770629864664343</v>
      </c>
      <c r="J5588" s="78">
        <v>0</v>
      </c>
      <c r="K5588" s="80">
        <f t="shared" ref="K5588:K5651" si="886">J5588*$K$13</f>
        <v>0</v>
      </c>
      <c r="L5588" s="68" t="str">
        <f t="shared" si="879"/>
        <v>Normal</v>
      </c>
      <c r="N5588" s="67">
        <f t="shared" si="880"/>
        <v>0</v>
      </c>
      <c r="O5588" s="67">
        <f t="shared" si="881"/>
        <v>0</v>
      </c>
      <c r="P5588" s="81">
        <f t="shared" si="882"/>
        <v>2.3770629864664343</v>
      </c>
      <c r="Q5588" s="81">
        <f t="shared" si="883"/>
        <v>2.3770629864664343</v>
      </c>
      <c r="S5588" s="1">
        <f t="shared" ref="S5588:S5651" si="887">WEEKDAY(A5588,2)</f>
        <v>1</v>
      </c>
      <c r="T5588" s="1" t="str">
        <f t="shared" ref="T5588:T5651" si="888">IF(S5588&gt;5,"Off-Peak",IF(AND(D5588&gt;=$C$7,D5588&lt;$C$8),"Peak","Off-Peak"))</f>
        <v>Off-Peak</v>
      </c>
    </row>
    <row r="5589" spans="1:20" x14ac:dyDescent="0.25">
      <c r="A5589" s="85">
        <v>45159.083333320079</v>
      </c>
      <c r="B5589" s="1">
        <v>8</v>
      </c>
      <c r="C5589" s="1">
        <v>21</v>
      </c>
      <c r="D5589" s="1">
        <v>3</v>
      </c>
      <c r="E5589" s="1" t="str">
        <f t="shared" si="884"/>
        <v>Summer</v>
      </c>
      <c r="F5589" s="78">
        <v>1.1181000000000001</v>
      </c>
      <c r="G5589" s="79">
        <f t="shared" si="885"/>
        <v>2.1272563831984312</v>
      </c>
      <c r="J5589" s="78">
        <v>0</v>
      </c>
      <c r="K5589" s="80">
        <f t="shared" si="886"/>
        <v>0</v>
      </c>
      <c r="L5589" s="68" t="str">
        <f t="shared" si="879"/>
        <v>Normal</v>
      </c>
      <c r="N5589" s="67">
        <f t="shared" si="880"/>
        <v>0</v>
      </c>
      <c r="O5589" s="67">
        <f t="shared" si="881"/>
        <v>0</v>
      </c>
      <c r="P5589" s="81">
        <f t="shared" si="882"/>
        <v>2.1272563831984312</v>
      </c>
      <c r="Q5589" s="81">
        <f t="shared" si="883"/>
        <v>2.1272563831984312</v>
      </c>
      <c r="S5589" s="1">
        <f t="shared" si="887"/>
        <v>1</v>
      </c>
      <c r="T5589" s="1" t="str">
        <f t="shared" si="888"/>
        <v>Off-Peak</v>
      </c>
    </row>
    <row r="5590" spans="1:20" x14ac:dyDescent="0.25">
      <c r="A5590" s="85">
        <v>45159.124999986743</v>
      </c>
      <c r="B5590" s="1">
        <v>8</v>
      </c>
      <c r="C5590" s="1">
        <v>21</v>
      </c>
      <c r="D5590" s="1">
        <v>4</v>
      </c>
      <c r="E5590" s="1" t="str">
        <f t="shared" si="884"/>
        <v>Summer</v>
      </c>
      <c r="F5590" s="78">
        <v>1.0234000000000001</v>
      </c>
      <c r="G5590" s="79">
        <f t="shared" si="885"/>
        <v>1.9470836084118368</v>
      </c>
      <c r="J5590" s="78">
        <v>0</v>
      </c>
      <c r="K5590" s="80">
        <f t="shared" si="886"/>
        <v>0</v>
      </c>
      <c r="L5590" s="68" t="str">
        <f t="shared" si="879"/>
        <v>Normal</v>
      </c>
      <c r="N5590" s="67">
        <f t="shared" si="880"/>
        <v>0</v>
      </c>
      <c r="O5590" s="67">
        <f t="shared" si="881"/>
        <v>0</v>
      </c>
      <c r="P5590" s="81">
        <f t="shared" si="882"/>
        <v>1.9470836084118368</v>
      </c>
      <c r="Q5590" s="81">
        <f t="shared" si="883"/>
        <v>1.9470836084118368</v>
      </c>
      <c r="S5590" s="1">
        <f t="shared" si="887"/>
        <v>1</v>
      </c>
      <c r="T5590" s="1" t="str">
        <f t="shared" si="888"/>
        <v>Off-Peak</v>
      </c>
    </row>
    <row r="5591" spans="1:20" x14ac:dyDescent="0.25">
      <c r="A5591" s="85">
        <v>45159.166666653407</v>
      </c>
      <c r="B5591" s="1">
        <v>8</v>
      </c>
      <c r="C5591" s="1">
        <v>21</v>
      </c>
      <c r="D5591" s="1">
        <v>5</v>
      </c>
      <c r="E5591" s="1" t="str">
        <f t="shared" si="884"/>
        <v>Summer</v>
      </c>
      <c r="F5591" s="78">
        <v>0.96</v>
      </c>
      <c r="G5591" s="79">
        <f t="shared" si="885"/>
        <v>1.8264610749221839</v>
      </c>
      <c r="J5591" s="78">
        <v>0</v>
      </c>
      <c r="K5591" s="80">
        <f t="shared" si="886"/>
        <v>0</v>
      </c>
      <c r="L5591" s="68" t="str">
        <f t="shared" si="879"/>
        <v>Normal</v>
      </c>
      <c r="N5591" s="67">
        <f t="shared" si="880"/>
        <v>0</v>
      </c>
      <c r="O5591" s="67">
        <f t="shared" si="881"/>
        <v>0</v>
      </c>
      <c r="P5591" s="81">
        <f t="shared" si="882"/>
        <v>1.8264610749221839</v>
      </c>
      <c r="Q5591" s="81">
        <f t="shared" si="883"/>
        <v>1.8264610749221839</v>
      </c>
      <c r="S5591" s="1">
        <f t="shared" si="887"/>
        <v>1</v>
      </c>
      <c r="T5591" s="1" t="str">
        <f t="shared" si="888"/>
        <v>Off-Peak</v>
      </c>
    </row>
    <row r="5592" spans="1:20" x14ac:dyDescent="0.25">
      <c r="A5592" s="85">
        <v>45159.208333320072</v>
      </c>
      <c r="B5592" s="1">
        <v>8</v>
      </c>
      <c r="C5592" s="1">
        <v>21</v>
      </c>
      <c r="D5592" s="1">
        <v>6</v>
      </c>
      <c r="E5592" s="1" t="str">
        <f t="shared" si="884"/>
        <v>Summer</v>
      </c>
      <c r="F5592" s="78">
        <v>0.93679999999999997</v>
      </c>
      <c r="G5592" s="79">
        <f t="shared" si="885"/>
        <v>1.7823215989448979</v>
      </c>
      <c r="J5592" s="78">
        <v>4.5950999999999999E-2</v>
      </c>
      <c r="K5592" s="80">
        <f t="shared" si="886"/>
        <v>4.5950999999999999E-2</v>
      </c>
      <c r="L5592" s="68" t="str">
        <f t="shared" si="879"/>
        <v>Normal</v>
      </c>
      <c r="N5592" s="67">
        <f t="shared" si="880"/>
        <v>0</v>
      </c>
      <c r="O5592" s="67">
        <f t="shared" si="881"/>
        <v>4.5950999999999999E-2</v>
      </c>
      <c r="P5592" s="81">
        <f t="shared" si="882"/>
        <v>1.7363705989448979</v>
      </c>
      <c r="Q5592" s="81">
        <f t="shared" si="883"/>
        <v>1.7363705989448979</v>
      </c>
      <c r="S5592" s="1">
        <f t="shared" si="887"/>
        <v>1</v>
      </c>
      <c r="T5592" s="1" t="str">
        <f t="shared" si="888"/>
        <v>Peak</v>
      </c>
    </row>
    <row r="5593" spans="1:20" x14ac:dyDescent="0.25">
      <c r="A5593" s="85">
        <v>45159.249999986736</v>
      </c>
      <c r="B5593" s="1">
        <v>8</v>
      </c>
      <c r="C5593" s="1">
        <v>21</v>
      </c>
      <c r="D5593" s="1">
        <v>7</v>
      </c>
      <c r="E5593" s="1" t="str">
        <f t="shared" si="884"/>
        <v>Summer</v>
      </c>
      <c r="F5593" s="78">
        <v>0.95730000000000004</v>
      </c>
      <c r="G5593" s="79">
        <f t="shared" si="885"/>
        <v>1.8213241531489655</v>
      </c>
      <c r="J5593" s="78">
        <v>1.0109429999999999</v>
      </c>
      <c r="K5593" s="80">
        <f t="shared" si="886"/>
        <v>1.0109429999999999</v>
      </c>
      <c r="L5593" s="68" t="str">
        <f t="shared" si="879"/>
        <v>Normal</v>
      </c>
      <c r="N5593" s="67">
        <f t="shared" si="880"/>
        <v>0</v>
      </c>
      <c r="O5593" s="67">
        <f t="shared" si="881"/>
        <v>1.0109429999999999</v>
      </c>
      <c r="P5593" s="81">
        <f t="shared" si="882"/>
        <v>0.81038115314896553</v>
      </c>
      <c r="Q5593" s="81">
        <f t="shared" si="883"/>
        <v>0.81038115314896553</v>
      </c>
      <c r="S5593" s="1">
        <f t="shared" si="887"/>
        <v>1</v>
      </c>
      <c r="T5593" s="1" t="str">
        <f t="shared" si="888"/>
        <v>Peak</v>
      </c>
    </row>
    <row r="5594" spans="1:20" x14ac:dyDescent="0.25">
      <c r="A5594" s="85">
        <v>45159.2916666534</v>
      </c>
      <c r="B5594" s="1">
        <v>8</v>
      </c>
      <c r="C5594" s="1">
        <v>21</v>
      </c>
      <c r="D5594" s="1">
        <v>8</v>
      </c>
      <c r="E5594" s="1" t="str">
        <f t="shared" si="884"/>
        <v>Summer</v>
      </c>
      <c r="F5594" s="78">
        <v>1.0267999999999999</v>
      </c>
      <c r="G5594" s="79">
        <f t="shared" si="885"/>
        <v>1.9535523247188527</v>
      </c>
      <c r="J5594" s="78">
        <v>2.4684879999999998</v>
      </c>
      <c r="K5594" s="80">
        <f t="shared" si="886"/>
        <v>2.4684879999999998</v>
      </c>
      <c r="L5594" s="68" t="str">
        <f t="shared" si="879"/>
        <v>Normal</v>
      </c>
      <c r="N5594" s="67">
        <f t="shared" si="880"/>
        <v>0.51493567528114714</v>
      </c>
      <c r="O5594" s="67">
        <f t="shared" si="881"/>
        <v>1.9535523247188527</v>
      </c>
      <c r="P5594" s="81">
        <f t="shared" si="882"/>
        <v>0</v>
      </c>
      <c r="Q5594" s="81">
        <f t="shared" si="883"/>
        <v>-0.51493567528114714</v>
      </c>
      <c r="S5594" s="1">
        <f t="shared" si="887"/>
        <v>1</v>
      </c>
      <c r="T5594" s="1" t="str">
        <f t="shared" si="888"/>
        <v>Peak</v>
      </c>
    </row>
    <row r="5595" spans="1:20" x14ac:dyDescent="0.25">
      <c r="A5595" s="85">
        <v>45159.333333320064</v>
      </c>
      <c r="B5595" s="1">
        <v>8</v>
      </c>
      <c r="C5595" s="1">
        <v>21</v>
      </c>
      <c r="D5595" s="1">
        <v>9</v>
      </c>
      <c r="E5595" s="1" t="str">
        <f t="shared" si="884"/>
        <v>Summer</v>
      </c>
      <c r="F5595" s="78">
        <v>1.1244000000000001</v>
      </c>
      <c r="G5595" s="79">
        <f t="shared" si="885"/>
        <v>2.1392425340026082</v>
      </c>
      <c r="J5595" s="78">
        <v>3.5956959999999998</v>
      </c>
      <c r="K5595" s="80">
        <f t="shared" si="886"/>
        <v>3.5956959999999998</v>
      </c>
      <c r="L5595" s="68" t="str">
        <f t="shared" si="879"/>
        <v>Normal</v>
      </c>
      <c r="N5595" s="67">
        <f t="shared" si="880"/>
        <v>1.4564534659973916</v>
      </c>
      <c r="O5595" s="67">
        <f t="shared" si="881"/>
        <v>2.1392425340026082</v>
      </c>
      <c r="P5595" s="81">
        <f t="shared" si="882"/>
        <v>0</v>
      </c>
      <c r="Q5595" s="81">
        <f t="shared" si="883"/>
        <v>-1.4564534659973916</v>
      </c>
      <c r="S5595" s="1">
        <f t="shared" si="887"/>
        <v>1</v>
      </c>
      <c r="T5595" s="1" t="str">
        <f t="shared" si="888"/>
        <v>Peak</v>
      </c>
    </row>
    <row r="5596" spans="1:20" x14ac:dyDescent="0.25">
      <c r="A5596" s="85">
        <v>45159.374999986729</v>
      </c>
      <c r="B5596" s="1">
        <v>8</v>
      </c>
      <c r="C5596" s="1">
        <v>21</v>
      </c>
      <c r="D5596" s="1">
        <v>10</v>
      </c>
      <c r="E5596" s="1" t="str">
        <f t="shared" si="884"/>
        <v>Summer</v>
      </c>
      <c r="F5596" s="78">
        <v>1.2689999999999999</v>
      </c>
      <c r="G5596" s="79">
        <f t="shared" si="885"/>
        <v>2.4143532334127618</v>
      </c>
      <c r="J5596" s="78">
        <v>3.8340799999999997</v>
      </c>
      <c r="K5596" s="80">
        <f t="shared" si="886"/>
        <v>3.8340799999999997</v>
      </c>
      <c r="L5596" s="68" t="str">
        <f t="shared" si="879"/>
        <v>Normal</v>
      </c>
      <c r="N5596" s="67">
        <f t="shared" si="880"/>
        <v>1.419726766587238</v>
      </c>
      <c r="O5596" s="67">
        <f t="shared" si="881"/>
        <v>2.4143532334127618</v>
      </c>
      <c r="P5596" s="81">
        <f t="shared" si="882"/>
        <v>0</v>
      </c>
      <c r="Q5596" s="81">
        <f t="shared" si="883"/>
        <v>-1.419726766587238</v>
      </c>
      <c r="S5596" s="1">
        <f t="shared" si="887"/>
        <v>1</v>
      </c>
      <c r="T5596" s="1" t="str">
        <f t="shared" si="888"/>
        <v>Peak</v>
      </c>
    </row>
    <row r="5597" spans="1:20" x14ac:dyDescent="0.25">
      <c r="A5597" s="85">
        <v>45159.416666653393</v>
      </c>
      <c r="B5597" s="1">
        <v>8</v>
      </c>
      <c r="C5597" s="1">
        <v>21</v>
      </c>
      <c r="D5597" s="1">
        <v>11</v>
      </c>
      <c r="E5597" s="1" t="str">
        <f t="shared" si="884"/>
        <v>Summer</v>
      </c>
      <c r="F5597" s="78">
        <v>1.4402999999999999</v>
      </c>
      <c r="G5597" s="79">
        <f t="shared" si="885"/>
        <v>2.7402623814691891</v>
      </c>
      <c r="J5597" s="78">
        <v>3.9146939999999999</v>
      </c>
      <c r="K5597" s="80">
        <f t="shared" si="886"/>
        <v>3.9146939999999999</v>
      </c>
      <c r="L5597" s="68" t="str">
        <f t="shared" si="879"/>
        <v>Normal</v>
      </c>
      <c r="N5597" s="67">
        <f t="shared" si="880"/>
        <v>1.1744316185308108</v>
      </c>
      <c r="O5597" s="67">
        <f t="shared" si="881"/>
        <v>2.7402623814691891</v>
      </c>
      <c r="P5597" s="81">
        <f t="shared" si="882"/>
        <v>0</v>
      </c>
      <c r="Q5597" s="81">
        <f t="shared" si="883"/>
        <v>-1.1744316185308108</v>
      </c>
      <c r="S5597" s="1">
        <f t="shared" si="887"/>
        <v>1</v>
      </c>
      <c r="T5597" s="1" t="str">
        <f t="shared" si="888"/>
        <v>Peak</v>
      </c>
    </row>
    <row r="5598" spans="1:20" x14ac:dyDescent="0.25">
      <c r="A5598" s="85">
        <v>45159.458333320057</v>
      </c>
      <c r="B5598" s="1">
        <v>8</v>
      </c>
      <c r="C5598" s="1">
        <v>21</v>
      </c>
      <c r="D5598" s="1">
        <v>12</v>
      </c>
      <c r="E5598" s="1" t="str">
        <f t="shared" si="884"/>
        <v>Summer</v>
      </c>
      <c r="F5598" s="78">
        <v>1.6160000000000001</v>
      </c>
      <c r="G5598" s="79">
        <f t="shared" si="885"/>
        <v>3.0745428094523435</v>
      </c>
      <c r="J5598" s="78">
        <v>3.5134620000000001</v>
      </c>
      <c r="K5598" s="80">
        <f t="shared" si="886"/>
        <v>3.5134620000000001</v>
      </c>
      <c r="L5598" s="68" t="str">
        <f t="shared" si="879"/>
        <v>Normal</v>
      </c>
      <c r="N5598" s="67">
        <f t="shared" si="880"/>
        <v>0.4389191905476566</v>
      </c>
      <c r="O5598" s="67">
        <f t="shared" si="881"/>
        <v>3.0745428094523435</v>
      </c>
      <c r="P5598" s="81">
        <f t="shared" si="882"/>
        <v>0</v>
      </c>
      <c r="Q5598" s="81">
        <f t="shared" si="883"/>
        <v>-0.4389191905476566</v>
      </c>
      <c r="S5598" s="1">
        <f t="shared" si="887"/>
        <v>1</v>
      </c>
      <c r="T5598" s="1" t="str">
        <f t="shared" si="888"/>
        <v>Peak</v>
      </c>
    </row>
    <row r="5599" spans="1:20" x14ac:dyDescent="0.25">
      <c r="A5599" s="85">
        <v>45159.499999986721</v>
      </c>
      <c r="B5599" s="1">
        <v>8</v>
      </c>
      <c r="C5599" s="1">
        <v>21</v>
      </c>
      <c r="D5599" s="1">
        <v>13</v>
      </c>
      <c r="E5599" s="1" t="str">
        <f t="shared" si="884"/>
        <v>Summer</v>
      </c>
      <c r="F5599" s="78">
        <v>1.7974000000000001</v>
      </c>
      <c r="G5599" s="79">
        <f t="shared" si="885"/>
        <v>3.4196678500678477</v>
      </c>
      <c r="J5599" s="78">
        <v>3.5797500000000002</v>
      </c>
      <c r="K5599" s="80">
        <f t="shared" si="886"/>
        <v>3.5797500000000002</v>
      </c>
      <c r="L5599" s="68" t="str">
        <f t="shared" si="879"/>
        <v>Normal</v>
      </c>
      <c r="N5599" s="67">
        <f t="shared" si="880"/>
        <v>0.16008214993215253</v>
      </c>
      <c r="O5599" s="67">
        <f t="shared" si="881"/>
        <v>3.4196678500678477</v>
      </c>
      <c r="P5599" s="81">
        <f t="shared" si="882"/>
        <v>0</v>
      </c>
      <c r="Q5599" s="81">
        <f t="shared" si="883"/>
        <v>-0.16008214993215253</v>
      </c>
      <c r="S5599" s="1">
        <f t="shared" si="887"/>
        <v>1</v>
      </c>
      <c r="T5599" s="1" t="str">
        <f t="shared" si="888"/>
        <v>Peak</v>
      </c>
    </row>
    <row r="5600" spans="1:20" x14ac:dyDescent="0.25">
      <c r="A5600" s="85">
        <v>45159.541666653386</v>
      </c>
      <c r="B5600" s="1">
        <v>8</v>
      </c>
      <c r="C5600" s="1">
        <v>21</v>
      </c>
      <c r="D5600" s="1">
        <v>14</v>
      </c>
      <c r="E5600" s="1" t="str">
        <f t="shared" si="884"/>
        <v>Summer</v>
      </c>
      <c r="F5600" s="78">
        <v>1.9697</v>
      </c>
      <c r="G5600" s="79">
        <f t="shared" si="885"/>
        <v>3.7474795617439853</v>
      </c>
      <c r="J5600" s="78">
        <v>2.4048240000000001</v>
      </c>
      <c r="K5600" s="80">
        <f t="shared" si="886"/>
        <v>2.4048240000000001</v>
      </c>
      <c r="L5600" s="68" t="str">
        <f t="shared" si="879"/>
        <v>Normal</v>
      </c>
      <c r="N5600" s="67">
        <f t="shared" si="880"/>
        <v>0</v>
      </c>
      <c r="O5600" s="67">
        <f t="shared" si="881"/>
        <v>2.4048240000000001</v>
      </c>
      <c r="P5600" s="81">
        <f t="shared" si="882"/>
        <v>1.3426555617439853</v>
      </c>
      <c r="Q5600" s="81">
        <f t="shared" si="883"/>
        <v>1.3426555617439853</v>
      </c>
      <c r="S5600" s="1">
        <f t="shared" si="887"/>
        <v>1</v>
      </c>
      <c r="T5600" s="1" t="str">
        <f t="shared" si="888"/>
        <v>Peak</v>
      </c>
    </row>
    <row r="5601" spans="1:20" x14ac:dyDescent="0.25">
      <c r="A5601" s="85">
        <v>45159.58333332005</v>
      </c>
      <c r="B5601" s="1">
        <v>8</v>
      </c>
      <c r="C5601" s="1">
        <v>21</v>
      </c>
      <c r="D5601" s="1">
        <v>15</v>
      </c>
      <c r="E5601" s="1" t="str">
        <f t="shared" si="884"/>
        <v>Summer</v>
      </c>
      <c r="F5601" s="78">
        <v>2.1065</v>
      </c>
      <c r="G5601" s="79">
        <f t="shared" si="885"/>
        <v>4.0077502649203964</v>
      </c>
      <c r="J5601" s="78">
        <v>0.98411599999999999</v>
      </c>
      <c r="K5601" s="80">
        <f t="shared" si="886"/>
        <v>0.98411599999999999</v>
      </c>
      <c r="L5601" s="68" t="str">
        <f t="shared" si="879"/>
        <v>Normal</v>
      </c>
      <c r="N5601" s="67">
        <f t="shared" si="880"/>
        <v>0</v>
      </c>
      <c r="O5601" s="67">
        <f t="shared" si="881"/>
        <v>0.98411599999999999</v>
      </c>
      <c r="P5601" s="81">
        <f t="shared" si="882"/>
        <v>3.0236342649203962</v>
      </c>
      <c r="Q5601" s="81">
        <f t="shared" si="883"/>
        <v>3.0236342649203962</v>
      </c>
      <c r="S5601" s="1">
        <f t="shared" si="887"/>
        <v>1</v>
      </c>
      <c r="T5601" s="1" t="str">
        <f t="shared" si="888"/>
        <v>Peak</v>
      </c>
    </row>
    <row r="5602" spans="1:20" x14ac:dyDescent="0.25">
      <c r="A5602" s="85">
        <v>45159.624999986714</v>
      </c>
      <c r="B5602" s="1">
        <v>8</v>
      </c>
      <c r="C5602" s="1">
        <v>21</v>
      </c>
      <c r="D5602" s="1">
        <v>16</v>
      </c>
      <c r="E5602" s="1" t="str">
        <f t="shared" si="884"/>
        <v>Summer</v>
      </c>
      <c r="F5602" s="78">
        <v>2.2244999999999999</v>
      </c>
      <c r="G5602" s="79">
        <f t="shared" si="885"/>
        <v>4.2322527720462482</v>
      </c>
      <c r="J5602" s="78">
        <v>0.26572099999999998</v>
      </c>
      <c r="K5602" s="80">
        <f t="shared" si="886"/>
        <v>0.26572099999999998</v>
      </c>
      <c r="L5602" s="68" t="str">
        <f t="shared" si="879"/>
        <v>Normal</v>
      </c>
      <c r="N5602" s="67">
        <f t="shared" si="880"/>
        <v>0</v>
      </c>
      <c r="O5602" s="67">
        <f t="shared" si="881"/>
        <v>0.26572099999999998</v>
      </c>
      <c r="P5602" s="81">
        <f t="shared" si="882"/>
        <v>3.9665317720462481</v>
      </c>
      <c r="Q5602" s="81">
        <f t="shared" si="883"/>
        <v>3.9665317720462481</v>
      </c>
      <c r="S5602" s="1">
        <f t="shared" si="887"/>
        <v>1</v>
      </c>
      <c r="T5602" s="1" t="str">
        <f t="shared" si="888"/>
        <v>Peak</v>
      </c>
    </row>
    <row r="5603" spans="1:20" x14ac:dyDescent="0.25">
      <c r="A5603" s="85">
        <v>45159.666666653378</v>
      </c>
      <c r="B5603" s="1">
        <v>8</v>
      </c>
      <c r="C5603" s="1">
        <v>21</v>
      </c>
      <c r="D5603" s="1">
        <v>17</v>
      </c>
      <c r="E5603" s="1" t="str">
        <f t="shared" si="884"/>
        <v>Summer</v>
      </c>
      <c r="F5603" s="78">
        <v>2.3031999999999999</v>
      </c>
      <c r="G5603" s="79">
        <f t="shared" si="885"/>
        <v>4.3819845289174735</v>
      </c>
      <c r="J5603" s="78">
        <v>0.47158699999999998</v>
      </c>
      <c r="K5603" s="80">
        <f t="shared" si="886"/>
        <v>0.47158699999999998</v>
      </c>
      <c r="L5603" s="68" t="str">
        <f t="shared" si="879"/>
        <v>Normal</v>
      </c>
      <c r="N5603" s="67">
        <f t="shared" si="880"/>
        <v>0</v>
      </c>
      <c r="O5603" s="67">
        <f t="shared" si="881"/>
        <v>0.47158699999999998</v>
      </c>
      <c r="P5603" s="81">
        <f t="shared" si="882"/>
        <v>3.9103975289174735</v>
      </c>
      <c r="Q5603" s="81">
        <f t="shared" si="883"/>
        <v>3.9103975289174735</v>
      </c>
      <c r="S5603" s="1">
        <f t="shared" si="887"/>
        <v>1</v>
      </c>
      <c r="T5603" s="1" t="str">
        <f t="shared" si="888"/>
        <v>Peak</v>
      </c>
    </row>
    <row r="5604" spans="1:20" x14ac:dyDescent="0.25">
      <c r="A5604" s="85">
        <v>45159.708333320043</v>
      </c>
      <c r="B5604" s="1">
        <v>8</v>
      </c>
      <c r="C5604" s="1">
        <v>21</v>
      </c>
      <c r="D5604" s="1">
        <v>18</v>
      </c>
      <c r="E5604" s="1" t="str">
        <f t="shared" si="884"/>
        <v>Summer</v>
      </c>
      <c r="F5604" s="78">
        <v>2.2905000000000002</v>
      </c>
      <c r="G5604" s="79">
        <f t="shared" si="885"/>
        <v>4.3578219709471488</v>
      </c>
      <c r="J5604" s="78">
        <v>2.1783E-2</v>
      </c>
      <c r="K5604" s="80">
        <f t="shared" si="886"/>
        <v>2.1783E-2</v>
      </c>
      <c r="L5604" s="68" t="str">
        <f t="shared" si="879"/>
        <v>Normal</v>
      </c>
      <c r="N5604" s="67">
        <f t="shared" si="880"/>
        <v>0</v>
      </c>
      <c r="O5604" s="67">
        <f t="shared" si="881"/>
        <v>2.1783E-2</v>
      </c>
      <c r="P5604" s="81">
        <f t="shared" si="882"/>
        <v>4.3360389709471487</v>
      </c>
      <c r="Q5604" s="81">
        <f t="shared" si="883"/>
        <v>4.3360389709471487</v>
      </c>
      <c r="S5604" s="1">
        <f t="shared" si="887"/>
        <v>1</v>
      </c>
      <c r="T5604" s="1" t="str">
        <f t="shared" si="888"/>
        <v>Peak</v>
      </c>
    </row>
    <row r="5605" spans="1:20" x14ac:dyDescent="0.25">
      <c r="A5605" s="85">
        <v>45159.749999986707</v>
      </c>
      <c r="B5605" s="1">
        <v>8</v>
      </c>
      <c r="C5605" s="1">
        <v>21</v>
      </c>
      <c r="D5605" s="1">
        <v>19</v>
      </c>
      <c r="E5605" s="1" t="str">
        <f t="shared" si="884"/>
        <v>Summer</v>
      </c>
      <c r="F5605" s="78">
        <v>2.1356000000000002</v>
      </c>
      <c r="G5605" s="79">
        <f t="shared" si="885"/>
        <v>4.0631148662539758</v>
      </c>
      <c r="J5605" s="78">
        <v>0</v>
      </c>
      <c r="K5605" s="80">
        <f t="shared" si="886"/>
        <v>0</v>
      </c>
      <c r="L5605" s="68" t="str">
        <f t="shared" si="879"/>
        <v>Normal</v>
      </c>
      <c r="N5605" s="67">
        <f t="shared" si="880"/>
        <v>0</v>
      </c>
      <c r="O5605" s="67">
        <f t="shared" si="881"/>
        <v>0</v>
      </c>
      <c r="P5605" s="81">
        <f t="shared" si="882"/>
        <v>4.0631148662539758</v>
      </c>
      <c r="Q5605" s="81">
        <f t="shared" si="883"/>
        <v>4.0631148662539758</v>
      </c>
      <c r="S5605" s="1">
        <f t="shared" si="887"/>
        <v>1</v>
      </c>
      <c r="T5605" s="1" t="str">
        <f t="shared" si="888"/>
        <v>Peak</v>
      </c>
    </row>
    <row r="5606" spans="1:20" x14ac:dyDescent="0.25">
      <c r="A5606" s="85">
        <v>45159.791666653371</v>
      </c>
      <c r="B5606" s="1">
        <v>8</v>
      </c>
      <c r="C5606" s="1">
        <v>21</v>
      </c>
      <c r="D5606" s="1">
        <v>20</v>
      </c>
      <c r="E5606" s="1" t="str">
        <f t="shared" si="884"/>
        <v>Summer</v>
      </c>
      <c r="F5606" s="78">
        <v>1.9414</v>
      </c>
      <c r="G5606" s="79">
        <f t="shared" si="885"/>
        <v>3.6936370113061749</v>
      </c>
      <c r="J5606" s="78">
        <v>0</v>
      </c>
      <c r="K5606" s="80">
        <f t="shared" si="886"/>
        <v>0</v>
      </c>
      <c r="L5606" s="68" t="str">
        <f t="shared" si="879"/>
        <v>Normal</v>
      </c>
      <c r="N5606" s="67">
        <f t="shared" si="880"/>
        <v>0</v>
      </c>
      <c r="O5606" s="67">
        <f t="shared" si="881"/>
        <v>0</v>
      </c>
      <c r="P5606" s="81">
        <f t="shared" si="882"/>
        <v>3.6936370113061749</v>
      </c>
      <c r="Q5606" s="81">
        <f t="shared" si="883"/>
        <v>3.6936370113061749</v>
      </c>
      <c r="S5606" s="1">
        <f t="shared" si="887"/>
        <v>1</v>
      </c>
      <c r="T5606" s="1" t="str">
        <f t="shared" si="888"/>
        <v>Peak</v>
      </c>
    </row>
    <row r="5607" spans="1:20" x14ac:dyDescent="0.25">
      <c r="A5607" s="85">
        <v>45159.833333320035</v>
      </c>
      <c r="B5607" s="1">
        <v>8</v>
      </c>
      <c r="C5607" s="1">
        <v>21</v>
      </c>
      <c r="D5607" s="1">
        <v>21</v>
      </c>
      <c r="E5607" s="1" t="str">
        <f t="shared" si="884"/>
        <v>Summer</v>
      </c>
      <c r="F5607" s="78">
        <v>1.8322000000000001</v>
      </c>
      <c r="G5607" s="79">
        <f t="shared" si="885"/>
        <v>3.4858770640337768</v>
      </c>
      <c r="J5607" s="78">
        <v>0</v>
      </c>
      <c r="K5607" s="80">
        <f t="shared" si="886"/>
        <v>0</v>
      </c>
      <c r="L5607" s="68" t="str">
        <f t="shared" si="879"/>
        <v>Normal</v>
      </c>
      <c r="N5607" s="67">
        <f t="shared" si="880"/>
        <v>0</v>
      </c>
      <c r="O5607" s="67">
        <f t="shared" si="881"/>
        <v>0</v>
      </c>
      <c r="P5607" s="81">
        <f t="shared" si="882"/>
        <v>3.4858770640337768</v>
      </c>
      <c r="Q5607" s="81">
        <f t="shared" si="883"/>
        <v>3.4858770640337768</v>
      </c>
      <c r="S5607" s="1">
        <f t="shared" si="887"/>
        <v>1</v>
      </c>
      <c r="T5607" s="1" t="str">
        <f t="shared" si="888"/>
        <v>Peak</v>
      </c>
    </row>
    <row r="5608" spans="1:20" x14ac:dyDescent="0.25">
      <c r="A5608" s="85">
        <v>45159.8749999867</v>
      </c>
      <c r="B5608" s="1">
        <v>8</v>
      </c>
      <c r="C5608" s="1">
        <v>21</v>
      </c>
      <c r="D5608" s="1">
        <v>22</v>
      </c>
      <c r="E5608" s="1" t="str">
        <f t="shared" si="884"/>
        <v>Summer</v>
      </c>
      <c r="F5608" s="78">
        <v>1.6878</v>
      </c>
      <c r="G5608" s="79">
        <f t="shared" si="885"/>
        <v>3.2111468773475647</v>
      </c>
      <c r="J5608" s="78">
        <v>0</v>
      </c>
      <c r="K5608" s="80">
        <f t="shared" si="886"/>
        <v>0</v>
      </c>
      <c r="L5608" s="68" t="str">
        <f t="shared" si="879"/>
        <v>Normal</v>
      </c>
      <c r="N5608" s="67">
        <f t="shared" si="880"/>
        <v>0</v>
      </c>
      <c r="O5608" s="67">
        <f t="shared" si="881"/>
        <v>0</v>
      </c>
      <c r="P5608" s="81">
        <f t="shared" si="882"/>
        <v>3.2111468773475647</v>
      </c>
      <c r="Q5608" s="81">
        <f t="shared" si="883"/>
        <v>3.2111468773475647</v>
      </c>
      <c r="S5608" s="1">
        <f t="shared" si="887"/>
        <v>1</v>
      </c>
      <c r="T5608" s="1" t="str">
        <f t="shared" si="888"/>
        <v>Off-Peak</v>
      </c>
    </row>
    <row r="5609" spans="1:20" x14ac:dyDescent="0.25">
      <c r="A5609" s="85">
        <v>45159.916666653364</v>
      </c>
      <c r="B5609" s="1">
        <v>8</v>
      </c>
      <c r="C5609" s="1">
        <v>21</v>
      </c>
      <c r="D5609" s="1">
        <v>23</v>
      </c>
      <c r="E5609" s="1" t="str">
        <f t="shared" si="884"/>
        <v>Summer</v>
      </c>
      <c r="F5609" s="78">
        <v>1.4799</v>
      </c>
      <c r="G5609" s="79">
        <f t="shared" si="885"/>
        <v>2.8156039008097293</v>
      </c>
      <c r="J5609" s="78">
        <v>0</v>
      </c>
      <c r="K5609" s="80">
        <f t="shared" si="886"/>
        <v>0</v>
      </c>
      <c r="L5609" s="68" t="str">
        <f t="shared" si="879"/>
        <v>Normal</v>
      </c>
      <c r="N5609" s="67">
        <f t="shared" si="880"/>
        <v>0</v>
      </c>
      <c r="O5609" s="67">
        <f t="shared" si="881"/>
        <v>0</v>
      </c>
      <c r="P5609" s="81">
        <f t="shared" si="882"/>
        <v>2.8156039008097293</v>
      </c>
      <c r="Q5609" s="81">
        <f t="shared" si="883"/>
        <v>2.8156039008097293</v>
      </c>
      <c r="S5609" s="1">
        <f t="shared" si="887"/>
        <v>1</v>
      </c>
      <c r="T5609" s="1" t="str">
        <f t="shared" si="888"/>
        <v>Off-Peak</v>
      </c>
    </row>
    <row r="5610" spans="1:20" x14ac:dyDescent="0.25">
      <c r="A5610" s="85">
        <v>45159.958333320028</v>
      </c>
      <c r="B5610" s="1">
        <v>8</v>
      </c>
      <c r="C5610" s="1">
        <v>22</v>
      </c>
      <c r="D5610" s="1">
        <v>0</v>
      </c>
      <c r="E5610" s="1" t="str">
        <f t="shared" si="884"/>
        <v>Summer</v>
      </c>
      <c r="F5610" s="78">
        <v>1.2539</v>
      </c>
      <c r="G5610" s="79">
        <f t="shared" si="885"/>
        <v>2.385624522755132</v>
      </c>
      <c r="J5610" s="78">
        <v>0</v>
      </c>
      <c r="K5610" s="80">
        <f t="shared" si="886"/>
        <v>0</v>
      </c>
      <c r="L5610" s="68" t="str">
        <f t="shared" si="879"/>
        <v>Normal</v>
      </c>
      <c r="N5610" s="67">
        <f t="shared" si="880"/>
        <v>0</v>
      </c>
      <c r="O5610" s="67">
        <f t="shared" si="881"/>
        <v>0</v>
      </c>
      <c r="P5610" s="81">
        <f t="shared" si="882"/>
        <v>2.385624522755132</v>
      </c>
      <c r="Q5610" s="81">
        <f t="shared" si="883"/>
        <v>2.385624522755132</v>
      </c>
      <c r="S5610" s="1">
        <f t="shared" si="887"/>
        <v>1</v>
      </c>
      <c r="T5610" s="1" t="str">
        <f t="shared" si="888"/>
        <v>Off-Peak</v>
      </c>
    </row>
    <row r="5611" spans="1:20" x14ac:dyDescent="0.25">
      <c r="A5611" s="85">
        <v>45159.999999986692</v>
      </c>
      <c r="B5611" s="1">
        <v>8</v>
      </c>
      <c r="C5611" s="1">
        <v>22</v>
      </c>
      <c r="D5611" s="1">
        <v>1</v>
      </c>
      <c r="E5611" s="1" t="str">
        <f t="shared" si="884"/>
        <v>Summer</v>
      </c>
      <c r="F5611" s="78">
        <v>1.0815999999999999</v>
      </c>
      <c r="G5611" s="79">
        <f t="shared" si="885"/>
        <v>2.0578128110789939</v>
      </c>
      <c r="J5611" s="78">
        <v>0</v>
      </c>
      <c r="K5611" s="80">
        <f t="shared" si="886"/>
        <v>0</v>
      </c>
      <c r="L5611" s="68" t="str">
        <f t="shared" si="879"/>
        <v>Normal</v>
      </c>
      <c r="N5611" s="67">
        <f t="shared" si="880"/>
        <v>0</v>
      </c>
      <c r="O5611" s="67">
        <f t="shared" si="881"/>
        <v>0</v>
      </c>
      <c r="P5611" s="81">
        <f t="shared" si="882"/>
        <v>2.0578128110789939</v>
      </c>
      <c r="Q5611" s="81">
        <f t="shared" si="883"/>
        <v>2.0578128110789939</v>
      </c>
      <c r="S5611" s="1">
        <f t="shared" si="887"/>
        <v>2</v>
      </c>
      <c r="T5611" s="1" t="str">
        <f t="shared" si="888"/>
        <v>Off-Peak</v>
      </c>
    </row>
    <row r="5612" spans="1:20" x14ac:dyDescent="0.25">
      <c r="A5612" s="85">
        <v>45160.041666653357</v>
      </c>
      <c r="B5612" s="1">
        <v>8</v>
      </c>
      <c r="C5612" s="1">
        <v>22</v>
      </c>
      <c r="D5612" s="1">
        <v>2</v>
      </c>
      <c r="E5612" s="1" t="str">
        <f t="shared" si="884"/>
        <v>Summer</v>
      </c>
      <c r="F5612" s="78">
        <v>0.95879999999999999</v>
      </c>
      <c r="G5612" s="79">
        <f t="shared" si="885"/>
        <v>1.8241779985785314</v>
      </c>
      <c r="J5612" s="78">
        <v>0</v>
      </c>
      <c r="K5612" s="80">
        <f t="shared" si="886"/>
        <v>0</v>
      </c>
      <c r="L5612" s="68" t="str">
        <f t="shared" si="879"/>
        <v>Normal</v>
      </c>
      <c r="N5612" s="67">
        <f t="shared" si="880"/>
        <v>0</v>
      </c>
      <c r="O5612" s="67">
        <f t="shared" si="881"/>
        <v>0</v>
      </c>
      <c r="P5612" s="81">
        <f t="shared" si="882"/>
        <v>1.8241779985785314</v>
      </c>
      <c r="Q5612" s="81">
        <f t="shared" si="883"/>
        <v>1.8241779985785314</v>
      </c>
      <c r="S5612" s="1">
        <f t="shared" si="887"/>
        <v>2</v>
      </c>
      <c r="T5612" s="1" t="str">
        <f t="shared" si="888"/>
        <v>Off-Peak</v>
      </c>
    </row>
    <row r="5613" spans="1:20" x14ac:dyDescent="0.25">
      <c r="A5613" s="85">
        <v>45160.083333320021</v>
      </c>
      <c r="B5613" s="1">
        <v>8</v>
      </c>
      <c r="C5613" s="1">
        <v>22</v>
      </c>
      <c r="D5613" s="1">
        <v>3</v>
      </c>
      <c r="E5613" s="1" t="str">
        <f t="shared" si="884"/>
        <v>Summer</v>
      </c>
      <c r="F5613" s="78">
        <v>0.879</v>
      </c>
      <c r="G5613" s="79">
        <f t="shared" si="885"/>
        <v>1.6723534217256248</v>
      </c>
      <c r="J5613" s="78">
        <v>0</v>
      </c>
      <c r="K5613" s="80">
        <f t="shared" si="886"/>
        <v>0</v>
      </c>
      <c r="L5613" s="68" t="str">
        <f t="shared" si="879"/>
        <v>Normal</v>
      </c>
      <c r="N5613" s="67">
        <f t="shared" si="880"/>
        <v>0</v>
      </c>
      <c r="O5613" s="67">
        <f t="shared" si="881"/>
        <v>0</v>
      </c>
      <c r="P5613" s="81">
        <f t="shared" si="882"/>
        <v>1.6723534217256248</v>
      </c>
      <c r="Q5613" s="81">
        <f t="shared" si="883"/>
        <v>1.6723534217256248</v>
      </c>
      <c r="S5613" s="1">
        <f t="shared" si="887"/>
        <v>2</v>
      </c>
      <c r="T5613" s="1" t="str">
        <f t="shared" si="888"/>
        <v>Off-Peak</v>
      </c>
    </row>
    <row r="5614" spans="1:20" x14ac:dyDescent="0.25">
      <c r="A5614" s="85">
        <v>45160.124999986685</v>
      </c>
      <c r="B5614" s="1">
        <v>8</v>
      </c>
      <c r="C5614" s="1">
        <v>22</v>
      </c>
      <c r="D5614" s="1">
        <v>4</v>
      </c>
      <c r="E5614" s="1" t="str">
        <f t="shared" si="884"/>
        <v>Summer</v>
      </c>
      <c r="F5614" s="78">
        <v>0.82779999999999998</v>
      </c>
      <c r="G5614" s="79">
        <f t="shared" si="885"/>
        <v>1.5749421643964416</v>
      </c>
      <c r="J5614" s="78">
        <v>0</v>
      </c>
      <c r="K5614" s="80">
        <f t="shared" si="886"/>
        <v>0</v>
      </c>
      <c r="L5614" s="68" t="str">
        <f t="shared" si="879"/>
        <v>Normal</v>
      </c>
      <c r="N5614" s="67">
        <f t="shared" si="880"/>
        <v>0</v>
      </c>
      <c r="O5614" s="67">
        <f t="shared" si="881"/>
        <v>0</v>
      </c>
      <c r="P5614" s="81">
        <f t="shared" si="882"/>
        <v>1.5749421643964416</v>
      </c>
      <c r="Q5614" s="81">
        <f t="shared" si="883"/>
        <v>1.5749421643964416</v>
      </c>
      <c r="S5614" s="1">
        <f t="shared" si="887"/>
        <v>2</v>
      </c>
      <c r="T5614" s="1" t="str">
        <f t="shared" si="888"/>
        <v>Off-Peak</v>
      </c>
    </row>
    <row r="5615" spans="1:20" x14ac:dyDescent="0.25">
      <c r="A5615" s="85">
        <v>45160.166666653349</v>
      </c>
      <c r="B5615" s="1">
        <v>8</v>
      </c>
      <c r="C5615" s="1">
        <v>22</v>
      </c>
      <c r="D5615" s="1">
        <v>5</v>
      </c>
      <c r="E5615" s="1" t="str">
        <f t="shared" si="884"/>
        <v>Summer</v>
      </c>
      <c r="F5615" s="78">
        <v>0.80210000000000004</v>
      </c>
      <c r="G5615" s="79">
        <f t="shared" si="885"/>
        <v>1.526046279369879</v>
      </c>
      <c r="J5615" s="78">
        <v>0</v>
      </c>
      <c r="K5615" s="80">
        <f t="shared" si="886"/>
        <v>0</v>
      </c>
      <c r="L5615" s="68" t="str">
        <f t="shared" si="879"/>
        <v>Normal</v>
      </c>
      <c r="N5615" s="67">
        <f t="shared" si="880"/>
        <v>0</v>
      </c>
      <c r="O5615" s="67">
        <f t="shared" si="881"/>
        <v>0</v>
      </c>
      <c r="P5615" s="81">
        <f t="shared" si="882"/>
        <v>1.526046279369879</v>
      </c>
      <c r="Q5615" s="81">
        <f t="shared" si="883"/>
        <v>1.526046279369879</v>
      </c>
      <c r="S5615" s="1">
        <f t="shared" si="887"/>
        <v>2</v>
      </c>
      <c r="T5615" s="1" t="str">
        <f t="shared" si="888"/>
        <v>Off-Peak</v>
      </c>
    </row>
    <row r="5616" spans="1:20" x14ac:dyDescent="0.25">
      <c r="A5616" s="85">
        <v>45160.208333320013</v>
      </c>
      <c r="B5616" s="1">
        <v>8</v>
      </c>
      <c r="C5616" s="1">
        <v>22</v>
      </c>
      <c r="D5616" s="1">
        <v>6</v>
      </c>
      <c r="E5616" s="1" t="str">
        <f t="shared" si="884"/>
        <v>Summer</v>
      </c>
      <c r="F5616" s="78">
        <v>0.80689999999999995</v>
      </c>
      <c r="G5616" s="79">
        <f t="shared" si="885"/>
        <v>1.5351785847444899</v>
      </c>
      <c r="J5616" s="78">
        <v>4.7716999999999996E-2</v>
      </c>
      <c r="K5616" s="80">
        <f t="shared" si="886"/>
        <v>4.7716999999999996E-2</v>
      </c>
      <c r="L5616" s="68" t="str">
        <f t="shared" si="879"/>
        <v>Normal</v>
      </c>
      <c r="N5616" s="67">
        <f t="shared" si="880"/>
        <v>0</v>
      </c>
      <c r="O5616" s="67">
        <f t="shared" si="881"/>
        <v>4.7716999999999996E-2</v>
      </c>
      <c r="P5616" s="81">
        <f t="shared" si="882"/>
        <v>1.4874615847444899</v>
      </c>
      <c r="Q5616" s="81">
        <f t="shared" si="883"/>
        <v>1.4874615847444899</v>
      </c>
      <c r="S5616" s="1">
        <f t="shared" si="887"/>
        <v>2</v>
      </c>
      <c r="T5616" s="1" t="str">
        <f t="shared" si="888"/>
        <v>Peak</v>
      </c>
    </row>
    <row r="5617" spans="1:20" x14ac:dyDescent="0.25">
      <c r="A5617" s="85">
        <v>45160.249999986678</v>
      </c>
      <c r="B5617" s="1">
        <v>8</v>
      </c>
      <c r="C5617" s="1">
        <v>22</v>
      </c>
      <c r="D5617" s="1">
        <v>7</v>
      </c>
      <c r="E5617" s="1" t="str">
        <f t="shared" si="884"/>
        <v>Summer</v>
      </c>
      <c r="F5617" s="78">
        <v>0.84699999999999998</v>
      </c>
      <c r="G5617" s="79">
        <f t="shared" si="885"/>
        <v>1.6114713858948853</v>
      </c>
      <c r="J5617" s="78">
        <v>0.82802700000000007</v>
      </c>
      <c r="K5617" s="80">
        <f t="shared" si="886"/>
        <v>0.82802700000000007</v>
      </c>
      <c r="L5617" s="68" t="str">
        <f t="shared" si="879"/>
        <v>Normal</v>
      </c>
      <c r="N5617" s="67">
        <f t="shared" si="880"/>
        <v>0</v>
      </c>
      <c r="O5617" s="67">
        <f t="shared" si="881"/>
        <v>0.82802700000000007</v>
      </c>
      <c r="P5617" s="81">
        <f t="shared" si="882"/>
        <v>0.78344438589488519</v>
      </c>
      <c r="Q5617" s="81">
        <f t="shared" si="883"/>
        <v>0.78344438589488519</v>
      </c>
      <c r="S5617" s="1">
        <f t="shared" si="887"/>
        <v>2</v>
      </c>
      <c r="T5617" s="1" t="str">
        <f t="shared" si="888"/>
        <v>Peak</v>
      </c>
    </row>
    <row r="5618" spans="1:20" x14ac:dyDescent="0.25">
      <c r="A5618" s="85">
        <v>45160.291666653342</v>
      </c>
      <c r="B5618" s="1">
        <v>8</v>
      </c>
      <c r="C5618" s="1">
        <v>22</v>
      </c>
      <c r="D5618" s="1">
        <v>8</v>
      </c>
      <c r="E5618" s="1" t="str">
        <f t="shared" si="884"/>
        <v>Summer</v>
      </c>
      <c r="F5618" s="78">
        <v>0.9264</v>
      </c>
      <c r="G5618" s="79">
        <f t="shared" si="885"/>
        <v>1.7625349372999075</v>
      </c>
      <c r="J5618" s="78">
        <v>1.6754559999999998</v>
      </c>
      <c r="K5618" s="80">
        <f t="shared" si="886"/>
        <v>1.6754559999999998</v>
      </c>
      <c r="L5618" s="68" t="str">
        <f t="shared" si="879"/>
        <v>Normal</v>
      </c>
      <c r="N5618" s="67">
        <f t="shared" si="880"/>
        <v>0</v>
      </c>
      <c r="O5618" s="67">
        <f t="shared" si="881"/>
        <v>1.6754559999999998</v>
      </c>
      <c r="P5618" s="81">
        <f t="shared" si="882"/>
        <v>8.7078937299907677E-2</v>
      </c>
      <c r="Q5618" s="81">
        <f t="shared" si="883"/>
        <v>8.7078937299907677E-2</v>
      </c>
      <c r="S5618" s="1">
        <f t="shared" si="887"/>
        <v>2</v>
      </c>
      <c r="T5618" s="1" t="str">
        <f t="shared" si="888"/>
        <v>Peak</v>
      </c>
    </row>
    <row r="5619" spans="1:20" x14ac:dyDescent="0.25">
      <c r="A5619" s="85">
        <v>45160.333333320006</v>
      </c>
      <c r="B5619" s="1">
        <v>8</v>
      </c>
      <c r="C5619" s="1">
        <v>22</v>
      </c>
      <c r="D5619" s="1">
        <v>9</v>
      </c>
      <c r="E5619" s="1" t="str">
        <f t="shared" si="884"/>
        <v>Summer</v>
      </c>
      <c r="F5619" s="78">
        <v>1.0327</v>
      </c>
      <c r="G5619" s="79">
        <f t="shared" si="885"/>
        <v>1.9647774500751451</v>
      </c>
      <c r="J5619" s="78">
        <v>2.8527460000000002</v>
      </c>
      <c r="K5619" s="80">
        <f t="shared" si="886"/>
        <v>2.8527460000000002</v>
      </c>
      <c r="L5619" s="68" t="str">
        <f t="shared" si="879"/>
        <v>Normal</v>
      </c>
      <c r="N5619" s="67">
        <f t="shared" si="880"/>
        <v>0.88796854992485508</v>
      </c>
      <c r="O5619" s="67">
        <f t="shared" si="881"/>
        <v>1.9647774500751451</v>
      </c>
      <c r="P5619" s="81">
        <f t="shared" si="882"/>
        <v>0</v>
      </c>
      <c r="Q5619" s="81">
        <f t="shared" si="883"/>
        <v>-0.88796854992485508</v>
      </c>
      <c r="S5619" s="1">
        <f t="shared" si="887"/>
        <v>2</v>
      </c>
      <c r="T5619" s="1" t="str">
        <f t="shared" si="888"/>
        <v>Peak</v>
      </c>
    </row>
    <row r="5620" spans="1:20" x14ac:dyDescent="0.25">
      <c r="A5620" s="85">
        <v>45160.37499998667</v>
      </c>
      <c r="B5620" s="1">
        <v>8</v>
      </c>
      <c r="C5620" s="1">
        <v>22</v>
      </c>
      <c r="D5620" s="1">
        <v>10</v>
      </c>
      <c r="E5620" s="1" t="str">
        <f t="shared" si="884"/>
        <v>Summer</v>
      </c>
      <c r="F5620" s="78">
        <v>1.1859999999999999</v>
      </c>
      <c r="G5620" s="79">
        <f t="shared" si="885"/>
        <v>2.2564404529767814</v>
      </c>
      <c r="J5620" s="78">
        <v>5.2283390000000001</v>
      </c>
      <c r="K5620" s="80">
        <f t="shared" si="886"/>
        <v>5.2283390000000001</v>
      </c>
      <c r="L5620" s="68" t="str">
        <f t="shared" si="879"/>
        <v>Normal</v>
      </c>
      <c r="N5620" s="67">
        <f t="shared" si="880"/>
        <v>2.9718985470232187</v>
      </c>
      <c r="O5620" s="67">
        <f t="shared" si="881"/>
        <v>2.2564404529767814</v>
      </c>
      <c r="P5620" s="81">
        <f t="shared" si="882"/>
        <v>0</v>
      </c>
      <c r="Q5620" s="81">
        <f t="shared" si="883"/>
        <v>-2.9718985470232187</v>
      </c>
      <c r="S5620" s="1">
        <f t="shared" si="887"/>
        <v>2</v>
      </c>
      <c r="T5620" s="1" t="str">
        <f t="shared" si="888"/>
        <v>Peak</v>
      </c>
    </row>
    <row r="5621" spans="1:20" x14ac:dyDescent="0.25">
      <c r="A5621" s="85">
        <v>45160.416666653335</v>
      </c>
      <c r="B5621" s="1">
        <v>8</v>
      </c>
      <c r="C5621" s="1">
        <v>22</v>
      </c>
      <c r="D5621" s="1">
        <v>11</v>
      </c>
      <c r="E5621" s="1" t="str">
        <f t="shared" si="884"/>
        <v>Summer</v>
      </c>
      <c r="F5621" s="78">
        <v>1.3927</v>
      </c>
      <c r="G5621" s="79">
        <f t="shared" si="885"/>
        <v>2.6497003531709642</v>
      </c>
      <c r="J5621" s="78">
        <v>6.0105200000000005</v>
      </c>
      <c r="K5621" s="80">
        <f t="shared" si="886"/>
        <v>6.0105200000000005</v>
      </c>
      <c r="L5621" s="68" t="str">
        <f t="shared" si="879"/>
        <v>Normal</v>
      </c>
      <c r="N5621" s="67">
        <f t="shared" si="880"/>
        <v>3.3608196468290363</v>
      </c>
      <c r="O5621" s="67">
        <f t="shared" si="881"/>
        <v>2.6497003531709642</v>
      </c>
      <c r="P5621" s="81">
        <f t="shared" si="882"/>
        <v>0</v>
      </c>
      <c r="Q5621" s="81">
        <f t="shared" si="883"/>
        <v>-3.3608196468290363</v>
      </c>
      <c r="S5621" s="1">
        <f t="shared" si="887"/>
        <v>2</v>
      </c>
      <c r="T5621" s="1" t="str">
        <f t="shared" si="888"/>
        <v>Peak</v>
      </c>
    </row>
    <row r="5622" spans="1:20" x14ac:dyDescent="0.25">
      <c r="A5622" s="85">
        <v>45160.458333319999</v>
      </c>
      <c r="B5622" s="1">
        <v>8</v>
      </c>
      <c r="C5622" s="1">
        <v>22</v>
      </c>
      <c r="D5622" s="1">
        <v>12</v>
      </c>
      <c r="E5622" s="1" t="str">
        <f t="shared" si="884"/>
        <v>Summer</v>
      </c>
      <c r="F5622" s="78">
        <v>1.6364000000000001</v>
      </c>
      <c r="G5622" s="79">
        <f t="shared" si="885"/>
        <v>3.1133551072944399</v>
      </c>
      <c r="J5622" s="78">
        <v>6.0669380000000004</v>
      </c>
      <c r="K5622" s="80">
        <f t="shared" si="886"/>
        <v>6.0669380000000004</v>
      </c>
      <c r="L5622" s="68" t="str">
        <f t="shared" si="879"/>
        <v>Normal</v>
      </c>
      <c r="N5622" s="67">
        <f t="shared" si="880"/>
        <v>2.9535828927055605</v>
      </c>
      <c r="O5622" s="67">
        <f t="shared" si="881"/>
        <v>3.1133551072944399</v>
      </c>
      <c r="P5622" s="81">
        <f t="shared" si="882"/>
        <v>0</v>
      </c>
      <c r="Q5622" s="81">
        <f t="shared" si="883"/>
        <v>-2.9535828927055605</v>
      </c>
      <c r="S5622" s="1">
        <f t="shared" si="887"/>
        <v>2</v>
      </c>
      <c r="T5622" s="1" t="str">
        <f t="shared" si="888"/>
        <v>Peak</v>
      </c>
    </row>
    <row r="5623" spans="1:20" x14ac:dyDescent="0.25">
      <c r="A5623" s="85">
        <v>45160.499999986663</v>
      </c>
      <c r="B5623" s="1">
        <v>8</v>
      </c>
      <c r="C5623" s="1">
        <v>22</v>
      </c>
      <c r="D5623" s="1">
        <v>13</v>
      </c>
      <c r="E5623" s="1" t="str">
        <f t="shared" si="884"/>
        <v>Summer</v>
      </c>
      <c r="F5623" s="78">
        <v>1.8812</v>
      </c>
      <c r="G5623" s="79">
        <f t="shared" si="885"/>
        <v>3.5791026813995965</v>
      </c>
      <c r="J5623" s="78">
        <v>5.8816389999999998</v>
      </c>
      <c r="K5623" s="80">
        <f t="shared" si="886"/>
        <v>5.8816389999999998</v>
      </c>
      <c r="L5623" s="68" t="str">
        <f t="shared" si="879"/>
        <v>Normal</v>
      </c>
      <c r="N5623" s="67">
        <f t="shared" si="880"/>
        <v>2.3025363186004033</v>
      </c>
      <c r="O5623" s="67">
        <f t="shared" si="881"/>
        <v>3.5791026813995965</v>
      </c>
      <c r="P5623" s="81">
        <f t="shared" si="882"/>
        <v>0</v>
      </c>
      <c r="Q5623" s="81">
        <f t="shared" si="883"/>
        <v>-2.3025363186004033</v>
      </c>
      <c r="S5623" s="1">
        <f t="shared" si="887"/>
        <v>2</v>
      </c>
      <c r="T5623" s="1" t="str">
        <f t="shared" si="888"/>
        <v>Peak</v>
      </c>
    </row>
    <row r="5624" spans="1:20" x14ac:dyDescent="0.25">
      <c r="A5624" s="85">
        <v>45160.541666653327</v>
      </c>
      <c r="B5624" s="1">
        <v>8</v>
      </c>
      <c r="C5624" s="1">
        <v>22</v>
      </c>
      <c r="D5624" s="1">
        <v>14</v>
      </c>
      <c r="E5624" s="1" t="str">
        <f t="shared" si="884"/>
        <v>Summer</v>
      </c>
      <c r="F5624" s="78">
        <v>2.0931000000000002</v>
      </c>
      <c r="G5624" s="79">
        <f t="shared" si="885"/>
        <v>3.9822559124162749</v>
      </c>
      <c r="J5624" s="78">
        <v>5.8743840000000001</v>
      </c>
      <c r="K5624" s="80">
        <f t="shared" si="886"/>
        <v>5.8743840000000001</v>
      </c>
      <c r="L5624" s="68" t="str">
        <f t="shared" si="879"/>
        <v>Normal</v>
      </c>
      <c r="N5624" s="67">
        <f t="shared" si="880"/>
        <v>1.8921280875837252</v>
      </c>
      <c r="O5624" s="67">
        <f t="shared" si="881"/>
        <v>3.9822559124162749</v>
      </c>
      <c r="P5624" s="81">
        <f t="shared" si="882"/>
        <v>0</v>
      </c>
      <c r="Q5624" s="81">
        <f t="shared" si="883"/>
        <v>-1.8921280875837252</v>
      </c>
      <c r="S5624" s="1">
        <f t="shared" si="887"/>
        <v>2</v>
      </c>
      <c r="T5624" s="1" t="str">
        <f t="shared" si="888"/>
        <v>Peak</v>
      </c>
    </row>
    <row r="5625" spans="1:20" x14ac:dyDescent="0.25">
      <c r="A5625" s="85">
        <v>45160.583333319992</v>
      </c>
      <c r="B5625" s="1">
        <v>8</v>
      </c>
      <c r="C5625" s="1">
        <v>22</v>
      </c>
      <c r="D5625" s="1">
        <v>15</v>
      </c>
      <c r="E5625" s="1" t="str">
        <f t="shared" si="884"/>
        <v>Summer</v>
      </c>
      <c r="F5625" s="78">
        <v>2.2768000000000002</v>
      </c>
      <c r="G5625" s="79">
        <f t="shared" si="885"/>
        <v>4.3317568493571139</v>
      </c>
      <c r="J5625" s="78">
        <v>5.0829870000000001</v>
      </c>
      <c r="K5625" s="80">
        <f t="shared" si="886"/>
        <v>5.0829870000000001</v>
      </c>
      <c r="L5625" s="68" t="str">
        <f t="shared" si="879"/>
        <v>Normal</v>
      </c>
      <c r="N5625" s="67">
        <f t="shared" si="880"/>
        <v>0.75123015064288623</v>
      </c>
      <c r="O5625" s="67">
        <f t="shared" si="881"/>
        <v>4.3317568493571139</v>
      </c>
      <c r="P5625" s="81">
        <f t="shared" si="882"/>
        <v>0</v>
      </c>
      <c r="Q5625" s="81">
        <f t="shared" si="883"/>
        <v>-0.75123015064288623</v>
      </c>
      <c r="S5625" s="1">
        <f t="shared" si="887"/>
        <v>2</v>
      </c>
      <c r="T5625" s="1" t="str">
        <f t="shared" si="888"/>
        <v>Peak</v>
      </c>
    </row>
    <row r="5626" spans="1:20" x14ac:dyDescent="0.25">
      <c r="A5626" s="85">
        <v>45160.624999986656</v>
      </c>
      <c r="B5626" s="1">
        <v>8</v>
      </c>
      <c r="C5626" s="1">
        <v>22</v>
      </c>
      <c r="D5626" s="1">
        <v>16</v>
      </c>
      <c r="E5626" s="1" t="str">
        <f t="shared" si="884"/>
        <v>Summer</v>
      </c>
      <c r="F5626" s="78">
        <v>2.4573</v>
      </c>
      <c r="G5626" s="79">
        <f t="shared" si="885"/>
        <v>4.6751695827148785</v>
      </c>
      <c r="J5626" s="78">
        <v>3.6455410000000001</v>
      </c>
      <c r="K5626" s="80">
        <f t="shared" si="886"/>
        <v>3.6455410000000001</v>
      </c>
      <c r="L5626" s="68" t="str">
        <f t="shared" si="879"/>
        <v>Normal</v>
      </c>
      <c r="N5626" s="67">
        <f t="shared" si="880"/>
        <v>0</v>
      </c>
      <c r="O5626" s="67">
        <f t="shared" si="881"/>
        <v>3.6455410000000001</v>
      </c>
      <c r="P5626" s="81">
        <f t="shared" si="882"/>
        <v>1.0296285827148783</v>
      </c>
      <c r="Q5626" s="81">
        <f t="shared" si="883"/>
        <v>1.0296285827148783</v>
      </c>
      <c r="S5626" s="1">
        <f t="shared" si="887"/>
        <v>2</v>
      </c>
      <c r="T5626" s="1" t="str">
        <f t="shared" si="888"/>
        <v>Peak</v>
      </c>
    </row>
    <row r="5627" spans="1:20" x14ac:dyDescent="0.25">
      <c r="A5627" s="85">
        <v>45160.66666665332</v>
      </c>
      <c r="B5627" s="1">
        <v>8</v>
      </c>
      <c r="C5627" s="1">
        <v>22</v>
      </c>
      <c r="D5627" s="1">
        <v>17</v>
      </c>
      <c r="E5627" s="1" t="str">
        <f t="shared" si="884"/>
        <v>Summer</v>
      </c>
      <c r="F5627" s="78">
        <v>2.6038999999999999</v>
      </c>
      <c r="G5627" s="79">
        <f t="shared" si="885"/>
        <v>4.9540854093644526</v>
      </c>
      <c r="J5627" s="78">
        <v>2.3422260000000001</v>
      </c>
      <c r="K5627" s="80">
        <f t="shared" si="886"/>
        <v>2.3422260000000001</v>
      </c>
      <c r="L5627" s="68" t="str">
        <f t="shared" si="879"/>
        <v>Normal</v>
      </c>
      <c r="N5627" s="67">
        <f t="shared" si="880"/>
        <v>0</v>
      </c>
      <c r="O5627" s="67">
        <f t="shared" si="881"/>
        <v>2.3422260000000001</v>
      </c>
      <c r="P5627" s="81">
        <f t="shared" si="882"/>
        <v>2.6118594093644525</v>
      </c>
      <c r="Q5627" s="81">
        <f t="shared" si="883"/>
        <v>2.6118594093644525</v>
      </c>
      <c r="S5627" s="1">
        <f t="shared" si="887"/>
        <v>2</v>
      </c>
      <c r="T5627" s="1" t="str">
        <f t="shared" si="888"/>
        <v>Peak</v>
      </c>
    </row>
    <row r="5628" spans="1:20" x14ac:dyDescent="0.25">
      <c r="A5628" s="85">
        <v>45160.708333319984</v>
      </c>
      <c r="B5628" s="1">
        <v>8</v>
      </c>
      <c r="C5628" s="1">
        <v>22</v>
      </c>
      <c r="D5628" s="1">
        <v>18</v>
      </c>
      <c r="E5628" s="1" t="str">
        <f t="shared" si="884"/>
        <v>Summer</v>
      </c>
      <c r="F5628" s="78">
        <v>2.6869000000000001</v>
      </c>
      <c r="G5628" s="79">
        <f t="shared" si="885"/>
        <v>5.1119981898004339</v>
      </c>
      <c r="J5628" s="78">
        <v>0.66878599999999999</v>
      </c>
      <c r="K5628" s="80">
        <f t="shared" si="886"/>
        <v>0.66878599999999999</v>
      </c>
      <c r="L5628" s="68" t="str">
        <f t="shared" si="879"/>
        <v>Normal</v>
      </c>
      <c r="N5628" s="67">
        <f t="shared" si="880"/>
        <v>0</v>
      </c>
      <c r="O5628" s="67">
        <f t="shared" si="881"/>
        <v>0.66878599999999999</v>
      </c>
      <c r="P5628" s="81">
        <f t="shared" si="882"/>
        <v>4.443212189800434</v>
      </c>
      <c r="Q5628" s="81">
        <f t="shared" si="883"/>
        <v>4.443212189800434</v>
      </c>
      <c r="S5628" s="1">
        <f t="shared" si="887"/>
        <v>2</v>
      </c>
      <c r="T5628" s="1" t="str">
        <f t="shared" si="888"/>
        <v>Peak</v>
      </c>
    </row>
    <row r="5629" spans="1:20" x14ac:dyDescent="0.25">
      <c r="A5629" s="85">
        <v>45160.749999986649</v>
      </c>
      <c r="B5629" s="1">
        <v>8</v>
      </c>
      <c r="C5629" s="1">
        <v>22</v>
      </c>
      <c r="D5629" s="1">
        <v>19</v>
      </c>
      <c r="E5629" s="1" t="str">
        <f t="shared" si="884"/>
        <v>Summer</v>
      </c>
      <c r="F5629" s="78">
        <v>2.6429</v>
      </c>
      <c r="G5629" s="79">
        <f t="shared" si="885"/>
        <v>5.028285390533167</v>
      </c>
      <c r="J5629" s="78">
        <v>1.2961E-2</v>
      </c>
      <c r="K5629" s="80">
        <f t="shared" si="886"/>
        <v>1.2961E-2</v>
      </c>
      <c r="L5629" s="68" t="str">
        <f t="shared" si="879"/>
        <v>Normal</v>
      </c>
      <c r="N5629" s="67">
        <f t="shared" si="880"/>
        <v>0</v>
      </c>
      <c r="O5629" s="67">
        <f t="shared" si="881"/>
        <v>1.2961E-2</v>
      </c>
      <c r="P5629" s="81">
        <f t="shared" si="882"/>
        <v>5.0153243905331673</v>
      </c>
      <c r="Q5629" s="81">
        <f t="shared" si="883"/>
        <v>5.0153243905331673</v>
      </c>
      <c r="S5629" s="1">
        <f t="shared" si="887"/>
        <v>2</v>
      </c>
      <c r="T5629" s="1" t="str">
        <f t="shared" si="888"/>
        <v>Peak</v>
      </c>
    </row>
    <row r="5630" spans="1:20" x14ac:dyDescent="0.25">
      <c r="A5630" s="85">
        <v>45160.791666653313</v>
      </c>
      <c r="B5630" s="1">
        <v>8</v>
      </c>
      <c r="C5630" s="1">
        <v>22</v>
      </c>
      <c r="D5630" s="1">
        <v>20</v>
      </c>
      <c r="E5630" s="1" t="str">
        <f t="shared" si="884"/>
        <v>Summer</v>
      </c>
      <c r="F5630" s="78">
        <v>2.508</v>
      </c>
      <c r="G5630" s="79">
        <f t="shared" si="885"/>
        <v>4.7716295582342054</v>
      </c>
      <c r="J5630" s="78">
        <v>0</v>
      </c>
      <c r="K5630" s="80">
        <f t="shared" si="886"/>
        <v>0</v>
      </c>
      <c r="L5630" s="68" t="str">
        <f t="shared" si="879"/>
        <v>Normal</v>
      </c>
      <c r="N5630" s="67">
        <f t="shared" si="880"/>
        <v>0</v>
      </c>
      <c r="O5630" s="67">
        <f t="shared" si="881"/>
        <v>0</v>
      </c>
      <c r="P5630" s="81">
        <f t="shared" si="882"/>
        <v>4.7716295582342054</v>
      </c>
      <c r="Q5630" s="81">
        <f t="shared" si="883"/>
        <v>4.7716295582342054</v>
      </c>
      <c r="S5630" s="1">
        <f t="shared" si="887"/>
        <v>2</v>
      </c>
      <c r="T5630" s="1" t="str">
        <f t="shared" si="888"/>
        <v>Peak</v>
      </c>
    </row>
    <row r="5631" spans="1:20" x14ac:dyDescent="0.25">
      <c r="A5631" s="85">
        <v>45160.833333319977</v>
      </c>
      <c r="B5631" s="1">
        <v>8</v>
      </c>
      <c r="C5631" s="1">
        <v>22</v>
      </c>
      <c r="D5631" s="1">
        <v>21</v>
      </c>
      <c r="E5631" s="1" t="str">
        <f t="shared" si="884"/>
        <v>Summer</v>
      </c>
      <c r="F5631" s="78">
        <v>2.4329999999999998</v>
      </c>
      <c r="G5631" s="79">
        <f t="shared" si="885"/>
        <v>4.6289372867559102</v>
      </c>
      <c r="J5631" s="78">
        <v>0</v>
      </c>
      <c r="K5631" s="80">
        <f t="shared" si="886"/>
        <v>0</v>
      </c>
      <c r="L5631" s="68" t="str">
        <f t="shared" si="879"/>
        <v>Normal</v>
      </c>
      <c r="N5631" s="67">
        <f t="shared" si="880"/>
        <v>0</v>
      </c>
      <c r="O5631" s="67">
        <f t="shared" si="881"/>
        <v>0</v>
      </c>
      <c r="P5631" s="81">
        <f t="shared" si="882"/>
        <v>4.6289372867559102</v>
      </c>
      <c r="Q5631" s="81">
        <f t="shared" si="883"/>
        <v>4.6289372867559102</v>
      </c>
      <c r="S5631" s="1">
        <f t="shared" si="887"/>
        <v>2</v>
      </c>
      <c r="T5631" s="1" t="str">
        <f t="shared" si="888"/>
        <v>Peak</v>
      </c>
    </row>
    <row r="5632" spans="1:20" x14ac:dyDescent="0.25">
      <c r="A5632" s="85">
        <v>45160.874999986641</v>
      </c>
      <c r="B5632" s="1">
        <v>8</v>
      </c>
      <c r="C5632" s="1">
        <v>22</v>
      </c>
      <c r="D5632" s="1">
        <v>22</v>
      </c>
      <c r="E5632" s="1" t="str">
        <f t="shared" si="884"/>
        <v>Summer</v>
      </c>
      <c r="F5632" s="78">
        <v>2.298</v>
      </c>
      <c r="G5632" s="79">
        <f t="shared" si="885"/>
        <v>4.3720911980949779</v>
      </c>
      <c r="J5632" s="78">
        <v>0</v>
      </c>
      <c r="K5632" s="80">
        <f t="shared" si="886"/>
        <v>0</v>
      </c>
      <c r="L5632" s="68" t="str">
        <f t="shared" si="879"/>
        <v>Normal</v>
      </c>
      <c r="N5632" s="67">
        <f t="shared" si="880"/>
        <v>0</v>
      </c>
      <c r="O5632" s="67">
        <f t="shared" si="881"/>
        <v>0</v>
      </c>
      <c r="P5632" s="81">
        <f t="shared" si="882"/>
        <v>4.3720911980949779</v>
      </c>
      <c r="Q5632" s="81">
        <f t="shared" si="883"/>
        <v>4.3720911980949779</v>
      </c>
      <c r="S5632" s="1">
        <f t="shared" si="887"/>
        <v>2</v>
      </c>
      <c r="T5632" s="1" t="str">
        <f t="shared" si="888"/>
        <v>Off-Peak</v>
      </c>
    </row>
    <row r="5633" spans="1:20" x14ac:dyDescent="0.25">
      <c r="A5633" s="85">
        <v>45160.916666653306</v>
      </c>
      <c r="B5633" s="1">
        <v>8</v>
      </c>
      <c r="C5633" s="1">
        <v>22</v>
      </c>
      <c r="D5633" s="1">
        <v>23</v>
      </c>
      <c r="E5633" s="1" t="str">
        <f t="shared" si="884"/>
        <v>Summer</v>
      </c>
      <c r="F5633" s="78">
        <v>2.0806</v>
      </c>
      <c r="G5633" s="79">
        <f t="shared" si="885"/>
        <v>3.958473867169892</v>
      </c>
      <c r="J5633" s="78">
        <v>0</v>
      </c>
      <c r="K5633" s="80">
        <f t="shared" si="886"/>
        <v>0</v>
      </c>
      <c r="L5633" s="68" t="str">
        <f t="shared" si="879"/>
        <v>Normal</v>
      </c>
      <c r="N5633" s="67">
        <f t="shared" si="880"/>
        <v>0</v>
      </c>
      <c r="O5633" s="67">
        <f t="shared" si="881"/>
        <v>0</v>
      </c>
      <c r="P5633" s="81">
        <f t="shared" si="882"/>
        <v>3.958473867169892</v>
      </c>
      <c r="Q5633" s="81">
        <f t="shared" si="883"/>
        <v>3.958473867169892</v>
      </c>
      <c r="S5633" s="1">
        <f t="shared" si="887"/>
        <v>2</v>
      </c>
      <c r="T5633" s="1" t="str">
        <f t="shared" si="888"/>
        <v>Off-Peak</v>
      </c>
    </row>
    <row r="5634" spans="1:20" x14ac:dyDescent="0.25">
      <c r="A5634" s="85">
        <v>45160.95833331997</v>
      </c>
      <c r="B5634" s="1">
        <v>8</v>
      </c>
      <c r="C5634" s="1">
        <v>23</v>
      </c>
      <c r="D5634" s="1">
        <v>0</v>
      </c>
      <c r="E5634" s="1" t="str">
        <f t="shared" si="884"/>
        <v>Summer</v>
      </c>
      <c r="F5634" s="78">
        <v>1.8344</v>
      </c>
      <c r="G5634" s="79">
        <f t="shared" si="885"/>
        <v>3.4900627039971401</v>
      </c>
      <c r="J5634" s="78">
        <v>0</v>
      </c>
      <c r="K5634" s="80">
        <f t="shared" si="886"/>
        <v>0</v>
      </c>
      <c r="L5634" s="68" t="str">
        <f t="shared" si="879"/>
        <v>Normal</v>
      </c>
      <c r="N5634" s="67">
        <f t="shared" si="880"/>
        <v>0</v>
      </c>
      <c r="O5634" s="67">
        <f t="shared" si="881"/>
        <v>0</v>
      </c>
      <c r="P5634" s="81">
        <f t="shared" si="882"/>
        <v>3.4900627039971401</v>
      </c>
      <c r="Q5634" s="81">
        <f t="shared" si="883"/>
        <v>3.4900627039971401</v>
      </c>
      <c r="S5634" s="1">
        <f t="shared" si="887"/>
        <v>2</v>
      </c>
      <c r="T5634" s="1" t="str">
        <f t="shared" si="888"/>
        <v>Off-Peak</v>
      </c>
    </row>
    <row r="5635" spans="1:20" x14ac:dyDescent="0.25">
      <c r="A5635" s="85">
        <v>45160.999999986634</v>
      </c>
      <c r="B5635" s="1">
        <v>8</v>
      </c>
      <c r="C5635" s="1">
        <v>23</v>
      </c>
      <c r="D5635" s="1">
        <v>1</v>
      </c>
      <c r="E5635" s="1" t="str">
        <f t="shared" si="884"/>
        <v>Summer</v>
      </c>
      <c r="F5635" s="78">
        <v>1.6379999999999999</v>
      </c>
      <c r="G5635" s="79">
        <f t="shared" si="885"/>
        <v>3.1163992090859765</v>
      </c>
      <c r="J5635" s="78">
        <v>0</v>
      </c>
      <c r="K5635" s="80">
        <f t="shared" si="886"/>
        <v>0</v>
      </c>
      <c r="L5635" s="68" t="str">
        <f t="shared" si="879"/>
        <v>Normal</v>
      </c>
      <c r="N5635" s="67">
        <f t="shared" si="880"/>
        <v>0</v>
      </c>
      <c r="O5635" s="67">
        <f t="shared" si="881"/>
        <v>0</v>
      </c>
      <c r="P5635" s="81">
        <f t="shared" si="882"/>
        <v>3.1163992090859765</v>
      </c>
      <c r="Q5635" s="81">
        <f t="shared" si="883"/>
        <v>3.1163992090859765</v>
      </c>
      <c r="S5635" s="1">
        <f t="shared" si="887"/>
        <v>3</v>
      </c>
      <c r="T5635" s="1" t="str">
        <f t="shared" si="888"/>
        <v>Off-Peak</v>
      </c>
    </row>
    <row r="5636" spans="1:20" x14ac:dyDescent="0.25">
      <c r="A5636" s="85">
        <v>45161.041666653298</v>
      </c>
      <c r="B5636" s="1">
        <v>8</v>
      </c>
      <c r="C5636" s="1">
        <v>23</v>
      </c>
      <c r="D5636" s="1">
        <v>2</v>
      </c>
      <c r="E5636" s="1" t="str">
        <f t="shared" si="884"/>
        <v>Summer</v>
      </c>
      <c r="F5636" s="78">
        <v>1.4807999999999999</v>
      </c>
      <c r="G5636" s="79">
        <f t="shared" si="885"/>
        <v>2.8173162080674685</v>
      </c>
      <c r="J5636" s="78">
        <v>0</v>
      </c>
      <c r="K5636" s="80">
        <f t="shared" si="886"/>
        <v>0</v>
      </c>
      <c r="L5636" s="68" t="str">
        <f t="shared" si="879"/>
        <v>Normal</v>
      </c>
      <c r="N5636" s="67">
        <f t="shared" si="880"/>
        <v>0</v>
      </c>
      <c r="O5636" s="67">
        <f t="shared" si="881"/>
        <v>0</v>
      </c>
      <c r="P5636" s="81">
        <f t="shared" si="882"/>
        <v>2.8173162080674685</v>
      </c>
      <c r="Q5636" s="81">
        <f t="shared" si="883"/>
        <v>2.8173162080674685</v>
      </c>
      <c r="S5636" s="1">
        <f t="shared" si="887"/>
        <v>3</v>
      </c>
      <c r="T5636" s="1" t="str">
        <f t="shared" si="888"/>
        <v>Off-Peak</v>
      </c>
    </row>
    <row r="5637" spans="1:20" x14ac:dyDescent="0.25">
      <c r="A5637" s="85">
        <v>45161.083333319963</v>
      </c>
      <c r="B5637" s="1">
        <v>8</v>
      </c>
      <c r="C5637" s="1">
        <v>23</v>
      </c>
      <c r="D5637" s="1">
        <v>3</v>
      </c>
      <c r="E5637" s="1" t="str">
        <f t="shared" si="884"/>
        <v>Summer</v>
      </c>
      <c r="F5637" s="78">
        <v>1.3669</v>
      </c>
      <c r="G5637" s="79">
        <f t="shared" si="885"/>
        <v>2.6006142117824305</v>
      </c>
      <c r="J5637" s="78">
        <v>0</v>
      </c>
      <c r="K5637" s="80">
        <f t="shared" si="886"/>
        <v>0</v>
      </c>
      <c r="L5637" s="68" t="str">
        <f t="shared" si="879"/>
        <v>Normal</v>
      </c>
      <c r="N5637" s="67">
        <f t="shared" si="880"/>
        <v>0</v>
      </c>
      <c r="O5637" s="67">
        <f t="shared" si="881"/>
        <v>0</v>
      </c>
      <c r="P5637" s="81">
        <f t="shared" si="882"/>
        <v>2.6006142117824305</v>
      </c>
      <c r="Q5637" s="81">
        <f t="shared" si="883"/>
        <v>2.6006142117824305</v>
      </c>
      <c r="S5637" s="1">
        <f t="shared" si="887"/>
        <v>3</v>
      </c>
      <c r="T5637" s="1" t="str">
        <f t="shared" si="888"/>
        <v>Off-Peak</v>
      </c>
    </row>
    <row r="5638" spans="1:20" x14ac:dyDescent="0.25">
      <c r="A5638" s="85">
        <v>45161.124999986627</v>
      </c>
      <c r="B5638" s="1">
        <v>8</v>
      </c>
      <c r="C5638" s="1">
        <v>23</v>
      </c>
      <c r="D5638" s="1">
        <v>4</v>
      </c>
      <c r="E5638" s="1" t="str">
        <f t="shared" si="884"/>
        <v>Summer</v>
      </c>
      <c r="F5638" s="78">
        <v>1.2834000000000001</v>
      </c>
      <c r="G5638" s="79">
        <f t="shared" si="885"/>
        <v>2.441750149536595</v>
      </c>
      <c r="J5638" s="78">
        <v>0</v>
      </c>
      <c r="K5638" s="80">
        <f t="shared" si="886"/>
        <v>0</v>
      </c>
      <c r="L5638" s="68" t="str">
        <f t="shared" si="879"/>
        <v>Normal</v>
      </c>
      <c r="N5638" s="67">
        <f t="shared" si="880"/>
        <v>0</v>
      </c>
      <c r="O5638" s="67">
        <f t="shared" si="881"/>
        <v>0</v>
      </c>
      <c r="P5638" s="81">
        <f t="shared" si="882"/>
        <v>2.441750149536595</v>
      </c>
      <c r="Q5638" s="81">
        <f t="shared" si="883"/>
        <v>2.441750149536595</v>
      </c>
      <c r="S5638" s="1">
        <f t="shared" si="887"/>
        <v>3</v>
      </c>
      <c r="T5638" s="1" t="str">
        <f t="shared" si="888"/>
        <v>Off-Peak</v>
      </c>
    </row>
    <row r="5639" spans="1:20" x14ac:dyDescent="0.25">
      <c r="A5639" s="85">
        <v>45161.166666653291</v>
      </c>
      <c r="B5639" s="1">
        <v>8</v>
      </c>
      <c r="C5639" s="1">
        <v>23</v>
      </c>
      <c r="D5639" s="1">
        <v>5</v>
      </c>
      <c r="E5639" s="1" t="str">
        <f t="shared" si="884"/>
        <v>Summer</v>
      </c>
      <c r="F5639" s="78">
        <v>1.2282999999999999</v>
      </c>
      <c r="G5639" s="79">
        <f t="shared" si="885"/>
        <v>2.3369188940905401</v>
      </c>
      <c r="J5639" s="78">
        <v>0</v>
      </c>
      <c r="K5639" s="80">
        <f t="shared" si="886"/>
        <v>0</v>
      </c>
      <c r="L5639" s="68" t="str">
        <f t="shared" si="879"/>
        <v>Normal</v>
      </c>
      <c r="N5639" s="67">
        <f t="shared" si="880"/>
        <v>0</v>
      </c>
      <c r="O5639" s="67">
        <f t="shared" si="881"/>
        <v>0</v>
      </c>
      <c r="P5639" s="81">
        <f t="shared" si="882"/>
        <v>2.3369188940905401</v>
      </c>
      <c r="Q5639" s="81">
        <f t="shared" si="883"/>
        <v>2.3369188940905401</v>
      </c>
      <c r="S5639" s="1">
        <f t="shared" si="887"/>
        <v>3</v>
      </c>
      <c r="T5639" s="1" t="str">
        <f t="shared" si="888"/>
        <v>Off-Peak</v>
      </c>
    </row>
    <row r="5640" spans="1:20" x14ac:dyDescent="0.25">
      <c r="A5640" s="85">
        <v>45161.208333319955</v>
      </c>
      <c r="B5640" s="1">
        <v>8</v>
      </c>
      <c r="C5640" s="1">
        <v>23</v>
      </c>
      <c r="D5640" s="1">
        <v>6</v>
      </c>
      <c r="E5640" s="1" t="str">
        <f t="shared" si="884"/>
        <v>Summer</v>
      </c>
      <c r="F5640" s="78">
        <v>1.2136</v>
      </c>
      <c r="G5640" s="79">
        <f t="shared" si="885"/>
        <v>2.3089512088807944</v>
      </c>
      <c r="J5640" s="78">
        <v>5.2664999999999997E-2</v>
      </c>
      <c r="K5640" s="80">
        <f t="shared" si="886"/>
        <v>5.2664999999999997E-2</v>
      </c>
      <c r="L5640" s="68" t="str">
        <f t="shared" si="879"/>
        <v>Normal</v>
      </c>
      <c r="N5640" s="67">
        <f t="shared" si="880"/>
        <v>0</v>
      </c>
      <c r="O5640" s="67">
        <f t="shared" si="881"/>
        <v>5.2664999999999997E-2</v>
      </c>
      <c r="P5640" s="81">
        <f t="shared" si="882"/>
        <v>2.2562862088807942</v>
      </c>
      <c r="Q5640" s="81">
        <f t="shared" si="883"/>
        <v>2.2562862088807942</v>
      </c>
      <c r="S5640" s="1">
        <f t="shared" si="887"/>
        <v>3</v>
      </c>
      <c r="T5640" s="1" t="str">
        <f t="shared" si="888"/>
        <v>Peak</v>
      </c>
    </row>
    <row r="5641" spans="1:20" x14ac:dyDescent="0.25">
      <c r="A5641" s="85">
        <v>45161.24999998662</v>
      </c>
      <c r="B5641" s="1">
        <v>8</v>
      </c>
      <c r="C5641" s="1">
        <v>23</v>
      </c>
      <c r="D5641" s="1">
        <v>7</v>
      </c>
      <c r="E5641" s="1" t="str">
        <f t="shared" si="884"/>
        <v>Summer</v>
      </c>
      <c r="F5641" s="78">
        <v>1.2565999999999999</v>
      </c>
      <c r="G5641" s="79">
        <f t="shared" si="885"/>
        <v>2.3907614445283505</v>
      </c>
      <c r="J5641" s="78">
        <v>1.051779</v>
      </c>
      <c r="K5641" s="80">
        <f t="shared" si="886"/>
        <v>1.051779</v>
      </c>
      <c r="L5641" s="68" t="str">
        <f t="shared" si="879"/>
        <v>Normal</v>
      </c>
      <c r="N5641" s="67">
        <f t="shared" si="880"/>
        <v>0</v>
      </c>
      <c r="O5641" s="67">
        <f t="shared" si="881"/>
        <v>1.051779</v>
      </c>
      <c r="P5641" s="81">
        <f t="shared" si="882"/>
        <v>1.3389824445283505</v>
      </c>
      <c r="Q5641" s="81">
        <f t="shared" si="883"/>
        <v>1.3389824445283505</v>
      </c>
      <c r="S5641" s="1">
        <f t="shared" si="887"/>
        <v>3</v>
      </c>
      <c r="T5641" s="1" t="str">
        <f t="shared" si="888"/>
        <v>Peak</v>
      </c>
    </row>
    <row r="5642" spans="1:20" x14ac:dyDescent="0.25">
      <c r="A5642" s="85">
        <v>45161.291666653284</v>
      </c>
      <c r="B5642" s="1">
        <v>8</v>
      </c>
      <c r="C5642" s="1">
        <v>23</v>
      </c>
      <c r="D5642" s="1">
        <v>8</v>
      </c>
      <c r="E5642" s="1" t="str">
        <f t="shared" si="884"/>
        <v>Summer</v>
      </c>
      <c r="F5642" s="78">
        <v>1.3843000000000001</v>
      </c>
      <c r="G5642" s="79">
        <f t="shared" si="885"/>
        <v>2.6337188187653955</v>
      </c>
      <c r="J5642" s="78">
        <v>2.7747190000000002</v>
      </c>
      <c r="K5642" s="80">
        <f t="shared" si="886"/>
        <v>2.7747190000000002</v>
      </c>
      <c r="L5642" s="68" t="str">
        <f t="shared" si="879"/>
        <v>Normal</v>
      </c>
      <c r="N5642" s="67">
        <f t="shared" si="880"/>
        <v>0.14100018123460467</v>
      </c>
      <c r="O5642" s="67">
        <f t="shared" si="881"/>
        <v>2.6337188187653955</v>
      </c>
      <c r="P5642" s="81">
        <f t="shared" si="882"/>
        <v>0</v>
      </c>
      <c r="Q5642" s="81">
        <f t="shared" si="883"/>
        <v>-0.14100018123460467</v>
      </c>
      <c r="S5642" s="1">
        <f t="shared" si="887"/>
        <v>3</v>
      </c>
      <c r="T5642" s="1" t="str">
        <f t="shared" si="888"/>
        <v>Peak</v>
      </c>
    </row>
    <row r="5643" spans="1:20" x14ac:dyDescent="0.25">
      <c r="A5643" s="85">
        <v>45161.333333319948</v>
      </c>
      <c r="B5643" s="1">
        <v>8</v>
      </c>
      <c r="C5643" s="1">
        <v>23</v>
      </c>
      <c r="D5643" s="1">
        <v>9</v>
      </c>
      <c r="E5643" s="1" t="str">
        <f t="shared" si="884"/>
        <v>Summer</v>
      </c>
      <c r="F5643" s="78">
        <v>1.5724</v>
      </c>
      <c r="G5643" s="79">
        <f t="shared" si="885"/>
        <v>2.9915910356329607</v>
      </c>
      <c r="J5643" s="78">
        <v>4.2579640000000003</v>
      </c>
      <c r="K5643" s="80">
        <f t="shared" si="886"/>
        <v>4.2579640000000003</v>
      </c>
      <c r="L5643" s="68" t="str">
        <f t="shared" si="879"/>
        <v>Normal</v>
      </c>
      <c r="N5643" s="67">
        <f t="shared" si="880"/>
        <v>1.2663729643670396</v>
      </c>
      <c r="O5643" s="67">
        <f t="shared" si="881"/>
        <v>2.9915910356329607</v>
      </c>
      <c r="P5643" s="81">
        <f t="shared" si="882"/>
        <v>0</v>
      </c>
      <c r="Q5643" s="81">
        <f t="shared" si="883"/>
        <v>-1.2663729643670396</v>
      </c>
      <c r="S5643" s="1">
        <f t="shared" si="887"/>
        <v>3</v>
      </c>
      <c r="T5643" s="1" t="str">
        <f t="shared" si="888"/>
        <v>Peak</v>
      </c>
    </row>
    <row r="5644" spans="1:20" x14ac:dyDescent="0.25">
      <c r="A5644" s="85">
        <v>45161.374999986612</v>
      </c>
      <c r="B5644" s="1">
        <v>8</v>
      </c>
      <c r="C5644" s="1">
        <v>23</v>
      </c>
      <c r="D5644" s="1">
        <v>10</v>
      </c>
      <c r="E5644" s="1" t="str">
        <f t="shared" si="884"/>
        <v>Summer</v>
      </c>
      <c r="F5644" s="78">
        <v>1.8503000000000001</v>
      </c>
      <c r="G5644" s="79">
        <f t="shared" si="885"/>
        <v>3.5203134655505388</v>
      </c>
      <c r="J5644" s="78">
        <v>5.3831130000000007</v>
      </c>
      <c r="K5644" s="80">
        <f t="shared" si="886"/>
        <v>5.3831130000000007</v>
      </c>
      <c r="L5644" s="68" t="str">
        <f t="shared" si="879"/>
        <v>Normal</v>
      </c>
      <c r="N5644" s="67">
        <f t="shared" si="880"/>
        <v>1.8627995344494619</v>
      </c>
      <c r="O5644" s="67">
        <f t="shared" si="881"/>
        <v>3.5203134655505388</v>
      </c>
      <c r="P5644" s="81">
        <f t="shared" si="882"/>
        <v>0</v>
      </c>
      <c r="Q5644" s="81">
        <f t="shared" si="883"/>
        <v>-1.8627995344494619</v>
      </c>
      <c r="S5644" s="1">
        <f t="shared" si="887"/>
        <v>3</v>
      </c>
      <c r="T5644" s="1" t="str">
        <f t="shared" si="888"/>
        <v>Peak</v>
      </c>
    </row>
    <row r="5645" spans="1:20" x14ac:dyDescent="0.25">
      <c r="A5645" s="85">
        <v>45161.416666653276</v>
      </c>
      <c r="B5645" s="1">
        <v>8</v>
      </c>
      <c r="C5645" s="1">
        <v>23</v>
      </c>
      <c r="D5645" s="1">
        <v>11</v>
      </c>
      <c r="E5645" s="1" t="str">
        <f t="shared" si="884"/>
        <v>Summer</v>
      </c>
      <c r="F5645" s="78">
        <v>2.1663000000000001</v>
      </c>
      <c r="G5645" s="79">
        <f t="shared" si="885"/>
        <v>4.1215235693790913</v>
      </c>
      <c r="J5645" s="78">
        <v>6.1583509999999997</v>
      </c>
      <c r="K5645" s="80">
        <f t="shared" si="886"/>
        <v>6.1583509999999997</v>
      </c>
      <c r="L5645" s="68" t="str">
        <f t="shared" si="879"/>
        <v>Normal</v>
      </c>
      <c r="N5645" s="67">
        <f t="shared" si="880"/>
        <v>2.0368274306209084</v>
      </c>
      <c r="O5645" s="67">
        <f t="shared" si="881"/>
        <v>4.1215235693790913</v>
      </c>
      <c r="P5645" s="81">
        <f t="shared" si="882"/>
        <v>0</v>
      </c>
      <c r="Q5645" s="81">
        <f t="shared" si="883"/>
        <v>-2.0368274306209084</v>
      </c>
      <c r="S5645" s="1">
        <f t="shared" si="887"/>
        <v>3</v>
      </c>
      <c r="T5645" s="1" t="str">
        <f t="shared" si="888"/>
        <v>Peak</v>
      </c>
    </row>
    <row r="5646" spans="1:20" x14ac:dyDescent="0.25">
      <c r="A5646" s="85">
        <v>45161.458333319941</v>
      </c>
      <c r="B5646" s="1">
        <v>8</v>
      </c>
      <c r="C5646" s="1">
        <v>23</v>
      </c>
      <c r="D5646" s="1">
        <v>12</v>
      </c>
      <c r="E5646" s="1" t="str">
        <f t="shared" si="884"/>
        <v>Summer</v>
      </c>
      <c r="F5646" s="78">
        <v>2.4670000000000001</v>
      </c>
      <c r="G5646" s="79">
        <f t="shared" si="885"/>
        <v>4.6936244498260713</v>
      </c>
      <c r="J5646" s="78">
        <v>6.5407659999999996</v>
      </c>
      <c r="K5646" s="80">
        <f t="shared" si="886"/>
        <v>6.5407659999999996</v>
      </c>
      <c r="L5646" s="68" t="str">
        <f t="shared" si="879"/>
        <v>Normal</v>
      </c>
      <c r="N5646" s="67">
        <f t="shared" si="880"/>
        <v>1.8471415501739283</v>
      </c>
      <c r="O5646" s="67">
        <f t="shared" si="881"/>
        <v>4.6936244498260713</v>
      </c>
      <c r="P5646" s="81">
        <f t="shared" si="882"/>
        <v>0</v>
      </c>
      <c r="Q5646" s="81">
        <f t="shared" si="883"/>
        <v>-1.8471415501739283</v>
      </c>
      <c r="S5646" s="1">
        <f t="shared" si="887"/>
        <v>3</v>
      </c>
      <c r="T5646" s="1" t="str">
        <f t="shared" si="888"/>
        <v>Peak</v>
      </c>
    </row>
    <row r="5647" spans="1:20" x14ac:dyDescent="0.25">
      <c r="A5647" s="85">
        <v>45161.499999986605</v>
      </c>
      <c r="B5647" s="1">
        <v>8</v>
      </c>
      <c r="C5647" s="1">
        <v>23</v>
      </c>
      <c r="D5647" s="1">
        <v>13</v>
      </c>
      <c r="E5647" s="1" t="str">
        <f t="shared" si="884"/>
        <v>Summer</v>
      </c>
      <c r="F5647" s="78">
        <v>2.7199</v>
      </c>
      <c r="G5647" s="79">
        <f t="shared" si="885"/>
        <v>5.1747827892508838</v>
      </c>
      <c r="J5647" s="78">
        <v>6.5215060000000005</v>
      </c>
      <c r="K5647" s="80">
        <f t="shared" si="886"/>
        <v>6.5215060000000005</v>
      </c>
      <c r="L5647" s="68" t="str">
        <f t="shared" si="879"/>
        <v>Normal</v>
      </c>
      <c r="N5647" s="67">
        <f t="shared" si="880"/>
        <v>1.3467232107491167</v>
      </c>
      <c r="O5647" s="67">
        <f t="shared" si="881"/>
        <v>5.1747827892508838</v>
      </c>
      <c r="P5647" s="81">
        <f t="shared" si="882"/>
        <v>0</v>
      </c>
      <c r="Q5647" s="81">
        <f t="shared" si="883"/>
        <v>-1.3467232107491167</v>
      </c>
      <c r="S5647" s="1">
        <f t="shared" si="887"/>
        <v>3</v>
      </c>
      <c r="T5647" s="1" t="str">
        <f t="shared" si="888"/>
        <v>Peak</v>
      </c>
    </row>
    <row r="5648" spans="1:20" x14ac:dyDescent="0.25">
      <c r="A5648" s="85">
        <v>45161.541666653269</v>
      </c>
      <c r="B5648" s="1">
        <v>8</v>
      </c>
      <c r="C5648" s="1">
        <v>23</v>
      </c>
      <c r="D5648" s="1">
        <v>14</v>
      </c>
      <c r="E5648" s="1" t="str">
        <f t="shared" si="884"/>
        <v>Summer</v>
      </c>
      <c r="F5648" s="78">
        <v>2.9247000000000001</v>
      </c>
      <c r="G5648" s="79">
        <f t="shared" si="885"/>
        <v>5.5644278185676166</v>
      </c>
      <c r="J5648" s="78">
        <v>6.0933739999999998</v>
      </c>
      <c r="K5648" s="80">
        <f t="shared" si="886"/>
        <v>6.0933739999999998</v>
      </c>
      <c r="L5648" s="68" t="str">
        <f t="shared" si="879"/>
        <v>Normal</v>
      </c>
      <c r="N5648" s="67">
        <f t="shared" si="880"/>
        <v>0.52894618143238326</v>
      </c>
      <c r="O5648" s="67">
        <f t="shared" si="881"/>
        <v>5.5644278185676166</v>
      </c>
      <c r="P5648" s="81">
        <f t="shared" si="882"/>
        <v>0</v>
      </c>
      <c r="Q5648" s="81">
        <f t="shared" si="883"/>
        <v>-0.52894618143238326</v>
      </c>
      <c r="S5648" s="1">
        <f t="shared" si="887"/>
        <v>3</v>
      </c>
      <c r="T5648" s="1" t="str">
        <f t="shared" si="888"/>
        <v>Peak</v>
      </c>
    </row>
    <row r="5649" spans="1:20" x14ac:dyDescent="0.25">
      <c r="A5649" s="85">
        <v>45161.583333319933</v>
      </c>
      <c r="B5649" s="1">
        <v>8</v>
      </c>
      <c r="C5649" s="1">
        <v>23</v>
      </c>
      <c r="D5649" s="1">
        <v>15</v>
      </c>
      <c r="E5649" s="1" t="str">
        <f t="shared" si="884"/>
        <v>Summer</v>
      </c>
      <c r="F5649" s="78">
        <v>3.0882999999999998</v>
      </c>
      <c r="G5649" s="79">
        <f t="shared" si="885"/>
        <v>5.8756872267522713</v>
      </c>
      <c r="J5649" s="78">
        <v>5.2679770000000001</v>
      </c>
      <c r="K5649" s="80">
        <f t="shared" si="886"/>
        <v>5.2679770000000001</v>
      </c>
      <c r="L5649" s="68" t="str">
        <f t="shared" si="879"/>
        <v>Normal</v>
      </c>
      <c r="N5649" s="67">
        <f t="shared" si="880"/>
        <v>0</v>
      </c>
      <c r="O5649" s="67">
        <f t="shared" si="881"/>
        <v>5.2679770000000001</v>
      </c>
      <c r="P5649" s="81">
        <f t="shared" si="882"/>
        <v>0.60771022675227115</v>
      </c>
      <c r="Q5649" s="81">
        <f t="shared" si="883"/>
        <v>0.60771022675227115</v>
      </c>
      <c r="S5649" s="1">
        <f t="shared" si="887"/>
        <v>3</v>
      </c>
      <c r="T5649" s="1" t="str">
        <f t="shared" si="888"/>
        <v>Peak</v>
      </c>
    </row>
    <row r="5650" spans="1:20" x14ac:dyDescent="0.25">
      <c r="A5650" s="85">
        <v>45161.624999986598</v>
      </c>
      <c r="B5650" s="1">
        <v>8</v>
      </c>
      <c r="C5650" s="1">
        <v>23</v>
      </c>
      <c r="D5650" s="1">
        <v>16</v>
      </c>
      <c r="E5650" s="1" t="str">
        <f t="shared" si="884"/>
        <v>Summer</v>
      </c>
      <c r="F5650" s="78">
        <v>3.2374000000000001</v>
      </c>
      <c r="G5650" s="79">
        <f t="shared" si="885"/>
        <v>6.1593594624511239</v>
      </c>
      <c r="J5650" s="78">
        <v>4.0509399999999998</v>
      </c>
      <c r="K5650" s="80">
        <f t="shared" si="886"/>
        <v>4.0509399999999998</v>
      </c>
      <c r="L5650" s="68" t="str">
        <f t="shared" si="879"/>
        <v>Normal</v>
      </c>
      <c r="N5650" s="67">
        <f t="shared" si="880"/>
        <v>0</v>
      </c>
      <c r="O5650" s="67">
        <f t="shared" si="881"/>
        <v>4.0509399999999998</v>
      </c>
      <c r="P5650" s="81">
        <f t="shared" si="882"/>
        <v>2.1084194624511241</v>
      </c>
      <c r="Q5650" s="81">
        <f t="shared" si="883"/>
        <v>2.1084194624511241</v>
      </c>
      <c r="S5650" s="1">
        <f t="shared" si="887"/>
        <v>3</v>
      </c>
      <c r="T5650" s="1" t="str">
        <f t="shared" si="888"/>
        <v>Peak</v>
      </c>
    </row>
    <row r="5651" spans="1:20" x14ac:dyDescent="0.25">
      <c r="A5651" s="85">
        <v>45161.666666653262</v>
      </c>
      <c r="B5651" s="1">
        <v>8</v>
      </c>
      <c r="C5651" s="1">
        <v>23</v>
      </c>
      <c r="D5651" s="1">
        <v>17</v>
      </c>
      <c r="E5651" s="1" t="str">
        <f t="shared" si="884"/>
        <v>Summer</v>
      </c>
      <c r="F5651" s="78">
        <v>3.3506</v>
      </c>
      <c r="G5651" s="79">
        <f t="shared" si="885"/>
        <v>6.3747296642023645</v>
      </c>
      <c r="J5651" s="78">
        <v>2.4406660000000002</v>
      </c>
      <c r="K5651" s="80">
        <f t="shared" si="886"/>
        <v>2.4406660000000002</v>
      </c>
      <c r="L5651" s="68" t="str">
        <f t="shared" ref="L5651:L5714" si="889">IF(AND(D5651&gt;=$C$2,D5651&lt;=$C$3,E5651="Summer"),"MaxDis","Normal")</f>
        <v>Normal</v>
      </c>
      <c r="N5651" s="67">
        <f t="shared" ref="N5651:N5714" si="890">IF(K5651-G5651&lt;0,0,K5651-G5651)</f>
        <v>0</v>
      </c>
      <c r="O5651" s="67">
        <f t="shared" ref="O5651:O5714" si="891">K5651-N5651</f>
        <v>2.4406660000000002</v>
      </c>
      <c r="P5651" s="81">
        <f t="shared" ref="P5651:P5714" si="892">MAX(0,G5651-O5651)</f>
        <v>3.9340636642023643</v>
      </c>
      <c r="Q5651" s="81">
        <f t="shared" ref="Q5651:Q5714" si="893">G5651-K5651</f>
        <v>3.9340636642023643</v>
      </c>
      <c r="S5651" s="1">
        <f t="shared" si="887"/>
        <v>3</v>
      </c>
      <c r="T5651" s="1" t="str">
        <f t="shared" si="888"/>
        <v>Peak</v>
      </c>
    </row>
    <row r="5652" spans="1:20" x14ac:dyDescent="0.25">
      <c r="A5652" s="85">
        <v>45161.708333319926</v>
      </c>
      <c r="B5652" s="1">
        <v>8</v>
      </c>
      <c r="C5652" s="1">
        <v>23</v>
      </c>
      <c r="D5652" s="1">
        <v>18</v>
      </c>
      <c r="E5652" s="1" t="str">
        <f t="shared" ref="E5652:E5715" si="894">IF(AND(B5652&gt;=$C$5,B5652&lt;=$C$6),"Summer","Non-Summer")</f>
        <v>Summer</v>
      </c>
      <c r="F5652" s="78">
        <v>3.4037999999999999</v>
      </c>
      <c r="G5652" s="79">
        <f t="shared" ref="G5652:G5715" si="895">F5652*$G$13</f>
        <v>6.475946048770969</v>
      </c>
      <c r="J5652" s="78">
        <v>0.70163300000000006</v>
      </c>
      <c r="K5652" s="80">
        <f t="shared" ref="K5652:K5715" si="896">J5652*$K$13</f>
        <v>0.70163300000000006</v>
      </c>
      <c r="L5652" s="68" t="str">
        <f t="shared" si="889"/>
        <v>Normal</v>
      </c>
      <c r="N5652" s="67">
        <f t="shared" si="890"/>
        <v>0</v>
      </c>
      <c r="O5652" s="67">
        <f t="shared" si="891"/>
        <v>0.70163300000000006</v>
      </c>
      <c r="P5652" s="81">
        <f t="shared" si="892"/>
        <v>5.7743130487709688</v>
      </c>
      <c r="Q5652" s="81">
        <f t="shared" si="893"/>
        <v>5.7743130487709688</v>
      </c>
      <c r="S5652" s="1">
        <f t="shared" ref="S5652:S5715" si="897">WEEKDAY(A5652,2)</f>
        <v>3</v>
      </c>
      <c r="T5652" s="1" t="str">
        <f t="shared" ref="T5652:T5715" si="898">IF(S5652&gt;5,"Off-Peak",IF(AND(D5652&gt;=$C$7,D5652&lt;$C$8),"Peak","Off-Peak"))</f>
        <v>Peak</v>
      </c>
    </row>
    <row r="5653" spans="1:20" x14ac:dyDescent="0.25">
      <c r="A5653" s="85">
        <v>45161.74999998659</v>
      </c>
      <c r="B5653" s="1">
        <v>8</v>
      </c>
      <c r="C5653" s="1">
        <v>23</v>
      </c>
      <c r="D5653" s="1">
        <v>19</v>
      </c>
      <c r="E5653" s="1" t="str">
        <f t="shared" si="894"/>
        <v>Summer</v>
      </c>
      <c r="F5653" s="78">
        <v>3.3677000000000001</v>
      </c>
      <c r="G5653" s="79">
        <f t="shared" si="895"/>
        <v>6.4072635020994158</v>
      </c>
      <c r="J5653" s="78">
        <v>1.3311E-2</v>
      </c>
      <c r="K5653" s="80">
        <f t="shared" si="896"/>
        <v>1.3311E-2</v>
      </c>
      <c r="L5653" s="68" t="str">
        <f t="shared" si="889"/>
        <v>Normal</v>
      </c>
      <c r="N5653" s="67">
        <f t="shared" si="890"/>
        <v>0</v>
      </c>
      <c r="O5653" s="67">
        <f t="shared" si="891"/>
        <v>1.3311E-2</v>
      </c>
      <c r="P5653" s="81">
        <f t="shared" si="892"/>
        <v>6.3939525020994159</v>
      </c>
      <c r="Q5653" s="81">
        <f t="shared" si="893"/>
        <v>6.3939525020994159</v>
      </c>
      <c r="S5653" s="1">
        <f t="shared" si="897"/>
        <v>3</v>
      </c>
      <c r="T5653" s="1" t="str">
        <f t="shared" si="898"/>
        <v>Peak</v>
      </c>
    </row>
    <row r="5654" spans="1:20" x14ac:dyDescent="0.25">
      <c r="A5654" s="85">
        <v>45161.791666653255</v>
      </c>
      <c r="B5654" s="1">
        <v>8</v>
      </c>
      <c r="C5654" s="1">
        <v>23</v>
      </c>
      <c r="D5654" s="1">
        <v>20</v>
      </c>
      <c r="E5654" s="1" t="str">
        <f t="shared" si="894"/>
        <v>Summer</v>
      </c>
      <c r="F5654" s="78">
        <v>3.2557</v>
      </c>
      <c r="G5654" s="79">
        <f t="shared" si="895"/>
        <v>6.1941763766918276</v>
      </c>
      <c r="J5654" s="78">
        <v>0</v>
      </c>
      <c r="K5654" s="80">
        <f t="shared" si="896"/>
        <v>0</v>
      </c>
      <c r="L5654" s="68" t="str">
        <f t="shared" si="889"/>
        <v>Normal</v>
      </c>
      <c r="N5654" s="67">
        <f t="shared" si="890"/>
        <v>0</v>
      </c>
      <c r="O5654" s="67">
        <f t="shared" si="891"/>
        <v>0</v>
      </c>
      <c r="P5654" s="81">
        <f t="shared" si="892"/>
        <v>6.1941763766918276</v>
      </c>
      <c r="Q5654" s="81">
        <f t="shared" si="893"/>
        <v>6.1941763766918276</v>
      </c>
      <c r="S5654" s="1">
        <f t="shared" si="897"/>
        <v>3</v>
      </c>
      <c r="T5654" s="1" t="str">
        <f t="shared" si="898"/>
        <v>Peak</v>
      </c>
    </row>
    <row r="5655" spans="1:20" x14ac:dyDescent="0.25">
      <c r="A5655" s="85">
        <v>45161.833333319919</v>
      </c>
      <c r="B5655" s="1">
        <v>8</v>
      </c>
      <c r="C5655" s="1">
        <v>23</v>
      </c>
      <c r="D5655" s="1">
        <v>21</v>
      </c>
      <c r="E5655" s="1" t="str">
        <f t="shared" si="894"/>
        <v>Summer</v>
      </c>
      <c r="F5655" s="78">
        <v>3.1758999999999999</v>
      </c>
      <c r="G5655" s="79">
        <f t="shared" si="895"/>
        <v>6.0423517998389213</v>
      </c>
      <c r="J5655" s="78">
        <v>0</v>
      </c>
      <c r="K5655" s="80">
        <f t="shared" si="896"/>
        <v>0</v>
      </c>
      <c r="L5655" s="68" t="str">
        <f t="shared" si="889"/>
        <v>Normal</v>
      </c>
      <c r="N5655" s="67">
        <f t="shared" si="890"/>
        <v>0</v>
      </c>
      <c r="O5655" s="67">
        <f t="shared" si="891"/>
        <v>0</v>
      </c>
      <c r="P5655" s="81">
        <f t="shared" si="892"/>
        <v>6.0423517998389213</v>
      </c>
      <c r="Q5655" s="81">
        <f t="shared" si="893"/>
        <v>6.0423517998389213</v>
      </c>
      <c r="S5655" s="1">
        <f t="shared" si="897"/>
        <v>3</v>
      </c>
      <c r="T5655" s="1" t="str">
        <f t="shared" si="898"/>
        <v>Peak</v>
      </c>
    </row>
    <row r="5656" spans="1:20" x14ac:dyDescent="0.25">
      <c r="A5656" s="85">
        <v>45161.874999986583</v>
      </c>
      <c r="B5656" s="1">
        <v>8</v>
      </c>
      <c r="C5656" s="1">
        <v>23</v>
      </c>
      <c r="D5656" s="1">
        <v>22</v>
      </c>
      <c r="E5656" s="1" t="str">
        <f t="shared" si="894"/>
        <v>Summer</v>
      </c>
      <c r="F5656" s="78">
        <v>3.0306000000000002</v>
      </c>
      <c r="G5656" s="79">
        <f t="shared" si="895"/>
        <v>5.7659093058949704</v>
      </c>
      <c r="J5656" s="78">
        <v>0</v>
      </c>
      <c r="K5656" s="80">
        <f t="shared" si="896"/>
        <v>0</v>
      </c>
      <c r="L5656" s="68" t="str">
        <f t="shared" si="889"/>
        <v>Normal</v>
      </c>
      <c r="N5656" s="67">
        <f t="shared" si="890"/>
        <v>0</v>
      </c>
      <c r="O5656" s="67">
        <f t="shared" si="891"/>
        <v>0</v>
      </c>
      <c r="P5656" s="81">
        <f t="shared" si="892"/>
        <v>5.7659093058949704</v>
      </c>
      <c r="Q5656" s="81">
        <f t="shared" si="893"/>
        <v>5.7659093058949704</v>
      </c>
      <c r="S5656" s="1">
        <f t="shared" si="897"/>
        <v>3</v>
      </c>
      <c r="T5656" s="1" t="str">
        <f t="shared" si="898"/>
        <v>Off-Peak</v>
      </c>
    </row>
    <row r="5657" spans="1:20" x14ac:dyDescent="0.25">
      <c r="A5657" s="85">
        <v>45161.916666653247</v>
      </c>
      <c r="B5657" s="1">
        <v>8</v>
      </c>
      <c r="C5657" s="1">
        <v>23</v>
      </c>
      <c r="D5657" s="1">
        <v>23</v>
      </c>
      <c r="E5657" s="1" t="str">
        <f t="shared" si="894"/>
        <v>Summer</v>
      </c>
      <c r="F5657" s="78">
        <v>2.8125</v>
      </c>
      <c r="G5657" s="79">
        <f t="shared" si="895"/>
        <v>5.3509601804360862</v>
      </c>
      <c r="J5657" s="78">
        <v>0</v>
      </c>
      <c r="K5657" s="80">
        <f t="shared" si="896"/>
        <v>0</v>
      </c>
      <c r="L5657" s="68" t="str">
        <f t="shared" si="889"/>
        <v>Normal</v>
      </c>
      <c r="N5657" s="67">
        <f t="shared" si="890"/>
        <v>0</v>
      </c>
      <c r="O5657" s="67">
        <f t="shared" si="891"/>
        <v>0</v>
      </c>
      <c r="P5657" s="81">
        <f t="shared" si="892"/>
        <v>5.3509601804360862</v>
      </c>
      <c r="Q5657" s="81">
        <f t="shared" si="893"/>
        <v>5.3509601804360862</v>
      </c>
      <c r="S5657" s="1">
        <f t="shared" si="897"/>
        <v>3</v>
      </c>
      <c r="T5657" s="1" t="str">
        <f t="shared" si="898"/>
        <v>Off-Peak</v>
      </c>
    </row>
    <row r="5658" spans="1:20" x14ac:dyDescent="0.25">
      <c r="A5658" s="85">
        <v>45161.958333319912</v>
      </c>
      <c r="B5658" s="1">
        <v>8</v>
      </c>
      <c r="C5658" s="1">
        <v>24</v>
      </c>
      <c r="D5658" s="1">
        <v>0</v>
      </c>
      <c r="E5658" s="1" t="str">
        <f t="shared" si="894"/>
        <v>Summer</v>
      </c>
      <c r="F5658" s="78">
        <v>2.56</v>
      </c>
      <c r="G5658" s="79">
        <f t="shared" si="895"/>
        <v>4.8705628664591574</v>
      </c>
      <c r="J5658" s="78">
        <v>0</v>
      </c>
      <c r="K5658" s="80">
        <f t="shared" si="896"/>
        <v>0</v>
      </c>
      <c r="L5658" s="68" t="str">
        <f t="shared" si="889"/>
        <v>Normal</v>
      </c>
      <c r="N5658" s="67">
        <f t="shared" si="890"/>
        <v>0</v>
      </c>
      <c r="O5658" s="67">
        <f t="shared" si="891"/>
        <v>0</v>
      </c>
      <c r="P5658" s="81">
        <f t="shared" si="892"/>
        <v>4.8705628664591574</v>
      </c>
      <c r="Q5658" s="81">
        <f t="shared" si="893"/>
        <v>4.8705628664591574</v>
      </c>
      <c r="S5658" s="1">
        <f t="shared" si="897"/>
        <v>3</v>
      </c>
      <c r="T5658" s="1" t="str">
        <f t="shared" si="898"/>
        <v>Off-Peak</v>
      </c>
    </row>
    <row r="5659" spans="1:20" x14ac:dyDescent="0.25">
      <c r="A5659" s="85">
        <v>45161.999999986576</v>
      </c>
      <c r="B5659" s="1">
        <v>8</v>
      </c>
      <c r="C5659" s="1">
        <v>24</v>
      </c>
      <c r="D5659" s="1">
        <v>1</v>
      </c>
      <c r="E5659" s="1" t="str">
        <f t="shared" si="894"/>
        <v>Summer</v>
      </c>
      <c r="F5659" s="78">
        <v>2.3713000000000002</v>
      </c>
      <c r="G5659" s="79">
        <f t="shared" si="895"/>
        <v>4.5115491114197663</v>
      </c>
      <c r="J5659" s="78">
        <v>0</v>
      </c>
      <c r="K5659" s="80">
        <f t="shared" si="896"/>
        <v>0</v>
      </c>
      <c r="L5659" s="68" t="str">
        <f t="shared" si="889"/>
        <v>Normal</v>
      </c>
      <c r="N5659" s="67">
        <f t="shared" si="890"/>
        <v>0</v>
      </c>
      <c r="O5659" s="67">
        <f t="shared" si="891"/>
        <v>0</v>
      </c>
      <c r="P5659" s="81">
        <f t="shared" si="892"/>
        <v>4.5115491114197663</v>
      </c>
      <c r="Q5659" s="81">
        <f t="shared" si="893"/>
        <v>4.5115491114197663</v>
      </c>
      <c r="S5659" s="1">
        <f t="shared" si="897"/>
        <v>4</v>
      </c>
      <c r="T5659" s="1" t="str">
        <f t="shared" si="898"/>
        <v>Off-Peak</v>
      </c>
    </row>
    <row r="5660" spans="1:20" x14ac:dyDescent="0.25">
      <c r="A5660" s="85">
        <v>45162.04166665324</v>
      </c>
      <c r="B5660" s="1">
        <v>8</v>
      </c>
      <c r="C5660" s="1">
        <v>24</v>
      </c>
      <c r="D5660" s="1">
        <v>2</v>
      </c>
      <c r="E5660" s="1" t="str">
        <f t="shared" si="894"/>
        <v>Summer</v>
      </c>
      <c r="F5660" s="78">
        <v>2.1837</v>
      </c>
      <c r="G5660" s="79">
        <f t="shared" si="895"/>
        <v>4.1546281763620554</v>
      </c>
      <c r="J5660" s="78">
        <v>0</v>
      </c>
      <c r="K5660" s="80">
        <f t="shared" si="896"/>
        <v>0</v>
      </c>
      <c r="L5660" s="68" t="str">
        <f t="shared" si="889"/>
        <v>Normal</v>
      </c>
      <c r="N5660" s="67">
        <f t="shared" si="890"/>
        <v>0</v>
      </c>
      <c r="O5660" s="67">
        <f t="shared" si="891"/>
        <v>0</v>
      </c>
      <c r="P5660" s="81">
        <f t="shared" si="892"/>
        <v>4.1546281763620554</v>
      </c>
      <c r="Q5660" s="81">
        <f t="shared" si="893"/>
        <v>4.1546281763620554</v>
      </c>
      <c r="S5660" s="1">
        <f t="shared" si="897"/>
        <v>4</v>
      </c>
      <c r="T5660" s="1" t="str">
        <f t="shared" si="898"/>
        <v>Off-Peak</v>
      </c>
    </row>
    <row r="5661" spans="1:20" x14ac:dyDescent="0.25">
      <c r="A5661" s="85">
        <v>45162.083333319904</v>
      </c>
      <c r="B5661" s="1">
        <v>8</v>
      </c>
      <c r="C5661" s="1">
        <v>24</v>
      </c>
      <c r="D5661" s="1">
        <v>3</v>
      </c>
      <c r="E5661" s="1" t="str">
        <f t="shared" si="894"/>
        <v>Summer</v>
      </c>
      <c r="F5661" s="78">
        <v>2.0283000000000002</v>
      </c>
      <c r="G5661" s="79">
        <f t="shared" si="895"/>
        <v>3.8589697898590276</v>
      </c>
      <c r="J5661" s="78">
        <v>0</v>
      </c>
      <c r="K5661" s="80">
        <f t="shared" si="896"/>
        <v>0</v>
      </c>
      <c r="L5661" s="68" t="str">
        <f t="shared" si="889"/>
        <v>Normal</v>
      </c>
      <c r="N5661" s="67">
        <f t="shared" si="890"/>
        <v>0</v>
      </c>
      <c r="O5661" s="67">
        <f t="shared" si="891"/>
        <v>0</v>
      </c>
      <c r="P5661" s="81">
        <f t="shared" si="892"/>
        <v>3.8589697898590276</v>
      </c>
      <c r="Q5661" s="81">
        <f t="shared" si="893"/>
        <v>3.8589697898590276</v>
      </c>
      <c r="S5661" s="1">
        <f t="shared" si="897"/>
        <v>4</v>
      </c>
      <c r="T5661" s="1" t="str">
        <f t="shared" si="898"/>
        <v>Off-Peak</v>
      </c>
    </row>
    <row r="5662" spans="1:20" x14ac:dyDescent="0.25">
      <c r="A5662" s="85">
        <v>45162.124999986569</v>
      </c>
      <c r="B5662" s="1">
        <v>8</v>
      </c>
      <c r="C5662" s="1">
        <v>24</v>
      </c>
      <c r="D5662" s="1">
        <v>4</v>
      </c>
      <c r="E5662" s="1" t="str">
        <f t="shared" si="894"/>
        <v>Summer</v>
      </c>
      <c r="F5662" s="78">
        <v>1.9048</v>
      </c>
      <c r="G5662" s="79">
        <f t="shared" si="895"/>
        <v>3.624003182824767</v>
      </c>
      <c r="J5662" s="78">
        <v>0</v>
      </c>
      <c r="K5662" s="80">
        <f t="shared" si="896"/>
        <v>0</v>
      </c>
      <c r="L5662" s="68" t="str">
        <f t="shared" si="889"/>
        <v>Normal</v>
      </c>
      <c r="N5662" s="67">
        <f t="shared" si="890"/>
        <v>0</v>
      </c>
      <c r="O5662" s="67">
        <f t="shared" si="891"/>
        <v>0</v>
      </c>
      <c r="P5662" s="81">
        <f t="shared" si="892"/>
        <v>3.624003182824767</v>
      </c>
      <c r="Q5662" s="81">
        <f t="shared" si="893"/>
        <v>3.624003182824767</v>
      </c>
      <c r="S5662" s="1">
        <f t="shared" si="897"/>
        <v>4</v>
      </c>
      <c r="T5662" s="1" t="str">
        <f t="shared" si="898"/>
        <v>Off-Peak</v>
      </c>
    </row>
    <row r="5663" spans="1:20" x14ac:dyDescent="0.25">
      <c r="A5663" s="85">
        <v>45162.166666653233</v>
      </c>
      <c r="B5663" s="1">
        <v>8</v>
      </c>
      <c r="C5663" s="1">
        <v>24</v>
      </c>
      <c r="D5663" s="1">
        <v>5</v>
      </c>
      <c r="E5663" s="1" t="str">
        <f t="shared" si="894"/>
        <v>Summer</v>
      </c>
      <c r="F5663" s="78">
        <v>1.8</v>
      </c>
      <c r="G5663" s="79">
        <f t="shared" si="895"/>
        <v>3.424614515479095</v>
      </c>
      <c r="J5663" s="78">
        <v>0</v>
      </c>
      <c r="K5663" s="80">
        <f t="shared" si="896"/>
        <v>0</v>
      </c>
      <c r="L5663" s="68" t="str">
        <f t="shared" si="889"/>
        <v>Normal</v>
      </c>
      <c r="N5663" s="67">
        <f t="shared" si="890"/>
        <v>0</v>
      </c>
      <c r="O5663" s="67">
        <f t="shared" si="891"/>
        <v>0</v>
      </c>
      <c r="P5663" s="81">
        <f t="shared" si="892"/>
        <v>3.424614515479095</v>
      </c>
      <c r="Q5663" s="81">
        <f t="shared" si="893"/>
        <v>3.424614515479095</v>
      </c>
      <c r="S5663" s="1">
        <f t="shared" si="897"/>
        <v>4</v>
      </c>
      <c r="T5663" s="1" t="str">
        <f t="shared" si="898"/>
        <v>Off-Peak</v>
      </c>
    </row>
    <row r="5664" spans="1:20" x14ac:dyDescent="0.25">
      <c r="A5664" s="85">
        <v>45162.208333319897</v>
      </c>
      <c r="B5664" s="1">
        <v>8</v>
      </c>
      <c r="C5664" s="1">
        <v>24</v>
      </c>
      <c r="D5664" s="1">
        <v>6</v>
      </c>
      <c r="E5664" s="1" t="str">
        <f t="shared" si="894"/>
        <v>Summer</v>
      </c>
      <c r="F5664" s="78">
        <v>1.7314000000000001</v>
      </c>
      <c r="G5664" s="79">
        <f t="shared" si="895"/>
        <v>3.2940986511669474</v>
      </c>
      <c r="J5664" s="78">
        <v>4.5054000000000004E-2</v>
      </c>
      <c r="K5664" s="80">
        <f t="shared" si="896"/>
        <v>4.5054000000000004E-2</v>
      </c>
      <c r="L5664" s="68" t="str">
        <f t="shared" si="889"/>
        <v>Normal</v>
      </c>
      <c r="N5664" s="67">
        <f t="shared" si="890"/>
        <v>0</v>
      </c>
      <c r="O5664" s="67">
        <f t="shared" si="891"/>
        <v>4.5054000000000004E-2</v>
      </c>
      <c r="P5664" s="81">
        <f t="shared" si="892"/>
        <v>3.2490446511669475</v>
      </c>
      <c r="Q5664" s="81">
        <f t="shared" si="893"/>
        <v>3.2490446511669475</v>
      </c>
      <c r="S5664" s="1">
        <f t="shared" si="897"/>
        <v>4</v>
      </c>
      <c r="T5664" s="1" t="str">
        <f t="shared" si="898"/>
        <v>Peak</v>
      </c>
    </row>
    <row r="5665" spans="1:20" x14ac:dyDescent="0.25">
      <c r="A5665" s="85">
        <v>45162.249999986561</v>
      </c>
      <c r="B5665" s="1">
        <v>8</v>
      </c>
      <c r="C5665" s="1">
        <v>24</v>
      </c>
      <c r="D5665" s="1">
        <v>7</v>
      </c>
      <c r="E5665" s="1" t="str">
        <f t="shared" si="894"/>
        <v>Summer</v>
      </c>
      <c r="F5665" s="78">
        <v>1.7017</v>
      </c>
      <c r="G5665" s="79">
        <f t="shared" si="895"/>
        <v>3.2375925116615423</v>
      </c>
      <c r="J5665" s="78">
        <v>1.0594509999999999</v>
      </c>
      <c r="K5665" s="80">
        <f t="shared" si="896"/>
        <v>1.0594509999999999</v>
      </c>
      <c r="L5665" s="68" t="str">
        <f t="shared" si="889"/>
        <v>Normal</v>
      </c>
      <c r="N5665" s="67">
        <f t="shared" si="890"/>
        <v>0</v>
      </c>
      <c r="O5665" s="67">
        <f t="shared" si="891"/>
        <v>1.0594509999999999</v>
      </c>
      <c r="P5665" s="81">
        <f t="shared" si="892"/>
        <v>2.1781415116615426</v>
      </c>
      <c r="Q5665" s="81">
        <f t="shared" si="893"/>
        <v>2.1781415116615426</v>
      </c>
      <c r="S5665" s="1">
        <f t="shared" si="897"/>
        <v>4</v>
      </c>
      <c r="T5665" s="1" t="str">
        <f t="shared" si="898"/>
        <v>Peak</v>
      </c>
    </row>
    <row r="5666" spans="1:20" x14ac:dyDescent="0.25">
      <c r="A5666" s="85">
        <v>45162.291666653226</v>
      </c>
      <c r="B5666" s="1">
        <v>8</v>
      </c>
      <c r="C5666" s="1">
        <v>24</v>
      </c>
      <c r="D5666" s="1">
        <v>8</v>
      </c>
      <c r="E5666" s="1" t="str">
        <f t="shared" si="894"/>
        <v>Summer</v>
      </c>
      <c r="F5666" s="78">
        <v>1.7774000000000001</v>
      </c>
      <c r="G5666" s="79">
        <f t="shared" si="895"/>
        <v>3.3816165776736353</v>
      </c>
      <c r="J5666" s="78">
        <v>2.8230520000000001</v>
      </c>
      <c r="K5666" s="80">
        <f t="shared" si="896"/>
        <v>2.8230520000000001</v>
      </c>
      <c r="L5666" s="68" t="str">
        <f t="shared" si="889"/>
        <v>Normal</v>
      </c>
      <c r="N5666" s="67">
        <f t="shared" si="890"/>
        <v>0</v>
      </c>
      <c r="O5666" s="67">
        <f t="shared" si="891"/>
        <v>2.8230520000000001</v>
      </c>
      <c r="P5666" s="81">
        <f t="shared" si="892"/>
        <v>0.55856457767363521</v>
      </c>
      <c r="Q5666" s="81">
        <f t="shared" si="893"/>
        <v>0.55856457767363521</v>
      </c>
      <c r="S5666" s="1">
        <f t="shared" si="897"/>
        <v>4</v>
      </c>
      <c r="T5666" s="1" t="str">
        <f t="shared" si="898"/>
        <v>Peak</v>
      </c>
    </row>
    <row r="5667" spans="1:20" x14ac:dyDescent="0.25">
      <c r="A5667" s="85">
        <v>45162.33333331989</v>
      </c>
      <c r="B5667" s="1">
        <v>8</v>
      </c>
      <c r="C5667" s="1">
        <v>24</v>
      </c>
      <c r="D5667" s="1">
        <v>9</v>
      </c>
      <c r="E5667" s="1" t="str">
        <f t="shared" si="894"/>
        <v>Summer</v>
      </c>
      <c r="F5667" s="78">
        <v>1.9226000000000001</v>
      </c>
      <c r="G5667" s="79">
        <f t="shared" si="895"/>
        <v>3.657868815255616</v>
      </c>
      <c r="J5667" s="78">
        <v>4.3287870000000002</v>
      </c>
      <c r="K5667" s="80">
        <f t="shared" si="896"/>
        <v>4.3287870000000002</v>
      </c>
      <c r="L5667" s="68" t="str">
        <f t="shared" si="889"/>
        <v>Normal</v>
      </c>
      <c r="N5667" s="67">
        <f t="shared" si="890"/>
        <v>0.67091818474438414</v>
      </c>
      <c r="O5667" s="67">
        <f t="shared" si="891"/>
        <v>3.657868815255616</v>
      </c>
      <c r="P5667" s="81">
        <f t="shared" si="892"/>
        <v>0</v>
      </c>
      <c r="Q5667" s="81">
        <f t="shared" si="893"/>
        <v>-0.67091818474438414</v>
      </c>
      <c r="S5667" s="1">
        <f t="shared" si="897"/>
        <v>4</v>
      </c>
      <c r="T5667" s="1" t="str">
        <f t="shared" si="898"/>
        <v>Peak</v>
      </c>
    </row>
    <row r="5668" spans="1:20" x14ac:dyDescent="0.25">
      <c r="A5668" s="85">
        <v>45162.374999986554</v>
      </c>
      <c r="B5668" s="1">
        <v>8</v>
      </c>
      <c r="C5668" s="1">
        <v>24</v>
      </c>
      <c r="D5668" s="1">
        <v>10</v>
      </c>
      <c r="E5668" s="1" t="str">
        <f t="shared" si="894"/>
        <v>Summer</v>
      </c>
      <c r="F5668" s="78">
        <v>2.1551</v>
      </c>
      <c r="G5668" s="79">
        <f t="shared" si="895"/>
        <v>4.1002148568383321</v>
      </c>
      <c r="J5668" s="78">
        <v>5.2297560000000001</v>
      </c>
      <c r="K5668" s="80">
        <f t="shared" si="896"/>
        <v>5.2297560000000001</v>
      </c>
      <c r="L5668" s="68" t="str">
        <f t="shared" si="889"/>
        <v>Normal</v>
      </c>
      <c r="N5668" s="67">
        <f t="shared" si="890"/>
        <v>1.129541143161668</v>
      </c>
      <c r="O5668" s="67">
        <f t="shared" si="891"/>
        <v>4.1002148568383321</v>
      </c>
      <c r="P5668" s="81">
        <f t="shared" si="892"/>
        <v>0</v>
      </c>
      <c r="Q5668" s="81">
        <f t="shared" si="893"/>
        <v>-1.129541143161668</v>
      </c>
      <c r="S5668" s="1">
        <f t="shared" si="897"/>
        <v>4</v>
      </c>
      <c r="T5668" s="1" t="str">
        <f t="shared" si="898"/>
        <v>Peak</v>
      </c>
    </row>
    <row r="5669" spans="1:20" x14ac:dyDescent="0.25">
      <c r="A5669" s="85">
        <v>45162.416666653218</v>
      </c>
      <c r="B5669" s="1">
        <v>8</v>
      </c>
      <c r="C5669" s="1">
        <v>24</v>
      </c>
      <c r="D5669" s="1">
        <v>11</v>
      </c>
      <c r="E5669" s="1" t="str">
        <f t="shared" si="894"/>
        <v>Summer</v>
      </c>
      <c r="F5669" s="78">
        <v>2.4249000000000001</v>
      </c>
      <c r="G5669" s="79">
        <f t="shared" si="895"/>
        <v>4.6135265214362544</v>
      </c>
      <c r="J5669" s="78">
        <v>6.214143</v>
      </c>
      <c r="K5669" s="80">
        <f t="shared" si="896"/>
        <v>6.214143</v>
      </c>
      <c r="L5669" s="68" t="str">
        <f t="shared" si="889"/>
        <v>Normal</v>
      </c>
      <c r="N5669" s="67">
        <f t="shared" si="890"/>
        <v>1.6006164785637456</v>
      </c>
      <c r="O5669" s="67">
        <f t="shared" si="891"/>
        <v>4.6135265214362544</v>
      </c>
      <c r="P5669" s="81">
        <f t="shared" si="892"/>
        <v>0</v>
      </c>
      <c r="Q5669" s="81">
        <f t="shared" si="893"/>
        <v>-1.6006164785637456</v>
      </c>
      <c r="S5669" s="1">
        <f t="shared" si="897"/>
        <v>4</v>
      </c>
      <c r="T5669" s="1" t="str">
        <f t="shared" si="898"/>
        <v>Peak</v>
      </c>
    </row>
    <row r="5670" spans="1:20" x14ac:dyDescent="0.25">
      <c r="A5670" s="85">
        <v>45162.458333319883</v>
      </c>
      <c r="B5670" s="1">
        <v>8</v>
      </c>
      <c r="C5670" s="1">
        <v>24</v>
      </c>
      <c r="D5670" s="1">
        <v>12</v>
      </c>
      <c r="E5670" s="1" t="str">
        <f t="shared" si="894"/>
        <v>Summer</v>
      </c>
      <c r="F5670" s="78">
        <v>2.6930999999999998</v>
      </c>
      <c r="G5670" s="79">
        <f t="shared" si="895"/>
        <v>5.1237940842426388</v>
      </c>
      <c r="J5670" s="78">
        <v>6.5908680000000004</v>
      </c>
      <c r="K5670" s="80">
        <f t="shared" si="896"/>
        <v>6.5908680000000004</v>
      </c>
      <c r="L5670" s="68" t="str">
        <f t="shared" si="889"/>
        <v>Normal</v>
      </c>
      <c r="N5670" s="67">
        <f t="shared" si="890"/>
        <v>1.4670739157573616</v>
      </c>
      <c r="O5670" s="67">
        <f t="shared" si="891"/>
        <v>5.1237940842426388</v>
      </c>
      <c r="P5670" s="81">
        <f t="shared" si="892"/>
        <v>0</v>
      </c>
      <c r="Q5670" s="81">
        <f t="shared" si="893"/>
        <v>-1.4670739157573616</v>
      </c>
      <c r="S5670" s="1">
        <f t="shared" si="897"/>
        <v>4</v>
      </c>
      <c r="T5670" s="1" t="str">
        <f t="shared" si="898"/>
        <v>Peak</v>
      </c>
    </row>
    <row r="5671" spans="1:20" x14ac:dyDescent="0.25">
      <c r="A5671" s="85">
        <v>45162.499999986547</v>
      </c>
      <c r="B5671" s="1">
        <v>8</v>
      </c>
      <c r="C5671" s="1">
        <v>24</v>
      </c>
      <c r="D5671" s="1">
        <v>13</v>
      </c>
      <c r="E5671" s="1" t="str">
        <f t="shared" si="894"/>
        <v>Summer</v>
      </c>
      <c r="F5671" s="78">
        <v>2.931</v>
      </c>
      <c r="G5671" s="79">
        <f t="shared" si="895"/>
        <v>5.5764139693717931</v>
      </c>
      <c r="J5671" s="78">
        <v>6.5649049999999995</v>
      </c>
      <c r="K5671" s="80">
        <f t="shared" si="896"/>
        <v>6.5649049999999995</v>
      </c>
      <c r="L5671" s="68" t="str">
        <f t="shared" si="889"/>
        <v>Normal</v>
      </c>
      <c r="N5671" s="67">
        <f t="shared" si="890"/>
        <v>0.98849103062820642</v>
      </c>
      <c r="O5671" s="67">
        <f t="shared" si="891"/>
        <v>5.5764139693717931</v>
      </c>
      <c r="P5671" s="81">
        <f t="shared" si="892"/>
        <v>0</v>
      </c>
      <c r="Q5671" s="81">
        <f t="shared" si="893"/>
        <v>-0.98849103062820642</v>
      </c>
      <c r="S5671" s="1">
        <f t="shared" si="897"/>
        <v>4</v>
      </c>
      <c r="T5671" s="1" t="str">
        <f t="shared" si="898"/>
        <v>Peak</v>
      </c>
    </row>
    <row r="5672" spans="1:20" x14ac:dyDescent="0.25">
      <c r="A5672" s="85">
        <v>45162.541666653211</v>
      </c>
      <c r="B5672" s="1">
        <v>8</v>
      </c>
      <c r="C5672" s="1">
        <v>24</v>
      </c>
      <c r="D5672" s="1">
        <v>14</v>
      </c>
      <c r="E5672" s="1" t="str">
        <f t="shared" si="894"/>
        <v>Summer</v>
      </c>
      <c r="F5672" s="78">
        <v>3.1164999999999998</v>
      </c>
      <c r="G5672" s="79">
        <f t="shared" si="895"/>
        <v>5.929339520828111</v>
      </c>
      <c r="J5672" s="78">
        <v>6.1039979999999998</v>
      </c>
      <c r="K5672" s="80">
        <f t="shared" si="896"/>
        <v>6.1039979999999998</v>
      </c>
      <c r="L5672" s="68" t="str">
        <f t="shared" si="889"/>
        <v>Normal</v>
      </c>
      <c r="N5672" s="67">
        <f t="shared" si="890"/>
        <v>0.17465847917188881</v>
      </c>
      <c r="O5672" s="67">
        <f t="shared" si="891"/>
        <v>5.929339520828111</v>
      </c>
      <c r="P5672" s="81">
        <f t="shared" si="892"/>
        <v>0</v>
      </c>
      <c r="Q5672" s="81">
        <f t="shared" si="893"/>
        <v>-0.17465847917188881</v>
      </c>
      <c r="S5672" s="1">
        <f t="shared" si="897"/>
        <v>4</v>
      </c>
      <c r="T5672" s="1" t="str">
        <f t="shared" si="898"/>
        <v>Peak</v>
      </c>
    </row>
    <row r="5673" spans="1:20" x14ac:dyDescent="0.25">
      <c r="A5673" s="85">
        <v>45162.583333319875</v>
      </c>
      <c r="B5673" s="1">
        <v>8</v>
      </c>
      <c r="C5673" s="1">
        <v>24</v>
      </c>
      <c r="D5673" s="1">
        <v>15</v>
      </c>
      <c r="E5673" s="1" t="str">
        <f t="shared" si="894"/>
        <v>Summer</v>
      </c>
      <c r="F5673" s="78">
        <v>3.2553999999999998</v>
      </c>
      <c r="G5673" s="79">
        <f t="shared" si="895"/>
        <v>6.1936056076059138</v>
      </c>
      <c r="J5673" s="78">
        <v>5.148066</v>
      </c>
      <c r="K5673" s="80">
        <f t="shared" si="896"/>
        <v>5.148066</v>
      </c>
      <c r="L5673" s="68" t="str">
        <f t="shared" si="889"/>
        <v>Normal</v>
      </c>
      <c r="N5673" s="67">
        <f t="shared" si="890"/>
        <v>0</v>
      </c>
      <c r="O5673" s="67">
        <f t="shared" si="891"/>
        <v>5.148066</v>
      </c>
      <c r="P5673" s="81">
        <f t="shared" si="892"/>
        <v>1.0455396076059138</v>
      </c>
      <c r="Q5673" s="81">
        <f t="shared" si="893"/>
        <v>1.0455396076059138</v>
      </c>
      <c r="S5673" s="1">
        <f t="shared" si="897"/>
        <v>4</v>
      </c>
      <c r="T5673" s="1" t="str">
        <f t="shared" si="898"/>
        <v>Peak</v>
      </c>
    </row>
    <row r="5674" spans="1:20" x14ac:dyDescent="0.25">
      <c r="A5674" s="85">
        <v>45162.624999986539</v>
      </c>
      <c r="B5674" s="1">
        <v>8</v>
      </c>
      <c r="C5674" s="1">
        <v>24</v>
      </c>
      <c r="D5674" s="1">
        <v>16</v>
      </c>
      <c r="E5674" s="1" t="str">
        <f t="shared" si="894"/>
        <v>Summer</v>
      </c>
      <c r="F5674" s="78">
        <v>3.3795000000000002</v>
      </c>
      <c r="G5674" s="79">
        <f t="shared" si="895"/>
        <v>6.4297137528120016</v>
      </c>
      <c r="J5674" s="78">
        <v>3.9485949999999996</v>
      </c>
      <c r="K5674" s="80">
        <f t="shared" si="896"/>
        <v>3.9485949999999996</v>
      </c>
      <c r="L5674" s="68" t="str">
        <f t="shared" si="889"/>
        <v>Normal</v>
      </c>
      <c r="N5674" s="67">
        <f t="shared" si="890"/>
        <v>0</v>
      </c>
      <c r="O5674" s="67">
        <f t="shared" si="891"/>
        <v>3.9485949999999996</v>
      </c>
      <c r="P5674" s="81">
        <f t="shared" si="892"/>
        <v>2.481118752812002</v>
      </c>
      <c r="Q5674" s="81">
        <f t="shared" si="893"/>
        <v>2.481118752812002</v>
      </c>
      <c r="S5674" s="1">
        <f t="shared" si="897"/>
        <v>4</v>
      </c>
      <c r="T5674" s="1" t="str">
        <f t="shared" si="898"/>
        <v>Peak</v>
      </c>
    </row>
    <row r="5675" spans="1:20" x14ac:dyDescent="0.25">
      <c r="A5675" s="85">
        <v>45162.666666653204</v>
      </c>
      <c r="B5675" s="1">
        <v>8</v>
      </c>
      <c r="C5675" s="1">
        <v>24</v>
      </c>
      <c r="D5675" s="1">
        <v>17</v>
      </c>
      <c r="E5675" s="1" t="str">
        <f t="shared" si="894"/>
        <v>Summer</v>
      </c>
      <c r="F5675" s="78">
        <v>3.4643999999999999</v>
      </c>
      <c r="G5675" s="79">
        <f t="shared" si="895"/>
        <v>6.5912414041254319</v>
      </c>
      <c r="J5675" s="78">
        <v>2.3511610000000003</v>
      </c>
      <c r="K5675" s="80">
        <f t="shared" si="896"/>
        <v>2.3511610000000003</v>
      </c>
      <c r="L5675" s="68" t="str">
        <f t="shared" si="889"/>
        <v>Normal</v>
      </c>
      <c r="N5675" s="67">
        <f t="shared" si="890"/>
        <v>0</v>
      </c>
      <c r="O5675" s="67">
        <f t="shared" si="891"/>
        <v>2.3511610000000003</v>
      </c>
      <c r="P5675" s="81">
        <f t="shared" si="892"/>
        <v>4.2400804041254316</v>
      </c>
      <c r="Q5675" s="81">
        <f t="shared" si="893"/>
        <v>4.2400804041254316</v>
      </c>
      <c r="S5675" s="1">
        <f t="shared" si="897"/>
        <v>4</v>
      </c>
      <c r="T5675" s="1" t="str">
        <f t="shared" si="898"/>
        <v>Peak</v>
      </c>
    </row>
    <row r="5676" spans="1:20" x14ac:dyDescent="0.25">
      <c r="A5676" s="85">
        <v>45162.708333319868</v>
      </c>
      <c r="B5676" s="1">
        <v>8</v>
      </c>
      <c r="C5676" s="1">
        <v>24</v>
      </c>
      <c r="D5676" s="1">
        <v>18</v>
      </c>
      <c r="E5676" s="1" t="str">
        <f t="shared" si="894"/>
        <v>Summer</v>
      </c>
      <c r="F5676" s="78">
        <v>3.4887999999999999</v>
      </c>
      <c r="G5676" s="79">
        <f t="shared" si="895"/>
        <v>6.63766395644637</v>
      </c>
      <c r="J5676" s="78">
        <v>0.68183799999999994</v>
      </c>
      <c r="K5676" s="80">
        <f t="shared" si="896"/>
        <v>0.68183799999999994</v>
      </c>
      <c r="L5676" s="68" t="str">
        <f t="shared" si="889"/>
        <v>Normal</v>
      </c>
      <c r="N5676" s="67">
        <f t="shared" si="890"/>
        <v>0</v>
      </c>
      <c r="O5676" s="67">
        <f t="shared" si="891"/>
        <v>0.68183799999999994</v>
      </c>
      <c r="P5676" s="81">
        <f t="shared" si="892"/>
        <v>5.95582595644637</v>
      </c>
      <c r="Q5676" s="81">
        <f t="shared" si="893"/>
        <v>5.95582595644637</v>
      </c>
      <c r="S5676" s="1">
        <f t="shared" si="897"/>
        <v>4</v>
      </c>
      <c r="T5676" s="1" t="str">
        <f t="shared" si="898"/>
        <v>Peak</v>
      </c>
    </row>
    <row r="5677" spans="1:20" x14ac:dyDescent="0.25">
      <c r="A5677" s="85">
        <v>45162.749999986532</v>
      </c>
      <c r="B5677" s="1">
        <v>8</v>
      </c>
      <c r="C5677" s="1">
        <v>24</v>
      </c>
      <c r="D5677" s="1">
        <v>19</v>
      </c>
      <c r="E5677" s="1" t="str">
        <f t="shared" si="894"/>
        <v>Summer</v>
      </c>
      <c r="F5677" s="78">
        <v>3.4211</v>
      </c>
      <c r="G5677" s="79">
        <f t="shared" si="895"/>
        <v>6.5088603993919625</v>
      </c>
      <c r="J5677" s="78">
        <v>4.9850000000000007E-3</v>
      </c>
      <c r="K5677" s="80">
        <f t="shared" si="896"/>
        <v>4.9850000000000007E-3</v>
      </c>
      <c r="L5677" s="68" t="str">
        <f t="shared" si="889"/>
        <v>Normal</v>
      </c>
      <c r="N5677" s="67">
        <f t="shared" si="890"/>
        <v>0</v>
      </c>
      <c r="O5677" s="67">
        <f t="shared" si="891"/>
        <v>4.9850000000000007E-3</v>
      </c>
      <c r="P5677" s="81">
        <f t="shared" si="892"/>
        <v>6.5038753993919629</v>
      </c>
      <c r="Q5677" s="81">
        <f t="shared" si="893"/>
        <v>6.5038753993919629</v>
      </c>
      <c r="S5677" s="1">
        <f t="shared" si="897"/>
        <v>4</v>
      </c>
      <c r="T5677" s="1" t="str">
        <f t="shared" si="898"/>
        <v>Peak</v>
      </c>
    </row>
    <row r="5678" spans="1:20" x14ac:dyDescent="0.25">
      <c r="A5678" s="85">
        <v>45162.791666653196</v>
      </c>
      <c r="B5678" s="1">
        <v>8</v>
      </c>
      <c r="C5678" s="1">
        <v>24</v>
      </c>
      <c r="D5678" s="1">
        <v>20</v>
      </c>
      <c r="E5678" s="1" t="str">
        <f t="shared" si="894"/>
        <v>Summer</v>
      </c>
      <c r="F5678" s="78">
        <v>3.2867000000000002</v>
      </c>
      <c r="G5678" s="79">
        <f t="shared" si="895"/>
        <v>6.2531558489028569</v>
      </c>
      <c r="J5678" s="78">
        <v>0</v>
      </c>
      <c r="K5678" s="80">
        <f t="shared" si="896"/>
        <v>0</v>
      </c>
      <c r="L5678" s="68" t="str">
        <f t="shared" si="889"/>
        <v>Normal</v>
      </c>
      <c r="N5678" s="67">
        <f t="shared" si="890"/>
        <v>0</v>
      </c>
      <c r="O5678" s="67">
        <f t="shared" si="891"/>
        <v>0</v>
      </c>
      <c r="P5678" s="81">
        <f t="shared" si="892"/>
        <v>6.2531558489028569</v>
      </c>
      <c r="Q5678" s="81">
        <f t="shared" si="893"/>
        <v>6.2531558489028569</v>
      </c>
      <c r="S5678" s="1">
        <f t="shared" si="897"/>
        <v>4</v>
      </c>
      <c r="T5678" s="1" t="str">
        <f t="shared" si="898"/>
        <v>Peak</v>
      </c>
    </row>
    <row r="5679" spans="1:20" x14ac:dyDescent="0.25">
      <c r="A5679" s="85">
        <v>45162.833333319861</v>
      </c>
      <c r="B5679" s="1">
        <v>8</v>
      </c>
      <c r="C5679" s="1">
        <v>24</v>
      </c>
      <c r="D5679" s="1">
        <v>21</v>
      </c>
      <c r="E5679" s="1" t="str">
        <f t="shared" si="894"/>
        <v>Summer</v>
      </c>
      <c r="F5679" s="78">
        <v>3.1778</v>
      </c>
      <c r="G5679" s="79">
        <f t="shared" si="895"/>
        <v>6.0459666707163713</v>
      </c>
      <c r="J5679" s="78">
        <v>0</v>
      </c>
      <c r="K5679" s="80">
        <f t="shared" si="896"/>
        <v>0</v>
      </c>
      <c r="L5679" s="68" t="str">
        <f t="shared" si="889"/>
        <v>Normal</v>
      </c>
      <c r="N5679" s="67">
        <f t="shared" si="890"/>
        <v>0</v>
      </c>
      <c r="O5679" s="67">
        <f t="shared" si="891"/>
        <v>0</v>
      </c>
      <c r="P5679" s="81">
        <f t="shared" si="892"/>
        <v>6.0459666707163713</v>
      </c>
      <c r="Q5679" s="81">
        <f t="shared" si="893"/>
        <v>6.0459666707163713</v>
      </c>
      <c r="S5679" s="1">
        <f t="shared" si="897"/>
        <v>4</v>
      </c>
      <c r="T5679" s="1" t="str">
        <f t="shared" si="898"/>
        <v>Peak</v>
      </c>
    </row>
    <row r="5680" spans="1:20" x14ac:dyDescent="0.25">
      <c r="A5680" s="85">
        <v>45162.874999986525</v>
      </c>
      <c r="B5680" s="1">
        <v>8</v>
      </c>
      <c r="C5680" s="1">
        <v>24</v>
      </c>
      <c r="D5680" s="1">
        <v>22</v>
      </c>
      <c r="E5680" s="1" t="str">
        <f t="shared" si="894"/>
        <v>Summer</v>
      </c>
      <c r="F5680" s="78">
        <v>3.0270000000000001</v>
      </c>
      <c r="G5680" s="79">
        <f t="shared" si="895"/>
        <v>5.7590600768640119</v>
      </c>
      <c r="J5680" s="78">
        <v>0</v>
      </c>
      <c r="K5680" s="80">
        <f t="shared" si="896"/>
        <v>0</v>
      </c>
      <c r="L5680" s="68" t="str">
        <f t="shared" si="889"/>
        <v>Normal</v>
      </c>
      <c r="N5680" s="67">
        <f t="shared" si="890"/>
        <v>0</v>
      </c>
      <c r="O5680" s="67">
        <f t="shared" si="891"/>
        <v>0</v>
      </c>
      <c r="P5680" s="81">
        <f t="shared" si="892"/>
        <v>5.7590600768640119</v>
      </c>
      <c r="Q5680" s="81">
        <f t="shared" si="893"/>
        <v>5.7590600768640119</v>
      </c>
      <c r="S5680" s="1">
        <f t="shared" si="897"/>
        <v>4</v>
      </c>
      <c r="T5680" s="1" t="str">
        <f t="shared" si="898"/>
        <v>Off-Peak</v>
      </c>
    </row>
    <row r="5681" spans="1:20" x14ac:dyDescent="0.25">
      <c r="A5681" s="85">
        <v>45162.916666653189</v>
      </c>
      <c r="B5681" s="1">
        <v>8</v>
      </c>
      <c r="C5681" s="1">
        <v>24</v>
      </c>
      <c r="D5681" s="1">
        <v>23</v>
      </c>
      <c r="E5681" s="1" t="str">
        <f t="shared" si="894"/>
        <v>Summer</v>
      </c>
      <c r="F5681" s="78">
        <v>2.7199</v>
      </c>
      <c r="G5681" s="79">
        <f t="shared" si="895"/>
        <v>5.1747827892508838</v>
      </c>
      <c r="J5681" s="78">
        <v>0</v>
      </c>
      <c r="K5681" s="80">
        <f t="shared" si="896"/>
        <v>0</v>
      </c>
      <c r="L5681" s="68" t="str">
        <f t="shared" si="889"/>
        <v>Normal</v>
      </c>
      <c r="N5681" s="67">
        <f t="shared" si="890"/>
        <v>0</v>
      </c>
      <c r="O5681" s="67">
        <f t="shared" si="891"/>
        <v>0</v>
      </c>
      <c r="P5681" s="81">
        <f t="shared" si="892"/>
        <v>5.1747827892508838</v>
      </c>
      <c r="Q5681" s="81">
        <f t="shared" si="893"/>
        <v>5.1747827892508838</v>
      </c>
      <c r="S5681" s="1">
        <f t="shared" si="897"/>
        <v>4</v>
      </c>
      <c r="T5681" s="1" t="str">
        <f t="shared" si="898"/>
        <v>Off-Peak</v>
      </c>
    </row>
    <row r="5682" spans="1:20" x14ac:dyDescent="0.25">
      <c r="A5682" s="85">
        <v>45162.958333319853</v>
      </c>
      <c r="B5682" s="1">
        <v>8</v>
      </c>
      <c r="C5682" s="1">
        <v>25</v>
      </c>
      <c r="D5682" s="1">
        <v>0</v>
      </c>
      <c r="E5682" s="1" t="str">
        <f t="shared" si="894"/>
        <v>Summer</v>
      </c>
      <c r="F5682" s="78">
        <v>2.3727999999999998</v>
      </c>
      <c r="G5682" s="79">
        <f t="shared" si="895"/>
        <v>4.5144029568493309</v>
      </c>
      <c r="J5682" s="78">
        <v>0</v>
      </c>
      <c r="K5682" s="80">
        <f t="shared" si="896"/>
        <v>0</v>
      </c>
      <c r="L5682" s="68" t="str">
        <f t="shared" si="889"/>
        <v>Normal</v>
      </c>
      <c r="N5682" s="67">
        <f t="shared" si="890"/>
        <v>0</v>
      </c>
      <c r="O5682" s="67">
        <f t="shared" si="891"/>
        <v>0</v>
      </c>
      <c r="P5682" s="81">
        <f t="shared" si="892"/>
        <v>4.5144029568493309</v>
      </c>
      <c r="Q5682" s="81">
        <f t="shared" si="893"/>
        <v>4.5144029568493309</v>
      </c>
      <c r="S5682" s="1">
        <f t="shared" si="897"/>
        <v>4</v>
      </c>
      <c r="T5682" s="1" t="str">
        <f t="shared" si="898"/>
        <v>Off-Peak</v>
      </c>
    </row>
    <row r="5683" spans="1:20" x14ac:dyDescent="0.25">
      <c r="A5683" s="85">
        <v>45162.999999986518</v>
      </c>
      <c r="B5683" s="1">
        <v>8</v>
      </c>
      <c r="C5683" s="1">
        <v>25</v>
      </c>
      <c r="D5683" s="1">
        <v>1</v>
      </c>
      <c r="E5683" s="1" t="str">
        <f t="shared" si="894"/>
        <v>Summer</v>
      </c>
      <c r="F5683" s="78">
        <v>2.0807000000000002</v>
      </c>
      <c r="G5683" s="79">
        <f t="shared" si="895"/>
        <v>3.9586641235318631</v>
      </c>
      <c r="J5683" s="78">
        <v>0</v>
      </c>
      <c r="K5683" s="80">
        <f t="shared" si="896"/>
        <v>0</v>
      </c>
      <c r="L5683" s="68" t="str">
        <f t="shared" si="889"/>
        <v>Normal</v>
      </c>
      <c r="N5683" s="67">
        <f t="shared" si="890"/>
        <v>0</v>
      </c>
      <c r="O5683" s="67">
        <f t="shared" si="891"/>
        <v>0</v>
      </c>
      <c r="P5683" s="81">
        <f t="shared" si="892"/>
        <v>3.9586641235318631</v>
      </c>
      <c r="Q5683" s="81">
        <f t="shared" si="893"/>
        <v>3.9586641235318631</v>
      </c>
      <c r="S5683" s="1">
        <f t="shared" si="897"/>
        <v>5</v>
      </c>
      <c r="T5683" s="1" t="str">
        <f t="shared" si="898"/>
        <v>Off-Peak</v>
      </c>
    </row>
    <row r="5684" spans="1:20" x14ac:dyDescent="0.25">
      <c r="A5684" s="85">
        <v>45163.041666653182</v>
      </c>
      <c r="B5684" s="1">
        <v>8</v>
      </c>
      <c r="C5684" s="1">
        <v>25</v>
      </c>
      <c r="D5684" s="1">
        <v>2</v>
      </c>
      <c r="E5684" s="1" t="str">
        <f t="shared" si="894"/>
        <v>Summer</v>
      </c>
      <c r="F5684" s="78">
        <v>1.8388</v>
      </c>
      <c r="G5684" s="79">
        <f t="shared" si="895"/>
        <v>3.4984339839238667</v>
      </c>
      <c r="J5684" s="78">
        <v>0</v>
      </c>
      <c r="K5684" s="80">
        <f t="shared" si="896"/>
        <v>0</v>
      </c>
      <c r="L5684" s="68" t="str">
        <f t="shared" si="889"/>
        <v>Normal</v>
      </c>
      <c r="N5684" s="67">
        <f t="shared" si="890"/>
        <v>0</v>
      </c>
      <c r="O5684" s="67">
        <f t="shared" si="891"/>
        <v>0</v>
      </c>
      <c r="P5684" s="81">
        <f t="shared" si="892"/>
        <v>3.4984339839238667</v>
      </c>
      <c r="Q5684" s="81">
        <f t="shared" si="893"/>
        <v>3.4984339839238667</v>
      </c>
      <c r="S5684" s="1">
        <f t="shared" si="897"/>
        <v>5</v>
      </c>
      <c r="T5684" s="1" t="str">
        <f t="shared" si="898"/>
        <v>Off-Peak</v>
      </c>
    </row>
    <row r="5685" spans="1:20" x14ac:dyDescent="0.25">
      <c r="A5685" s="85">
        <v>45163.083333319846</v>
      </c>
      <c r="B5685" s="1">
        <v>8</v>
      </c>
      <c r="C5685" s="1">
        <v>25</v>
      </c>
      <c r="D5685" s="1">
        <v>3</v>
      </c>
      <c r="E5685" s="1" t="str">
        <f t="shared" si="894"/>
        <v>Summer</v>
      </c>
      <c r="F5685" s="78">
        <v>1.6447000000000001</v>
      </c>
      <c r="G5685" s="79">
        <f t="shared" si="895"/>
        <v>3.1291463853380379</v>
      </c>
      <c r="J5685" s="78">
        <v>0</v>
      </c>
      <c r="K5685" s="80">
        <f t="shared" si="896"/>
        <v>0</v>
      </c>
      <c r="L5685" s="68" t="str">
        <f t="shared" si="889"/>
        <v>Normal</v>
      </c>
      <c r="N5685" s="67">
        <f t="shared" si="890"/>
        <v>0</v>
      </c>
      <c r="O5685" s="67">
        <f t="shared" si="891"/>
        <v>0</v>
      </c>
      <c r="P5685" s="81">
        <f t="shared" si="892"/>
        <v>3.1291463853380379</v>
      </c>
      <c r="Q5685" s="81">
        <f t="shared" si="893"/>
        <v>3.1291463853380379</v>
      </c>
      <c r="S5685" s="1">
        <f t="shared" si="897"/>
        <v>5</v>
      </c>
      <c r="T5685" s="1" t="str">
        <f t="shared" si="898"/>
        <v>Off-Peak</v>
      </c>
    </row>
    <row r="5686" spans="1:20" x14ac:dyDescent="0.25">
      <c r="A5686" s="85">
        <v>45163.12499998651</v>
      </c>
      <c r="B5686" s="1">
        <v>8</v>
      </c>
      <c r="C5686" s="1">
        <v>25</v>
      </c>
      <c r="D5686" s="1">
        <v>4</v>
      </c>
      <c r="E5686" s="1" t="str">
        <f t="shared" si="894"/>
        <v>Summer</v>
      </c>
      <c r="F5686" s="78">
        <v>1.4850000000000001</v>
      </c>
      <c r="G5686" s="79">
        <f t="shared" si="895"/>
        <v>2.8253069752702538</v>
      </c>
      <c r="J5686" s="78">
        <v>0</v>
      </c>
      <c r="K5686" s="80">
        <f t="shared" si="896"/>
        <v>0</v>
      </c>
      <c r="L5686" s="68" t="str">
        <f t="shared" si="889"/>
        <v>Normal</v>
      </c>
      <c r="N5686" s="67">
        <f t="shared" si="890"/>
        <v>0</v>
      </c>
      <c r="O5686" s="67">
        <f t="shared" si="891"/>
        <v>0</v>
      </c>
      <c r="P5686" s="81">
        <f t="shared" si="892"/>
        <v>2.8253069752702538</v>
      </c>
      <c r="Q5686" s="81">
        <f t="shared" si="893"/>
        <v>2.8253069752702538</v>
      </c>
      <c r="S5686" s="1">
        <f t="shared" si="897"/>
        <v>5</v>
      </c>
      <c r="T5686" s="1" t="str">
        <f t="shared" si="898"/>
        <v>Off-Peak</v>
      </c>
    </row>
    <row r="5687" spans="1:20" x14ac:dyDescent="0.25">
      <c r="A5687" s="85">
        <v>45163.166666653175</v>
      </c>
      <c r="B5687" s="1">
        <v>8</v>
      </c>
      <c r="C5687" s="1">
        <v>25</v>
      </c>
      <c r="D5687" s="1">
        <v>5</v>
      </c>
      <c r="E5687" s="1" t="str">
        <f t="shared" si="894"/>
        <v>Summer</v>
      </c>
      <c r="F5687" s="78">
        <v>1.3620000000000001</v>
      </c>
      <c r="G5687" s="79">
        <f t="shared" si="895"/>
        <v>2.5912916500458487</v>
      </c>
      <c r="J5687" s="78">
        <v>0</v>
      </c>
      <c r="K5687" s="80">
        <f t="shared" si="896"/>
        <v>0</v>
      </c>
      <c r="L5687" s="68" t="str">
        <f t="shared" si="889"/>
        <v>Normal</v>
      </c>
      <c r="N5687" s="67">
        <f t="shared" si="890"/>
        <v>0</v>
      </c>
      <c r="O5687" s="67">
        <f t="shared" si="891"/>
        <v>0</v>
      </c>
      <c r="P5687" s="81">
        <f t="shared" si="892"/>
        <v>2.5912916500458487</v>
      </c>
      <c r="Q5687" s="81">
        <f t="shared" si="893"/>
        <v>2.5912916500458487</v>
      </c>
      <c r="S5687" s="1">
        <f t="shared" si="897"/>
        <v>5</v>
      </c>
      <c r="T5687" s="1" t="str">
        <f t="shared" si="898"/>
        <v>Off-Peak</v>
      </c>
    </row>
    <row r="5688" spans="1:20" x14ac:dyDescent="0.25">
      <c r="A5688" s="85">
        <v>45163.208333319839</v>
      </c>
      <c r="B5688" s="1">
        <v>8</v>
      </c>
      <c r="C5688" s="1">
        <v>25</v>
      </c>
      <c r="D5688" s="1">
        <v>6</v>
      </c>
      <c r="E5688" s="1" t="str">
        <f t="shared" si="894"/>
        <v>Summer</v>
      </c>
      <c r="F5688" s="78">
        <v>1.2827999999999999</v>
      </c>
      <c r="G5688" s="79">
        <f t="shared" si="895"/>
        <v>2.4406086113647683</v>
      </c>
      <c r="J5688" s="78">
        <v>3.5033999999999996E-2</v>
      </c>
      <c r="K5688" s="80">
        <f t="shared" si="896"/>
        <v>3.5033999999999996E-2</v>
      </c>
      <c r="L5688" s="68" t="str">
        <f t="shared" si="889"/>
        <v>Normal</v>
      </c>
      <c r="N5688" s="67">
        <f t="shared" si="890"/>
        <v>0</v>
      </c>
      <c r="O5688" s="67">
        <f t="shared" si="891"/>
        <v>3.5033999999999996E-2</v>
      </c>
      <c r="P5688" s="81">
        <f t="shared" si="892"/>
        <v>2.4055746113647682</v>
      </c>
      <c r="Q5688" s="81">
        <f t="shared" si="893"/>
        <v>2.4055746113647682</v>
      </c>
      <c r="S5688" s="1">
        <f t="shared" si="897"/>
        <v>5</v>
      </c>
      <c r="T5688" s="1" t="str">
        <f t="shared" si="898"/>
        <v>Peak</v>
      </c>
    </row>
    <row r="5689" spans="1:20" x14ac:dyDescent="0.25">
      <c r="A5689" s="85">
        <v>45163.249999986503</v>
      </c>
      <c r="B5689" s="1">
        <v>8</v>
      </c>
      <c r="C5689" s="1">
        <v>25</v>
      </c>
      <c r="D5689" s="1">
        <v>7</v>
      </c>
      <c r="E5689" s="1" t="str">
        <f t="shared" si="894"/>
        <v>Summer</v>
      </c>
      <c r="F5689" s="78">
        <v>1.2527999999999999</v>
      </c>
      <c r="G5689" s="79">
        <f t="shared" si="895"/>
        <v>2.3835317027734502</v>
      </c>
      <c r="J5689" s="78">
        <v>0.80205499999999996</v>
      </c>
      <c r="K5689" s="80">
        <f t="shared" si="896"/>
        <v>0.80205499999999996</v>
      </c>
      <c r="L5689" s="68" t="str">
        <f t="shared" si="889"/>
        <v>Normal</v>
      </c>
      <c r="N5689" s="67">
        <f t="shared" si="890"/>
        <v>0</v>
      </c>
      <c r="O5689" s="67">
        <f t="shared" si="891"/>
        <v>0.80205499999999996</v>
      </c>
      <c r="P5689" s="81">
        <f t="shared" si="892"/>
        <v>1.5814767027734502</v>
      </c>
      <c r="Q5689" s="81">
        <f t="shared" si="893"/>
        <v>1.5814767027734502</v>
      </c>
      <c r="S5689" s="1">
        <f t="shared" si="897"/>
        <v>5</v>
      </c>
      <c r="T5689" s="1" t="str">
        <f t="shared" si="898"/>
        <v>Peak</v>
      </c>
    </row>
    <row r="5690" spans="1:20" x14ac:dyDescent="0.25">
      <c r="A5690" s="85">
        <v>45163.291666653167</v>
      </c>
      <c r="B5690" s="1">
        <v>8</v>
      </c>
      <c r="C5690" s="1">
        <v>25</v>
      </c>
      <c r="D5690" s="1">
        <v>8</v>
      </c>
      <c r="E5690" s="1" t="str">
        <f t="shared" si="894"/>
        <v>Summer</v>
      </c>
      <c r="F5690" s="78">
        <v>1.2582</v>
      </c>
      <c r="G5690" s="79">
        <f t="shared" si="895"/>
        <v>2.3938055463198875</v>
      </c>
      <c r="J5690" s="78">
        <v>2.1494979999999999</v>
      </c>
      <c r="K5690" s="80">
        <f t="shared" si="896"/>
        <v>2.1494979999999999</v>
      </c>
      <c r="L5690" s="68" t="str">
        <f t="shared" si="889"/>
        <v>Normal</v>
      </c>
      <c r="N5690" s="67">
        <f t="shared" si="890"/>
        <v>0</v>
      </c>
      <c r="O5690" s="67">
        <f t="shared" si="891"/>
        <v>2.1494979999999999</v>
      </c>
      <c r="P5690" s="81">
        <f t="shared" si="892"/>
        <v>0.2443075463198876</v>
      </c>
      <c r="Q5690" s="81">
        <f t="shared" si="893"/>
        <v>0.2443075463198876</v>
      </c>
      <c r="S5690" s="1">
        <f t="shared" si="897"/>
        <v>5</v>
      </c>
      <c r="T5690" s="1" t="str">
        <f t="shared" si="898"/>
        <v>Peak</v>
      </c>
    </row>
    <row r="5691" spans="1:20" x14ac:dyDescent="0.25">
      <c r="A5691" s="85">
        <v>45163.333333319832</v>
      </c>
      <c r="B5691" s="1">
        <v>8</v>
      </c>
      <c r="C5691" s="1">
        <v>25</v>
      </c>
      <c r="D5691" s="1">
        <v>9</v>
      </c>
      <c r="E5691" s="1" t="str">
        <f t="shared" si="894"/>
        <v>Summer</v>
      </c>
      <c r="F5691" s="78">
        <v>1.2482</v>
      </c>
      <c r="G5691" s="79">
        <f t="shared" si="895"/>
        <v>2.3747799101227813</v>
      </c>
      <c r="J5691" s="78">
        <v>3.6177669999999997</v>
      </c>
      <c r="K5691" s="80">
        <f t="shared" si="896"/>
        <v>3.6177669999999997</v>
      </c>
      <c r="L5691" s="68" t="str">
        <f t="shared" si="889"/>
        <v>Normal</v>
      </c>
      <c r="N5691" s="67">
        <f t="shared" si="890"/>
        <v>1.2429870898772184</v>
      </c>
      <c r="O5691" s="67">
        <f t="shared" si="891"/>
        <v>2.3747799101227813</v>
      </c>
      <c r="P5691" s="81">
        <f t="shared" si="892"/>
        <v>0</v>
      </c>
      <c r="Q5691" s="81">
        <f t="shared" si="893"/>
        <v>-1.2429870898772184</v>
      </c>
      <c r="S5691" s="1">
        <f t="shared" si="897"/>
        <v>5</v>
      </c>
      <c r="T5691" s="1" t="str">
        <f t="shared" si="898"/>
        <v>Peak</v>
      </c>
    </row>
    <row r="5692" spans="1:20" x14ac:dyDescent="0.25">
      <c r="A5692" s="85">
        <v>45163.374999986496</v>
      </c>
      <c r="B5692" s="1">
        <v>8</v>
      </c>
      <c r="C5692" s="1">
        <v>25</v>
      </c>
      <c r="D5692" s="1">
        <v>10</v>
      </c>
      <c r="E5692" s="1" t="str">
        <f t="shared" si="894"/>
        <v>Summer</v>
      </c>
      <c r="F5692" s="78">
        <v>1.2954000000000001</v>
      </c>
      <c r="G5692" s="79">
        <f t="shared" si="895"/>
        <v>2.4645809129731222</v>
      </c>
      <c r="J5692" s="78">
        <v>3.0786280000000001</v>
      </c>
      <c r="K5692" s="80">
        <f t="shared" si="896"/>
        <v>3.0786280000000001</v>
      </c>
      <c r="L5692" s="68" t="str">
        <f t="shared" si="889"/>
        <v>Normal</v>
      </c>
      <c r="N5692" s="67">
        <f t="shared" si="890"/>
        <v>0.61404708702687794</v>
      </c>
      <c r="O5692" s="67">
        <f t="shared" si="891"/>
        <v>2.4645809129731222</v>
      </c>
      <c r="P5692" s="81">
        <f t="shared" si="892"/>
        <v>0</v>
      </c>
      <c r="Q5692" s="81">
        <f t="shared" si="893"/>
        <v>-0.61404708702687794</v>
      </c>
      <c r="S5692" s="1">
        <f t="shared" si="897"/>
        <v>5</v>
      </c>
      <c r="T5692" s="1" t="str">
        <f t="shared" si="898"/>
        <v>Peak</v>
      </c>
    </row>
    <row r="5693" spans="1:20" x14ac:dyDescent="0.25">
      <c r="A5693" s="85">
        <v>45163.41666665316</v>
      </c>
      <c r="B5693" s="1">
        <v>8</v>
      </c>
      <c r="C5693" s="1">
        <v>25</v>
      </c>
      <c r="D5693" s="1">
        <v>11</v>
      </c>
      <c r="E5693" s="1" t="str">
        <f t="shared" si="894"/>
        <v>Summer</v>
      </c>
      <c r="F5693" s="78">
        <v>1.3615999999999999</v>
      </c>
      <c r="G5693" s="79">
        <f t="shared" si="895"/>
        <v>2.5905306245979642</v>
      </c>
      <c r="J5693" s="78">
        <v>6.0649459999999999</v>
      </c>
      <c r="K5693" s="80">
        <f t="shared" si="896"/>
        <v>6.0649459999999999</v>
      </c>
      <c r="L5693" s="68" t="str">
        <f t="shared" si="889"/>
        <v>Normal</v>
      </c>
      <c r="N5693" s="67">
        <f t="shared" si="890"/>
        <v>3.4744153754020357</v>
      </c>
      <c r="O5693" s="67">
        <f t="shared" si="891"/>
        <v>2.5905306245979642</v>
      </c>
      <c r="P5693" s="81">
        <f t="shared" si="892"/>
        <v>0</v>
      </c>
      <c r="Q5693" s="81">
        <f t="shared" si="893"/>
        <v>-3.4744153754020357</v>
      </c>
      <c r="S5693" s="1">
        <f t="shared" si="897"/>
        <v>5</v>
      </c>
      <c r="T5693" s="1" t="str">
        <f t="shared" si="898"/>
        <v>Peak</v>
      </c>
    </row>
    <row r="5694" spans="1:20" x14ac:dyDescent="0.25">
      <c r="A5694" s="85">
        <v>45163.458333319824</v>
      </c>
      <c r="B5694" s="1">
        <v>8</v>
      </c>
      <c r="C5694" s="1">
        <v>25</v>
      </c>
      <c r="D5694" s="1">
        <v>12</v>
      </c>
      <c r="E5694" s="1" t="str">
        <f t="shared" si="894"/>
        <v>Summer</v>
      </c>
      <c r="F5694" s="78">
        <v>1.5043</v>
      </c>
      <c r="G5694" s="79">
        <f t="shared" si="895"/>
        <v>2.8620264531306683</v>
      </c>
      <c r="J5694" s="78">
        <v>5.3256049999999995</v>
      </c>
      <c r="K5694" s="80">
        <f t="shared" si="896"/>
        <v>5.3256049999999995</v>
      </c>
      <c r="L5694" s="68" t="str">
        <f t="shared" si="889"/>
        <v>Normal</v>
      </c>
      <c r="N5694" s="67">
        <f t="shared" si="890"/>
        <v>2.4635785468693312</v>
      </c>
      <c r="O5694" s="67">
        <f t="shared" si="891"/>
        <v>2.8620264531306683</v>
      </c>
      <c r="P5694" s="81">
        <f t="shared" si="892"/>
        <v>0</v>
      </c>
      <c r="Q5694" s="81">
        <f t="shared" si="893"/>
        <v>-2.4635785468693312</v>
      </c>
      <c r="S5694" s="1">
        <f t="shared" si="897"/>
        <v>5</v>
      </c>
      <c r="T5694" s="1" t="str">
        <f t="shared" si="898"/>
        <v>Peak</v>
      </c>
    </row>
    <row r="5695" spans="1:20" x14ac:dyDescent="0.25">
      <c r="A5695" s="85">
        <v>45163.499999986489</v>
      </c>
      <c r="B5695" s="1">
        <v>8</v>
      </c>
      <c r="C5695" s="1">
        <v>25</v>
      </c>
      <c r="D5695" s="1">
        <v>13</v>
      </c>
      <c r="E5695" s="1" t="str">
        <f t="shared" si="894"/>
        <v>Summer</v>
      </c>
      <c r="F5695" s="78">
        <v>1.6997</v>
      </c>
      <c r="G5695" s="79">
        <f t="shared" si="895"/>
        <v>3.2337873844221212</v>
      </c>
      <c r="J5695" s="78">
        <v>5.3538109999999994</v>
      </c>
      <c r="K5695" s="80">
        <f t="shared" si="896"/>
        <v>5.3538109999999994</v>
      </c>
      <c r="L5695" s="68" t="str">
        <f t="shared" si="889"/>
        <v>Normal</v>
      </c>
      <c r="N5695" s="67">
        <f t="shared" si="890"/>
        <v>2.1200236155778782</v>
      </c>
      <c r="O5695" s="67">
        <f t="shared" si="891"/>
        <v>3.2337873844221212</v>
      </c>
      <c r="P5695" s="81">
        <f t="shared" si="892"/>
        <v>0</v>
      </c>
      <c r="Q5695" s="81">
        <f t="shared" si="893"/>
        <v>-2.1200236155778782</v>
      </c>
      <c r="S5695" s="1">
        <f t="shared" si="897"/>
        <v>5</v>
      </c>
      <c r="T5695" s="1" t="str">
        <f t="shared" si="898"/>
        <v>Peak</v>
      </c>
    </row>
    <row r="5696" spans="1:20" x14ac:dyDescent="0.25">
      <c r="A5696" s="85">
        <v>45163.541666653153</v>
      </c>
      <c r="B5696" s="1">
        <v>8</v>
      </c>
      <c r="C5696" s="1">
        <v>25</v>
      </c>
      <c r="D5696" s="1">
        <v>14</v>
      </c>
      <c r="E5696" s="1" t="str">
        <f t="shared" si="894"/>
        <v>Summer</v>
      </c>
      <c r="F5696" s="78">
        <v>1.7750999999999999</v>
      </c>
      <c r="G5696" s="79">
        <f t="shared" si="895"/>
        <v>3.3772406813483009</v>
      </c>
      <c r="J5696" s="78">
        <v>4.6380600000000003</v>
      </c>
      <c r="K5696" s="80">
        <f t="shared" si="896"/>
        <v>4.6380600000000003</v>
      </c>
      <c r="L5696" s="68" t="str">
        <f t="shared" si="889"/>
        <v>Normal</v>
      </c>
      <c r="N5696" s="67">
        <f t="shared" si="890"/>
        <v>1.2608193186516994</v>
      </c>
      <c r="O5696" s="67">
        <f t="shared" si="891"/>
        <v>3.3772406813483009</v>
      </c>
      <c r="P5696" s="81">
        <f t="shared" si="892"/>
        <v>0</v>
      </c>
      <c r="Q5696" s="81">
        <f t="shared" si="893"/>
        <v>-1.2608193186516994</v>
      </c>
      <c r="S5696" s="1">
        <f t="shared" si="897"/>
        <v>5</v>
      </c>
      <c r="T5696" s="1" t="str">
        <f t="shared" si="898"/>
        <v>Peak</v>
      </c>
    </row>
    <row r="5697" spans="1:20" x14ac:dyDescent="0.25">
      <c r="A5697" s="85">
        <v>45163.583333319817</v>
      </c>
      <c r="B5697" s="1">
        <v>8</v>
      </c>
      <c r="C5697" s="1">
        <v>25</v>
      </c>
      <c r="D5697" s="1">
        <v>15</v>
      </c>
      <c r="E5697" s="1" t="str">
        <f t="shared" si="894"/>
        <v>Summer</v>
      </c>
      <c r="F5697" s="78">
        <v>1.7848999999999999</v>
      </c>
      <c r="G5697" s="79">
        <f t="shared" si="895"/>
        <v>3.3958858048214648</v>
      </c>
      <c r="J5697" s="78">
        <v>4.2874610000000004</v>
      </c>
      <c r="K5697" s="80">
        <f t="shared" si="896"/>
        <v>4.2874610000000004</v>
      </c>
      <c r="L5697" s="68" t="str">
        <f t="shared" si="889"/>
        <v>Normal</v>
      </c>
      <c r="N5697" s="67">
        <f t="shared" si="890"/>
        <v>0.89157519517853556</v>
      </c>
      <c r="O5697" s="67">
        <f t="shared" si="891"/>
        <v>3.3958858048214648</v>
      </c>
      <c r="P5697" s="81">
        <f t="shared" si="892"/>
        <v>0</v>
      </c>
      <c r="Q5697" s="81">
        <f t="shared" si="893"/>
        <v>-0.89157519517853556</v>
      </c>
      <c r="S5697" s="1">
        <f t="shared" si="897"/>
        <v>5</v>
      </c>
      <c r="T5697" s="1" t="str">
        <f t="shared" si="898"/>
        <v>Peak</v>
      </c>
    </row>
    <row r="5698" spans="1:20" x14ac:dyDescent="0.25">
      <c r="A5698" s="85">
        <v>45163.624999986481</v>
      </c>
      <c r="B5698" s="1">
        <v>8</v>
      </c>
      <c r="C5698" s="1">
        <v>25</v>
      </c>
      <c r="D5698" s="1">
        <v>16</v>
      </c>
      <c r="E5698" s="1" t="str">
        <f t="shared" si="894"/>
        <v>Summer</v>
      </c>
      <c r="F5698" s="78">
        <v>1.8873</v>
      </c>
      <c r="G5698" s="79">
        <f t="shared" si="895"/>
        <v>3.5907083194798313</v>
      </c>
      <c r="J5698" s="78">
        <v>2.998472</v>
      </c>
      <c r="K5698" s="80">
        <f t="shared" si="896"/>
        <v>2.998472</v>
      </c>
      <c r="L5698" s="68" t="str">
        <f t="shared" si="889"/>
        <v>Normal</v>
      </c>
      <c r="N5698" s="67">
        <f t="shared" si="890"/>
        <v>0</v>
      </c>
      <c r="O5698" s="67">
        <f t="shared" si="891"/>
        <v>2.998472</v>
      </c>
      <c r="P5698" s="81">
        <f t="shared" si="892"/>
        <v>0.59223631947983124</v>
      </c>
      <c r="Q5698" s="81">
        <f t="shared" si="893"/>
        <v>0.59223631947983124</v>
      </c>
      <c r="S5698" s="1">
        <f t="shared" si="897"/>
        <v>5</v>
      </c>
      <c r="T5698" s="1" t="str">
        <f t="shared" si="898"/>
        <v>Peak</v>
      </c>
    </row>
    <row r="5699" spans="1:20" x14ac:dyDescent="0.25">
      <c r="A5699" s="85">
        <v>45163.666666653146</v>
      </c>
      <c r="B5699" s="1">
        <v>8</v>
      </c>
      <c r="C5699" s="1">
        <v>25</v>
      </c>
      <c r="D5699" s="1">
        <v>17</v>
      </c>
      <c r="E5699" s="1" t="str">
        <f t="shared" si="894"/>
        <v>Summer</v>
      </c>
      <c r="F5699" s="78">
        <v>2.0528</v>
      </c>
      <c r="G5699" s="79">
        <f t="shared" si="895"/>
        <v>3.9055825985419368</v>
      </c>
      <c r="J5699" s="78">
        <v>1.518885</v>
      </c>
      <c r="K5699" s="80">
        <f t="shared" si="896"/>
        <v>1.518885</v>
      </c>
      <c r="L5699" s="68" t="str">
        <f t="shared" si="889"/>
        <v>Normal</v>
      </c>
      <c r="N5699" s="67">
        <f t="shared" si="890"/>
        <v>0</v>
      </c>
      <c r="O5699" s="67">
        <f t="shared" si="891"/>
        <v>1.518885</v>
      </c>
      <c r="P5699" s="81">
        <f t="shared" si="892"/>
        <v>2.3866975985419367</v>
      </c>
      <c r="Q5699" s="81">
        <f t="shared" si="893"/>
        <v>2.3866975985419367</v>
      </c>
      <c r="S5699" s="1">
        <f t="shared" si="897"/>
        <v>5</v>
      </c>
      <c r="T5699" s="1" t="str">
        <f t="shared" si="898"/>
        <v>Peak</v>
      </c>
    </row>
    <row r="5700" spans="1:20" x14ac:dyDescent="0.25">
      <c r="A5700" s="85">
        <v>45163.70833331981</v>
      </c>
      <c r="B5700" s="1">
        <v>8</v>
      </c>
      <c r="C5700" s="1">
        <v>25</v>
      </c>
      <c r="D5700" s="1">
        <v>18</v>
      </c>
      <c r="E5700" s="1" t="str">
        <f t="shared" si="894"/>
        <v>Summer</v>
      </c>
      <c r="F5700" s="78">
        <v>2.1634000000000002</v>
      </c>
      <c r="G5700" s="79">
        <f t="shared" si="895"/>
        <v>4.116006134881931</v>
      </c>
      <c r="J5700" s="78">
        <v>0.44082399999999999</v>
      </c>
      <c r="K5700" s="80">
        <f t="shared" si="896"/>
        <v>0.44082399999999999</v>
      </c>
      <c r="L5700" s="68" t="str">
        <f t="shared" si="889"/>
        <v>Normal</v>
      </c>
      <c r="N5700" s="67">
        <f t="shared" si="890"/>
        <v>0</v>
      </c>
      <c r="O5700" s="67">
        <f t="shared" si="891"/>
        <v>0.44082399999999999</v>
      </c>
      <c r="P5700" s="81">
        <f t="shared" si="892"/>
        <v>3.6751821348819309</v>
      </c>
      <c r="Q5700" s="81">
        <f t="shared" si="893"/>
        <v>3.6751821348819309</v>
      </c>
      <c r="S5700" s="1">
        <f t="shared" si="897"/>
        <v>5</v>
      </c>
      <c r="T5700" s="1" t="str">
        <f t="shared" si="898"/>
        <v>Peak</v>
      </c>
    </row>
    <row r="5701" spans="1:20" x14ac:dyDescent="0.25">
      <c r="A5701" s="85">
        <v>45163.749999986474</v>
      </c>
      <c r="B5701" s="1">
        <v>8</v>
      </c>
      <c r="C5701" s="1">
        <v>25</v>
      </c>
      <c r="D5701" s="1">
        <v>19</v>
      </c>
      <c r="E5701" s="1" t="str">
        <f t="shared" si="894"/>
        <v>Summer</v>
      </c>
      <c r="F5701" s="78">
        <v>2.1183999999999998</v>
      </c>
      <c r="G5701" s="79">
        <f t="shared" si="895"/>
        <v>4.0303907719949521</v>
      </c>
      <c r="J5701" s="78">
        <v>0</v>
      </c>
      <c r="K5701" s="80">
        <f t="shared" si="896"/>
        <v>0</v>
      </c>
      <c r="L5701" s="68" t="str">
        <f t="shared" si="889"/>
        <v>Normal</v>
      </c>
      <c r="N5701" s="67">
        <f t="shared" si="890"/>
        <v>0</v>
      </c>
      <c r="O5701" s="67">
        <f t="shared" si="891"/>
        <v>0</v>
      </c>
      <c r="P5701" s="81">
        <f t="shared" si="892"/>
        <v>4.0303907719949521</v>
      </c>
      <c r="Q5701" s="81">
        <f t="shared" si="893"/>
        <v>4.0303907719949521</v>
      </c>
      <c r="S5701" s="1">
        <f t="shared" si="897"/>
        <v>5</v>
      </c>
      <c r="T5701" s="1" t="str">
        <f t="shared" si="898"/>
        <v>Peak</v>
      </c>
    </row>
    <row r="5702" spans="1:20" x14ac:dyDescent="0.25">
      <c r="A5702" s="85">
        <v>45163.791666653138</v>
      </c>
      <c r="B5702" s="1">
        <v>8</v>
      </c>
      <c r="C5702" s="1">
        <v>25</v>
      </c>
      <c r="D5702" s="1">
        <v>20</v>
      </c>
      <c r="E5702" s="1" t="str">
        <f t="shared" si="894"/>
        <v>Summer</v>
      </c>
      <c r="F5702" s="78">
        <v>1.9607000000000001</v>
      </c>
      <c r="G5702" s="79">
        <f t="shared" si="895"/>
        <v>3.7303564891665899</v>
      </c>
      <c r="J5702" s="78">
        <v>0</v>
      </c>
      <c r="K5702" s="80">
        <f t="shared" si="896"/>
        <v>0</v>
      </c>
      <c r="L5702" s="68" t="str">
        <f t="shared" si="889"/>
        <v>Normal</v>
      </c>
      <c r="N5702" s="67">
        <f t="shared" si="890"/>
        <v>0</v>
      </c>
      <c r="O5702" s="67">
        <f t="shared" si="891"/>
        <v>0</v>
      </c>
      <c r="P5702" s="81">
        <f t="shared" si="892"/>
        <v>3.7303564891665899</v>
      </c>
      <c r="Q5702" s="81">
        <f t="shared" si="893"/>
        <v>3.7303564891665899</v>
      </c>
      <c r="S5702" s="1">
        <f t="shared" si="897"/>
        <v>5</v>
      </c>
      <c r="T5702" s="1" t="str">
        <f t="shared" si="898"/>
        <v>Peak</v>
      </c>
    </row>
    <row r="5703" spans="1:20" x14ac:dyDescent="0.25">
      <c r="A5703" s="85">
        <v>45163.833333319802</v>
      </c>
      <c r="B5703" s="1">
        <v>8</v>
      </c>
      <c r="C5703" s="1">
        <v>25</v>
      </c>
      <c r="D5703" s="1">
        <v>21</v>
      </c>
      <c r="E5703" s="1" t="str">
        <f t="shared" si="894"/>
        <v>Summer</v>
      </c>
      <c r="F5703" s="78">
        <v>1.8673999999999999</v>
      </c>
      <c r="G5703" s="79">
        <f t="shared" si="895"/>
        <v>3.55284730344759</v>
      </c>
      <c r="J5703" s="78">
        <v>0</v>
      </c>
      <c r="K5703" s="80">
        <f t="shared" si="896"/>
        <v>0</v>
      </c>
      <c r="L5703" s="68" t="str">
        <f t="shared" si="889"/>
        <v>Normal</v>
      </c>
      <c r="N5703" s="67">
        <f t="shared" si="890"/>
        <v>0</v>
      </c>
      <c r="O5703" s="67">
        <f t="shared" si="891"/>
        <v>0</v>
      </c>
      <c r="P5703" s="81">
        <f t="shared" si="892"/>
        <v>3.55284730344759</v>
      </c>
      <c r="Q5703" s="81">
        <f t="shared" si="893"/>
        <v>3.55284730344759</v>
      </c>
      <c r="S5703" s="1">
        <f t="shared" si="897"/>
        <v>5</v>
      </c>
      <c r="T5703" s="1" t="str">
        <f t="shared" si="898"/>
        <v>Peak</v>
      </c>
    </row>
    <row r="5704" spans="1:20" x14ac:dyDescent="0.25">
      <c r="A5704" s="85">
        <v>45163.874999986467</v>
      </c>
      <c r="B5704" s="1">
        <v>8</v>
      </c>
      <c r="C5704" s="1">
        <v>25</v>
      </c>
      <c r="D5704" s="1">
        <v>22</v>
      </c>
      <c r="E5704" s="1" t="str">
        <f t="shared" si="894"/>
        <v>Summer</v>
      </c>
      <c r="F5704" s="78">
        <v>1.7603</v>
      </c>
      <c r="G5704" s="79">
        <f t="shared" si="895"/>
        <v>3.3490827397765841</v>
      </c>
      <c r="J5704" s="78">
        <v>0</v>
      </c>
      <c r="K5704" s="80">
        <f t="shared" si="896"/>
        <v>0</v>
      </c>
      <c r="L5704" s="68" t="str">
        <f t="shared" si="889"/>
        <v>Normal</v>
      </c>
      <c r="N5704" s="67">
        <f t="shared" si="890"/>
        <v>0</v>
      </c>
      <c r="O5704" s="67">
        <f t="shared" si="891"/>
        <v>0</v>
      </c>
      <c r="P5704" s="81">
        <f t="shared" si="892"/>
        <v>3.3490827397765841</v>
      </c>
      <c r="Q5704" s="81">
        <f t="shared" si="893"/>
        <v>3.3490827397765841</v>
      </c>
      <c r="S5704" s="1">
        <f t="shared" si="897"/>
        <v>5</v>
      </c>
      <c r="T5704" s="1" t="str">
        <f t="shared" si="898"/>
        <v>Off-Peak</v>
      </c>
    </row>
    <row r="5705" spans="1:20" x14ac:dyDescent="0.25">
      <c r="A5705" s="85">
        <v>45163.916666653131</v>
      </c>
      <c r="B5705" s="1">
        <v>8</v>
      </c>
      <c r="C5705" s="1">
        <v>25</v>
      </c>
      <c r="D5705" s="1">
        <v>23</v>
      </c>
      <c r="E5705" s="1" t="str">
        <f t="shared" si="894"/>
        <v>Summer</v>
      </c>
      <c r="F5705" s="78">
        <v>1.6103000000000001</v>
      </c>
      <c r="G5705" s="79">
        <f t="shared" si="895"/>
        <v>3.0636981968199928</v>
      </c>
      <c r="J5705" s="78">
        <v>0</v>
      </c>
      <c r="K5705" s="80">
        <f t="shared" si="896"/>
        <v>0</v>
      </c>
      <c r="L5705" s="68" t="str">
        <f t="shared" si="889"/>
        <v>Normal</v>
      </c>
      <c r="N5705" s="67">
        <f t="shared" si="890"/>
        <v>0</v>
      </c>
      <c r="O5705" s="67">
        <f t="shared" si="891"/>
        <v>0</v>
      </c>
      <c r="P5705" s="81">
        <f t="shared" si="892"/>
        <v>3.0636981968199928</v>
      </c>
      <c r="Q5705" s="81">
        <f t="shared" si="893"/>
        <v>3.0636981968199928</v>
      </c>
      <c r="S5705" s="1">
        <f t="shared" si="897"/>
        <v>5</v>
      </c>
      <c r="T5705" s="1" t="str">
        <f t="shared" si="898"/>
        <v>Off-Peak</v>
      </c>
    </row>
    <row r="5706" spans="1:20" x14ac:dyDescent="0.25">
      <c r="A5706" s="85">
        <v>45163.958333319795</v>
      </c>
      <c r="B5706" s="1">
        <v>8</v>
      </c>
      <c r="C5706" s="1">
        <v>26</v>
      </c>
      <c r="D5706" s="1">
        <v>0</v>
      </c>
      <c r="E5706" s="1" t="str">
        <f t="shared" si="894"/>
        <v>Summer</v>
      </c>
      <c r="F5706" s="78">
        <v>1.4206000000000001</v>
      </c>
      <c r="G5706" s="79">
        <f t="shared" si="895"/>
        <v>2.7027818781608905</v>
      </c>
      <c r="J5706" s="78">
        <v>0</v>
      </c>
      <c r="K5706" s="80">
        <f t="shared" si="896"/>
        <v>0</v>
      </c>
      <c r="L5706" s="68" t="str">
        <f t="shared" si="889"/>
        <v>Normal</v>
      </c>
      <c r="N5706" s="67">
        <f t="shared" si="890"/>
        <v>0</v>
      </c>
      <c r="O5706" s="67">
        <f t="shared" si="891"/>
        <v>0</v>
      </c>
      <c r="P5706" s="81">
        <f t="shared" si="892"/>
        <v>2.7027818781608905</v>
      </c>
      <c r="Q5706" s="81">
        <f t="shared" si="893"/>
        <v>2.7027818781608905</v>
      </c>
      <c r="S5706" s="1">
        <f t="shared" si="897"/>
        <v>5</v>
      </c>
      <c r="T5706" s="1" t="str">
        <f t="shared" si="898"/>
        <v>Off-Peak</v>
      </c>
    </row>
    <row r="5707" spans="1:20" x14ac:dyDescent="0.25">
      <c r="A5707" s="85">
        <v>45163.999999986459</v>
      </c>
      <c r="B5707" s="1">
        <v>8</v>
      </c>
      <c r="C5707" s="1">
        <v>26</v>
      </c>
      <c r="D5707" s="1">
        <v>1</v>
      </c>
      <c r="E5707" s="1" t="str">
        <f t="shared" si="894"/>
        <v>Summer</v>
      </c>
      <c r="F5707" s="78">
        <v>1.2452000000000001</v>
      </c>
      <c r="G5707" s="79">
        <f t="shared" si="895"/>
        <v>2.3690722192636495</v>
      </c>
      <c r="J5707" s="78">
        <v>0</v>
      </c>
      <c r="K5707" s="80">
        <f t="shared" si="896"/>
        <v>0</v>
      </c>
      <c r="L5707" s="68" t="str">
        <f t="shared" si="889"/>
        <v>Normal</v>
      </c>
      <c r="N5707" s="67">
        <f t="shared" si="890"/>
        <v>0</v>
      </c>
      <c r="O5707" s="67">
        <f t="shared" si="891"/>
        <v>0</v>
      </c>
      <c r="P5707" s="81">
        <f t="shared" si="892"/>
        <v>2.3690722192636495</v>
      </c>
      <c r="Q5707" s="81">
        <f t="shared" si="893"/>
        <v>2.3690722192636495</v>
      </c>
      <c r="S5707" s="1">
        <f t="shared" si="897"/>
        <v>6</v>
      </c>
      <c r="T5707" s="1" t="str">
        <f t="shared" si="898"/>
        <v>Off-Peak</v>
      </c>
    </row>
    <row r="5708" spans="1:20" x14ac:dyDescent="0.25">
      <c r="A5708" s="85">
        <v>45164.041666653124</v>
      </c>
      <c r="B5708" s="1">
        <v>8</v>
      </c>
      <c r="C5708" s="1">
        <v>26</v>
      </c>
      <c r="D5708" s="1">
        <v>2</v>
      </c>
      <c r="E5708" s="1" t="str">
        <f t="shared" si="894"/>
        <v>Summer</v>
      </c>
      <c r="F5708" s="78">
        <v>1.1079000000000001</v>
      </c>
      <c r="G5708" s="79">
        <f t="shared" si="895"/>
        <v>2.1078502342773833</v>
      </c>
      <c r="J5708" s="78">
        <v>0</v>
      </c>
      <c r="K5708" s="80">
        <f t="shared" si="896"/>
        <v>0</v>
      </c>
      <c r="L5708" s="68" t="str">
        <f t="shared" si="889"/>
        <v>Normal</v>
      </c>
      <c r="N5708" s="67">
        <f t="shared" si="890"/>
        <v>0</v>
      </c>
      <c r="O5708" s="67">
        <f t="shared" si="891"/>
        <v>0</v>
      </c>
      <c r="P5708" s="81">
        <f t="shared" si="892"/>
        <v>2.1078502342773833</v>
      </c>
      <c r="Q5708" s="81">
        <f t="shared" si="893"/>
        <v>2.1078502342773833</v>
      </c>
      <c r="S5708" s="1">
        <f t="shared" si="897"/>
        <v>6</v>
      </c>
      <c r="T5708" s="1" t="str">
        <f t="shared" si="898"/>
        <v>Off-Peak</v>
      </c>
    </row>
    <row r="5709" spans="1:20" x14ac:dyDescent="0.25">
      <c r="A5709" s="85">
        <v>45164.083333319788</v>
      </c>
      <c r="B5709" s="1">
        <v>8</v>
      </c>
      <c r="C5709" s="1">
        <v>26</v>
      </c>
      <c r="D5709" s="1">
        <v>3</v>
      </c>
      <c r="E5709" s="1" t="str">
        <f t="shared" si="894"/>
        <v>Summer</v>
      </c>
      <c r="F5709" s="78">
        <v>1.0041</v>
      </c>
      <c r="G5709" s="79">
        <f t="shared" si="895"/>
        <v>1.9103641305514218</v>
      </c>
      <c r="J5709" s="78">
        <v>0</v>
      </c>
      <c r="K5709" s="80">
        <f t="shared" si="896"/>
        <v>0</v>
      </c>
      <c r="L5709" s="68" t="str">
        <f t="shared" si="889"/>
        <v>Normal</v>
      </c>
      <c r="N5709" s="67">
        <f t="shared" si="890"/>
        <v>0</v>
      </c>
      <c r="O5709" s="67">
        <f t="shared" si="891"/>
        <v>0</v>
      </c>
      <c r="P5709" s="81">
        <f t="shared" si="892"/>
        <v>1.9103641305514218</v>
      </c>
      <c r="Q5709" s="81">
        <f t="shared" si="893"/>
        <v>1.9103641305514218</v>
      </c>
      <c r="S5709" s="1">
        <f t="shared" si="897"/>
        <v>6</v>
      </c>
      <c r="T5709" s="1" t="str">
        <f t="shared" si="898"/>
        <v>Off-Peak</v>
      </c>
    </row>
    <row r="5710" spans="1:20" x14ac:dyDescent="0.25">
      <c r="A5710" s="85">
        <v>45164.124999986452</v>
      </c>
      <c r="B5710" s="1">
        <v>8</v>
      </c>
      <c r="C5710" s="1">
        <v>26</v>
      </c>
      <c r="D5710" s="1">
        <v>4</v>
      </c>
      <c r="E5710" s="1" t="str">
        <f t="shared" si="894"/>
        <v>Summer</v>
      </c>
      <c r="F5710" s="78">
        <v>0.93320000000000003</v>
      </c>
      <c r="G5710" s="79">
        <f t="shared" si="895"/>
        <v>1.7754723699139399</v>
      </c>
      <c r="J5710" s="78">
        <v>0</v>
      </c>
      <c r="K5710" s="80">
        <f t="shared" si="896"/>
        <v>0</v>
      </c>
      <c r="L5710" s="68" t="str">
        <f t="shared" si="889"/>
        <v>Normal</v>
      </c>
      <c r="N5710" s="67">
        <f t="shared" si="890"/>
        <v>0</v>
      </c>
      <c r="O5710" s="67">
        <f t="shared" si="891"/>
        <v>0</v>
      </c>
      <c r="P5710" s="81">
        <f t="shared" si="892"/>
        <v>1.7754723699139399</v>
      </c>
      <c r="Q5710" s="81">
        <f t="shared" si="893"/>
        <v>1.7754723699139399</v>
      </c>
      <c r="S5710" s="1">
        <f t="shared" si="897"/>
        <v>6</v>
      </c>
      <c r="T5710" s="1" t="str">
        <f t="shared" si="898"/>
        <v>Off-Peak</v>
      </c>
    </row>
    <row r="5711" spans="1:20" x14ac:dyDescent="0.25">
      <c r="A5711" s="85">
        <v>45164.166666653116</v>
      </c>
      <c r="B5711" s="1">
        <v>8</v>
      </c>
      <c r="C5711" s="1">
        <v>26</v>
      </c>
      <c r="D5711" s="1">
        <v>5</v>
      </c>
      <c r="E5711" s="1" t="str">
        <f t="shared" si="894"/>
        <v>Summer</v>
      </c>
      <c r="F5711" s="78">
        <v>0.8841</v>
      </c>
      <c r="G5711" s="79">
        <f t="shared" si="895"/>
        <v>1.6820564961861488</v>
      </c>
      <c r="J5711" s="78">
        <v>0</v>
      </c>
      <c r="K5711" s="80">
        <f t="shared" si="896"/>
        <v>0</v>
      </c>
      <c r="L5711" s="68" t="str">
        <f t="shared" si="889"/>
        <v>Normal</v>
      </c>
      <c r="N5711" s="67">
        <f t="shared" si="890"/>
        <v>0</v>
      </c>
      <c r="O5711" s="67">
        <f t="shared" si="891"/>
        <v>0</v>
      </c>
      <c r="P5711" s="81">
        <f t="shared" si="892"/>
        <v>1.6820564961861488</v>
      </c>
      <c r="Q5711" s="81">
        <f t="shared" si="893"/>
        <v>1.6820564961861488</v>
      </c>
      <c r="S5711" s="1">
        <f t="shared" si="897"/>
        <v>6</v>
      </c>
      <c r="T5711" s="1" t="str">
        <f t="shared" si="898"/>
        <v>Off-Peak</v>
      </c>
    </row>
    <row r="5712" spans="1:20" x14ac:dyDescent="0.25">
      <c r="A5712" s="85">
        <v>45164.208333319781</v>
      </c>
      <c r="B5712" s="1">
        <v>8</v>
      </c>
      <c r="C5712" s="1">
        <v>26</v>
      </c>
      <c r="D5712" s="1">
        <v>6</v>
      </c>
      <c r="E5712" s="1" t="str">
        <f t="shared" si="894"/>
        <v>Summer</v>
      </c>
      <c r="F5712" s="78">
        <v>0.86029999999999995</v>
      </c>
      <c r="G5712" s="79">
        <f t="shared" si="895"/>
        <v>1.6367754820370364</v>
      </c>
      <c r="J5712" s="78">
        <v>0</v>
      </c>
      <c r="K5712" s="80">
        <f t="shared" si="896"/>
        <v>0</v>
      </c>
      <c r="L5712" s="68" t="str">
        <f t="shared" si="889"/>
        <v>Normal</v>
      </c>
      <c r="N5712" s="67">
        <f t="shared" si="890"/>
        <v>0</v>
      </c>
      <c r="O5712" s="67">
        <f t="shared" si="891"/>
        <v>0</v>
      </c>
      <c r="P5712" s="81">
        <f t="shared" si="892"/>
        <v>1.6367754820370364</v>
      </c>
      <c r="Q5712" s="81">
        <f t="shared" si="893"/>
        <v>1.6367754820370364</v>
      </c>
      <c r="S5712" s="1">
        <f t="shared" si="897"/>
        <v>6</v>
      </c>
      <c r="T5712" s="1" t="str">
        <f t="shared" si="898"/>
        <v>Off-Peak</v>
      </c>
    </row>
    <row r="5713" spans="1:20" x14ac:dyDescent="0.25">
      <c r="A5713" s="85">
        <v>45164.249999986445</v>
      </c>
      <c r="B5713" s="1">
        <v>8</v>
      </c>
      <c r="C5713" s="1">
        <v>26</v>
      </c>
      <c r="D5713" s="1">
        <v>7</v>
      </c>
      <c r="E5713" s="1" t="str">
        <f t="shared" si="894"/>
        <v>Summer</v>
      </c>
      <c r="F5713" s="78">
        <v>0.86380000000000001</v>
      </c>
      <c r="G5713" s="79">
        <f t="shared" si="895"/>
        <v>1.6434344547060236</v>
      </c>
      <c r="J5713" s="78">
        <v>1.2024E-2</v>
      </c>
      <c r="K5713" s="80">
        <f t="shared" si="896"/>
        <v>1.2024E-2</v>
      </c>
      <c r="L5713" s="68" t="str">
        <f t="shared" si="889"/>
        <v>Normal</v>
      </c>
      <c r="N5713" s="67">
        <f t="shared" si="890"/>
        <v>0</v>
      </c>
      <c r="O5713" s="67">
        <f t="shared" si="891"/>
        <v>1.2024E-2</v>
      </c>
      <c r="P5713" s="81">
        <f t="shared" si="892"/>
        <v>1.6314104547060235</v>
      </c>
      <c r="Q5713" s="81">
        <f t="shared" si="893"/>
        <v>1.6314104547060235</v>
      </c>
      <c r="S5713" s="1">
        <f t="shared" si="897"/>
        <v>6</v>
      </c>
      <c r="T5713" s="1" t="str">
        <f t="shared" si="898"/>
        <v>Off-Peak</v>
      </c>
    </row>
    <row r="5714" spans="1:20" x14ac:dyDescent="0.25">
      <c r="A5714" s="85">
        <v>45164.291666653109</v>
      </c>
      <c r="B5714" s="1">
        <v>8</v>
      </c>
      <c r="C5714" s="1">
        <v>26</v>
      </c>
      <c r="D5714" s="1">
        <v>8</v>
      </c>
      <c r="E5714" s="1" t="str">
        <f t="shared" si="894"/>
        <v>Summer</v>
      </c>
      <c r="F5714" s="78">
        <v>0.92549999999999999</v>
      </c>
      <c r="G5714" s="79">
        <f t="shared" si="895"/>
        <v>1.7608226300421681</v>
      </c>
      <c r="J5714" s="78">
        <v>0.11612699999999999</v>
      </c>
      <c r="K5714" s="80">
        <f t="shared" si="896"/>
        <v>0.11612699999999999</v>
      </c>
      <c r="L5714" s="68" t="str">
        <f t="shared" si="889"/>
        <v>Normal</v>
      </c>
      <c r="N5714" s="67">
        <f t="shared" si="890"/>
        <v>0</v>
      </c>
      <c r="O5714" s="67">
        <f t="shared" si="891"/>
        <v>0.11612699999999999</v>
      </c>
      <c r="P5714" s="81">
        <f t="shared" si="892"/>
        <v>1.644695630042168</v>
      </c>
      <c r="Q5714" s="81">
        <f t="shared" si="893"/>
        <v>1.644695630042168</v>
      </c>
      <c r="S5714" s="1">
        <f t="shared" si="897"/>
        <v>6</v>
      </c>
      <c r="T5714" s="1" t="str">
        <f t="shared" si="898"/>
        <v>Off-Peak</v>
      </c>
    </row>
    <row r="5715" spans="1:20" x14ac:dyDescent="0.25">
      <c r="A5715" s="85">
        <v>45164.333333319773</v>
      </c>
      <c r="B5715" s="1">
        <v>8</v>
      </c>
      <c r="C5715" s="1">
        <v>26</v>
      </c>
      <c r="D5715" s="1">
        <v>9</v>
      </c>
      <c r="E5715" s="1" t="str">
        <f t="shared" si="894"/>
        <v>Summer</v>
      </c>
      <c r="F5715" s="78">
        <v>1.0165999999999999</v>
      </c>
      <c r="G5715" s="79">
        <f t="shared" si="895"/>
        <v>1.9341461757978045</v>
      </c>
      <c r="J5715" s="78">
        <v>0.34707100000000002</v>
      </c>
      <c r="K5715" s="80">
        <f t="shared" si="896"/>
        <v>0.34707100000000002</v>
      </c>
      <c r="L5715" s="68" t="str">
        <f t="shared" ref="L5715:L5778" si="899">IF(AND(D5715&gt;=$C$2,D5715&lt;=$C$3,E5715="Summer"),"MaxDis","Normal")</f>
        <v>Normal</v>
      </c>
      <c r="N5715" s="67">
        <f t="shared" ref="N5715:N5778" si="900">IF(K5715-G5715&lt;0,0,K5715-G5715)</f>
        <v>0</v>
      </c>
      <c r="O5715" s="67">
        <f t="shared" ref="O5715:O5778" si="901">K5715-N5715</f>
        <v>0.34707100000000002</v>
      </c>
      <c r="P5715" s="81">
        <f t="shared" ref="P5715:P5778" si="902">MAX(0,G5715-O5715)</f>
        <v>1.5870751757978043</v>
      </c>
      <c r="Q5715" s="81">
        <f t="shared" ref="Q5715:Q5778" si="903">G5715-K5715</f>
        <v>1.5870751757978043</v>
      </c>
      <c r="S5715" s="1">
        <f t="shared" si="897"/>
        <v>6</v>
      </c>
      <c r="T5715" s="1" t="str">
        <f t="shared" si="898"/>
        <v>Off-Peak</v>
      </c>
    </row>
    <row r="5716" spans="1:20" x14ac:dyDescent="0.25">
      <c r="A5716" s="85">
        <v>45164.374999986438</v>
      </c>
      <c r="B5716" s="1">
        <v>8</v>
      </c>
      <c r="C5716" s="1">
        <v>26</v>
      </c>
      <c r="D5716" s="1">
        <v>10</v>
      </c>
      <c r="E5716" s="1" t="str">
        <f t="shared" ref="E5716:E5779" si="904">IF(AND(B5716&gt;=$C$5,B5716&lt;=$C$6),"Summer","Non-Summer")</f>
        <v>Summer</v>
      </c>
      <c r="F5716" s="78">
        <v>1.0864</v>
      </c>
      <c r="G5716" s="79">
        <f t="shared" ref="G5716:G5779" si="905">F5716*$G$13</f>
        <v>2.066945116453605</v>
      </c>
      <c r="J5716" s="78">
        <v>0.86394500000000007</v>
      </c>
      <c r="K5716" s="80">
        <f t="shared" ref="K5716:K5779" si="906">J5716*$K$13</f>
        <v>0.86394500000000007</v>
      </c>
      <c r="L5716" s="68" t="str">
        <f t="shared" si="899"/>
        <v>Normal</v>
      </c>
      <c r="N5716" s="67">
        <f t="shared" si="900"/>
        <v>0</v>
      </c>
      <c r="O5716" s="67">
        <f t="shared" si="901"/>
        <v>0.86394500000000007</v>
      </c>
      <c r="P5716" s="81">
        <f t="shared" si="902"/>
        <v>1.2030001164536048</v>
      </c>
      <c r="Q5716" s="81">
        <f t="shared" si="903"/>
        <v>1.2030001164536048</v>
      </c>
      <c r="S5716" s="1">
        <f t="shared" ref="S5716:S5779" si="907">WEEKDAY(A5716,2)</f>
        <v>6</v>
      </c>
      <c r="T5716" s="1" t="str">
        <f t="shared" ref="T5716:T5779" si="908">IF(S5716&gt;5,"Off-Peak",IF(AND(D5716&gt;=$C$7,D5716&lt;$C$8),"Peak","Off-Peak"))</f>
        <v>Off-Peak</v>
      </c>
    </row>
    <row r="5717" spans="1:20" x14ac:dyDescent="0.25">
      <c r="A5717" s="85">
        <v>45164.416666653102</v>
      </c>
      <c r="B5717" s="1">
        <v>8</v>
      </c>
      <c r="C5717" s="1">
        <v>26</v>
      </c>
      <c r="D5717" s="1">
        <v>11</v>
      </c>
      <c r="E5717" s="1" t="str">
        <f t="shared" si="904"/>
        <v>Summer</v>
      </c>
      <c r="F5717" s="78">
        <v>1.1517999999999999</v>
      </c>
      <c r="G5717" s="79">
        <f t="shared" si="905"/>
        <v>2.1913727771826785</v>
      </c>
      <c r="J5717" s="78">
        <v>0.75352799999999998</v>
      </c>
      <c r="K5717" s="80">
        <f t="shared" si="906"/>
        <v>0.75352799999999998</v>
      </c>
      <c r="L5717" s="68" t="str">
        <f t="shared" si="899"/>
        <v>Normal</v>
      </c>
      <c r="N5717" s="67">
        <f t="shared" si="900"/>
        <v>0</v>
      </c>
      <c r="O5717" s="67">
        <f t="shared" si="901"/>
        <v>0.75352799999999998</v>
      </c>
      <c r="P5717" s="81">
        <f t="shared" si="902"/>
        <v>1.4378447771826786</v>
      </c>
      <c r="Q5717" s="81">
        <f t="shared" si="903"/>
        <v>1.4378447771826786</v>
      </c>
      <c r="S5717" s="1">
        <f t="shared" si="907"/>
        <v>6</v>
      </c>
      <c r="T5717" s="1" t="str">
        <f t="shared" si="908"/>
        <v>Off-Peak</v>
      </c>
    </row>
    <row r="5718" spans="1:20" x14ac:dyDescent="0.25">
      <c r="A5718" s="85">
        <v>45164.458333319766</v>
      </c>
      <c r="B5718" s="1">
        <v>8</v>
      </c>
      <c r="C5718" s="1">
        <v>26</v>
      </c>
      <c r="D5718" s="1">
        <v>12</v>
      </c>
      <c r="E5718" s="1" t="str">
        <f t="shared" si="904"/>
        <v>Summer</v>
      </c>
      <c r="F5718" s="78">
        <v>1.2269000000000001</v>
      </c>
      <c r="G5718" s="79">
        <f t="shared" si="905"/>
        <v>2.3342553050229458</v>
      </c>
      <c r="J5718" s="78">
        <v>1.108501</v>
      </c>
      <c r="K5718" s="80">
        <f t="shared" si="906"/>
        <v>1.108501</v>
      </c>
      <c r="L5718" s="68" t="str">
        <f t="shared" si="899"/>
        <v>Normal</v>
      </c>
      <c r="N5718" s="67">
        <f t="shared" si="900"/>
        <v>0</v>
      </c>
      <c r="O5718" s="67">
        <f t="shared" si="901"/>
        <v>1.108501</v>
      </c>
      <c r="P5718" s="81">
        <f t="shared" si="902"/>
        <v>1.2257543050229458</v>
      </c>
      <c r="Q5718" s="81">
        <f t="shared" si="903"/>
        <v>1.2257543050229458</v>
      </c>
      <c r="S5718" s="1">
        <f t="shared" si="907"/>
        <v>6</v>
      </c>
      <c r="T5718" s="1" t="str">
        <f t="shared" si="908"/>
        <v>Off-Peak</v>
      </c>
    </row>
    <row r="5719" spans="1:20" x14ac:dyDescent="0.25">
      <c r="A5719" s="85">
        <v>45164.49999998643</v>
      </c>
      <c r="B5719" s="1">
        <v>8</v>
      </c>
      <c r="C5719" s="1">
        <v>26</v>
      </c>
      <c r="D5719" s="1">
        <v>13</v>
      </c>
      <c r="E5719" s="1" t="str">
        <f t="shared" si="904"/>
        <v>Summer</v>
      </c>
      <c r="F5719" s="78">
        <v>1.3003</v>
      </c>
      <c r="G5719" s="79">
        <f t="shared" si="905"/>
        <v>2.473903474709704</v>
      </c>
      <c r="J5719" s="78">
        <v>0.96048999999999995</v>
      </c>
      <c r="K5719" s="80">
        <f t="shared" si="906"/>
        <v>0.96048999999999995</v>
      </c>
      <c r="L5719" s="68" t="str">
        <f t="shared" si="899"/>
        <v>Normal</v>
      </c>
      <c r="N5719" s="67">
        <f t="shared" si="900"/>
        <v>0</v>
      </c>
      <c r="O5719" s="67">
        <f t="shared" si="901"/>
        <v>0.96048999999999995</v>
      </c>
      <c r="P5719" s="81">
        <f t="shared" si="902"/>
        <v>1.5134134747097039</v>
      </c>
      <c r="Q5719" s="81">
        <f t="shared" si="903"/>
        <v>1.5134134747097039</v>
      </c>
      <c r="S5719" s="1">
        <f t="shared" si="907"/>
        <v>6</v>
      </c>
      <c r="T5719" s="1" t="str">
        <f t="shared" si="908"/>
        <v>Off-Peak</v>
      </c>
    </row>
    <row r="5720" spans="1:20" x14ac:dyDescent="0.25">
      <c r="A5720" s="85">
        <v>45164.541666653095</v>
      </c>
      <c r="B5720" s="1">
        <v>8</v>
      </c>
      <c r="C5720" s="1">
        <v>26</v>
      </c>
      <c r="D5720" s="1">
        <v>14</v>
      </c>
      <c r="E5720" s="1" t="str">
        <f t="shared" si="904"/>
        <v>Summer</v>
      </c>
      <c r="F5720" s="78">
        <v>1.3935999999999999</v>
      </c>
      <c r="G5720" s="79">
        <f t="shared" si="905"/>
        <v>2.6514126604287038</v>
      </c>
      <c r="J5720" s="78">
        <v>1.3209069999999998</v>
      </c>
      <c r="K5720" s="80">
        <f t="shared" si="906"/>
        <v>1.3209069999999998</v>
      </c>
      <c r="L5720" s="68" t="str">
        <f t="shared" si="899"/>
        <v>Normal</v>
      </c>
      <c r="N5720" s="67">
        <f t="shared" si="900"/>
        <v>0</v>
      </c>
      <c r="O5720" s="67">
        <f t="shared" si="901"/>
        <v>1.3209069999999998</v>
      </c>
      <c r="P5720" s="81">
        <f t="shared" si="902"/>
        <v>1.330505660428704</v>
      </c>
      <c r="Q5720" s="81">
        <f t="shared" si="903"/>
        <v>1.330505660428704</v>
      </c>
      <c r="S5720" s="1">
        <f t="shared" si="907"/>
        <v>6</v>
      </c>
      <c r="T5720" s="1" t="str">
        <f t="shared" si="908"/>
        <v>Off-Peak</v>
      </c>
    </row>
    <row r="5721" spans="1:20" x14ac:dyDescent="0.25">
      <c r="A5721" s="85">
        <v>45164.583333319759</v>
      </c>
      <c r="B5721" s="1">
        <v>8</v>
      </c>
      <c r="C5721" s="1">
        <v>26</v>
      </c>
      <c r="D5721" s="1">
        <v>15</v>
      </c>
      <c r="E5721" s="1" t="str">
        <f t="shared" si="904"/>
        <v>Summer</v>
      </c>
      <c r="F5721" s="78">
        <v>1.4776</v>
      </c>
      <c r="G5721" s="79">
        <f t="shared" si="905"/>
        <v>2.8112280044843949</v>
      </c>
      <c r="J5721" s="78">
        <v>2.006532</v>
      </c>
      <c r="K5721" s="80">
        <f t="shared" si="906"/>
        <v>2.006532</v>
      </c>
      <c r="L5721" s="68" t="str">
        <f t="shared" si="899"/>
        <v>Normal</v>
      </c>
      <c r="N5721" s="67">
        <f t="shared" si="900"/>
        <v>0</v>
      </c>
      <c r="O5721" s="67">
        <f t="shared" si="901"/>
        <v>2.006532</v>
      </c>
      <c r="P5721" s="81">
        <f t="shared" si="902"/>
        <v>0.80469600448439493</v>
      </c>
      <c r="Q5721" s="81">
        <f t="shared" si="903"/>
        <v>0.80469600448439493</v>
      </c>
      <c r="S5721" s="1">
        <f t="shared" si="907"/>
        <v>6</v>
      </c>
      <c r="T5721" s="1" t="str">
        <f t="shared" si="908"/>
        <v>Off-Peak</v>
      </c>
    </row>
    <row r="5722" spans="1:20" x14ac:dyDescent="0.25">
      <c r="A5722" s="85">
        <v>45164.624999986423</v>
      </c>
      <c r="B5722" s="1">
        <v>8</v>
      </c>
      <c r="C5722" s="1">
        <v>26</v>
      </c>
      <c r="D5722" s="1">
        <v>16</v>
      </c>
      <c r="E5722" s="1" t="str">
        <f t="shared" si="904"/>
        <v>Summer</v>
      </c>
      <c r="F5722" s="78">
        <v>1.5213000000000001</v>
      </c>
      <c r="G5722" s="79">
        <f t="shared" si="905"/>
        <v>2.8943700346657488</v>
      </c>
      <c r="J5722" s="78">
        <v>0.94720799999999994</v>
      </c>
      <c r="K5722" s="80">
        <f t="shared" si="906"/>
        <v>0.94720799999999994</v>
      </c>
      <c r="L5722" s="68" t="str">
        <f t="shared" si="899"/>
        <v>Normal</v>
      </c>
      <c r="N5722" s="67">
        <f t="shared" si="900"/>
        <v>0</v>
      </c>
      <c r="O5722" s="67">
        <f t="shared" si="901"/>
        <v>0.94720799999999994</v>
      </c>
      <c r="P5722" s="81">
        <f t="shared" si="902"/>
        <v>1.947162034665749</v>
      </c>
      <c r="Q5722" s="81">
        <f t="shared" si="903"/>
        <v>1.947162034665749</v>
      </c>
      <c r="S5722" s="1">
        <f t="shared" si="907"/>
        <v>6</v>
      </c>
      <c r="T5722" s="1" t="str">
        <f t="shared" si="908"/>
        <v>Off-Peak</v>
      </c>
    </row>
    <row r="5723" spans="1:20" x14ac:dyDescent="0.25">
      <c r="A5723" s="85">
        <v>45164.666666653087</v>
      </c>
      <c r="B5723" s="1">
        <v>8</v>
      </c>
      <c r="C5723" s="1">
        <v>26</v>
      </c>
      <c r="D5723" s="1">
        <v>17</v>
      </c>
      <c r="E5723" s="1" t="str">
        <f t="shared" si="904"/>
        <v>Summer</v>
      </c>
      <c r="F5723" s="78">
        <v>1.5379</v>
      </c>
      <c r="G5723" s="79">
        <f t="shared" si="905"/>
        <v>2.9259525907529449</v>
      </c>
      <c r="J5723" s="78">
        <v>0.40976699999999999</v>
      </c>
      <c r="K5723" s="80">
        <f t="shared" si="906"/>
        <v>0.40976699999999999</v>
      </c>
      <c r="L5723" s="68" t="str">
        <f t="shared" si="899"/>
        <v>Normal</v>
      </c>
      <c r="N5723" s="67">
        <f t="shared" si="900"/>
        <v>0</v>
      </c>
      <c r="O5723" s="67">
        <f t="shared" si="901"/>
        <v>0.40976699999999999</v>
      </c>
      <c r="P5723" s="81">
        <f t="shared" si="902"/>
        <v>2.5161855907529449</v>
      </c>
      <c r="Q5723" s="81">
        <f t="shared" si="903"/>
        <v>2.5161855907529449</v>
      </c>
      <c r="S5723" s="1">
        <f t="shared" si="907"/>
        <v>6</v>
      </c>
      <c r="T5723" s="1" t="str">
        <f t="shared" si="908"/>
        <v>Off-Peak</v>
      </c>
    </row>
    <row r="5724" spans="1:20" x14ac:dyDescent="0.25">
      <c r="A5724" s="85">
        <v>45164.708333319752</v>
      </c>
      <c r="B5724" s="1">
        <v>8</v>
      </c>
      <c r="C5724" s="1">
        <v>26</v>
      </c>
      <c r="D5724" s="1">
        <v>18</v>
      </c>
      <c r="E5724" s="1" t="str">
        <f t="shared" si="904"/>
        <v>Summer</v>
      </c>
      <c r="F5724" s="78">
        <v>1.5166999999999999</v>
      </c>
      <c r="G5724" s="79">
        <f t="shared" si="905"/>
        <v>2.8856182420150795</v>
      </c>
      <c r="J5724" s="78">
        <v>0.16061</v>
      </c>
      <c r="K5724" s="80">
        <f t="shared" si="906"/>
        <v>0.16061</v>
      </c>
      <c r="L5724" s="68" t="str">
        <f t="shared" si="899"/>
        <v>Normal</v>
      </c>
      <c r="N5724" s="67">
        <f t="shared" si="900"/>
        <v>0</v>
      </c>
      <c r="O5724" s="67">
        <f t="shared" si="901"/>
        <v>0.16061</v>
      </c>
      <c r="P5724" s="81">
        <f t="shared" si="902"/>
        <v>2.7250082420150794</v>
      </c>
      <c r="Q5724" s="81">
        <f t="shared" si="903"/>
        <v>2.7250082420150794</v>
      </c>
      <c r="S5724" s="1">
        <f t="shared" si="907"/>
        <v>6</v>
      </c>
      <c r="T5724" s="1" t="str">
        <f t="shared" si="908"/>
        <v>Off-Peak</v>
      </c>
    </row>
    <row r="5725" spans="1:20" x14ac:dyDescent="0.25">
      <c r="A5725" s="85">
        <v>45164.749999986416</v>
      </c>
      <c r="B5725" s="1">
        <v>8</v>
      </c>
      <c r="C5725" s="1">
        <v>26</v>
      </c>
      <c r="D5725" s="1">
        <v>19</v>
      </c>
      <c r="E5725" s="1" t="str">
        <f t="shared" si="904"/>
        <v>Summer</v>
      </c>
      <c r="F5725" s="78">
        <v>1.4094</v>
      </c>
      <c r="G5725" s="79">
        <f t="shared" si="905"/>
        <v>2.6814731656201314</v>
      </c>
      <c r="J5725" s="78">
        <v>0</v>
      </c>
      <c r="K5725" s="80">
        <f t="shared" si="906"/>
        <v>0</v>
      </c>
      <c r="L5725" s="68" t="str">
        <f t="shared" si="899"/>
        <v>Normal</v>
      </c>
      <c r="N5725" s="67">
        <f t="shared" si="900"/>
        <v>0</v>
      </c>
      <c r="O5725" s="67">
        <f t="shared" si="901"/>
        <v>0</v>
      </c>
      <c r="P5725" s="81">
        <f t="shared" si="902"/>
        <v>2.6814731656201314</v>
      </c>
      <c r="Q5725" s="81">
        <f t="shared" si="903"/>
        <v>2.6814731656201314</v>
      </c>
      <c r="S5725" s="1">
        <f t="shared" si="907"/>
        <v>6</v>
      </c>
      <c r="T5725" s="1" t="str">
        <f t="shared" si="908"/>
        <v>Off-Peak</v>
      </c>
    </row>
    <row r="5726" spans="1:20" x14ac:dyDescent="0.25">
      <c r="A5726" s="85">
        <v>45164.79166665308</v>
      </c>
      <c r="B5726" s="1">
        <v>8</v>
      </c>
      <c r="C5726" s="1">
        <v>26</v>
      </c>
      <c r="D5726" s="1">
        <v>20</v>
      </c>
      <c r="E5726" s="1" t="str">
        <f t="shared" si="904"/>
        <v>Summer</v>
      </c>
      <c r="F5726" s="78">
        <v>1.2764</v>
      </c>
      <c r="G5726" s="79">
        <f t="shared" si="905"/>
        <v>2.4284322041986206</v>
      </c>
      <c r="J5726" s="78">
        <v>0</v>
      </c>
      <c r="K5726" s="80">
        <f t="shared" si="906"/>
        <v>0</v>
      </c>
      <c r="L5726" s="68" t="str">
        <f t="shared" si="899"/>
        <v>Normal</v>
      </c>
      <c r="N5726" s="67">
        <f t="shared" si="900"/>
        <v>0</v>
      </c>
      <c r="O5726" s="67">
        <f t="shared" si="901"/>
        <v>0</v>
      </c>
      <c r="P5726" s="81">
        <f t="shared" si="902"/>
        <v>2.4284322041986206</v>
      </c>
      <c r="Q5726" s="81">
        <f t="shared" si="903"/>
        <v>2.4284322041986206</v>
      </c>
      <c r="S5726" s="1">
        <f t="shared" si="907"/>
        <v>6</v>
      </c>
      <c r="T5726" s="1" t="str">
        <f t="shared" si="908"/>
        <v>Off-Peak</v>
      </c>
    </row>
    <row r="5727" spans="1:20" x14ac:dyDescent="0.25">
      <c r="A5727" s="85">
        <v>45164.833333319744</v>
      </c>
      <c r="B5727" s="1">
        <v>8</v>
      </c>
      <c r="C5727" s="1">
        <v>26</v>
      </c>
      <c r="D5727" s="1">
        <v>21</v>
      </c>
      <c r="E5727" s="1" t="str">
        <f t="shared" si="904"/>
        <v>Summer</v>
      </c>
      <c r="F5727" s="78">
        <v>1.2325999999999999</v>
      </c>
      <c r="G5727" s="79">
        <f t="shared" si="905"/>
        <v>2.3450999176552956</v>
      </c>
      <c r="J5727" s="78">
        <v>0</v>
      </c>
      <c r="K5727" s="80">
        <f t="shared" si="906"/>
        <v>0</v>
      </c>
      <c r="L5727" s="68" t="str">
        <f t="shared" si="899"/>
        <v>Normal</v>
      </c>
      <c r="N5727" s="67">
        <f t="shared" si="900"/>
        <v>0</v>
      </c>
      <c r="O5727" s="67">
        <f t="shared" si="901"/>
        <v>0</v>
      </c>
      <c r="P5727" s="81">
        <f t="shared" si="902"/>
        <v>2.3450999176552956</v>
      </c>
      <c r="Q5727" s="81">
        <f t="shared" si="903"/>
        <v>2.3450999176552956</v>
      </c>
      <c r="S5727" s="1">
        <f t="shared" si="907"/>
        <v>6</v>
      </c>
      <c r="T5727" s="1" t="str">
        <f t="shared" si="908"/>
        <v>Off-Peak</v>
      </c>
    </row>
    <row r="5728" spans="1:20" x14ac:dyDescent="0.25">
      <c r="A5728" s="85">
        <v>45164.874999986409</v>
      </c>
      <c r="B5728" s="1">
        <v>8</v>
      </c>
      <c r="C5728" s="1">
        <v>26</v>
      </c>
      <c r="D5728" s="1">
        <v>22</v>
      </c>
      <c r="E5728" s="1" t="str">
        <f t="shared" si="904"/>
        <v>Summer</v>
      </c>
      <c r="F5728" s="78">
        <v>1.1742999999999999</v>
      </c>
      <c r="G5728" s="79">
        <f t="shared" si="905"/>
        <v>2.2341804586261671</v>
      </c>
      <c r="J5728" s="78">
        <v>0</v>
      </c>
      <c r="K5728" s="80">
        <f t="shared" si="906"/>
        <v>0</v>
      </c>
      <c r="L5728" s="68" t="str">
        <f t="shared" si="899"/>
        <v>Normal</v>
      </c>
      <c r="N5728" s="67">
        <f t="shared" si="900"/>
        <v>0</v>
      </c>
      <c r="O5728" s="67">
        <f t="shared" si="901"/>
        <v>0</v>
      </c>
      <c r="P5728" s="81">
        <f t="shared" si="902"/>
        <v>2.2341804586261671</v>
      </c>
      <c r="Q5728" s="81">
        <f t="shared" si="903"/>
        <v>2.2341804586261671</v>
      </c>
      <c r="S5728" s="1">
        <f t="shared" si="907"/>
        <v>6</v>
      </c>
      <c r="T5728" s="1" t="str">
        <f t="shared" si="908"/>
        <v>Off-Peak</v>
      </c>
    </row>
    <row r="5729" spans="1:20" x14ac:dyDescent="0.25">
      <c r="A5729" s="85">
        <v>45164.916666653073</v>
      </c>
      <c r="B5729" s="1">
        <v>8</v>
      </c>
      <c r="C5729" s="1">
        <v>26</v>
      </c>
      <c r="D5729" s="1">
        <v>23</v>
      </c>
      <c r="E5729" s="1" t="str">
        <f t="shared" si="904"/>
        <v>Summer</v>
      </c>
      <c r="F5729" s="78">
        <v>1.0958000000000001</v>
      </c>
      <c r="G5729" s="79">
        <f t="shared" si="905"/>
        <v>2.0848292144788849</v>
      </c>
      <c r="J5729" s="78">
        <v>0</v>
      </c>
      <c r="K5729" s="80">
        <f t="shared" si="906"/>
        <v>0</v>
      </c>
      <c r="L5729" s="68" t="str">
        <f t="shared" si="899"/>
        <v>Normal</v>
      </c>
      <c r="N5729" s="67">
        <f t="shared" si="900"/>
        <v>0</v>
      </c>
      <c r="O5729" s="67">
        <f t="shared" si="901"/>
        <v>0</v>
      </c>
      <c r="P5729" s="81">
        <f t="shared" si="902"/>
        <v>2.0848292144788849</v>
      </c>
      <c r="Q5729" s="81">
        <f t="shared" si="903"/>
        <v>2.0848292144788849</v>
      </c>
      <c r="S5729" s="1">
        <f t="shared" si="907"/>
        <v>6</v>
      </c>
      <c r="T5729" s="1" t="str">
        <f t="shared" si="908"/>
        <v>Off-Peak</v>
      </c>
    </row>
    <row r="5730" spans="1:20" x14ac:dyDescent="0.25">
      <c r="A5730" s="85">
        <v>45164.958333319737</v>
      </c>
      <c r="B5730" s="1">
        <v>8</v>
      </c>
      <c r="C5730" s="1">
        <v>27</v>
      </c>
      <c r="D5730" s="1">
        <v>0</v>
      </c>
      <c r="E5730" s="1" t="str">
        <f t="shared" si="904"/>
        <v>Summer</v>
      </c>
      <c r="F5730" s="78">
        <v>0.97950000000000004</v>
      </c>
      <c r="G5730" s="79">
        <f t="shared" si="905"/>
        <v>1.8635610655065409</v>
      </c>
      <c r="J5730" s="78">
        <v>0</v>
      </c>
      <c r="K5730" s="80">
        <f t="shared" si="906"/>
        <v>0</v>
      </c>
      <c r="L5730" s="68" t="str">
        <f t="shared" si="899"/>
        <v>Normal</v>
      </c>
      <c r="N5730" s="67">
        <f t="shared" si="900"/>
        <v>0</v>
      </c>
      <c r="O5730" s="67">
        <f t="shared" si="901"/>
        <v>0</v>
      </c>
      <c r="P5730" s="81">
        <f t="shared" si="902"/>
        <v>1.8635610655065409</v>
      </c>
      <c r="Q5730" s="81">
        <f t="shared" si="903"/>
        <v>1.8635610655065409</v>
      </c>
      <c r="S5730" s="1">
        <f t="shared" si="907"/>
        <v>6</v>
      </c>
      <c r="T5730" s="1" t="str">
        <f t="shared" si="908"/>
        <v>Off-Peak</v>
      </c>
    </row>
    <row r="5731" spans="1:20" x14ac:dyDescent="0.25">
      <c r="A5731" s="85">
        <v>45164.999999986401</v>
      </c>
      <c r="B5731" s="1">
        <v>8</v>
      </c>
      <c r="C5731" s="1">
        <v>27</v>
      </c>
      <c r="D5731" s="1">
        <v>1</v>
      </c>
      <c r="E5731" s="1" t="str">
        <f t="shared" si="904"/>
        <v>Summer</v>
      </c>
      <c r="F5731" s="78">
        <v>0.87819999999999998</v>
      </c>
      <c r="G5731" s="79">
        <f t="shared" si="905"/>
        <v>1.6708313708298563</v>
      </c>
      <c r="J5731" s="78">
        <v>0</v>
      </c>
      <c r="K5731" s="80">
        <f t="shared" si="906"/>
        <v>0</v>
      </c>
      <c r="L5731" s="68" t="str">
        <f t="shared" si="899"/>
        <v>Normal</v>
      </c>
      <c r="N5731" s="67">
        <f t="shared" si="900"/>
        <v>0</v>
      </c>
      <c r="O5731" s="67">
        <f t="shared" si="901"/>
        <v>0</v>
      </c>
      <c r="P5731" s="81">
        <f t="shared" si="902"/>
        <v>1.6708313708298563</v>
      </c>
      <c r="Q5731" s="81">
        <f t="shared" si="903"/>
        <v>1.6708313708298563</v>
      </c>
      <c r="S5731" s="1">
        <f t="shared" si="907"/>
        <v>7</v>
      </c>
      <c r="T5731" s="1" t="str">
        <f t="shared" si="908"/>
        <v>Off-Peak</v>
      </c>
    </row>
    <row r="5732" spans="1:20" x14ac:dyDescent="0.25">
      <c r="A5732" s="85">
        <v>45165.041666653065</v>
      </c>
      <c r="B5732" s="1">
        <v>8</v>
      </c>
      <c r="C5732" s="1">
        <v>27</v>
      </c>
      <c r="D5732" s="1">
        <v>2</v>
      </c>
      <c r="E5732" s="1" t="str">
        <f t="shared" si="904"/>
        <v>Summer</v>
      </c>
      <c r="F5732" s="78">
        <v>0.79769999999999996</v>
      </c>
      <c r="G5732" s="79">
        <f t="shared" si="905"/>
        <v>1.5176749994431522</v>
      </c>
      <c r="J5732" s="78">
        <v>0</v>
      </c>
      <c r="K5732" s="80">
        <f t="shared" si="906"/>
        <v>0</v>
      </c>
      <c r="L5732" s="68" t="str">
        <f t="shared" si="899"/>
        <v>Normal</v>
      </c>
      <c r="N5732" s="67">
        <f t="shared" si="900"/>
        <v>0</v>
      </c>
      <c r="O5732" s="67">
        <f t="shared" si="901"/>
        <v>0</v>
      </c>
      <c r="P5732" s="81">
        <f t="shared" si="902"/>
        <v>1.5176749994431522</v>
      </c>
      <c r="Q5732" s="81">
        <f t="shared" si="903"/>
        <v>1.5176749994431522</v>
      </c>
      <c r="S5732" s="1">
        <f t="shared" si="907"/>
        <v>7</v>
      </c>
      <c r="T5732" s="1" t="str">
        <f t="shared" si="908"/>
        <v>Off-Peak</v>
      </c>
    </row>
    <row r="5733" spans="1:20" x14ac:dyDescent="0.25">
      <c r="A5733" s="85">
        <v>45165.08333331973</v>
      </c>
      <c r="B5733" s="1">
        <v>8</v>
      </c>
      <c r="C5733" s="1">
        <v>27</v>
      </c>
      <c r="D5733" s="1">
        <v>3</v>
      </c>
      <c r="E5733" s="1" t="str">
        <f t="shared" si="904"/>
        <v>Summer</v>
      </c>
      <c r="F5733" s="78">
        <v>0.74109999999999998</v>
      </c>
      <c r="G5733" s="79">
        <f t="shared" si="905"/>
        <v>1.4099898985675319</v>
      </c>
      <c r="J5733" s="78">
        <v>0</v>
      </c>
      <c r="K5733" s="80">
        <f t="shared" si="906"/>
        <v>0</v>
      </c>
      <c r="L5733" s="68" t="str">
        <f t="shared" si="899"/>
        <v>Normal</v>
      </c>
      <c r="N5733" s="67">
        <f t="shared" si="900"/>
        <v>0</v>
      </c>
      <c r="O5733" s="67">
        <f t="shared" si="901"/>
        <v>0</v>
      </c>
      <c r="P5733" s="81">
        <f t="shared" si="902"/>
        <v>1.4099898985675319</v>
      </c>
      <c r="Q5733" s="81">
        <f t="shared" si="903"/>
        <v>1.4099898985675319</v>
      </c>
      <c r="S5733" s="1">
        <f t="shared" si="907"/>
        <v>7</v>
      </c>
      <c r="T5733" s="1" t="str">
        <f t="shared" si="908"/>
        <v>Off-Peak</v>
      </c>
    </row>
    <row r="5734" spans="1:20" x14ac:dyDescent="0.25">
      <c r="A5734" s="85">
        <v>45165.124999986394</v>
      </c>
      <c r="B5734" s="1">
        <v>8</v>
      </c>
      <c r="C5734" s="1">
        <v>27</v>
      </c>
      <c r="D5734" s="1">
        <v>4</v>
      </c>
      <c r="E5734" s="1" t="str">
        <f t="shared" si="904"/>
        <v>Summer</v>
      </c>
      <c r="F5734" s="78">
        <v>0.70089999999999997</v>
      </c>
      <c r="G5734" s="79">
        <f t="shared" si="905"/>
        <v>1.3335068410551654</v>
      </c>
      <c r="J5734" s="78">
        <v>0</v>
      </c>
      <c r="K5734" s="80">
        <f t="shared" si="906"/>
        <v>0</v>
      </c>
      <c r="L5734" s="68" t="str">
        <f t="shared" si="899"/>
        <v>Normal</v>
      </c>
      <c r="N5734" s="67">
        <f t="shared" si="900"/>
        <v>0</v>
      </c>
      <c r="O5734" s="67">
        <f t="shared" si="901"/>
        <v>0</v>
      </c>
      <c r="P5734" s="81">
        <f t="shared" si="902"/>
        <v>1.3335068410551654</v>
      </c>
      <c r="Q5734" s="81">
        <f t="shared" si="903"/>
        <v>1.3335068410551654</v>
      </c>
      <c r="S5734" s="1">
        <f t="shared" si="907"/>
        <v>7</v>
      </c>
      <c r="T5734" s="1" t="str">
        <f t="shared" si="908"/>
        <v>Off-Peak</v>
      </c>
    </row>
    <row r="5735" spans="1:20" x14ac:dyDescent="0.25">
      <c r="A5735" s="85">
        <v>45165.166666653058</v>
      </c>
      <c r="B5735" s="1">
        <v>8</v>
      </c>
      <c r="C5735" s="1">
        <v>27</v>
      </c>
      <c r="D5735" s="1">
        <v>5</v>
      </c>
      <c r="E5735" s="1" t="str">
        <f t="shared" si="904"/>
        <v>Summer</v>
      </c>
      <c r="F5735" s="78">
        <v>0.67410000000000003</v>
      </c>
      <c r="G5735" s="79">
        <f t="shared" si="905"/>
        <v>1.2825181360469211</v>
      </c>
      <c r="J5735" s="78">
        <v>0</v>
      </c>
      <c r="K5735" s="80">
        <f t="shared" si="906"/>
        <v>0</v>
      </c>
      <c r="L5735" s="68" t="str">
        <f t="shared" si="899"/>
        <v>Normal</v>
      </c>
      <c r="N5735" s="67">
        <f t="shared" si="900"/>
        <v>0</v>
      </c>
      <c r="O5735" s="67">
        <f t="shared" si="901"/>
        <v>0</v>
      </c>
      <c r="P5735" s="81">
        <f t="shared" si="902"/>
        <v>1.2825181360469211</v>
      </c>
      <c r="Q5735" s="81">
        <f t="shared" si="903"/>
        <v>1.2825181360469211</v>
      </c>
      <c r="S5735" s="1">
        <f t="shared" si="907"/>
        <v>7</v>
      </c>
      <c r="T5735" s="1" t="str">
        <f t="shared" si="908"/>
        <v>Off-Peak</v>
      </c>
    </row>
    <row r="5736" spans="1:20" x14ac:dyDescent="0.25">
      <c r="A5736" s="85">
        <v>45165.208333319722</v>
      </c>
      <c r="B5736" s="1">
        <v>8</v>
      </c>
      <c r="C5736" s="1">
        <v>27</v>
      </c>
      <c r="D5736" s="1">
        <v>6</v>
      </c>
      <c r="E5736" s="1" t="str">
        <f t="shared" si="904"/>
        <v>Summer</v>
      </c>
      <c r="F5736" s="78">
        <v>0.65849999999999997</v>
      </c>
      <c r="G5736" s="79">
        <f t="shared" si="905"/>
        <v>1.2528381435794356</v>
      </c>
      <c r="J5736" s="78">
        <v>3.0832000000000002E-2</v>
      </c>
      <c r="K5736" s="80">
        <f t="shared" si="906"/>
        <v>3.0832000000000002E-2</v>
      </c>
      <c r="L5736" s="68" t="str">
        <f t="shared" si="899"/>
        <v>Normal</v>
      </c>
      <c r="N5736" s="67">
        <f t="shared" si="900"/>
        <v>0</v>
      </c>
      <c r="O5736" s="67">
        <f t="shared" si="901"/>
        <v>3.0832000000000002E-2</v>
      </c>
      <c r="P5736" s="81">
        <f t="shared" si="902"/>
        <v>1.2220061435794356</v>
      </c>
      <c r="Q5736" s="81">
        <f t="shared" si="903"/>
        <v>1.2220061435794356</v>
      </c>
      <c r="S5736" s="1">
        <f t="shared" si="907"/>
        <v>7</v>
      </c>
      <c r="T5736" s="1" t="str">
        <f t="shared" si="908"/>
        <v>Off-Peak</v>
      </c>
    </row>
    <row r="5737" spans="1:20" x14ac:dyDescent="0.25">
      <c r="A5737" s="85">
        <v>45165.249999986387</v>
      </c>
      <c r="B5737" s="1">
        <v>8</v>
      </c>
      <c r="C5737" s="1">
        <v>27</v>
      </c>
      <c r="D5737" s="1">
        <v>7</v>
      </c>
      <c r="E5737" s="1" t="str">
        <f t="shared" si="904"/>
        <v>Summer</v>
      </c>
      <c r="F5737" s="78">
        <v>0.65710000000000002</v>
      </c>
      <c r="G5737" s="79">
        <f t="shared" si="905"/>
        <v>1.2501745545118408</v>
      </c>
      <c r="J5737" s="78">
        <v>0.94654700000000003</v>
      </c>
      <c r="K5737" s="80">
        <f t="shared" si="906"/>
        <v>0.94654700000000003</v>
      </c>
      <c r="L5737" s="68" t="str">
        <f t="shared" si="899"/>
        <v>Normal</v>
      </c>
      <c r="N5737" s="67">
        <f t="shared" si="900"/>
        <v>0</v>
      </c>
      <c r="O5737" s="67">
        <f t="shared" si="901"/>
        <v>0.94654700000000003</v>
      </c>
      <c r="P5737" s="81">
        <f t="shared" si="902"/>
        <v>0.30362755451184076</v>
      </c>
      <c r="Q5737" s="81">
        <f t="shared" si="903"/>
        <v>0.30362755451184076</v>
      </c>
      <c r="S5737" s="1">
        <f t="shared" si="907"/>
        <v>7</v>
      </c>
      <c r="T5737" s="1" t="str">
        <f t="shared" si="908"/>
        <v>Off-Peak</v>
      </c>
    </row>
    <row r="5738" spans="1:20" x14ac:dyDescent="0.25">
      <c r="A5738" s="85">
        <v>45165.291666653051</v>
      </c>
      <c r="B5738" s="1">
        <v>8</v>
      </c>
      <c r="C5738" s="1">
        <v>27</v>
      </c>
      <c r="D5738" s="1">
        <v>8</v>
      </c>
      <c r="E5738" s="1" t="str">
        <f t="shared" si="904"/>
        <v>Summer</v>
      </c>
      <c r="F5738" s="78">
        <v>0.70520000000000005</v>
      </c>
      <c r="G5738" s="79">
        <f t="shared" si="905"/>
        <v>1.3416878646199211</v>
      </c>
      <c r="J5738" s="78">
        <v>2.4272460000000002</v>
      </c>
      <c r="K5738" s="80">
        <f t="shared" si="906"/>
        <v>2.4272460000000002</v>
      </c>
      <c r="L5738" s="68" t="str">
        <f t="shared" si="899"/>
        <v>Normal</v>
      </c>
      <c r="N5738" s="67">
        <f t="shared" si="900"/>
        <v>1.0855581353800792</v>
      </c>
      <c r="O5738" s="67">
        <f t="shared" si="901"/>
        <v>1.3416878646199211</v>
      </c>
      <c r="P5738" s="81">
        <f t="shared" si="902"/>
        <v>0</v>
      </c>
      <c r="Q5738" s="81">
        <f t="shared" si="903"/>
        <v>-1.0855581353800792</v>
      </c>
      <c r="S5738" s="1">
        <f t="shared" si="907"/>
        <v>7</v>
      </c>
      <c r="T5738" s="1" t="str">
        <f t="shared" si="908"/>
        <v>Off-Peak</v>
      </c>
    </row>
    <row r="5739" spans="1:20" x14ac:dyDescent="0.25">
      <c r="A5739" s="85">
        <v>45165.333333319715</v>
      </c>
      <c r="B5739" s="1">
        <v>8</v>
      </c>
      <c r="C5739" s="1">
        <v>27</v>
      </c>
      <c r="D5739" s="1">
        <v>9</v>
      </c>
      <c r="E5739" s="1" t="str">
        <f t="shared" si="904"/>
        <v>Summer</v>
      </c>
      <c r="F5739" s="78">
        <v>0.80669999999999997</v>
      </c>
      <c r="G5739" s="79">
        <f t="shared" si="905"/>
        <v>1.5347980720205476</v>
      </c>
      <c r="J5739" s="78">
        <v>3.7625949999999997</v>
      </c>
      <c r="K5739" s="80">
        <f t="shared" si="906"/>
        <v>3.7625949999999997</v>
      </c>
      <c r="L5739" s="68" t="str">
        <f t="shared" si="899"/>
        <v>Normal</v>
      </c>
      <c r="N5739" s="67">
        <f t="shared" si="900"/>
        <v>2.2277969279794521</v>
      </c>
      <c r="O5739" s="67">
        <f t="shared" si="901"/>
        <v>1.5347980720205476</v>
      </c>
      <c r="P5739" s="81">
        <f t="shared" si="902"/>
        <v>0</v>
      </c>
      <c r="Q5739" s="81">
        <f t="shared" si="903"/>
        <v>-2.2277969279794521</v>
      </c>
      <c r="S5739" s="1">
        <f t="shared" si="907"/>
        <v>7</v>
      </c>
      <c r="T5739" s="1" t="str">
        <f t="shared" si="908"/>
        <v>Off-Peak</v>
      </c>
    </row>
    <row r="5740" spans="1:20" x14ac:dyDescent="0.25">
      <c r="A5740" s="85">
        <v>45165.374999986379</v>
      </c>
      <c r="B5740" s="1">
        <v>8</v>
      </c>
      <c r="C5740" s="1">
        <v>27</v>
      </c>
      <c r="D5740" s="1">
        <v>10</v>
      </c>
      <c r="E5740" s="1" t="str">
        <f t="shared" si="904"/>
        <v>Summer</v>
      </c>
      <c r="F5740" s="78">
        <v>0.91949999999999998</v>
      </c>
      <c r="G5740" s="79">
        <f t="shared" si="905"/>
        <v>1.7494072483239045</v>
      </c>
      <c r="J5740" s="78">
        <v>5.0565540000000002</v>
      </c>
      <c r="K5740" s="80">
        <f t="shared" si="906"/>
        <v>5.0565540000000002</v>
      </c>
      <c r="L5740" s="68" t="str">
        <f t="shared" si="899"/>
        <v>Normal</v>
      </c>
      <c r="N5740" s="67">
        <f t="shared" si="900"/>
        <v>3.307146751676096</v>
      </c>
      <c r="O5740" s="67">
        <f t="shared" si="901"/>
        <v>1.7494072483239043</v>
      </c>
      <c r="P5740" s="81">
        <f t="shared" si="902"/>
        <v>2.2204460492503131E-16</v>
      </c>
      <c r="Q5740" s="81">
        <f t="shared" si="903"/>
        <v>-3.307146751676096</v>
      </c>
      <c r="S5740" s="1">
        <f t="shared" si="907"/>
        <v>7</v>
      </c>
      <c r="T5740" s="1" t="str">
        <f t="shared" si="908"/>
        <v>Off-Peak</v>
      </c>
    </row>
    <row r="5741" spans="1:20" x14ac:dyDescent="0.25">
      <c r="A5741" s="85">
        <v>45165.416666653044</v>
      </c>
      <c r="B5741" s="1">
        <v>8</v>
      </c>
      <c r="C5741" s="1">
        <v>27</v>
      </c>
      <c r="D5741" s="1">
        <v>11</v>
      </c>
      <c r="E5741" s="1" t="str">
        <f t="shared" si="904"/>
        <v>Summer</v>
      </c>
      <c r="F5741" s="78">
        <v>1.0286</v>
      </c>
      <c r="G5741" s="79">
        <f t="shared" si="905"/>
        <v>1.9569769392343317</v>
      </c>
      <c r="J5741" s="78">
        <v>5.6529750000000005</v>
      </c>
      <c r="K5741" s="80">
        <f t="shared" si="906"/>
        <v>5.6529750000000005</v>
      </c>
      <c r="L5741" s="68" t="str">
        <f t="shared" si="899"/>
        <v>Normal</v>
      </c>
      <c r="N5741" s="67">
        <f t="shared" si="900"/>
        <v>3.6959980607656688</v>
      </c>
      <c r="O5741" s="67">
        <f t="shared" si="901"/>
        <v>1.9569769392343317</v>
      </c>
      <c r="P5741" s="81">
        <f t="shared" si="902"/>
        <v>0</v>
      </c>
      <c r="Q5741" s="81">
        <f t="shared" si="903"/>
        <v>-3.6959980607656688</v>
      </c>
      <c r="S5741" s="1">
        <f t="shared" si="907"/>
        <v>7</v>
      </c>
      <c r="T5741" s="1" t="str">
        <f t="shared" si="908"/>
        <v>Off-Peak</v>
      </c>
    </row>
    <row r="5742" spans="1:20" x14ac:dyDescent="0.25">
      <c r="A5742" s="85">
        <v>45165.458333319708</v>
      </c>
      <c r="B5742" s="1">
        <v>8</v>
      </c>
      <c r="C5742" s="1">
        <v>27</v>
      </c>
      <c r="D5742" s="1">
        <v>12</v>
      </c>
      <c r="E5742" s="1" t="str">
        <f t="shared" si="904"/>
        <v>Summer</v>
      </c>
      <c r="F5742" s="78">
        <v>1.1334</v>
      </c>
      <c r="G5742" s="79">
        <f t="shared" si="905"/>
        <v>2.1563656065800036</v>
      </c>
      <c r="J5742" s="78">
        <v>6.0796400000000004</v>
      </c>
      <c r="K5742" s="80">
        <f t="shared" si="906"/>
        <v>6.0796400000000004</v>
      </c>
      <c r="L5742" s="68" t="str">
        <f t="shared" si="899"/>
        <v>Normal</v>
      </c>
      <c r="N5742" s="67">
        <f t="shared" si="900"/>
        <v>3.9232743934199967</v>
      </c>
      <c r="O5742" s="67">
        <f t="shared" si="901"/>
        <v>2.1563656065800036</v>
      </c>
      <c r="P5742" s="81">
        <f t="shared" si="902"/>
        <v>0</v>
      </c>
      <c r="Q5742" s="81">
        <f t="shared" si="903"/>
        <v>-3.9232743934199967</v>
      </c>
      <c r="S5742" s="1">
        <f t="shared" si="907"/>
        <v>7</v>
      </c>
      <c r="T5742" s="1" t="str">
        <f t="shared" si="908"/>
        <v>Off-Peak</v>
      </c>
    </row>
    <row r="5743" spans="1:20" x14ac:dyDescent="0.25">
      <c r="A5743" s="85">
        <v>45165.499999986372</v>
      </c>
      <c r="B5743" s="1">
        <v>8</v>
      </c>
      <c r="C5743" s="1">
        <v>27</v>
      </c>
      <c r="D5743" s="1">
        <v>13</v>
      </c>
      <c r="E5743" s="1" t="str">
        <f t="shared" si="904"/>
        <v>Summer</v>
      </c>
      <c r="F5743" s="78">
        <v>1.2388999999999999</v>
      </c>
      <c r="G5743" s="79">
        <f t="shared" si="905"/>
        <v>2.3570860684594725</v>
      </c>
      <c r="J5743" s="78">
        <v>6.1185700000000001</v>
      </c>
      <c r="K5743" s="80">
        <f t="shared" si="906"/>
        <v>6.1185700000000001</v>
      </c>
      <c r="L5743" s="68" t="str">
        <f t="shared" si="899"/>
        <v>Normal</v>
      </c>
      <c r="N5743" s="67">
        <f t="shared" si="900"/>
        <v>3.7614839315405275</v>
      </c>
      <c r="O5743" s="67">
        <f t="shared" si="901"/>
        <v>2.3570860684594725</v>
      </c>
      <c r="P5743" s="81">
        <f t="shared" si="902"/>
        <v>0</v>
      </c>
      <c r="Q5743" s="81">
        <f t="shared" si="903"/>
        <v>-3.7614839315405275</v>
      </c>
      <c r="S5743" s="1">
        <f t="shared" si="907"/>
        <v>7</v>
      </c>
      <c r="T5743" s="1" t="str">
        <f t="shared" si="908"/>
        <v>Off-Peak</v>
      </c>
    </row>
    <row r="5744" spans="1:20" x14ac:dyDescent="0.25">
      <c r="A5744" s="85">
        <v>45165.541666653036</v>
      </c>
      <c r="B5744" s="1">
        <v>8</v>
      </c>
      <c r="C5744" s="1">
        <v>27</v>
      </c>
      <c r="D5744" s="1">
        <v>14</v>
      </c>
      <c r="E5744" s="1" t="str">
        <f t="shared" si="904"/>
        <v>Summer</v>
      </c>
      <c r="F5744" s="78">
        <v>1.3346</v>
      </c>
      <c r="G5744" s="79">
        <f t="shared" si="905"/>
        <v>2.539161406865778</v>
      </c>
      <c r="J5744" s="78">
        <v>4.9036970000000002</v>
      </c>
      <c r="K5744" s="80">
        <f t="shared" si="906"/>
        <v>4.9036970000000002</v>
      </c>
      <c r="L5744" s="68" t="str">
        <f t="shared" si="899"/>
        <v>Normal</v>
      </c>
      <c r="N5744" s="67">
        <f t="shared" si="900"/>
        <v>2.3645355931342222</v>
      </c>
      <c r="O5744" s="67">
        <f t="shared" si="901"/>
        <v>2.539161406865778</v>
      </c>
      <c r="P5744" s="81">
        <f t="shared" si="902"/>
        <v>0</v>
      </c>
      <c r="Q5744" s="81">
        <f t="shared" si="903"/>
        <v>-2.3645355931342222</v>
      </c>
      <c r="S5744" s="1">
        <f t="shared" si="907"/>
        <v>7</v>
      </c>
      <c r="T5744" s="1" t="str">
        <f t="shared" si="908"/>
        <v>Off-Peak</v>
      </c>
    </row>
    <row r="5745" spans="1:20" x14ac:dyDescent="0.25">
      <c r="A5745" s="85">
        <v>45165.583333319701</v>
      </c>
      <c r="B5745" s="1">
        <v>8</v>
      </c>
      <c r="C5745" s="1">
        <v>27</v>
      </c>
      <c r="D5745" s="1">
        <v>15</v>
      </c>
      <c r="E5745" s="1" t="str">
        <f t="shared" si="904"/>
        <v>Summer</v>
      </c>
      <c r="F5745" s="78">
        <v>1.4128000000000001</v>
      </c>
      <c r="G5745" s="79">
        <f t="shared" si="905"/>
        <v>2.6879418819271477</v>
      </c>
      <c r="J5745" s="78">
        <v>4.096209</v>
      </c>
      <c r="K5745" s="80">
        <f t="shared" si="906"/>
        <v>4.096209</v>
      </c>
      <c r="L5745" s="68" t="str">
        <f t="shared" si="899"/>
        <v>Normal</v>
      </c>
      <c r="N5745" s="67">
        <f t="shared" si="900"/>
        <v>1.4082671180728523</v>
      </c>
      <c r="O5745" s="67">
        <f t="shared" si="901"/>
        <v>2.6879418819271477</v>
      </c>
      <c r="P5745" s="81">
        <f t="shared" si="902"/>
        <v>0</v>
      </c>
      <c r="Q5745" s="81">
        <f t="shared" si="903"/>
        <v>-1.4082671180728523</v>
      </c>
      <c r="S5745" s="1">
        <f t="shared" si="907"/>
        <v>7</v>
      </c>
      <c r="T5745" s="1" t="str">
        <f t="shared" si="908"/>
        <v>Off-Peak</v>
      </c>
    </row>
    <row r="5746" spans="1:20" x14ac:dyDescent="0.25">
      <c r="A5746" s="85">
        <v>45165.624999986365</v>
      </c>
      <c r="B5746" s="1">
        <v>8</v>
      </c>
      <c r="C5746" s="1">
        <v>27</v>
      </c>
      <c r="D5746" s="1">
        <v>16</v>
      </c>
      <c r="E5746" s="1" t="str">
        <f t="shared" si="904"/>
        <v>Summer</v>
      </c>
      <c r="F5746" s="78">
        <v>1.4825999999999999</v>
      </c>
      <c r="G5746" s="79">
        <f t="shared" si="905"/>
        <v>2.8207408225829478</v>
      </c>
      <c r="J5746" s="78">
        <v>2.5503939999999998</v>
      </c>
      <c r="K5746" s="80">
        <f t="shared" si="906"/>
        <v>2.5503939999999998</v>
      </c>
      <c r="L5746" s="68" t="str">
        <f t="shared" si="899"/>
        <v>Normal</v>
      </c>
      <c r="N5746" s="67">
        <f t="shared" si="900"/>
        <v>0</v>
      </c>
      <c r="O5746" s="67">
        <f t="shared" si="901"/>
        <v>2.5503939999999998</v>
      </c>
      <c r="P5746" s="81">
        <f t="shared" si="902"/>
        <v>0.27034682258294795</v>
      </c>
      <c r="Q5746" s="81">
        <f t="shared" si="903"/>
        <v>0.27034682258294795</v>
      </c>
      <c r="S5746" s="1">
        <f t="shared" si="907"/>
        <v>7</v>
      </c>
      <c r="T5746" s="1" t="str">
        <f t="shared" si="908"/>
        <v>Off-Peak</v>
      </c>
    </row>
    <row r="5747" spans="1:20" x14ac:dyDescent="0.25">
      <c r="A5747" s="85">
        <v>45165.666666653029</v>
      </c>
      <c r="B5747" s="1">
        <v>8</v>
      </c>
      <c r="C5747" s="1">
        <v>27</v>
      </c>
      <c r="D5747" s="1">
        <v>17</v>
      </c>
      <c r="E5747" s="1" t="str">
        <f t="shared" si="904"/>
        <v>Summer</v>
      </c>
      <c r="F5747" s="78">
        <v>1.5219</v>
      </c>
      <c r="G5747" s="79">
        <f t="shared" si="905"/>
        <v>2.8955115728375751</v>
      </c>
      <c r="J5747" s="78">
        <v>2.0873900000000001</v>
      </c>
      <c r="K5747" s="80">
        <f t="shared" si="906"/>
        <v>2.0873900000000001</v>
      </c>
      <c r="L5747" s="68" t="str">
        <f t="shared" si="899"/>
        <v>Normal</v>
      </c>
      <c r="N5747" s="67">
        <f t="shared" si="900"/>
        <v>0</v>
      </c>
      <c r="O5747" s="67">
        <f t="shared" si="901"/>
        <v>2.0873900000000001</v>
      </c>
      <c r="P5747" s="81">
        <f t="shared" si="902"/>
        <v>0.80812157283757502</v>
      </c>
      <c r="Q5747" s="81">
        <f t="shared" si="903"/>
        <v>0.80812157283757502</v>
      </c>
      <c r="S5747" s="1">
        <f t="shared" si="907"/>
        <v>7</v>
      </c>
      <c r="T5747" s="1" t="str">
        <f t="shared" si="908"/>
        <v>Off-Peak</v>
      </c>
    </row>
    <row r="5748" spans="1:20" x14ac:dyDescent="0.25">
      <c r="A5748" s="85">
        <v>45165.708333319693</v>
      </c>
      <c r="B5748" s="1">
        <v>8</v>
      </c>
      <c r="C5748" s="1">
        <v>27</v>
      </c>
      <c r="D5748" s="1">
        <v>18</v>
      </c>
      <c r="E5748" s="1" t="str">
        <f t="shared" si="904"/>
        <v>Summer</v>
      </c>
      <c r="F5748" s="78">
        <v>1.5167999999999999</v>
      </c>
      <c r="G5748" s="79">
        <f t="shared" si="905"/>
        <v>2.8858084983770507</v>
      </c>
      <c r="J5748" s="78">
        <v>0.58286699999999991</v>
      </c>
      <c r="K5748" s="80">
        <f t="shared" si="906"/>
        <v>0.58286699999999991</v>
      </c>
      <c r="L5748" s="68" t="str">
        <f t="shared" si="899"/>
        <v>Normal</v>
      </c>
      <c r="N5748" s="67">
        <f t="shared" si="900"/>
        <v>0</v>
      </c>
      <c r="O5748" s="67">
        <f t="shared" si="901"/>
        <v>0.58286699999999991</v>
      </c>
      <c r="P5748" s="81">
        <f t="shared" si="902"/>
        <v>2.3029414983770509</v>
      </c>
      <c r="Q5748" s="81">
        <f t="shared" si="903"/>
        <v>2.3029414983770509</v>
      </c>
      <c r="S5748" s="1">
        <f t="shared" si="907"/>
        <v>7</v>
      </c>
      <c r="T5748" s="1" t="str">
        <f t="shared" si="908"/>
        <v>Off-Peak</v>
      </c>
    </row>
    <row r="5749" spans="1:20" x14ac:dyDescent="0.25">
      <c r="A5749" s="85">
        <v>45165.749999986358</v>
      </c>
      <c r="B5749" s="1">
        <v>8</v>
      </c>
      <c r="C5749" s="1">
        <v>27</v>
      </c>
      <c r="D5749" s="1">
        <v>19</v>
      </c>
      <c r="E5749" s="1" t="str">
        <f t="shared" si="904"/>
        <v>Summer</v>
      </c>
      <c r="F5749" s="78">
        <v>1.4289000000000001</v>
      </c>
      <c r="G5749" s="79">
        <f t="shared" si="905"/>
        <v>2.7185731562044886</v>
      </c>
      <c r="J5749" s="78">
        <v>0</v>
      </c>
      <c r="K5749" s="80">
        <f t="shared" si="906"/>
        <v>0</v>
      </c>
      <c r="L5749" s="68" t="str">
        <f t="shared" si="899"/>
        <v>Normal</v>
      </c>
      <c r="N5749" s="67">
        <f t="shared" si="900"/>
        <v>0</v>
      </c>
      <c r="O5749" s="67">
        <f t="shared" si="901"/>
        <v>0</v>
      </c>
      <c r="P5749" s="81">
        <f t="shared" si="902"/>
        <v>2.7185731562044886</v>
      </c>
      <c r="Q5749" s="81">
        <f t="shared" si="903"/>
        <v>2.7185731562044886</v>
      </c>
      <c r="S5749" s="1">
        <f t="shared" si="907"/>
        <v>7</v>
      </c>
      <c r="T5749" s="1" t="str">
        <f t="shared" si="908"/>
        <v>Off-Peak</v>
      </c>
    </row>
    <row r="5750" spans="1:20" x14ac:dyDescent="0.25">
      <c r="A5750" s="85">
        <v>45165.791666653022</v>
      </c>
      <c r="B5750" s="1">
        <v>8</v>
      </c>
      <c r="C5750" s="1">
        <v>27</v>
      </c>
      <c r="D5750" s="1">
        <v>20</v>
      </c>
      <c r="E5750" s="1" t="str">
        <f t="shared" si="904"/>
        <v>Summer</v>
      </c>
      <c r="F5750" s="78">
        <v>1.3229</v>
      </c>
      <c r="G5750" s="79">
        <f t="shared" si="905"/>
        <v>2.5169014125151636</v>
      </c>
      <c r="J5750" s="78">
        <v>0</v>
      </c>
      <c r="K5750" s="80">
        <f t="shared" si="906"/>
        <v>0</v>
      </c>
      <c r="L5750" s="68" t="str">
        <f t="shared" si="899"/>
        <v>Normal</v>
      </c>
      <c r="N5750" s="67">
        <f t="shared" si="900"/>
        <v>0</v>
      </c>
      <c r="O5750" s="67">
        <f t="shared" si="901"/>
        <v>0</v>
      </c>
      <c r="P5750" s="81">
        <f t="shared" si="902"/>
        <v>2.5169014125151636</v>
      </c>
      <c r="Q5750" s="81">
        <f t="shared" si="903"/>
        <v>2.5169014125151636</v>
      </c>
      <c r="S5750" s="1">
        <f t="shared" si="907"/>
        <v>7</v>
      </c>
      <c r="T5750" s="1" t="str">
        <f t="shared" si="908"/>
        <v>Off-Peak</v>
      </c>
    </row>
    <row r="5751" spans="1:20" x14ac:dyDescent="0.25">
      <c r="A5751" s="85">
        <v>45165.833333319686</v>
      </c>
      <c r="B5751" s="1">
        <v>8</v>
      </c>
      <c r="C5751" s="1">
        <v>27</v>
      </c>
      <c r="D5751" s="1">
        <v>21</v>
      </c>
      <c r="E5751" s="1" t="str">
        <f t="shared" si="904"/>
        <v>Summer</v>
      </c>
      <c r="F5751" s="78">
        <v>1.2869999999999999</v>
      </c>
      <c r="G5751" s="79">
        <f t="shared" si="905"/>
        <v>2.4485993785675531</v>
      </c>
      <c r="J5751" s="78">
        <v>0</v>
      </c>
      <c r="K5751" s="80">
        <f t="shared" si="906"/>
        <v>0</v>
      </c>
      <c r="L5751" s="68" t="str">
        <f t="shared" si="899"/>
        <v>Normal</v>
      </c>
      <c r="N5751" s="67">
        <f t="shared" si="900"/>
        <v>0</v>
      </c>
      <c r="O5751" s="67">
        <f t="shared" si="901"/>
        <v>0</v>
      </c>
      <c r="P5751" s="81">
        <f t="shared" si="902"/>
        <v>2.4485993785675531</v>
      </c>
      <c r="Q5751" s="81">
        <f t="shared" si="903"/>
        <v>2.4485993785675531</v>
      </c>
      <c r="S5751" s="1">
        <f t="shared" si="907"/>
        <v>7</v>
      </c>
      <c r="T5751" s="1" t="str">
        <f t="shared" si="908"/>
        <v>Off-Peak</v>
      </c>
    </row>
    <row r="5752" spans="1:20" x14ac:dyDescent="0.25">
      <c r="A5752" s="85">
        <v>45165.87499998635</v>
      </c>
      <c r="B5752" s="1">
        <v>8</v>
      </c>
      <c r="C5752" s="1">
        <v>27</v>
      </c>
      <c r="D5752" s="1">
        <v>22</v>
      </c>
      <c r="E5752" s="1" t="str">
        <f t="shared" si="904"/>
        <v>Summer</v>
      </c>
      <c r="F5752" s="78">
        <v>1.1943999999999999</v>
      </c>
      <c r="G5752" s="79">
        <f t="shared" si="905"/>
        <v>2.2724219873823506</v>
      </c>
      <c r="J5752" s="78">
        <v>0</v>
      </c>
      <c r="K5752" s="80">
        <f t="shared" si="906"/>
        <v>0</v>
      </c>
      <c r="L5752" s="68" t="str">
        <f t="shared" si="899"/>
        <v>Normal</v>
      </c>
      <c r="N5752" s="67">
        <f t="shared" si="900"/>
        <v>0</v>
      </c>
      <c r="O5752" s="67">
        <f t="shared" si="901"/>
        <v>0</v>
      </c>
      <c r="P5752" s="81">
        <f t="shared" si="902"/>
        <v>2.2724219873823506</v>
      </c>
      <c r="Q5752" s="81">
        <f t="shared" si="903"/>
        <v>2.2724219873823506</v>
      </c>
      <c r="S5752" s="1">
        <f t="shared" si="907"/>
        <v>7</v>
      </c>
      <c r="T5752" s="1" t="str">
        <f t="shared" si="908"/>
        <v>Off-Peak</v>
      </c>
    </row>
    <row r="5753" spans="1:20" x14ac:dyDescent="0.25">
      <c r="A5753" s="85">
        <v>45165.916666653015</v>
      </c>
      <c r="B5753" s="1">
        <v>8</v>
      </c>
      <c r="C5753" s="1">
        <v>27</v>
      </c>
      <c r="D5753" s="1">
        <v>23</v>
      </c>
      <c r="E5753" s="1" t="str">
        <f t="shared" si="904"/>
        <v>Summer</v>
      </c>
      <c r="F5753" s="78">
        <v>1.048</v>
      </c>
      <c r="G5753" s="79">
        <f t="shared" si="905"/>
        <v>1.9938866734567178</v>
      </c>
      <c r="J5753" s="78">
        <v>0</v>
      </c>
      <c r="K5753" s="80">
        <f t="shared" si="906"/>
        <v>0</v>
      </c>
      <c r="L5753" s="68" t="str">
        <f t="shared" si="899"/>
        <v>Normal</v>
      </c>
      <c r="N5753" s="67">
        <f t="shared" si="900"/>
        <v>0</v>
      </c>
      <c r="O5753" s="67">
        <f t="shared" si="901"/>
        <v>0</v>
      </c>
      <c r="P5753" s="81">
        <f t="shared" si="902"/>
        <v>1.9938866734567178</v>
      </c>
      <c r="Q5753" s="81">
        <f t="shared" si="903"/>
        <v>1.9938866734567178</v>
      </c>
      <c r="S5753" s="1">
        <f t="shared" si="907"/>
        <v>7</v>
      </c>
      <c r="T5753" s="1" t="str">
        <f t="shared" si="908"/>
        <v>Off-Peak</v>
      </c>
    </row>
    <row r="5754" spans="1:20" x14ac:dyDescent="0.25">
      <c r="A5754" s="85">
        <v>45165.958333319679</v>
      </c>
      <c r="B5754" s="1">
        <v>8</v>
      </c>
      <c r="C5754" s="1">
        <v>28</v>
      </c>
      <c r="D5754" s="1">
        <v>0</v>
      </c>
      <c r="E5754" s="1" t="str">
        <f t="shared" si="904"/>
        <v>Summer</v>
      </c>
      <c r="F5754" s="78">
        <v>0.89659999999999995</v>
      </c>
      <c r="G5754" s="79">
        <f t="shared" si="905"/>
        <v>1.7058385414325314</v>
      </c>
      <c r="J5754" s="78">
        <v>0</v>
      </c>
      <c r="K5754" s="80">
        <f t="shared" si="906"/>
        <v>0</v>
      </c>
      <c r="L5754" s="68" t="str">
        <f t="shared" si="899"/>
        <v>Normal</v>
      </c>
      <c r="N5754" s="67">
        <f t="shared" si="900"/>
        <v>0</v>
      </c>
      <c r="O5754" s="67">
        <f t="shared" si="901"/>
        <v>0</v>
      </c>
      <c r="P5754" s="81">
        <f t="shared" si="902"/>
        <v>1.7058385414325314</v>
      </c>
      <c r="Q5754" s="81">
        <f t="shared" si="903"/>
        <v>1.7058385414325314</v>
      </c>
      <c r="S5754" s="1">
        <f t="shared" si="907"/>
        <v>7</v>
      </c>
      <c r="T5754" s="1" t="str">
        <f t="shared" si="908"/>
        <v>Off-Peak</v>
      </c>
    </row>
    <row r="5755" spans="1:20" x14ac:dyDescent="0.25">
      <c r="A5755" s="85">
        <v>45165.999999986343</v>
      </c>
      <c r="B5755" s="1">
        <v>8</v>
      </c>
      <c r="C5755" s="1">
        <v>28</v>
      </c>
      <c r="D5755" s="1">
        <v>1</v>
      </c>
      <c r="E5755" s="1" t="str">
        <f t="shared" si="904"/>
        <v>Summer</v>
      </c>
      <c r="F5755" s="78">
        <v>0.78249999999999997</v>
      </c>
      <c r="G5755" s="79">
        <f t="shared" si="905"/>
        <v>1.4887560324235509</v>
      </c>
      <c r="J5755" s="78">
        <v>0</v>
      </c>
      <c r="K5755" s="80">
        <f t="shared" si="906"/>
        <v>0</v>
      </c>
      <c r="L5755" s="68" t="str">
        <f t="shared" si="899"/>
        <v>Normal</v>
      </c>
      <c r="N5755" s="67">
        <f t="shared" si="900"/>
        <v>0</v>
      </c>
      <c r="O5755" s="67">
        <f t="shared" si="901"/>
        <v>0</v>
      </c>
      <c r="P5755" s="81">
        <f t="shared" si="902"/>
        <v>1.4887560324235509</v>
      </c>
      <c r="Q5755" s="81">
        <f t="shared" si="903"/>
        <v>1.4887560324235509</v>
      </c>
      <c r="S5755" s="1">
        <f t="shared" si="907"/>
        <v>1</v>
      </c>
      <c r="T5755" s="1" t="str">
        <f t="shared" si="908"/>
        <v>Off-Peak</v>
      </c>
    </row>
    <row r="5756" spans="1:20" x14ac:dyDescent="0.25">
      <c r="A5756" s="85">
        <v>45166.041666653007</v>
      </c>
      <c r="B5756" s="1">
        <v>8</v>
      </c>
      <c r="C5756" s="1">
        <v>28</v>
      </c>
      <c r="D5756" s="1">
        <v>2</v>
      </c>
      <c r="E5756" s="1" t="str">
        <f t="shared" si="904"/>
        <v>Summer</v>
      </c>
      <c r="F5756" s="78">
        <v>0.70909999999999995</v>
      </c>
      <c r="G5756" s="79">
        <f t="shared" si="905"/>
        <v>1.3491078627367923</v>
      </c>
      <c r="J5756" s="78">
        <v>0</v>
      </c>
      <c r="K5756" s="80">
        <f t="shared" si="906"/>
        <v>0</v>
      </c>
      <c r="L5756" s="68" t="str">
        <f t="shared" si="899"/>
        <v>Normal</v>
      </c>
      <c r="N5756" s="67">
        <f t="shared" si="900"/>
        <v>0</v>
      </c>
      <c r="O5756" s="67">
        <f t="shared" si="901"/>
        <v>0</v>
      </c>
      <c r="P5756" s="81">
        <f t="shared" si="902"/>
        <v>1.3491078627367923</v>
      </c>
      <c r="Q5756" s="81">
        <f t="shared" si="903"/>
        <v>1.3491078627367923</v>
      </c>
      <c r="S5756" s="1">
        <f t="shared" si="907"/>
        <v>1</v>
      </c>
      <c r="T5756" s="1" t="str">
        <f t="shared" si="908"/>
        <v>Off-Peak</v>
      </c>
    </row>
    <row r="5757" spans="1:20" x14ac:dyDescent="0.25">
      <c r="A5757" s="85">
        <v>45166.083333319672</v>
      </c>
      <c r="B5757" s="1">
        <v>8</v>
      </c>
      <c r="C5757" s="1">
        <v>28</v>
      </c>
      <c r="D5757" s="1">
        <v>3</v>
      </c>
      <c r="E5757" s="1" t="str">
        <f t="shared" si="904"/>
        <v>Summer</v>
      </c>
      <c r="F5757" s="78">
        <v>0.66159999999999997</v>
      </c>
      <c r="G5757" s="79">
        <f t="shared" si="905"/>
        <v>1.2587360908005385</v>
      </c>
      <c r="J5757" s="78">
        <v>0</v>
      </c>
      <c r="K5757" s="80">
        <f t="shared" si="906"/>
        <v>0</v>
      </c>
      <c r="L5757" s="68" t="str">
        <f t="shared" si="899"/>
        <v>Normal</v>
      </c>
      <c r="N5757" s="67">
        <f t="shared" si="900"/>
        <v>0</v>
      </c>
      <c r="O5757" s="67">
        <f t="shared" si="901"/>
        <v>0</v>
      </c>
      <c r="P5757" s="81">
        <f t="shared" si="902"/>
        <v>1.2587360908005385</v>
      </c>
      <c r="Q5757" s="81">
        <f t="shared" si="903"/>
        <v>1.2587360908005385</v>
      </c>
      <c r="S5757" s="1">
        <f t="shared" si="907"/>
        <v>1</v>
      </c>
      <c r="T5757" s="1" t="str">
        <f t="shared" si="908"/>
        <v>Off-Peak</v>
      </c>
    </row>
    <row r="5758" spans="1:20" x14ac:dyDescent="0.25">
      <c r="A5758" s="85">
        <v>45166.124999986336</v>
      </c>
      <c r="B5758" s="1">
        <v>8</v>
      </c>
      <c r="C5758" s="1">
        <v>28</v>
      </c>
      <c r="D5758" s="1">
        <v>4</v>
      </c>
      <c r="E5758" s="1" t="str">
        <f t="shared" si="904"/>
        <v>Summer</v>
      </c>
      <c r="F5758" s="78">
        <v>0.63170000000000004</v>
      </c>
      <c r="G5758" s="79">
        <f t="shared" si="905"/>
        <v>1.2018494385711913</v>
      </c>
      <c r="J5758" s="78">
        <v>0</v>
      </c>
      <c r="K5758" s="80">
        <f t="shared" si="906"/>
        <v>0</v>
      </c>
      <c r="L5758" s="68" t="str">
        <f t="shared" si="899"/>
        <v>Normal</v>
      </c>
      <c r="N5758" s="67">
        <f t="shared" si="900"/>
        <v>0</v>
      </c>
      <c r="O5758" s="67">
        <f t="shared" si="901"/>
        <v>0</v>
      </c>
      <c r="P5758" s="81">
        <f t="shared" si="902"/>
        <v>1.2018494385711913</v>
      </c>
      <c r="Q5758" s="81">
        <f t="shared" si="903"/>
        <v>1.2018494385711913</v>
      </c>
      <c r="S5758" s="1">
        <f t="shared" si="907"/>
        <v>1</v>
      </c>
      <c r="T5758" s="1" t="str">
        <f t="shared" si="908"/>
        <v>Off-Peak</v>
      </c>
    </row>
    <row r="5759" spans="1:20" x14ac:dyDescent="0.25">
      <c r="A5759" s="85">
        <v>45166.166666653</v>
      </c>
      <c r="B5759" s="1">
        <v>8</v>
      </c>
      <c r="C5759" s="1">
        <v>28</v>
      </c>
      <c r="D5759" s="1">
        <v>5</v>
      </c>
      <c r="E5759" s="1" t="str">
        <f t="shared" si="904"/>
        <v>Summer</v>
      </c>
      <c r="F5759" s="78">
        <v>0.61880000000000002</v>
      </c>
      <c r="G5759" s="79">
        <f t="shared" si="905"/>
        <v>1.1773063678769244</v>
      </c>
      <c r="J5759" s="78">
        <v>0</v>
      </c>
      <c r="K5759" s="80">
        <f t="shared" si="906"/>
        <v>0</v>
      </c>
      <c r="L5759" s="68" t="str">
        <f t="shared" si="899"/>
        <v>Normal</v>
      </c>
      <c r="N5759" s="67">
        <f t="shared" si="900"/>
        <v>0</v>
      </c>
      <c r="O5759" s="67">
        <f t="shared" si="901"/>
        <v>0</v>
      </c>
      <c r="P5759" s="81">
        <f t="shared" si="902"/>
        <v>1.1773063678769244</v>
      </c>
      <c r="Q5759" s="81">
        <f t="shared" si="903"/>
        <v>1.1773063678769244</v>
      </c>
      <c r="S5759" s="1">
        <f t="shared" si="907"/>
        <v>1</v>
      </c>
      <c r="T5759" s="1" t="str">
        <f t="shared" si="908"/>
        <v>Off-Peak</v>
      </c>
    </row>
    <row r="5760" spans="1:20" x14ac:dyDescent="0.25">
      <c r="A5760" s="85">
        <v>45166.208333319664</v>
      </c>
      <c r="B5760" s="1">
        <v>8</v>
      </c>
      <c r="C5760" s="1">
        <v>28</v>
      </c>
      <c r="D5760" s="1">
        <v>6</v>
      </c>
      <c r="E5760" s="1" t="str">
        <f t="shared" si="904"/>
        <v>Summer</v>
      </c>
      <c r="F5760" s="78">
        <v>0.62819999999999998</v>
      </c>
      <c r="G5760" s="79">
        <f t="shared" si="905"/>
        <v>1.1951904659022041</v>
      </c>
      <c r="J5760" s="78">
        <v>2.1281999999999999E-2</v>
      </c>
      <c r="K5760" s="80">
        <f t="shared" si="906"/>
        <v>2.1281999999999999E-2</v>
      </c>
      <c r="L5760" s="68" t="str">
        <f t="shared" si="899"/>
        <v>Normal</v>
      </c>
      <c r="N5760" s="67">
        <f t="shared" si="900"/>
        <v>0</v>
      </c>
      <c r="O5760" s="67">
        <f t="shared" si="901"/>
        <v>2.1281999999999999E-2</v>
      </c>
      <c r="P5760" s="81">
        <f t="shared" si="902"/>
        <v>1.1739084659022041</v>
      </c>
      <c r="Q5760" s="81">
        <f t="shared" si="903"/>
        <v>1.1739084659022041</v>
      </c>
      <c r="S5760" s="1">
        <f t="shared" si="907"/>
        <v>1</v>
      </c>
      <c r="T5760" s="1" t="str">
        <f t="shared" si="908"/>
        <v>Peak</v>
      </c>
    </row>
    <row r="5761" spans="1:20" x14ac:dyDescent="0.25">
      <c r="A5761" s="85">
        <v>45166.249999986328</v>
      </c>
      <c r="B5761" s="1">
        <v>8</v>
      </c>
      <c r="C5761" s="1">
        <v>28</v>
      </c>
      <c r="D5761" s="1">
        <v>7</v>
      </c>
      <c r="E5761" s="1" t="str">
        <f t="shared" si="904"/>
        <v>Summer</v>
      </c>
      <c r="F5761" s="78">
        <v>0.66049999999999998</v>
      </c>
      <c r="G5761" s="79">
        <f t="shared" si="905"/>
        <v>1.2566432708188569</v>
      </c>
      <c r="J5761" s="78">
        <v>0.98291799999999996</v>
      </c>
      <c r="K5761" s="80">
        <f t="shared" si="906"/>
        <v>0.98291799999999996</v>
      </c>
      <c r="L5761" s="68" t="str">
        <f t="shared" si="899"/>
        <v>Normal</v>
      </c>
      <c r="N5761" s="67">
        <f t="shared" si="900"/>
        <v>0</v>
      </c>
      <c r="O5761" s="67">
        <f t="shared" si="901"/>
        <v>0.98291799999999996</v>
      </c>
      <c r="P5761" s="81">
        <f t="shared" si="902"/>
        <v>0.27372527081885689</v>
      </c>
      <c r="Q5761" s="81">
        <f t="shared" si="903"/>
        <v>0.27372527081885689</v>
      </c>
      <c r="S5761" s="1">
        <f t="shared" si="907"/>
        <v>1</v>
      </c>
      <c r="T5761" s="1" t="str">
        <f t="shared" si="908"/>
        <v>Peak</v>
      </c>
    </row>
    <row r="5762" spans="1:20" x14ac:dyDescent="0.25">
      <c r="A5762" s="85">
        <v>45166.291666652993</v>
      </c>
      <c r="B5762" s="1">
        <v>8</v>
      </c>
      <c r="C5762" s="1">
        <v>28</v>
      </c>
      <c r="D5762" s="1">
        <v>8</v>
      </c>
      <c r="E5762" s="1" t="str">
        <f t="shared" si="904"/>
        <v>Summer</v>
      </c>
      <c r="F5762" s="78">
        <v>0.6825</v>
      </c>
      <c r="G5762" s="79">
        <f t="shared" si="905"/>
        <v>1.2984996704524903</v>
      </c>
      <c r="J5762" s="78">
        <v>2.8117969999999999</v>
      </c>
      <c r="K5762" s="80">
        <f t="shared" si="906"/>
        <v>2.8117969999999999</v>
      </c>
      <c r="L5762" s="68" t="str">
        <f t="shared" si="899"/>
        <v>Normal</v>
      </c>
      <c r="N5762" s="67">
        <f t="shared" si="900"/>
        <v>1.5132973295475096</v>
      </c>
      <c r="O5762" s="67">
        <f t="shared" si="901"/>
        <v>1.2984996704524903</v>
      </c>
      <c r="P5762" s="81">
        <f t="shared" si="902"/>
        <v>0</v>
      </c>
      <c r="Q5762" s="81">
        <f t="shared" si="903"/>
        <v>-1.5132973295475096</v>
      </c>
      <c r="S5762" s="1">
        <f t="shared" si="907"/>
        <v>1</v>
      </c>
      <c r="T5762" s="1" t="str">
        <f t="shared" si="908"/>
        <v>Peak</v>
      </c>
    </row>
    <row r="5763" spans="1:20" x14ac:dyDescent="0.25">
      <c r="A5763" s="85">
        <v>45166.333333319657</v>
      </c>
      <c r="B5763" s="1">
        <v>8</v>
      </c>
      <c r="C5763" s="1">
        <v>28</v>
      </c>
      <c r="D5763" s="1">
        <v>9</v>
      </c>
      <c r="E5763" s="1" t="str">
        <f t="shared" si="904"/>
        <v>Summer</v>
      </c>
      <c r="F5763" s="78">
        <v>0.70109999999999995</v>
      </c>
      <c r="G5763" s="79">
        <f t="shared" si="905"/>
        <v>1.3338873537791074</v>
      </c>
      <c r="J5763" s="78">
        <v>4.3223370000000001</v>
      </c>
      <c r="K5763" s="80">
        <f t="shared" si="906"/>
        <v>4.3223370000000001</v>
      </c>
      <c r="L5763" s="68" t="str">
        <f t="shared" si="899"/>
        <v>Normal</v>
      </c>
      <c r="N5763" s="67">
        <f t="shared" si="900"/>
        <v>2.9884496462208929</v>
      </c>
      <c r="O5763" s="67">
        <f t="shared" si="901"/>
        <v>1.3338873537791072</v>
      </c>
      <c r="P5763" s="81">
        <f t="shared" si="902"/>
        <v>2.2204460492503131E-16</v>
      </c>
      <c r="Q5763" s="81">
        <f t="shared" si="903"/>
        <v>-2.9884496462208929</v>
      </c>
      <c r="S5763" s="1">
        <f t="shared" si="907"/>
        <v>1</v>
      </c>
      <c r="T5763" s="1" t="str">
        <f t="shared" si="908"/>
        <v>Peak</v>
      </c>
    </row>
    <row r="5764" spans="1:20" x14ac:dyDescent="0.25">
      <c r="A5764" s="85">
        <v>45166.374999986321</v>
      </c>
      <c r="B5764" s="1">
        <v>8</v>
      </c>
      <c r="C5764" s="1">
        <v>28</v>
      </c>
      <c r="D5764" s="1">
        <v>10</v>
      </c>
      <c r="E5764" s="1" t="str">
        <f t="shared" si="904"/>
        <v>Summer</v>
      </c>
      <c r="F5764" s="78">
        <v>0.74909999999999999</v>
      </c>
      <c r="G5764" s="79">
        <f t="shared" si="905"/>
        <v>1.4252104075252168</v>
      </c>
      <c r="J5764" s="78">
        <v>5.4715800000000003</v>
      </c>
      <c r="K5764" s="80">
        <f t="shared" si="906"/>
        <v>5.4715800000000003</v>
      </c>
      <c r="L5764" s="68" t="str">
        <f t="shared" si="899"/>
        <v>Normal</v>
      </c>
      <c r="N5764" s="67">
        <f t="shared" si="900"/>
        <v>4.0463695924747833</v>
      </c>
      <c r="O5764" s="67">
        <f t="shared" si="901"/>
        <v>1.425210407525217</v>
      </c>
      <c r="P5764" s="81">
        <f t="shared" si="902"/>
        <v>0</v>
      </c>
      <c r="Q5764" s="81">
        <f t="shared" si="903"/>
        <v>-4.0463695924747833</v>
      </c>
      <c r="S5764" s="1">
        <f t="shared" si="907"/>
        <v>1</v>
      </c>
      <c r="T5764" s="1" t="str">
        <f t="shared" si="908"/>
        <v>Peak</v>
      </c>
    </row>
    <row r="5765" spans="1:20" x14ac:dyDescent="0.25">
      <c r="A5765" s="85">
        <v>45166.416666652985</v>
      </c>
      <c r="B5765" s="1">
        <v>8</v>
      </c>
      <c r="C5765" s="1">
        <v>28</v>
      </c>
      <c r="D5765" s="1">
        <v>11</v>
      </c>
      <c r="E5765" s="1" t="str">
        <f t="shared" si="904"/>
        <v>Summer</v>
      </c>
      <c r="F5765" s="78">
        <v>0.81789999999999996</v>
      </c>
      <c r="G5765" s="79">
        <f t="shared" si="905"/>
        <v>1.5561067845613066</v>
      </c>
      <c r="J5765" s="78">
        <v>6.2307740000000003</v>
      </c>
      <c r="K5765" s="80">
        <f t="shared" si="906"/>
        <v>6.2307740000000003</v>
      </c>
      <c r="L5765" s="68" t="str">
        <f t="shared" si="899"/>
        <v>Normal</v>
      </c>
      <c r="N5765" s="67">
        <f t="shared" si="900"/>
        <v>4.6746672154386939</v>
      </c>
      <c r="O5765" s="67">
        <f t="shared" si="901"/>
        <v>1.5561067845613064</v>
      </c>
      <c r="P5765" s="81">
        <f t="shared" si="902"/>
        <v>2.2204460492503131E-16</v>
      </c>
      <c r="Q5765" s="81">
        <f t="shared" si="903"/>
        <v>-4.6746672154386939</v>
      </c>
      <c r="S5765" s="1">
        <f t="shared" si="907"/>
        <v>1</v>
      </c>
      <c r="T5765" s="1" t="str">
        <f t="shared" si="908"/>
        <v>Peak</v>
      </c>
    </row>
    <row r="5766" spans="1:20" x14ac:dyDescent="0.25">
      <c r="A5766" s="85">
        <v>45166.45833331965</v>
      </c>
      <c r="B5766" s="1">
        <v>8</v>
      </c>
      <c r="C5766" s="1">
        <v>28</v>
      </c>
      <c r="D5766" s="1">
        <v>12</v>
      </c>
      <c r="E5766" s="1" t="str">
        <f t="shared" si="904"/>
        <v>Summer</v>
      </c>
      <c r="F5766" s="78">
        <v>0.91100000000000003</v>
      </c>
      <c r="G5766" s="79">
        <f t="shared" si="905"/>
        <v>1.7332354575563642</v>
      </c>
      <c r="J5766" s="78">
        <v>6.2027269999999994</v>
      </c>
      <c r="K5766" s="80">
        <f t="shared" si="906"/>
        <v>6.2027269999999994</v>
      </c>
      <c r="L5766" s="68" t="str">
        <f t="shared" si="899"/>
        <v>Normal</v>
      </c>
      <c r="N5766" s="67">
        <f t="shared" si="900"/>
        <v>4.4694915424436354</v>
      </c>
      <c r="O5766" s="67">
        <f t="shared" si="901"/>
        <v>1.733235457556364</v>
      </c>
      <c r="P5766" s="81">
        <f t="shared" si="902"/>
        <v>2.2204460492503131E-16</v>
      </c>
      <c r="Q5766" s="81">
        <f t="shared" si="903"/>
        <v>-4.4694915424436354</v>
      </c>
      <c r="S5766" s="1">
        <f t="shared" si="907"/>
        <v>1</v>
      </c>
      <c r="T5766" s="1" t="str">
        <f t="shared" si="908"/>
        <v>Peak</v>
      </c>
    </row>
    <row r="5767" spans="1:20" x14ac:dyDescent="0.25">
      <c r="A5767" s="85">
        <v>45166.499999986314</v>
      </c>
      <c r="B5767" s="1">
        <v>8</v>
      </c>
      <c r="C5767" s="1">
        <v>28</v>
      </c>
      <c r="D5767" s="1">
        <v>13</v>
      </c>
      <c r="E5767" s="1" t="str">
        <f t="shared" si="904"/>
        <v>Summer</v>
      </c>
      <c r="F5767" s="78">
        <v>1.0316000000000001</v>
      </c>
      <c r="G5767" s="79">
        <f t="shared" si="905"/>
        <v>1.9626846300934637</v>
      </c>
      <c r="J5767" s="78">
        <v>6.314845</v>
      </c>
      <c r="K5767" s="80">
        <f t="shared" si="906"/>
        <v>6.314845</v>
      </c>
      <c r="L5767" s="68" t="str">
        <f t="shared" si="899"/>
        <v>Normal</v>
      </c>
      <c r="N5767" s="67">
        <f t="shared" si="900"/>
        <v>4.3521603699065361</v>
      </c>
      <c r="O5767" s="67">
        <f t="shared" si="901"/>
        <v>1.9626846300934639</v>
      </c>
      <c r="P5767" s="81">
        <f t="shared" si="902"/>
        <v>0</v>
      </c>
      <c r="Q5767" s="81">
        <f t="shared" si="903"/>
        <v>-4.3521603699065361</v>
      </c>
      <c r="S5767" s="1">
        <f t="shared" si="907"/>
        <v>1</v>
      </c>
      <c r="T5767" s="1" t="str">
        <f t="shared" si="908"/>
        <v>Peak</v>
      </c>
    </row>
    <row r="5768" spans="1:20" x14ac:dyDescent="0.25">
      <c r="A5768" s="85">
        <v>45166.541666652978</v>
      </c>
      <c r="B5768" s="1">
        <v>8</v>
      </c>
      <c r="C5768" s="1">
        <v>28</v>
      </c>
      <c r="D5768" s="1">
        <v>14</v>
      </c>
      <c r="E5768" s="1" t="str">
        <f t="shared" si="904"/>
        <v>Summer</v>
      </c>
      <c r="F5768" s="78">
        <v>1.1680999999999999</v>
      </c>
      <c r="G5768" s="79">
        <f t="shared" si="905"/>
        <v>2.2223845641839617</v>
      </c>
      <c r="J5768" s="78">
        <v>5.9612579999999999</v>
      </c>
      <c r="K5768" s="80">
        <f t="shared" si="906"/>
        <v>5.9612579999999999</v>
      </c>
      <c r="L5768" s="68" t="str">
        <f t="shared" si="899"/>
        <v>Normal</v>
      </c>
      <c r="N5768" s="67">
        <f t="shared" si="900"/>
        <v>3.7388734358160383</v>
      </c>
      <c r="O5768" s="67">
        <f t="shared" si="901"/>
        <v>2.2223845641839617</v>
      </c>
      <c r="P5768" s="81">
        <f t="shared" si="902"/>
        <v>0</v>
      </c>
      <c r="Q5768" s="81">
        <f t="shared" si="903"/>
        <v>-3.7388734358160383</v>
      </c>
      <c r="S5768" s="1">
        <f t="shared" si="907"/>
        <v>1</v>
      </c>
      <c r="T5768" s="1" t="str">
        <f t="shared" si="908"/>
        <v>Peak</v>
      </c>
    </row>
    <row r="5769" spans="1:20" x14ac:dyDescent="0.25">
      <c r="A5769" s="85">
        <v>45166.583333319642</v>
      </c>
      <c r="B5769" s="1">
        <v>8</v>
      </c>
      <c r="C5769" s="1">
        <v>28</v>
      </c>
      <c r="D5769" s="1">
        <v>15</v>
      </c>
      <c r="E5769" s="1" t="str">
        <f t="shared" si="904"/>
        <v>Summer</v>
      </c>
      <c r="F5769" s="78">
        <v>1.3107</v>
      </c>
      <c r="G5769" s="79">
        <f t="shared" si="905"/>
        <v>2.4936901363546942</v>
      </c>
      <c r="J5769" s="78">
        <v>5.0962610000000002</v>
      </c>
      <c r="K5769" s="80">
        <f t="shared" si="906"/>
        <v>5.0962610000000002</v>
      </c>
      <c r="L5769" s="68" t="str">
        <f t="shared" si="899"/>
        <v>Normal</v>
      </c>
      <c r="N5769" s="67">
        <f t="shared" si="900"/>
        <v>2.602570863645306</v>
      </c>
      <c r="O5769" s="67">
        <f t="shared" si="901"/>
        <v>2.4936901363546942</v>
      </c>
      <c r="P5769" s="81">
        <f t="shared" si="902"/>
        <v>0</v>
      </c>
      <c r="Q5769" s="81">
        <f t="shared" si="903"/>
        <v>-2.602570863645306</v>
      </c>
      <c r="S5769" s="1">
        <f t="shared" si="907"/>
        <v>1</v>
      </c>
      <c r="T5769" s="1" t="str">
        <f t="shared" si="908"/>
        <v>Peak</v>
      </c>
    </row>
    <row r="5770" spans="1:20" x14ac:dyDescent="0.25">
      <c r="A5770" s="85">
        <v>45166.624999986307</v>
      </c>
      <c r="B5770" s="1">
        <v>8</v>
      </c>
      <c r="C5770" s="1">
        <v>28</v>
      </c>
      <c r="D5770" s="1">
        <v>16</v>
      </c>
      <c r="E5770" s="1" t="str">
        <f t="shared" si="904"/>
        <v>Summer</v>
      </c>
      <c r="F5770" s="78">
        <v>1.4781</v>
      </c>
      <c r="G5770" s="79">
        <f t="shared" si="905"/>
        <v>2.8121792862942501</v>
      </c>
      <c r="J5770" s="78">
        <v>3.845313</v>
      </c>
      <c r="K5770" s="80">
        <f t="shared" si="906"/>
        <v>3.845313</v>
      </c>
      <c r="L5770" s="68" t="str">
        <f t="shared" si="899"/>
        <v>Normal</v>
      </c>
      <c r="N5770" s="67">
        <f t="shared" si="900"/>
        <v>1.0331337137057499</v>
      </c>
      <c r="O5770" s="67">
        <f t="shared" si="901"/>
        <v>2.8121792862942501</v>
      </c>
      <c r="P5770" s="81">
        <f t="shared" si="902"/>
        <v>0</v>
      </c>
      <c r="Q5770" s="81">
        <f t="shared" si="903"/>
        <v>-1.0331337137057499</v>
      </c>
      <c r="S5770" s="1">
        <f t="shared" si="907"/>
        <v>1</v>
      </c>
      <c r="T5770" s="1" t="str">
        <f t="shared" si="908"/>
        <v>Peak</v>
      </c>
    </row>
    <row r="5771" spans="1:20" x14ac:dyDescent="0.25">
      <c r="A5771" s="85">
        <v>45166.666666652971</v>
      </c>
      <c r="B5771" s="1">
        <v>8</v>
      </c>
      <c r="C5771" s="1">
        <v>28</v>
      </c>
      <c r="D5771" s="1">
        <v>17</v>
      </c>
      <c r="E5771" s="1" t="str">
        <f t="shared" si="904"/>
        <v>Summer</v>
      </c>
      <c r="F5771" s="78">
        <v>1.6223000000000001</v>
      </c>
      <c r="G5771" s="79">
        <f t="shared" si="905"/>
        <v>3.08652896025652</v>
      </c>
      <c r="J5771" s="78">
        <v>2.2188129999999999</v>
      </c>
      <c r="K5771" s="80">
        <f t="shared" si="906"/>
        <v>2.2188129999999999</v>
      </c>
      <c r="L5771" s="68" t="str">
        <f t="shared" si="899"/>
        <v>Normal</v>
      </c>
      <c r="N5771" s="67">
        <f t="shared" si="900"/>
        <v>0</v>
      </c>
      <c r="O5771" s="67">
        <f t="shared" si="901"/>
        <v>2.2188129999999999</v>
      </c>
      <c r="P5771" s="81">
        <f t="shared" si="902"/>
        <v>0.86771596025652009</v>
      </c>
      <c r="Q5771" s="81">
        <f t="shared" si="903"/>
        <v>0.86771596025652009</v>
      </c>
      <c r="S5771" s="1">
        <f t="shared" si="907"/>
        <v>1</v>
      </c>
      <c r="T5771" s="1" t="str">
        <f t="shared" si="908"/>
        <v>Peak</v>
      </c>
    </row>
    <row r="5772" spans="1:20" x14ac:dyDescent="0.25">
      <c r="A5772" s="85">
        <v>45166.708333319635</v>
      </c>
      <c r="B5772" s="1">
        <v>8</v>
      </c>
      <c r="C5772" s="1">
        <v>28</v>
      </c>
      <c r="D5772" s="1">
        <v>18</v>
      </c>
      <c r="E5772" s="1" t="str">
        <f t="shared" si="904"/>
        <v>Summer</v>
      </c>
      <c r="F5772" s="78">
        <v>1.6867000000000001</v>
      </c>
      <c r="G5772" s="79">
        <f t="shared" si="905"/>
        <v>3.2090540573658832</v>
      </c>
      <c r="J5772" s="78">
        <v>0.56895499999999999</v>
      </c>
      <c r="K5772" s="80">
        <f t="shared" si="906"/>
        <v>0.56895499999999999</v>
      </c>
      <c r="L5772" s="68" t="str">
        <f t="shared" si="899"/>
        <v>Normal</v>
      </c>
      <c r="N5772" s="67">
        <f t="shared" si="900"/>
        <v>0</v>
      </c>
      <c r="O5772" s="67">
        <f t="shared" si="901"/>
        <v>0.56895499999999999</v>
      </c>
      <c r="P5772" s="81">
        <f t="shared" si="902"/>
        <v>2.6400990573658834</v>
      </c>
      <c r="Q5772" s="81">
        <f t="shared" si="903"/>
        <v>2.6400990573658834</v>
      </c>
      <c r="S5772" s="1">
        <f t="shared" si="907"/>
        <v>1</v>
      </c>
      <c r="T5772" s="1" t="str">
        <f t="shared" si="908"/>
        <v>Peak</v>
      </c>
    </row>
    <row r="5773" spans="1:20" x14ac:dyDescent="0.25">
      <c r="A5773" s="85">
        <v>45166.749999986299</v>
      </c>
      <c r="B5773" s="1">
        <v>8</v>
      </c>
      <c r="C5773" s="1">
        <v>28</v>
      </c>
      <c r="D5773" s="1">
        <v>19</v>
      </c>
      <c r="E5773" s="1" t="str">
        <f t="shared" si="904"/>
        <v>Summer</v>
      </c>
      <c r="F5773" s="78">
        <v>1.6423000000000001</v>
      </c>
      <c r="G5773" s="79">
        <f t="shared" si="905"/>
        <v>3.1245802326507324</v>
      </c>
      <c r="J5773" s="78">
        <v>0</v>
      </c>
      <c r="K5773" s="80">
        <f t="shared" si="906"/>
        <v>0</v>
      </c>
      <c r="L5773" s="68" t="str">
        <f t="shared" si="899"/>
        <v>Normal</v>
      </c>
      <c r="N5773" s="67">
        <f t="shared" si="900"/>
        <v>0</v>
      </c>
      <c r="O5773" s="67">
        <f t="shared" si="901"/>
        <v>0</v>
      </c>
      <c r="P5773" s="81">
        <f t="shared" si="902"/>
        <v>3.1245802326507324</v>
      </c>
      <c r="Q5773" s="81">
        <f t="shared" si="903"/>
        <v>3.1245802326507324</v>
      </c>
      <c r="S5773" s="1">
        <f t="shared" si="907"/>
        <v>1</v>
      </c>
      <c r="T5773" s="1" t="str">
        <f t="shared" si="908"/>
        <v>Peak</v>
      </c>
    </row>
    <row r="5774" spans="1:20" x14ac:dyDescent="0.25">
      <c r="A5774" s="85">
        <v>45166.791666652964</v>
      </c>
      <c r="B5774" s="1">
        <v>8</v>
      </c>
      <c r="C5774" s="1">
        <v>28</v>
      </c>
      <c r="D5774" s="1">
        <v>20</v>
      </c>
      <c r="E5774" s="1" t="str">
        <f t="shared" si="904"/>
        <v>Summer</v>
      </c>
      <c r="F5774" s="78">
        <v>1.5284</v>
      </c>
      <c r="G5774" s="79">
        <f t="shared" si="905"/>
        <v>2.9078782363656939</v>
      </c>
      <c r="J5774" s="78">
        <v>0</v>
      </c>
      <c r="K5774" s="80">
        <f t="shared" si="906"/>
        <v>0</v>
      </c>
      <c r="L5774" s="68" t="str">
        <f t="shared" si="899"/>
        <v>Normal</v>
      </c>
      <c r="N5774" s="67">
        <f t="shared" si="900"/>
        <v>0</v>
      </c>
      <c r="O5774" s="67">
        <f t="shared" si="901"/>
        <v>0</v>
      </c>
      <c r="P5774" s="81">
        <f t="shared" si="902"/>
        <v>2.9078782363656939</v>
      </c>
      <c r="Q5774" s="81">
        <f t="shared" si="903"/>
        <v>2.9078782363656939</v>
      </c>
      <c r="S5774" s="1">
        <f t="shared" si="907"/>
        <v>1</v>
      </c>
      <c r="T5774" s="1" t="str">
        <f t="shared" si="908"/>
        <v>Peak</v>
      </c>
    </row>
    <row r="5775" spans="1:20" x14ac:dyDescent="0.25">
      <c r="A5775" s="85">
        <v>45166.833333319628</v>
      </c>
      <c r="B5775" s="1">
        <v>8</v>
      </c>
      <c r="C5775" s="1">
        <v>28</v>
      </c>
      <c r="D5775" s="1">
        <v>21</v>
      </c>
      <c r="E5775" s="1" t="str">
        <f t="shared" si="904"/>
        <v>Summer</v>
      </c>
      <c r="F5775" s="78">
        <v>1.4673</v>
      </c>
      <c r="G5775" s="79">
        <f t="shared" si="905"/>
        <v>2.7916315992013758</v>
      </c>
      <c r="J5775" s="78">
        <v>0</v>
      </c>
      <c r="K5775" s="80">
        <f t="shared" si="906"/>
        <v>0</v>
      </c>
      <c r="L5775" s="68" t="str">
        <f t="shared" si="899"/>
        <v>Normal</v>
      </c>
      <c r="N5775" s="67">
        <f t="shared" si="900"/>
        <v>0</v>
      </c>
      <c r="O5775" s="67">
        <f t="shared" si="901"/>
        <v>0</v>
      </c>
      <c r="P5775" s="81">
        <f t="shared" si="902"/>
        <v>2.7916315992013758</v>
      </c>
      <c r="Q5775" s="81">
        <f t="shared" si="903"/>
        <v>2.7916315992013758</v>
      </c>
      <c r="S5775" s="1">
        <f t="shared" si="907"/>
        <v>1</v>
      </c>
      <c r="T5775" s="1" t="str">
        <f t="shared" si="908"/>
        <v>Peak</v>
      </c>
    </row>
    <row r="5776" spans="1:20" x14ac:dyDescent="0.25">
      <c r="A5776" s="85">
        <v>45166.874999986292</v>
      </c>
      <c r="B5776" s="1">
        <v>8</v>
      </c>
      <c r="C5776" s="1">
        <v>28</v>
      </c>
      <c r="D5776" s="1">
        <v>22</v>
      </c>
      <c r="E5776" s="1" t="str">
        <f t="shared" si="904"/>
        <v>Summer</v>
      </c>
      <c r="F5776" s="78">
        <v>1.341</v>
      </c>
      <c r="G5776" s="79">
        <f t="shared" si="905"/>
        <v>2.5513378140319256</v>
      </c>
      <c r="J5776" s="78">
        <v>0</v>
      </c>
      <c r="K5776" s="80">
        <f t="shared" si="906"/>
        <v>0</v>
      </c>
      <c r="L5776" s="68" t="str">
        <f t="shared" si="899"/>
        <v>Normal</v>
      </c>
      <c r="N5776" s="67">
        <f t="shared" si="900"/>
        <v>0</v>
      </c>
      <c r="O5776" s="67">
        <f t="shared" si="901"/>
        <v>0</v>
      </c>
      <c r="P5776" s="81">
        <f t="shared" si="902"/>
        <v>2.5513378140319256</v>
      </c>
      <c r="Q5776" s="81">
        <f t="shared" si="903"/>
        <v>2.5513378140319256</v>
      </c>
      <c r="S5776" s="1">
        <f t="shared" si="907"/>
        <v>1</v>
      </c>
      <c r="T5776" s="1" t="str">
        <f t="shared" si="908"/>
        <v>Off-Peak</v>
      </c>
    </row>
    <row r="5777" spans="1:20" x14ac:dyDescent="0.25">
      <c r="A5777" s="85">
        <v>45166.916666652956</v>
      </c>
      <c r="B5777" s="1">
        <v>8</v>
      </c>
      <c r="C5777" s="1">
        <v>28</v>
      </c>
      <c r="D5777" s="1">
        <v>23</v>
      </c>
      <c r="E5777" s="1" t="str">
        <f t="shared" si="904"/>
        <v>Summer</v>
      </c>
      <c r="F5777" s="78">
        <v>1.1648000000000001</v>
      </c>
      <c r="G5777" s="79">
        <f t="shared" si="905"/>
        <v>2.216106104238917</v>
      </c>
      <c r="J5777" s="78">
        <v>0</v>
      </c>
      <c r="K5777" s="80">
        <f t="shared" si="906"/>
        <v>0</v>
      </c>
      <c r="L5777" s="68" t="str">
        <f t="shared" si="899"/>
        <v>Normal</v>
      </c>
      <c r="N5777" s="67">
        <f t="shared" si="900"/>
        <v>0</v>
      </c>
      <c r="O5777" s="67">
        <f t="shared" si="901"/>
        <v>0</v>
      </c>
      <c r="P5777" s="81">
        <f t="shared" si="902"/>
        <v>2.216106104238917</v>
      </c>
      <c r="Q5777" s="81">
        <f t="shared" si="903"/>
        <v>2.216106104238917</v>
      </c>
      <c r="S5777" s="1">
        <f t="shared" si="907"/>
        <v>1</v>
      </c>
      <c r="T5777" s="1" t="str">
        <f t="shared" si="908"/>
        <v>Off-Peak</v>
      </c>
    </row>
    <row r="5778" spans="1:20" x14ac:dyDescent="0.25">
      <c r="A5778" s="85">
        <v>45166.958333319621</v>
      </c>
      <c r="B5778" s="1">
        <v>8</v>
      </c>
      <c r="C5778" s="1">
        <v>29</v>
      </c>
      <c r="D5778" s="1">
        <v>0</v>
      </c>
      <c r="E5778" s="1" t="str">
        <f t="shared" si="904"/>
        <v>Summer</v>
      </c>
      <c r="F5778" s="78">
        <v>0.97860000000000003</v>
      </c>
      <c r="G5778" s="79">
        <f t="shared" si="905"/>
        <v>1.8618487582488015</v>
      </c>
      <c r="J5778" s="78">
        <v>0</v>
      </c>
      <c r="K5778" s="80">
        <f t="shared" si="906"/>
        <v>0</v>
      </c>
      <c r="L5778" s="68" t="str">
        <f t="shared" si="899"/>
        <v>Normal</v>
      </c>
      <c r="N5778" s="67">
        <f t="shared" si="900"/>
        <v>0</v>
      </c>
      <c r="O5778" s="67">
        <f t="shared" si="901"/>
        <v>0</v>
      </c>
      <c r="P5778" s="81">
        <f t="shared" si="902"/>
        <v>1.8618487582488015</v>
      </c>
      <c r="Q5778" s="81">
        <f t="shared" si="903"/>
        <v>1.8618487582488015</v>
      </c>
      <c r="S5778" s="1">
        <f t="shared" si="907"/>
        <v>1</v>
      </c>
      <c r="T5778" s="1" t="str">
        <f t="shared" si="908"/>
        <v>Off-Peak</v>
      </c>
    </row>
    <row r="5779" spans="1:20" x14ac:dyDescent="0.25">
      <c r="A5779" s="85">
        <v>45166.999999986285</v>
      </c>
      <c r="B5779" s="1">
        <v>8</v>
      </c>
      <c r="C5779" s="1">
        <v>29</v>
      </c>
      <c r="D5779" s="1">
        <v>1</v>
      </c>
      <c r="E5779" s="1" t="str">
        <f t="shared" si="904"/>
        <v>Summer</v>
      </c>
      <c r="F5779" s="78">
        <v>0.85050000000000003</v>
      </c>
      <c r="G5779" s="79">
        <f t="shared" si="905"/>
        <v>1.6181303585638724</v>
      </c>
      <c r="J5779" s="78">
        <v>0</v>
      </c>
      <c r="K5779" s="80">
        <f t="shared" si="906"/>
        <v>0</v>
      </c>
      <c r="L5779" s="68" t="str">
        <f t="shared" ref="L5779:L5842" si="909">IF(AND(D5779&gt;=$C$2,D5779&lt;=$C$3,E5779="Summer"),"MaxDis","Normal")</f>
        <v>Normal</v>
      </c>
      <c r="N5779" s="67">
        <f t="shared" ref="N5779:N5842" si="910">IF(K5779-G5779&lt;0,0,K5779-G5779)</f>
        <v>0</v>
      </c>
      <c r="O5779" s="67">
        <f t="shared" ref="O5779:O5842" si="911">K5779-N5779</f>
        <v>0</v>
      </c>
      <c r="P5779" s="81">
        <f t="shared" ref="P5779:P5842" si="912">MAX(0,G5779-O5779)</f>
        <v>1.6181303585638724</v>
      </c>
      <c r="Q5779" s="81">
        <f t="shared" ref="Q5779:Q5842" si="913">G5779-K5779</f>
        <v>1.6181303585638724</v>
      </c>
      <c r="S5779" s="1">
        <f t="shared" si="907"/>
        <v>2</v>
      </c>
      <c r="T5779" s="1" t="str">
        <f t="shared" si="908"/>
        <v>Off-Peak</v>
      </c>
    </row>
    <row r="5780" spans="1:20" x14ac:dyDescent="0.25">
      <c r="A5780" s="85">
        <v>45167.041666652949</v>
      </c>
      <c r="B5780" s="1">
        <v>8</v>
      </c>
      <c r="C5780" s="1">
        <v>29</v>
      </c>
      <c r="D5780" s="1">
        <v>2</v>
      </c>
      <c r="E5780" s="1" t="str">
        <f t="shared" ref="E5780:E5843" si="914">IF(AND(B5780&gt;=$C$5,B5780&lt;=$C$6),"Summer","Non-Summer")</f>
        <v>Summer</v>
      </c>
      <c r="F5780" s="78">
        <v>0.75890000000000002</v>
      </c>
      <c r="G5780" s="79">
        <f t="shared" ref="G5780:G5843" si="915">F5780*$G$13</f>
        <v>1.4438555309983807</v>
      </c>
      <c r="J5780" s="78">
        <v>0</v>
      </c>
      <c r="K5780" s="80">
        <f t="shared" ref="K5780:K5843" si="916">J5780*$K$13</f>
        <v>0</v>
      </c>
      <c r="L5780" s="68" t="str">
        <f t="shared" si="909"/>
        <v>Normal</v>
      </c>
      <c r="N5780" s="67">
        <f t="shared" si="910"/>
        <v>0</v>
      </c>
      <c r="O5780" s="67">
        <f t="shared" si="911"/>
        <v>0</v>
      </c>
      <c r="P5780" s="81">
        <f t="shared" si="912"/>
        <v>1.4438555309983807</v>
      </c>
      <c r="Q5780" s="81">
        <f t="shared" si="913"/>
        <v>1.4438555309983807</v>
      </c>
      <c r="S5780" s="1">
        <f t="shared" ref="S5780:S5843" si="917">WEEKDAY(A5780,2)</f>
        <v>2</v>
      </c>
      <c r="T5780" s="1" t="str">
        <f t="shared" ref="T5780:T5843" si="918">IF(S5780&gt;5,"Off-Peak",IF(AND(D5780&gt;=$C$7,D5780&lt;$C$8),"Peak","Off-Peak"))</f>
        <v>Off-Peak</v>
      </c>
    </row>
    <row r="5781" spans="1:20" x14ac:dyDescent="0.25">
      <c r="A5781" s="85">
        <v>45167.083333319613</v>
      </c>
      <c r="B5781" s="1">
        <v>8</v>
      </c>
      <c r="C5781" s="1">
        <v>29</v>
      </c>
      <c r="D5781" s="1">
        <v>3</v>
      </c>
      <c r="E5781" s="1" t="str">
        <f t="shared" si="914"/>
        <v>Summer</v>
      </c>
      <c r="F5781" s="78">
        <v>0.70189999999999997</v>
      </c>
      <c r="G5781" s="79">
        <f t="shared" si="915"/>
        <v>1.3354094046748759</v>
      </c>
      <c r="J5781" s="78">
        <v>0</v>
      </c>
      <c r="K5781" s="80">
        <f t="shared" si="916"/>
        <v>0</v>
      </c>
      <c r="L5781" s="68" t="str">
        <f t="shared" si="909"/>
        <v>Normal</v>
      </c>
      <c r="N5781" s="67">
        <f t="shared" si="910"/>
        <v>0</v>
      </c>
      <c r="O5781" s="67">
        <f t="shared" si="911"/>
        <v>0</v>
      </c>
      <c r="P5781" s="81">
        <f t="shared" si="912"/>
        <v>1.3354094046748759</v>
      </c>
      <c r="Q5781" s="81">
        <f t="shared" si="913"/>
        <v>1.3354094046748759</v>
      </c>
      <c r="S5781" s="1">
        <f t="shared" si="917"/>
        <v>2</v>
      </c>
      <c r="T5781" s="1" t="str">
        <f t="shared" si="918"/>
        <v>Off-Peak</v>
      </c>
    </row>
    <row r="5782" spans="1:20" x14ac:dyDescent="0.25">
      <c r="A5782" s="85">
        <v>45167.124999986278</v>
      </c>
      <c r="B5782" s="1">
        <v>8</v>
      </c>
      <c r="C5782" s="1">
        <v>29</v>
      </c>
      <c r="D5782" s="1">
        <v>4</v>
      </c>
      <c r="E5782" s="1" t="str">
        <f t="shared" si="914"/>
        <v>Summer</v>
      </c>
      <c r="F5782" s="78">
        <v>0.66590000000000005</v>
      </c>
      <c r="G5782" s="79">
        <f t="shared" si="915"/>
        <v>1.2669171143652942</v>
      </c>
      <c r="J5782" s="78">
        <v>0</v>
      </c>
      <c r="K5782" s="80">
        <f t="shared" si="916"/>
        <v>0</v>
      </c>
      <c r="L5782" s="68" t="str">
        <f t="shared" si="909"/>
        <v>Normal</v>
      </c>
      <c r="N5782" s="67">
        <f t="shared" si="910"/>
        <v>0</v>
      </c>
      <c r="O5782" s="67">
        <f t="shared" si="911"/>
        <v>0</v>
      </c>
      <c r="P5782" s="81">
        <f t="shared" si="912"/>
        <v>1.2669171143652942</v>
      </c>
      <c r="Q5782" s="81">
        <f t="shared" si="913"/>
        <v>1.2669171143652942</v>
      </c>
      <c r="S5782" s="1">
        <f t="shared" si="917"/>
        <v>2</v>
      </c>
      <c r="T5782" s="1" t="str">
        <f t="shared" si="918"/>
        <v>Off-Peak</v>
      </c>
    </row>
    <row r="5783" spans="1:20" x14ac:dyDescent="0.25">
      <c r="A5783" s="85">
        <v>45167.166666652942</v>
      </c>
      <c r="B5783" s="1">
        <v>8</v>
      </c>
      <c r="C5783" s="1">
        <v>29</v>
      </c>
      <c r="D5783" s="1">
        <v>5</v>
      </c>
      <c r="E5783" s="1" t="str">
        <f t="shared" si="914"/>
        <v>Summer</v>
      </c>
      <c r="F5783" s="78">
        <v>0.64749999999999996</v>
      </c>
      <c r="G5783" s="79">
        <f t="shared" si="915"/>
        <v>1.2319099437626189</v>
      </c>
      <c r="J5783" s="78">
        <v>0</v>
      </c>
      <c r="K5783" s="80">
        <f t="shared" si="916"/>
        <v>0</v>
      </c>
      <c r="L5783" s="68" t="str">
        <f t="shared" si="909"/>
        <v>Normal</v>
      </c>
      <c r="N5783" s="67">
        <f t="shared" si="910"/>
        <v>0</v>
      </c>
      <c r="O5783" s="67">
        <f t="shared" si="911"/>
        <v>0</v>
      </c>
      <c r="P5783" s="81">
        <f t="shared" si="912"/>
        <v>1.2319099437626189</v>
      </c>
      <c r="Q5783" s="81">
        <f t="shared" si="913"/>
        <v>1.2319099437626189</v>
      </c>
      <c r="S5783" s="1">
        <f t="shared" si="917"/>
        <v>2</v>
      </c>
      <c r="T5783" s="1" t="str">
        <f t="shared" si="918"/>
        <v>Off-Peak</v>
      </c>
    </row>
    <row r="5784" spans="1:20" x14ac:dyDescent="0.25">
      <c r="A5784" s="85">
        <v>45167.208333319606</v>
      </c>
      <c r="B5784" s="1">
        <v>8</v>
      </c>
      <c r="C5784" s="1">
        <v>29</v>
      </c>
      <c r="D5784" s="1">
        <v>6</v>
      </c>
      <c r="E5784" s="1" t="str">
        <f t="shared" si="914"/>
        <v>Summer</v>
      </c>
      <c r="F5784" s="78">
        <v>0.65690000000000004</v>
      </c>
      <c r="G5784" s="79">
        <f t="shared" si="915"/>
        <v>1.2497940417878988</v>
      </c>
      <c r="J5784" s="78">
        <v>3.4777999999999996E-2</v>
      </c>
      <c r="K5784" s="80">
        <f t="shared" si="916"/>
        <v>3.4777999999999996E-2</v>
      </c>
      <c r="L5784" s="68" t="str">
        <f t="shared" si="909"/>
        <v>Normal</v>
      </c>
      <c r="N5784" s="67">
        <f t="shared" si="910"/>
        <v>0</v>
      </c>
      <c r="O5784" s="67">
        <f t="shared" si="911"/>
        <v>3.4777999999999996E-2</v>
      </c>
      <c r="P5784" s="81">
        <f t="shared" si="912"/>
        <v>1.2150160417878988</v>
      </c>
      <c r="Q5784" s="81">
        <f t="shared" si="913"/>
        <v>1.2150160417878988</v>
      </c>
      <c r="S5784" s="1">
        <f t="shared" si="917"/>
        <v>2</v>
      </c>
      <c r="T5784" s="1" t="str">
        <f t="shared" si="918"/>
        <v>Peak</v>
      </c>
    </row>
    <row r="5785" spans="1:20" x14ac:dyDescent="0.25">
      <c r="A5785" s="85">
        <v>45167.24999998627</v>
      </c>
      <c r="B5785" s="1">
        <v>8</v>
      </c>
      <c r="C5785" s="1">
        <v>29</v>
      </c>
      <c r="D5785" s="1">
        <v>7</v>
      </c>
      <c r="E5785" s="1" t="str">
        <f t="shared" si="914"/>
        <v>Summer</v>
      </c>
      <c r="F5785" s="78">
        <v>0.69210000000000005</v>
      </c>
      <c r="G5785" s="79">
        <f t="shared" si="915"/>
        <v>1.3167642812017122</v>
      </c>
      <c r="J5785" s="78">
        <v>0.992699</v>
      </c>
      <c r="K5785" s="80">
        <f t="shared" si="916"/>
        <v>0.992699</v>
      </c>
      <c r="L5785" s="68" t="str">
        <f t="shared" si="909"/>
        <v>Normal</v>
      </c>
      <c r="N5785" s="67">
        <f t="shared" si="910"/>
        <v>0</v>
      </c>
      <c r="O5785" s="67">
        <f t="shared" si="911"/>
        <v>0.992699</v>
      </c>
      <c r="P5785" s="81">
        <f t="shared" si="912"/>
        <v>0.32406528120171219</v>
      </c>
      <c r="Q5785" s="81">
        <f t="shared" si="913"/>
        <v>0.32406528120171219</v>
      </c>
      <c r="S5785" s="1">
        <f t="shared" si="917"/>
        <v>2</v>
      </c>
      <c r="T5785" s="1" t="str">
        <f t="shared" si="918"/>
        <v>Peak</v>
      </c>
    </row>
    <row r="5786" spans="1:20" x14ac:dyDescent="0.25">
      <c r="A5786" s="85">
        <v>45167.291666652935</v>
      </c>
      <c r="B5786" s="1">
        <v>8</v>
      </c>
      <c r="C5786" s="1">
        <v>29</v>
      </c>
      <c r="D5786" s="1">
        <v>8</v>
      </c>
      <c r="E5786" s="1" t="str">
        <f t="shared" si="914"/>
        <v>Summer</v>
      </c>
      <c r="F5786" s="78">
        <v>0.72070000000000001</v>
      </c>
      <c r="G5786" s="79">
        <f t="shared" si="915"/>
        <v>1.3711776007254355</v>
      </c>
      <c r="J5786" s="78">
        <v>2.6520450000000002</v>
      </c>
      <c r="K5786" s="80">
        <f t="shared" si="916"/>
        <v>2.6520450000000002</v>
      </c>
      <c r="L5786" s="68" t="str">
        <f t="shared" si="909"/>
        <v>Normal</v>
      </c>
      <c r="N5786" s="67">
        <f t="shared" si="910"/>
        <v>1.2808673992745647</v>
      </c>
      <c r="O5786" s="67">
        <f t="shared" si="911"/>
        <v>1.3711776007254355</v>
      </c>
      <c r="P5786" s="81">
        <f t="shared" si="912"/>
        <v>0</v>
      </c>
      <c r="Q5786" s="81">
        <f t="shared" si="913"/>
        <v>-1.2808673992745647</v>
      </c>
      <c r="S5786" s="1">
        <f t="shared" si="917"/>
        <v>2</v>
      </c>
      <c r="T5786" s="1" t="str">
        <f t="shared" si="918"/>
        <v>Peak</v>
      </c>
    </row>
    <row r="5787" spans="1:20" x14ac:dyDescent="0.25">
      <c r="A5787" s="85">
        <v>45167.333333319599</v>
      </c>
      <c r="B5787" s="1">
        <v>8</v>
      </c>
      <c r="C5787" s="1">
        <v>29</v>
      </c>
      <c r="D5787" s="1">
        <v>9</v>
      </c>
      <c r="E5787" s="1" t="str">
        <f t="shared" si="914"/>
        <v>Summer</v>
      </c>
      <c r="F5787" s="78">
        <v>0.749</v>
      </c>
      <c r="G5787" s="79">
        <f t="shared" si="915"/>
        <v>1.4250201511632457</v>
      </c>
      <c r="J5787" s="78">
        <v>4.1688199999999993</v>
      </c>
      <c r="K5787" s="80">
        <f t="shared" si="916"/>
        <v>4.1688199999999993</v>
      </c>
      <c r="L5787" s="68" t="str">
        <f t="shared" si="909"/>
        <v>Normal</v>
      </c>
      <c r="N5787" s="67">
        <f t="shared" si="910"/>
        <v>2.7437998488367539</v>
      </c>
      <c r="O5787" s="67">
        <f t="shared" si="911"/>
        <v>1.4250201511632454</v>
      </c>
      <c r="P5787" s="81">
        <f t="shared" si="912"/>
        <v>2.2204460492503131E-16</v>
      </c>
      <c r="Q5787" s="81">
        <f t="shared" si="913"/>
        <v>-2.7437998488367539</v>
      </c>
      <c r="S5787" s="1">
        <f t="shared" si="917"/>
        <v>2</v>
      </c>
      <c r="T5787" s="1" t="str">
        <f t="shared" si="918"/>
        <v>Peak</v>
      </c>
    </row>
    <row r="5788" spans="1:20" x14ac:dyDescent="0.25">
      <c r="A5788" s="85">
        <v>45167.374999986263</v>
      </c>
      <c r="B5788" s="1">
        <v>8</v>
      </c>
      <c r="C5788" s="1">
        <v>29</v>
      </c>
      <c r="D5788" s="1">
        <v>10</v>
      </c>
      <c r="E5788" s="1" t="str">
        <f t="shared" si="914"/>
        <v>Summer</v>
      </c>
      <c r="F5788" s="78">
        <v>0.8125</v>
      </c>
      <c r="G5788" s="79">
        <f t="shared" si="915"/>
        <v>1.5458329410148692</v>
      </c>
      <c r="J5788" s="78">
        <v>4.9622849999999996</v>
      </c>
      <c r="K5788" s="80">
        <f t="shared" si="916"/>
        <v>4.9622849999999996</v>
      </c>
      <c r="L5788" s="68" t="str">
        <f t="shared" si="909"/>
        <v>Normal</v>
      </c>
      <c r="N5788" s="67">
        <f t="shared" si="910"/>
        <v>3.4164520589851302</v>
      </c>
      <c r="O5788" s="67">
        <f t="shared" si="911"/>
        <v>1.5458329410148695</v>
      </c>
      <c r="P5788" s="81">
        <f t="shared" si="912"/>
        <v>0</v>
      </c>
      <c r="Q5788" s="81">
        <f t="shared" si="913"/>
        <v>-3.4164520589851302</v>
      </c>
      <c r="S5788" s="1">
        <f t="shared" si="917"/>
        <v>2</v>
      </c>
      <c r="T5788" s="1" t="str">
        <f t="shared" si="918"/>
        <v>Peak</v>
      </c>
    </row>
    <row r="5789" spans="1:20" x14ac:dyDescent="0.25">
      <c r="A5789" s="85">
        <v>45167.416666652927</v>
      </c>
      <c r="B5789" s="1">
        <v>8</v>
      </c>
      <c r="C5789" s="1">
        <v>29</v>
      </c>
      <c r="D5789" s="1">
        <v>11</v>
      </c>
      <c r="E5789" s="1" t="str">
        <f t="shared" si="914"/>
        <v>Summer</v>
      </c>
      <c r="F5789" s="78">
        <v>0.91930000000000001</v>
      </c>
      <c r="G5789" s="79">
        <f t="shared" si="915"/>
        <v>1.7490267355999622</v>
      </c>
      <c r="J5789" s="78">
        <v>5.9031769999999995</v>
      </c>
      <c r="K5789" s="80">
        <f t="shared" si="916"/>
        <v>5.9031769999999995</v>
      </c>
      <c r="L5789" s="68" t="str">
        <f t="shared" si="909"/>
        <v>Normal</v>
      </c>
      <c r="N5789" s="67">
        <f t="shared" si="910"/>
        <v>4.1541502644000374</v>
      </c>
      <c r="O5789" s="67">
        <f t="shared" si="911"/>
        <v>1.749026735599962</v>
      </c>
      <c r="P5789" s="81">
        <f t="shared" si="912"/>
        <v>2.2204460492503131E-16</v>
      </c>
      <c r="Q5789" s="81">
        <f t="shared" si="913"/>
        <v>-4.1541502644000374</v>
      </c>
      <c r="S5789" s="1">
        <f t="shared" si="917"/>
        <v>2</v>
      </c>
      <c r="T5789" s="1" t="str">
        <f t="shared" si="918"/>
        <v>Peak</v>
      </c>
    </row>
    <row r="5790" spans="1:20" x14ac:dyDescent="0.25">
      <c r="A5790" s="85">
        <v>45167.458333319591</v>
      </c>
      <c r="B5790" s="1">
        <v>8</v>
      </c>
      <c r="C5790" s="1">
        <v>29</v>
      </c>
      <c r="D5790" s="1">
        <v>12</v>
      </c>
      <c r="E5790" s="1" t="str">
        <f t="shared" si="914"/>
        <v>Summer</v>
      </c>
      <c r="F5790" s="78">
        <v>1.0426</v>
      </c>
      <c r="G5790" s="79">
        <f t="shared" si="915"/>
        <v>1.9836128299102802</v>
      </c>
      <c r="J5790" s="78">
        <v>6.2342389999999996</v>
      </c>
      <c r="K5790" s="80">
        <f t="shared" si="916"/>
        <v>6.2342389999999996</v>
      </c>
      <c r="L5790" s="68" t="str">
        <f t="shared" si="909"/>
        <v>Normal</v>
      </c>
      <c r="N5790" s="67">
        <f t="shared" si="910"/>
        <v>4.2506261700897197</v>
      </c>
      <c r="O5790" s="67">
        <f t="shared" si="911"/>
        <v>1.98361282991028</v>
      </c>
      <c r="P5790" s="81">
        <f t="shared" si="912"/>
        <v>2.2204460492503131E-16</v>
      </c>
      <c r="Q5790" s="81">
        <f t="shared" si="913"/>
        <v>-4.2506261700897197</v>
      </c>
      <c r="S5790" s="1">
        <f t="shared" si="917"/>
        <v>2</v>
      </c>
      <c r="T5790" s="1" t="str">
        <f t="shared" si="918"/>
        <v>Peak</v>
      </c>
    </row>
    <row r="5791" spans="1:20" x14ac:dyDescent="0.25">
      <c r="A5791" s="85">
        <v>45167.499999986256</v>
      </c>
      <c r="B5791" s="1">
        <v>8</v>
      </c>
      <c r="C5791" s="1">
        <v>29</v>
      </c>
      <c r="D5791" s="1">
        <v>13</v>
      </c>
      <c r="E5791" s="1" t="str">
        <f t="shared" si="914"/>
        <v>Summer</v>
      </c>
      <c r="F5791" s="78">
        <v>1.1910000000000001</v>
      </c>
      <c r="G5791" s="79">
        <f t="shared" si="915"/>
        <v>2.2659532710753347</v>
      </c>
      <c r="J5791" s="78">
        <v>6.1542520000000005</v>
      </c>
      <c r="K5791" s="80">
        <f t="shared" si="916"/>
        <v>6.1542520000000005</v>
      </c>
      <c r="L5791" s="68" t="str">
        <f t="shared" si="909"/>
        <v>Normal</v>
      </c>
      <c r="N5791" s="67">
        <f t="shared" si="910"/>
        <v>3.8882987289246658</v>
      </c>
      <c r="O5791" s="67">
        <f t="shared" si="911"/>
        <v>2.2659532710753347</v>
      </c>
      <c r="P5791" s="81">
        <f t="shared" si="912"/>
        <v>0</v>
      </c>
      <c r="Q5791" s="81">
        <f t="shared" si="913"/>
        <v>-3.8882987289246658</v>
      </c>
      <c r="S5791" s="1">
        <f t="shared" si="917"/>
        <v>2</v>
      </c>
      <c r="T5791" s="1" t="str">
        <f t="shared" si="918"/>
        <v>Peak</v>
      </c>
    </row>
    <row r="5792" spans="1:20" x14ac:dyDescent="0.25">
      <c r="A5792" s="85">
        <v>45167.54166665292</v>
      </c>
      <c r="B5792" s="1">
        <v>8</v>
      </c>
      <c r="C5792" s="1">
        <v>29</v>
      </c>
      <c r="D5792" s="1">
        <v>14</v>
      </c>
      <c r="E5792" s="1" t="str">
        <f t="shared" si="914"/>
        <v>Summer</v>
      </c>
      <c r="F5792" s="78">
        <v>1.3749</v>
      </c>
      <c r="G5792" s="79">
        <f t="shared" si="915"/>
        <v>2.6158347207401156</v>
      </c>
      <c r="J5792" s="78">
        <v>5.6276360000000007</v>
      </c>
      <c r="K5792" s="80">
        <f t="shared" si="916"/>
        <v>5.6276360000000007</v>
      </c>
      <c r="L5792" s="68" t="str">
        <f t="shared" si="909"/>
        <v>Normal</v>
      </c>
      <c r="N5792" s="67">
        <f t="shared" si="910"/>
        <v>3.0118012792598852</v>
      </c>
      <c r="O5792" s="67">
        <f t="shared" si="911"/>
        <v>2.6158347207401156</v>
      </c>
      <c r="P5792" s="81">
        <f t="shared" si="912"/>
        <v>0</v>
      </c>
      <c r="Q5792" s="81">
        <f t="shared" si="913"/>
        <v>-3.0118012792598852</v>
      </c>
      <c r="S5792" s="1">
        <f t="shared" si="917"/>
        <v>2</v>
      </c>
      <c r="T5792" s="1" t="str">
        <f t="shared" si="918"/>
        <v>Peak</v>
      </c>
    </row>
    <row r="5793" spans="1:20" x14ac:dyDescent="0.25">
      <c r="A5793" s="85">
        <v>45167.583333319584</v>
      </c>
      <c r="B5793" s="1">
        <v>8</v>
      </c>
      <c r="C5793" s="1">
        <v>29</v>
      </c>
      <c r="D5793" s="1">
        <v>15</v>
      </c>
      <c r="E5793" s="1" t="str">
        <f t="shared" si="914"/>
        <v>Summer</v>
      </c>
      <c r="F5793" s="78">
        <v>1.5277000000000001</v>
      </c>
      <c r="G5793" s="79">
        <f t="shared" si="915"/>
        <v>2.9065464418318965</v>
      </c>
      <c r="J5793" s="78">
        <v>4.8312679999999997</v>
      </c>
      <c r="K5793" s="80">
        <f t="shared" si="916"/>
        <v>4.8312679999999997</v>
      </c>
      <c r="L5793" s="68" t="str">
        <f t="shared" si="909"/>
        <v>Normal</v>
      </c>
      <c r="N5793" s="67">
        <f t="shared" si="910"/>
        <v>1.9247215581681032</v>
      </c>
      <c r="O5793" s="67">
        <f t="shared" si="911"/>
        <v>2.9065464418318965</v>
      </c>
      <c r="P5793" s="81">
        <f t="shared" si="912"/>
        <v>0</v>
      </c>
      <c r="Q5793" s="81">
        <f t="shared" si="913"/>
        <v>-1.9247215581681032</v>
      </c>
      <c r="S5793" s="1">
        <f t="shared" si="917"/>
        <v>2</v>
      </c>
      <c r="T5793" s="1" t="str">
        <f t="shared" si="918"/>
        <v>Peak</v>
      </c>
    </row>
    <row r="5794" spans="1:20" x14ac:dyDescent="0.25">
      <c r="A5794" s="85">
        <v>45167.624999986248</v>
      </c>
      <c r="B5794" s="1">
        <v>8</v>
      </c>
      <c r="C5794" s="1">
        <v>29</v>
      </c>
      <c r="D5794" s="1">
        <v>16</v>
      </c>
      <c r="E5794" s="1" t="str">
        <f t="shared" si="914"/>
        <v>Summer</v>
      </c>
      <c r="F5794" s="78">
        <v>1.6862999999999999</v>
      </c>
      <c r="G5794" s="79">
        <f t="shared" si="915"/>
        <v>3.2082930319179987</v>
      </c>
      <c r="J5794" s="78">
        <v>3.6036669999999997</v>
      </c>
      <c r="K5794" s="80">
        <f t="shared" si="916"/>
        <v>3.6036669999999997</v>
      </c>
      <c r="L5794" s="68" t="str">
        <f t="shared" si="909"/>
        <v>Normal</v>
      </c>
      <c r="N5794" s="67">
        <f t="shared" si="910"/>
        <v>0.39537396808200098</v>
      </c>
      <c r="O5794" s="67">
        <f t="shared" si="911"/>
        <v>3.2082930319179987</v>
      </c>
      <c r="P5794" s="81">
        <f t="shared" si="912"/>
        <v>0</v>
      </c>
      <c r="Q5794" s="81">
        <f t="shared" si="913"/>
        <v>-0.39537396808200098</v>
      </c>
      <c r="S5794" s="1">
        <f t="shared" si="917"/>
        <v>2</v>
      </c>
      <c r="T5794" s="1" t="str">
        <f t="shared" si="918"/>
        <v>Peak</v>
      </c>
    </row>
    <row r="5795" spans="1:20" x14ac:dyDescent="0.25">
      <c r="A5795" s="85">
        <v>45167.666666652913</v>
      </c>
      <c r="B5795" s="1">
        <v>8</v>
      </c>
      <c r="C5795" s="1">
        <v>29</v>
      </c>
      <c r="D5795" s="1">
        <v>17</v>
      </c>
      <c r="E5795" s="1" t="str">
        <f t="shared" si="914"/>
        <v>Summer</v>
      </c>
      <c r="F5795" s="78">
        <v>1.7922</v>
      </c>
      <c r="G5795" s="79">
        <f t="shared" si="915"/>
        <v>3.4097745192453526</v>
      </c>
      <c r="J5795" s="78">
        <v>2.0099200000000002</v>
      </c>
      <c r="K5795" s="80">
        <f t="shared" si="916"/>
        <v>2.0099200000000002</v>
      </c>
      <c r="L5795" s="68" t="str">
        <f t="shared" si="909"/>
        <v>Normal</v>
      </c>
      <c r="N5795" s="67">
        <f t="shared" si="910"/>
        <v>0</v>
      </c>
      <c r="O5795" s="67">
        <f t="shared" si="911"/>
        <v>2.0099200000000002</v>
      </c>
      <c r="P5795" s="81">
        <f t="shared" si="912"/>
        <v>1.3998545192453524</v>
      </c>
      <c r="Q5795" s="81">
        <f t="shared" si="913"/>
        <v>1.3998545192453524</v>
      </c>
      <c r="S5795" s="1">
        <f t="shared" si="917"/>
        <v>2</v>
      </c>
      <c r="T5795" s="1" t="str">
        <f t="shared" si="918"/>
        <v>Peak</v>
      </c>
    </row>
    <row r="5796" spans="1:20" x14ac:dyDescent="0.25">
      <c r="A5796" s="85">
        <v>45167.708333319577</v>
      </c>
      <c r="B5796" s="1">
        <v>8</v>
      </c>
      <c r="C5796" s="1">
        <v>29</v>
      </c>
      <c r="D5796" s="1">
        <v>18</v>
      </c>
      <c r="E5796" s="1" t="str">
        <f t="shared" si="914"/>
        <v>Summer</v>
      </c>
      <c r="F5796" s="78">
        <v>1.8118000000000001</v>
      </c>
      <c r="G5796" s="79">
        <f t="shared" si="915"/>
        <v>3.4470647661916805</v>
      </c>
      <c r="J5796" s="78">
        <v>0.52816200000000002</v>
      </c>
      <c r="K5796" s="80">
        <f t="shared" si="916"/>
        <v>0.52816200000000002</v>
      </c>
      <c r="L5796" s="68" t="str">
        <f t="shared" si="909"/>
        <v>Normal</v>
      </c>
      <c r="N5796" s="67">
        <f t="shared" si="910"/>
        <v>0</v>
      </c>
      <c r="O5796" s="67">
        <f t="shared" si="911"/>
        <v>0.52816200000000002</v>
      </c>
      <c r="P5796" s="81">
        <f t="shared" si="912"/>
        <v>2.9189027661916804</v>
      </c>
      <c r="Q5796" s="81">
        <f t="shared" si="913"/>
        <v>2.9189027661916804</v>
      </c>
      <c r="S5796" s="1">
        <f t="shared" si="917"/>
        <v>2</v>
      </c>
      <c r="T5796" s="1" t="str">
        <f t="shared" si="918"/>
        <v>Peak</v>
      </c>
    </row>
    <row r="5797" spans="1:20" x14ac:dyDescent="0.25">
      <c r="A5797" s="85">
        <v>45167.749999986241</v>
      </c>
      <c r="B5797" s="1">
        <v>8</v>
      </c>
      <c r="C5797" s="1">
        <v>29</v>
      </c>
      <c r="D5797" s="1">
        <v>19</v>
      </c>
      <c r="E5797" s="1" t="str">
        <f t="shared" si="914"/>
        <v>Summer</v>
      </c>
      <c r="F5797" s="78">
        <v>1.6967000000000001</v>
      </c>
      <c r="G5797" s="79">
        <f t="shared" si="915"/>
        <v>3.2280796935629894</v>
      </c>
      <c r="J5797" s="78">
        <v>0</v>
      </c>
      <c r="K5797" s="80">
        <f t="shared" si="916"/>
        <v>0</v>
      </c>
      <c r="L5797" s="68" t="str">
        <f t="shared" si="909"/>
        <v>Normal</v>
      </c>
      <c r="N5797" s="67">
        <f t="shared" si="910"/>
        <v>0</v>
      </c>
      <c r="O5797" s="67">
        <f t="shared" si="911"/>
        <v>0</v>
      </c>
      <c r="P5797" s="81">
        <f t="shared" si="912"/>
        <v>3.2280796935629894</v>
      </c>
      <c r="Q5797" s="81">
        <f t="shared" si="913"/>
        <v>3.2280796935629894</v>
      </c>
      <c r="S5797" s="1">
        <f t="shared" si="917"/>
        <v>2</v>
      </c>
      <c r="T5797" s="1" t="str">
        <f t="shared" si="918"/>
        <v>Peak</v>
      </c>
    </row>
    <row r="5798" spans="1:20" x14ac:dyDescent="0.25">
      <c r="A5798" s="85">
        <v>45167.791666652905</v>
      </c>
      <c r="B5798" s="1">
        <v>8</v>
      </c>
      <c r="C5798" s="1">
        <v>29</v>
      </c>
      <c r="D5798" s="1">
        <v>20</v>
      </c>
      <c r="E5798" s="1" t="str">
        <f t="shared" si="914"/>
        <v>Summer</v>
      </c>
      <c r="F5798" s="78">
        <v>1.5483</v>
      </c>
      <c r="G5798" s="79">
        <f t="shared" si="915"/>
        <v>2.9457392523979351</v>
      </c>
      <c r="J5798" s="78">
        <v>0</v>
      </c>
      <c r="K5798" s="80">
        <f t="shared" si="916"/>
        <v>0</v>
      </c>
      <c r="L5798" s="68" t="str">
        <f t="shared" si="909"/>
        <v>Normal</v>
      </c>
      <c r="N5798" s="67">
        <f t="shared" si="910"/>
        <v>0</v>
      </c>
      <c r="O5798" s="67">
        <f t="shared" si="911"/>
        <v>0</v>
      </c>
      <c r="P5798" s="81">
        <f t="shared" si="912"/>
        <v>2.9457392523979351</v>
      </c>
      <c r="Q5798" s="81">
        <f t="shared" si="913"/>
        <v>2.9457392523979351</v>
      </c>
      <c r="S5798" s="1">
        <f t="shared" si="917"/>
        <v>2</v>
      </c>
      <c r="T5798" s="1" t="str">
        <f t="shared" si="918"/>
        <v>Peak</v>
      </c>
    </row>
    <row r="5799" spans="1:20" x14ac:dyDescent="0.25">
      <c r="A5799" s="85">
        <v>45167.83333331957</v>
      </c>
      <c r="B5799" s="1">
        <v>8</v>
      </c>
      <c r="C5799" s="1">
        <v>29</v>
      </c>
      <c r="D5799" s="1">
        <v>21</v>
      </c>
      <c r="E5799" s="1" t="str">
        <f t="shared" si="914"/>
        <v>Summer</v>
      </c>
      <c r="F5799" s="78">
        <v>1.4823</v>
      </c>
      <c r="G5799" s="79">
        <f t="shared" si="915"/>
        <v>2.8201700534970349</v>
      </c>
      <c r="J5799" s="78">
        <v>0</v>
      </c>
      <c r="K5799" s="80">
        <f t="shared" si="916"/>
        <v>0</v>
      </c>
      <c r="L5799" s="68" t="str">
        <f t="shared" si="909"/>
        <v>Normal</v>
      </c>
      <c r="N5799" s="67">
        <f t="shared" si="910"/>
        <v>0</v>
      </c>
      <c r="O5799" s="67">
        <f t="shared" si="911"/>
        <v>0</v>
      </c>
      <c r="P5799" s="81">
        <f t="shared" si="912"/>
        <v>2.8201700534970349</v>
      </c>
      <c r="Q5799" s="81">
        <f t="shared" si="913"/>
        <v>2.8201700534970349</v>
      </c>
      <c r="S5799" s="1">
        <f t="shared" si="917"/>
        <v>2</v>
      </c>
      <c r="T5799" s="1" t="str">
        <f t="shared" si="918"/>
        <v>Peak</v>
      </c>
    </row>
    <row r="5800" spans="1:20" x14ac:dyDescent="0.25">
      <c r="A5800" s="85">
        <v>45167.874999986234</v>
      </c>
      <c r="B5800" s="1">
        <v>8</v>
      </c>
      <c r="C5800" s="1">
        <v>29</v>
      </c>
      <c r="D5800" s="1">
        <v>22</v>
      </c>
      <c r="E5800" s="1" t="str">
        <f t="shared" si="914"/>
        <v>Summer</v>
      </c>
      <c r="F5800" s="78">
        <v>1.3588</v>
      </c>
      <c r="G5800" s="79">
        <f t="shared" si="915"/>
        <v>2.5852034464627747</v>
      </c>
      <c r="J5800" s="78">
        <v>0</v>
      </c>
      <c r="K5800" s="80">
        <f t="shared" si="916"/>
        <v>0</v>
      </c>
      <c r="L5800" s="68" t="str">
        <f t="shared" si="909"/>
        <v>Normal</v>
      </c>
      <c r="N5800" s="67">
        <f t="shared" si="910"/>
        <v>0</v>
      </c>
      <c r="O5800" s="67">
        <f t="shared" si="911"/>
        <v>0</v>
      </c>
      <c r="P5800" s="81">
        <f t="shared" si="912"/>
        <v>2.5852034464627747</v>
      </c>
      <c r="Q5800" s="81">
        <f t="shared" si="913"/>
        <v>2.5852034464627747</v>
      </c>
      <c r="S5800" s="1">
        <f t="shared" si="917"/>
        <v>2</v>
      </c>
      <c r="T5800" s="1" t="str">
        <f t="shared" si="918"/>
        <v>Off-Peak</v>
      </c>
    </row>
    <row r="5801" spans="1:20" x14ac:dyDescent="0.25">
      <c r="A5801" s="85">
        <v>45167.916666652898</v>
      </c>
      <c r="B5801" s="1">
        <v>8</v>
      </c>
      <c r="C5801" s="1">
        <v>29</v>
      </c>
      <c r="D5801" s="1">
        <v>23</v>
      </c>
      <c r="E5801" s="1" t="str">
        <f t="shared" si="914"/>
        <v>Summer</v>
      </c>
      <c r="F5801" s="78">
        <v>1.1917</v>
      </c>
      <c r="G5801" s="79">
        <f t="shared" si="915"/>
        <v>2.2672850656091321</v>
      </c>
      <c r="J5801" s="78">
        <v>0</v>
      </c>
      <c r="K5801" s="80">
        <f t="shared" si="916"/>
        <v>0</v>
      </c>
      <c r="L5801" s="68" t="str">
        <f t="shared" si="909"/>
        <v>Normal</v>
      </c>
      <c r="N5801" s="67">
        <f t="shared" si="910"/>
        <v>0</v>
      </c>
      <c r="O5801" s="67">
        <f t="shared" si="911"/>
        <v>0</v>
      </c>
      <c r="P5801" s="81">
        <f t="shared" si="912"/>
        <v>2.2672850656091321</v>
      </c>
      <c r="Q5801" s="81">
        <f t="shared" si="913"/>
        <v>2.2672850656091321</v>
      </c>
      <c r="S5801" s="1">
        <f t="shared" si="917"/>
        <v>2</v>
      </c>
      <c r="T5801" s="1" t="str">
        <f t="shared" si="918"/>
        <v>Off-Peak</v>
      </c>
    </row>
    <row r="5802" spans="1:20" x14ac:dyDescent="0.25">
      <c r="A5802" s="85">
        <v>45167.958333319562</v>
      </c>
      <c r="B5802" s="1">
        <v>8</v>
      </c>
      <c r="C5802" s="1">
        <v>30</v>
      </c>
      <c r="D5802" s="1">
        <v>0</v>
      </c>
      <c r="E5802" s="1" t="str">
        <f t="shared" si="914"/>
        <v>Summer</v>
      </c>
      <c r="F5802" s="78">
        <v>1.0073000000000001</v>
      </c>
      <c r="G5802" s="79">
        <f t="shared" si="915"/>
        <v>1.9164523341344959</v>
      </c>
      <c r="J5802" s="78">
        <v>0</v>
      </c>
      <c r="K5802" s="80">
        <f t="shared" si="916"/>
        <v>0</v>
      </c>
      <c r="L5802" s="68" t="str">
        <f t="shared" si="909"/>
        <v>Normal</v>
      </c>
      <c r="N5802" s="67">
        <f t="shared" si="910"/>
        <v>0</v>
      </c>
      <c r="O5802" s="67">
        <f t="shared" si="911"/>
        <v>0</v>
      </c>
      <c r="P5802" s="81">
        <f t="shared" si="912"/>
        <v>1.9164523341344959</v>
      </c>
      <c r="Q5802" s="81">
        <f t="shared" si="913"/>
        <v>1.9164523341344959</v>
      </c>
      <c r="S5802" s="1">
        <f t="shared" si="917"/>
        <v>2</v>
      </c>
      <c r="T5802" s="1" t="str">
        <f t="shared" si="918"/>
        <v>Off-Peak</v>
      </c>
    </row>
    <row r="5803" spans="1:20" x14ac:dyDescent="0.25">
      <c r="A5803" s="85">
        <v>45167.999999986227</v>
      </c>
      <c r="B5803" s="1">
        <v>8</v>
      </c>
      <c r="C5803" s="1">
        <v>30</v>
      </c>
      <c r="D5803" s="1">
        <v>1</v>
      </c>
      <c r="E5803" s="1" t="str">
        <f t="shared" si="914"/>
        <v>Summer</v>
      </c>
      <c r="F5803" s="78">
        <v>0.87290000000000001</v>
      </c>
      <c r="G5803" s="79">
        <f t="shared" si="915"/>
        <v>1.6607477836453901</v>
      </c>
      <c r="J5803" s="78">
        <v>0</v>
      </c>
      <c r="K5803" s="80">
        <f t="shared" si="916"/>
        <v>0</v>
      </c>
      <c r="L5803" s="68" t="str">
        <f t="shared" si="909"/>
        <v>Normal</v>
      </c>
      <c r="N5803" s="67">
        <f t="shared" si="910"/>
        <v>0</v>
      </c>
      <c r="O5803" s="67">
        <f t="shared" si="911"/>
        <v>0</v>
      </c>
      <c r="P5803" s="81">
        <f t="shared" si="912"/>
        <v>1.6607477836453901</v>
      </c>
      <c r="Q5803" s="81">
        <f t="shared" si="913"/>
        <v>1.6607477836453901</v>
      </c>
      <c r="S5803" s="1">
        <f t="shared" si="917"/>
        <v>3</v>
      </c>
      <c r="T5803" s="1" t="str">
        <f t="shared" si="918"/>
        <v>Off-Peak</v>
      </c>
    </row>
    <row r="5804" spans="1:20" x14ac:dyDescent="0.25">
      <c r="A5804" s="85">
        <v>45168.041666652891</v>
      </c>
      <c r="B5804" s="1">
        <v>8</v>
      </c>
      <c r="C5804" s="1">
        <v>30</v>
      </c>
      <c r="D5804" s="1">
        <v>2</v>
      </c>
      <c r="E5804" s="1" t="str">
        <f t="shared" si="914"/>
        <v>Summer</v>
      </c>
      <c r="F5804" s="78">
        <v>0.77859999999999996</v>
      </c>
      <c r="G5804" s="79">
        <f t="shared" si="915"/>
        <v>1.4813360343066797</v>
      </c>
      <c r="J5804" s="78">
        <v>0</v>
      </c>
      <c r="K5804" s="80">
        <f t="shared" si="916"/>
        <v>0</v>
      </c>
      <c r="L5804" s="68" t="str">
        <f t="shared" si="909"/>
        <v>Normal</v>
      </c>
      <c r="N5804" s="67">
        <f t="shared" si="910"/>
        <v>0</v>
      </c>
      <c r="O5804" s="67">
        <f t="shared" si="911"/>
        <v>0</v>
      </c>
      <c r="P5804" s="81">
        <f t="shared" si="912"/>
        <v>1.4813360343066797</v>
      </c>
      <c r="Q5804" s="81">
        <f t="shared" si="913"/>
        <v>1.4813360343066797</v>
      </c>
      <c r="S5804" s="1">
        <f t="shared" si="917"/>
        <v>3</v>
      </c>
      <c r="T5804" s="1" t="str">
        <f t="shared" si="918"/>
        <v>Off-Peak</v>
      </c>
    </row>
    <row r="5805" spans="1:20" x14ac:dyDescent="0.25">
      <c r="A5805" s="85">
        <v>45168.083333319555</v>
      </c>
      <c r="B5805" s="1">
        <v>8</v>
      </c>
      <c r="C5805" s="1">
        <v>30</v>
      </c>
      <c r="D5805" s="1">
        <v>3</v>
      </c>
      <c r="E5805" s="1" t="str">
        <f t="shared" si="914"/>
        <v>Summer</v>
      </c>
      <c r="F5805" s="78">
        <v>0.71750000000000003</v>
      </c>
      <c r="G5805" s="79">
        <f t="shared" si="915"/>
        <v>1.3650893971423617</v>
      </c>
      <c r="J5805" s="78">
        <v>0</v>
      </c>
      <c r="K5805" s="80">
        <f t="shared" si="916"/>
        <v>0</v>
      </c>
      <c r="L5805" s="68" t="str">
        <f t="shared" si="909"/>
        <v>Normal</v>
      </c>
      <c r="N5805" s="67">
        <f t="shared" si="910"/>
        <v>0</v>
      </c>
      <c r="O5805" s="67">
        <f t="shared" si="911"/>
        <v>0</v>
      </c>
      <c r="P5805" s="81">
        <f t="shared" si="912"/>
        <v>1.3650893971423617</v>
      </c>
      <c r="Q5805" s="81">
        <f t="shared" si="913"/>
        <v>1.3650893971423617</v>
      </c>
      <c r="S5805" s="1">
        <f t="shared" si="917"/>
        <v>3</v>
      </c>
      <c r="T5805" s="1" t="str">
        <f t="shared" si="918"/>
        <v>Off-Peak</v>
      </c>
    </row>
    <row r="5806" spans="1:20" x14ac:dyDescent="0.25">
      <c r="A5806" s="85">
        <v>45168.124999986219</v>
      </c>
      <c r="B5806" s="1">
        <v>8</v>
      </c>
      <c r="C5806" s="1">
        <v>30</v>
      </c>
      <c r="D5806" s="1">
        <v>4</v>
      </c>
      <c r="E5806" s="1" t="str">
        <f t="shared" si="914"/>
        <v>Summer</v>
      </c>
      <c r="F5806" s="78">
        <v>0.67659999999999998</v>
      </c>
      <c r="G5806" s="79">
        <f t="shared" si="915"/>
        <v>1.2872745450961975</v>
      </c>
      <c r="J5806" s="78">
        <v>0</v>
      </c>
      <c r="K5806" s="80">
        <f t="shared" si="916"/>
        <v>0</v>
      </c>
      <c r="L5806" s="68" t="str">
        <f t="shared" si="909"/>
        <v>Normal</v>
      </c>
      <c r="N5806" s="67">
        <f t="shared" si="910"/>
        <v>0</v>
      </c>
      <c r="O5806" s="67">
        <f t="shared" si="911"/>
        <v>0</v>
      </c>
      <c r="P5806" s="81">
        <f t="shared" si="912"/>
        <v>1.2872745450961975</v>
      </c>
      <c r="Q5806" s="81">
        <f t="shared" si="913"/>
        <v>1.2872745450961975</v>
      </c>
      <c r="S5806" s="1">
        <f t="shared" si="917"/>
        <v>3</v>
      </c>
      <c r="T5806" s="1" t="str">
        <f t="shared" si="918"/>
        <v>Off-Peak</v>
      </c>
    </row>
    <row r="5807" spans="1:20" x14ac:dyDescent="0.25">
      <c r="A5807" s="85">
        <v>45168.166666652884</v>
      </c>
      <c r="B5807" s="1">
        <v>8</v>
      </c>
      <c r="C5807" s="1">
        <v>30</v>
      </c>
      <c r="D5807" s="1">
        <v>5</v>
      </c>
      <c r="E5807" s="1" t="str">
        <f t="shared" si="914"/>
        <v>Summer</v>
      </c>
      <c r="F5807" s="78">
        <v>0.65469999999999995</v>
      </c>
      <c r="G5807" s="79">
        <f t="shared" si="915"/>
        <v>1.2456084018245352</v>
      </c>
      <c r="J5807" s="78">
        <v>0</v>
      </c>
      <c r="K5807" s="80">
        <f t="shared" si="916"/>
        <v>0</v>
      </c>
      <c r="L5807" s="68" t="str">
        <f t="shared" si="909"/>
        <v>Normal</v>
      </c>
      <c r="N5807" s="67">
        <f t="shared" si="910"/>
        <v>0</v>
      </c>
      <c r="O5807" s="67">
        <f t="shared" si="911"/>
        <v>0</v>
      </c>
      <c r="P5807" s="81">
        <f t="shared" si="912"/>
        <v>1.2456084018245352</v>
      </c>
      <c r="Q5807" s="81">
        <f t="shared" si="913"/>
        <v>1.2456084018245352</v>
      </c>
      <c r="S5807" s="1">
        <f t="shared" si="917"/>
        <v>3</v>
      </c>
      <c r="T5807" s="1" t="str">
        <f t="shared" si="918"/>
        <v>Off-Peak</v>
      </c>
    </row>
    <row r="5808" spans="1:20" x14ac:dyDescent="0.25">
      <c r="A5808" s="85">
        <v>45168.208333319548</v>
      </c>
      <c r="B5808" s="1">
        <v>8</v>
      </c>
      <c r="C5808" s="1">
        <v>30</v>
      </c>
      <c r="D5808" s="1">
        <v>6</v>
      </c>
      <c r="E5808" s="1" t="str">
        <f t="shared" si="914"/>
        <v>Summer</v>
      </c>
      <c r="F5808" s="78">
        <v>0.65680000000000005</v>
      </c>
      <c r="G5808" s="79">
        <f t="shared" si="915"/>
        <v>1.2496037854259276</v>
      </c>
      <c r="J5808" s="78">
        <v>2.5932E-2</v>
      </c>
      <c r="K5808" s="80">
        <f t="shared" si="916"/>
        <v>2.5932E-2</v>
      </c>
      <c r="L5808" s="68" t="str">
        <f t="shared" si="909"/>
        <v>Normal</v>
      </c>
      <c r="N5808" s="67">
        <f t="shared" si="910"/>
        <v>0</v>
      </c>
      <c r="O5808" s="67">
        <f t="shared" si="911"/>
        <v>2.5932E-2</v>
      </c>
      <c r="P5808" s="81">
        <f t="shared" si="912"/>
        <v>1.2236717854259276</v>
      </c>
      <c r="Q5808" s="81">
        <f t="shared" si="913"/>
        <v>1.2236717854259276</v>
      </c>
      <c r="S5808" s="1">
        <f t="shared" si="917"/>
        <v>3</v>
      </c>
      <c r="T5808" s="1" t="str">
        <f t="shared" si="918"/>
        <v>Peak</v>
      </c>
    </row>
    <row r="5809" spans="1:20" x14ac:dyDescent="0.25">
      <c r="A5809" s="85">
        <v>45168.249999986212</v>
      </c>
      <c r="B5809" s="1">
        <v>8</v>
      </c>
      <c r="C5809" s="1">
        <v>30</v>
      </c>
      <c r="D5809" s="1">
        <v>7</v>
      </c>
      <c r="E5809" s="1" t="str">
        <f t="shared" si="914"/>
        <v>Summer</v>
      </c>
      <c r="F5809" s="78">
        <v>0.68149999999999999</v>
      </c>
      <c r="G5809" s="79">
        <f t="shared" si="915"/>
        <v>1.2965971068327795</v>
      </c>
      <c r="J5809" s="78">
        <v>0.75632699999999997</v>
      </c>
      <c r="K5809" s="80">
        <f t="shared" si="916"/>
        <v>0.75632699999999997</v>
      </c>
      <c r="L5809" s="68" t="str">
        <f t="shared" si="909"/>
        <v>Normal</v>
      </c>
      <c r="N5809" s="67">
        <f t="shared" si="910"/>
        <v>0</v>
      </c>
      <c r="O5809" s="67">
        <f t="shared" si="911"/>
        <v>0.75632699999999997</v>
      </c>
      <c r="P5809" s="81">
        <f t="shared" si="912"/>
        <v>0.54027010683277954</v>
      </c>
      <c r="Q5809" s="81">
        <f t="shared" si="913"/>
        <v>0.54027010683277954</v>
      </c>
      <c r="S5809" s="1">
        <f t="shared" si="917"/>
        <v>3</v>
      </c>
      <c r="T5809" s="1" t="str">
        <f t="shared" si="918"/>
        <v>Peak</v>
      </c>
    </row>
    <row r="5810" spans="1:20" x14ac:dyDescent="0.25">
      <c r="A5810" s="85">
        <v>45168.291666652876</v>
      </c>
      <c r="B5810" s="1">
        <v>8</v>
      </c>
      <c r="C5810" s="1">
        <v>30</v>
      </c>
      <c r="D5810" s="1">
        <v>8</v>
      </c>
      <c r="E5810" s="1" t="str">
        <f t="shared" si="914"/>
        <v>Summer</v>
      </c>
      <c r="F5810" s="78">
        <v>0.70250000000000001</v>
      </c>
      <c r="G5810" s="79">
        <f t="shared" si="915"/>
        <v>1.3365509428467024</v>
      </c>
      <c r="J5810" s="78">
        <v>2.0264280000000001</v>
      </c>
      <c r="K5810" s="80">
        <f t="shared" si="916"/>
        <v>2.0264280000000001</v>
      </c>
      <c r="L5810" s="68" t="str">
        <f t="shared" si="909"/>
        <v>Normal</v>
      </c>
      <c r="N5810" s="67">
        <f t="shared" si="910"/>
        <v>0.68987705715329772</v>
      </c>
      <c r="O5810" s="67">
        <f t="shared" si="911"/>
        <v>1.3365509428467024</v>
      </c>
      <c r="P5810" s="81">
        <f t="shared" si="912"/>
        <v>0</v>
      </c>
      <c r="Q5810" s="81">
        <f t="shared" si="913"/>
        <v>-0.68987705715329772</v>
      </c>
      <c r="S5810" s="1">
        <f t="shared" si="917"/>
        <v>3</v>
      </c>
      <c r="T5810" s="1" t="str">
        <f t="shared" si="918"/>
        <v>Peak</v>
      </c>
    </row>
    <row r="5811" spans="1:20" x14ac:dyDescent="0.25">
      <c r="A5811" s="85">
        <v>45168.333333319541</v>
      </c>
      <c r="B5811" s="1">
        <v>8</v>
      </c>
      <c r="C5811" s="1">
        <v>30</v>
      </c>
      <c r="D5811" s="1">
        <v>9</v>
      </c>
      <c r="E5811" s="1" t="str">
        <f t="shared" si="914"/>
        <v>Summer</v>
      </c>
      <c r="F5811" s="78">
        <v>0.71409999999999996</v>
      </c>
      <c r="G5811" s="79">
        <f t="shared" si="915"/>
        <v>1.3586206808353454</v>
      </c>
      <c r="J5811" s="78">
        <v>3.0695300000000003</v>
      </c>
      <c r="K5811" s="80">
        <f t="shared" si="916"/>
        <v>3.0695300000000003</v>
      </c>
      <c r="L5811" s="68" t="str">
        <f t="shared" si="909"/>
        <v>Normal</v>
      </c>
      <c r="N5811" s="67">
        <f t="shared" si="910"/>
        <v>1.7109093191646549</v>
      </c>
      <c r="O5811" s="67">
        <f t="shared" si="911"/>
        <v>1.3586206808353454</v>
      </c>
      <c r="P5811" s="81">
        <f t="shared" si="912"/>
        <v>0</v>
      </c>
      <c r="Q5811" s="81">
        <f t="shared" si="913"/>
        <v>-1.7109093191646549</v>
      </c>
      <c r="S5811" s="1">
        <f t="shared" si="917"/>
        <v>3</v>
      </c>
      <c r="T5811" s="1" t="str">
        <f t="shared" si="918"/>
        <v>Peak</v>
      </c>
    </row>
    <row r="5812" spans="1:20" x14ac:dyDescent="0.25">
      <c r="A5812" s="85">
        <v>45168.374999986205</v>
      </c>
      <c r="B5812" s="1">
        <v>8</v>
      </c>
      <c r="C5812" s="1">
        <v>30</v>
      </c>
      <c r="D5812" s="1">
        <v>10</v>
      </c>
      <c r="E5812" s="1" t="str">
        <f t="shared" si="914"/>
        <v>Summer</v>
      </c>
      <c r="F5812" s="78">
        <v>0.7399</v>
      </c>
      <c r="G5812" s="79">
        <f t="shared" si="915"/>
        <v>1.4077068222238791</v>
      </c>
      <c r="J5812" s="78">
        <v>3.6400670000000002</v>
      </c>
      <c r="K5812" s="80">
        <f t="shared" si="916"/>
        <v>3.6400670000000002</v>
      </c>
      <c r="L5812" s="68" t="str">
        <f t="shared" si="909"/>
        <v>Normal</v>
      </c>
      <c r="N5812" s="67">
        <f t="shared" si="910"/>
        <v>2.2323601777761208</v>
      </c>
      <c r="O5812" s="67">
        <f t="shared" si="911"/>
        <v>1.4077068222238793</v>
      </c>
      <c r="P5812" s="81">
        <f t="shared" si="912"/>
        <v>0</v>
      </c>
      <c r="Q5812" s="81">
        <f t="shared" si="913"/>
        <v>-2.2323601777761208</v>
      </c>
      <c r="S5812" s="1">
        <f t="shared" si="917"/>
        <v>3</v>
      </c>
      <c r="T5812" s="1" t="str">
        <f t="shared" si="918"/>
        <v>Peak</v>
      </c>
    </row>
    <row r="5813" spans="1:20" x14ac:dyDescent="0.25">
      <c r="A5813" s="85">
        <v>45168.416666652869</v>
      </c>
      <c r="B5813" s="1">
        <v>8</v>
      </c>
      <c r="C5813" s="1">
        <v>30</v>
      </c>
      <c r="D5813" s="1">
        <v>11</v>
      </c>
      <c r="E5813" s="1" t="str">
        <f t="shared" si="914"/>
        <v>Summer</v>
      </c>
      <c r="F5813" s="78">
        <v>0.76100000000000001</v>
      </c>
      <c r="G5813" s="79">
        <f t="shared" si="915"/>
        <v>1.4478509145997731</v>
      </c>
      <c r="J5813" s="78">
        <v>4.5554840000000008</v>
      </c>
      <c r="K5813" s="80">
        <f t="shared" si="916"/>
        <v>4.5554840000000008</v>
      </c>
      <c r="L5813" s="68" t="str">
        <f t="shared" si="909"/>
        <v>Normal</v>
      </c>
      <c r="N5813" s="67">
        <f t="shared" si="910"/>
        <v>3.1076330854002276</v>
      </c>
      <c r="O5813" s="67">
        <f t="shared" si="911"/>
        <v>1.4478509145997731</v>
      </c>
      <c r="P5813" s="81">
        <f t="shared" si="912"/>
        <v>0</v>
      </c>
      <c r="Q5813" s="81">
        <f t="shared" si="913"/>
        <v>-3.1076330854002276</v>
      </c>
      <c r="S5813" s="1">
        <f t="shared" si="917"/>
        <v>3</v>
      </c>
      <c r="T5813" s="1" t="str">
        <f t="shared" si="918"/>
        <v>Peak</v>
      </c>
    </row>
    <row r="5814" spans="1:20" x14ac:dyDescent="0.25">
      <c r="A5814" s="85">
        <v>45168.458333319533</v>
      </c>
      <c r="B5814" s="1">
        <v>8</v>
      </c>
      <c r="C5814" s="1">
        <v>30</v>
      </c>
      <c r="D5814" s="1">
        <v>12</v>
      </c>
      <c r="E5814" s="1" t="str">
        <f t="shared" si="914"/>
        <v>Summer</v>
      </c>
      <c r="F5814" s="78">
        <v>0.78400000000000003</v>
      </c>
      <c r="G5814" s="79">
        <f t="shared" si="915"/>
        <v>1.491609877853117</v>
      </c>
      <c r="J5814" s="78">
        <v>4.1958720000000005</v>
      </c>
      <c r="K5814" s="80">
        <f t="shared" si="916"/>
        <v>4.1958720000000005</v>
      </c>
      <c r="L5814" s="68" t="str">
        <f t="shared" si="909"/>
        <v>Normal</v>
      </c>
      <c r="N5814" s="67">
        <f t="shared" si="910"/>
        <v>2.7042621221468837</v>
      </c>
      <c r="O5814" s="67">
        <f t="shared" si="911"/>
        <v>1.4916098778531168</v>
      </c>
      <c r="P5814" s="81">
        <f t="shared" si="912"/>
        <v>2.2204460492503131E-16</v>
      </c>
      <c r="Q5814" s="81">
        <f t="shared" si="913"/>
        <v>-2.7042621221468837</v>
      </c>
      <c r="S5814" s="1">
        <f t="shared" si="917"/>
        <v>3</v>
      </c>
      <c r="T5814" s="1" t="str">
        <f t="shared" si="918"/>
        <v>Peak</v>
      </c>
    </row>
    <row r="5815" spans="1:20" x14ac:dyDescent="0.25">
      <c r="A5815" s="85">
        <v>45168.499999986198</v>
      </c>
      <c r="B5815" s="1">
        <v>8</v>
      </c>
      <c r="C5815" s="1">
        <v>30</v>
      </c>
      <c r="D5815" s="1">
        <v>13</v>
      </c>
      <c r="E5815" s="1" t="str">
        <f t="shared" si="914"/>
        <v>Summer</v>
      </c>
      <c r="F5815" s="78">
        <v>0.82740000000000002</v>
      </c>
      <c r="G5815" s="79">
        <f t="shared" si="915"/>
        <v>1.5741811389485574</v>
      </c>
      <c r="J5815" s="78">
        <v>3.8212199999999998</v>
      </c>
      <c r="K5815" s="80">
        <f t="shared" si="916"/>
        <v>3.8212199999999998</v>
      </c>
      <c r="L5815" s="68" t="str">
        <f t="shared" si="909"/>
        <v>Normal</v>
      </c>
      <c r="N5815" s="67">
        <f t="shared" si="910"/>
        <v>2.2470388610514425</v>
      </c>
      <c r="O5815" s="67">
        <f t="shared" si="911"/>
        <v>1.5741811389485574</v>
      </c>
      <c r="P5815" s="81">
        <f t="shared" si="912"/>
        <v>0</v>
      </c>
      <c r="Q5815" s="81">
        <f t="shared" si="913"/>
        <v>-2.2470388610514425</v>
      </c>
      <c r="S5815" s="1">
        <f t="shared" si="917"/>
        <v>3</v>
      </c>
      <c r="T5815" s="1" t="str">
        <f t="shared" si="918"/>
        <v>Peak</v>
      </c>
    </row>
    <row r="5816" spans="1:20" x14ac:dyDescent="0.25">
      <c r="A5816" s="85">
        <v>45168.541666652862</v>
      </c>
      <c r="B5816" s="1">
        <v>8</v>
      </c>
      <c r="C5816" s="1">
        <v>30</v>
      </c>
      <c r="D5816" s="1">
        <v>14</v>
      </c>
      <c r="E5816" s="1" t="str">
        <f t="shared" si="914"/>
        <v>Summer</v>
      </c>
      <c r="F5816" s="78">
        <v>0.88039999999999996</v>
      </c>
      <c r="G5816" s="79">
        <f t="shared" si="915"/>
        <v>1.6750170107932196</v>
      </c>
      <c r="J5816" s="78">
        <v>3.9331460000000003</v>
      </c>
      <c r="K5816" s="80">
        <f t="shared" si="916"/>
        <v>3.9331460000000003</v>
      </c>
      <c r="L5816" s="68" t="str">
        <f t="shared" si="909"/>
        <v>Normal</v>
      </c>
      <c r="N5816" s="67">
        <f t="shared" si="910"/>
        <v>2.2581289892067806</v>
      </c>
      <c r="O5816" s="67">
        <f t="shared" si="911"/>
        <v>1.6750170107932196</v>
      </c>
      <c r="P5816" s="81">
        <f t="shared" si="912"/>
        <v>0</v>
      </c>
      <c r="Q5816" s="81">
        <f t="shared" si="913"/>
        <v>-2.2581289892067806</v>
      </c>
      <c r="S5816" s="1">
        <f t="shared" si="917"/>
        <v>3</v>
      </c>
      <c r="T5816" s="1" t="str">
        <f t="shared" si="918"/>
        <v>Peak</v>
      </c>
    </row>
    <row r="5817" spans="1:20" x14ac:dyDescent="0.25">
      <c r="A5817" s="85">
        <v>45168.583333319526</v>
      </c>
      <c r="B5817" s="1">
        <v>8</v>
      </c>
      <c r="C5817" s="1">
        <v>30</v>
      </c>
      <c r="D5817" s="1">
        <v>15</v>
      </c>
      <c r="E5817" s="1" t="str">
        <f t="shared" si="914"/>
        <v>Summer</v>
      </c>
      <c r="F5817" s="78">
        <v>0.94879999999999998</v>
      </c>
      <c r="G5817" s="79">
        <f t="shared" si="915"/>
        <v>1.8051523623814252</v>
      </c>
      <c r="J5817" s="78">
        <v>3.8182830000000001</v>
      </c>
      <c r="K5817" s="80">
        <f t="shared" si="916"/>
        <v>3.8182830000000001</v>
      </c>
      <c r="L5817" s="68" t="str">
        <f t="shared" si="909"/>
        <v>Normal</v>
      </c>
      <c r="N5817" s="67">
        <f t="shared" si="910"/>
        <v>2.0131306376185751</v>
      </c>
      <c r="O5817" s="67">
        <f t="shared" si="911"/>
        <v>1.805152362381425</v>
      </c>
      <c r="P5817" s="81">
        <f t="shared" si="912"/>
        <v>2.2204460492503131E-16</v>
      </c>
      <c r="Q5817" s="81">
        <f t="shared" si="913"/>
        <v>-2.0131306376185751</v>
      </c>
      <c r="S5817" s="1">
        <f t="shared" si="917"/>
        <v>3</v>
      </c>
      <c r="T5817" s="1" t="str">
        <f t="shared" si="918"/>
        <v>Peak</v>
      </c>
    </row>
    <row r="5818" spans="1:20" x14ac:dyDescent="0.25">
      <c r="A5818" s="85">
        <v>45168.62499998619</v>
      </c>
      <c r="B5818" s="1">
        <v>8</v>
      </c>
      <c r="C5818" s="1">
        <v>30</v>
      </c>
      <c r="D5818" s="1">
        <v>16</v>
      </c>
      <c r="E5818" s="1" t="str">
        <f t="shared" si="914"/>
        <v>Summer</v>
      </c>
      <c r="F5818" s="78">
        <v>1.0483</v>
      </c>
      <c r="G5818" s="79">
        <f t="shared" si="915"/>
        <v>1.9944574425426307</v>
      </c>
      <c r="J5818" s="78">
        <v>3.099777</v>
      </c>
      <c r="K5818" s="80">
        <f t="shared" si="916"/>
        <v>3.099777</v>
      </c>
      <c r="L5818" s="68" t="str">
        <f t="shared" si="909"/>
        <v>Normal</v>
      </c>
      <c r="N5818" s="67">
        <f t="shared" si="910"/>
        <v>1.1053195574573693</v>
      </c>
      <c r="O5818" s="67">
        <f t="shared" si="911"/>
        <v>1.9944574425426307</v>
      </c>
      <c r="P5818" s="81">
        <f t="shared" si="912"/>
        <v>0</v>
      </c>
      <c r="Q5818" s="81">
        <f t="shared" si="913"/>
        <v>-1.1053195574573693</v>
      </c>
      <c r="S5818" s="1">
        <f t="shared" si="917"/>
        <v>3</v>
      </c>
      <c r="T5818" s="1" t="str">
        <f t="shared" si="918"/>
        <v>Peak</v>
      </c>
    </row>
    <row r="5819" spans="1:20" x14ac:dyDescent="0.25">
      <c r="A5819" s="85">
        <v>45168.666666652854</v>
      </c>
      <c r="B5819" s="1">
        <v>8</v>
      </c>
      <c r="C5819" s="1">
        <v>30</v>
      </c>
      <c r="D5819" s="1">
        <v>17</v>
      </c>
      <c r="E5819" s="1" t="str">
        <f t="shared" si="914"/>
        <v>Summer</v>
      </c>
      <c r="F5819" s="78">
        <v>1.1437999999999999</v>
      </c>
      <c r="G5819" s="79">
        <f t="shared" si="915"/>
        <v>2.1761522682249939</v>
      </c>
      <c r="J5819" s="78">
        <v>1.667994</v>
      </c>
      <c r="K5819" s="80">
        <f t="shared" si="916"/>
        <v>1.667994</v>
      </c>
      <c r="L5819" s="68" t="str">
        <f t="shared" si="909"/>
        <v>Normal</v>
      </c>
      <c r="N5819" s="67">
        <f t="shared" si="910"/>
        <v>0</v>
      </c>
      <c r="O5819" s="67">
        <f t="shared" si="911"/>
        <v>1.667994</v>
      </c>
      <c r="P5819" s="81">
        <f t="shared" si="912"/>
        <v>0.50815826822499388</v>
      </c>
      <c r="Q5819" s="81">
        <f t="shared" si="913"/>
        <v>0.50815826822499388</v>
      </c>
      <c r="S5819" s="1">
        <f t="shared" si="917"/>
        <v>3</v>
      </c>
      <c r="T5819" s="1" t="str">
        <f t="shared" si="918"/>
        <v>Peak</v>
      </c>
    </row>
    <row r="5820" spans="1:20" x14ac:dyDescent="0.25">
      <c r="A5820" s="85">
        <v>45168.708333319519</v>
      </c>
      <c r="B5820" s="1">
        <v>8</v>
      </c>
      <c r="C5820" s="1">
        <v>30</v>
      </c>
      <c r="D5820" s="1">
        <v>18</v>
      </c>
      <c r="E5820" s="1" t="str">
        <f t="shared" si="914"/>
        <v>Summer</v>
      </c>
      <c r="F5820" s="78">
        <v>1.1879</v>
      </c>
      <c r="G5820" s="79">
        <f t="shared" si="915"/>
        <v>2.2600553238542318</v>
      </c>
      <c r="J5820" s="78">
        <v>0.47894900000000001</v>
      </c>
      <c r="K5820" s="80">
        <f t="shared" si="916"/>
        <v>0.47894900000000001</v>
      </c>
      <c r="L5820" s="68" t="str">
        <f t="shared" si="909"/>
        <v>Normal</v>
      </c>
      <c r="N5820" s="67">
        <f t="shared" si="910"/>
        <v>0</v>
      </c>
      <c r="O5820" s="67">
        <f t="shared" si="911"/>
        <v>0.47894900000000001</v>
      </c>
      <c r="P5820" s="81">
        <f t="shared" si="912"/>
        <v>1.7811063238542317</v>
      </c>
      <c r="Q5820" s="81">
        <f t="shared" si="913"/>
        <v>1.7811063238542317</v>
      </c>
      <c r="S5820" s="1">
        <f t="shared" si="917"/>
        <v>3</v>
      </c>
      <c r="T5820" s="1" t="str">
        <f t="shared" si="918"/>
        <v>Peak</v>
      </c>
    </row>
    <row r="5821" spans="1:20" x14ac:dyDescent="0.25">
      <c r="A5821" s="85">
        <v>45168.749999986183</v>
      </c>
      <c r="B5821" s="1">
        <v>8</v>
      </c>
      <c r="C5821" s="1">
        <v>30</v>
      </c>
      <c r="D5821" s="1">
        <v>19</v>
      </c>
      <c r="E5821" s="1" t="str">
        <f t="shared" si="914"/>
        <v>Summer</v>
      </c>
      <c r="F5821" s="78">
        <v>1.1496999999999999</v>
      </c>
      <c r="G5821" s="79">
        <f t="shared" si="915"/>
        <v>2.1873773935812864</v>
      </c>
      <c r="J5821" s="78">
        <v>0</v>
      </c>
      <c r="K5821" s="80">
        <f t="shared" si="916"/>
        <v>0</v>
      </c>
      <c r="L5821" s="68" t="str">
        <f t="shared" si="909"/>
        <v>Normal</v>
      </c>
      <c r="N5821" s="67">
        <f t="shared" si="910"/>
        <v>0</v>
      </c>
      <c r="O5821" s="67">
        <f t="shared" si="911"/>
        <v>0</v>
      </c>
      <c r="P5821" s="81">
        <f t="shared" si="912"/>
        <v>2.1873773935812864</v>
      </c>
      <c r="Q5821" s="81">
        <f t="shared" si="913"/>
        <v>2.1873773935812864</v>
      </c>
      <c r="S5821" s="1">
        <f t="shared" si="917"/>
        <v>3</v>
      </c>
      <c r="T5821" s="1" t="str">
        <f t="shared" si="918"/>
        <v>Peak</v>
      </c>
    </row>
    <row r="5822" spans="1:20" x14ac:dyDescent="0.25">
      <c r="A5822" s="85">
        <v>45168.791666652847</v>
      </c>
      <c r="B5822" s="1">
        <v>8</v>
      </c>
      <c r="C5822" s="1">
        <v>30</v>
      </c>
      <c r="D5822" s="1">
        <v>20</v>
      </c>
      <c r="E5822" s="1" t="str">
        <f t="shared" si="914"/>
        <v>Summer</v>
      </c>
      <c r="F5822" s="78">
        <v>1.0842000000000001</v>
      </c>
      <c r="G5822" s="79">
        <f t="shared" si="915"/>
        <v>2.0627594764902417</v>
      </c>
      <c r="J5822" s="78">
        <v>0</v>
      </c>
      <c r="K5822" s="80">
        <f t="shared" si="916"/>
        <v>0</v>
      </c>
      <c r="L5822" s="68" t="str">
        <f t="shared" si="909"/>
        <v>Normal</v>
      </c>
      <c r="N5822" s="67">
        <f t="shared" si="910"/>
        <v>0</v>
      </c>
      <c r="O5822" s="67">
        <f t="shared" si="911"/>
        <v>0</v>
      </c>
      <c r="P5822" s="81">
        <f t="shared" si="912"/>
        <v>2.0627594764902417</v>
      </c>
      <c r="Q5822" s="81">
        <f t="shared" si="913"/>
        <v>2.0627594764902417</v>
      </c>
      <c r="S5822" s="1">
        <f t="shared" si="917"/>
        <v>3</v>
      </c>
      <c r="T5822" s="1" t="str">
        <f t="shared" si="918"/>
        <v>Peak</v>
      </c>
    </row>
    <row r="5823" spans="1:20" x14ac:dyDescent="0.25">
      <c r="A5823" s="85">
        <v>45168.833333319511</v>
      </c>
      <c r="B5823" s="1">
        <v>8</v>
      </c>
      <c r="C5823" s="1">
        <v>30</v>
      </c>
      <c r="D5823" s="1">
        <v>21</v>
      </c>
      <c r="E5823" s="1" t="str">
        <f t="shared" si="914"/>
        <v>Summer</v>
      </c>
      <c r="F5823" s="78">
        <v>1.0738000000000001</v>
      </c>
      <c r="G5823" s="79">
        <f t="shared" si="915"/>
        <v>2.0429728148452515</v>
      </c>
      <c r="J5823" s="78">
        <v>0</v>
      </c>
      <c r="K5823" s="80">
        <f t="shared" si="916"/>
        <v>0</v>
      </c>
      <c r="L5823" s="68" t="str">
        <f t="shared" si="909"/>
        <v>Normal</v>
      </c>
      <c r="N5823" s="67">
        <f t="shared" si="910"/>
        <v>0</v>
      </c>
      <c r="O5823" s="67">
        <f t="shared" si="911"/>
        <v>0</v>
      </c>
      <c r="P5823" s="81">
        <f t="shared" si="912"/>
        <v>2.0429728148452515</v>
      </c>
      <c r="Q5823" s="81">
        <f t="shared" si="913"/>
        <v>2.0429728148452515</v>
      </c>
      <c r="S5823" s="1">
        <f t="shared" si="917"/>
        <v>3</v>
      </c>
      <c r="T5823" s="1" t="str">
        <f t="shared" si="918"/>
        <v>Peak</v>
      </c>
    </row>
    <row r="5824" spans="1:20" x14ac:dyDescent="0.25">
      <c r="A5824" s="85">
        <v>45168.874999986176</v>
      </c>
      <c r="B5824" s="1">
        <v>8</v>
      </c>
      <c r="C5824" s="1">
        <v>30</v>
      </c>
      <c r="D5824" s="1">
        <v>22</v>
      </c>
      <c r="E5824" s="1" t="str">
        <f t="shared" si="914"/>
        <v>Summer</v>
      </c>
      <c r="F5824" s="78">
        <v>1.0084</v>
      </c>
      <c r="G5824" s="79">
        <f t="shared" si="915"/>
        <v>1.9185451541161773</v>
      </c>
      <c r="J5824" s="78">
        <v>0</v>
      </c>
      <c r="K5824" s="80">
        <f t="shared" si="916"/>
        <v>0</v>
      </c>
      <c r="L5824" s="68" t="str">
        <f t="shared" si="909"/>
        <v>Normal</v>
      </c>
      <c r="N5824" s="67">
        <f t="shared" si="910"/>
        <v>0</v>
      </c>
      <c r="O5824" s="67">
        <f t="shared" si="911"/>
        <v>0</v>
      </c>
      <c r="P5824" s="81">
        <f t="shared" si="912"/>
        <v>1.9185451541161773</v>
      </c>
      <c r="Q5824" s="81">
        <f t="shared" si="913"/>
        <v>1.9185451541161773</v>
      </c>
      <c r="S5824" s="1">
        <f t="shared" si="917"/>
        <v>3</v>
      </c>
      <c r="T5824" s="1" t="str">
        <f t="shared" si="918"/>
        <v>Off-Peak</v>
      </c>
    </row>
    <row r="5825" spans="1:20" x14ac:dyDescent="0.25">
      <c r="A5825" s="85">
        <v>45168.91666665284</v>
      </c>
      <c r="B5825" s="1">
        <v>8</v>
      </c>
      <c r="C5825" s="1">
        <v>30</v>
      </c>
      <c r="D5825" s="1">
        <v>23</v>
      </c>
      <c r="E5825" s="1" t="str">
        <f t="shared" si="914"/>
        <v>Summer</v>
      </c>
      <c r="F5825" s="78">
        <v>0.89329999999999998</v>
      </c>
      <c r="G5825" s="79">
        <f t="shared" si="915"/>
        <v>1.6995600814874865</v>
      </c>
      <c r="J5825" s="78">
        <v>0</v>
      </c>
      <c r="K5825" s="80">
        <f t="shared" si="916"/>
        <v>0</v>
      </c>
      <c r="L5825" s="68" t="str">
        <f t="shared" si="909"/>
        <v>Normal</v>
      </c>
      <c r="N5825" s="67">
        <f t="shared" si="910"/>
        <v>0</v>
      </c>
      <c r="O5825" s="67">
        <f t="shared" si="911"/>
        <v>0</v>
      </c>
      <c r="P5825" s="81">
        <f t="shared" si="912"/>
        <v>1.6995600814874865</v>
      </c>
      <c r="Q5825" s="81">
        <f t="shared" si="913"/>
        <v>1.6995600814874865</v>
      </c>
      <c r="S5825" s="1">
        <f t="shared" si="917"/>
        <v>3</v>
      </c>
      <c r="T5825" s="1" t="str">
        <f t="shared" si="918"/>
        <v>Off-Peak</v>
      </c>
    </row>
    <row r="5826" spans="1:20" x14ac:dyDescent="0.25">
      <c r="A5826" s="85">
        <v>45168.958333319504</v>
      </c>
      <c r="B5826" s="1">
        <v>8</v>
      </c>
      <c r="C5826" s="1">
        <v>31</v>
      </c>
      <c r="D5826" s="1">
        <v>0</v>
      </c>
      <c r="E5826" s="1" t="str">
        <f t="shared" si="914"/>
        <v>Summer</v>
      </c>
      <c r="F5826" s="78">
        <v>0.76770000000000005</v>
      </c>
      <c r="G5826" s="79">
        <f t="shared" si="915"/>
        <v>1.4605980908518341</v>
      </c>
      <c r="J5826" s="78">
        <v>0</v>
      </c>
      <c r="K5826" s="80">
        <f t="shared" si="916"/>
        <v>0</v>
      </c>
      <c r="L5826" s="68" t="str">
        <f t="shared" si="909"/>
        <v>Normal</v>
      </c>
      <c r="N5826" s="67">
        <f t="shared" si="910"/>
        <v>0</v>
      </c>
      <c r="O5826" s="67">
        <f t="shared" si="911"/>
        <v>0</v>
      </c>
      <c r="P5826" s="81">
        <f t="shared" si="912"/>
        <v>1.4605980908518341</v>
      </c>
      <c r="Q5826" s="81">
        <f t="shared" si="913"/>
        <v>1.4605980908518341</v>
      </c>
      <c r="S5826" s="1">
        <f t="shared" si="917"/>
        <v>3</v>
      </c>
      <c r="T5826" s="1" t="str">
        <f t="shared" si="918"/>
        <v>Off-Peak</v>
      </c>
    </row>
    <row r="5827" spans="1:20" x14ac:dyDescent="0.25">
      <c r="A5827" s="85">
        <v>45168.999999986168</v>
      </c>
      <c r="B5827" s="1">
        <v>8</v>
      </c>
      <c r="C5827" s="1">
        <v>31</v>
      </c>
      <c r="D5827" s="1">
        <v>1</v>
      </c>
      <c r="E5827" s="1" t="str">
        <f t="shared" si="914"/>
        <v>Summer</v>
      </c>
      <c r="F5827" s="78">
        <v>0.68289999999999995</v>
      </c>
      <c r="G5827" s="79">
        <f t="shared" si="915"/>
        <v>1.2992606959003743</v>
      </c>
      <c r="J5827" s="78">
        <v>0</v>
      </c>
      <c r="K5827" s="80">
        <f t="shared" si="916"/>
        <v>0</v>
      </c>
      <c r="L5827" s="68" t="str">
        <f t="shared" si="909"/>
        <v>Normal</v>
      </c>
      <c r="N5827" s="67">
        <f t="shared" si="910"/>
        <v>0</v>
      </c>
      <c r="O5827" s="67">
        <f t="shared" si="911"/>
        <v>0</v>
      </c>
      <c r="P5827" s="81">
        <f t="shared" si="912"/>
        <v>1.2992606959003743</v>
      </c>
      <c r="Q5827" s="81">
        <f t="shared" si="913"/>
        <v>1.2992606959003743</v>
      </c>
      <c r="S5827" s="1">
        <f t="shared" si="917"/>
        <v>4</v>
      </c>
      <c r="T5827" s="1" t="str">
        <f t="shared" si="918"/>
        <v>Off-Peak</v>
      </c>
    </row>
    <row r="5828" spans="1:20" x14ac:dyDescent="0.25">
      <c r="A5828" s="85">
        <v>45169.041666652833</v>
      </c>
      <c r="B5828" s="1">
        <v>8</v>
      </c>
      <c r="C5828" s="1">
        <v>31</v>
      </c>
      <c r="D5828" s="1">
        <v>2</v>
      </c>
      <c r="E5828" s="1" t="str">
        <f t="shared" si="914"/>
        <v>Summer</v>
      </c>
      <c r="F5828" s="78">
        <v>0.62760000000000005</v>
      </c>
      <c r="G5828" s="79">
        <f t="shared" si="915"/>
        <v>1.1940489277303779</v>
      </c>
      <c r="J5828" s="78">
        <v>0</v>
      </c>
      <c r="K5828" s="80">
        <f t="shared" si="916"/>
        <v>0</v>
      </c>
      <c r="L5828" s="68" t="str">
        <f t="shared" si="909"/>
        <v>Normal</v>
      </c>
      <c r="N5828" s="67">
        <f t="shared" si="910"/>
        <v>0</v>
      </c>
      <c r="O5828" s="67">
        <f t="shared" si="911"/>
        <v>0</v>
      </c>
      <c r="P5828" s="81">
        <f t="shared" si="912"/>
        <v>1.1940489277303779</v>
      </c>
      <c r="Q5828" s="81">
        <f t="shared" si="913"/>
        <v>1.1940489277303779</v>
      </c>
      <c r="S5828" s="1">
        <f t="shared" si="917"/>
        <v>4</v>
      </c>
      <c r="T5828" s="1" t="str">
        <f t="shared" si="918"/>
        <v>Off-Peak</v>
      </c>
    </row>
    <row r="5829" spans="1:20" x14ac:dyDescent="0.25">
      <c r="A5829" s="85">
        <v>45169.083333319497</v>
      </c>
      <c r="B5829" s="1">
        <v>8</v>
      </c>
      <c r="C5829" s="1">
        <v>31</v>
      </c>
      <c r="D5829" s="1">
        <v>3</v>
      </c>
      <c r="E5829" s="1" t="str">
        <f t="shared" si="914"/>
        <v>Summer</v>
      </c>
      <c r="F5829" s="78">
        <v>0.59450000000000003</v>
      </c>
      <c r="G5829" s="79">
        <f t="shared" si="915"/>
        <v>1.1310740719179568</v>
      </c>
      <c r="J5829" s="78">
        <v>0</v>
      </c>
      <c r="K5829" s="80">
        <f t="shared" si="916"/>
        <v>0</v>
      </c>
      <c r="L5829" s="68" t="str">
        <f t="shared" si="909"/>
        <v>Normal</v>
      </c>
      <c r="N5829" s="67">
        <f t="shared" si="910"/>
        <v>0</v>
      </c>
      <c r="O5829" s="67">
        <f t="shared" si="911"/>
        <v>0</v>
      </c>
      <c r="P5829" s="81">
        <f t="shared" si="912"/>
        <v>1.1310740719179568</v>
      </c>
      <c r="Q5829" s="81">
        <f t="shared" si="913"/>
        <v>1.1310740719179568</v>
      </c>
      <c r="S5829" s="1">
        <f t="shared" si="917"/>
        <v>4</v>
      </c>
      <c r="T5829" s="1" t="str">
        <f t="shared" si="918"/>
        <v>Off-Peak</v>
      </c>
    </row>
    <row r="5830" spans="1:20" x14ac:dyDescent="0.25">
      <c r="A5830" s="85">
        <v>45169.124999986161</v>
      </c>
      <c r="B5830" s="1">
        <v>8</v>
      </c>
      <c r="C5830" s="1">
        <v>31</v>
      </c>
      <c r="D5830" s="1">
        <v>4</v>
      </c>
      <c r="E5830" s="1" t="str">
        <f t="shared" si="914"/>
        <v>Summer</v>
      </c>
      <c r="F5830" s="78">
        <v>0.57530000000000003</v>
      </c>
      <c r="G5830" s="79">
        <f t="shared" si="915"/>
        <v>1.094544850419513</v>
      </c>
      <c r="J5830" s="78">
        <v>0</v>
      </c>
      <c r="K5830" s="80">
        <f t="shared" si="916"/>
        <v>0</v>
      </c>
      <c r="L5830" s="68" t="str">
        <f t="shared" si="909"/>
        <v>Normal</v>
      </c>
      <c r="N5830" s="67">
        <f t="shared" si="910"/>
        <v>0</v>
      </c>
      <c r="O5830" s="67">
        <f t="shared" si="911"/>
        <v>0</v>
      </c>
      <c r="P5830" s="81">
        <f t="shared" si="912"/>
        <v>1.094544850419513</v>
      </c>
      <c r="Q5830" s="81">
        <f t="shared" si="913"/>
        <v>1.094544850419513</v>
      </c>
      <c r="S5830" s="1">
        <f t="shared" si="917"/>
        <v>4</v>
      </c>
      <c r="T5830" s="1" t="str">
        <f t="shared" si="918"/>
        <v>Off-Peak</v>
      </c>
    </row>
    <row r="5831" spans="1:20" x14ac:dyDescent="0.25">
      <c r="A5831" s="85">
        <v>45169.166666652825</v>
      </c>
      <c r="B5831" s="1">
        <v>8</v>
      </c>
      <c r="C5831" s="1">
        <v>31</v>
      </c>
      <c r="D5831" s="1">
        <v>5</v>
      </c>
      <c r="E5831" s="1" t="str">
        <f t="shared" si="914"/>
        <v>Summer</v>
      </c>
      <c r="F5831" s="78">
        <v>0.57050000000000001</v>
      </c>
      <c r="G5831" s="79">
        <f t="shared" si="915"/>
        <v>1.0854125450449021</v>
      </c>
      <c r="J5831" s="78">
        <v>0</v>
      </c>
      <c r="K5831" s="80">
        <f t="shared" si="916"/>
        <v>0</v>
      </c>
      <c r="L5831" s="68" t="str">
        <f t="shared" si="909"/>
        <v>Normal</v>
      </c>
      <c r="N5831" s="67">
        <f t="shared" si="910"/>
        <v>0</v>
      </c>
      <c r="O5831" s="67">
        <f t="shared" si="911"/>
        <v>0</v>
      </c>
      <c r="P5831" s="81">
        <f t="shared" si="912"/>
        <v>1.0854125450449021</v>
      </c>
      <c r="Q5831" s="81">
        <f t="shared" si="913"/>
        <v>1.0854125450449021</v>
      </c>
      <c r="S5831" s="1">
        <f t="shared" si="917"/>
        <v>4</v>
      </c>
      <c r="T5831" s="1" t="str">
        <f t="shared" si="918"/>
        <v>Off-Peak</v>
      </c>
    </row>
    <row r="5832" spans="1:20" x14ac:dyDescent="0.25">
      <c r="A5832" s="85">
        <v>45169.20833331949</v>
      </c>
      <c r="B5832" s="1">
        <v>8</v>
      </c>
      <c r="C5832" s="1">
        <v>31</v>
      </c>
      <c r="D5832" s="1">
        <v>6</v>
      </c>
      <c r="E5832" s="1" t="str">
        <f t="shared" si="914"/>
        <v>Summer</v>
      </c>
      <c r="F5832" s="78">
        <v>0.58630000000000004</v>
      </c>
      <c r="G5832" s="79">
        <f t="shared" si="915"/>
        <v>1.1154730502363297</v>
      </c>
      <c r="J5832" s="78">
        <v>1.4290000000000001E-3</v>
      </c>
      <c r="K5832" s="80">
        <f t="shared" si="916"/>
        <v>1.4290000000000001E-3</v>
      </c>
      <c r="L5832" s="68" t="str">
        <f t="shared" si="909"/>
        <v>Normal</v>
      </c>
      <c r="N5832" s="67">
        <f t="shared" si="910"/>
        <v>0</v>
      </c>
      <c r="O5832" s="67">
        <f t="shared" si="911"/>
        <v>1.4290000000000001E-3</v>
      </c>
      <c r="P5832" s="81">
        <f t="shared" si="912"/>
        <v>1.1140440502363298</v>
      </c>
      <c r="Q5832" s="81">
        <f t="shared" si="913"/>
        <v>1.1140440502363298</v>
      </c>
      <c r="S5832" s="1">
        <f t="shared" si="917"/>
        <v>4</v>
      </c>
      <c r="T5832" s="1" t="str">
        <f t="shared" si="918"/>
        <v>Peak</v>
      </c>
    </row>
    <row r="5833" spans="1:20" x14ac:dyDescent="0.25">
      <c r="A5833" s="85">
        <v>45169.249999986154</v>
      </c>
      <c r="B5833" s="1">
        <v>8</v>
      </c>
      <c r="C5833" s="1">
        <v>31</v>
      </c>
      <c r="D5833" s="1">
        <v>7</v>
      </c>
      <c r="E5833" s="1" t="str">
        <f t="shared" si="914"/>
        <v>Summer</v>
      </c>
      <c r="F5833" s="78">
        <v>0.62450000000000006</v>
      </c>
      <c r="G5833" s="79">
        <f t="shared" si="915"/>
        <v>1.1881509805092751</v>
      </c>
      <c r="J5833" s="78">
        <v>0.48190499999999997</v>
      </c>
      <c r="K5833" s="80">
        <f t="shared" si="916"/>
        <v>0.48190499999999997</v>
      </c>
      <c r="L5833" s="68" t="str">
        <f t="shared" si="909"/>
        <v>Normal</v>
      </c>
      <c r="N5833" s="67">
        <f t="shared" si="910"/>
        <v>0</v>
      </c>
      <c r="O5833" s="67">
        <f t="shared" si="911"/>
        <v>0.48190499999999997</v>
      </c>
      <c r="P5833" s="81">
        <f t="shared" si="912"/>
        <v>0.70624598050927512</v>
      </c>
      <c r="Q5833" s="81">
        <f t="shared" si="913"/>
        <v>0.70624598050927512</v>
      </c>
      <c r="S5833" s="1">
        <f t="shared" si="917"/>
        <v>4</v>
      </c>
      <c r="T5833" s="1" t="str">
        <f t="shared" si="918"/>
        <v>Peak</v>
      </c>
    </row>
    <row r="5834" spans="1:20" x14ac:dyDescent="0.25">
      <c r="A5834" s="85">
        <v>45169.291666652818</v>
      </c>
      <c r="B5834" s="1">
        <v>8</v>
      </c>
      <c r="C5834" s="1">
        <v>31</v>
      </c>
      <c r="D5834" s="1">
        <v>8</v>
      </c>
      <c r="E5834" s="1" t="str">
        <f t="shared" si="914"/>
        <v>Summer</v>
      </c>
      <c r="F5834" s="78">
        <v>0.64329999999999998</v>
      </c>
      <c r="G5834" s="79">
        <f t="shared" si="915"/>
        <v>1.2239191765598343</v>
      </c>
      <c r="J5834" s="78">
        <v>1.4531270000000001</v>
      </c>
      <c r="K5834" s="80">
        <f t="shared" si="916"/>
        <v>1.4531270000000001</v>
      </c>
      <c r="L5834" s="68" t="str">
        <f t="shared" si="909"/>
        <v>Normal</v>
      </c>
      <c r="N5834" s="67">
        <f t="shared" si="910"/>
        <v>0.22920782344016577</v>
      </c>
      <c r="O5834" s="67">
        <f t="shared" si="911"/>
        <v>1.2239191765598343</v>
      </c>
      <c r="P5834" s="81">
        <f t="shared" si="912"/>
        <v>0</v>
      </c>
      <c r="Q5834" s="81">
        <f t="shared" si="913"/>
        <v>-0.22920782344016577</v>
      </c>
      <c r="S5834" s="1">
        <f t="shared" si="917"/>
        <v>4</v>
      </c>
      <c r="T5834" s="1" t="str">
        <f t="shared" si="918"/>
        <v>Peak</v>
      </c>
    </row>
    <row r="5835" spans="1:20" x14ac:dyDescent="0.25">
      <c r="A5835" s="85">
        <v>45169.333333319482</v>
      </c>
      <c r="B5835" s="1">
        <v>8</v>
      </c>
      <c r="C5835" s="1">
        <v>31</v>
      </c>
      <c r="D5835" s="1">
        <v>9</v>
      </c>
      <c r="E5835" s="1" t="str">
        <f t="shared" si="914"/>
        <v>Summer</v>
      </c>
      <c r="F5835" s="78">
        <v>0.64539999999999997</v>
      </c>
      <c r="G5835" s="79">
        <f t="shared" si="915"/>
        <v>1.2279145601612267</v>
      </c>
      <c r="J5835" s="78">
        <v>4.154954</v>
      </c>
      <c r="K5835" s="80">
        <f t="shared" si="916"/>
        <v>4.154954</v>
      </c>
      <c r="L5835" s="68" t="str">
        <f t="shared" si="909"/>
        <v>Normal</v>
      </c>
      <c r="N5835" s="67">
        <f t="shared" si="910"/>
        <v>2.9270394398387731</v>
      </c>
      <c r="O5835" s="67">
        <f t="shared" si="911"/>
        <v>1.2279145601612269</v>
      </c>
      <c r="P5835" s="81">
        <f t="shared" si="912"/>
        <v>0</v>
      </c>
      <c r="Q5835" s="81">
        <f t="shared" si="913"/>
        <v>-2.9270394398387731</v>
      </c>
      <c r="S5835" s="1">
        <f t="shared" si="917"/>
        <v>4</v>
      </c>
      <c r="T5835" s="1" t="str">
        <f t="shared" si="918"/>
        <v>Peak</v>
      </c>
    </row>
    <row r="5836" spans="1:20" x14ac:dyDescent="0.25">
      <c r="A5836" s="85">
        <v>45169.374999986147</v>
      </c>
      <c r="B5836" s="1">
        <v>8</v>
      </c>
      <c r="C5836" s="1">
        <v>31</v>
      </c>
      <c r="D5836" s="1">
        <v>10</v>
      </c>
      <c r="E5836" s="1" t="str">
        <f t="shared" si="914"/>
        <v>Summer</v>
      </c>
      <c r="F5836" s="78">
        <v>0.66390000000000005</v>
      </c>
      <c r="G5836" s="79">
        <f t="shared" si="915"/>
        <v>1.2631119871258729</v>
      </c>
      <c r="J5836" s="78">
        <v>3.9283159999999997</v>
      </c>
      <c r="K5836" s="80">
        <f t="shared" si="916"/>
        <v>3.9283159999999997</v>
      </c>
      <c r="L5836" s="68" t="str">
        <f t="shared" si="909"/>
        <v>Normal</v>
      </c>
      <c r="N5836" s="67">
        <f t="shared" si="910"/>
        <v>2.6652040128741268</v>
      </c>
      <c r="O5836" s="67">
        <f t="shared" si="911"/>
        <v>1.2631119871258729</v>
      </c>
      <c r="P5836" s="81">
        <f t="shared" si="912"/>
        <v>0</v>
      </c>
      <c r="Q5836" s="81">
        <f t="shared" si="913"/>
        <v>-2.6652040128741268</v>
      </c>
      <c r="S5836" s="1">
        <f t="shared" si="917"/>
        <v>4</v>
      </c>
      <c r="T5836" s="1" t="str">
        <f t="shared" si="918"/>
        <v>Peak</v>
      </c>
    </row>
    <row r="5837" spans="1:20" x14ac:dyDescent="0.25">
      <c r="A5837" s="85">
        <v>45169.416666652811</v>
      </c>
      <c r="B5837" s="1">
        <v>8</v>
      </c>
      <c r="C5837" s="1">
        <v>31</v>
      </c>
      <c r="D5837" s="1">
        <v>11</v>
      </c>
      <c r="E5837" s="1" t="str">
        <f t="shared" si="914"/>
        <v>Summer</v>
      </c>
      <c r="F5837" s="78">
        <v>0.69330000000000003</v>
      </c>
      <c r="G5837" s="79">
        <f t="shared" si="915"/>
        <v>1.319047357545365</v>
      </c>
      <c r="J5837" s="78">
        <v>5.6262590000000001</v>
      </c>
      <c r="K5837" s="80">
        <f t="shared" si="916"/>
        <v>5.6262590000000001</v>
      </c>
      <c r="L5837" s="68" t="str">
        <f t="shared" si="909"/>
        <v>Normal</v>
      </c>
      <c r="N5837" s="67">
        <f t="shared" si="910"/>
        <v>4.3072116424546349</v>
      </c>
      <c r="O5837" s="67">
        <f t="shared" si="911"/>
        <v>1.3190473575453652</v>
      </c>
      <c r="P5837" s="81">
        <f t="shared" si="912"/>
        <v>0</v>
      </c>
      <c r="Q5837" s="81">
        <f t="shared" si="913"/>
        <v>-4.3072116424546349</v>
      </c>
      <c r="S5837" s="1">
        <f t="shared" si="917"/>
        <v>4</v>
      </c>
      <c r="T5837" s="1" t="str">
        <f t="shared" si="918"/>
        <v>Peak</v>
      </c>
    </row>
    <row r="5838" spans="1:20" x14ac:dyDescent="0.25">
      <c r="A5838" s="85">
        <v>45169.458333319475</v>
      </c>
      <c r="B5838" s="1">
        <v>8</v>
      </c>
      <c r="C5838" s="1">
        <v>31</v>
      </c>
      <c r="D5838" s="1">
        <v>12</v>
      </c>
      <c r="E5838" s="1" t="str">
        <f t="shared" si="914"/>
        <v>Summer</v>
      </c>
      <c r="F5838" s="78">
        <v>0.73980000000000001</v>
      </c>
      <c r="G5838" s="79">
        <f t="shared" si="915"/>
        <v>1.4075165658619082</v>
      </c>
      <c r="J5838" s="78">
        <v>5.6420859999999999</v>
      </c>
      <c r="K5838" s="80">
        <f t="shared" si="916"/>
        <v>5.6420859999999999</v>
      </c>
      <c r="L5838" s="68" t="str">
        <f t="shared" si="909"/>
        <v>Normal</v>
      </c>
      <c r="N5838" s="67">
        <f t="shared" si="910"/>
        <v>4.2345694341380913</v>
      </c>
      <c r="O5838" s="67">
        <f t="shared" si="911"/>
        <v>1.4075165658619087</v>
      </c>
      <c r="P5838" s="81">
        <f t="shared" si="912"/>
        <v>0</v>
      </c>
      <c r="Q5838" s="81">
        <f t="shared" si="913"/>
        <v>-4.2345694341380913</v>
      </c>
      <c r="S5838" s="1">
        <f t="shared" si="917"/>
        <v>4</v>
      </c>
      <c r="T5838" s="1" t="str">
        <f t="shared" si="918"/>
        <v>Peak</v>
      </c>
    </row>
    <row r="5839" spans="1:20" x14ac:dyDescent="0.25">
      <c r="A5839" s="85">
        <v>45169.499999986139</v>
      </c>
      <c r="B5839" s="1">
        <v>8</v>
      </c>
      <c r="C5839" s="1">
        <v>31</v>
      </c>
      <c r="D5839" s="1">
        <v>13</v>
      </c>
      <c r="E5839" s="1" t="str">
        <f t="shared" si="914"/>
        <v>Summer</v>
      </c>
      <c r="F5839" s="78">
        <v>0.80920000000000003</v>
      </c>
      <c r="G5839" s="79">
        <f t="shared" si="915"/>
        <v>1.5395544810698243</v>
      </c>
      <c r="J5839" s="78">
        <v>5.1695590000000005</v>
      </c>
      <c r="K5839" s="80">
        <f t="shared" si="916"/>
        <v>5.1695590000000005</v>
      </c>
      <c r="L5839" s="68" t="str">
        <f t="shared" si="909"/>
        <v>Normal</v>
      </c>
      <c r="N5839" s="67">
        <f t="shared" si="910"/>
        <v>3.6300045189301762</v>
      </c>
      <c r="O5839" s="67">
        <f t="shared" si="911"/>
        <v>1.5395544810698243</v>
      </c>
      <c r="P5839" s="81">
        <f t="shared" si="912"/>
        <v>0</v>
      </c>
      <c r="Q5839" s="81">
        <f t="shared" si="913"/>
        <v>-3.6300045189301762</v>
      </c>
      <c r="S5839" s="1">
        <f t="shared" si="917"/>
        <v>4</v>
      </c>
      <c r="T5839" s="1" t="str">
        <f t="shared" si="918"/>
        <v>Peak</v>
      </c>
    </row>
    <row r="5840" spans="1:20" x14ac:dyDescent="0.25">
      <c r="A5840" s="85">
        <v>45169.541666652804</v>
      </c>
      <c r="B5840" s="1">
        <v>8</v>
      </c>
      <c r="C5840" s="1">
        <v>31</v>
      </c>
      <c r="D5840" s="1">
        <v>14</v>
      </c>
      <c r="E5840" s="1" t="str">
        <f t="shared" si="914"/>
        <v>Summer</v>
      </c>
      <c r="F5840" s="78">
        <v>0.89439999999999997</v>
      </c>
      <c r="G5840" s="79">
        <f t="shared" si="915"/>
        <v>1.7016529014691681</v>
      </c>
      <c r="J5840" s="78">
        <v>4.8230529999999998</v>
      </c>
      <c r="K5840" s="80">
        <f t="shared" si="916"/>
        <v>4.8230529999999998</v>
      </c>
      <c r="L5840" s="68" t="str">
        <f t="shared" si="909"/>
        <v>Normal</v>
      </c>
      <c r="N5840" s="67">
        <f t="shared" si="910"/>
        <v>3.1214000985308319</v>
      </c>
      <c r="O5840" s="67">
        <f t="shared" si="911"/>
        <v>1.7016529014691679</v>
      </c>
      <c r="P5840" s="81">
        <f t="shared" si="912"/>
        <v>2.2204460492503131E-16</v>
      </c>
      <c r="Q5840" s="81">
        <f t="shared" si="913"/>
        <v>-3.1214000985308319</v>
      </c>
      <c r="S5840" s="1">
        <f t="shared" si="917"/>
        <v>4</v>
      </c>
      <c r="T5840" s="1" t="str">
        <f t="shared" si="918"/>
        <v>Peak</v>
      </c>
    </row>
    <row r="5841" spans="1:20" x14ac:dyDescent="0.25">
      <c r="A5841" s="85">
        <v>45169.583333319468</v>
      </c>
      <c r="B5841" s="1">
        <v>8</v>
      </c>
      <c r="C5841" s="1">
        <v>31</v>
      </c>
      <c r="D5841" s="1">
        <v>15</v>
      </c>
      <c r="E5841" s="1" t="str">
        <f t="shared" si="914"/>
        <v>Summer</v>
      </c>
      <c r="F5841" s="78">
        <v>1.0063</v>
      </c>
      <c r="G5841" s="79">
        <f t="shared" si="915"/>
        <v>1.9145497705147851</v>
      </c>
      <c r="J5841" s="78">
        <v>2.4221840000000001</v>
      </c>
      <c r="K5841" s="80">
        <f t="shared" si="916"/>
        <v>2.4221840000000001</v>
      </c>
      <c r="L5841" s="68" t="str">
        <f t="shared" si="909"/>
        <v>Normal</v>
      </c>
      <c r="N5841" s="67">
        <f t="shared" si="910"/>
        <v>0.50763422948521497</v>
      </c>
      <c r="O5841" s="67">
        <f t="shared" si="911"/>
        <v>1.9145497705147851</v>
      </c>
      <c r="P5841" s="81">
        <f t="shared" si="912"/>
        <v>0</v>
      </c>
      <c r="Q5841" s="81">
        <f t="shared" si="913"/>
        <v>-0.50763422948521497</v>
      </c>
      <c r="S5841" s="1">
        <f t="shared" si="917"/>
        <v>4</v>
      </c>
      <c r="T5841" s="1" t="str">
        <f t="shared" si="918"/>
        <v>Peak</v>
      </c>
    </row>
    <row r="5842" spans="1:20" x14ac:dyDescent="0.25">
      <c r="A5842" s="85">
        <v>45169.624999986132</v>
      </c>
      <c r="B5842" s="1">
        <v>8</v>
      </c>
      <c r="C5842" s="1">
        <v>31</v>
      </c>
      <c r="D5842" s="1">
        <v>16</v>
      </c>
      <c r="E5842" s="1" t="str">
        <f t="shared" si="914"/>
        <v>Summer</v>
      </c>
      <c r="F5842" s="78">
        <v>1.1476</v>
      </c>
      <c r="G5842" s="79">
        <f t="shared" si="915"/>
        <v>2.1833820099798942</v>
      </c>
      <c r="J5842" s="78">
        <v>0.516046</v>
      </c>
      <c r="K5842" s="80">
        <f t="shared" si="916"/>
        <v>0.516046</v>
      </c>
      <c r="L5842" s="68" t="str">
        <f t="shared" si="909"/>
        <v>Normal</v>
      </c>
      <c r="N5842" s="67">
        <f t="shared" si="910"/>
        <v>0</v>
      </c>
      <c r="O5842" s="67">
        <f t="shared" si="911"/>
        <v>0.516046</v>
      </c>
      <c r="P5842" s="81">
        <f t="shared" si="912"/>
        <v>1.6673360099798942</v>
      </c>
      <c r="Q5842" s="81">
        <f t="shared" si="913"/>
        <v>1.6673360099798942</v>
      </c>
      <c r="S5842" s="1">
        <f t="shared" si="917"/>
        <v>4</v>
      </c>
      <c r="T5842" s="1" t="str">
        <f t="shared" si="918"/>
        <v>Peak</v>
      </c>
    </row>
    <row r="5843" spans="1:20" x14ac:dyDescent="0.25">
      <c r="A5843" s="85">
        <v>45169.666666652796</v>
      </c>
      <c r="B5843" s="1">
        <v>8</v>
      </c>
      <c r="C5843" s="1">
        <v>31</v>
      </c>
      <c r="D5843" s="1">
        <v>17</v>
      </c>
      <c r="E5843" s="1" t="str">
        <f t="shared" si="914"/>
        <v>Summer</v>
      </c>
      <c r="F5843" s="78">
        <v>1.2874000000000001</v>
      </c>
      <c r="G5843" s="79">
        <f t="shared" si="915"/>
        <v>2.4493604040154375</v>
      </c>
      <c r="J5843" s="78">
        <v>0.42786200000000002</v>
      </c>
      <c r="K5843" s="80">
        <f t="shared" si="916"/>
        <v>0.42786200000000002</v>
      </c>
      <c r="L5843" s="68" t="str">
        <f t="shared" ref="L5843:L5906" si="919">IF(AND(D5843&gt;=$C$2,D5843&lt;=$C$3,E5843="Summer"),"MaxDis","Normal")</f>
        <v>Normal</v>
      </c>
      <c r="N5843" s="67">
        <f t="shared" ref="N5843:N5906" si="920">IF(K5843-G5843&lt;0,0,K5843-G5843)</f>
        <v>0</v>
      </c>
      <c r="O5843" s="67">
        <f t="shared" ref="O5843:O5906" si="921">K5843-N5843</f>
        <v>0.42786200000000002</v>
      </c>
      <c r="P5843" s="81">
        <f t="shared" ref="P5843:P5906" si="922">MAX(0,G5843-O5843)</f>
        <v>2.0214984040154373</v>
      </c>
      <c r="Q5843" s="81">
        <f t="shared" ref="Q5843:Q5906" si="923">G5843-K5843</f>
        <v>2.0214984040154373</v>
      </c>
      <c r="S5843" s="1">
        <f t="shared" si="917"/>
        <v>4</v>
      </c>
      <c r="T5843" s="1" t="str">
        <f t="shared" si="918"/>
        <v>Peak</v>
      </c>
    </row>
    <row r="5844" spans="1:20" x14ac:dyDescent="0.25">
      <c r="A5844" s="85">
        <v>45169.708333319461</v>
      </c>
      <c r="B5844" s="1">
        <v>8</v>
      </c>
      <c r="C5844" s="1">
        <v>31</v>
      </c>
      <c r="D5844" s="1">
        <v>18</v>
      </c>
      <c r="E5844" s="1" t="str">
        <f t="shared" ref="E5844:E5907" si="924">IF(AND(B5844&gt;=$C$5,B5844&lt;=$C$6),"Summer","Non-Summer")</f>
        <v>Summer</v>
      </c>
      <c r="F5844" s="78">
        <v>1.3608</v>
      </c>
      <c r="G5844" s="79">
        <f t="shared" ref="G5844:G5907" si="925">F5844*$G$13</f>
        <v>2.5890085737021957</v>
      </c>
      <c r="J5844" s="78">
        <v>1.6645E-2</v>
      </c>
      <c r="K5844" s="80">
        <f t="shared" ref="K5844:K5907" si="926">J5844*$K$13</f>
        <v>1.6645E-2</v>
      </c>
      <c r="L5844" s="68" t="str">
        <f t="shared" si="919"/>
        <v>Normal</v>
      </c>
      <c r="N5844" s="67">
        <f t="shared" si="920"/>
        <v>0</v>
      </c>
      <c r="O5844" s="67">
        <f t="shared" si="921"/>
        <v>1.6645E-2</v>
      </c>
      <c r="P5844" s="81">
        <f t="shared" si="922"/>
        <v>2.5723635737021957</v>
      </c>
      <c r="Q5844" s="81">
        <f t="shared" si="923"/>
        <v>2.5723635737021957</v>
      </c>
      <c r="S5844" s="1">
        <f t="shared" ref="S5844:S5907" si="927">WEEKDAY(A5844,2)</f>
        <v>4</v>
      </c>
      <c r="T5844" s="1" t="str">
        <f t="shared" ref="T5844:T5907" si="928">IF(S5844&gt;5,"Off-Peak",IF(AND(D5844&gt;=$C$7,D5844&lt;$C$8),"Peak","Off-Peak"))</f>
        <v>Peak</v>
      </c>
    </row>
    <row r="5845" spans="1:20" x14ac:dyDescent="0.25">
      <c r="A5845" s="85">
        <v>45169.749999986125</v>
      </c>
      <c r="B5845" s="1">
        <v>8</v>
      </c>
      <c r="C5845" s="1">
        <v>31</v>
      </c>
      <c r="D5845" s="1">
        <v>19</v>
      </c>
      <c r="E5845" s="1" t="str">
        <f t="shared" si="924"/>
        <v>Summer</v>
      </c>
      <c r="F5845" s="78">
        <v>1.3267</v>
      </c>
      <c r="G5845" s="79">
        <f t="shared" si="925"/>
        <v>2.524131154270064</v>
      </c>
      <c r="J5845" s="78">
        <v>0</v>
      </c>
      <c r="K5845" s="80">
        <f t="shared" si="926"/>
        <v>0</v>
      </c>
      <c r="L5845" s="68" t="str">
        <f t="shared" si="919"/>
        <v>Normal</v>
      </c>
      <c r="N5845" s="67">
        <f t="shared" si="920"/>
        <v>0</v>
      </c>
      <c r="O5845" s="67">
        <f t="shared" si="921"/>
        <v>0</v>
      </c>
      <c r="P5845" s="81">
        <f t="shared" si="922"/>
        <v>2.524131154270064</v>
      </c>
      <c r="Q5845" s="81">
        <f t="shared" si="923"/>
        <v>2.524131154270064</v>
      </c>
      <c r="S5845" s="1">
        <f t="shared" si="927"/>
        <v>4</v>
      </c>
      <c r="T5845" s="1" t="str">
        <f t="shared" si="928"/>
        <v>Peak</v>
      </c>
    </row>
    <row r="5846" spans="1:20" x14ac:dyDescent="0.25">
      <c r="A5846" s="85">
        <v>45169.791666652789</v>
      </c>
      <c r="B5846" s="1">
        <v>8</v>
      </c>
      <c r="C5846" s="1">
        <v>31</v>
      </c>
      <c r="D5846" s="1">
        <v>20</v>
      </c>
      <c r="E5846" s="1" t="str">
        <f t="shared" si="924"/>
        <v>Summer</v>
      </c>
      <c r="F5846" s="78">
        <v>1.2390000000000001</v>
      </c>
      <c r="G5846" s="79">
        <f t="shared" si="925"/>
        <v>2.3572763248214441</v>
      </c>
      <c r="J5846" s="78">
        <v>0</v>
      </c>
      <c r="K5846" s="80">
        <f t="shared" si="926"/>
        <v>0</v>
      </c>
      <c r="L5846" s="68" t="str">
        <f t="shared" si="919"/>
        <v>Normal</v>
      </c>
      <c r="N5846" s="67">
        <f t="shared" si="920"/>
        <v>0</v>
      </c>
      <c r="O5846" s="67">
        <f t="shared" si="921"/>
        <v>0</v>
      </c>
      <c r="P5846" s="81">
        <f t="shared" si="922"/>
        <v>2.3572763248214441</v>
      </c>
      <c r="Q5846" s="81">
        <f t="shared" si="923"/>
        <v>2.3572763248214441</v>
      </c>
      <c r="S5846" s="1">
        <f t="shared" si="927"/>
        <v>4</v>
      </c>
      <c r="T5846" s="1" t="str">
        <f t="shared" si="928"/>
        <v>Peak</v>
      </c>
    </row>
    <row r="5847" spans="1:20" x14ac:dyDescent="0.25">
      <c r="A5847" s="85">
        <v>45169.833333319453</v>
      </c>
      <c r="B5847" s="1">
        <v>8</v>
      </c>
      <c r="C5847" s="1">
        <v>31</v>
      </c>
      <c r="D5847" s="1">
        <v>21</v>
      </c>
      <c r="E5847" s="1" t="str">
        <f t="shared" si="924"/>
        <v>Summer</v>
      </c>
      <c r="F5847" s="78">
        <v>1.2101</v>
      </c>
      <c r="G5847" s="79">
        <f t="shared" si="925"/>
        <v>2.302292236211807</v>
      </c>
      <c r="J5847" s="78">
        <v>0</v>
      </c>
      <c r="K5847" s="80">
        <f t="shared" si="926"/>
        <v>0</v>
      </c>
      <c r="L5847" s="68" t="str">
        <f t="shared" si="919"/>
        <v>Normal</v>
      </c>
      <c r="N5847" s="67">
        <f t="shared" si="920"/>
        <v>0</v>
      </c>
      <c r="O5847" s="67">
        <f t="shared" si="921"/>
        <v>0</v>
      </c>
      <c r="P5847" s="81">
        <f t="shared" si="922"/>
        <v>2.302292236211807</v>
      </c>
      <c r="Q5847" s="81">
        <f t="shared" si="923"/>
        <v>2.302292236211807</v>
      </c>
      <c r="S5847" s="1">
        <f t="shared" si="927"/>
        <v>4</v>
      </c>
      <c r="T5847" s="1" t="str">
        <f t="shared" si="928"/>
        <v>Peak</v>
      </c>
    </row>
    <row r="5848" spans="1:20" x14ac:dyDescent="0.25">
      <c r="A5848" s="85">
        <v>45169.874999986117</v>
      </c>
      <c r="B5848" s="1">
        <v>8</v>
      </c>
      <c r="C5848" s="1">
        <v>31</v>
      </c>
      <c r="D5848" s="1">
        <v>22</v>
      </c>
      <c r="E5848" s="1" t="str">
        <f t="shared" si="924"/>
        <v>Summer</v>
      </c>
      <c r="F5848" s="78">
        <v>1.1285000000000001</v>
      </c>
      <c r="G5848" s="79">
        <f t="shared" si="925"/>
        <v>2.1470430448434219</v>
      </c>
      <c r="J5848" s="78">
        <v>0</v>
      </c>
      <c r="K5848" s="80">
        <f t="shared" si="926"/>
        <v>0</v>
      </c>
      <c r="L5848" s="68" t="str">
        <f t="shared" si="919"/>
        <v>Normal</v>
      </c>
      <c r="N5848" s="67">
        <f t="shared" si="920"/>
        <v>0</v>
      </c>
      <c r="O5848" s="67">
        <f t="shared" si="921"/>
        <v>0</v>
      </c>
      <c r="P5848" s="81">
        <f t="shared" si="922"/>
        <v>2.1470430448434219</v>
      </c>
      <c r="Q5848" s="81">
        <f t="shared" si="923"/>
        <v>2.1470430448434219</v>
      </c>
      <c r="S5848" s="1">
        <f t="shared" si="927"/>
        <v>4</v>
      </c>
      <c r="T5848" s="1" t="str">
        <f t="shared" si="928"/>
        <v>Off-Peak</v>
      </c>
    </row>
    <row r="5849" spans="1:20" x14ac:dyDescent="0.25">
      <c r="A5849" s="85">
        <v>45169.916666652782</v>
      </c>
      <c r="B5849" s="1">
        <v>8</v>
      </c>
      <c r="C5849" s="1">
        <v>31</v>
      </c>
      <c r="D5849" s="1">
        <v>23</v>
      </c>
      <c r="E5849" s="1" t="str">
        <f t="shared" si="924"/>
        <v>Summer</v>
      </c>
      <c r="F5849" s="78">
        <v>1.0026999999999999</v>
      </c>
      <c r="G5849" s="79">
        <f t="shared" si="925"/>
        <v>1.9077005414838268</v>
      </c>
      <c r="J5849" s="78">
        <v>0</v>
      </c>
      <c r="K5849" s="80">
        <f t="shared" si="926"/>
        <v>0</v>
      </c>
      <c r="L5849" s="68" t="str">
        <f t="shared" si="919"/>
        <v>Normal</v>
      </c>
      <c r="N5849" s="67">
        <f t="shared" si="920"/>
        <v>0</v>
      </c>
      <c r="O5849" s="67">
        <f t="shared" si="921"/>
        <v>0</v>
      </c>
      <c r="P5849" s="81">
        <f t="shared" si="922"/>
        <v>1.9077005414838268</v>
      </c>
      <c r="Q5849" s="81">
        <f t="shared" si="923"/>
        <v>1.9077005414838268</v>
      </c>
      <c r="S5849" s="1">
        <f t="shared" si="927"/>
        <v>4</v>
      </c>
      <c r="T5849" s="1" t="str">
        <f t="shared" si="928"/>
        <v>Off-Peak</v>
      </c>
    </row>
    <row r="5850" spans="1:20" x14ac:dyDescent="0.25">
      <c r="A5850" s="85">
        <v>45169.958333319446</v>
      </c>
      <c r="B5850" s="1">
        <v>9</v>
      </c>
      <c r="C5850" s="1">
        <v>1</v>
      </c>
      <c r="D5850" s="1">
        <v>0</v>
      </c>
      <c r="E5850" s="1" t="str">
        <f t="shared" si="924"/>
        <v>Summer</v>
      </c>
      <c r="F5850" s="78">
        <v>0.85750000000000004</v>
      </c>
      <c r="G5850" s="79">
        <f t="shared" si="925"/>
        <v>1.6314483039018468</v>
      </c>
      <c r="J5850" s="78">
        <v>0</v>
      </c>
      <c r="K5850" s="80">
        <f t="shared" si="926"/>
        <v>0</v>
      </c>
      <c r="L5850" s="68" t="str">
        <f t="shared" si="919"/>
        <v>Normal</v>
      </c>
      <c r="N5850" s="67">
        <f t="shared" si="920"/>
        <v>0</v>
      </c>
      <c r="O5850" s="67">
        <f t="shared" si="921"/>
        <v>0</v>
      </c>
      <c r="P5850" s="81">
        <f t="shared" si="922"/>
        <v>1.6314483039018468</v>
      </c>
      <c r="Q5850" s="81">
        <f t="shared" si="923"/>
        <v>1.6314483039018468</v>
      </c>
      <c r="S5850" s="1">
        <f t="shared" si="927"/>
        <v>4</v>
      </c>
      <c r="T5850" s="1" t="str">
        <f t="shared" si="928"/>
        <v>Off-Peak</v>
      </c>
    </row>
    <row r="5851" spans="1:20" x14ac:dyDescent="0.25">
      <c r="A5851" s="85">
        <v>45169.99999998611</v>
      </c>
      <c r="B5851" s="1">
        <v>9</v>
      </c>
      <c r="C5851" s="1">
        <v>1</v>
      </c>
      <c r="D5851" s="1">
        <v>1</v>
      </c>
      <c r="E5851" s="1" t="str">
        <f t="shared" si="924"/>
        <v>Summer</v>
      </c>
      <c r="F5851" s="78">
        <v>0.75209999999999999</v>
      </c>
      <c r="G5851" s="79">
        <f t="shared" si="925"/>
        <v>1.4309180983843486</v>
      </c>
      <c r="J5851" s="78">
        <v>0</v>
      </c>
      <c r="K5851" s="80">
        <f t="shared" si="926"/>
        <v>0</v>
      </c>
      <c r="L5851" s="68" t="str">
        <f t="shared" si="919"/>
        <v>Normal</v>
      </c>
      <c r="N5851" s="67">
        <f t="shared" si="920"/>
        <v>0</v>
      </c>
      <c r="O5851" s="67">
        <f t="shared" si="921"/>
        <v>0</v>
      </c>
      <c r="P5851" s="81">
        <f t="shared" si="922"/>
        <v>1.4309180983843486</v>
      </c>
      <c r="Q5851" s="81">
        <f t="shared" si="923"/>
        <v>1.4309180983843486</v>
      </c>
      <c r="S5851" s="1">
        <f t="shared" si="927"/>
        <v>5</v>
      </c>
      <c r="T5851" s="1" t="str">
        <f t="shared" si="928"/>
        <v>Off-Peak</v>
      </c>
    </row>
    <row r="5852" spans="1:20" x14ac:dyDescent="0.25">
      <c r="A5852" s="85">
        <v>45170.041666652774</v>
      </c>
      <c r="B5852" s="1">
        <v>9</v>
      </c>
      <c r="C5852" s="1">
        <v>1</v>
      </c>
      <c r="D5852" s="1">
        <v>2</v>
      </c>
      <c r="E5852" s="1" t="str">
        <f t="shared" si="924"/>
        <v>Summer</v>
      </c>
      <c r="F5852" s="78">
        <v>0.68189999999999995</v>
      </c>
      <c r="G5852" s="79">
        <f t="shared" si="925"/>
        <v>1.2973581322806638</v>
      </c>
      <c r="J5852" s="78">
        <v>0</v>
      </c>
      <c r="K5852" s="80">
        <f t="shared" si="926"/>
        <v>0</v>
      </c>
      <c r="L5852" s="68" t="str">
        <f t="shared" si="919"/>
        <v>Normal</v>
      </c>
      <c r="N5852" s="67">
        <f t="shared" si="920"/>
        <v>0</v>
      </c>
      <c r="O5852" s="67">
        <f t="shared" si="921"/>
        <v>0</v>
      </c>
      <c r="P5852" s="81">
        <f t="shared" si="922"/>
        <v>1.2973581322806638</v>
      </c>
      <c r="Q5852" s="81">
        <f t="shared" si="923"/>
        <v>1.2973581322806638</v>
      </c>
      <c r="S5852" s="1">
        <f t="shared" si="927"/>
        <v>5</v>
      </c>
      <c r="T5852" s="1" t="str">
        <f t="shared" si="928"/>
        <v>Off-Peak</v>
      </c>
    </row>
    <row r="5853" spans="1:20" x14ac:dyDescent="0.25">
      <c r="A5853" s="85">
        <v>45170.083333319439</v>
      </c>
      <c r="B5853" s="1">
        <v>9</v>
      </c>
      <c r="C5853" s="1">
        <v>1</v>
      </c>
      <c r="D5853" s="1">
        <v>3</v>
      </c>
      <c r="E5853" s="1" t="str">
        <f t="shared" si="924"/>
        <v>Summer</v>
      </c>
      <c r="F5853" s="78">
        <v>0.63570000000000004</v>
      </c>
      <c r="G5853" s="79">
        <f t="shared" si="925"/>
        <v>1.2094596930500339</v>
      </c>
      <c r="J5853" s="78">
        <v>0</v>
      </c>
      <c r="K5853" s="80">
        <f t="shared" si="926"/>
        <v>0</v>
      </c>
      <c r="L5853" s="68" t="str">
        <f t="shared" si="919"/>
        <v>Normal</v>
      </c>
      <c r="N5853" s="67">
        <f t="shared" si="920"/>
        <v>0</v>
      </c>
      <c r="O5853" s="67">
        <f t="shared" si="921"/>
        <v>0</v>
      </c>
      <c r="P5853" s="81">
        <f t="shared" si="922"/>
        <v>1.2094596930500339</v>
      </c>
      <c r="Q5853" s="81">
        <f t="shared" si="923"/>
        <v>1.2094596930500339</v>
      </c>
      <c r="S5853" s="1">
        <f t="shared" si="927"/>
        <v>5</v>
      </c>
      <c r="T5853" s="1" t="str">
        <f t="shared" si="928"/>
        <v>Off-Peak</v>
      </c>
    </row>
    <row r="5854" spans="1:20" x14ac:dyDescent="0.25">
      <c r="A5854" s="85">
        <v>45170.124999986103</v>
      </c>
      <c r="B5854" s="1">
        <v>9</v>
      </c>
      <c r="C5854" s="1">
        <v>1</v>
      </c>
      <c r="D5854" s="1">
        <v>4</v>
      </c>
      <c r="E5854" s="1" t="str">
        <f t="shared" si="924"/>
        <v>Summer</v>
      </c>
      <c r="F5854" s="78">
        <v>0.60680000000000001</v>
      </c>
      <c r="G5854" s="79">
        <f t="shared" si="925"/>
        <v>1.1544756044403972</v>
      </c>
      <c r="J5854" s="78">
        <v>0</v>
      </c>
      <c r="K5854" s="80">
        <f t="shared" si="926"/>
        <v>0</v>
      </c>
      <c r="L5854" s="68" t="str">
        <f t="shared" si="919"/>
        <v>Normal</v>
      </c>
      <c r="N5854" s="67">
        <f t="shared" si="920"/>
        <v>0</v>
      </c>
      <c r="O5854" s="67">
        <f t="shared" si="921"/>
        <v>0</v>
      </c>
      <c r="P5854" s="81">
        <f t="shared" si="922"/>
        <v>1.1544756044403972</v>
      </c>
      <c r="Q5854" s="81">
        <f t="shared" si="923"/>
        <v>1.1544756044403972</v>
      </c>
      <c r="S5854" s="1">
        <f t="shared" si="927"/>
        <v>5</v>
      </c>
      <c r="T5854" s="1" t="str">
        <f t="shared" si="928"/>
        <v>Off-Peak</v>
      </c>
    </row>
    <row r="5855" spans="1:20" x14ac:dyDescent="0.25">
      <c r="A5855" s="85">
        <v>45170.166666652767</v>
      </c>
      <c r="B5855" s="1">
        <v>9</v>
      </c>
      <c r="C5855" s="1">
        <v>1</v>
      </c>
      <c r="D5855" s="1">
        <v>5</v>
      </c>
      <c r="E5855" s="1" t="str">
        <f t="shared" si="924"/>
        <v>Summer</v>
      </c>
      <c r="F5855" s="78">
        <v>0.59509999999999996</v>
      </c>
      <c r="G5855" s="79">
        <f t="shared" si="925"/>
        <v>1.1322156100897829</v>
      </c>
      <c r="J5855" s="78">
        <v>0</v>
      </c>
      <c r="K5855" s="80">
        <f t="shared" si="926"/>
        <v>0</v>
      </c>
      <c r="L5855" s="68" t="str">
        <f t="shared" si="919"/>
        <v>Normal</v>
      </c>
      <c r="N5855" s="67">
        <f t="shared" si="920"/>
        <v>0</v>
      </c>
      <c r="O5855" s="67">
        <f t="shared" si="921"/>
        <v>0</v>
      </c>
      <c r="P5855" s="81">
        <f t="shared" si="922"/>
        <v>1.1322156100897829</v>
      </c>
      <c r="Q5855" s="81">
        <f t="shared" si="923"/>
        <v>1.1322156100897829</v>
      </c>
      <c r="S5855" s="1">
        <f t="shared" si="927"/>
        <v>5</v>
      </c>
      <c r="T5855" s="1" t="str">
        <f t="shared" si="928"/>
        <v>Off-Peak</v>
      </c>
    </row>
    <row r="5856" spans="1:20" x14ac:dyDescent="0.25">
      <c r="A5856" s="85">
        <v>45170.208333319431</v>
      </c>
      <c r="B5856" s="1">
        <v>9</v>
      </c>
      <c r="C5856" s="1">
        <v>1</v>
      </c>
      <c r="D5856" s="1">
        <v>6</v>
      </c>
      <c r="E5856" s="1" t="str">
        <f t="shared" si="924"/>
        <v>Summer</v>
      </c>
      <c r="F5856" s="78">
        <v>0.60450000000000004</v>
      </c>
      <c r="G5856" s="79">
        <f t="shared" si="925"/>
        <v>1.1500997081150628</v>
      </c>
      <c r="J5856" s="78">
        <v>9.5199999999999994E-4</v>
      </c>
      <c r="K5856" s="80">
        <f t="shared" si="926"/>
        <v>9.5199999999999994E-4</v>
      </c>
      <c r="L5856" s="68" t="str">
        <f t="shared" si="919"/>
        <v>Normal</v>
      </c>
      <c r="N5856" s="67">
        <f t="shared" si="920"/>
        <v>0</v>
      </c>
      <c r="O5856" s="67">
        <f t="shared" si="921"/>
        <v>9.5199999999999994E-4</v>
      </c>
      <c r="P5856" s="81">
        <f t="shared" si="922"/>
        <v>1.1491477081150627</v>
      </c>
      <c r="Q5856" s="81">
        <f t="shared" si="923"/>
        <v>1.1491477081150627</v>
      </c>
      <c r="S5856" s="1">
        <f t="shared" si="927"/>
        <v>5</v>
      </c>
      <c r="T5856" s="1" t="str">
        <f t="shared" si="928"/>
        <v>Peak</v>
      </c>
    </row>
    <row r="5857" spans="1:20" x14ac:dyDescent="0.25">
      <c r="A5857" s="85">
        <v>45170.249999986096</v>
      </c>
      <c r="B5857" s="1">
        <v>9</v>
      </c>
      <c r="C5857" s="1">
        <v>1</v>
      </c>
      <c r="D5857" s="1">
        <v>7</v>
      </c>
      <c r="E5857" s="1" t="str">
        <f t="shared" si="924"/>
        <v>Summer</v>
      </c>
      <c r="F5857" s="78">
        <v>0.63880000000000003</v>
      </c>
      <c r="G5857" s="79">
        <f t="shared" si="925"/>
        <v>1.2153576402711368</v>
      </c>
      <c r="J5857" s="78">
        <v>0.84231800000000001</v>
      </c>
      <c r="K5857" s="80">
        <f t="shared" si="926"/>
        <v>0.84231800000000001</v>
      </c>
      <c r="L5857" s="68" t="str">
        <f t="shared" si="919"/>
        <v>Normal</v>
      </c>
      <c r="N5857" s="67">
        <f t="shared" si="920"/>
        <v>0</v>
      </c>
      <c r="O5857" s="67">
        <f t="shared" si="921"/>
        <v>0.84231800000000001</v>
      </c>
      <c r="P5857" s="81">
        <f t="shared" si="922"/>
        <v>0.37303964027113679</v>
      </c>
      <c r="Q5857" s="81">
        <f t="shared" si="923"/>
        <v>0.37303964027113679</v>
      </c>
      <c r="S5857" s="1">
        <f t="shared" si="927"/>
        <v>5</v>
      </c>
      <c r="T5857" s="1" t="str">
        <f t="shared" si="928"/>
        <v>Peak</v>
      </c>
    </row>
    <row r="5858" spans="1:20" x14ac:dyDescent="0.25">
      <c r="A5858" s="85">
        <v>45170.29166665276</v>
      </c>
      <c r="B5858" s="1">
        <v>9</v>
      </c>
      <c r="C5858" s="1">
        <v>1</v>
      </c>
      <c r="D5858" s="1">
        <v>8</v>
      </c>
      <c r="E5858" s="1" t="str">
        <f t="shared" si="924"/>
        <v>Summer</v>
      </c>
      <c r="F5858" s="78">
        <v>0.66690000000000005</v>
      </c>
      <c r="G5858" s="79">
        <f t="shared" si="925"/>
        <v>1.2688196779850047</v>
      </c>
      <c r="J5858" s="78">
        <v>2.3179720000000001</v>
      </c>
      <c r="K5858" s="80">
        <f t="shared" si="926"/>
        <v>2.3179720000000001</v>
      </c>
      <c r="L5858" s="68" t="str">
        <f t="shared" si="919"/>
        <v>Normal</v>
      </c>
      <c r="N5858" s="67">
        <f t="shared" si="920"/>
        <v>1.0491523220149954</v>
      </c>
      <c r="O5858" s="67">
        <f t="shared" si="921"/>
        <v>1.2688196779850047</v>
      </c>
      <c r="P5858" s="81">
        <f t="shared" si="922"/>
        <v>0</v>
      </c>
      <c r="Q5858" s="81">
        <f t="shared" si="923"/>
        <v>-1.0491523220149954</v>
      </c>
      <c r="S5858" s="1">
        <f t="shared" si="927"/>
        <v>5</v>
      </c>
      <c r="T5858" s="1" t="str">
        <f t="shared" si="928"/>
        <v>Peak</v>
      </c>
    </row>
    <row r="5859" spans="1:20" x14ac:dyDescent="0.25">
      <c r="A5859" s="85">
        <v>45170.333333319424</v>
      </c>
      <c r="B5859" s="1">
        <v>9</v>
      </c>
      <c r="C5859" s="1">
        <v>1</v>
      </c>
      <c r="D5859" s="1">
        <v>9</v>
      </c>
      <c r="E5859" s="1" t="str">
        <f t="shared" si="924"/>
        <v>Summer</v>
      </c>
      <c r="F5859" s="78">
        <v>0.6895</v>
      </c>
      <c r="G5859" s="79">
        <f t="shared" si="925"/>
        <v>1.3118176157904644</v>
      </c>
      <c r="J5859" s="78">
        <v>3.489268</v>
      </c>
      <c r="K5859" s="80">
        <f t="shared" si="926"/>
        <v>3.489268</v>
      </c>
      <c r="L5859" s="68" t="str">
        <f t="shared" si="919"/>
        <v>Normal</v>
      </c>
      <c r="N5859" s="67">
        <f t="shared" si="920"/>
        <v>2.1774503842095356</v>
      </c>
      <c r="O5859" s="67">
        <f t="shared" si="921"/>
        <v>1.3118176157904644</v>
      </c>
      <c r="P5859" s="81">
        <f t="shared" si="922"/>
        <v>0</v>
      </c>
      <c r="Q5859" s="81">
        <f t="shared" si="923"/>
        <v>-2.1774503842095356</v>
      </c>
      <c r="S5859" s="1">
        <f t="shared" si="927"/>
        <v>5</v>
      </c>
      <c r="T5859" s="1" t="str">
        <f t="shared" si="928"/>
        <v>Peak</v>
      </c>
    </row>
    <row r="5860" spans="1:20" x14ac:dyDescent="0.25">
      <c r="A5860" s="85">
        <v>45170.374999986088</v>
      </c>
      <c r="B5860" s="1">
        <v>9</v>
      </c>
      <c r="C5860" s="1">
        <v>1</v>
      </c>
      <c r="D5860" s="1">
        <v>10</v>
      </c>
      <c r="E5860" s="1" t="str">
        <f t="shared" si="924"/>
        <v>Summer</v>
      </c>
      <c r="F5860" s="78">
        <v>0.73419999999999996</v>
      </c>
      <c r="G5860" s="79">
        <f t="shared" si="925"/>
        <v>1.3968622095915286</v>
      </c>
      <c r="J5860" s="78">
        <v>4.6929880000000006</v>
      </c>
      <c r="K5860" s="80">
        <f t="shared" si="926"/>
        <v>4.6929880000000006</v>
      </c>
      <c r="L5860" s="68" t="str">
        <f t="shared" si="919"/>
        <v>Normal</v>
      </c>
      <c r="N5860" s="67">
        <f t="shared" si="920"/>
        <v>3.296125790408472</v>
      </c>
      <c r="O5860" s="67">
        <f t="shared" si="921"/>
        <v>1.3968622095915286</v>
      </c>
      <c r="P5860" s="81">
        <f t="shared" si="922"/>
        <v>0</v>
      </c>
      <c r="Q5860" s="81">
        <f t="shared" si="923"/>
        <v>-3.296125790408472</v>
      </c>
      <c r="S5860" s="1">
        <f t="shared" si="927"/>
        <v>5</v>
      </c>
      <c r="T5860" s="1" t="str">
        <f t="shared" si="928"/>
        <v>Peak</v>
      </c>
    </row>
    <row r="5861" spans="1:20" x14ac:dyDescent="0.25">
      <c r="A5861" s="85">
        <v>45170.416666652753</v>
      </c>
      <c r="B5861" s="1">
        <v>9</v>
      </c>
      <c r="C5861" s="1">
        <v>1</v>
      </c>
      <c r="D5861" s="1">
        <v>11</v>
      </c>
      <c r="E5861" s="1" t="str">
        <f t="shared" si="924"/>
        <v>Summer</v>
      </c>
      <c r="F5861" s="78">
        <v>0.79910000000000003</v>
      </c>
      <c r="G5861" s="79">
        <f t="shared" si="925"/>
        <v>1.5203385885107472</v>
      </c>
      <c r="J5861" s="78">
        <v>5.3677820000000001</v>
      </c>
      <c r="K5861" s="80">
        <f t="shared" si="926"/>
        <v>5.3677820000000001</v>
      </c>
      <c r="L5861" s="68" t="str">
        <f t="shared" si="919"/>
        <v>Normal</v>
      </c>
      <c r="N5861" s="67">
        <f t="shared" si="920"/>
        <v>3.8474434114892526</v>
      </c>
      <c r="O5861" s="67">
        <f t="shared" si="921"/>
        <v>1.5203385885107474</v>
      </c>
      <c r="P5861" s="81">
        <f t="shared" si="922"/>
        <v>0</v>
      </c>
      <c r="Q5861" s="81">
        <f t="shared" si="923"/>
        <v>-3.8474434114892526</v>
      </c>
      <c r="S5861" s="1">
        <f t="shared" si="927"/>
        <v>5</v>
      </c>
      <c r="T5861" s="1" t="str">
        <f t="shared" si="928"/>
        <v>Peak</v>
      </c>
    </row>
    <row r="5862" spans="1:20" x14ac:dyDescent="0.25">
      <c r="A5862" s="85">
        <v>45170.458333319417</v>
      </c>
      <c r="B5862" s="1">
        <v>9</v>
      </c>
      <c r="C5862" s="1">
        <v>1</v>
      </c>
      <c r="D5862" s="1">
        <v>12</v>
      </c>
      <c r="E5862" s="1" t="str">
        <f t="shared" si="924"/>
        <v>Summer</v>
      </c>
      <c r="F5862" s="78">
        <v>0.89129999999999998</v>
      </c>
      <c r="G5862" s="79">
        <f t="shared" si="925"/>
        <v>1.6957549542480652</v>
      </c>
      <c r="J5862" s="78">
        <v>5.6355529999999998</v>
      </c>
      <c r="K5862" s="80">
        <f t="shared" si="926"/>
        <v>5.6355529999999998</v>
      </c>
      <c r="L5862" s="68" t="str">
        <f t="shared" si="919"/>
        <v>Normal</v>
      </c>
      <c r="N5862" s="67">
        <f t="shared" si="920"/>
        <v>3.9397980457519344</v>
      </c>
      <c r="O5862" s="67">
        <f t="shared" si="921"/>
        <v>1.6957549542480654</v>
      </c>
      <c r="P5862" s="81">
        <f t="shared" si="922"/>
        <v>0</v>
      </c>
      <c r="Q5862" s="81">
        <f t="shared" si="923"/>
        <v>-3.9397980457519344</v>
      </c>
      <c r="S5862" s="1">
        <f t="shared" si="927"/>
        <v>5</v>
      </c>
      <c r="T5862" s="1" t="str">
        <f t="shared" si="928"/>
        <v>Peak</v>
      </c>
    </row>
    <row r="5863" spans="1:20" x14ac:dyDescent="0.25">
      <c r="A5863" s="85">
        <v>45170.499999986081</v>
      </c>
      <c r="B5863" s="1">
        <v>9</v>
      </c>
      <c r="C5863" s="1">
        <v>1</v>
      </c>
      <c r="D5863" s="1">
        <v>13</v>
      </c>
      <c r="E5863" s="1" t="str">
        <f t="shared" si="924"/>
        <v>Summer</v>
      </c>
      <c r="F5863" s="78">
        <v>1.0185999999999999</v>
      </c>
      <c r="G5863" s="79">
        <f t="shared" si="925"/>
        <v>1.9379513030372255</v>
      </c>
      <c r="J5863" s="78">
        <v>5.5394620000000003</v>
      </c>
      <c r="K5863" s="80">
        <f t="shared" si="926"/>
        <v>5.5394620000000003</v>
      </c>
      <c r="L5863" s="68" t="str">
        <f t="shared" si="919"/>
        <v>Normal</v>
      </c>
      <c r="N5863" s="67">
        <f t="shared" si="920"/>
        <v>3.6015106969627748</v>
      </c>
      <c r="O5863" s="67">
        <f t="shared" si="921"/>
        <v>1.9379513030372255</v>
      </c>
      <c r="P5863" s="81">
        <f t="shared" si="922"/>
        <v>0</v>
      </c>
      <c r="Q5863" s="81">
        <f t="shared" si="923"/>
        <v>-3.6015106969627748</v>
      </c>
      <c r="S5863" s="1">
        <f t="shared" si="927"/>
        <v>5</v>
      </c>
      <c r="T5863" s="1" t="str">
        <f t="shared" si="928"/>
        <v>Peak</v>
      </c>
    </row>
    <row r="5864" spans="1:20" x14ac:dyDescent="0.25">
      <c r="A5864" s="85">
        <v>45170.541666652745</v>
      </c>
      <c r="B5864" s="1">
        <v>9</v>
      </c>
      <c r="C5864" s="1">
        <v>1</v>
      </c>
      <c r="D5864" s="1">
        <v>14</v>
      </c>
      <c r="E5864" s="1" t="str">
        <f t="shared" si="924"/>
        <v>Summer</v>
      </c>
      <c r="F5864" s="78">
        <v>1.1793</v>
      </c>
      <c r="G5864" s="79">
        <f t="shared" si="925"/>
        <v>2.2436932767247204</v>
      </c>
      <c r="J5864" s="78">
        <v>5.1178569999999999</v>
      </c>
      <c r="K5864" s="80">
        <f t="shared" si="926"/>
        <v>5.1178569999999999</v>
      </c>
      <c r="L5864" s="68" t="str">
        <f t="shared" si="919"/>
        <v>Normal</v>
      </c>
      <c r="N5864" s="67">
        <f t="shared" si="920"/>
        <v>2.8741637232752795</v>
      </c>
      <c r="O5864" s="67">
        <f t="shared" si="921"/>
        <v>2.2436932767247204</v>
      </c>
      <c r="P5864" s="81">
        <f t="shared" si="922"/>
        <v>0</v>
      </c>
      <c r="Q5864" s="81">
        <f t="shared" si="923"/>
        <v>-2.8741637232752795</v>
      </c>
      <c r="S5864" s="1">
        <f t="shared" si="927"/>
        <v>5</v>
      </c>
      <c r="T5864" s="1" t="str">
        <f t="shared" si="928"/>
        <v>Peak</v>
      </c>
    </row>
    <row r="5865" spans="1:20" x14ac:dyDescent="0.25">
      <c r="A5865" s="85">
        <v>45170.58333331941</v>
      </c>
      <c r="B5865" s="1">
        <v>9</v>
      </c>
      <c r="C5865" s="1">
        <v>1</v>
      </c>
      <c r="D5865" s="1">
        <v>15</v>
      </c>
      <c r="E5865" s="1" t="str">
        <f t="shared" si="924"/>
        <v>Summer</v>
      </c>
      <c r="F5865" s="78">
        <v>1.3608</v>
      </c>
      <c r="G5865" s="79">
        <f t="shared" si="925"/>
        <v>2.5890085737021957</v>
      </c>
      <c r="J5865" s="78">
        <v>4.3432340000000007</v>
      </c>
      <c r="K5865" s="80">
        <f t="shared" si="926"/>
        <v>4.3432340000000007</v>
      </c>
      <c r="L5865" s="68" t="str">
        <f t="shared" si="919"/>
        <v>Normal</v>
      </c>
      <c r="N5865" s="67">
        <f t="shared" si="920"/>
        <v>1.754225426297805</v>
      </c>
      <c r="O5865" s="67">
        <f t="shared" si="921"/>
        <v>2.5890085737021957</v>
      </c>
      <c r="P5865" s="81">
        <f t="shared" si="922"/>
        <v>0</v>
      </c>
      <c r="Q5865" s="81">
        <f t="shared" si="923"/>
        <v>-1.754225426297805</v>
      </c>
      <c r="S5865" s="1">
        <f t="shared" si="927"/>
        <v>5</v>
      </c>
      <c r="T5865" s="1" t="str">
        <f t="shared" si="928"/>
        <v>Peak</v>
      </c>
    </row>
    <row r="5866" spans="1:20" x14ac:dyDescent="0.25">
      <c r="A5866" s="85">
        <v>45170.624999986074</v>
      </c>
      <c r="B5866" s="1">
        <v>9</v>
      </c>
      <c r="C5866" s="1">
        <v>1</v>
      </c>
      <c r="D5866" s="1">
        <v>16</v>
      </c>
      <c r="E5866" s="1" t="str">
        <f t="shared" si="924"/>
        <v>Summer</v>
      </c>
      <c r="F5866" s="78">
        <v>1.5656000000000001</v>
      </c>
      <c r="G5866" s="79">
        <f t="shared" si="925"/>
        <v>2.9786536030189286</v>
      </c>
      <c r="J5866" s="78">
        <v>3.3185380000000002</v>
      </c>
      <c r="K5866" s="80">
        <f t="shared" si="926"/>
        <v>3.3185380000000002</v>
      </c>
      <c r="L5866" s="68" t="str">
        <f t="shared" si="919"/>
        <v>Normal</v>
      </c>
      <c r="N5866" s="67">
        <f t="shared" si="920"/>
        <v>0.33988439698107165</v>
      </c>
      <c r="O5866" s="67">
        <f t="shared" si="921"/>
        <v>2.9786536030189286</v>
      </c>
      <c r="P5866" s="81">
        <f t="shared" si="922"/>
        <v>0</v>
      </c>
      <c r="Q5866" s="81">
        <f t="shared" si="923"/>
        <v>-0.33988439698107165</v>
      </c>
      <c r="S5866" s="1">
        <f t="shared" si="927"/>
        <v>5</v>
      </c>
      <c r="T5866" s="1" t="str">
        <f t="shared" si="928"/>
        <v>Peak</v>
      </c>
    </row>
    <row r="5867" spans="1:20" x14ac:dyDescent="0.25">
      <c r="A5867" s="85">
        <v>45170.666666652738</v>
      </c>
      <c r="B5867" s="1">
        <v>9</v>
      </c>
      <c r="C5867" s="1">
        <v>1</v>
      </c>
      <c r="D5867" s="1">
        <v>17</v>
      </c>
      <c r="E5867" s="1" t="str">
        <f t="shared" si="924"/>
        <v>Summer</v>
      </c>
      <c r="F5867" s="78">
        <v>1.7363999999999999</v>
      </c>
      <c r="G5867" s="79">
        <f t="shared" si="925"/>
        <v>3.3036114692655003</v>
      </c>
      <c r="J5867" s="78">
        <v>1.856565</v>
      </c>
      <c r="K5867" s="80">
        <f t="shared" si="926"/>
        <v>1.856565</v>
      </c>
      <c r="L5867" s="68" t="str">
        <f t="shared" si="919"/>
        <v>Normal</v>
      </c>
      <c r="N5867" s="67">
        <f t="shared" si="920"/>
        <v>0</v>
      </c>
      <c r="O5867" s="67">
        <f t="shared" si="921"/>
        <v>1.856565</v>
      </c>
      <c r="P5867" s="81">
        <f t="shared" si="922"/>
        <v>1.4470464692655003</v>
      </c>
      <c r="Q5867" s="81">
        <f t="shared" si="923"/>
        <v>1.4470464692655003</v>
      </c>
      <c r="S5867" s="1">
        <f t="shared" si="927"/>
        <v>5</v>
      </c>
      <c r="T5867" s="1" t="str">
        <f t="shared" si="928"/>
        <v>Peak</v>
      </c>
    </row>
    <row r="5868" spans="1:20" x14ac:dyDescent="0.25">
      <c r="A5868" s="85">
        <v>45170.708333319402</v>
      </c>
      <c r="B5868" s="1">
        <v>9</v>
      </c>
      <c r="C5868" s="1">
        <v>1</v>
      </c>
      <c r="D5868" s="1">
        <v>18</v>
      </c>
      <c r="E5868" s="1" t="str">
        <f t="shared" si="924"/>
        <v>Summer</v>
      </c>
      <c r="F5868" s="78">
        <v>1.8093999999999999</v>
      </c>
      <c r="G5868" s="79">
        <f t="shared" si="925"/>
        <v>3.4424986135043745</v>
      </c>
      <c r="J5868" s="78">
        <v>0.44998100000000002</v>
      </c>
      <c r="K5868" s="80">
        <f t="shared" si="926"/>
        <v>0.44998100000000002</v>
      </c>
      <c r="L5868" s="68" t="str">
        <f t="shared" si="919"/>
        <v>Normal</v>
      </c>
      <c r="N5868" s="67">
        <f t="shared" si="920"/>
        <v>0</v>
      </c>
      <c r="O5868" s="67">
        <f t="shared" si="921"/>
        <v>0.44998100000000002</v>
      </c>
      <c r="P5868" s="81">
        <f t="shared" si="922"/>
        <v>2.9925176135043743</v>
      </c>
      <c r="Q5868" s="81">
        <f t="shared" si="923"/>
        <v>2.9925176135043743</v>
      </c>
      <c r="S5868" s="1">
        <f t="shared" si="927"/>
        <v>5</v>
      </c>
      <c r="T5868" s="1" t="str">
        <f t="shared" si="928"/>
        <v>Peak</v>
      </c>
    </row>
    <row r="5869" spans="1:20" x14ac:dyDescent="0.25">
      <c r="A5869" s="85">
        <v>45170.749999986067</v>
      </c>
      <c r="B5869" s="1">
        <v>9</v>
      </c>
      <c r="C5869" s="1">
        <v>1</v>
      </c>
      <c r="D5869" s="1">
        <v>19</v>
      </c>
      <c r="E5869" s="1" t="str">
        <f t="shared" si="924"/>
        <v>Summer</v>
      </c>
      <c r="F5869" s="78">
        <v>1.7395</v>
      </c>
      <c r="G5869" s="79">
        <f t="shared" si="925"/>
        <v>3.3095094164866032</v>
      </c>
      <c r="J5869" s="78">
        <v>0</v>
      </c>
      <c r="K5869" s="80">
        <f t="shared" si="926"/>
        <v>0</v>
      </c>
      <c r="L5869" s="68" t="str">
        <f t="shared" si="919"/>
        <v>Normal</v>
      </c>
      <c r="N5869" s="67">
        <f t="shared" si="920"/>
        <v>0</v>
      </c>
      <c r="O5869" s="67">
        <f t="shared" si="921"/>
        <v>0</v>
      </c>
      <c r="P5869" s="81">
        <f t="shared" si="922"/>
        <v>3.3095094164866032</v>
      </c>
      <c r="Q5869" s="81">
        <f t="shared" si="923"/>
        <v>3.3095094164866032</v>
      </c>
      <c r="S5869" s="1">
        <f t="shared" si="927"/>
        <v>5</v>
      </c>
      <c r="T5869" s="1" t="str">
        <f t="shared" si="928"/>
        <v>Peak</v>
      </c>
    </row>
    <row r="5870" spans="1:20" x14ac:dyDescent="0.25">
      <c r="A5870" s="85">
        <v>45170.791666652731</v>
      </c>
      <c r="B5870" s="1">
        <v>9</v>
      </c>
      <c r="C5870" s="1">
        <v>1</v>
      </c>
      <c r="D5870" s="1">
        <v>20</v>
      </c>
      <c r="E5870" s="1" t="str">
        <f t="shared" si="924"/>
        <v>Summer</v>
      </c>
      <c r="F5870" s="78">
        <v>1.5773999999999999</v>
      </c>
      <c r="G5870" s="79">
        <f t="shared" si="925"/>
        <v>3.0011038537315136</v>
      </c>
      <c r="J5870" s="78">
        <v>0</v>
      </c>
      <c r="K5870" s="80">
        <f t="shared" si="926"/>
        <v>0</v>
      </c>
      <c r="L5870" s="68" t="str">
        <f t="shared" si="919"/>
        <v>Normal</v>
      </c>
      <c r="N5870" s="67">
        <f t="shared" si="920"/>
        <v>0</v>
      </c>
      <c r="O5870" s="67">
        <f t="shared" si="921"/>
        <v>0</v>
      </c>
      <c r="P5870" s="81">
        <f t="shared" si="922"/>
        <v>3.0011038537315136</v>
      </c>
      <c r="Q5870" s="81">
        <f t="shared" si="923"/>
        <v>3.0011038537315136</v>
      </c>
      <c r="S5870" s="1">
        <f t="shared" si="927"/>
        <v>5</v>
      </c>
      <c r="T5870" s="1" t="str">
        <f t="shared" si="928"/>
        <v>Peak</v>
      </c>
    </row>
    <row r="5871" spans="1:20" x14ac:dyDescent="0.25">
      <c r="A5871" s="85">
        <v>45170.833333319395</v>
      </c>
      <c r="B5871" s="1">
        <v>9</v>
      </c>
      <c r="C5871" s="1">
        <v>1</v>
      </c>
      <c r="D5871" s="1">
        <v>21</v>
      </c>
      <c r="E5871" s="1" t="str">
        <f t="shared" si="924"/>
        <v>Summer</v>
      </c>
      <c r="F5871" s="78">
        <v>1.4843999999999999</v>
      </c>
      <c r="G5871" s="79">
        <f t="shared" si="925"/>
        <v>2.824165437098427</v>
      </c>
      <c r="J5871" s="78">
        <v>0</v>
      </c>
      <c r="K5871" s="80">
        <f t="shared" si="926"/>
        <v>0</v>
      </c>
      <c r="L5871" s="68" t="str">
        <f t="shared" si="919"/>
        <v>Normal</v>
      </c>
      <c r="N5871" s="67">
        <f t="shared" si="920"/>
        <v>0</v>
      </c>
      <c r="O5871" s="67">
        <f t="shared" si="921"/>
        <v>0</v>
      </c>
      <c r="P5871" s="81">
        <f t="shared" si="922"/>
        <v>2.824165437098427</v>
      </c>
      <c r="Q5871" s="81">
        <f t="shared" si="923"/>
        <v>2.824165437098427</v>
      </c>
      <c r="S5871" s="1">
        <f t="shared" si="927"/>
        <v>5</v>
      </c>
      <c r="T5871" s="1" t="str">
        <f t="shared" si="928"/>
        <v>Peak</v>
      </c>
    </row>
    <row r="5872" spans="1:20" x14ac:dyDescent="0.25">
      <c r="A5872" s="85">
        <v>45170.874999986059</v>
      </c>
      <c r="B5872" s="1">
        <v>9</v>
      </c>
      <c r="C5872" s="1">
        <v>1</v>
      </c>
      <c r="D5872" s="1">
        <v>22</v>
      </c>
      <c r="E5872" s="1" t="str">
        <f t="shared" si="924"/>
        <v>Summer</v>
      </c>
      <c r="F5872" s="78">
        <v>1.3692</v>
      </c>
      <c r="G5872" s="79">
        <f t="shared" si="925"/>
        <v>2.6049901081077649</v>
      </c>
      <c r="J5872" s="78">
        <v>0</v>
      </c>
      <c r="K5872" s="80">
        <f t="shared" si="926"/>
        <v>0</v>
      </c>
      <c r="L5872" s="68" t="str">
        <f t="shared" si="919"/>
        <v>Normal</v>
      </c>
      <c r="N5872" s="67">
        <f t="shared" si="920"/>
        <v>0</v>
      </c>
      <c r="O5872" s="67">
        <f t="shared" si="921"/>
        <v>0</v>
      </c>
      <c r="P5872" s="81">
        <f t="shared" si="922"/>
        <v>2.6049901081077649</v>
      </c>
      <c r="Q5872" s="81">
        <f t="shared" si="923"/>
        <v>2.6049901081077649</v>
      </c>
      <c r="S5872" s="1">
        <f t="shared" si="927"/>
        <v>5</v>
      </c>
      <c r="T5872" s="1" t="str">
        <f t="shared" si="928"/>
        <v>Off-Peak</v>
      </c>
    </row>
    <row r="5873" spans="1:20" x14ac:dyDescent="0.25">
      <c r="A5873" s="85">
        <v>45170.916666652724</v>
      </c>
      <c r="B5873" s="1">
        <v>9</v>
      </c>
      <c r="C5873" s="1">
        <v>1</v>
      </c>
      <c r="D5873" s="1">
        <v>23</v>
      </c>
      <c r="E5873" s="1" t="str">
        <f t="shared" si="924"/>
        <v>Summer</v>
      </c>
      <c r="F5873" s="78">
        <v>1.23</v>
      </c>
      <c r="G5873" s="79">
        <f t="shared" si="925"/>
        <v>2.3401532522440482</v>
      </c>
      <c r="J5873" s="78">
        <v>0</v>
      </c>
      <c r="K5873" s="80">
        <f t="shared" si="926"/>
        <v>0</v>
      </c>
      <c r="L5873" s="68" t="str">
        <f t="shared" si="919"/>
        <v>Normal</v>
      </c>
      <c r="N5873" s="67">
        <f t="shared" si="920"/>
        <v>0</v>
      </c>
      <c r="O5873" s="67">
        <f t="shared" si="921"/>
        <v>0</v>
      </c>
      <c r="P5873" s="81">
        <f t="shared" si="922"/>
        <v>2.3401532522440482</v>
      </c>
      <c r="Q5873" s="81">
        <f t="shared" si="923"/>
        <v>2.3401532522440482</v>
      </c>
      <c r="S5873" s="1">
        <f t="shared" si="927"/>
        <v>5</v>
      </c>
      <c r="T5873" s="1" t="str">
        <f t="shared" si="928"/>
        <v>Off-Peak</v>
      </c>
    </row>
    <row r="5874" spans="1:20" x14ac:dyDescent="0.25">
      <c r="A5874" s="85">
        <v>45170.958333319388</v>
      </c>
      <c r="B5874" s="1">
        <v>9</v>
      </c>
      <c r="C5874" s="1">
        <v>2</v>
      </c>
      <c r="D5874" s="1">
        <v>0</v>
      </c>
      <c r="E5874" s="1" t="str">
        <f t="shared" si="924"/>
        <v>Summer</v>
      </c>
      <c r="F5874" s="78">
        <v>1.0775999999999999</v>
      </c>
      <c r="G5874" s="79">
        <f t="shared" si="925"/>
        <v>2.0502025566001514</v>
      </c>
      <c r="J5874" s="78">
        <v>0</v>
      </c>
      <c r="K5874" s="80">
        <f t="shared" si="926"/>
        <v>0</v>
      </c>
      <c r="L5874" s="68" t="str">
        <f t="shared" si="919"/>
        <v>Normal</v>
      </c>
      <c r="N5874" s="67">
        <f t="shared" si="920"/>
        <v>0</v>
      </c>
      <c r="O5874" s="67">
        <f t="shared" si="921"/>
        <v>0</v>
      </c>
      <c r="P5874" s="81">
        <f t="shared" si="922"/>
        <v>2.0502025566001514</v>
      </c>
      <c r="Q5874" s="81">
        <f t="shared" si="923"/>
        <v>2.0502025566001514</v>
      </c>
      <c r="S5874" s="1">
        <f t="shared" si="927"/>
        <v>5</v>
      </c>
      <c r="T5874" s="1" t="str">
        <f t="shared" si="928"/>
        <v>Off-Peak</v>
      </c>
    </row>
    <row r="5875" spans="1:20" x14ac:dyDescent="0.25">
      <c r="A5875" s="85">
        <v>45170.999999986052</v>
      </c>
      <c r="B5875" s="1">
        <v>9</v>
      </c>
      <c r="C5875" s="1">
        <v>2</v>
      </c>
      <c r="D5875" s="1">
        <v>1</v>
      </c>
      <c r="E5875" s="1" t="str">
        <f t="shared" si="924"/>
        <v>Summer</v>
      </c>
      <c r="F5875" s="78">
        <v>0.93859999999999999</v>
      </c>
      <c r="G5875" s="79">
        <f t="shared" si="925"/>
        <v>1.785746213460377</v>
      </c>
      <c r="J5875" s="78">
        <v>0</v>
      </c>
      <c r="K5875" s="80">
        <f t="shared" si="926"/>
        <v>0</v>
      </c>
      <c r="L5875" s="68" t="str">
        <f t="shared" si="919"/>
        <v>Normal</v>
      </c>
      <c r="N5875" s="67">
        <f t="shared" si="920"/>
        <v>0</v>
      </c>
      <c r="O5875" s="67">
        <f t="shared" si="921"/>
        <v>0</v>
      </c>
      <c r="P5875" s="81">
        <f t="shared" si="922"/>
        <v>1.785746213460377</v>
      </c>
      <c r="Q5875" s="81">
        <f t="shared" si="923"/>
        <v>1.785746213460377</v>
      </c>
      <c r="S5875" s="1">
        <f t="shared" si="927"/>
        <v>6</v>
      </c>
      <c r="T5875" s="1" t="str">
        <f t="shared" si="928"/>
        <v>Off-Peak</v>
      </c>
    </row>
    <row r="5876" spans="1:20" x14ac:dyDescent="0.25">
      <c r="A5876" s="85">
        <v>45171.041666652716</v>
      </c>
      <c r="B5876" s="1">
        <v>9</v>
      </c>
      <c r="C5876" s="1">
        <v>2</v>
      </c>
      <c r="D5876" s="1">
        <v>2</v>
      </c>
      <c r="E5876" s="1" t="str">
        <f t="shared" si="924"/>
        <v>Summer</v>
      </c>
      <c r="F5876" s="78">
        <v>0.83150000000000002</v>
      </c>
      <c r="G5876" s="79">
        <f t="shared" si="925"/>
        <v>1.5819816497893708</v>
      </c>
      <c r="J5876" s="78">
        <v>0</v>
      </c>
      <c r="K5876" s="80">
        <f t="shared" si="926"/>
        <v>0</v>
      </c>
      <c r="L5876" s="68" t="str">
        <f t="shared" si="919"/>
        <v>Normal</v>
      </c>
      <c r="N5876" s="67">
        <f t="shared" si="920"/>
        <v>0</v>
      </c>
      <c r="O5876" s="67">
        <f t="shared" si="921"/>
        <v>0</v>
      </c>
      <c r="P5876" s="81">
        <f t="shared" si="922"/>
        <v>1.5819816497893708</v>
      </c>
      <c r="Q5876" s="81">
        <f t="shared" si="923"/>
        <v>1.5819816497893708</v>
      </c>
      <c r="S5876" s="1">
        <f t="shared" si="927"/>
        <v>6</v>
      </c>
      <c r="T5876" s="1" t="str">
        <f t="shared" si="928"/>
        <v>Off-Peak</v>
      </c>
    </row>
    <row r="5877" spans="1:20" x14ac:dyDescent="0.25">
      <c r="A5877" s="85">
        <v>45171.08333331938</v>
      </c>
      <c r="B5877" s="1">
        <v>9</v>
      </c>
      <c r="C5877" s="1">
        <v>2</v>
      </c>
      <c r="D5877" s="1">
        <v>3</v>
      </c>
      <c r="E5877" s="1" t="str">
        <f t="shared" si="924"/>
        <v>Summer</v>
      </c>
      <c r="F5877" s="78">
        <v>0.75609999999999999</v>
      </c>
      <c r="G5877" s="79">
        <f t="shared" si="925"/>
        <v>1.4385283528631909</v>
      </c>
      <c r="J5877" s="78">
        <v>0</v>
      </c>
      <c r="K5877" s="80">
        <f t="shared" si="926"/>
        <v>0</v>
      </c>
      <c r="L5877" s="68" t="str">
        <f t="shared" si="919"/>
        <v>Normal</v>
      </c>
      <c r="N5877" s="67">
        <f t="shared" si="920"/>
        <v>0</v>
      </c>
      <c r="O5877" s="67">
        <f t="shared" si="921"/>
        <v>0</v>
      </c>
      <c r="P5877" s="81">
        <f t="shared" si="922"/>
        <v>1.4385283528631909</v>
      </c>
      <c r="Q5877" s="81">
        <f t="shared" si="923"/>
        <v>1.4385283528631909</v>
      </c>
      <c r="S5877" s="1">
        <f t="shared" si="927"/>
        <v>6</v>
      </c>
      <c r="T5877" s="1" t="str">
        <f t="shared" si="928"/>
        <v>Off-Peak</v>
      </c>
    </row>
    <row r="5878" spans="1:20" x14ac:dyDescent="0.25">
      <c r="A5878" s="85">
        <v>45171.124999986045</v>
      </c>
      <c r="B5878" s="1">
        <v>9</v>
      </c>
      <c r="C5878" s="1">
        <v>2</v>
      </c>
      <c r="D5878" s="1">
        <v>4</v>
      </c>
      <c r="E5878" s="1" t="str">
        <f t="shared" si="924"/>
        <v>Summer</v>
      </c>
      <c r="F5878" s="78">
        <v>0.70299999999999996</v>
      </c>
      <c r="G5878" s="79">
        <f t="shared" si="925"/>
        <v>1.3375022246565575</v>
      </c>
      <c r="J5878" s="78">
        <v>0</v>
      </c>
      <c r="K5878" s="80">
        <f t="shared" si="926"/>
        <v>0</v>
      </c>
      <c r="L5878" s="68" t="str">
        <f t="shared" si="919"/>
        <v>Normal</v>
      </c>
      <c r="N5878" s="67">
        <f t="shared" si="920"/>
        <v>0</v>
      </c>
      <c r="O5878" s="67">
        <f t="shared" si="921"/>
        <v>0</v>
      </c>
      <c r="P5878" s="81">
        <f t="shared" si="922"/>
        <v>1.3375022246565575</v>
      </c>
      <c r="Q5878" s="81">
        <f t="shared" si="923"/>
        <v>1.3375022246565575</v>
      </c>
      <c r="S5878" s="1">
        <f t="shared" si="927"/>
        <v>6</v>
      </c>
      <c r="T5878" s="1" t="str">
        <f t="shared" si="928"/>
        <v>Off-Peak</v>
      </c>
    </row>
    <row r="5879" spans="1:20" x14ac:dyDescent="0.25">
      <c r="A5879" s="85">
        <v>45171.166666652709</v>
      </c>
      <c r="B5879" s="1">
        <v>9</v>
      </c>
      <c r="C5879" s="1">
        <v>2</v>
      </c>
      <c r="D5879" s="1">
        <v>5</v>
      </c>
      <c r="E5879" s="1" t="str">
        <f t="shared" si="924"/>
        <v>Summer</v>
      </c>
      <c r="F5879" s="78">
        <v>0.66800000000000004</v>
      </c>
      <c r="G5879" s="79">
        <f t="shared" si="925"/>
        <v>1.2709124979666864</v>
      </c>
      <c r="J5879" s="78">
        <v>0</v>
      </c>
      <c r="K5879" s="80">
        <f t="shared" si="926"/>
        <v>0</v>
      </c>
      <c r="L5879" s="68" t="str">
        <f t="shared" si="919"/>
        <v>Normal</v>
      </c>
      <c r="N5879" s="67">
        <f t="shared" si="920"/>
        <v>0</v>
      </c>
      <c r="O5879" s="67">
        <f t="shared" si="921"/>
        <v>0</v>
      </c>
      <c r="P5879" s="81">
        <f t="shared" si="922"/>
        <v>1.2709124979666864</v>
      </c>
      <c r="Q5879" s="81">
        <f t="shared" si="923"/>
        <v>1.2709124979666864</v>
      </c>
      <c r="S5879" s="1">
        <f t="shared" si="927"/>
        <v>6</v>
      </c>
      <c r="T5879" s="1" t="str">
        <f t="shared" si="928"/>
        <v>Off-Peak</v>
      </c>
    </row>
    <row r="5880" spans="1:20" x14ac:dyDescent="0.25">
      <c r="A5880" s="85">
        <v>45171.208333319373</v>
      </c>
      <c r="B5880" s="1">
        <v>9</v>
      </c>
      <c r="C5880" s="1">
        <v>2</v>
      </c>
      <c r="D5880" s="1">
        <v>6</v>
      </c>
      <c r="E5880" s="1" t="str">
        <f t="shared" si="924"/>
        <v>Summer</v>
      </c>
      <c r="F5880" s="78">
        <v>0.65239999999999998</v>
      </c>
      <c r="G5880" s="79">
        <f t="shared" si="925"/>
        <v>1.2412325054992008</v>
      </c>
      <c r="J5880" s="78">
        <v>0</v>
      </c>
      <c r="K5880" s="80">
        <f t="shared" si="926"/>
        <v>0</v>
      </c>
      <c r="L5880" s="68" t="str">
        <f t="shared" si="919"/>
        <v>Normal</v>
      </c>
      <c r="N5880" s="67">
        <f t="shared" si="920"/>
        <v>0</v>
      </c>
      <c r="O5880" s="67">
        <f t="shared" si="921"/>
        <v>0</v>
      </c>
      <c r="P5880" s="81">
        <f t="shared" si="922"/>
        <v>1.2412325054992008</v>
      </c>
      <c r="Q5880" s="81">
        <f t="shared" si="923"/>
        <v>1.2412325054992008</v>
      </c>
      <c r="S5880" s="1">
        <f t="shared" si="927"/>
        <v>6</v>
      </c>
      <c r="T5880" s="1" t="str">
        <f t="shared" si="928"/>
        <v>Off-Peak</v>
      </c>
    </row>
    <row r="5881" spans="1:20" x14ac:dyDescent="0.25">
      <c r="A5881" s="85">
        <v>45171.249999986037</v>
      </c>
      <c r="B5881" s="1">
        <v>9</v>
      </c>
      <c r="C5881" s="1">
        <v>2</v>
      </c>
      <c r="D5881" s="1">
        <v>7</v>
      </c>
      <c r="E5881" s="1" t="str">
        <f t="shared" si="924"/>
        <v>Summer</v>
      </c>
      <c r="F5881" s="78">
        <v>0.65480000000000005</v>
      </c>
      <c r="G5881" s="79">
        <f t="shared" si="925"/>
        <v>1.2457986581865064</v>
      </c>
      <c r="J5881" s="78">
        <v>0.65765399999999996</v>
      </c>
      <c r="K5881" s="80">
        <f t="shared" si="926"/>
        <v>0.65765399999999996</v>
      </c>
      <c r="L5881" s="68" t="str">
        <f t="shared" si="919"/>
        <v>Normal</v>
      </c>
      <c r="N5881" s="67">
        <f t="shared" si="920"/>
        <v>0</v>
      </c>
      <c r="O5881" s="67">
        <f t="shared" si="921"/>
        <v>0.65765399999999996</v>
      </c>
      <c r="P5881" s="81">
        <f t="shared" si="922"/>
        <v>0.58814465818650641</v>
      </c>
      <c r="Q5881" s="81">
        <f t="shared" si="923"/>
        <v>0.58814465818650641</v>
      </c>
      <c r="S5881" s="1">
        <f t="shared" si="927"/>
        <v>6</v>
      </c>
      <c r="T5881" s="1" t="str">
        <f t="shared" si="928"/>
        <v>Off-Peak</v>
      </c>
    </row>
    <row r="5882" spans="1:20" x14ac:dyDescent="0.25">
      <c r="A5882" s="85">
        <v>45171.291666652702</v>
      </c>
      <c r="B5882" s="1">
        <v>9</v>
      </c>
      <c r="C5882" s="1">
        <v>2</v>
      </c>
      <c r="D5882" s="1">
        <v>8</v>
      </c>
      <c r="E5882" s="1" t="str">
        <f t="shared" si="924"/>
        <v>Summer</v>
      </c>
      <c r="F5882" s="78">
        <v>0.70930000000000004</v>
      </c>
      <c r="G5882" s="79">
        <f t="shared" si="925"/>
        <v>1.3494883754607345</v>
      </c>
      <c r="J5882" s="78">
        <v>1.47536</v>
      </c>
      <c r="K5882" s="80">
        <f t="shared" si="926"/>
        <v>1.47536</v>
      </c>
      <c r="L5882" s="68" t="str">
        <f t="shared" si="919"/>
        <v>Normal</v>
      </c>
      <c r="N5882" s="67">
        <f t="shared" si="920"/>
        <v>0.12587162453926548</v>
      </c>
      <c r="O5882" s="67">
        <f t="shared" si="921"/>
        <v>1.3494883754607345</v>
      </c>
      <c r="P5882" s="81">
        <f t="shared" si="922"/>
        <v>0</v>
      </c>
      <c r="Q5882" s="81">
        <f t="shared" si="923"/>
        <v>-0.12587162453926548</v>
      </c>
      <c r="S5882" s="1">
        <f t="shared" si="927"/>
        <v>6</v>
      </c>
      <c r="T5882" s="1" t="str">
        <f t="shared" si="928"/>
        <v>Off-Peak</v>
      </c>
    </row>
    <row r="5883" spans="1:20" x14ac:dyDescent="0.25">
      <c r="A5883" s="85">
        <v>45171.333333319366</v>
      </c>
      <c r="B5883" s="1">
        <v>9</v>
      </c>
      <c r="C5883" s="1">
        <v>2</v>
      </c>
      <c r="D5883" s="1">
        <v>9</v>
      </c>
      <c r="E5883" s="1" t="str">
        <f t="shared" si="924"/>
        <v>Summer</v>
      </c>
      <c r="F5883" s="78">
        <v>0.82440000000000002</v>
      </c>
      <c r="G5883" s="79">
        <f t="shared" si="925"/>
        <v>1.5684734480894256</v>
      </c>
      <c r="J5883" s="78">
        <v>2.5936629999999998</v>
      </c>
      <c r="K5883" s="80">
        <f t="shared" si="926"/>
        <v>2.5936629999999998</v>
      </c>
      <c r="L5883" s="68" t="str">
        <f t="shared" si="919"/>
        <v>Normal</v>
      </c>
      <c r="N5883" s="67">
        <f t="shared" si="920"/>
        <v>1.0251895519105743</v>
      </c>
      <c r="O5883" s="67">
        <f t="shared" si="921"/>
        <v>1.5684734480894256</v>
      </c>
      <c r="P5883" s="81">
        <f t="shared" si="922"/>
        <v>0</v>
      </c>
      <c r="Q5883" s="81">
        <f t="shared" si="923"/>
        <v>-1.0251895519105743</v>
      </c>
      <c r="S5883" s="1">
        <f t="shared" si="927"/>
        <v>6</v>
      </c>
      <c r="T5883" s="1" t="str">
        <f t="shared" si="928"/>
        <v>Off-Peak</v>
      </c>
    </row>
    <row r="5884" spans="1:20" x14ac:dyDescent="0.25">
      <c r="A5884" s="85">
        <v>45171.37499998603</v>
      </c>
      <c r="B5884" s="1">
        <v>9</v>
      </c>
      <c r="C5884" s="1">
        <v>2</v>
      </c>
      <c r="D5884" s="1">
        <v>10</v>
      </c>
      <c r="E5884" s="1" t="str">
        <f t="shared" si="924"/>
        <v>Summer</v>
      </c>
      <c r="F5884" s="78">
        <v>0.97750000000000004</v>
      </c>
      <c r="G5884" s="79">
        <f t="shared" si="925"/>
        <v>1.8597559382671198</v>
      </c>
      <c r="J5884" s="78">
        <v>4.699033</v>
      </c>
      <c r="K5884" s="80">
        <f t="shared" si="926"/>
        <v>4.699033</v>
      </c>
      <c r="L5884" s="68" t="str">
        <f t="shared" si="919"/>
        <v>Normal</v>
      </c>
      <c r="N5884" s="67">
        <f t="shared" si="920"/>
        <v>2.8392770617328802</v>
      </c>
      <c r="O5884" s="67">
        <f t="shared" si="921"/>
        <v>1.8597559382671198</v>
      </c>
      <c r="P5884" s="81">
        <f t="shared" si="922"/>
        <v>0</v>
      </c>
      <c r="Q5884" s="81">
        <f t="shared" si="923"/>
        <v>-2.8392770617328802</v>
      </c>
      <c r="S5884" s="1">
        <f t="shared" si="927"/>
        <v>6</v>
      </c>
      <c r="T5884" s="1" t="str">
        <f t="shared" si="928"/>
        <v>Off-Peak</v>
      </c>
    </row>
    <row r="5885" spans="1:20" x14ac:dyDescent="0.25">
      <c r="A5885" s="85">
        <v>45171.416666652694</v>
      </c>
      <c r="B5885" s="1">
        <v>9</v>
      </c>
      <c r="C5885" s="1">
        <v>2</v>
      </c>
      <c r="D5885" s="1">
        <v>11</v>
      </c>
      <c r="E5885" s="1" t="str">
        <f t="shared" si="924"/>
        <v>Summer</v>
      </c>
      <c r="F5885" s="78">
        <v>1.159</v>
      </c>
      <c r="G5885" s="79">
        <f t="shared" si="925"/>
        <v>2.2050712352445951</v>
      </c>
      <c r="J5885" s="78">
        <v>5.297396</v>
      </c>
      <c r="K5885" s="80">
        <f t="shared" si="926"/>
        <v>5.297396</v>
      </c>
      <c r="L5885" s="68" t="str">
        <f t="shared" si="919"/>
        <v>Normal</v>
      </c>
      <c r="N5885" s="67">
        <f t="shared" si="920"/>
        <v>3.0923247647554049</v>
      </c>
      <c r="O5885" s="67">
        <f t="shared" si="921"/>
        <v>2.2050712352445951</v>
      </c>
      <c r="P5885" s="81">
        <f t="shared" si="922"/>
        <v>0</v>
      </c>
      <c r="Q5885" s="81">
        <f t="shared" si="923"/>
        <v>-3.0923247647554049</v>
      </c>
      <c r="S5885" s="1">
        <f t="shared" si="927"/>
        <v>6</v>
      </c>
      <c r="T5885" s="1" t="str">
        <f t="shared" si="928"/>
        <v>Off-Peak</v>
      </c>
    </row>
    <row r="5886" spans="1:20" x14ac:dyDescent="0.25">
      <c r="A5886" s="85">
        <v>45171.458333319359</v>
      </c>
      <c r="B5886" s="1">
        <v>9</v>
      </c>
      <c r="C5886" s="1">
        <v>2</v>
      </c>
      <c r="D5886" s="1">
        <v>12</v>
      </c>
      <c r="E5886" s="1" t="str">
        <f t="shared" si="924"/>
        <v>Summer</v>
      </c>
      <c r="F5886" s="78">
        <v>1.3651</v>
      </c>
      <c r="G5886" s="79">
        <f t="shared" si="925"/>
        <v>2.5971895972669516</v>
      </c>
      <c r="J5886" s="78">
        <v>4.9992610000000006</v>
      </c>
      <c r="K5886" s="80">
        <f t="shared" si="926"/>
        <v>4.9992610000000006</v>
      </c>
      <c r="L5886" s="68" t="str">
        <f t="shared" si="919"/>
        <v>Normal</v>
      </c>
      <c r="N5886" s="67">
        <f t="shared" si="920"/>
        <v>2.402071402733049</v>
      </c>
      <c r="O5886" s="67">
        <f t="shared" si="921"/>
        <v>2.5971895972669516</v>
      </c>
      <c r="P5886" s="81">
        <f t="shared" si="922"/>
        <v>0</v>
      </c>
      <c r="Q5886" s="81">
        <f t="shared" si="923"/>
        <v>-2.402071402733049</v>
      </c>
      <c r="S5886" s="1">
        <f t="shared" si="927"/>
        <v>6</v>
      </c>
      <c r="T5886" s="1" t="str">
        <f t="shared" si="928"/>
        <v>Off-Peak</v>
      </c>
    </row>
    <row r="5887" spans="1:20" x14ac:dyDescent="0.25">
      <c r="A5887" s="85">
        <v>45171.499999986023</v>
      </c>
      <c r="B5887" s="1">
        <v>9</v>
      </c>
      <c r="C5887" s="1">
        <v>2</v>
      </c>
      <c r="D5887" s="1">
        <v>13</v>
      </c>
      <c r="E5887" s="1" t="str">
        <f t="shared" si="924"/>
        <v>Summer</v>
      </c>
      <c r="F5887" s="78">
        <v>1.5885</v>
      </c>
      <c r="G5887" s="79">
        <f t="shared" si="925"/>
        <v>3.0222223099103016</v>
      </c>
      <c r="J5887" s="78">
        <v>4.8883919999999996</v>
      </c>
      <c r="K5887" s="80">
        <f t="shared" si="926"/>
        <v>4.8883919999999996</v>
      </c>
      <c r="L5887" s="68" t="str">
        <f t="shared" si="919"/>
        <v>Normal</v>
      </c>
      <c r="N5887" s="67">
        <f t="shared" si="920"/>
        <v>1.866169690089698</v>
      </c>
      <c r="O5887" s="67">
        <f t="shared" si="921"/>
        <v>3.0222223099103016</v>
      </c>
      <c r="P5887" s="81">
        <f t="shared" si="922"/>
        <v>0</v>
      </c>
      <c r="Q5887" s="81">
        <f t="shared" si="923"/>
        <v>-1.866169690089698</v>
      </c>
      <c r="S5887" s="1">
        <f t="shared" si="927"/>
        <v>6</v>
      </c>
      <c r="T5887" s="1" t="str">
        <f t="shared" si="928"/>
        <v>Off-Peak</v>
      </c>
    </row>
    <row r="5888" spans="1:20" x14ac:dyDescent="0.25">
      <c r="A5888" s="85">
        <v>45171.541666652687</v>
      </c>
      <c r="B5888" s="1">
        <v>9</v>
      </c>
      <c r="C5888" s="1">
        <v>2</v>
      </c>
      <c r="D5888" s="1">
        <v>14</v>
      </c>
      <c r="E5888" s="1" t="str">
        <f t="shared" si="924"/>
        <v>Summer</v>
      </c>
      <c r="F5888" s="78">
        <v>1.8009999999999999</v>
      </c>
      <c r="G5888" s="79">
        <f t="shared" si="925"/>
        <v>3.4265170790988058</v>
      </c>
      <c r="J5888" s="78">
        <v>4.1683000000000003</v>
      </c>
      <c r="K5888" s="80">
        <f t="shared" si="926"/>
        <v>4.1683000000000003</v>
      </c>
      <c r="L5888" s="68" t="str">
        <f t="shared" si="919"/>
        <v>Normal</v>
      </c>
      <c r="N5888" s="67">
        <f t="shared" si="920"/>
        <v>0.74178292090119458</v>
      </c>
      <c r="O5888" s="67">
        <f t="shared" si="921"/>
        <v>3.4265170790988058</v>
      </c>
      <c r="P5888" s="81">
        <f t="shared" si="922"/>
        <v>0</v>
      </c>
      <c r="Q5888" s="81">
        <f t="shared" si="923"/>
        <v>-0.74178292090119458</v>
      </c>
      <c r="S5888" s="1">
        <f t="shared" si="927"/>
        <v>6</v>
      </c>
      <c r="T5888" s="1" t="str">
        <f t="shared" si="928"/>
        <v>Off-Peak</v>
      </c>
    </row>
    <row r="5889" spans="1:20" x14ac:dyDescent="0.25">
      <c r="A5889" s="85">
        <v>45171.583333319351</v>
      </c>
      <c r="B5889" s="1">
        <v>9</v>
      </c>
      <c r="C5889" s="1">
        <v>2</v>
      </c>
      <c r="D5889" s="1">
        <v>15</v>
      </c>
      <c r="E5889" s="1" t="str">
        <f t="shared" si="924"/>
        <v>Summer</v>
      </c>
      <c r="F5889" s="78">
        <v>1.972</v>
      </c>
      <c r="G5889" s="79">
        <f t="shared" si="925"/>
        <v>3.7518554580693197</v>
      </c>
      <c r="J5889" s="78">
        <v>4.3517950000000001</v>
      </c>
      <c r="K5889" s="80">
        <f t="shared" si="926"/>
        <v>4.3517950000000001</v>
      </c>
      <c r="L5889" s="68" t="str">
        <f t="shared" si="919"/>
        <v>Normal</v>
      </c>
      <c r="N5889" s="67">
        <f t="shared" si="920"/>
        <v>0.59993954193068033</v>
      </c>
      <c r="O5889" s="67">
        <f t="shared" si="921"/>
        <v>3.7518554580693197</v>
      </c>
      <c r="P5889" s="81">
        <f t="shared" si="922"/>
        <v>0</v>
      </c>
      <c r="Q5889" s="81">
        <f t="shared" si="923"/>
        <v>-0.59993954193068033</v>
      </c>
      <c r="S5889" s="1">
        <f t="shared" si="927"/>
        <v>6</v>
      </c>
      <c r="T5889" s="1" t="str">
        <f t="shared" si="928"/>
        <v>Off-Peak</v>
      </c>
    </row>
    <row r="5890" spans="1:20" x14ac:dyDescent="0.25">
      <c r="A5890" s="85">
        <v>45171.624999986016</v>
      </c>
      <c r="B5890" s="1">
        <v>9</v>
      </c>
      <c r="C5890" s="1">
        <v>2</v>
      </c>
      <c r="D5890" s="1">
        <v>16</v>
      </c>
      <c r="E5890" s="1" t="str">
        <f t="shared" si="924"/>
        <v>Summer</v>
      </c>
      <c r="F5890" s="78">
        <v>2.1331000000000002</v>
      </c>
      <c r="G5890" s="79">
        <f t="shared" si="925"/>
        <v>4.0583584572046991</v>
      </c>
      <c r="J5890" s="78">
        <v>3.1817790000000001</v>
      </c>
      <c r="K5890" s="80">
        <f t="shared" si="926"/>
        <v>3.1817790000000001</v>
      </c>
      <c r="L5890" s="68" t="str">
        <f t="shared" si="919"/>
        <v>Normal</v>
      </c>
      <c r="N5890" s="67">
        <f t="shared" si="920"/>
        <v>0</v>
      </c>
      <c r="O5890" s="67">
        <f t="shared" si="921"/>
        <v>3.1817790000000001</v>
      </c>
      <c r="P5890" s="81">
        <f t="shared" si="922"/>
        <v>0.87657945720469899</v>
      </c>
      <c r="Q5890" s="81">
        <f t="shared" si="923"/>
        <v>0.87657945720469899</v>
      </c>
      <c r="S5890" s="1">
        <f t="shared" si="927"/>
        <v>6</v>
      </c>
      <c r="T5890" s="1" t="str">
        <f t="shared" si="928"/>
        <v>Off-Peak</v>
      </c>
    </row>
    <row r="5891" spans="1:20" x14ac:dyDescent="0.25">
      <c r="A5891" s="85">
        <v>45171.66666665268</v>
      </c>
      <c r="B5891" s="1">
        <v>9</v>
      </c>
      <c r="C5891" s="1">
        <v>2</v>
      </c>
      <c r="D5891" s="1">
        <v>17</v>
      </c>
      <c r="E5891" s="1" t="str">
        <f t="shared" si="924"/>
        <v>Summer</v>
      </c>
      <c r="F5891" s="78">
        <v>2.2222</v>
      </c>
      <c r="G5891" s="79">
        <f t="shared" si="925"/>
        <v>4.2278768757209138</v>
      </c>
      <c r="J5891" s="78">
        <v>1.765541</v>
      </c>
      <c r="K5891" s="80">
        <f t="shared" si="926"/>
        <v>1.765541</v>
      </c>
      <c r="L5891" s="68" t="str">
        <f t="shared" si="919"/>
        <v>Normal</v>
      </c>
      <c r="N5891" s="67">
        <f t="shared" si="920"/>
        <v>0</v>
      </c>
      <c r="O5891" s="67">
        <f t="shared" si="921"/>
        <v>1.765541</v>
      </c>
      <c r="P5891" s="81">
        <f t="shared" si="922"/>
        <v>2.4623358757209139</v>
      </c>
      <c r="Q5891" s="81">
        <f t="shared" si="923"/>
        <v>2.4623358757209139</v>
      </c>
      <c r="S5891" s="1">
        <f t="shared" si="927"/>
        <v>6</v>
      </c>
      <c r="T5891" s="1" t="str">
        <f t="shared" si="928"/>
        <v>Off-Peak</v>
      </c>
    </row>
    <row r="5892" spans="1:20" x14ac:dyDescent="0.25">
      <c r="A5892" s="85">
        <v>45171.708333319344</v>
      </c>
      <c r="B5892" s="1">
        <v>9</v>
      </c>
      <c r="C5892" s="1">
        <v>2</v>
      </c>
      <c r="D5892" s="1">
        <v>18</v>
      </c>
      <c r="E5892" s="1" t="str">
        <f t="shared" si="924"/>
        <v>Summer</v>
      </c>
      <c r="F5892" s="78">
        <v>2.2029999999999998</v>
      </c>
      <c r="G5892" s="79">
        <f t="shared" si="925"/>
        <v>4.1913476542224704</v>
      </c>
      <c r="J5892" s="78">
        <v>0.423651</v>
      </c>
      <c r="K5892" s="80">
        <f t="shared" si="926"/>
        <v>0.423651</v>
      </c>
      <c r="L5892" s="68" t="str">
        <f t="shared" si="919"/>
        <v>Normal</v>
      </c>
      <c r="N5892" s="67">
        <f t="shared" si="920"/>
        <v>0</v>
      </c>
      <c r="O5892" s="67">
        <f t="shared" si="921"/>
        <v>0.423651</v>
      </c>
      <c r="P5892" s="81">
        <f t="shared" si="922"/>
        <v>3.7676966542224704</v>
      </c>
      <c r="Q5892" s="81">
        <f t="shared" si="923"/>
        <v>3.7676966542224704</v>
      </c>
      <c r="S5892" s="1">
        <f t="shared" si="927"/>
        <v>6</v>
      </c>
      <c r="T5892" s="1" t="str">
        <f t="shared" si="928"/>
        <v>Off-Peak</v>
      </c>
    </row>
    <row r="5893" spans="1:20" x14ac:dyDescent="0.25">
      <c r="A5893" s="85">
        <v>45171.749999986008</v>
      </c>
      <c r="B5893" s="1">
        <v>9</v>
      </c>
      <c r="C5893" s="1">
        <v>2</v>
      </c>
      <c r="D5893" s="1">
        <v>19</v>
      </c>
      <c r="E5893" s="1" t="str">
        <f t="shared" si="924"/>
        <v>Summer</v>
      </c>
      <c r="F5893" s="78">
        <v>2.0501</v>
      </c>
      <c r="G5893" s="79">
        <f t="shared" si="925"/>
        <v>3.9004456767687183</v>
      </c>
      <c r="J5893" s="78">
        <v>0</v>
      </c>
      <c r="K5893" s="80">
        <f t="shared" si="926"/>
        <v>0</v>
      </c>
      <c r="L5893" s="68" t="str">
        <f t="shared" si="919"/>
        <v>Normal</v>
      </c>
      <c r="N5893" s="67">
        <f t="shared" si="920"/>
        <v>0</v>
      </c>
      <c r="O5893" s="67">
        <f t="shared" si="921"/>
        <v>0</v>
      </c>
      <c r="P5893" s="81">
        <f t="shared" si="922"/>
        <v>3.9004456767687183</v>
      </c>
      <c r="Q5893" s="81">
        <f t="shared" si="923"/>
        <v>3.9004456767687183</v>
      </c>
      <c r="S5893" s="1">
        <f t="shared" si="927"/>
        <v>6</v>
      </c>
      <c r="T5893" s="1" t="str">
        <f t="shared" si="928"/>
        <v>Off-Peak</v>
      </c>
    </row>
    <row r="5894" spans="1:20" x14ac:dyDescent="0.25">
      <c r="A5894" s="85">
        <v>45171.791666652673</v>
      </c>
      <c r="B5894" s="1">
        <v>9</v>
      </c>
      <c r="C5894" s="1">
        <v>2</v>
      </c>
      <c r="D5894" s="1">
        <v>20</v>
      </c>
      <c r="E5894" s="1" t="str">
        <f t="shared" si="924"/>
        <v>Summer</v>
      </c>
      <c r="F5894" s="78">
        <v>1.8557999999999999</v>
      </c>
      <c r="G5894" s="79">
        <f t="shared" si="925"/>
        <v>3.5307775654589468</v>
      </c>
      <c r="J5894" s="78">
        <v>0</v>
      </c>
      <c r="K5894" s="80">
        <f t="shared" si="926"/>
        <v>0</v>
      </c>
      <c r="L5894" s="68" t="str">
        <f t="shared" si="919"/>
        <v>Normal</v>
      </c>
      <c r="N5894" s="67">
        <f t="shared" si="920"/>
        <v>0</v>
      </c>
      <c r="O5894" s="67">
        <f t="shared" si="921"/>
        <v>0</v>
      </c>
      <c r="P5894" s="81">
        <f t="shared" si="922"/>
        <v>3.5307775654589468</v>
      </c>
      <c r="Q5894" s="81">
        <f t="shared" si="923"/>
        <v>3.5307775654589468</v>
      </c>
      <c r="S5894" s="1">
        <f t="shared" si="927"/>
        <v>6</v>
      </c>
      <c r="T5894" s="1" t="str">
        <f t="shared" si="928"/>
        <v>Off-Peak</v>
      </c>
    </row>
    <row r="5895" spans="1:20" x14ac:dyDescent="0.25">
      <c r="A5895" s="85">
        <v>45171.833333319337</v>
      </c>
      <c r="B5895" s="1">
        <v>9</v>
      </c>
      <c r="C5895" s="1">
        <v>2</v>
      </c>
      <c r="D5895" s="1">
        <v>21</v>
      </c>
      <c r="E5895" s="1" t="str">
        <f t="shared" si="924"/>
        <v>Summer</v>
      </c>
      <c r="F5895" s="78">
        <v>1.7353000000000001</v>
      </c>
      <c r="G5895" s="79">
        <f t="shared" si="925"/>
        <v>3.3015186492838189</v>
      </c>
      <c r="J5895" s="78">
        <v>0</v>
      </c>
      <c r="K5895" s="80">
        <f t="shared" si="926"/>
        <v>0</v>
      </c>
      <c r="L5895" s="68" t="str">
        <f t="shared" si="919"/>
        <v>Normal</v>
      </c>
      <c r="N5895" s="67">
        <f t="shared" si="920"/>
        <v>0</v>
      </c>
      <c r="O5895" s="67">
        <f t="shared" si="921"/>
        <v>0</v>
      </c>
      <c r="P5895" s="81">
        <f t="shared" si="922"/>
        <v>3.3015186492838189</v>
      </c>
      <c r="Q5895" s="81">
        <f t="shared" si="923"/>
        <v>3.3015186492838189</v>
      </c>
      <c r="S5895" s="1">
        <f t="shared" si="927"/>
        <v>6</v>
      </c>
      <c r="T5895" s="1" t="str">
        <f t="shared" si="928"/>
        <v>Off-Peak</v>
      </c>
    </row>
    <row r="5896" spans="1:20" x14ac:dyDescent="0.25">
      <c r="A5896" s="85">
        <v>45171.874999986001</v>
      </c>
      <c r="B5896" s="1">
        <v>9</v>
      </c>
      <c r="C5896" s="1">
        <v>2</v>
      </c>
      <c r="D5896" s="1">
        <v>22</v>
      </c>
      <c r="E5896" s="1" t="str">
        <f t="shared" si="924"/>
        <v>Summer</v>
      </c>
      <c r="F5896" s="78">
        <v>1.6102000000000001</v>
      </c>
      <c r="G5896" s="79">
        <f t="shared" si="925"/>
        <v>3.0635079404580217</v>
      </c>
      <c r="J5896" s="78">
        <v>0</v>
      </c>
      <c r="K5896" s="80">
        <f t="shared" si="926"/>
        <v>0</v>
      </c>
      <c r="L5896" s="68" t="str">
        <f t="shared" si="919"/>
        <v>Normal</v>
      </c>
      <c r="N5896" s="67">
        <f t="shared" si="920"/>
        <v>0</v>
      </c>
      <c r="O5896" s="67">
        <f t="shared" si="921"/>
        <v>0</v>
      </c>
      <c r="P5896" s="81">
        <f t="shared" si="922"/>
        <v>3.0635079404580217</v>
      </c>
      <c r="Q5896" s="81">
        <f t="shared" si="923"/>
        <v>3.0635079404580217</v>
      </c>
      <c r="S5896" s="1">
        <f t="shared" si="927"/>
        <v>6</v>
      </c>
      <c r="T5896" s="1" t="str">
        <f t="shared" si="928"/>
        <v>Off-Peak</v>
      </c>
    </row>
    <row r="5897" spans="1:20" x14ac:dyDescent="0.25">
      <c r="A5897" s="85">
        <v>45171.916666652665</v>
      </c>
      <c r="B5897" s="1">
        <v>9</v>
      </c>
      <c r="C5897" s="1">
        <v>2</v>
      </c>
      <c r="D5897" s="1">
        <v>23</v>
      </c>
      <c r="E5897" s="1" t="str">
        <f t="shared" si="924"/>
        <v>Summer</v>
      </c>
      <c r="F5897" s="78">
        <v>1.4681</v>
      </c>
      <c r="G5897" s="79">
        <f t="shared" si="925"/>
        <v>2.7931536500971439</v>
      </c>
      <c r="J5897" s="78">
        <v>0</v>
      </c>
      <c r="K5897" s="80">
        <f t="shared" si="926"/>
        <v>0</v>
      </c>
      <c r="L5897" s="68" t="str">
        <f t="shared" si="919"/>
        <v>Normal</v>
      </c>
      <c r="N5897" s="67">
        <f t="shared" si="920"/>
        <v>0</v>
      </c>
      <c r="O5897" s="67">
        <f t="shared" si="921"/>
        <v>0</v>
      </c>
      <c r="P5897" s="81">
        <f t="shared" si="922"/>
        <v>2.7931536500971439</v>
      </c>
      <c r="Q5897" s="81">
        <f t="shared" si="923"/>
        <v>2.7931536500971439</v>
      </c>
      <c r="S5897" s="1">
        <f t="shared" si="927"/>
        <v>6</v>
      </c>
      <c r="T5897" s="1" t="str">
        <f t="shared" si="928"/>
        <v>Off-Peak</v>
      </c>
    </row>
    <row r="5898" spans="1:20" x14ac:dyDescent="0.25">
      <c r="A5898" s="85">
        <v>45171.95833331933</v>
      </c>
      <c r="B5898" s="1">
        <v>9</v>
      </c>
      <c r="C5898" s="1">
        <v>3</v>
      </c>
      <c r="D5898" s="1">
        <v>0</v>
      </c>
      <c r="E5898" s="1" t="str">
        <f t="shared" si="924"/>
        <v>Summer</v>
      </c>
      <c r="F5898" s="78">
        <v>1.3089</v>
      </c>
      <c r="G5898" s="79">
        <f t="shared" si="925"/>
        <v>2.4902655218392153</v>
      </c>
      <c r="J5898" s="78">
        <v>0</v>
      </c>
      <c r="K5898" s="80">
        <f t="shared" si="926"/>
        <v>0</v>
      </c>
      <c r="L5898" s="68" t="str">
        <f t="shared" si="919"/>
        <v>Normal</v>
      </c>
      <c r="N5898" s="67">
        <f t="shared" si="920"/>
        <v>0</v>
      </c>
      <c r="O5898" s="67">
        <f t="shared" si="921"/>
        <v>0</v>
      </c>
      <c r="P5898" s="81">
        <f t="shared" si="922"/>
        <v>2.4902655218392153</v>
      </c>
      <c r="Q5898" s="81">
        <f t="shared" si="923"/>
        <v>2.4902655218392153</v>
      </c>
      <c r="S5898" s="1">
        <f t="shared" si="927"/>
        <v>6</v>
      </c>
      <c r="T5898" s="1" t="str">
        <f t="shared" si="928"/>
        <v>Off-Peak</v>
      </c>
    </row>
    <row r="5899" spans="1:20" x14ac:dyDescent="0.25">
      <c r="A5899" s="85">
        <v>45171.999999985994</v>
      </c>
      <c r="B5899" s="1">
        <v>9</v>
      </c>
      <c r="C5899" s="1">
        <v>3</v>
      </c>
      <c r="D5899" s="1">
        <v>1</v>
      </c>
      <c r="E5899" s="1" t="str">
        <f t="shared" si="924"/>
        <v>Summer</v>
      </c>
      <c r="F5899" s="78">
        <v>1.1569</v>
      </c>
      <c r="G5899" s="79">
        <f t="shared" si="925"/>
        <v>2.201075851643203</v>
      </c>
      <c r="J5899" s="78">
        <v>0</v>
      </c>
      <c r="K5899" s="80">
        <f t="shared" si="926"/>
        <v>0</v>
      </c>
      <c r="L5899" s="68" t="str">
        <f t="shared" si="919"/>
        <v>Normal</v>
      </c>
      <c r="N5899" s="67">
        <f t="shared" si="920"/>
        <v>0</v>
      </c>
      <c r="O5899" s="67">
        <f t="shared" si="921"/>
        <v>0</v>
      </c>
      <c r="P5899" s="81">
        <f t="shared" si="922"/>
        <v>2.201075851643203</v>
      </c>
      <c r="Q5899" s="81">
        <f t="shared" si="923"/>
        <v>2.201075851643203</v>
      </c>
      <c r="S5899" s="1">
        <f t="shared" si="927"/>
        <v>7</v>
      </c>
      <c r="T5899" s="1" t="str">
        <f t="shared" si="928"/>
        <v>Off-Peak</v>
      </c>
    </row>
    <row r="5900" spans="1:20" x14ac:dyDescent="0.25">
      <c r="A5900" s="85">
        <v>45172.041666652658</v>
      </c>
      <c r="B5900" s="1">
        <v>9</v>
      </c>
      <c r="C5900" s="1">
        <v>3</v>
      </c>
      <c r="D5900" s="1">
        <v>2</v>
      </c>
      <c r="E5900" s="1" t="str">
        <f t="shared" si="924"/>
        <v>Summer</v>
      </c>
      <c r="F5900" s="78">
        <v>1.0327</v>
      </c>
      <c r="G5900" s="79">
        <f t="shared" si="925"/>
        <v>1.9647774500751451</v>
      </c>
      <c r="J5900" s="78">
        <v>0</v>
      </c>
      <c r="K5900" s="80">
        <f t="shared" si="926"/>
        <v>0</v>
      </c>
      <c r="L5900" s="68" t="str">
        <f t="shared" si="919"/>
        <v>Normal</v>
      </c>
      <c r="N5900" s="67">
        <f t="shared" si="920"/>
        <v>0</v>
      </c>
      <c r="O5900" s="67">
        <f t="shared" si="921"/>
        <v>0</v>
      </c>
      <c r="P5900" s="81">
        <f t="shared" si="922"/>
        <v>1.9647774500751451</v>
      </c>
      <c r="Q5900" s="81">
        <f t="shared" si="923"/>
        <v>1.9647774500751451</v>
      </c>
      <c r="S5900" s="1">
        <f t="shared" si="927"/>
        <v>7</v>
      </c>
      <c r="T5900" s="1" t="str">
        <f t="shared" si="928"/>
        <v>Off-Peak</v>
      </c>
    </row>
    <row r="5901" spans="1:20" x14ac:dyDescent="0.25">
      <c r="A5901" s="85">
        <v>45172.083333319322</v>
      </c>
      <c r="B5901" s="1">
        <v>9</v>
      </c>
      <c r="C5901" s="1">
        <v>3</v>
      </c>
      <c r="D5901" s="1">
        <v>3</v>
      </c>
      <c r="E5901" s="1" t="str">
        <f t="shared" si="924"/>
        <v>Summer</v>
      </c>
      <c r="F5901" s="78">
        <v>0.94130000000000003</v>
      </c>
      <c r="G5901" s="79">
        <f t="shared" si="925"/>
        <v>1.7908831352335957</v>
      </c>
      <c r="J5901" s="78">
        <v>0</v>
      </c>
      <c r="K5901" s="80">
        <f t="shared" si="926"/>
        <v>0</v>
      </c>
      <c r="L5901" s="68" t="str">
        <f t="shared" si="919"/>
        <v>Normal</v>
      </c>
      <c r="N5901" s="67">
        <f t="shared" si="920"/>
        <v>0</v>
      </c>
      <c r="O5901" s="67">
        <f t="shared" si="921"/>
        <v>0</v>
      </c>
      <c r="P5901" s="81">
        <f t="shared" si="922"/>
        <v>1.7908831352335957</v>
      </c>
      <c r="Q5901" s="81">
        <f t="shared" si="923"/>
        <v>1.7908831352335957</v>
      </c>
      <c r="S5901" s="1">
        <f t="shared" si="927"/>
        <v>7</v>
      </c>
      <c r="T5901" s="1" t="str">
        <f t="shared" si="928"/>
        <v>Off-Peak</v>
      </c>
    </row>
    <row r="5902" spans="1:20" x14ac:dyDescent="0.25">
      <c r="A5902" s="85">
        <v>45172.124999985987</v>
      </c>
      <c r="B5902" s="1">
        <v>9</v>
      </c>
      <c r="C5902" s="1">
        <v>3</v>
      </c>
      <c r="D5902" s="1">
        <v>4</v>
      </c>
      <c r="E5902" s="1" t="str">
        <f t="shared" si="924"/>
        <v>Summer</v>
      </c>
      <c r="F5902" s="78">
        <v>0.86970000000000003</v>
      </c>
      <c r="G5902" s="79">
        <f t="shared" si="925"/>
        <v>1.6546595800623161</v>
      </c>
      <c r="J5902" s="78">
        <v>0</v>
      </c>
      <c r="K5902" s="80">
        <f t="shared" si="926"/>
        <v>0</v>
      </c>
      <c r="L5902" s="68" t="str">
        <f t="shared" si="919"/>
        <v>Normal</v>
      </c>
      <c r="N5902" s="67">
        <f t="shared" si="920"/>
        <v>0</v>
      </c>
      <c r="O5902" s="67">
        <f t="shared" si="921"/>
        <v>0</v>
      </c>
      <c r="P5902" s="81">
        <f t="shared" si="922"/>
        <v>1.6546595800623161</v>
      </c>
      <c r="Q5902" s="81">
        <f t="shared" si="923"/>
        <v>1.6546595800623161</v>
      </c>
      <c r="S5902" s="1">
        <f t="shared" si="927"/>
        <v>7</v>
      </c>
      <c r="T5902" s="1" t="str">
        <f t="shared" si="928"/>
        <v>Off-Peak</v>
      </c>
    </row>
    <row r="5903" spans="1:20" x14ac:dyDescent="0.25">
      <c r="A5903" s="85">
        <v>45172.166666652651</v>
      </c>
      <c r="B5903" s="1">
        <v>9</v>
      </c>
      <c r="C5903" s="1">
        <v>3</v>
      </c>
      <c r="D5903" s="1">
        <v>5</v>
      </c>
      <c r="E5903" s="1" t="str">
        <f t="shared" si="924"/>
        <v>Summer</v>
      </c>
      <c r="F5903" s="78">
        <v>0.81520000000000004</v>
      </c>
      <c r="G5903" s="79">
        <f t="shared" si="925"/>
        <v>1.5509698627880881</v>
      </c>
      <c r="J5903" s="78">
        <v>0</v>
      </c>
      <c r="K5903" s="80">
        <f t="shared" si="926"/>
        <v>0</v>
      </c>
      <c r="L5903" s="68" t="str">
        <f t="shared" si="919"/>
        <v>Normal</v>
      </c>
      <c r="N5903" s="67">
        <f t="shared" si="920"/>
        <v>0</v>
      </c>
      <c r="O5903" s="67">
        <f t="shared" si="921"/>
        <v>0</v>
      </c>
      <c r="P5903" s="81">
        <f t="shared" si="922"/>
        <v>1.5509698627880881</v>
      </c>
      <c r="Q5903" s="81">
        <f t="shared" si="923"/>
        <v>1.5509698627880881</v>
      </c>
      <c r="S5903" s="1">
        <f t="shared" si="927"/>
        <v>7</v>
      </c>
      <c r="T5903" s="1" t="str">
        <f t="shared" si="928"/>
        <v>Off-Peak</v>
      </c>
    </row>
    <row r="5904" spans="1:20" x14ac:dyDescent="0.25">
      <c r="A5904" s="85">
        <v>45172.208333319315</v>
      </c>
      <c r="B5904" s="1">
        <v>9</v>
      </c>
      <c r="C5904" s="1">
        <v>3</v>
      </c>
      <c r="D5904" s="1">
        <v>6</v>
      </c>
      <c r="E5904" s="1" t="str">
        <f t="shared" si="924"/>
        <v>Summer</v>
      </c>
      <c r="F5904" s="78">
        <v>0.78249999999999997</v>
      </c>
      <c r="G5904" s="79">
        <f t="shared" si="925"/>
        <v>1.4887560324235509</v>
      </c>
      <c r="J5904" s="78">
        <v>0</v>
      </c>
      <c r="K5904" s="80">
        <f t="shared" si="926"/>
        <v>0</v>
      </c>
      <c r="L5904" s="68" t="str">
        <f t="shared" si="919"/>
        <v>Normal</v>
      </c>
      <c r="N5904" s="67">
        <f t="shared" si="920"/>
        <v>0</v>
      </c>
      <c r="O5904" s="67">
        <f t="shared" si="921"/>
        <v>0</v>
      </c>
      <c r="P5904" s="81">
        <f t="shared" si="922"/>
        <v>1.4887560324235509</v>
      </c>
      <c r="Q5904" s="81">
        <f t="shared" si="923"/>
        <v>1.4887560324235509</v>
      </c>
      <c r="S5904" s="1">
        <f t="shared" si="927"/>
        <v>7</v>
      </c>
      <c r="T5904" s="1" t="str">
        <f t="shared" si="928"/>
        <v>Off-Peak</v>
      </c>
    </row>
    <row r="5905" spans="1:20" x14ac:dyDescent="0.25">
      <c r="A5905" s="85">
        <v>45172.249999985979</v>
      </c>
      <c r="B5905" s="1">
        <v>9</v>
      </c>
      <c r="C5905" s="1">
        <v>3</v>
      </c>
      <c r="D5905" s="1">
        <v>7</v>
      </c>
      <c r="E5905" s="1" t="str">
        <f t="shared" si="924"/>
        <v>Summer</v>
      </c>
      <c r="F5905" s="78">
        <v>0.77039999999999997</v>
      </c>
      <c r="G5905" s="79">
        <f t="shared" si="925"/>
        <v>1.4657350126250526</v>
      </c>
      <c r="J5905" s="78">
        <v>0.19439500000000001</v>
      </c>
      <c r="K5905" s="80">
        <f t="shared" si="926"/>
        <v>0.19439500000000001</v>
      </c>
      <c r="L5905" s="68" t="str">
        <f t="shared" si="919"/>
        <v>Normal</v>
      </c>
      <c r="N5905" s="67">
        <f t="shared" si="920"/>
        <v>0</v>
      </c>
      <c r="O5905" s="67">
        <f t="shared" si="921"/>
        <v>0.19439500000000001</v>
      </c>
      <c r="P5905" s="81">
        <f t="shared" si="922"/>
        <v>1.2713400126250525</v>
      </c>
      <c r="Q5905" s="81">
        <f t="shared" si="923"/>
        <v>1.2713400126250525</v>
      </c>
      <c r="S5905" s="1">
        <f t="shared" si="927"/>
        <v>7</v>
      </c>
      <c r="T5905" s="1" t="str">
        <f t="shared" si="928"/>
        <v>Off-Peak</v>
      </c>
    </row>
    <row r="5906" spans="1:20" x14ac:dyDescent="0.25">
      <c r="A5906" s="85">
        <v>45172.291666652643</v>
      </c>
      <c r="B5906" s="1">
        <v>9</v>
      </c>
      <c r="C5906" s="1">
        <v>3</v>
      </c>
      <c r="D5906" s="1">
        <v>8</v>
      </c>
      <c r="E5906" s="1" t="str">
        <f t="shared" si="924"/>
        <v>Summer</v>
      </c>
      <c r="F5906" s="78">
        <v>0.83809999999999996</v>
      </c>
      <c r="G5906" s="79">
        <f t="shared" si="925"/>
        <v>1.5945385696794607</v>
      </c>
      <c r="J5906" s="78">
        <v>0.59604200000000007</v>
      </c>
      <c r="K5906" s="80">
        <f t="shared" si="926"/>
        <v>0.59604200000000007</v>
      </c>
      <c r="L5906" s="68" t="str">
        <f t="shared" si="919"/>
        <v>Normal</v>
      </c>
      <c r="N5906" s="67">
        <f t="shared" si="920"/>
        <v>0</v>
      </c>
      <c r="O5906" s="67">
        <f t="shared" si="921"/>
        <v>0.59604200000000007</v>
      </c>
      <c r="P5906" s="81">
        <f t="shared" si="922"/>
        <v>0.99849656967946065</v>
      </c>
      <c r="Q5906" s="81">
        <f t="shared" si="923"/>
        <v>0.99849656967946065</v>
      </c>
      <c r="S5906" s="1">
        <f t="shared" si="927"/>
        <v>7</v>
      </c>
      <c r="T5906" s="1" t="str">
        <f t="shared" si="928"/>
        <v>Off-Peak</v>
      </c>
    </row>
    <row r="5907" spans="1:20" x14ac:dyDescent="0.25">
      <c r="A5907" s="85">
        <v>45172.333333319308</v>
      </c>
      <c r="B5907" s="1">
        <v>9</v>
      </c>
      <c r="C5907" s="1">
        <v>3</v>
      </c>
      <c r="D5907" s="1">
        <v>9</v>
      </c>
      <c r="E5907" s="1" t="str">
        <f t="shared" si="924"/>
        <v>Summer</v>
      </c>
      <c r="F5907" s="78">
        <v>1.0330999999999999</v>
      </c>
      <c r="G5907" s="79">
        <f t="shared" si="925"/>
        <v>1.9655384755230294</v>
      </c>
      <c r="J5907" s="78">
        <v>0.93718400000000002</v>
      </c>
      <c r="K5907" s="80">
        <f t="shared" si="926"/>
        <v>0.93718400000000002</v>
      </c>
      <c r="L5907" s="68" t="str">
        <f t="shared" ref="L5907:L5970" si="929">IF(AND(D5907&gt;=$C$2,D5907&lt;=$C$3,E5907="Summer"),"MaxDis","Normal")</f>
        <v>Normal</v>
      </c>
      <c r="N5907" s="67">
        <f t="shared" ref="N5907:N5970" si="930">IF(K5907-G5907&lt;0,0,K5907-G5907)</f>
        <v>0</v>
      </c>
      <c r="O5907" s="67">
        <f t="shared" ref="O5907:O5970" si="931">K5907-N5907</f>
        <v>0.93718400000000002</v>
      </c>
      <c r="P5907" s="81">
        <f t="shared" ref="P5907:P5970" si="932">MAX(0,G5907-O5907)</f>
        <v>1.0283544755230294</v>
      </c>
      <c r="Q5907" s="81">
        <f t="shared" ref="Q5907:Q5970" si="933">G5907-K5907</f>
        <v>1.0283544755230294</v>
      </c>
      <c r="S5907" s="1">
        <f t="shared" si="927"/>
        <v>7</v>
      </c>
      <c r="T5907" s="1" t="str">
        <f t="shared" si="928"/>
        <v>Off-Peak</v>
      </c>
    </row>
    <row r="5908" spans="1:20" x14ac:dyDescent="0.25">
      <c r="A5908" s="85">
        <v>45172.374999985972</v>
      </c>
      <c r="B5908" s="1">
        <v>9</v>
      </c>
      <c r="C5908" s="1">
        <v>3</v>
      </c>
      <c r="D5908" s="1">
        <v>10</v>
      </c>
      <c r="E5908" s="1" t="str">
        <f t="shared" ref="E5908:E5971" si="934">IF(AND(B5908&gt;=$C$5,B5908&lt;=$C$6),"Summer","Non-Summer")</f>
        <v>Summer</v>
      </c>
      <c r="F5908" s="78">
        <v>1.2939000000000001</v>
      </c>
      <c r="G5908" s="79">
        <f t="shared" ref="G5908:G5971" si="935">F5908*$G$13</f>
        <v>2.4617270675435563</v>
      </c>
      <c r="J5908" s="78">
        <v>3.125912</v>
      </c>
      <c r="K5908" s="80">
        <f t="shared" ref="K5908:K5971" si="936">J5908*$K$13</f>
        <v>3.125912</v>
      </c>
      <c r="L5908" s="68" t="str">
        <f t="shared" si="929"/>
        <v>Normal</v>
      </c>
      <c r="N5908" s="67">
        <f t="shared" si="930"/>
        <v>0.66418493245644372</v>
      </c>
      <c r="O5908" s="67">
        <f t="shared" si="931"/>
        <v>2.4617270675435563</v>
      </c>
      <c r="P5908" s="81">
        <f t="shared" si="932"/>
        <v>0</v>
      </c>
      <c r="Q5908" s="81">
        <f t="shared" si="933"/>
        <v>-0.66418493245644372</v>
      </c>
      <c r="S5908" s="1">
        <f t="shared" ref="S5908:S5971" si="937">WEEKDAY(A5908,2)</f>
        <v>7</v>
      </c>
      <c r="T5908" s="1" t="str">
        <f t="shared" ref="T5908:T5971" si="938">IF(S5908&gt;5,"Off-Peak",IF(AND(D5908&gt;=$C$7,D5908&lt;$C$8),"Peak","Off-Peak"))</f>
        <v>Off-Peak</v>
      </c>
    </row>
    <row r="5909" spans="1:20" x14ac:dyDescent="0.25">
      <c r="A5909" s="85">
        <v>45172.416666652636</v>
      </c>
      <c r="B5909" s="1">
        <v>9</v>
      </c>
      <c r="C5909" s="1">
        <v>3</v>
      </c>
      <c r="D5909" s="1">
        <v>11</v>
      </c>
      <c r="E5909" s="1" t="str">
        <f t="shared" si="934"/>
        <v>Summer</v>
      </c>
      <c r="F5909" s="78">
        <v>1.5708</v>
      </c>
      <c r="G5909" s="79">
        <f t="shared" si="935"/>
        <v>2.9885469338414237</v>
      </c>
      <c r="J5909" s="78">
        <v>1.4776549999999999</v>
      </c>
      <c r="K5909" s="80">
        <f t="shared" si="936"/>
        <v>1.4776549999999999</v>
      </c>
      <c r="L5909" s="68" t="str">
        <f t="shared" si="929"/>
        <v>Normal</v>
      </c>
      <c r="N5909" s="67">
        <f t="shared" si="930"/>
        <v>0</v>
      </c>
      <c r="O5909" s="67">
        <f t="shared" si="931"/>
        <v>1.4776549999999999</v>
      </c>
      <c r="P5909" s="81">
        <f t="shared" si="932"/>
        <v>1.5108919338414237</v>
      </c>
      <c r="Q5909" s="81">
        <f t="shared" si="933"/>
        <v>1.5108919338414237</v>
      </c>
      <c r="S5909" s="1">
        <f t="shared" si="937"/>
        <v>7</v>
      </c>
      <c r="T5909" s="1" t="str">
        <f t="shared" si="938"/>
        <v>Off-Peak</v>
      </c>
    </row>
    <row r="5910" spans="1:20" x14ac:dyDescent="0.25">
      <c r="A5910" s="85">
        <v>45172.4583333193</v>
      </c>
      <c r="B5910" s="1">
        <v>9</v>
      </c>
      <c r="C5910" s="1">
        <v>3</v>
      </c>
      <c r="D5910" s="1">
        <v>12</v>
      </c>
      <c r="E5910" s="1" t="str">
        <f t="shared" si="934"/>
        <v>Summer</v>
      </c>
      <c r="F5910" s="78">
        <v>1.8414999999999999</v>
      </c>
      <c r="G5910" s="79">
        <f t="shared" si="935"/>
        <v>3.5035709056970852</v>
      </c>
      <c r="J5910" s="78">
        <v>2.522564</v>
      </c>
      <c r="K5910" s="80">
        <f t="shared" si="936"/>
        <v>2.522564</v>
      </c>
      <c r="L5910" s="68" t="str">
        <f t="shared" si="929"/>
        <v>Normal</v>
      </c>
      <c r="N5910" s="67">
        <f t="shared" si="930"/>
        <v>0</v>
      </c>
      <c r="O5910" s="67">
        <f t="shared" si="931"/>
        <v>2.522564</v>
      </c>
      <c r="P5910" s="81">
        <f t="shared" si="932"/>
        <v>0.98100690569708515</v>
      </c>
      <c r="Q5910" s="81">
        <f t="shared" si="933"/>
        <v>0.98100690569708515</v>
      </c>
      <c r="S5910" s="1">
        <f t="shared" si="937"/>
        <v>7</v>
      </c>
      <c r="T5910" s="1" t="str">
        <f t="shared" si="938"/>
        <v>Off-Peak</v>
      </c>
    </row>
    <row r="5911" spans="1:20" x14ac:dyDescent="0.25">
      <c r="A5911" s="85">
        <v>45172.499999985965</v>
      </c>
      <c r="B5911" s="1">
        <v>9</v>
      </c>
      <c r="C5911" s="1">
        <v>3</v>
      </c>
      <c r="D5911" s="1">
        <v>13</v>
      </c>
      <c r="E5911" s="1" t="str">
        <f t="shared" si="934"/>
        <v>Summer</v>
      </c>
      <c r="F5911" s="78">
        <v>2.1027</v>
      </c>
      <c r="G5911" s="79">
        <f t="shared" si="935"/>
        <v>4.0005205231654966</v>
      </c>
      <c r="J5911" s="78">
        <v>4.0931419999999994</v>
      </c>
      <c r="K5911" s="80">
        <f t="shared" si="936"/>
        <v>4.0931419999999994</v>
      </c>
      <c r="L5911" s="68" t="str">
        <f t="shared" si="929"/>
        <v>Normal</v>
      </c>
      <c r="N5911" s="67">
        <f t="shared" si="930"/>
        <v>9.2621476834502836E-2</v>
      </c>
      <c r="O5911" s="67">
        <f t="shared" si="931"/>
        <v>4.0005205231654966</v>
      </c>
      <c r="P5911" s="81">
        <f t="shared" si="932"/>
        <v>0</v>
      </c>
      <c r="Q5911" s="81">
        <f t="shared" si="933"/>
        <v>-9.2621476834502836E-2</v>
      </c>
      <c r="S5911" s="1">
        <f t="shared" si="937"/>
        <v>7</v>
      </c>
      <c r="T5911" s="1" t="str">
        <f t="shared" si="938"/>
        <v>Off-Peak</v>
      </c>
    </row>
    <row r="5912" spans="1:20" x14ac:dyDescent="0.25">
      <c r="A5912" s="85">
        <v>45172.541666652629</v>
      </c>
      <c r="B5912" s="1">
        <v>9</v>
      </c>
      <c r="C5912" s="1">
        <v>3</v>
      </c>
      <c r="D5912" s="1">
        <v>14</v>
      </c>
      <c r="E5912" s="1" t="str">
        <f t="shared" si="934"/>
        <v>Summer</v>
      </c>
      <c r="F5912" s="78">
        <v>2.3266</v>
      </c>
      <c r="G5912" s="79">
        <f t="shared" si="935"/>
        <v>4.4265045176187012</v>
      </c>
      <c r="J5912" s="78">
        <v>4.5846159999999996</v>
      </c>
      <c r="K5912" s="80">
        <f t="shared" si="936"/>
        <v>4.5846159999999996</v>
      </c>
      <c r="L5912" s="68" t="str">
        <f t="shared" si="929"/>
        <v>Normal</v>
      </c>
      <c r="N5912" s="67">
        <f t="shared" si="930"/>
        <v>0.15811148238129835</v>
      </c>
      <c r="O5912" s="67">
        <f t="shared" si="931"/>
        <v>4.4265045176187012</v>
      </c>
      <c r="P5912" s="81">
        <f t="shared" si="932"/>
        <v>0</v>
      </c>
      <c r="Q5912" s="81">
        <f t="shared" si="933"/>
        <v>-0.15811148238129835</v>
      </c>
      <c r="S5912" s="1">
        <f t="shared" si="937"/>
        <v>7</v>
      </c>
      <c r="T5912" s="1" t="str">
        <f t="shared" si="938"/>
        <v>Off-Peak</v>
      </c>
    </row>
    <row r="5913" spans="1:20" x14ac:dyDescent="0.25">
      <c r="A5913" s="85">
        <v>45172.583333319293</v>
      </c>
      <c r="B5913" s="1">
        <v>9</v>
      </c>
      <c r="C5913" s="1">
        <v>3</v>
      </c>
      <c r="D5913" s="1">
        <v>15</v>
      </c>
      <c r="E5913" s="1" t="str">
        <f t="shared" si="934"/>
        <v>Summer</v>
      </c>
      <c r="F5913" s="78">
        <v>2.5009999999999999</v>
      </c>
      <c r="G5913" s="79">
        <f t="shared" si="935"/>
        <v>4.7583116128962315</v>
      </c>
      <c r="J5913" s="78">
        <v>3.5566680000000002</v>
      </c>
      <c r="K5913" s="80">
        <f t="shared" si="936"/>
        <v>3.5566680000000002</v>
      </c>
      <c r="L5913" s="68" t="str">
        <f t="shared" si="929"/>
        <v>Normal</v>
      </c>
      <c r="N5913" s="67">
        <f t="shared" si="930"/>
        <v>0</v>
      </c>
      <c r="O5913" s="67">
        <f t="shared" si="931"/>
        <v>3.5566680000000002</v>
      </c>
      <c r="P5913" s="81">
        <f t="shared" si="932"/>
        <v>1.2016436128962313</v>
      </c>
      <c r="Q5913" s="81">
        <f t="shared" si="933"/>
        <v>1.2016436128962313</v>
      </c>
      <c r="S5913" s="1">
        <f t="shared" si="937"/>
        <v>7</v>
      </c>
      <c r="T5913" s="1" t="str">
        <f t="shared" si="938"/>
        <v>Off-Peak</v>
      </c>
    </row>
    <row r="5914" spans="1:20" x14ac:dyDescent="0.25">
      <c r="A5914" s="85">
        <v>45172.624999985957</v>
      </c>
      <c r="B5914" s="1">
        <v>9</v>
      </c>
      <c r="C5914" s="1">
        <v>3</v>
      </c>
      <c r="D5914" s="1">
        <v>16</v>
      </c>
      <c r="E5914" s="1" t="str">
        <f t="shared" si="934"/>
        <v>Summer</v>
      </c>
      <c r="F5914" s="78">
        <v>2.6368999999999998</v>
      </c>
      <c r="G5914" s="79">
        <f t="shared" si="935"/>
        <v>5.0168700088149025</v>
      </c>
      <c r="J5914" s="78">
        <v>2.8510580000000001</v>
      </c>
      <c r="K5914" s="80">
        <f t="shared" si="936"/>
        <v>2.8510580000000001</v>
      </c>
      <c r="L5914" s="68" t="str">
        <f t="shared" si="929"/>
        <v>Normal</v>
      </c>
      <c r="N5914" s="67">
        <f t="shared" si="930"/>
        <v>0</v>
      </c>
      <c r="O5914" s="67">
        <f t="shared" si="931"/>
        <v>2.8510580000000001</v>
      </c>
      <c r="P5914" s="81">
        <f t="shared" si="932"/>
        <v>2.1658120088149024</v>
      </c>
      <c r="Q5914" s="81">
        <f t="shared" si="933"/>
        <v>2.1658120088149024</v>
      </c>
      <c r="S5914" s="1">
        <f t="shared" si="937"/>
        <v>7</v>
      </c>
      <c r="T5914" s="1" t="str">
        <f t="shared" si="938"/>
        <v>Off-Peak</v>
      </c>
    </row>
    <row r="5915" spans="1:20" x14ac:dyDescent="0.25">
      <c r="A5915" s="85">
        <v>45172.666666652622</v>
      </c>
      <c r="B5915" s="1">
        <v>9</v>
      </c>
      <c r="C5915" s="1">
        <v>3</v>
      </c>
      <c r="D5915" s="1">
        <v>17</v>
      </c>
      <c r="E5915" s="1" t="str">
        <f t="shared" si="934"/>
        <v>Summer</v>
      </c>
      <c r="F5915" s="78">
        <v>2.6966000000000001</v>
      </c>
      <c r="G5915" s="79">
        <f t="shared" si="935"/>
        <v>5.1304530569116267</v>
      </c>
      <c r="J5915" s="78">
        <v>1.4965200000000001</v>
      </c>
      <c r="K5915" s="80">
        <f t="shared" si="936"/>
        <v>1.4965200000000001</v>
      </c>
      <c r="L5915" s="68" t="str">
        <f t="shared" si="929"/>
        <v>Normal</v>
      </c>
      <c r="N5915" s="67">
        <f t="shared" si="930"/>
        <v>0</v>
      </c>
      <c r="O5915" s="67">
        <f t="shared" si="931"/>
        <v>1.4965200000000001</v>
      </c>
      <c r="P5915" s="81">
        <f t="shared" si="932"/>
        <v>3.6339330569116264</v>
      </c>
      <c r="Q5915" s="81">
        <f t="shared" si="933"/>
        <v>3.6339330569116264</v>
      </c>
      <c r="S5915" s="1">
        <f t="shared" si="937"/>
        <v>7</v>
      </c>
      <c r="T5915" s="1" t="str">
        <f t="shared" si="938"/>
        <v>Off-Peak</v>
      </c>
    </row>
    <row r="5916" spans="1:20" x14ac:dyDescent="0.25">
      <c r="A5916" s="85">
        <v>45172.708333319286</v>
      </c>
      <c r="B5916" s="1">
        <v>9</v>
      </c>
      <c r="C5916" s="1">
        <v>3</v>
      </c>
      <c r="D5916" s="1">
        <v>18</v>
      </c>
      <c r="E5916" s="1" t="str">
        <f t="shared" si="934"/>
        <v>Summer</v>
      </c>
      <c r="F5916" s="78">
        <v>2.6741999999999999</v>
      </c>
      <c r="G5916" s="79">
        <f t="shared" si="935"/>
        <v>5.0878356318301083</v>
      </c>
      <c r="J5916" s="78">
        <v>0.28517899999999996</v>
      </c>
      <c r="K5916" s="80">
        <f t="shared" si="936"/>
        <v>0.28517899999999996</v>
      </c>
      <c r="L5916" s="68" t="str">
        <f t="shared" si="929"/>
        <v>Normal</v>
      </c>
      <c r="N5916" s="67">
        <f t="shared" si="930"/>
        <v>0</v>
      </c>
      <c r="O5916" s="67">
        <f t="shared" si="931"/>
        <v>0.28517899999999996</v>
      </c>
      <c r="P5916" s="81">
        <f t="shared" si="932"/>
        <v>4.802656631830108</v>
      </c>
      <c r="Q5916" s="81">
        <f t="shared" si="933"/>
        <v>4.802656631830108</v>
      </c>
      <c r="S5916" s="1">
        <f t="shared" si="937"/>
        <v>7</v>
      </c>
      <c r="T5916" s="1" t="str">
        <f t="shared" si="938"/>
        <v>Off-Peak</v>
      </c>
    </row>
    <row r="5917" spans="1:20" x14ac:dyDescent="0.25">
      <c r="A5917" s="85">
        <v>45172.74999998595</v>
      </c>
      <c r="B5917" s="1">
        <v>9</v>
      </c>
      <c r="C5917" s="1">
        <v>3</v>
      </c>
      <c r="D5917" s="1">
        <v>19</v>
      </c>
      <c r="E5917" s="1" t="str">
        <f t="shared" si="934"/>
        <v>Summer</v>
      </c>
      <c r="F5917" s="78">
        <v>2.5474999999999999</v>
      </c>
      <c r="G5917" s="79">
        <f t="shared" si="935"/>
        <v>4.846780821212775</v>
      </c>
      <c r="J5917" s="78">
        <v>0</v>
      </c>
      <c r="K5917" s="80">
        <f t="shared" si="936"/>
        <v>0</v>
      </c>
      <c r="L5917" s="68" t="str">
        <f t="shared" si="929"/>
        <v>Normal</v>
      </c>
      <c r="N5917" s="67">
        <f t="shared" si="930"/>
        <v>0</v>
      </c>
      <c r="O5917" s="67">
        <f t="shared" si="931"/>
        <v>0</v>
      </c>
      <c r="P5917" s="81">
        <f t="shared" si="932"/>
        <v>4.846780821212775</v>
      </c>
      <c r="Q5917" s="81">
        <f t="shared" si="933"/>
        <v>4.846780821212775</v>
      </c>
      <c r="S5917" s="1">
        <f t="shared" si="937"/>
        <v>7</v>
      </c>
      <c r="T5917" s="1" t="str">
        <f t="shared" si="938"/>
        <v>Off-Peak</v>
      </c>
    </row>
    <row r="5918" spans="1:20" x14ac:dyDescent="0.25">
      <c r="A5918" s="85">
        <v>45172.791666652614</v>
      </c>
      <c r="B5918" s="1">
        <v>9</v>
      </c>
      <c r="C5918" s="1">
        <v>3</v>
      </c>
      <c r="D5918" s="1">
        <v>20</v>
      </c>
      <c r="E5918" s="1" t="str">
        <f t="shared" si="934"/>
        <v>Summer</v>
      </c>
      <c r="F5918" s="78">
        <v>2.3414000000000001</v>
      </c>
      <c r="G5918" s="79">
        <f t="shared" si="935"/>
        <v>4.4546624591904189</v>
      </c>
      <c r="J5918" s="78">
        <v>0</v>
      </c>
      <c r="K5918" s="80">
        <f t="shared" si="936"/>
        <v>0</v>
      </c>
      <c r="L5918" s="68" t="str">
        <f t="shared" si="929"/>
        <v>Normal</v>
      </c>
      <c r="N5918" s="67">
        <f t="shared" si="930"/>
        <v>0</v>
      </c>
      <c r="O5918" s="67">
        <f t="shared" si="931"/>
        <v>0</v>
      </c>
      <c r="P5918" s="81">
        <f t="shared" si="932"/>
        <v>4.4546624591904189</v>
      </c>
      <c r="Q5918" s="81">
        <f t="shared" si="933"/>
        <v>4.4546624591904189</v>
      </c>
      <c r="S5918" s="1">
        <f t="shared" si="937"/>
        <v>7</v>
      </c>
      <c r="T5918" s="1" t="str">
        <f t="shared" si="938"/>
        <v>Off-Peak</v>
      </c>
    </row>
    <row r="5919" spans="1:20" x14ac:dyDescent="0.25">
      <c r="A5919" s="85">
        <v>45172.833333319279</v>
      </c>
      <c r="B5919" s="1">
        <v>9</v>
      </c>
      <c r="C5919" s="1">
        <v>3</v>
      </c>
      <c r="D5919" s="1">
        <v>21</v>
      </c>
      <c r="E5919" s="1" t="str">
        <f t="shared" si="934"/>
        <v>Summer</v>
      </c>
      <c r="F5919" s="78">
        <v>2.2057000000000002</v>
      </c>
      <c r="G5919" s="79">
        <f t="shared" si="935"/>
        <v>4.1964845759956892</v>
      </c>
      <c r="J5919" s="78">
        <v>0</v>
      </c>
      <c r="K5919" s="80">
        <f t="shared" si="936"/>
        <v>0</v>
      </c>
      <c r="L5919" s="68" t="str">
        <f t="shared" si="929"/>
        <v>Normal</v>
      </c>
      <c r="N5919" s="67">
        <f t="shared" si="930"/>
        <v>0</v>
      </c>
      <c r="O5919" s="67">
        <f t="shared" si="931"/>
        <v>0</v>
      </c>
      <c r="P5919" s="81">
        <f t="shared" si="932"/>
        <v>4.1964845759956892</v>
      </c>
      <c r="Q5919" s="81">
        <f t="shared" si="933"/>
        <v>4.1964845759956892</v>
      </c>
      <c r="S5919" s="1">
        <f t="shared" si="937"/>
        <v>7</v>
      </c>
      <c r="T5919" s="1" t="str">
        <f t="shared" si="938"/>
        <v>Off-Peak</v>
      </c>
    </row>
    <row r="5920" spans="1:20" x14ac:dyDescent="0.25">
      <c r="A5920" s="85">
        <v>45172.874999985943</v>
      </c>
      <c r="B5920" s="1">
        <v>9</v>
      </c>
      <c r="C5920" s="1">
        <v>3</v>
      </c>
      <c r="D5920" s="1">
        <v>22</v>
      </c>
      <c r="E5920" s="1" t="str">
        <f t="shared" si="934"/>
        <v>Summer</v>
      </c>
      <c r="F5920" s="78">
        <v>2.0474999999999999</v>
      </c>
      <c r="G5920" s="79">
        <f t="shared" si="935"/>
        <v>3.8954990113574706</v>
      </c>
      <c r="J5920" s="78">
        <v>0</v>
      </c>
      <c r="K5920" s="80">
        <f t="shared" si="936"/>
        <v>0</v>
      </c>
      <c r="L5920" s="68" t="str">
        <f t="shared" si="929"/>
        <v>Normal</v>
      </c>
      <c r="N5920" s="67">
        <f t="shared" si="930"/>
        <v>0</v>
      </c>
      <c r="O5920" s="67">
        <f t="shared" si="931"/>
        <v>0</v>
      </c>
      <c r="P5920" s="81">
        <f t="shared" si="932"/>
        <v>3.8954990113574706</v>
      </c>
      <c r="Q5920" s="81">
        <f t="shared" si="933"/>
        <v>3.8954990113574706</v>
      </c>
      <c r="S5920" s="1">
        <f t="shared" si="937"/>
        <v>7</v>
      </c>
      <c r="T5920" s="1" t="str">
        <f t="shared" si="938"/>
        <v>Off-Peak</v>
      </c>
    </row>
    <row r="5921" spans="1:20" x14ac:dyDescent="0.25">
      <c r="A5921" s="85">
        <v>45172.916666652607</v>
      </c>
      <c r="B5921" s="1">
        <v>9</v>
      </c>
      <c r="C5921" s="1">
        <v>3</v>
      </c>
      <c r="D5921" s="1">
        <v>23</v>
      </c>
      <c r="E5921" s="1" t="str">
        <f t="shared" si="934"/>
        <v>Summer</v>
      </c>
      <c r="F5921" s="78">
        <v>1.8496999999999999</v>
      </c>
      <c r="G5921" s="79">
        <f t="shared" si="935"/>
        <v>3.5191719273787121</v>
      </c>
      <c r="J5921" s="78">
        <v>0</v>
      </c>
      <c r="K5921" s="80">
        <f t="shared" si="936"/>
        <v>0</v>
      </c>
      <c r="L5921" s="68" t="str">
        <f t="shared" si="929"/>
        <v>Normal</v>
      </c>
      <c r="N5921" s="67">
        <f t="shared" si="930"/>
        <v>0</v>
      </c>
      <c r="O5921" s="67">
        <f t="shared" si="931"/>
        <v>0</v>
      </c>
      <c r="P5921" s="81">
        <f t="shared" si="932"/>
        <v>3.5191719273787121</v>
      </c>
      <c r="Q5921" s="81">
        <f t="shared" si="933"/>
        <v>3.5191719273787121</v>
      </c>
      <c r="S5921" s="1">
        <f t="shared" si="937"/>
        <v>7</v>
      </c>
      <c r="T5921" s="1" t="str">
        <f t="shared" si="938"/>
        <v>Off-Peak</v>
      </c>
    </row>
    <row r="5922" spans="1:20" x14ac:dyDescent="0.25">
      <c r="A5922" s="85">
        <v>45172.958333319271</v>
      </c>
      <c r="B5922" s="1">
        <v>9</v>
      </c>
      <c r="C5922" s="1">
        <v>4</v>
      </c>
      <c r="D5922" s="1">
        <v>0</v>
      </c>
      <c r="E5922" s="1" t="str">
        <f t="shared" si="934"/>
        <v>Summer</v>
      </c>
      <c r="F5922" s="78">
        <v>1.6491</v>
      </c>
      <c r="G5922" s="79">
        <f t="shared" si="935"/>
        <v>3.1375176652647645</v>
      </c>
      <c r="J5922" s="78">
        <v>0</v>
      </c>
      <c r="K5922" s="80">
        <f t="shared" si="936"/>
        <v>0</v>
      </c>
      <c r="L5922" s="68" t="str">
        <f t="shared" si="929"/>
        <v>Normal</v>
      </c>
      <c r="N5922" s="67">
        <f t="shared" si="930"/>
        <v>0</v>
      </c>
      <c r="O5922" s="67">
        <f t="shared" si="931"/>
        <v>0</v>
      </c>
      <c r="P5922" s="81">
        <f t="shared" si="932"/>
        <v>3.1375176652647645</v>
      </c>
      <c r="Q5922" s="81">
        <f t="shared" si="933"/>
        <v>3.1375176652647645</v>
      </c>
      <c r="S5922" s="1">
        <f t="shared" si="937"/>
        <v>7</v>
      </c>
      <c r="T5922" s="1" t="str">
        <f t="shared" si="938"/>
        <v>Off-Peak</v>
      </c>
    </row>
    <row r="5923" spans="1:20" x14ac:dyDescent="0.25">
      <c r="A5923" s="85">
        <v>45172.999999985936</v>
      </c>
      <c r="B5923" s="1">
        <v>9</v>
      </c>
      <c r="C5923" s="1">
        <v>4</v>
      </c>
      <c r="D5923" s="1">
        <v>1</v>
      </c>
      <c r="E5923" s="1" t="str">
        <f t="shared" si="934"/>
        <v>Summer</v>
      </c>
      <c r="F5923" s="78">
        <v>1.4596</v>
      </c>
      <c r="G5923" s="79">
        <f t="shared" si="935"/>
        <v>2.7769818593296041</v>
      </c>
      <c r="J5923" s="78">
        <v>0</v>
      </c>
      <c r="K5923" s="80">
        <f t="shared" si="936"/>
        <v>0</v>
      </c>
      <c r="L5923" s="68" t="str">
        <f t="shared" si="929"/>
        <v>Normal</v>
      </c>
      <c r="N5923" s="67">
        <f t="shared" si="930"/>
        <v>0</v>
      </c>
      <c r="O5923" s="67">
        <f t="shared" si="931"/>
        <v>0</v>
      </c>
      <c r="P5923" s="81">
        <f t="shared" si="932"/>
        <v>2.7769818593296041</v>
      </c>
      <c r="Q5923" s="81">
        <f t="shared" si="933"/>
        <v>2.7769818593296041</v>
      </c>
      <c r="S5923" s="1">
        <f t="shared" si="937"/>
        <v>1</v>
      </c>
      <c r="T5923" s="1" t="str">
        <f t="shared" si="938"/>
        <v>Off-Peak</v>
      </c>
    </row>
    <row r="5924" spans="1:20" x14ac:dyDescent="0.25">
      <c r="A5924" s="85">
        <v>45173.0416666526</v>
      </c>
      <c r="B5924" s="1">
        <v>9</v>
      </c>
      <c r="C5924" s="1">
        <v>4</v>
      </c>
      <c r="D5924" s="1">
        <v>2</v>
      </c>
      <c r="E5924" s="1" t="str">
        <f t="shared" si="934"/>
        <v>Summer</v>
      </c>
      <c r="F5924" s="78">
        <v>1.3009999999999999</v>
      </c>
      <c r="G5924" s="79">
        <f t="shared" si="935"/>
        <v>2.4752352692435013</v>
      </c>
      <c r="J5924" s="78">
        <v>0</v>
      </c>
      <c r="K5924" s="80">
        <f t="shared" si="936"/>
        <v>0</v>
      </c>
      <c r="L5924" s="68" t="str">
        <f t="shared" si="929"/>
        <v>Normal</v>
      </c>
      <c r="N5924" s="67">
        <f t="shared" si="930"/>
        <v>0</v>
      </c>
      <c r="O5924" s="67">
        <f t="shared" si="931"/>
        <v>0</v>
      </c>
      <c r="P5924" s="81">
        <f t="shared" si="932"/>
        <v>2.4752352692435013</v>
      </c>
      <c r="Q5924" s="81">
        <f t="shared" si="933"/>
        <v>2.4752352692435013</v>
      </c>
      <c r="S5924" s="1">
        <f t="shared" si="937"/>
        <v>1</v>
      </c>
      <c r="T5924" s="1" t="str">
        <f t="shared" si="938"/>
        <v>Off-Peak</v>
      </c>
    </row>
    <row r="5925" spans="1:20" x14ac:dyDescent="0.25">
      <c r="A5925" s="85">
        <v>45173.083333319264</v>
      </c>
      <c r="B5925" s="1">
        <v>9</v>
      </c>
      <c r="C5925" s="1">
        <v>4</v>
      </c>
      <c r="D5925" s="1">
        <v>3</v>
      </c>
      <c r="E5925" s="1" t="str">
        <f t="shared" si="934"/>
        <v>Summer</v>
      </c>
      <c r="F5925" s="78">
        <v>1.1719999999999999</v>
      </c>
      <c r="G5925" s="79">
        <f t="shared" si="935"/>
        <v>2.2298045623008327</v>
      </c>
      <c r="J5925" s="78">
        <v>0</v>
      </c>
      <c r="K5925" s="80">
        <f t="shared" si="936"/>
        <v>0</v>
      </c>
      <c r="L5925" s="68" t="str">
        <f t="shared" si="929"/>
        <v>Normal</v>
      </c>
      <c r="N5925" s="67">
        <f t="shared" si="930"/>
        <v>0</v>
      </c>
      <c r="O5925" s="67">
        <f t="shared" si="931"/>
        <v>0</v>
      </c>
      <c r="P5925" s="81">
        <f t="shared" si="932"/>
        <v>2.2298045623008327</v>
      </c>
      <c r="Q5925" s="81">
        <f t="shared" si="933"/>
        <v>2.2298045623008327</v>
      </c>
      <c r="S5925" s="1">
        <f t="shared" si="937"/>
        <v>1</v>
      </c>
      <c r="T5925" s="1" t="str">
        <f t="shared" si="938"/>
        <v>Off-Peak</v>
      </c>
    </row>
    <row r="5926" spans="1:20" x14ac:dyDescent="0.25">
      <c r="A5926" s="85">
        <v>45173.124999985928</v>
      </c>
      <c r="B5926" s="1">
        <v>9</v>
      </c>
      <c r="C5926" s="1">
        <v>4</v>
      </c>
      <c r="D5926" s="1">
        <v>4</v>
      </c>
      <c r="E5926" s="1" t="str">
        <f t="shared" si="934"/>
        <v>Summer</v>
      </c>
      <c r="F5926" s="78">
        <v>1.0889</v>
      </c>
      <c r="G5926" s="79">
        <f t="shared" si="935"/>
        <v>2.0717015255028812</v>
      </c>
      <c r="J5926" s="78">
        <v>0</v>
      </c>
      <c r="K5926" s="80">
        <f t="shared" si="936"/>
        <v>0</v>
      </c>
      <c r="L5926" s="68" t="str">
        <f t="shared" si="929"/>
        <v>Normal</v>
      </c>
      <c r="N5926" s="67">
        <f t="shared" si="930"/>
        <v>0</v>
      </c>
      <c r="O5926" s="67">
        <f t="shared" si="931"/>
        <v>0</v>
      </c>
      <c r="P5926" s="81">
        <f t="shared" si="932"/>
        <v>2.0717015255028812</v>
      </c>
      <c r="Q5926" s="81">
        <f t="shared" si="933"/>
        <v>2.0717015255028812</v>
      </c>
      <c r="S5926" s="1">
        <f t="shared" si="937"/>
        <v>1</v>
      </c>
      <c r="T5926" s="1" t="str">
        <f t="shared" si="938"/>
        <v>Off-Peak</v>
      </c>
    </row>
    <row r="5927" spans="1:20" x14ac:dyDescent="0.25">
      <c r="A5927" s="85">
        <v>45173.166666652593</v>
      </c>
      <c r="B5927" s="1">
        <v>9</v>
      </c>
      <c r="C5927" s="1">
        <v>4</v>
      </c>
      <c r="D5927" s="1">
        <v>5</v>
      </c>
      <c r="E5927" s="1" t="str">
        <f t="shared" si="934"/>
        <v>Summer</v>
      </c>
      <c r="F5927" s="78">
        <v>1.008</v>
      </c>
      <c r="G5927" s="79">
        <f t="shared" si="935"/>
        <v>1.9177841286682933</v>
      </c>
      <c r="J5927" s="78">
        <v>0</v>
      </c>
      <c r="K5927" s="80">
        <f t="shared" si="936"/>
        <v>0</v>
      </c>
      <c r="L5927" s="68" t="str">
        <f t="shared" si="929"/>
        <v>Normal</v>
      </c>
      <c r="N5927" s="67">
        <f t="shared" si="930"/>
        <v>0</v>
      </c>
      <c r="O5927" s="67">
        <f t="shared" si="931"/>
        <v>0</v>
      </c>
      <c r="P5927" s="81">
        <f t="shared" si="932"/>
        <v>1.9177841286682933</v>
      </c>
      <c r="Q5927" s="81">
        <f t="shared" si="933"/>
        <v>1.9177841286682933</v>
      </c>
      <c r="S5927" s="1">
        <f t="shared" si="937"/>
        <v>1</v>
      </c>
      <c r="T5927" s="1" t="str">
        <f t="shared" si="938"/>
        <v>Off-Peak</v>
      </c>
    </row>
    <row r="5928" spans="1:20" x14ac:dyDescent="0.25">
      <c r="A5928" s="85">
        <v>45173.208333319257</v>
      </c>
      <c r="B5928" s="1">
        <v>9</v>
      </c>
      <c r="C5928" s="1">
        <v>4</v>
      </c>
      <c r="D5928" s="1">
        <v>6</v>
      </c>
      <c r="E5928" s="1" t="str">
        <f t="shared" si="934"/>
        <v>Summer</v>
      </c>
      <c r="F5928" s="78">
        <v>0.95850000000000002</v>
      </c>
      <c r="G5928" s="79">
        <f t="shared" si="935"/>
        <v>1.8236072294926182</v>
      </c>
      <c r="J5928" s="78">
        <v>0</v>
      </c>
      <c r="K5928" s="80">
        <f t="shared" si="936"/>
        <v>0</v>
      </c>
      <c r="L5928" s="68" t="str">
        <f t="shared" si="929"/>
        <v>Normal</v>
      </c>
      <c r="N5928" s="67">
        <f t="shared" si="930"/>
        <v>0</v>
      </c>
      <c r="O5928" s="67">
        <f t="shared" si="931"/>
        <v>0</v>
      </c>
      <c r="P5928" s="81">
        <f t="shared" si="932"/>
        <v>1.8236072294926182</v>
      </c>
      <c r="Q5928" s="81">
        <f t="shared" si="933"/>
        <v>1.8236072294926182</v>
      </c>
      <c r="S5928" s="1">
        <f t="shared" si="937"/>
        <v>1</v>
      </c>
      <c r="T5928" s="1" t="str">
        <f t="shared" si="938"/>
        <v>Peak</v>
      </c>
    </row>
    <row r="5929" spans="1:20" x14ac:dyDescent="0.25">
      <c r="A5929" s="85">
        <v>45173.249999985921</v>
      </c>
      <c r="B5929" s="1">
        <v>9</v>
      </c>
      <c r="C5929" s="1">
        <v>4</v>
      </c>
      <c r="D5929" s="1">
        <v>7</v>
      </c>
      <c r="E5929" s="1" t="str">
        <f t="shared" si="934"/>
        <v>Summer</v>
      </c>
      <c r="F5929" s="78">
        <v>0.92979999999999996</v>
      </c>
      <c r="G5929" s="79">
        <f t="shared" si="935"/>
        <v>1.7690036536069236</v>
      </c>
      <c r="J5929" s="78">
        <v>5.9990000000000002E-2</v>
      </c>
      <c r="K5929" s="80">
        <f t="shared" si="936"/>
        <v>5.9990000000000002E-2</v>
      </c>
      <c r="L5929" s="68" t="str">
        <f t="shared" si="929"/>
        <v>Normal</v>
      </c>
      <c r="N5929" s="67">
        <f t="shared" si="930"/>
        <v>0</v>
      </c>
      <c r="O5929" s="67">
        <f t="shared" si="931"/>
        <v>5.9990000000000002E-2</v>
      </c>
      <c r="P5929" s="81">
        <f t="shared" si="932"/>
        <v>1.7090136536069236</v>
      </c>
      <c r="Q5929" s="81">
        <f t="shared" si="933"/>
        <v>1.7090136536069236</v>
      </c>
      <c r="S5929" s="1">
        <f t="shared" si="937"/>
        <v>1</v>
      </c>
      <c r="T5929" s="1" t="str">
        <f t="shared" si="938"/>
        <v>Peak</v>
      </c>
    </row>
    <row r="5930" spans="1:20" x14ac:dyDescent="0.25">
      <c r="A5930" s="85">
        <v>45173.291666652585</v>
      </c>
      <c r="B5930" s="1">
        <v>9</v>
      </c>
      <c r="C5930" s="1">
        <v>4</v>
      </c>
      <c r="D5930" s="1">
        <v>8</v>
      </c>
      <c r="E5930" s="1" t="str">
        <f t="shared" si="934"/>
        <v>Summer</v>
      </c>
      <c r="F5930" s="78">
        <v>1.0225</v>
      </c>
      <c r="G5930" s="79">
        <f t="shared" si="935"/>
        <v>1.945371301154097</v>
      </c>
      <c r="J5930" s="78">
        <v>0.47845800000000005</v>
      </c>
      <c r="K5930" s="80">
        <f t="shared" si="936"/>
        <v>0.47845800000000005</v>
      </c>
      <c r="L5930" s="68" t="str">
        <f t="shared" si="929"/>
        <v>Normal</v>
      </c>
      <c r="N5930" s="67">
        <f t="shared" si="930"/>
        <v>0</v>
      </c>
      <c r="O5930" s="67">
        <f t="shared" si="931"/>
        <v>0.47845800000000005</v>
      </c>
      <c r="P5930" s="81">
        <f t="shared" si="932"/>
        <v>1.4669133011540969</v>
      </c>
      <c r="Q5930" s="81">
        <f t="shared" si="933"/>
        <v>1.4669133011540969</v>
      </c>
      <c r="S5930" s="1">
        <f t="shared" si="937"/>
        <v>1</v>
      </c>
      <c r="T5930" s="1" t="str">
        <f t="shared" si="938"/>
        <v>Peak</v>
      </c>
    </row>
    <row r="5931" spans="1:20" x14ac:dyDescent="0.25">
      <c r="A5931" s="85">
        <v>45173.33333331925</v>
      </c>
      <c r="B5931" s="1">
        <v>9</v>
      </c>
      <c r="C5931" s="1">
        <v>4</v>
      </c>
      <c r="D5931" s="1">
        <v>9</v>
      </c>
      <c r="E5931" s="1" t="str">
        <f t="shared" si="934"/>
        <v>Summer</v>
      </c>
      <c r="F5931" s="78">
        <v>1.2584</v>
      </c>
      <c r="G5931" s="79">
        <f t="shared" si="935"/>
        <v>2.3941860590438293</v>
      </c>
      <c r="J5931" s="78">
        <v>1.926383</v>
      </c>
      <c r="K5931" s="80">
        <f t="shared" si="936"/>
        <v>1.926383</v>
      </c>
      <c r="L5931" s="68" t="str">
        <f t="shared" si="929"/>
        <v>Normal</v>
      </c>
      <c r="N5931" s="67">
        <f t="shared" si="930"/>
        <v>0</v>
      </c>
      <c r="O5931" s="67">
        <f t="shared" si="931"/>
        <v>1.926383</v>
      </c>
      <c r="P5931" s="81">
        <f t="shared" si="932"/>
        <v>0.46780305904382935</v>
      </c>
      <c r="Q5931" s="81">
        <f t="shared" si="933"/>
        <v>0.46780305904382935</v>
      </c>
      <c r="S5931" s="1">
        <f t="shared" si="937"/>
        <v>1</v>
      </c>
      <c r="T5931" s="1" t="str">
        <f t="shared" si="938"/>
        <v>Peak</v>
      </c>
    </row>
    <row r="5932" spans="1:20" x14ac:dyDescent="0.25">
      <c r="A5932" s="85">
        <v>45173.374999985914</v>
      </c>
      <c r="B5932" s="1">
        <v>9</v>
      </c>
      <c r="C5932" s="1">
        <v>4</v>
      </c>
      <c r="D5932" s="1">
        <v>10</v>
      </c>
      <c r="E5932" s="1" t="str">
        <f t="shared" si="934"/>
        <v>Summer</v>
      </c>
      <c r="F5932" s="78">
        <v>1.5709</v>
      </c>
      <c r="G5932" s="79">
        <f t="shared" si="935"/>
        <v>2.9887371902033948</v>
      </c>
      <c r="J5932" s="78">
        <v>1.507817</v>
      </c>
      <c r="K5932" s="80">
        <f t="shared" si="936"/>
        <v>1.507817</v>
      </c>
      <c r="L5932" s="68" t="str">
        <f t="shared" si="929"/>
        <v>Normal</v>
      </c>
      <c r="N5932" s="67">
        <f t="shared" si="930"/>
        <v>0</v>
      </c>
      <c r="O5932" s="67">
        <f t="shared" si="931"/>
        <v>1.507817</v>
      </c>
      <c r="P5932" s="81">
        <f t="shared" si="932"/>
        <v>1.4809201902033948</v>
      </c>
      <c r="Q5932" s="81">
        <f t="shared" si="933"/>
        <v>1.4809201902033948</v>
      </c>
      <c r="S5932" s="1">
        <f t="shared" si="937"/>
        <v>1</v>
      </c>
      <c r="T5932" s="1" t="str">
        <f t="shared" si="938"/>
        <v>Peak</v>
      </c>
    </row>
    <row r="5933" spans="1:20" x14ac:dyDescent="0.25">
      <c r="A5933" s="85">
        <v>45173.416666652578</v>
      </c>
      <c r="B5933" s="1">
        <v>9</v>
      </c>
      <c r="C5933" s="1">
        <v>4</v>
      </c>
      <c r="D5933" s="1">
        <v>11</v>
      </c>
      <c r="E5933" s="1" t="str">
        <f t="shared" si="934"/>
        <v>Summer</v>
      </c>
      <c r="F5933" s="78">
        <v>1.9012</v>
      </c>
      <c r="G5933" s="79">
        <f t="shared" si="935"/>
        <v>3.6171539537938089</v>
      </c>
      <c r="J5933" s="78">
        <v>1.507198</v>
      </c>
      <c r="K5933" s="80">
        <f t="shared" si="936"/>
        <v>1.507198</v>
      </c>
      <c r="L5933" s="68" t="str">
        <f t="shared" si="929"/>
        <v>Normal</v>
      </c>
      <c r="N5933" s="67">
        <f t="shared" si="930"/>
        <v>0</v>
      </c>
      <c r="O5933" s="67">
        <f t="shared" si="931"/>
        <v>1.507198</v>
      </c>
      <c r="P5933" s="81">
        <f t="shared" si="932"/>
        <v>2.1099559537938086</v>
      </c>
      <c r="Q5933" s="81">
        <f t="shared" si="933"/>
        <v>2.1099559537938086</v>
      </c>
      <c r="S5933" s="1">
        <f t="shared" si="937"/>
        <v>1</v>
      </c>
      <c r="T5933" s="1" t="str">
        <f t="shared" si="938"/>
        <v>Peak</v>
      </c>
    </row>
    <row r="5934" spans="1:20" x14ac:dyDescent="0.25">
      <c r="A5934" s="85">
        <v>45173.458333319242</v>
      </c>
      <c r="B5934" s="1">
        <v>9</v>
      </c>
      <c r="C5934" s="1">
        <v>4</v>
      </c>
      <c r="D5934" s="1">
        <v>12</v>
      </c>
      <c r="E5934" s="1" t="str">
        <f t="shared" si="934"/>
        <v>Summer</v>
      </c>
      <c r="F5934" s="78">
        <v>2.2107000000000001</v>
      </c>
      <c r="G5934" s="79">
        <f t="shared" si="935"/>
        <v>4.2059973940942426</v>
      </c>
      <c r="J5934" s="78">
        <v>1.028362</v>
      </c>
      <c r="K5934" s="80">
        <f t="shared" si="936"/>
        <v>1.028362</v>
      </c>
      <c r="L5934" s="68" t="str">
        <f t="shared" si="929"/>
        <v>Normal</v>
      </c>
      <c r="N5934" s="67">
        <f t="shared" si="930"/>
        <v>0</v>
      </c>
      <c r="O5934" s="67">
        <f t="shared" si="931"/>
        <v>1.028362</v>
      </c>
      <c r="P5934" s="81">
        <f t="shared" si="932"/>
        <v>3.1776353940942426</v>
      </c>
      <c r="Q5934" s="81">
        <f t="shared" si="933"/>
        <v>3.1776353940942426</v>
      </c>
      <c r="S5934" s="1">
        <f t="shared" si="937"/>
        <v>1</v>
      </c>
      <c r="T5934" s="1" t="str">
        <f t="shared" si="938"/>
        <v>Peak</v>
      </c>
    </row>
    <row r="5935" spans="1:20" x14ac:dyDescent="0.25">
      <c r="A5935" s="85">
        <v>45173.499999985906</v>
      </c>
      <c r="B5935" s="1">
        <v>9</v>
      </c>
      <c r="C5935" s="1">
        <v>4</v>
      </c>
      <c r="D5935" s="1">
        <v>13</v>
      </c>
      <c r="E5935" s="1" t="str">
        <f t="shared" si="934"/>
        <v>Summer</v>
      </c>
      <c r="F5935" s="78">
        <v>2.4632999999999998</v>
      </c>
      <c r="G5935" s="79">
        <f t="shared" si="935"/>
        <v>4.6865849644331412</v>
      </c>
      <c r="J5935" s="78">
        <v>2.2459740000000004</v>
      </c>
      <c r="K5935" s="80">
        <f t="shared" si="936"/>
        <v>2.2459740000000004</v>
      </c>
      <c r="L5935" s="68" t="str">
        <f t="shared" si="929"/>
        <v>Normal</v>
      </c>
      <c r="N5935" s="67">
        <f t="shared" si="930"/>
        <v>0</v>
      </c>
      <c r="O5935" s="67">
        <f t="shared" si="931"/>
        <v>2.2459740000000004</v>
      </c>
      <c r="P5935" s="81">
        <f t="shared" si="932"/>
        <v>2.4406109644331409</v>
      </c>
      <c r="Q5935" s="81">
        <f t="shared" si="933"/>
        <v>2.4406109644331409</v>
      </c>
      <c r="S5935" s="1">
        <f t="shared" si="937"/>
        <v>1</v>
      </c>
      <c r="T5935" s="1" t="str">
        <f t="shared" si="938"/>
        <v>Peak</v>
      </c>
    </row>
    <row r="5936" spans="1:20" x14ac:dyDescent="0.25">
      <c r="A5936" s="85">
        <v>45173.541666652571</v>
      </c>
      <c r="B5936" s="1">
        <v>9</v>
      </c>
      <c r="C5936" s="1">
        <v>4</v>
      </c>
      <c r="D5936" s="1">
        <v>14</v>
      </c>
      <c r="E5936" s="1" t="str">
        <f t="shared" si="934"/>
        <v>Summer</v>
      </c>
      <c r="F5936" s="78">
        <v>2.6537999999999999</v>
      </c>
      <c r="G5936" s="79">
        <f t="shared" si="935"/>
        <v>5.0490233339880124</v>
      </c>
      <c r="J5936" s="78">
        <v>1.452839</v>
      </c>
      <c r="K5936" s="80">
        <f t="shared" si="936"/>
        <v>1.452839</v>
      </c>
      <c r="L5936" s="68" t="str">
        <f t="shared" si="929"/>
        <v>Normal</v>
      </c>
      <c r="N5936" s="67">
        <f t="shared" si="930"/>
        <v>0</v>
      </c>
      <c r="O5936" s="67">
        <f t="shared" si="931"/>
        <v>1.452839</v>
      </c>
      <c r="P5936" s="81">
        <f t="shared" si="932"/>
        <v>3.5961843339880124</v>
      </c>
      <c r="Q5936" s="81">
        <f t="shared" si="933"/>
        <v>3.5961843339880124</v>
      </c>
      <c r="S5936" s="1">
        <f t="shared" si="937"/>
        <v>1</v>
      </c>
      <c r="T5936" s="1" t="str">
        <f t="shared" si="938"/>
        <v>Peak</v>
      </c>
    </row>
    <row r="5937" spans="1:20" x14ac:dyDescent="0.25">
      <c r="A5937" s="85">
        <v>45173.583333319235</v>
      </c>
      <c r="B5937" s="1">
        <v>9</v>
      </c>
      <c r="C5937" s="1">
        <v>4</v>
      </c>
      <c r="D5937" s="1">
        <v>15</v>
      </c>
      <c r="E5937" s="1" t="str">
        <f t="shared" si="934"/>
        <v>Summer</v>
      </c>
      <c r="F5937" s="78">
        <v>2.7888999999999999</v>
      </c>
      <c r="G5937" s="79">
        <f t="shared" si="935"/>
        <v>5.3060596790109154</v>
      </c>
      <c r="J5937" s="78">
        <v>3.0560149999999999</v>
      </c>
      <c r="K5937" s="80">
        <f t="shared" si="936"/>
        <v>3.0560149999999999</v>
      </c>
      <c r="L5937" s="68" t="str">
        <f t="shared" si="929"/>
        <v>Normal</v>
      </c>
      <c r="N5937" s="67">
        <f t="shared" si="930"/>
        <v>0</v>
      </c>
      <c r="O5937" s="67">
        <f t="shared" si="931"/>
        <v>3.0560149999999999</v>
      </c>
      <c r="P5937" s="81">
        <f t="shared" si="932"/>
        <v>2.2500446790109154</v>
      </c>
      <c r="Q5937" s="81">
        <f t="shared" si="933"/>
        <v>2.2500446790109154</v>
      </c>
      <c r="S5937" s="1">
        <f t="shared" si="937"/>
        <v>1</v>
      </c>
      <c r="T5937" s="1" t="str">
        <f t="shared" si="938"/>
        <v>Peak</v>
      </c>
    </row>
    <row r="5938" spans="1:20" x14ac:dyDescent="0.25">
      <c r="A5938" s="85">
        <v>45173.624999985899</v>
      </c>
      <c r="B5938" s="1">
        <v>9</v>
      </c>
      <c r="C5938" s="1">
        <v>4</v>
      </c>
      <c r="D5938" s="1">
        <v>16</v>
      </c>
      <c r="E5938" s="1" t="str">
        <f t="shared" si="934"/>
        <v>Summer</v>
      </c>
      <c r="F5938" s="78">
        <v>2.8944999999999999</v>
      </c>
      <c r="G5938" s="79">
        <f t="shared" si="935"/>
        <v>5.5069703972523554</v>
      </c>
      <c r="J5938" s="78">
        <v>2.189708</v>
      </c>
      <c r="K5938" s="80">
        <f t="shared" si="936"/>
        <v>2.189708</v>
      </c>
      <c r="L5938" s="68" t="str">
        <f t="shared" si="929"/>
        <v>Normal</v>
      </c>
      <c r="N5938" s="67">
        <f t="shared" si="930"/>
        <v>0</v>
      </c>
      <c r="O5938" s="67">
        <f t="shared" si="931"/>
        <v>2.189708</v>
      </c>
      <c r="P5938" s="81">
        <f t="shared" si="932"/>
        <v>3.3172623972523554</v>
      </c>
      <c r="Q5938" s="81">
        <f t="shared" si="933"/>
        <v>3.3172623972523554</v>
      </c>
      <c r="S5938" s="1">
        <f t="shared" si="937"/>
        <v>1</v>
      </c>
      <c r="T5938" s="1" t="str">
        <f t="shared" si="938"/>
        <v>Peak</v>
      </c>
    </row>
    <row r="5939" spans="1:20" x14ac:dyDescent="0.25">
      <c r="A5939" s="85">
        <v>45173.666666652563</v>
      </c>
      <c r="B5939" s="1">
        <v>9</v>
      </c>
      <c r="C5939" s="1">
        <v>4</v>
      </c>
      <c r="D5939" s="1">
        <v>17</v>
      </c>
      <c r="E5939" s="1" t="str">
        <f t="shared" si="934"/>
        <v>Summer</v>
      </c>
      <c r="F5939" s="78">
        <v>2.9579</v>
      </c>
      <c r="G5939" s="79">
        <f t="shared" si="935"/>
        <v>5.6275929307420087</v>
      </c>
      <c r="J5939" s="78">
        <v>0.95553200000000005</v>
      </c>
      <c r="K5939" s="80">
        <f t="shared" si="936"/>
        <v>0.95553200000000005</v>
      </c>
      <c r="L5939" s="68" t="str">
        <f t="shared" si="929"/>
        <v>Normal</v>
      </c>
      <c r="N5939" s="67">
        <f t="shared" si="930"/>
        <v>0</v>
      </c>
      <c r="O5939" s="67">
        <f t="shared" si="931"/>
        <v>0.95553200000000005</v>
      </c>
      <c r="P5939" s="81">
        <f t="shared" si="932"/>
        <v>4.6720609307420089</v>
      </c>
      <c r="Q5939" s="81">
        <f t="shared" si="933"/>
        <v>4.6720609307420089</v>
      </c>
      <c r="S5939" s="1">
        <f t="shared" si="937"/>
        <v>1</v>
      </c>
      <c r="T5939" s="1" t="str">
        <f t="shared" si="938"/>
        <v>Peak</v>
      </c>
    </row>
    <row r="5940" spans="1:20" x14ac:dyDescent="0.25">
      <c r="A5940" s="85">
        <v>45173.708333319228</v>
      </c>
      <c r="B5940" s="1">
        <v>9</v>
      </c>
      <c r="C5940" s="1">
        <v>4</v>
      </c>
      <c r="D5940" s="1">
        <v>18</v>
      </c>
      <c r="E5940" s="1" t="str">
        <f t="shared" si="934"/>
        <v>Summer</v>
      </c>
      <c r="F5940" s="78">
        <v>2.9741</v>
      </c>
      <c r="G5940" s="79">
        <f t="shared" si="935"/>
        <v>5.6584144613813203</v>
      </c>
      <c r="J5940" s="78">
        <v>0.27879300000000001</v>
      </c>
      <c r="K5940" s="80">
        <f t="shared" si="936"/>
        <v>0.27879300000000001</v>
      </c>
      <c r="L5940" s="68" t="str">
        <f t="shared" si="929"/>
        <v>Normal</v>
      </c>
      <c r="N5940" s="67">
        <f t="shared" si="930"/>
        <v>0</v>
      </c>
      <c r="O5940" s="67">
        <f t="shared" si="931"/>
        <v>0.27879300000000001</v>
      </c>
      <c r="P5940" s="81">
        <f t="shared" si="932"/>
        <v>5.37962146138132</v>
      </c>
      <c r="Q5940" s="81">
        <f t="shared" si="933"/>
        <v>5.37962146138132</v>
      </c>
      <c r="S5940" s="1">
        <f t="shared" si="937"/>
        <v>1</v>
      </c>
      <c r="T5940" s="1" t="str">
        <f t="shared" si="938"/>
        <v>Peak</v>
      </c>
    </row>
    <row r="5941" spans="1:20" x14ac:dyDescent="0.25">
      <c r="A5941" s="85">
        <v>45173.749999985892</v>
      </c>
      <c r="B5941" s="1">
        <v>9</v>
      </c>
      <c r="C5941" s="1">
        <v>4</v>
      </c>
      <c r="D5941" s="1">
        <v>19</v>
      </c>
      <c r="E5941" s="1" t="str">
        <f t="shared" si="934"/>
        <v>Summer</v>
      </c>
      <c r="F5941" s="78">
        <v>2.8812000000000002</v>
      </c>
      <c r="G5941" s="79">
        <f t="shared" si="935"/>
        <v>5.4816663011102049</v>
      </c>
      <c r="J5941" s="78">
        <v>0</v>
      </c>
      <c r="K5941" s="80">
        <f t="shared" si="936"/>
        <v>0</v>
      </c>
      <c r="L5941" s="68" t="str">
        <f t="shared" si="929"/>
        <v>Normal</v>
      </c>
      <c r="N5941" s="67">
        <f t="shared" si="930"/>
        <v>0</v>
      </c>
      <c r="O5941" s="67">
        <f t="shared" si="931"/>
        <v>0</v>
      </c>
      <c r="P5941" s="81">
        <f t="shared" si="932"/>
        <v>5.4816663011102049</v>
      </c>
      <c r="Q5941" s="81">
        <f t="shared" si="933"/>
        <v>5.4816663011102049</v>
      </c>
      <c r="S5941" s="1">
        <f t="shared" si="937"/>
        <v>1</v>
      </c>
      <c r="T5941" s="1" t="str">
        <f t="shared" si="938"/>
        <v>Peak</v>
      </c>
    </row>
    <row r="5942" spans="1:20" x14ac:dyDescent="0.25">
      <c r="A5942" s="85">
        <v>45173.791666652556</v>
      </c>
      <c r="B5942" s="1">
        <v>9</v>
      </c>
      <c r="C5942" s="1">
        <v>4</v>
      </c>
      <c r="D5942" s="1">
        <v>20</v>
      </c>
      <c r="E5942" s="1" t="str">
        <f t="shared" si="934"/>
        <v>Summer</v>
      </c>
      <c r="F5942" s="78">
        <v>2.7315999999999998</v>
      </c>
      <c r="G5942" s="79">
        <f t="shared" si="935"/>
        <v>5.1970427836014972</v>
      </c>
      <c r="J5942" s="78">
        <v>0</v>
      </c>
      <c r="K5942" s="80">
        <f t="shared" si="936"/>
        <v>0</v>
      </c>
      <c r="L5942" s="68" t="str">
        <f t="shared" si="929"/>
        <v>Normal</v>
      </c>
      <c r="N5942" s="67">
        <f t="shared" si="930"/>
        <v>0</v>
      </c>
      <c r="O5942" s="67">
        <f t="shared" si="931"/>
        <v>0</v>
      </c>
      <c r="P5942" s="81">
        <f t="shared" si="932"/>
        <v>5.1970427836014972</v>
      </c>
      <c r="Q5942" s="81">
        <f t="shared" si="933"/>
        <v>5.1970427836014972</v>
      </c>
      <c r="S5942" s="1">
        <f t="shared" si="937"/>
        <v>1</v>
      </c>
      <c r="T5942" s="1" t="str">
        <f t="shared" si="938"/>
        <v>Peak</v>
      </c>
    </row>
    <row r="5943" spans="1:20" x14ac:dyDescent="0.25">
      <c r="A5943" s="85">
        <v>45173.83333331922</v>
      </c>
      <c r="B5943" s="1">
        <v>9</v>
      </c>
      <c r="C5943" s="1">
        <v>4</v>
      </c>
      <c r="D5943" s="1">
        <v>21</v>
      </c>
      <c r="E5943" s="1" t="str">
        <f t="shared" si="934"/>
        <v>Summer</v>
      </c>
      <c r="F5943" s="78">
        <v>2.6238000000000001</v>
      </c>
      <c r="G5943" s="79">
        <f t="shared" si="935"/>
        <v>4.9919464253966943</v>
      </c>
      <c r="J5943" s="78">
        <v>0</v>
      </c>
      <c r="K5943" s="80">
        <f t="shared" si="936"/>
        <v>0</v>
      </c>
      <c r="L5943" s="68" t="str">
        <f t="shared" si="929"/>
        <v>Normal</v>
      </c>
      <c r="N5943" s="67">
        <f t="shared" si="930"/>
        <v>0</v>
      </c>
      <c r="O5943" s="67">
        <f t="shared" si="931"/>
        <v>0</v>
      </c>
      <c r="P5943" s="81">
        <f t="shared" si="932"/>
        <v>4.9919464253966943</v>
      </c>
      <c r="Q5943" s="81">
        <f t="shared" si="933"/>
        <v>4.9919464253966943</v>
      </c>
      <c r="S5943" s="1">
        <f t="shared" si="937"/>
        <v>1</v>
      </c>
      <c r="T5943" s="1" t="str">
        <f t="shared" si="938"/>
        <v>Peak</v>
      </c>
    </row>
    <row r="5944" spans="1:20" x14ac:dyDescent="0.25">
      <c r="A5944" s="85">
        <v>45173.874999985885</v>
      </c>
      <c r="B5944" s="1">
        <v>9</v>
      </c>
      <c r="C5944" s="1">
        <v>4</v>
      </c>
      <c r="D5944" s="1">
        <v>22</v>
      </c>
      <c r="E5944" s="1" t="str">
        <f t="shared" si="934"/>
        <v>Summer</v>
      </c>
      <c r="F5944" s="78">
        <v>2.4533</v>
      </c>
      <c r="G5944" s="79">
        <f t="shared" si="935"/>
        <v>4.6675593282360355</v>
      </c>
      <c r="J5944" s="78">
        <v>0</v>
      </c>
      <c r="K5944" s="80">
        <f t="shared" si="936"/>
        <v>0</v>
      </c>
      <c r="L5944" s="68" t="str">
        <f t="shared" si="929"/>
        <v>Normal</v>
      </c>
      <c r="N5944" s="67">
        <f t="shared" si="930"/>
        <v>0</v>
      </c>
      <c r="O5944" s="67">
        <f t="shared" si="931"/>
        <v>0</v>
      </c>
      <c r="P5944" s="81">
        <f t="shared" si="932"/>
        <v>4.6675593282360355</v>
      </c>
      <c r="Q5944" s="81">
        <f t="shared" si="933"/>
        <v>4.6675593282360355</v>
      </c>
      <c r="S5944" s="1">
        <f t="shared" si="937"/>
        <v>1</v>
      </c>
      <c r="T5944" s="1" t="str">
        <f t="shared" si="938"/>
        <v>Off-Peak</v>
      </c>
    </row>
    <row r="5945" spans="1:20" x14ac:dyDescent="0.25">
      <c r="A5945" s="85">
        <v>45173.916666652549</v>
      </c>
      <c r="B5945" s="1">
        <v>9</v>
      </c>
      <c r="C5945" s="1">
        <v>4</v>
      </c>
      <c r="D5945" s="1">
        <v>23</v>
      </c>
      <c r="E5945" s="1" t="str">
        <f t="shared" si="934"/>
        <v>Summer</v>
      </c>
      <c r="F5945" s="78">
        <v>2.2126000000000001</v>
      </c>
      <c r="G5945" s="79">
        <f t="shared" si="935"/>
        <v>4.2096122649716925</v>
      </c>
      <c r="J5945" s="78">
        <v>0</v>
      </c>
      <c r="K5945" s="80">
        <f t="shared" si="936"/>
        <v>0</v>
      </c>
      <c r="L5945" s="68" t="str">
        <f t="shared" si="929"/>
        <v>Normal</v>
      </c>
      <c r="N5945" s="67">
        <f t="shared" si="930"/>
        <v>0</v>
      </c>
      <c r="O5945" s="67">
        <f t="shared" si="931"/>
        <v>0</v>
      </c>
      <c r="P5945" s="81">
        <f t="shared" si="932"/>
        <v>4.2096122649716925</v>
      </c>
      <c r="Q5945" s="81">
        <f t="shared" si="933"/>
        <v>4.2096122649716925</v>
      </c>
      <c r="S5945" s="1">
        <f t="shared" si="937"/>
        <v>1</v>
      </c>
      <c r="T5945" s="1" t="str">
        <f t="shared" si="938"/>
        <v>Off-Peak</v>
      </c>
    </row>
    <row r="5946" spans="1:20" x14ac:dyDescent="0.25">
      <c r="A5946" s="85">
        <v>45173.958333319213</v>
      </c>
      <c r="B5946" s="1">
        <v>9</v>
      </c>
      <c r="C5946" s="1">
        <v>5</v>
      </c>
      <c r="D5946" s="1">
        <v>0</v>
      </c>
      <c r="E5946" s="1" t="str">
        <f t="shared" si="934"/>
        <v>Summer</v>
      </c>
      <c r="F5946" s="78">
        <v>1.9455</v>
      </c>
      <c r="G5946" s="79">
        <f t="shared" si="935"/>
        <v>3.7014375221469886</v>
      </c>
      <c r="J5946" s="78">
        <v>0</v>
      </c>
      <c r="K5946" s="80">
        <f t="shared" si="936"/>
        <v>0</v>
      </c>
      <c r="L5946" s="68" t="str">
        <f t="shared" si="929"/>
        <v>Normal</v>
      </c>
      <c r="N5946" s="67">
        <f t="shared" si="930"/>
        <v>0</v>
      </c>
      <c r="O5946" s="67">
        <f t="shared" si="931"/>
        <v>0</v>
      </c>
      <c r="P5946" s="81">
        <f t="shared" si="932"/>
        <v>3.7014375221469886</v>
      </c>
      <c r="Q5946" s="81">
        <f t="shared" si="933"/>
        <v>3.7014375221469886</v>
      </c>
      <c r="S5946" s="1">
        <f t="shared" si="937"/>
        <v>1</v>
      </c>
      <c r="T5946" s="1" t="str">
        <f t="shared" si="938"/>
        <v>Off-Peak</v>
      </c>
    </row>
    <row r="5947" spans="1:20" x14ac:dyDescent="0.25">
      <c r="A5947" s="85">
        <v>45173.999999985877</v>
      </c>
      <c r="B5947" s="1">
        <v>9</v>
      </c>
      <c r="C5947" s="1">
        <v>5</v>
      </c>
      <c r="D5947" s="1">
        <v>1</v>
      </c>
      <c r="E5947" s="1" t="str">
        <f t="shared" si="934"/>
        <v>Summer</v>
      </c>
      <c r="F5947" s="78">
        <v>1.7577</v>
      </c>
      <c r="G5947" s="79">
        <f t="shared" si="935"/>
        <v>3.3441360743653363</v>
      </c>
      <c r="J5947" s="78">
        <v>0</v>
      </c>
      <c r="K5947" s="80">
        <f t="shared" si="936"/>
        <v>0</v>
      </c>
      <c r="L5947" s="68" t="str">
        <f t="shared" si="929"/>
        <v>Normal</v>
      </c>
      <c r="N5947" s="67">
        <f t="shared" si="930"/>
        <v>0</v>
      </c>
      <c r="O5947" s="67">
        <f t="shared" si="931"/>
        <v>0</v>
      </c>
      <c r="P5947" s="81">
        <f t="shared" si="932"/>
        <v>3.3441360743653363</v>
      </c>
      <c r="Q5947" s="81">
        <f t="shared" si="933"/>
        <v>3.3441360743653363</v>
      </c>
      <c r="S5947" s="1">
        <f t="shared" si="937"/>
        <v>2</v>
      </c>
      <c r="T5947" s="1" t="str">
        <f t="shared" si="938"/>
        <v>Off-Peak</v>
      </c>
    </row>
    <row r="5948" spans="1:20" x14ac:dyDescent="0.25">
      <c r="A5948" s="85">
        <v>45174.041666652542</v>
      </c>
      <c r="B5948" s="1">
        <v>9</v>
      </c>
      <c r="C5948" s="1">
        <v>5</v>
      </c>
      <c r="D5948" s="1">
        <v>2</v>
      </c>
      <c r="E5948" s="1" t="str">
        <f t="shared" si="934"/>
        <v>Summer</v>
      </c>
      <c r="F5948" s="78">
        <v>1.5824</v>
      </c>
      <c r="G5948" s="79">
        <f t="shared" si="935"/>
        <v>3.0106166718300669</v>
      </c>
      <c r="J5948" s="78">
        <v>0</v>
      </c>
      <c r="K5948" s="80">
        <f t="shared" si="936"/>
        <v>0</v>
      </c>
      <c r="L5948" s="68" t="str">
        <f t="shared" si="929"/>
        <v>Normal</v>
      </c>
      <c r="N5948" s="67">
        <f t="shared" si="930"/>
        <v>0</v>
      </c>
      <c r="O5948" s="67">
        <f t="shared" si="931"/>
        <v>0</v>
      </c>
      <c r="P5948" s="81">
        <f t="shared" si="932"/>
        <v>3.0106166718300669</v>
      </c>
      <c r="Q5948" s="81">
        <f t="shared" si="933"/>
        <v>3.0106166718300669</v>
      </c>
      <c r="S5948" s="1">
        <f t="shared" si="937"/>
        <v>2</v>
      </c>
      <c r="T5948" s="1" t="str">
        <f t="shared" si="938"/>
        <v>Off-Peak</v>
      </c>
    </row>
    <row r="5949" spans="1:20" x14ac:dyDescent="0.25">
      <c r="A5949" s="85">
        <v>45174.083333319206</v>
      </c>
      <c r="B5949" s="1">
        <v>9</v>
      </c>
      <c r="C5949" s="1">
        <v>5</v>
      </c>
      <c r="D5949" s="1">
        <v>3</v>
      </c>
      <c r="E5949" s="1" t="str">
        <f t="shared" si="934"/>
        <v>Summer</v>
      </c>
      <c r="F5949" s="78">
        <v>1.4583999999999999</v>
      </c>
      <c r="G5949" s="79">
        <f t="shared" si="935"/>
        <v>2.7746987829859511</v>
      </c>
      <c r="J5949" s="78">
        <v>0</v>
      </c>
      <c r="K5949" s="80">
        <f t="shared" si="936"/>
        <v>0</v>
      </c>
      <c r="L5949" s="68" t="str">
        <f t="shared" si="929"/>
        <v>Normal</v>
      </c>
      <c r="N5949" s="67">
        <f t="shared" si="930"/>
        <v>0</v>
      </c>
      <c r="O5949" s="67">
        <f t="shared" si="931"/>
        <v>0</v>
      </c>
      <c r="P5949" s="81">
        <f t="shared" si="932"/>
        <v>2.7746987829859511</v>
      </c>
      <c r="Q5949" s="81">
        <f t="shared" si="933"/>
        <v>2.7746987829859511</v>
      </c>
      <c r="S5949" s="1">
        <f t="shared" si="937"/>
        <v>2</v>
      </c>
      <c r="T5949" s="1" t="str">
        <f t="shared" si="938"/>
        <v>Off-Peak</v>
      </c>
    </row>
    <row r="5950" spans="1:20" x14ac:dyDescent="0.25">
      <c r="A5950" s="85">
        <v>45174.12499998587</v>
      </c>
      <c r="B5950" s="1">
        <v>9</v>
      </c>
      <c r="C5950" s="1">
        <v>5</v>
      </c>
      <c r="D5950" s="1">
        <v>4</v>
      </c>
      <c r="E5950" s="1" t="str">
        <f t="shared" si="934"/>
        <v>Summer</v>
      </c>
      <c r="F5950" s="78">
        <v>1.3592</v>
      </c>
      <c r="G5950" s="79">
        <f t="shared" si="935"/>
        <v>2.5859644719106587</v>
      </c>
      <c r="J5950" s="78">
        <v>0</v>
      </c>
      <c r="K5950" s="80">
        <f t="shared" si="936"/>
        <v>0</v>
      </c>
      <c r="L5950" s="68" t="str">
        <f t="shared" si="929"/>
        <v>Normal</v>
      </c>
      <c r="N5950" s="67">
        <f t="shared" si="930"/>
        <v>0</v>
      </c>
      <c r="O5950" s="67">
        <f t="shared" si="931"/>
        <v>0</v>
      </c>
      <c r="P5950" s="81">
        <f t="shared" si="932"/>
        <v>2.5859644719106587</v>
      </c>
      <c r="Q5950" s="81">
        <f t="shared" si="933"/>
        <v>2.5859644719106587</v>
      </c>
      <c r="S5950" s="1">
        <f t="shared" si="937"/>
        <v>2</v>
      </c>
      <c r="T5950" s="1" t="str">
        <f t="shared" si="938"/>
        <v>Off-Peak</v>
      </c>
    </row>
    <row r="5951" spans="1:20" x14ac:dyDescent="0.25">
      <c r="A5951" s="85">
        <v>45174.166666652534</v>
      </c>
      <c r="B5951" s="1">
        <v>9</v>
      </c>
      <c r="C5951" s="1">
        <v>5</v>
      </c>
      <c r="D5951" s="1">
        <v>5</v>
      </c>
      <c r="E5951" s="1" t="str">
        <f t="shared" si="934"/>
        <v>Summer</v>
      </c>
      <c r="F5951" s="78">
        <v>1.2833000000000001</v>
      </c>
      <c r="G5951" s="79">
        <f t="shared" si="935"/>
        <v>2.4415598931746239</v>
      </c>
      <c r="J5951" s="78">
        <v>0</v>
      </c>
      <c r="K5951" s="80">
        <f t="shared" si="936"/>
        <v>0</v>
      </c>
      <c r="L5951" s="68" t="str">
        <f t="shared" si="929"/>
        <v>Normal</v>
      </c>
      <c r="N5951" s="67">
        <f t="shared" si="930"/>
        <v>0</v>
      </c>
      <c r="O5951" s="67">
        <f t="shared" si="931"/>
        <v>0</v>
      </c>
      <c r="P5951" s="81">
        <f t="shared" si="932"/>
        <v>2.4415598931746239</v>
      </c>
      <c r="Q5951" s="81">
        <f t="shared" si="933"/>
        <v>2.4415598931746239</v>
      </c>
      <c r="S5951" s="1">
        <f t="shared" si="937"/>
        <v>2</v>
      </c>
      <c r="T5951" s="1" t="str">
        <f t="shared" si="938"/>
        <v>Off-Peak</v>
      </c>
    </row>
    <row r="5952" spans="1:20" x14ac:dyDescent="0.25">
      <c r="A5952" s="85">
        <v>45174.208333319199</v>
      </c>
      <c r="B5952" s="1">
        <v>9</v>
      </c>
      <c r="C5952" s="1">
        <v>5</v>
      </c>
      <c r="D5952" s="1">
        <v>6</v>
      </c>
      <c r="E5952" s="1" t="str">
        <f t="shared" si="934"/>
        <v>Summer</v>
      </c>
      <c r="F5952" s="78">
        <v>1.2239</v>
      </c>
      <c r="G5952" s="79">
        <f t="shared" si="935"/>
        <v>2.3285476141638135</v>
      </c>
      <c r="J5952" s="78">
        <v>0</v>
      </c>
      <c r="K5952" s="80">
        <f t="shared" si="936"/>
        <v>0</v>
      </c>
      <c r="L5952" s="68" t="str">
        <f t="shared" si="929"/>
        <v>Normal</v>
      </c>
      <c r="N5952" s="67">
        <f t="shared" si="930"/>
        <v>0</v>
      </c>
      <c r="O5952" s="67">
        <f t="shared" si="931"/>
        <v>0</v>
      </c>
      <c r="P5952" s="81">
        <f t="shared" si="932"/>
        <v>2.3285476141638135</v>
      </c>
      <c r="Q5952" s="81">
        <f t="shared" si="933"/>
        <v>2.3285476141638135</v>
      </c>
      <c r="S5952" s="1">
        <f t="shared" si="937"/>
        <v>2</v>
      </c>
      <c r="T5952" s="1" t="str">
        <f t="shared" si="938"/>
        <v>Peak</v>
      </c>
    </row>
    <row r="5953" spans="1:20" x14ac:dyDescent="0.25">
      <c r="A5953" s="85">
        <v>45174.249999985863</v>
      </c>
      <c r="B5953" s="1">
        <v>9</v>
      </c>
      <c r="C5953" s="1">
        <v>5</v>
      </c>
      <c r="D5953" s="1">
        <v>7</v>
      </c>
      <c r="E5953" s="1" t="str">
        <f t="shared" si="934"/>
        <v>Summer</v>
      </c>
      <c r="F5953" s="78">
        <v>1.216</v>
      </c>
      <c r="G5953" s="79">
        <f t="shared" si="935"/>
        <v>2.3135173615681</v>
      </c>
      <c r="J5953" s="78">
        <v>0.74034100000000003</v>
      </c>
      <c r="K5953" s="80">
        <f t="shared" si="936"/>
        <v>0.74034100000000003</v>
      </c>
      <c r="L5953" s="68" t="str">
        <f t="shared" si="929"/>
        <v>Normal</v>
      </c>
      <c r="N5953" s="67">
        <f t="shared" si="930"/>
        <v>0</v>
      </c>
      <c r="O5953" s="67">
        <f t="shared" si="931"/>
        <v>0.74034100000000003</v>
      </c>
      <c r="P5953" s="81">
        <f t="shared" si="932"/>
        <v>1.5731763615681</v>
      </c>
      <c r="Q5953" s="81">
        <f t="shared" si="933"/>
        <v>1.5731763615681</v>
      </c>
      <c r="S5953" s="1">
        <f t="shared" si="937"/>
        <v>2</v>
      </c>
      <c r="T5953" s="1" t="str">
        <f t="shared" si="938"/>
        <v>Peak</v>
      </c>
    </row>
    <row r="5954" spans="1:20" x14ac:dyDescent="0.25">
      <c r="A5954" s="85">
        <v>45174.291666652527</v>
      </c>
      <c r="B5954" s="1">
        <v>9</v>
      </c>
      <c r="C5954" s="1">
        <v>5</v>
      </c>
      <c r="D5954" s="1">
        <v>8</v>
      </c>
      <c r="E5954" s="1" t="str">
        <f t="shared" si="934"/>
        <v>Summer</v>
      </c>
      <c r="F5954" s="78">
        <v>1.2693000000000001</v>
      </c>
      <c r="G5954" s="79">
        <f t="shared" si="935"/>
        <v>2.4149240024986756</v>
      </c>
      <c r="J5954" s="78">
        <v>2.8482240000000001</v>
      </c>
      <c r="K5954" s="80">
        <f t="shared" si="936"/>
        <v>2.8482240000000001</v>
      </c>
      <c r="L5954" s="68" t="str">
        <f t="shared" si="929"/>
        <v>Normal</v>
      </c>
      <c r="N5954" s="67">
        <f t="shared" si="930"/>
        <v>0.43329999750132453</v>
      </c>
      <c r="O5954" s="67">
        <f t="shared" si="931"/>
        <v>2.4149240024986756</v>
      </c>
      <c r="P5954" s="81">
        <f t="shared" si="932"/>
        <v>0</v>
      </c>
      <c r="Q5954" s="81">
        <f t="shared" si="933"/>
        <v>-0.43329999750132453</v>
      </c>
      <c r="S5954" s="1">
        <f t="shared" si="937"/>
        <v>2</v>
      </c>
      <c r="T5954" s="1" t="str">
        <f t="shared" si="938"/>
        <v>Peak</v>
      </c>
    </row>
    <row r="5955" spans="1:20" x14ac:dyDescent="0.25">
      <c r="A5955" s="85">
        <v>45174.333333319191</v>
      </c>
      <c r="B5955" s="1">
        <v>9</v>
      </c>
      <c r="C5955" s="1">
        <v>5</v>
      </c>
      <c r="D5955" s="1">
        <v>9</v>
      </c>
      <c r="E5955" s="1" t="str">
        <f t="shared" si="934"/>
        <v>Summer</v>
      </c>
      <c r="F5955" s="78">
        <v>1.3789</v>
      </c>
      <c r="G5955" s="79">
        <f t="shared" si="935"/>
        <v>2.6234449752189581</v>
      </c>
      <c r="J5955" s="78">
        <v>4.4849769999999998</v>
      </c>
      <c r="K5955" s="80">
        <f t="shared" si="936"/>
        <v>4.4849769999999998</v>
      </c>
      <c r="L5955" s="68" t="str">
        <f t="shared" si="929"/>
        <v>Normal</v>
      </c>
      <c r="N5955" s="67">
        <f t="shared" si="930"/>
        <v>1.8615320247810416</v>
      </c>
      <c r="O5955" s="67">
        <f t="shared" si="931"/>
        <v>2.6234449752189581</v>
      </c>
      <c r="P5955" s="81">
        <f t="shared" si="932"/>
        <v>0</v>
      </c>
      <c r="Q5955" s="81">
        <f t="shared" si="933"/>
        <v>-1.8615320247810416</v>
      </c>
      <c r="S5955" s="1">
        <f t="shared" si="937"/>
        <v>2</v>
      </c>
      <c r="T5955" s="1" t="str">
        <f t="shared" si="938"/>
        <v>Peak</v>
      </c>
    </row>
    <row r="5956" spans="1:20" x14ac:dyDescent="0.25">
      <c r="A5956" s="85">
        <v>45174.374999985856</v>
      </c>
      <c r="B5956" s="1">
        <v>9</v>
      </c>
      <c r="C5956" s="1">
        <v>5</v>
      </c>
      <c r="D5956" s="1">
        <v>10</v>
      </c>
      <c r="E5956" s="1" t="str">
        <f t="shared" si="934"/>
        <v>Summer</v>
      </c>
      <c r="F5956" s="78">
        <v>1.5376000000000001</v>
      </c>
      <c r="G5956" s="79">
        <f t="shared" si="935"/>
        <v>2.9253818216670315</v>
      </c>
      <c r="J5956" s="78">
        <v>5.6736219999999999</v>
      </c>
      <c r="K5956" s="80">
        <f t="shared" si="936"/>
        <v>5.6736219999999999</v>
      </c>
      <c r="L5956" s="68" t="str">
        <f t="shared" si="929"/>
        <v>Normal</v>
      </c>
      <c r="N5956" s="67">
        <f t="shared" si="930"/>
        <v>2.7482401783329684</v>
      </c>
      <c r="O5956" s="67">
        <f t="shared" si="931"/>
        <v>2.9253818216670315</v>
      </c>
      <c r="P5956" s="81">
        <f t="shared" si="932"/>
        <v>0</v>
      </c>
      <c r="Q5956" s="81">
        <f t="shared" si="933"/>
        <v>-2.7482401783329684</v>
      </c>
      <c r="S5956" s="1">
        <f t="shared" si="937"/>
        <v>2</v>
      </c>
      <c r="T5956" s="1" t="str">
        <f t="shared" si="938"/>
        <v>Peak</v>
      </c>
    </row>
    <row r="5957" spans="1:20" x14ac:dyDescent="0.25">
      <c r="A5957" s="85">
        <v>45174.41666665252</v>
      </c>
      <c r="B5957" s="1">
        <v>9</v>
      </c>
      <c r="C5957" s="1">
        <v>5</v>
      </c>
      <c r="D5957" s="1">
        <v>11</v>
      </c>
      <c r="E5957" s="1" t="str">
        <f t="shared" si="934"/>
        <v>Summer</v>
      </c>
      <c r="F5957" s="78">
        <v>1.7077</v>
      </c>
      <c r="G5957" s="79">
        <f t="shared" si="935"/>
        <v>3.2490078933798059</v>
      </c>
      <c r="J5957" s="78">
        <v>6.4818610000000003</v>
      </c>
      <c r="K5957" s="80">
        <f t="shared" si="936"/>
        <v>6.4818610000000003</v>
      </c>
      <c r="L5957" s="68" t="str">
        <f t="shared" si="929"/>
        <v>Normal</v>
      </c>
      <c r="N5957" s="67">
        <f t="shared" si="930"/>
        <v>3.2328531066201944</v>
      </c>
      <c r="O5957" s="67">
        <f t="shared" si="931"/>
        <v>3.2490078933798059</v>
      </c>
      <c r="P5957" s="81">
        <f t="shared" si="932"/>
        <v>0</v>
      </c>
      <c r="Q5957" s="81">
        <f t="shared" si="933"/>
        <v>-3.2328531066201944</v>
      </c>
      <c r="S5957" s="1">
        <f t="shared" si="937"/>
        <v>2</v>
      </c>
      <c r="T5957" s="1" t="str">
        <f t="shared" si="938"/>
        <v>Peak</v>
      </c>
    </row>
    <row r="5958" spans="1:20" x14ac:dyDescent="0.25">
      <c r="A5958" s="85">
        <v>45174.458333319184</v>
      </c>
      <c r="B5958" s="1">
        <v>9</v>
      </c>
      <c r="C5958" s="1">
        <v>5</v>
      </c>
      <c r="D5958" s="1">
        <v>12</v>
      </c>
      <c r="E5958" s="1" t="str">
        <f t="shared" si="934"/>
        <v>Summer</v>
      </c>
      <c r="F5958" s="78">
        <v>1.9260999999999999</v>
      </c>
      <c r="G5958" s="79">
        <f t="shared" si="935"/>
        <v>3.6645277879246025</v>
      </c>
      <c r="J5958" s="78">
        <v>6.8083970000000003</v>
      </c>
      <c r="K5958" s="80">
        <f t="shared" si="936"/>
        <v>6.8083970000000003</v>
      </c>
      <c r="L5958" s="68" t="str">
        <f t="shared" si="929"/>
        <v>Normal</v>
      </c>
      <c r="N5958" s="67">
        <f t="shared" si="930"/>
        <v>3.1438692120753977</v>
      </c>
      <c r="O5958" s="67">
        <f t="shared" si="931"/>
        <v>3.6645277879246025</v>
      </c>
      <c r="P5958" s="81">
        <f t="shared" si="932"/>
        <v>0</v>
      </c>
      <c r="Q5958" s="81">
        <f t="shared" si="933"/>
        <v>-3.1438692120753977</v>
      </c>
      <c r="S5958" s="1">
        <f t="shared" si="937"/>
        <v>2</v>
      </c>
      <c r="T5958" s="1" t="str">
        <f t="shared" si="938"/>
        <v>Peak</v>
      </c>
    </row>
    <row r="5959" spans="1:20" x14ac:dyDescent="0.25">
      <c r="A5959" s="85">
        <v>45174.499999985848</v>
      </c>
      <c r="B5959" s="1">
        <v>9</v>
      </c>
      <c r="C5959" s="1">
        <v>5</v>
      </c>
      <c r="D5959" s="1">
        <v>13</v>
      </c>
      <c r="E5959" s="1" t="str">
        <f t="shared" si="934"/>
        <v>Summer</v>
      </c>
      <c r="F5959" s="78">
        <v>2.1644000000000001</v>
      </c>
      <c r="G5959" s="79">
        <f t="shared" si="935"/>
        <v>4.1179086985016413</v>
      </c>
      <c r="J5959" s="78">
        <v>6.7199099999999996</v>
      </c>
      <c r="K5959" s="80">
        <f t="shared" si="936"/>
        <v>6.7199099999999996</v>
      </c>
      <c r="L5959" s="68" t="str">
        <f t="shared" si="929"/>
        <v>Normal</v>
      </c>
      <c r="N5959" s="67">
        <f t="shared" si="930"/>
        <v>2.6020013014983583</v>
      </c>
      <c r="O5959" s="67">
        <f t="shared" si="931"/>
        <v>4.1179086985016413</v>
      </c>
      <c r="P5959" s="81">
        <f t="shared" si="932"/>
        <v>0</v>
      </c>
      <c r="Q5959" s="81">
        <f t="shared" si="933"/>
        <v>-2.6020013014983583</v>
      </c>
      <c r="S5959" s="1">
        <f t="shared" si="937"/>
        <v>2</v>
      </c>
      <c r="T5959" s="1" t="str">
        <f t="shared" si="938"/>
        <v>Peak</v>
      </c>
    </row>
    <row r="5960" spans="1:20" x14ac:dyDescent="0.25">
      <c r="A5960" s="85">
        <v>45174.541666652513</v>
      </c>
      <c r="B5960" s="1">
        <v>9</v>
      </c>
      <c r="C5960" s="1">
        <v>5</v>
      </c>
      <c r="D5960" s="1">
        <v>14</v>
      </c>
      <c r="E5960" s="1" t="str">
        <f t="shared" si="934"/>
        <v>Summer</v>
      </c>
      <c r="F5960" s="78">
        <v>2.3189000000000002</v>
      </c>
      <c r="G5960" s="79">
        <f t="shared" si="935"/>
        <v>4.4118547777469299</v>
      </c>
      <c r="J5960" s="78">
        <v>6.1554660000000005</v>
      </c>
      <c r="K5960" s="80">
        <f t="shared" si="936"/>
        <v>6.1554660000000005</v>
      </c>
      <c r="L5960" s="68" t="str">
        <f t="shared" si="929"/>
        <v>Normal</v>
      </c>
      <c r="N5960" s="67">
        <f t="shared" si="930"/>
        <v>1.7436112222530706</v>
      </c>
      <c r="O5960" s="67">
        <f t="shared" si="931"/>
        <v>4.4118547777469299</v>
      </c>
      <c r="P5960" s="81">
        <f t="shared" si="932"/>
        <v>0</v>
      </c>
      <c r="Q5960" s="81">
        <f t="shared" si="933"/>
        <v>-1.7436112222530706</v>
      </c>
      <c r="S5960" s="1">
        <f t="shared" si="937"/>
        <v>2</v>
      </c>
      <c r="T5960" s="1" t="str">
        <f t="shared" si="938"/>
        <v>Peak</v>
      </c>
    </row>
    <row r="5961" spans="1:20" x14ac:dyDescent="0.25">
      <c r="A5961" s="85">
        <v>45174.583333319177</v>
      </c>
      <c r="B5961" s="1">
        <v>9</v>
      </c>
      <c r="C5961" s="1">
        <v>5</v>
      </c>
      <c r="D5961" s="1">
        <v>15</v>
      </c>
      <c r="E5961" s="1" t="str">
        <f t="shared" si="934"/>
        <v>Summer</v>
      </c>
      <c r="F5961" s="78">
        <v>2.3409</v>
      </c>
      <c r="G5961" s="79">
        <f t="shared" si="935"/>
        <v>4.4537111773805629</v>
      </c>
      <c r="J5961" s="78">
        <v>5.2010309999999995</v>
      </c>
      <c r="K5961" s="80">
        <f t="shared" si="936"/>
        <v>5.2010309999999995</v>
      </c>
      <c r="L5961" s="68" t="str">
        <f t="shared" si="929"/>
        <v>Normal</v>
      </c>
      <c r="N5961" s="67">
        <f t="shared" si="930"/>
        <v>0.74731982261943664</v>
      </c>
      <c r="O5961" s="67">
        <f t="shared" si="931"/>
        <v>4.4537111773805629</v>
      </c>
      <c r="P5961" s="81">
        <f t="shared" si="932"/>
        <v>0</v>
      </c>
      <c r="Q5961" s="81">
        <f t="shared" si="933"/>
        <v>-0.74731982261943664</v>
      </c>
      <c r="S5961" s="1">
        <f t="shared" si="937"/>
        <v>2</v>
      </c>
      <c r="T5961" s="1" t="str">
        <f t="shared" si="938"/>
        <v>Peak</v>
      </c>
    </row>
    <row r="5962" spans="1:20" x14ac:dyDescent="0.25">
      <c r="A5962" s="85">
        <v>45174.624999985841</v>
      </c>
      <c r="B5962" s="1">
        <v>9</v>
      </c>
      <c r="C5962" s="1">
        <v>5</v>
      </c>
      <c r="D5962" s="1">
        <v>16</v>
      </c>
      <c r="E5962" s="1" t="str">
        <f t="shared" si="934"/>
        <v>Summer</v>
      </c>
      <c r="F5962" s="78">
        <v>2.2995999999999999</v>
      </c>
      <c r="G5962" s="79">
        <f t="shared" si="935"/>
        <v>4.375135299886515</v>
      </c>
      <c r="J5962" s="78">
        <v>3.8782519999999998</v>
      </c>
      <c r="K5962" s="80">
        <f t="shared" si="936"/>
        <v>3.8782519999999998</v>
      </c>
      <c r="L5962" s="68" t="str">
        <f t="shared" si="929"/>
        <v>Normal</v>
      </c>
      <c r="N5962" s="67">
        <f t="shared" si="930"/>
        <v>0</v>
      </c>
      <c r="O5962" s="67">
        <f t="shared" si="931"/>
        <v>3.8782519999999998</v>
      </c>
      <c r="P5962" s="81">
        <f t="shared" si="932"/>
        <v>0.49688329988651514</v>
      </c>
      <c r="Q5962" s="81">
        <f t="shared" si="933"/>
        <v>0.49688329988651514</v>
      </c>
      <c r="S5962" s="1">
        <f t="shared" si="937"/>
        <v>2</v>
      </c>
      <c r="T5962" s="1" t="str">
        <f t="shared" si="938"/>
        <v>Peak</v>
      </c>
    </row>
    <row r="5963" spans="1:20" x14ac:dyDescent="0.25">
      <c r="A5963" s="85">
        <v>45174.666666652505</v>
      </c>
      <c r="B5963" s="1">
        <v>9</v>
      </c>
      <c r="C5963" s="1">
        <v>5</v>
      </c>
      <c r="D5963" s="1">
        <v>17</v>
      </c>
      <c r="E5963" s="1" t="str">
        <f t="shared" si="934"/>
        <v>Summer</v>
      </c>
      <c r="F5963" s="78">
        <v>2.3128000000000002</v>
      </c>
      <c r="G5963" s="79">
        <f t="shared" si="935"/>
        <v>4.4002491396666956</v>
      </c>
      <c r="J5963" s="78">
        <v>2.1117719999999998</v>
      </c>
      <c r="K5963" s="80">
        <f t="shared" si="936"/>
        <v>2.1117719999999998</v>
      </c>
      <c r="L5963" s="68" t="str">
        <f t="shared" si="929"/>
        <v>Normal</v>
      </c>
      <c r="N5963" s="67">
        <f t="shared" si="930"/>
        <v>0</v>
      </c>
      <c r="O5963" s="67">
        <f t="shared" si="931"/>
        <v>2.1117719999999998</v>
      </c>
      <c r="P5963" s="81">
        <f t="shared" si="932"/>
        <v>2.2884771396666959</v>
      </c>
      <c r="Q5963" s="81">
        <f t="shared" si="933"/>
        <v>2.2884771396666959</v>
      </c>
      <c r="S5963" s="1">
        <f t="shared" si="937"/>
        <v>2</v>
      </c>
      <c r="T5963" s="1" t="str">
        <f t="shared" si="938"/>
        <v>Peak</v>
      </c>
    </row>
    <row r="5964" spans="1:20" x14ac:dyDescent="0.25">
      <c r="A5964" s="85">
        <v>45174.708333319169</v>
      </c>
      <c r="B5964" s="1">
        <v>9</v>
      </c>
      <c r="C5964" s="1">
        <v>5</v>
      </c>
      <c r="D5964" s="1">
        <v>18</v>
      </c>
      <c r="E5964" s="1" t="str">
        <f t="shared" si="934"/>
        <v>Summer</v>
      </c>
      <c r="F5964" s="78">
        <v>2.3096000000000001</v>
      </c>
      <c r="G5964" s="79">
        <f t="shared" si="935"/>
        <v>4.3941609360836216</v>
      </c>
      <c r="J5964" s="78">
        <v>0.41044999999999998</v>
      </c>
      <c r="K5964" s="80">
        <f t="shared" si="936"/>
        <v>0.41044999999999998</v>
      </c>
      <c r="L5964" s="68" t="str">
        <f t="shared" si="929"/>
        <v>Normal</v>
      </c>
      <c r="N5964" s="67">
        <f t="shared" si="930"/>
        <v>0</v>
      </c>
      <c r="O5964" s="67">
        <f t="shared" si="931"/>
        <v>0.41044999999999998</v>
      </c>
      <c r="P5964" s="81">
        <f t="shared" si="932"/>
        <v>3.9837109360836216</v>
      </c>
      <c r="Q5964" s="81">
        <f t="shared" si="933"/>
        <v>3.9837109360836216</v>
      </c>
      <c r="S5964" s="1">
        <f t="shared" si="937"/>
        <v>2</v>
      </c>
      <c r="T5964" s="1" t="str">
        <f t="shared" si="938"/>
        <v>Peak</v>
      </c>
    </row>
    <row r="5965" spans="1:20" x14ac:dyDescent="0.25">
      <c r="A5965" s="85">
        <v>45174.749999985834</v>
      </c>
      <c r="B5965" s="1">
        <v>9</v>
      </c>
      <c r="C5965" s="1">
        <v>5</v>
      </c>
      <c r="D5965" s="1">
        <v>19</v>
      </c>
      <c r="E5965" s="1" t="str">
        <f t="shared" si="934"/>
        <v>Summer</v>
      </c>
      <c r="F5965" s="78">
        <v>2.2534999999999998</v>
      </c>
      <c r="G5965" s="79">
        <f t="shared" si="935"/>
        <v>4.2874271170178559</v>
      </c>
      <c r="J5965" s="78">
        <v>0</v>
      </c>
      <c r="K5965" s="80">
        <f t="shared" si="936"/>
        <v>0</v>
      </c>
      <c r="L5965" s="68" t="str">
        <f t="shared" si="929"/>
        <v>Normal</v>
      </c>
      <c r="N5965" s="67">
        <f t="shared" si="930"/>
        <v>0</v>
      </c>
      <c r="O5965" s="67">
        <f t="shared" si="931"/>
        <v>0</v>
      </c>
      <c r="P5965" s="81">
        <f t="shared" si="932"/>
        <v>4.2874271170178559</v>
      </c>
      <c r="Q5965" s="81">
        <f t="shared" si="933"/>
        <v>4.2874271170178559</v>
      </c>
      <c r="S5965" s="1">
        <f t="shared" si="937"/>
        <v>2</v>
      </c>
      <c r="T5965" s="1" t="str">
        <f t="shared" si="938"/>
        <v>Peak</v>
      </c>
    </row>
    <row r="5966" spans="1:20" x14ac:dyDescent="0.25">
      <c r="A5966" s="85">
        <v>45174.791666652498</v>
      </c>
      <c r="B5966" s="1">
        <v>9</v>
      </c>
      <c r="C5966" s="1">
        <v>5</v>
      </c>
      <c r="D5966" s="1">
        <v>20</v>
      </c>
      <c r="E5966" s="1" t="str">
        <f t="shared" si="934"/>
        <v>Summer</v>
      </c>
      <c r="F5966" s="78">
        <v>2.2046000000000001</v>
      </c>
      <c r="G5966" s="79">
        <f t="shared" si="935"/>
        <v>4.1943917560140074</v>
      </c>
      <c r="J5966" s="78">
        <v>0</v>
      </c>
      <c r="K5966" s="80">
        <f t="shared" si="936"/>
        <v>0</v>
      </c>
      <c r="L5966" s="68" t="str">
        <f t="shared" si="929"/>
        <v>Normal</v>
      </c>
      <c r="N5966" s="67">
        <f t="shared" si="930"/>
        <v>0</v>
      </c>
      <c r="O5966" s="67">
        <f t="shared" si="931"/>
        <v>0</v>
      </c>
      <c r="P5966" s="81">
        <f t="shared" si="932"/>
        <v>4.1943917560140074</v>
      </c>
      <c r="Q5966" s="81">
        <f t="shared" si="933"/>
        <v>4.1943917560140074</v>
      </c>
      <c r="S5966" s="1">
        <f t="shared" si="937"/>
        <v>2</v>
      </c>
      <c r="T5966" s="1" t="str">
        <f t="shared" si="938"/>
        <v>Peak</v>
      </c>
    </row>
    <row r="5967" spans="1:20" x14ac:dyDescent="0.25">
      <c r="A5967" s="85">
        <v>45174.833333319162</v>
      </c>
      <c r="B5967" s="1">
        <v>9</v>
      </c>
      <c r="C5967" s="1">
        <v>5</v>
      </c>
      <c r="D5967" s="1">
        <v>21</v>
      </c>
      <c r="E5967" s="1" t="str">
        <f t="shared" si="934"/>
        <v>Summer</v>
      </c>
      <c r="F5967" s="78">
        <v>2.17</v>
      </c>
      <c r="G5967" s="79">
        <f t="shared" si="935"/>
        <v>4.1285630547720205</v>
      </c>
      <c r="J5967" s="78">
        <v>0</v>
      </c>
      <c r="K5967" s="80">
        <f t="shared" si="936"/>
        <v>0</v>
      </c>
      <c r="L5967" s="68" t="str">
        <f t="shared" si="929"/>
        <v>Normal</v>
      </c>
      <c r="N5967" s="67">
        <f t="shared" si="930"/>
        <v>0</v>
      </c>
      <c r="O5967" s="67">
        <f t="shared" si="931"/>
        <v>0</v>
      </c>
      <c r="P5967" s="81">
        <f t="shared" si="932"/>
        <v>4.1285630547720205</v>
      </c>
      <c r="Q5967" s="81">
        <f t="shared" si="933"/>
        <v>4.1285630547720205</v>
      </c>
      <c r="S5967" s="1">
        <f t="shared" si="937"/>
        <v>2</v>
      </c>
      <c r="T5967" s="1" t="str">
        <f t="shared" si="938"/>
        <v>Peak</v>
      </c>
    </row>
    <row r="5968" spans="1:20" x14ac:dyDescent="0.25">
      <c r="A5968" s="85">
        <v>45174.874999985826</v>
      </c>
      <c r="B5968" s="1">
        <v>9</v>
      </c>
      <c r="C5968" s="1">
        <v>5</v>
      </c>
      <c r="D5968" s="1">
        <v>22</v>
      </c>
      <c r="E5968" s="1" t="str">
        <f t="shared" si="934"/>
        <v>Summer</v>
      </c>
      <c r="F5968" s="78">
        <v>2.052</v>
      </c>
      <c r="G5968" s="79">
        <f t="shared" si="935"/>
        <v>3.9040605476461687</v>
      </c>
      <c r="J5968" s="78">
        <v>0</v>
      </c>
      <c r="K5968" s="80">
        <f t="shared" si="936"/>
        <v>0</v>
      </c>
      <c r="L5968" s="68" t="str">
        <f t="shared" si="929"/>
        <v>Normal</v>
      </c>
      <c r="N5968" s="67">
        <f t="shared" si="930"/>
        <v>0</v>
      </c>
      <c r="O5968" s="67">
        <f t="shared" si="931"/>
        <v>0</v>
      </c>
      <c r="P5968" s="81">
        <f t="shared" si="932"/>
        <v>3.9040605476461687</v>
      </c>
      <c r="Q5968" s="81">
        <f t="shared" si="933"/>
        <v>3.9040605476461687</v>
      </c>
      <c r="S5968" s="1">
        <f t="shared" si="937"/>
        <v>2</v>
      </c>
      <c r="T5968" s="1" t="str">
        <f t="shared" si="938"/>
        <v>Off-Peak</v>
      </c>
    </row>
    <row r="5969" spans="1:20" x14ac:dyDescent="0.25">
      <c r="A5969" s="85">
        <v>45174.916666652491</v>
      </c>
      <c r="B5969" s="1">
        <v>9</v>
      </c>
      <c r="C5969" s="1">
        <v>5</v>
      </c>
      <c r="D5969" s="1">
        <v>23</v>
      </c>
      <c r="E5969" s="1" t="str">
        <f t="shared" si="934"/>
        <v>Summer</v>
      </c>
      <c r="F5969" s="78">
        <v>1.8487</v>
      </c>
      <c r="G5969" s="79">
        <f t="shared" si="935"/>
        <v>3.5172693637590018</v>
      </c>
      <c r="J5969" s="78">
        <v>0</v>
      </c>
      <c r="K5969" s="80">
        <f t="shared" si="936"/>
        <v>0</v>
      </c>
      <c r="L5969" s="68" t="str">
        <f t="shared" si="929"/>
        <v>Normal</v>
      </c>
      <c r="N5969" s="67">
        <f t="shared" si="930"/>
        <v>0</v>
      </c>
      <c r="O5969" s="67">
        <f t="shared" si="931"/>
        <v>0</v>
      </c>
      <c r="P5969" s="81">
        <f t="shared" si="932"/>
        <v>3.5172693637590018</v>
      </c>
      <c r="Q5969" s="81">
        <f t="shared" si="933"/>
        <v>3.5172693637590018</v>
      </c>
      <c r="S5969" s="1">
        <f t="shared" si="937"/>
        <v>2</v>
      </c>
      <c r="T5969" s="1" t="str">
        <f t="shared" si="938"/>
        <v>Off-Peak</v>
      </c>
    </row>
    <row r="5970" spans="1:20" x14ac:dyDescent="0.25">
      <c r="A5970" s="85">
        <v>45174.958333319155</v>
      </c>
      <c r="B5970" s="1">
        <v>9</v>
      </c>
      <c r="C5970" s="1">
        <v>6</v>
      </c>
      <c r="D5970" s="1">
        <v>0</v>
      </c>
      <c r="E5970" s="1" t="str">
        <f t="shared" si="934"/>
        <v>Summer</v>
      </c>
      <c r="F5970" s="78">
        <v>1.6359999999999999</v>
      </c>
      <c r="G5970" s="79">
        <f t="shared" si="935"/>
        <v>3.1125940818465549</v>
      </c>
      <c r="J5970" s="78">
        <v>0</v>
      </c>
      <c r="K5970" s="80">
        <f t="shared" si="936"/>
        <v>0</v>
      </c>
      <c r="L5970" s="68" t="str">
        <f t="shared" si="929"/>
        <v>Normal</v>
      </c>
      <c r="N5970" s="67">
        <f t="shared" si="930"/>
        <v>0</v>
      </c>
      <c r="O5970" s="67">
        <f t="shared" si="931"/>
        <v>0</v>
      </c>
      <c r="P5970" s="81">
        <f t="shared" si="932"/>
        <v>3.1125940818465549</v>
      </c>
      <c r="Q5970" s="81">
        <f t="shared" si="933"/>
        <v>3.1125940818465549</v>
      </c>
      <c r="S5970" s="1">
        <f t="shared" si="937"/>
        <v>2</v>
      </c>
      <c r="T5970" s="1" t="str">
        <f t="shared" si="938"/>
        <v>Off-Peak</v>
      </c>
    </row>
    <row r="5971" spans="1:20" x14ac:dyDescent="0.25">
      <c r="A5971" s="85">
        <v>45174.999999985819</v>
      </c>
      <c r="B5971" s="1">
        <v>9</v>
      </c>
      <c r="C5971" s="1">
        <v>6</v>
      </c>
      <c r="D5971" s="1">
        <v>1</v>
      </c>
      <c r="E5971" s="1" t="str">
        <f t="shared" si="934"/>
        <v>Summer</v>
      </c>
      <c r="F5971" s="78">
        <v>1.4520999999999999</v>
      </c>
      <c r="G5971" s="79">
        <f t="shared" si="935"/>
        <v>2.7627126321817745</v>
      </c>
      <c r="J5971" s="78">
        <v>0</v>
      </c>
      <c r="K5971" s="80">
        <f t="shared" si="936"/>
        <v>0</v>
      </c>
      <c r="L5971" s="68" t="str">
        <f t="shared" ref="L5971:L6034" si="939">IF(AND(D5971&gt;=$C$2,D5971&lt;=$C$3,E5971="Summer"),"MaxDis","Normal")</f>
        <v>Normal</v>
      </c>
      <c r="N5971" s="67">
        <f t="shared" ref="N5971:N6034" si="940">IF(K5971-G5971&lt;0,0,K5971-G5971)</f>
        <v>0</v>
      </c>
      <c r="O5971" s="67">
        <f t="shared" ref="O5971:O6034" si="941">K5971-N5971</f>
        <v>0</v>
      </c>
      <c r="P5971" s="81">
        <f t="shared" ref="P5971:P6034" si="942">MAX(0,G5971-O5971)</f>
        <v>2.7627126321817745</v>
      </c>
      <c r="Q5971" s="81">
        <f t="shared" ref="Q5971:Q6034" si="943">G5971-K5971</f>
        <v>2.7627126321817745</v>
      </c>
      <c r="S5971" s="1">
        <f t="shared" si="937"/>
        <v>3</v>
      </c>
      <c r="T5971" s="1" t="str">
        <f t="shared" si="938"/>
        <v>Off-Peak</v>
      </c>
    </row>
    <row r="5972" spans="1:20" x14ac:dyDescent="0.25">
      <c r="A5972" s="85">
        <v>45175.041666652483</v>
      </c>
      <c r="B5972" s="1">
        <v>9</v>
      </c>
      <c r="C5972" s="1">
        <v>6</v>
      </c>
      <c r="D5972" s="1">
        <v>2</v>
      </c>
      <c r="E5972" s="1" t="str">
        <f t="shared" ref="E5972:E6035" si="944">IF(AND(B5972&gt;=$C$5,B5972&lt;=$C$6),"Summer","Non-Summer")</f>
        <v>Summer</v>
      </c>
      <c r="F5972" s="78">
        <v>1.3344</v>
      </c>
      <c r="G5972" s="79">
        <f t="shared" ref="G5972:G6035" si="945">F5972*$G$13</f>
        <v>2.5387808941418357</v>
      </c>
      <c r="J5972" s="78">
        <v>0</v>
      </c>
      <c r="K5972" s="80">
        <f t="shared" ref="K5972:K6035" si="946">J5972*$K$13</f>
        <v>0</v>
      </c>
      <c r="L5972" s="68" t="str">
        <f t="shared" si="939"/>
        <v>Normal</v>
      </c>
      <c r="N5972" s="67">
        <f t="shared" si="940"/>
        <v>0</v>
      </c>
      <c r="O5972" s="67">
        <f t="shared" si="941"/>
        <v>0</v>
      </c>
      <c r="P5972" s="81">
        <f t="shared" si="942"/>
        <v>2.5387808941418357</v>
      </c>
      <c r="Q5972" s="81">
        <f t="shared" si="943"/>
        <v>2.5387808941418357</v>
      </c>
      <c r="S5972" s="1">
        <f t="shared" ref="S5972:S6035" si="947">WEEKDAY(A5972,2)</f>
        <v>3</v>
      </c>
      <c r="T5972" s="1" t="str">
        <f t="shared" ref="T5972:T6035" si="948">IF(S5972&gt;5,"Off-Peak",IF(AND(D5972&gt;=$C$7,D5972&lt;$C$8),"Peak","Off-Peak"))</f>
        <v>Off-Peak</v>
      </c>
    </row>
    <row r="5973" spans="1:20" x14ac:dyDescent="0.25">
      <c r="A5973" s="85">
        <v>45175.083333319148</v>
      </c>
      <c r="B5973" s="1">
        <v>9</v>
      </c>
      <c r="C5973" s="1">
        <v>6</v>
      </c>
      <c r="D5973" s="1">
        <v>3</v>
      </c>
      <c r="E5973" s="1" t="str">
        <f t="shared" si="944"/>
        <v>Summer</v>
      </c>
      <c r="F5973" s="78">
        <v>1.2524</v>
      </c>
      <c r="G5973" s="79">
        <f t="shared" si="945"/>
        <v>2.3827706773255657</v>
      </c>
      <c r="J5973" s="78">
        <v>0</v>
      </c>
      <c r="K5973" s="80">
        <f t="shared" si="946"/>
        <v>0</v>
      </c>
      <c r="L5973" s="68" t="str">
        <f t="shared" si="939"/>
        <v>Normal</v>
      </c>
      <c r="N5973" s="67">
        <f t="shared" si="940"/>
        <v>0</v>
      </c>
      <c r="O5973" s="67">
        <f t="shared" si="941"/>
        <v>0</v>
      </c>
      <c r="P5973" s="81">
        <f t="shared" si="942"/>
        <v>2.3827706773255657</v>
      </c>
      <c r="Q5973" s="81">
        <f t="shared" si="943"/>
        <v>2.3827706773255657</v>
      </c>
      <c r="S5973" s="1">
        <f t="shared" si="947"/>
        <v>3</v>
      </c>
      <c r="T5973" s="1" t="str">
        <f t="shared" si="948"/>
        <v>Off-Peak</v>
      </c>
    </row>
    <row r="5974" spans="1:20" x14ac:dyDescent="0.25">
      <c r="A5974" s="85">
        <v>45175.124999985812</v>
      </c>
      <c r="B5974" s="1">
        <v>9</v>
      </c>
      <c r="C5974" s="1">
        <v>6</v>
      </c>
      <c r="D5974" s="1">
        <v>4</v>
      </c>
      <c r="E5974" s="1" t="str">
        <f t="shared" si="944"/>
        <v>Summer</v>
      </c>
      <c r="F5974" s="78">
        <v>1.1908000000000001</v>
      </c>
      <c r="G5974" s="79">
        <f t="shared" si="945"/>
        <v>2.2655727583513925</v>
      </c>
      <c r="J5974" s="78">
        <v>0</v>
      </c>
      <c r="K5974" s="80">
        <f t="shared" si="946"/>
        <v>0</v>
      </c>
      <c r="L5974" s="68" t="str">
        <f t="shared" si="939"/>
        <v>Normal</v>
      </c>
      <c r="N5974" s="67">
        <f t="shared" si="940"/>
        <v>0</v>
      </c>
      <c r="O5974" s="67">
        <f t="shared" si="941"/>
        <v>0</v>
      </c>
      <c r="P5974" s="81">
        <f t="shared" si="942"/>
        <v>2.2655727583513925</v>
      </c>
      <c r="Q5974" s="81">
        <f t="shared" si="943"/>
        <v>2.2655727583513925</v>
      </c>
      <c r="S5974" s="1">
        <f t="shared" si="947"/>
        <v>3</v>
      </c>
      <c r="T5974" s="1" t="str">
        <f t="shared" si="948"/>
        <v>Off-Peak</v>
      </c>
    </row>
    <row r="5975" spans="1:20" x14ac:dyDescent="0.25">
      <c r="A5975" s="85">
        <v>45175.166666652476</v>
      </c>
      <c r="B5975" s="1">
        <v>9</v>
      </c>
      <c r="C5975" s="1">
        <v>6</v>
      </c>
      <c r="D5975" s="1">
        <v>5</v>
      </c>
      <c r="E5975" s="1" t="str">
        <f t="shared" si="944"/>
        <v>Summer</v>
      </c>
      <c r="F5975" s="78">
        <v>1.1491</v>
      </c>
      <c r="G5975" s="79">
        <f t="shared" si="945"/>
        <v>2.1862358554094601</v>
      </c>
      <c r="J5975" s="78">
        <v>0</v>
      </c>
      <c r="K5975" s="80">
        <f t="shared" si="946"/>
        <v>0</v>
      </c>
      <c r="L5975" s="68" t="str">
        <f t="shared" si="939"/>
        <v>Normal</v>
      </c>
      <c r="N5975" s="67">
        <f t="shared" si="940"/>
        <v>0</v>
      </c>
      <c r="O5975" s="67">
        <f t="shared" si="941"/>
        <v>0</v>
      </c>
      <c r="P5975" s="81">
        <f t="shared" si="942"/>
        <v>2.1862358554094601</v>
      </c>
      <c r="Q5975" s="81">
        <f t="shared" si="943"/>
        <v>2.1862358554094601</v>
      </c>
      <c r="S5975" s="1">
        <f t="shared" si="947"/>
        <v>3</v>
      </c>
      <c r="T5975" s="1" t="str">
        <f t="shared" si="948"/>
        <v>Off-Peak</v>
      </c>
    </row>
    <row r="5976" spans="1:20" x14ac:dyDescent="0.25">
      <c r="A5976" s="85">
        <v>45175.20833331914</v>
      </c>
      <c r="B5976" s="1">
        <v>9</v>
      </c>
      <c r="C5976" s="1">
        <v>6</v>
      </c>
      <c r="D5976" s="1">
        <v>6</v>
      </c>
      <c r="E5976" s="1" t="str">
        <f t="shared" si="944"/>
        <v>Summer</v>
      </c>
      <c r="F5976" s="78">
        <v>1.1097999999999999</v>
      </c>
      <c r="G5976" s="79">
        <f t="shared" si="945"/>
        <v>2.1114651051548332</v>
      </c>
      <c r="J5976" s="78">
        <v>0</v>
      </c>
      <c r="K5976" s="80">
        <f t="shared" si="946"/>
        <v>0</v>
      </c>
      <c r="L5976" s="68" t="str">
        <f t="shared" si="939"/>
        <v>Normal</v>
      </c>
      <c r="N5976" s="67">
        <f t="shared" si="940"/>
        <v>0</v>
      </c>
      <c r="O5976" s="67">
        <f t="shared" si="941"/>
        <v>0</v>
      </c>
      <c r="P5976" s="81">
        <f t="shared" si="942"/>
        <v>2.1114651051548332</v>
      </c>
      <c r="Q5976" s="81">
        <f t="shared" si="943"/>
        <v>2.1114651051548332</v>
      </c>
      <c r="S5976" s="1">
        <f t="shared" si="947"/>
        <v>3</v>
      </c>
      <c r="T5976" s="1" t="str">
        <f t="shared" si="948"/>
        <v>Peak</v>
      </c>
    </row>
    <row r="5977" spans="1:20" x14ac:dyDescent="0.25">
      <c r="A5977" s="85">
        <v>45175.249999985805</v>
      </c>
      <c r="B5977" s="1">
        <v>9</v>
      </c>
      <c r="C5977" s="1">
        <v>6</v>
      </c>
      <c r="D5977" s="1">
        <v>7</v>
      </c>
      <c r="E5977" s="1" t="str">
        <f t="shared" si="944"/>
        <v>Summer</v>
      </c>
      <c r="F5977" s="78">
        <v>1.1161000000000001</v>
      </c>
      <c r="G5977" s="79">
        <f t="shared" si="945"/>
        <v>2.1234512559590102</v>
      </c>
      <c r="J5977" s="78">
        <v>0.96292899999999992</v>
      </c>
      <c r="K5977" s="80">
        <f t="shared" si="946"/>
        <v>0.96292899999999992</v>
      </c>
      <c r="L5977" s="68" t="str">
        <f t="shared" si="939"/>
        <v>Normal</v>
      </c>
      <c r="N5977" s="67">
        <f t="shared" si="940"/>
        <v>0</v>
      </c>
      <c r="O5977" s="67">
        <f t="shared" si="941"/>
        <v>0.96292899999999992</v>
      </c>
      <c r="P5977" s="81">
        <f t="shared" si="942"/>
        <v>1.1605222559590103</v>
      </c>
      <c r="Q5977" s="81">
        <f t="shared" si="943"/>
        <v>1.1605222559590103</v>
      </c>
      <c r="S5977" s="1">
        <f t="shared" si="947"/>
        <v>3</v>
      </c>
      <c r="T5977" s="1" t="str">
        <f t="shared" si="948"/>
        <v>Peak</v>
      </c>
    </row>
    <row r="5978" spans="1:20" x14ac:dyDescent="0.25">
      <c r="A5978" s="85">
        <v>45175.291666652469</v>
      </c>
      <c r="B5978" s="1">
        <v>9</v>
      </c>
      <c r="C5978" s="1">
        <v>6</v>
      </c>
      <c r="D5978" s="1">
        <v>8</v>
      </c>
      <c r="E5978" s="1" t="str">
        <f t="shared" si="944"/>
        <v>Summer</v>
      </c>
      <c r="F5978" s="78">
        <v>1.1114999999999999</v>
      </c>
      <c r="G5978" s="79">
        <f t="shared" si="945"/>
        <v>2.1146994633083409</v>
      </c>
      <c r="J5978" s="78">
        <v>2.8394789999999999</v>
      </c>
      <c r="K5978" s="80">
        <f t="shared" si="946"/>
        <v>2.8394789999999999</v>
      </c>
      <c r="L5978" s="68" t="str">
        <f t="shared" si="939"/>
        <v>Normal</v>
      </c>
      <c r="N5978" s="67">
        <f t="shared" si="940"/>
        <v>0.72477953669165895</v>
      </c>
      <c r="O5978" s="67">
        <f t="shared" si="941"/>
        <v>2.1146994633083409</v>
      </c>
      <c r="P5978" s="81">
        <f t="shared" si="942"/>
        <v>0</v>
      </c>
      <c r="Q5978" s="81">
        <f t="shared" si="943"/>
        <v>-0.72477953669165895</v>
      </c>
      <c r="S5978" s="1">
        <f t="shared" si="947"/>
        <v>3</v>
      </c>
      <c r="T5978" s="1" t="str">
        <f t="shared" si="948"/>
        <v>Peak</v>
      </c>
    </row>
    <row r="5979" spans="1:20" x14ac:dyDescent="0.25">
      <c r="A5979" s="85">
        <v>45175.333333319133</v>
      </c>
      <c r="B5979" s="1">
        <v>9</v>
      </c>
      <c r="C5979" s="1">
        <v>6</v>
      </c>
      <c r="D5979" s="1">
        <v>9</v>
      </c>
      <c r="E5979" s="1" t="str">
        <f t="shared" si="944"/>
        <v>Summer</v>
      </c>
      <c r="F5979" s="78">
        <v>1.0680000000000001</v>
      </c>
      <c r="G5979" s="79">
        <f t="shared" si="945"/>
        <v>2.0319379458509297</v>
      </c>
      <c r="J5979" s="78">
        <v>4.417465</v>
      </c>
      <c r="K5979" s="80">
        <f t="shared" si="946"/>
        <v>4.417465</v>
      </c>
      <c r="L5979" s="68" t="str">
        <f t="shared" si="939"/>
        <v>Normal</v>
      </c>
      <c r="N5979" s="67">
        <f t="shared" si="940"/>
        <v>2.3855270541490703</v>
      </c>
      <c r="O5979" s="67">
        <f t="shared" si="941"/>
        <v>2.0319379458509297</v>
      </c>
      <c r="P5979" s="81">
        <f t="shared" si="942"/>
        <v>0</v>
      </c>
      <c r="Q5979" s="81">
        <f t="shared" si="943"/>
        <v>-2.3855270541490703</v>
      </c>
      <c r="S5979" s="1">
        <f t="shared" si="947"/>
        <v>3</v>
      </c>
      <c r="T5979" s="1" t="str">
        <f t="shared" si="948"/>
        <v>Peak</v>
      </c>
    </row>
    <row r="5980" spans="1:20" x14ac:dyDescent="0.25">
      <c r="A5980" s="85">
        <v>45175.374999985797</v>
      </c>
      <c r="B5980" s="1">
        <v>9</v>
      </c>
      <c r="C5980" s="1">
        <v>6</v>
      </c>
      <c r="D5980" s="1">
        <v>10</v>
      </c>
      <c r="E5980" s="1" t="str">
        <f t="shared" si="944"/>
        <v>Summer</v>
      </c>
      <c r="F5980" s="78">
        <v>1.1384000000000001</v>
      </c>
      <c r="G5980" s="79">
        <f t="shared" si="945"/>
        <v>2.165878424678557</v>
      </c>
      <c r="J5980" s="78">
        <v>5.5454489999999996</v>
      </c>
      <c r="K5980" s="80">
        <f t="shared" si="946"/>
        <v>5.5454489999999996</v>
      </c>
      <c r="L5980" s="68" t="str">
        <f t="shared" si="939"/>
        <v>Normal</v>
      </c>
      <c r="N5980" s="67">
        <f t="shared" si="940"/>
        <v>3.3795705753214427</v>
      </c>
      <c r="O5980" s="67">
        <f t="shared" si="941"/>
        <v>2.165878424678557</v>
      </c>
      <c r="P5980" s="81">
        <f t="shared" si="942"/>
        <v>0</v>
      </c>
      <c r="Q5980" s="81">
        <f t="shared" si="943"/>
        <v>-3.3795705753214427</v>
      </c>
      <c r="S5980" s="1">
        <f t="shared" si="947"/>
        <v>3</v>
      </c>
      <c r="T5980" s="1" t="str">
        <f t="shared" si="948"/>
        <v>Peak</v>
      </c>
    </row>
    <row r="5981" spans="1:20" x14ac:dyDescent="0.25">
      <c r="A5981" s="85">
        <v>45175.416666652462</v>
      </c>
      <c r="B5981" s="1">
        <v>9</v>
      </c>
      <c r="C5981" s="1">
        <v>6</v>
      </c>
      <c r="D5981" s="1">
        <v>11</v>
      </c>
      <c r="E5981" s="1" t="str">
        <f t="shared" si="944"/>
        <v>Summer</v>
      </c>
      <c r="F5981" s="78">
        <v>1.2020999999999999</v>
      </c>
      <c r="G5981" s="79">
        <f t="shared" si="945"/>
        <v>2.2870717272541223</v>
      </c>
      <c r="J5981" s="78">
        <v>6.2744070000000001</v>
      </c>
      <c r="K5981" s="80">
        <f t="shared" si="946"/>
        <v>6.2744070000000001</v>
      </c>
      <c r="L5981" s="68" t="str">
        <f t="shared" si="939"/>
        <v>Normal</v>
      </c>
      <c r="N5981" s="67">
        <f t="shared" si="940"/>
        <v>3.9873352727458777</v>
      </c>
      <c r="O5981" s="67">
        <f t="shared" si="941"/>
        <v>2.2870717272541223</v>
      </c>
      <c r="P5981" s="81">
        <f t="shared" si="942"/>
        <v>0</v>
      </c>
      <c r="Q5981" s="81">
        <f t="shared" si="943"/>
        <v>-3.9873352727458777</v>
      </c>
      <c r="S5981" s="1">
        <f t="shared" si="947"/>
        <v>3</v>
      </c>
      <c r="T5981" s="1" t="str">
        <f t="shared" si="948"/>
        <v>Peak</v>
      </c>
    </row>
    <row r="5982" spans="1:20" x14ac:dyDescent="0.25">
      <c r="A5982" s="85">
        <v>45175.458333319126</v>
      </c>
      <c r="B5982" s="1">
        <v>9</v>
      </c>
      <c r="C5982" s="1">
        <v>6</v>
      </c>
      <c r="D5982" s="1">
        <v>12</v>
      </c>
      <c r="E5982" s="1" t="str">
        <f t="shared" si="944"/>
        <v>Summer</v>
      </c>
      <c r="F5982" s="78">
        <v>1.3519000000000001</v>
      </c>
      <c r="G5982" s="79">
        <f t="shared" si="945"/>
        <v>2.5720757574867719</v>
      </c>
      <c r="J5982" s="78">
        <v>6.5801590000000001</v>
      </c>
      <c r="K5982" s="80">
        <f t="shared" si="946"/>
        <v>6.5801590000000001</v>
      </c>
      <c r="L5982" s="68" t="str">
        <f t="shared" si="939"/>
        <v>Normal</v>
      </c>
      <c r="N5982" s="67">
        <f t="shared" si="940"/>
        <v>4.0080832425132282</v>
      </c>
      <c r="O5982" s="67">
        <f t="shared" si="941"/>
        <v>2.5720757574867719</v>
      </c>
      <c r="P5982" s="81">
        <f t="shared" si="942"/>
        <v>0</v>
      </c>
      <c r="Q5982" s="81">
        <f t="shared" si="943"/>
        <v>-4.0080832425132282</v>
      </c>
      <c r="S5982" s="1">
        <f t="shared" si="947"/>
        <v>3</v>
      </c>
      <c r="T5982" s="1" t="str">
        <f t="shared" si="948"/>
        <v>Peak</v>
      </c>
    </row>
    <row r="5983" spans="1:20" x14ac:dyDescent="0.25">
      <c r="A5983" s="85">
        <v>45175.49999998579</v>
      </c>
      <c r="B5983" s="1">
        <v>9</v>
      </c>
      <c r="C5983" s="1">
        <v>6</v>
      </c>
      <c r="D5983" s="1">
        <v>13</v>
      </c>
      <c r="E5983" s="1" t="str">
        <f t="shared" si="944"/>
        <v>Summer</v>
      </c>
      <c r="F5983" s="78">
        <v>1.534</v>
      </c>
      <c r="G5983" s="79">
        <f t="shared" si="945"/>
        <v>2.9185325926360735</v>
      </c>
      <c r="J5983" s="78">
        <v>6.4574989999999994</v>
      </c>
      <c r="K5983" s="80">
        <f t="shared" si="946"/>
        <v>6.4574989999999994</v>
      </c>
      <c r="L5983" s="68" t="str">
        <f t="shared" si="939"/>
        <v>Normal</v>
      </c>
      <c r="N5983" s="67">
        <f t="shared" si="940"/>
        <v>3.538966407363926</v>
      </c>
      <c r="O5983" s="67">
        <f t="shared" si="941"/>
        <v>2.9185325926360735</v>
      </c>
      <c r="P5983" s="81">
        <f t="shared" si="942"/>
        <v>0</v>
      </c>
      <c r="Q5983" s="81">
        <f t="shared" si="943"/>
        <v>-3.538966407363926</v>
      </c>
      <c r="S5983" s="1">
        <f t="shared" si="947"/>
        <v>3</v>
      </c>
      <c r="T5983" s="1" t="str">
        <f t="shared" si="948"/>
        <v>Peak</v>
      </c>
    </row>
    <row r="5984" spans="1:20" x14ac:dyDescent="0.25">
      <c r="A5984" s="85">
        <v>45175.541666652454</v>
      </c>
      <c r="B5984" s="1">
        <v>9</v>
      </c>
      <c r="C5984" s="1">
        <v>6</v>
      </c>
      <c r="D5984" s="1">
        <v>14</v>
      </c>
      <c r="E5984" s="1" t="str">
        <f t="shared" si="944"/>
        <v>Summer</v>
      </c>
      <c r="F5984" s="78">
        <v>1.6537999999999999</v>
      </c>
      <c r="G5984" s="79">
        <f t="shared" si="945"/>
        <v>3.146459714277404</v>
      </c>
      <c r="J5984" s="78">
        <v>5.9460889999999997</v>
      </c>
      <c r="K5984" s="80">
        <f t="shared" si="946"/>
        <v>5.9460889999999997</v>
      </c>
      <c r="L5984" s="68" t="str">
        <f t="shared" si="939"/>
        <v>Normal</v>
      </c>
      <c r="N5984" s="67">
        <f t="shared" si="940"/>
        <v>2.7996292857225957</v>
      </c>
      <c r="O5984" s="67">
        <f t="shared" si="941"/>
        <v>3.146459714277404</v>
      </c>
      <c r="P5984" s="81">
        <f t="shared" si="942"/>
        <v>0</v>
      </c>
      <c r="Q5984" s="81">
        <f t="shared" si="943"/>
        <v>-2.7996292857225957</v>
      </c>
      <c r="S5984" s="1">
        <f t="shared" si="947"/>
        <v>3</v>
      </c>
      <c r="T5984" s="1" t="str">
        <f t="shared" si="948"/>
        <v>Peak</v>
      </c>
    </row>
    <row r="5985" spans="1:20" x14ac:dyDescent="0.25">
      <c r="A5985" s="85">
        <v>45175.583333319119</v>
      </c>
      <c r="B5985" s="1">
        <v>9</v>
      </c>
      <c r="C5985" s="1">
        <v>6</v>
      </c>
      <c r="D5985" s="1">
        <v>15</v>
      </c>
      <c r="E5985" s="1" t="str">
        <f t="shared" si="944"/>
        <v>Summer</v>
      </c>
      <c r="F5985" s="78">
        <v>1.6840999999999999</v>
      </c>
      <c r="G5985" s="79">
        <f t="shared" si="945"/>
        <v>3.2041073919546355</v>
      </c>
      <c r="J5985" s="78">
        <v>4.9950910000000004</v>
      </c>
      <c r="K5985" s="80">
        <f t="shared" si="946"/>
        <v>4.9950910000000004</v>
      </c>
      <c r="L5985" s="68" t="str">
        <f t="shared" si="939"/>
        <v>Normal</v>
      </c>
      <c r="N5985" s="67">
        <f t="shared" si="940"/>
        <v>1.7909836080453649</v>
      </c>
      <c r="O5985" s="67">
        <f t="shared" si="941"/>
        <v>3.2041073919546355</v>
      </c>
      <c r="P5985" s="81">
        <f t="shared" si="942"/>
        <v>0</v>
      </c>
      <c r="Q5985" s="81">
        <f t="shared" si="943"/>
        <v>-1.7909836080453649</v>
      </c>
      <c r="S5985" s="1">
        <f t="shared" si="947"/>
        <v>3</v>
      </c>
      <c r="T5985" s="1" t="str">
        <f t="shared" si="948"/>
        <v>Peak</v>
      </c>
    </row>
    <row r="5986" spans="1:20" x14ac:dyDescent="0.25">
      <c r="A5986" s="85">
        <v>45175.624999985783</v>
      </c>
      <c r="B5986" s="1">
        <v>9</v>
      </c>
      <c r="C5986" s="1">
        <v>6</v>
      </c>
      <c r="D5986" s="1">
        <v>16</v>
      </c>
      <c r="E5986" s="1" t="str">
        <f t="shared" si="944"/>
        <v>Summer</v>
      </c>
      <c r="F5986" s="78">
        <v>1.7022999999999999</v>
      </c>
      <c r="G5986" s="79">
        <f t="shared" si="945"/>
        <v>3.2387340498333685</v>
      </c>
      <c r="J5986" s="78">
        <v>3.7193689999999999</v>
      </c>
      <c r="K5986" s="80">
        <f t="shared" si="946"/>
        <v>3.7193689999999999</v>
      </c>
      <c r="L5986" s="68" t="str">
        <f t="shared" si="939"/>
        <v>Normal</v>
      </c>
      <c r="N5986" s="67">
        <f t="shared" si="940"/>
        <v>0.48063495016663138</v>
      </c>
      <c r="O5986" s="67">
        <f t="shared" si="941"/>
        <v>3.2387340498333685</v>
      </c>
      <c r="P5986" s="81">
        <f t="shared" si="942"/>
        <v>0</v>
      </c>
      <c r="Q5986" s="81">
        <f t="shared" si="943"/>
        <v>-0.48063495016663138</v>
      </c>
      <c r="S5986" s="1">
        <f t="shared" si="947"/>
        <v>3</v>
      </c>
      <c r="T5986" s="1" t="str">
        <f t="shared" si="948"/>
        <v>Peak</v>
      </c>
    </row>
    <row r="5987" spans="1:20" x14ac:dyDescent="0.25">
      <c r="A5987" s="85">
        <v>45175.666666652447</v>
      </c>
      <c r="B5987" s="1">
        <v>9</v>
      </c>
      <c r="C5987" s="1">
        <v>6</v>
      </c>
      <c r="D5987" s="1">
        <v>17</v>
      </c>
      <c r="E5987" s="1" t="str">
        <f t="shared" si="944"/>
        <v>Summer</v>
      </c>
      <c r="F5987" s="78">
        <v>1.6623000000000001</v>
      </c>
      <c r="G5987" s="79">
        <f t="shared" si="945"/>
        <v>3.1626315050449447</v>
      </c>
      <c r="J5987" s="78">
        <v>2.0087429999999999</v>
      </c>
      <c r="K5987" s="80">
        <f t="shared" si="946"/>
        <v>2.0087429999999999</v>
      </c>
      <c r="L5987" s="68" t="str">
        <f t="shared" si="939"/>
        <v>Normal</v>
      </c>
      <c r="N5987" s="67">
        <f t="shared" si="940"/>
        <v>0</v>
      </c>
      <c r="O5987" s="67">
        <f t="shared" si="941"/>
        <v>2.0087429999999999</v>
      </c>
      <c r="P5987" s="81">
        <f t="shared" si="942"/>
        <v>1.1538885050449448</v>
      </c>
      <c r="Q5987" s="81">
        <f t="shared" si="943"/>
        <v>1.1538885050449448</v>
      </c>
      <c r="S5987" s="1">
        <f t="shared" si="947"/>
        <v>3</v>
      </c>
      <c r="T5987" s="1" t="str">
        <f t="shared" si="948"/>
        <v>Peak</v>
      </c>
    </row>
    <row r="5988" spans="1:20" x14ac:dyDescent="0.25">
      <c r="A5988" s="85">
        <v>45175.708333319111</v>
      </c>
      <c r="B5988" s="1">
        <v>9</v>
      </c>
      <c r="C5988" s="1">
        <v>6</v>
      </c>
      <c r="D5988" s="1">
        <v>18</v>
      </c>
      <c r="E5988" s="1" t="str">
        <f t="shared" si="944"/>
        <v>Summer</v>
      </c>
      <c r="F5988" s="78">
        <v>1.5595000000000001</v>
      </c>
      <c r="G5988" s="79">
        <f t="shared" si="945"/>
        <v>2.9670479649386938</v>
      </c>
      <c r="J5988" s="78">
        <v>0.38089200000000001</v>
      </c>
      <c r="K5988" s="80">
        <f t="shared" si="946"/>
        <v>0.38089200000000001</v>
      </c>
      <c r="L5988" s="68" t="str">
        <f t="shared" si="939"/>
        <v>Normal</v>
      </c>
      <c r="N5988" s="67">
        <f t="shared" si="940"/>
        <v>0</v>
      </c>
      <c r="O5988" s="67">
        <f t="shared" si="941"/>
        <v>0.38089200000000001</v>
      </c>
      <c r="P5988" s="81">
        <f t="shared" si="942"/>
        <v>2.586155964938694</v>
      </c>
      <c r="Q5988" s="81">
        <f t="shared" si="943"/>
        <v>2.586155964938694</v>
      </c>
      <c r="S5988" s="1">
        <f t="shared" si="947"/>
        <v>3</v>
      </c>
      <c r="T5988" s="1" t="str">
        <f t="shared" si="948"/>
        <v>Peak</v>
      </c>
    </row>
    <row r="5989" spans="1:20" x14ac:dyDescent="0.25">
      <c r="A5989" s="85">
        <v>45175.749999985776</v>
      </c>
      <c r="B5989" s="1">
        <v>9</v>
      </c>
      <c r="C5989" s="1">
        <v>6</v>
      </c>
      <c r="D5989" s="1">
        <v>19</v>
      </c>
      <c r="E5989" s="1" t="str">
        <f t="shared" si="944"/>
        <v>Summer</v>
      </c>
      <c r="F5989" s="78">
        <v>1.4925999999999999</v>
      </c>
      <c r="G5989" s="79">
        <f t="shared" si="945"/>
        <v>2.839766458780054</v>
      </c>
      <c r="J5989" s="78">
        <v>0</v>
      </c>
      <c r="K5989" s="80">
        <f t="shared" si="946"/>
        <v>0</v>
      </c>
      <c r="L5989" s="68" t="str">
        <f t="shared" si="939"/>
        <v>Normal</v>
      </c>
      <c r="N5989" s="67">
        <f t="shared" si="940"/>
        <v>0</v>
      </c>
      <c r="O5989" s="67">
        <f t="shared" si="941"/>
        <v>0</v>
      </c>
      <c r="P5989" s="81">
        <f t="shared" si="942"/>
        <v>2.839766458780054</v>
      </c>
      <c r="Q5989" s="81">
        <f t="shared" si="943"/>
        <v>2.839766458780054</v>
      </c>
      <c r="S5989" s="1">
        <f t="shared" si="947"/>
        <v>3</v>
      </c>
      <c r="T5989" s="1" t="str">
        <f t="shared" si="948"/>
        <v>Peak</v>
      </c>
    </row>
    <row r="5990" spans="1:20" x14ac:dyDescent="0.25">
      <c r="A5990" s="85">
        <v>45175.79166665244</v>
      </c>
      <c r="B5990" s="1">
        <v>9</v>
      </c>
      <c r="C5990" s="1">
        <v>6</v>
      </c>
      <c r="D5990" s="1">
        <v>20</v>
      </c>
      <c r="E5990" s="1" t="str">
        <f t="shared" si="944"/>
        <v>Summer</v>
      </c>
      <c r="F5990" s="78">
        <v>1.4759</v>
      </c>
      <c r="G5990" s="79">
        <f t="shared" si="945"/>
        <v>2.8079936463308868</v>
      </c>
      <c r="J5990" s="78">
        <v>0</v>
      </c>
      <c r="K5990" s="80">
        <f t="shared" si="946"/>
        <v>0</v>
      </c>
      <c r="L5990" s="68" t="str">
        <f t="shared" si="939"/>
        <v>Normal</v>
      </c>
      <c r="N5990" s="67">
        <f t="shared" si="940"/>
        <v>0</v>
      </c>
      <c r="O5990" s="67">
        <f t="shared" si="941"/>
        <v>0</v>
      </c>
      <c r="P5990" s="81">
        <f t="shared" si="942"/>
        <v>2.8079936463308868</v>
      </c>
      <c r="Q5990" s="81">
        <f t="shared" si="943"/>
        <v>2.8079936463308868</v>
      </c>
      <c r="S5990" s="1">
        <f t="shared" si="947"/>
        <v>3</v>
      </c>
      <c r="T5990" s="1" t="str">
        <f t="shared" si="948"/>
        <v>Peak</v>
      </c>
    </row>
    <row r="5991" spans="1:20" x14ac:dyDescent="0.25">
      <c r="A5991" s="85">
        <v>45175.833333319104</v>
      </c>
      <c r="B5991" s="1">
        <v>9</v>
      </c>
      <c r="C5991" s="1">
        <v>6</v>
      </c>
      <c r="D5991" s="1">
        <v>21</v>
      </c>
      <c r="E5991" s="1" t="str">
        <f t="shared" si="944"/>
        <v>Summer</v>
      </c>
      <c r="F5991" s="78">
        <v>1.4675</v>
      </c>
      <c r="G5991" s="79">
        <f t="shared" si="945"/>
        <v>2.7920121119253181</v>
      </c>
      <c r="J5991" s="78">
        <v>0</v>
      </c>
      <c r="K5991" s="80">
        <f t="shared" si="946"/>
        <v>0</v>
      </c>
      <c r="L5991" s="68" t="str">
        <f t="shared" si="939"/>
        <v>Normal</v>
      </c>
      <c r="N5991" s="67">
        <f t="shared" si="940"/>
        <v>0</v>
      </c>
      <c r="O5991" s="67">
        <f t="shared" si="941"/>
        <v>0</v>
      </c>
      <c r="P5991" s="81">
        <f t="shared" si="942"/>
        <v>2.7920121119253181</v>
      </c>
      <c r="Q5991" s="81">
        <f t="shared" si="943"/>
        <v>2.7920121119253181</v>
      </c>
      <c r="S5991" s="1">
        <f t="shared" si="947"/>
        <v>3</v>
      </c>
      <c r="T5991" s="1" t="str">
        <f t="shared" si="948"/>
        <v>Peak</v>
      </c>
    </row>
    <row r="5992" spans="1:20" x14ac:dyDescent="0.25">
      <c r="A5992" s="85">
        <v>45175.874999985768</v>
      </c>
      <c r="B5992" s="1">
        <v>9</v>
      </c>
      <c r="C5992" s="1">
        <v>6</v>
      </c>
      <c r="D5992" s="1">
        <v>22</v>
      </c>
      <c r="E5992" s="1" t="str">
        <f t="shared" si="944"/>
        <v>Summer</v>
      </c>
      <c r="F5992" s="78">
        <v>1.4028</v>
      </c>
      <c r="G5992" s="79">
        <f t="shared" si="945"/>
        <v>2.6689162457300415</v>
      </c>
      <c r="J5992" s="78">
        <v>0</v>
      </c>
      <c r="K5992" s="80">
        <f t="shared" si="946"/>
        <v>0</v>
      </c>
      <c r="L5992" s="68" t="str">
        <f t="shared" si="939"/>
        <v>Normal</v>
      </c>
      <c r="N5992" s="67">
        <f t="shared" si="940"/>
        <v>0</v>
      </c>
      <c r="O5992" s="67">
        <f t="shared" si="941"/>
        <v>0</v>
      </c>
      <c r="P5992" s="81">
        <f t="shared" si="942"/>
        <v>2.6689162457300415</v>
      </c>
      <c r="Q5992" s="81">
        <f t="shared" si="943"/>
        <v>2.6689162457300415</v>
      </c>
      <c r="S5992" s="1">
        <f t="shared" si="947"/>
        <v>3</v>
      </c>
      <c r="T5992" s="1" t="str">
        <f t="shared" si="948"/>
        <v>Off-Peak</v>
      </c>
    </row>
    <row r="5993" spans="1:20" x14ac:dyDescent="0.25">
      <c r="A5993" s="85">
        <v>45175.916666652432</v>
      </c>
      <c r="B5993" s="1">
        <v>9</v>
      </c>
      <c r="C5993" s="1">
        <v>6</v>
      </c>
      <c r="D5993" s="1">
        <v>23</v>
      </c>
      <c r="E5993" s="1" t="str">
        <f t="shared" si="944"/>
        <v>Summer</v>
      </c>
      <c r="F5993" s="78">
        <v>1.2707999999999999</v>
      </c>
      <c r="G5993" s="79">
        <f t="shared" si="945"/>
        <v>2.417777847928241</v>
      </c>
      <c r="J5993" s="78">
        <v>0</v>
      </c>
      <c r="K5993" s="80">
        <f t="shared" si="946"/>
        <v>0</v>
      </c>
      <c r="L5993" s="68" t="str">
        <f t="shared" si="939"/>
        <v>Normal</v>
      </c>
      <c r="N5993" s="67">
        <f t="shared" si="940"/>
        <v>0</v>
      </c>
      <c r="O5993" s="67">
        <f t="shared" si="941"/>
        <v>0</v>
      </c>
      <c r="P5993" s="81">
        <f t="shared" si="942"/>
        <v>2.417777847928241</v>
      </c>
      <c r="Q5993" s="81">
        <f t="shared" si="943"/>
        <v>2.417777847928241</v>
      </c>
      <c r="S5993" s="1">
        <f t="shared" si="947"/>
        <v>3</v>
      </c>
      <c r="T5993" s="1" t="str">
        <f t="shared" si="948"/>
        <v>Off-Peak</v>
      </c>
    </row>
    <row r="5994" spans="1:20" x14ac:dyDescent="0.25">
      <c r="A5994" s="85">
        <v>45175.958333319097</v>
      </c>
      <c r="B5994" s="1">
        <v>9</v>
      </c>
      <c r="C5994" s="1">
        <v>7</v>
      </c>
      <c r="D5994" s="1">
        <v>0</v>
      </c>
      <c r="E5994" s="1" t="str">
        <f t="shared" si="944"/>
        <v>Summer</v>
      </c>
      <c r="F5994" s="78">
        <v>1.1105</v>
      </c>
      <c r="G5994" s="79">
        <f t="shared" si="945"/>
        <v>2.1127968996886306</v>
      </c>
      <c r="J5994" s="78">
        <v>0</v>
      </c>
      <c r="K5994" s="80">
        <f t="shared" si="946"/>
        <v>0</v>
      </c>
      <c r="L5994" s="68" t="str">
        <f t="shared" si="939"/>
        <v>Normal</v>
      </c>
      <c r="N5994" s="67">
        <f t="shared" si="940"/>
        <v>0</v>
      </c>
      <c r="O5994" s="67">
        <f t="shared" si="941"/>
        <v>0</v>
      </c>
      <c r="P5994" s="81">
        <f t="shared" si="942"/>
        <v>2.1127968996886306</v>
      </c>
      <c r="Q5994" s="81">
        <f t="shared" si="943"/>
        <v>2.1127968996886306</v>
      </c>
      <c r="S5994" s="1">
        <f t="shared" si="947"/>
        <v>3</v>
      </c>
      <c r="T5994" s="1" t="str">
        <f t="shared" si="948"/>
        <v>Off-Peak</v>
      </c>
    </row>
    <row r="5995" spans="1:20" x14ac:dyDescent="0.25">
      <c r="A5995" s="85">
        <v>45175.999999985761</v>
      </c>
      <c r="B5995" s="1">
        <v>9</v>
      </c>
      <c r="C5995" s="1">
        <v>7</v>
      </c>
      <c r="D5995" s="1">
        <v>1</v>
      </c>
      <c r="E5995" s="1" t="str">
        <f t="shared" si="944"/>
        <v>Summer</v>
      </c>
      <c r="F5995" s="78">
        <v>0.9899</v>
      </c>
      <c r="G5995" s="79">
        <f t="shared" si="945"/>
        <v>1.8833477271515313</v>
      </c>
      <c r="J5995" s="78">
        <v>0</v>
      </c>
      <c r="K5995" s="80">
        <f t="shared" si="946"/>
        <v>0</v>
      </c>
      <c r="L5995" s="68" t="str">
        <f t="shared" si="939"/>
        <v>Normal</v>
      </c>
      <c r="N5995" s="67">
        <f t="shared" si="940"/>
        <v>0</v>
      </c>
      <c r="O5995" s="67">
        <f t="shared" si="941"/>
        <v>0</v>
      </c>
      <c r="P5995" s="81">
        <f t="shared" si="942"/>
        <v>1.8833477271515313</v>
      </c>
      <c r="Q5995" s="81">
        <f t="shared" si="943"/>
        <v>1.8833477271515313</v>
      </c>
      <c r="S5995" s="1">
        <f t="shared" si="947"/>
        <v>4</v>
      </c>
      <c r="T5995" s="1" t="str">
        <f t="shared" si="948"/>
        <v>Off-Peak</v>
      </c>
    </row>
    <row r="5996" spans="1:20" x14ac:dyDescent="0.25">
      <c r="A5996" s="85">
        <v>45176.041666652425</v>
      </c>
      <c r="B5996" s="1">
        <v>9</v>
      </c>
      <c r="C5996" s="1">
        <v>7</v>
      </c>
      <c r="D5996" s="1">
        <v>2</v>
      </c>
      <c r="E5996" s="1" t="str">
        <f t="shared" si="944"/>
        <v>Summer</v>
      </c>
      <c r="F5996" s="78">
        <v>0.89659999999999995</v>
      </c>
      <c r="G5996" s="79">
        <f t="shared" si="945"/>
        <v>1.7058385414325314</v>
      </c>
      <c r="J5996" s="78">
        <v>0</v>
      </c>
      <c r="K5996" s="80">
        <f t="shared" si="946"/>
        <v>0</v>
      </c>
      <c r="L5996" s="68" t="str">
        <f t="shared" si="939"/>
        <v>Normal</v>
      </c>
      <c r="N5996" s="67">
        <f t="shared" si="940"/>
        <v>0</v>
      </c>
      <c r="O5996" s="67">
        <f t="shared" si="941"/>
        <v>0</v>
      </c>
      <c r="P5996" s="81">
        <f t="shared" si="942"/>
        <v>1.7058385414325314</v>
      </c>
      <c r="Q5996" s="81">
        <f t="shared" si="943"/>
        <v>1.7058385414325314</v>
      </c>
      <c r="S5996" s="1">
        <f t="shared" si="947"/>
        <v>4</v>
      </c>
      <c r="T5996" s="1" t="str">
        <f t="shared" si="948"/>
        <v>Off-Peak</v>
      </c>
    </row>
    <row r="5997" spans="1:20" x14ac:dyDescent="0.25">
      <c r="A5997" s="85">
        <v>45176.083333319089</v>
      </c>
      <c r="B5997" s="1">
        <v>9</v>
      </c>
      <c r="C5997" s="1">
        <v>7</v>
      </c>
      <c r="D5997" s="1">
        <v>3</v>
      </c>
      <c r="E5997" s="1" t="str">
        <f t="shared" si="944"/>
        <v>Summer</v>
      </c>
      <c r="F5997" s="78">
        <v>0.83730000000000004</v>
      </c>
      <c r="G5997" s="79">
        <f t="shared" si="945"/>
        <v>1.5930165187836924</v>
      </c>
      <c r="J5997" s="78">
        <v>0</v>
      </c>
      <c r="K5997" s="80">
        <f t="shared" si="946"/>
        <v>0</v>
      </c>
      <c r="L5997" s="68" t="str">
        <f t="shared" si="939"/>
        <v>Normal</v>
      </c>
      <c r="N5997" s="67">
        <f t="shared" si="940"/>
        <v>0</v>
      </c>
      <c r="O5997" s="67">
        <f t="shared" si="941"/>
        <v>0</v>
      </c>
      <c r="P5997" s="81">
        <f t="shared" si="942"/>
        <v>1.5930165187836924</v>
      </c>
      <c r="Q5997" s="81">
        <f t="shared" si="943"/>
        <v>1.5930165187836924</v>
      </c>
      <c r="S5997" s="1">
        <f t="shared" si="947"/>
        <v>4</v>
      </c>
      <c r="T5997" s="1" t="str">
        <f t="shared" si="948"/>
        <v>Off-Peak</v>
      </c>
    </row>
    <row r="5998" spans="1:20" x14ac:dyDescent="0.25">
      <c r="A5998" s="85">
        <v>45176.124999985754</v>
      </c>
      <c r="B5998" s="1">
        <v>9</v>
      </c>
      <c r="C5998" s="1">
        <v>7</v>
      </c>
      <c r="D5998" s="1">
        <v>4</v>
      </c>
      <c r="E5998" s="1" t="str">
        <f t="shared" si="944"/>
        <v>Summer</v>
      </c>
      <c r="F5998" s="78">
        <v>0.79369999999999996</v>
      </c>
      <c r="G5998" s="79">
        <f t="shared" si="945"/>
        <v>1.5100647449643099</v>
      </c>
      <c r="J5998" s="78">
        <v>0</v>
      </c>
      <c r="K5998" s="80">
        <f t="shared" si="946"/>
        <v>0</v>
      </c>
      <c r="L5998" s="68" t="str">
        <f t="shared" si="939"/>
        <v>Normal</v>
      </c>
      <c r="N5998" s="67">
        <f t="shared" si="940"/>
        <v>0</v>
      </c>
      <c r="O5998" s="67">
        <f t="shared" si="941"/>
        <v>0</v>
      </c>
      <c r="P5998" s="81">
        <f t="shared" si="942"/>
        <v>1.5100647449643099</v>
      </c>
      <c r="Q5998" s="81">
        <f t="shared" si="943"/>
        <v>1.5100647449643099</v>
      </c>
      <c r="S5998" s="1">
        <f t="shared" si="947"/>
        <v>4</v>
      </c>
      <c r="T5998" s="1" t="str">
        <f t="shared" si="948"/>
        <v>Off-Peak</v>
      </c>
    </row>
    <row r="5999" spans="1:20" x14ac:dyDescent="0.25">
      <c r="A5999" s="85">
        <v>45176.166666652418</v>
      </c>
      <c r="B5999" s="1">
        <v>9</v>
      </c>
      <c r="C5999" s="1">
        <v>7</v>
      </c>
      <c r="D5999" s="1">
        <v>5</v>
      </c>
      <c r="E5999" s="1" t="str">
        <f t="shared" si="944"/>
        <v>Summer</v>
      </c>
      <c r="F5999" s="78">
        <v>0.76600000000000001</v>
      </c>
      <c r="G5999" s="79">
        <f t="shared" si="945"/>
        <v>1.457363732698326</v>
      </c>
      <c r="J5999" s="78">
        <v>0</v>
      </c>
      <c r="K5999" s="80">
        <f t="shared" si="946"/>
        <v>0</v>
      </c>
      <c r="L5999" s="68" t="str">
        <f t="shared" si="939"/>
        <v>Normal</v>
      </c>
      <c r="N5999" s="67">
        <f t="shared" si="940"/>
        <v>0</v>
      </c>
      <c r="O5999" s="67">
        <f t="shared" si="941"/>
        <v>0</v>
      </c>
      <c r="P5999" s="81">
        <f t="shared" si="942"/>
        <v>1.457363732698326</v>
      </c>
      <c r="Q5999" s="81">
        <f t="shared" si="943"/>
        <v>1.457363732698326</v>
      </c>
      <c r="S5999" s="1">
        <f t="shared" si="947"/>
        <v>4</v>
      </c>
      <c r="T5999" s="1" t="str">
        <f t="shared" si="948"/>
        <v>Off-Peak</v>
      </c>
    </row>
    <row r="6000" spans="1:20" x14ac:dyDescent="0.25">
      <c r="A6000" s="85">
        <v>45176.208333319082</v>
      </c>
      <c r="B6000" s="1">
        <v>9</v>
      </c>
      <c r="C6000" s="1">
        <v>7</v>
      </c>
      <c r="D6000" s="1">
        <v>6</v>
      </c>
      <c r="E6000" s="1" t="str">
        <f t="shared" si="944"/>
        <v>Summer</v>
      </c>
      <c r="F6000" s="78">
        <v>0.76600000000000001</v>
      </c>
      <c r="G6000" s="79">
        <f t="shared" si="945"/>
        <v>1.457363732698326</v>
      </c>
      <c r="J6000" s="78">
        <v>0</v>
      </c>
      <c r="K6000" s="80">
        <f t="shared" si="946"/>
        <v>0</v>
      </c>
      <c r="L6000" s="68" t="str">
        <f t="shared" si="939"/>
        <v>Normal</v>
      </c>
      <c r="N6000" s="67">
        <f t="shared" si="940"/>
        <v>0</v>
      </c>
      <c r="O6000" s="67">
        <f t="shared" si="941"/>
        <v>0</v>
      </c>
      <c r="P6000" s="81">
        <f t="shared" si="942"/>
        <v>1.457363732698326</v>
      </c>
      <c r="Q6000" s="81">
        <f t="shared" si="943"/>
        <v>1.457363732698326</v>
      </c>
      <c r="S6000" s="1">
        <f t="shared" si="947"/>
        <v>4</v>
      </c>
      <c r="T6000" s="1" t="str">
        <f t="shared" si="948"/>
        <v>Peak</v>
      </c>
    </row>
    <row r="6001" spans="1:20" x14ac:dyDescent="0.25">
      <c r="A6001" s="85">
        <v>45176.249999985746</v>
      </c>
      <c r="B6001" s="1">
        <v>9</v>
      </c>
      <c r="C6001" s="1">
        <v>7</v>
      </c>
      <c r="D6001" s="1">
        <v>7</v>
      </c>
      <c r="E6001" s="1" t="str">
        <f t="shared" si="944"/>
        <v>Summer</v>
      </c>
      <c r="F6001" s="78">
        <v>0.80279999999999996</v>
      </c>
      <c r="G6001" s="79">
        <f t="shared" si="945"/>
        <v>1.5273780739036764</v>
      </c>
      <c r="J6001" s="78">
        <v>0.84654200000000002</v>
      </c>
      <c r="K6001" s="80">
        <f t="shared" si="946"/>
        <v>0.84654200000000002</v>
      </c>
      <c r="L6001" s="68" t="str">
        <f t="shared" si="939"/>
        <v>Normal</v>
      </c>
      <c r="N6001" s="67">
        <f t="shared" si="940"/>
        <v>0</v>
      </c>
      <c r="O6001" s="67">
        <f t="shared" si="941"/>
        <v>0.84654200000000002</v>
      </c>
      <c r="P6001" s="81">
        <f t="shared" si="942"/>
        <v>0.6808360739036764</v>
      </c>
      <c r="Q6001" s="81">
        <f t="shared" si="943"/>
        <v>0.6808360739036764</v>
      </c>
      <c r="S6001" s="1">
        <f t="shared" si="947"/>
        <v>4</v>
      </c>
      <c r="T6001" s="1" t="str">
        <f t="shared" si="948"/>
        <v>Peak</v>
      </c>
    </row>
    <row r="6002" spans="1:20" x14ac:dyDescent="0.25">
      <c r="A6002" s="85">
        <v>45176.291666652411</v>
      </c>
      <c r="B6002" s="1">
        <v>9</v>
      </c>
      <c r="C6002" s="1">
        <v>7</v>
      </c>
      <c r="D6002" s="1">
        <v>8</v>
      </c>
      <c r="E6002" s="1" t="str">
        <f t="shared" si="944"/>
        <v>Summer</v>
      </c>
      <c r="F6002" s="78">
        <v>0.82179999999999997</v>
      </c>
      <c r="G6002" s="79">
        <f t="shared" si="945"/>
        <v>1.563526782678178</v>
      </c>
      <c r="J6002" s="78">
        <v>2.4912809999999999</v>
      </c>
      <c r="K6002" s="80">
        <f t="shared" si="946"/>
        <v>2.4912809999999999</v>
      </c>
      <c r="L6002" s="68" t="str">
        <f t="shared" si="939"/>
        <v>Normal</v>
      </c>
      <c r="N6002" s="67">
        <f t="shared" si="940"/>
        <v>0.92775421732182184</v>
      </c>
      <c r="O6002" s="67">
        <f t="shared" si="941"/>
        <v>1.563526782678178</v>
      </c>
      <c r="P6002" s="81">
        <f t="shared" si="942"/>
        <v>0</v>
      </c>
      <c r="Q6002" s="81">
        <f t="shared" si="943"/>
        <v>-0.92775421732182184</v>
      </c>
      <c r="S6002" s="1">
        <f t="shared" si="947"/>
        <v>4</v>
      </c>
      <c r="T6002" s="1" t="str">
        <f t="shared" si="948"/>
        <v>Peak</v>
      </c>
    </row>
    <row r="6003" spans="1:20" x14ac:dyDescent="0.25">
      <c r="A6003" s="85">
        <v>45176.333333319075</v>
      </c>
      <c r="B6003" s="1">
        <v>9</v>
      </c>
      <c r="C6003" s="1">
        <v>7</v>
      </c>
      <c r="D6003" s="1">
        <v>9</v>
      </c>
      <c r="E6003" s="1" t="str">
        <f t="shared" si="944"/>
        <v>Summer</v>
      </c>
      <c r="F6003" s="78">
        <v>0.79690000000000005</v>
      </c>
      <c r="G6003" s="79">
        <f t="shared" si="945"/>
        <v>1.5161529485473839</v>
      </c>
      <c r="J6003" s="78">
        <v>3.951543</v>
      </c>
      <c r="K6003" s="80">
        <f t="shared" si="946"/>
        <v>3.951543</v>
      </c>
      <c r="L6003" s="68" t="str">
        <f t="shared" si="939"/>
        <v>Normal</v>
      </c>
      <c r="N6003" s="67">
        <f t="shared" si="940"/>
        <v>2.4353900514526163</v>
      </c>
      <c r="O6003" s="67">
        <f t="shared" si="941"/>
        <v>1.5161529485473837</v>
      </c>
      <c r="P6003" s="81">
        <f t="shared" si="942"/>
        <v>2.2204460492503131E-16</v>
      </c>
      <c r="Q6003" s="81">
        <f t="shared" si="943"/>
        <v>-2.4353900514526163</v>
      </c>
      <c r="S6003" s="1">
        <f t="shared" si="947"/>
        <v>4</v>
      </c>
      <c r="T6003" s="1" t="str">
        <f t="shared" si="948"/>
        <v>Peak</v>
      </c>
    </row>
    <row r="6004" spans="1:20" x14ac:dyDescent="0.25">
      <c r="A6004" s="85">
        <v>45176.374999985739</v>
      </c>
      <c r="B6004" s="1">
        <v>9</v>
      </c>
      <c r="C6004" s="1">
        <v>7</v>
      </c>
      <c r="D6004" s="1">
        <v>10</v>
      </c>
      <c r="E6004" s="1" t="str">
        <f t="shared" si="944"/>
        <v>Summer</v>
      </c>
      <c r="F6004" s="78">
        <v>0.78849999999999998</v>
      </c>
      <c r="G6004" s="79">
        <f t="shared" si="945"/>
        <v>1.5001714141418148</v>
      </c>
      <c r="J6004" s="78">
        <v>5.0973540000000002</v>
      </c>
      <c r="K6004" s="80">
        <f t="shared" si="946"/>
        <v>5.0973540000000002</v>
      </c>
      <c r="L6004" s="68" t="str">
        <f t="shared" si="939"/>
        <v>Normal</v>
      </c>
      <c r="N6004" s="67">
        <f t="shared" si="940"/>
        <v>3.5971825858581852</v>
      </c>
      <c r="O6004" s="67">
        <f t="shared" si="941"/>
        <v>1.500171414141815</v>
      </c>
      <c r="P6004" s="81">
        <f t="shared" si="942"/>
        <v>0</v>
      </c>
      <c r="Q6004" s="81">
        <f t="shared" si="943"/>
        <v>-3.5971825858581852</v>
      </c>
      <c r="S6004" s="1">
        <f t="shared" si="947"/>
        <v>4</v>
      </c>
      <c r="T6004" s="1" t="str">
        <f t="shared" si="948"/>
        <v>Peak</v>
      </c>
    </row>
    <row r="6005" spans="1:20" x14ac:dyDescent="0.25">
      <c r="A6005" s="85">
        <v>45176.416666652403</v>
      </c>
      <c r="B6005" s="1">
        <v>9</v>
      </c>
      <c r="C6005" s="1">
        <v>7</v>
      </c>
      <c r="D6005" s="1">
        <v>11</v>
      </c>
      <c r="E6005" s="1" t="str">
        <f t="shared" si="944"/>
        <v>Summer</v>
      </c>
      <c r="F6005" s="78">
        <v>0.79410000000000003</v>
      </c>
      <c r="G6005" s="79">
        <f t="shared" si="945"/>
        <v>1.5108257704121941</v>
      </c>
      <c r="J6005" s="78">
        <v>5.8177960000000004</v>
      </c>
      <c r="K6005" s="80">
        <f t="shared" si="946"/>
        <v>5.8177960000000004</v>
      </c>
      <c r="L6005" s="68" t="str">
        <f t="shared" si="939"/>
        <v>Normal</v>
      </c>
      <c r="N6005" s="67">
        <f t="shared" si="940"/>
        <v>4.3069702295878063</v>
      </c>
      <c r="O6005" s="67">
        <f t="shared" si="941"/>
        <v>1.5108257704121941</v>
      </c>
      <c r="P6005" s="81">
        <f t="shared" si="942"/>
        <v>0</v>
      </c>
      <c r="Q6005" s="81">
        <f t="shared" si="943"/>
        <v>-4.3069702295878063</v>
      </c>
      <c r="S6005" s="1">
        <f t="shared" si="947"/>
        <v>4</v>
      </c>
      <c r="T6005" s="1" t="str">
        <f t="shared" si="948"/>
        <v>Peak</v>
      </c>
    </row>
    <row r="6006" spans="1:20" x14ac:dyDescent="0.25">
      <c r="A6006" s="85">
        <v>45176.458333319068</v>
      </c>
      <c r="B6006" s="1">
        <v>9</v>
      </c>
      <c r="C6006" s="1">
        <v>7</v>
      </c>
      <c r="D6006" s="1">
        <v>12</v>
      </c>
      <c r="E6006" s="1" t="str">
        <f t="shared" si="944"/>
        <v>Summer</v>
      </c>
      <c r="F6006" s="78">
        <v>0.81320000000000003</v>
      </c>
      <c r="G6006" s="79">
        <f t="shared" si="945"/>
        <v>1.5471647355486668</v>
      </c>
      <c r="J6006" s="78">
        <v>6.1456330000000001</v>
      </c>
      <c r="K6006" s="80">
        <f t="shared" si="946"/>
        <v>6.1456330000000001</v>
      </c>
      <c r="L6006" s="68" t="str">
        <f t="shared" si="939"/>
        <v>Normal</v>
      </c>
      <c r="N6006" s="67">
        <f t="shared" si="940"/>
        <v>4.5984682644513333</v>
      </c>
      <c r="O6006" s="67">
        <f t="shared" si="941"/>
        <v>1.5471647355486668</v>
      </c>
      <c r="P6006" s="81">
        <f t="shared" si="942"/>
        <v>0</v>
      </c>
      <c r="Q6006" s="81">
        <f t="shared" si="943"/>
        <v>-4.5984682644513333</v>
      </c>
      <c r="S6006" s="1">
        <f t="shared" si="947"/>
        <v>4</v>
      </c>
      <c r="T6006" s="1" t="str">
        <f t="shared" si="948"/>
        <v>Peak</v>
      </c>
    </row>
    <row r="6007" spans="1:20" x14ac:dyDescent="0.25">
      <c r="A6007" s="85">
        <v>45176.499999985732</v>
      </c>
      <c r="B6007" s="1">
        <v>9</v>
      </c>
      <c r="C6007" s="1">
        <v>7</v>
      </c>
      <c r="D6007" s="1">
        <v>13</v>
      </c>
      <c r="E6007" s="1" t="str">
        <f t="shared" si="944"/>
        <v>Summer</v>
      </c>
      <c r="F6007" s="78">
        <v>0.85650000000000004</v>
      </c>
      <c r="G6007" s="79">
        <f t="shared" si="945"/>
        <v>1.6295457402821361</v>
      </c>
      <c r="J6007" s="78">
        <v>6.0299799999999992</v>
      </c>
      <c r="K6007" s="80">
        <f t="shared" si="946"/>
        <v>6.0299799999999992</v>
      </c>
      <c r="L6007" s="68" t="str">
        <f t="shared" si="939"/>
        <v>Normal</v>
      </c>
      <c r="N6007" s="67">
        <f t="shared" si="940"/>
        <v>4.400434259717863</v>
      </c>
      <c r="O6007" s="67">
        <f t="shared" si="941"/>
        <v>1.6295457402821363</v>
      </c>
      <c r="P6007" s="81">
        <f t="shared" si="942"/>
        <v>0</v>
      </c>
      <c r="Q6007" s="81">
        <f t="shared" si="943"/>
        <v>-4.400434259717863</v>
      </c>
      <c r="S6007" s="1">
        <f t="shared" si="947"/>
        <v>4</v>
      </c>
      <c r="T6007" s="1" t="str">
        <f t="shared" si="948"/>
        <v>Peak</v>
      </c>
    </row>
    <row r="6008" spans="1:20" x14ac:dyDescent="0.25">
      <c r="A6008" s="85">
        <v>45176.541666652396</v>
      </c>
      <c r="B6008" s="1">
        <v>9</v>
      </c>
      <c r="C6008" s="1">
        <v>7</v>
      </c>
      <c r="D6008" s="1">
        <v>14</v>
      </c>
      <c r="E6008" s="1" t="str">
        <f t="shared" si="944"/>
        <v>Summer</v>
      </c>
      <c r="F6008" s="78">
        <v>0.88</v>
      </c>
      <c r="G6008" s="79">
        <f t="shared" si="945"/>
        <v>1.6742559853453354</v>
      </c>
      <c r="J6008" s="78">
        <v>5.5439549999999995</v>
      </c>
      <c r="K6008" s="80">
        <f t="shared" si="946"/>
        <v>5.5439549999999995</v>
      </c>
      <c r="L6008" s="68" t="str">
        <f t="shared" si="939"/>
        <v>Normal</v>
      </c>
      <c r="N6008" s="67">
        <f t="shared" si="940"/>
        <v>3.8696990146546639</v>
      </c>
      <c r="O6008" s="67">
        <f t="shared" si="941"/>
        <v>1.6742559853453356</v>
      </c>
      <c r="P6008" s="81">
        <f t="shared" si="942"/>
        <v>0</v>
      </c>
      <c r="Q6008" s="81">
        <f t="shared" si="943"/>
        <v>-3.8696990146546639</v>
      </c>
      <c r="S6008" s="1">
        <f t="shared" si="947"/>
        <v>4</v>
      </c>
      <c r="T6008" s="1" t="str">
        <f t="shared" si="948"/>
        <v>Peak</v>
      </c>
    </row>
    <row r="6009" spans="1:20" x14ac:dyDescent="0.25">
      <c r="A6009" s="85">
        <v>45176.58333331906</v>
      </c>
      <c r="B6009" s="1">
        <v>9</v>
      </c>
      <c r="C6009" s="1">
        <v>7</v>
      </c>
      <c r="D6009" s="1">
        <v>15</v>
      </c>
      <c r="E6009" s="1" t="str">
        <f t="shared" si="944"/>
        <v>Summer</v>
      </c>
      <c r="F6009" s="78">
        <v>0.88849999999999996</v>
      </c>
      <c r="G6009" s="79">
        <f t="shared" si="945"/>
        <v>1.6904277761128754</v>
      </c>
      <c r="J6009" s="78">
        <v>4.6160930000000002</v>
      </c>
      <c r="K6009" s="80">
        <f t="shared" si="946"/>
        <v>4.6160930000000002</v>
      </c>
      <c r="L6009" s="68" t="str">
        <f t="shared" si="939"/>
        <v>Normal</v>
      </c>
      <c r="N6009" s="67">
        <f t="shared" si="940"/>
        <v>2.9256652238871248</v>
      </c>
      <c r="O6009" s="67">
        <f t="shared" si="941"/>
        <v>1.6904277761128754</v>
      </c>
      <c r="P6009" s="81">
        <f t="shared" si="942"/>
        <v>0</v>
      </c>
      <c r="Q6009" s="81">
        <f t="shared" si="943"/>
        <v>-2.9256652238871248</v>
      </c>
      <c r="S6009" s="1">
        <f t="shared" si="947"/>
        <v>4</v>
      </c>
      <c r="T6009" s="1" t="str">
        <f t="shared" si="948"/>
        <v>Peak</v>
      </c>
    </row>
    <row r="6010" spans="1:20" x14ac:dyDescent="0.25">
      <c r="A6010" s="85">
        <v>45176.624999985725</v>
      </c>
      <c r="B6010" s="1">
        <v>9</v>
      </c>
      <c r="C6010" s="1">
        <v>7</v>
      </c>
      <c r="D6010" s="1">
        <v>16</v>
      </c>
      <c r="E6010" s="1" t="str">
        <f t="shared" si="944"/>
        <v>Summer</v>
      </c>
      <c r="F6010" s="78">
        <v>0.92669999999999997</v>
      </c>
      <c r="G6010" s="79">
        <f t="shared" si="945"/>
        <v>1.7631057063858206</v>
      </c>
      <c r="J6010" s="78">
        <v>3.3471439999999997</v>
      </c>
      <c r="K6010" s="80">
        <f t="shared" si="946"/>
        <v>3.3471439999999997</v>
      </c>
      <c r="L6010" s="68" t="str">
        <f t="shared" si="939"/>
        <v>Normal</v>
      </c>
      <c r="N6010" s="67">
        <f t="shared" si="940"/>
        <v>1.584038293614179</v>
      </c>
      <c r="O6010" s="67">
        <f t="shared" si="941"/>
        <v>1.7631057063858206</v>
      </c>
      <c r="P6010" s="81">
        <f t="shared" si="942"/>
        <v>0</v>
      </c>
      <c r="Q6010" s="81">
        <f t="shared" si="943"/>
        <v>-1.584038293614179</v>
      </c>
      <c r="S6010" s="1">
        <f t="shared" si="947"/>
        <v>4</v>
      </c>
      <c r="T6010" s="1" t="str">
        <f t="shared" si="948"/>
        <v>Peak</v>
      </c>
    </row>
    <row r="6011" spans="1:20" x14ac:dyDescent="0.25">
      <c r="A6011" s="85">
        <v>45176.666666652389</v>
      </c>
      <c r="B6011" s="1">
        <v>9</v>
      </c>
      <c r="C6011" s="1">
        <v>7</v>
      </c>
      <c r="D6011" s="1">
        <v>17</v>
      </c>
      <c r="E6011" s="1" t="str">
        <f t="shared" si="944"/>
        <v>Summer</v>
      </c>
      <c r="F6011" s="78">
        <v>0.98029999999999995</v>
      </c>
      <c r="G6011" s="79">
        <f t="shared" si="945"/>
        <v>1.8650831164023094</v>
      </c>
      <c r="J6011" s="78">
        <v>1.7457739999999999</v>
      </c>
      <c r="K6011" s="80">
        <f t="shared" si="946"/>
        <v>1.7457739999999999</v>
      </c>
      <c r="L6011" s="68" t="str">
        <f t="shared" si="939"/>
        <v>Normal</v>
      </c>
      <c r="N6011" s="67">
        <f t="shared" si="940"/>
        <v>0</v>
      </c>
      <c r="O6011" s="67">
        <f t="shared" si="941"/>
        <v>1.7457739999999999</v>
      </c>
      <c r="P6011" s="81">
        <f t="shared" si="942"/>
        <v>0.11930911640230946</v>
      </c>
      <c r="Q6011" s="81">
        <f t="shared" si="943"/>
        <v>0.11930911640230946</v>
      </c>
      <c r="S6011" s="1">
        <f t="shared" si="947"/>
        <v>4</v>
      </c>
      <c r="T6011" s="1" t="str">
        <f t="shared" si="948"/>
        <v>Peak</v>
      </c>
    </row>
    <row r="6012" spans="1:20" x14ac:dyDescent="0.25">
      <c r="A6012" s="85">
        <v>45176.708333319053</v>
      </c>
      <c r="B6012" s="1">
        <v>9</v>
      </c>
      <c r="C6012" s="1">
        <v>7</v>
      </c>
      <c r="D6012" s="1">
        <v>18</v>
      </c>
      <c r="E6012" s="1" t="str">
        <f t="shared" si="944"/>
        <v>Summer</v>
      </c>
      <c r="F6012" s="78">
        <v>1.0275000000000001</v>
      </c>
      <c r="G6012" s="79">
        <f t="shared" si="945"/>
        <v>1.9548841192526503</v>
      </c>
      <c r="J6012" s="78">
        <v>0.32816400000000001</v>
      </c>
      <c r="K6012" s="80">
        <f t="shared" si="946"/>
        <v>0.32816400000000001</v>
      </c>
      <c r="L6012" s="68" t="str">
        <f t="shared" si="939"/>
        <v>Normal</v>
      </c>
      <c r="N6012" s="67">
        <f t="shared" si="940"/>
        <v>0</v>
      </c>
      <c r="O6012" s="67">
        <f t="shared" si="941"/>
        <v>0.32816400000000001</v>
      </c>
      <c r="P6012" s="81">
        <f t="shared" si="942"/>
        <v>1.6267201192526501</v>
      </c>
      <c r="Q6012" s="81">
        <f t="shared" si="943"/>
        <v>1.6267201192526501</v>
      </c>
      <c r="S6012" s="1">
        <f t="shared" si="947"/>
        <v>4</v>
      </c>
      <c r="T6012" s="1" t="str">
        <f t="shared" si="948"/>
        <v>Peak</v>
      </c>
    </row>
    <row r="6013" spans="1:20" x14ac:dyDescent="0.25">
      <c r="A6013" s="85">
        <v>45176.749999985717</v>
      </c>
      <c r="B6013" s="1">
        <v>9</v>
      </c>
      <c r="C6013" s="1">
        <v>7</v>
      </c>
      <c r="D6013" s="1">
        <v>19</v>
      </c>
      <c r="E6013" s="1" t="str">
        <f t="shared" si="944"/>
        <v>Summer</v>
      </c>
      <c r="F6013" s="78">
        <v>1.0515000000000001</v>
      </c>
      <c r="G6013" s="79">
        <f t="shared" si="945"/>
        <v>2.0005456461257047</v>
      </c>
      <c r="J6013" s="78">
        <v>0</v>
      </c>
      <c r="K6013" s="80">
        <f t="shared" si="946"/>
        <v>0</v>
      </c>
      <c r="L6013" s="68" t="str">
        <f t="shared" si="939"/>
        <v>Normal</v>
      </c>
      <c r="N6013" s="67">
        <f t="shared" si="940"/>
        <v>0</v>
      </c>
      <c r="O6013" s="67">
        <f t="shared" si="941"/>
        <v>0</v>
      </c>
      <c r="P6013" s="81">
        <f t="shared" si="942"/>
        <v>2.0005456461257047</v>
      </c>
      <c r="Q6013" s="81">
        <f t="shared" si="943"/>
        <v>2.0005456461257047</v>
      </c>
      <c r="S6013" s="1">
        <f t="shared" si="947"/>
        <v>4</v>
      </c>
      <c r="T6013" s="1" t="str">
        <f t="shared" si="948"/>
        <v>Peak</v>
      </c>
    </row>
    <row r="6014" spans="1:20" x14ac:dyDescent="0.25">
      <c r="A6014" s="85">
        <v>45176.791666652382</v>
      </c>
      <c r="B6014" s="1">
        <v>9</v>
      </c>
      <c r="C6014" s="1">
        <v>7</v>
      </c>
      <c r="D6014" s="1">
        <v>20</v>
      </c>
      <c r="E6014" s="1" t="str">
        <f t="shared" si="944"/>
        <v>Summer</v>
      </c>
      <c r="F6014" s="78">
        <v>1.0880000000000001</v>
      </c>
      <c r="G6014" s="79">
        <f t="shared" si="945"/>
        <v>2.069989218245142</v>
      </c>
      <c r="J6014" s="78">
        <v>0</v>
      </c>
      <c r="K6014" s="80">
        <f t="shared" si="946"/>
        <v>0</v>
      </c>
      <c r="L6014" s="68" t="str">
        <f t="shared" si="939"/>
        <v>Normal</v>
      </c>
      <c r="N6014" s="67">
        <f t="shared" si="940"/>
        <v>0</v>
      </c>
      <c r="O6014" s="67">
        <f t="shared" si="941"/>
        <v>0</v>
      </c>
      <c r="P6014" s="81">
        <f t="shared" si="942"/>
        <v>2.069989218245142</v>
      </c>
      <c r="Q6014" s="81">
        <f t="shared" si="943"/>
        <v>2.069989218245142</v>
      </c>
      <c r="S6014" s="1">
        <f t="shared" si="947"/>
        <v>4</v>
      </c>
      <c r="T6014" s="1" t="str">
        <f t="shared" si="948"/>
        <v>Peak</v>
      </c>
    </row>
    <row r="6015" spans="1:20" x14ac:dyDescent="0.25">
      <c r="A6015" s="85">
        <v>45176.833333319046</v>
      </c>
      <c r="B6015" s="1">
        <v>9</v>
      </c>
      <c r="C6015" s="1">
        <v>7</v>
      </c>
      <c r="D6015" s="1">
        <v>21</v>
      </c>
      <c r="E6015" s="1" t="str">
        <f t="shared" si="944"/>
        <v>Summer</v>
      </c>
      <c r="F6015" s="78">
        <v>1.1059000000000001</v>
      </c>
      <c r="G6015" s="79">
        <f t="shared" si="945"/>
        <v>2.1040451070379622</v>
      </c>
      <c r="J6015" s="78">
        <v>0</v>
      </c>
      <c r="K6015" s="80">
        <f t="shared" si="946"/>
        <v>0</v>
      </c>
      <c r="L6015" s="68" t="str">
        <f t="shared" si="939"/>
        <v>Normal</v>
      </c>
      <c r="N6015" s="67">
        <f t="shared" si="940"/>
        <v>0</v>
      </c>
      <c r="O6015" s="67">
        <f t="shared" si="941"/>
        <v>0</v>
      </c>
      <c r="P6015" s="81">
        <f t="shared" si="942"/>
        <v>2.1040451070379622</v>
      </c>
      <c r="Q6015" s="81">
        <f t="shared" si="943"/>
        <v>2.1040451070379622</v>
      </c>
      <c r="S6015" s="1">
        <f t="shared" si="947"/>
        <v>4</v>
      </c>
      <c r="T6015" s="1" t="str">
        <f t="shared" si="948"/>
        <v>Peak</v>
      </c>
    </row>
    <row r="6016" spans="1:20" x14ac:dyDescent="0.25">
      <c r="A6016" s="85">
        <v>45176.87499998571</v>
      </c>
      <c r="B6016" s="1">
        <v>9</v>
      </c>
      <c r="C6016" s="1">
        <v>7</v>
      </c>
      <c r="D6016" s="1">
        <v>22</v>
      </c>
      <c r="E6016" s="1" t="str">
        <f t="shared" si="944"/>
        <v>Summer</v>
      </c>
      <c r="F6016" s="78">
        <v>1.0634999999999999</v>
      </c>
      <c r="G6016" s="79">
        <f t="shared" si="945"/>
        <v>2.023376409562232</v>
      </c>
      <c r="J6016" s="78">
        <v>0</v>
      </c>
      <c r="K6016" s="80">
        <f t="shared" si="946"/>
        <v>0</v>
      </c>
      <c r="L6016" s="68" t="str">
        <f t="shared" si="939"/>
        <v>Normal</v>
      </c>
      <c r="N6016" s="67">
        <f t="shared" si="940"/>
        <v>0</v>
      </c>
      <c r="O6016" s="67">
        <f t="shared" si="941"/>
        <v>0</v>
      </c>
      <c r="P6016" s="81">
        <f t="shared" si="942"/>
        <v>2.023376409562232</v>
      </c>
      <c r="Q6016" s="81">
        <f t="shared" si="943"/>
        <v>2.023376409562232</v>
      </c>
      <c r="S6016" s="1">
        <f t="shared" si="947"/>
        <v>4</v>
      </c>
      <c r="T6016" s="1" t="str">
        <f t="shared" si="948"/>
        <v>Off-Peak</v>
      </c>
    </row>
    <row r="6017" spans="1:20" x14ac:dyDescent="0.25">
      <c r="A6017" s="85">
        <v>45176.916666652374</v>
      </c>
      <c r="B6017" s="1">
        <v>9</v>
      </c>
      <c r="C6017" s="1">
        <v>7</v>
      </c>
      <c r="D6017" s="1">
        <v>23</v>
      </c>
      <c r="E6017" s="1" t="str">
        <f t="shared" si="944"/>
        <v>Summer</v>
      </c>
      <c r="F6017" s="78">
        <v>0.96660000000000001</v>
      </c>
      <c r="G6017" s="79">
        <f t="shared" si="945"/>
        <v>1.839017994812274</v>
      </c>
      <c r="J6017" s="78">
        <v>0</v>
      </c>
      <c r="K6017" s="80">
        <f t="shared" si="946"/>
        <v>0</v>
      </c>
      <c r="L6017" s="68" t="str">
        <f t="shared" si="939"/>
        <v>Normal</v>
      </c>
      <c r="N6017" s="67">
        <f t="shared" si="940"/>
        <v>0</v>
      </c>
      <c r="O6017" s="67">
        <f t="shared" si="941"/>
        <v>0</v>
      </c>
      <c r="P6017" s="81">
        <f t="shared" si="942"/>
        <v>1.839017994812274</v>
      </c>
      <c r="Q6017" s="81">
        <f t="shared" si="943"/>
        <v>1.839017994812274</v>
      </c>
      <c r="S6017" s="1">
        <f t="shared" si="947"/>
        <v>4</v>
      </c>
      <c r="T6017" s="1" t="str">
        <f t="shared" si="948"/>
        <v>Off-Peak</v>
      </c>
    </row>
    <row r="6018" spans="1:20" x14ac:dyDescent="0.25">
      <c r="A6018" s="85">
        <v>45176.958333319039</v>
      </c>
      <c r="B6018" s="1">
        <v>9</v>
      </c>
      <c r="C6018" s="1">
        <v>8</v>
      </c>
      <c r="D6018" s="1">
        <v>0</v>
      </c>
      <c r="E6018" s="1" t="str">
        <f t="shared" si="944"/>
        <v>Summer</v>
      </c>
      <c r="F6018" s="78">
        <v>0.84470000000000001</v>
      </c>
      <c r="G6018" s="79">
        <f t="shared" si="945"/>
        <v>1.6070954895695508</v>
      </c>
      <c r="J6018" s="78">
        <v>0</v>
      </c>
      <c r="K6018" s="80">
        <f t="shared" si="946"/>
        <v>0</v>
      </c>
      <c r="L6018" s="68" t="str">
        <f t="shared" si="939"/>
        <v>Normal</v>
      </c>
      <c r="N6018" s="67">
        <f t="shared" si="940"/>
        <v>0</v>
      </c>
      <c r="O6018" s="67">
        <f t="shared" si="941"/>
        <v>0</v>
      </c>
      <c r="P6018" s="81">
        <f t="shared" si="942"/>
        <v>1.6070954895695508</v>
      </c>
      <c r="Q6018" s="81">
        <f t="shared" si="943"/>
        <v>1.6070954895695508</v>
      </c>
      <c r="S6018" s="1">
        <f t="shared" si="947"/>
        <v>4</v>
      </c>
      <c r="T6018" s="1" t="str">
        <f t="shared" si="948"/>
        <v>Off-Peak</v>
      </c>
    </row>
    <row r="6019" spans="1:20" x14ac:dyDescent="0.25">
      <c r="A6019" s="85">
        <v>45176.999999985703</v>
      </c>
      <c r="B6019" s="1">
        <v>9</v>
      </c>
      <c r="C6019" s="1">
        <v>8</v>
      </c>
      <c r="D6019" s="1">
        <v>1</v>
      </c>
      <c r="E6019" s="1" t="str">
        <f t="shared" si="944"/>
        <v>Summer</v>
      </c>
      <c r="F6019" s="78">
        <v>0.75380000000000003</v>
      </c>
      <c r="G6019" s="79">
        <f t="shared" si="945"/>
        <v>1.4341524565378567</v>
      </c>
      <c r="J6019" s="78">
        <v>0</v>
      </c>
      <c r="K6019" s="80">
        <f t="shared" si="946"/>
        <v>0</v>
      </c>
      <c r="L6019" s="68" t="str">
        <f t="shared" si="939"/>
        <v>Normal</v>
      </c>
      <c r="N6019" s="67">
        <f t="shared" si="940"/>
        <v>0</v>
      </c>
      <c r="O6019" s="67">
        <f t="shared" si="941"/>
        <v>0</v>
      </c>
      <c r="P6019" s="81">
        <f t="shared" si="942"/>
        <v>1.4341524565378567</v>
      </c>
      <c r="Q6019" s="81">
        <f t="shared" si="943"/>
        <v>1.4341524565378567</v>
      </c>
      <c r="S6019" s="1">
        <f t="shared" si="947"/>
        <v>5</v>
      </c>
      <c r="T6019" s="1" t="str">
        <f t="shared" si="948"/>
        <v>Off-Peak</v>
      </c>
    </row>
    <row r="6020" spans="1:20" x14ac:dyDescent="0.25">
      <c r="A6020" s="85">
        <v>45177.041666652367</v>
      </c>
      <c r="B6020" s="1">
        <v>9</v>
      </c>
      <c r="C6020" s="1">
        <v>8</v>
      </c>
      <c r="D6020" s="1">
        <v>2</v>
      </c>
      <c r="E6020" s="1" t="str">
        <f t="shared" si="944"/>
        <v>Summer</v>
      </c>
      <c r="F6020" s="78">
        <v>0.69040000000000001</v>
      </c>
      <c r="G6020" s="79">
        <f t="shared" si="945"/>
        <v>1.313529923048204</v>
      </c>
      <c r="J6020" s="78">
        <v>0</v>
      </c>
      <c r="K6020" s="80">
        <f t="shared" si="946"/>
        <v>0</v>
      </c>
      <c r="L6020" s="68" t="str">
        <f t="shared" si="939"/>
        <v>Normal</v>
      </c>
      <c r="N6020" s="67">
        <f t="shared" si="940"/>
        <v>0</v>
      </c>
      <c r="O6020" s="67">
        <f t="shared" si="941"/>
        <v>0</v>
      </c>
      <c r="P6020" s="81">
        <f t="shared" si="942"/>
        <v>1.313529923048204</v>
      </c>
      <c r="Q6020" s="81">
        <f t="shared" si="943"/>
        <v>1.313529923048204</v>
      </c>
      <c r="S6020" s="1">
        <f t="shared" si="947"/>
        <v>5</v>
      </c>
      <c r="T6020" s="1" t="str">
        <f t="shared" si="948"/>
        <v>Off-Peak</v>
      </c>
    </row>
    <row r="6021" spans="1:20" x14ac:dyDescent="0.25">
      <c r="A6021" s="85">
        <v>45177.083333319031</v>
      </c>
      <c r="B6021" s="1">
        <v>9</v>
      </c>
      <c r="C6021" s="1">
        <v>8</v>
      </c>
      <c r="D6021" s="1">
        <v>3</v>
      </c>
      <c r="E6021" s="1" t="str">
        <f t="shared" si="944"/>
        <v>Summer</v>
      </c>
      <c r="F6021" s="78">
        <v>0.65059999999999996</v>
      </c>
      <c r="G6021" s="79">
        <f t="shared" si="945"/>
        <v>1.2378078909837218</v>
      </c>
      <c r="J6021" s="78">
        <v>0</v>
      </c>
      <c r="K6021" s="80">
        <f t="shared" si="946"/>
        <v>0</v>
      </c>
      <c r="L6021" s="68" t="str">
        <f t="shared" si="939"/>
        <v>Normal</v>
      </c>
      <c r="N6021" s="67">
        <f t="shared" si="940"/>
        <v>0</v>
      </c>
      <c r="O6021" s="67">
        <f t="shared" si="941"/>
        <v>0</v>
      </c>
      <c r="P6021" s="81">
        <f t="shared" si="942"/>
        <v>1.2378078909837218</v>
      </c>
      <c r="Q6021" s="81">
        <f t="shared" si="943"/>
        <v>1.2378078909837218</v>
      </c>
      <c r="S6021" s="1">
        <f t="shared" si="947"/>
        <v>5</v>
      </c>
      <c r="T6021" s="1" t="str">
        <f t="shared" si="948"/>
        <v>Off-Peak</v>
      </c>
    </row>
    <row r="6022" spans="1:20" x14ac:dyDescent="0.25">
      <c r="A6022" s="85">
        <v>45177.124999985695</v>
      </c>
      <c r="B6022" s="1">
        <v>9</v>
      </c>
      <c r="C6022" s="1">
        <v>8</v>
      </c>
      <c r="D6022" s="1">
        <v>4</v>
      </c>
      <c r="E6022" s="1" t="str">
        <f t="shared" si="944"/>
        <v>Summer</v>
      </c>
      <c r="F6022" s="78">
        <v>0.62490000000000001</v>
      </c>
      <c r="G6022" s="79">
        <f t="shared" si="945"/>
        <v>1.1889120059571592</v>
      </c>
      <c r="J6022" s="78">
        <v>0</v>
      </c>
      <c r="K6022" s="80">
        <f t="shared" si="946"/>
        <v>0</v>
      </c>
      <c r="L6022" s="68" t="str">
        <f t="shared" si="939"/>
        <v>Normal</v>
      </c>
      <c r="N6022" s="67">
        <f t="shared" si="940"/>
        <v>0</v>
      </c>
      <c r="O6022" s="67">
        <f t="shared" si="941"/>
        <v>0</v>
      </c>
      <c r="P6022" s="81">
        <f t="shared" si="942"/>
        <v>1.1889120059571592</v>
      </c>
      <c r="Q6022" s="81">
        <f t="shared" si="943"/>
        <v>1.1889120059571592</v>
      </c>
      <c r="S6022" s="1">
        <f t="shared" si="947"/>
        <v>5</v>
      </c>
      <c r="T6022" s="1" t="str">
        <f t="shared" si="948"/>
        <v>Off-Peak</v>
      </c>
    </row>
    <row r="6023" spans="1:20" x14ac:dyDescent="0.25">
      <c r="A6023" s="85">
        <v>45177.16666665236</v>
      </c>
      <c r="B6023" s="1">
        <v>9</v>
      </c>
      <c r="C6023" s="1">
        <v>8</v>
      </c>
      <c r="D6023" s="1">
        <v>5</v>
      </c>
      <c r="E6023" s="1" t="str">
        <f t="shared" si="944"/>
        <v>Summer</v>
      </c>
      <c r="F6023" s="78">
        <v>0.61329999999999996</v>
      </c>
      <c r="G6023" s="79">
        <f t="shared" si="945"/>
        <v>1.166842267968516</v>
      </c>
      <c r="J6023" s="78">
        <v>0</v>
      </c>
      <c r="K6023" s="80">
        <f t="shared" si="946"/>
        <v>0</v>
      </c>
      <c r="L6023" s="68" t="str">
        <f t="shared" si="939"/>
        <v>Normal</v>
      </c>
      <c r="N6023" s="67">
        <f t="shared" si="940"/>
        <v>0</v>
      </c>
      <c r="O6023" s="67">
        <f t="shared" si="941"/>
        <v>0</v>
      </c>
      <c r="P6023" s="81">
        <f t="shared" si="942"/>
        <v>1.166842267968516</v>
      </c>
      <c r="Q6023" s="81">
        <f t="shared" si="943"/>
        <v>1.166842267968516</v>
      </c>
      <c r="S6023" s="1">
        <f t="shared" si="947"/>
        <v>5</v>
      </c>
      <c r="T6023" s="1" t="str">
        <f t="shared" si="948"/>
        <v>Off-Peak</v>
      </c>
    </row>
    <row r="6024" spans="1:20" x14ac:dyDescent="0.25">
      <c r="A6024" s="85">
        <v>45177.208333319024</v>
      </c>
      <c r="B6024" s="1">
        <v>9</v>
      </c>
      <c r="C6024" s="1">
        <v>8</v>
      </c>
      <c r="D6024" s="1">
        <v>6</v>
      </c>
      <c r="E6024" s="1" t="str">
        <f t="shared" si="944"/>
        <v>Summer</v>
      </c>
      <c r="F6024" s="78">
        <v>0.62450000000000006</v>
      </c>
      <c r="G6024" s="79">
        <f t="shared" si="945"/>
        <v>1.1881509805092751</v>
      </c>
      <c r="J6024" s="78">
        <v>0</v>
      </c>
      <c r="K6024" s="80">
        <f t="shared" si="946"/>
        <v>0</v>
      </c>
      <c r="L6024" s="68" t="str">
        <f t="shared" si="939"/>
        <v>Normal</v>
      </c>
      <c r="N6024" s="67">
        <f t="shared" si="940"/>
        <v>0</v>
      </c>
      <c r="O6024" s="67">
        <f t="shared" si="941"/>
        <v>0</v>
      </c>
      <c r="P6024" s="81">
        <f t="shared" si="942"/>
        <v>1.1881509805092751</v>
      </c>
      <c r="Q6024" s="81">
        <f t="shared" si="943"/>
        <v>1.1881509805092751</v>
      </c>
      <c r="S6024" s="1">
        <f t="shared" si="947"/>
        <v>5</v>
      </c>
      <c r="T6024" s="1" t="str">
        <f t="shared" si="948"/>
        <v>Peak</v>
      </c>
    </row>
    <row r="6025" spans="1:20" x14ac:dyDescent="0.25">
      <c r="A6025" s="85">
        <v>45177.249999985688</v>
      </c>
      <c r="B6025" s="1">
        <v>9</v>
      </c>
      <c r="C6025" s="1">
        <v>8</v>
      </c>
      <c r="D6025" s="1">
        <v>7</v>
      </c>
      <c r="E6025" s="1" t="str">
        <f t="shared" si="944"/>
        <v>Summer</v>
      </c>
      <c r="F6025" s="78">
        <v>0.66490000000000005</v>
      </c>
      <c r="G6025" s="79">
        <f t="shared" si="945"/>
        <v>1.2650145507455837</v>
      </c>
      <c r="J6025" s="78">
        <v>0.482765</v>
      </c>
      <c r="K6025" s="80">
        <f t="shared" si="946"/>
        <v>0.482765</v>
      </c>
      <c r="L6025" s="68" t="str">
        <f t="shared" si="939"/>
        <v>Normal</v>
      </c>
      <c r="N6025" s="67">
        <f t="shared" si="940"/>
        <v>0</v>
      </c>
      <c r="O6025" s="67">
        <f t="shared" si="941"/>
        <v>0.482765</v>
      </c>
      <c r="P6025" s="81">
        <f t="shared" si="942"/>
        <v>0.78224955074558367</v>
      </c>
      <c r="Q6025" s="81">
        <f t="shared" si="943"/>
        <v>0.78224955074558367</v>
      </c>
      <c r="S6025" s="1">
        <f t="shared" si="947"/>
        <v>5</v>
      </c>
      <c r="T6025" s="1" t="str">
        <f t="shared" si="948"/>
        <v>Peak</v>
      </c>
    </row>
    <row r="6026" spans="1:20" x14ac:dyDescent="0.25">
      <c r="A6026" s="85">
        <v>45177.291666652352</v>
      </c>
      <c r="B6026" s="1">
        <v>9</v>
      </c>
      <c r="C6026" s="1">
        <v>8</v>
      </c>
      <c r="D6026" s="1">
        <v>8</v>
      </c>
      <c r="E6026" s="1" t="str">
        <f t="shared" si="944"/>
        <v>Summer</v>
      </c>
      <c r="F6026" s="78">
        <v>0.68930000000000002</v>
      </c>
      <c r="G6026" s="79">
        <f t="shared" si="945"/>
        <v>1.3114371030665224</v>
      </c>
      <c r="J6026" s="78">
        <v>0.55330299999999999</v>
      </c>
      <c r="K6026" s="80">
        <f t="shared" si="946"/>
        <v>0.55330299999999999</v>
      </c>
      <c r="L6026" s="68" t="str">
        <f t="shared" si="939"/>
        <v>Normal</v>
      </c>
      <c r="N6026" s="67">
        <f t="shared" si="940"/>
        <v>0</v>
      </c>
      <c r="O6026" s="67">
        <f t="shared" si="941"/>
        <v>0.55330299999999999</v>
      </c>
      <c r="P6026" s="81">
        <f t="shared" si="942"/>
        <v>0.7581341030665224</v>
      </c>
      <c r="Q6026" s="81">
        <f t="shared" si="943"/>
        <v>0.7581341030665224</v>
      </c>
      <c r="S6026" s="1">
        <f t="shared" si="947"/>
        <v>5</v>
      </c>
      <c r="T6026" s="1" t="str">
        <f t="shared" si="948"/>
        <v>Peak</v>
      </c>
    </row>
    <row r="6027" spans="1:20" x14ac:dyDescent="0.25">
      <c r="A6027" s="85">
        <v>45177.333333319017</v>
      </c>
      <c r="B6027" s="1">
        <v>9</v>
      </c>
      <c r="C6027" s="1">
        <v>8</v>
      </c>
      <c r="D6027" s="1">
        <v>9</v>
      </c>
      <c r="E6027" s="1" t="str">
        <f t="shared" si="944"/>
        <v>Summer</v>
      </c>
      <c r="F6027" s="78">
        <v>0.68410000000000004</v>
      </c>
      <c r="G6027" s="79">
        <f t="shared" si="945"/>
        <v>1.3015437722440273</v>
      </c>
      <c r="J6027" s="78">
        <v>1.0312380000000001</v>
      </c>
      <c r="K6027" s="80">
        <f t="shared" si="946"/>
        <v>1.0312380000000001</v>
      </c>
      <c r="L6027" s="68" t="str">
        <f t="shared" si="939"/>
        <v>Normal</v>
      </c>
      <c r="N6027" s="67">
        <f t="shared" si="940"/>
        <v>0</v>
      </c>
      <c r="O6027" s="67">
        <f t="shared" si="941"/>
        <v>1.0312380000000001</v>
      </c>
      <c r="P6027" s="81">
        <f t="shared" si="942"/>
        <v>0.27030577224402719</v>
      </c>
      <c r="Q6027" s="81">
        <f t="shared" si="943"/>
        <v>0.27030577224402719</v>
      </c>
      <c r="S6027" s="1">
        <f t="shared" si="947"/>
        <v>5</v>
      </c>
      <c r="T6027" s="1" t="str">
        <f t="shared" si="948"/>
        <v>Peak</v>
      </c>
    </row>
    <row r="6028" spans="1:20" x14ac:dyDescent="0.25">
      <c r="A6028" s="85">
        <v>45177.374999985681</v>
      </c>
      <c r="B6028" s="1">
        <v>9</v>
      </c>
      <c r="C6028" s="1">
        <v>8</v>
      </c>
      <c r="D6028" s="1">
        <v>10</v>
      </c>
      <c r="E6028" s="1" t="str">
        <f t="shared" si="944"/>
        <v>Summer</v>
      </c>
      <c r="F6028" s="78">
        <v>0.69240000000000002</v>
      </c>
      <c r="G6028" s="79">
        <f t="shared" si="945"/>
        <v>1.3173350502876253</v>
      </c>
      <c r="J6028" s="78">
        <v>0.68431200000000003</v>
      </c>
      <c r="K6028" s="80">
        <f t="shared" si="946"/>
        <v>0.68431200000000003</v>
      </c>
      <c r="L6028" s="68" t="str">
        <f t="shared" si="939"/>
        <v>Normal</v>
      </c>
      <c r="N6028" s="67">
        <f t="shared" si="940"/>
        <v>0</v>
      </c>
      <c r="O6028" s="67">
        <f t="shared" si="941"/>
        <v>0.68431200000000003</v>
      </c>
      <c r="P6028" s="81">
        <f t="shared" si="942"/>
        <v>0.63302305028762529</v>
      </c>
      <c r="Q6028" s="81">
        <f t="shared" si="943"/>
        <v>0.63302305028762529</v>
      </c>
      <c r="S6028" s="1">
        <f t="shared" si="947"/>
        <v>5</v>
      </c>
      <c r="T6028" s="1" t="str">
        <f t="shared" si="948"/>
        <v>Peak</v>
      </c>
    </row>
    <row r="6029" spans="1:20" x14ac:dyDescent="0.25">
      <c r="A6029" s="85">
        <v>45177.416666652345</v>
      </c>
      <c r="B6029" s="1">
        <v>9</v>
      </c>
      <c r="C6029" s="1">
        <v>8</v>
      </c>
      <c r="D6029" s="1">
        <v>11</v>
      </c>
      <c r="E6029" s="1" t="str">
        <f t="shared" si="944"/>
        <v>Summer</v>
      </c>
      <c r="F6029" s="78">
        <v>0.70320000000000005</v>
      </c>
      <c r="G6029" s="79">
        <f t="shared" si="945"/>
        <v>1.3378827373805</v>
      </c>
      <c r="J6029" s="78">
        <v>1.130433</v>
      </c>
      <c r="K6029" s="80">
        <f t="shared" si="946"/>
        <v>1.130433</v>
      </c>
      <c r="L6029" s="68" t="str">
        <f t="shared" si="939"/>
        <v>Normal</v>
      </c>
      <c r="N6029" s="67">
        <f t="shared" si="940"/>
        <v>0</v>
      </c>
      <c r="O6029" s="67">
        <f t="shared" si="941"/>
        <v>1.130433</v>
      </c>
      <c r="P6029" s="81">
        <f t="shared" si="942"/>
        <v>0.20744973738049999</v>
      </c>
      <c r="Q6029" s="81">
        <f t="shared" si="943"/>
        <v>0.20744973738049999</v>
      </c>
      <c r="S6029" s="1">
        <f t="shared" si="947"/>
        <v>5</v>
      </c>
      <c r="T6029" s="1" t="str">
        <f t="shared" si="948"/>
        <v>Peak</v>
      </c>
    </row>
    <row r="6030" spans="1:20" x14ac:dyDescent="0.25">
      <c r="A6030" s="85">
        <v>45177.458333319009</v>
      </c>
      <c r="B6030" s="1">
        <v>9</v>
      </c>
      <c r="C6030" s="1">
        <v>8</v>
      </c>
      <c r="D6030" s="1">
        <v>12</v>
      </c>
      <c r="E6030" s="1" t="str">
        <f t="shared" si="944"/>
        <v>Summer</v>
      </c>
      <c r="F6030" s="78">
        <v>0.71630000000000005</v>
      </c>
      <c r="G6030" s="79">
        <f t="shared" si="945"/>
        <v>1.3628063207987089</v>
      </c>
      <c r="J6030" s="78">
        <v>1.2261330000000001</v>
      </c>
      <c r="K6030" s="80">
        <f t="shared" si="946"/>
        <v>1.2261330000000001</v>
      </c>
      <c r="L6030" s="68" t="str">
        <f t="shared" si="939"/>
        <v>Normal</v>
      </c>
      <c r="N6030" s="67">
        <f t="shared" si="940"/>
        <v>0</v>
      </c>
      <c r="O6030" s="67">
        <f t="shared" si="941"/>
        <v>1.2261330000000001</v>
      </c>
      <c r="P6030" s="81">
        <f t="shared" si="942"/>
        <v>0.13667332079870875</v>
      </c>
      <c r="Q6030" s="81">
        <f t="shared" si="943"/>
        <v>0.13667332079870875</v>
      </c>
      <c r="S6030" s="1">
        <f t="shared" si="947"/>
        <v>5</v>
      </c>
      <c r="T6030" s="1" t="str">
        <f t="shared" si="948"/>
        <v>Peak</v>
      </c>
    </row>
    <row r="6031" spans="1:20" x14ac:dyDescent="0.25">
      <c r="A6031" s="85">
        <v>45177.499999985674</v>
      </c>
      <c r="B6031" s="1">
        <v>9</v>
      </c>
      <c r="C6031" s="1">
        <v>8</v>
      </c>
      <c r="D6031" s="1">
        <v>13</v>
      </c>
      <c r="E6031" s="1" t="str">
        <f t="shared" si="944"/>
        <v>Summer</v>
      </c>
      <c r="F6031" s="78">
        <v>0.7329</v>
      </c>
      <c r="G6031" s="79">
        <f t="shared" si="945"/>
        <v>1.394388876885905</v>
      </c>
      <c r="J6031" s="78">
        <v>1.2392799999999999</v>
      </c>
      <c r="K6031" s="80">
        <f t="shared" si="946"/>
        <v>1.2392799999999999</v>
      </c>
      <c r="L6031" s="68" t="str">
        <f t="shared" si="939"/>
        <v>Normal</v>
      </c>
      <c r="N6031" s="67">
        <f t="shared" si="940"/>
        <v>0</v>
      </c>
      <c r="O6031" s="67">
        <f t="shared" si="941"/>
        <v>1.2392799999999999</v>
      </c>
      <c r="P6031" s="81">
        <f t="shared" si="942"/>
        <v>0.15510887688590502</v>
      </c>
      <c r="Q6031" s="81">
        <f t="shared" si="943"/>
        <v>0.15510887688590502</v>
      </c>
      <c r="S6031" s="1">
        <f t="shared" si="947"/>
        <v>5</v>
      </c>
      <c r="T6031" s="1" t="str">
        <f t="shared" si="948"/>
        <v>Peak</v>
      </c>
    </row>
    <row r="6032" spans="1:20" x14ac:dyDescent="0.25">
      <c r="A6032" s="85">
        <v>45177.541666652338</v>
      </c>
      <c r="B6032" s="1">
        <v>9</v>
      </c>
      <c r="C6032" s="1">
        <v>8</v>
      </c>
      <c r="D6032" s="1">
        <v>14</v>
      </c>
      <c r="E6032" s="1" t="str">
        <f t="shared" si="944"/>
        <v>Summer</v>
      </c>
      <c r="F6032" s="78">
        <v>0.74509999999999998</v>
      </c>
      <c r="G6032" s="79">
        <f t="shared" si="945"/>
        <v>1.4176001530463742</v>
      </c>
      <c r="J6032" s="78">
        <v>4.1190730000000002</v>
      </c>
      <c r="K6032" s="80">
        <f t="shared" si="946"/>
        <v>4.1190730000000002</v>
      </c>
      <c r="L6032" s="68" t="str">
        <f t="shared" si="939"/>
        <v>Normal</v>
      </c>
      <c r="N6032" s="67">
        <f t="shared" si="940"/>
        <v>2.7014728469536262</v>
      </c>
      <c r="O6032" s="67">
        <f t="shared" si="941"/>
        <v>1.417600153046374</v>
      </c>
      <c r="P6032" s="81">
        <f t="shared" si="942"/>
        <v>2.2204460492503131E-16</v>
      </c>
      <c r="Q6032" s="81">
        <f t="shared" si="943"/>
        <v>-2.7014728469536262</v>
      </c>
      <c r="S6032" s="1">
        <f t="shared" si="947"/>
        <v>5</v>
      </c>
      <c r="T6032" s="1" t="str">
        <f t="shared" si="948"/>
        <v>Peak</v>
      </c>
    </row>
    <row r="6033" spans="1:20" x14ac:dyDescent="0.25">
      <c r="A6033" s="85">
        <v>45177.583333319002</v>
      </c>
      <c r="B6033" s="1">
        <v>9</v>
      </c>
      <c r="C6033" s="1">
        <v>8</v>
      </c>
      <c r="D6033" s="1">
        <v>15</v>
      </c>
      <c r="E6033" s="1" t="str">
        <f t="shared" si="944"/>
        <v>Summer</v>
      </c>
      <c r="F6033" s="78">
        <v>0.75139999999999996</v>
      </c>
      <c r="G6033" s="79">
        <f t="shared" si="945"/>
        <v>1.429586303850551</v>
      </c>
      <c r="J6033" s="78">
        <v>3.252796</v>
      </c>
      <c r="K6033" s="80">
        <f t="shared" si="946"/>
        <v>3.252796</v>
      </c>
      <c r="L6033" s="68" t="str">
        <f t="shared" si="939"/>
        <v>Normal</v>
      </c>
      <c r="N6033" s="67">
        <f t="shared" si="940"/>
        <v>1.8232096961494491</v>
      </c>
      <c r="O6033" s="67">
        <f t="shared" si="941"/>
        <v>1.429586303850551</v>
      </c>
      <c r="P6033" s="81">
        <f t="shared" si="942"/>
        <v>0</v>
      </c>
      <c r="Q6033" s="81">
        <f t="shared" si="943"/>
        <v>-1.8232096961494491</v>
      </c>
      <c r="S6033" s="1">
        <f t="shared" si="947"/>
        <v>5</v>
      </c>
      <c r="T6033" s="1" t="str">
        <f t="shared" si="948"/>
        <v>Peak</v>
      </c>
    </row>
    <row r="6034" spans="1:20" x14ac:dyDescent="0.25">
      <c r="A6034" s="85">
        <v>45177.624999985666</v>
      </c>
      <c r="B6034" s="1">
        <v>9</v>
      </c>
      <c r="C6034" s="1">
        <v>8</v>
      </c>
      <c r="D6034" s="1">
        <v>16</v>
      </c>
      <c r="E6034" s="1" t="str">
        <f t="shared" si="944"/>
        <v>Summer</v>
      </c>
      <c r="F6034" s="78">
        <v>0.77969999999999995</v>
      </c>
      <c r="G6034" s="79">
        <f t="shared" si="945"/>
        <v>1.4834288542883614</v>
      </c>
      <c r="J6034" s="78">
        <v>2.625607</v>
      </c>
      <c r="K6034" s="80">
        <f t="shared" si="946"/>
        <v>2.625607</v>
      </c>
      <c r="L6034" s="68" t="str">
        <f t="shared" si="939"/>
        <v>Normal</v>
      </c>
      <c r="N6034" s="67">
        <f t="shared" si="940"/>
        <v>1.1421781457116387</v>
      </c>
      <c r="O6034" s="67">
        <f t="shared" si="941"/>
        <v>1.4834288542883614</v>
      </c>
      <c r="P6034" s="81">
        <f t="shared" si="942"/>
        <v>0</v>
      </c>
      <c r="Q6034" s="81">
        <f t="shared" si="943"/>
        <v>-1.1421781457116387</v>
      </c>
      <c r="S6034" s="1">
        <f t="shared" si="947"/>
        <v>5</v>
      </c>
      <c r="T6034" s="1" t="str">
        <f t="shared" si="948"/>
        <v>Peak</v>
      </c>
    </row>
    <row r="6035" spans="1:20" x14ac:dyDescent="0.25">
      <c r="A6035" s="85">
        <v>45177.666666652331</v>
      </c>
      <c r="B6035" s="1">
        <v>9</v>
      </c>
      <c r="C6035" s="1">
        <v>8</v>
      </c>
      <c r="D6035" s="1">
        <v>17</v>
      </c>
      <c r="E6035" s="1" t="str">
        <f t="shared" si="944"/>
        <v>Summer</v>
      </c>
      <c r="F6035" s="78">
        <v>0.82569999999999999</v>
      </c>
      <c r="G6035" s="79">
        <f t="shared" si="945"/>
        <v>1.5709467807950492</v>
      </c>
      <c r="J6035" s="78">
        <v>1.2068989999999999</v>
      </c>
      <c r="K6035" s="80">
        <f t="shared" si="946"/>
        <v>1.2068989999999999</v>
      </c>
      <c r="L6035" s="68" t="str">
        <f t="shared" ref="L6035:L6098" si="949">IF(AND(D6035&gt;=$C$2,D6035&lt;=$C$3,E6035="Summer"),"MaxDis","Normal")</f>
        <v>Normal</v>
      </c>
      <c r="N6035" s="67">
        <f t="shared" ref="N6035:N6098" si="950">IF(K6035-G6035&lt;0,0,K6035-G6035)</f>
        <v>0</v>
      </c>
      <c r="O6035" s="67">
        <f t="shared" ref="O6035:O6098" si="951">K6035-N6035</f>
        <v>1.2068989999999999</v>
      </c>
      <c r="P6035" s="81">
        <f t="shared" ref="P6035:P6098" si="952">MAX(0,G6035-O6035)</f>
        <v>0.36404778079504929</v>
      </c>
      <c r="Q6035" s="81">
        <f t="shared" ref="Q6035:Q6098" si="953">G6035-K6035</f>
        <v>0.36404778079504929</v>
      </c>
      <c r="S6035" s="1">
        <f t="shared" si="947"/>
        <v>5</v>
      </c>
      <c r="T6035" s="1" t="str">
        <f t="shared" si="948"/>
        <v>Peak</v>
      </c>
    </row>
    <row r="6036" spans="1:20" x14ac:dyDescent="0.25">
      <c r="A6036" s="85">
        <v>45177.708333318995</v>
      </c>
      <c r="B6036" s="1">
        <v>9</v>
      </c>
      <c r="C6036" s="1">
        <v>8</v>
      </c>
      <c r="D6036" s="1">
        <v>18</v>
      </c>
      <c r="E6036" s="1" t="str">
        <f t="shared" ref="E6036:E6099" si="954">IF(AND(B6036&gt;=$C$5,B6036&lt;=$C$6),"Summer","Non-Summer")</f>
        <v>Summer</v>
      </c>
      <c r="F6036" s="78">
        <v>0.86509999999999998</v>
      </c>
      <c r="G6036" s="79">
        <f t="shared" ref="G6036:G6099" si="955">F6036*$G$13</f>
        <v>1.6459077874116472</v>
      </c>
      <c r="J6036" s="78">
        <v>0.25301800000000002</v>
      </c>
      <c r="K6036" s="80">
        <f t="shared" ref="K6036:K6099" si="956">J6036*$K$13</f>
        <v>0.25301800000000002</v>
      </c>
      <c r="L6036" s="68" t="str">
        <f t="shared" si="949"/>
        <v>Normal</v>
      </c>
      <c r="N6036" s="67">
        <f t="shared" si="950"/>
        <v>0</v>
      </c>
      <c r="O6036" s="67">
        <f t="shared" si="951"/>
        <v>0.25301800000000002</v>
      </c>
      <c r="P6036" s="81">
        <f t="shared" si="952"/>
        <v>1.3928897874116473</v>
      </c>
      <c r="Q6036" s="81">
        <f t="shared" si="953"/>
        <v>1.3928897874116473</v>
      </c>
      <c r="S6036" s="1">
        <f t="shared" ref="S6036:S6099" si="957">WEEKDAY(A6036,2)</f>
        <v>5</v>
      </c>
      <c r="T6036" s="1" t="str">
        <f t="shared" ref="T6036:T6099" si="958">IF(S6036&gt;5,"Off-Peak",IF(AND(D6036&gt;=$C$7,D6036&lt;$C$8),"Peak","Off-Peak"))</f>
        <v>Peak</v>
      </c>
    </row>
    <row r="6037" spans="1:20" x14ac:dyDescent="0.25">
      <c r="A6037" s="85">
        <v>45177.749999985659</v>
      </c>
      <c r="B6037" s="1">
        <v>9</v>
      </c>
      <c r="C6037" s="1">
        <v>8</v>
      </c>
      <c r="D6037" s="1">
        <v>19</v>
      </c>
      <c r="E6037" s="1" t="str">
        <f t="shared" si="954"/>
        <v>Summer</v>
      </c>
      <c r="F6037" s="78">
        <v>0.88519999999999999</v>
      </c>
      <c r="G6037" s="79">
        <f t="shared" si="955"/>
        <v>1.6841493161678305</v>
      </c>
      <c r="J6037" s="78">
        <v>0</v>
      </c>
      <c r="K6037" s="80">
        <f t="shared" si="956"/>
        <v>0</v>
      </c>
      <c r="L6037" s="68" t="str">
        <f t="shared" si="949"/>
        <v>Normal</v>
      </c>
      <c r="N6037" s="67">
        <f t="shared" si="950"/>
        <v>0</v>
      </c>
      <c r="O6037" s="67">
        <f t="shared" si="951"/>
        <v>0</v>
      </c>
      <c r="P6037" s="81">
        <f t="shared" si="952"/>
        <v>1.6841493161678305</v>
      </c>
      <c r="Q6037" s="81">
        <f t="shared" si="953"/>
        <v>1.6841493161678305</v>
      </c>
      <c r="S6037" s="1">
        <f t="shared" si="957"/>
        <v>5</v>
      </c>
      <c r="T6037" s="1" t="str">
        <f t="shared" si="958"/>
        <v>Peak</v>
      </c>
    </row>
    <row r="6038" spans="1:20" x14ac:dyDescent="0.25">
      <c r="A6038" s="85">
        <v>45177.791666652323</v>
      </c>
      <c r="B6038" s="1">
        <v>9</v>
      </c>
      <c r="C6038" s="1">
        <v>8</v>
      </c>
      <c r="D6038" s="1">
        <v>20</v>
      </c>
      <c r="E6038" s="1" t="str">
        <f t="shared" si="954"/>
        <v>Summer</v>
      </c>
      <c r="F6038" s="78">
        <v>0.91379999999999995</v>
      </c>
      <c r="G6038" s="79">
        <f t="shared" si="955"/>
        <v>1.7385626356915538</v>
      </c>
      <c r="J6038" s="78">
        <v>0</v>
      </c>
      <c r="K6038" s="80">
        <f t="shared" si="956"/>
        <v>0</v>
      </c>
      <c r="L6038" s="68" t="str">
        <f t="shared" si="949"/>
        <v>Normal</v>
      </c>
      <c r="N6038" s="67">
        <f t="shared" si="950"/>
        <v>0</v>
      </c>
      <c r="O6038" s="67">
        <f t="shared" si="951"/>
        <v>0</v>
      </c>
      <c r="P6038" s="81">
        <f t="shared" si="952"/>
        <v>1.7385626356915538</v>
      </c>
      <c r="Q6038" s="81">
        <f t="shared" si="953"/>
        <v>1.7385626356915538</v>
      </c>
      <c r="S6038" s="1">
        <f t="shared" si="957"/>
        <v>5</v>
      </c>
      <c r="T6038" s="1" t="str">
        <f t="shared" si="958"/>
        <v>Peak</v>
      </c>
    </row>
    <row r="6039" spans="1:20" x14ac:dyDescent="0.25">
      <c r="A6039" s="85">
        <v>45177.833333318988</v>
      </c>
      <c r="B6039" s="1">
        <v>9</v>
      </c>
      <c r="C6039" s="1">
        <v>8</v>
      </c>
      <c r="D6039" s="1">
        <v>21</v>
      </c>
      <c r="E6039" s="1" t="str">
        <f t="shared" si="954"/>
        <v>Summer</v>
      </c>
      <c r="F6039" s="78">
        <v>0.93030000000000002</v>
      </c>
      <c r="G6039" s="79">
        <f t="shared" si="955"/>
        <v>1.769954935416779</v>
      </c>
      <c r="J6039" s="78">
        <v>0</v>
      </c>
      <c r="K6039" s="80">
        <f t="shared" si="956"/>
        <v>0</v>
      </c>
      <c r="L6039" s="68" t="str">
        <f t="shared" si="949"/>
        <v>Normal</v>
      </c>
      <c r="N6039" s="67">
        <f t="shared" si="950"/>
        <v>0</v>
      </c>
      <c r="O6039" s="67">
        <f t="shared" si="951"/>
        <v>0</v>
      </c>
      <c r="P6039" s="81">
        <f t="shared" si="952"/>
        <v>1.769954935416779</v>
      </c>
      <c r="Q6039" s="81">
        <f t="shared" si="953"/>
        <v>1.769954935416779</v>
      </c>
      <c r="S6039" s="1">
        <f t="shared" si="957"/>
        <v>5</v>
      </c>
      <c r="T6039" s="1" t="str">
        <f t="shared" si="958"/>
        <v>Peak</v>
      </c>
    </row>
    <row r="6040" spans="1:20" x14ac:dyDescent="0.25">
      <c r="A6040" s="85">
        <v>45177.874999985652</v>
      </c>
      <c r="B6040" s="1">
        <v>9</v>
      </c>
      <c r="C6040" s="1">
        <v>8</v>
      </c>
      <c r="D6040" s="1">
        <v>22</v>
      </c>
      <c r="E6040" s="1" t="str">
        <f t="shared" si="954"/>
        <v>Summer</v>
      </c>
      <c r="F6040" s="78">
        <v>0.90200000000000002</v>
      </c>
      <c r="G6040" s="79">
        <f t="shared" si="955"/>
        <v>1.7161123849789688</v>
      </c>
      <c r="J6040" s="78">
        <v>0</v>
      </c>
      <c r="K6040" s="80">
        <f t="shared" si="956"/>
        <v>0</v>
      </c>
      <c r="L6040" s="68" t="str">
        <f t="shared" si="949"/>
        <v>Normal</v>
      </c>
      <c r="N6040" s="67">
        <f t="shared" si="950"/>
        <v>0</v>
      </c>
      <c r="O6040" s="67">
        <f t="shared" si="951"/>
        <v>0</v>
      </c>
      <c r="P6040" s="81">
        <f t="shared" si="952"/>
        <v>1.7161123849789688</v>
      </c>
      <c r="Q6040" s="81">
        <f t="shared" si="953"/>
        <v>1.7161123849789688</v>
      </c>
      <c r="S6040" s="1">
        <f t="shared" si="957"/>
        <v>5</v>
      </c>
      <c r="T6040" s="1" t="str">
        <f t="shared" si="958"/>
        <v>Off-Peak</v>
      </c>
    </row>
    <row r="6041" spans="1:20" x14ac:dyDescent="0.25">
      <c r="A6041" s="85">
        <v>45177.916666652316</v>
      </c>
      <c r="B6041" s="1">
        <v>9</v>
      </c>
      <c r="C6041" s="1">
        <v>8</v>
      </c>
      <c r="D6041" s="1">
        <v>23</v>
      </c>
      <c r="E6041" s="1" t="str">
        <f t="shared" si="954"/>
        <v>Summer</v>
      </c>
      <c r="F6041" s="78">
        <v>0.84650000000000003</v>
      </c>
      <c r="G6041" s="79">
        <f t="shared" si="955"/>
        <v>1.6105201040850301</v>
      </c>
      <c r="J6041" s="78">
        <v>0</v>
      </c>
      <c r="K6041" s="80">
        <f t="shared" si="956"/>
        <v>0</v>
      </c>
      <c r="L6041" s="68" t="str">
        <f t="shared" si="949"/>
        <v>Normal</v>
      </c>
      <c r="N6041" s="67">
        <f t="shared" si="950"/>
        <v>0</v>
      </c>
      <c r="O6041" s="67">
        <f t="shared" si="951"/>
        <v>0</v>
      </c>
      <c r="P6041" s="81">
        <f t="shared" si="952"/>
        <v>1.6105201040850301</v>
      </c>
      <c r="Q6041" s="81">
        <f t="shared" si="953"/>
        <v>1.6105201040850301</v>
      </c>
      <c r="S6041" s="1">
        <f t="shared" si="957"/>
        <v>5</v>
      </c>
      <c r="T6041" s="1" t="str">
        <f t="shared" si="958"/>
        <v>Off-Peak</v>
      </c>
    </row>
    <row r="6042" spans="1:20" x14ac:dyDescent="0.25">
      <c r="A6042" s="85">
        <v>45177.95833331898</v>
      </c>
      <c r="B6042" s="1">
        <v>9</v>
      </c>
      <c r="C6042" s="1">
        <v>9</v>
      </c>
      <c r="D6042" s="1">
        <v>0</v>
      </c>
      <c r="E6042" s="1" t="str">
        <f t="shared" si="954"/>
        <v>Summer</v>
      </c>
      <c r="F6042" s="78">
        <v>0.7601</v>
      </c>
      <c r="G6042" s="79">
        <f t="shared" si="955"/>
        <v>1.4461386073420335</v>
      </c>
      <c r="J6042" s="78">
        <v>0</v>
      </c>
      <c r="K6042" s="80">
        <f t="shared" si="956"/>
        <v>0</v>
      </c>
      <c r="L6042" s="68" t="str">
        <f t="shared" si="949"/>
        <v>Normal</v>
      </c>
      <c r="N6042" s="67">
        <f t="shared" si="950"/>
        <v>0</v>
      </c>
      <c r="O6042" s="67">
        <f t="shared" si="951"/>
        <v>0</v>
      </c>
      <c r="P6042" s="81">
        <f t="shared" si="952"/>
        <v>1.4461386073420335</v>
      </c>
      <c r="Q6042" s="81">
        <f t="shared" si="953"/>
        <v>1.4461386073420335</v>
      </c>
      <c r="S6042" s="1">
        <f t="shared" si="957"/>
        <v>5</v>
      </c>
      <c r="T6042" s="1" t="str">
        <f t="shared" si="958"/>
        <v>Off-Peak</v>
      </c>
    </row>
    <row r="6043" spans="1:20" x14ac:dyDescent="0.25">
      <c r="A6043" s="85">
        <v>45177.999999985645</v>
      </c>
      <c r="B6043" s="1">
        <v>9</v>
      </c>
      <c r="C6043" s="1">
        <v>9</v>
      </c>
      <c r="D6043" s="1">
        <v>1</v>
      </c>
      <c r="E6043" s="1" t="str">
        <f t="shared" si="954"/>
        <v>Summer</v>
      </c>
      <c r="F6043" s="78">
        <v>0.68910000000000005</v>
      </c>
      <c r="G6043" s="79">
        <f t="shared" si="955"/>
        <v>1.3110565903425804</v>
      </c>
      <c r="J6043" s="78">
        <v>0</v>
      </c>
      <c r="K6043" s="80">
        <f t="shared" si="956"/>
        <v>0</v>
      </c>
      <c r="L6043" s="68" t="str">
        <f t="shared" si="949"/>
        <v>Normal</v>
      </c>
      <c r="N6043" s="67">
        <f t="shared" si="950"/>
        <v>0</v>
      </c>
      <c r="O6043" s="67">
        <f t="shared" si="951"/>
        <v>0</v>
      </c>
      <c r="P6043" s="81">
        <f t="shared" si="952"/>
        <v>1.3110565903425804</v>
      </c>
      <c r="Q6043" s="81">
        <f t="shared" si="953"/>
        <v>1.3110565903425804</v>
      </c>
      <c r="S6043" s="1">
        <f t="shared" si="957"/>
        <v>6</v>
      </c>
      <c r="T6043" s="1" t="str">
        <f t="shared" si="958"/>
        <v>Off-Peak</v>
      </c>
    </row>
    <row r="6044" spans="1:20" x14ac:dyDescent="0.25">
      <c r="A6044" s="85">
        <v>45178.041666652309</v>
      </c>
      <c r="B6044" s="1">
        <v>9</v>
      </c>
      <c r="C6044" s="1">
        <v>9</v>
      </c>
      <c r="D6044" s="1">
        <v>2</v>
      </c>
      <c r="E6044" s="1" t="str">
        <f t="shared" si="954"/>
        <v>Summer</v>
      </c>
      <c r="F6044" s="78">
        <v>0.63419999999999999</v>
      </c>
      <c r="G6044" s="79">
        <f t="shared" si="955"/>
        <v>1.2066058476204677</v>
      </c>
      <c r="J6044" s="78">
        <v>0</v>
      </c>
      <c r="K6044" s="80">
        <f t="shared" si="956"/>
        <v>0</v>
      </c>
      <c r="L6044" s="68" t="str">
        <f t="shared" si="949"/>
        <v>Normal</v>
      </c>
      <c r="N6044" s="67">
        <f t="shared" si="950"/>
        <v>0</v>
      </c>
      <c r="O6044" s="67">
        <f t="shared" si="951"/>
        <v>0</v>
      </c>
      <c r="P6044" s="81">
        <f t="shared" si="952"/>
        <v>1.2066058476204677</v>
      </c>
      <c r="Q6044" s="81">
        <f t="shared" si="953"/>
        <v>1.2066058476204677</v>
      </c>
      <c r="S6044" s="1">
        <f t="shared" si="957"/>
        <v>6</v>
      </c>
      <c r="T6044" s="1" t="str">
        <f t="shared" si="958"/>
        <v>Off-Peak</v>
      </c>
    </row>
    <row r="6045" spans="1:20" x14ac:dyDescent="0.25">
      <c r="A6045" s="85">
        <v>45178.083333318973</v>
      </c>
      <c r="B6045" s="1">
        <v>9</v>
      </c>
      <c r="C6045" s="1">
        <v>9</v>
      </c>
      <c r="D6045" s="1">
        <v>3</v>
      </c>
      <c r="E6045" s="1" t="str">
        <f t="shared" si="954"/>
        <v>Summer</v>
      </c>
      <c r="F6045" s="78">
        <v>0.59899999999999998</v>
      </c>
      <c r="G6045" s="79">
        <f t="shared" si="955"/>
        <v>1.1396356082066543</v>
      </c>
      <c r="J6045" s="78">
        <v>0</v>
      </c>
      <c r="K6045" s="80">
        <f t="shared" si="956"/>
        <v>0</v>
      </c>
      <c r="L6045" s="68" t="str">
        <f t="shared" si="949"/>
        <v>Normal</v>
      </c>
      <c r="N6045" s="67">
        <f t="shared" si="950"/>
        <v>0</v>
      </c>
      <c r="O6045" s="67">
        <f t="shared" si="951"/>
        <v>0</v>
      </c>
      <c r="P6045" s="81">
        <f t="shared" si="952"/>
        <v>1.1396356082066543</v>
      </c>
      <c r="Q6045" s="81">
        <f t="shared" si="953"/>
        <v>1.1396356082066543</v>
      </c>
      <c r="S6045" s="1">
        <f t="shared" si="957"/>
        <v>6</v>
      </c>
      <c r="T6045" s="1" t="str">
        <f t="shared" si="958"/>
        <v>Off-Peak</v>
      </c>
    </row>
    <row r="6046" spans="1:20" x14ac:dyDescent="0.25">
      <c r="A6046" s="85">
        <v>45178.124999985637</v>
      </c>
      <c r="B6046" s="1">
        <v>9</v>
      </c>
      <c r="C6046" s="1">
        <v>9</v>
      </c>
      <c r="D6046" s="1">
        <v>4</v>
      </c>
      <c r="E6046" s="1" t="str">
        <f t="shared" si="954"/>
        <v>Summer</v>
      </c>
      <c r="F6046" s="78">
        <v>0.57550000000000001</v>
      </c>
      <c r="G6046" s="79">
        <f t="shared" si="955"/>
        <v>1.0949253631434552</v>
      </c>
      <c r="J6046" s="78">
        <v>0</v>
      </c>
      <c r="K6046" s="80">
        <f t="shared" si="956"/>
        <v>0</v>
      </c>
      <c r="L6046" s="68" t="str">
        <f t="shared" si="949"/>
        <v>Normal</v>
      </c>
      <c r="N6046" s="67">
        <f t="shared" si="950"/>
        <v>0</v>
      </c>
      <c r="O6046" s="67">
        <f t="shared" si="951"/>
        <v>0</v>
      </c>
      <c r="P6046" s="81">
        <f t="shared" si="952"/>
        <v>1.0949253631434552</v>
      </c>
      <c r="Q6046" s="81">
        <f t="shared" si="953"/>
        <v>1.0949253631434552</v>
      </c>
      <c r="S6046" s="1">
        <f t="shared" si="957"/>
        <v>6</v>
      </c>
      <c r="T6046" s="1" t="str">
        <f t="shared" si="958"/>
        <v>Off-Peak</v>
      </c>
    </row>
    <row r="6047" spans="1:20" x14ac:dyDescent="0.25">
      <c r="A6047" s="85">
        <v>45178.166666652302</v>
      </c>
      <c r="B6047" s="1">
        <v>9</v>
      </c>
      <c r="C6047" s="1">
        <v>9</v>
      </c>
      <c r="D6047" s="1">
        <v>5</v>
      </c>
      <c r="E6047" s="1" t="str">
        <f t="shared" si="954"/>
        <v>Summer</v>
      </c>
      <c r="F6047" s="78">
        <v>0.56289999999999996</v>
      </c>
      <c r="G6047" s="79">
        <f t="shared" si="955"/>
        <v>1.0709530615351013</v>
      </c>
      <c r="J6047" s="78">
        <v>0</v>
      </c>
      <c r="K6047" s="80">
        <f t="shared" si="956"/>
        <v>0</v>
      </c>
      <c r="L6047" s="68" t="str">
        <f t="shared" si="949"/>
        <v>Normal</v>
      </c>
      <c r="N6047" s="67">
        <f t="shared" si="950"/>
        <v>0</v>
      </c>
      <c r="O6047" s="67">
        <f t="shared" si="951"/>
        <v>0</v>
      </c>
      <c r="P6047" s="81">
        <f t="shared" si="952"/>
        <v>1.0709530615351013</v>
      </c>
      <c r="Q6047" s="81">
        <f t="shared" si="953"/>
        <v>1.0709530615351013</v>
      </c>
      <c r="S6047" s="1">
        <f t="shared" si="957"/>
        <v>6</v>
      </c>
      <c r="T6047" s="1" t="str">
        <f t="shared" si="958"/>
        <v>Off-Peak</v>
      </c>
    </row>
    <row r="6048" spans="1:20" x14ac:dyDescent="0.25">
      <c r="A6048" s="85">
        <v>45178.208333318966</v>
      </c>
      <c r="B6048" s="1">
        <v>9</v>
      </c>
      <c r="C6048" s="1">
        <v>9</v>
      </c>
      <c r="D6048" s="1">
        <v>6</v>
      </c>
      <c r="E6048" s="1" t="str">
        <f t="shared" si="954"/>
        <v>Summer</v>
      </c>
      <c r="F6048" s="78">
        <v>0.5625</v>
      </c>
      <c r="G6048" s="79">
        <f t="shared" si="955"/>
        <v>1.0701920360872172</v>
      </c>
      <c r="J6048" s="78">
        <v>0</v>
      </c>
      <c r="K6048" s="80">
        <f t="shared" si="956"/>
        <v>0</v>
      </c>
      <c r="L6048" s="68" t="str">
        <f t="shared" si="949"/>
        <v>Normal</v>
      </c>
      <c r="N6048" s="67">
        <f t="shared" si="950"/>
        <v>0</v>
      </c>
      <c r="O6048" s="67">
        <f t="shared" si="951"/>
        <v>0</v>
      </c>
      <c r="P6048" s="81">
        <f t="shared" si="952"/>
        <v>1.0701920360872172</v>
      </c>
      <c r="Q6048" s="81">
        <f t="shared" si="953"/>
        <v>1.0701920360872172</v>
      </c>
      <c r="S6048" s="1">
        <f t="shared" si="957"/>
        <v>6</v>
      </c>
      <c r="T6048" s="1" t="str">
        <f t="shared" si="958"/>
        <v>Off-Peak</v>
      </c>
    </row>
    <row r="6049" spans="1:20" x14ac:dyDescent="0.25">
      <c r="A6049" s="85">
        <v>45178.24999998563</v>
      </c>
      <c r="B6049" s="1">
        <v>9</v>
      </c>
      <c r="C6049" s="1">
        <v>9</v>
      </c>
      <c r="D6049" s="1">
        <v>7</v>
      </c>
      <c r="E6049" s="1" t="str">
        <f t="shared" si="954"/>
        <v>Summer</v>
      </c>
      <c r="F6049" s="78">
        <v>0.57740000000000002</v>
      </c>
      <c r="G6049" s="79">
        <f t="shared" si="955"/>
        <v>1.0985402340209054</v>
      </c>
      <c r="J6049" s="78">
        <v>0.77516499999999999</v>
      </c>
      <c r="K6049" s="80">
        <f t="shared" si="956"/>
        <v>0.77516499999999999</v>
      </c>
      <c r="L6049" s="68" t="str">
        <f t="shared" si="949"/>
        <v>Normal</v>
      </c>
      <c r="N6049" s="67">
        <f t="shared" si="950"/>
        <v>0</v>
      </c>
      <c r="O6049" s="67">
        <f t="shared" si="951"/>
        <v>0.77516499999999999</v>
      </c>
      <c r="P6049" s="81">
        <f t="shared" si="952"/>
        <v>0.3233752340209054</v>
      </c>
      <c r="Q6049" s="81">
        <f t="shared" si="953"/>
        <v>0.3233752340209054</v>
      </c>
      <c r="S6049" s="1">
        <f t="shared" si="957"/>
        <v>6</v>
      </c>
      <c r="T6049" s="1" t="str">
        <f t="shared" si="958"/>
        <v>Off-Peak</v>
      </c>
    </row>
    <row r="6050" spans="1:20" x14ac:dyDescent="0.25">
      <c r="A6050" s="85">
        <v>45178.291666652294</v>
      </c>
      <c r="B6050" s="1">
        <v>9</v>
      </c>
      <c r="C6050" s="1">
        <v>9</v>
      </c>
      <c r="D6050" s="1">
        <v>8</v>
      </c>
      <c r="E6050" s="1" t="str">
        <f t="shared" si="954"/>
        <v>Summer</v>
      </c>
      <c r="F6050" s="78">
        <v>0.61150000000000004</v>
      </c>
      <c r="G6050" s="79">
        <f t="shared" si="955"/>
        <v>1.1634176534530372</v>
      </c>
      <c r="J6050" s="78">
        <v>0.71182699999999999</v>
      </c>
      <c r="K6050" s="80">
        <f t="shared" si="956"/>
        <v>0.71182699999999999</v>
      </c>
      <c r="L6050" s="68" t="str">
        <f t="shared" si="949"/>
        <v>Normal</v>
      </c>
      <c r="N6050" s="67">
        <f t="shared" si="950"/>
        <v>0</v>
      </c>
      <c r="O6050" s="67">
        <f t="shared" si="951"/>
        <v>0.71182699999999999</v>
      </c>
      <c r="P6050" s="81">
        <f t="shared" si="952"/>
        <v>0.45159065345303717</v>
      </c>
      <c r="Q6050" s="81">
        <f t="shared" si="953"/>
        <v>0.45159065345303717</v>
      </c>
      <c r="S6050" s="1">
        <f t="shared" si="957"/>
        <v>6</v>
      </c>
      <c r="T6050" s="1" t="str">
        <f t="shared" si="958"/>
        <v>Off-Peak</v>
      </c>
    </row>
    <row r="6051" spans="1:20" x14ac:dyDescent="0.25">
      <c r="A6051" s="85">
        <v>45178.333333318958</v>
      </c>
      <c r="B6051" s="1">
        <v>9</v>
      </c>
      <c r="C6051" s="1">
        <v>9</v>
      </c>
      <c r="D6051" s="1">
        <v>9</v>
      </c>
      <c r="E6051" s="1" t="str">
        <f t="shared" si="954"/>
        <v>Summer</v>
      </c>
      <c r="F6051" s="78">
        <v>0.66049999999999998</v>
      </c>
      <c r="G6051" s="79">
        <f t="shared" si="955"/>
        <v>1.2566432708188569</v>
      </c>
      <c r="J6051" s="78">
        <v>2.0263070000000001</v>
      </c>
      <c r="K6051" s="80">
        <f t="shared" si="956"/>
        <v>2.0263070000000001</v>
      </c>
      <c r="L6051" s="68" t="str">
        <f t="shared" si="949"/>
        <v>Normal</v>
      </c>
      <c r="N6051" s="67">
        <f t="shared" si="950"/>
        <v>0.76966372918114323</v>
      </c>
      <c r="O6051" s="67">
        <f t="shared" si="951"/>
        <v>1.2566432708188569</v>
      </c>
      <c r="P6051" s="81">
        <f t="shared" si="952"/>
        <v>0</v>
      </c>
      <c r="Q6051" s="81">
        <f t="shared" si="953"/>
        <v>-0.76966372918114323</v>
      </c>
      <c r="S6051" s="1">
        <f t="shared" si="957"/>
        <v>6</v>
      </c>
      <c r="T6051" s="1" t="str">
        <f t="shared" si="958"/>
        <v>Off-Peak</v>
      </c>
    </row>
    <row r="6052" spans="1:20" x14ac:dyDescent="0.25">
      <c r="A6052" s="85">
        <v>45178.374999985623</v>
      </c>
      <c r="B6052" s="1">
        <v>9</v>
      </c>
      <c r="C6052" s="1">
        <v>9</v>
      </c>
      <c r="D6052" s="1">
        <v>10</v>
      </c>
      <c r="E6052" s="1" t="str">
        <f t="shared" si="954"/>
        <v>Summer</v>
      </c>
      <c r="F6052" s="78">
        <v>0.70450000000000002</v>
      </c>
      <c r="G6052" s="79">
        <f t="shared" si="955"/>
        <v>1.3403560700861237</v>
      </c>
      <c r="J6052" s="78">
        <v>2.7178760000000004</v>
      </c>
      <c r="K6052" s="80">
        <f t="shared" si="956"/>
        <v>2.7178760000000004</v>
      </c>
      <c r="L6052" s="68" t="str">
        <f t="shared" si="949"/>
        <v>Normal</v>
      </c>
      <c r="N6052" s="67">
        <f t="shared" si="950"/>
        <v>1.3775199299138767</v>
      </c>
      <c r="O6052" s="67">
        <f t="shared" si="951"/>
        <v>1.3403560700861237</v>
      </c>
      <c r="P6052" s="81">
        <f t="shared" si="952"/>
        <v>0</v>
      </c>
      <c r="Q6052" s="81">
        <f t="shared" si="953"/>
        <v>-1.3775199299138767</v>
      </c>
      <c r="S6052" s="1">
        <f t="shared" si="957"/>
        <v>6</v>
      </c>
      <c r="T6052" s="1" t="str">
        <f t="shared" si="958"/>
        <v>Off-Peak</v>
      </c>
    </row>
    <row r="6053" spans="1:20" x14ac:dyDescent="0.25">
      <c r="A6053" s="85">
        <v>45178.416666652287</v>
      </c>
      <c r="B6053" s="1">
        <v>9</v>
      </c>
      <c r="C6053" s="1">
        <v>9</v>
      </c>
      <c r="D6053" s="1">
        <v>11</v>
      </c>
      <c r="E6053" s="1" t="str">
        <f t="shared" si="954"/>
        <v>Summer</v>
      </c>
      <c r="F6053" s="78">
        <v>0.74560000000000004</v>
      </c>
      <c r="G6053" s="79">
        <f t="shared" si="955"/>
        <v>1.4185514348562296</v>
      </c>
      <c r="J6053" s="78">
        <v>1.519943</v>
      </c>
      <c r="K6053" s="80">
        <f t="shared" si="956"/>
        <v>1.519943</v>
      </c>
      <c r="L6053" s="68" t="str">
        <f t="shared" si="949"/>
        <v>Normal</v>
      </c>
      <c r="N6053" s="67">
        <f t="shared" si="950"/>
        <v>0.10139156514377046</v>
      </c>
      <c r="O6053" s="67">
        <f t="shared" si="951"/>
        <v>1.4185514348562296</v>
      </c>
      <c r="P6053" s="81">
        <f t="shared" si="952"/>
        <v>0</v>
      </c>
      <c r="Q6053" s="81">
        <f t="shared" si="953"/>
        <v>-0.10139156514377046</v>
      </c>
      <c r="S6053" s="1">
        <f t="shared" si="957"/>
        <v>6</v>
      </c>
      <c r="T6053" s="1" t="str">
        <f t="shared" si="958"/>
        <v>Off-Peak</v>
      </c>
    </row>
    <row r="6054" spans="1:20" x14ac:dyDescent="0.25">
      <c r="A6054" s="85">
        <v>45178.458333318951</v>
      </c>
      <c r="B6054" s="1">
        <v>9</v>
      </c>
      <c r="C6054" s="1">
        <v>9</v>
      </c>
      <c r="D6054" s="1">
        <v>12</v>
      </c>
      <c r="E6054" s="1" t="str">
        <f t="shared" si="954"/>
        <v>Summer</v>
      </c>
      <c r="F6054" s="78">
        <v>0.7994</v>
      </c>
      <c r="G6054" s="79">
        <f t="shared" si="955"/>
        <v>1.5209093575966603</v>
      </c>
      <c r="J6054" s="78">
        <v>3.7644419999999998</v>
      </c>
      <c r="K6054" s="80">
        <f t="shared" si="956"/>
        <v>3.7644419999999998</v>
      </c>
      <c r="L6054" s="68" t="str">
        <f t="shared" si="949"/>
        <v>Normal</v>
      </c>
      <c r="N6054" s="67">
        <f t="shared" si="950"/>
        <v>2.2435326424033395</v>
      </c>
      <c r="O6054" s="67">
        <f t="shared" si="951"/>
        <v>1.5209093575966603</v>
      </c>
      <c r="P6054" s="81">
        <f t="shared" si="952"/>
        <v>0</v>
      </c>
      <c r="Q6054" s="81">
        <f t="shared" si="953"/>
        <v>-2.2435326424033395</v>
      </c>
      <c r="S6054" s="1">
        <f t="shared" si="957"/>
        <v>6</v>
      </c>
      <c r="T6054" s="1" t="str">
        <f t="shared" si="958"/>
        <v>Off-Peak</v>
      </c>
    </row>
    <row r="6055" spans="1:20" x14ac:dyDescent="0.25">
      <c r="A6055" s="85">
        <v>45178.499999985615</v>
      </c>
      <c r="B6055" s="1">
        <v>9</v>
      </c>
      <c r="C6055" s="1">
        <v>9</v>
      </c>
      <c r="D6055" s="1">
        <v>13</v>
      </c>
      <c r="E6055" s="1" t="str">
        <f t="shared" si="954"/>
        <v>Summer</v>
      </c>
      <c r="F6055" s="78">
        <v>0.86970000000000003</v>
      </c>
      <c r="G6055" s="79">
        <f t="shared" si="955"/>
        <v>1.6546595800623161</v>
      </c>
      <c r="J6055" s="78">
        <v>3.3434110000000001</v>
      </c>
      <c r="K6055" s="80">
        <f t="shared" si="956"/>
        <v>3.3434110000000001</v>
      </c>
      <c r="L6055" s="68" t="str">
        <f t="shared" si="949"/>
        <v>Normal</v>
      </c>
      <c r="N6055" s="67">
        <f t="shared" si="950"/>
        <v>1.6887514199376841</v>
      </c>
      <c r="O6055" s="67">
        <f t="shared" si="951"/>
        <v>1.6546595800623161</v>
      </c>
      <c r="P6055" s="81">
        <f t="shared" si="952"/>
        <v>0</v>
      </c>
      <c r="Q6055" s="81">
        <f t="shared" si="953"/>
        <v>-1.6887514199376841</v>
      </c>
      <c r="S6055" s="1">
        <f t="shared" si="957"/>
        <v>6</v>
      </c>
      <c r="T6055" s="1" t="str">
        <f t="shared" si="958"/>
        <v>Off-Peak</v>
      </c>
    </row>
    <row r="6056" spans="1:20" x14ac:dyDescent="0.25">
      <c r="A6056" s="85">
        <v>45178.54166665228</v>
      </c>
      <c r="B6056" s="1">
        <v>9</v>
      </c>
      <c r="C6056" s="1">
        <v>9</v>
      </c>
      <c r="D6056" s="1">
        <v>14</v>
      </c>
      <c r="E6056" s="1" t="str">
        <f t="shared" si="954"/>
        <v>Summer</v>
      </c>
      <c r="F6056" s="78">
        <v>0.95369999999999999</v>
      </c>
      <c r="G6056" s="79">
        <f t="shared" si="955"/>
        <v>1.8144749241180071</v>
      </c>
      <c r="J6056" s="78">
        <v>3.0339119999999999</v>
      </c>
      <c r="K6056" s="80">
        <f t="shared" si="956"/>
        <v>3.0339119999999999</v>
      </c>
      <c r="L6056" s="68" t="str">
        <f t="shared" si="949"/>
        <v>Normal</v>
      </c>
      <c r="N6056" s="67">
        <f t="shared" si="950"/>
        <v>1.2194370758819928</v>
      </c>
      <c r="O6056" s="67">
        <f t="shared" si="951"/>
        <v>1.8144749241180071</v>
      </c>
      <c r="P6056" s="81">
        <f t="shared" si="952"/>
        <v>0</v>
      </c>
      <c r="Q6056" s="81">
        <f t="shared" si="953"/>
        <v>-1.2194370758819928</v>
      </c>
      <c r="S6056" s="1">
        <f t="shared" si="957"/>
        <v>6</v>
      </c>
      <c r="T6056" s="1" t="str">
        <f t="shared" si="958"/>
        <v>Off-Peak</v>
      </c>
    </row>
    <row r="6057" spans="1:20" x14ac:dyDescent="0.25">
      <c r="A6057" s="85">
        <v>45178.583333318944</v>
      </c>
      <c r="B6057" s="1">
        <v>9</v>
      </c>
      <c r="C6057" s="1">
        <v>9</v>
      </c>
      <c r="D6057" s="1">
        <v>15</v>
      </c>
      <c r="E6057" s="1" t="str">
        <f t="shared" si="954"/>
        <v>Summer</v>
      </c>
      <c r="F6057" s="78">
        <v>1.0396000000000001</v>
      </c>
      <c r="G6057" s="79">
        <f t="shared" si="955"/>
        <v>1.9779051390511486</v>
      </c>
      <c r="J6057" s="78">
        <v>2.1860740000000001</v>
      </c>
      <c r="K6057" s="80">
        <f t="shared" si="956"/>
        <v>2.1860740000000001</v>
      </c>
      <c r="L6057" s="68" t="str">
        <f t="shared" si="949"/>
        <v>Normal</v>
      </c>
      <c r="N6057" s="67">
        <f t="shared" si="950"/>
        <v>0.20816886094885145</v>
      </c>
      <c r="O6057" s="67">
        <f t="shared" si="951"/>
        <v>1.9779051390511486</v>
      </c>
      <c r="P6057" s="81">
        <f t="shared" si="952"/>
        <v>0</v>
      </c>
      <c r="Q6057" s="81">
        <f t="shared" si="953"/>
        <v>-0.20816886094885145</v>
      </c>
      <c r="S6057" s="1">
        <f t="shared" si="957"/>
        <v>6</v>
      </c>
      <c r="T6057" s="1" t="str">
        <f t="shared" si="958"/>
        <v>Off-Peak</v>
      </c>
    </row>
    <row r="6058" spans="1:20" x14ac:dyDescent="0.25">
      <c r="A6058" s="85">
        <v>45178.624999985608</v>
      </c>
      <c r="B6058" s="1">
        <v>9</v>
      </c>
      <c r="C6058" s="1">
        <v>9</v>
      </c>
      <c r="D6058" s="1">
        <v>16</v>
      </c>
      <c r="E6058" s="1" t="str">
        <f t="shared" si="954"/>
        <v>Summer</v>
      </c>
      <c r="F6058" s="78">
        <v>1.1206</v>
      </c>
      <c r="G6058" s="79">
        <f t="shared" si="955"/>
        <v>2.1320127922477079</v>
      </c>
      <c r="J6058" s="78">
        <v>2.0755469999999998</v>
      </c>
      <c r="K6058" s="80">
        <f t="shared" si="956"/>
        <v>2.0755469999999998</v>
      </c>
      <c r="L6058" s="68" t="str">
        <f t="shared" si="949"/>
        <v>Normal</v>
      </c>
      <c r="N6058" s="67">
        <f t="shared" si="950"/>
        <v>0</v>
      </c>
      <c r="O6058" s="67">
        <f t="shared" si="951"/>
        <v>2.0755469999999998</v>
      </c>
      <c r="P6058" s="81">
        <f t="shared" si="952"/>
        <v>5.6465792247708091E-2</v>
      </c>
      <c r="Q6058" s="81">
        <f t="shared" si="953"/>
        <v>5.6465792247708091E-2</v>
      </c>
      <c r="S6058" s="1">
        <f t="shared" si="957"/>
        <v>6</v>
      </c>
      <c r="T6058" s="1" t="str">
        <f t="shared" si="958"/>
        <v>Off-Peak</v>
      </c>
    </row>
    <row r="6059" spans="1:20" x14ac:dyDescent="0.25">
      <c r="A6059" s="85">
        <v>45178.666666652272</v>
      </c>
      <c r="B6059" s="1">
        <v>9</v>
      </c>
      <c r="C6059" s="1">
        <v>9</v>
      </c>
      <c r="D6059" s="1">
        <v>17</v>
      </c>
      <c r="E6059" s="1" t="str">
        <f t="shared" si="954"/>
        <v>Summer</v>
      </c>
      <c r="F6059" s="78">
        <v>1.1719999999999999</v>
      </c>
      <c r="G6059" s="79">
        <f t="shared" si="955"/>
        <v>2.2298045623008327</v>
      </c>
      <c r="J6059" s="78">
        <v>1.589291</v>
      </c>
      <c r="K6059" s="80">
        <f t="shared" si="956"/>
        <v>1.589291</v>
      </c>
      <c r="L6059" s="68" t="str">
        <f t="shared" si="949"/>
        <v>Normal</v>
      </c>
      <c r="N6059" s="67">
        <f t="shared" si="950"/>
        <v>0</v>
      </c>
      <c r="O6059" s="67">
        <f t="shared" si="951"/>
        <v>1.589291</v>
      </c>
      <c r="P6059" s="81">
        <f t="shared" si="952"/>
        <v>0.64051356230083267</v>
      </c>
      <c r="Q6059" s="81">
        <f t="shared" si="953"/>
        <v>0.64051356230083267</v>
      </c>
      <c r="S6059" s="1">
        <f t="shared" si="957"/>
        <v>6</v>
      </c>
      <c r="T6059" s="1" t="str">
        <f t="shared" si="958"/>
        <v>Off-Peak</v>
      </c>
    </row>
    <row r="6060" spans="1:20" x14ac:dyDescent="0.25">
      <c r="A6060" s="85">
        <v>45178.708333318937</v>
      </c>
      <c r="B6060" s="1">
        <v>9</v>
      </c>
      <c r="C6060" s="1">
        <v>9</v>
      </c>
      <c r="D6060" s="1">
        <v>18</v>
      </c>
      <c r="E6060" s="1" t="str">
        <f t="shared" si="954"/>
        <v>Summer</v>
      </c>
      <c r="F6060" s="78">
        <v>1.169</v>
      </c>
      <c r="G6060" s="79">
        <f t="shared" si="955"/>
        <v>2.2240968714417013</v>
      </c>
      <c r="J6060" s="78">
        <v>0.27966299999999999</v>
      </c>
      <c r="K6060" s="80">
        <f t="shared" si="956"/>
        <v>0.27966299999999999</v>
      </c>
      <c r="L6060" s="68" t="str">
        <f t="shared" si="949"/>
        <v>Normal</v>
      </c>
      <c r="N6060" s="67">
        <f t="shared" si="950"/>
        <v>0</v>
      </c>
      <c r="O6060" s="67">
        <f t="shared" si="951"/>
        <v>0.27966299999999999</v>
      </c>
      <c r="P6060" s="81">
        <f t="shared" si="952"/>
        <v>1.9444338714417013</v>
      </c>
      <c r="Q6060" s="81">
        <f t="shared" si="953"/>
        <v>1.9444338714417013</v>
      </c>
      <c r="S6060" s="1">
        <f t="shared" si="957"/>
        <v>6</v>
      </c>
      <c r="T6060" s="1" t="str">
        <f t="shared" si="958"/>
        <v>Off-Peak</v>
      </c>
    </row>
    <row r="6061" spans="1:20" x14ac:dyDescent="0.25">
      <c r="A6061" s="85">
        <v>45178.749999985601</v>
      </c>
      <c r="B6061" s="1">
        <v>9</v>
      </c>
      <c r="C6061" s="1">
        <v>9</v>
      </c>
      <c r="D6061" s="1">
        <v>19</v>
      </c>
      <c r="E6061" s="1" t="str">
        <f t="shared" si="954"/>
        <v>Summer</v>
      </c>
      <c r="F6061" s="78">
        <v>1.0967</v>
      </c>
      <c r="G6061" s="79">
        <f t="shared" si="955"/>
        <v>2.0865415217366241</v>
      </c>
      <c r="J6061" s="78">
        <v>0</v>
      </c>
      <c r="K6061" s="80">
        <f t="shared" si="956"/>
        <v>0</v>
      </c>
      <c r="L6061" s="68" t="str">
        <f t="shared" si="949"/>
        <v>Normal</v>
      </c>
      <c r="N6061" s="67">
        <f t="shared" si="950"/>
        <v>0</v>
      </c>
      <c r="O6061" s="67">
        <f t="shared" si="951"/>
        <v>0</v>
      </c>
      <c r="P6061" s="81">
        <f t="shared" si="952"/>
        <v>2.0865415217366241</v>
      </c>
      <c r="Q6061" s="81">
        <f t="shared" si="953"/>
        <v>2.0865415217366241</v>
      </c>
      <c r="S6061" s="1">
        <f t="shared" si="957"/>
        <v>6</v>
      </c>
      <c r="T6061" s="1" t="str">
        <f t="shared" si="958"/>
        <v>Off-Peak</v>
      </c>
    </row>
    <row r="6062" spans="1:20" x14ac:dyDescent="0.25">
      <c r="A6062" s="85">
        <v>45178.791666652265</v>
      </c>
      <c r="B6062" s="1">
        <v>9</v>
      </c>
      <c r="C6062" s="1">
        <v>9</v>
      </c>
      <c r="D6062" s="1">
        <v>20</v>
      </c>
      <c r="E6062" s="1" t="str">
        <f t="shared" si="954"/>
        <v>Summer</v>
      </c>
      <c r="F6062" s="78">
        <v>1.0368999999999999</v>
      </c>
      <c r="G6062" s="79">
        <f t="shared" si="955"/>
        <v>1.9727682172779297</v>
      </c>
      <c r="J6062" s="78">
        <v>0</v>
      </c>
      <c r="K6062" s="80">
        <f t="shared" si="956"/>
        <v>0</v>
      </c>
      <c r="L6062" s="68" t="str">
        <f t="shared" si="949"/>
        <v>Normal</v>
      </c>
      <c r="N6062" s="67">
        <f t="shared" si="950"/>
        <v>0</v>
      </c>
      <c r="O6062" s="67">
        <f t="shared" si="951"/>
        <v>0</v>
      </c>
      <c r="P6062" s="81">
        <f t="shared" si="952"/>
        <v>1.9727682172779297</v>
      </c>
      <c r="Q6062" s="81">
        <f t="shared" si="953"/>
        <v>1.9727682172779297</v>
      </c>
      <c r="S6062" s="1">
        <f t="shared" si="957"/>
        <v>6</v>
      </c>
      <c r="T6062" s="1" t="str">
        <f t="shared" si="958"/>
        <v>Off-Peak</v>
      </c>
    </row>
    <row r="6063" spans="1:20" x14ac:dyDescent="0.25">
      <c r="A6063" s="85">
        <v>45178.833333318929</v>
      </c>
      <c r="B6063" s="1">
        <v>9</v>
      </c>
      <c r="C6063" s="1">
        <v>9</v>
      </c>
      <c r="D6063" s="1">
        <v>21</v>
      </c>
      <c r="E6063" s="1" t="str">
        <f t="shared" si="954"/>
        <v>Summer</v>
      </c>
      <c r="F6063" s="78">
        <v>1.0088999999999999</v>
      </c>
      <c r="G6063" s="79">
        <f t="shared" si="955"/>
        <v>1.9194964359260327</v>
      </c>
      <c r="J6063" s="78">
        <v>0</v>
      </c>
      <c r="K6063" s="80">
        <f t="shared" si="956"/>
        <v>0</v>
      </c>
      <c r="L6063" s="68" t="str">
        <f t="shared" si="949"/>
        <v>Normal</v>
      </c>
      <c r="N6063" s="67">
        <f t="shared" si="950"/>
        <v>0</v>
      </c>
      <c r="O6063" s="67">
        <f t="shared" si="951"/>
        <v>0</v>
      </c>
      <c r="P6063" s="81">
        <f t="shared" si="952"/>
        <v>1.9194964359260327</v>
      </c>
      <c r="Q6063" s="81">
        <f t="shared" si="953"/>
        <v>1.9194964359260327</v>
      </c>
      <c r="S6063" s="1">
        <f t="shared" si="957"/>
        <v>6</v>
      </c>
      <c r="T6063" s="1" t="str">
        <f t="shared" si="958"/>
        <v>Off-Peak</v>
      </c>
    </row>
    <row r="6064" spans="1:20" x14ac:dyDescent="0.25">
      <c r="A6064" s="85">
        <v>45178.874999985594</v>
      </c>
      <c r="B6064" s="1">
        <v>9</v>
      </c>
      <c r="C6064" s="1">
        <v>9</v>
      </c>
      <c r="D6064" s="1">
        <v>22</v>
      </c>
      <c r="E6064" s="1" t="str">
        <f t="shared" si="954"/>
        <v>Summer</v>
      </c>
      <c r="F6064" s="78">
        <v>0.95420000000000005</v>
      </c>
      <c r="G6064" s="79">
        <f t="shared" si="955"/>
        <v>1.8154262059278625</v>
      </c>
      <c r="J6064" s="78">
        <v>0</v>
      </c>
      <c r="K6064" s="80">
        <f t="shared" si="956"/>
        <v>0</v>
      </c>
      <c r="L6064" s="68" t="str">
        <f t="shared" si="949"/>
        <v>Normal</v>
      </c>
      <c r="N6064" s="67">
        <f t="shared" si="950"/>
        <v>0</v>
      </c>
      <c r="O6064" s="67">
        <f t="shared" si="951"/>
        <v>0</v>
      </c>
      <c r="P6064" s="81">
        <f t="shared" si="952"/>
        <v>1.8154262059278625</v>
      </c>
      <c r="Q6064" s="81">
        <f t="shared" si="953"/>
        <v>1.8154262059278625</v>
      </c>
      <c r="S6064" s="1">
        <f t="shared" si="957"/>
        <v>6</v>
      </c>
      <c r="T6064" s="1" t="str">
        <f t="shared" si="958"/>
        <v>Off-Peak</v>
      </c>
    </row>
    <row r="6065" spans="1:20" x14ac:dyDescent="0.25">
      <c r="A6065" s="85">
        <v>45178.916666652258</v>
      </c>
      <c r="B6065" s="1">
        <v>9</v>
      </c>
      <c r="C6065" s="1">
        <v>9</v>
      </c>
      <c r="D6065" s="1">
        <v>23</v>
      </c>
      <c r="E6065" s="1" t="str">
        <f t="shared" si="954"/>
        <v>Summer</v>
      </c>
      <c r="F6065" s="78">
        <v>0.87809999999999999</v>
      </c>
      <c r="G6065" s="79">
        <f t="shared" si="955"/>
        <v>1.6706411144678852</v>
      </c>
      <c r="J6065" s="78">
        <v>0</v>
      </c>
      <c r="K6065" s="80">
        <f t="shared" si="956"/>
        <v>0</v>
      </c>
      <c r="L6065" s="68" t="str">
        <f t="shared" si="949"/>
        <v>Normal</v>
      </c>
      <c r="N6065" s="67">
        <f t="shared" si="950"/>
        <v>0</v>
      </c>
      <c r="O6065" s="67">
        <f t="shared" si="951"/>
        <v>0</v>
      </c>
      <c r="P6065" s="81">
        <f t="shared" si="952"/>
        <v>1.6706411144678852</v>
      </c>
      <c r="Q6065" s="81">
        <f t="shared" si="953"/>
        <v>1.6706411144678852</v>
      </c>
      <c r="S6065" s="1">
        <f t="shared" si="957"/>
        <v>6</v>
      </c>
      <c r="T6065" s="1" t="str">
        <f t="shared" si="958"/>
        <v>Off-Peak</v>
      </c>
    </row>
    <row r="6066" spans="1:20" x14ac:dyDescent="0.25">
      <c r="A6066" s="85">
        <v>45178.958333318922</v>
      </c>
      <c r="B6066" s="1">
        <v>9</v>
      </c>
      <c r="C6066" s="1">
        <v>10</v>
      </c>
      <c r="D6066" s="1">
        <v>0</v>
      </c>
      <c r="E6066" s="1" t="str">
        <f t="shared" si="954"/>
        <v>Summer</v>
      </c>
      <c r="F6066" s="78">
        <v>0.78180000000000005</v>
      </c>
      <c r="G6066" s="79">
        <f t="shared" si="955"/>
        <v>1.4874242378897538</v>
      </c>
      <c r="J6066" s="78">
        <v>0</v>
      </c>
      <c r="K6066" s="80">
        <f t="shared" si="956"/>
        <v>0</v>
      </c>
      <c r="L6066" s="68" t="str">
        <f t="shared" si="949"/>
        <v>Normal</v>
      </c>
      <c r="N6066" s="67">
        <f t="shared" si="950"/>
        <v>0</v>
      </c>
      <c r="O6066" s="67">
        <f t="shared" si="951"/>
        <v>0</v>
      </c>
      <c r="P6066" s="81">
        <f t="shared" si="952"/>
        <v>1.4874242378897538</v>
      </c>
      <c r="Q6066" s="81">
        <f t="shared" si="953"/>
        <v>1.4874242378897538</v>
      </c>
      <c r="S6066" s="1">
        <f t="shared" si="957"/>
        <v>6</v>
      </c>
      <c r="T6066" s="1" t="str">
        <f t="shared" si="958"/>
        <v>Off-Peak</v>
      </c>
    </row>
    <row r="6067" spans="1:20" x14ac:dyDescent="0.25">
      <c r="A6067" s="85">
        <v>45178.999999985586</v>
      </c>
      <c r="B6067" s="1">
        <v>9</v>
      </c>
      <c r="C6067" s="1">
        <v>10</v>
      </c>
      <c r="D6067" s="1">
        <v>1</v>
      </c>
      <c r="E6067" s="1" t="str">
        <f t="shared" si="954"/>
        <v>Summer</v>
      </c>
      <c r="F6067" s="78">
        <v>0.70320000000000005</v>
      </c>
      <c r="G6067" s="79">
        <f t="shared" si="955"/>
        <v>1.3378827373805</v>
      </c>
      <c r="J6067" s="78">
        <v>0</v>
      </c>
      <c r="K6067" s="80">
        <f t="shared" si="956"/>
        <v>0</v>
      </c>
      <c r="L6067" s="68" t="str">
        <f t="shared" si="949"/>
        <v>Normal</v>
      </c>
      <c r="N6067" s="67">
        <f t="shared" si="950"/>
        <v>0</v>
      </c>
      <c r="O6067" s="67">
        <f t="shared" si="951"/>
        <v>0</v>
      </c>
      <c r="P6067" s="81">
        <f t="shared" si="952"/>
        <v>1.3378827373805</v>
      </c>
      <c r="Q6067" s="81">
        <f t="shared" si="953"/>
        <v>1.3378827373805</v>
      </c>
      <c r="S6067" s="1">
        <f t="shared" si="957"/>
        <v>7</v>
      </c>
      <c r="T6067" s="1" t="str">
        <f t="shared" si="958"/>
        <v>Off-Peak</v>
      </c>
    </row>
    <row r="6068" spans="1:20" x14ac:dyDescent="0.25">
      <c r="A6068" s="85">
        <v>45179.041666652251</v>
      </c>
      <c r="B6068" s="1">
        <v>9</v>
      </c>
      <c r="C6068" s="1">
        <v>10</v>
      </c>
      <c r="D6068" s="1">
        <v>2</v>
      </c>
      <c r="E6068" s="1" t="str">
        <f t="shared" si="954"/>
        <v>Summer</v>
      </c>
      <c r="F6068" s="78">
        <v>0.64249999999999996</v>
      </c>
      <c r="G6068" s="79">
        <f t="shared" si="955"/>
        <v>1.2223971256640658</v>
      </c>
      <c r="J6068" s="78">
        <v>0</v>
      </c>
      <c r="K6068" s="80">
        <f t="shared" si="956"/>
        <v>0</v>
      </c>
      <c r="L6068" s="68" t="str">
        <f t="shared" si="949"/>
        <v>Normal</v>
      </c>
      <c r="N6068" s="67">
        <f t="shared" si="950"/>
        <v>0</v>
      </c>
      <c r="O6068" s="67">
        <f t="shared" si="951"/>
        <v>0</v>
      </c>
      <c r="P6068" s="81">
        <f t="shared" si="952"/>
        <v>1.2223971256640658</v>
      </c>
      <c r="Q6068" s="81">
        <f t="shared" si="953"/>
        <v>1.2223971256640658</v>
      </c>
      <c r="S6068" s="1">
        <f t="shared" si="957"/>
        <v>7</v>
      </c>
      <c r="T6068" s="1" t="str">
        <f t="shared" si="958"/>
        <v>Off-Peak</v>
      </c>
    </row>
    <row r="6069" spans="1:20" x14ac:dyDescent="0.25">
      <c r="A6069" s="85">
        <v>45179.083333318915</v>
      </c>
      <c r="B6069" s="1">
        <v>9</v>
      </c>
      <c r="C6069" s="1">
        <v>10</v>
      </c>
      <c r="D6069" s="1">
        <v>3</v>
      </c>
      <c r="E6069" s="1" t="str">
        <f t="shared" si="954"/>
        <v>Summer</v>
      </c>
      <c r="F6069" s="78">
        <v>0.60250000000000004</v>
      </c>
      <c r="G6069" s="79">
        <f t="shared" si="955"/>
        <v>1.1462945808756415</v>
      </c>
      <c r="J6069" s="78">
        <v>0</v>
      </c>
      <c r="K6069" s="80">
        <f t="shared" si="956"/>
        <v>0</v>
      </c>
      <c r="L6069" s="68" t="str">
        <f t="shared" si="949"/>
        <v>Normal</v>
      </c>
      <c r="N6069" s="67">
        <f t="shared" si="950"/>
        <v>0</v>
      </c>
      <c r="O6069" s="67">
        <f t="shared" si="951"/>
        <v>0</v>
      </c>
      <c r="P6069" s="81">
        <f t="shared" si="952"/>
        <v>1.1462945808756415</v>
      </c>
      <c r="Q6069" s="81">
        <f t="shared" si="953"/>
        <v>1.1462945808756415</v>
      </c>
      <c r="S6069" s="1">
        <f t="shared" si="957"/>
        <v>7</v>
      </c>
      <c r="T6069" s="1" t="str">
        <f t="shared" si="958"/>
        <v>Off-Peak</v>
      </c>
    </row>
    <row r="6070" spans="1:20" x14ac:dyDescent="0.25">
      <c r="A6070" s="85">
        <v>45179.124999985579</v>
      </c>
      <c r="B6070" s="1">
        <v>9</v>
      </c>
      <c r="C6070" s="1">
        <v>10</v>
      </c>
      <c r="D6070" s="1">
        <v>4</v>
      </c>
      <c r="E6070" s="1" t="str">
        <f t="shared" si="954"/>
        <v>Summer</v>
      </c>
      <c r="F6070" s="78">
        <v>0.57599999999999996</v>
      </c>
      <c r="G6070" s="79">
        <f t="shared" si="955"/>
        <v>1.0958766449533104</v>
      </c>
      <c r="J6070" s="78">
        <v>0</v>
      </c>
      <c r="K6070" s="80">
        <f t="shared" si="956"/>
        <v>0</v>
      </c>
      <c r="L6070" s="68" t="str">
        <f t="shared" si="949"/>
        <v>Normal</v>
      </c>
      <c r="N6070" s="67">
        <f t="shared" si="950"/>
        <v>0</v>
      </c>
      <c r="O6070" s="67">
        <f t="shared" si="951"/>
        <v>0</v>
      </c>
      <c r="P6070" s="81">
        <f t="shared" si="952"/>
        <v>1.0958766449533104</v>
      </c>
      <c r="Q6070" s="81">
        <f t="shared" si="953"/>
        <v>1.0958766449533104</v>
      </c>
      <c r="S6070" s="1">
        <f t="shared" si="957"/>
        <v>7</v>
      </c>
      <c r="T6070" s="1" t="str">
        <f t="shared" si="958"/>
        <v>Off-Peak</v>
      </c>
    </row>
    <row r="6071" spans="1:20" x14ac:dyDescent="0.25">
      <c r="A6071" s="85">
        <v>45179.166666652243</v>
      </c>
      <c r="B6071" s="1">
        <v>9</v>
      </c>
      <c r="C6071" s="1">
        <v>10</v>
      </c>
      <c r="D6071" s="1">
        <v>5</v>
      </c>
      <c r="E6071" s="1" t="str">
        <f t="shared" si="954"/>
        <v>Summer</v>
      </c>
      <c r="F6071" s="78">
        <v>0.56089999999999995</v>
      </c>
      <c r="G6071" s="79">
        <f t="shared" si="955"/>
        <v>1.0671479342956802</v>
      </c>
      <c r="J6071" s="78">
        <v>0</v>
      </c>
      <c r="K6071" s="80">
        <f t="shared" si="956"/>
        <v>0</v>
      </c>
      <c r="L6071" s="68" t="str">
        <f t="shared" si="949"/>
        <v>Normal</v>
      </c>
      <c r="N6071" s="67">
        <f t="shared" si="950"/>
        <v>0</v>
      </c>
      <c r="O6071" s="67">
        <f t="shared" si="951"/>
        <v>0</v>
      </c>
      <c r="P6071" s="81">
        <f t="shared" si="952"/>
        <v>1.0671479342956802</v>
      </c>
      <c r="Q6071" s="81">
        <f t="shared" si="953"/>
        <v>1.0671479342956802</v>
      </c>
      <c r="S6071" s="1">
        <f t="shared" si="957"/>
        <v>7</v>
      </c>
      <c r="T6071" s="1" t="str">
        <f t="shared" si="958"/>
        <v>Off-Peak</v>
      </c>
    </row>
    <row r="6072" spans="1:20" x14ac:dyDescent="0.25">
      <c r="A6072" s="85">
        <v>45179.208333318908</v>
      </c>
      <c r="B6072" s="1">
        <v>9</v>
      </c>
      <c r="C6072" s="1">
        <v>10</v>
      </c>
      <c r="D6072" s="1">
        <v>6</v>
      </c>
      <c r="E6072" s="1" t="str">
        <f t="shared" si="954"/>
        <v>Summer</v>
      </c>
      <c r="F6072" s="78">
        <v>0.55710000000000004</v>
      </c>
      <c r="G6072" s="79">
        <f t="shared" si="955"/>
        <v>1.0599181925407799</v>
      </c>
      <c r="J6072" s="78">
        <v>0</v>
      </c>
      <c r="K6072" s="80">
        <f t="shared" si="956"/>
        <v>0</v>
      </c>
      <c r="L6072" s="68" t="str">
        <f t="shared" si="949"/>
        <v>Normal</v>
      </c>
      <c r="N6072" s="67">
        <f t="shared" si="950"/>
        <v>0</v>
      </c>
      <c r="O6072" s="67">
        <f t="shared" si="951"/>
        <v>0</v>
      </c>
      <c r="P6072" s="81">
        <f t="shared" si="952"/>
        <v>1.0599181925407799</v>
      </c>
      <c r="Q6072" s="81">
        <f t="shared" si="953"/>
        <v>1.0599181925407799</v>
      </c>
      <c r="S6072" s="1">
        <f t="shared" si="957"/>
        <v>7</v>
      </c>
      <c r="T6072" s="1" t="str">
        <f t="shared" si="958"/>
        <v>Off-Peak</v>
      </c>
    </row>
    <row r="6073" spans="1:20" x14ac:dyDescent="0.25">
      <c r="A6073" s="85">
        <v>45179.249999985572</v>
      </c>
      <c r="B6073" s="1">
        <v>9</v>
      </c>
      <c r="C6073" s="1">
        <v>10</v>
      </c>
      <c r="D6073" s="1">
        <v>7</v>
      </c>
      <c r="E6073" s="1" t="str">
        <f t="shared" si="954"/>
        <v>Summer</v>
      </c>
      <c r="F6073" s="78">
        <v>0.56699999999999995</v>
      </c>
      <c r="G6073" s="79">
        <f t="shared" si="955"/>
        <v>1.078753572375915</v>
      </c>
      <c r="J6073" s="78">
        <v>3.4314999999999998E-2</v>
      </c>
      <c r="K6073" s="80">
        <f t="shared" si="956"/>
        <v>3.4314999999999998E-2</v>
      </c>
      <c r="L6073" s="68" t="str">
        <f t="shared" si="949"/>
        <v>Normal</v>
      </c>
      <c r="N6073" s="67">
        <f t="shared" si="950"/>
        <v>0</v>
      </c>
      <c r="O6073" s="67">
        <f t="shared" si="951"/>
        <v>3.4314999999999998E-2</v>
      </c>
      <c r="P6073" s="81">
        <f t="shared" si="952"/>
        <v>1.0444385723759149</v>
      </c>
      <c r="Q6073" s="81">
        <f t="shared" si="953"/>
        <v>1.0444385723759149</v>
      </c>
      <c r="S6073" s="1">
        <f t="shared" si="957"/>
        <v>7</v>
      </c>
      <c r="T6073" s="1" t="str">
        <f t="shared" si="958"/>
        <v>Off-Peak</v>
      </c>
    </row>
    <row r="6074" spans="1:20" x14ac:dyDescent="0.25">
      <c r="A6074" s="85">
        <v>45179.291666652236</v>
      </c>
      <c r="B6074" s="1">
        <v>9</v>
      </c>
      <c r="C6074" s="1">
        <v>10</v>
      </c>
      <c r="D6074" s="1">
        <v>8</v>
      </c>
      <c r="E6074" s="1" t="str">
        <f t="shared" si="954"/>
        <v>Summer</v>
      </c>
      <c r="F6074" s="78">
        <v>0.59950000000000003</v>
      </c>
      <c r="G6074" s="79">
        <f t="shared" si="955"/>
        <v>1.1405868900165097</v>
      </c>
      <c r="J6074" s="78">
        <v>1.0551410000000001</v>
      </c>
      <c r="K6074" s="80">
        <f t="shared" si="956"/>
        <v>1.0551410000000001</v>
      </c>
      <c r="L6074" s="68" t="str">
        <f t="shared" si="949"/>
        <v>Normal</v>
      </c>
      <c r="N6074" s="67">
        <f t="shared" si="950"/>
        <v>0</v>
      </c>
      <c r="O6074" s="67">
        <f t="shared" si="951"/>
        <v>1.0551410000000001</v>
      </c>
      <c r="P6074" s="81">
        <f t="shared" si="952"/>
        <v>8.5445890016509596E-2</v>
      </c>
      <c r="Q6074" s="81">
        <f t="shared" si="953"/>
        <v>8.5445890016509596E-2</v>
      </c>
      <c r="S6074" s="1">
        <f t="shared" si="957"/>
        <v>7</v>
      </c>
      <c r="T6074" s="1" t="str">
        <f t="shared" si="958"/>
        <v>Off-Peak</v>
      </c>
    </row>
    <row r="6075" spans="1:20" x14ac:dyDescent="0.25">
      <c r="A6075" s="85">
        <v>45179.3333333189</v>
      </c>
      <c r="B6075" s="1">
        <v>9</v>
      </c>
      <c r="C6075" s="1">
        <v>10</v>
      </c>
      <c r="D6075" s="1">
        <v>9</v>
      </c>
      <c r="E6075" s="1" t="str">
        <f t="shared" si="954"/>
        <v>Summer</v>
      </c>
      <c r="F6075" s="78">
        <v>0.6532</v>
      </c>
      <c r="G6075" s="79">
        <f t="shared" si="955"/>
        <v>1.2427545563949693</v>
      </c>
      <c r="J6075" s="78">
        <v>0.90925300000000009</v>
      </c>
      <c r="K6075" s="80">
        <f t="shared" si="956"/>
        <v>0.90925300000000009</v>
      </c>
      <c r="L6075" s="68" t="str">
        <f t="shared" si="949"/>
        <v>Normal</v>
      </c>
      <c r="N6075" s="67">
        <f t="shared" si="950"/>
        <v>0</v>
      </c>
      <c r="O6075" s="67">
        <f t="shared" si="951"/>
        <v>0.90925300000000009</v>
      </c>
      <c r="P6075" s="81">
        <f t="shared" si="952"/>
        <v>0.33350155639496926</v>
      </c>
      <c r="Q6075" s="81">
        <f t="shared" si="953"/>
        <v>0.33350155639496926</v>
      </c>
      <c r="S6075" s="1">
        <f t="shared" si="957"/>
        <v>7</v>
      </c>
      <c r="T6075" s="1" t="str">
        <f t="shared" si="958"/>
        <v>Off-Peak</v>
      </c>
    </row>
    <row r="6076" spans="1:20" x14ac:dyDescent="0.25">
      <c r="A6076" s="85">
        <v>45179.374999985565</v>
      </c>
      <c r="B6076" s="1">
        <v>9</v>
      </c>
      <c r="C6076" s="1">
        <v>10</v>
      </c>
      <c r="D6076" s="1">
        <v>10</v>
      </c>
      <c r="E6076" s="1" t="str">
        <f t="shared" si="954"/>
        <v>Summer</v>
      </c>
      <c r="F6076" s="78">
        <v>0.70189999999999997</v>
      </c>
      <c r="G6076" s="79">
        <f t="shared" si="955"/>
        <v>1.3354094046748759</v>
      </c>
      <c r="J6076" s="78">
        <v>1.593736</v>
      </c>
      <c r="K6076" s="80">
        <f t="shared" si="956"/>
        <v>1.593736</v>
      </c>
      <c r="L6076" s="68" t="str">
        <f t="shared" si="949"/>
        <v>Normal</v>
      </c>
      <c r="N6076" s="67">
        <f t="shared" si="950"/>
        <v>0.25832659532512414</v>
      </c>
      <c r="O6076" s="67">
        <f t="shared" si="951"/>
        <v>1.3354094046748759</v>
      </c>
      <c r="P6076" s="81">
        <f t="shared" si="952"/>
        <v>0</v>
      </c>
      <c r="Q6076" s="81">
        <f t="shared" si="953"/>
        <v>-0.25832659532512414</v>
      </c>
      <c r="S6076" s="1">
        <f t="shared" si="957"/>
        <v>7</v>
      </c>
      <c r="T6076" s="1" t="str">
        <f t="shared" si="958"/>
        <v>Off-Peak</v>
      </c>
    </row>
    <row r="6077" spans="1:20" x14ac:dyDescent="0.25">
      <c r="A6077" s="85">
        <v>45179.416666652229</v>
      </c>
      <c r="B6077" s="1">
        <v>9</v>
      </c>
      <c r="C6077" s="1">
        <v>10</v>
      </c>
      <c r="D6077" s="1">
        <v>11</v>
      </c>
      <c r="E6077" s="1" t="str">
        <f t="shared" si="954"/>
        <v>Summer</v>
      </c>
      <c r="F6077" s="78">
        <v>0.74529999999999996</v>
      </c>
      <c r="G6077" s="79">
        <f t="shared" si="955"/>
        <v>1.4179806657703165</v>
      </c>
      <c r="J6077" s="78">
        <v>4.1381000000000006</v>
      </c>
      <c r="K6077" s="80">
        <f t="shared" si="956"/>
        <v>4.1381000000000006</v>
      </c>
      <c r="L6077" s="68" t="str">
        <f t="shared" si="949"/>
        <v>Normal</v>
      </c>
      <c r="N6077" s="67">
        <f t="shared" si="950"/>
        <v>2.7201193342296843</v>
      </c>
      <c r="O6077" s="67">
        <f t="shared" si="951"/>
        <v>1.4179806657703162</v>
      </c>
      <c r="P6077" s="81">
        <f t="shared" si="952"/>
        <v>2.2204460492503131E-16</v>
      </c>
      <c r="Q6077" s="81">
        <f t="shared" si="953"/>
        <v>-2.7201193342296843</v>
      </c>
      <c r="S6077" s="1">
        <f t="shared" si="957"/>
        <v>7</v>
      </c>
      <c r="T6077" s="1" t="str">
        <f t="shared" si="958"/>
        <v>Off-Peak</v>
      </c>
    </row>
    <row r="6078" spans="1:20" x14ac:dyDescent="0.25">
      <c r="A6078" s="85">
        <v>45179.458333318893</v>
      </c>
      <c r="B6078" s="1">
        <v>9</v>
      </c>
      <c r="C6078" s="1">
        <v>10</v>
      </c>
      <c r="D6078" s="1">
        <v>12</v>
      </c>
      <c r="E6078" s="1" t="str">
        <f t="shared" si="954"/>
        <v>Summer</v>
      </c>
      <c r="F6078" s="78">
        <v>0.81599999999999995</v>
      </c>
      <c r="G6078" s="79">
        <f t="shared" si="955"/>
        <v>1.5524919136838564</v>
      </c>
      <c r="J6078" s="78">
        <v>0.92410000000000003</v>
      </c>
      <c r="K6078" s="80">
        <f t="shared" si="956"/>
        <v>0.92410000000000003</v>
      </c>
      <c r="L6078" s="68" t="str">
        <f t="shared" si="949"/>
        <v>Normal</v>
      </c>
      <c r="N6078" s="67">
        <f t="shared" si="950"/>
        <v>0</v>
      </c>
      <c r="O6078" s="67">
        <f t="shared" si="951"/>
        <v>0.92410000000000003</v>
      </c>
      <c r="P6078" s="81">
        <f t="shared" si="952"/>
        <v>0.62839191368385638</v>
      </c>
      <c r="Q6078" s="81">
        <f t="shared" si="953"/>
        <v>0.62839191368385638</v>
      </c>
      <c r="S6078" s="1">
        <f t="shared" si="957"/>
        <v>7</v>
      </c>
      <c r="T6078" s="1" t="str">
        <f t="shared" si="958"/>
        <v>Off-Peak</v>
      </c>
    </row>
    <row r="6079" spans="1:20" x14ac:dyDescent="0.25">
      <c r="A6079" s="85">
        <v>45179.499999985557</v>
      </c>
      <c r="B6079" s="1">
        <v>9</v>
      </c>
      <c r="C6079" s="1">
        <v>10</v>
      </c>
      <c r="D6079" s="1">
        <v>13</v>
      </c>
      <c r="E6079" s="1" t="str">
        <f t="shared" si="954"/>
        <v>Summer</v>
      </c>
      <c r="F6079" s="78">
        <v>0.91639999999999999</v>
      </c>
      <c r="G6079" s="79">
        <f t="shared" si="955"/>
        <v>1.7435093011028016</v>
      </c>
      <c r="J6079" s="78">
        <v>2.9000469999999998</v>
      </c>
      <c r="K6079" s="80">
        <f t="shared" si="956"/>
        <v>2.9000469999999998</v>
      </c>
      <c r="L6079" s="68" t="str">
        <f t="shared" si="949"/>
        <v>Normal</v>
      </c>
      <c r="N6079" s="67">
        <f t="shared" si="950"/>
        <v>1.1565376988971983</v>
      </c>
      <c r="O6079" s="67">
        <f t="shared" si="951"/>
        <v>1.7435093011028016</v>
      </c>
      <c r="P6079" s="81">
        <f t="shared" si="952"/>
        <v>0</v>
      </c>
      <c r="Q6079" s="81">
        <f t="shared" si="953"/>
        <v>-1.1565376988971983</v>
      </c>
      <c r="S6079" s="1">
        <f t="shared" si="957"/>
        <v>7</v>
      </c>
      <c r="T6079" s="1" t="str">
        <f t="shared" si="958"/>
        <v>Off-Peak</v>
      </c>
    </row>
    <row r="6080" spans="1:20" x14ac:dyDescent="0.25">
      <c r="A6080" s="85">
        <v>45179.541666652221</v>
      </c>
      <c r="B6080" s="1">
        <v>9</v>
      </c>
      <c r="C6080" s="1">
        <v>10</v>
      </c>
      <c r="D6080" s="1">
        <v>14</v>
      </c>
      <c r="E6080" s="1" t="str">
        <f t="shared" si="954"/>
        <v>Summer</v>
      </c>
      <c r="F6080" s="78">
        <v>1.0371999999999999</v>
      </c>
      <c r="G6080" s="79">
        <f t="shared" si="955"/>
        <v>1.9733389863638429</v>
      </c>
      <c r="J6080" s="78">
        <v>3.495009</v>
      </c>
      <c r="K6080" s="80">
        <f t="shared" si="956"/>
        <v>3.495009</v>
      </c>
      <c r="L6080" s="68" t="str">
        <f t="shared" si="949"/>
        <v>Normal</v>
      </c>
      <c r="N6080" s="67">
        <f t="shared" si="950"/>
        <v>1.5216700136361572</v>
      </c>
      <c r="O6080" s="67">
        <f t="shared" si="951"/>
        <v>1.9733389863638429</v>
      </c>
      <c r="P6080" s="81">
        <f t="shared" si="952"/>
        <v>0</v>
      </c>
      <c r="Q6080" s="81">
        <f t="shared" si="953"/>
        <v>-1.5216700136361572</v>
      </c>
      <c r="S6080" s="1">
        <f t="shared" si="957"/>
        <v>7</v>
      </c>
      <c r="T6080" s="1" t="str">
        <f t="shared" si="958"/>
        <v>Off-Peak</v>
      </c>
    </row>
    <row r="6081" spans="1:20" x14ac:dyDescent="0.25">
      <c r="A6081" s="85">
        <v>45179.583333318886</v>
      </c>
      <c r="B6081" s="1">
        <v>9</v>
      </c>
      <c r="C6081" s="1">
        <v>10</v>
      </c>
      <c r="D6081" s="1">
        <v>15</v>
      </c>
      <c r="E6081" s="1" t="str">
        <f t="shared" si="954"/>
        <v>Summer</v>
      </c>
      <c r="F6081" s="78">
        <v>1.1738999999999999</v>
      </c>
      <c r="G6081" s="79">
        <f t="shared" si="955"/>
        <v>2.2334194331782831</v>
      </c>
      <c r="J6081" s="78">
        <v>4.1046620000000003</v>
      </c>
      <c r="K6081" s="80">
        <f t="shared" si="956"/>
        <v>4.1046620000000003</v>
      </c>
      <c r="L6081" s="68" t="str">
        <f t="shared" si="949"/>
        <v>Normal</v>
      </c>
      <c r="N6081" s="67">
        <f t="shared" si="950"/>
        <v>1.8712425668217172</v>
      </c>
      <c r="O6081" s="67">
        <f t="shared" si="951"/>
        <v>2.2334194331782831</v>
      </c>
      <c r="P6081" s="81">
        <f t="shared" si="952"/>
        <v>0</v>
      </c>
      <c r="Q6081" s="81">
        <f t="shared" si="953"/>
        <v>-1.8712425668217172</v>
      </c>
      <c r="S6081" s="1">
        <f t="shared" si="957"/>
        <v>7</v>
      </c>
      <c r="T6081" s="1" t="str">
        <f t="shared" si="958"/>
        <v>Off-Peak</v>
      </c>
    </row>
    <row r="6082" spans="1:20" x14ac:dyDescent="0.25">
      <c r="A6082" s="85">
        <v>45179.62499998555</v>
      </c>
      <c r="B6082" s="1">
        <v>9</v>
      </c>
      <c r="C6082" s="1">
        <v>10</v>
      </c>
      <c r="D6082" s="1">
        <v>16</v>
      </c>
      <c r="E6082" s="1" t="str">
        <f t="shared" si="954"/>
        <v>Summer</v>
      </c>
      <c r="F6082" s="78">
        <v>1.3147</v>
      </c>
      <c r="G6082" s="79">
        <f t="shared" si="955"/>
        <v>2.5013003908335367</v>
      </c>
      <c r="J6082" s="78">
        <v>3.1825920000000001</v>
      </c>
      <c r="K6082" s="80">
        <f t="shared" si="956"/>
        <v>3.1825920000000001</v>
      </c>
      <c r="L6082" s="68" t="str">
        <f t="shared" si="949"/>
        <v>Normal</v>
      </c>
      <c r="N6082" s="67">
        <f t="shared" si="950"/>
        <v>0.68129160916646336</v>
      </c>
      <c r="O6082" s="67">
        <f t="shared" si="951"/>
        <v>2.5013003908335367</v>
      </c>
      <c r="P6082" s="81">
        <f t="shared" si="952"/>
        <v>0</v>
      </c>
      <c r="Q6082" s="81">
        <f t="shared" si="953"/>
        <v>-0.68129160916646336</v>
      </c>
      <c r="S6082" s="1">
        <f t="shared" si="957"/>
        <v>7</v>
      </c>
      <c r="T6082" s="1" t="str">
        <f t="shared" si="958"/>
        <v>Off-Peak</v>
      </c>
    </row>
    <row r="6083" spans="1:20" x14ac:dyDescent="0.25">
      <c r="A6083" s="85">
        <v>45179.666666652214</v>
      </c>
      <c r="B6083" s="1">
        <v>9</v>
      </c>
      <c r="C6083" s="1">
        <v>10</v>
      </c>
      <c r="D6083" s="1">
        <v>17</v>
      </c>
      <c r="E6083" s="1" t="str">
        <f t="shared" si="954"/>
        <v>Summer</v>
      </c>
      <c r="F6083" s="78">
        <v>1.4024000000000001</v>
      </c>
      <c r="G6083" s="79">
        <f t="shared" si="955"/>
        <v>2.6681552202821575</v>
      </c>
      <c r="J6083" s="78">
        <v>1.634231</v>
      </c>
      <c r="K6083" s="80">
        <f t="shared" si="956"/>
        <v>1.634231</v>
      </c>
      <c r="L6083" s="68" t="str">
        <f t="shared" si="949"/>
        <v>Normal</v>
      </c>
      <c r="N6083" s="67">
        <f t="shared" si="950"/>
        <v>0</v>
      </c>
      <c r="O6083" s="67">
        <f t="shared" si="951"/>
        <v>1.634231</v>
      </c>
      <c r="P6083" s="81">
        <f t="shared" si="952"/>
        <v>1.0339242202821575</v>
      </c>
      <c r="Q6083" s="81">
        <f t="shared" si="953"/>
        <v>1.0339242202821575</v>
      </c>
      <c r="S6083" s="1">
        <f t="shared" si="957"/>
        <v>7</v>
      </c>
      <c r="T6083" s="1" t="str">
        <f t="shared" si="958"/>
        <v>Off-Peak</v>
      </c>
    </row>
    <row r="6084" spans="1:20" x14ac:dyDescent="0.25">
      <c r="A6084" s="85">
        <v>45179.708333318878</v>
      </c>
      <c r="B6084" s="1">
        <v>9</v>
      </c>
      <c r="C6084" s="1">
        <v>10</v>
      </c>
      <c r="D6084" s="1">
        <v>18</v>
      </c>
      <c r="E6084" s="1" t="str">
        <f t="shared" si="954"/>
        <v>Summer</v>
      </c>
      <c r="F6084" s="78">
        <v>1.4340999999999999</v>
      </c>
      <c r="G6084" s="79">
        <f t="shared" si="955"/>
        <v>2.7284664870269832</v>
      </c>
      <c r="J6084" s="78">
        <v>0.25612699999999999</v>
      </c>
      <c r="K6084" s="80">
        <f t="shared" si="956"/>
        <v>0.25612699999999999</v>
      </c>
      <c r="L6084" s="68" t="str">
        <f t="shared" si="949"/>
        <v>Normal</v>
      </c>
      <c r="N6084" s="67">
        <f t="shared" si="950"/>
        <v>0</v>
      </c>
      <c r="O6084" s="67">
        <f t="shared" si="951"/>
        <v>0.25612699999999999</v>
      </c>
      <c r="P6084" s="81">
        <f t="shared" si="952"/>
        <v>2.472339487026983</v>
      </c>
      <c r="Q6084" s="81">
        <f t="shared" si="953"/>
        <v>2.472339487026983</v>
      </c>
      <c r="S6084" s="1">
        <f t="shared" si="957"/>
        <v>7</v>
      </c>
      <c r="T6084" s="1" t="str">
        <f t="shared" si="958"/>
        <v>Off-Peak</v>
      </c>
    </row>
    <row r="6085" spans="1:20" x14ac:dyDescent="0.25">
      <c r="A6085" s="85">
        <v>45179.749999985543</v>
      </c>
      <c r="B6085" s="1">
        <v>9</v>
      </c>
      <c r="C6085" s="1">
        <v>10</v>
      </c>
      <c r="D6085" s="1">
        <v>19</v>
      </c>
      <c r="E6085" s="1" t="str">
        <f t="shared" si="954"/>
        <v>Summer</v>
      </c>
      <c r="F6085" s="78">
        <v>1.3911</v>
      </c>
      <c r="G6085" s="79">
        <f t="shared" si="955"/>
        <v>2.6466562513794272</v>
      </c>
      <c r="J6085" s="78">
        <v>0</v>
      </c>
      <c r="K6085" s="80">
        <f t="shared" si="956"/>
        <v>0</v>
      </c>
      <c r="L6085" s="68" t="str">
        <f t="shared" si="949"/>
        <v>Normal</v>
      </c>
      <c r="N6085" s="67">
        <f t="shared" si="950"/>
        <v>0</v>
      </c>
      <c r="O6085" s="67">
        <f t="shared" si="951"/>
        <v>0</v>
      </c>
      <c r="P6085" s="81">
        <f t="shared" si="952"/>
        <v>2.6466562513794272</v>
      </c>
      <c r="Q6085" s="81">
        <f t="shared" si="953"/>
        <v>2.6466562513794272</v>
      </c>
      <c r="S6085" s="1">
        <f t="shared" si="957"/>
        <v>7</v>
      </c>
      <c r="T6085" s="1" t="str">
        <f t="shared" si="958"/>
        <v>Off-Peak</v>
      </c>
    </row>
    <row r="6086" spans="1:20" x14ac:dyDescent="0.25">
      <c r="A6086" s="85">
        <v>45179.791666652207</v>
      </c>
      <c r="B6086" s="1">
        <v>9</v>
      </c>
      <c r="C6086" s="1">
        <v>10</v>
      </c>
      <c r="D6086" s="1">
        <v>20</v>
      </c>
      <c r="E6086" s="1" t="str">
        <f t="shared" si="954"/>
        <v>Summer</v>
      </c>
      <c r="F6086" s="78">
        <v>1.3779999999999999</v>
      </c>
      <c r="G6086" s="79">
        <f t="shared" si="955"/>
        <v>2.6217326679612181</v>
      </c>
      <c r="J6086" s="78">
        <v>0</v>
      </c>
      <c r="K6086" s="80">
        <f t="shared" si="956"/>
        <v>0</v>
      </c>
      <c r="L6086" s="68" t="str">
        <f t="shared" si="949"/>
        <v>Normal</v>
      </c>
      <c r="N6086" s="67">
        <f t="shared" si="950"/>
        <v>0</v>
      </c>
      <c r="O6086" s="67">
        <f t="shared" si="951"/>
        <v>0</v>
      </c>
      <c r="P6086" s="81">
        <f t="shared" si="952"/>
        <v>2.6217326679612181</v>
      </c>
      <c r="Q6086" s="81">
        <f t="shared" si="953"/>
        <v>2.6217326679612181</v>
      </c>
      <c r="S6086" s="1">
        <f t="shared" si="957"/>
        <v>7</v>
      </c>
      <c r="T6086" s="1" t="str">
        <f t="shared" si="958"/>
        <v>Off-Peak</v>
      </c>
    </row>
    <row r="6087" spans="1:20" x14ac:dyDescent="0.25">
      <c r="A6087" s="85">
        <v>45179.833333318871</v>
      </c>
      <c r="B6087" s="1">
        <v>9</v>
      </c>
      <c r="C6087" s="1">
        <v>10</v>
      </c>
      <c r="D6087" s="1">
        <v>21</v>
      </c>
      <c r="E6087" s="1" t="str">
        <f t="shared" si="954"/>
        <v>Summer</v>
      </c>
      <c r="F6087" s="78">
        <v>1.3571</v>
      </c>
      <c r="G6087" s="79">
        <f t="shared" si="955"/>
        <v>2.5819690883092665</v>
      </c>
      <c r="J6087" s="78">
        <v>0</v>
      </c>
      <c r="K6087" s="80">
        <f t="shared" si="956"/>
        <v>0</v>
      </c>
      <c r="L6087" s="68" t="str">
        <f t="shared" si="949"/>
        <v>Normal</v>
      </c>
      <c r="N6087" s="67">
        <f t="shared" si="950"/>
        <v>0</v>
      </c>
      <c r="O6087" s="67">
        <f t="shared" si="951"/>
        <v>0</v>
      </c>
      <c r="P6087" s="81">
        <f t="shared" si="952"/>
        <v>2.5819690883092665</v>
      </c>
      <c r="Q6087" s="81">
        <f t="shared" si="953"/>
        <v>2.5819690883092665</v>
      </c>
      <c r="S6087" s="1">
        <f t="shared" si="957"/>
        <v>7</v>
      </c>
      <c r="T6087" s="1" t="str">
        <f t="shared" si="958"/>
        <v>Off-Peak</v>
      </c>
    </row>
    <row r="6088" spans="1:20" x14ac:dyDescent="0.25">
      <c r="A6088" s="85">
        <v>45179.874999985535</v>
      </c>
      <c r="B6088" s="1">
        <v>9</v>
      </c>
      <c r="C6088" s="1">
        <v>10</v>
      </c>
      <c r="D6088" s="1">
        <v>22</v>
      </c>
      <c r="E6088" s="1" t="str">
        <f t="shared" si="954"/>
        <v>Summer</v>
      </c>
      <c r="F6088" s="78">
        <v>1.2615000000000001</v>
      </c>
      <c r="G6088" s="79">
        <f t="shared" si="955"/>
        <v>2.4000840062649327</v>
      </c>
      <c r="J6088" s="78">
        <v>0</v>
      </c>
      <c r="K6088" s="80">
        <f t="shared" si="956"/>
        <v>0</v>
      </c>
      <c r="L6088" s="68" t="str">
        <f t="shared" si="949"/>
        <v>Normal</v>
      </c>
      <c r="N6088" s="67">
        <f t="shared" si="950"/>
        <v>0</v>
      </c>
      <c r="O6088" s="67">
        <f t="shared" si="951"/>
        <v>0</v>
      </c>
      <c r="P6088" s="81">
        <f t="shared" si="952"/>
        <v>2.4000840062649327</v>
      </c>
      <c r="Q6088" s="81">
        <f t="shared" si="953"/>
        <v>2.4000840062649327</v>
      </c>
      <c r="S6088" s="1">
        <f t="shared" si="957"/>
        <v>7</v>
      </c>
      <c r="T6088" s="1" t="str">
        <f t="shared" si="958"/>
        <v>Off-Peak</v>
      </c>
    </row>
    <row r="6089" spans="1:20" x14ac:dyDescent="0.25">
      <c r="A6089" s="85">
        <v>45179.9166666522</v>
      </c>
      <c r="B6089" s="1">
        <v>9</v>
      </c>
      <c r="C6089" s="1">
        <v>10</v>
      </c>
      <c r="D6089" s="1">
        <v>23</v>
      </c>
      <c r="E6089" s="1" t="str">
        <f t="shared" si="954"/>
        <v>Summer</v>
      </c>
      <c r="F6089" s="78">
        <v>1.1101000000000001</v>
      </c>
      <c r="G6089" s="79">
        <f t="shared" si="955"/>
        <v>2.1120358742407466</v>
      </c>
      <c r="J6089" s="78">
        <v>0</v>
      </c>
      <c r="K6089" s="80">
        <f t="shared" si="956"/>
        <v>0</v>
      </c>
      <c r="L6089" s="68" t="str">
        <f t="shared" si="949"/>
        <v>Normal</v>
      </c>
      <c r="N6089" s="67">
        <f t="shared" si="950"/>
        <v>0</v>
      </c>
      <c r="O6089" s="67">
        <f t="shared" si="951"/>
        <v>0</v>
      </c>
      <c r="P6089" s="81">
        <f t="shared" si="952"/>
        <v>2.1120358742407466</v>
      </c>
      <c r="Q6089" s="81">
        <f t="shared" si="953"/>
        <v>2.1120358742407466</v>
      </c>
      <c r="S6089" s="1">
        <f t="shared" si="957"/>
        <v>7</v>
      </c>
      <c r="T6089" s="1" t="str">
        <f t="shared" si="958"/>
        <v>Off-Peak</v>
      </c>
    </row>
    <row r="6090" spans="1:20" x14ac:dyDescent="0.25">
      <c r="A6090" s="85">
        <v>45179.958333318864</v>
      </c>
      <c r="B6090" s="1">
        <v>9</v>
      </c>
      <c r="C6090" s="1">
        <v>11</v>
      </c>
      <c r="D6090" s="1">
        <v>0</v>
      </c>
      <c r="E6090" s="1" t="str">
        <f t="shared" si="954"/>
        <v>Summer</v>
      </c>
      <c r="F6090" s="78">
        <v>0.94569999999999999</v>
      </c>
      <c r="G6090" s="79">
        <f t="shared" si="955"/>
        <v>1.7992544151603223</v>
      </c>
      <c r="J6090" s="78">
        <v>0</v>
      </c>
      <c r="K6090" s="80">
        <f t="shared" si="956"/>
        <v>0</v>
      </c>
      <c r="L6090" s="68" t="str">
        <f t="shared" si="949"/>
        <v>Normal</v>
      </c>
      <c r="N6090" s="67">
        <f t="shared" si="950"/>
        <v>0</v>
      </c>
      <c r="O6090" s="67">
        <f t="shared" si="951"/>
        <v>0</v>
      </c>
      <c r="P6090" s="81">
        <f t="shared" si="952"/>
        <v>1.7992544151603223</v>
      </c>
      <c r="Q6090" s="81">
        <f t="shared" si="953"/>
        <v>1.7992544151603223</v>
      </c>
      <c r="S6090" s="1">
        <f t="shared" si="957"/>
        <v>7</v>
      </c>
      <c r="T6090" s="1" t="str">
        <f t="shared" si="958"/>
        <v>Off-Peak</v>
      </c>
    </row>
    <row r="6091" spans="1:20" x14ac:dyDescent="0.25">
      <c r="A6091" s="85">
        <v>45179.999999985528</v>
      </c>
      <c r="B6091" s="1">
        <v>9</v>
      </c>
      <c r="C6091" s="1">
        <v>11</v>
      </c>
      <c r="D6091" s="1">
        <v>1</v>
      </c>
      <c r="E6091" s="1" t="str">
        <f t="shared" si="954"/>
        <v>Summer</v>
      </c>
      <c r="F6091" s="78">
        <v>0.8266</v>
      </c>
      <c r="G6091" s="79">
        <f t="shared" si="955"/>
        <v>1.5726590880527889</v>
      </c>
      <c r="J6091" s="78">
        <v>0</v>
      </c>
      <c r="K6091" s="80">
        <f t="shared" si="956"/>
        <v>0</v>
      </c>
      <c r="L6091" s="68" t="str">
        <f t="shared" si="949"/>
        <v>Normal</v>
      </c>
      <c r="N6091" s="67">
        <f t="shared" si="950"/>
        <v>0</v>
      </c>
      <c r="O6091" s="67">
        <f t="shared" si="951"/>
        <v>0</v>
      </c>
      <c r="P6091" s="81">
        <f t="shared" si="952"/>
        <v>1.5726590880527889</v>
      </c>
      <c r="Q6091" s="81">
        <f t="shared" si="953"/>
        <v>1.5726590880527889</v>
      </c>
      <c r="S6091" s="1">
        <f t="shared" si="957"/>
        <v>1</v>
      </c>
      <c r="T6091" s="1" t="str">
        <f t="shared" si="958"/>
        <v>Off-Peak</v>
      </c>
    </row>
    <row r="6092" spans="1:20" x14ac:dyDescent="0.25">
      <c r="A6092" s="85">
        <v>45180.041666652192</v>
      </c>
      <c r="B6092" s="1">
        <v>9</v>
      </c>
      <c r="C6092" s="1">
        <v>11</v>
      </c>
      <c r="D6092" s="1">
        <v>2</v>
      </c>
      <c r="E6092" s="1" t="str">
        <f t="shared" si="954"/>
        <v>Summer</v>
      </c>
      <c r="F6092" s="78">
        <v>0.74690000000000001</v>
      </c>
      <c r="G6092" s="79">
        <f t="shared" si="955"/>
        <v>1.4210247675618535</v>
      </c>
      <c r="J6092" s="78">
        <v>0</v>
      </c>
      <c r="K6092" s="80">
        <f t="shared" si="956"/>
        <v>0</v>
      </c>
      <c r="L6092" s="68" t="str">
        <f t="shared" si="949"/>
        <v>Normal</v>
      </c>
      <c r="N6092" s="67">
        <f t="shared" si="950"/>
        <v>0</v>
      </c>
      <c r="O6092" s="67">
        <f t="shared" si="951"/>
        <v>0</v>
      </c>
      <c r="P6092" s="81">
        <f t="shared" si="952"/>
        <v>1.4210247675618535</v>
      </c>
      <c r="Q6092" s="81">
        <f t="shared" si="953"/>
        <v>1.4210247675618535</v>
      </c>
      <c r="S6092" s="1">
        <f t="shared" si="957"/>
        <v>1</v>
      </c>
      <c r="T6092" s="1" t="str">
        <f t="shared" si="958"/>
        <v>Off-Peak</v>
      </c>
    </row>
    <row r="6093" spans="1:20" x14ac:dyDescent="0.25">
      <c r="A6093" s="85">
        <v>45180.083333318857</v>
      </c>
      <c r="B6093" s="1">
        <v>9</v>
      </c>
      <c r="C6093" s="1">
        <v>11</v>
      </c>
      <c r="D6093" s="1">
        <v>3</v>
      </c>
      <c r="E6093" s="1" t="str">
        <f t="shared" si="954"/>
        <v>Summer</v>
      </c>
      <c r="F6093" s="78">
        <v>0.69650000000000001</v>
      </c>
      <c r="G6093" s="79">
        <f t="shared" si="955"/>
        <v>1.3251355611284388</v>
      </c>
      <c r="J6093" s="78">
        <v>0</v>
      </c>
      <c r="K6093" s="80">
        <f t="shared" si="956"/>
        <v>0</v>
      </c>
      <c r="L6093" s="68" t="str">
        <f t="shared" si="949"/>
        <v>Normal</v>
      </c>
      <c r="N6093" s="67">
        <f t="shared" si="950"/>
        <v>0</v>
      </c>
      <c r="O6093" s="67">
        <f t="shared" si="951"/>
        <v>0</v>
      </c>
      <c r="P6093" s="81">
        <f t="shared" si="952"/>
        <v>1.3251355611284388</v>
      </c>
      <c r="Q6093" s="81">
        <f t="shared" si="953"/>
        <v>1.3251355611284388</v>
      </c>
      <c r="S6093" s="1">
        <f t="shared" si="957"/>
        <v>1</v>
      </c>
      <c r="T6093" s="1" t="str">
        <f t="shared" si="958"/>
        <v>Off-Peak</v>
      </c>
    </row>
    <row r="6094" spans="1:20" x14ac:dyDescent="0.25">
      <c r="A6094" s="85">
        <v>45180.124999985521</v>
      </c>
      <c r="B6094" s="1">
        <v>9</v>
      </c>
      <c r="C6094" s="1">
        <v>11</v>
      </c>
      <c r="D6094" s="1">
        <v>4</v>
      </c>
      <c r="E6094" s="1" t="str">
        <f t="shared" si="954"/>
        <v>Summer</v>
      </c>
      <c r="F6094" s="78">
        <v>0.66290000000000004</v>
      </c>
      <c r="G6094" s="79">
        <f t="shared" si="955"/>
        <v>1.2612094235061624</v>
      </c>
      <c r="J6094" s="78">
        <v>0</v>
      </c>
      <c r="K6094" s="80">
        <f t="shared" si="956"/>
        <v>0</v>
      </c>
      <c r="L6094" s="68" t="str">
        <f t="shared" si="949"/>
        <v>Normal</v>
      </c>
      <c r="N6094" s="67">
        <f t="shared" si="950"/>
        <v>0</v>
      </c>
      <c r="O6094" s="67">
        <f t="shared" si="951"/>
        <v>0</v>
      </c>
      <c r="P6094" s="81">
        <f t="shared" si="952"/>
        <v>1.2612094235061624</v>
      </c>
      <c r="Q6094" s="81">
        <f t="shared" si="953"/>
        <v>1.2612094235061624</v>
      </c>
      <c r="S6094" s="1">
        <f t="shared" si="957"/>
        <v>1</v>
      </c>
      <c r="T6094" s="1" t="str">
        <f t="shared" si="958"/>
        <v>Off-Peak</v>
      </c>
    </row>
    <row r="6095" spans="1:20" x14ac:dyDescent="0.25">
      <c r="A6095" s="85">
        <v>45180.166666652185</v>
      </c>
      <c r="B6095" s="1">
        <v>9</v>
      </c>
      <c r="C6095" s="1">
        <v>11</v>
      </c>
      <c r="D6095" s="1">
        <v>5</v>
      </c>
      <c r="E6095" s="1" t="str">
        <f t="shared" si="954"/>
        <v>Summer</v>
      </c>
      <c r="F6095" s="78">
        <v>0.64439999999999997</v>
      </c>
      <c r="G6095" s="79">
        <f t="shared" si="955"/>
        <v>1.2260119965415159</v>
      </c>
      <c r="J6095" s="78">
        <v>0</v>
      </c>
      <c r="K6095" s="80">
        <f t="shared" si="956"/>
        <v>0</v>
      </c>
      <c r="L6095" s="68" t="str">
        <f t="shared" si="949"/>
        <v>Normal</v>
      </c>
      <c r="N6095" s="67">
        <f t="shared" si="950"/>
        <v>0</v>
      </c>
      <c r="O6095" s="67">
        <f t="shared" si="951"/>
        <v>0</v>
      </c>
      <c r="P6095" s="81">
        <f t="shared" si="952"/>
        <v>1.2260119965415159</v>
      </c>
      <c r="Q6095" s="81">
        <f t="shared" si="953"/>
        <v>1.2260119965415159</v>
      </c>
      <c r="S6095" s="1">
        <f t="shared" si="957"/>
        <v>1</v>
      </c>
      <c r="T6095" s="1" t="str">
        <f t="shared" si="958"/>
        <v>Off-Peak</v>
      </c>
    </row>
    <row r="6096" spans="1:20" x14ac:dyDescent="0.25">
      <c r="A6096" s="85">
        <v>45180.208333318849</v>
      </c>
      <c r="B6096" s="1">
        <v>9</v>
      </c>
      <c r="C6096" s="1">
        <v>11</v>
      </c>
      <c r="D6096" s="1">
        <v>6</v>
      </c>
      <c r="E6096" s="1" t="str">
        <f t="shared" si="954"/>
        <v>Summer</v>
      </c>
      <c r="F6096" s="78">
        <v>0.65400000000000003</v>
      </c>
      <c r="G6096" s="79">
        <f t="shared" si="955"/>
        <v>1.2442766072907379</v>
      </c>
      <c r="J6096" s="78">
        <v>0</v>
      </c>
      <c r="K6096" s="80">
        <f t="shared" si="956"/>
        <v>0</v>
      </c>
      <c r="L6096" s="68" t="str">
        <f t="shared" si="949"/>
        <v>Normal</v>
      </c>
      <c r="N6096" s="67">
        <f t="shared" si="950"/>
        <v>0</v>
      </c>
      <c r="O6096" s="67">
        <f t="shared" si="951"/>
        <v>0</v>
      </c>
      <c r="P6096" s="81">
        <f t="shared" si="952"/>
        <v>1.2442766072907379</v>
      </c>
      <c r="Q6096" s="81">
        <f t="shared" si="953"/>
        <v>1.2442766072907379</v>
      </c>
      <c r="S6096" s="1">
        <f t="shared" si="957"/>
        <v>1</v>
      </c>
      <c r="T6096" s="1" t="str">
        <f t="shared" si="958"/>
        <v>Peak</v>
      </c>
    </row>
    <row r="6097" spans="1:20" x14ac:dyDescent="0.25">
      <c r="A6097" s="85">
        <v>45180.249999985514</v>
      </c>
      <c r="B6097" s="1">
        <v>9</v>
      </c>
      <c r="C6097" s="1">
        <v>11</v>
      </c>
      <c r="D6097" s="1">
        <v>7</v>
      </c>
      <c r="E6097" s="1" t="str">
        <f t="shared" si="954"/>
        <v>Summer</v>
      </c>
      <c r="F6097" s="78">
        <v>0.69389999999999996</v>
      </c>
      <c r="G6097" s="79">
        <f t="shared" si="955"/>
        <v>1.320188895717191</v>
      </c>
      <c r="J6097" s="78">
        <v>0.73024199999999995</v>
      </c>
      <c r="K6097" s="80">
        <f t="shared" si="956"/>
        <v>0.73024199999999995</v>
      </c>
      <c r="L6097" s="68" t="str">
        <f t="shared" si="949"/>
        <v>Normal</v>
      </c>
      <c r="N6097" s="67">
        <f t="shared" si="950"/>
        <v>0</v>
      </c>
      <c r="O6097" s="67">
        <f t="shared" si="951"/>
        <v>0.73024199999999995</v>
      </c>
      <c r="P6097" s="81">
        <f t="shared" si="952"/>
        <v>0.58994689571719106</v>
      </c>
      <c r="Q6097" s="81">
        <f t="shared" si="953"/>
        <v>0.58994689571719106</v>
      </c>
      <c r="S6097" s="1">
        <f t="shared" si="957"/>
        <v>1</v>
      </c>
      <c r="T6097" s="1" t="str">
        <f t="shared" si="958"/>
        <v>Peak</v>
      </c>
    </row>
    <row r="6098" spans="1:20" x14ac:dyDescent="0.25">
      <c r="A6098" s="85">
        <v>45180.291666652178</v>
      </c>
      <c r="B6098" s="1">
        <v>9</v>
      </c>
      <c r="C6098" s="1">
        <v>11</v>
      </c>
      <c r="D6098" s="1">
        <v>8</v>
      </c>
      <c r="E6098" s="1" t="str">
        <f t="shared" si="954"/>
        <v>Summer</v>
      </c>
      <c r="F6098" s="78">
        <v>0.72319999999999995</v>
      </c>
      <c r="G6098" s="79">
        <f t="shared" si="955"/>
        <v>1.3759340097747119</v>
      </c>
      <c r="J6098" s="78">
        <v>0.80621600000000004</v>
      </c>
      <c r="K6098" s="80">
        <f t="shared" si="956"/>
        <v>0.80621600000000004</v>
      </c>
      <c r="L6098" s="68" t="str">
        <f t="shared" si="949"/>
        <v>Normal</v>
      </c>
      <c r="N6098" s="67">
        <f t="shared" si="950"/>
        <v>0</v>
      </c>
      <c r="O6098" s="67">
        <f t="shared" si="951"/>
        <v>0.80621600000000004</v>
      </c>
      <c r="P6098" s="81">
        <f t="shared" si="952"/>
        <v>0.56971800977471188</v>
      </c>
      <c r="Q6098" s="81">
        <f t="shared" si="953"/>
        <v>0.56971800977471188</v>
      </c>
      <c r="S6098" s="1">
        <f t="shared" si="957"/>
        <v>1</v>
      </c>
      <c r="T6098" s="1" t="str">
        <f t="shared" si="958"/>
        <v>Peak</v>
      </c>
    </row>
    <row r="6099" spans="1:20" x14ac:dyDescent="0.25">
      <c r="A6099" s="85">
        <v>45180.333333318842</v>
      </c>
      <c r="B6099" s="1">
        <v>9</v>
      </c>
      <c r="C6099" s="1">
        <v>11</v>
      </c>
      <c r="D6099" s="1">
        <v>9</v>
      </c>
      <c r="E6099" s="1" t="str">
        <f t="shared" si="954"/>
        <v>Summer</v>
      </c>
      <c r="F6099" s="78">
        <v>0.71650000000000003</v>
      </c>
      <c r="G6099" s="79">
        <f t="shared" si="955"/>
        <v>1.3631868335226509</v>
      </c>
      <c r="J6099" s="78">
        <v>3.6605780000000001</v>
      </c>
      <c r="K6099" s="80">
        <f t="shared" si="956"/>
        <v>3.6605780000000001</v>
      </c>
      <c r="L6099" s="68" t="str">
        <f t="shared" ref="L6099:L6162" si="959">IF(AND(D6099&gt;=$C$2,D6099&lt;=$C$3,E6099="Summer"),"MaxDis","Normal")</f>
        <v>Normal</v>
      </c>
      <c r="N6099" s="67">
        <f t="shared" ref="N6099:N6162" si="960">IF(K6099-G6099&lt;0,0,K6099-G6099)</f>
        <v>2.2973911664773494</v>
      </c>
      <c r="O6099" s="67">
        <f t="shared" ref="O6099:O6162" si="961">K6099-N6099</f>
        <v>1.3631868335226507</v>
      </c>
      <c r="P6099" s="81">
        <f t="shared" ref="P6099:P6162" si="962">MAX(0,G6099-O6099)</f>
        <v>2.2204460492503131E-16</v>
      </c>
      <c r="Q6099" s="81">
        <f t="shared" ref="Q6099:Q6162" si="963">G6099-K6099</f>
        <v>-2.2973911664773494</v>
      </c>
      <c r="S6099" s="1">
        <f t="shared" si="957"/>
        <v>1</v>
      </c>
      <c r="T6099" s="1" t="str">
        <f t="shared" si="958"/>
        <v>Peak</v>
      </c>
    </row>
    <row r="6100" spans="1:20" x14ac:dyDescent="0.25">
      <c r="A6100" s="85">
        <v>45180.374999985506</v>
      </c>
      <c r="B6100" s="1">
        <v>9</v>
      </c>
      <c r="C6100" s="1">
        <v>11</v>
      </c>
      <c r="D6100" s="1">
        <v>10</v>
      </c>
      <c r="E6100" s="1" t="str">
        <f t="shared" ref="E6100:E6163" si="964">IF(AND(B6100&gt;=$C$5,B6100&lt;=$C$6),"Summer","Non-Summer")</f>
        <v>Summer</v>
      </c>
      <c r="F6100" s="78">
        <v>0.71970000000000001</v>
      </c>
      <c r="G6100" s="79">
        <f t="shared" ref="G6100:G6163" si="965">F6100*$G$13</f>
        <v>1.369275037105725</v>
      </c>
      <c r="J6100" s="78">
        <v>3.6448069999999997</v>
      </c>
      <c r="K6100" s="80">
        <f t="shared" ref="K6100:K6163" si="966">J6100*$K$13</f>
        <v>3.6448069999999997</v>
      </c>
      <c r="L6100" s="68" t="str">
        <f t="shared" si="959"/>
        <v>Normal</v>
      </c>
      <c r="N6100" s="67">
        <f t="shared" si="960"/>
        <v>2.2755319628942745</v>
      </c>
      <c r="O6100" s="67">
        <f t="shared" si="961"/>
        <v>1.3692750371057252</v>
      </c>
      <c r="P6100" s="81">
        <f t="shared" si="962"/>
        <v>0</v>
      </c>
      <c r="Q6100" s="81">
        <f t="shared" si="963"/>
        <v>-2.2755319628942745</v>
      </c>
      <c r="S6100" s="1">
        <f t="shared" ref="S6100:S6163" si="967">WEEKDAY(A6100,2)</f>
        <v>1</v>
      </c>
      <c r="T6100" s="1" t="str">
        <f t="shared" ref="T6100:T6163" si="968">IF(S6100&gt;5,"Off-Peak",IF(AND(D6100&gt;=$C$7,D6100&lt;$C$8),"Peak","Off-Peak"))</f>
        <v>Peak</v>
      </c>
    </row>
    <row r="6101" spans="1:20" x14ac:dyDescent="0.25">
      <c r="A6101" s="85">
        <v>45180.416666652171</v>
      </c>
      <c r="B6101" s="1">
        <v>9</v>
      </c>
      <c r="C6101" s="1">
        <v>11</v>
      </c>
      <c r="D6101" s="1">
        <v>11</v>
      </c>
      <c r="E6101" s="1" t="str">
        <f t="shared" si="964"/>
        <v>Summer</v>
      </c>
      <c r="F6101" s="78">
        <v>0.72760000000000002</v>
      </c>
      <c r="G6101" s="79">
        <f t="shared" si="965"/>
        <v>1.3843052897014387</v>
      </c>
      <c r="J6101" s="78">
        <v>3.647138</v>
      </c>
      <c r="K6101" s="80">
        <f t="shared" si="966"/>
        <v>3.647138</v>
      </c>
      <c r="L6101" s="68" t="str">
        <f t="shared" si="959"/>
        <v>Normal</v>
      </c>
      <c r="N6101" s="67">
        <f t="shared" si="960"/>
        <v>2.2628327102985613</v>
      </c>
      <c r="O6101" s="67">
        <f t="shared" si="961"/>
        <v>1.3843052897014387</v>
      </c>
      <c r="P6101" s="81">
        <f t="shared" si="962"/>
        <v>0</v>
      </c>
      <c r="Q6101" s="81">
        <f t="shared" si="963"/>
        <v>-2.2628327102985613</v>
      </c>
      <c r="S6101" s="1">
        <f t="shared" si="967"/>
        <v>1</v>
      </c>
      <c r="T6101" s="1" t="str">
        <f t="shared" si="968"/>
        <v>Peak</v>
      </c>
    </row>
    <row r="6102" spans="1:20" x14ac:dyDescent="0.25">
      <c r="A6102" s="85">
        <v>45180.458333318835</v>
      </c>
      <c r="B6102" s="1">
        <v>9</v>
      </c>
      <c r="C6102" s="1">
        <v>11</v>
      </c>
      <c r="D6102" s="1">
        <v>12</v>
      </c>
      <c r="E6102" s="1" t="str">
        <f t="shared" si="964"/>
        <v>Summer</v>
      </c>
      <c r="F6102" s="78">
        <v>0.73899999999999999</v>
      </c>
      <c r="G6102" s="79">
        <f t="shared" si="965"/>
        <v>1.4059945149661395</v>
      </c>
      <c r="J6102" s="78">
        <v>3.0499560000000003</v>
      </c>
      <c r="K6102" s="80">
        <f t="shared" si="966"/>
        <v>3.0499560000000003</v>
      </c>
      <c r="L6102" s="68" t="str">
        <f t="shared" si="959"/>
        <v>Normal</v>
      </c>
      <c r="N6102" s="67">
        <f t="shared" si="960"/>
        <v>1.6439614850338609</v>
      </c>
      <c r="O6102" s="67">
        <f t="shared" si="961"/>
        <v>1.4059945149661395</v>
      </c>
      <c r="P6102" s="81">
        <f t="shared" si="962"/>
        <v>0</v>
      </c>
      <c r="Q6102" s="81">
        <f t="shared" si="963"/>
        <v>-1.6439614850338609</v>
      </c>
      <c r="S6102" s="1">
        <f t="shared" si="967"/>
        <v>1</v>
      </c>
      <c r="T6102" s="1" t="str">
        <f t="shared" si="968"/>
        <v>Peak</v>
      </c>
    </row>
    <row r="6103" spans="1:20" x14ac:dyDescent="0.25">
      <c r="A6103" s="85">
        <v>45180.499999985499</v>
      </c>
      <c r="B6103" s="1">
        <v>9</v>
      </c>
      <c r="C6103" s="1">
        <v>11</v>
      </c>
      <c r="D6103" s="1">
        <v>13</v>
      </c>
      <c r="E6103" s="1" t="str">
        <f t="shared" si="964"/>
        <v>Summer</v>
      </c>
      <c r="F6103" s="78">
        <v>0.75219999999999998</v>
      </c>
      <c r="G6103" s="79">
        <f t="shared" si="965"/>
        <v>1.4311083547463197</v>
      </c>
      <c r="J6103" s="78">
        <v>5.0545780000000002</v>
      </c>
      <c r="K6103" s="80">
        <f t="shared" si="966"/>
        <v>5.0545780000000002</v>
      </c>
      <c r="L6103" s="68" t="str">
        <f t="shared" si="959"/>
        <v>Normal</v>
      </c>
      <c r="N6103" s="67">
        <f t="shared" si="960"/>
        <v>3.6234696452536808</v>
      </c>
      <c r="O6103" s="67">
        <f t="shared" si="961"/>
        <v>1.4311083547463195</v>
      </c>
      <c r="P6103" s="81">
        <f t="shared" si="962"/>
        <v>2.2204460492503131E-16</v>
      </c>
      <c r="Q6103" s="81">
        <f t="shared" si="963"/>
        <v>-3.6234696452536808</v>
      </c>
      <c r="S6103" s="1">
        <f t="shared" si="967"/>
        <v>1</v>
      </c>
      <c r="T6103" s="1" t="str">
        <f t="shared" si="968"/>
        <v>Peak</v>
      </c>
    </row>
    <row r="6104" spans="1:20" x14ac:dyDescent="0.25">
      <c r="A6104" s="85">
        <v>45180.541666652163</v>
      </c>
      <c r="B6104" s="1">
        <v>9</v>
      </c>
      <c r="C6104" s="1">
        <v>11</v>
      </c>
      <c r="D6104" s="1">
        <v>14</v>
      </c>
      <c r="E6104" s="1" t="str">
        <f t="shared" si="964"/>
        <v>Summer</v>
      </c>
      <c r="F6104" s="78">
        <v>0.75390000000000001</v>
      </c>
      <c r="G6104" s="79">
        <f t="shared" si="965"/>
        <v>1.4343427128998276</v>
      </c>
      <c r="J6104" s="78">
        <v>0.198326</v>
      </c>
      <c r="K6104" s="80">
        <f t="shared" si="966"/>
        <v>0.198326</v>
      </c>
      <c r="L6104" s="68" t="str">
        <f t="shared" si="959"/>
        <v>Normal</v>
      </c>
      <c r="N6104" s="67">
        <f t="shared" si="960"/>
        <v>0</v>
      </c>
      <c r="O6104" s="67">
        <f t="shared" si="961"/>
        <v>0.198326</v>
      </c>
      <c r="P6104" s="81">
        <f t="shared" si="962"/>
        <v>1.2360167128998276</v>
      </c>
      <c r="Q6104" s="81">
        <f t="shared" si="963"/>
        <v>1.2360167128998276</v>
      </c>
      <c r="S6104" s="1">
        <f t="shared" si="967"/>
        <v>1</v>
      </c>
      <c r="T6104" s="1" t="str">
        <f t="shared" si="968"/>
        <v>Peak</v>
      </c>
    </row>
    <row r="6105" spans="1:20" x14ac:dyDescent="0.25">
      <c r="A6105" s="85">
        <v>45180.583333318827</v>
      </c>
      <c r="B6105" s="1">
        <v>9</v>
      </c>
      <c r="C6105" s="1">
        <v>11</v>
      </c>
      <c r="D6105" s="1">
        <v>15</v>
      </c>
      <c r="E6105" s="1" t="str">
        <f t="shared" si="964"/>
        <v>Summer</v>
      </c>
      <c r="F6105" s="78">
        <v>0.75639999999999996</v>
      </c>
      <c r="G6105" s="79">
        <f t="shared" si="965"/>
        <v>1.4390991219491041</v>
      </c>
      <c r="J6105" s="78">
        <v>0.92329799999999995</v>
      </c>
      <c r="K6105" s="80">
        <f t="shared" si="966"/>
        <v>0.92329799999999995</v>
      </c>
      <c r="L6105" s="68" t="str">
        <f t="shared" si="959"/>
        <v>Normal</v>
      </c>
      <c r="N6105" s="67">
        <f t="shared" si="960"/>
        <v>0</v>
      </c>
      <c r="O6105" s="67">
        <f t="shared" si="961"/>
        <v>0.92329799999999995</v>
      </c>
      <c r="P6105" s="81">
        <f t="shared" si="962"/>
        <v>0.5158011219491041</v>
      </c>
      <c r="Q6105" s="81">
        <f t="shared" si="963"/>
        <v>0.5158011219491041</v>
      </c>
      <c r="S6105" s="1">
        <f t="shared" si="967"/>
        <v>1</v>
      </c>
      <c r="T6105" s="1" t="str">
        <f t="shared" si="968"/>
        <v>Peak</v>
      </c>
    </row>
    <row r="6106" spans="1:20" x14ac:dyDescent="0.25">
      <c r="A6106" s="85">
        <v>45180.624999985492</v>
      </c>
      <c r="B6106" s="1">
        <v>9</v>
      </c>
      <c r="C6106" s="1">
        <v>11</v>
      </c>
      <c r="D6106" s="1">
        <v>16</v>
      </c>
      <c r="E6106" s="1" t="str">
        <f t="shared" si="964"/>
        <v>Summer</v>
      </c>
      <c r="F6106" s="78">
        <v>0.78580000000000005</v>
      </c>
      <c r="G6106" s="79">
        <f t="shared" si="965"/>
        <v>1.4950344923685961</v>
      </c>
      <c r="J6106" s="78">
        <v>0.14795700000000001</v>
      </c>
      <c r="K6106" s="80">
        <f t="shared" si="966"/>
        <v>0.14795700000000001</v>
      </c>
      <c r="L6106" s="68" t="str">
        <f t="shared" si="959"/>
        <v>Normal</v>
      </c>
      <c r="N6106" s="67">
        <f t="shared" si="960"/>
        <v>0</v>
      </c>
      <c r="O6106" s="67">
        <f t="shared" si="961"/>
        <v>0.14795700000000001</v>
      </c>
      <c r="P6106" s="81">
        <f t="shared" si="962"/>
        <v>1.3470774923685962</v>
      </c>
      <c r="Q6106" s="81">
        <f t="shared" si="963"/>
        <v>1.3470774923685962</v>
      </c>
      <c r="S6106" s="1">
        <f t="shared" si="967"/>
        <v>1</v>
      </c>
      <c r="T6106" s="1" t="str">
        <f t="shared" si="968"/>
        <v>Peak</v>
      </c>
    </row>
    <row r="6107" spans="1:20" x14ac:dyDescent="0.25">
      <c r="A6107" s="85">
        <v>45180.666666652156</v>
      </c>
      <c r="B6107" s="1">
        <v>9</v>
      </c>
      <c r="C6107" s="1">
        <v>11</v>
      </c>
      <c r="D6107" s="1">
        <v>17</v>
      </c>
      <c r="E6107" s="1" t="str">
        <f t="shared" si="964"/>
        <v>Summer</v>
      </c>
      <c r="F6107" s="78">
        <v>0.84599999999999997</v>
      </c>
      <c r="G6107" s="79">
        <f t="shared" si="965"/>
        <v>1.6095688222751747</v>
      </c>
      <c r="J6107" s="78">
        <v>0.34584300000000001</v>
      </c>
      <c r="K6107" s="80">
        <f t="shared" si="966"/>
        <v>0.34584300000000001</v>
      </c>
      <c r="L6107" s="68" t="str">
        <f t="shared" si="959"/>
        <v>Normal</v>
      </c>
      <c r="N6107" s="67">
        <f t="shared" si="960"/>
        <v>0</v>
      </c>
      <c r="O6107" s="67">
        <f t="shared" si="961"/>
        <v>0.34584300000000001</v>
      </c>
      <c r="P6107" s="81">
        <f t="shared" si="962"/>
        <v>1.2637258222751746</v>
      </c>
      <c r="Q6107" s="81">
        <f t="shared" si="963"/>
        <v>1.2637258222751746</v>
      </c>
      <c r="S6107" s="1">
        <f t="shared" si="967"/>
        <v>1</v>
      </c>
      <c r="T6107" s="1" t="str">
        <f t="shared" si="968"/>
        <v>Peak</v>
      </c>
    </row>
    <row r="6108" spans="1:20" x14ac:dyDescent="0.25">
      <c r="A6108" s="85">
        <v>45180.70833331882</v>
      </c>
      <c r="B6108" s="1">
        <v>9</v>
      </c>
      <c r="C6108" s="1">
        <v>11</v>
      </c>
      <c r="D6108" s="1">
        <v>18</v>
      </c>
      <c r="E6108" s="1" t="str">
        <f t="shared" si="964"/>
        <v>Summer</v>
      </c>
      <c r="F6108" s="78">
        <v>0.91890000000000005</v>
      </c>
      <c r="G6108" s="79">
        <f t="shared" si="965"/>
        <v>1.7482657101520782</v>
      </c>
      <c r="J6108" s="78">
        <v>6.3274999999999998E-2</v>
      </c>
      <c r="K6108" s="80">
        <f t="shared" si="966"/>
        <v>6.3274999999999998E-2</v>
      </c>
      <c r="L6108" s="68" t="str">
        <f t="shared" si="959"/>
        <v>Normal</v>
      </c>
      <c r="N6108" s="67">
        <f t="shared" si="960"/>
        <v>0</v>
      </c>
      <c r="O6108" s="67">
        <f t="shared" si="961"/>
        <v>6.3274999999999998E-2</v>
      </c>
      <c r="P6108" s="81">
        <f t="shared" si="962"/>
        <v>1.6849907101520782</v>
      </c>
      <c r="Q6108" s="81">
        <f t="shared" si="963"/>
        <v>1.6849907101520782</v>
      </c>
      <c r="S6108" s="1">
        <f t="shared" si="967"/>
        <v>1</v>
      </c>
      <c r="T6108" s="1" t="str">
        <f t="shared" si="968"/>
        <v>Peak</v>
      </c>
    </row>
    <row r="6109" spans="1:20" x14ac:dyDescent="0.25">
      <c r="A6109" s="85">
        <v>45180.749999985484</v>
      </c>
      <c r="B6109" s="1">
        <v>9</v>
      </c>
      <c r="C6109" s="1">
        <v>11</v>
      </c>
      <c r="D6109" s="1">
        <v>19</v>
      </c>
      <c r="E6109" s="1" t="str">
        <f t="shared" si="964"/>
        <v>Summer</v>
      </c>
      <c r="F6109" s="78">
        <v>0.96460000000000001</v>
      </c>
      <c r="G6109" s="79">
        <f t="shared" si="965"/>
        <v>1.835212867572853</v>
      </c>
      <c r="J6109" s="78">
        <v>0</v>
      </c>
      <c r="K6109" s="80">
        <f t="shared" si="966"/>
        <v>0</v>
      </c>
      <c r="L6109" s="68" t="str">
        <f t="shared" si="959"/>
        <v>Normal</v>
      </c>
      <c r="N6109" s="67">
        <f t="shared" si="960"/>
        <v>0</v>
      </c>
      <c r="O6109" s="67">
        <f t="shared" si="961"/>
        <v>0</v>
      </c>
      <c r="P6109" s="81">
        <f t="shared" si="962"/>
        <v>1.835212867572853</v>
      </c>
      <c r="Q6109" s="81">
        <f t="shared" si="963"/>
        <v>1.835212867572853</v>
      </c>
      <c r="S6109" s="1">
        <f t="shared" si="967"/>
        <v>1</v>
      </c>
      <c r="T6109" s="1" t="str">
        <f t="shared" si="968"/>
        <v>Peak</v>
      </c>
    </row>
    <row r="6110" spans="1:20" x14ac:dyDescent="0.25">
      <c r="A6110" s="85">
        <v>45180.791666652149</v>
      </c>
      <c r="B6110" s="1">
        <v>9</v>
      </c>
      <c r="C6110" s="1">
        <v>11</v>
      </c>
      <c r="D6110" s="1">
        <v>20</v>
      </c>
      <c r="E6110" s="1" t="str">
        <f t="shared" si="964"/>
        <v>Summer</v>
      </c>
      <c r="F6110" s="78">
        <v>0.99729999999999996</v>
      </c>
      <c r="G6110" s="79">
        <f t="shared" si="965"/>
        <v>1.8974266979373897</v>
      </c>
      <c r="J6110" s="78">
        <v>0</v>
      </c>
      <c r="K6110" s="80">
        <f t="shared" si="966"/>
        <v>0</v>
      </c>
      <c r="L6110" s="68" t="str">
        <f t="shared" si="959"/>
        <v>Normal</v>
      </c>
      <c r="N6110" s="67">
        <f t="shared" si="960"/>
        <v>0</v>
      </c>
      <c r="O6110" s="67">
        <f t="shared" si="961"/>
        <v>0</v>
      </c>
      <c r="P6110" s="81">
        <f t="shared" si="962"/>
        <v>1.8974266979373897</v>
      </c>
      <c r="Q6110" s="81">
        <f t="shared" si="963"/>
        <v>1.8974266979373897</v>
      </c>
      <c r="S6110" s="1">
        <f t="shared" si="967"/>
        <v>1</v>
      </c>
      <c r="T6110" s="1" t="str">
        <f t="shared" si="968"/>
        <v>Peak</v>
      </c>
    </row>
    <row r="6111" spans="1:20" x14ac:dyDescent="0.25">
      <c r="A6111" s="85">
        <v>45180.833333318813</v>
      </c>
      <c r="B6111" s="1">
        <v>9</v>
      </c>
      <c r="C6111" s="1">
        <v>11</v>
      </c>
      <c r="D6111" s="1">
        <v>21</v>
      </c>
      <c r="E6111" s="1" t="str">
        <f t="shared" si="964"/>
        <v>Summer</v>
      </c>
      <c r="F6111" s="78">
        <v>0.99339999999999995</v>
      </c>
      <c r="G6111" s="79">
        <f t="shared" si="965"/>
        <v>1.8900066998205183</v>
      </c>
      <c r="J6111" s="78">
        <v>0</v>
      </c>
      <c r="K6111" s="80">
        <f t="shared" si="966"/>
        <v>0</v>
      </c>
      <c r="L6111" s="68" t="str">
        <f t="shared" si="959"/>
        <v>Normal</v>
      </c>
      <c r="N6111" s="67">
        <f t="shared" si="960"/>
        <v>0</v>
      </c>
      <c r="O6111" s="67">
        <f t="shared" si="961"/>
        <v>0</v>
      </c>
      <c r="P6111" s="81">
        <f t="shared" si="962"/>
        <v>1.8900066998205183</v>
      </c>
      <c r="Q6111" s="81">
        <f t="shared" si="963"/>
        <v>1.8900066998205183</v>
      </c>
      <c r="S6111" s="1">
        <f t="shared" si="967"/>
        <v>1</v>
      </c>
      <c r="T6111" s="1" t="str">
        <f t="shared" si="968"/>
        <v>Peak</v>
      </c>
    </row>
    <row r="6112" spans="1:20" x14ac:dyDescent="0.25">
      <c r="A6112" s="85">
        <v>45180.874999985477</v>
      </c>
      <c r="B6112" s="1">
        <v>9</v>
      </c>
      <c r="C6112" s="1">
        <v>11</v>
      </c>
      <c r="D6112" s="1">
        <v>22</v>
      </c>
      <c r="E6112" s="1" t="str">
        <f t="shared" si="964"/>
        <v>Summer</v>
      </c>
      <c r="F6112" s="78">
        <v>0.93840000000000001</v>
      </c>
      <c r="G6112" s="79">
        <f t="shared" si="965"/>
        <v>1.785365700736435</v>
      </c>
      <c r="J6112" s="78">
        <v>0</v>
      </c>
      <c r="K6112" s="80">
        <f t="shared" si="966"/>
        <v>0</v>
      </c>
      <c r="L6112" s="68" t="str">
        <f t="shared" si="959"/>
        <v>Normal</v>
      </c>
      <c r="N6112" s="67">
        <f t="shared" si="960"/>
        <v>0</v>
      </c>
      <c r="O6112" s="67">
        <f t="shared" si="961"/>
        <v>0</v>
      </c>
      <c r="P6112" s="81">
        <f t="shared" si="962"/>
        <v>1.785365700736435</v>
      </c>
      <c r="Q6112" s="81">
        <f t="shared" si="963"/>
        <v>1.785365700736435</v>
      </c>
      <c r="S6112" s="1">
        <f t="shared" si="967"/>
        <v>1</v>
      </c>
      <c r="T6112" s="1" t="str">
        <f t="shared" si="968"/>
        <v>Off-Peak</v>
      </c>
    </row>
    <row r="6113" spans="1:20" x14ac:dyDescent="0.25">
      <c r="A6113" s="85">
        <v>45180.916666652141</v>
      </c>
      <c r="B6113" s="1">
        <v>9</v>
      </c>
      <c r="C6113" s="1">
        <v>11</v>
      </c>
      <c r="D6113" s="1">
        <v>23</v>
      </c>
      <c r="E6113" s="1" t="str">
        <f t="shared" si="964"/>
        <v>Summer</v>
      </c>
      <c r="F6113" s="78">
        <v>0.84440000000000004</v>
      </c>
      <c r="G6113" s="79">
        <f t="shared" si="965"/>
        <v>1.6065247204836377</v>
      </c>
      <c r="J6113" s="78">
        <v>0</v>
      </c>
      <c r="K6113" s="80">
        <f t="shared" si="966"/>
        <v>0</v>
      </c>
      <c r="L6113" s="68" t="str">
        <f t="shared" si="959"/>
        <v>Normal</v>
      </c>
      <c r="N6113" s="67">
        <f t="shared" si="960"/>
        <v>0</v>
      </c>
      <c r="O6113" s="67">
        <f t="shared" si="961"/>
        <v>0</v>
      </c>
      <c r="P6113" s="81">
        <f t="shared" si="962"/>
        <v>1.6065247204836377</v>
      </c>
      <c r="Q6113" s="81">
        <f t="shared" si="963"/>
        <v>1.6065247204836377</v>
      </c>
      <c r="S6113" s="1">
        <f t="shared" si="967"/>
        <v>1</v>
      </c>
      <c r="T6113" s="1" t="str">
        <f t="shared" si="968"/>
        <v>Off-Peak</v>
      </c>
    </row>
    <row r="6114" spans="1:20" x14ac:dyDescent="0.25">
      <c r="A6114" s="85">
        <v>45180.958333318806</v>
      </c>
      <c r="B6114" s="1">
        <v>9</v>
      </c>
      <c r="C6114" s="1">
        <v>12</v>
      </c>
      <c r="D6114" s="1">
        <v>0</v>
      </c>
      <c r="E6114" s="1" t="str">
        <f t="shared" si="964"/>
        <v>Summer</v>
      </c>
      <c r="F6114" s="78">
        <v>0.73799999999999999</v>
      </c>
      <c r="G6114" s="79">
        <f t="shared" si="965"/>
        <v>1.4040919513464289</v>
      </c>
      <c r="J6114" s="78">
        <v>0</v>
      </c>
      <c r="K6114" s="80">
        <f t="shared" si="966"/>
        <v>0</v>
      </c>
      <c r="L6114" s="68" t="str">
        <f t="shared" si="959"/>
        <v>Normal</v>
      </c>
      <c r="N6114" s="67">
        <f t="shared" si="960"/>
        <v>0</v>
      </c>
      <c r="O6114" s="67">
        <f t="shared" si="961"/>
        <v>0</v>
      </c>
      <c r="P6114" s="81">
        <f t="shared" si="962"/>
        <v>1.4040919513464289</v>
      </c>
      <c r="Q6114" s="81">
        <f t="shared" si="963"/>
        <v>1.4040919513464289</v>
      </c>
      <c r="S6114" s="1">
        <f t="shared" si="967"/>
        <v>1</v>
      </c>
      <c r="T6114" s="1" t="str">
        <f t="shared" si="968"/>
        <v>Off-Peak</v>
      </c>
    </row>
    <row r="6115" spans="1:20" x14ac:dyDescent="0.25">
      <c r="A6115" s="85">
        <v>45180.99999998547</v>
      </c>
      <c r="B6115" s="1">
        <v>9</v>
      </c>
      <c r="C6115" s="1">
        <v>12</v>
      </c>
      <c r="D6115" s="1">
        <v>1</v>
      </c>
      <c r="E6115" s="1" t="str">
        <f t="shared" si="964"/>
        <v>Summer</v>
      </c>
      <c r="F6115" s="78">
        <v>0.66500000000000004</v>
      </c>
      <c r="G6115" s="79">
        <f t="shared" si="965"/>
        <v>1.2652048071075546</v>
      </c>
      <c r="J6115" s="78">
        <v>0</v>
      </c>
      <c r="K6115" s="80">
        <f t="shared" si="966"/>
        <v>0</v>
      </c>
      <c r="L6115" s="68" t="str">
        <f t="shared" si="959"/>
        <v>Normal</v>
      </c>
      <c r="N6115" s="67">
        <f t="shared" si="960"/>
        <v>0</v>
      </c>
      <c r="O6115" s="67">
        <f t="shared" si="961"/>
        <v>0</v>
      </c>
      <c r="P6115" s="81">
        <f t="shared" si="962"/>
        <v>1.2652048071075546</v>
      </c>
      <c r="Q6115" s="81">
        <f t="shared" si="963"/>
        <v>1.2652048071075546</v>
      </c>
      <c r="S6115" s="1">
        <f t="shared" si="967"/>
        <v>2</v>
      </c>
      <c r="T6115" s="1" t="str">
        <f t="shared" si="968"/>
        <v>Off-Peak</v>
      </c>
    </row>
    <row r="6116" spans="1:20" x14ac:dyDescent="0.25">
      <c r="A6116" s="85">
        <v>45181.041666652134</v>
      </c>
      <c r="B6116" s="1">
        <v>9</v>
      </c>
      <c r="C6116" s="1">
        <v>12</v>
      </c>
      <c r="D6116" s="1">
        <v>2</v>
      </c>
      <c r="E6116" s="1" t="str">
        <f t="shared" si="964"/>
        <v>Summer</v>
      </c>
      <c r="F6116" s="78">
        <v>0.61670000000000003</v>
      </c>
      <c r="G6116" s="79">
        <f t="shared" si="965"/>
        <v>1.1733109842755323</v>
      </c>
      <c r="J6116" s="78">
        <v>0</v>
      </c>
      <c r="K6116" s="80">
        <f t="shared" si="966"/>
        <v>0</v>
      </c>
      <c r="L6116" s="68" t="str">
        <f t="shared" si="959"/>
        <v>Normal</v>
      </c>
      <c r="N6116" s="67">
        <f t="shared" si="960"/>
        <v>0</v>
      </c>
      <c r="O6116" s="67">
        <f t="shared" si="961"/>
        <v>0</v>
      </c>
      <c r="P6116" s="81">
        <f t="shared" si="962"/>
        <v>1.1733109842755323</v>
      </c>
      <c r="Q6116" s="81">
        <f t="shared" si="963"/>
        <v>1.1733109842755323</v>
      </c>
      <c r="S6116" s="1">
        <f t="shared" si="967"/>
        <v>2</v>
      </c>
      <c r="T6116" s="1" t="str">
        <f t="shared" si="968"/>
        <v>Off-Peak</v>
      </c>
    </row>
    <row r="6117" spans="1:20" x14ac:dyDescent="0.25">
      <c r="A6117" s="85">
        <v>45181.083333318798</v>
      </c>
      <c r="B6117" s="1">
        <v>9</v>
      </c>
      <c r="C6117" s="1">
        <v>12</v>
      </c>
      <c r="D6117" s="1">
        <v>3</v>
      </c>
      <c r="E6117" s="1" t="str">
        <f t="shared" si="964"/>
        <v>Summer</v>
      </c>
      <c r="F6117" s="78">
        <v>0.58699999999999997</v>
      </c>
      <c r="G6117" s="79">
        <f t="shared" si="965"/>
        <v>1.1168048447701271</v>
      </c>
      <c r="J6117" s="78">
        <v>0</v>
      </c>
      <c r="K6117" s="80">
        <f t="shared" si="966"/>
        <v>0</v>
      </c>
      <c r="L6117" s="68" t="str">
        <f t="shared" si="959"/>
        <v>Normal</v>
      </c>
      <c r="N6117" s="67">
        <f t="shared" si="960"/>
        <v>0</v>
      </c>
      <c r="O6117" s="67">
        <f t="shared" si="961"/>
        <v>0</v>
      </c>
      <c r="P6117" s="81">
        <f t="shared" si="962"/>
        <v>1.1168048447701271</v>
      </c>
      <c r="Q6117" s="81">
        <f t="shared" si="963"/>
        <v>1.1168048447701271</v>
      </c>
      <c r="S6117" s="1">
        <f t="shared" si="967"/>
        <v>2</v>
      </c>
      <c r="T6117" s="1" t="str">
        <f t="shared" si="968"/>
        <v>Off-Peak</v>
      </c>
    </row>
    <row r="6118" spans="1:20" x14ac:dyDescent="0.25">
      <c r="A6118" s="85">
        <v>45181.124999985463</v>
      </c>
      <c r="B6118" s="1">
        <v>9</v>
      </c>
      <c r="C6118" s="1">
        <v>12</v>
      </c>
      <c r="D6118" s="1">
        <v>4</v>
      </c>
      <c r="E6118" s="1" t="str">
        <f t="shared" si="964"/>
        <v>Summer</v>
      </c>
      <c r="F6118" s="78">
        <v>0.56910000000000005</v>
      </c>
      <c r="G6118" s="79">
        <f t="shared" si="965"/>
        <v>1.0827489559773074</v>
      </c>
      <c r="J6118" s="78">
        <v>0</v>
      </c>
      <c r="K6118" s="80">
        <f t="shared" si="966"/>
        <v>0</v>
      </c>
      <c r="L6118" s="68" t="str">
        <f t="shared" si="959"/>
        <v>Normal</v>
      </c>
      <c r="N6118" s="67">
        <f t="shared" si="960"/>
        <v>0</v>
      </c>
      <c r="O6118" s="67">
        <f t="shared" si="961"/>
        <v>0</v>
      </c>
      <c r="P6118" s="81">
        <f t="shared" si="962"/>
        <v>1.0827489559773074</v>
      </c>
      <c r="Q6118" s="81">
        <f t="shared" si="963"/>
        <v>1.0827489559773074</v>
      </c>
      <c r="S6118" s="1">
        <f t="shared" si="967"/>
        <v>2</v>
      </c>
      <c r="T6118" s="1" t="str">
        <f t="shared" si="968"/>
        <v>Off-Peak</v>
      </c>
    </row>
    <row r="6119" spans="1:20" x14ac:dyDescent="0.25">
      <c r="A6119" s="85">
        <v>45181.166666652127</v>
      </c>
      <c r="B6119" s="1">
        <v>9</v>
      </c>
      <c r="C6119" s="1">
        <v>12</v>
      </c>
      <c r="D6119" s="1">
        <v>5</v>
      </c>
      <c r="E6119" s="1" t="str">
        <f t="shared" si="964"/>
        <v>Summer</v>
      </c>
      <c r="F6119" s="78">
        <v>0.56479999999999997</v>
      </c>
      <c r="G6119" s="79">
        <f t="shared" si="965"/>
        <v>1.0745679324125517</v>
      </c>
      <c r="J6119" s="78">
        <v>0</v>
      </c>
      <c r="K6119" s="80">
        <f t="shared" si="966"/>
        <v>0</v>
      </c>
      <c r="L6119" s="68" t="str">
        <f t="shared" si="959"/>
        <v>Normal</v>
      </c>
      <c r="N6119" s="67">
        <f t="shared" si="960"/>
        <v>0</v>
      </c>
      <c r="O6119" s="67">
        <f t="shared" si="961"/>
        <v>0</v>
      </c>
      <c r="P6119" s="81">
        <f t="shared" si="962"/>
        <v>1.0745679324125517</v>
      </c>
      <c r="Q6119" s="81">
        <f t="shared" si="963"/>
        <v>1.0745679324125517</v>
      </c>
      <c r="S6119" s="1">
        <f t="shared" si="967"/>
        <v>2</v>
      </c>
      <c r="T6119" s="1" t="str">
        <f t="shared" si="968"/>
        <v>Off-Peak</v>
      </c>
    </row>
    <row r="6120" spans="1:20" x14ac:dyDescent="0.25">
      <c r="A6120" s="85">
        <v>45181.208333318791</v>
      </c>
      <c r="B6120" s="1">
        <v>9</v>
      </c>
      <c r="C6120" s="1">
        <v>12</v>
      </c>
      <c r="D6120" s="1">
        <v>6</v>
      </c>
      <c r="E6120" s="1" t="str">
        <f t="shared" si="964"/>
        <v>Summer</v>
      </c>
      <c r="F6120" s="78">
        <v>0.58420000000000005</v>
      </c>
      <c r="G6120" s="79">
        <f t="shared" si="965"/>
        <v>1.1114776666349375</v>
      </c>
      <c r="J6120" s="78">
        <v>0</v>
      </c>
      <c r="K6120" s="80">
        <f t="shared" si="966"/>
        <v>0</v>
      </c>
      <c r="L6120" s="68" t="str">
        <f t="shared" si="959"/>
        <v>Normal</v>
      </c>
      <c r="N6120" s="67">
        <f t="shared" si="960"/>
        <v>0</v>
      </c>
      <c r="O6120" s="67">
        <f t="shared" si="961"/>
        <v>0</v>
      </c>
      <c r="P6120" s="81">
        <f t="shared" si="962"/>
        <v>1.1114776666349375</v>
      </c>
      <c r="Q6120" s="81">
        <f t="shared" si="963"/>
        <v>1.1114776666349375</v>
      </c>
      <c r="S6120" s="1">
        <f t="shared" si="967"/>
        <v>2</v>
      </c>
      <c r="T6120" s="1" t="str">
        <f t="shared" si="968"/>
        <v>Peak</v>
      </c>
    </row>
    <row r="6121" spans="1:20" x14ac:dyDescent="0.25">
      <c r="A6121" s="85">
        <v>45181.249999985455</v>
      </c>
      <c r="B6121" s="1">
        <v>9</v>
      </c>
      <c r="C6121" s="1">
        <v>12</v>
      </c>
      <c r="D6121" s="1">
        <v>7</v>
      </c>
      <c r="E6121" s="1" t="str">
        <f t="shared" si="964"/>
        <v>Summer</v>
      </c>
      <c r="F6121" s="78">
        <v>0.63090000000000002</v>
      </c>
      <c r="G6121" s="79">
        <f t="shared" si="965"/>
        <v>1.2003273876754228</v>
      </c>
      <c r="J6121" s="78">
        <v>0.26948300000000003</v>
      </c>
      <c r="K6121" s="80">
        <f t="shared" si="966"/>
        <v>0.26948300000000003</v>
      </c>
      <c r="L6121" s="68" t="str">
        <f t="shared" si="959"/>
        <v>Normal</v>
      </c>
      <c r="N6121" s="67">
        <f t="shared" si="960"/>
        <v>0</v>
      </c>
      <c r="O6121" s="67">
        <f t="shared" si="961"/>
        <v>0.26948300000000003</v>
      </c>
      <c r="P6121" s="81">
        <f t="shared" si="962"/>
        <v>0.93084438767542277</v>
      </c>
      <c r="Q6121" s="81">
        <f t="shared" si="963"/>
        <v>0.93084438767542277</v>
      </c>
      <c r="S6121" s="1">
        <f t="shared" si="967"/>
        <v>2</v>
      </c>
      <c r="T6121" s="1" t="str">
        <f t="shared" si="968"/>
        <v>Peak</v>
      </c>
    </row>
    <row r="6122" spans="1:20" x14ac:dyDescent="0.25">
      <c r="A6122" s="85">
        <v>45181.29166665212</v>
      </c>
      <c r="B6122" s="1">
        <v>9</v>
      </c>
      <c r="C6122" s="1">
        <v>12</v>
      </c>
      <c r="D6122" s="1">
        <v>8</v>
      </c>
      <c r="E6122" s="1" t="str">
        <f t="shared" si="964"/>
        <v>Summer</v>
      </c>
      <c r="F6122" s="78">
        <v>0.64759999999999995</v>
      </c>
      <c r="G6122" s="79">
        <f t="shared" si="965"/>
        <v>1.23210020012459</v>
      </c>
      <c r="J6122" s="78">
        <v>2.2401489999999997</v>
      </c>
      <c r="K6122" s="80">
        <f t="shared" si="966"/>
        <v>2.2401489999999997</v>
      </c>
      <c r="L6122" s="68" t="str">
        <f t="shared" si="959"/>
        <v>Normal</v>
      </c>
      <c r="N6122" s="67">
        <f t="shared" si="960"/>
        <v>1.0080487998754097</v>
      </c>
      <c r="O6122" s="67">
        <f t="shared" si="961"/>
        <v>1.23210020012459</v>
      </c>
      <c r="P6122" s="81">
        <f t="shared" si="962"/>
        <v>0</v>
      </c>
      <c r="Q6122" s="81">
        <f t="shared" si="963"/>
        <v>-1.0080487998754097</v>
      </c>
      <c r="S6122" s="1">
        <f t="shared" si="967"/>
        <v>2</v>
      </c>
      <c r="T6122" s="1" t="str">
        <f t="shared" si="968"/>
        <v>Peak</v>
      </c>
    </row>
    <row r="6123" spans="1:20" x14ac:dyDescent="0.25">
      <c r="A6123" s="85">
        <v>45181.333333318784</v>
      </c>
      <c r="B6123" s="1">
        <v>9</v>
      </c>
      <c r="C6123" s="1">
        <v>12</v>
      </c>
      <c r="D6123" s="1">
        <v>9</v>
      </c>
      <c r="E6123" s="1" t="str">
        <f t="shared" si="964"/>
        <v>Summer</v>
      </c>
      <c r="F6123" s="78">
        <v>0.63380000000000003</v>
      </c>
      <c r="G6123" s="79">
        <f t="shared" si="965"/>
        <v>1.2058448221725837</v>
      </c>
      <c r="J6123" s="78">
        <v>3.9044989999999999</v>
      </c>
      <c r="K6123" s="80">
        <f t="shared" si="966"/>
        <v>3.9044989999999999</v>
      </c>
      <c r="L6123" s="68" t="str">
        <f t="shared" si="959"/>
        <v>Normal</v>
      </c>
      <c r="N6123" s="67">
        <f t="shared" si="960"/>
        <v>2.6986541778274162</v>
      </c>
      <c r="O6123" s="67">
        <f t="shared" si="961"/>
        <v>1.2058448221725837</v>
      </c>
      <c r="P6123" s="81">
        <f t="shared" si="962"/>
        <v>0</v>
      </c>
      <c r="Q6123" s="81">
        <f t="shared" si="963"/>
        <v>-2.6986541778274162</v>
      </c>
      <c r="S6123" s="1">
        <f t="shared" si="967"/>
        <v>2</v>
      </c>
      <c r="T6123" s="1" t="str">
        <f t="shared" si="968"/>
        <v>Peak</v>
      </c>
    </row>
    <row r="6124" spans="1:20" x14ac:dyDescent="0.25">
      <c r="A6124" s="85">
        <v>45181.374999985448</v>
      </c>
      <c r="B6124" s="1">
        <v>9</v>
      </c>
      <c r="C6124" s="1">
        <v>12</v>
      </c>
      <c r="D6124" s="1">
        <v>10</v>
      </c>
      <c r="E6124" s="1" t="str">
        <f t="shared" si="964"/>
        <v>Summer</v>
      </c>
      <c r="F6124" s="78">
        <v>0.63400000000000001</v>
      </c>
      <c r="G6124" s="79">
        <f t="shared" si="965"/>
        <v>1.2062253348965257</v>
      </c>
      <c r="J6124" s="78">
        <v>5.2719550000000002</v>
      </c>
      <c r="K6124" s="80">
        <f t="shared" si="966"/>
        <v>5.2719550000000002</v>
      </c>
      <c r="L6124" s="68" t="str">
        <f t="shared" si="959"/>
        <v>Normal</v>
      </c>
      <c r="N6124" s="67">
        <f t="shared" si="960"/>
        <v>4.0657296651034747</v>
      </c>
      <c r="O6124" s="67">
        <f t="shared" si="961"/>
        <v>1.2062253348965255</v>
      </c>
      <c r="P6124" s="81">
        <f t="shared" si="962"/>
        <v>2.2204460492503131E-16</v>
      </c>
      <c r="Q6124" s="81">
        <f t="shared" si="963"/>
        <v>-4.0657296651034747</v>
      </c>
      <c r="S6124" s="1">
        <f t="shared" si="967"/>
        <v>2</v>
      </c>
      <c r="T6124" s="1" t="str">
        <f t="shared" si="968"/>
        <v>Peak</v>
      </c>
    </row>
    <row r="6125" spans="1:20" x14ac:dyDescent="0.25">
      <c r="A6125" s="85">
        <v>45181.416666652112</v>
      </c>
      <c r="B6125" s="1">
        <v>9</v>
      </c>
      <c r="C6125" s="1">
        <v>12</v>
      </c>
      <c r="D6125" s="1">
        <v>11</v>
      </c>
      <c r="E6125" s="1" t="str">
        <f t="shared" si="964"/>
        <v>Summer</v>
      </c>
      <c r="F6125" s="78">
        <v>0.64180000000000004</v>
      </c>
      <c r="G6125" s="79">
        <f t="shared" si="965"/>
        <v>1.2210653311302686</v>
      </c>
      <c r="J6125" s="78">
        <v>5.3103609999999994</v>
      </c>
      <c r="K6125" s="80">
        <f t="shared" si="966"/>
        <v>5.3103609999999994</v>
      </c>
      <c r="L6125" s="68" t="str">
        <f t="shared" si="959"/>
        <v>Normal</v>
      </c>
      <c r="N6125" s="67">
        <f t="shared" si="960"/>
        <v>4.0892956688697311</v>
      </c>
      <c r="O6125" s="67">
        <f t="shared" si="961"/>
        <v>1.2210653311302684</v>
      </c>
      <c r="P6125" s="81">
        <f t="shared" si="962"/>
        <v>2.2204460492503131E-16</v>
      </c>
      <c r="Q6125" s="81">
        <f t="shared" si="963"/>
        <v>-4.0892956688697311</v>
      </c>
      <c r="S6125" s="1">
        <f t="shared" si="967"/>
        <v>2</v>
      </c>
      <c r="T6125" s="1" t="str">
        <f t="shared" si="968"/>
        <v>Peak</v>
      </c>
    </row>
    <row r="6126" spans="1:20" x14ac:dyDescent="0.25">
      <c r="A6126" s="85">
        <v>45181.458333318777</v>
      </c>
      <c r="B6126" s="1">
        <v>9</v>
      </c>
      <c r="C6126" s="1">
        <v>12</v>
      </c>
      <c r="D6126" s="1">
        <v>12</v>
      </c>
      <c r="E6126" s="1" t="str">
        <f t="shared" si="964"/>
        <v>Summer</v>
      </c>
      <c r="F6126" s="78">
        <v>0.66290000000000004</v>
      </c>
      <c r="G6126" s="79">
        <f t="shared" si="965"/>
        <v>1.2612094235061624</v>
      </c>
      <c r="J6126" s="78">
        <v>6.5961080000000001</v>
      </c>
      <c r="K6126" s="80">
        <f t="shared" si="966"/>
        <v>6.5961080000000001</v>
      </c>
      <c r="L6126" s="68" t="str">
        <f t="shared" si="959"/>
        <v>Normal</v>
      </c>
      <c r="N6126" s="67">
        <f t="shared" si="960"/>
        <v>5.3348985764938375</v>
      </c>
      <c r="O6126" s="67">
        <f t="shared" si="961"/>
        <v>1.2612094235061626</v>
      </c>
      <c r="P6126" s="81">
        <f t="shared" si="962"/>
        <v>0</v>
      </c>
      <c r="Q6126" s="81">
        <f t="shared" si="963"/>
        <v>-5.3348985764938375</v>
      </c>
      <c r="S6126" s="1">
        <f t="shared" si="967"/>
        <v>2</v>
      </c>
      <c r="T6126" s="1" t="str">
        <f t="shared" si="968"/>
        <v>Peak</v>
      </c>
    </row>
    <row r="6127" spans="1:20" x14ac:dyDescent="0.25">
      <c r="A6127" s="85">
        <v>45181.499999985441</v>
      </c>
      <c r="B6127" s="1">
        <v>9</v>
      </c>
      <c r="C6127" s="1">
        <v>12</v>
      </c>
      <c r="D6127" s="1">
        <v>13</v>
      </c>
      <c r="E6127" s="1" t="str">
        <f t="shared" si="964"/>
        <v>Summer</v>
      </c>
      <c r="F6127" s="78">
        <v>0.69720000000000004</v>
      </c>
      <c r="G6127" s="79">
        <f t="shared" si="965"/>
        <v>1.3264673556622362</v>
      </c>
      <c r="J6127" s="78">
        <v>6.4685410000000001</v>
      </c>
      <c r="K6127" s="80">
        <f t="shared" si="966"/>
        <v>6.4685410000000001</v>
      </c>
      <c r="L6127" s="68" t="str">
        <f t="shared" si="959"/>
        <v>Normal</v>
      </c>
      <c r="N6127" s="67">
        <f t="shared" si="960"/>
        <v>5.1420736443377635</v>
      </c>
      <c r="O6127" s="67">
        <f t="shared" si="961"/>
        <v>1.3264673556622366</v>
      </c>
      <c r="P6127" s="81">
        <f t="shared" si="962"/>
        <v>0</v>
      </c>
      <c r="Q6127" s="81">
        <f t="shared" si="963"/>
        <v>-5.1420736443377635</v>
      </c>
      <c r="S6127" s="1">
        <f t="shared" si="967"/>
        <v>2</v>
      </c>
      <c r="T6127" s="1" t="str">
        <f t="shared" si="968"/>
        <v>Peak</v>
      </c>
    </row>
    <row r="6128" spans="1:20" x14ac:dyDescent="0.25">
      <c r="A6128" s="85">
        <v>45181.541666652105</v>
      </c>
      <c r="B6128" s="1">
        <v>9</v>
      </c>
      <c r="C6128" s="1">
        <v>12</v>
      </c>
      <c r="D6128" s="1">
        <v>14</v>
      </c>
      <c r="E6128" s="1" t="str">
        <f t="shared" si="964"/>
        <v>Summer</v>
      </c>
      <c r="F6128" s="78">
        <v>0.73780000000000001</v>
      </c>
      <c r="G6128" s="79">
        <f t="shared" si="965"/>
        <v>1.4037114386224869</v>
      </c>
      <c r="J6128" s="78">
        <v>5.8759420000000002</v>
      </c>
      <c r="K6128" s="80">
        <f t="shared" si="966"/>
        <v>5.8759420000000002</v>
      </c>
      <c r="L6128" s="68" t="str">
        <f t="shared" si="959"/>
        <v>Normal</v>
      </c>
      <c r="N6128" s="67">
        <f t="shared" si="960"/>
        <v>4.4722305613775131</v>
      </c>
      <c r="O6128" s="67">
        <f t="shared" si="961"/>
        <v>1.4037114386224872</v>
      </c>
      <c r="P6128" s="81">
        <f t="shared" si="962"/>
        <v>0</v>
      </c>
      <c r="Q6128" s="81">
        <f t="shared" si="963"/>
        <v>-4.4722305613775131</v>
      </c>
      <c r="S6128" s="1">
        <f t="shared" si="967"/>
        <v>2</v>
      </c>
      <c r="T6128" s="1" t="str">
        <f t="shared" si="968"/>
        <v>Peak</v>
      </c>
    </row>
    <row r="6129" spans="1:20" x14ac:dyDescent="0.25">
      <c r="A6129" s="85">
        <v>45181.583333318769</v>
      </c>
      <c r="B6129" s="1">
        <v>9</v>
      </c>
      <c r="C6129" s="1">
        <v>12</v>
      </c>
      <c r="D6129" s="1">
        <v>15</v>
      </c>
      <c r="E6129" s="1" t="str">
        <f t="shared" si="964"/>
        <v>Summer</v>
      </c>
      <c r="F6129" s="78">
        <v>0.78720000000000001</v>
      </c>
      <c r="G6129" s="79">
        <f t="shared" si="965"/>
        <v>1.4976980814361909</v>
      </c>
      <c r="J6129" s="78">
        <v>4.8867920000000007</v>
      </c>
      <c r="K6129" s="80">
        <f t="shared" si="966"/>
        <v>4.8867920000000007</v>
      </c>
      <c r="L6129" s="68" t="str">
        <f t="shared" si="959"/>
        <v>Normal</v>
      </c>
      <c r="N6129" s="67">
        <f t="shared" si="960"/>
        <v>3.3890939185638098</v>
      </c>
      <c r="O6129" s="67">
        <f t="shared" si="961"/>
        <v>1.4976980814361909</v>
      </c>
      <c r="P6129" s="81">
        <f t="shared" si="962"/>
        <v>0</v>
      </c>
      <c r="Q6129" s="81">
        <f t="shared" si="963"/>
        <v>-3.3890939185638098</v>
      </c>
      <c r="S6129" s="1">
        <f t="shared" si="967"/>
        <v>2</v>
      </c>
      <c r="T6129" s="1" t="str">
        <f t="shared" si="968"/>
        <v>Peak</v>
      </c>
    </row>
    <row r="6130" spans="1:20" x14ac:dyDescent="0.25">
      <c r="A6130" s="85">
        <v>45181.624999985434</v>
      </c>
      <c r="B6130" s="1">
        <v>9</v>
      </c>
      <c r="C6130" s="1">
        <v>12</v>
      </c>
      <c r="D6130" s="1">
        <v>16</v>
      </c>
      <c r="E6130" s="1" t="str">
        <f t="shared" si="964"/>
        <v>Summer</v>
      </c>
      <c r="F6130" s="78">
        <v>0.85880000000000001</v>
      </c>
      <c r="G6130" s="79">
        <f t="shared" si="965"/>
        <v>1.6339216366074705</v>
      </c>
      <c r="J6130" s="78">
        <v>3.5528180000000003</v>
      </c>
      <c r="K6130" s="80">
        <f t="shared" si="966"/>
        <v>3.5528180000000003</v>
      </c>
      <c r="L6130" s="68" t="str">
        <f t="shared" si="959"/>
        <v>Normal</v>
      </c>
      <c r="N6130" s="67">
        <f t="shared" si="960"/>
        <v>1.9188963633925298</v>
      </c>
      <c r="O6130" s="67">
        <f t="shared" si="961"/>
        <v>1.6339216366074705</v>
      </c>
      <c r="P6130" s="81">
        <f t="shared" si="962"/>
        <v>0</v>
      </c>
      <c r="Q6130" s="81">
        <f t="shared" si="963"/>
        <v>-1.9188963633925298</v>
      </c>
      <c r="S6130" s="1">
        <f t="shared" si="967"/>
        <v>2</v>
      </c>
      <c r="T6130" s="1" t="str">
        <f t="shared" si="968"/>
        <v>Peak</v>
      </c>
    </row>
    <row r="6131" spans="1:20" x14ac:dyDescent="0.25">
      <c r="A6131" s="85">
        <v>45181.666666652098</v>
      </c>
      <c r="B6131" s="1">
        <v>9</v>
      </c>
      <c r="C6131" s="1">
        <v>12</v>
      </c>
      <c r="D6131" s="1">
        <v>17</v>
      </c>
      <c r="E6131" s="1" t="str">
        <f t="shared" si="964"/>
        <v>Summer</v>
      </c>
      <c r="F6131" s="78">
        <v>0.93910000000000005</v>
      </c>
      <c r="G6131" s="79">
        <f t="shared" si="965"/>
        <v>1.7866974952702324</v>
      </c>
      <c r="J6131" s="78">
        <v>1.7942819999999999</v>
      </c>
      <c r="K6131" s="80">
        <f t="shared" si="966"/>
        <v>1.7942819999999999</v>
      </c>
      <c r="L6131" s="68" t="str">
        <f t="shared" si="959"/>
        <v>Normal</v>
      </c>
      <c r="N6131" s="67">
        <f t="shared" si="960"/>
        <v>7.5845047297675716E-3</v>
      </c>
      <c r="O6131" s="67">
        <f t="shared" si="961"/>
        <v>1.7866974952702324</v>
      </c>
      <c r="P6131" s="81">
        <f t="shared" si="962"/>
        <v>0</v>
      </c>
      <c r="Q6131" s="81">
        <f t="shared" si="963"/>
        <v>-7.5845047297675716E-3</v>
      </c>
      <c r="S6131" s="1">
        <f t="shared" si="967"/>
        <v>2</v>
      </c>
      <c r="T6131" s="1" t="str">
        <f t="shared" si="968"/>
        <v>Peak</v>
      </c>
    </row>
    <row r="6132" spans="1:20" x14ac:dyDescent="0.25">
      <c r="A6132" s="85">
        <v>45181.708333318762</v>
      </c>
      <c r="B6132" s="1">
        <v>9</v>
      </c>
      <c r="C6132" s="1">
        <v>12</v>
      </c>
      <c r="D6132" s="1">
        <v>18</v>
      </c>
      <c r="E6132" s="1" t="str">
        <f t="shared" si="964"/>
        <v>Summer</v>
      </c>
      <c r="F6132" s="78">
        <v>0.98640000000000005</v>
      </c>
      <c r="G6132" s="79">
        <f t="shared" si="965"/>
        <v>1.8766887544825441</v>
      </c>
      <c r="J6132" s="78">
        <v>0.241536</v>
      </c>
      <c r="K6132" s="80">
        <f t="shared" si="966"/>
        <v>0.241536</v>
      </c>
      <c r="L6132" s="68" t="str">
        <f t="shared" si="959"/>
        <v>Normal</v>
      </c>
      <c r="N6132" s="67">
        <f t="shared" si="960"/>
        <v>0</v>
      </c>
      <c r="O6132" s="67">
        <f t="shared" si="961"/>
        <v>0.241536</v>
      </c>
      <c r="P6132" s="81">
        <f t="shared" si="962"/>
        <v>1.6351527544825442</v>
      </c>
      <c r="Q6132" s="81">
        <f t="shared" si="963"/>
        <v>1.6351527544825442</v>
      </c>
      <c r="S6132" s="1">
        <f t="shared" si="967"/>
        <v>2</v>
      </c>
      <c r="T6132" s="1" t="str">
        <f t="shared" si="968"/>
        <v>Peak</v>
      </c>
    </row>
    <row r="6133" spans="1:20" x14ac:dyDescent="0.25">
      <c r="A6133" s="85">
        <v>45181.749999985426</v>
      </c>
      <c r="B6133" s="1">
        <v>9</v>
      </c>
      <c r="C6133" s="1">
        <v>12</v>
      </c>
      <c r="D6133" s="1">
        <v>19</v>
      </c>
      <c r="E6133" s="1" t="str">
        <f t="shared" si="964"/>
        <v>Summer</v>
      </c>
      <c r="F6133" s="78">
        <v>0.98060000000000003</v>
      </c>
      <c r="G6133" s="79">
        <f t="shared" si="965"/>
        <v>1.8656538854882225</v>
      </c>
      <c r="J6133" s="78">
        <v>0</v>
      </c>
      <c r="K6133" s="80">
        <f t="shared" si="966"/>
        <v>0</v>
      </c>
      <c r="L6133" s="68" t="str">
        <f t="shared" si="959"/>
        <v>Normal</v>
      </c>
      <c r="N6133" s="67">
        <f t="shared" si="960"/>
        <v>0</v>
      </c>
      <c r="O6133" s="67">
        <f t="shared" si="961"/>
        <v>0</v>
      </c>
      <c r="P6133" s="81">
        <f t="shared" si="962"/>
        <v>1.8656538854882225</v>
      </c>
      <c r="Q6133" s="81">
        <f t="shared" si="963"/>
        <v>1.8656538854882225</v>
      </c>
      <c r="S6133" s="1">
        <f t="shared" si="967"/>
        <v>2</v>
      </c>
      <c r="T6133" s="1" t="str">
        <f t="shared" si="968"/>
        <v>Peak</v>
      </c>
    </row>
    <row r="6134" spans="1:20" x14ac:dyDescent="0.25">
      <c r="A6134" s="85">
        <v>45181.79166665209</v>
      </c>
      <c r="B6134" s="1">
        <v>9</v>
      </c>
      <c r="C6134" s="1">
        <v>12</v>
      </c>
      <c r="D6134" s="1">
        <v>20</v>
      </c>
      <c r="E6134" s="1" t="str">
        <f t="shared" si="964"/>
        <v>Summer</v>
      </c>
      <c r="F6134" s="78">
        <v>0.99519999999999997</v>
      </c>
      <c r="G6134" s="79">
        <f t="shared" si="965"/>
        <v>1.8934313143359973</v>
      </c>
      <c r="J6134" s="78">
        <v>0</v>
      </c>
      <c r="K6134" s="80">
        <f t="shared" si="966"/>
        <v>0</v>
      </c>
      <c r="L6134" s="68" t="str">
        <f t="shared" si="959"/>
        <v>Normal</v>
      </c>
      <c r="N6134" s="67">
        <f t="shared" si="960"/>
        <v>0</v>
      </c>
      <c r="O6134" s="67">
        <f t="shared" si="961"/>
        <v>0</v>
      </c>
      <c r="P6134" s="81">
        <f t="shared" si="962"/>
        <v>1.8934313143359973</v>
      </c>
      <c r="Q6134" s="81">
        <f t="shared" si="963"/>
        <v>1.8934313143359973</v>
      </c>
      <c r="S6134" s="1">
        <f t="shared" si="967"/>
        <v>2</v>
      </c>
      <c r="T6134" s="1" t="str">
        <f t="shared" si="968"/>
        <v>Peak</v>
      </c>
    </row>
    <row r="6135" spans="1:20" x14ac:dyDescent="0.25">
      <c r="A6135" s="85">
        <v>45181.833333318755</v>
      </c>
      <c r="B6135" s="1">
        <v>9</v>
      </c>
      <c r="C6135" s="1">
        <v>12</v>
      </c>
      <c r="D6135" s="1">
        <v>21</v>
      </c>
      <c r="E6135" s="1" t="str">
        <f t="shared" si="964"/>
        <v>Summer</v>
      </c>
      <c r="F6135" s="78">
        <v>0.9919</v>
      </c>
      <c r="G6135" s="79">
        <f t="shared" si="965"/>
        <v>1.8871528543909524</v>
      </c>
      <c r="J6135" s="78">
        <v>0</v>
      </c>
      <c r="K6135" s="80">
        <f t="shared" si="966"/>
        <v>0</v>
      </c>
      <c r="L6135" s="68" t="str">
        <f t="shared" si="959"/>
        <v>Normal</v>
      </c>
      <c r="N6135" s="67">
        <f t="shared" si="960"/>
        <v>0</v>
      </c>
      <c r="O6135" s="67">
        <f t="shared" si="961"/>
        <v>0</v>
      </c>
      <c r="P6135" s="81">
        <f t="shared" si="962"/>
        <v>1.8871528543909524</v>
      </c>
      <c r="Q6135" s="81">
        <f t="shared" si="963"/>
        <v>1.8871528543909524</v>
      </c>
      <c r="S6135" s="1">
        <f t="shared" si="967"/>
        <v>2</v>
      </c>
      <c r="T6135" s="1" t="str">
        <f t="shared" si="968"/>
        <v>Peak</v>
      </c>
    </row>
    <row r="6136" spans="1:20" x14ac:dyDescent="0.25">
      <c r="A6136" s="85">
        <v>45181.874999985419</v>
      </c>
      <c r="B6136" s="1">
        <v>9</v>
      </c>
      <c r="C6136" s="1">
        <v>12</v>
      </c>
      <c r="D6136" s="1">
        <v>22</v>
      </c>
      <c r="E6136" s="1" t="str">
        <f t="shared" si="964"/>
        <v>Summer</v>
      </c>
      <c r="F6136" s="78">
        <v>0.93159999999999998</v>
      </c>
      <c r="G6136" s="79">
        <f t="shared" si="965"/>
        <v>1.7724282681224028</v>
      </c>
      <c r="J6136" s="78">
        <v>0</v>
      </c>
      <c r="K6136" s="80">
        <f t="shared" si="966"/>
        <v>0</v>
      </c>
      <c r="L6136" s="68" t="str">
        <f t="shared" si="959"/>
        <v>Normal</v>
      </c>
      <c r="N6136" s="67">
        <f t="shared" si="960"/>
        <v>0</v>
      </c>
      <c r="O6136" s="67">
        <f t="shared" si="961"/>
        <v>0</v>
      </c>
      <c r="P6136" s="81">
        <f t="shared" si="962"/>
        <v>1.7724282681224028</v>
      </c>
      <c r="Q6136" s="81">
        <f t="shared" si="963"/>
        <v>1.7724282681224028</v>
      </c>
      <c r="S6136" s="1">
        <f t="shared" si="967"/>
        <v>2</v>
      </c>
      <c r="T6136" s="1" t="str">
        <f t="shared" si="968"/>
        <v>Off-Peak</v>
      </c>
    </row>
    <row r="6137" spans="1:20" x14ac:dyDescent="0.25">
      <c r="A6137" s="85">
        <v>45181.916666652083</v>
      </c>
      <c r="B6137" s="1">
        <v>9</v>
      </c>
      <c r="C6137" s="1">
        <v>12</v>
      </c>
      <c r="D6137" s="1">
        <v>23</v>
      </c>
      <c r="E6137" s="1" t="str">
        <f t="shared" si="964"/>
        <v>Summer</v>
      </c>
      <c r="F6137" s="78">
        <v>0.82899999999999996</v>
      </c>
      <c r="G6137" s="79">
        <f t="shared" si="965"/>
        <v>1.5772252407400942</v>
      </c>
      <c r="J6137" s="78">
        <v>0</v>
      </c>
      <c r="K6137" s="80">
        <f t="shared" si="966"/>
        <v>0</v>
      </c>
      <c r="L6137" s="68" t="str">
        <f t="shared" si="959"/>
        <v>Normal</v>
      </c>
      <c r="N6137" s="67">
        <f t="shared" si="960"/>
        <v>0</v>
      </c>
      <c r="O6137" s="67">
        <f t="shared" si="961"/>
        <v>0</v>
      </c>
      <c r="P6137" s="81">
        <f t="shared" si="962"/>
        <v>1.5772252407400942</v>
      </c>
      <c r="Q6137" s="81">
        <f t="shared" si="963"/>
        <v>1.5772252407400942</v>
      </c>
      <c r="S6137" s="1">
        <f t="shared" si="967"/>
        <v>2</v>
      </c>
      <c r="T6137" s="1" t="str">
        <f t="shared" si="968"/>
        <v>Off-Peak</v>
      </c>
    </row>
    <row r="6138" spans="1:20" x14ac:dyDescent="0.25">
      <c r="A6138" s="85">
        <v>45181.958333318747</v>
      </c>
      <c r="B6138" s="1">
        <v>9</v>
      </c>
      <c r="C6138" s="1">
        <v>13</v>
      </c>
      <c r="D6138" s="1">
        <v>0</v>
      </c>
      <c r="E6138" s="1" t="str">
        <f t="shared" si="964"/>
        <v>Summer</v>
      </c>
      <c r="F6138" s="78">
        <v>0.71919999999999995</v>
      </c>
      <c r="G6138" s="79">
        <f t="shared" si="965"/>
        <v>1.3683237552958694</v>
      </c>
      <c r="J6138" s="78">
        <v>0</v>
      </c>
      <c r="K6138" s="80">
        <f t="shared" si="966"/>
        <v>0</v>
      </c>
      <c r="L6138" s="68" t="str">
        <f t="shared" si="959"/>
        <v>Normal</v>
      </c>
      <c r="N6138" s="67">
        <f t="shared" si="960"/>
        <v>0</v>
      </c>
      <c r="O6138" s="67">
        <f t="shared" si="961"/>
        <v>0</v>
      </c>
      <c r="P6138" s="81">
        <f t="shared" si="962"/>
        <v>1.3683237552958694</v>
      </c>
      <c r="Q6138" s="81">
        <f t="shared" si="963"/>
        <v>1.3683237552958694</v>
      </c>
      <c r="S6138" s="1">
        <f t="shared" si="967"/>
        <v>2</v>
      </c>
      <c r="T6138" s="1" t="str">
        <f t="shared" si="968"/>
        <v>Off-Peak</v>
      </c>
    </row>
    <row r="6139" spans="1:20" x14ac:dyDescent="0.25">
      <c r="A6139" s="85">
        <v>45181.999999985412</v>
      </c>
      <c r="B6139" s="1">
        <v>9</v>
      </c>
      <c r="C6139" s="1">
        <v>13</v>
      </c>
      <c r="D6139" s="1">
        <v>1</v>
      </c>
      <c r="E6139" s="1" t="str">
        <f t="shared" si="964"/>
        <v>Summer</v>
      </c>
      <c r="F6139" s="78">
        <v>0.64749999999999996</v>
      </c>
      <c r="G6139" s="79">
        <f t="shared" si="965"/>
        <v>1.2319099437626189</v>
      </c>
      <c r="J6139" s="78">
        <v>0</v>
      </c>
      <c r="K6139" s="80">
        <f t="shared" si="966"/>
        <v>0</v>
      </c>
      <c r="L6139" s="68" t="str">
        <f t="shared" si="959"/>
        <v>Normal</v>
      </c>
      <c r="N6139" s="67">
        <f t="shared" si="960"/>
        <v>0</v>
      </c>
      <c r="O6139" s="67">
        <f t="shared" si="961"/>
        <v>0</v>
      </c>
      <c r="P6139" s="81">
        <f t="shared" si="962"/>
        <v>1.2319099437626189</v>
      </c>
      <c r="Q6139" s="81">
        <f t="shared" si="963"/>
        <v>1.2319099437626189</v>
      </c>
      <c r="S6139" s="1">
        <f t="shared" si="967"/>
        <v>3</v>
      </c>
      <c r="T6139" s="1" t="str">
        <f t="shared" si="968"/>
        <v>Off-Peak</v>
      </c>
    </row>
    <row r="6140" spans="1:20" x14ac:dyDescent="0.25">
      <c r="A6140" s="85">
        <v>45182.041666652076</v>
      </c>
      <c r="B6140" s="1">
        <v>9</v>
      </c>
      <c r="C6140" s="1">
        <v>13</v>
      </c>
      <c r="D6140" s="1">
        <v>2</v>
      </c>
      <c r="E6140" s="1" t="str">
        <f t="shared" si="964"/>
        <v>Summer</v>
      </c>
      <c r="F6140" s="78">
        <v>0.60070000000000001</v>
      </c>
      <c r="G6140" s="79">
        <f t="shared" si="965"/>
        <v>1.1428699663601625</v>
      </c>
      <c r="J6140" s="78">
        <v>0</v>
      </c>
      <c r="K6140" s="80">
        <f t="shared" si="966"/>
        <v>0</v>
      </c>
      <c r="L6140" s="68" t="str">
        <f t="shared" si="959"/>
        <v>Normal</v>
      </c>
      <c r="N6140" s="67">
        <f t="shared" si="960"/>
        <v>0</v>
      </c>
      <c r="O6140" s="67">
        <f t="shared" si="961"/>
        <v>0</v>
      </c>
      <c r="P6140" s="81">
        <f t="shared" si="962"/>
        <v>1.1428699663601625</v>
      </c>
      <c r="Q6140" s="81">
        <f t="shared" si="963"/>
        <v>1.1428699663601625</v>
      </c>
      <c r="S6140" s="1">
        <f t="shared" si="967"/>
        <v>3</v>
      </c>
      <c r="T6140" s="1" t="str">
        <f t="shared" si="968"/>
        <v>Off-Peak</v>
      </c>
    </row>
    <row r="6141" spans="1:20" x14ac:dyDescent="0.25">
      <c r="A6141" s="85">
        <v>45182.08333331874</v>
      </c>
      <c r="B6141" s="1">
        <v>9</v>
      </c>
      <c r="C6141" s="1">
        <v>13</v>
      </c>
      <c r="D6141" s="1">
        <v>3</v>
      </c>
      <c r="E6141" s="1" t="str">
        <f t="shared" si="964"/>
        <v>Summer</v>
      </c>
      <c r="F6141" s="78">
        <v>0.5726</v>
      </c>
      <c r="G6141" s="79">
        <f t="shared" si="965"/>
        <v>1.0894079286462943</v>
      </c>
      <c r="J6141" s="78">
        <v>0</v>
      </c>
      <c r="K6141" s="80">
        <f t="shared" si="966"/>
        <v>0</v>
      </c>
      <c r="L6141" s="68" t="str">
        <f t="shared" si="959"/>
        <v>Normal</v>
      </c>
      <c r="N6141" s="67">
        <f t="shared" si="960"/>
        <v>0</v>
      </c>
      <c r="O6141" s="67">
        <f t="shared" si="961"/>
        <v>0</v>
      </c>
      <c r="P6141" s="81">
        <f t="shared" si="962"/>
        <v>1.0894079286462943</v>
      </c>
      <c r="Q6141" s="81">
        <f t="shared" si="963"/>
        <v>1.0894079286462943</v>
      </c>
      <c r="S6141" s="1">
        <f t="shared" si="967"/>
        <v>3</v>
      </c>
      <c r="T6141" s="1" t="str">
        <f t="shared" si="968"/>
        <v>Off-Peak</v>
      </c>
    </row>
    <row r="6142" spans="1:20" x14ac:dyDescent="0.25">
      <c r="A6142" s="85">
        <v>45182.124999985404</v>
      </c>
      <c r="B6142" s="1">
        <v>9</v>
      </c>
      <c r="C6142" s="1">
        <v>13</v>
      </c>
      <c r="D6142" s="1">
        <v>4</v>
      </c>
      <c r="E6142" s="1" t="str">
        <f t="shared" si="964"/>
        <v>Summer</v>
      </c>
      <c r="F6142" s="78">
        <v>0.55640000000000001</v>
      </c>
      <c r="G6142" s="79">
        <f t="shared" si="965"/>
        <v>1.0585863980069825</v>
      </c>
      <c r="J6142" s="78">
        <v>0</v>
      </c>
      <c r="K6142" s="80">
        <f t="shared" si="966"/>
        <v>0</v>
      </c>
      <c r="L6142" s="68" t="str">
        <f t="shared" si="959"/>
        <v>Normal</v>
      </c>
      <c r="N6142" s="67">
        <f t="shared" si="960"/>
        <v>0</v>
      </c>
      <c r="O6142" s="67">
        <f t="shared" si="961"/>
        <v>0</v>
      </c>
      <c r="P6142" s="81">
        <f t="shared" si="962"/>
        <v>1.0585863980069825</v>
      </c>
      <c r="Q6142" s="81">
        <f t="shared" si="963"/>
        <v>1.0585863980069825</v>
      </c>
      <c r="S6142" s="1">
        <f t="shared" si="967"/>
        <v>3</v>
      </c>
      <c r="T6142" s="1" t="str">
        <f t="shared" si="968"/>
        <v>Off-Peak</v>
      </c>
    </row>
    <row r="6143" spans="1:20" x14ac:dyDescent="0.25">
      <c r="A6143" s="85">
        <v>45182.166666652069</v>
      </c>
      <c r="B6143" s="1">
        <v>9</v>
      </c>
      <c r="C6143" s="1">
        <v>13</v>
      </c>
      <c r="D6143" s="1">
        <v>5</v>
      </c>
      <c r="E6143" s="1" t="str">
        <f t="shared" si="964"/>
        <v>Summer</v>
      </c>
      <c r="F6143" s="78">
        <v>0.55430000000000001</v>
      </c>
      <c r="G6143" s="79">
        <f t="shared" si="965"/>
        <v>1.0545910144055903</v>
      </c>
      <c r="J6143" s="78">
        <v>0</v>
      </c>
      <c r="K6143" s="80">
        <f t="shared" si="966"/>
        <v>0</v>
      </c>
      <c r="L6143" s="68" t="str">
        <f t="shared" si="959"/>
        <v>Normal</v>
      </c>
      <c r="N6143" s="67">
        <f t="shared" si="960"/>
        <v>0</v>
      </c>
      <c r="O6143" s="67">
        <f t="shared" si="961"/>
        <v>0</v>
      </c>
      <c r="P6143" s="81">
        <f t="shared" si="962"/>
        <v>1.0545910144055903</v>
      </c>
      <c r="Q6143" s="81">
        <f t="shared" si="963"/>
        <v>1.0545910144055903</v>
      </c>
      <c r="S6143" s="1">
        <f t="shared" si="967"/>
        <v>3</v>
      </c>
      <c r="T6143" s="1" t="str">
        <f t="shared" si="968"/>
        <v>Off-Peak</v>
      </c>
    </row>
    <row r="6144" spans="1:20" x14ac:dyDescent="0.25">
      <c r="A6144" s="85">
        <v>45182.208333318733</v>
      </c>
      <c r="B6144" s="1">
        <v>9</v>
      </c>
      <c r="C6144" s="1">
        <v>13</v>
      </c>
      <c r="D6144" s="1">
        <v>6</v>
      </c>
      <c r="E6144" s="1" t="str">
        <f t="shared" si="964"/>
        <v>Summer</v>
      </c>
      <c r="F6144" s="78">
        <v>0.57399999999999995</v>
      </c>
      <c r="G6144" s="79">
        <f t="shared" si="965"/>
        <v>1.0920715177138891</v>
      </c>
      <c r="J6144" s="78">
        <v>0</v>
      </c>
      <c r="K6144" s="80">
        <f t="shared" si="966"/>
        <v>0</v>
      </c>
      <c r="L6144" s="68" t="str">
        <f t="shared" si="959"/>
        <v>Normal</v>
      </c>
      <c r="N6144" s="67">
        <f t="shared" si="960"/>
        <v>0</v>
      </c>
      <c r="O6144" s="67">
        <f t="shared" si="961"/>
        <v>0</v>
      </c>
      <c r="P6144" s="81">
        <f t="shared" si="962"/>
        <v>1.0920715177138891</v>
      </c>
      <c r="Q6144" s="81">
        <f t="shared" si="963"/>
        <v>1.0920715177138891</v>
      </c>
      <c r="S6144" s="1">
        <f t="shared" si="967"/>
        <v>3</v>
      </c>
      <c r="T6144" s="1" t="str">
        <f t="shared" si="968"/>
        <v>Peak</v>
      </c>
    </row>
    <row r="6145" spans="1:20" x14ac:dyDescent="0.25">
      <c r="A6145" s="85">
        <v>45182.249999985397</v>
      </c>
      <c r="B6145" s="1">
        <v>9</v>
      </c>
      <c r="C6145" s="1">
        <v>13</v>
      </c>
      <c r="D6145" s="1">
        <v>7</v>
      </c>
      <c r="E6145" s="1" t="str">
        <f t="shared" si="964"/>
        <v>Summer</v>
      </c>
      <c r="F6145" s="78">
        <v>0.61899999999999999</v>
      </c>
      <c r="G6145" s="79">
        <f t="shared" si="965"/>
        <v>1.1776868806008667</v>
      </c>
      <c r="J6145" s="78">
        <v>0.82225800000000004</v>
      </c>
      <c r="K6145" s="80">
        <f t="shared" si="966"/>
        <v>0.82225800000000004</v>
      </c>
      <c r="L6145" s="68" t="str">
        <f t="shared" si="959"/>
        <v>Normal</v>
      </c>
      <c r="N6145" s="67">
        <f t="shared" si="960"/>
        <v>0</v>
      </c>
      <c r="O6145" s="67">
        <f t="shared" si="961"/>
        <v>0.82225800000000004</v>
      </c>
      <c r="P6145" s="81">
        <f t="shared" si="962"/>
        <v>0.35542888060086664</v>
      </c>
      <c r="Q6145" s="81">
        <f t="shared" si="963"/>
        <v>0.35542888060086664</v>
      </c>
      <c r="S6145" s="1">
        <f t="shared" si="967"/>
        <v>3</v>
      </c>
      <c r="T6145" s="1" t="str">
        <f t="shared" si="968"/>
        <v>Peak</v>
      </c>
    </row>
    <row r="6146" spans="1:20" x14ac:dyDescent="0.25">
      <c r="A6146" s="85">
        <v>45182.291666652061</v>
      </c>
      <c r="B6146" s="1">
        <v>9</v>
      </c>
      <c r="C6146" s="1">
        <v>13</v>
      </c>
      <c r="D6146" s="1">
        <v>8</v>
      </c>
      <c r="E6146" s="1" t="str">
        <f t="shared" si="964"/>
        <v>Summer</v>
      </c>
      <c r="F6146" s="78">
        <v>0.63480000000000003</v>
      </c>
      <c r="G6146" s="79">
        <f t="shared" si="965"/>
        <v>1.2077473857922942</v>
      </c>
      <c r="J6146" s="78">
        <v>2.5900379999999998</v>
      </c>
      <c r="K6146" s="80">
        <f t="shared" si="966"/>
        <v>2.5900379999999998</v>
      </c>
      <c r="L6146" s="68" t="str">
        <f t="shared" si="959"/>
        <v>Normal</v>
      </c>
      <c r="N6146" s="67">
        <f t="shared" si="960"/>
        <v>1.3822906142077056</v>
      </c>
      <c r="O6146" s="67">
        <f t="shared" si="961"/>
        <v>1.2077473857922942</v>
      </c>
      <c r="P6146" s="81">
        <f t="shared" si="962"/>
        <v>0</v>
      </c>
      <c r="Q6146" s="81">
        <f t="shared" si="963"/>
        <v>-1.3822906142077056</v>
      </c>
      <c r="S6146" s="1">
        <f t="shared" si="967"/>
        <v>3</v>
      </c>
      <c r="T6146" s="1" t="str">
        <f t="shared" si="968"/>
        <v>Peak</v>
      </c>
    </row>
    <row r="6147" spans="1:20" x14ac:dyDescent="0.25">
      <c r="A6147" s="85">
        <v>45182.333333318726</v>
      </c>
      <c r="B6147" s="1">
        <v>9</v>
      </c>
      <c r="C6147" s="1">
        <v>13</v>
      </c>
      <c r="D6147" s="1">
        <v>9</v>
      </c>
      <c r="E6147" s="1" t="str">
        <f t="shared" si="964"/>
        <v>Summer</v>
      </c>
      <c r="F6147" s="78">
        <v>0.62329999999999997</v>
      </c>
      <c r="G6147" s="79">
        <f t="shared" si="965"/>
        <v>1.1858679041656222</v>
      </c>
      <c r="J6147" s="78">
        <v>4.1129910000000001</v>
      </c>
      <c r="K6147" s="80">
        <f t="shared" si="966"/>
        <v>4.1129910000000001</v>
      </c>
      <c r="L6147" s="68" t="str">
        <f t="shared" si="959"/>
        <v>Normal</v>
      </c>
      <c r="N6147" s="67">
        <f t="shared" si="960"/>
        <v>2.9271230958343777</v>
      </c>
      <c r="O6147" s="67">
        <f t="shared" si="961"/>
        <v>1.1858679041656224</v>
      </c>
      <c r="P6147" s="81">
        <f t="shared" si="962"/>
        <v>0</v>
      </c>
      <c r="Q6147" s="81">
        <f t="shared" si="963"/>
        <v>-2.9271230958343777</v>
      </c>
      <c r="S6147" s="1">
        <f t="shared" si="967"/>
        <v>3</v>
      </c>
      <c r="T6147" s="1" t="str">
        <f t="shared" si="968"/>
        <v>Peak</v>
      </c>
    </row>
    <row r="6148" spans="1:20" x14ac:dyDescent="0.25">
      <c r="A6148" s="85">
        <v>45182.37499998539</v>
      </c>
      <c r="B6148" s="1">
        <v>9</v>
      </c>
      <c r="C6148" s="1">
        <v>13</v>
      </c>
      <c r="D6148" s="1">
        <v>10</v>
      </c>
      <c r="E6148" s="1" t="str">
        <f t="shared" si="964"/>
        <v>Summer</v>
      </c>
      <c r="F6148" s="78">
        <v>0.62350000000000005</v>
      </c>
      <c r="G6148" s="79">
        <f t="shared" si="965"/>
        <v>1.1862484168895644</v>
      </c>
      <c r="J6148" s="78">
        <v>5.2314579999999999</v>
      </c>
      <c r="K6148" s="80">
        <f t="shared" si="966"/>
        <v>5.2314579999999999</v>
      </c>
      <c r="L6148" s="68" t="str">
        <f t="shared" si="959"/>
        <v>Normal</v>
      </c>
      <c r="N6148" s="67">
        <f t="shared" si="960"/>
        <v>4.0452095831104353</v>
      </c>
      <c r="O6148" s="67">
        <f t="shared" si="961"/>
        <v>1.1862484168895646</v>
      </c>
      <c r="P6148" s="81">
        <f t="shared" si="962"/>
        <v>0</v>
      </c>
      <c r="Q6148" s="81">
        <f t="shared" si="963"/>
        <v>-4.0452095831104353</v>
      </c>
      <c r="S6148" s="1">
        <f t="shared" si="967"/>
        <v>3</v>
      </c>
      <c r="T6148" s="1" t="str">
        <f t="shared" si="968"/>
        <v>Peak</v>
      </c>
    </row>
    <row r="6149" spans="1:20" x14ac:dyDescent="0.25">
      <c r="A6149" s="85">
        <v>45182.416666652054</v>
      </c>
      <c r="B6149" s="1">
        <v>9</v>
      </c>
      <c r="C6149" s="1">
        <v>13</v>
      </c>
      <c r="D6149" s="1">
        <v>11</v>
      </c>
      <c r="E6149" s="1" t="str">
        <f t="shared" si="964"/>
        <v>Summer</v>
      </c>
      <c r="F6149" s="78">
        <v>0.63149999999999995</v>
      </c>
      <c r="G6149" s="79">
        <f t="shared" si="965"/>
        <v>1.2014689258472491</v>
      </c>
      <c r="J6149" s="78">
        <v>5.9407950000000005</v>
      </c>
      <c r="K6149" s="80">
        <f t="shared" si="966"/>
        <v>5.9407950000000005</v>
      </c>
      <c r="L6149" s="68" t="str">
        <f t="shared" si="959"/>
        <v>Normal</v>
      </c>
      <c r="N6149" s="67">
        <f t="shared" si="960"/>
        <v>4.7393260741527516</v>
      </c>
      <c r="O6149" s="67">
        <f t="shared" si="961"/>
        <v>1.2014689258472488</v>
      </c>
      <c r="P6149" s="81">
        <f t="shared" si="962"/>
        <v>2.2204460492503131E-16</v>
      </c>
      <c r="Q6149" s="81">
        <f t="shared" si="963"/>
        <v>-4.7393260741527516</v>
      </c>
      <c r="S6149" s="1">
        <f t="shared" si="967"/>
        <v>3</v>
      </c>
      <c r="T6149" s="1" t="str">
        <f t="shared" si="968"/>
        <v>Peak</v>
      </c>
    </row>
    <row r="6150" spans="1:20" x14ac:dyDescent="0.25">
      <c r="A6150" s="85">
        <v>45182.458333318718</v>
      </c>
      <c r="B6150" s="1">
        <v>9</v>
      </c>
      <c r="C6150" s="1">
        <v>13</v>
      </c>
      <c r="D6150" s="1">
        <v>12</v>
      </c>
      <c r="E6150" s="1" t="str">
        <f t="shared" si="964"/>
        <v>Summer</v>
      </c>
      <c r="F6150" s="78">
        <v>0.64859999999999995</v>
      </c>
      <c r="G6150" s="79">
        <f t="shared" si="965"/>
        <v>1.2340027637443005</v>
      </c>
      <c r="J6150" s="78">
        <v>6.2283980000000003</v>
      </c>
      <c r="K6150" s="80">
        <f t="shared" si="966"/>
        <v>6.2283980000000003</v>
      </c>
      <c r="L6150" s="68" t="str">
        <f t="shared" si="959"/>
        <v>Normal</v>
      </c>
      <c r="N6150" s="67">
        <f t="shared" si="960"/>
        <v>4.9943952362557003</v>
      </c>
      <c r="O6150" s="67">
        <f t="shared" si="961"/>
        <v>1.2340027637443001</v>
      </c>
      <c r="P6150" s="81">
        <f t="shared" si="962"/>
        <v>4.4408920985006262E-16</v>
      </c>
      <c r="Q6150" s="81">
        <f t="shared" si="963"/>
        <v>-4.9943952362557003</v>
      </c>
      <c r="S6150" s="1">
        <f t="shared" si="967"/>
        <v>3</v>
      </c>
      <c r="T6150" s="1" t="str">
        <f t="shared" si="968"/>
        <v>Peak</v>
      </c>
    </row>
    <row r="6151" spans="1:20" x14ac:dyDescent="0.25">
      <c r="A6151" s="85">
        <v>45182.499999985383</v>
      </c>
      <c r="B6151" s="1">
        <v>9</v>
      </c>
      <c r="C6151" s="1">
        <v>13</v>
      </c>
      <c r="D6151" s="1">
        <v>13</v>
      </c>
      <c r="E6151" s="1" t="str">
        <f t="shared" si="964"/>
        <v>Summer</v>
      </c>
      <c r="F6151" s="78">
        <v>0.67310000000000003</v>
      </c>
      <c r="G6151" s="79">
        <f t="shared" si="965"/>
        <v>1.2806155724272106</v>
      </c>
      <c r="J6151" s="78">
        <v>6.0825709999999997</v>
      </c>
      <c r="K6151" s="80">
        <f t="shared" si="966"/>
        <v>6.0825709999999997</v>
      </c>
      <c r="L6151" s="68" t="str">
        <f t="shared" si="959"/>
        <v>Normal</v>
      </c>
      <c r="N6151" s="67">
        <f t="shared" si="960"/>
        <v>4.8019554275727891</v>
      </c>
      <c r="O6151" s="67">
        <f t="shared" si="961"/>
        <v>1.2806155724272106</v>
      </c>
      <c r="P6151" s="81">
        <f t="shared" si="962"/>
        <v>0</v>
      </c>
      <c r="Q6151" s="81">
        <f t="shared" si="963"/>
        <v>-4.8019554275727891</v>
      </c>
      <c r="S6151" s="1">
        <f t="shared" si="967"/>
        <v>3</v>
      </c>
      <c r="T6151" s="1" t="str">
        <f t="shared" si="968"/>
        <v>Peak</v>
      </c>
    </row>
    <row r="6152" spans="1:20" x14ac:dyDescent="0.25">
      <c r="A6152" s="85">
        <v>45182.541666652047</v>
      </c>
      <c r="B6152" s="1">
        <v>9</v>
      </c>
      <c r="C6152" s="1">
        <v>13</v>
      </c>
      <c r="D6152" s="1">
        <v>14</v>
      </c>
      <c r="E6152" s="1" t="str">
        <f t="shared" si="964"/>
        <v>Summer</v>
      </c>
      <c r="F6152" s="78">
        <v>0.69850000000000001</v>
      </c>
      <c r="G6152" s="79">
        <f t="shared" si="965"/>
        <v>1.3289406883678601</v>
      </c>
      <c r="J6152" s="78">
        <v>5.5154799999999993</v>
      </c>
      <c r="K6152" s="80">
        <f t="shared" si="966"/>
        <v>5.5154799999999993</v>
      </c>
      <c r="L6152" s="68" t="str">
        <f t="shared" si="959"/>
        <v>Normal</v>
      </c>
      <c r="N6152" s="67">
        <f t="shared" si="960"/>
        <v>4.1865393116321394</v>
      </c>
      <c r="O6152" s="67">
        <f t="shared" si="961"/>
        <v>1.3289406883678598</v>
      </c>
      <c r="P6152" s="81">
        <f t="shared" si="962"/>
        <v>2.2204460492503131E-16</v>
      </c>
      <c r="Q6152" s="81">
        <f t="shared" si="963"/>
        <v>-4.1865393116321394</v>
      </c>
      <c r="S6152" s="1">
        <f t="shared" si="967"/>
        <v>3</v>
      </c>
      <c r="T6152" s="1" t="str">
        <f t="shared" si="968"/>
        <v>Peak</v>
      </c>
    </row>
    <row r="6153" spans="1:20" x14ac:dyDescent="0.25">
      <c r="A6153" s="85">
        <v>45182.583333318711</v>
      </c>
      <c r="B6153" s="1">
        <v>9</v>
      </c>
      <c r="C6153" s="1">
        <v>13</v>
      </c>
      <c r="D6153" s="1">
        <v>15</v>
      </c>
      <c r="E6153" s="1" t="str">
        <f t="shared" si="964"/>
        <v>Summer</v>
      </c>
      <c r="F6153" s="78">
        <v>0.72989999999999999</v>
      </c>
      <c r="G6153" s="79">
        <f t="shared" si="965"/>
        <v>1.3886811860267732</v>
      </c>
      <c r="J6153" s="78">
        <v>4.6030050000000005</v>
      </c>
      <c r="K6153" s="80">
        <f t="shared" si="966"/>
        <v>4.6030050000000005</v>
      </c>
      <c r="L6153" s="68" t="str">
        <f t="shared" si="959"/>
        <v>Normal</v>
      </c>
      <c r="N6153" s="67">
        <f t="shared" si="960"/>
        <v>3.2143238139732273</v>
      </c>
      <c r="O6153" s="67">
        <f t="shared" si="961"/>
        <v>1.3886811860267732</v>
      </c>
      <c r="P6153" s="81">
        <f t="shared" si="962"/>
        <v>0</v>
      </c>
      <c r="Q6153" s="81">
        <f t="shared" si="963"/>
        <v>-3.2143238139732273</v>
      </c>
      <c r="S6153" s="1">
        <f t="shared" si="967"/>
        <v>3</v>
      </c>
      <c r="T6153" s="1" t="str">
        <f t="shared" si="968"/>
        <v>Peak</v>
      </c>
    </row>
    <row r="6154" spans="1:20" x14ac:dyDescent="0.25">
      <c r="A6154" s="85">
        <v>45182.624999985375</v>
      </c>
      <c r="B6154" s="1">
        <v>9</v>
      </c>
      <c r="C6154" s="1">
        <v>13</v>
      </c>
      <c r="D6154" s="1">
        <v>16</v>
      </c>
      <c r="E6154" s="1" t="str">
        <f t="shared" si="964"/>
        <v>Summer</v>
      </c>
      <c r="F6154" s="78">
        <v>0.78139999999999998</v>
      </c>
      <c r="G6154" s="79">
        <f t="shared" si="965"/>
        <v>1.4866632124418693</v>
      </c>
      <c r="J6154" s="78">
        <v>3.3330900000000003</v>
      </c>
      <c r="K6154" s="80">
        <f t="shared" si="966"/>
        <v>3.3330900000000003</v>
      </c>
      <c r="L6154" s="68" t="str">
        <f t="shared" si="959"/>
        <v>Normal</v>
      </c>
      <c r="N6154" s="67">
        <f t="shared" si="960"/>
        <v>1.8464267875581311</v>
      </c>
      <c r="O6154" s="67">
        <f t="shared" si="961"/>
        <v>1.4866632124418693</v>
      </c>
      <c r="P6154" s="81">
        <f t="shared" si="962"/>
        <v>0</v>
      </c>
      <c r="Q6154" s="81">
        <f t="shared" si="963"/>
        <v>-1.8464267875581311</v>
      </c>
      <c r="S6154" s="1">
        <f t="shared" si="967"/>
        <v>3</v>
      </c>
      <c r="T6154" s="1" t="str">
        <f t="shared" si="968"/>
        <v>Peak</v>
      </c>
    </row>
    <row r="6155" spans="1:20" x14ac:dyDescent="0.25">
      <c r="A6155" s="85">
        <v>45182.66666665204</v>
      </c>
      <c r="B6155" s="1">
        <v>9</v>
      </c>
      <c r="C6155" s="1">
        <v>13</v>
      </c>
      <c r="D6155" s="1">
        <v>17</v>
      </c>
      <c r="E6155" s="1" t="str">
        <f t="shared" si="964"/>
        <v>Summer</v>
      </c>
      <c r="F6155" s="78">
        <v>0.84299999999999997</v>
      </c>
      <c r="G6155" s="79">
        <f t="shared" si="965"/>
        <v>1.6038611314160429</v>
      </c>
      <c r="J6155" s="78">
        <v>1.6750959999999999</v>
      </c>
      <c r="K6155" s="80">
        <f t="shared" si="966"/>
        <v>1.6750959999999999</v>
      </c>
      <c r="L6155" s="68" t="str">
        <f t="shared" si="959"/>
        <v>Normal</v>
      </c>
      <c r="N6155" s="67">
        <f t="shared" si="960"/>
        <v>7.1234868583957001E-2</v>
      </c>
      <c r="O6155" s="67">
        <f t="shared" si="961"/>
        <v>1.6038611314160429</v>
      </c>
      <c r="P6155" s="81">
        <f t="shared" si="962"/>
        <v>0</v>
      </c>
      <c r="Q6155" s="81">
        <f t="shared" si="963"/>
        <v>-7.1234868583957001E-2</v>
      </c>
      <c r="S6155" s="1">
        <f t="shared" si="967"/>
        <v>3</v>
      </c>
      <c r="T6155" s="1" t="str">
        <f t="shared" si="968"/>
        <v>Peak</v>
      </c>
    </row>
    <row r="6156" spans="1:20" x14ac:dyDescent="0.25">
      <c r="A6156" s="85">
        <v>45182.708333318704</v>
      </c>
      <c r="B6156" s="1">
        <v>9</v>
      </c>
      <c r="C6156" s="1">
        <v>13</v>
      </c>
      <c r="D6156" s="1">
        <v>18</v>
      </c>
      <c r="E6156" s="1" t="str">
        <f t="shared" si="964"/>
        <v>Summer</v>
      </c>
      <c r="F6156" s="78">
        <v>0.88949999999999996</v>
      </c>
      <c r="G6156" s="79">
        <f t="shared" si="965"/>
        <v>1.6923303397325862</v>
      </c>
      <c r="J6156" s="78">
        <v>0.20830199999999999</v>
      </c>
      <c r="K6156" s="80">
        <f t="shared" si="966"/>
        <v>0.20830199999999999</v>
      </c>
      <c r="L6156" s="68" t="str">
        <f t="shared" si="959"/>
        <v>Normal</v>
      </c>
      <c r="N6156" s="67">
        <f t="shared" si="960"/>
        <v>0</v>
      </c>
      <c r="O6156" s="67">
        <f t="shared" si="961"/>
        <v>0.20830199999999999</v>
      </c>
      <c r="P6156" s="81">
        <f t="shared" si="962"/>
        <v>1.4840283397325862</v>
      </c>
      <c r="Q6156" s="81">
        <f t="shared" si="963"/>
        <v>1.4840283397325862</v>
      </c>
      <c r="S6156" s="1">
        <f t="shared" si="967"/>
        <v>3</v>
      </c>
      <c r="T6156" s="1" t="str">
        <f t="shared" si="968"/>
        <v>Peak</v>
      </c>
    </row>
    <row r="6157" spans="1:20" x14ac:dyDescent="0.25">
      <c r="A6157" s="85">
        <v>45182.749999985368</v>
      </c>
      <c r="B6157" s="1">
        <v>9</v>
      </c>
      <c r="C6157" s="1">
        <v>13</v>
      </c>
      <c r="D6157" s="1">
        <v>19</v>
      </c>
      <c r="E6157" s="1" t="str">
        <f t="shared" si="964"/>
        <v>Summer</v>
      </c>
      <c r="F6157" s="78">
        <v>0.90139999999999998</v>
      </c>
      <c r="G6157" s="79">
        <f t="shared" si="965"/>
        <v>1.7149708468071423</v>
      </c>
      <c r="J6157" s="78">
        <v>0</v>
      </c>
      <c r="K6157" s="80">
        <f t="shared" si="966"/>
        <v>0</v>
      </c>
      <c r="L6157" s="68" t="str">
        <f t="shared" si="959"/>
        <v>Normal</v>
      </c>
      <c r="N6157" s="67">
        <f t="shared" si="960"/>
        <v>0</v>
      </c>
      <c r="O6157" s="67">
        <f t="shared" si="961"/>
        <v>0</v>
      </c>
      <c r="P6157" s="81">
        <f t="shared" si="962"/>
        <v>1.7149708468071423</v>
      </c>
      <c r="Q6157" s="81">
        <f t="shared" si="963"/>
        <v>1.7149708468071423</v>
      </c>
      <c r="S6157" s="1">
        <f t="shared" si="967"/>
        <v>3</v>
      </c>
      <c r="T6157" s="1" t="str">
        <f t="shared" si="968"/>
        <v>Peak</v>
      </c>
    </row>
    <row r="6158" spans="1:20" x14ac:dyDescent="0.25">
      <c r="A6158" s="85">
        <v>45182.791666652032</v>
      </c>
      <c r="B6158" s="1">
        <v>9</v>
      </c>
      <c r="C6158" s="1">
        <v>13</v>
      </c>
      <c r="D6158" s="1">
        <v>20</v>
      </c>
      <c r="E6158" s="1" t="str">
        <f t="shared" si="964"/>
        <v>Summer</v>
      </c>
      <c r="F6158" s="78">
        <v>0.93230000000000002</v>
      </c>
      <c r="G6158" s="79">
        <f t="shared" si="965"/>
        <v>1.7737600626562002</v>
      </c>
      <c r="J6158" s="78">
        <v>0</v>
      </c>
      <c r="K6158" s="80">
        <f t="shared" si="966"/>
        <v>0</v>
      </c>
      <c r="L6158" s="68" t="str">
        <f t="shared" si="959"/>
        <v>Normal</v>
      </c>
      <c r="N6158" s="67">
        <f t="shared" si="960"/>
        <v>0</v>
      </c>
      <c r="O6158" s="67">
        <f t="shared" si="961"/>
        <v>0</v>
      </c>
      <c r="P6158" s="81">
        <f t="shared" si="962"/>
        <v>1.7737600626562002</v>
      </c>
      <c r="Q6158" s="81">
        <f t="shared" si="963"/>
        <v>1.7737600626562002</v>
      </c>
      <c r="S6158" s="1">
        <f t="shared" si="967"/>
        <v>3</v>
      </c>
      <c r="T6158" s="1" t="str">
        <f t="shared" si="968"/>
        <v>Peak</v>
      </c>
    </row>
    <row r="6159" spans="1:20" x14ac:dyDescent="0.25">
      <c r="A6159" s="85">
        <v>45182.833333318697</v>
      </c>
      <c r="B6159" s="1">
        <v>9</v>
      </c>
      <c r="C6159" s="1">
        <v>13</v>
      </c>
      <c r="D6159" s="1">
        <v>21</v>
      </c>
      <c r="E6159" s="1" t="str">
        <f t="shared" si="964"/>
        <v>Summer</v>
      </c>
      <c r="F6159" s="78">
        <v>0.93869999999999998</v>
      </c>
      <c r="G6159" s="79">
        <f t="shared" si="965"/>
        <v>1.7859364698223481</v>
      </c>
      <c r="J6159" s="78">
        <v>0</v>
      </c>
      <c r="K6159" s="80">
        <f t="shared" si="966"/>
        <v>0</v>
      </c>
      <c r="L6159" s="68" t="str">
        <f t="shared" si="959"/>
        <v>Normal</v>
      </c>
      <c r="N6159" s="67">
        <f t="shared" si="960"/>
        <v>0</v>
      </c>
      <c r="O6159" s="67">
        <f t="shared" si="961"/>
        <v>0</v>
      </c>
      <c r="P6159" s="81">
        <f t="shared" si="962"/>
        <v>1.7859364698223481</v>
      </c>
      <c r="Q6159" s="81">
        <f t="shared" si="963"/>
        <v>1.7859364698223481</v>
      </c>
      <c r="S6159" s="1">
        <f t="shared" si="967"/>
        <v>3</v>
      </c>
      <c r="T6159" s="1" t="str">
        <f t="shared" si="968"/>
        <v>Peak</v>
      </c>
    </row>
    <row r="6160" spans="1:20" x14ac:dyDescent="0.25">
      <c r="A6160" s="85">
        <v>45182.874999985361</v>
      </c>
      <c r="B6160" s="1">
        <v>9</v>
      </c>
      <c r="C6160" s="1">
        <v>13</v>
      </c>
      <c r="D6160" s="1">
        <v>22</v>
      </c>
      <c r="E6160" s="1" t="str">
        <f t="shared" si="964"/>
        <v>Summer</v>
      </c>
      <c r="F6160" s="78">
        <v>0.88580000000000003</v>
      </c>
      <c r="G6160" s="79">
        <f t="shared" si="965"/>
        <v>1.685290854339657</v>
      </c>
      <c r="J6160" s="78">
        <v>0</v>
      </c>
      <c r="K6160" s="80">
        <f t="shared" si="966"/>
        <v>0</v>
      </c>
      <c r="L6160" s="68" t="str">
        <f t="shared" si="959"/>
        <v>Normal</v>
      </c>
      <c r="N6160" s="67">
        <f t="shared" si="960"/>
        <v>0</v>
      </c>
      <c r="O6160" s="67">
        <f t="shared" si="961"/>
        <v>0</v>
      </c>
      <c r="P6160" s="81">
        <f t="shared" si="962"/>
        <v>1.685290854339657</v>
      </c>
      <c r="Q6160" s="81">
        <f t="shared" si="963"/>
        <v>1.685290854339657</v>
      </c>
      <c r="S6160" s="1">
        <f t="shared" si="967"/>
        <v>3</v>
      </c>
      <c r="T6160" s="1" t="str">
        <f t="shared" si="968"/>
        <v>Off-Peak</v>
      </c>
    </row>
    <row r="6161" spans="1:20" x14ac:dyDescent="0.25">
      <c r="A6161" s="85">
        <v>45182.916666652025</v>
      </c>
      <c r="B6161" s="1">
        <v>9</v>
      </c>
      <c r="C6161" s="1">
        <v>13</v>
      </c>
      <c r="D6161" s="1">
        <v>23</v>
      </c>
      <c r="E6161" s="1" t="str">
        <f t="shared" si="964"/>
        <v>Summer</v>
      </c>
      <c r="F6161" s="78">
        <v>0.79259999999999997</v>
      </c>
      <c r="G6161" s="79">
        <f t="shared" si="965"/>
        <v>1.5079719249826282</v>
      </c>
      <c r="J6161" s="78">
        <v>0</v>
      </c>
      <c r="K6161" s="80">
        <f t="shared" si="966"/>
        <v>0</v>
      </c>
      <c r="L6161" s="68" t="str">
        <f t="shared" si="959"/>
        <v>Normal</v>
      </c>
      <c r="N6161" s="67">
        <f t="shared" si="960"/>
        <v>0</v>
      </c>
      <c r="O6161" s="67">
        <f t="shared" si="961"/>
        <v>0</v>
      </c>
      <c r="P6161" s="81">
        <f t="shared" si="962"/>
        <v>1.5079719249826282</v>
      </c>
      <c r="Q6161" s="81">
        <f t="shared" si="963"/>
        <v>1.5079719249826282</v>
      </c>
      <c r="S6161" s="1">
        <f t="shared" si="967"/>
        <v>3</v>
      </c>
      <c r="T6161" s="1" t="str">
        <f t="shared" si="968"/>
        <v>Off-Peak</v>
      </c>
    </row>
    <row r="6162" spans="1:20" x14ac:dyDescent="0.25">
      <c r="A6162" s="85">
        <v>45182.958333318689</v>
      </c>
      <c r="B6162" s="1">
        <v>9</v>
      </c>
      <c r="C6162" s="1">
        <v>14</v>
      </c>
      <c r="D6162" s="1">
        <v>0</v>
      </c>
      <c r="E6162" s="1" t="str">
        <f t="shared" si="964"/>
        <v>Summer</v>
      </c>
      <c r="F6162" s="78">
        <v>0.69220000000000004</v>
      </c>
      <c r="G6162" s="79">
        <f t="shared" si="965"/>
        <v>1.3169545375636833</v>
      </c>
      <c r="J6162" s="78">
        <v>0</v>
      </c>
      <c r="K6162" s="80">
        <f t="shared" si="966"/>
        <v>0</v>
      </c>
      <c r="L6162" s="68" t="str">
        <f t="shared" si="959"/>
        <v>Normal</v>
      </c>
      <c r="N6162" s="67">
        <f t="shared" si="960"/>
        <v>0</v>
      </c>
      <c r="O6162" s="67">
        <f t="shared" si="961"/>
        <v>0</v>
      </c>
      <c r="P6162" s="81">
        <f t="shared" si="962"/>
        <v>1.3169545375636833</v>
      </c>
      <c r="Q6162" s="81">
        <f t="shared" si="963"/>
        <v>1.3169545375636833</v>
      </c>
      <c r="S6162" s="1">
        <f t="shared" si="967"/>
        <v>3</v>
      </c>
      <c r="T6162" s="1" t="str">
        <f t="shared" si="968"/>
        <v>Off-Peak</v>
      </c>
    </row>
    <row r="6163" spans="1:20" x14ac:dyDescent="0.25">
      <c r="A6163" s="85">
        <v>45182.999999985353</v>
      </c>
      <c r="B6163" s="1">
        <v>9</v>
      </c>
      <c r="C6163" s="1">
        <v>14</v>
      </c>
      <c r="D6163" s="1">
        <v>1</v>
      </c>
      <c r="E6163" s="1" t="str">
        <f t="shared" si="964"/>
        <v>Summer</v>
      </c>
      <c r="F6163" s="78">
        <v>0.62609999999999999</v>
      </c>
      <c r="G6163" s="79">
        <f t="shared" si="965"/>
        <v>1.1911950823008119</v>
      </c>
      <c r="J6163" s="78">
        <v>0</v>
      </c>
      <c r="K6163" s="80">
        <f t="shared" si="966"/>
        <v>0</v>
      </c>
      <c r="L6163" s="68" t="str">
        <f t="shared" ref="L6163:L6226" si="969">IF(AND(D6163&gt;=$C$2,D6163&lt;=$C$3,E6163="Summer"),"MaxDis","Normal")</f>
        <v>Normal</v>
      </c>
      <c r="N6163" s="67">
        <f t="shared" ref="N6163:N6226" si="970">IF(K6163-G6163&lt;0,0,K6163-G6163)</f>
        <v>0</v>
      </c>
      <c r="O6163" s="67">
        <f t="shared" ref="O6163:O6226" si="971">K6163-N6163</f>
        <v>0</v>
      </c>
      <c r="P6163" s="81">
        <f t="shared" ref="P6163:P6226" si="972">MAX(0,G6163-O6163)</f>
        <v>1.1911950823008119</v>
      </c>
      <c r="Q6163" s="81">
        <f t="shared" ref="Q6163:Q6226" si="973">G6163-K6163</f>
        <v>1.1911950823008119</v>
      </c>
      <c r="S6163" s="1">
        <f t="shared" si="967"/>
        <v>4</v>
      </c>
      <c r="T6163" s="1" t="str">
        <f t="shared" si="968"/>
        <v>Off-Peak</v>
      </c>
    </row>
    <row r="6164" spans="1:20" x14ac:dyDescent="0.25">
      <c r="A6164" s="85">
        <v>45183.041666652018</v>
      </c>
      <c r="B6164" s="1">
        <v>9</v>
      </c>
      <c r="C6164" s="1">
        <v>14</v>
      </c>
      <c r="D6164" s="1">
        <v>2</v>
      </c>
      <c r="E6164" s="1" t="str">
        <f t="shared" ref="E6164:E6227" si="974">IF(AND(B6164&gt;=$C$5,B6164&lt;=$C$6),"Summer","Non-Summer")</f>
        <v>Summer</v>
      </c>
      <c r="F6164" s="78">
        <v>0.5837</v>
      </c>
      <c r="G6164" s="79">
        <f t="shared" ref="G6164:G6227" si="975">F6164*$G$13</f>
        <v>1.1105263848250821</v>
      </c>
      <c r="J6164" s="78">
        <v>0</v>
      </c>
      <c r="K6164" s="80">
        <f t="shared" ref="K6164:K6227" si="976">J6164*$K$13</f>
        <v>0</v>
      </c>
      <c r="L6164" s="68" t="str">
        <f t="shared" si="969"/>
        <v>Normal</v>
      </c>
      <c r="N6164" s="67">
        <f t="shared" si="970"/>
        <v>0</v>
      </c>
      <c r="O6164" s="67">
        <f t="shared" si="971"/>
        <v>0</v>
      </c>
      <c r="P6164" s="81">
        <f t="shared" si="972"/>
        <v>1.1105263848250821</v>
      </c>
      <c r="Q6164" s="81">
        <f t="shared" si="973"/>
        <v>1.1105263848250821</v>
      </c>
      <c r="S6164" s="1">
        <f t="shared" ref="S6164:S6227" si="977">WEEKDAY(A6164,2)</f>
        <v>4</v>
      </c>
      <c r="T6164" s="1" t="str">
        <f t="shared" ref="T6164:T6227" si="978">IF(S6164&gt;5,"Off-Peak",IF(AND(D6164&gt;=$C$7,D6164&lt;$C$8),"Peak","Off-Peak"))</f>
        <v>Off-Peak</v>
      </c>
    </row>
    <row r="6165" spans="1:20" x14ac:dyDescent="0.25">
      <c r="A6165" s="85">
        <v>45183.083333318682</v>
      </c>
      <c r="B6165" s="1">
        <v>9</v>
      </c>
      <c r="C6165" s="1">
        <v>14</v>
      </c>
      <c r="D6165" s="1">
        <v>3</v>
      </c>
      <c r="E6165" s="1" t="str">
        <f t="shared" si="974"/>
        <v>Summer</v>
      </c>
      <c r="F6165" s="78">
        <v>0.55869999999999997</v>
      </c>
      <c r="G6165" s="79">
        <f t="shared" si="975"/>
        <v>1.0629622943323169</v>
      </c>
      <c r="J6165" s="78">
        <v>0</v>
      </c>
      <c r="K6165" s="80">
        <f t="shared" si="976"/>
        <v>0</v>
      </c>
      <c r="L6165" s="68" t="str">
        <f t="shared" si="969"/>
        <v>Normal</v>
      </c>
      <c r="N6165" s="67">
        <f t="shared" si="970"/>
        <v>0</v>
      </c>
      <c r="O6165" s="67">
        <f t="shared" si="971"/>
        <v>0</v>
      </c>
      <c r="P6165" s="81">
        <f t="shared" si="972"/>
        <v>1.0629622943323169</v>
      </c>
      <c r="Q6165" s="81">
        <f t="shared" si="973"/>
        <v>1.0629622943323169</v>
      </c>
      <c r="S6165" s="1">
        <f t="shared" si="977"/>
        <v>4</v>
      </c>
      <c r="T6165" s="1" t="str">
        <f t="shared" si="978"/>
        <v>Off-Peak</v>
      </c>
    </row>
    <row r="6166" spans="1:20" x14ac:dyDescent="0.25">
      <c r="A6166" s="85">
        <v>45183.124999985346</v>
      </c>
      <c r="B6166" s="1">
        <v>9</v>
      </c>
      <c r="C6166" s="1">
        <v>14</v>
      </c>
      <c r="D6166" s="1">
        <v>4</v>
      </c>
      <c r="E6166" s="1" t="str">
        <f t="shared" si="974"/>
        <v>Summer</v>
      </c>
      <c r="F6166" s="78">
        <v>0.54549999999999998</v>
      </c>
      <c r="G6166" s="79">
        <f t="shared" si="975"/>
        <v>1.0378484545521369</v>
      </c>
      <c r="J6166" s="78">
        <v>0</v>
      </c>
      <c r="K6166" s="80">
        <f t="shared" si="976"/>
        <v>0</v>
      </c>
      <c r="L6166" s="68" t="str">
        <f t="shared" si="969"/>
        <v>Normal</v>
      </c>
      <c r="N6166" s="67">
        <f t="shared" si="970"/>
        <v>0</v>
      </c>
      <c r="O6166" s="67">
        <f t="shared" si="971"/>
        <v>0</v>
      </c>
      <c r="P6166" s="81">
        <f t="shared" si="972"/>
        <v>1.0378484545521369</v>
      </c>
      <c r="Q6166" s="81">
        <f t="shared" si="973"/>
        <v>1.0378484545521369</v>
      </c>
      <c r="S6166" s="1">
        <f t="shared" si="977"/>
        <v>4</v>
      </c>
      <c r="T6166" s="1" t="str">
        <f t="shared" si="978"/>
        <v>Off-Peak</v>
      </c>
    </row>
    <row r="6167" spans="1:20" x14ac:dyDescent="0.25">
      <c r="A6167" s="85">
        <v>45183.16666665201</v>
      </c>
      <c r="B6167" s="1">
        <v>9</v>
      </c>
      <c r="C6167" s="1">
        <v>14</v>
      </c>
      <c r="D6167" s="1">
        <v>5</v>
      </c>
      <c r="E6167" s="1" t="str">
        <f t="shared" si="974"/>
        <v>Summer</v>
      </c>
      <c r="F6167" s="78">
        <v>0.54620000000000002</v>
      </c>
      <c r="G6167" s="79">
        <f t="shared" si="975"/>
        <v>1.0391802490859343</v>
      </c>
      <c r="J6167" s="78">
        <v>0</v>
      </c>
      <c r="K6167" s="80">
        <f t="shared" si="976"/>
        <v>0</v>
      </c>
      <c r="L6167" s="68" t="str">
        <f t="shared" si="969"/>
        <v>Normal</v>
      </c>
      <c r="N6167" s="67">
        <f t="shared" si="970"/>
        <v>0</v>
      </c>
      <c r="O6167" s="67">
        <f t="shared" si="971"/>
        <v>0</v>
      </c>
      <c r="P6167" s="81">
        <f t="shared" si="972"/>
        <v>1.0391802490859343</v>
      </c>
      <c r="Q6167" s="81">
        <f t="shared" si="973"/>
        <v>1.0391802490859343</v>
      </c>
      <c r="S6167" s="1">
        <f t="shared" si="977"/>
        <v>4</v>
      </c>
      <c r="T6167" s="1" t="str">
        <f t="shared" si="978"/>
        <v>Off-Peak</v>
      </c>
    </row>
    <row r="6168" spans="1:20" x14ac:dyDescent="0.25">
      <c r="A6168" s="85">
        <v>45183.208333318675</v>
      </c>
      <c r="B6168" s="1">
        <v>9</v>
      </c>
      <c r="C6168" s="1">
        <v>14</v>
      </c>
      <c r="D6168" s="1">
        <v>6</v>
      </c>
      <c r="E6168" s="1" t="str">
        <f t="shared" si="974"/>
        <v>Summer</v>
      </c>
      <c r="F6168" s="78">
        <v>0.56740000000000002</v>
      </c>
      <c r="G6168" s="79">
        <f t="shared" si="975"/>
        <v>1.0795145978237992</v>
      </c>
      <c r="J6168" s="78">
        <v>0</v>
      </c>
      <c r="K6168" s="80">
        <f t="shared" si="976"/>
        <v>0</v>
      </c>
      <c r="L6168" s="68" t="str">
        <f t="shared" si="969"/>
        <v>Normal</v>
      </c>
      <c r="N6168" s="67">
        <f t="shared" si="970"/>
        <v>0</v>
      </c>
      <c r="O6168" s="67">
        <f t="shared" si="971"/>
        <v>0</v>
      </c>
      <c r="P6168" s="81">
        <f t="shared" si="972"/>
        <v>1.0795145978237992</v>
      </c>
      <c r="Q6168" s="81">
        <f t="shared" si="973"/>
        <v>1.0795145978237992</v>
      </c>
      <c r="S6168" s="1">
        <f t="shared" si="977"/>
        <v>4</v>
      </c>
      <c r="T6168" s="1" t="str">
        <f t="shared" si="978"/>
        <v>Peak</v>
      </c>
    </row>
    <row r="6169" spans="1:20" x14ac:dyDescent="0.25">
      <c r="A6169" s="85">
        <v>45183.249999985339</v>
      </c>
      <c r="B6169" s="1">
        <v>9</v>
      </c>
      <c r="C6169" s="1">
        <v>14</v>
      </c>
      <c r="D6169" s="1">
        <v>7</v>
      </c>
      <c r="E6169" s="1" t="str">
        <f t="shared" si="974"/>
        <v>Summer</v>
      </c>
      <c r="F6169" s="78">
        <v>0.61480000000000001</v>
      </c>
      <c r="G6169" s="79">
        <f t="shared" si="975"/>
        <v>1.1696961133980821</v>
      </c>
      <c r="J6169" s="78">
        <v>0.34849799999999997</v>
      </c>
      <c r="K6169" s="80">
        <f t="shared" si="976"/>
        <v>0.34849799999999997</v>
      </c>
      <c r="L6169" s="68" t="str">
        <f t="shared" si="969"/>
        <v>Normal</v>
      </c>
      <c r="N6169" s="67">
        <f t="shared" si="970"/>
        <v>0</v>
      </c>
      <c r="O6169" s="67">
        <f t="shared" si="971"/>
        <v>0.34849799999999997</v>
      </c>
      <c r="P6169" s="81">
        <f t="shared" si="972"/>
        <v>0.82119811339808213</v>
      </c>
      <c r="Q6169" s="81">
        <f t="shared" si="973"/>
        <v>0.82119811339808213</v>
      </c>
      <c r="S6169" s="1">
        <f t="shared" si="977"/>
        <v>4</v>
      </c>
      <c r="T6169" s="1" t="str">
        <f t="shared" si="978"/>
        <v>Peak</v>
      </c>
    </row>
    <row r="6170" spans="1:20" x14ac:dyDescent="0.25">
      <c r="A6170" s="85">
        <v>45183.291666652003</v>
      </c>
      <c r="B6170" s="1">
        <v>9</v>
      </c>
      <c r="C6170" s="1">
        <v>14</v>
      </c>
      <c r="D6170" s="1">
        <v>8</v>
      </c>
      <c r="E6170" s="1" t="str">
        <f t="shared" si="974"/>
        <v>Summer</v>
      </c>
      <c r="F6170" s="78">
        <v>0.63129999999999997</v>
      </c>
      <c r="G6170" s="79">
        <f t="shared" si="975"/>
        <v>1.2010884131233071</v>
      </c>
      <c r="J6170" s="78">
        <v>0.28590300000000002</v>
      </c>
      <c r="K6170" s="80">
        <f t="shared" si="976"/>
        <v>0.28590300000000002</v>
      </c>
      <c r="L6170" s="68" t="str">
        <f t="shared" si="969"/>
        <v>Normal</v>
      </c>
      <c r="N6170" s="67">
        <f t="shared" si="970"/>
        <v>0</v>
      </c>
      <c r="O6170" s="67">
        <f t="shared" si="971"/>
        <v>0.28590300000000002</v>
      </c>
      <c r="P6170" s="81">
        <f t="shared" si="972"/>
        <v>0.91518541312330703</v>
      </c>
      <c r="Q6170" s="81">
        <f t="shared" si="973"/>
        <v>0.91518541312330703</v>
      </c>
      <c r="S6170" s="1">
        <f t="shared" si="977"/>
        <v>4</v>
      </c>
      <c r="T6170" s="1" t="str">
        <f t="shared" si="978"/>
        <v>Peak</v>
      </c>
    </row>
    <row r="6171" spans="1:20" x14ac:dyDescent="0.25">
      <c r="A6171" s="85">
        <v>45183.333333318667</v>
      </c>
      <c r="B6171" s="1">
        <v>9</v>
      </c>
      <c r="C6171" s="1">
        <v>14</v>
      </c>
      <c r="D6171" s="1">
        <v>9</v>
      </c>
      <c r="E6171" s="1" t="str">
        <f t="shared" si="974"/>
        <v>Summer</v>
      </c>
      <c r="F6171" s="78">
        <v>0.61970000000000003</v>
      </c>
      <c r="G6171" s="79">
        <f t="shared" si="975"/>
        <v>1.1790186751346641</v>
      </c>
      <c r="J6171" s="78">
        <v>0.38017299999999998</v>
      </c>
      <c r="K6171" s="80">
        <f t="shared" si="976"/>
        <v>0.38017299999999998</v>
      </c>
      <c r="L6171" s="68" t="str">
        <f t="shared" si="969"/>
        <v>Normal</v>
      </c>
      <c r="N6171" s="67">
        <f t="shared" si="970"/>
        <v>0</v>
      </c>
      <c r="O6171" s="67">
        <f t="shared" si="971"/>
        <v>0.38017299999999998</v>
      </c>
      <c r="P6171" s="81">
        <f t="shared" si="972"/>
        <v>0.79884567513466409</v>
      </c>
      <c r="Q6171" s="81">
        <f t="shared" si="973"/>
        <v>0.79884567513466409</v>
      </c>
      <c r="S6171" s="1">
        <f t="shared" si="977"/>
        <v>4</v>
      </c>
      <c r="T6171" s="1" t="str">
        <f t="shared" si="978"/>
        <v>Peak</v>
      </c>
    </row>
    <row r="6172" spans="1:20" x14ac:dyDescent="0.25">
      <c r="A6172" s="85">
        <v>45183.374999985332</v>
      </c>
      <c r="B6172" s="1">
        <v>9</v>
      </c>
      <c r="C6172" s="1">
        <v>14</v>
      </c>
      <c r="D6172" s="1">
        <v>10</v>
      </c>
      <c r="E6172" s="1" t="str">
        <f t="shared" si="974"/>
        <v>Summer</v>
      </c>
      <c r="F6172" s="78">
        <v>0.61950000000000005</v>
      </c>
      <c r="G6172" s="79">
        <f t="shared" si="975"/>
        <v>1.1786381624107221</v>
      </c>
      <c r="J6172" s="78">
        <v>0.76212000000000002</v>
      </c>
      <c r="K6172" s="80">
        <f t="shared" si="976"/>
        <v>0.76212000000000002</v>
      </c>
      <c r="L6172" s="68" t="str">
        <f t="shared" si="969"/>
        <v>Normal</v>
      </c>
      <c r="N6172" s="67">
        <f t="shared" si="970"/>
        <v>0</v>
      </c>
      <c r="O6172" s="67">
        <f t="shared" si="971"/>
        <v>0.76212000000000002</v>
      </c>
      <c r="P6172" s="81">
        <f t="shared" si="972"/>
        <v>0.41651816241072204</v>
      </c>
      <c r="Q6172" s="81">
        <f t="shared" si="973"/>
        <v>0.41651816241072204</v>
      </c>
      <c r="S6172" s="1">
        <f t="shared" si="977"/>
        <v>4</v>
      </c>
      <c r="T6172" s="1" t="str">
        <f t="shared" si="978"/>
        <v>Peak</v>
      </c>
    </row>
    <row r="6173" spans="1:20" x14ac:dyDescent="0.25">
      <c r="A6173" s="85">
        <v>45183.416666651996</v>
      </c>
      <c r="B6173" s="1">
        <v>9</v>
      </c>
      <c r="C6173" s="1">
        <v>14</v>
      </c>
      <c r="D6173" s="1">
        <v>11</v>
      </c>
      <c r="E6173" s="1" t="str">
        <f t="shared" si="974"/>
        <v>Summer</v>
      </c>
      <c r="F6173" s="78">
        <v>0.62519999999999998</v>
      </c>
      <c r="G6173" s="79">
        <f t="shared" si="975"/>
        <v>1.1894827750430723</v>
      </c>
      <c r="J6173" s="78">
        <v>1.5680889999999998</v>
      </c>
      <c r="K6173" s="80">
        <f t="shared" si="976"/>
        <v>1.5680889999999998</v>
      </c>
      <c r="L6173" s="68" t="str">
        <f t="shared" si="969"/>
        <v>Normal</v>
      </c>
      <c r="N6173" s="67">
        <f t="shared" si="970"/>
        <v>0.37860622495692753</v>
      </c>
      <c r="O6173" s="67">
        <f t="shared" si="971"/>
        <v>1.1894827750430723</v>
      </c>
      <c r="P6173" s="81">
        <f t="shared" si="972"/>
        <v>0</v>
      </c>
      <c r="Q6173" s="81">
        <f t="shared" si="973"/>
        <v>-0.37860622495692753</v>
      </c>
      <c r="S6173" s="1">
        <f t="shared" si="977"/>
        <v>4</v>
      </c>
      <c r="T6173" s="1" t="str">
        <f t="shared" si="978"/>
        <v>Peak</v>
      </c>
    </row>
    <row r="6174" spans="1:20" x14ac:dyDescent="0.25">
      <c r="A6174" s="85">
        <v>45183.45833331866</v>
      </c>
      <c r="B6174" s="1">
        <v>9</v>
      </c>
      <c r="C6174" s="1">
        <v>14</v>
      </c>
      <c r="D6174" s="1">
        <v>12</v>
      </c>
      <c r="E6174" s="1" t="str">
        <f t="shared" si="974"/>
        <v>Summer</v>
      </c>
      <c r="F6174" s="78">
        <v>0.6411</v>
      </c>
      <c r="G6174" s="79">
        <f t="shared" si="975"/>
        <v>1.219733536596471</v>
      </c>
      <c r="J6174" s="78">
        <v>3.685543</v>
      </c>
      <c r="K6174" s="80">
        <f t="shared" si="976"/>
        <v>3.685543</v>
      </c>
      <c r="L6174" s="68" t="str">
        <f t="shared" si="969"/>
        <v>Normal</v>
      </c>
      <c r="N6174" s="67">
        <f t="shared" si="970"/>
        <v>2.465809463403529</v>
      </c>
      <c r="O6174" s="67">
        <f t="shared" si="971"/>
        <v>1.219733536596471</v>
      </c>
      <c r="P6174" s="81">
        <f t="shared" si="972"/>
        <v>0</v>
      </c>
      <c r="Q6174" s="81">
        <f t="shared" si="973"/>
        <v>-2.465809463403529</v>
      </c>
      <c r="S6174" s="1">
        <f t="shared" si="977"/>
        <v>4</v>
      </c>
      <c r="T6174" s="1" t="str">
        <f t="shared" si="978"/>
        <v>Peak</v>
      </c>
    </row>
    <row r="6175" spans="1:20" x14ac:dyDescent="0.25">
      <c r="A6175" s="85">
        <v>45183.499999985324</v>
      </c>
      <c r="B6175" s="1">
        <v>9</v>
      </c>
      <c r="C6175" s="1">
        <v>14</v>
      </c>
      <c r="D6175" s="1">
        <v>13</v>
      </c>
      <c r="E6175" s="1" t="str">
        <f t="shared" si="974"/>
        <v>Summer</v>
      </c>
      <c r="F6175" s="78">
        <v>0.66700000000000004</v>
      </c>
      <c r="G6175" s="79">
        <f t="shared" si="975"/>
        <v>1.2690099343469758</v>
      </c>
      <c r="J6175" s="78">
        <v>6.196688</v>
      </c>
      <c r="K6175" s="80">
        <f t="shared" si="976"/>
        <v>6.196688</v>
      </c>
      <c r="L6175" s="68" t="str">
        <f t="shared" si="969"/>
        <v>Normal</v>
      </c>
      <c r="N6175" s="67">
        <f t="shared" si="970"/>
        <v>4.9276780656530246</v>
      </c>
      <c r="O6175" s="67">
        <f t="shared" si="971"/>
        <v>1.2690099343469754</v>
      </c>
      <c r="P6175" s="81">
        <f t="shared" si="972"/>
        <v>4.4408920985006262E-16</v>
      </c>
      <c r="Q6175" s="81">
        <f t="shared" si="973"/>
        <v>-4.9276780656530246</v>
      </c>
      <c r="S6175" s="1">
        <f t="shared" si="977"/>
        <v>4</v>
      </c>
      <c r="T6175" s="1" t="str">
        <f t="shared" si="978"/>
        <v>Peak</v>
      </c>
    </row>
    <row r="6176" spans="1:20" x14ac:dyDescent="0.25">
      <c r="A6176" s="85">
        <v>45183.541666651989</v>
      </c>
      <c r="B6176" s="1">
        <v>9</v>
      </c>
      <c r="C6176" s="1">
        <v>14</v>
      </c>
      <c r="D6176" s="1">
        <v>14</v>
      </c>
      <c r="E6176" s="1" t="str">
        <f t="shared" si="974"/>
        <v>Summer</v>
      </c>
      <c r="F6176" s="78">
        <v>0.69699999999999995</v>
      </c>
      <c r="G6176" s="79">
        <f t="shared" si="975"/>
        <v>1.3260868429382939</v>
      </c>
      <c r="J6176" s="78">
        <v>5.8028940000000002</v>
      </c>
      <c r="K6176" s="80">
        <f t="shared" si="976"/>
        <v>5.8028940000000002</v>
      </c>
      <c r="L6176" s="68" t="str">
        <f t="shared" si="969"/>
        <v>Normal</v>
      </c>
      <c r="N6176" s="67">
        <f t="shared" si="970"/>
        <v>4.4768071570617067</v>
      </c>
      <c r="O6176" s="67">
        <f t="shared" si="971"/>
        <v>1.3260868429382935</v>
      </c>
      <c r="P6176" s="81">
        <f t="shared" si="972"/>
        <v>4.4408920985006262E-16</v>
      </c>
      <c r="Q6176" s="81">
        <f t="shared" si="973"/>
        <v>-4.4768071570617067</v>
      </c>
      <c r="S6176" s="1">
        <f t="shared" si="977"/>
        <v>4</v>
      </c>
      <c r="T6176" s="1" t="str">
        <f t="shared" si="978"/>
        <v>Peak</v>
      </c>
    </row>
    <row r="6177" spans="1:20" x14ac:dyDescent="0.25">
      <c r="A6177" s="85">
        <v>45183.583333318653</v>
      </c>
      <c r="B6177" s="1">
        <v>9</v>
      </c>
      <c r="C6177" s="1">
        <v>14</v>
      </c>
      <c r="D6177" s="1">
        <v>15</v>
      </c>
      <c r="E6177" s="1" t="str">
        <f t="shared" si="974"/>
        <v>Summer</v>
      </c>
      <c r="F6177" s="78">
        <v>0.73709999999999998</v>
      </c>
      <c r="G6177" s="79">
        <f t="shared" si="975"/>
        <v>1.4023796440886893</v>
      </c>
      <c r="J6177" s="78">
        <v>4.8682349999999994</v>
      </c>
      <c r="K6177" s="80">
        <f t="shared" si="976"/>
        <v>4.8682349999999994</v>
      </c>
      <c r="L6177" s="68" t="str">
        <f t="shared" si="969"/>
        <v>Normal</v>
      </c>
      <c r="N6177" s="67">
        <f t="shared" si="970"/>
        <v>3.4658553559113101</v>
      </c>
      <c r="O6177" s="67">
        <f t="shared" si="971"/>
        <v>1.4023796440886893</v>
      </c>
      <c r="P6177" s="81">
        <f t="shared" si="972"/>
        <v>0</v>
      </c>
      <c r="Q6177" s="81">
        <f t="shared" si="973"/>
        <v>-3.4658553559113101</v>
      </c>
      <c r="S6177" s="1">
        <f t="shared" si="977"/>
        <v>4</v>
      </c>
      <c r="T6177" s="1" t="str">
        <f t="shared" si="978"/>
        <v>Peak</v>
      </c>
    </row>
    <row r="6178" spans="1:20" x14ac:dyDescent="0.25">
      <c r="A6178" s="85">
        <v>45183.624999985317</v>
      </c>
      <c r="B6178" s="1">
        <v>9</v>
      </c>
      <c r="C6178" s="1">
        <v>14</v>
      </c>
      <c r="D6178" s="1">
        <v>16</v>
      </c>
      <c r="E6178" s="1" t="str">
        <f t="shared" si="974"/>
        <v>Summer</v>
      </c>
      <c r="F6178" s="78">
        <v>0.80259999999999998</v>
      </c>
      <c r="G6178" s="79">
        <f t="shared" si="975"/>
        <v>1.5269975611797342</v>
      </c>
      <c r="J6178" s="78">
        <v>3.4893180000000004</v>
      </c>
      <c r="K6178" s="80">
        <f t="shared" si="976"/>
        <v>3.4893180000000004</v>
      </c>
      <c r="L6178" s="68" t="str">
        <f t="shared" si="969"/>
        <v>Normal</v>
      </c>
      <c r="N6178" s="67">
        <f t="shared" si="970"/>
        <v>1.9623204388202662</v>
      </c>
      <c r="O6178" s="67">
        <f t="shared" si="971"/>
        <v>1.5269975611797342</v>
      </c>
      <c r="P6178" s="81">
        <f t="shared" si="972"/>
        <v>0</v>
      </c>
      <c r="Q6178" s="81">
        <f t="shared" si="973"/>
        <v>-1.9623204388202662</v>
      </c>
      <c r="S6178" s="1">
        <f t="shared" si="977"/>
        <v>4</v>
      </c>
      <c r="T6178" s="1" t="str">
        <f t="shared" si="978"/>
        <v>Peak</v>
      </c>
    </row>
    <row r="6179" spans="1:20" x14ac:dyDescent="0.25">
      <c r="A6179" s="85">
        <v>45183.666666651981</v>
      </c>
      <c r="B6179" s="1">
        <v>9</v>
      </c>
      <c r="C6179" s="1">
        <v>14</v>
      </c>
      <c r="D6179" s="1">
        <v>17</v>
      </c>
      <c r="E6179" s="1" t="str">
        <f t="shared" si="974"/>
        <v>Summer</v>
      </c>
      <c r="F6179" s="78">
        <v>0.88449999999999995</v>
      </c>
      <c r="G6179" s="79">
        <f t="shared" si="975"/>
        <v>1.6828175216340331</v>
      </c>
      <c r="J6179" s="78">
        <v>1.7030670000000001</v>
      </c>
      <c r="K6179" s="80">
        <f t="shared" si="976"/>
        <v>1.7030670000000001</v>
      </c>
      <c r="L6179" s="68" t="str">
        <f t="shared" si="969"/>
        <v>Normal</v>
      </c>
      <c r="N6179" s="67">
        <f t="shared" si="970"/>
        <v>2.0249478365967022E-2</v>
      </c>
      <c r="O6179" s="67">
        <f t="shared" si="971"/>
        <v>1.6828175216340331</v>
      </c>
      <c r="P6179" s="81">
        <f t="shared" si="972"/>
        <v>0</v>
      </c>
      <c r="Q6179" s="81">
        <f t="shared" si="973"/>
        <v>-2.0249478365967022E-2</v>
      </c>
      <c r="S6179" s="1">
        <f t="shared" si="977"/>
        <v>4</v>
      </c>
      <c r="T6179" s="1" t="str">
        <f t="shared" si="978"/>
        <v>Peak</v>
      </c>
    </row>
    <row r="6180" spans="1:20" x14ac:dyDescent="0.25">
      <c r="A6180" s="85">
        <v>45183.708333318646</v>
      </c>
      <c r="B6180" s="1">
        <v>9</v>
      </c>
      <c r="C6180" s="1">
        <v>14</v>
      </c>
      <c r="D6180" s="1">
        <v>18</v>
      </c>
      <c r="E6180" s="1" t="str">
        <f t="shared" si="974"/>
        <v>Summer</v>
      </c>
      <c r="F6180" s="78">
        <v>0.93789999999999996</v>
      </c>
      <c r="G6180" s="79">
        <f t="shared" si="975"/>
        <v>1.7844144189265796</v>
      </c>
      <c r="J6180" s="78">
        <v>0.19118299999999999</v>
      </c>
      <c r="K6180" s="80">
        <f t="shared" si="976"/>
        <v>0.19118299999999999</v>
      </c>
      <c r="L6180" s="68" t="str">
        <f t="shared" si="969"/>
        <v>Normal</v>
      </c>
      <c r="N6180" s="67">
        <f t="shared" si="970"/>
        <v>0</v>
      </c>
      <c r="O6180" s="67">
        <f t="shared" si="971"/>
        <v>0.19118299999999999</v>
      </c>
      <c r="P6180" s="81">
        <f t="shared" si="972"/>
        <v>1.5932314189265795</v>
      </c>
      <c r="Q6180" s="81">
        <f t="shared" si="973"/>
        <v>1.5932314189265795</v>
      </c>
      <c r="S6180" s="1">
        <f t="shared" si="977"/>
        <v>4</v>
      </c>
      <c r="T6180" s="1" t="str">
        <f t="shared" si="978"/>
        <v>Peak</v>
      </c>
    </row>
    <row r="6181" spans="1:20" x14ac:dyDescent="0.25">
      <c r="A6181" s="85">
        <v>45183.74999998531</v>
      </c>
      <c r="B6181" s="1">
        <v>9</v>
      </c>
      <c r="C6181" s="1">
        <v>14</v>
      </c>
      <c r="D6181" s="1">
        <v>19</v>
      </c>
      <c r="E6181" s="1" t="str">
        <f t="shared" si="974"/>
        <v>Summer</v>
      </c>
      <c r="F6181" s="78">
        <v>0.94369999999999998</v>
      </c>
      <c r="G6181" s="79">
        <f t="shared" si="975"/>
        <v>1.7954492879209012</v>
      </c>
      <c r="J6181" s="78">
        <v>0</v>
      </c>
      <c r="K6181" s="80">
        <f t="shared" si="976"/>
        <v>0</v>
      </c>
      <c r="L6181" s="68" t="str">
        <f t="shared" si="969"/>
        <v>Normal</v>
      </c>
      <c r="N6181" s="67">
        <f t="shared" si="970"/>
        <v>0</v>
      </c>
      <c r="O6181" s="67">
        <f t="shared" si="971"/>
        <v>0</v>
      </c>
      <c r="P6181" s="81">
        <f t="shared" si="972"/>
        <v>1.7954492879209012</v>
      </c>
      <c r="Q6181" s="81">
        <f t="shared" si="973"/>
        <v>1.7954492879209012</v>
      </c>
      <c r="S6181" s="1">
        <f t="shared" si="977"/>
        <v>4</v>
      </c>
      <c r="T6181" s="1" t="str">
        <f t="shared" si="978"/>
        <v>Peak</v>
      </c>
    </row>
    <row r="6182" spans="1:20" x14ac:dyDescent="0.25">
      <c r="A6182" s="85">
        <v>45183.791666651974</v>
      </c>
      <c r="B6182" s="1">
        <v>9</v>
      </c>
      <c r="C6182" s="1">
        <v>14</v>
      </c>
      <c r="D6182" s="1">
        <v>20</v>
      </c>
      <c r="E6182" s="1" t="str">
        <f t="shared" si="974"/>
        <v>Summer</v>
      </c>
      <c r="F6182" s="78">
        <v>0.96589999999999998</v>
      </c>
      <c r="G6182" s="79">
        <f t="shared" si="975"/>
        <v>1.8376862002784766</v>
      </c>
      <c r="J6182" s="78">
        <v>0</v>
      </c>
      <c r="K6182" s="80">
        <f t="shared" si="976"/>
        <v>0</v>
      </c>
      <c r="L6182" s="68" t="str">
        <f t="shared" si="969"/>
        <v>Normal</v>
      </c>
      <c r="N6182" s="67">
        <f t="shared" si="970"/>
        <v>0</v>
      </c>
      <c r="O6182" s="67">
        <f t="shared" si="971"/>
        <v>0</v>
      </c>
      <c r="P6182" s="81">
        <f t="shared" si="972"/>
        <v>1.8376862002784766</v>
      </c>
      <c r="Q6182" s="81">
        <f t="shared" si="973"/>
        <v>1.8376862002784766</v>
      </c>
      <c r="S6182" s="1">
        <f t="shared" si="977"/>
        <v>4</v>
      </c>
      <c r="T6182" s="1" t="str">
        <f t="shared" si="978"/>
        <v>Peak</v>
      </c>
    </row>
    <row r="6183" spans="1:20" x14ac:dyDescent="0.25">
      <c r="A6183" s="85">
        <v>45183.833333318638</v>
      </c>
      <c r="B6183" s="1">
        <v>9</v>
      </c>
      <c r="C6183" s="1">
        <v>14</v>
      </c>
      <c r="D6183" s="1">
        <v>21</v>
      </c>
      <c r="E6183" s="1" t="str">
        <f t="shared" si="974"/>
        <v>Summer</v>
      </c>
      <c r="F6183" s="78">
        <v>0.9677</v>
      </c>
      <c r="G6183" s="79">
        <f t="shared" si="975"/>
        <v>1.8411108147939557</v>
      </c>
      <c r="J6183" s="78">
        <v>0</v>
      </c>
      <c r="K6183" s="80">
        <f t="shared" si="976"/>
        <v>0</v>
      </c>
      <c r="L6183" s="68" t="str">
        <f t="shared" si="969"/>
        <v>Normal</v>
      </c>
      <c r="N6183" s="67">
        <f t="shared" si="970"/>
        <v>0</v>
      </c>
      <c r="O6183" s="67">
        <f t="shared" si="971"/>
        <v>0</v>
      </c>
      <c r="P6183" s="81">
        <f t="shared" si="972"/>
        <v>1.8411108147939557</v>
      </c>
      <c r="Q6183" s="81">
        <f t="shared" si="973"/>
        <v>1.8411108147939557</v>
      </c>
      <c r="S6183" s="1">
        <f t="shared" si="977"/>
        <v>4</v>
      </c>
      <c r="T6183" s="1" t="str">
        <f t="shared" si="978"/>
        <v>Peak</v>
      </c>
    </row>
    <row r="6184" spans="1:20" x14ac:dyDescent="0.25">
      <c r="A6184" s="85">
        <v>45183.874999985303</v>
      </c>
      <c r="B6184" s="1">
        <v>9</v>
      </c>
      <c r="C6184" s="1">
        <v>14</v>
      </c>
      <c r="D6184" s="1">
        <v>22</v>
      </c>
      <c r="E6184" s="1" t="str">
        <f t="shared" si="974"/>
        <v>Summer</v>
      </c>
      <c r="F6184" s="78">
        <v>0.91190000000000004</v>
      </c>
      <c r="G6184" s="79">
        <f t="shared" si="975"/>
        <v>1.7349477648141038</v>
      </c>
      <c r="J6184" s="78">
        <v>0</v>
      </c>
      <c r="K6184" s="80">
        <f t="shared" si="976"/>
        <v>0</v>
      </c>
      <c r="L6184" s="68" t="str">
        <f t="shared" si="969"/>
        <v>Normal</v>
      </c>
      <c r="N6184" s="67">
        <f t="shared" si="970"/>
        <v>0</v>
      </c>
      <c r="O6184" s="67">
        <f t="shared" si="971"/>
        <v>0</v>
      </c>
      <c r="P6184" s="81">
        <f t="shared" si="972"/>
        <v>1.7349477648141038</v>
      </c>
      <c r="Q6184" s="81">
        <f t="shared" si="973"/>
        <v>1.7349477648141038</v>
      </c>
      <c r="S6184" s="1">
        <f t="shared" si="977"/>
        <v>4</v>
      </c>
      <c r="T6184" s="1" t="str">
        <f t="shared" si="978"/>
        <v>Off-Peak</v>
      </c>
    </row>
    <row r="6185" spans="1:20" x14ac:dyDescent="0.25">
      <c r="A6185" s="85">
        <v>45183.916666651967</v>
      </c>
      <c r="B6185" s="1">
        <v>9</v>
      </c>
      <c r="C6185" s="1">
        <v>14</v>
      </c>
      <c r="D6185" s="1">
        <v>23</v>
      </c>
      <c r="E6185" s="1" t="str">
        <f t="shared" si="974"/>
        <v>Summer</v>
      </c>
      <c r="F6185" s="78">
        <v>0.8155</v>
      </c>
      <c r="G6185" s="79">
        <f t="shared" si="975"/>
        <v>1.551540631874001</v>
      </c>
      <c r="J6185" s="78">
        <v>0</v>
      </c>
      <c r="K6185" s="80">
        <f t="shared" si="976"/>
        <v>0</v>
      </c>
      <c r="L6185" s="68" t="str">
        <f t="shared" si="969"/>
        <v>Normal</v>
      </c>
      <c r="N6185" s="67">
        <f t="shared" si="970"/>
        <v>0</v>
      </c>
      <c r="O6185" s="67">
        <f t="shared" si="971"/>
        <v>0</v>
      </c>
      <c r="P6185" s="81">
        <f t="shared" si="972"/>
        <v>1.551540631874001</v>
      </c>
      <c r="Q6185" s="81">
        <f t="shared" si="973"/>
        <v>1.551540631874001</v>
      </c>
      <c r="S6185" s="1">
        <f t="shared" si="977"/>
        <v>4</v>
      </c>
      <c r="T6185" s="1" t="str">
        <f t="shared" si="978"/>
        <v>Off-Peak</v>
      </c>
    </row>
    <row r="6186" spans="1:20" x14ac:dyDescent="0.25">
      <c r="A6186" s="85">
        <v>45183.958333318631</v>
      </c>
      <c r="B6186" s="1">
        <v>9</v>
      </c>
      <c r="C6186" s="1">
        <v>15</v>
      </c>
      <c r="D6186" s="1">
        <v>0</v>
      </c>
      <c r="E6186" s="1" t="str">
        <f t="shared" si="974"/>
        <v>Summer</v>
      </c>
      <c r="F6186" s="78">
        <v>0.70879999999999999</v>
      </c>
      <c r="G6186" s="79">
        <f t="shared" si="975"/>
        <v>1.3485370936508791</v>
      </c>
      <c r="J6186" s="78">
        <v>0</v>
      </c>
      <c r="K6186" s="80">
        <f t="shared" si="976"/>
        <v>0</v>
      </c>
      <c r="L6186" s="68" t="str">
        <f t="shared" si="969"/>
        <v>Normal</v>
      </c>
      <c r="N6186" s="67">
        <f t="shared" si="970"/>
        <v>0</v>
      </c>
      <c r="O6186" s="67">
        <f t="shared" si="971"/>
        <v>0</v>
      </c>
      <c r="P6186" s="81">
        <f t="shared" si="972"/>
        <v>1.3485370936508791</v>
      </c>
      <c r="Q6186" s="81">
        <f t="shared" si="973"/>
        <v>1.3485370936508791</v>
      </c>
      <c r="S6186" s="1">
        <f t="shared" si="977"/>
        <v>4</v>
      </c>
      <c r="T6186" s="1" t="str">
        <f t="shared" si="978"/>
        <v>Off-Peak</v>
      </c>
    </row>
    <row r="6187" spans="1:20" x14ac:dyDescent="0.25">
      <c r="A6187" s="85">
        <v>45183.999999985295</v>
      </c>
      <c r="B6187" s="1">
        <v>9</v>
      </c>
      <c r="C6187" s="1">
        <v>15</v>
      </c>
      <c r="D6187" s="1">
        <v>1</v>
      </c>
      <c r="E6187" s="1" t="str">
        <f t="shared" si="974"/>
        <v>Summer</v>
      </c>
      <c r="F6187" s="78">
        <v>0.64019999999999999</v>
      </c>
      <c r="G6187" s="79">
        <f t="shared" si="975"/>
        <v>1.2180212293387316</v>
      </c>
      <c r="J6187" s="78">
        <v>0</v>
      </c>
      <c r="K6187" s="80">
        <f t="shared" si="976"/>
        <v>0</v>
      </c>
      <c r="L6187" s="68" t="str">
        <f t="shared" si="969"/>
        <v>Normal</v>
      </c>
      <c r="N6187" s="67">
        <f t="shared" si="970"/>
        <v>0</v>
      </c>
      <c r="O6187" s="67">
        <f t="shared" si="971"/>
        <v>0</v>
      </c>
      <c r="P6187" s="81">
        <f t="shared" si="972"/>
        <v>1.2180212293387316</v>
      </c>
      <c r="Q6187" s="81">
        <f t="shared" si="973"/>
        <v>1.2180212293387316</v>
      </c>
      <c r="S6187" s="1">
        <f t="shared" si="977"/>
        <v>5</v>
      </c>
      <c r="T6187" s="1" t="str">
        <f t="shared" si="978"/>
        <v>Off-Peak</v>
      </c>
    </row>
    <row r="6188" spans="1:20" x14ac:dyDescent="0.25">
      <c r="A6188" s="85">
        <v>45184.04166665196</v>
      </c>
      <c r="B6188" s="1">
        <v>9</v>
      </c>
      <c r="C6188" s="1">
        <v>15</v>
      </c>
      <c r="D6188" s="1">
        <v>2</v>
      </c>
      <c r="E6188" s="1" t="str">
        <f t="shared" si="974"/>
        <v>Summer</v>
      </c>
      <c r="F6188" s="78">
        <v>0.59340000000000004</v>
      </c>
      <c r="G6188" s="79">
        <f t="shared" si="975"/>
        <v>1.1289812519362752</v>
      </c>
      <c r="J6188" s="78">
        <v>0</v>
      </c>
      <c r="K6188" s="80">
        <f t="shared" si="976"/>
        <v>0</v>
      </c>
      <c r="L6188" s="68" t="str">
        <f t="shared" si="969"/>
        <v>Normal</v>
      </c>
      <c r="N6188" s="67">
        <f t="shared" si="970"/>
        <v>0</v>
      </c>
      <c r="O6188" s="67">
        <f t="shared" si="971"/>
        <v>0</v>
      </c>
      <c r="P6188" s="81">
        <f t="shared" si="972"/>
        <v>1.1289812519362752</v>
      </c>
      <c r="Q6188" s="81">
        <f t="shared" si="973"/>
        <v>1.1289812519362752</v>
      </c>
      <c r="S6188" s="1">
        <f t="shared" si="977"/>
        <v>5</v>
      </c>
      <c r="T6188" s="1" t="str">
        <f t="shared" si="978"/>
        <v>Off-Peak</v>
      </c>
    </row>
    <row r="6189" spans="1:20" x14ac:dyDescent="0.25">
      <c r="A6189" s="85">
        <v>45184.083333318624</v>
      </c>
      <c r="B6189" s="1">
        <v>9</v>
      </c>
      <c r="C6189" s="1">
        <v>15</v>
      </c>
      <c r="D6189" s="1">
        <v>3</v>
      </c>
      <c r="E6189" s="1" t="str">
        <f t="shared" si="974"/>
        <v>Summer</v>
      </c>
      <c r="F6189" s="78">
        <v>0.56630000000000003</v>
      </c>
      <c r="G6189" s="79">
        <f t="shared" si="975"/>
        <v>1.0774217778421176</v>
      </c>
      <c r="J6189" s="78">
        <v>0</v>
      </c>
      <c r="K6189" s="80">
        <f t="shared" si="976"/>
        <v>0</v>
      </c>
      <c r="L6189" s="68" t="str">
        <f t="shared" si="969"/>
        <v>Normal</v>
      </c>
      <c r="N6189" s="67">
        <f t="shared" si="970"/>
        <v>0</v>
      </c>
      <c r="O6189" s="67">
        <f t="shared" si="971"/>
        <v>0</v>
      </c>
      <c r="P6189" s="81">
        <f t="shared" si="972"/>
        <v>1.0774217778421176</v>
      </c>
      <c r="Q6189" s="81">
        <f t="shared" si="973"/>
        <v>1.0774217778421176</v>
      </c>
      <c r="S6189" s="1">
        <f t="shared" si="977"/>
        <v>5</v>
      </c>
      <c r="T6189" s="1" t="str">
        <f t="shared" si="978"/>
        <v>Off-Peak</v>
      </c>
    </row>
    <row r="6190" spans="1:20" x14ac:dyDescent="0.25">
      <c r="A6190" s="85">
        <v>45184.124999985288</v>
      </c>
      <c r="B6190" s="1">
        <v>9</v>
      </c>
      <c r="C6190" s="1">
        <v>15</v>
      </c>
      <c r="D6190" s="1">
        <v>4</v>
      </c>
      <c r="E6190" s="1" t="str">
        <f t="shared" si="974"/>
        <v>Summer</v>
      </c>
      <c r="F6190" s="78">
        <v>0.5504</v>
      </c>
      <c r="G6190" s="79">
        <f t="shared" si="975"/>
        <v>1.0471710162887189</v>
      </c>
      <c r="J6190" s="78">
        <v>0</v>
      </c>
      <c r="K6190" s="80">
        <f t="shared" si="976"/>
        <v>0</v>
      </c>
      <c r="L6190" s="68" t="str">
        <f t="shared" si="969"/>
        <v>Normal</v>
      </c>
      <c r="N6190" s="67">
        <f t="shared" si="970"/>
        <v>0</v>
      </c>
      <c r="O6190" s="67">
        <f t="shared" si="971"/>
        <v>0</v>
      </c>
      <c r="P6190" s="81">
        <f t="shared" si="972"/>
        <v>1.0471710162887189</v>
      </c>
      <c r="Q6190" s="81">
        <f t="shared" si="973"/>
        <v>1.0471710162887189</v>
      </c>
      <c r="S6190" s="1">
        <f t="shared" si="977"/>
        <v>5</v>
      </c>
      <c r="T6190" s="1" t="str">
        <f t="shared" si="978"/>
        <v>Off-Peak</v>
      </c>
    </row>
    <row r="6191" spans="1:20" x14ac:dyDescent="0.25">
      <c r="A6191" s="85">
        <v>45184.166666651952</v>
      </c>
      <c r="B6191" s="1">
        <v>9</v>
      </c>
      <c r="C6191" s="1">
        <v>15</v>
      </c>
      <c r="D6191" s="1">
        <v>5</v>
      </c>
      <c r="E6191" s="1" t="str">
        <f t="shared" si="974"/>
        <v>Summer</v>
      </c>
      <c r="F6191" s="78">
        <v>0.54790000000000005</v>
      </c>
      <c r="G6191" s="79">
        <f t="shared" si="975"/>
        <v>1.0424146072394425</v>
      </c>
      <c r="J6191" s="78">
        <v>0</v>
      </c>
      <c r="K6191" s="80">
        <f t="shared" si="976"/>
        <v>0</v>
      </c>
      <c r="L6191" s="68" t="str">
        <f t="shared" si="969"/>
        <v>Normal</v>
      </c>
      <c r="N6191" s="67">
        <f t="shared" si="970"/>
        <v>0</v>
      </c>
      <c r="O6191" s="67">
        <f t="shared" si="971"/>
        <v>0</v>
      </c>
      <c r="P6191" s="81">
        <f t="shared" si="972"/>
        <v>1.0424146072394425</v>
      </c>
      <c r="Q6191" s="81">
        <f t="shared" si="973"/>
        <v>1.0424146072394425</v>
      </c>
      <c r="S6191" s="1">
        <f t="shared" si="977"/>
        <v>5</v>
      </c>
      <c r="T6191" s="1" t="str">
        <f t="shared" si="978"/>
        <v>Off-Peak</v>
      </c>
    </row>
    <row r="6192" spans="1:20" x14ac:dyDescent="0.25">
      <c r="A6192" s="85">
        <v>45184.208333318616</v>
      </c>
      <c r="B6192" s="1">
        <v>9</v>
      </c>
      <c r="C6192" s="1">
        <v>15</v>
      </c>
      <c r="D6192" s="1">
        <v>6</v>
      </c>
      <c r="E6192" s="1" t="str">
        <f t="shared" si="974"/>
        <v>Summer</v>
      </c>
      <c r="F6192" s="78">
        <v>0.56669999999999998</v>
      </c>
      <c r="G6192" s="79">
        <f t="shared" si="975"/>
        <v>1.0781828032900018</v>
      </c>
      <c r="J6192" s="78">
        <v>0</v>
      </c>
      <c r="K6192" s="80">
        <f t="shared" si="976"/>
        <v>0</v>
      </c>
      <c r="L6192" s="68" t="str">
        <f t="shared" si="969"/>
        <v>Normal</v>
      </c>
      <c r="N6192" s="67">
        <f t="shared" si="970"/>
        <v>0</v>
      </c>
      <c r="O6192" s="67">
        <f t="shared" si="971"/>
        <v>0</v>
      </c>
      <c r="P6192" s="81">
        <f t="shared" si="972"/>
        <v>1.0781828032900018</v>
      </c>
      <c r="Q6192" s="81">
        <f t="shared" si="973"/>
        <v>1.0781828032900018</v>
      </c>
      <c r="S6192" s="1">
        <f t="shared" si="977"/>
        <v>5</v>
      </c>
      <c r="T6192" s="1" t="str">
        <f t="shared" si="978"/>
        <v>Peak</v>
      </c>
    </row>
    <row r="6193" spans="1:20" x14ac:dyDescent="0.25">
      <c r="A6193" s="85">
        <v>45184.249999985281</v>
      </c>
      <c r="B6193" s="1">
        <v>9</v>
      </c>
      <c r="C6193" s="1">
        <v>15</v>
      </c>
      <c r="D6193" s="1">
        <v>7</v>
      </c>
      <c r="E6193" s="1" t="str">
        <f t="shared" si="974"/>
        <v>Summer</v>
      </c>
      <c r="F6193" s="78">
        <v>0.61270000000000002</v>
      </c>
      <c r="G6193" s="79">
        <f t="shared" si="975"/>
        <v>1.1657007297966897</v>
      </c>
      <c r="J6193" s="78">
        <v>0.83996500000000007</v>
      </c>
      <c r="K6193" s="80">
        <f t="shared" si="976"/>
        <v>0.83996500000000007</v>
      </c>
      <c r="L6193" s="68" t="str">
        <f t="shared" si="969"/>
        <v>Normal</v>
      </c>
      <c r="N6193" s="67">
        <f t="shared" si="970"/>
        <v>0</v>
      </c>
      <c r="O6193" s="67">
        <f t="shared" si="971"/>
        <v>0.83996500000000007</v>
      </c>
      <c r="P6193" s="81">
        <f t="shared" si="972"/>
        <v>0.32573572979668963</v>
      </c>
      <c r="Q6193" s="81">
        <f t="shared" si="973"/>
        <v>0.32573572979668963</v>
      </c>
      <c r="S6193" s="1">
        <f t="shared" si="977"/>
        <v>5</v>
      </c>
      <c r="T6193" s="1" t="str">
        <f t="shared" si="978"/>
        <v>Peak</v>
      </c>
    </row>
    <row r="6194" spans="1:20" x14ac:dyDescent="0.25">
      <c r="A6194" s="85">
        <v>45184.291666651945</v>
      </c>
      <c r="B6194" s="1">
        <v>9</v>
      </c>
      <c r="C6194" s="1">
        <v>15</v>
      </c>
      <c r="D6194" s="1">
        <v>8</v>
      </c>
      <c r="E6194" s="1" t="str">
        <f t="shared" si="974"/>
        <v>Summer</v>
      </c>
      <c r="F6194" s="78">
        <v>0.63219999999999998</v>
      </c>
      <c r="G6194" s="79">
        <f t="shared" si="975"/>
        <v>1.2028007203810467</v>
      </c>
      <c r="J6194" s="78">
        <v>2.7375940000000001</v>
      </c>
      <c r="K6194" s="80">
        <f t="shared" si="976"/>
        <v>2.7375940000000001</v>
      </c>
      <c r="L6194" s="68" t="str">
        <f t="shared" si="969"/>
        <v>Normal</v>
      </c>
      <c r="N6194" s="67">
        <f t="shared" si="970"/>
        <v>1.5347932796189534</v>
      </c>
      <c r="O6194" s="67">
        <f t="shared" si="971"/>
        <v>1.2028007203810467</v>
      </c>
      <c r="P6194" s="81">
        <f t="shared" si="972"/>
        <v>0</v>
      </c>
      <c r="Q6194" s="81">
        <f t="shared" si="973"/>
        <v>-1.5347932796189534</v>
      </c>
      <c r="S6194" s="1">
        <f t="shared" si="977"/>
        <v>5</v>
      </c>
      <c r="T6194" s="1" t="str">
        <f t="shared" si="978"/>
        <v>Peak</v>
      </c>
    </row>
    <row r="6195" spans="1:20" x14ac:dyDescent="0.25">
      <c r="A6195" s="85">
        <v>45184.333333318609</v>
      </c>
      <c r="B6195" s="1">
        <v>9</v>
      </c>
      <c r="C6195" s="1">
        <v>15</v>
      </c>
      <c r="D6195" s="1">
        <v>9</v>
      </c>
      <c r="E6195" s="1" t="str">
        <f t="shared" si="974"/>
        <v>Summer</v>
      </c>
      <c r="F6195" s="78">
        <v>0.62819999999999998</v>
      </c>
      <c r="G6195" s="79">
        <f t="shared" si="975"/>
        <v>1.1951904659022041</v>
      </c>
      <c r="J6195" s="78">
        <v>4.4199020000000004</v>
      </c>
      <c r="K6195" s="80">
        <f t="shared" si="976"/>
        <v>4.4199020000000004</v>
      </c>
      <c r="L6195" s="68" t="str">
        <f t="shared" si="969"/>
        <v>Normal</v>
      </c>
      <c r="N6195" s="67">
        <f t="shared" si="970"/>
        <v>3.2247115340977963</v>
      </c>
      <c r="O6195" s="67">
        <f t="shared" si="971"/>
        <v>1.1951904659022041</v>
      </c>
      <c r="P6195" s="81">
        <f t="shared" si="972"/>
        <v>0</v>
      </c>
      <c r="Q6195" s="81">
        <f t="shared" si="973"/>
        <v>-3.2247115340977963</v>
      </c>
      <c r="S6195" s="1">
        <f t="shared" si="977"/>
        <v>5</v>
      </c>
      <c r="T6195" s="1" t="str">
        <f t="shared" si="978"/>
        <v>Peak</v>
      </c>
    </row>
    <row r="6196" spans="1:20" x14ac:dyDescent="0.25">
      <c r="A6196" s="85">
        <v>45184.374999985273</v>
      </c>
      <c r="B6196" s="1">
        <v>9</v>
      </c>
      <c r="C6196" s="1">
        <v>15</v>
      </c>
      <c r="D6196" s="1">
        <v>10</v>
      </c>
      <c r="E6196" s="1" t="str">
        <f t="shared" si="974"/>
        <v>Summer</v>
      </c>
      <c r="F6196" s="78">
        <v>0.63490000000000002</v>
      </c>
      <c r="G6196" s="79">
        <f t="shared" si="975"/>
        <v>1.2079376421542654</v>
      </c>
      <c r="J6196" s="78">
        <v>5.6343699999999997</v>
      </c>
      <c r="K6196" s="80">
        <f t="shared" si="976"/>
        <v>5.6343699999999997</v>
      </c>
      <c r="L6196" s="68" t="str">
        <f t="shared" si="969"/>
        <v>Normal</v>
      </c>
      <c r="N6196" s="67">
        <f t="shared" si="970"/>
        <v>4.4264323578457345</v>
      </c>
      <c r="O6196" s="67">
        <f t="shared" si="971"/>
        <v>1.2079376421542651</v>
      </c>
      <c r="P6196" s="81">
        <f t="shared" si="972"/>
        <v>2.2204460492503131E-16</v>
      </c>
      <c r="Q6196" s="81">
        <f t="shared" si="973"/>
        <v>-4.4264323578457345</v>
      </c>
      <c r="S6196" s="1">
        <f t="shared" si="977"/>
        <v>5</v>
      </c>
      <c r="T6196" s="1" t="str">
        <f t="shared" si="978"/>
        <v>Peak</v>
      </c>
    </row>
    <row r="6197" spans="1:20" x14ac:dyDescent="0.25">
      <c r="A6197" s="85">
        <v>45184.416666651938</v>
      </c>
      <c r="B6197" s="1">
        <v>9</v>
      </c>
      <c r="C6197" s="1">
        <v>15</v>
      </c>
      <c r="D6197" s="1">
        <v>11</v>
      </c>
      <c r="E6197" s="1" t="str">
        <f t="shared" si="974"/>
        <v>Summer</v>
      </c>
      <c r="F6197" s="78">
        <v>0.65</v>
      </c>
      <c r="G6197" s="79">
        <f t="shared" si="975"/>
        <v>1.2366663528118955</v>
      </c>
      <c r="J6197" s="78">
        <v>6.404013</v>
      </c>
      <c r="K6197" s="80">
        <f t="shared" si="976"/>
        <v>6.404013</v>
      </c>
      <c r="L6197" s="68" t="str">
        <f t="shared" si="969"/>
        <v>Normal</v>
      </c>
      <c r="N6197" s="67">
        <f t="shared" si="970"/>
        <v>5.1673466471881042</v>
      </c>
      <c r="O6197" s="67">
        <f t="shared" si="971"/>
        <v>1.2366663528118957</v>
      </c>
      <c r="P6197" s="81">
        <f t="shared" si="972"/>
        <v>0</v>
      </c>
      <c r="Q6197" s="81">
        <f t="shared" si="973"/>
        <v>-5.1673466471881042</v>
      </c>
      <c r="S6197" s="1">
        <f t="shared" si="977"/>
        <v>5</v>
      </c>
      <c r="T6197" s="1" t="str">
        <f t="shared" si="978"/>
        <v>Peak</v>
      </c>
    </row>
    <row r="6198" spans="1:20" x14ac:dyDescent="0.25">
      <c r="A6198" s="85">
        <v>45184.458333318602</v>
      </c>
      <c r="B6198" s="1">
        <v>9</v>
      </c>
      <c r="C6198" s="1">
        <v>15</v>
      </c>
      <c r="D6198" s="1">
        <v>12</v>
      </c>
      <c r="E6198" s="1" t="str">
        <f t="shared" si="974"/>
        <v>Summer</v>
      </c>
      <c r="F6198" s="78">
        <v>0.6784</v>
      </c>
      <c r="G6198" s="79">
        <f t="shared" si="975"/>
        <v>1.2906991596116768</v>
      </c>
      <c r="J6198" s="78">
        <v>6.7566000000000006</v>
      </c>
      <c r="K6198" s="80">
        <f t="shared" si="976"/>
        <v>6.7566000000000006</v>
      </c>
      <c r="L6198" s="68" t="str">
        <f t="shared" si="969"/>
        <v>Normal</v>
      </c>
      <c r="N6198" s="67">
        <f t="shared" si="970"/>
        <v>5.4659008403883238</v>
      </c>
      <c r="O6198" s="67">
        <f t="shared" si="971"/>
        <v>1.2906991596116768</v>
      </c>
      <c r="P6198" s="81">
        <f t="shared" si="972"/>
        <v>0</v>
      </c>
      <c r="Q6198" s="81">
        <f t="shared" si="973"/>
        <v>-5.4659008403883238</v>
      </c>
      <c r="S6198" s="1">
        <f t="shared" si="977"/>
        <v>5</v>
      </c>
      <c r="T6198" s="1" t="str">
        <f t="shared" si="978"/>
        <v>Peak</v>
      </c>
    </row>
    <row r="6199" spans="1:20" x14ac:dyDescent="0.25">
      <c r="A6199" s="85">
        <v>45184.499999985266</v>
      </c>
      <c r="B6199" s="1">
        <v>9</v>
      </c>
      <c r="C6199" s="1">
        <v>15</v>
      </c>
      <c r="D6199" s="1">
        <v>13</v>
      </c>
      <c r="E6199" s="1" t="str">
        <f t="shared" si="974"/>
        <v>Summer</v>
      </c>
      <c r="F6199" s="78">
        <v>0.72189999999999999</v>
      </c>
      <c r="G6199" s="79">
        <f t="shared" si="975"/>
        <v>1.3734606770690883</v>
      </c>
      <c r="J6199" s="78">
        <v>5.5108190000000006</v>
      </c>
      <c r="K6199" s="80">
        <f t="shared" si="976"/>
        <v>5.5108190000000006</v>
      </c>
      <c r="L6199" s="68" t="str">
        <f t="shared" si="969"/>
        <v>Normal</v>
      </c>
      <c r="N6199" s="67">
        <f t="shared" si="970"/>
        <v>4.1373583229309121</v>
      </c>
      <c r="O6199" s="67">
        <f t="shared" si="971"/>
        <v>1.3734606770690885</v>
      </c>
      <c r="P6199" s="81">
        <f t="shared" si="972"/>
        <v>0</v>
      </c>
      <c r="Q6199" s="81">
        <f t="shared" si="973"/>
        <v>-4.1373583229309121</v>
      </c>
      <c r="S6199" s="1">
        <f t="shared" si="977"/>
        <v>5</v>
      </c>
      <c r="T6199" s="1" t="str">
        <f t="shared" si="978"/>
        <v>Peak</v>
      </c>
    </row>
    <row r="6200" spans="1:20" x14ac:dyDescent="0.25">
      <c r="A6200" s="85">
        <v>45184.54166665193</v>
      </c>
      <c r="B6200" s="1">
        <v>9</v>
      </c>
      <c r="C6200" s="1">
        <v>15</v>
      </c>
      <c r="D6200" s="1">
        <v>14</v>
      </c>
      <c r="E6200" s="1" t="str">
        <f t="shared" si="974"/>
        <v>Summer</v>
      </c>
      <c r="F6200" s="78">
        <v>0.77710000000000001</v>
      </c>
      <c r="G6200" s="79">
        <f t="shared" si="975"/>
        <v>1.4784821888771138</v>
      </c>
      <c r="J6200" s="78">
        <v>5.9755940000000001</v>
      </c>
      <c r="K6200" s="80">
        <f t="shared" si="976"/>
        <v>5.9755940000000001</v>
      </c>
      <c r="L6200" s="68" t="str">
        <f t="shared" si="969"/>
        <v>Normal</v>
      </c>
      <c r="N6200" s="67">
        <f t="shared" si="970"/>
        <v>4.4971118111228865</v>
      </c>
      <c r="O6200" s="67">
        <f t="shared" si="971"/>
        <v>1.4784821888771136</v>
      </c>
      <c r="P6200" s="81">
        <f t="shared" si="972"/>
        <v>2.2204460492503131E-16</v>
      </c>
      <c r="Q6200" s="81">
        <f t="shared" si="973"/>
        <v>-4.4971118111228865</v>
      </c>
      <c r="S6200" s="1">
        <f t="shared" si="977"/>
        <v>5</v>
      </c>
      <c r="T6200" s="1" t="str">
        <f t="shared" si="978"/>
        <v>Peak</v>
      </c>
    </row>
    <row r="6201" spans="1:20" x14ac:dyDescent="0.25">
      <c r="A6201" s="85">
        <v>45184.583333318595</v>
      </c>
      <c r="B6201" s="1">
        <v>9</v>
      </c>
      <c r="C6201" s="1">
        <v>15</v>
      </c>
      <c r="D6201" s="1">
        <v>15</v>
      </c>
      <c r="E6201" s="1" t="str">
        <f t="shared" si="974"/>
        <v>Summer</v>
      </c>
      <c r="F6201" s="78">
        <v>0.85099999999999998</v>
      </c>
      <c r="G6201" s="79">
        <f t="shared" si="975"/>
        <v>1.6190816403737276</v>
      </c>
      <c r="J6201" s="78">
        <v>4.987984</v>
      </c>
      <c r="K6201" s="80">
        <f t="shared" si="976"/>
        <v>4.987984</v>
      </c>
      <c r="L6201" s="68" t="str">
        <f t="shared" si="969"/>
        <v>Normal</v>
      </c>
      <c r="N6201" s="67">
        <f t="shared" si="970"/>
        <v>3.3689023596262722</v>
      </c>
      <c r="O6201" s="67">
        <f t="shared" si="971"/>
        <v>1.6190816403737278</v>
      </c>
      <c r="P6201" s="81">
        <f t="shared" si="972"/>
        <v>0</v>
      </c>
      <c r="Q6201" s="81">
        <f t="shared" si="973"/>
        <v>-3.3689023596262722</v>
      </c>
      <c r="S6201" s="1">
        <f t="shared" si="977"/>
        <v>5</v>
      </c>
      <c r="T6201" s="1" t="str">
        <f t="shared" si="978"/>
        <v>Peak</v>
      </c>
    </row>
    <row r="6202" spans="1:20" x14ac:dyDescent="0.25">
      <c r="A6202" s="85">
        <v>45184.624999985259</v>
      </c>
      <c r="B6202" s="1">
        <v>9</v>
      </c>
      <c r="C6202" s="1">
        <v>15</v>
      </c>
      <c r="D6202" s="1">
        <v>16</v>
      </c>
      <c r="E6202" s="1" t="str">
        <f t="shared" si="974"/>
        <v>Summer</v>
      </c>
      <c r="F6202" s="78">
        <v>0.95230000000000004</v>
      </c>
      <c r="G6202" s="79">
        <f t="shared" si="975"/>
        <v>1.8118113350504124</v>
      </c>
      <c r="J6202" s="78">
        <v>3.587437</v>
      </c>
      <c r="K6202" s="80">
        <f t="shared" si="976"/>
        <v>3.587437</v>
      </c>
      <c r="L6202" s="68" t="str">
        <f t="shared" si="969"/>
        <v>Normal</v>
      </c>
      <c r="N6202" s="67">
        <f t="shared" si="970"/>
        <v>1.7756256649495876</v>
      </c>
      <c r="O6202" s="67">
        <f t="shared" si="971"/>
        <v>1.8118113350504124</v>
      </c>
      <c r="P6202" s="81">
        <f t="shared" si="972"/>
        <v>0</v>
      </c>
      <c r="Q6202" s="81">
        <f t="shared" si="973"/>
        <v>-1.7756256649495876</v>
      </c>
      <c r="S6202" s="1">
        <f t="shared" si="977"/>
        <v>5</v>
      </c>
      <c r="T6202" s="1" t="str">
        <f t="shared" si="978"/>
        <v>Peak</v>
      </c>
    </row>
    <row r="6203" spans="1:20" x14ac:dyDescent="0.25">
      <c r="A6203" s="85">
        <v>45184.666666651923</v>
      </c>
      <c r="B6203" s="1">
        <v>9</v>
      </c>
      <c r="C6203" s="1">
        <v>15</v>
      </c>
      <c r="D6203" s="1">
        <v>17</v>
      </c>
      <c r="E6203" s="1" t="str">
        <f t="shared" si="974"/>
        <v>Summer</v>
      </c>
      <c r="F6203" s="78">
        <v>1.0559000000000001</v>
      </c>
      <c r="G6203" s="79">
        <f t="shared" si="975"/>
        <v>2.0089169260524313</v>
      </c>
      <c r="J6203" s="78">
        <v>1.171162</v>
      </c>
      <c r="K6203" s="80">
        <f t="shared" si="976"/>
        <v>1.171162</v>
      </c>
      <c r="L6203" s="68" t="str">
        <f t="shared" si="969"/>
        <v>Normal</v>
      </c>
      <c r="N6203" s="67">
        <f t="shared" si="970"/>
        <v>0</v>
      </c>
      <c r="O6203" s="67">
        <f t="shared" si="971"/>
        <v>1.171162</v>
      </c>
      <c r="P6203" s="81">
        <f t="shared" si="972"/>
        <v>0.83775492605243129</v>
      </c>
      <c r="Q6203" s="81">
        <f t="shared" si="973"/>
        <v>0.83775492605243129</v>
      </c>
      <c r="S6203" s="1">
        <f t="shared" si="977"/>
        <v>5</v>
      </c>
      <c r="T6203" s="1" t="str">
        <f t="shared" si="978"/>
        <v>Peak</v>
      </c>
    </row>
    <row r="6204" spans="1:20" x14ac:dyDescent="0.25">
      <c r="A6204" s="85">
        <v>45184.708333318587</v>
      </c>
      <c r="B6204" s="1">
        <v>9</v>
      </c>
      <c r="C6204" s="1">
        <v>15</v>
      </c>
      <c r="D6204" s="1">
        <v>18</v>
      </c>
      <c r="E6204" s="1" t="str">
        <f t="shared" si="974"/>
        <v>Summer</v>
      </c>
      <c r="F6204" s="78">
        <v>1.0995999999999999</v>
      </c>
      <c r="G6204" s="79">
        <f t="shared" si="975"/>
        <v>2.0920589562337848</v>
      </c>
      <c r="J6204" s="78">
        <v>0.13380600000000001</v>
      </c>
      <c r="K6204" s="80">
        <f t="shared" si="976"/>
        <v>0.13380600000000001</v>
      </c>
      <c r="L6204" s="68" t="str">
        <f t="shared" si="969"/>
        <v>Normal</v>
      </c>
      <c r="N6204" s="67">
        <f t="shared" si="970"/>
        <v>0</v>
      </c>
      <c r="O6204" s="67">
        <f t="shared" si="971"/>
        <v>0.13380600000000001</v>
      </c>
      <c r="P6204" s="81">
        <f t="shared" si="972"/>
        <v>1.9582529562337847</v>
      </c>
      <c r="Q6204" s="81">
        <f t="shared" si="973"/>
        <v>1.9582529562337847</v>
      </c>
      <c r="S6204" s="1">
        <f t="shared" si="977"/>
        <v>5</v>
      </c>
      <c r="T6204" s="1" t="str">
        <f t="shared" si="978"/>
        <v>Peak</v>
      </c>
    </row>
    <row r="6205" spans="1:20" x14ac:dyDescent="0.25">
      <c r="A6205" s="85">
        <v>45184.749999985252</v>
      </c>
      <c r="B6205" s="1">
        <v>9</v>
      </c>
      <c r="C6205" s="1">
        <v>15</v>
      </c>
      <c r="D6205" s="1">
        <v>19</v>
      </c>
      <c r="E6205" s="1" t="str">
        <f t="shared" si="974"/>
        <v>Summer</v>
      </c>
      <c r="F6205" s="78">
        <v>1.0605</v>
      </c>
      <c r="G6205" s="79">
        <f t="shared" si="975"/>
        <v>2.0176687187031002</v>
      </c>
      <c r="J6205" s="78">
        <v>0</v>
      </c>
      <c r="K6205" s="80">
        <f t="shared" si="976"/>
        <v>0</v>
      </c>
      <c r="L6205" s="68" t="str">
        <f t="shared" si="969"/>
        <v>Normal</v>
      </c>
      <c r="N6205" s="67">
        <f t="shared" si="970"/>
        <v>0</v>
      </c>
      <c r="O6205" s="67">
        <f t="shared" si="971"/>
        <v>0</v>
      </c>
      <c r="P6205" s="81">
        <f t="shared" si="972"/>
        <v>2.0176687187031002</v>
      </c>
      <c r="Q6205" s="81">
        <f t="shared" si="973"/>
        <v>2.0176687187031002</v>
      </c>
      <c r="S6205" s="1">
        <f t="shared" si="977"/>
        <v>5</v>
      </c>
      <c r="T6205" s="1" t="str">
        <f t="shared" si="978"/>
        <v>Peak</v>
      </c>
    </row>
    <row r="6206" spans="1:20" x14ac:dyDescent="0.25">
      <c r="A6206" s="85">
        <v>45184.791666651916</v>
      </c>
      <c r="B6206" s="1">
        <v>9</v>
      </c>
      <c r="C6206" s="1">
        <v>15</v>
      </c>
      <c r="D6206" s="1">
        <v>20</v>
      </c>
      <c r="E6206" s="1" t="str">
        <f t="shared" si="974"/>
        <v>Summer</v>
      </c>
      <c r="F6206" s="78">
        <v>1.0313000000000001</v>
      </c>
      <c r="G6206" s="79">
        <f t="shared" si="975"/>
        <v>1.9621138610075506</v>
      </c>
      <c r="J6206" s="78">
        <v>0</v>
      </c>
      <c r="K6206" s="80">
        <f t="shared" si="976"/>
        <v>0</v>
      </c>
      <c r="L6206" s="68" t="str">
        <f t="shared" si="969"/>
        <v>Normal</v>
      </c>
      <c r="N6206" s="67">
        <f t="shared" si="970"/>
        <v>0</v>
      </c>
      <c r="O6206" s="67">
        <f t="shared" si="971"/>
        <v>0</v>
      </c>
      <c r="P6206" s="81">
        <f t="shared" si="972"/>
        <v>1.9621138610075506</v>
      </c>
      <c r="Q6206" s="81">
        <f t="shared" si="973"/>
        <v>1.9621138610075506</v>
      </c>
      <c r="S6206" s="1">
        <f t="shared" si="977"/>
        <v>5</v>
      </c>
      <c r="T6206" s="1" t="str">
        <f t="shared" si="978"/>
        <v>Peak</v>
      </c>
    </row>
    <row r="6207" spans="1:20" x14ac:dyDescent="0.25">
      <c r="A6207" s="85">
        <v>45184.83333331858</v>
      </c>
      <c r="B6207" s="1">
        <v>9</v>
      </c>
      <c r="C6207" s="1">
        <v>15</v>
      </c>
      <c r="D6207" s="1">
        <v>21</v>
      </c>
      <c r="E6207" s="1" t="str">
        <f t="shared" si="974"/>
        <v>Summer</v>
      </c>
      <c r="F6207" s="78">
        <v>1.0032000000000001</v>
      </c>
      <c r="G6207" s="79">
        <f t="shared" si="975"/>
        <v>1.9086518232936824</v>
      </c>
      <c r="J6207" s="78">
        <v>0</v>
      </c>
      <c r="K6207" s="80">
        <f t="shared" si="976"/>
        <v>0</v>
      </c>
      <c r="L6207" s="68" t="str">
        <f t="shared" si="969"/>
        <v>Normal</v>
      </c>
      <c r="N6207" s="67">
        <f t="shared" si="970"/>
        <v>0</v>
      </c>
      <c r="O6207" s="67">
        <f t="shared" si="971"/>
        <v>0</v>
      </c>
      <c r="P6207" s="81">
        <f t="shared" si="972"/>
        <v>1.9086518232936824</v>
      </c>
      <c r="Q6207" s="81">
        <f t="shared" si="973"/>
        <v>1.9086518232936824</v>
      </c>
      <c r="S6207" s="1">
        <f t="shared" si="977"/>
        <v>5</v>
      </c>
      <c r="T6207" s="1" t="str">
        <f t="shared" si="978"/>
        <v>Peak</v>
      </c>
    </row>
    <row r="6208" spans="1:20" x14ac:dyDescent="0.25">
      <c r="A6208" s="85">
        <v>45184.874999985244</v>
      </c>
      <c r="B6208" s="1">
        <v>9</v>
      </c>
      <c r="C6208" s="1">
        <v>15</v>
      </c>
      <c r="D6208" s="1">
        <v>22</v>
      </c>
      <c r="E6208" s="1" t="str">
        <f t="shared" si="974"/>
        <v>Summer</v>
      </c>
      <c r="F6208" s="78">
        <v>0.95309999999999995</v>
      </c>
      <c r="G6208" s="79">
        <f t="shared" si="975"/>
        <v>1.8133333859461807</v>
      </c>
      <c r="J6208" s="78">
        <v>0</v>
      </c>
      <c r="K6208" s="80">
        <f t="shared" si="976"/>
        <v>0</v>
      </c>
      <c r="L6208" s="68" t="str">
        <f t="shared" si="969"/>
        <v>Normal</v>
      </c>
      <c r="N6208" s="67">
        <f t="shared" si="970"/>
        <v>0</v>
      </c>
      <c r="O6208" s="67">
        <f t="shared" si="971"/>
        <v>0</v>
      </c>
      <c r="P6208" s="81">
        <f t="shared" si="972"/>
        <v>1.8133333859461807</v>
      </c>
      <c r="Q6208" s="81">
        <f t="shared" si="973"/>
        <v>1.8133333859461807</v>
      </c>
      <c r="S6208" s="1">
        <f t="shared" si="977"/>
        <v>5</v>
      </c>
      <c r="T6208" s="1" t="str">
        <f t="shared" si="978"/>
        <v>Off-Peak</v>
      </c>
    </row>
    <row r="6209" spans="1:20" x14ac:dyDescent="0.25">
      <c r="A6209" s="85">
        <v>45184.916666651909</v>
      </c>
      <c r="B6209" s="1">
        <v>9</v>
      </c>
      <c r="C6209" s="1">
        <v>15</v>
      </c>
      <c r="D6209" s="1">
        <v>23</v>
      </c>
      <c r="E6209" s="1" t="str">
        <f t="shared" si="974"/>
        <v>Summer</v>
      </c>
      <c r="F6209" s="78">
        <v>0.87790000000000001</v>
      </c>
      <c r="G6209" s="79">
        <f t="shared" si="975"/>
        <v>1.6702606017439432</v>
      </c>
      <c r="J6209" s="78">
        <v>0</v>
      </c>
      <c r="K6209" s="80">
        <f t="shared" si="976"/>
        <v>0</v>
      </c>
      <c r="L6209" s="68" t="str">
        <f t="shared" si="969"/>
        <v>Normal</v>
      </c>
      <c r="N6209" s="67">
        <f t="shared" si="970"/>
        <v>0</v>
      </c>
      <c r="O6209" s="67">
        <f t="shared" si="971"/>
        <v>0</v>
      </c>
      <c r="P6209" s="81">
        <f t="shared" si="972"/>
        <v>1.6702606017439432</v>
      </c>
      <c r="Q6209" s="81">
        <f t="shared" si="973"/>
        <v>1.6702606017439432</v>
      </c>
      <c r="S6209" s="1">
        <f t="shared" si="977"/>
        <v>5</v>
      </c>
      <c r="T6209" s="1" t="str">
        <f t="shared" si="978"/>
        <v>Off-Peak</v>
      </c>
    </row>
    <row r="6210" spans="1:20" x14ac:dyDescent="0.25">
      <c r="A6210" s="85">
        <v>45184.958333318573</v>
      </c>
      <c r="B6210" s="1">
        <v>9</v>
      </c>
      <c r="C6210" s="1">
        <v>16</v>
      </c>
      <c r="D6210" s="1">
        <v>0</v>
      </c>
      <c r="E6210" s="1" t="str">
        <f t="shared" si="974"/>
        <v>Summer</v>
      </c>
      <c r="F6210" s="78">
        <v>0.78239999999999998</v>
      </c>
      <c r="G6210" s="79">
        <f t="shared" si="975"/>
        <v>1.48856577606158</v>
      </c>
      <c r="J6210" s="78">
        <v>0</v>
      </c>
      <c r="K6210" s="80">
        <f t="shared" si="976"/>
        <v>0</v>
      </c>
      <c r="L6210" s="68" t="str">
        <f t="shared" si="969"/>
        <v>Normal</v>
      </c>
      <c r="N6210" s="67">
        <f t="shared" si="970"/>
        <v>0</v>
      </c>
      <c r="O6210" s="67">
        <f t="shared" si="971"/>
        <v>0</v>
      </c>
      <c r="P6210" s="81">
        <f t="shared" si="972"/>
        <v>1.48856577606158</v>
      </c>
      <c r="Q6210" s="81">
        <f t="shared" si="973"/>
        <v>1.48856577606158</v>
      </c>
      <c r="S6210" s="1">
        <f t="shared" si="977"/>
        <v>5</v>
      </c>
      <c r="T6210" s="1" t="str">
        <f t="shared" si="978"/>
        <v>Off-Peak</v>
      </c>
    </row>
    <row r="6211" spans="1:20" x14ac:dyDescent="0.25">
      <c r="A6211" s="85">
        <v>45184.999999985237</v>
      </c>
      <c r="B6211" s="1">
        <v>9</v>
      </c>
      <c r="C6211" s="1">
        <v>16</v>
      </c>
      <c r="D6211" s="1">
        <v>1</v>
      </c>
      <c r="E6211" s="1" t="str">
        <f t="shared" si="974"/>
        <v>Summer</v>
      </c>
      <c r="F6211" s="78">
        <v>0.70399999999999996</v>
      </c>
      <c r="G6211" s="79">
        <f t="shared" si="975"/>
        <v>1.3394047882762683</v>
      </c>
      <c r="J6211" s="78">
        <v>0</v>
      </c>
      <c r="K6211" s="80">
        <f t="shared" si="976"/>
        <v>0</v>
      </c>
      <c r="L6211" s="68" t="str">
        <f t="shared" si="969"/>
        <v>Normal</v>
      </c>
      <c r="N6211" s="67">
        <f t="shared" si="970"/>
        <v>0</v>
      </c>
      <c r="O6211" s="67">
        <f t="shared" si="971"/>
        <v>0</v>
      </c>
      <c r="P6211" s="81">
        <f t="shared" si="972"/>
        <v>1.3394047882762683</v>
      </c>
      <c r="Q6211" s="81">
        <f t="shared" si="973"/>
        <v>1.3394047882762683</v>
      </c>
      <c r="S6211" s="1">
        <f t="shared" si="977"/>
        <v>6</v>
      </c>
      <c r="T6211" s="1" t="str">
        <f t="shared" si="978"/>
        <v>Off-Peak</v>
      </c>
    </row>
    <row r="6212" spans="1:20" x14ac:dyDescent="0.25">
      <c r="A6212" s="85">
        <v>45185.041666651901</v>
      </c>
      <c r="B6212" s="1">
        <v>9</v>
      </c>
      <c r="C6212" s="1">
        <v>16</v>
      </c>
      <c r="D6212" s="1">
        <v>2</v>
      </c>
      <c r="E6212" s="1" t="str">
        <f t="shared" si="974"/>
        <v>Summer</v>
      </c>
      <c r="F6212" s="78">
        <v>0.64410000000000001</v>
      </c>
      <c r="G6212" s="79">
        <f t="shared" si="975"/>
        <v>1.2254412274556028</v>
      </c>
      <c r="J6212" s="78">
        <v>0</v>
      </c>
      <c r="K6212" s="80">
        <f t="shared" si="976"/>
        <v>0</v>
      </c>
      <c r="L6212" s="68" t="str">
        <f t="shared" si="969"/>
        <v>Normal</v>
      </c>
      <c r="N6212" s="67">
        <f t="shared" si="970"/>
        <v>0</v>
      </c>
      <c r="O6212" s="67">
        <f t="shared" si="971"/>
        <v>0</v>
      </c>
      <c r="P6212" s="81">
        <f t="shared" si="972"/>
        <v>1.2254412274556028</v>
      </c>
      <c r="Q6212" s="81">
        <f t="shared" si="973"/>
        <v>1.2254412274556028</v>
      </c>
      <c r="S6212" s="1">
        <f t="shared" si="977"/>
        <v>6</v>
      </c>
      <c r="T6212" s="1" t="str">
        <f t="shared" si="978"/>
        <v>Off-Peak</v>
      </c>
    </row>
    <row r="6213" spans="1:20" x14ac:dyDescent="0.25">
      <c r="A6213" s="85">
        <v>45185.083333318566</v>
      </c>
      <c r="B6213" s="1">
        <v>9</v>
      </c>
      <c r="C6213" s="1">
        <v>16</v>
      </c>
      <c r="D6213" s="1">
        <v>3</v>
      </c>
      <c r="E6213" s="1" t="str">
        <f t="shared" si="974"/>
        <v>Summer</v>
      </c>
      <c r="F6213" s="78">
        <v>0.60399999999999998</v>
      </c>
      <c r="G6213" s="79">
        <f t="shared" si="975"/>
        <v>1.1491484263052074</v>
      </c>
      <c r="J6213" s="78">
        <v>0</v>
      </c>
      <c r="K6213" s="80">
        <f t="shared" si="976"/>
        <v>0</v>
      </c>
      <c r="L6213" s="68" t="str">
        <f t="shared" si="969"/>
        <v>Normal</v>
      </c>
      <c r="N6213" s="67">
        <f t="shared" si="970"/>
        <v>0</v>
      </c>
      <c r="O6213" s="67">
        <f t="shared" si="971"/>
        <v>0</v>
      </c>
      <c r="P6213" s="81">
        <f t="shared" si="972"/>
        <v>1.1491484263052074</v>
      </c>
      <c r="Q6213" s="81">
        <f t="shared" si="973"/>
        <v>1.1491484263052074</v>
      </c>
      <c r="S6213" s="1">
        <f t="shared" si="977"/>
        <v>6</v>
      </c>
      <c r="T6213" s="1" t="str">
        <f t="shared" si="978"/>
        <v>Off-Peak</v>
      </c>
    </row>
    <row r="6214" spans="1:20" x14ac:dyDescent="0.25">
      <c r="A6214" s="85">
        <v>45185.12499998523</v>
      </c>
      <c r="B6214" s="1">
        <v>9</v>
      </c>
      <c r="C6214" s="1">
        <v>16</v>
      </c>
      <c r="D6214" s="1">
        <v>4</v>
      </c>
      <c r="E6214" s="1" t="str">
        <f t="shared" si="974"/>
        <v>Summer</v>
      </c>
      <c r="F6214" s="78">
        <v>0.57799999999999996</v>
      </c>
      <c r="G6214" s="79">
        <f t="shared" si="975"/>
        <v>1.0996817721927317</v>
      </c>
      <c r="J6214" s="78">
        <v>0</v>
      </c>
      <c r="K6214" s="80">
        <f t="shared" si="976"/>
        <v>0</v>
      </c>
      <c r="L6214" s="68" t="str">
        <f t="shared" si="969"/>
        <v>Normal</v>
      </c>
      <c r="N6214" s="67">
        <f t="shared" si="970"/>
        <v>0</v>
      </c>
      <c r="O6214" s="67">
        <f t="shared" si="971"/>
        <v>0</v>
      </c>
      <c r="P6214" s="81">
        <f t="shared" si="972"/>
        <v>1.0996817721927317</v>
      </c>
      <c r="Q6214" s="81">
        <f t="shared" si="973"/>
        <v>1.0996817721927317</v>
      </c>
      <c r="S6214" s="1">
        <f t="shared" si="977"/>
        <v>6</v>
      </c>
      <c r="T6214" s="1" t="str">
        <f t="shared" si="978"/>
        <v>Off-Peak</v>
      </c>
    </row>
    <row r="6215" spans="1:20" x14ac:dyDescent="0.25">
      <c r="A6215" s="85">
        <v>45185.166666651894</v>
      </c>
      <c r="B6215" s="1">
        <v>9</v>
      </c>
      <c r="C6215" s="1">
        <v>16</v>
      </c>
      <c r="D6215" s="1">
        <v>5</v>
      </c>
      <c r="E6215" s="1" t="str">
        <f t="shared" si="974"/>
        <v>Summer</v>
      </c>
      <c r="F6215" s="78">
        <v>0.56379999999999997</v>
      </c>
      <c r="G6215" s="79">
        <f t="shared" si="975"/>
        <v>1.0726653687928409</v>
      </c>
      <c r="J6215" s="78">
        <v>0</v>
      </c>
      <c r="K6215" s="80">
        <f t="shared" si="976"/>
        <v>0</v>
      </c>
      <c r="L6215" s="68" t="str">
        <f t="shared" si="969"/>
        <v>Normal</v>
      </c>
      <c r="N6215" s="67">
        <f t="shared" si="970"/>
        <v>0</v>
      </c>
      <c r="O6215" s="67">
        <f t="shared" si="971"/>
        <v>0</v>
      </c>
      <c r="P6215" s="81">
        <f t="shared" si="972"/>
        <v>1.0726653687928409</v>
      </c>
      <c r="Q6215" s="81">
        <f t="shared" si="973"/>
        <v>1.0726653687928409</v>
      </c>
      <c r="S6215" s="1">
        <f t="shared" si="977"/>
        <v>6</v>
      </c>
      <c r="T6215" s="1" t="str">
        <f t="shared" si="978"/>
        <v>Off-Peak</v>
      </c>
    </row>
    <row r="6216" spans="1:20" x14ac:dyDescent="0.25">
      <c r="A6216" s="85">
        <v>45185.208333318558</v>
      </c>
      <c r="B6216" s="1">
        <v>9</v>
      </c>
      <c r="C6216" s="1">
        <v>16</v>
      </c>
      <c r="D6216" s="1">
        <v>6</v>
      </c>
      <c r="E6216" s="1" t="str">
        <f t="shared" si="974"/>
        <v>Summer</v>
      </c>
      <c r="F6216" s="78">
        <v>0.56179999999999997</v>
      </c>
      <c r="G6216" s="79">
        <f t="shared" si="975"/>
        <v>1.0688602415534196</v>
      </c>
      <c r="J6216" s="78">
        <v>0</v>
      </c>
      <c r="K6216" s="80">
        <f t="shared" si="976"/>
        <v>0</v>
      </c>
      <c r="L6216" s="68" t="str">
        <f t="shared" si="969"/>
        <v>Normal</v>
      </c>
      <c r="N6216" s="67">
        <f t="shared" si="970"/>
        <v>0</v>
      </c>
      <c r="O6216" s="67">
        <f t="shared" si="971"/>
        <v>0</v>
      </c>
      <c r="P6216" s="81">
        <f t="shared" si="972"/>
        <v>1.0688602415534196</v>
      </c>
      <c r="Q6216" s="81">
        <f t="shared" si="973"/>
        <v>1.0688602415534196</v>
      </c>
      <c r="S6216" s="1">
        <f t="shared" si="977"/>
        <v>6</v>
      </c>
      <c r="T6216" s="1" t="str">
        <f t="shared" si="978"/>
        <v>Off-Peak</v>
      </c>
    </row>
    <row r="6217" spans="1:20" x14ac:dyDescent="0.25">
      <c r="A6217" s="85">
        <v>45185.249999985223</v>
      </c>
      <c r="B6217" s="1">
        <v>9</v>
      </c>
      <c r="C6217" s="1">
        <v>16</v>
      </c>
      <c r="D6217" s="1">
        <v>7</v>
      </c>
      <c r="E6217" s="1" t="str">
        <f t="shared" si="974"/>
        <v>Summer</v>
      </c>
      <c r="F6217" s="78">
        <v>0.57769999999999999</v>
      </c>
      <c r="G6217" s="79">
        <f t="shared" si="975"/>
        <v>1.0991110031068185</v>
      </c>
      <c r="J6217" s="78">
        <v>0.81444399999999995</v>
      </c>
      <c r="K6217" s="80">
        <f t="shared" si="976"/>
        <v>0.81444399999999995</v>
      </c>
      <c r="L6217" s="68" t="str">
        <f t="shared" si="969"/>
        <v>Normal</v>
      </c>
      <c r="N6217" s="67">
        <f t="shared" si="970"/>
        <v>0</v>
      </c>
      <c r="O6217" s="67">
        <f t="shared" si="971"/>
        <v>0.81444399999999995</v>
      </c>
      <c r="P6217" s="81">
        <f t="shared" si="972"/>
        <v>0.28466700310681858</v>
      </c>
      <c r="Q6217" s="81">
        <f t="shared" si="973"/>
        <v>0.28466700310681858</v>
      </c>
      <c r="S6217" s="1">
        <f t="shared" si="977"/>
        <v>6</v>
      </c>
      <c r="T6217" s="1" t="str">
        <f t="shared" si="978"/>
        <v>Off-Peak</v>
      </c>
    </row>
    <row r="6218" spans="1:20" x14ac:dyDescent="0.25">
      <c r="A6218" s="85">
        <v>45185.291666651887</v>
      </c>
      <c r="B6218" s="1">
        <v>9</v>
      </c>
      <c r="C6218" s="1">
        <v>16</v>
      </c>
      <c r="D6218" s="1">
        <v>8</v>
      </c>
      <c r="E6218" s="1" t="str">
        <f t="shared" si="974"/>
        <v>Summer</v>
      </c>
      <c r="F6218" s="78">
        <v>0.61470000000000002</v>
      </c>
      <c r="G6218" s="79">
        <f t="shared" si="975"/>
        <v>1.169505857036111</v>
      </c>
      <c r="J6218" s="78">
        <v>2.6439379999999999</v>
      </c>
      <c r="K6218" s="80">
        <f t="shared" si="976"/>
        <v>2.6439379999999999</v>
      </c>
      <c r="L6218" s="68" t="str">
        <f t="shared" si="969"/>
        <v>Normal</v>
      </c>
      <c r="N6218" s="67">
        <f t="shared" si="970"/>
        <v>1.4744321429638889</v>
      </c>
      <c r="O6218" s="67">
        <f t="shared" si="971"/>
        <v>1.169505857036111</v>
      </c>
      <c r="P6218" s="81">
        <f t="shared" si="972"/>
        <v>0</v>
      </c>
      <c r="Q6218" s="81">
        <f t="shared" si="973"/>
        <v>-1.4744321429638889</v>
      </c>
      <c r="S6218" s="1">
        <f t="shared" si="977"/>
        <v>6</v>
      </c>
      <c r="T6218" s="1" t="str">
        <f t="shared" si="978"/>
        <v>Off-Peak</v>
      </c>
    </row>
    <row r="6219" spans="1:20" x14ac:dyDescent="0.25">
      <c r="A6219" s="85">
        <v>45185.333333318551</v>
      </c>
      <c r="B6219" s="1">
        <v>9</v>
      </c>
      <c r="C6219" s="1">
        <v>16</v>
      </c>
      <c r="D6219" s="1">
        <v>9</v>
      </c>
      <c r="E6219" s="1" t="str">
        <f t="shared" si="974"/>
        <v>Summer</v>
      </c>
      <c r="F6219" s="78">
        <v>0.65949999999999998</v>
      </c>
      <c r="G6219" s="79">
        <f t="shared" si="975"/>
        <v>1.2547407071991461</v>
      </c>
      <c r="J6219" s="78">
        <v>4.2326350000000001</v>
      </c>
      <c r="K6219" s="80">
        <f t="shared" si="976"/>
        <v>4.2326350000000001</v>
      </c>
      <c r="L6219" s="68" t="str">
        <f t="shared" si="969"/>
        <v>Normal</v>
      </c>
      <c r="N6219" s="67">
        <f t="shared" si="970"/>
        <v>2.9778942928008538</v>
      </c>
      <c r="O6219" s="67">
        <f t="shared" si="971"/>
        <v>1.2547407071991463</v>
      </c>
      <c r="P6219" s="81">
        <f t="shared" si="972"/>
        <v>0</v>
      </c>
      <c r="Q6219" s="81">
        <f t="shared" si="973"/>
        <v>-2.9778942928008538</v>
      </c>
      <c r="S6219" s="1">
        <f t="shared" si="977"/>
        <v>6</v>
      </c>
      <c r="T6219" s="1" t="str">
        <f t="shared" si="978"/>
        <v>Off-Peak</v>
      </c>
    </row>
    <row r="6220" spans="1:20" x14ac:dyDescent="0.25">
      <c r="A6220" s="85">
        <v>45185.374999985215</v>
      </c>
      <c r="B6220" s="1">
        <v>9</v>
      </c>
      <c r="C6220" s="1">
        <v>16</v>
      </c>
      <c r="D6220" s="1">
        <v>10</v>
      </c>
      <c r="E6220" s="1" t="str">
        <f t="shared" si="974"/>
        <v>Summer</v>
      </c>
      <c r="F6220" s="78">
        <v>0.69010000000000005</v>
      </c>
      <c r="G6220" s="79">
        <f t="shared" si="975"/>
        <v>1.3129591539622909</v>
      </c>
      <c r="J6220" s="78">
        <v>5.3534889999999997</v>
      </c>
      <c r="K6220" s="80">
        <f t="shared" si="976"/>
        <v>5.3534889999999997</v>
      </c>
      <c r="L6220" s="68" t="str">
        <f t="shared" si="969"/>
        <v>Normal</v>
      </c>
      <c r="N6220" s="67">
        <f t="shared" si="970"/>
        <v>4.0405298460377086</v>
      </c>
      <c r="O6220" s="67">
        <f t="shared" si="971"/>
        <v>1.3129591539622911</v>
      </c>
      <c r="P6220" s="81">
        <f t="shared" si="972"/>
        <v>0</v>
      </c>
      <c r="Q6220" s="81">
        <f t="shared" si="973"/>
        <v>-4.0405298460377086</v>
      </c>
      <c r="S6220" s="1">
        <f t="shared" si="977"/>
        <v>6</v>
      </c>
      <c r="T6220" s="1" t="str">
        <f t="shared" si="978"/>
        <v>Off-Peak</v>
      </c>
    </row>
    <row r="6221" spans="1:20" x14ac:dyDescent="0.25">
      <c r="A6221" s="85">
        <v>45185.416666651879</v>
      </c>
      <c r="B6221" s="1">
        <v>9</v>
      </c>
      <c r="C6221" s="1">
        <v>16</v>
      </c>
      <c r="D6221" s="1">
        <v>11</v>
      </c>
      <c r="E6221" s="1" t="str">
        <f t="shared" si="974"/>
        <v>Summer</v>
      </c>
      <c r="F6221" s="78">
        <v>0.7127</v>
      </c>
      <c r="G6221" s="79">
        <f t="shared" si="975"/>
        <v>1.3559570917677506</v>
      </c>
      <c r="J6221" s="78">
        <v>6.0685209999999996</v>
      </c>
      <c r="K6221" s="80">
        <f t="shared" si="976"/>
        <v>6.0685209999999996</v>
      </c>
      <c r="L6221" s="68" t="str">
        <f t="shared" si="969"/>
        <v>Normal</v>
      </c>
      <c r="N6221" s="67">
        <f t="shared" si="970"/>
        <v>4.7125639082322488</v>
      </c>
      <c r="O6221" s="67">
        <f t="shared" si="971"/>
        <v>1.3559570917677508</v>
      </c>
      <c r="P6221" s="81">
        <f t="shared" si="972"/>
        <v>0</v>
      </c>
      <c r="Q6221" s="81">
        <f t="shared" si="973"/>
        <v>-4.7125639082322488</v>
      </c>
      <c r="S6221" s="1">
        <f t="shared" si="977"/>
        <v>6</v>
      </c>
      <c r="T6221" s="1" t="str">
        <f t="shared" si="978"/>
        <v>Off-Peak</v>
      </c>
    </row>
    <row r="6222" spans="1:20" x14ac:dyDescent="0.25">
      <c r="A6222" s="85">
        <v>45185.458333318544</v>
      </c>
      <c r="B6222" s="1">
        <v>9</v>
      </c>
      <c r="C6222" s="1">
        <v>16</v>
      </c>
      <c r="D6222" s="1">
        <v>12</v>
      </c>
      <c r="E6222" s="1" t="str">
        <f t="shared" si="974"/>
        <v>Summer</v>
      </c>
      <c r="F6222" s="78">
        <v>0.73939999999999995</v>
      </c>
      <c r="G6222" s="79">
        <f t="shared" si="975"/>
        <v>1.4067555404140237</v>
      </c>
      <c r="J6222" s="78">
        <v>6.3116949999999994</v>
      </c>
      <c r="K6222" s="80">
        <f t="shared" si="976"/>
        <v>6.3116949999999994</v>
      </c>
      <c r="L6222" s="68" t="str">
        <f t="shared" si="969"/>
        <v>Normal</v>
      </c>
      <c r="N6222" s="67">
        <f t="shared" si="970"/>
        <v>4.9049394595859752</v>
      </c>
      <c r="O6222" s="67">
        <f t="shared" si="971"/>
        <v>1.4067555404140242</v>
      </c>
      <c r="P6222" s="81">
        <f t="shared" si="972"/>
        <v>0</v>
      </c>
      <c r="Q6222" s="81">
        <f t="shared" si="973"/>
        <v>-4.9049394595859752</v>
      </c>
      <c r="S6222" s="1">
        <f t="shared" si="977"/>
        <v>6</v>
      </c>
      <c r="T6222" s="1" t="str">
        <f t="shared" si="978"/>
        <v>Off-Peak</v>
      </c>
    </row>
    <row r="6223" spans="1:20" x14ac:dyDescent="0.25">
      <c r="A6223" s="85">
        <v>45185.499999985208</v>
      </c>
      <c r="B6223" s="1">
        <v>9</v>
      </c>
      <c r="C6223" s="1">
        <v>16</v>
      </c>
      <c r="D6223" s="1">
        <v>13</v>
      </c>
      <c r="E6223" s="1" t="str">
        <f t="shared" si="974"/>
        <v>Summer</v>
      </c>
      <c r="F6223" s="78">
        <v>0.76719999999999999</v>
      </c>
      <c r="G6223" s="79">
        <f t="shared" si="975"/>
        <v>1.4596468090419787</v>
      </c>
      <c r="J6223" s="78">
        <v>6.1509669999999996</v>
      </c>
      <c r="K6223" s="80">
        <f t="shared" si="976"/>
        <v>6.1509669999999996</v>
      </c>
      <c r="L6223" s="68" t="str">
        <f t="shared" si="969"/>
        <v>Normal</v>
      </c>
      <c r="N6223" s="67">
        <f t="shared" si="970"/>
        <v>4.6913201909580211</v>
      </c>
      <c r="O6223" s="67">
        <f t="shared" si="971"/>
        <v>1.4596468090419785</v>
      </c>
      <c r="P6223" s="81">
        <f t="shared" si="972"/>
        <v>2.2204460492503131E-16</v>
      </c>
      <c r="Q6223" s="81">
        <f t="shared" si="973"/>
        <v>-4.6913201909580211</v>
      </c>
      <c r="S6223" s="1">
        <f t="shared" si="977"/>
        <v>6</v>
      </c>
      <c r="T6223" s="1" t="str">
        <f t="shared" si="978"/>
        <v>Off-Peak</v>
      </c>
    </row>
    <row r="6224" spans="1:20" x14ac:dyDescent="0.25">
      <c r="A6224" s="85">
        <v>45185.541666651872</v>
      </c>
      <c r="B6224" s="1">
        <v>9</v>
      </c>
      <c r="C6224" s="1">
        <v>16</v>
      </c>
      <c r="D6224" s="1">
        <v>14</v>
      </c>
      <c r="E6224" s="1" t="str">
        <f t="shared" si="974"/>
        <v>Summer</v>
      </c>
      <c r="F6224" s="78">
        <v>0.79100000000000004</v>
      </c>
      <c r="G6224" s="79">
        <f t="shared" si="975"/>
        <v>1.5049278231910912</v>
      </c>
      <c r="J6224" s="78">
        <v>5.6109020000000003</v>
      </c>
      <c r="K6224" s="80">
        <f t="shared" si="976"/>
        <v>5.6109020000000003</v>
      </c>
      <c r="L6224" s="68" t="str">
        <f t="shared" si="969"/>
        <v>Normal</v>
      </c>
      <c r="N6224" s="67">
        <f t="shared" si="970"/>
        <v>4.1059741768089086</v>
      </c>
      <c r="O6224" s="67">
        <f t="shared" si="971"/>
        <v>1.5049278231910916</v>
      </c>
      <c r="P6224" s="81">
        <f t="shared" si="972"/>
        <v>0</v>
      </c>
      <c r="Q6224" s="81">
        <f t="shared" si="973"/>
        <v>-4.1059741768089086</v>
      </c>
      <c r="S6224" s="1">
        <f t="shared" si="977"/>
        <v>6</v>
      </c>
      <c r="T6224" s="1" t="str">
        <f t="shared" si="978"/>
        <v>Off-Peak</v>
      </c>
    </row>
    <row r="6225" spans="1:20" x14ac:dyDescent="0.25">
      <c r="A6225" s="85">
        <v>45185.583333318536</v>
      </c>
      <c r="B6225" s="1">
        <v>9</v>
      </c>
      <c r="C6225" s="1">
        <v>16</v>
      </c>
      <c r="D6225" s="1">
        <v>15</v>
      </c>
      <c r="E6225" s="1" t="str">
        <f t="shared" si="974"/>
        <v>Summer</v>
      </c>
      <c r="F6225" s="78">
        <v>0.80530000000000002</v>
      </c>
      <c r="G6225" s="79">
        <f t="shared" si="975"/>
        <v>1.5321344829529531</v>
      </c>
      <c r="J6225" s="78">
        <v>4.667808</v>
      </c>
      <c r="K6225" s="80">
        <f t="shared" si="976"/>
        <v>4.667808</v>
      </c>
      <c r="L6225" s="68" t="str">
        <f t="shared" si="969"/>
        <v>Normal</v>
      </c>
      <c r="N6225" s="67">
        <f t="shared" si="970"/>
        <v>3.1356735170470467</v>
      </c>
      <c r="O6225" s="67">
        <f t="shared" si="971"/>
        <v>1.5321344829529533</v>
      </c>
      <c r="P6225" s="81">
        <f t="shared" si="972"/>
        <v>0</v>
      </c>
      <c r="Q6225" s="81">
        <f t="shared" si="973"/>
        <v>-3.1356735170470467</v>
      </c>
      <c r="S6225" s="1">
        <f t="shared" si="977"/>
        <v>6</v>
      </c>
      <c r="T6225" s="1" t="str">
        <f t="shared" si="978"/>
        <v>Off-Peak</v>
      </c>
    </row>
    <row r="6226" spans="1:20" x14ac:dyDescent="0.25">
      <c r="A6226" s="85">
        <v>45185.624999985201</v>
      </c>
      <c r="B6226" s="1">
        <v>9</v>
      </c>
      <c r="C6226" s="1">
        <v>16</v>
      </c>
      <c r="D6226" s="1">
        <v>16</v>
      </c>
      <c r="E6226" s="1" t="str">
        <f t="shared" si="974"/>
        <v>Summer</v>
      </c>
      <c r="F6226" s="78">
        <v>0.82169999999999999</v>
      </c>
      <c r="G6226" s="79">
        <f t="shared" si="975"/>
        <v>1.5633365263162069</v>
      </c>
      <c r="J6226" s="78">
        <v>3.392274</v>
      </c>
      <c r="K6226" s="80">
        <f t="shared" si="976"/>
        <v>3.392274</v>
      </c>
      <c r="L6226" s="68" t="str">
        <f t="shared" si="969"/>
        <v>Normal</v>
      </c>
      <c r="N6226" s="67">
        <f t="shared" si="970"/>
        <v>1.8289374736837931</v>
      </c>
      <c r="O6226" s="67">
        <f t="shared" si="971"/>
        <v>1.5633365263162069</v>
      </c>
      <c r="P6226" s="81">
        <f t="shared" si="972"/>
        <v>0</v>
      </c>
      <c r="Q6226" s="81">
        <f t="shared" si="973"/>
        <v>-1.8289374736837931</v>
      </c>
      <c r="S6226" s="1">
        <f t="shared" si="977"/>
        <v>6</v>
      </c>
      <c r="T6226" s="1" t="str">
        <f t="shared" si="978"/>
        <v>Off-Peak</v>
      </c>
    </row>
    <row r="6227" spans="1:20" x14ac:dyDescent="0.25">
      <c r="A6227" s="85">
        <v>45185.666666651865</v>
      </c>
      <c r="B6227" s="1">
        <v>9</v>
      </c>
      <c r="C6227" s="1">
        <v>16</v>
      </c>
      <c r="D6227" s="1">
        <v>17</v>
      </c>
      <c r="E6227" s="1" t="str">
        <f t="shared" si="974"/>
        <v>Summer</v>
      </c>
      <c r="F6227" s="78">
        <v>0.84030000000000005</v>
      </c>
      <c r="G6227" s="79">
        <f t="shared" si="975"/>
        <v>1.5987242096428242</v>
      </c>
      <c r="J6227" s="78">
        <v>1.6400709999999998</v>
      </c>
      <c r="K6227" s="80">
        <f t="shared" si="976"/>
        <v>1.6400709999999998</v>
      </c>
      <c r="L6227" s="68" t="str">
        <f t="shared" ref="L6227:L6290" si="979">IF(AND(D6227&gt;=$C$2,D6227&lt;=$C$3,E6227="Summer"),"MaxDis","Normal")</f>
        <v>Normal</v>
      </c>
      <c r="N6227" s="67">
        <f t="shared" ref="N6227:N6290" si="980">IF(K6227-G6227&lt;0,0,K6227-G6227)</f>
        <v>4.1346790357175589E-2</v>
      </c>
      <c r="O6227" s="67">
        <f t="shared" ref="O6227:O6290" si="981">K6227-N6227</f>
        <v>1.5987242096428242</v>
      </c>
      <c r="P6227" s="81">
        <f t="shared" ref="P6227:P6290" si="982">MAX(0,G6227-O6227)</f>
        <v>0</v>
      </c>
      <c r="Q6227" s="81">
        <f t="shared" ref="Q6227:Q6290" si="983">G6227-K6227</f>
        <v>-4.1346790357175589E-2</v>
      </c>
      <c r="S6227" s="1">
        <f t="shared" si="977"/>
        <v>6</v>
      </c>
      <c r="T6227" s="1" t="str">
        <f t="shared" si="978"/>
        <v>Off-Peak</v>
      </c>
    </row>
    <row r="6228" spans="1:20" x14ac:dyDescent="0.25">
      <c r="A6228" s="85">
        <v>45185.708333318529</v>
      </c>
      <c r="B6228" s="1">
        <v>9</v>
      </c>
      <c r="C6228" s="1">
        <v>16</v>
      </c>
      <c r="D6228" s="1">
        <v>18</v>
      </c>
      <c r="E6228" s="1" t="str">
        <f t="shared" ref="E6228:E6291" si="984">IF(AND(B6228&gt;=$C$5,B6228&lt;=$C$6),"Summer","Non-Summer")</f>
        <v>Summer</v>
      </c>
      <c r="F6228" s="78">
        <v>0.86380000000000001</v>
      </c>
      <c r="G6228" s="79">
        <f t="shared" ref="G6228:G6291" si="985">F6228*$G$13</f>
        <v>1.6434344547060236</v>
      </c>
      <c r="J6228" s="78">
        <v>0.13525999999999999</v>
      </c>
      <c r="K6228" s="80">
        <f t="shared" ref="K6228:K6291" si="986">J6228*$K$13</f>
        <v>0.13525999999999999</v>
      </c>
      <c r="L6228" s="68" t="str">
        <f t="shared" si="979"/>
        <v>Normal</v>
      </c>
      <c r="N6228" s="67">
        <f t="shared" si="980"/>
        <v>0</v>
      </c>
      <c r="O6228" s="67">
        <f t="shared" si="981"/>
        <v>0.13525999999999999</v>
      </c>
      <c r="P6228" s="81">
        <f t="shared" si="982"/>
        <v>1.5081744547060236</v>
      </c>
      <c r="Q6228" s="81">
        <f t="shared" si="983"/>
        <v>1.5081744547060236</v>
      </c>
      <c r="S6228" s="1">
        <f t="shared" ref="S6228:S6291" si="987">WEEKDAY(A6228,2)</f>
        <v>6</v>
      </c>
      <c r="T6228" s="1" t="str">
        <f t="shared" ref="T6228:T6291" si="988">IF(S6228&gt;5,"Off-Peak",IF(AND(D6228&gt;=$C$7,D6228&lt;$C$8),"Peak","Off-Peak"))</f>
        <v>Off-Peak</v>
      </c>
    </row>
    <row r="6229" spans="1:20" x14ac:dyDescent="0.25">
      <c r="A6229" s="85">
        <v>45185.749999985193</v>
      </c>
      <c r="B6229" s="1">
        <v>9</v>
      </c>
      <c r="C6229" s="1">
        <v>16</v>
      </c>
      <c r="D6229" s="1">
        <v>19</v>
      </c>
      <c r="E6229" s="1" t="str">
        <f t="shared" si="984"/>
        <v>Summer</v>
      </c>
      <c r="F6229" s="78">
        <v>0.88019999999999998</v>
      </c>
      <c r="G6229" s="79">
        <f t="shared" si="985"/>
        <v>1.6746364980692774</v>
      </c>
      <c r="J6229" s="78">
        <v>0</v>
      </c>
      <c r="K6229" s="80">
        <f t="shared" si="986"/>
        <v>0</v>
      </c>
      <c r="L6229" s="68" t="str">
        <f t="shared" si="979"/>
        <v>Normal</v>
      </c>
      <c r="N6229" s="67">
        <f t="shared" si="980"/>
        <v>0</v>
      </c>
      <c r="O6229" s="67">
        <f t="shared" si="981"/>
        <v>0</v>
      </c>
      <c r="P6229" s="81">
        <f t="shared" si="982"/>
        <v>1.6746364980692774</v>
      </c>
      <c r="Q6229" s="81">
        <f t="shared" si="983"/>
        <v>1.6746364980692774</v>
      </c>
      <c r="S6229" s="1">
        <f t="shared" si="987"/>
        <v>6</v>
      </c>
      <c r="T6229" s="1" t="str">
        <f t="shared" si="988"/>
        <v>Off-Peak</v>
      </c>
    </row>
    <row r="6230" spans="1:20" x14ac:dyDescent="0.25">
      <c r="A6230" s="85">
        <v>45185.791666651858</v>
      </c>
      <c r="B6230" s="1">
        <v>9</v>
      </c>
      <c r="C6230" s="1">
        <v>16</v>
      </c>
      <c r="D6230" s="1">
        <v>20</v>
      </c>
      <c r="E6230" s="1" t="str">
        <f t="shared" si="984"/>
        <v>Summer</v>
      </c>
      <c r="F6230" s="78">
        <v>0.91080000000000005</v>
      </c>
      <c r="G6230" s="79">
        <f t="shared" si="985"/>
        <v>1.7328549448324222</v>
      </c>
      <c r="J6230" s="78">
        <v>0</v>
      </c>
      <c r="K6230" s="80">
        <f t="shared" si="986"/>
        <v>0</v>
      </c>
      <c r="L6230" s="68" t="str">
        <f t="shared" si="979"/>
        <v>Normal</v>
      </c>
      <c r="N6230" s="67">
        <f t="shared" si="980"/>
        <v>0</v>
      </c>
      <c r="O6230" s="67">
        <f t="shared" si="981"/>
        <v>0</v>
      </c>
      <c r="P6230" s="81">
        <f t="shared" si="982"/>
        <v>1.7328549448324222</v>
      </c>
      <c r="Q6230" s="81">
        <f t="shared" si="983"/>
        <v>1.7328549448324222</v>
      </c>
      <c r="S6230" s="1">
        <f t="shared" si="987"/>
        <v>6</v>
      </c>
      <c r="T6230" s="1" t="str">
        <f t="shared" si="988"/>
        <v>Off-Peak</v>
      </c>
    </row>
    <row r="6231" spans="1:20" x14ac:dyDescent="0.25">
      <c r="A6231" s="85">
        <v>45185.833333318522</v>
      </c>
      <c r="B6231" s="1">
        <v>9</v>
      </c>
      <c r="C6231" s="1">
        <v>16</v>
      </c>
      <c r="D6231" s="1">
        <v>21</v>
      </c>
      <c r="E6231" s="1" t="str">
        <f t="shared" si="984"/>
        <v>Summer</v>
      </c>
      <c r="F6231" s="78">
        <v>0.90800000000000003</v>
      </c>
      <c r="G6231" s="79">
        <f t="shared" si="985"/>
        <v>1.7275277666972324</v>
      </c>
      <c r="J6231" s="78">
        <v>0</v>
      </c>
      <c r="K6231" s="80">
        <f t="shared" si="986"/>
        <v>0</v>
      </c>
      <c r="L6231" s="68" t="str">
        <f t="shared" si="979"/>
        <v>Normal</v>
      </c>
      <c r="N6231" s="67">
        <f t="shared" si="980"/>
        <v>0</v>
      </c>
      <c r="O6231" s="67">
        <f t="shared" si="981"/>
        <v>0</v>
      </c>
      <c r="P6231" s="81">
        <f t="shared" si="982"/>
        <v>1.7275277666972324</v>
      </c>
      <c r="Q6231" s="81">
        <f t="shared" si="983"/>
        <v>1.7275277666972324</v>
      </c>
      <c r="S6231" s="1">
        <f t="shared" si="987"/>
        <v>6</v>
      </c>
      <c r="T6231" s="1" t="str">
        <f t="shared" si="988"/>
        <v>Off-Peak</v>
      </c>
    </row>
    <row r="6232" spans="1:20" x14ac:dyDescent="0.25">
      <c r="A6232" s="85">
        <v>45185.874999985186</v>
      </c>
      <c r="B6232" s="1">
        <v>9</v>
      </c>
      <c r="C6232" s="1">
        <v>16</v>
      </c>
      <c r="D6232" s="1">
        <v>22</v>
      </c>
      <c r="E6232" s="1" t="str">
        <f t="shared" si="984"/>
        <v>Summer</v>
      </c>
      <c r="F6232" s="78">
        <v>0.87909999999999999</v>
      </c>
      <c r="G6232" s="79">
        <f t="shared" si="985"/>
        <v>1.6725436780875957</v>
      </c>
      <c r="J6232" s="78">
        <v>0</v>
      </c>
      <c r="K6232" s="80">
        <f t="shared" si="986"/>
        <v>0</v>
      </c>
      <c r="L6232" s="68" t="str">
        <f t="shared" si="979"/>
        <v>Normal</v>
      </c>
      <c r="N6232" s="67">
        <f t="shared" si="980"/>
        <v>0</v>
      </c>
      <c r="O6232" s="67">
        <f t="shared" si="981"/>
        <v>0</v>
      </c>
      <c r="P6232" s="81">
        <f t="shared" si="982"/>
        <v>1.6725436780875957</v>
      </c>
      <c r="Q6232" s="81">
        <f t="shared" si="983"/>
        <v>1.6725436780875957</v>
      </c>
      <c r="S6232" s="1">
        <f t="shared" si="987"/>
        <v>6</v>
      </c>
      <c r="T6232" s="1" t="str">
        <f t="shared" si="988"/>
        <v>Off-Peak</v>
      </c>
    </row>
    <row r="6233" spans="1:20" x14ac:dyDescent="0.25">
      <c r="A6233" s="85">
        <v>45185.91666665185</v>
      </c>
      <c r="B6233" s="1">
        <v>9</v>
      </c>
      <c r="C6233" s="1">
        <v>16</v>
      </c>
      <c r="D6233" s="1">
        <v>23</v>
      </c>
      <c r="E6233" s="1" t="str">
        <f t="shared" si="984"/>
        <v>Summer</v>
      </c>
      <c r="F6233" s="78">
        <v>0.82840000000000003</v>
      </c>
      <c r="G6233" s="79">
        <f t="shared" si="985"/>
        <v>1.5760837025682681</v>
      </c>
      <c r="J6233" s="78">
        <v>0</v>
      </c>
      <c r="K6233" s="80">
        <f t="shared" si="986"/>
        <v>0</v>
      </c>
      <c r="L6233" s="68" t="str">
        <f t="shared" si="979"/>
        <v>Normal</v>
      </c>
      <c r="N6233" s="67">
        <f t="shared" si="980"/>
        <v>0</v>
      </c>
      <c r="O6233" s="67">
        <f t="shared" si="981"/>
        <v>0</v>
      </c>
      <c r="P6233" s="81">
        <f t="shared" si="982"/>
        <v>1.5760837025682681</v>
      </c>
      <c r="Q6233" s="81">
        <f t="shared" si="983"/>
        <v>1.5760837025682681</v>
      </c>
      <c r="S6233" s="1">
        <f t="shared" si="987"/>
        <v>6</v>
      </c>
      <c r="T6233" s="1" t="str">
        <f t="shared" si="988"/>
        <v>Off-Peak</v>
      </c>
    </row>
    <row r="6234" spans="1:20" x14ac:dyDescent="0.25">
      <c r="A6234" s="85">
        <v>45185.958333318515</v>
      </c>
      <c r="B6234" s="1">
        <v>9</v>
      </c>
      <c r="C6234" s="1">
        <v>17</v>
      </c>
      <c r="D6234" s="1">
        <v>0</v>
      </c>
      <c r="E6234" s="1" t="str">
        <f t="shared" si="984"/>
        <v>Summer</v>
      </c>
      <c r="F6234" s="78">
        <v>0.75790000000000002</v>
      </c>
      <c r="G6234" s="79">
        <f t="shared" si="985"/>
        <v>1.4419529673786702</v>
      </c>
      <c r="J6234" s="78">
        <v>0</v>
      </c>
      <c r="K6234" s="80">
        <f t="shared" si="986"/>
        <v>0</v>
      </c>
      <c r="L6234" s="68" t="str">
        <f t="shared" si="979"/>
        <v>Normal</v>
      </c>
      <c r="N6234" s="67">
        <f t="shared" si="980"/>
        <v>0</v>
      </c>
      <c r="O6234" s="67">
        <f t="shared" si="981"/>
        <v>0</v>
      </c>
      <c r="P6234" s="81">
        <f t="shared" si="982"/>
        <v>1.4419529673786702</v>
      </c>
      <c r="Q6234" s="81">
        <f t="shared" si="983"/>
        <v>1.4419529673786702</v>
      </c>
      <c r="S6234" s="1">
        <f t="shared" si="987"/>
        <v>6</v>
      </c>
      <c r="T6234" s="1" t="str">
        <f t="shared" si="988"/>
        <v>Off-Peak</v>
      </c>
    </row>
    <row r="6235" spans="1:20" x14ac:dyDescent="0.25">
      <c r="A6235" s="85">
        <v>45185.999999985179</v>
      </c>
      <c r="B6235" s="1">
        <v>9</v>
      </c>
      <c r="C6235" s="1">
        <v>17</v>
      </c>
      <c r="D6235" s="1">
        <v>1</v>
      </c>
      <c r="E6235" s="1" t="str">
        <f t="shared" si="984"/>
        <v>Summer</v>
      </c>
      <c r="F6235" s="78">
        <v>0.69289999999999996</v>
      </c>
      <c r="G6235" s="79">
        <f t="shared" si="985"/>
        <v>1.3182863320974805</v>
      </c>
      <c r="J6235" s="78">
        <v>0</v>
      </c>
      <c r="K6235" s="80">
        <f t="shared" si="986"/>
        <v>0</v>
      </c>
      <c r="L6235" s="68" t="str">
        <f t="shared" si="979"/>
        <v>Normal</v>
      </c>
      <c r="N6235" s="67">
        <f t="shared" si="980"/>
        <v>0</v>
      </c>
      <c r="O6235" s="67">
        <f t="shared" si="981"/>
        <v>0</v>
      </c>
      <c r="P6235" s="81">
        <f t="shared" si="982"/>
        <v>1.3182863320974805</v>
      </c>
      <c r="Q6235" s="81">
        <f t="shared" si="983"/>
        <v>1.3182863320974805</v>
      </c>
      <c r="S6235" s="1">
        <f t="shared" si="987"/>
        <v>7</v>
      </c>
      <c r="T6235" s="1" t="str">
        <f t="shared" si="988"/>
        <v>Off-Peak</v>
      </c>
    </row>
    <row r="6236" spans="1:20" x14ac:dyDescent="0.25">
      <c r="A6236" s="85">
        <v>45186.041666651843</v>
      </c>
      <c r="B6236" s="1">
        <v>9</v>
      </c>
      <c r="C6236" s="1">
        <v>17</v>
      </c>
      <c r="D6236" s="1">
        <v>2</v>
      </c>
      <c r="E6236" s="1" t="str">
        <f t="shared" si="984"/>
        <v>Summer</v>
      </c>
      <c r="F6236" s="78">
        <v>0.63970000000000005</v>
      </c>
      <c r="G6236" s="79">
        <f t="shared" si="985"/>
        <v>1.2170699475288762</v>
      </c>
      <c r="J6236" s="78">
        <v>0</v>
      </c>
      <c r="K6236" s="80">
        <f t="shared" si="986"/>
        <v>0</v>
      </c>
      <c r="L6236" s="68" t="str">
        <f t="shared" si="979"/>
        <v>Normal</v>
      </c>
      <c r="N6236" s="67">
        <f t="shared" si="980"/>
        <v>0</v>
      </c>
      <c r="O6236" s="67">
        <f t="shared" si="981"/>
        <v>0</v>
      </c>
      <c r="P6236" s="81">
        <f t="shared" si="982"/>
        <v>1.2170699475288762</v>
      </c>
      <c r="Q6236" s="81">
        <f t="shared" si="983"/>
        <v>1.2170699475288762</v>
      </c>
      <c r="S6236" s="1">
        <f t="shared" si="987"/>
        <v>7</v>
      </c>
      <c r="T6236" s="1" t="str">
        <f t="shared" si="988"/>
        <v>Off-Peak</v>
      </c>
    </row>
    <row r="6237" spans="1:20" x14ac:dyDescent="0.25">
      <c r="A6237" s="85">
        <v>45186.083333318507</v>
      </c>
      <c r="B6237" s="1">
        <v>9</v>
      </c>
      <c r="C6237" s="1">
        <v>17</v>
      </c>
      <c r="D6237" s="1">
        <v>3</v>
      </c>
      <c r="E6237" s="1" t="str">
        <f t="shared" si="984"/>
        <v>Summer</v>
      </c>
      <c r="F6237" s="78">
        <v>0.60209999999999997</v>
      </c>
      <c r="G6237" s="79">
        <f t="shared" si="985"/>
        <v>1.1455335554277573</v>
      </c>
      <c r="J6237" s="78">
        <v>0</v>
      </c>
      <c r="K6237" s="80">
        <f t="shared" si="986"/>
        <v>0</v>
      </c>
      <c r="L6237" s="68" t="str">
        <f t="shared" si="979"/>
        <v>Normal</v>
      </c>
      <c r="N6237" s="67">
        <f t="shared" si="980"/>
        <v>0</v>
      </c>
      <c r="O6237" s="67">
        <f t="shared" si="981"/>
        <v>0</v>
      </c>
      <c r="P6237" s="81">
        <f t="shared" si="982"/>
        <v>1.1455335554277573</v>
      </c>
      <c r="Q6237" s="81">
        <f t="shared" si="983"/>
        <v>1.1455335554277573</v>
      </c>
      <c r="S6237" s="1">
        <f t="shared" si="987"/>
        <v>7</v>
      </c>
      <c r="T6237" s="1" t="str">
        <f t="shared" si="988"/>
        <v>Off-Peak</v>
      </c>
    </row>
    <row r="6238" spans="1:20" x14ac:dyDescent="0.25">
      <c r="A6238" s="85">
        <v>45186.124999985172</v>
      </c>
      <c r="B6238" s="1">
        <v>9</v>
      </c>
      <c r="C6238" s="1">
        <v>17</v>
      </c>
      <c r="D6238" s="1">
        <v>4</v>
      </c>
      <c r="E6238" s="1" t="str">
        <f t="shared" si="984"/>
        <v>Summer</v>
      </c>
      <c r="F6238" s="78">
        <v>0.57820000000000005</v>
      </c>
      <c r="G6238" s="79">
        <f t="shared" si="985"/>
        <v>1.1000622849166739</v>
      </c>
      <c r="J6238" s="78">
        <v>0</v>
      </c>
      <c r="K6238" s="80">
        <f t="shared" si="986"/>
        <v>0</v>
      </c>
      <c r="L6238" s="68" t="str">
        <f t="shared" si="979"/>
        <v>Normal</v>
      </c>
      <c r="N6238" s="67">
        <f t="shared" si="980"/>
        <v>0</v>
      </c>
      <c r="O6238" s="67">
        <f t="shared" si="981"/>
        <v>0</v>
      </c>
      <c r="P6238" s="81">
        <f t="shared" si="982"/>
        <v>1.1000622849166739</v>
      </c>
      <c r="Q6238" s="81">
        <f t="shared" si="983"/>
        <v>1.1000622849166739</v>
      </c>
      <c r="S6238" s="1">
        <f t="shared" si="987"/>
        <v>7</v>
      </c>
      <c r="T6238" s="1" t="str">
        <f t="shared" si="988"/>
        <v>Off-Peak</v>
      </c>
    </row>
    <row r="6239" spans="1:20" x14ac:dyDescent="0.25">
      <c r="A6239" s="85">
        <v>45186.166666651836</v>
      </c>
      <c r="B6239" s="1">
        <v>9</v>
      </c>
      <c r="C6239" s="1">
        <v>17</v>
      </c>
      <c r="D6239" s="1">
        <v>5</v>
      </c>
      <c r="E6239" s="1" t="str">
        <f t="shared" si="984"/>
        <v>Summer</v>
      </c>
      <c r="F6239" s="78">
        <v>0.56579999999999997</v>
      </c>
      <c r="G6239" s="79">
        <f t="shared" si="985"/>
        <v>1.0764704960322622</v>
      </c>
      <c r="J6239" s="78">
        <v>0</v>
      </c>
      <c r="K6239" s="80">
        <f t="shared" si="986"/>
        <v>0</v>
      </c>
      <c r="L6239" s="68" t="str">
        <f t="shared" si="979"/>
        <v>Normal</v>
      </c>
      <c r="N6239" s="67">
        <f t="shared" si="980"/>
        <v>0</v>
      </c>
      <c r="O6239" s="67">
        <f t="shared" si="981"/>
        <v>0</v>
      </c>
      <c r="P6239" s="81">
        <f t="shared" si="982"/>
        <v>1.0764704960322622</v>
      </c>
      <c r="Q6239" s="81">
        <f t="shared" si="983"/>
        <v>1.0764704960322622</v>
      </c>
      <c r="S6239" s="1">
        <f t="shared" si="987"/>
        <v>7</v>
      </c>
      <c r="T6239" s="1" t="str">
        <f t="shared" si="988"/>
        <v>Off-Peak</v>
      </c>
    </row>
    <row r="6240" spans="1:20" x14ac:dyDescent="0.25">
      <c r="A6240" s="85">
        <v>45186.2083333185</v>
      </c>
      <c r="B6240" s="1">
        <v>9</v>
      </c>
      <c r="C6240" s="1">
        <v>17</v>
      </c>
      <c r="D6240" s="1">
        <v>6</v>
      </c>
      <c r="E6240" s="1" t="str">
        <f t="shared" si="984"/>
        <v>Summer</v>
      </c>
      <c r="F6240" s="78">
        <v>0.56359999999999999</v>
      </c>
      <c r="G6240" s="79">
        <f t="shared" si="985"/>
        <v>1.0722848560688989</v>
      </c>
      <c r="J6240" s="78">
        <v>0</v>
      </c>
      <c r="K6240" s="80">
        <f t="shared" si="986"/>
        <v>0</v>
      </c>
      <c r="L6240" s="68" t="str">
        <f t="shared" si="979"/>
        <v>Normal</v>
      </c>
      <c r="N6240" s="67">
        <f t="shared" si="980"/>
        <v>0</v>
      </c>
      <c r="O6240" s="67">
        <f t="shared" si="981"/>
        <v>0</v>
      </c>
      <c r="P6240" s="81">
        <f t="shared" si="982"/>
        <v>1.0722848560688989</v>
      </c>
      <c r="Q6240" s="81">
        <f t="shared" si="983"/>
        <v>1.0722848560688989</v>
      </c>
      <c r="S6240" s="1">
        <f t="shared" si="987"/>
        <v>7</v>
      </c>
      <c r="T6240" s="1" t="str">
        <f t="shared" si="988"/>
        <v>Off-Peak</v>
      </c>
    </row>
    <row r="6241" spans="1:20" x14ac:dyDescent="0.25">
      <c r="A6241" s="85">
        <v>45186.249999985164</v>
      </c>
      <c r="B6241" s="1">
        <v>9</v>
      </c>
      <c r="C6241" s="1">
        <v>17</v>
      </c>
      <c r="D6241" s="1">
        <v>7</v>
      </c>
      <c r="E6241" s="1" t="str">
        <f t="shared" si="984"/>
        <v>Summer</v>
      </c>
      <c r="F6241" s="78">
        <v>0.57740000000000002</v>
      </c>
      <c r="G6241" s="79">
        <f t="shared" si="985"/>
        <v>1.0985402340209054</v>
      </c>
      <c r="J6241" s="78">
        <v>0.776532</v>
      </c>
      <c r="K6241" s="80">
        <f t="shared" si="986"/>
        <v>0.776532</v>
      </c>
      <c r="L6241" s="68" t="str">
        <f t="shared" si="979"/>
        <v>Normal</v>
      </c>
      <c r="N6241" s="67">
        <f t="shared" si="980"/>
        <v>0</v>
      </c>
      <c r="O6241" s="67">
        <f t="shared" si="981"/>
        <v>0.776532</v>
      </c>
      <c r="P6241" s="81">
        <f t="shared" si="982"/>
        <v>0.32200823402090539</v>
      </c>
      <c r="Q6241" s="81">
        <f t="shared" si="983"/>
        <v>0.32200823402090539</v>
      </c>
      <c r="S6241" s="1">
        <f t="shared" si="987"/>
        <v>7</v>
      </c>
      <c r="T6241" s="1" t="str">
        <f t="shared" si="988"/>
        <v>Off-Peak</v>
      </c>
    </row>
    <row r="6242" spans="1:20" x14ac:dyDescent="0.25">
      <c r="A6242" s="85">
        <v>45186.291666651829</v>
      </c>
      <c r="B6242" s="1">
        <v>9</v>
      </c>
      <c r="C6242" s="1">
        <v>17</v>
      </c>
      <c r="D6242" s="1">
        <v>8</v>
      </c>
      <c r="E6242" s="1" t="str">
        <f t="shared" si="984"/>
        <v>Summer</v>
      </c>
      <c r="F6242" s="78">
        <v>0.62029999999999996</v>
      </c>
      <c r="G6242" s="79">
        <f t="shared" si="985"/>
        <v>1.1801602133064903</v>
      </c>
      <c r="J6242" s="78">
        <v>2.5693649999999999</v>
      </c>
      <c r="K6242" s="80">
        <f t="shared" si="986"/>
        <v>2.5693649999999999</v>
      </c>
      <c r="L6242" s="68" t="str">
        <f t="shared" si="979"/>
        <v>Normal</v>
      </c>
      <c r="N6242" s="67">
        <f t="shared" si="980"/>
        <v>1.3892047866935096</v>
      </c>
      <c r="O6242" s="67">
        <f t="shared" si="981"/>
        <v>1.1801602133064903</v>
      </c>
      <c r="P6242" s="81">
        <f t="shared" si="982"/>
        <v>0</v>
      </c>
      <c r="Q6242" s="81">
        <f t="shared" si="983"/>
        <v>-1.3892047866935096</v>
      </c>
      <c r="S6242" s="1">
        <f t="shared" si="987"/>
        <v>7</v>
      </c>
      <c r="T6242" s="1" t="str">
        <f t="shared" si="988"/>
        <v>Off-Peak</v>
      </c>
    </row>
    <row r="6243" spans="1:20" x14ac:dyDescent="0.25">
      <c r="A6243" s="85">
        <v>45186.333333318493</v>
      </c>
      <c r="B6243" s="1">
        <v>9</v>
      </c>
      <c r="C6243" s="1">
        <v>17</v>
      </c>
      <c r="D6243" s="1">
        <v>9</v>
      </c>
      <c r="E6243" s="1" t="str">
        <f t="shared" si="984"/>
        <v>Summer</v>
      </c>
      <c r="F6243" s="78">
        <v>0.68169999999999997</v>
      </c>
      <c r="G6243" s="79">
        <f t="shared" si="985"/>
        <v>1.2969776195567218</v>
      </c>
      <c r="J6243" s="78">
        <v>4.1533360000000004</v>
      </c>
      <c r="K6243" s="80">
        <f t="shared" si="986"/>
        <v>4.1533360000000004</v>
      </c>
      <c r="L6243" s="68" t="str">
        <f t="shared" si="979"/>
        <v>Normal</v>
      </c>
      <c r="N6243" s="67">
        <f t="shared" si="980"/>
        <v>2.8563583804432788</v>
      </c>
      <c r="O6243" s="67">
        <f t="shared" si="981"/>
        <v>1.2969776195567215</v>
      </c>
      <c r="P6243" s="81">
        <f t="shared" si="982"/>
        <v>2.2204460492503131E-16</v>
      </c>
      <c r="Q6243" s="81">
        <f t="shared" si="983"/>
        <v>-2.8563583804432788</v>
      </c>
      <c r="S6243" s="1">
        <f t="shared" si="987"/>
        <v>7</v>
      </c>
      <c r="T6243" s="1" t="str">
        <f t="shared" si="988"/>
        <v>Off-Peak</v>
      </c>
    </row>
    <row r="6244" spans="1:20" x14ac:dyDescent="0.25">
      <c r="A6244" s="85">
        <v>45186.374999985157</v>
      </c>
      <c r="B6244" s="1">
        <v>9</v>
      </c>
      <c r="C6244" s="1">
        <v>17</v>
      </c>
      <c r="D6244" s="1">
        <v>10</v>
      </c>
      <c r="E6244" s="1" t="str">
        <f t="shared" si="984"/>
        <v>Summer</v>
      </c>
      <c r="F6244" s="78">
        <v>0.73140000000000005</v>
      </c>
      <c r="G6244" s="79">
        <f t="shared" si="985"/>
        <v>1.3915350314563391</v>
      </c>
      <c r="J6244" s="78">
        <v>5.3145670000000003</v>
      </c>
      <c r="K6244" s="80">
        <f t="shared" si="986"/>
        <v>5.3145670000000003</v>
      </c>
      <c r="L6244" s="68" t="str">
        <f t="shared" si="979"/>
        <v>Normal</v>
      </c>
      <c r="N6244" s="67">
        <f t="shared" si="980"/>
        <v>3.9230319685436612</v>
      </c>
      <c r="O6244" s="67">
        <f t="shared" si="981"/>
        <v>1.3915350314563391</v>
      </c>
      <c r="P6244" s="81">
        <f t="shared" si="982"/>
        <v>0</v>
      </c>
      <c r="Q6244" s="81">
        <f t="shared" si="983"/>
        <v>-3.9230319685436612</v>
      </c>
      <c r="S6244" s="1">
        <f t="shared" si="987"/>
        <v>7</v>
      </c>
      <c r="T6244" s="1" t="str">
        <f t="shared" si="988"/>
        <v>Off-Peak</v>
      </c>
    </row>
    <row r="6245" spans="1:20" x14ac:dyDescent="0.25">
      <c r="A6245" s="85">
        <v>45186.416666651821</v>
      </c>
      <c r="B6245" s="1">
        <v>9</v>
      </c>
      <c r="C6245" s="1">
        <v>17</v>
      </c>
      <c r="D6245" s="1">
        <v>11</v>
      </c>
      <c r="E6245" s="1" t="str">
        <f t="shared" si="984"/>
        <v>Summer</v>
      </c>
      <c r="F6245" s="78">
        <v>0.76390000000000002</v>
      </c>
      <c r="G6245" s="79">
        <f t="shared" si="985"/>
        <v>1.4533683490969338</v>
      </c>
      <c r="J6245" s="78">
        <v>6.0237889999999998</v>
      </c>
      <c r="K6245" s="80">
        <f t="shared" si="986"/>
        <v>6.0237889999999998</v>
      </c>
      <c r="L6245" s="68" t="str">
        <f t="shared" si="979"/>
        <v>Normal</v>
      </c>
      <c r="N6245" s="67">
        <f t="shared" si="980"/>
        <v>4.570420650903066</v>
      </c>
      <c r="O6245" s="67">
        <f t="shared" si="981"/>
        <v>1.4533683490969338</v>
      </c>
      <c r="P6245" s="81">
        <f t="shared" si="982"/>
        <v>0</v>
      </c>
      <c r="Q6245" s="81">
        <f t="shared" si="983"/>
        <v>-4.570420650903066</v>
      </c>
      <c r="S6245" s="1">
        <f t="shared" si="987"/>
        <v>7</v>
      </c>
      <c r="T6245" s="1" t="str">
        <f t="shared" si="988"/>
        <v>Off-Peak</v>
      </c>
    </row>
    <row r="6246" spans="1:20" x14ac:dyDescent="0.25">
      <c r="A6246" s="85">
        <v>45186.458333318486</v>
      </c>
      <c r="B6246" s="1">
        <v>9</v>
      </c>
      <c r="C6246" s="1">
        <v>17</v>
      </c>
      <c r="D6246" s="1">
        <v>12</v>
      </c>
      <c r="E6246" s="1" t="str">
        <f t="shared" si="984"/>
        <v>Summer</v>
      </c>
      <c r="F6246" s="78">
        <v>0.79459999999999997</v>
      </c>
      <c r="G6246" s="79">
        <f t="shared" si="985"/>
        <v>1.5117770522220493</v>
      </c>
      <c r="J6246" s="78">
        <v>6.2543549999999994</v>
      </c>
      <c r="K6246" s="80">
        <f t="shared" si="986"/>
        <v>6.2543549999999994</v>
      </c>
      <c r="L6246" s="68" t="str">
        <f t="shared" si="979"/>
        <v>Normal</v>
      </c>
      <c r="N6246" s="67">
        <f t="shared" si="980"/>
        <v>4.7425779477779502</v>
      </c>
      <c r="O6246" s="67">
        <f t="shared" si="981"/>
        <v>1.5117770522220493</v>
      </c>
      <c r="P6246" s="81">
        <f t="shared" si="982"/>
        <v>0</v>
      </c>
      <c r="Q6246" s="81">
        <f t="shared" si="983"/>
        <v>-4.7425779477779502</v>
      </c>
      <c r="S6246" s="1">
        <f t="shared" si="987"/>
        <v>7</v>
      </c>
      <c r="T6246" s="1" t="str">
        <f t="shared" si="988"/>
        <v>Off-Peak</v>
      </c>
    </row>
    <row r="6247" spans="1:20" x14ac:dyDescent="0.25">
      <c r="A6247" s="85">
        <v>45186.49999998515</v>
      </c>
      <c r="B6247" s="1">
        <v>9</v>
      </c>
      <c r="C6247" s="1">
        <v>17</v>
      </c>
      <c r="D6247" s="1">
        <v>13</v>
      </c>
      <c r="E6247" s="1" t="str">
        <f t="shared" si="984"/>
        <v>Summer</v>
      </c>
      <c r="F6247" s="78">
        <v>0.81979999999999997</v>
      </c>
      <c r="G6247" s="79">
        <f t="shared" si="985"/>
        <v>1.5597216554387567</v>
      </c>
      <c r="J6247" s="78">
        <v>6.0475500000000002</v>
      </c>
      <c r="K6247" s="80">
        <f t="shared" si="986"/>
        <v>6.0475500000000002</v>
      </c>
      <c r="L6247" s="68" t="str">
        <f t="shared" si="979"/>
        <v>Normal</v>
      </c>
      <c r="N6247" s="67">
        <f t="shared" si="980"/>
        <v>4.4878283445612439</v>
      </c>
      <c r="O6247" s="67">
        <f t="shared" si="981"/>
        <v>1.5597216554387563</v>
      </c>
      <c r="P6247" s="81">
        <f t="shared" si="982"/>
        <v>4.4408920985006262E-16</v>
      </c>
      <c r="Q6247" s="81">
        <f t="shared" si="983"/>
        <v>-4.4878283445612439</v>
      </c>
      <c r="S6247" s="1">
        <f t="shared" si="987"/>
        <v>7</v>
      </c>
      <c r="T6247" s="1" t="str">
        <f t="shared" si="988"/>
        <v>Off-Peak</v>
      </c>
    </row>
    <row r="6248" spans="1:20" x14ac:dyDescent="0.25">
      <c r="A6248" s="85">
        <v>45186.541666651814</v>
      </c>
      <c r="B6248" s="1">
        <v>9</v>
      </c>
      <c r="C6248" s="1">
        <v>17</v>
      </c>
      <c r="D6248" s="1">
        <v>14</v>
      </c>
      <c r="E6248" s="1" t="str">
        <f t="shared" si="984"/>
        <v>Summer</v>
      </c>
      <c r="F6248" s="78">
        <v>0.83650000000000002</v>
      </c>
      <c r="G6248" s="79">
        <f t="shared" si="985"/>
        <v>1.5914944678879239</v>
      </c>
      <c r="J6248" s="78">
        <v>5.4675979999999997</v>
      </c>
      <c r="K6248" s="80">
        <f t="shared" si="986"/>
        <v>5.4675979999999997</v>
      </c>
      <c r="L6248" s="68" t="str">
        <f t="shared" si="979"/>
        <v>Normal</v>
      </c>
      <c r="N6248" s="67">
        <f t="shared" si="980"/>
        <v>3.8761035321120758</v>
      </c>
      <c r="O6248" s="67">
        <f t="shared" si="981"/>
        <v>1.5914944678879239</v>
      </c>
      <c r="P6248" s="81">
        <f t="shared" si="982"/>
        <v>0</v>
      </c>
      <c r="Q6248" s="81">
        <f t="shared" si="983"/>
        <v>-3.8761035321120758</v>
      </c>
      <c r="S6248" s="1">
        <f t="shared" si="987"/>
        <v>7</v>
      </c>
      <c r="T6248" s="1" t="str">
        <f t="shared" si="988"/>
        <v>Off-Peak</v>
      </c>
    </row>
    <row r="6249" spans="1:20" x14ac:dyDescent="0.25">
      <c r="A6249" s="85">
        <v>45186.583333318478</v>
      </c>
      <c r="B6249" s="1">
        <v>9</v>
      </c>
      <c r="C6249" s="1">
        <v>17</v>
      </c>
      <c r="D6249" s="1">
        <v>15</v>
      </c>
      <c r="E6249" s="1" t="str">
        <f t="shared" si="984"/>
        <v>Summer</v>
      </c>
      <c r="F6249" s="78">
        <v>0.84419999999999995</v>
      </c>
      <c r="G6249" s="79">
        <f t="shared" si="985"/>
        <v>1.6061442077596955</v>
      </c>
      <c r="J6249" s="78">
        <v>4.5294080000000001</v>
      </c>
      <c r="K6249" s="80">
        <f t="shared" si="986"/>
        <v>4.5294080000000001</v>
      </c>
      <c r="L6249" s="68" t="str">
        <f t="shared" si="979"/>
        <v>Normal</v>
      </c>
      <c r="N6249" s="67">
        <f t="shared" si="980"/>
        <v>2.9232637922403049</v>
      </c>
      <c r="O6249" s="67">
        <f t="shared" si="981"/>
        <v>1.6061442077596952</v>
      </c>
      <c r="P6249" s="81">
        <f t="shared" si="982"/>
        <v>2.2204460492503131E-16</v>
      </c>
      <c r="Q6249" s="81">
        <f t="shared" si="983"/>
        <v>-2.9232637922403049</v>
      </c>
      <c r="S6249" s="1">
        <f t="shared" si="987"/>
        <v>7</v>
      </c>
      <c r="T6249" s="1" t="str">
        <f t="shared" si="988"/>
        <v>Off-Peak</v>
      </c>
    </row>
    <row r="6250" spans="1:20" x14ac:dyDescent="0.25">
      <c r="A6250" s="85">
        <v>45186.624999985142</v>
      </c>
      <c r="B6250" s="1">
        <v>9</v>
      </c>
      <c r="C6250" s="1">
        <v>17</v>
      </c>
      <c r="D6250" s="1">
        <v>16</v>
      </c>
      <c r="E6250" s="1" t="str">
        <f t="shared" si="984"/>
        <v>Summer</v>
      </c>
      <c r="F6250" s="78">
        <v>0.85650000000000004</v>
      </c>
      <c r="G6250" s="79">
        <f t="shared" si="985"/>
        <v>1.6295457402821361</v>
      </c>
      <c r="J6250" s="78">
        <v>3.2244650000000004</v>
      </c>
      <c r="K6250" s="80">
        <f t="shared" si="986"/>
        <v>3.2244650000000004</v>
      </c>
      <c r="L6250" s="68" t="str">
        <f t="shared" si="979"/>
        <v>Normal</v>
      </c>
      <c r="N6250" s="67">
        <f t="shared" si="980"/>
        <v>1.5949192597178643</v>
      </c>
      <c r="O6250" s="67">
        <f t="shared" si="981"/>
        <v>1.6295457402821361</v>
      </c>
      <c r="P6250" s="81">
        <f t="shared" si="982"/>
        <v>0</v>
      </c>
      <c r="Q6250" s="81">
        <f t="shared" si="983"/>
        <v>-1.5949192597178643</v>
      </c>
      <c r="S6250" s="1">
        <f t="shared" si="987"/>
        <v>7</v>
      </c>
      <c r="T6250" s="1" t="str">
        <f t="shared" si="988"/>
        <v>Off-Peak</v>
      </c>
    </row>
    <row r="6251" spans="1:20" x14ac:dyDescent="0.25">
      <c r="A6251" s="85">
        <v>45186.666666651807</v>
      </c>
      <c r="B6251" s="1">
        <v>9</v>
      </c>
      <c r="C6251" s="1">
        <v>17</v>
      </c>
      <c r="D6251" s="1">
        <v>17</v>
      </c>
      <c r="E6251" s="1" t="str">
        <f t="shared" si="984"/>
        <v>Summer</v>
      </c>
      <c r="F6251" s="78">
        <v>0.88090000000000002</v>
      </c>
      <c r="G6251" s="79">
        <f t="shared" si="985"/>
        <v>1.675968292603075</v>
      </c>
      <c r="J6251" s="78">
        <v>1.532897</v>
      </c>
      <c r="K6251" s="80">
        <f t="shared" si="986"/>
        <v>1.532897</v>
      </c>
      <c r="L6251" s="68" t="str">
        <f t="shared" si="979"/>
        <v>Normal</v>
      </c>
      <c r="N6251" s="67">
        <f t="shared" si="980"/>
        <v>0</v>
      </c>
      <c r="O6251" s="67">
        <f t="shared" si="981"/>
        <v>1.532897</v>
      </c>
      <c r="P6251" s="81">
        <f t="shared" si="982"/>
        <v>0.14307129260307505</v>
      </c>
      <c r="Q6251" s="81">
        <f t="shared" si="983"/>
        <v>0.14307129260307505</v>
      </c>
      <c r="S6251" s="1">
        <f t="shared" si="987"/>
        <v>7</v>
      </c>
      <c r="T6251" s="1" t="str">
        <f t="shared" si="988"/>
        <v>Off-Peak</v>
      </c>
    </row>
    <row r="6252" spans="1:20" x14ac:dyDescent="0.25">
      <c r="A6252" s="85">
        <v>45186.708333318471</v>
      </c>
      <c r="B6252" s="1">
        <v>9</v>
      </c>
      <c r="C6252" s="1">
        <v>17</v>
      </c>
      <c r="D6252" s="1">
        <v>18</v>
      </c>
      <c r="E6252" s="1" t="str">
        <f t="shared" si="984"/>
        <v>Summer</v>
      </c>
      <c r="F6252" s="78">
        <v>0.91369999999999996</v>
      </c>
      <c r="G6252" s="79">
        <f t="shared" si="985"/>
        <v>1.7383723793295829</v>
      </c>
      <c r="J6252" s="78">
        <v>0.10012900000000001</v>
      </c>
      <c r="K6252" s="80">
        <f t="shared" si="986"/>
        <v>0.10012900000000001</v>
      </c>
      <c r="L6252" s="68" t="str">
        <f t="shared" si="979"/>
        <v>Normal</v>
      </c>
      <c r="N6252" s="67">
        <f t="shared" si="980"/>
        <v>0</v>
      </c>
      <c r="O6252" s="67">
        <f t="shared" si="981"/>
        <v>0.10012900000000001</v>
      </c>
      <c r="P6252" s="81">
        <f t="shared" si="982"/>
        <v>1.638243379329583</v>
      </c>
      <c r="Q6252" s="81">
        <f t="shared" si="983"/>
        <v>1.638243379329583</v>
      </c>
      <c r="S6252" s="1">
        <f t="shared" si="987"/>
        <v>7</v>
      </c>
      <c r="T6252" s="1" t="str">
        <f t="shared" si="988"/>
        <v>Off-Peak</v>
      </c>
    </row>
    <row r="6253" spans="1:20" x14ac:dyDescent="0.25">
      <c r="A6253" s="85">
        <v>45186.749999985135</v>
      </c>
      <c r="B6253" s="1">
        <v>9</v>
      </c>
      <c r="C6253" s="1">
        <v>17</v>
      </c>
      <c r="D6253" s="1">
        <v>19</v>
      </c>
      <c r="E6253" s="1" t="str">
        <f t="shared" si="984"/>
        <v>Summer</v>
      </c>
      <c r="F6253" s="78">
        <v>0.93149999999999999</v>
      </c>
      <c r="G6253" s="79">
        <f t="shared" si="985"/>
        <v>1.7722380117604317</v>
      </c>
      <c r="J6253" s="78">
        <v>0</v>
      </c>
      <c r="K6253" s="80">
        <f t="shared" si="986"/>
        <v>0</v>
      </c>
      <c r="L6253" s="68" t="str">
        <f t="shared" si="979"/>
        <v>Normal</v>
      </c>
      <c r="N6253" s="67">
        <f t="shared" si="980"/>
        <v>0</v>
      </c>
      <c r="O6253" s="67">
        <f t="shared" si="981"/>
        <v>0</v>
      </c>
      <c r="P6253" s="81">
        <f t="shared" si="982"/>
        <v>1.7722380117604317</v>
      </c>
      <c r="Q6253" s="81">
        <f t="shared" si="983"/>
        <v>1.7722380117604317</v>
      </c>
      <c r="S6253" s="1">
        <f t="shared" si="987"/>
        <v>7</v>
      </c>
      <c r="T6253" s="1" t="str">
        <f t="shared" si="988"/>
        <v>Off-Peak</v>
      </c>
    </row>
    <row r="6254" spans="1:20" x14ac:dyDescent="0.25">
      <c r="A6254" s="85">
        <v>45186.791666651799</v>
      </c>
      <c r="B6254" s="1">
        <v>9</v>
      </c>
      <c r="C6254" s="1">
        <v>17</v>
      </c>
      <c r="D6254" s="1">
        <v>20</v>
      </c>
      <c r="E6254" s="1" t="str">
        <f t="shared" si="984"/>
        <v>Summer</v>
      </c>
      <c r="F6254" s="78">
        <v>0.97019999999999995</v>
      </c>
      <c r="G6254" s="79">
        <f t="shared" si="985"/>
        <v>1.8458672238432321</v>
      </c>
      <c r="J6254" s="78">
        <v>0</v>
      </c>
      <c r="K6254" s="80">
        <f t="shared" si="986"/>
        <v>0</v>
      </c>
      <c r="L6254" s="68" t="str">
        <f t="shared" si="979"/>
        <v>Normal</v>
      </c>
      <c r="N6254" s="67">
        <f t="shared" si="980"/>
        <v>0</v>
      </c>
      <c r="O6254" s="67">
        <f t="shared" si="981"/>
        <v>0</v>
      </c>
      <c r="P6254" s="81">
        <f t="shared" si="982"/>
        <v>1.8458672238432321</v>
      </c>
      <c r="Q6254" s="81">
        <f t="shared" si="983"/>
        <v>1.8458672238432321</v>
      </c>
      <c r="S6254" s="1">
        <f t="shared" si="987"/>
        <v>7</v>
      </c>
      <c r="T6254" s="1" t="str">
        <f t="shared" si="988"/>
        <v>Off-Peak</v>
      </c>
    </row>
    <row r="6255" spans="1:20" x14ac:dyDescent="0.25">
      <c r="A6255" s="85">
        <v>45186.833333318464</v>
      </c>
      <c r="B6255" s="1">
        <v>9</v>
      </c>
      <c r="C6255" s="1">
        <v>17</v>
      </c>
      <c r="D6255" s="1">
        <v>21</v>
      </c>
      <c r="E6255" s="1" t="str">
        <f t="shared" si="984"/>
        <v>Summer</v>
      </c>
      <c r="F6255" s="78">
        <v>0.95950000000000002</v>
      </c>
      <c r="G6255" s="79">
        <f t="shared" si="985"/>
        <v>1.8255097931123287</v>
      </c>
      <c r="J6255" s="78">
        <v>0</v>
      </c>
      <c r="K6255" s="80">
        <f t="shared" si="986"/>
        <v>0</v>
      </c>
      <c r="L6255" s="68" t="str">
        <f t="shared" si="979"/>
        <v>Normal</v>
      </c>
      <c r="N6255" s="67">
        <f t="shared" si="980"/>
        <v>0</v>
      </c>
      <c r="O6255" s="67">
        <f t="shared" si="981"/>
        <v>0</v>
      </c>
      <c r="P6255" s="81">
        <f t="shared" si="982"/>
        <v>1.8255097931123287</v>
      </c>
      <c r="Q6255" s="81">
        <f t="shared" si="983"/>
        <v>1.8255097931123287</v>
      </c>
      <c r="S6255" s="1">
        <f t="shared" si="987"/>
        <v>7</v>
      </c>
      <c r="T6255" s="1" t="str">
        <f t="shared" si="988"/>
        <v>Off-Peak</v>
      </c>
    </row>
    <row r="6256" spans="1:20" x14ac:dyDescent="0.25">
      <c r="A6256" s="85">
        <v>45186.874999985128</v>
      </c>
      <c r="B6256" s="1">
        <v>9</v>
      </c>
      <c r="C6256" s="1">
        <v>17</v>
      </c>
      <c r="D6256" s="1">
        <v>22</v>
      </c>
      <c r="E6256" s="1" t="str">
        <f t="shared" si="984"/>
        <v>Summer</v>
      </c>
      <c r="F6256" s="78">
        <v>0.89700000000000002</v>
      </c>
      <c r="G6256" s="79">
        <f t="shared" si="985"/>
        <v>1.7065995668804157</v>
      </c>
      <c r="J6256" s="78">
        <v>0</v>
      </c>
      <c r="K6256" s="80">
        <f t="shared" si="986"/>
        <v>0</v>
      </c>
      <c r="L6256" s="68" t="str">
        <f t="shared" si="979"/>
        <v>Normal</v>
      </c>
      <c r="N6256" s="67">
        <f t="shared" si="980"/>
        <v>0</v>
      </c>
      <c r="O6256" s="67">
        <f t="shared" si="981"/>
        <v>0</v>
      </c>
      <c r="P6256" s="81">
        <f t="shared" si="982"/>
        <v>1.7065995668804157</v>
      </c>
      <c r="Q6256" s="81">
        <f t="shared" si="983"/>
        <v>1.7065995668804157</v>
      </c>
      <c r="S6256" s="1">
        <f t="shared" si="987"/>
        <v>7</v>
      </c>
      <c r="T6256" s="1" t="str">
        <f t="shared" si="988"/>
        <v>Off-Peak</v>
      </c>
    </row>
    <row r="6257" spans="1:20" x14ac:dyDescent="0.25">
      <c r="A6257" s="85">
        <v>45186.916666651792</v>
      </c>
      <c r="B6257" s="1">
        <v>9</v>
      </c>
      <c r="C6257" s="1">
        <v>17</v>
      </c>
      <c r="D6257" s="1">
        <v>23</v>
      </c>
      <c r="E6257" s="1" t="str">
        <f t="shared" si="984"/>
        <v>Summer</v>
      </c>
      <c r="F6257" s="78">
        <v>0.80020000000000002</v>
      </c>
      <c r="G6257" s="79">
        <f t="shared" si="985"/>
        <v>1.5224314084924289</v>
      </c>
      <c r="J6257" s="78">
        <v>0</v>
      </c>
      <c r="K6257" s="80">
        <f t="shared" si="986"/>
        <v>0</v>
      </c>
      <c r="L6257" s="68" t="str">
        <f t="shared" si="979"/>
        <v>Normal</v>
      </c>
      <c r="N6257" s="67">
        <f t="shared" si="980"/>
        <v>0</v>
      </c>
      <c r="O6257" s="67">
        <f t="shared" si="981"/>
        <v>0</v>
      </c>
      <c r="P6257" s="81">
        <f t="shared" si="982"/>
        <v>1.5224314084924289</v>
      </c>
      <c r="Q6257" s="81">
        <f t="shared" si="983"/>
        <v>1.5224314084924289</v>
      </c>
      <c r="S6257" s="1">
        <f t="shared" si="987"/>
        <v>7</v>
      </c>
      <c r="T6257" s="1" t="str">
        <f t="shared" si="988"/>
        <v>Off-Peak</v>
      </c>
    </row>
    <row r="6258" spans="1:20" x14ac:dyDescent="0.25">
      <c r="A6258" s="85">
        <v>45186.958333318456</v>
      </c>
      <c r="B6258" s="1">
        <v>9</v>
      </c>
      <c r="C6258" s="1">
        <v>18</v>
      </c>
      <c r="D6258" s="1">
        <v>0</v>
      </c>
      <c r="E6258" s="1" t="str">
        <f t="shared" si="984"/>
        <v>Summer</v>
      </c>
      <c r="F6258" s="78">
        <v>0.7</v>
      </c>
      <c r="G6258" s="79">
        <f t="shared" si="985"/>
        <v>1.3317945337974257</v>
      </c>
      <c r="J6258" s="78">
        <v>0</v>
      </c>
      <c r="K6258" s="80">
        <f t="shared" si="986"/>
        <v>0</v>
      </c>
      <c r="L6258" s="68" t="str">
        <f t="shared" si="979"/>
        <v>Normal</v>
      </c>
      <c r="N6258" s="67">
        <f t="shared" si="980"/>
        <v>0</v>
      </c>
      <c r="O6258" s="67">
        <f t="shared" si="981"/>
        <v>0</v>
      </c>
      <c r="P6258" s="81">
        <f t="shared" si="982"/>
        <v>1.3317945337974257</v>
      </c>
      <c r="Q6258" s="81">
        <f t="shared" si="983"/>
        <v>1.3317945337974257</v>
      </c>
      <c r="S6258" s="1">
        <f t="shared" si="987"/>
        <v>7</v>
      </c>
      <c r="T6258" s="1" t="str">
        <f t="shared" si="988"/>
        <v>Off-Peak</v>
      </c>
    </row>
    <row r="6259" spans="1:20" x14ac:dyDescent="0.25">
      <c r="A6259" s="85">
        <v>45186.999999985121</v>
      </c>
      <c r="B6259" s="1">
        <v>9</v>
      </c>
      <c r="C6259" s="1">
        <v>18</v>
      </c>
      <c r="D6259" s="1">
        <v>1</v>
      </c>
      <c r="E6259" s="1" t="str">
        <f t="shared" si="984"/>
        <v>Summer</v>
      </c>
      <c r="F6259" s="78">
        <v>0.63290000000000002</v>
      </c>
      <c r="G6259" s="79">
        <f t="shared" si="985"/>
        <v>1.2041325149148441</v>
      </c>
      <c r="J6259" s="78">
        <v>0</v>
      </c>
      <c r="K6259" s="80">
        <f t="shared" si="986"/>
        <v>0</v>
      </c>
      <c r="L6259" s="68" t="str">
        <f t="shared" si="979"/>
        <v>Normal</v>
      </c>
      <c r="N6259" s="67">
        <f t="shared" si="980"/>
        <v>0</v>
      </c>
      <c r="O6259" s="67">
        <f t="shared" si="981"/>
        <v>0</v>
      </c>
      <c r="P6259" s="81">
        <f t="shared" si="982"/>
        <v>1.2041325149148441</v>
      </c>
      <c r="Q6259" s="81">
        <f t="shared" si="983"/>
        <v>1.2041325149148441</v>
      </c>
      <c r="S6259" s="1">
        <f t="shared" si="987"/>
        <v>1</v>
      </c>
      <c r="T6259" s="1" t="str">
        <f t="shared" si="988"/>
        <v>Off-Peak</v>
      </c>
    </row>
    <row r="6260" spans="1:20" x14ac:dyDescent="0.25">
      <c r="A6260" s="85">
        <v>45187.041666651785</v>
      </c>
      <c r="B6260" s="1">
        <v>9</v>
      </c>
      <c r="C6260" s="1">
        <v>18</v>
      </c>
      <c r="D6260" s="1">
        <v>2</v>
      </c>
      <c r="E6260" s="1" t="str">
        <f t="shared" si="984"/>
        <v>Summer</v>
      </c>
      <c r="F6260" s="78">
        <v>0.58979999999999999</v>
      </c>
      <c r="G6260" s="79">
        <f t="shared" si="985"/>
        <v>1.1221320229053169</v>
      </c>
      <c r="J6260" s="78">
        <v>0</v>
      </c>
      <c r="K6260" s="80">
        <f t="shared" si="986"/>
        <v>0</v>
      </c>
      <c r="L6260" s="68" t="str">
        <f t="shared" si="979"/>
        <v>Normal</v>
      </c>
      <c r="N6260" s="67">
        <f t="shared" si="980"/>
        <v>0</v>
      </c>
      <c r="O6260" s="67">
        <f t="shared" si="981"/>
        <v>0</v>
      </c>
      <c r="P6260" s="81">
        <f t="shared" si="982"/>
        <v>1.1221320229053169</v>
      </c>
      <c r="Q6260" s="81">
        <f t="shared" si="983"/>
        <v>1.1221320229053169</v>
      </c>
      <c r="S6260" s="1">
        <f t="shared" si="987"/>
        <v>1</v>
      </c>
      <c r="T6260" s="1" t="str">
        <f t="shared" si="988"/>
        <v>Off-Peak</v>
      </c>
    </row>
    <row r="6261" spans="1:20" x14ac:dyDescent="0.25">
      <c r="A6261" s="85">
        <v>45187.083333318449</v>
      </c>
      <c r="B6261" s="1">
        <v>9</v>
      </c>
      <c r="C6261" s="1">
        <v>18</v>
      </c>
      <c r="D6261" s="1">
        <v>3</v>
      </c>
      <c r="E6261" s="1" t="str">
        <f t="shared" si="984"/>
        <v>Summer</v>
      </c>
      <c r="F6261" s="78">
        <v>0.56430000000000002</v>
      </c>
      <c r="G6261" s="79">
        <f t="shared" si="985"/>
        <v>1.0736166506026963</v>
      </c>
      <c r="J6261" s="78">
        <v>0</v>
      </c>
      <c r="K6261" s="80">
        <f t="shared" si="986"/>
        <v>0</v>
      </c>
      <c r="L6261" s="68" t="str">
        <f t="shared" si="979"/>
        <v>Normal</v>
      </c>
      <c r="N6261" s="67">
        <f t="shared" si="980"/>
        <v>0</v>
      </c>
      <c r="O6261" s="67">
        <f t="shared" si="981"/>
        <v>0</v>
      </c>
      <c r="P6261" s="81">
        <f t="shared" si="982"/>
        <v>1.0736166506026963</v>
      </c>
      <c r="Q6261" s="81">
        <f t="shared" si="983"/>
        <v>1.0736166506026963</v>
      </c>
      <c r="S6261" s="1">
        <f t="shared" si="987"/>
        <v>1</v>
      </c>
      <c r="T6261" s="1" t="str">
        <f t="shared" si="988"/>
        <v>Off-Peak</v>
      </c>
    </row>
    <row r="6262" spans="1:20" x14ac:dyDescent="0.25">
      <c r="A6262" s="85">
        <v>45187.124999985113</v>
      </c>
      <c r="B6262" s="1">
        <v>9</v>
      </c>
      <c r="C6262" s="1">
        <v>18</v>
      </c>
      <c r="D6262" s="1">
        <v>4</v>
      </c>
      <c r="E6262" s="1" t="str">
        <f t="shared" si="984"/>
        <v>Summer</v>
      </c>
      <c r="F6262" s="78">
        <v>0.54979999999999996</v>
      </c>
      <c r="G6262" s="79">
        <f t="shared" si="985"/>
        <v>1.0460294781168924</v>
      </c>
      <c r="J6262" s="78">
        <v>0</v>
      </c>
      <c r="K6262" s="80">
        <f t="shared" si="986"/>
        <v>0</v>
      </c>
      <c r="L6262" s="68" t="str">
        <f t="shared" si="979"/>
        <v>Normal</v>
      </c>
      <c r="N6262" s="67">
        <f t="shared" si="980"/>
        <v>0</v>
      </c>
      <c r="O6262" s="67">
        <f t="shared" si="981"/>
        <v>0</v>
      </c>
      <c r="P6262" s="81">
        <f t="shared" si="982"/>
        <v>1.0460294781168924</v>
      </c>
      <c r="Q6262" s="81">
        <f t="shared" si="983"/>
        <v>1.0460294781168924</v>
      </c>
      <c r="S6262" s="1">
        <f t="shared" si="987"/>
        <v>1</v>
      </c>
      <c r="T6262" s="1" t="str">
        <f t="shared" si="988"/>
        <v>Off-Peak</v>
      </c>
    </row>
    <row r="6263" spans="1:20" x14ac:dyDescent="0.25">
      <c r="A6263" s="85">
        <v>45187.166666651778</v>
      </c>
      <c r="B6263" s="1">
        <v>9</v>
      </c>
      <c r="C6263" s="1">
        <v>18</v>
      </c>
      <c r="D6263" s="1">
        <v>5</v>
      </c>
      <c r="E6263" s="1" t="str">
        <f t="shared" si="984"/>
        <v>Summer</v>
      </c>
      <c r="F6263" s="78">
        <v>0.54910000000000003</v>
      </c>
      <c r="G6263" s="79">
        <f t="shared" si="985"/>
        <v>1.0446976835830952</v>
      </c>
      <c r="J6263" s="78">
        <v>0</v>
      </c>
      <c r="K6263" s="80">
        <f t="shared" si="986"/>
        <v>0</v>
      </c>
      <c r="L6263" s="68" t="str">
        <f t="shared" si="979"/>
        <v>Normal</v>
      </c>
      <c r="N6263" s="67">
        <f t="shared" si="980"/>
        <v>0</v>
      </c>
      <c r="O6263" s="67">
        <f t="shared" si="981"/>
        <v>0</v>
      </c>
      <c r="P6263" s="81">
        <f t="shared" si="982"/>
        <v>1.0446976835830952</v>
      </c>
      <c r="Q6263" s="81">
        <f t="shared" si="983"/>
        <v>1.0446976835830952</v>
      </c>
      <c r="S6263" s="1">
        <f t="shared" si="987"/>
        <v>1</v>
      </c>
      <c r="T6263" s="1" t="str">
        <f t="shared" si="988"/>
        <v>Off-Peak</v>
      </c>
    </row>
    <row r="6264" spans="1:20" x14ac:dyDescent="0.25">
      <c r="A6264" s="85">
        <v>45187.208333318442</v>
      </c>
      <c r="B6264" s="1">
        <v>9</v>
      </c>
      <c r="C6264" s="1">
        <v>18</v>
      </c>
      <c r="D6264" s="1">
        <v>6</v>
      </c>
      <c r="E6264" s="1" t="str">
        <f t="shared" si="984"/>
        <v>Summer</v>
      </c>
      <c r="F6264" s="78">
        <v>0.57010000000000005</v>
      </c>
      <c r="G6264" s="79">
        <f t="shared" si="985"/>
        <v>1.0846515195970179</v>
      </c>
      <c r="J6264" s="78">
        <v>0</v>
      </c>
      <c r="K6264" s="80">
        <f t="shared" si="986"/>
        <v>0</v>
      </c>
      <c r="L6264" s="68" t="str">
        <f t="shared" si="979"/>
        <v>Normal</v>
      </c>
      <c r="N6264" s="67">
        <f t="shared" si="980"/>
        <v>0</v>
      </c>
      <c r="O6264" s="67">
        <f t="shared" si="981"/>
        <v>0</v>
      </c>
      <c r="P6264" s="81">
        <f t="shared" si="982"/>
        <v>1.0846515195970179</v>
      </c>
      <c r="Q6264" s="81">
        <f t="shared" si="983"/>
        <v>1.0846515195970179</v>
      </c>
      <c r="S6264" s="1">
        <f t="shared" si="987"/>
        <v>1</v>
      </c>
      <c r="T6264" s="1" t="str">
        <f t="shared" si="988"/>
        <v>Peak</v>
      </c>
    </row>
    <row r="6265" spans="1:20" x14ac:dyDescent="0.25">
      <c r="A6265" s="85">
        <v>45187.249999985106</v>
      </c>
      <c r="B6265" s="1">
        <v>9</v>
      </c>
      <c r="C6265" s="1">
        <v>18</v>
      </c>
      <c r="D6265" s="1">
        <v>7</v>
      </c>
      <c r="E6265" s="1" t="str">
        <f t="shared" si="984"/>
        <v>Summer</v>
      </c>
      <c r="F6265" s="78">
        <v>0.61960000000000004</v>
      </c>
      <c r="G6265" s="79">
        <f t="shared" si="985"/>
        <v>1.178828418772693</v>
      </c>
      <c r="J6265" s="78">
        <v>0.19790100000000002</v>
      </c>
      <c r="K6265" s="80">
        <f t="shared" si="986"/>
        <v>0.19790100000000002</v>
      </c>
      <c r="L6265" s="68" t="str">
        <f t="shared" si="979"/>
        <v>Normal</v>
      </c>
      <c r="N6265" s="67">
        <f t="shared" si="980"/>
        <v>0</v>
      </c>
      <c r="O6265" s="67">
        <f t="shared" si="981"/>
        <v>0.19790100000000002</v>
      </c>
      <c r="P6265" s="81">
        <f t="shared" si="982"/>
        <v>0.98092741877269296</v>
      </c>
      <c r="Q6265" s="81">
        <f t="shared" si="983"/>
        <v>0.98092741877269296</v>
      </c>
      <c r="S6265" s="1">
        <f t="shared" si="987"/>
        <v>1</v>
      </c>
      <c r="T6265" s="1" t="str">
        <f t="shared" si="988"/>
        <v>Peak</v>
      </c>
    </row>
    <row r="6266" spans="1:20" x14ac:dyDescent="0.25">
      <c r="A6266" s="85">
        <v>45187.29166665177</v>
      </c>
      <c r="B6266" s="1">
        <v>9</v>
      </c>
      <c r="C6266" s="1">
        <v>18</v>
      </c>
      <c r="D6266" s="1">
        <v>8</v>
      </c>
      <c r="E6266" s="1" t="str">
        <f t="shared" si="984"/>
        <v>Summer</v>
      </c>
      <c r="F6266" s="78">
        <v>0.63870000000000005</v>
      </c>
      <c r="G6266" s="79">
        <f t="shared" si="985"/>
        <v>1.2151673839091657</v>
      </c>
      <c r="J6266" s="78">
        <v>1.619359</v>
      </c>
      <c r="K6266" s="80">
        <f t="shared" si="986"/>
        <v>1.619359</v>
      </c>
      <c r="L6266" s="68" t="str">
        <f t="shared" si="979"/>
        <v>Normal</v>
      </c>
      <c r="N6266" s="67">
        <f t="shared" si="980"/>
        <v>0.40419161609083432</v>
      </c>
      <c r="O6266" s="67">
        <f t="shared" si="981"/>
        <v>1.2151673839091657</v>
      </c>
      <c r="P6266" s="81">
        <f t="shared" si="982"/>
        <v>0</v>
      </c>
      <c r="Q6266" s="81">
        <f t="shared" si="983"/>
        <v>-0.40419161609083432</v>
      </c>
      <c r="S6266" s="1">
        <f t="shared" si="987"/>
        <v>1</v>
      </c>
      <c r="T6266" s="1" t="str">
        <f t="shared" si="988"/>
        <v>Peak</v>
      </c>
    </row>
    <row r="6267" spans="1:20" x14ac:dyDescent="0.25">
      <c r="A6267" s="85">
        <v>45187.333333318435</v>
      </c>
      <c r="B6267" s="1">
        <v>9</v>
      </c>
      <c r="C6267" s="1">
        <v>18</v>
      </c>
      <c r="D6267" s="1">
        <v>9</v>
      </c>
      <c r="E6267" s="1" t="str">
        <f t="shared" si="984"/>
        <v>Summer</v>
      </c>
      <c r="F6267" s="78">
        <v>0.62780000000000002</v>
      </c>
      <c r="G6267" s="79">
        <f t="shared" si="985"/>
        <v>1.1944294404543201</v>
      </c>
      <c r="J6267" s="78">
        <v>2.9123220000000001</v>
      </c>
      <c r="K6267" s="80">
        <f t="shared" si="986"/>
        <v>2.9123220000000001</v>
      </c>
      <c r="L6267" s="68" t="str">
        <f t="shared" si="979"/>
        <v>Normal</v>
      </c>
      <c r="N6267" s="67">
        <f t="shared" si="980"/>
        <v>1.71789255954568</v>
      </c>
      <c r="O6267" s="67">
        <f t="shared" si="981"/>
        <v>1.1944294404543201</v>
      </c>
      <c r="P6267" s="81">
        <f t="shared" si="982"/>
        <v>0</v>
      </c>
      <c r="Q6267" s="81">
        <f t="shared" si="983"/>
        <v>-1.71789255954568</v>
      </c>
      <c r="S6267" s="1">
        <f t="shared" si="987"/>
        <v>1</v>
      </c>
      <c r="T6267" s="1" t="str">
        <f t="shared" si="988"/>
        <v>Peak</v>
      </c>
    </row>
    <row r="6268" spans="1:20" x14ac:dyDescent="0.25">
      <c r="A6268" s="85">
        <v>45187.374999985099</v>
      </c>
      <c r="B6268" s="1">
        <v>9</v>
      </c>
      <c r="C6268" s="1">
        <v>18</v>
      </c>
      <c r="D6268" s="1">
        <v>10</v>
      </c>
      <c r="E6268" s="1" t="str">
        <f t="shared" si="984"/>
        <v>Summer</v>
      </c>
      <c r="F6268" s="78">
        <v>0.63139999999999996</v>
      </c>
      <c r="G6268" s="79">
        <f t="shared" si="985"/>
        <v>1.2012786694852782</v>
      </c>
      <c r="J6268" s="78">
        <v>3.574767</v>
      </c>
      <c r="K6268" s="80">
        <f t="shared" si="986"/>
        <v>3.574767</v>
      </c>
      <c r="L6268" s="68" t="str">
        <f t="shared" si="979"/>
        <v>Normal</v>
      </c>
      <c r="N6268" s="67">
        <f t="shared" si="980"/>
        <v>2.3734883305147219</v>
      </c>
      <c r="O6268" s="67">
        <f t="shared" si="981"/>
        <v>1.2012786694852782</v>
      </c>
      <c r="P6268" s="81">
        <f t="shared" si="982"/>
        <v>0</v>
      </c>
      <c r="Q6268" s="81">
        <f t="shared" si="983"/>
        <v>-2.3734883305147219</v>
      </c>
      <c r="S6268" s="1">
        <f t="shared" si="987"/>
        <v>1</v>
      </c>
      <c r="T6268" s="1" t="str">
        <f t="shared" si="988"/>
        <v>Peak</v>
      </c>
    </row>
    <row r="6269" spans="1:20" x14ac:dyDescent="0.25">
      <c r="A6269" s="85">
        <v>45187.416666651763</v>
      </c>
      <c r="B6269" s="1">
        <v>9</v>
      </c>
      <c r="C6269" s="1">
        <v>18</v>
      </c>
      <c r="D6269" s="1">
        <v>11</v>
      </c>
      <c r="E6269" s="1" t="str">
        <f t="shared" si="984"/>
        <v>Summer</v>
      </c>
      <c r="F6269" s="78">
        <v>0.64100000000000001</v>
      </c>
      <c r="G6269" s="79">
        <f t="shared" si="985"/>
        <v>1.2195432802345001</v>
      </c>
      <c r="J6269" s="78">
        <v>4.4779530000000003</v>
      </c>
      <c r="K6269" s="80">
        <f t="shared" si="986"/>
        <v>4.4779530000000003</v>
      </c>
      <c r="L6269" s="68" t="str">
        <f t="shared" si="979"/>
        <v>Normal</v>
      </c>
      <c r="N6269" s="67">
        <f t="shared" si="980"/>
        <v>3.2584097197655</v>
      </c>
      <c r="O6269" s="67">
        <f t="shared" si="981"/>
        <v>1.2195432802345003</v>
      </c>
      <c r="P6269" s="81">
        <f t="shared" si="982"/>
        <v>0</v>
      </c>
      <c r="Q6269" s="81">
        <f t="shared" si="983"/>
        <v>-3.2584097197655</v>
      </c>
      <c r="S6269" s="1">
        <f t="shared" si="987"/>
        <v>1</v>
      </c>
      <c r="T6269" s="1" t="str">
        <f t="shared" si="988"/>
        <v>Peak</v>
      </c>
    </row>
    <row r="6270" spans="1:20" x14ac:dyDescent="0.25">
      <c r="A6270" s="85">
        <v>45187.458333318427</v>
      </c>
      <c r="B6270" s="1">
        <v>9</v>
      </c>
      <c r="C6270" s="1">
        <v>18</v>
      </c>
      <c r="D6270" s="1">
        <v>12</v>
      </c>
      <c r="E6270" s="1" t="str">
        <f t="shared" si="984"/>
        <v>Summer</v>
      </c>
      <c r="F6270" s="78">
        <v>0.65890000000000004</v>
      </c>
      <c r="G6270" s="79">
        <f t="shared" si="985"/>
        <v>1.25359916902732</v>
      </c>
      <c r="J6270" s="78">
        <v>5.9944850000000001</v>
      </c>
      <c r="K6270" s="80">
        <f t="shared" si="986"/>
        <v>5.9944850000000001</v>
      </c>
      <c r="L6270" s="68" t="str">
        <f t="shared" si="979"/>
        <v>Normal</v>
      </c>
      <c r="N6270" s="67">
        <f t="shared" si="980"/>
        <v>4.7408858309726796</v>
      </c>
      <c r="O6270" s="67">
        <f t="shared" si="981"/>
        <v>1.2535991690273205</v>
      </c>
      <c r="P6270" s="81">
        <f t="shared" si="982"/>
        <v>0</v>
      </c>
      <c r="Q6270" s="81">
        <f t="shared" si="983"/>
        <v>-4.7408858309726796</v>
      </c>
      <c r="S6270" s="1">
        <f t="shared" si="987"/>
        <v>1</v>
      </c>
      <c r="T6270" s="1" t="str">
        <f t="shared" si="988"/>
        <v>Peak</v>
      </c>
    </row>
    <row r="6271" spans="1:20" x14ac:dyDescent="0.25">
      <c r="A6271" s="85">
        <v>45187.499999985092</v>
      </c>
      <c r="B6271" s="1">
        <v>9</v>
      </c>
      <c r="C6271" s="1">
        <v>18</v>
      </c>
      <c r="D6271" s="1">
        <v>13</v>
      </c>
      <c r="E6271" s="1" t="str">
        <f t="shared" si="984"/>
        <v>Summer</v>
      </c>
      <c r="F6271" s="78">
        <v>0.68220000000000003</v>
      </c>
      <c r="G6271" s="79">
        <f t="shared" si="985"/>
        <v>1.2979289013665771</v>
      </c>
      <c r="J6271" s="78">
        <v>5.8602299999999996</v>
      </c>
      <c r="K6271" s="80">
        <f t="shared" si="986"/>
        <v>5.8602299999999996</v>
      </c>
      <c r="L6271" s="68" t="str">
        <f t="shared" si="979"/>
        <v>Normal</v>
      </c>
      <c r="N6271" s="67">
        <f t="shared" si="980"/>
        <v>4.5623010986334229</v>
      </c>
      <c r="O6271" s="67">
        <f t="shared" si="981"/>
        <v>1.2979289013665767</v>
      </c>
      <c r="P6271" s="81">
        <f t="shared" si="982"/>
        <v>4.4408920985006262E-16</v>
      </c>
      <c r="Q6271" s="81">
        <f t="shared" si="983"/>
        <v>-4.5623010986334229</v>
      </c>
      <c r="S6271" s="1">
        <f t="shared" si="987"/>
        <v>1</v>
      </c>
      <c r="T6271" s="1" t="str">
        <f t="shared" si="988"/>
        <v>Peak</v>
      </c>
    </row>
    <row r="6272" spans="1:20" x14ac:dyDescent="0.25">
      <c r="A6272" s="85">
        <v>45187.541666651756</v>
      </c>
      <c r="B6272" s="1">
        <v>9</v>
      </c>
      <c r="C6272" s="1">
        <v>18</v>
      </c>
      <c r="D6272" s="1">
        <v>14</v>
      </c>
      <c r="E6272" s="1" t="str">
        <f t="shared" si="984"/>
        <v>Summer</v>
      </c>
      <c r="F6272" s="78">
        <v>0.69930000000000003</v>
      </c>
      <c r="G6272" s="79">
        <f t="shared" si="985"/>
        <v>1.3304627392636286</v>
      </c>
      <c r="J6272" s="78">
        <v>5.3282629999999997</v>
      </c>
      <c r="K6272" s="80">
        <f t="shared" si="986"/>
        <v>5.3282629999999997</v>
      </c>
      <c r="L6272" s="68" t="str">
        <f t="shared" si="979"/>
        <v>Normal</v>
      </c>
      <c r="N6272" s="67">
        <f t="shared" si="980"/>
        <v>3.997800260736371</v>
      </c>
      <c r="O6272" s="67">
        <f t="shared" si="981"/>
        <v>1.3304627392636288</v>
      </c>
      <c r="P6272" s="81">
        <f t="shared" si="982"/>
        <v>0</v>
      </c>
      <c r="Q6272" s="81">
        <f t="shared" si="983"/>
        <v>-3.997800260736371</v>
      </c>
      <c r="S6272" s="1">
        <f t="shared" si="987"/>
        <v>1</v>
      </c>
      <c r="T6272" s="1" t="str">
        <f t="shared" si="988"/>
        <v>Peak</v>
      </c>
    </row>
    <row r="6273" spans="1:20" x14ac:dyDescent="0.25">
      <c r="A6273" s="85">
        <v>45187.58333331842</v>
      </c>
      <c r="B6273" s="1">
        <v>9</v>
      </c>
      <c r="C6273" s="1">
        <v>18</v>
      </c>
      <c r="D6273" s="1">
        <v>15</v>
      </c>
      <c r="E6273" s="1" t="str">
        <f t="shared" si="984"/>
        <v>Summer</v>
      </c>
      <c r="F6273" s="78">
        <v>0.7248</v>
      </c>
      <c r="G6273" s="79">
        <f t="shared" si="985"/>
        <v>1.3789781115662489</v>
      </c>
      <c r="J6273" s="78">
        <v>4.3984030000000001</v>
      </c>
      <c r="K6273" s="80">
        <f t="shared" si="986"/>
        <v>4.3984030000000001</v>
      </c>
      <c r="L6273" s="68" t="str">
        <f t="shared" si="979"/>
        <v>Normal</v>
      </c>
      <c r="N6273" s="67">
        <f t="shared" si="980"/>
        <v>3.0194248884337513</v>
      </c>
      <c r="O6273" s="67">
        <f t="shared" si="981"/>
        <v>1.3789781115662487</v>
      </c>
      <c r="P6273" s="81">
        <f t="shared" si="982"/>
        <v>2.2204460492503131E-16</v>
      </c>
      <c r="Q6273" s="81">
        <f t="shared" si="983"/>
        <v>-3.0194248884337513</v>
      </c>
      <c r="S6273" s="1">
        <f t="shared" si="987"/>
        <v>1</v>
      </c>
      <c r="T6273" s="1" t="str">
        <f t="shared" si="988"/>
        <v>Peak</v>
      </c>
    </row>
    <row r="6274" spans="1:20" x14ac:dyDescent="0.25">
      <c r="A6274" s="85">
        <v>45187.624999985084</v>
      </c>
      <c r="B6274" s="1">
        <v>9</v>
      </c>
      <c r="C6274" s="1">
        <v>18</v>
      </c>
      <c r="D6274" s="1">
        <v>16</v>
      </c>
      <c r="E6274" s="1" t="str">
        <f t="shared" si="984"/>
        <v>Summer</v>
      </c>
      <c r="F6274" s="78">
        <v>0.77470000000000006</v>
      </c>
      <c r="G6274" s="79">
        <f t="shared" si="985"/>
        <v>1.4739160361898085</v>
      </c>
      <c r="J6274" s="78">
        <v>3.1254650000000002</v>
      </c>
      <c r="K6274" s="80">
        <f t="shared" si="986"/>
        <v>3.1254650000000002</v>
      </c>
      <c r="L6274" s="68" t="str">
        <f t="shared" si="979"/>
        <v>Normal</v>
      </c>
      <c r="N6274" s="67">
        <f t="shared" si="980"/>
        <v>1.6515489638101917</v>
      </c>
      <c r="O6274" s="67">
        <f t="shared" si="981"/>
        <v>1.4739160361898085</v>
      </c>
      <c r="P6274" s="81">
        <f t="shared" si="982"/>
        <v>0</v>
      </c>
      <c r="Q6274" s="81">
        <f t="shared" si="983"/>
        <v>-1.6515489638101917</v>
      </c>
      <c r="S6274" s="1">
        <f t="shared" si="987"/>
        <v>1</v>
      </c>
      <c r="T6274" s="1" t="str">
        <f t="shared" si="988"/>
        <v>Peak</v>
      </c>
    </row>
    <row r="6275" spans="1:20" x14ac:dyDescent="0.25">
      <c r="A6275" s="85">
        <v>45187.666666651749</v>
      </c>
      <c r="B6275" s="1">
        <v>9</v>
      </c>
      <c r="C6275" s="1">
        <v>18</v>
      </c>
      <c r="D6275" s="1">
        <v>17</v>
      </c>
      <c r="E6275" s="1" t="str">
        <f t="shared" si="984"/>
        <v>Summer</v>
      </c>
      <c r="F6275" s="78">
        <v>0.8427</v>
      </c>
      <c r="G6275" s="79">
        <f t="shared" si="985"/>
        <v>1.6032903623301298</v>
      </c>
      <c r="J6275" s="78">
        <v>1.455152</v>
      </c>
      <c r="K6275" s="80">
        <f t="shared" si="986"/>
        <v>1.455152</v>
      </c>
      <c r="L6275" s="68" t="str">
        <f t="shared" si="979"/>
        <v>Normal</v>
      </c>
      <c r="N6275" s="67">
        <f t="shared" si="980"/>
        <v>0</v>
      </c>
      <c r="O6275" s="67">
        <f t="shared" si="981"/>
        <v>1.455152</v>
      </c>
      <c r="P6275" s="81">
        <f t="shared" si="982"/>
        <v>0.14813836233012978</v>
      </c>
      <c r="Q6275" s="81">
        <f t="shared" si="983"/>
        <v>0.14813836233012978</v>
      </c>
      <c r="S6275" s="1">
        <f t="shared" si="987"/>
        <v>1</v>
      </c>
      <c r="T6275" s="1" t="str">
        <f t="shared" si="988"/>
        <v>Peak</v>
      </c>
    </row>
    <row r="6276" spans="1:20" x14ac:dyDescent="0.25">
      <c r="A6276" s="85">
        <v>45187.708333318413</v>
      </c>
      <c r="B6276" s="1">
        <v>9</v>
      </c>
      <c r="C6276" s="1">
        <v>18</v>
      </c>
      <c r="D6276" s="1">
        <v>18</v>
      </c>
      <c r="E6276" s="1" t="str">
        <f t="shared" si="984"/>
        <v>Summer</v>
      </c>
      <c r="F6276" s="78">
        <v>0.90329999999999999</v>
      </c>
      <c r="G6276" s="79">
        <f t="shared" si="985"/>
        <v>1.7185857176845925</v>
      </c>
      <c r="J6276" s="78">
        <v>8.0447000000000005E-2</v>
      </c>
      <c r="K6276" s="80">
        <f t="shared" si="986"/>
        <v>8.0447000000000005E-2</v>
      </c>
      <c r="L6276" s="68" t="str">
        <f t="shared" si="979"/>
        <v>Normal</v>
      </c>
      <c r="N6276" s="67">
        <f t="shared" si="980"/>
        <v>0</v>
      </c>
      <c r="O6276" s="67">
        <f t="shared" si="981"/>
        <v>8.0447000000000005E-2</v>
      </c>
      <c r="P6276" s="81">
        <f t="shared" si="982"/>
        <v>1.6381387176845925</v>
      </c>
      <c r="Q6276" s="81">
        <f t="shared" si="983"/>
        <v>1.6381387176845925</v>
      </c>
      <c r="S6276" s="1">
        <f t="shared" si="987"/>
        <v>1</v>
      </c>
      <c r="T6276" s="1" t="str">
        <f t="shared" si="988"/>
        <v>Peak</v>
      </c>
    </row>
    <row r="6277" spans="1:20" x14ac:dyDescent="0.25">
      <c r="A6277" s="85">
        <v>45187.749999985077</v>
      </c>
      <c r="B6277" s="1">
        <v>9</v>
      </c>
      <c r="C6277" s="1">
        <v>18</v>
      </c>
      <c r="D6277" s="1">
        <v>19</v>
      </c>
      <c r="E6277" s="1" t="str">
        <f t="shared" si="984"/>
        <v>Summer</v>
      </c>
      <c r="F6277" s="78">
        <v>0.93220000000000003</v>
      </c>
      <c r="G6277" s="79">
        <f t="shared" si="985"/>
        <v>1.7735698062942291</v>
      </c>
      <c r="J6277" s="78">
        <v>0</v>
      </c>
      <c r="K6277" s="80">
        <f t="shared" si="986"/>
        <v>0</v>
      </c>
      <c r="L6277" s="68" t="str">
        <f t="shared" si="979"/>
        <v>Normal</v>
      </c>
      <c r="N6277" s="67">
        <f t="shared" si="980"/>
        <v>0</v>
      </c>
      <c r="O6277" s="67">
        <f t="shared" si="981"/>
        <v>0</v>
      </c>
      <c r="P6277" s="81">
        <f t="shared" si="982"/>
        <v>1.7735698062942291</v>
      </c>
      <c r="Q6277" s="81">
        <f t="shared" si="983"/>
        <v>1.7735698062942291</v>
      </c>
      <c r="S6277" s="1">
        <f t="shared" si="987"/>
        <v>1</v>
      </c>
      <c r="T6277" s="1" t="str">
        <f t="shared" si="988"/>
        <v>Peak</v>
      </c>
    </row>
    <row r="6278" spans="1:20" x14ac:dyDescent="0.25">
      <c r="A6278" s="85">
        <v>45187.791666651741</v>
      </c>
      <c r="B6278" s="1">
        <v>9</v>
      </c>
      <c r="C6278" s="1">
        <v>18</v>
      </c>
      <c r="D6278" s="1">
        <v>20</v>
      </c>
      <c r="E6278" s="1" t="str">
        <f t="shared" si="984"/>
        <v>Summer</v>
      </c>
      <c r="F6278" s="78">
        <v>0.97209999999999996</v>
      </c>
      <c r="G6278" s="79">
        <f t="shared" si="985"/>
        <v>1.8494820947206823</v>
      </c>
      <c r="J6278" s="78">
        <v>0</v>
      </c>
      <c r="K6278" s="80">
        <f t="shared" si="986"/>
        <v>0</v>
      </c>
      <c r="L6278" s="68" t="str">
        <f t="shared" si="979"/>
        <v>Normal</v>
      </c>
      <c r="N6278" s="67">
        <f t="shared" si="980"/>
        <v>0</v>
      </c>
      <c r="O6278" s="67">
        <f t="shared" si="981"/>
        <v>0</v>
      </c>
      <c r="P6278" s="81">
        <f t="shared" si="982"/>
        <v>1.8494820947206823</v>
      </c>
      <c r="Q6278" s="81">
        <f t="shared" si="983"/>
        <v>1.8494820947206823</v>
      </c>
      <c r="S6278" s="1">
        <f t="shared" si="987"/>
        <v>1</v>
      </c>
      <c r="T6278" s="1" t="str">
        <f t="shared" si="988"/>
        <v>Peak</v>
      </c>
    </row>
    <row r="6279" spans="1:20" x14ac:dyDescent="0.25">
      <c r="A6279" s="85">
        <v>45187.833333318405</v>
      </c>
      <c r="B6279" s="1">
        <v>9</v>
      </c>
      <c r="C6279" s="1">
        <v>18</v>
      </c>
      <c r="D6279" s="1">
        <v>21</v>
      </c>
      <c r="E6279" s="1" t="str">
        <f t="shared" si="984"/>
        <v>Summer</v>
      </c>
      <c r="F6279" s="78">
        <v>0.96350000000000002</v>
      </c>
      <c r="G6279" s="79">
        <f t="shared" si="985"/>
        <v>1.8331200475911713</v>
      </c>
      <c r="J6279" s="78">
        <v>0</v>
      </c>
      <c r="K6279" s="80">
        <f t="shared" si="986"/>
        <v>0</v>
      </c>
      <c r="L6279" s="68" t="str">
        <f t="shared" si="979"/>
        <v>Normal</v>
      </c>
      <c r="N6279" s="67">
        <f t="shared" si="980"/>
        <v>0</v>
      </c>
      <c r="O6279" s="67">
        <f t="shared" si="981"/>
        <v>0</v>
      </c>
      <c r="P6279" s="81">
        <f t="shared" si="982"/>
        <v>1.8331200475911713</v>
      </c>
      <c r="Q6279" s="81">
        <f t="shared" si="983"/>
        <v>1.8331200475911713</v>
      </c>
      <c r="S6279" s="1">
        <f t="shared" si="987"/>
        <v>1</v>
      </c>
      <c r="T6279" s="1" t="str">
        <f t="shared" si="988"/>
        <v>Peak</v>
      </c>
    </row>
    <row r="6280" spans="1:20" x14ac:dyDescent="0.25">
      <c r="A6280" s="85">
        <v>45187.87499998507</v>
      </c>
      <c r="B6280" s="1">
        <v>9</v>
      </c>
      <c r="C6280" s="1">
        <v>18</v>
      </c>
      <c r="D6280" s="1">
        <v>22</v>
      </c>
      <c r="E6280" s="1" t="str">
        <f t="shared" si="984"/>
        <v>Summer</v>
      </c>
      <c r="F6280" s="78">
        <v>0.90390000000000004</v>
      </c>
      <c r="G6280" s="79">
        <f t="shared" si="985"/>
        <v>1.7197272558564189</v>
      </c>
      <c r="J6280" s="78">
        <v>0</v>
      </c>
      <c r="K6280" s="80">
        <f t="shared" si="986"/>
        <v>0</v>
      </c>
      <c r="L6280" s="68" t="str">
        <f t="shared" si="979"/>
        <v>Normal</v>
      </c>
      <c r="N6280" s="67">
        <f t="shared" si="980"/>
        <v>0</v>
      </c>
      <c r="O6280" s="67">
        <f t="shared" si="981"/>
        <v>0</v>
      </c>
      <c r="P6280" s="81">
        <f t="shared" si="982"/>
        <v>1.7197272558564189</v>
      </c>
      <c r="Q6280" s="81">
        <f t="shared" si="983"/>
        <v>1.7197272558564189</v>
      </c>
      <c r="S6280" s="1">
        <f t="shared" si="987"/>
        <v>1</v>
      </c>
      <c r="T6280" s="1" t="str">
        <f t="shared" si="988"/>
        <v>Off-Peak</v>
      </c>
    </row>
    <row r="6281" spans="1:20" x14ac:dyDescent="0.25">
      <c r="A6281" s="85">
        <v>45187.916666651734</v>
      </c>
      <c r="B6281" s="1">
        <v>9</v>
      </c>
      <c r="C6281" s="1">
        <v>18</v>
      </c>
      <c r="D6281" s="1">
        <v>23</v>
      </c>
      <c r="E6281" s="1" t="str">
        <f t="shared" si="984"/>
        <v>Summer</v>
      </c>
      <c r="F6281" s="78">
        <v>0.80220000000000002</v>
      </c>
      <c r="G6281" s="79">
        <f t="shared" si="985"/>
        <v>1.5262365357318501</v>
      </c>
      <c r="J6281" s="78">
        <v>0</v>
      </c>
      <c r="K6281" s="80">
        <f t="shared" si="986"/>
        <v>0</v>
      </c>
      <c r="L6281" s="68" t="str">
        <f t="shared" si="979"/>
        <v>Normal</v>
      </c>
      <c r="N6281" s="67">
        <f t="shared" si="980"/>
        <v>0</v>
      </c>
      <c r="O6281" s="67">
        <f t="shared" si="981"/>
        <v>0</v>
      </c>
      <c r="P6281" s="81">
        <f t="shared" si="982"/>
        <v>1.5262365357318501</v>
      </c>
      <c r="Q6281" s="81">
        <f t="shared" si="983"/>
        <v>1.5262365357318501</v>
      </c>
      <c r="S6281" s="1">
        <f t="shared" si="987"/>
        <v>1</v>
      </c>
      <c r="T6281" s="1" t="str">
        <f t="shared" si="988"/>
        <v>Off-Peak</v>
      </c>
    </row>
    <row r="6282" spans="1:20" x14ac:dyDescent="0.25">
      <c r="A6282" s="85">
        <v>45187.958333318398</v>
      </c>
      <c r="B6282" s="1">
        <v>9</v>
      </c>
      <c r="C6282" s="1">
        <v>19</v>
      </c>
      <c r="D6282" s="1">
        <v>0</v>
      </c>
      <c r="E6282" s="1" t="str">
        <f t="shared" si="984"/>
        <v>Summer</v>
      </c>
      <c r="F6282" s="78">
        <v>0.69899999999999995</v>
      </c>
      <c r="G6282" s="79">
        <f t="shared" si="985"/>
        <v>1.3298919701777152</v>
      </c>
      <c r="J6282" s="78">
        <v>0</v>
      </c>
      <c r="K6282" s="80">
        <f t="shared" si="986"/>
        <v>0</v>
      </c>
      <c r="L6282" s="68" t="str">
        <f t="shared" si="979"/>
        <v>Normal</v>
      </c>
      <c r="N6282" s="67">
        <f t="shared" si="980"/>
        <v>0</v>
      </c>
      <c r="O6282" s="67">
        <f t="shared" si="981"/>
        <v>0</v>
      </c>
      <c r="P6282" s="81">
        <f t="shared" si="982"/>
        <v>1.3298919701777152</v>
      </c>
      <c r="Q6282" s="81">
        <f t="shared" si="983"/>
        <v>1.3298919701777152</v>
      </c>
      <c r="S6282" s="1">
        <f t="shared" si="987"/>
        <v>1</v>
      </c>
      <c r="T6282" s="1" t="str">
        <f t="shared" si="988"/>
        <v>Off-Peak</v>
      </c>
    </row>
    <row r="6283" spans="1:20" x14ac:dyDescent="0.25">
      <c r="A6283" s="85">
        <v>45187.999999985062</v>
      </c>
      <c r="B6283" s="1">
        <v>9</v>
      </c>
      <c r="C6283" s="1">
        <v>19</v>
      </c>
      <c r="D6283" s="1">
        <v>1</v>
      </c>
      <c r="E6283" s="1" t="str">
        <f t="shared" si="984"/>
        <v>Summer</v>
      </c>
      <c r="F6283" s="78">
        <v>0.63029999999999997</v>
      </c>
      <c r="G6283" s="79">
        <f t="shared" si="985"/>
        <v>1.1991858495035965</v>
      </c>
      <c r="J6283" s="78">
        <v>0</v>
      </c>
      <c r="K6283" s="80">
        <f t="shared" si="986"/>
        <v>0</v>
      </c>
      <c r="L6283" s="68" t="str">
        <f t="shared" si="979"/>
        <v>Normal</v>
      </c>
      <c r="N6283" s="67">
        <f t="shared" si="980"/>
        <v>0</v>
      </c>
      <c r="O6283" s="67">
        <f t="shared" si="981"/>
        <v>0</v>
      </c>
      <c r="P6283" s="81">
        <f t="shared" si="982"/>
        <v>1.1991858495035965</v>
      </c>
      <c r="Q6283" s="81">
        <f t="shared" si="983"/>
        <v>1.1991858495035965</v>
      </c>
      <c r="S6283" s="1">
        <f t="shared" si="987"/>
        <v>2</v>
      </c>
      <c r="T6283" s="1" t="str">
        <f t="shared" si="988"/>
        <v>Off-Peak</v>
      </c>
    </row>
    <row r="6284" spans="1:20" x14ac:dyDescent="0.25">
      <c r="A6284" s="85">
        <v>45188.041666651727</v>
      </c>
      <c r="B6284" s="1">
        <v>9</v>
      </c>
      <c r="C6284" s="1">
        <v>19</v>
      </c>
      <c r="D6284" s="1">
        <v>2</v>
      </c>
      <c r="E6284" s="1" t="str">
        <f t="shared" si="984"/>
        <v>Summer</v>
      </c>
      <c r="F6284" s="78">
        <v>0.58699999999999997</v>
      </c>
      <c r="G6284" s="79">
        <f t="shared" si="985"/>
        <v>1.1168048447701271</v>
      </c>
      <c r="J6284" s="78">
        <v>0</v>
      </c>
      <c r="K6284" s="80">
        <f t="shared" si="986"/>
        <v>0</v>
      </c>
      <c r="L6284" s="68" t="str">
        <f t="shared" si="979"/>
        <v>Normal</v>
      </c>
      <c r="N6284" s="67">
        <f t="shared" si="980"/>
        <v>0</v>
      </c>
      <c r="O6284" s="67">
        <f t="shared" si="981"/>
        <v>0</v>
      </c>
      <c r="P6284" s="81">
        <f t="shared" si="982"/>
        <v>1.1168048447701271</v>
      </c>
      <c r="Q6284" s="81">
        <f t="shared" si="983"/>
        <v>1.1168048447701271</v>
      </c>
      <c r="S6284" s="1">
        <f t="shared" si="987"/>
        <v>2</v>
      </c>
      <c r="T6284" s="1" t="str">
        <f t="shared" si="988"/>
        <v>Off-Peak</v>
      </c>
    </row>
    <row r="6285" spans="1:20" x14ac:dyDescent="0.25">
      <c r="A6285" s="85">
        <v>45188.083333318391</v>
      </c>
      <c r="B6285" s="1">
        <v>9</v>
      </c>
      <c r="C6285" s="1">
        <v>19</v>
      </c>
      <c r="D6285" s="1">
        <v>3</v>
      </c>
      <c r="E6285" s="1" t="str">
        <f t="shared" si="984"/>
        <v>Summer</v>
      </c>
      <c r="F6285" s="78">
        <v>0.56110000000000004</v>
      </c>
      <c r="G6285" s="79">
        <f t="shared" si="985"/>
        <v>1.0675284470196225</v>
      </c>
      <c r="J6285" s="78">
        <v>0</v>
      </c>
      <c r="K6285" s="80">
        <f t="shared" si="986"/>
        <v>0</v>
      </c>
      <c r="L6285" s="68" t="str">
        <f t="shared" si="979"/>
        <v>Normal</v>
      </c>
      <c r="N6285" s="67">
        <f t="shared" si="980"/>
        <v>0</v>
      </c>
      <c r="O6285" s="67">
        <f t="shared" si="981"/>
        <v>0</v>
      </c>
      <c r="P6285" s="81">
        <f t="shared" si="982"/>
        <v>1.0675284470196225</v>
      </c>
      <c r="Q6285" s="81">
        <f t="shared" si="983"/>
        <v>1.0675284470196225</v>
      </c>
      <c r="S6285" s="1">
        <f t="shared" si="987"/>
        <v>2</v>
      </c>
      <c r="T6285" s="1" t="str">
        <f t="shared" si="988"/>
        <v>Off-Peak</v>
      </c>
    </row>
    <row r="6286" spans="1:20" x14ac:dyDescent="0.25">
      <c r="A6286" s="85">
        <v>45188.124999985055</v>
      </c>
      <c r="B6286" s="1">
        <v>9</v>
      </c>
      <c r="C6286" s="1">
        <v>19</v>
      </c>
      <c r="D6286" s="1">
        <v>4</v>
      </c>
      <c r="E6286" s="1" t="str">
        <f t="shared" si="984"/>
        <v>Summer</v>
      </c>
      <c r="F6286" s="78">
        <v>0.54730000000000001</v>
      </c>
      <c r="G6286" s="79">
        <f t="shared" si="985"/>
        <v>1.041273069067616</v>
      </c>
      <c r="J6286" s="78">
        <v>0</v>
      </c>
      <c r="K6286" s="80">
        <f t="shared" si="986"/>
        <v>0</v>
      </c>
      <c r="L6286" s="68" t="str">
        <f t="shared" si="979"/>
        <v>Normal</v>
      </c>
      <c r="N6286" s="67">
        <f t="shared" si="980"/>
        <v>0</v>
      </c>
      <c r="O6286" s="67">
        <f t="shared" si="981"/>
        <v>0</v>
      </c>
      <c r="P6286" s="81">
        <f t="shared" si="982"/>
        <v>1.041273069067616</v>
      </c>
      <c r="Q6286" s="81">
        <f t="shared" si="983"/>
        <v>1.041273069067616</v>
      </c>
      <c r="S6286" s="1">
        <f t="shared" si="987"/>
        <v>2</v>
      </c>
      <c r="T6286" s="1" t="str">
        <f t="shared" si="988"/>
        <v>Off-Peak</v>
      </c>
    </row>
    <row r="6287" spans="1:20" x14ac:dyDescent="0.25">
      <c r="A6287" s="85">
        <v>45188.166666651719</v>
      </c>
      <c r="B6287" s="1">
        <v>9</v>
      </c>
      <c r="C6287" s="1">
        <v>19</v>
      </c>
      <c r="D6287" s="1">
        <v>5</v>
      </c>
      <c r="E6287" s="1" t="str">
        <f t="shared" si="984"/>
        <v>Summer</v>
      </c>
      <c r="F6287" s="78">
        <v>0.54649999999999999</v>
      </c>
      <c r="G6287" s="79">
        <f t="shared" si="985"/>
        <v>1.0397510181718475</v>
      </c>
      <c r="J6287" s="78">
        <v>0</v>
      </c>
      <c r="K6287" s="80">
        <f t="shared" si="986"/>
        <v>0</v>
      </c>
      <c r="L6287" s="68" t="str">
        <f t="shared" si="979"/>
        <v>Normal</v>
      </c>
      <c r="N6287" s="67">
        <f t="shared" si="980"/>
        <v>0</v>
      </c>
      <c r="O6287" s="67">
        <f t="shared" si="981"/>
        <v>0</v>
      </c>
      <c r="P6287" s="81">
        <f t="shared" si="982"/>
        <v>1.0397510181718475</v>
      </c>
      <c r="Q6287" s="81">
        <f t="shared" si="983"/>
        <v>1.0397510181718475</v>
      </c>
      <c r="S6287" s="1">
        <f t="shared" si="987"/>
        <v>2</v>
      </c>
      <c r="T6287" s="1" t="str">
        <f t="shared" si="988"/>
        <v>Off-Peak</v>
      </c>
    </row>
    <row r="6288" spans="1:20" x14ac:dyDescent="0.25">
      <c r="A6288" s="85">
        <v>45188.208333318384</v>
      </c>
      <c r="B6288" s="1">
        <v>9</v>
      </c>
      <c r="C6288" s="1">
        <v>19</v>
      </c>
      <c r="D6288" s="1">
        <v>6</v>
      </c>
      <c r="E6288" s="1" t="str">
        <f t="shared" si="984"/>
        <v>Summer</v>
      </c>
      <c r="F6288" s="78">
        <v>0.56740000000000002</v>
      </c>
      <c r="G6288" s="79">
        <f t="shared" si="985"/>
        <v>1.0795145978237992</v>
      </c>
      <c r="J6288" s="78">
        <v>0</v>
      </c>
      <c r="K6288" s="80">
        <f t="shared" si="986"/>
        <v>0</v>
      </c>
      <c r="L6288" s="68" t="str">
        <f t="shared" si="979"/>
        <v>Normal</v>
      </c>
      <c r="N6288" s="67">
        <f t="shared" si="980"/>
        <v>0</v>
      </c>
      <c r="O6288" s="67">
        <f t="shared" si="981"/>
        <v>0</v>
      </c>
      <c r="P6288" s="81">
        <f t="shared" si="982"/>
        <v>1.0795145978237992</v>
      </c>
      <c r="Q6288" s="81">
        <f t="shared" si="983"/>
        <v>1.0795145978237992</v>
      </c>
      <c r="S6288" s="1">
        <f t="shared" si="987"/>
        <v>2</v>
      </c>
      <c r="T6288" s="1" t="str">
        <f t="shared" si="988"/>
        <v>Peak</v>
      </c>
    </row>
    <row r="6289" spans="1:20" x14ac:dyDescent="0.25">
      <c r="A6289" s="85">
        <v>45188.249999985048</v>
      </c>
      <c r="B6289" s="1">
        <v>9</v>
      </c>
      <c r="C6289" s="1">
        <v>19</v>
      </c>
      <c r="D6289" s="1">
        <v>7</v>
      </c>
      <c r="E6289" s="1" t="str">
        <f t="shared" si="984"/>
        <v>Summer</v>
      </c>
      <c r="F6289" s="78">
        <v>0.61819999999999997</v>
      </c>
      <c r="G6289" s="79">
        <f t="shared" si="985"/>
        <v>1.1761648297050979</v>
      </c>
      <c r="J6289" s="78">
        <v>0.38200400000000001</v>
      </c>
      <c r="K6289" s="80">
        <f t="shared" si="986"/>
        <v>0.38200400000000001</v>
      </c>
      <c r="L6289" s="68" t="str">
        <f t="shared" si="979"/>
        <v>Normal</v>
      </c>
      <c r="N6289" s="67">
        <f t="shared" si="980"/>
        <v>0</v>
      </c>
      <c r="O6289" s="67">
        <f t="shared" si="981"/>
        <v>0.38200400000000001</v>
      </c>
      <c r="P6289" s="81">
        <f t="shared" si="982"/>
        <v>0.79416082970509794</v>
      </c>
      <c r="Q6289" s="81">
        <f t="shared" si="983"/>
        <v>0.79416082970509794</v>
      </c>
      <c r="S6289" s="1">
        <f t="shared" si="987"/>
        <v>2</v>
      </c>
      <c r="T6289" s="1" t="str">
        <f t="shared" si="988"/>
        <v>Peak</v>
      </c>
    </row>
    <row r="6290" spans="1:20" x14ac:dyDescent="0.25">
      <c r="A6290" s="85">
        <v>45188.291666651712</v>
      </c>
      <c r="B6290" s="1">
        <v>9</v>
      </c>
      <c r="C6290" s="1">
        <v>19</v>
      </c>
      <c r="D6290" s="1">
        <v>8</v>
      </c>
      <c r="E6290" s="1" t="str">
        <f t="shared" si="984"/>
        <v>Summer</v>
      </c>
      <c r="F6290" s="78">
        <v>0.65069999999999995</v>
      </c>
      <c r="G6290" s="79">
        <f t="shared" si="985"/>
        <v>1.2379981473456927</v>
      </c>
      <c r="J6290" s="78">
        <v>2.408337</v>
      </c>
      <c r="K6290" s="80">
        <f t="shared" si="986"/>
        <v>2.408337</v>
      </c>
      <c r="L6290" s="68" t="str">
        <f t="shared" si="979"/>
        <v>Normal</v>
      </c>
      <c r="N6290" s="67">
        <f t="shared" si="980"/>
        <v>1.1703388526543073</v>
      </c>
      <c r="O6290" s="67">
        <f t="shared" si="981"/>
        <v>1.2379981473456927</v>
      </c>
      <c r="P6290" s="81">
        <f t="shared" si="982"/>
        <v>0</v>
      </c>
      <c r="Q6290" s="81">
        <f t="shared" si="983"/>
        <v>-1.1703388526543073</v>
      </c>
      <c r="S6290" s="1">
        <f t="shared" si="987"/>
        <v>2</v>
      </c>
      <c r="T6290" s="1" t="str">
        <f t="shared" si="988"/>
        <v>Peak</v>
      </c>
    </row>
    <row r="6291" spans="1:20" x14ac:dyDescent="0.25">
      <c r="A6291" s="85">
        <v>45188.333333318376</v>
      </c>
      <c r="B6291" s="1">
        <v>9</v>
      </c>
      <c r="C6291" s="1">
        <v>19</v>
      </c>
      <c r="D6291" s="1">
        <v>9</v>
      </c>
      <c r="E6291" s="1" t="str">
        <f t="shared" si="984"/>
        <v>Summer</v>
      </c>
      <c r="F6291" s="78">
        <v>0.64929999999999999</v>
      </c>
      <c r="G6291" s="79">
        <f t="shared" si="985"/>
        <v>1.2353345582780979</v>
      </c>
      <c r="J6291" s="78">
        <v>4.0117029999999998</v>
      </c>
      <c r="K6291" s="80">
        <f t="shared" si="986"/>
        <v>4.0117029999999998</v>
      </c>
      <c r="L6291" s="68" t="str">
        <f t="shared" ref="L6291:L6354" si="989">IF(AND(D6291&gt;=$C$2,D6291&lt;=$C$3,E6291="Summer"),"MaxDis","Normal")</f>
        <v>Normal</v>
      </c>
      <c r="N6291" s="67">
        <f t="shared" ref="N6291:N6354" si="990">IF(K6291-G6291&lt;0,0,K6291-G6291)</f>
        <v>2.7763684417219019</v>
      </c>
      <c r="O6291" s="67">
        <f t="shared" ref="O6291:O6354" si="991">K6291-N6291</f>
        <v>1.2353345582780979</v>
      </c>
      <c r="P6291" s="81">
        <f t="shared" ref="P6291:P6354" si="992">MAX(0,G6291-O6291)</f>
        <v>0</v>
      </c>
      <c r="Q6291" s="81">
        <f t="shared" ref="Q6291:Q6354" si="993">G6291-K6291</f>
        <v>-2.7763684417219019</v>
      </c>
      <c r="S6291" s="1">
        <f t="shared" si="987"/>
        <v>2</v>
      </c>
      <c r="T6291" s="1" t="str">
        <f t="shared" si="988"/>
        <v>Peak</v>
      </c>
    </row>
    <row r="6292" spans="1:20" x14ac:dyDescent="0.25">
      <c r="A6292" s="85">
        <v>45188.374999985041</v>
      </c>
      <c r="B6292" s="1">
        <v>9</v>
      </c>
      <c r="C6292" s="1">
        <v>19</v>
      </c>
      <c r="D6292" s="1">
        <v>10</v>
      </c>
      <c r="E6292" s="1" t="str">
        <f t="shared" ref="E6292:E6355" si="994">IF(AND(B6292&gt;=$C$5,B6292&lt;=$C$6),"Summer","Non-Summer")</f>
        <v>Summer</v>
      </c>
      <c r="F6292" s="78">
        <v>0.65300000000000002</v>
      </c>
      <c r="G6292" s="79">
        <f t="shared" ref="G6292:G6355" si="995">F6292*$G$13</f>
        <v>1.2423740436710273</v>
      </c>
      <c r="J6292" s="78">
        <v>4.4226019999999995</v>
      </c>
      <c r="K6292" s="80">
        <f t="shared" ref="K6292:K6355" si="996">J6292*$K$13</f>
        <v>4.4226019999999995</v>
      </c>
      <c r="L6292" s="68" t="str">
        <f t="shared" si="989"/>
        <v>Normal</v>
      </c>
      <c r="N6292" s="67">
        <f t="shared" si="990"/>
        <v>3.1802279563289719</v>
      </c>
      <c r="O6292" s="67">
        <f t="shared" si="991"/>
        <v>1.2423740436710276</v>
      </c>
      <c r="P6292" s="81">
        <f t="shared" si="992"/>
        <v>0</v>
      </c>
      <c r="Q6292" s="81">
        <f t="shared" si="993"/>
        <v>-3.1802279563289719</v>
      </c>
      <c r="S6292" s="1">
        <f t="shared" ref="S6292:S6355" si="997">WEEKDAY(A6292,2)</f>
        <v>2</v>
      </c>
      <c r="T6292" s="1" t="str">
        <f t="shared" ref="T6292:T6355" si="998">IF(S6292&gt;5,"Off-Peak",IF(AND(D6292&gt;=$C$7,D6292&lt;$C$8),"Peak","Off-Peak"))</f>
        <v>Peak</v>
      </c>
    </row>
    <row r="6293" spans="1:20" x14ac:dyDescent="0.25">
      <c r="A6293" s="85">
        <v>45188.416666651705</v>
      </c>
      <c r="B6293" s="1">
        <v>9</v>
      </c>
      <c r="C6293" s="1">
        <v>19</v>
      </c>
      <c r="D6293" s="1">
        <v>11</v>
      </c>
      <c r="E6293" s="1" t="str">
        <f t="shared" si="994"/>
        <v>Summer</v>
      </c>
      <c r="F6293" s="78">
        <v>0.65380000000000005</v>
      </c>
      <c r="G6293" s="79">
        <f t="shared" si="995"/>
        <v>1.2438960945667958</v>
      </c>
      <c r="J6293" s="78">
        <v>5.3718680000000001</v>
      </c>
      <c r="K6293" s="80">
        <f t="shared" si="996"/>
        <v>5.3718680000000001</v>
      </c>
      <c r="L6293" s="68" t="str">
        <f t="shared" si="989"/>
        <v>Normal</v>
      </c>
      <c r="N6293" s="67">
        <f t="shared" si="990"/>
        <v>4.1279719054332045</v>
      </c>
      <c r="O6293" s="67">
        <f t="shared" si="991"/>
        <v>1.2438960945667956</v>
      </c>
      <c r="P6293" s="81">
        <f t="shared" si="992"/>
        <v>2.2204460492503131E-16</v>
      </c>
      <c r="Q6293" s="81">
        <f t="shared" si="993"/>
        <v>-4.1279719054332045</v>
      </c>
      <c r="S6293" s="1">
        <f t="shared" si="997"/>
        <v>2</v>
      </c>
      <c r="T6293" s="1" t="str">
        <f t="shared" si="998"/>
        <v>Peak</v>
      </c>
    </row>
    <row r="6294" spans="1:20" x14ac:dyDescent="0.25">
      <c r="A6294" s="85">
        <v>45188.458333318369</v>
      </c>
      <c r="B6294" s="1">
        <v>9</v>
      </c>
      <c r="C6294" s="1">
        <v>19</v>
      </c>
      <c r="D6294" s="1">
        <v>12</v>
      </c>
      <c r="E6294" s="1" t="str">
        <f t="shared" si="994"/>
        <v>Summer</v>
      </c>
      <c r="F6294" s="78">
        <v>0.65849999999999997</v>
      </c>
      <c r="G6294" s="79">
        <f t="shared" si="995"/>
        <v>1.2528381435794356</v>
      </c>
      <c r="J6294" s="78">
        <v>5.7487070000000005</v>
      </c>
      <c r="K6294" s="80">
        <f t="shared" si="996"/>
        <v>5.7487070000000005</v>
      </c>
      <c r="L6294" s="68" t="str">
        <f t="shared" si="989"/>
        <v>Normal</v>
      </c>
      <c r="N6294" s="67">
        <f t="shared" si="990"/>
        <v>4.4958688564205644</v>
      </c>
      <c r="O6294" s="67">
        <f t="shared" si="991"/>
        <v>1.252838143579436</v>
      </c>
      <c r="P6294" s="81">
        <f t="shared" si="992"/>
        <v>0</v>
      </c>
      <c r="Q6294" s="81">
        <f t="shared" si="993"/>
        <v>-4.4958688564205644</v>
      </c>
      <c r="S6294" s="1">
        <f t="shared" si="997"/>
        <v>2</v>
      </c>
      <c r="T6294" s="1" t="str">
        <f t="shared" si="998"/>
        <v>Peak</v>
      </c>
    </row>
    <row r="6295" spans="1:20" x14ac:dyDescent="0.25">
      <c r="A6295" s="85">
        <v>45188.499999985033</v>
      </c>
      <c r="B6295" s="1">
        <v>9</v>
      </c>
      <c r="C6295" s="1">
        <v>19</v>
      </c>
      <c r="D6295" s="1">
        <v>13</v>
      </c>
      <c r="E6295" s="1" t="str">
        <f t="shared" si="994"/>
        <v>Summer</v>
      </c>
      <c r="F6295" s="78">
        <v>0.6643</v>
      </c>
      <c r="G6295" s="79">
        <f t="shared" si="995"/>
        <v>1.2638730125737572</v>
      </c>
      <c r="J6295" s="78">
        <v>5.3083860000000005</v>
      </c>
      <c r="K6295" s="80">
        <f t="shared" si="996"/>
        <v>5.3083860000000005</v>
      </c>
      <c r="L6295" s="68" t="str">
        <f t="shared" si="989"/>
        <v>Normal</v>
      </c>
      <c r="N6295" s="67">
        <f t="shared" si="990"/>
        <v>4.0445129874262431</v>
      </c>
      <c r="O6295" s="67">
        <f t="shared" si="991"/>
        <v>1.2638730125737574</v>
      </c>
      <c r="P6295" s="81">
        <f t="shared" si="992"/>
        <v>0</v>
      </c>
      <c r="Q6295" s="81">
        <f t="shared" si="993"/>
        <v>-4.0445129874262431</v>
      </c>
      <c r="S6295" s="1">
        <f t="shared" si="997"/>
        <v>2</v>
      </c>
      <c r="T6295" s="1" t="str">
        <f t="shared" si="998"/>
        <v>Peak</v>
      </c>
    </row>
    <row r="6296" spans="1:20" x14ac:dyDescent="0.25">
      <c r="A6296" s="85">
        <v>45188.541666651698</v>
      </c>
      <c r="B6296" s="1">
        <v>9</v>
      </c>
      <c r="C6296" s="1">
        <v>19</v>
      </c>
      <c r="D6296" s="1">
        <v>14</v>
      </c>
      <c r="E6296" s="1" t="str">
        <f t="shared" si="994"/>
        <v>Summer</v>
      </c>
      <c r="F6296" s="78">
        <v>0.66400000000000003</v>
      </c>
      <c r="G6296" s="79">
        <f t="shared" si="995"/>
        <v>1.263302243487844</v>
      </c>
      <c r="J6296" s="78">
        <v>3.9826959999999998</v>
      </c>
      <c r="K6296" s="80">
        <f t="shared" si="996"/>
        <v>3.9826959999999998</v>
      </c>
      <c r="L6296" s="68" t="str">
        <f t="shared" si="989"/>
        <v>Normal</v>
      </c>
      <c r="N6296" s="67">
        <f t="shared" si="990"/>
        <v>2.7193937565121558</v>
      </c>
      <c r="O6296" s="67">
        <f t="shared" si="991"/>
        <v>1.263302243487844</v>
      </c>
      <c r="P6296" s="81">
        <f t="shared" si="992"/>
        <v>0</v>
      </c>
      <c r="Q6296" s="81">
        <f t="shared" si="993"/>
        <v>-2.7193937565121558</v>
      </c>
      <c r="S6296" s="1">
        <f t="shared" si="997"/>
        <v>2</v>
      </c>
      <c r="T6296" s="1" t="str">
        <f t="shared" si="998"/>
        <v>Peak</v>
      </c>
    </row>
    <row r="6297" spans="1:20" x14ac:dyDescent="0.25">
      <c r="A6297" s="85">
        <v>45188.583333318362</v>
      </c>
      <c r="B6297" s="1">
        <v>9</v>
      </c>
      <c r="C6297" s="1">
        <v>19</v>
      </c>
      <c r="D6297" s="1">
        <v>15</v>
      </c>
      <c r="E6297" s="1" t="str">
        <f t="shared" si="994"/>
        <v>Summer</v>
      </c>
      <c r="F6297" s="78">
        <v>0.6653</v>
      </c>
      <c r="G6297" s="79">
        <f t="shared" si="995"/>
        <v>1.2657755761934677</v>
      </c>
      <c r="J6297" s="78">
        <v>3.3698200000000003</v>
      </c>
      <c r="K6297" s="80">
        <f t="shared" si="996"/>
        <v>3.3698200000000003</v>
      </c>
      <c r="L6297" s="68" t="str">
        <f t="shared" si="989"/>
        <v>Normal</v>
      </c>
      <c r="N6297" s="67">
        <f t="shared" si="990"/>
        <v>2.1040444238065326</v>
      </c>
      <c r="O6297" s="67">
        <f t="shared" si="991"/>
        <v>1.2657755761934677</v>
      </c>
      <c r="P6297" s="81">
        <f t="shared" si="992"/>
        <v>0</v>
      </c>
      <c r="Q6297" s="81">
        <f t="shared" si="993"/>
        <v>-2.1040444238065326</v>
      </c>
      <c r="S6297" s="1">
        <f t="shared" si="997"/>
        <v>2</v>
      </c>
      <c r="T6297" s="1" t="str">
        <f t="shared" si="998"/>
        <v>Peak</v>
      </c>
    </row>
    <row r="6298" spans="1:20" x14ac:dyDescent="0.25">
      <c r="A6298" s="85">
        <v>45188.624999985026</v>
      </c>
      <c r="B6298" s="1">
        <v>9</v>
      </c>
      <c r="C6298" s="1">
        <v>19</v>
      </c>
      <c r="D6298" s="1">
        <v>16</v>
      </c>
      <c r="E6298" s="1" t="str">
        <f t="shared" si="994"/>
        <v>Summer</v>
      </c>
      <c r="F6298" s="78">
        <v>0.69220000000000004</v>
      </c>
      <c r="G6298" s="79">
        <f t="shared" si="995"/>
        <v>1.3169545375636833</v>
      </c>
      <c r="J6298" s="78">
        <v>2.2724799999999998</v>
      </c>
      <c r="K6298" s="80">
        <f t="shared" si="996"/>
        <v>2.2724799999999998</v>
      </c>
      <c r="L6298" s="68" t="str">
        <f t="shared" si="989"/>
        <v>Normal</v>
      </c>
      <c r="N6298" s="67">
        <f t="shared" si="990"/>
        <v>0.95552546243631653</v>
      </c>
      <c r="O6298" s="67">
        <f t="shared" si="991"/>
        <v>1.3169545375636833</v>
      </c>
      <c r="P6298" s="81">
        <f t="shared" si="992"/>
        <v>0</v>
      </c>
      <c r="Q6298" s="81">
        <f t="shared" si="993"/>
        <v>-0.95552546243631653</v>
      </c>
      <c r="S6298" s="1">
        <f t="shared" si="997"/>
        <v>2</v>
      </c>
      <c r="T6298" s="1" t="str">
        <f t="shared" si="998"/>
        <v>Peak</v>
      </c>
    </row>
    <row r="6299" spans="1:20" x14ac:dyDescent="0.25">
      <c r="A6299" s="85">
        <v>45188.66666665169</v>
      </c>
      <c r="B6299" s="1">
        <v>9</v>
      </c>
      <c r="C6299" s="1">
        <v>19</v>
      </c>
      <c r="D6299" s="1">
        <v>17</v>
      </c>
      <c r="E6299" s="1" t="str">
        <f t="shared" si="994"/>
        <v>Summer</v>
      </c>
      <c r="F6299" s="78">
        <v>0.74319999999999997</v>
      </c>
      <c r="G6299" s="79">
        <f t="shared" si="995"/>
        <v>1.4139852821689241</v>
      </c>
      <c r="J6299" s="78">
        <v>1.409286</v>
      </c>
      <c r="K6299" s="80">
        <f t="shared" si="996"/>
        <v>1.409286</v>
      </c>
      <c r="L6299" s="68" t="str">
        <f t="shared" si="989"/>
        <v>Normal</v>
      </c>
      <c r="N6299" s="67">
        <f t="shared" si="990"/>
        <v>0</v>
      </c>
      <c r="O6299" s="67">
        <f t="shared" si="991"/>
        <v>1.409286</v>
      </c>
      <c r="P6299" s="81">
        <f t="shared" si="992"/>
        <v>4.6992821689240127E-3</v>
      </c>
      <c r="Q6299" s="81">
        <f t="shared" si="993"/>
        <v>4.6992821689240127E-3</v>
      </c>
      <c r="S6299" s="1">
        <f t="shared" si="997"/>
        <v>2</v>
      </c>
      <c r="T6299" s="1" t="str">
        <f t="shared" si="998"/>
        <v>Peak</v>
      </c>
    </row>
    <row r="6300" spans="1:20" x14ac:dyDescent="0.25">
      <c r="A6300" s="85">
        <v>45188.708333318355</v>
      </c>
      <c r="B6300" s="1">
        <v>9</v>
      </c>
      <c r="C6300" s="1">
        <v>19</v>
      </c>
      <c r="D6300" s="1">
        <v>18</v>
      </c>
      <c r="E6300" s="1" t="str">
        <f t="shared" si="994"/>
        <v>Summer</v>
      </c>
      <c r="F6300" s="78">
        <v>0.80230000000000001</v>
      </c>
      <c r="G6300" s="79">
        <f t="shared" si="995"/>
        <v>1.526426792093821</v>
      </c>
      <c r="J6300" s="78">
        <v>6.4655000000000004E-2</v>
      </c>
      <c r="K6300" s="80">
        <f t="shared" si="996"/>
        <v>6.4655000000000004E-2</v>
      </c>
      <c r="L6300" s="68" t="str">
        <f t="shared" si="989"/>
        <v>Normal</v>
      </c>
      <c r="N6300" s="67">
        <f t="shared" si="990"/>
        <v>0</v>
      </c>
      <c r="O6300" s="67">
        <f t="shared" si="991"/>
        <v>6.4655000000000004E-2</v>
      </c>
      <c r="P6300" s="81">
        <f t="shared" si="992"/>
        <v>1.4617717920938211</v>
      </c>
      <c r="Q6300" s="81">
        <f t="shared" si="993"/>
        <v>1.4617717920938211</v>
      </c>
      <c r="S6300" s="1">
        <f t="shared" si="997"/>
        <v>2</v>
      </c>
      <c r="T6300" s="1" t="str">
        <f t="shared" si="998"/>
        <v>Peak</v>
      </c>
    </row>
    <row r="6301" spans="1:20" x14ac:dyDescent="0.25">
      <c r="A6301" s="85">
        <v>45188.749999985019</v>
      </c>
      <c r="B6301" s="1">
        <v>9</v>
      </c>
      <c r="C6301" s="1">
        <v>19</v>
      </c>
      <c r="D6301" s="1">
        <v>19</v>
      </c>
      <c r="E6301" s="1" t="str">
        <f t="shared" si="994"/>
        <v>Summer</v>
      </c>
      <c r="F6301" s="78">
        <v>0.8548</v>
      </c>
      <c r="G6301" s="79">
        <f t="shared" si="995"/>
        <v>1.6263113821286281</v>
      </c>
      <c r="J6301" s="78">
        <v>0</v>
      </c>
      <c r="K6301" s="80">
        <f t="shared" si="996"/>
        <v>0</v>
      </c>
      <c r="L6301" s="68" t="str">
        <f t="shared" si="989"/>
        <v>Normal</v>
      </c>
      <c r="N6301" s="67">
        <f t="shared" si="990"/>
        <v>0</v>
      </c>
      <c r="O6301" s="67">
        <f t="shared" si="991"/>
        <v>0</v>
      </c>
      <c r="P6301" s="81">
        <f t="shared" si="992"/>
        <v>1.6263113821286281</v>
      </c>
      <c r="Q6301" s="81">
        <f t="shared" si="993"/>
        <v>1.6263113821286281</v>
      </c>
      <c r="S6301" s="1">
        <f t="shared" si="997"/>
        <v>2</v>
      </c>
      <c r="T6301" s="1" t="str">
        <f t="shared" si="998"/>
        <v>Peak</v>
      </c>
    </row>
    <row r="6302" spans="1:20" x14ac:dyDescent="0.25">
      <c r="A6302" s="85">
        <v>45188.791666651683</v>
      </c>
      <c r="B6302" s="1">
        <v>9</v>
      </c>
      <c r="C6302" s="1">
        <v>19</v>
      </c>
      <c r="D6302" s="1">
        <v>20</v>
      </c>
      <c r="E6302" s="1" t="str">
        <f t="shared" si="994"/>
        <v>Summer</v>
      </c>
      <c r="F6302" s="78">
        <v>0.90369999999999995</v>
      </c>
      <c r="G6302" s="79">
        <f t="shared" si="995"/>
        <v>1.7193467431324767</v>
      </c>
      <c r="J6302" s="78">
        <v>0</v>
      </c>
      <c r="K6302" s="80">
        <f t="shared" si="996"/>
        <v>0</v>
      </c>
      <c r="L6302" s="68" t="str">
        <f t="shared" si="989"/>
        <v>Normal</v>
      </c>
      <c r="N6302" s="67">
        <f t="shared" si="990"/>
        <v>0</v>
      </c>
      <c r="O6302" s="67">
        <f t="shared" si="991"/>
        <v>0</v>
      </c>
      <c r="P6302" s="81">
        <f t="shared" si="992"/>
        <v>1.7193467431324767</v>
      </c>
      <c r="Q6302" s="81">
        <f t="shared" si="993"/>
        <v>1.7193467431324767</v>
      </c>
      <c r="S6302" s="1">
        <f t="shared" si="997"/>
        <v>2</v>
      </c>
      <c r="T6302" s="1" t="str">
        <f t="shared" si="998"/>
        <v>Peak</v>
      </c>
    </row>
    <row r="6303" spans="1:20" x14ac:dyDescent="0.25">
      <c r="A6303" s="85">
        <v>45188.833333318347</v>
      </c>
      <c r="B6303" s="1">
        <v>9</v>
      </c>
      <c r="C6303" s="1">
        <v>19</v>
      </c>
      <c r="D6303" s="1">
        <v>21</v>
      </c>
      <c r="E6303" s="1" t="str">
        <f t="shared" si="994"/>
        <v>Summer</v>
      </c>
      <c r="F6303" s="78">
        <v>0.90249999999999997</v>
      </c>
      <c r="G6303" s="79">
        <f t="shared" si="995"/>
        <v>1.7170636667888239</v>
      </c>
      <c r="J6303" s="78">
        <v>0</v>
      </c>
      <c r="K6303" s="80">
        <f t="shared" si="996"/>
        <v>0</v>
      </c>
      <c r="L6303" s="68" t="str">
        <f t="shared" si="989"/>
        <v>Normal</v>
      </c>
      <c r="N6303" s="67">
        <f t="shared" si="990"/>
        <v>0</v>
      </c>
      <c r="O6303" s="67">
        <f t="shared" si="991"/>
        <v>0</v>
      </c>
      <c r="P6303" s="81">
        <f t="shared" si="992"/>
        <v>1.7170636667888239</v>
      </c>
      <c r="Q6303" s="81">
        <f t="shared" si="993"/>
        <v>1.7170636667888239</v>
      </c>
      <c r="S6303" s="1">
        <f t="shared" si="997"/>
        <v>2</v>
      </c>
      <c r="T6303" s="1" t="str">
        <f t="shared" si="998"/>
        <v>Peak</v>
      </c>
    </row>
    <row r="6304" spans="1:20" x14ac:dyDescent="0.25">
      <c r="A6304" s="85">
        <v>45188.874999985012</v>
      </c>
      <c r="B6304" s="1">
        <v>9</v>
      </c>
      <c r="C6304" s="1">
        <v>19</v>
      </c>
      <c r="D6304" s="1">
        <v>22</v>
      </c>
      <c r="E6304" s="1" t="str">
        <f t="shared" si="994"/>
        <v>Summer</v>
      </c>
      <c r="F6304" s="78">
        <v>0.85580000000000001</v>
      </c>
      <c r="G6304" s="79">
        <f t="shared" si="995"/>
        <v>1.6282139457483387</v>
      </c>
      <c r="J6304" s="78">
        <v>0</v>
      </c>
      <c r="K6304" s="80">
        <f t="shared" si="996"/>
        <v>0</v>
      </c>
      <c r="L6304" s="68" t="str">
        <f t="shared" si="989"/>
        <v>Normal</v>
      </c>
      <c r="N6304" s="67">
        <f t="shared" si="990"/>
        <v>0</v>
      </c>
      <c r="O6304" s="67">
        <f t="shared" si="991"/>
        <v>0</v>
      </c>
      <c r="P6304" s="81">
        <f t="shared" si="992"/>
        <v>1.6282139457483387</v>
      </c>
      <c r="Q6304" s="81">
        <f t="shared" si="993"/>
        <v>1.6282139457483387</v>
      </c>
      <c r="S6304" s="1">
        <f t="shared" si="997"/>
        <v>2</v>
      </c>
      <c r="T6304" s="1" t="str">
        <f t="shared" si="998"/>
        <v>Off-Peak</v>
      </c>
    </row>
    <row r="6305" spans="1:20" x14ac:dyDescent="0.25">
      <c r="A6305" s="85">
        <v>45188.916666651676</v>
      </c>
      <c r="B6305" s="1">
        <v>9</v>
      </c>
      <c r="C6305" s="1">
        <v>19</v>
      </c>
      <c r="D6305" s="1">
        <v>23</v>
      </c>
      <c r="E6305" s="1" t="str">
        <f t="shared" si="994"/>
        <v>Summer</v>
      </c>
      <c r="F6305" s="78">
        <v>0.77300000000000002</v>
      </c>
      <c r="G6305" s="79">
        <f t="shared" si="995"/>
        <v>1.4706816780363003</v>
      </c>
      <c r="J6305" s="78">
        <v>0</v>
      </c>
      <c r="K6305" s="80">
        <f t="shared" si="996"/>
        <v>0</v>
      </c>
      <c r="L6305" s="68" t="str">
        <f t="shared" si="989"/>
        <v>Normal</v>
      </c>
      <c r="N6305" s="67">
        <f t="shared" si="990"/>
        <v>0</v>
      </c>
      <c r="O6305" s="67">
        <f t="shared" si="991"/>
        <v>0</v>
      </c>
      <c r="P6305" s="81">
        <f t="shared" si="992"/>
        <v>1.4706816780363003</v>
      </c>
      <c r="Q6305" s="81">
        <f t="shared" si="993"/>
        <v>1.4706816780363003</v>
      </c>
      <c r="S6305" s="1">
        <f t="shared" si="997"/>
        <v>2</v>
      </c>
      <c r="T6305" s="1" t="str">
        <f t="shared" si="998"/>
        <v>Off-Peak</v>
      </c>
    </row>
    <row r="6306" spans="1:20" x14ac:dyDescent="0.25">
      <c r="A6306" s="85">
        <v>45188.95833331834</v>
      </c>
      <c r="B6306" s="1">
        <v>9</v>
      </c>
      <c r="C6306" s="1">
        <v>20</v>
      </c>
      <c r="D6306" s="1">
        <v>0</v>
      </c>
      <c r="E6306" s="1" t="str">
        <f t="shared" si="994"/>
        <v>Summer</v>
      </c>
      <c r="F6306" s="78">
        <v>0.68369999999999997</v>
      </c>
      <c r="G6306" s="79">
        <f t="shared" si="995"/>
        <v>1.3007827467961428</v>
      </c>
      <c r="J6306" s="78">
        <v>0</v>
      </c>
      <c r="K6306" s="80">
        <f t="shared" si="996"/>
        <v>0</v>
      </c>
      <c r="L6306" s="68" t="str">
        <f t="shared" si="989"/>
        <v>Normal</v>
      </c>
      <c r="N6306" s="67">
        <f t="shared" si="990"/>
        <v>0</v>
      </c>
      <c r="O6306" s="67">
        <f t="shared" si="991"/>
        <v>0</v>
      </c>
      <c r="P6306" s="81">
        <f t="shared" si="992"/>
        <v>1.3007827467961428</v>
      </c>
      <c r="Q6306" s="81">
        <f t="shared" si="993"/>
        <v>1.3007827467961428</v>
      </c>
      <c r="S6306" s="1">
        <f t="shared" si="997"/>
        <v>2</v>
      </c>
      <c r="T6306" s="1" t="str">
        <f t="shared" si="998"/>
        <v>Off-Peak</v>
      </c>
    </row>
    <row r="6307" spans="1:20" x14ac:dyDescent="0.25">
      <c r="A6307" s="85">
        <v>45188.999999985004</v>
      </c>
      <c r="B6307" s="1">
        <v>9</v>
      </c>
      <c r="C6307" s="1">
        <v>20</v>
      </c>
      <c r="D6307" s="1">
        <v>1</v>
      </c>
      <c r="E6307" s="1" t="str">
        <f t="shared" si="994"/>
        <v>Summer</v>
      </c>
      <c r="F6307" s="78">
        <v>0.62490000000000001</v>
      </c>
      <c r="G6307" s="79">
        <f t="shared" si="995"/>
        <v>1.1889120059571592</v>
      </c>
      <c r="J6307" s="78">
        <v>0</v>
      </c>
      <c r="K6307" s="80">
        <f t="shared" si="996"/>
        <v>0</v>
      </c>
      <c r="L6307" s="68" t="str">
        <f t="shared" si="989"/>
        <v>Normal</v>
      </c>
      <c r="N6307" s="67">
        <f t="shared" si="990"/>
        <v>0</v>
      </c>
      <c r="O6307" s="67">
        <f t="shared" si="991"/>
        <v>0</v>
      </c>
      <c r="P6307" s="81">
        <f t="shared" si="992"/>
        <v>1.1889120059571592</v>
      </c>
      <c r="Q6307" s="81">
        <f t="shared" si="993"/>
        <v>1.1889120059571592</v>
      </c>
      <c r="S6307" s="1">
        <f t="shared" si="997"/>
        <v>3</v>
      </c>
      <c r="T6307" s="1" t="str">
        <f t="shared" si="998"/>
        <v>Off-Peak</v>
      </c>
    </row>
    <row r="6308" spans="1:20" x14ac:dyDescent="0.25">
      <c r="A6308" s="85">
        <v>45189.041666651668</v>
      </c>
      <c r="B6308" s="1">
        <v>9</v>
      </c>
      <c r="C6308" s="1">
        <v>20</v>
      </c>
      <c r="D6308" s="1">
        <v>2</v>
      </c>
      <c r="E6308" s="1" t="str">
        <f t="shared" si="994"/>
        <v>Summer</v>
      </c>
      <c r="F6308" s="78">
        <v>0.58620000000000005</v>
      </c>
      <c r="G6308" s="79">
        <f t="shared" si="995"/>
        <v>1.1152827938743588</v>
      </c>
      <c r="J6308" s="78">
        <v>0</v>
      </c>
      <c r="K6308" s="80">
        <f t="shared" si="996"/>
        <v>0</v>
      </c>
      <c r="L6308" s="68" t="str">
        <f t="shared" si="989"/>
        <v>Normal</v>
      </c>
      <c r="N6308" s="67">
        <f t="shared" si="990"/>
        <v>0</v>
      </c>
      <c r="O6308" s="67">
        <f t="shared" si="991"/>
        <v>0</v>
      </c>
      <c r="P6308" s="81">
        <f t="shared" si="992"/>
        <v>1.1152827938743588</v>
      </c>
      <c r="Q6308" s="81">
        <f t="shared" si="993"/>
        <v>1.1152827938743588</v>
      </c>
      <c r="S6308" s="1">
        <f t="shared" si="997"/>
        <v>3</v>
      </c>
      <c r="T6308" s="1" t="str">
        <f t="shared" si="998"/>
        <v>Off-Peak</v>
      </c>
    </row>
    <row r="6309" spans="1:20" x14ac:dyDescent="0.25">
      <c r="A6309" s="85">
        <v>45189.083333318333</v>
      </c>
      <c r="B6309" s="1">
        <v>9</v>
      </c>
      <c r="C6309" s="1">
        <v>20</v>
      </c>
      <c r="D6309" s="1">
        <v>3</v>
      </c>
      <c r="E6309" s="1" t="str">
        <f t="shared" si="994"/>
        <v>Summer</v>
      </c>
      <c r="F6309" s="78">
        <v>0.56269999999999998</v>
      </c>
      <c r="G6309" s="79">
        <f t="shared" si="995"/>
        <v>1.0705725488111593</v>
      </c>
      <c r="J6309" s="78">
        <v>0</v>
      </c>
      <c r="K6309" s="80">
        <f t="shared" si="996"/>
        <v>0</v>
      </c>
      <c r="L6309" s="68" t="str">
        <f t="shared" si="989"/>
        <v>Normal</v>
      </c>
      <c r="N6309" s="67">
        <f t="shared" si="990"/>
        <v>0</v>
      </c>
      <c r="O6309" s="67">
        <f t="shared" si="991"/>
        <v>0</v>
      </c>
      <c r="P6309" s="81">
        <f t="shared" si="992"/>
        <v>1.0705725488111593</v>
      </c>
      <c r="Q6309" s="81">
        <f t="shared" si="993"/>
        <v>1.0705725488111593</v>
      </c>
      <c r="S6309" s="1">
        <f t="shared" si="997"/>
        <v>3</v>
      </c>
      <c r="T6309" s="1" t="str">
        <f t="shared" si="998"/>
        <v>Off-Peak</v>
      </c>
    </row>
    <row r="6310" spans="1:20" x14ac:dyDescent="0.25">
      <c r="A6310" s="85">
        <v>45189.124999984997</v>
      </c>
      <c r="B6310" s="1">
        <v>9</v>
      </c>
      <c r="C6310" s="1">
        <v>20</v>
      </c>
      <c r="D6310" s="1">
        <v>4</v>
      </c>
      <c r="E6310" s="1" t="str">
        <f t="shared" si="994"/>
        <v>Summer</v>
      </c>
      <c r="F6310" s="78">
        <v>0.54979999999999996</v>
      </c>
      <c r="G6310" s="79">
        <f t="shared" si="995"/>
        <v>1.0460294781168924</v>
      </c>
      <c r="J6310" s="78">
        <v>0</v>
      </c>
      <c r="K6310" s="80">
        <f t="shared" si="996"/>
        <v>0</v>
      </c>
      <c r="L6310" s="68" t="str">
        <f t="shared" si="989"/>
        <v>Normal</v>
      </c>
      <c r="N6310" s="67">
        <f t="shared" si="990"/>
        <v>0</v>
      </c>
      <c r="O6310" s="67">
        <f t="shared" si="991"/>
        <v>0</v>
      </c>
      <c r="P6310" s="81">
        <f t="shared" si="992"/>
        <v>1.0460294781168924</v>
      </c>
      <c r="Q6310" s="81">
        <f t="shared" si="993"/>
        <v>1.0460294781168924</v>
      </c>
      <c r="S6310" s="1">
        <f t="shared" si="997"/>
        <v>3</v>
      </c>
      <c r="T6310" s="1" t="str">
        <f t="shared" si="998"/>
        <v>Off-Peak</v>
      </c>
    </row>
    <row r="6311" spans="1:20" x14ac:dyDescent="0.25">
      <c r="A6311" s="85">
        <v>45189.166666651661</v>
      </c>
      <c r="B6311" s="1">
        <v>9</v>
      </c>
      <c r="C6311" s="1">
        <v>20</v>
      </c>
      <c r="D6311" s="1">
        <v>5</v>
      </c>
      <c r="E6311" s="1" t="str">
        <f t="shared" si="994"/>
        <v>Summer</v>
      </c>
      <c r="F6311" s="78">
        <v>0.55000000000000004</v>
      </c>
      <c r="G6311" s="79">
        <f t="shared" si="995"/>
        <v>1.0464099908408346</v>
      </c>
      <c r="J6311" s="78">
        <v>0</v>
      </c>
      <c r="K6311" s="80">
        <f t="shared" si="996"/>
        <v>0</v>
      </c>
      <c r="L6311" s="68" t="str">
        <f t="shared" si="989"/>
        <v>Normal</v>
      </c>
      <c r="N6311" s="67">
        <f t="shared" si="990"/>
        <v>0</v>
      </c>
      <c r="O6311" s="67">
        <f t="shared" si="991"/>
        <v>0</v>
      </c>
      <c r="P6311" s="81">
        <f t="shared" si="992"/>
        <v>1.0464099908408346</v>
      </c>
      <c r="Q6311" s="81">
        <f t="shared" si="993"/>
        <v>1.0464099908408346</v>
      </c>
      <c r="S6311" s="1">
        <f t="shared" si="997"/>
        <v>3</v>
      </c>
      <c r="T6311" s="1" t="str">
        <f t="shared" si="998"/>
        <v>Off-Peak</v>
      </c>
    </row>
    <row r="6312" spans="1:20" x14ac:dyDescent="0.25">
      <c r="A6312" s="85">
        <v>45189.208333318325</v>
      </c>
      <c r="B6312" s="1">
        <v>9</v>
      </c>
      <c r="C6312" s="1">
        <v>20</v>
      </c>
      <c r="D6312" s="1">
        <v>6</v>
      </c>
      <c r="E6312" s="1" t="str">
        <f t="shared" si="994"/>
        <v>Summer</v>
      </c>
      <c r="F6312" s="78">
        <v>0.57189999999999996</v>
      </c>
      <c r="G6312" s="79">
        <f t="shared" si="995"/>
        <v>1.0880761341124969</v>
      </c>
      <c r="J6312" s="78">
        <v>0</v>
      </c>
      <c r="K6312" s="80">
        <f t="shared" si="996"/>
        <v>0</v>
      </c>
      <c r="L6312" s="68" t="str">
        <f t="shared" si="989"/>
        <v>Normal</v>
      </c>
      <c r="N6312" s="67">
        <f t="shared" si="990"/>
        <v>0</v>
      </c>
      <c r="O6312" s="67">
        <f t="shared" si="991"/>
        <v>0</v>
      </c>
      <c r="P6312" s="81">
        <f t="shared" si="992"/>
        <v>1.0880761341124969</v>
      </c>
      <c r="Q6312" s="81">
        <f t="shared" si="993"/>
        <v>1.0880761341124969</v>
      </c>
      <c r="S6312" s="1">
        <f t="shared" si="997"/>
        <v>3</v>
      </c>
      <c r="T6312" s="1" t="str">
        <f t="shared" si="998"/>
        <v>Peak</v>
      </c>
    </row>
    <row r="6313" spans="1:20" x14ac:dyDescent="0.25">
      <c r="A6313" s="85">
        <v>45189.24999998499</v>
      </c>
      <c r="B6313" s="1">
        <v>9</v>
      </c>
      <c r="C6313" s="1">
        <v>20</v>
      </c>
      <c r="D6313" s="1">
        <v>7</v>
      </c>
      <c r="E6313" s="1" t="str">
        <f t="shared" si="994"/>
        <v>Summer</v>
      </c>
      <c r="F6313" s="78">
        <v>0.62160000000000004</v>
      </c>
      <c r="G6313" s="79">
        <f t="shared" si="995"/>
        <v>1.1826335460121142</v>
      </c>
      <c r="J6313" s="78">
        <v>0</v>
      </c>
      <c r="K6313" s="80">
        <f t="shared" si="996"/>
        <v>0</v>
      </c>
      <c r="L6313" s="68" t="str">
        <f t="shared" si="989"/>
        <v>Normal</v>
      </c>
      <c r="N6313" s="67">
        <f t="shared" si="990"/>
        <v>0</v>
      </c>
      <c r="O6313" s="67">
        <f t="shared" si="991"/>
        <v>0</v>
      </c>
      <c r="P6313" s="81">
        <f t="shared" si="992"/>
        <v>1.1826335460121142</v>
      </c>
      <c r="Q6313" s="81">
        <f t="shared" si="993"/>
        <v>1.1826335460121142</v>
      </c>
      <c r="S6313" s="1">
        <f t="shared" si="997"/>
        <v>3</v>
      </c>
      <c r="T6313" s="1" t="str">
        <f t="shared" si="998"/>
        <v>Peak</v>
      </c>
    </row>
    <row r="6314" spans="1:20" x14ac:dyDescent="0.25">
      <c r="A6314" s="85">
        <v>45189.291666651654</v>
      </c>
      <c r="B6314" s="1">
        <v>9</v>
      </c>
      <c r="C6314" s="1">
        <v>20</v>
      </c>
      <c r="D6314" s="1">
        <v>8</v>
      </c>
      <c r="E6314" s="1" t="str">
        <f t="shared" si="994"/>
        <v>Summer</v>
      </c>
      <c r="F6314" s="78">
        <v>0.64890000000000003</v>
      </c>
      <c r="G6314" s="79">
        <f t="shared" si="995"/>
        <v>1.2345735328302139</v>
      </c>
      <c r="J6314" s="78">
        <v>0.32586200000000004</v>
      </c>
      <c r="K6314" s="80">
        <f t="shared" si="996"/>
        <v>0.32586200000000004</v>
      </c>
      <c r="L6314" s="68" t="str">
        <f t="shared" si="989"/>
        <v>Normal</v>
      </c>
      <c r="N6314" s="67">
        <f t="shared" si="990"/>
        <v>0</v>
      </c>
      <c r="O6314" s="67">
        <f t="shared" si="991"/>
        <v>0.32586200000000004</v>
      </c>
      <c r="P6314" s="81">
        <f t="shared" si="992"/>
        <v>0.90871153283021378</v>
      </c>
      <c r="Q6314" s="81">
        <f t="shared" si="993"/>
        <v>0.90871153283021378</v>
      </c>
      <c r="S6314" s="1">
        <f t="shared" si="997"/>
        <v>3</v>
      </c>
      <c r="T6314" s="1" t="str">
        <f t="shared" si="998"/>
        <v>Peak</v>
      </c>
    </row>
    <row r="6315" spans="1:20" x14ac:dyDescent="0.25">
      <c r="A6315" s="85">
        <v>45189.333333318318</v>
      </c>
      <c r="B6315" s="1">
        <v>9</v>
      </c>
      <c r="C6315" s="1">
        <v>20</v>
      </c>
      <c r="D6315" s="1">
        <v>9</v>
      </c>
      <c r="E6315" s="1" t="str">
        <f t="shared" si="994"/>
        <v>Summer</v>
      </c>
      <c r="F6315" s="78">
        <v>0.63929999999999998</v>
      </c>
      <c r="G6315" s="79">
        <f t="shared" si="995"/>
        <v>1.2163089220809919</v>
      </c>
      <c r="J6315" s="78">
        <v>0.37428600000000001</v>
      </c>
      <c r="K6315" s="80">
        <f t="shared" si="996"/>
        <v>0.37428600000000001</v>
      </c>
      <c r="L6315" s="68" t="str">
        <f t="shared" si="989"/>
        <v>Normal</v>
      </c>
      <c r="N6315" s="67">
        <f t="shared" si="990"/>
        <v>0</v>
      </c>
      <c r="O6315" s="67">
        <f t="shared" si="991"/>
        <v>0.37428600000000001</v>
      </c>
      <c r="P6315" s="81">
        <f t="shared" si="992"/>
        <v>0.84202292208099194</v>
      </c>
      <c r="Q6315" s="81">
        <f t="shared" si="993"/>
        <v>0.84202292208099194</v>
      </c>
      <c r="S6315" s="1">
        <f t="shared" si="997"/>
        <v>3</v>
      </c>
      <c r="T6315" s="1" t="str">
        <f t="shared" si="998"/>
        <v>Peak</v>
      </c>
    </row>
    <row r="6316" spans="1:20" x14ac:dyDescent="0.25">
      <c r="A6316" s="85">
        <v>45189.374999984982</v>
      </c>
      <c r="B6316" s="1">
        <v>9</v>
      </c>
      <c r="C6316" s="1">
        <v>20</v>
      </c>
      <c r="D6316" s="1">
        <v>10</v>
      </c>
      <c r="E6316" s="1" t="str">
        <f t="shared" si="994"/>
        <v>Summer</v>
      </c>
      <c r="F6316" s="78">
        <v>0.63759999999999994</v>
      </c>
      <c r="G6316" s="79">
        <f t="shared" si="995"/>
        <v>1.2130745639274838</v>
      </c>
      <c r="J6316" s="78">
        <v>0.76000500000000004</v>
      </c>
      <c r="K6316" s="80">
        <f t="shared" si="996"/>
        <v>0.76000500000000004</v>
      </c>
      <c r="L6316" s="68" t="str">
        <f t="shared" si="989"/>
        <v>Normal</v>
      </c>
      <c r="N6316" s="67">
        <f t="shared" si="990"/>
        <v>0</v>
      </c>
      <c r="O6316" s="67">
        <f t="shared" si="991"/>
        <v>0.76000500000000004</v>
      </c>
      <c r="P6316" s="81">
        <f t="shared" si="992"/>
        <v>0.45306956392748376</v>
      </c>
      <c r="Q6316" s="81">
        <f t="shared" si="993"/>
        <v>0.45306956392748376</v>
      </c>
      <c r="S6316" s="1">
        <f t="shared" si="997"/>
        <v>3</v>
      </c>
      <c r="T6316" s="1" t="str">
        <f t="shared" si="998"/>
        <v>Peak</v>
      </c>
    </row>
    <row r="6317" spans="1:20" x14ac:dyDescent="0.25">
      <c r="A6317" s="85">
        <v>45189.416666651647</v>
      </c>
      <c r="B6317" s="1">
        <v>9</v>
      </c>
      <c r="C6317" s="1">
        <v>20</v>
      </c>
      <c r="D6317" s="1">
        <v>11</v>
      </c>
      <c r="E6317" s="1" t="str">
        <f t="shared" si="994"/>
        <v>Summer</v>
      </c>
      <c r="F6317" s="78">
        <v>0.64490000000000003</v>
      </c>
      <c r="G6317" s="79">
        <f t="shared" si="995"/>
        <v>1.2269632783513713</v>
      </c>
      <c r="J6317" s="78">
        <v>1.165656</v>
      </c>
      <c r="K6317" s="80">
        <f t="shared" si="996"/>
        <v>1.165656</v>
      </c>
      <c r="L6317" s="68" t="str">
        <f t="shared" si="989"/>
        <v>Normal</v>
      </c>
      <c r="N6317" s="67">
        <f t="shared" si="990"/>
        <v>0</v>
      </c>
      <c r="O6317" s="67">
        <f t="shared" si="991"/>
        <v>1.165656</v>
      </c>
      <c r="P6317" s="81">
        <f t="shared" si="992"/>
        <v>6.1307278351371286E-2</v>
      </c>
      <c r="Q6317" s="81">
        <f t="shared" si="993"/>
        <v>6.1307278351371286E-2</v>
      </c>
      <c r="S6317" s="1">
        <f t="shared" si="997"/>
        <v>3</v>
      </c>
      <c r="T6317" s="1" t="str">
        <f t="shared" si="998"/>
        <v>Peak</v>
      </c>
    </row>
    <row r="6318" spans="1:20" x14ac:dyDescent="0.25">
      <c r="A6318" s="85">
        <v>45189.458333318311</v>
      </c>
      <c r="B6318" s="1">
        <v>9</v>
      </c>
      <c r="C6318" s="1">
        <v>20</v>
      </c>
      <c r="D6318" s="1">
        <v>12</v>
      </c>
      <c r="E6318" s="1" t="str">
        <f t="shared" si="994"/>
        <v>Summer</v>
      </c>
      <c r="F6318" s="78">
        <v>0.66779999999999995</v>
      </c>
      <c r="G6318" s="79">
        <f t="shared" si="995"/>
        <v>1.2705319852427441</v>
      </c>
      <c r="J6318" s="78">
        <v>1.2044509999999999</v>
      </c>
      <c r="K6318" s="80">
        <f t="shared" si="996"/>
        <v>1.2044509999999999</v>
      </c>
      <c r="L6318" s="68" t="str">
        <f t="shared" si="989"/>
        <v>Normal</v>
      </c>
      <c r="N6318" s="67">
        <f t="shared" si="990"/>
        <v>0</v>
      </c>
      <c r="O6318" s="67">
        <f t="shared" si="991"/>
        <v>1.2044509999999999</v>
      </c>
      <c r="P6318" s="81">
        <f t="shared" si="992"/>
        <v>6.6080985242744195E-2</v>
      </c>
      <c r="Q6318" s="81">
        <f t="shared" si="993"/>
        <v>6.6080985242744195E-2</v>
      </c>
      <c r="S6318" s="1">
        <f t="shared" si="997"/>
        <v>3</v>
      </c>
      <c r="T6318" s="1" t="str">
        <f t="shared" si="998"/>
        <v>Peak</v>
      </c>
    </row>
    <row r="6319" spans="1:20" x14ac:dyDescent="0.25">
      <c r="A6319" s="85">
        <v>45189.499999984975</v>
      </c>
      <c r="B6319" s="1">
        <v>9</v>
      </c>
      <c r="C6319" s="1">
        <v>20</v>
      </c>
      <c r="D6319" s="1">
        <v>13</v>
      </c>
      <c r="E6319" s="1" t="str">
        <f t="shared" si="994"/>
        <v>Summer</v>
      </c>
      <c r="F6319" s="78">
        <v>0.71089999999999998</v>
      </c>
      <c r="G6319" s="79">
        <f t="shared" si="995"/>
        <v>1.3525324772522715</v>
      </c>
      <c r="J6319" s="78">
        <v>1.379014</v>
      </c>
      <c r="K6319" s="80">
        <f t="shared" si="996"/>
        <v>1.379014</v>
      </c>
      <c r="L6319" s="68" t="str">
        <f t="shared" si="989"/>
        <v>Normal</v>
      </c>
      <c r="N6319" s="67">
        <f t="shared" si="990"/>
        <v>2.6481522747728414E-2</v>
      </c>
      <c r="O6319" s="67">
        <f t="shared" si="991"/>
        <v>1.3525324772522715</v>
      </c>
      <c r="P6319" s="81">
        <f t="shared" si="992"/>
        <v>0</v>
      </c>
      <c r="Q6319" s="81">
        <f t="shared" si="993"/>
        <v>-2.6481522747728414E-2</v>
      </c>
      <c r="S6319" s="1">
        <f t="shared" si="997"/>
        <v>3</v>
      </c>
      <c r="T6319" s="1" t="str">
        <f t="shared" si="998"/>
        <v>Peak</v>
      </c>
    </row>
    <row r="6320" spans="1:20" x14ac:dyDescent="0.25">
      <c r="A6320" s="85">
        <v>45189.541666651639</v>
      </c>
      <c r="B6320" s="1">
        <v>9</v>
      </c>
      <c r="C6320" s="1">
        <v>20</v>
      </c>
      <c r="D6320" s="1">
        <v>14</v>
      </c>
      <c r="E6320" s="1" t="str">
        <f t="shared" si="994"/>
        <v>Summer</v>
      </c>
      <c r="F6320" s="78">
        <v>0.75629999999999997</v>
      </c>
      <c r="G6320" s="79">
        <f t="shared" si="995"/>
        <v>1.4389088655871332</v>
      </c>
      <c r="J6320" s="78">
        <v>0.93376199999999998</v>
      </c>
      <c r="K6320" s="80">
        <f t="shared" si="996"/>
        <v>0.93376199999999998</v>
      </c>
      <c r="L6320" s="68" t="str">
        <f t="shared" si="989"/>
        <v>Normal</v>
      </c>
      <c r="N6320" s="67">
        <f t="shared" si="990"/>
        <v>0</v>
      </c>
      <c r="O6320" s="67">
        <f t="shared" si="991"/>
        <v>0.93376199999999998</v>
      </c>
      <c r="P6320" s="81">
        <f t="shared" si="992"/>
        <v>0.50514686558713318</v>
      </c>
      <c r="Q6320" s="81">
        <f t="shared" si="993"/>
        <v>0.50514686558713318</v>
      </c>
      <c r="S6320" s="1">
        <f t="shared" si="997"/>
        <v>3</v>
      </c>
      <c r="T6320" s="1" t="str">
        <f t="shared" si="998"/>
        <v>Peak</v>
      </c>
    </row>
    <row r="6321" spans="1:20" x14ac:dyDescent="0.25">
      <c r="A6321" s="85">
        <v>45189.583333318304</v>
      </c>
      <c r="B6321" s="1">
        <v>9</v>
      </c>
      <c r="C6321" s="1">
        <v>20</v>
      </c>
      <c r="D6321" s="1">
        <v>15</v>
      </c>
      <c r="E6321" s="1" t="str">
        <f t="shared" si="994"/>
        <v>Summer</v>
      </c>
      <c r="F6321" s="78">
        <v>0.80730000000000002</v>
      </c>
      <c r="G6321" s="79">
        <f t="shared" si="995"/>
        <v>1.5359396101923741</v>
      </c>
      <c r="J6321" s="78">
        <v>0.76902300000000001</v>
      </c>
      <c r="K6321" s="80">
        <f t="shared" si="996"/>
        <v>0.76902300000000001</v>
      </c>
      <c r="L6321" s="68" t="str">
        <f t="shared" si="989"/>
        <v>Normal</v>
      </c>
      <c r="N6321" s="67">
        <f t="shared" si="990"/>
        <v>0</v>
      </c>
      <c r="O6321" s="67">
        <f t="shared" si="991"/>
        <v>0.76902300000000001</v>
      </c>
      <c r="P6321" s="81">
        <f t="shared" si="992"/>
        <v>0.76691661019237412</v>
      </c>
      <c r="Q6321" s="81">
        <f t="shared" si="993"/>
        <v>0.76691661019237412</v>
      </c>
      <c r="S6321" s="1">
        <f t="shared" si="997"/>
        <v>3</v>
      </c>
      <c r="T6321" s="1" t="str">
        <f t="shared" si="998"/>
        <v>Peak</v>
      </c>
    </row>
    <row r="6322" spans="1:20" x14ac:dyDescent="0.25">
      <c r="A6322" s="85">
        <v>45189.624999984968</v>
      </c>
      <c r="B6322" s="1">
        <v>9</v>
      </c>
      <c r="C6322" s="1">
        <v>20</v>
      </c>
      <c r="D6322" s="1">
        <v>16</v>
      </c>
      <c r="E6322" s="1" t="str">
        <f t="shared" si="994"/>
        <v>Summer</v>
      </c>
      <c r="F6322" s="78">
        <v>0.88549999999999995</v>
      </c>
      <c r="G6322" s="79">
        <f t="shared" si="995"/>
        <v>1.6847200852537436</v>
      </c>
      <c r="J6322" s="78">
        <v>0.38909100000000002</v>
      </c>
      <c r="K6322" s="80">
        <f t="shared" si="996"/>
        <v>0.38909100000000002</v>
      </c>
      <c r="L6322" s="68" t="str">
        <f t="shared" si="989"/>
        <v>Normal</v>
      </c>
      <c r="N6322" s="67">
        <f t="shared" si="990"/>
        <v>0</v>
      </c>
      <c r="O6322" s="67">
        <f t="shared" si="991"/>
        <v>0.38909100000000002</v>
      </c>
      <c r="P6322" s="81">
        <f t="shared" si="992"/>
        <v>1.2956290852537435</v>
      </c>
      <c r="Q6322" s="81">
        <f t="shared" si="993"/>
        <v>1.2956290852537435</v>
      </c>
      <c r="S6322" s="1">
        <f t="shared" si="997"/>
        <v>3</v>
      </c>
      <c r="T6322" s="1" t="str">
        <f t="shared" si="998"/>
        <v>Peak</v>
      </c>
    </row>
    <row r="6323" spans="1:20" x14ac:dyDescent="0.25">
      <c r="A6323" s="85">
        <v>45189.666666651632</v>
      </c>
      <c r="B6323" s="1">
        <v>9</v>
      </c>
      <c r="C6323" s="1">
        <v>20</v>
      </c>
      <c r="D6323" s="1">
        <v>17</v>
      </c>
      <c r="E6323" s="1" t="str">
        <f t="shared" si="994"/>
        <v>Summer</v>
      </c>
      <c r="F6323" s="78">
        <v>0.98</v>
      </c>
      <c r="G6323" s="79">
        <f t="shared" si="995"/>
        <v>1.8645123473163963</v>
      </c>
      <c r="J6323" s="78">
        <v>0.407111</v>
      </c>
      <c r="K6323" s="80">
        <f t="shared" si="996"/>
        <v>0.407111</v>
      </c>
      <c r="L6323" s="68" t="str">
        <f t="shared" si="989"/>
        <v>Normal</v>
      </c>
      <c r="N6323" s="67">
        <f t="shared" si="990"/>
        <v>0</v>
      </c>
      <c r="O6323" s="67">
        <f t="shared" si="991"/>
        <v>0.407111</v>
      </c>
      <c r="P6323" s="81">
        <f t="shared" si="992"/>
        <v>1.4574013473163963</v>
      </c>
      <c r="Q6323" s="81">
        <f t="shared" si="993"/>
        <v>1.4574013473163963</v>
      </c>
      <c r="S6323" s="1">
        <f t="shared" si="997"/>
        <v>3</v>
      </c>
      <c r="T6323" s="1" t="str">
        <f t="shared" si="998"/>
        <v>Peak</v>
      </c>
    </row>
    <row r="6324" spans="1:20" x14ac:dyDescent="0.25">
      <c r="A6324" s="85">
        <v>45189.708333318296</v>
      </c>
      <c r="B6324" s="1">
        <v>9</v>
      </c>
      <c r="C6324" s="1">
        <v>20</v>
      </c>
      <c r="D6324" s="1">
        <v>18</v>
      </c>
      <c r="E6324" s="1" t="str">
        <f t="shared" si="994"/>
        <v>Summer</v>
      </c>
      <c r="F6324" s="78">
        <v>1.0410999999999999</v>
      </c>
      <c r="G6324" s="79">
        <f t="shared" si="995"/>
        <v>1.9807589844807143</v>
      </c>
      <c r="J6324" s="78">
        <v>5.1830000000000001E-3</v>
      </c>
      <c r="K6324" s="80">
        <f t="shared" si="996"/>
        <v>5.1830000000000001E-3</v>
      </c>
      <c r="L6324" s="68" t="str">
        <f t="shared" si="989"/>
        <v>Normal</v>
      </c>
      <c r="N6324" s="67">
        <f t="shared" si="990"/>
        <v>0</v>
      </c>
      <c r="O6324" s="67">
        <f t="shared" si="991"/>
        <v>5.1830000000000001E-3</v>
      </c>
      <c r="P6324" s="81">
        <f t="shared" si="992"/>
        <v>1.9755759844807144</v>
      </c>
      <c r="Q6324" s="81">
        <f t="shared" si="993"/>
        <v>1.9755759844807144</v>
      </c>
      <c r="S6324" s="1">
        <f t="shared" si="997"/>
        <v>3</v>
      </c>
      <c r="T6324" s="1" t="str">
        <f t="shared" si="998"/>
        <v>Peak</v>
      </c>
    </row>
    <row r="6325" spans="1:20" x14ac:dyDescent="0.25">
      <c r="A6325" s="85">
        <v>45189.749999984961</v>
      </c>
      <c r="B6325" s="1">
        <v>9</v>
      </c>
      <c r="C6325" s="1">
        <v>20</v>
      </c>
      <c r="D6325" s="1">
        <v>19</v>
      </c>
      <c r="E6325" s="1" t="str">
        <f t="shared" si="994"/>
        <v>Summer</v>
      </c>
      <c r="F6325" s="78">
        <v>1.0759000000000001</v>
      </c>
      <c r="G6325" s="79">
        <f t="shared" si="995"/>
        <v>2.0469681984466437</v>
      </c>
      <c r="J6325" s="78">
        <v>0</v>
      </c>
      <c r="K6325" s="80">
        <f t="shared" si="996"/>
        <v>0</v>
      </c>
      <c r="L6325" s="68" t="str">
        <f t="shared" si="989"/>
        <v>Normal</v>
      </c>
      <c r="N6325" s="67">
        <f t="shared" si="990"/>
        <v>0</v>
      </c>
      <c r="O6325" s="67">
        <f t="shared" si="991"/>
        <v>0</v>
      </c>
      <c r="P6325" s="81">
        <f t="shared" si="992"/>
        <v>2.0469681984466437</v>
      </c>
      <c r="Q6325" s="81">
        <f t="shared" si="993"/>
        <v>2.0469681984466437</v>
      </c>
      <c r="S6325" s="1">
        <f t="shared" si="997"/>
        <v>3</v>
      </c>
      <c r="T6325" s="1" t="str">
        <f t="shared" si="998"/>
        <v>Peak</v>
      </c>
    </row>
    <row r="6326" spans="1:20" x14ac:dyDescent="0.25">
      <c r="A6326" s="85">
        <v>45189.791666651625</v>
      </c>
      <c r="B6326" s="1">
        <v>9</v>
      </c>
      <c r="C6326" s="1">
        <v>20</v>
      </c>
      <c r="D6326" s="1">
        <v>20</v>
      </c>
      <c r="E6326" s="1" t="str">
        <f t="shared" si="994"/>
        <v>Summer</v>
      </c>
      <c r="F6326" s="78">
        <v>1.1198999999999999</v>
      </c>
      <c r="G6326" s="79">
        <f t="shared" si="995"/>
        <v>2.1306809977139101</v>
      </c>
      <c r="J6326" s="78">
        <v>0</v>
      </c>
      <c r="K6326" s="80">
        <f t="shared" si="996"/>
        <v>0</v>
      </c>
      <c r="L6326" s="68" t="str">
        <f t="shared" si="989"/>
        <v>Normal</v>
      </c>
      <c r="N6326" s="67">
        <f t="shared" si="990"/>
        <v>0</v>
      </c>
      <c r="O6326" s="67">
        <f t="shared" si="991"/>
        <v>0</v>
      </c>
      <c r="P6326" s="81">
        <f t="shared" si="992"/>
        <v>2.1306809977139101</v>
      </c>
      <c r="Q6326" s="81">
        <f t="shared" si="993"/>
        <v>2.1306809977139101</v>
      </c>
      <c r="S6326" s="1">
        <f t="shared" si="997"/>
        <v>3</v>
      </c>
      <c r="T6326" s="1" t="str">
        <f t="shared" si="998"/>
        <v>Peak</v>
      </c>
    </row>
    <row r="6327" spans="1:20" x14ac:dyDescent="0.25">
      <c r="A6327" s="85">
        <v>45189.833333318289</v>
      </c>
      <c r="B6327" s="1">
        <v>9</v>
      </c>
      <c r="C6327" s="1">
        <v>20</v>
      </c>
      <c r="D6327" s="1">
        <v>21</v>
      </c>
      <c r="E6327" s="1" t="str">
        <f t="shared" si="994"/>
        <v>Summer</v>
      </c>
      <c r="F6327" s="78">
        <v>1.1094999999999999</v>
      </c>
      <c r="G6327" s="79">
        <f t="shared" si="995"/>
        <v>2.1108943360689199</v>
      </c>
      <c r="J6327" s="78">
        <v>0</v>
      </c>
      <c r="K6327" s="80">
        <f t="shared" si="996"/>
        <v>0</v>
      </c>
      <c r="L6327" s="68" t="str">
        <f t="shared" si="989"/>
        <v>Normal</v>
      </c>
      <c r="N6327" s="67">
        <f t="shared" si="990"/>
        <v>0</v>
      </c>
      <c r="O6327" s="67">
        <f t="shared" si="991"/>
        <v>0</v>
      </c>
      <c r="P6327" s="81">
        <f t="shared" si="992"/>
        <v>2.1108943360689199</v>
      </c>
      <c r="Q6327" s="81">
        <f t="shared" si="993"/>
        <v>2.1108943360689199</v>
      </c>
      <c r="S6327" s="1">
        <f t="shared" si="997"/>
        <v>3</v>
      </c>
      <c r="T6327" s="1" t="str">
        <f t="shared" si="998"/>
        <v>Peak</v>
      </c>
    </row>
    <row r="6328" spans="1:20" x14ac:dyDescent="0.25">
      <c r="A6328" s="85">
        <v>45189.874999984953</v>
      </c>
      <c r="B6328" s="1">
        <v>9</v>
      </c>
      <c r="C6328" s="1">
        <v>20</v>
      </c>
      <c r="D6328" s="1">
        <v>22</v>
      </c>
      <c r="E6328" s="1" t="str">
        <f t="shared" si="994"/>
        <v>Summer</v>
      </c>
      <c r="F6328" s="78">
        <v>1.0470999999999999</v>
      </c>
      <c r="G6328" s="79">
        <f t="shared" si="995"/>
        <v>1.9921743661989779</v>
      </c>
      <c r="J6328" s="78">
        <v>0</v>
      </c>
      <c r="K6328" s="80">
        <f t="shared" si="996"/>
        <v>0</v>
      </c>
      <c r="L6328" s="68" t="str">
        <f t="shared" si="989"/>
        <v>Normal</v>
      </c>
      <c r="N6328" s="67">
        <f t="shared" si="990"/>
        <v>0</v>
      </c>
      <c r="O6328" s="67">
        <f t="shared" si="991"/>
        <v>0</v>
      </c>
      <c r="P6328" s="81">
        <f t="shared" si="992"/>
        <v>1.9921743661989779</v>
      </c>
      <c r="Q6328" s="81">
        <f t="shared" si="993"/>
        <v>1.9921743661989779</v>
      </c>
      <c r="S6328" s="1">
        <f t="shared" si="997"/>
        <v>3</v>
      </c>
      <c r="T6328" s="1" t="str">
        <f t="shared" si="998"/>
        <v>Off-Peak</v>
      </c>
    </row>
    <row r="6329" spans="1:20" x14ac:dyDescent="0.25">
      <c r="A6329" s="85">
        <v>45189.916666651618</v>
      </c>
      <c r="B6329" s="1">
        <v>9</v>
      </c>
      <c r="C6329" s="1">
        <v>20</v>
      </c>
      <c r="D6329" s="1">
        <v>23</v>
      </c>
      <c r="E6329" s="1" t="str">
        <f t="shared" si="994"/>
        <v>Summer</v>
      </c>
      <c r="F6329" s="78">
        <v>0.93569999999999998</v>
      </c>
      <c r="G6329" s="79">
        <f t="shared" si="995"/>
        <v>1.7802287789632163</v>
      </c>
      <c r="J6329" s="78">
        <v>0</v>
      </c>
      <c r="K6329" s="80">
        <f t="shared" si="996"/>
        <v>0</v>
      </c>
      <c r="L6329" s="68" t="str">
        <f t="shared" si="989"/>
        <v>Normal</v>
      </c>
      <c r="N6329" s="67">
        <f t="shared" si="990"/>
        <v>0</v>
      </c>
      <c r="O6329" s="67">
        <f t="shared" si="991"/>
        <v>0</v>
      </c>
      <c r="P6329" s="81">
        <f t="shared" si="992"/>
        <v>1.7802287789632163</v>
      </c>
      <c r="Q6329" s="81">
        <f t="shared" si="993"/>
        <v>1.7802287789632163</v>
      </c>
      <c r="S6329" s="1">
        <f t="shared" si="997"/>
        <v>3</v>
      </c>
      <c r="T6329" s="1" t="str">
        <f t="shared" si="998"/>
        <v>Off-Peak</v>
      </c>
    </row>
    <row r="6330" spans="1:20" x14ac:dyDescent="0.25">
      <c r="A6330" s="85">
        <v>45189.958333318282</v>
      </c>
      <c r="B6330" s="1">
        <v>9</v>
      </c>
      <c r="C6330" s="1">
        <v>21</v>
      </c>
      <c r="D6330" s="1">
        <v>0</v>
      </c>
      <c r="E6330" s="1" t="str">
        <f t="shared" si="994"/>
        <v>Summer</v>
      </c>
      <c r="F6330" s="78">
        <v>0.81410000000000005</v>
      </c>
      <c r="G6330" s="79">
        <f t="shared" si="995"/>
        <v>1.5488770428064065</v>
      </c>
      <c r="J6330" s="78">
        <v>0</v>
      </c>
      <c r="K6330" s="80">
        <f t="shared" si="996"/>
        <v>0</v>
      </c>
      <c r="L6330" s="68" t="str">
        <f t="shared" si="989"/>
        <v>Normal</v>
      </c>
      <c r="N6330" s="67">
        <f t="shared" si="990"/>
        <v>0</v>
      </c>
      <c r="O6330" s="67">
        <f t="shared" si="991"/>
        <v>0</v>
      </c>
      <c r="P6330" s="81">
        <f t="shared" si="992"/>
        <v>1.5488770428064065</v>
      </c>
      <c r="Q6330" s="81">
        <f t="shared" si="993"/>
        <v>1.5488770428064065</v>
      </c>
      <c r="S6330" s="1">
        <f t="shared" si="997"/>
        <v>3</v>
      </c>
      <c r="T6330" s="1" t="str">
        <f t="shared" si="998"/>
        <v>Off-Peak</v>
      </c>
    </row>
    <row r="6331" spans="1:20" x14ac:dyDescent="0.25">
      <c r="A6331" s="85">
        <v>45189.999999984946</v>
      </c>
      <c r="B6331" s="1">
        <v>9</v>
      </c>
      <c r="C6331" s="1">
        <v>21</v>
      </c>
      <c r="D6331" s="1">
        <v>1</v>
      </c>
      <c r="E6331" s="1" t="str">
        <f t="shared" si="994"/>
        <v>Summer</v>
      </c>
      <c r="F6331" s="78">
        <v>0.72460000000000002</v>
      </c>
      <c r="G6331" s="79">
        <f t="shared" si="995"/>
        <v>1.3785975988423069</v>
      </c>
      <c r="J6331" s="78">
        <v>0</v>
      </c>
      <c r="K6331" s="80">
        <f t="shared" si="996"/>
        <v>0</v>
      </c>
      <c r="L6331" s="68" t="str">
        <f t="shared" si="989"/>
        <v>Normal</v>
      </c>
      <c r="N6331" s="67">
        <f t="shared" si="990"/>
        <v>0</v>
      </c>
      <c r="O6331" s="67">
        <f t="shared" si="991"/>
        <v>0</v>
      </c>
      <c r="P6331" s="81">
        <f t="shared" si="992"/>
        <v>1.3785975988423069</v>
      </c>
      <c r="Q6331" s="81">
        <f t="shared" si="993"/>
        <v>1.3785975988423069</v>
      </c>
      <c r="S6331" s="1">
        <f t="shared" si="997"/>
        <v>4</v>
      </c>
      <c r="T6331" s="1" t="str">
        <f t="shared" si="998"/>
        <v>Off-Peak</v>
      </c>
    </row>
    <row r="6332" spans="1:20" x14ac:dyDescent="0.25">
      <c r="A6332" s="85">
        <v>45190.04166665161</v>
      </c>
      <c r="B6332" s="1">
        <v>9</v>
      </c>
      <c r="C6332" s="1">
        <v>21</v>
      </c>
      <c r="D6332" s="1">
        <v>2</v>
      </c>
      <c r="E6332" s="1" t="str">
        <f t="shared" si="994"/>
        <v>Summer</v>
      </c>
      <c r="F6332" s="78">
        <v>0.66339999999999999</v>
      </c>
      <c r="G6332" s="79">
        <f t="shared" si="995"/>
        <v>1.2621607053160175</v>
      </c>
      <c r="J6332" s="78">
        <v>0</v>
      </c>
      <c r="K6332" s="80">
        <f t="shared" si="996"/>
        <v>0</v>
      </c>
      <c r="L6332" s="68" t="str">
        <f t="shared" si="989"/>
        <v>Normal</v>
      </c>
      <c r="N6332" s="67">
        <f t="shared" si="990"/>
        <v>0</v>
      </c>
      <c r="O6332" s="67">
        <f t="shared" si="991"/>
        <v>0</v>
      </c>
      <c r="P6332" s="81">
        <f t="shared" si="992"/>
        <v>1.2621607053160175</v>
      </c>
      <c r="Q6332" s="81">
        <f t="shared" si="993"/>
        <v>1.2621607053160175</v>
      </c>
      <c r="S6332" s="1">
        <f t="shared" si="997"/>
        <v>4</v>
      </c>
      <c r="T6332" s="1" t="str">
        <f t="shared" si="998"/>
        <v>Off-Peak</v>
      </c>
    </row>
    <row r="6333" spans="1:20" x14ac:dyDescent="0.25">
      <c r="A6333" s="85">
        <v>45190.083333318275</v>
      </c>
      <c r="B6333" s="1">
        <v>9</v>
      </c>
      <c r="C6333" s="1">
        <v>21</v>
      </c>
      <c r="D6333" s="1">
        <v>3</v>
      </c>
      <c r="E6333" s="1" t="str">
        <f t="shared" si="994"/>
        <v>Summer</v>
      </c>
      <c r="F6333" s="78">
        <v>0.62519999999999998</v>
      </c>
      <c r="G6333" s="79">
        <f t="shared" si="995"/>
        <v>1.1894827750430723</v>
      </c>
      <c r="J6333" s="78">
        <v>0</v>
      </c>
      <c r="K6333" s="80">
        <f t="shared" si="996"/>
        <v>0</v>
      </c>
      <c r="L6333" s="68" t="str">
        <f t="shared" si="989"/>
        <v>Normal</v>
      </c>
      <c r="N6333" s="67">
        <f t="shared" si="990"/>
        <v>0</v>
      </c>
      <c r="O6333" s="67">
        <f t="shared" si="991"/>
        <v>0</v>
      </c>
      <c r="P6333" s="81">
        <f t="shared" si="992"/>
        <v>1.1894827750430723</v>
      </c>
      <c r="Q6333" s="81">
        <f t="shared" si="993"/>
        <v>1.1894827750430723</v>
      </c>
      <c r="S6333" s="1">
        <f t="shared" si="997"/>
        <v>4</v>
      </c>
      <c r="T6333" s="1" t="str">
        <f t="shared" si="998"/>
        <v>Off-Peak</v>
      </c>
    </row>
    <row r="6334" spans="1:20" x14ac:dyDescent="0.25">
      <c r="A6334" s="85">
        <v>45190.124999984939</v>
      </c>
      <c r="B6334" s="1">
        <v>9</v>
      </c>
      <c r="C6334" s="1">
        <v>21</v>
      </c>
      <c r="D6334" s="1">
        <v>4</v>
      </c>
      <c r="E6334" s="1" t="str">
        <f t="shared" si="994"/>
        <v>Summer</v>
      </c>
      <c r="F6334" s="78">
        <v>0.60189999999999999</v>
      </c>
      <c r="G6334" s="79">
        <f t="shared" si="995"/>
        <v>1.1451530427038152</v>
      </c>
      <c r="J6334" s="78">
        <v>0</v>
      </c>
      <c r="K6334" s="80">
        <f t="shared" si="996"/>
        <v>0</v>
      </c>
      <c r="L6334" s="68" t="str">
        <f t="shared" si="989"/>
        <v>Normal</v>
      </c>
      <c r="N6334" s="67">
        <f t="shared" si="990"/>
        <v>0</v>
      </c>
      <c r="O6334" s="67">
        <f t="shared" si="991"/>
        <v>0</v>
      </c>
      <c r="P6334" s="81">
        <f t="shared" si="992"/>
        <v>1.1451530427038152</v>
      </c>
      <c r="Q6334" s="81">
        <f t="shared" si="993"/>
        <v>1.1451530427038152</v>
      </c>
      <c r="S6334" s="1">
        <f t="shared" si="997"/>
        <v>4</v>
      </c>
      <c r="T6334" s="1" t="str">
        <f t="shared" si="998"/>
        <v>Off-Peak</v>
      </c>
    </row>
    <row r="6335" spans="1:20" x14ac:dyDescent="0.25">
      <c r="A6335" s="85">
        <v>45190.166666651603</v>
      </c>
      <c r="B6335" s="1">
        <v>9</v>
      </c>
      <c r="C6335" s="1">
        <v>21</v>
      </c>
      <c r="D6335" s="1">
        <v>5</v>
      </c>
      <c r="E6335" s="1" t="str">
        <f t="shared" si="994"/>
        <v>Summer</v>
      </c>
      <c r="F6335" s="78">
        <v>0.59350000000000003</v>
      </c>
      <c r="G6335" s="79">
        <f t="shared" si="995"/>
        <v>1.1291715082982461</v>
      </c>
      <c r="J6335" s="78">
        <v>0</v>
      </c>
      <c r="K6335" s="80">
        <f t="shared" si="996"/>
        <v>0</v>
      </c>
      <c r="L6335" s="68" t="str">
        <f t="shared" si="989"/>
        <v>Normal</v>
      </c>
      <c r="N6335" s="67">
        <f t="shared" si="990"/>
        <v>0</v>
      </c>
      <c r="O6335" s="67">
        <f t="shared" si="991"/>
        <v>0</v>
      </c>
      <c r="P6335" s="81">
        <f t="shared" si="992"/>
        <v>1.1291715082982461</v>
      </c>
      <c r="Q6335" s="81">
        <f t="shared" si="993"/>
        <v>1.1291715082982461</v>
      </c>
      <c r="S6335" s="1">
        <f t="shared" si="997"/>
        <v>4</v>
      </c>
      <c r="T6335" s="1" t="str">
        <f t="shared" si="998"/>
        <v>Off-Peak</v>
      </c>
    </row>
    <row r="6336" spans="1:20" x14ac:dyDescent="0.25">
      <c r="A6336" s="85">
        <v>45190.208333318267</v>
      </c>
      <c r="B6336" s="1">
        <v>9</v>
      </c>
      <c r="C6336" s="1">
        <v>21</v>
      </c>
      <c r="D6336" s="1">
        <v>6</v>
      </c>
      <c r="E6336" s="1" t="str">
        <f t="shared" si="994"/>
        <v>Summer</v>
      </c>
      <c r="F6336" s="78">
        <v>0.60799999999999998</v>
      </c>
      <c r="G6336" s="79">
        <f t="shared" si="995"/>
        <v>1.15675868078405</v>
      </c>
      <c r="J6336" s="78">
        <v>0</v>
      </c>
      <c r="K6336" s="80">
        <f t="shared" si="996"/>
        <v>0</v>
      </c>
      <c r="L6336" s="68" t="str">
        <f t="shared" si="989"/>
        <v>Normal</v>
      </c>
      <c r="N6336" s="67">
        <f t="shared" si="990"/>
        <v>0</v>
      </c>
      <c r="O6336" s="67">
        <f t="shared" si="991"/>
        <v>0</v>
      </c>
      <c r="P6336" s="81">
        <f t="shared" si="992"/>
        <v>1.15675868078405</v>
      </c>
      <c r="Q6336" s="81">
        <f t="shared" si="993"/>
        <v>1.15675868078405</v>
      </c>
      <c r="S6336" s="1">
        <f t="shared" si="997"/>
        <v>4</v>
      </c>
      <c r="T6336" s="1" t="str">
        <f t="shared" si="998"/>
        <v>Peak</v>
      </c>
    </row>
    <row r="6337" spans="1:20" x14ac:dyDescent="0.25">
      <c r="A6337" s="85">
        <v>45190.249999984931</v>
      </c>
      <c r="B6337" s="1">
        <v>9</v>
      </c>
      <c r="C6337" s="1">
        <v>21</v>
      </c>
      <c r="D6337" s="1">
        <v>7</v>
      </c>
      <c r="E6337" s="1" t="str">
        <f t="shared" si="994"/>
        <v>Summer</v>
      </c>
      <c r="F6337" s="78">
        <v>0.65580000000000005</v>
      </c>
      <c r="G6337" s="79">
        <f t="shared" si="995"/>
        <v>1.2477012218062171</v>
      </c>
      <c r="J6337" s="78">
        <v>0.48904799999999998</v>
      </c>
      <c r="K6337" s="80">
        <f t="shared" si="996"/>
        <v>0.48904799999999998</v>
      </c>
      <c r="L6337" s="68" t="str">
        <f t="shared" si="989"/>
        <v>Normal</v>
      </c>
      <c r="N6337" s="67">
        <f t="shared" si="990"/>
        <v>0</v>
      </c>
      <c r="O6337" s="67">
        <f t="shared" si="991"/>
        <v>0.48904799999999998</v>
      </c>
      <c r="P6337" s="81">
        <f t="shared" si="992"/>
        <v>0.75865322180621719</v>
      </c>
      <c r="Q6337" s="81">
        <f t="shared" si="993"/>
        <v>0.75865322180621719</v>
      </c>
      <c r="S6337" s="1">
        <f t="shared" si="997"/>
        <v>4</v>
      </c>
      <c r="T6337" s="1" t="str">
        <f t="shared" si="998"/>
        <v>Peak</v>
      </c>
    </row>
    <row r="6338" spans="1:20" x14ac:dyDescent="0.25">
      <c r="A6338" s="85">
        <v>45190.291666651596</v>
      </c>
      <c r="B6338" s="1">
        <v>9</v>
      </c>
      <c r="C6338" s="1">
        <v>21</v>
      </c>
      <c r="D6338" s="1">
        <v>8</v>
      </c>
      <c r="E6338" s="1" t="str">
        <f t="shared" si="994"/>
        <v>Summer</v>
      </c>
      <c r="F6338" s="78">
        <v>0.68400000000000005</v>
      </c>
      <c r="G6338" s="79">
        <f t="shared" si="995"/>
        <v>1.3013535158820562</v>
      </c>
      <c r="J6338" s="78">
        <v>2.7207189999999999</v>
      </c>
      <c r="K6338" s="80">
        <f t="shared" si="996"/>
        <v>2.7207189999999999</v>
      </c>
      <c r="L6338" s="68" t="str">
        <f t="shared" si="989"/>
        <v>Normal</v>
      </c>
      <c r="N6338" s="67">
        <f t="shared" si="990"/>
        <v>1.4193654841179437</v>
      </c>
      <c r="O6338" s="67">
        <f t="shared" si="991"/>
        <v>1.3013535158820562</v>
      </c>
      <c r="P6338" s="81">
        <f t="shared" si="992"/>
        <v>0</v>
      </c>
      <c r="Q6338" s="81">
        <f t="shared" si="993"/>
        <v>-1.4193654841179437</v>
      </c>
      <c r="S6338" s="1">
        <f t="shared" si="997"/>
        <v>4</v>
      </c>
      <c r="T6338" s="1" t="str">
        <f t="shared" si="998"/>
        <v>Peak</v>
      </c>
    </row>
    <row r="6339" spans="1:20" x14ac:dyDescent="0.25">
      <c r="A6339" s="85">
        <v>45190.33333331826</v>
      </c>
      <c r="B6339" s="1">
        <v>9</v>
      </c>
      <c r="C6339" s="1">
        <v>21</v>
      </c>
      <c r="D6339" s="1">
        <v>9</v>
      </c>
      <c r="E6339" s="1" t="str">
        <f t="shared" si="994"/>
        <v>Summer</v>
      </c>
      <c r="F6339" s="78">
        <v>0.67120000000000002</v>
      </c>
      <c r="G6339" s="79">
        <f t="shared" si="995"/>
        <v>1.2770007015497604</v>
      </c>
      <c r="J6339" s="78">
        <v>4.3765850000000004</v>
      </c>
      <c r="K6339" s="80">
        <f t="shared" si="996"/>
        <v>4.3765850000000004</v>
      </c>
      <c r="L6339" s="68" t="str">
        <f t="shared" si="989"/>
        <v>Normal</v>
      </c>
      <c r="N6339" s="67">
        <f t="shared" si="990"/>
        <v>3.0995842984502397</v>
      </c>
      <c r="O6339" s="67">
        <f t="shared" si="991"/>
        <v>1.2770007015497606</v>
      </c>
      <c r="P6339" s="81">
        <f t="shared" si="992"/>
        <v>0</v>
      </c>
      <c r="Q6339" s="81">
        <f t="shared" si="993"/>
        <v>-3.0995842984502397</v>
      </c>
      <c r="S6339" s="1">
        <f t="shared" si="997"/>
        <v>4</v>
      </c>
      <c r="T6339" s="1" t="str">
        <f t="shared" si="998"/>
        <v>Peak</v>
      </c>
    </row>
    <row r="6340" spans="1:20" x14ac:dyDescent="0.25">
      <c r="A6340" s="85">
        <v>45190.374999984924</v>
      </c>
      <c r="B6340" s="1">
        <v>9</v>
      </c>
      <c r="C6340" s="1">
        <v>21</v>
      </c>
      <c r="D6340" s="1">
        <v>10</v>
      </c>
      <c r="E6340" s="1" t="str">
        <f t="shared" si="994"/>
        <v>Summer</v>
      </c>
      <c r="F6340" s="78">
        <v>0.67420000000000002</v>
      </c>
      <c r="G6340" s="79">
        <f t="shared" si="995"/>
        <v>1.2827083924088922</v>
      </c>
      <c r="J6340" s="78">
        <v>5.5595609999999995</v>
      </c>
      <c r="K6340" s="80">
        <f t="shared" si="996"/>
        <v>5.5595609999999995</v>
      </c>
      <c r="L6340" s="68" t="str">
        <f t="shared" si="989"/>
        <v>Normal</v>
      </c>
      <c r="N6340" s="67">
        <f t="shared" si="990"/>
        <v>4.2768526075911071</v>
      </c>
      <c r="O6340" s="67">
        <f t="shared" si="991"/>
        <v>1.2827083924088925</v>
      </c>
      <c r="P6340" s="81">
        <f t="shared" si="992"/>
        <v>0</v>
      </c>
      <c r="Q6340" s="81">
        <f t="shared" si="993"/>
        <v>-4.2768526075911071</v>
      </c>
      <c r="S6340" s="1">
        <f t="shared" si="997"/>
        <v>4</v>
      </c>
      <c r="T6340" s="1" t="str">
        <f t="shared" si="998"/>
        <v>Peak</v>
      </c>
    </row>
    <row r="6341" spans="1:20" x14ac:dyDescent="0.25">
      <c r="A6341" s="85">
        <v>45190.416666651588</v>
      </c>
      <c r="B6341" s="1">
        <v>9</v>
      </c>
      <c r="C6341" s="1">
        <v>21</v>
      </c>
      <c r="D6341" s="1">
        <v>11</v>
      </c>
      <c r="E6341" s="1" t="str">
        <f t="shared" si="994"/>
        <v>Summer</v>
      </c>
      <c r="F6341" s="78">
        <v>0.70450000000000002</v>
      </c>
      <c r="G6341" s="79">
        <f t="shared" si="995"/>
        <v>1.3403560700861237</v>
      </c>
      <c r="J6341" s="78">
        <v>6.2955269999999999</v>
      </c>
      <c r="K6341" s="80">
        <f t="shared" si="996"/>
        <v>6.2955269999999999</v>
      </c>
      <c r="L6341" s="68" t="str">
        <f t="shared" si="989"/>
        <v>Normal</v>
      </c>
      <c r="N6341" s="67">
        <f t="shared" si="990"/>
        <v>4.9551709299138764</v>
      </c>
      <c r="O6341" s="67">
        <f t="shared" si="991"/>
        <v>1.3403560700861235</v>
      </c>
      <c r="P6341" s="81">
        <f t="shared" si="992"/>
        <v>2.2204460492503131E-16</v>
      </c>
      <c r="Q6341" s="81">
        <f t="shared" si="993"/>
        <v>-4.9551709299138764</v>
      </c>
      <c r="S6341" s="1">
        <f t="shared" si="997"/>
        <v>4</v>
      </c>
      <c r="T6341" s="1" t="str">
        <f t="shared" si="998"/>
        <v>Peak</v>
      </c>
    </row>
    <row r="6342" spans="1:20" x14ac:dyDescent="0.25">
      <c r="A6342" s="85">
        <v>45190.458333318253</v>
      </c>
      <c r="B6342" s="1">
        <v>9</v>
      </c>
      <c r="C6342" s="1">
        <v>21</v>
      </c>
      <c r="D6342" s="1">
        <v>12</v>
      </c>
      <c r="E6342" s="1" t="str">
        <f t="shared" si="994"/>
        <v>Summer</v>
      </c>
      <c r="F6342" s="78">
        <v>0.74660000000000004</v>
      </c>
      <c r="G6342" s="79">
        <f t="shared" si="995"/>
        <v>1.4204539984759403</v>
      </c>
      <c r="J6342" s="78">
        <v>6.5565469999999992</v>
      </c>
      <c r="K6342" s="80">
        <f t="shared" si="996"/>
        <v>6.5565469999999992</v>
      </c>
      <c r="L6342" s="68" t="str">
        <f t="shared" si="989"/>
        <v>Normal</v>
      </c>
      <c r="N6342" s="67">
        <f t="shared" si="990"/>
        <v>5.1360930015240589</v>
      </c>
      <c r="O6342" s="67">
        <f t="shared" si="991"/>
        <v>1.4204539984759403</v>
      </c>
      <c r="P6342" s="81">
        <f t="shared" si="992"/>
        <v>0</v>
      </c>
      <c r="Q6342" s="81">
        <f t="shared" si="993"/>
        <v>-5.1360930015240589</v>
      </c>
      <c r="S6342" s="1">
        <f t="shared" si="997"/>
        <v>4</v>
      </c>
      <c r="T6342" s="1" t="str">
        <f t="shared" si="998"/>
        <v>Peak</v>
      </c>
    </row>
    <row r="6343" spans="1:20" x14ac:dyDescent="0.25">
      <c r="A6343" s="85">
        <v>45190.499999984917</v>
      </c>
      <c r="B6343" s="1">
        <v>9</v>
      </c>
      <c r="C6343" s="1">
        <v>21</v>
      </c>
      <c r="D6343" s="1">
        <v>13</v>
      </c>
      <c r="E6343" s="1" t="str">
        <f t="shared" si="994"/>
        <v>Summer</v>
      </c>
      <c r="F6343" s="78">
        <v>0.79049999999999998</v>
      </c>
      <c r="G6343" s="79">
        <f t="shared" si="995"/>
        <v>1.5039765413812358</v>
      </c>
      <c r="J6343" s="78">
        <v>6.3609729999999995</v>
      </c>
      <c r="K6343" s="80">
        <f t="shared" si="996"/>
        <v>6.3609729999999995</v>
      </c>
      <c r="L6343" s="68" t="str">
        <f t="shared" si="989"/>
        <v>Normal</v>
      </c>
      <c r="N6343" s="67">
        <f t="shared" si="990"/>
        <v>4.8569964586187639</v>
      </c>
      <c r="O6343" s="67">
        <f t="shared" si="991"/>
        <v>1.5039765413812356</v>
      </c>
      <c r="P6343" s="81">
        <f t="shared" si="992"/>
        <v>2.2204460492503131E-16</v>
      </c>
      <c r="Q6343" s="81">
        <f t="shared" si="993"/>
        <v>-4.8569964586187639</v>
      </c>
      <c r="S6343" s="1">
        <f t="shared" si="997"/>
        <v>4</v>
      </c>
      <c r="T6343" s="1" t="str">
        <f t="shared" si="998"/>
        <v>Peak</v>
      </c>
    </row>
    <row r="6344" spans="1:20" x14ac:dyDescent="0.25">
      <c r="A6344" s="85">
        <v>45190.541666651581</v>
      </c>
      <c r="B6344" s="1">
        <v>9</v>
      </c>
      <c r="C6344" s="1">
        <v>21</v>
      </c>
      <c r="D6344" s="1">
        <v>14</v>
      </c>
      <c r="E6344" s="1" t="str">
        <f t="shared" si="994"/>
        <v>Summer</v>
      </c>
      <c r="F6344" s="78">
        <v>0.80479999999999996</v>
      </c>
      <c r="G6344" s="79">
        <f t="shared" si="995"/>
        <v>1.5311832011430975</v>
      </c>
      <c r="J6344" s="78">
        <v>5.6903920000000001</v>
      </c>
      <c r="K6344" s="80">
        <f t="shared" si="996"/>
        <v>5.6903920000000001</v>
      </c>
      <c r="L6344" s="68" t="str">
        <f t="shared" si="989"/>
        <v>Normal</v>
      </c>
      <c r="N6344" s="67">
        <f t="shared" si="990"/>
        <v>4.1592087988569029</v>
      </c>
      <c r="O6344" s="67">
        <f t="shared" si="991"/>
        <v>1.5311832011430972</v>
      </c>
      <c r="P6344" s="81">
        <f t="shared" si="992"/>
        <v>2.2204460492503131E-16</v>
      </c>
      <c r="Q6344" s="81">
        <f t="shared" si="993"/>
        <v>-4.1592087988569029</v>
      </c>
      <c r="S6344" s="1">
        <f t="shared" si="997"/>
        <v>4</v>
      </c>
      <c r="T6344" s="1" t="str">
        <f t="shared" si="998"/>
        <v>Peak</v>
      </c>
    </row>
    <row r="6345" spans="1:20" x14ac:dyDescent="0.25">
      <c r="A6345" s="85">
        <v>45190.583333318245</v>
      </c>
      <c r="B6345" s="1">
        <v>9</v>
      </c>
      <c r="C6345" s="1">
        <v>21</v>
      </c>
      <c r="D6345" s="1">
        <v>15</v>
      </c>
      <c r="E6345" s="1" t="str">
        <f t="shared" si="994"/>
        <v>Summer</v>
      </c>
      <c r="F6345" s="78">
        <v>0.80840000000000001</v>
      </c>
      <c r="G6345" s="79">
        <f t="shared" si="995"/>
        <v>1.5380324301740558</v>
      </c>
      <c r="J6345" s="78">
        <v>4.6593489999999997</v>
      </c>
      <c r="K6345" s="80">
        <f t="shared" si="996"/>
        <v>4.6593489999999997</v>
      </c>
      <c r="L6345" s="68" t="str">
        <f t="shared" si="989"/>
        <v>Normal</v>
      </c>
      <c r="N6345" s="67">
        <f t="shared" si="990"/>
        <v>3.121316569825944</v>
      </c>
      <c r="O6345" s="67">
        <f t="shared" si="991"/>
        <v>1.5380324301740558</v>
      </c>
      <c r="P6345" s="81">
        <f t="shared" si="992"/>
        <v>0</v>
      </c>
      <c r="Q6345" s="81">
        <f t="shared" si="993"/>
        <v>-3.121316569825944</v>
      </c>
      <c r="S6345" s="1">
        <f t="shared" si="997"/>
        <v>4</v>
      </c>
      <c r="T6345" s="1" t="str">
        <f t="shared" si="998"/>
        <v>Peak</v>
      </c>
    </row>
    <row r="6346" spans="1:20" x14ac:dyDescent="0.25">
      <c r="A6346" s="85">
        <v>45190.62499998491</v>
      </c>
      <c r="B6346" s="1">
        <v>9</v>
      </c>
      <c r="C6346" s="1">
        <v>21</v>
      </c>
      <c r="D6346" s="1">
        <v>16</v>
      </c>
      <c r="E6346" s="1" t="str">
        <f t="shared" si="994"/>
        <v>Summer</v>
      </c>
      <c r="F6346" s="78">
        <v>0.83579999999999999</v>
      </c>
      <c r="G6346" s="79">
        <f t="shared" si="995"/>
        <v>1.5901626733541265</v>
      </c>
      <c r="J6346" s="78">
        <v>3.3014079999999999</v>
      </c>
      <c r="K6346" s="80">
        <f t="shared" si="996"/>
        <v>3.3014079999999999</v>
      </c>
      <c r="L6346" s="68" t="str">
        <f t="shared" si="989"/>
        <v>Normal</v>
      </c>
      <c r="N6346" s="67">
        <f t="shared" si="990"/>
        <v>1.7112453266458734</v>
      </c>
      <c r="O6346" s="67">
        <f t="shared" si="991"/>
        <v>1.5901626733541265</v>
      </c>
      <c r="P6346" s="81">
        <f t="shared" si="992"/>
        <v>0</v>
      </c>
      <c r="Q6346" s="81">
        <f t="shared" si="993"/>
        <v>-1.7112453266458734</v>
      </c>
      <c r="S6346" s="1">
        <f t="shared" si="997"/>
        <v>4</v>
      </c>
      <c r="T6346" s="1" t="str">
        <f t="shared" si="998"/>
        <v>Peak</v>
      </c>
    </row>
    <row r="6347" spans="1:20" x14ac:dyDescent="0.25">
      <c r="A6347" s="85">
        <v>45190.666666651574</v>
      </c>
      <c r="B6347" s="1">
        <v>9</v>
      </c>
      <c r="C6347" s="1">
        <v>21</v>
      </c>
      <c r="D6347" s="1">
        <v>17</v>
      </c>
      <c r="E6347" s="1" t="str">
        <f t="shared" si="994"/>
        <v>Summer</v>
      </c>
      <c r="F6347" s="78">
        <v>0.89410000000000001</v>
      </c>
      <c r="G6347" s="79">
        <f t="shared" si="995"/>
        <v>1.701082132383255</v>
      </c>
      <c r="J6347" s="78">
        <v>1.499247</v>
      </c>
      <c r="K6347" s="80">
        <f t="shared" si="996"/>
        <v>1.499247</v>
      </c>
      <c r="L6347" s="68" t="str">
        <f t="shared" si="989"/>
        <v>Normal</v>
      </c>
      <c r="N6347" s="67">
        <f t="shared" si="990"/>
        <v>0</v>
      </c>
      <c r="O6347" s="67">
        <f t="shared" si="991"/>
        <v>1.499247</v>
      </c>
      <c r="P6347" s="81">
        <f t="shared" si="992"/>
        <v>0.20183513238325501</v>
      </c>
      <c r="Q6347" s="81">
        <f t="shared" si="993"/>
        <v>0.20183513238325501</v>
      </c>
      <c r="S6347" s="1">
        <f t="shared" si="997"/>
        <v>4</v>
      </c>
      <c r="T6347" s="1" t="str">
        <f t="shared" si="998"/>
        <v>Peak</v>
      </c>
    </row>
    <row r="6348" spans="1:20" x14ac:dyDescent="0.25">
      <c r="A6348" s="85">
        <v>45190.708333318238</v>
      </c>
      <c r="B6348" s="1">
        <v>9</v>
      </c>
      <c r="C6348" s="1">
        <v>21</v>
      </c>
      <c r="D6348" s="1">
        <v>18</v>
      </c>
      <c r="E6348" s="1" t="str">
        <f t="shared" si="994"/>
        <v>Summer</v>
      </c>
      <c r="F6348" s="78">
        <v>0.95269999999999999</v>
      </c>
      <c r="G6348" s="79">
        <f t="shared" si="995"/>
        <v>1.8125723604982966</v>
      </c>
      <c r="J6348" s="78">
        <v>5.3142000000000002E-2</v>
      </c>
      <c r="K6348" s="80">
        <f t="shared" si="996"/>
        <v>5.3142000000000002E-2</v>
      </c>
      <c r="L6348" s="68" t="str">
        <f t="shared" si="989"/>
        <v>Normal</v>
      </c>
      <c r="N6348" s="67">
        <f t="shared" si="990"/>
        <v>0</v>
      </c>
      <c r="O6348" s="67">
        <f t="shared" si="991"/>
        <v>5.3142000000000002E-2</v>
      </c>
      <c r="P6348" s="81">
        <f t="shared" si="992"/>
        <v>1.7594303604982966</v>
      </c>
      <c r="Q6348" s="81">
        <f t="shared" si="993"/>
        <v>1.7594303604982966</v>
      </c>
      <c r="S6348" s="1">
        <f t="shared" si="997"/>
        <v>4</v>
      </c>
      <c r="T6348" s="1" t="str">
        <f t="shared" si="998"/>
        <v>Peak</v>
      </c>
    </row>
    <row r="6349" spans="1:20" x14ac:dyDescent="0.25">
      <c r="A6349" s="85">
        <v>45190.749999984902</v>
      </c>
      <c r="B6349" s="1">
        <v>9</v>
      </c>
      <c r="C6349" s="1">
        <v>21</v>
      </c>
      <c r="D6349" s="1">
        <v>19</v>
      </c>
      <c r="E6349" s="1" t="str">
        <f t="shared" si="994"/>
        <v>Summer</v>
      </c>
      <c r="F6349" s="78">
        <v>0.99950000000000006</v>
      </c>
      <c r="G6349" s="79">
        <f t="shared" si="995"/>
        <v>1.9016123379007532</v>
      </c>
      <c r="J6349" s="78">
        <v>0</v>
      </c>
      <c r="K6349" s="80">
        <f t="shared" si="996"/>
        <v>0</v>
      </c>
      <c r="L6349" s="68" t="str">
        <f t="shared" si="989"/>
        <v>Normal</v>
      </c>
      <c r="N6349" s="67">
        <f t="shared" si="990"/>
        <v>0</v>
      </c>
      <c r="O6349" s="67">
        <f t="shared" si="991"/>
        <v>0</v>
      </c>
      <c r="P6349" s="81">
        <f t="shared" si="992"/>
        <v>1.9016123379007532</v>
      </c>
      <c r="Q6349" s="81">
        <f t="shared" si="993"/>
        <v>1.9016123379007532</v>
      </c>
      <c r="S6349" s="1">
        <f t="shared" si="997"/>
        <v>4</v>
      </c>
      <c r="T6349" s="1" t="str">
        <f t="shared" si="998"/>
        <v>Peak</v>
      </c>
    </row>
    <row r="6350" spans="1:20" x14ac:dyDescent="0.25">
      <c r="A6350" s="85">
        <v>45190.791666651567</v>
      </c>
      <c r="B6350" s="1">
        <v>9</v>
      </c>
      <c r="C6350" s="1">
        <v>21</v>
      </c>
      <c r="D6350" s="1">
        <v>20</v>
      </c>
      <c r="E6350" s="1" t="str">
        <f t="shared" si="994"/>
        <v>Summer</v>
      </c>
      <c r="F6350" s="78">
        <v>1.0481</v>
      </c>
      <c r="G6350" s="79">
        <f t="shared" si="995"/>
        <v>1.9940769298186887</v>
      </c>
      <c r="J6350" s="78">
        <v>0</v>
      </c>
      <c r="K6350" s="80">
        <f t="shared" si="996"/>
        <v>0</v>
      </c>
      <c r="L6350" s="68" t="str">
        <f t="shared" si="989"/>
        <v>Normal</v>
      </c>
      <c r="N6350" s="67">
        <f t="shared" si="990"/>
        <v>0</v>
      </c>
      <c r="O6350" s="67">
        <f t="shared" si="991"/>
        <v>0</v>
      </c>
      <c r="P6350" s="81">
        <f t="shared" si="992"/>
        <v>1.9940769298186887</v>
      </c>
      <c r="Q6350" s="81">
        <f t="shared" si="993"/>
        <v>1.9940769298186887</v>
      </c>
      <c r="S6350" s="1">
        <f t="shared" si="997"/>
        <v>4</v>
      </c>
      <c r="T6350" s="1" t="str">
        <f t="shared" si="998"/>
        <v>Peak</v>
      </c>
    </row>
    <row r="6351" spans="1:20" x14ac:dyDescent="0.25">
      <c r="A6351" s="85">
        <v>45190.833333318231</v>
      </c>
      <c r="B6351" s="1">
        <v>9</v>
      </c>
      <c r="C6351" s="1">
        <v>21</v>
      </c>
      <c r="D6351" s="1">
        <v>21</v>
      </c>
      <c r="E6351" s="1" t="str">
        <f t="shared" si="994"/>
        <v>Summer</v>
      </c>
      <c r="F6351" s="78">
        <v>1.0532999999999999</v>
      </c>
      <c r="G6351" s="79">
        <f t="shared" si="995"/>
        <v>2.0039702606411836</v>
      </c>
      <c r="J6351" s="78">
        <v>0</v>
      </c>
      <c r="K6351" s="80">
        <f t="shared" si="996"/>
        <v>0</v>
      </c>
      <c r="L6351" s="68" t="str">
        <f t="shared" si="989"/>
        <v>Normal</v>
      </c>
      <c r="N6351" s="67">
        <f t="shared" si="990"/>
        <v>0</v>
      </c>
      <c r="O6351" s="67">
        <f t="shared" si="991"/>
        <v>0</v>
      </c>
      <c r="P6351" s="81">
        <f t="shared" si="992"/>
        <v>2.0039702606411836</v>
      </c>
      <c r="Q6351" s="81">
        <f t="shared" si="993"/>
        <v>2.0039702606411836</v>
      </c>
      <c r="S6351" s="1">
        <f t="shared" si="997"/>
        <v>4</v>
      </c>
      <c r="T6351" s="1" t="str">
        <f t="shared" si="998"/>
        <v>Peak</v>
      </c>
    </row>
    <row r="6352" spans="1:20" x14ac:dyDescent="0.25">
      <c r="A6352" s="85">
        <v>45190.874999984895</v>
      </c>
      <c r="B6352" s="1">
        <v>9</v>
      </c>
      <c r="C6352" s="1">
        <v>21</v>
      </c>
      <c r="D6352" s="1">
        <v>22</v>
      </c>
      <c r="E6352" s="1" t="str">
        <f t="shared" si="994"/>
        <v>Summer</v>
      </c>
      <c r="F6352" s="78">
        <v>1.0128999999999999</v>
      </c>
      <c r="G6352" s="79">
        <f t="shared" si="995"/>
        <v>1.927106690404875</v>
      </c>
      <c r="J6352" s="78">
        <v>0</v>
      </c>
      <c r="K6352" s="80">
        <f t="shared" si="996"/>
        <v>0</v>
      </c>
      <c r="L6352" s="68" t="str">
        <f t="shared" si="989"/>
        <v>Normal</v>
      </c>
      <c r="N6352" s="67">
        <f t="shared" si="990"/>
        <v>0</v>
      </c>
      <c r="O6352" s="67">
        <f t="shared" si="991"/>
        <v>0</v>
      </c>
      <c r="P6352" s="81">
        <f t="shared" si="992"/>
        <v>1.927106690404875</v>
      </c>
      <c r="Q6352" s="81">
        <f t="shared" si="993"/>
        <v>1.927106690404875</v>
      </c>
      <c r="S6352" s="1">
        <f t="shared" si="997"/>
        <v>4</v>
      </c>
      <c r="T6352" s="1" t="str">
        <f t="shared" si="998"/>
        <v>Off-Peak</v>
      </c>
    </row>
    <row r="6353" spans="1:20" x14ac:dyDescent="0.25">
      <c r="A6353" s="85">
        <v>45190.916666651559</v>
      </c>
      <c r="B6353" s="1">
        <v>9</v>
      </c>
      <c r="C6353" s="1">
        <v>21</v>
      </c>
      <c r="D6353" s="1">
        <v>23</v>
      </c>
      <c r="E6353" s="1" t="str">
        <f t="shared" si="994"/>
        <v>Summer</v>
      </c>
      <c r="F6353" s="78">
        <v>0.92359999999999998</v>
      </c>
      <c r="G6353" s="79">
        <f t="shared" si="995"/>
        <v>1.7572077591647179</v>
      </c>
      <c r="J6353" s="78">
        <v>0</v>
      </c>
      <c r="K6353" s="80">
        <f t="shared" si="996"/>
        <v>0</v>
      </c>
      <c r="L6353" s="68" t="str">
        <f t="shared" si="989"/>
        <v>Normal</v>
      </c>
      <c r="N6353" s="67">
        <f t="shared" si="990"/>
        <v>0</v>
      </c>
      <c r="O6353" s="67">
        <f t="shared" si="991"/>
        <v>0</v>
      </c>
      <c r="P6353" s="81">
        <f t="shared" si="992"/>
        <v>1.7572077591647179</v>
      </c>
      <c r="Q6353" s="81">
        <f t="shared" si="993"/>
        <v>1.7572077591647179</v>
      </c>
      <c r="S6353" s="1">
        <f t="shared" si="997"/>
        <v>4</v>
      </c>
      <c r="T6353" s="1" t="str">
        <f t="shared" si="998"/>
        <v>Off-Peak</v>
      </c>
    </row>
    <row r="6354" spans="1:20" x14ac:dyDescent="0.25">
      <c r="A6354" s="85">
        <v>45190.958333318224</v>
      </c>
      <c r="B6354" s="1">
        <v>9</v>
      </c>
      <c r="C6354" s="1">
        <v>22</v>
      </c>
      <c r="D6354" s="1">
        <v>0</v>
      </c>
      <c r="E6354" s="1" t="str">
        <f t="shared" si="994"/>
        <v>Summer</v>
      </c>
      <c r="F6354" s="78">
        <v>0.81040000000000001</v>
      </c>
      <c r="G6354" s="79">
        <f t="shared" si="995"/>
        <v>1.5418375574134771</v>
      </c>
      <c r="J6354" s="78">
        <v>0</v>
      </c>
      <c r="K6354" s="80">
        <f t="shared" si="996"/>
        <v>0</v>
      </c>
      <c r="L6354" s="68" t="str">
        <f t="shared" si="989"/>
        <v>Normal</v>
      </c>
      <c r="N6354" s="67">
        <f t="shared" si="990"/>
        <v>0</v>
      </c>
      <c r="O6354" s="67">
        <f t="shared" si="991"/>
        <v>0</v>
      </c>
      <c r="P6354" s="81">
        <f t="shared" si="992"/>
        <v>1.5418375574134771</v>
      </c>
      <c r="Q6354" s="81">
        <f t="shared" si="993"/>
        <v>1.5418375574134771</v>
      </c>
      <c r="S6354" s="1">
        <f t="shared" si="997"/>
        <v>4</v>
      </c>
      <c r="T6354" s="1" t="str">
        <f t="shared" si="998"/>
        <v>Off-Peak</v>
      </c>
    </row>
    <row r="6355" spans="1:20" x14ac:dyDescent="0.25">
      <c r="A6355" s="85">
        <v>45190.999999984888</v>
      </c>
      <c r="B6355" s="1">
        <v>9</v>
      </c>
      <c r="C6355" s="1">
        <v>22</v>
      </c>
      <c r="D6355" s="1">
        <v>1</v>
      </c>
      <c r="E6355" s="1" t="str">
        <f t="shared" si="994"/>
        <v>Summer</v>
      </c>
      <c r="F6355" s="78">
        <v>0.73060000000000003</v>
      </c>
      <c r="G6355" s="79">
        <f t="shared" si="995"/>
        <v>1.3900129805605705</v>
      </c>
      <c r="J6355" s="78">
        <v>0</v>
      </c>
      <c r="K6355" s="80">
        <f t="shared" si="996"/>
        <v>0</v>
      </c>
      <c r="L6355" s="68" t="str">
        <f t="shared" ref="L6355:L6418" si="999">IF(AND(D6355&gt;=$C$2,D6355&lt;=$C$3,E6355="Summer"),"MaxDis","Normal")</f>
        <v>Normal</v>
      </c>
      <c r="N6355" s="67">
        <f t="shared" ref="N6355:N6418" si="1000">IF(K6355-G6355&lt;0,0,K6355-G6355)</f>
        <v>0</v>
      </c>
      <c r="O6355" s="67">
        <f t="shared" ref="O6355:O6418" si="1001">K6355-N6355</f>
        <v>0</v>
      </c>
      <c r="P6355" s="81">
        <f t="shared" ref="P6355:P6418" si="1002">MAX(0,G6355-O6355)</f>
        <v>1.3900129805605705</v>
      </c>
      <c r="Q6355" s="81">
        <f t="shared" ref="Q6355:Q6418" si="1003">G6355-K6355</f>
        <v>1.3900129805605705</v>
      </c>
      <c r="S6355" s="1">
        <f t="shared" si="997"/>
        <v>5</v>
      </c>
      <c r="T6355" s="1" t="str">
        <f t="shared" si="998"/>
        <v>Off-Peak</v>
      </c>
    </row>
    <row r="6356" spans="1:20" x14ac:dyDescent="0.25">
      <c r="A6356" s="85">
        <v>45191.041666651552</v>
      </c>
      <c r="B6356" s="1">
        <v>9</v>
      </c>
      <c r="C6356" s="1">
        <v>22</v>
      </c>
      <c r="D6356" s="1">
        <v>2</v>
      </c>
      <c r="E6356" s="1" t="str">
        <f t="shared" ref="E6356:E6419" si="1004">IF(AND(B6356&gt;=$C$5,B6356&lt;=$C$6),"Summer","Non-Summer")</f>
        <v>Summer</v>
      </c>
      <c r="F6356" s="78">
        <v>0.67179999999999995</v>
      </c>
      <c r="G6356" s="79">
        <f t="shared" ref="G6356:G6419" si="1005">F6356*$G$13</f>
        <v>1.2781422397215867</v>
      </c>
      <c r="J6356" s="78">
        <v>0</v>
      </c>
      <c r="K6356" s="80">
        <f t="shared" ref="K6356:K6419" si="1006">J6356*$K$13</f>
        <v>0</v>
      </c>
      <c r="L6356" s="68" t="str">
        <f t="shared" si="999"/>
        <v>Normal</v>
      </c>
      <c r="N6356" s="67">
        <f t="shared" si="1000"/>
        <v>0</v>
      </c>
      <c r="O6356" s="67">
        <f t="shared" si="1001"/>
        <v>0</v>
      </c>
      <c r="P6356" s="81">
        <f t="shared" si="1002"/>
        <v>1.2781422397215867</v>
      </c>
      <c r="Q6356" s="81">
        <f t="shared" si="1003"/>
        <v>1.2781422397215867</v>
      </c>
      <c r="S6356" s="1">
        <f t="shared" ref="S6356:S6419" si="1007">WEEKDAY(A6356,2)</f>
        <v>5</v>
      </c>
      <c r="T6356" s="1" t="str">
        <f t="shared" ref="T6356:T6419" si="1008">IF(S6356&gt;5,"Off-Peak",IF(AND(D6356&gt;=$C$7,D6356&lt;$C$8),"Peak","Off-Peak"))</f>
        <v>Off-Peak</v>
      </c>
    </row>
    <row r="6357" spans="1:20" x14ac:dyDescent="0.25">
      <c r="A6357" s="85">
        <v>45191.083333318216</v>
      </c>
      <c r="B6357" s="1">
        <v>9</v>
      </c>
      <c r="C6357" s="1">
        <v>22</v>
      </c>
      <c r="D6357" s="1">
        <v>3</v>
      </c>
      <c r="E6357" s="1" t="str">
        <f t="shared" si="1004"/>
        <v>Summer</v>
      </c>
      <c r="F6357" s="78">
        <v>0.63439999999999996</v>
      </c>
      <c r="G6357" s="79">
        <f t="shared" si="1005"/>
        <v>1.20698636034441</v>
      </c>
      <c r="J6357" s="78">
        <v>0</v>
      </c>
      <c r="K6357" s="80">
        <f t="shared" si="1006"/>
        <v>0</v>
      </c>
      <c r="L6357" s="68" t="str">
        <f t="shared" si="999"/>
        <v>Normal</v>
      </c>
      <c r="N6357" s="67">
        <f t="shared" si="1000"/>
        <v>0</v>
      </c>
      <c r="O6357" s="67">
        <f t="shared" si="1001"/>
        <v>0</v>
      </c>
      <c r="P6357" s="81">
        <f t="shared" si="1002"/>
        <v>1.20698636034441</v>
      </c>
      <c r="Q6357" s="81">
        <f t="shared" si="1003"/>
        <v>1.20698636034441</v>
      </c>
      <c r="S6357" s="1">
        <f t="shared" si="1007"/>
        <v>5</v>
      </c>
      <c r="T6357" s="1" t="str">
        <f t="shared" si="1008"/>
        <v>Off-Peak</v>
      </c>
    </row>
    <row r="6358" spans="1:20" x14ac:dyDescent="0.25">
      <c r="A6358" s="85">
        <v>45191.124999984881</v>
      </c>
      <c r="B6358" s="1">
        <v>9</v>
      </c>
      <c r="C6358" s="1">
        <v>22</v>
      </c>
      <c r="D6358" s="1">
        <v>4</v>
      </c>
      <c r="E6358" s="1" t="str">
        <f t="shared" si="1004"/>
        <v>Summer</v>
      </c>
      <c r="F6358" s="78">
        <v>0.61119999999999997</v>
      </c>
      <c r="G6358" s="79">
        <f t="shared" si="1005"/>
        <v>1.1628468843671238</v>
      </c>
      <c r="J6358" s="78">
        <v>0</v>
      </c>
      <c r="K6358" s="80">
        <f t="shared" si="1006"/>
        <v>0</v>
      </c>
      <c r="L6358" s="68" t="str">
        <f t="shared" si="999"/>
        <v>Normal</v>
      </c>
      <c r="N6358" s="67">
        <f t="shared" si="1000"/>
        <v>0</v>
      </c>
      <c r="O6358" s="67">
        <f t="shared" si="1001"/>
        <v>0</v>
      </c>
      <c r="P6358" s="81">
        <f t="shared" si="1002"/>
        <v>1.1628468843671238</v>
      </c>
      <c r="Q6358" s="81">
        <f t="shared" si="1003"/>
        <v>1.1628468843671238</v>
      </c>
      <c r="S6358" s="1">
        <f t="shared" si="1007"/>
        <v>5</v>
      </c>
      <c r="T6358" s="1" t="str">
        <f t="shared" si="1008"/>
        <v>Off-Peak</v>
      </c>
    </row>
    <row r="6359" spans="1:20" x14ac:dyDescent="0.25">
      <c r="A6359" s="85">
        <v>45191.166666651545</v>
      </c>
      <c r="B6359" s="1">
        <v>9</v>
      </c>
      <c r="C6359" s="1">
        <v>22</v>
      </c>
      <c r="D6359" s="1">
        <v>5</v>
      </c>
      <c r="E6359" s="1" t="str">
        <f t="shared" si="1004"/>
        <v>Summer</v>
      </c>
      <c r="F6359" s="78">
        <v>0.60260000000000002</v>
      </c>
      <c r="G6359" s="79">
        <f t="shared" si="1005"/>
        <v>1.1464848372376126</v>
      </c>
      <c r="J6359" s="78">
        <v>0</v>
      </c>
      <c r="K6359" s="80">
        <f t="shared" si="1006"/>
        <v>0</v>
      </c>
      <c r="L6359" s="68" t="str">
        <f t="shared" si="999"/>
        <v>Normal</v>
      </c>
      <c r="N6359" s="67">
        <f t="shared" si="1000"/>
        <v>0</v>
      </c>
      <c r="O6359" s="67">
        <f t="shared" si="1001"/>
        <v>0</v>
      </c>
      <c r="P6359" s="81">
        <f t="shared" si="1002"/>
        <v>1.1464848372376126</v>
      </c>
      <c r="Q6359" s="81">
        <f t="shared" si="1003"/>
        <v>1.1464848372376126</v>
      </c>
      <c r="S6359" s="1">
        <f t="shared" si="1007"/>
        <v>5</v>
      </c>
      <c r="T6359" s="1" t="str">
        <f t="shared" si="1008"/>
        <v>Off-Peak</v>
      </c>
    </row>
    <row r="6360" spans="1:20" x14ac:dyDescent="0.25">
      <c r="A6360" s="85">
        <v>45191.208333318209</v>
      </c>
      <c r="B6360" s="1">
        <v>9</v>
      </c>
      <c r="C6360" s="1">
        <v>22</v>
      </c>
      <c r="D6360" s="1">
        <v>6</v>
      </c>
      <c r="E6360" s="1" t="str">
        <f t="shared" si="1004"/>
        <v>Summer</v>
      </c>
      <c r="F6360" s="78">
        <v>0.61580000000000001</v>
      </c>
      <c r="G6360" s="79">
        <f t="shared" si="1005"/>
        <v>1.1715986770177926</v>
      </c>
      <c r="J6360" s="78">
        <v>0</v>
      </c>
      <c r="K6360" s="80">
        <f t="shared" si="1006"/>
        <v>0</v>
      </c>
      <c r="L6360" s="68" t="str">
        <f t="shared" si="999"/>
        <v>Normal</v>
      </c>
      <c r="N6360" s="67">
        <f t="shared" si="1000"/>
        <v>0</v>
      </c>
      <c r="O6360" s="67">
        <f t="shared" si="1001"/>
        <v>0</v>
      </c>
      <c r="P6360" s="81">
        <f t="shared" si="1002"/>
        <v>1.1715986770177926</v>
      </c>
      <c r="Q6360" s="81">
        <f t="shared" si="1003"/>
        <v>1.1715986770177926</v>
      </c>
      <c r="S6360" s="1">
        <f t="shared" si="1007"/>
        <v>5</v>
      </c>
      <c r="T6360" s="1" t="str">
        <f t="shared" si="1008"/>
        <v>Peak</v>
      </c>
    </row>
    <row r="6361" spans="1:20" x14ac:dyDescent="0.25">
      <c r="A6361" s="85">
        <v>45191.249999984873</v>
      </c>
      <c r="B6361" s="1">
        <v>9</v>
      </c>
      <c r="C6361" s="1">
        <v>22</v>
      </c>
      <c r="D6361" s="1">
        <v>7</v>
      </c>
      <c r="E6361" s="1" t="str">
        <f t="shared" si="1004"/>
        <v>Summer</v>
      </c>
      <c r="F6361" s="78">
        <v>0.65990000000000004</v>
      </c>
      <c r="G6361" s="79">
        <f t="shared" si="1005"/>
        <v>1.2555017326470306</v>
      </c>
      <c r="J6361" s="78">
        <v>0.14954300000000001</v>
      </c>
      <c r="K6361" s="80">
        <f t="shared" si="1006"/>
        <v>0.14954300000000001</v>
      </c>
      <c r="L6361" s="68" t="str">
        <f t="shared" si="999"/>
        <v>Normal</v>
      </c>
      <c r="N6361" s="67">
        <f t="shared" si="1000"/>
        <v>0</v>
      </c>
      <c r="O6361" s="67">
        <f t="shared" si="1001"/>
        <v>0.14954300000000001</v>
      </c>
      <c r="P6361" s="81">
        <f t="shared" si="1002"/>
        <v>1.1059587326470306</v>
      </c>
      <c r="Q6361" s="81">
        <f t="shared" si="1003"/>
        <v>1.1059587326470306</v>
      </c>
      <c r="S6361" s="1">
        <f t="shared" si="1007"/>
        <v>5</v>
      </c>
      <c r="T6361" s="1" t="str">
        <f t="shared" si="1008"/>
        <v>Peak</v>
      </c>
    </row>
    <row r="6362" spans="1:20" x14ac:dyDescent="0.25">
      <c r="A6362" s="85">
        <v>45191.291666651538</v>
      </c>
      <c r="B6362" s="1">
        <v>9</v>
      </c>
      <c r="C6362" s="1">
        <v>22</v>
      </c>
      <c r="D6362" s="1">
        <v>8</v>
      </c>
      <c r="E6362" s="1" t="str">
        <f t="shared" si="1004"/>
        <v>Summer</v>
      </c>
      <c r="F6362" s="78">
        <v>0.69350000000000001</v>
      </c>
      <c r="G6362" s="79">
        <f t="shared" si="1005"/>
        <v>1.319427870269307</v>
      </c>
      <c r="J6362" s="78">
        <v>0.86291999999999991</v>
      </c>
      <c r="K6362" s="80">
        <f t="shared" si="1006"/>
        <v>0.86291999999999991</v>
      </c>
      <c r="L6362" s="68" t="str">
        <f t="shared" si="999"/>
        <v>Normal</v>
      </c>
      <c r="N6362" s="67">
        <f t="shared" si="1000"/>
        <v>0</v>
      </c>
      <c r="O6362" s="67">
        <f t="shared" si="1001"/>
        <v>0.86291999999999991</v>
      </c>
      <c r="P6362" s="81">
        <f t="shared" si="1002"/>
        <v>0.45650787026930706</v>
      </c>
      <c r="Q6362" s="81">
        <f t="shared" si="1003"/>
        <v>0.45650787026930706</v>
      </c>
      <c r="S6362" s="1">
        <f t="shared" si="1007"/>
        <v>5</v>
      </c>
      <c r="T6362" s="1" t="str">
        <f t="shared" si="1008"/>
        <v>Peak</v>
      </c>
    </row>
    <row r="6363" spans="1:20" x14ac:dyDescent="0.25">
      <c r="A6363" s="85">
        <v>45191.333333318202</v>
      </c>
      <c r="B6363" s="1">
        <v>9</v>
      </c>
      <c r="C6363" s="1">
        <v>22</v>
      </c>
      <c r="D6363" s="1">
        <v>9</v>
      </c>
      <c r="E6363" s="1" t="str">
        <f t="shared" si="1004"/>
        <v>Summer</v>
      </c>
      <c r="F6363" s="78">
        <v>0.7</v>
      </c>
      <c r="G6363" s="79">
        <f t="shared" si="1005"/>
        <v>1.3317945337974257</v>
      </c>
      <c r="J6363" s="78">
        <v>0.46471699999999999</v>
      </c>
      <c r="K6363" s="80">
        <f t="shared" si="1006"/>
        <v>0.46471699999999999</v>
      </c>
      <c r="L6363" s="68" t="str">
        <f t="shared" si="999"/>
        <v>Normal</v>
      </c>
      <c r="N6363" s="67">
        <f t="shared" si="1000"/>
        <v>0</v>
      </c>
      <c r="O6363" s="67">
        <f t="shared" si="1001"/>
        <v>0.46471699999999999</v>
      </c>
      <c r="P6363" s="81">
        <f t="shared" si="1002"/>
        <v>0.86707753379742569</v>
      </c>
      <c r="Q6363" s="81">
        <f t="shared" si="1003"/>
        <v>0.86707753379742569</v>
      </c>
      <c r="S6363" s="1">
        <f t="shared" si="1007"/>
        <v>5</v>
      </c>
      <c r="T6363" s="1" t="str">
        <f t="shared" si="1008"/>
        <v>Peak</v>
      </c>
    </row>
    <row r="6364" spans="1:20" x14ac:dyDescent="0.25">
      <c r="A6364" s="85">
        <v>45191.374999984866</v>
      </c>
      <c r="B6364" s="1">
        <v>9</v>
      </c>
      <c r="C6364" s="1">
        <v>22</v>
      </c>
      <c r="D6364" s="1">
        <v>10</v>
      </c>
      <c r="E6364" s="1" t="str">
        <f t="shared" si="1004"/>
        <v>Summer</v>
      </c>
      <c r="F6364" s="78">
        <v>0.71160000000000001</v>
      </c>
      <c r="G6364" s="79">
        <f t="shared" si="1005"/>
        <v>1.3538642717860689</v>
      </c>
      <c r="J6364" s="78">
        <v>0.90446500000000007</v>
      </c>
      <c r="K6364" s="80">
        <f t="shared" si="1006"/>
        <v>0.90446500000000007</v>
      </c>
      <c r="L6364" s="68" t="str">
        <f t="shared" si="999"/>
        <v>Normal</v>
      </c>
      <c r="N6364" s="67">
        <f t="shared" si="1000"/>
        <v>0</v>
      </c>
      <c r="O6364" s="67">
        <f t="shared" si="1001"/>
        <v>0.90446500000000007</v>
      </c>
      <c r="P6364" s="81">
        <f t="shared" si="1002"/>
        <v>0.44939927178606887</v>
      </c>
      <c r="Q6364" s="81">
        <f t="shared" si="1003"/>
        <v>0.44939927178606887</v>
      </c>
      <c r="S6364" s="1">
        <f t="shared" si="1007"/>
        <v>5</v>
      </c>
      <c r="T6364" s="1" t="str">
        <f t="shared" si="1008"/>
        <v>Peak</v>
      </c>
    </row>
    <row r="6365" spans="1:20" x14ac:dyDescent="0.25">
      <c r="A6365" s="85">
        <v>45191.41666665153</v>
      </c>
      <c r="B6365" s="1">
        <v>9</v>
      </c>
      <c r="C6365" s="1">
        <v>22</v>
      </c>
      <c r="D6365" s="1">
        <v>11</v>
      </c>
      <c r="E6365" s="1" t="str">
        <f t="shared" si="1004"/>
        <v>Summer</v>
      </c>
      <c r="F6365" s="78">
        <v>0.74080000000000001</v>
      </c>
      <c r="G6365" s="79">
        <f t="shared" si="1005"/>
        <v>1.4094191294816187</v>
      </c>
      <c r="J6365" s="78">
        <v>0.86041000000000001</v>
      </c>
      <c r="K6365" s="80">
        <f t="shared" si="1006"/>
        <v>0.86041000000000001</v>
      </c>
      <c r="L6365" s="68" t="str">
        <f t="shared" si="999"/>
        <v>Normal</v>
      </c>
      <c r="N6365" s="67">
        <f t="shared" si="1000"/>
        <v>0</v>
      </c>
      <c r="O6365" s="67">
        <f t="shared" si="1001"/>
        <v>0.86041000000000001</v>
      </c>
      <c r="P6365" s="81">
        <f t="shared" si="1002"/>
        <v>0.54900912948161873</v>
      </c>
      <c r="Q6365" s="81">
        <f t="shared" si="1003"/>
        <v>0.54900912948161873</v>
      </c>
      <c r="S6365" s="1">
        <f t="shared" si="1007"/>
        <v>5</v>
      </c>
      <c r="T6365" s="1" t="str">
        <f t="shared" si="1008"/>
        <v>Peak</v>
      </c>
    </row>
    <row r="6366" spans="1:20" x14ac:dyDescent="0.25">
      <c r="A6366" s="85">
        <v>45191.458333318194</v>
      </c>
      <c r="B6366" s="1">
        <v>9</v>
      </c>
      <c r="C6366" s="1">
        <v>22</v>
      </c>
      <c r="D6366" s="1">
        <v>12</v>
      </c>
      <c r="E6366" s="1" t="str">
        <f t="shared" si="1004"/>
        <v>Summer</v>
      </c>
      <c r="F6366" s="78">
        <v>0.79320000000000002</v>
      </c>
      <c r="G6366" s="79">
        <f t="shared" si="1005"/>
        <v>1.5091134631544547</v>
      </c>
      <c r="J6366" s="78">
        <v>0.69608300000000001</v>
      </c>
      <c r="K6366" s="80">
        <f t="shared" si="1006"/>
        <v>0.69608300000000001</v>
      </c>
      <c r="L6366" s="68" t="str">
        <f t="shared" si="999"/>
        <v>Normal</v>
      </c>
      <c r="N6366" s="67">
        <f t="shared" si="1000"/>
        <v>0</v>
      </c>
      <c r="O6366" s="67">
        <f t="shared" si="1001"/>
        <v>0.69608300000000001</v>
      </c>
      <c r="P6366" s="81">
        <f t="shared" si="1002"/>
        <v>0.81303046315445471</v>
      </c>
      <c r="Q6366" s="81">
        <f t="shared" si="1003"/>
        <v>0.81303046315445471</v>
      </c>
      <c r="S6366" s="1">
        <f t="shared" si="1007"/>
        <v>5</v>
      </c>
      <c r="T6366" s="1" t="str">
        <f t="shared" si="1008"/>
        <v>Peak</v>
      </c>
    </row>
    <row r="6367" spans="1:20" x14ac:dyDescent="0.25">
      <c r="A6367" s="85">
        <v>45191.499999984859</v>
      </c>
      <c r="B6367" s="1">
        <v>9</v>
      </c>
      <c r="C6367" s="1">
        <v>22</v>
      </c>
      <c r="D6367" s="1">
        <v>13</v>
      </c>
      <c r="E6367" s="1" t="str">
        <f t="shared" si="1004"/>
        <v>Summer</v>
      </c>
      <c r="F6367" s="78">
        <v>0.85899999999999999</v>
      </c>
      <c r="G6367" s="79">
        <f t="shared" si="1005"/>
        <v>1.6343021493314125</v>
      </c>
      <c r="J6367" s="78">
        <v>1.225293</v>
      </c>
      <c r="K6367" s="80">
        <f t="shared" si="1006"/>
        <v>1.225293</v>
      </c>
      <c r="L6367" s="68" t="str">
        <f t="shared" si="999"/>
        <v>Normal</v>
      </c>
      <c r="N6367" s="67">
        <f t="shared" si="1000"/>
        <v>0</v>
      </c>
      <c r="O6367" s="67">
        <f t="shared" si="1001"/>
        <v>1.225293</v>
      </c>
      <c r="P6367" s="81">
        <f t="shared" si="1002"/>
        <v>0.40900914933141252</v>
      </c>
      <c r="Q6367" s="81">
        <f t="shared" si="1003"/>
        <v>0.40900914933141252</v>
      </c>
      <c r="S6367" s="1">
        <f t="shared" si="1007"/>
        <v>5</v>
      </c>
      <c r="T6367" s="1" t="str">
        <f t="shared" si="1008"/>
        <v>Peak</v>
      </c>
    </row>
    <row r="6368" spans="1:20" x14ac:dyDescent="0.25">
      <c r="A6368" s="85">
        <v>45191.541666651523</v>
      </c>
      <c r="B6368" s="1">
        <v>9</v>
      </c>
      <c r="C6368" s="1">
        <v>22</v>
      </c>
      <c r="D6368" s="1">
        <v>14</v>
      </c>
      <c r="E6368" s="1" t="str">
        <f t="shared" si="1004"/>
        <v>Summer</v>
      </c>
      <c r="F6368" s="78">
        <v>0.89970000000000006</v>
      </c>
      <c r="G6368" s="79">
        <f t="shared" si="1005"/>
        <v>1.7117364886536344</v>
      </c>
      <c r="J6368" s="78">
        <v>2.3240529999999997</v>
      </c>
      <c r="K6368" s="80">
        <f t="shared" si="1006"/>
        <v>2.3240529999999997</v>
      </c>
      <c r="L6368" s="68" t="str">
        <f t="shared" si="999"/>
        <v>Normal</v>
      </c>
      <c r="N6368" s="67">
        <f t="shared" si="1000"/>
        <v>0.61231651134636533</v>
      </c>
      <c r="O6368" s="67">
        <f t="shared" si="1001"/>
        <v>1.7117364886536344</v>
      </c>
      <c r="P6368" s="81">
        <f t="shared" si="1002"/>
        <v>0</v>
      </c>
      <c r="Q6368" s="81">
        <f t="shared" si="1003"/>
        <v>-0.61231651134636533</v>
      </c>
      <c r="S6368" s="1">
        <f t="shared" si="1007"/>
        <v>5</v>
      </c>
      <c r="T6368" s="1" t="str">
        <f t="shared" si="1008"/>
        <v>Peak</v>
      </c>
    </row>
    <row r="6369" spans="1:20" x14ac:dyDescent="0.25">
      <c r="A6369" s="85">
        <v>45191.583333318187</v>
      </c>
      <c r="B6369" s="1">
        <v>9</v>
      </c>
      <c r="C6369" s="1">
        <v>22</v>
      </c>
      <c r="D6369" s="1">
        <v>15</v>
      </c>
      <c r="E6369" s="1" t="str">
        <f t="shared" si="1004"/>
        <v>Summer</v>
      </c>
      <c r="F6369" s="78">
        <v>0.95250000000000001</v>
      </c>
      <c r="G6369" s="79">
        <f t="shared" si="1005"/>
        <v>1.8121918477743546</v>
      </c>
      <c r="J6369" s="78">
        <v>3.3256649999999999</v>
      </c>
      <c r="K6369" s="80">
        <f t="shared" si="1006"/>
        <v>3.3256649999999999</v>
      </c>
      <c r="L6369" s="68" t="str">
        <f t="shared" si="999"/>
        <v>Normal</v>
      </c>
      <c r="N6369" s="67">
        <f t="shared" si="1000"/>
        <v>1.5134731522256453</v>
      </c>
      <c r="O6369" s="67">
        <f t="shared" si="1001"/>
        <v>1.8121918477743546</v>
      </c>
      <c r="P6369" s="81">
        <f t="shared" si="1002"/>
        <v>0</v>
      </c>
      <c r="Q6369" s="81">
        <f t="shared" si="1003"/>
        <v>-1.5134731522256453</v>
      </c>
      <c r="S6369" s="1">
        <f t="shared" si="1007"/>
        <v>5</v>
      </c>
      <c r="T6369" s="1" t="str">
        <f t="shared" si="1008"/>
        <v>Peak</v>
      </c>
    </row>
    <row r="6370" spans="1:20" x14ac:dyDescent="0.25">
      <c r="A6370" s="85">
        <v>45191.624999984851</v>
      </c>
      <c r="B6370" s="1">
        <v>9</v>
      </c>
      <c r="C6370" s="1">
        <v>22</v>
      </c>
      <c r="D6370" s="1">
        <v>16</v>
      </c>
      <c r="E6370" s="1" t="str">
        <f t="shared" si="1004"/>
        <v>Summer</v>
      </c>
      <c r="F6370" s="78">
        <v>1.0039</v>
      </c>
      <c r="G6370" s="79">
        <f t="shared" si="1005"/>
        <v>1.9099836178274798</v>
      </c>
      <c r="J6370" s="78">
        <v>1.6025799999999999</v>
      </c>
      <c r="K6370" s="80">
        <f t="shared" si="1006"/>
        <v>1.6025799999999999</v>
      </c>
      <c r="L6370" s="68" t="str">
        <f t="shared" si="999"/>
        <v>Normal</v>
      </c>
      <c r="N6370" s="67">
        <f t="shared" si="1000"/>
        <v>0</v>
      </c>
      <c r="O6370" s="67">
        <f t="shared" si="1001"/>
        <v>1.6025799999999999</v>
      </c>
      <c r="P6370" s="81">
        <f t="shared" si="1002"/>
        <v>0.30740361782747994</v>
      </c>
      <c r="Q6370" s="81">
        <f t="shared" si="1003"/>
        <v>0.30740361782747994</v>
      </c>
      <c r="S6370" s="1">
        <f t="shared" si="1007"/>
        <v>5</v>
      </c>
      <c r="T6370" s="1" t="str">
        <f t="shared" si="1008"/>
        <v>Peak</v>
      </c>
    </row>
    <row r="6371" spans="1:20" x14ac:dyDescent="0.25">
      <c r="A6371" s="85">
        <v>45191.666666651516</v>
      </c>
      <c r="B6371" s="1">
        <v>9</v>
      </c>
      <c r="C6371" s="1">
        <v>22</v>
      </c>
      <c r="D6371" s="1">
        <v>17</v>
      </c>
      <c r="E6371" s="1" t="str">
        <f t="shared" si="1004"/>
        <v>Summer</v>
      </c>
      <c r="F6371" s="78">
        <v>1.0418000000000001</v>
      </c>
      <c r="G6371" s="79">
        <f t="shared" si="1005"/>
        <v>1.9820907790145119</v>
      </c>
      <c r="J6371" s="78">
        <v>0</v>
      </c>
      <c r="K6371" s="80">
        <f t="shared" si="1006"/>
        <v>0</v>
      </c>
      <c r="L6371" s="68" t="str">
        <f t="shared" si="999"/>
        <v>Normal</v>
      </c>
      <c r="N6371" s="67">
        <f t="shared" si="1000"/>
        <v>0</v>
      </c>
      <c r="O6371" s="67">
        <f t="shared" si="1001"/>
        <v>0</v>
      </c>
      <c r="P6371" s="81">
        <f t="shared" si="1002"/>
        <v>1.9820907790145119</v>
      </c>
      <c r="Q6371" s="81">
        <f t="shared" si="1003"/>
        <v>1.9820907790145119</v>
      </c>
      <c r="S6371" s="1">
        <f t="shared" si="1007"/>
        <v>5</v>
      </c>
      <c r="T6371" s="1" t="str">
        <f t="shared" si="1008"/>
        <v>Peak</v>
      </c>
    </row>
    <row r="6372" spans="1:20" x14ac:dyDescent="0.25">
      <c r="A6372" s="85">
        <v>45191.70833331818</v>
      </c>
      <c r="B6372" s="1">
        <v>9</v>
      </c>
      <c r="C6372" s="1">
        <v>22</v>
      </c>
      <c r="D6372" s="1">
        <v>18</v>
      </c>
      <c r="E6372" s="1" t="str">
        <f t="shared" si="1004"/>
        <v>Summer</v>
      </c>
      <c r="F6372" s="78">
        <v>1.0702</v>
      </c>
      <c r="G6372" s="79">
        <f t="shared" si="1005"/>
        <v>2.036123585814293</v>
      </c>
      <c r="J6372" s="78">
        <v>8.1729999999999997E-3</v>
      </c>
      <c r="K6372" s="80">
        <f t="shared" si="1006"/>
        <v>8.1729999999999997E-3</v>
      </c>
      <c r="L6372" s="68" t="str">
        <f t="shared" si="999"/>
        <v>Normal</v>
      </c>
      <c r="N6372" s="67">
        <f t="shared" si="1000"/>
        <v>0</v>
      </c>
      <c r="O6372" s="67">
        <f t="shared" si="1001"/>
        <v>8.1729999999999997E-3</v>
      </c>
      <c r="P6372" s="81">
        <f t="shared" si="1002"/>
        <v>2.0279505858142928</v>
      </c>
      <c r="Q6372" s="81">
        <f t="shared" si="1003"/>
        <v>2.0279505858142928</v>
      </c>
      <c r="S6372" s="1">
        <f t="shared" si="1007"/>
        <v>5</v>
      </c>
      <c r="T6372" s="1" t="str">
        <f t="shared" si="1008"/>
        <v>Peak</v>
      </c>
    </row>
    <row r="6373" spans="1:20" x14ac:dyDescent="0.25">
      <c r="A6373" s="85">
        <v>45191.749999984844</v>
      </c>
      <c r="B6373" s="1">
        <v>9</v>
      </c>
      <c r="C6373" s="1">
        <v>22</v>
      </c>
      <c r="D6373" s="1">
        <v>19</v>
      </c>
      <c r="E6373" s="1" t="str">
        <f t="shared" si="1004"/>
        <v>Summer</v>
      </c>
      <c r="F6373" s="78">
        <v>1.0875999999999999</v>
      </c>
      <c r="G6373" s="79">
        <f t="shared" si="1005"/>
        <v>2.0692281927972576</v>
      </c>
      <c r="J6373" s="78">
        <v>0</v>
      </c>
      <c r="K6373" s="80">
        <f t="shared" si="1006"/>
        <v>0</v>
      </c>
      <c r="L6373" s="68" t="str">
        <f t="shared" si="999"/>
        <v>Normal</v>
      </c>
      <c r="N6373" s="67">
        <f t="shared" si="1000"/>
        <v>0</v>
      </c>
      <c r="O6373" s="67">
        <f t="shared" si="1001"/>
        <v>0</v>
      </c>
      <c r="P6373" s="81">
        <f t="shared" si="1002"/>
        <v>2.0692281927972576</v>
      </c>
      <c r="Q6373" s="81">
        <f t="shared" si="1003"/>
        <v>2.0692281927972576</v>
      </c>
      <c r="S6373" s="1">
        <f t="shared" si="1007"/>
        <v>5</v>
      </c>
      <c r="T6373" s="1" t="str">
        <f t="shared" si="1008"/>
        <v>Peak</v>
      </c>
    </row>
    <row r="6374" spans="1:20" x14ac:dyDescent="0.25">
      <c r="A6374" s="85">
        <v>45191.791666651508</v>
      </c>
      <c r="B6374" s="1">
        <v>9</v>
      </c>
      <c r="C6374" s="1">
        <v>22</v>
      </c>
      <c r="D6374" s="1">
        <v>20</v>
      </c>
      <c r="E6374" s="1" t="str">
        <f t="shared" si="1004"/>
        <v>Summer</v>
      </c>
      <c r="F6374" s="78">
        <v>1.1133999999999999</v>
      </c>
      <c r="G6374" s="79">
        <f t="shared" si="1005"/>
        <v>2.1183143341857913</v>
      </c>
      <c r="J6374" s="78">
        <v>0</v>
      </c>
      <c r="K6374" s="80">
        <f t="shared" si="1006"/>
        <v>0</v>
      </c>
      <c r="L6374" s="68" t="str">
        <f t="shared" si="999"/>
        <v>Normal</v>
      </c>
      <c r="N6374" s="67">
        <f t="shared" si="1000"/>
        <v>0</v>
      </c>
      <c r="O6374" s="67">
        <f t="shared" si="1001"/>
        <v>0</v>
      </c>
      <c r="P6374" s="81">
        <f t="shared" si="1002"/>
        <v>2.1183143341857913</v>
      </c>
      <c r="Q6374" s="81">
        <f t="shared" si="1003"/>
        <v>2.1183143341857913</v>
      </c>
      <c r="S6374" s="1">
        <f t="shared" si="1007"/>
        <v>5</v>
      </c>
      <c r="T6374" s="1" t="str">
        <f t="shared" si="1008"/>
        <v>Peak</v>
      </c>
    </row>
    <row r="6375" spans="1:20" x14ac:dyDescent="0.25">
      <c r="A6375" s="85">
        <v>45191.833333318173</v>
      </c>
      <c r="B6375" s="1">
        <v>9</v>
      </c>
      <c r="C6375" s="1">
        <v>22</v>
      </c>
      <c r="D6375" s="1">
        <v>21</v>
      </c>
      <c r="E6375" s="1" t="str">
        <f t="shared" si="1004"/>
        <v>Summer</v>
      </c>
      <c r="F6375" s="78">
        <v>1.1069</v>
      </c>
      <c r="G6375" s="79">
        <f t="shared" si="1005"/>
        <v>2.1059476706576725</v>
      </c>
      <c r="J6375" s="78">
        <v>0</v>
      </c>
      <c r="K6375" s="80">
        <f t="shared" si="1006"/>
        <v>0</v>
      </c>
      <c r="L6375" s="68" t="str">
        <f t="shared" si="999"/>
        <v>Normal</v>
      </c>
      <c r="N6375" s="67">
        <f t="shared" si="1000"/>
        <v>0</v>
      </c>
      <c r="O6375" s="67">
        <f t="shared" si="1001"/>
        <v>0</v>
      </c>
      <c r="P6375" s="81">
        <f t="shared" si="1002"/>
        <v>2.1059476706576725</v>
      </c>
      <c r="Q6375" s="81">
        <f t="shared" si="1003"/>
        <v>2.1059476706576725</v>
      </c>
      <c r="S6375" s="1">
        <f t="shared" si="1007"/>
        <v>5</v>
      </c>
      <c r="T6375" s="1" t="str">
        <f t="shared" si="1008"/>
        <v>Peak</v>
      </c>
    </row>
    <row r="6376" spans="1:20" x14ac:dyDescent="0.25">
      <c r="A6376" s="85">
        <v>45191.874999984837</v>
      </c>
      <c r="B6376" s="1">
        <v>9</v>
      </c>
      <c r="C6376" s="1">
        <v>22</v>
      </c>
      <c r="D6376" s="1">
        <v>22</v>
      </c>
      <c r="E6376" s="1" t="str">
        <f t="shared" si="1004"/>
        <v>Summer</v>
      </c>
      <c r="F6376" s="78">
        <v>1.0757000000000001</v>
      </c>
      <c r="G6376" s="79">
        <f t="shared" si="1005"/>
        <v>2.0465876857227014</v>
      </c>
      <c r="J6376" s="78">
        <v>0</v>
      </c>
      <c r="K6376" s="80">
        <f t="shared" si="1006"/>
        <v>0</v>
      </c>
      <c r="L6376" s="68" t="str">
        <f t="shared" si="999"/>
        <v>Normal</v>
      </c>
      <c r="N6376" s="67">
        <f t="shared" si="1000"/>
        <v>0</v>
      </c>
      <c r="O6376" s="67">
        <f t="shared" si="1001"/>
        <v>0</v>
      </c>
      <c r="P6376" s="81">
        <f t="shared" si="1002"/>
        <v>2.0465876857227014</v>
      </c>
      <c r="Q6376" s="81">
        <f t="shared" si="1003"/>
        <v>2.0465876857227014</v>
      </c>
      <c r="S6376" s="1">
        <f t="shared" si="1007"/>
        <v>5</v>
      </c>
      <c r="T6376" s="1" t="str">
        <f t="shared" si="1008"/>
        <v>Off-Peak</v>
      </c>
    </row>
    <row r="6377" spans="1:20" x14ac:dyDescent="0.25">
      <c r="A6377" s="85">
        <v>45191.916666651501</v>
      </c>
      <c r="B6377" s="1">
        <v>9</v>
      </c>
      <c r="C6377" s="1">
        <v>22</v>
      </c>
      <c r="D6377" s="1">
        <v>23</v>
      </c>
      <c r="E6377" s="1" t="str">
        <f t="shared" si="1004"/>
        <v>Summer</v>
      </c>
      <c r="F6377" s="78">
        <v>1.0150999999999999</v>
      </c>
      <c r="G6377" s="79">
        <f t="shared" si="1005"/>
        <v>1.9312923303682383</v>
      </c>
      <c r="J6377" s="78">
        <v>0</v>
      </c>
      <c r="K6377" s="80">
        <f t="shared" si="1006"/>
        <v>0</v>
      </c>
      <c r="L6377" s="68" t="str">
        <f t="shared" si="999"/>
        <v>Normal</v>
      </c>
      <c r="N6377" s="67">
        <f t="shared" si="1000"/>
        <v>0</v>
      </c>
      <c r="O6377" s="67">
        <f t="shared" si="1001"/>
        <v>0</v>
      </c>
      <c r="P6377" s="81">
        <f t="shared" si="1002"/>
        <v>1.9312923303682383</v>
      </c>
      <c r="Q6377" s="81">
        <f t="shared" si="1003"/>
        <v>1.9312923303682383</v>
      </c>
      <c r="S6377" s="1">
        <f t="shared" si="1007"/>
        <v>5</v>
      </c>
      <c r="T6377" s="1" t="str">
        <f t="shared" si="1008"/>
        <v>Off-Peak</v>
      </c>
    </row>
    <row r="6378" spans="1:20" x14ac:dyDescent="0.25">
      <c r="A6378" s="85">
        <v>45191.958333318165</v>
      </c>
      <c r="B6378" s="1">
        <v>9</v>
      </c>
      <c r="C6378" s="1">
        <v>23</v>
      </c>
      <c r="D6378" s="1">
        <v>0</v>
      </c>
      <c r="E6378" s="1" t="str">
        <f t="shared" si="1004"/>
        <v>Summer</v>
      </c>
      <c r="F6378" s="78">
        <v>0.91930000000000001</v>
      </c>
      <c r="G6378" s="79">
        <f t="shared" si="1005"/>
        <v>1.7490267355999622</v>
      </c>
      <c r="J6378" s="78">
        <v>0</v>
      </c>
      <c r="K6378" s="80">
        <f t="shared" si="1006"/>
        <v>0</v>
      </c>
      <c r="L6378" s="68" t="str">
        <f t="shared" si="999"/>
        <v>Normal</v>
      </c>
      <c r="N6378" s="67">
        <f t="shared" si="1000"/>
        <v>0</v>
      </c>
      <c r="O6378" s="67">
        <f t="shared" si="1001"/>
        <v>0</v>
      </c>
      <c r="P6378" s="81">
        <f t="shared" si="1002"/>
        <v>1.7490267355999622</v>
      </c>
      <c r="Q6378" s="81">
        <f t="shared" si="1003"/>
        <v>1.7490267355999622</v>
      </c>
      <c r="S6378" s="1">
        <f t="shared" si="1007"/>
        <v>5</v>
      </c>
      <c r="T6378" s="1" t="str">
        <f t="shared" si="1008"/>
        <v>Off-Peak</v>
      </c>
    </row>
    <row r="6379" spans="1:20" x14ac:dyDescent="0.25">
      <c r="A6379" s="85">
        <v>45191.99999998483</v>
      </c>
      <c r="B6379" s="1">
        <v>9</v>
      </c>
      <c r="C6379" s="1">
        <v>23</v>
      </c>
      <c r="D6379" s="1">
        <v>1</v>
      </c>
      <c r="E6379" s="1" t="str">
        <f t="shared" si="1004"/>
        <v>Summer</v>
      </c>
      <c r="F6379" s="78">
        <v>0.82779999999999998</v>
      </c>
      <c r="G6379" s="79">
        <f t="shared" si="1005"/>
        <v>1.5749421643964416</v>
      </c>
      <c r="J6379" s="78">
        <v>0</v>
      </c>
      <c r="K6379" s="80">
        <f t="shared" si="1006"/>
        <v>0</v>
      </c>
      <c r="L6379" s="68" t="str">
        <f t="shared" si="999"/>
        <v>Normal</v>
      </c>
      <c r="N6379" s="67">
        <f t="shared" si="1000"/>
        <v>0</v>
      </c>
      <c r="O6379" s="67">
        <f t="shared" si="1001"/>
        <v>0</v>
      </c>
      <c r="P6379" s="81">
        <f t="shared" si="1002"/>
        <v>1.5749421643964416</v>
      </c>
      <c r="Q6379" s="81">
        <f t="shared" si="1003"/>
        <v>1.5749421643964416</v>
      </c>
      <c r="S6379" s="1">
        <f t="shared" si="1007"/>
        <v>6</v>
      </c>
      <c r="T6379" s="1" t="str">
        <f t="shared" si="1008"/>
        <v>Off-Peak</v>
      </c>
    </row>
    <row r="6380" spans="1:20" x14ac:dyDescent="0.25">
      <c r="A6380" s="85">
        <v>45192.041666651494</v>
      </c>
      <c r="B6380" s="1">
        <v>9</v>
      </c>
      <c r="C6380" s="1">
        <v>23</v>
      </c>
      <c r="D6380" s="1">
        <v>2</v>
      </c>
      <c r="E6380" s="1" t="str">
        <f t="shared" si="1004"/>
        <v>Summer</v>
      </c>
      <c r="F6380" s="78">
        <v>0.75219999999999998</v>
      </c>
      <c r="G6380" s="79">
        <f t="shared" si="1005"/>
        <v>1.4311083547463197</v>
      </c>
      <c r="J6380" s="78">
        <v>0</v>
      </c>
      <c r="K6380" s="80">
        <f t="shared" si="1006"/>
        <v>0</v>
      </c>
      <c r="L6380" s="68" t="str">
        <f t="shared" si="999"/>
        <v>Normal</v>
      </c>
      <c r="N6380" s="67">
        <f t="shared" si="1000"/>
        <v>0</v>
      </c>
      <c r="O6380" s="67">
        <f t="shared" si="1001"/>
        <v>0</v>
      </c>
      <c r="P6380" s="81">
        <f t="shared" si="1002"/>
        <v>1.4311083547463197</v>
      </c>
      <c r="Q6380" s="81">
        <f t="shared" si="1003"/>
        <v>1.4311083547463197</v>
      </c>
      <c r="S6380" s="1">
        <f t="shared" si="1007"/>
        <v>6</v>
      </c>
      <c r="T6380" s="1" t="str">
        <f t="shared" si="1008"/>
        <v>Off-Peak</v>
      </c>
    </row>
    <row r="6381" spans="1:20" x14ac:dyDescent="0.25">
      <c r="A6381" s="85">
        <v>45192.083333318158</v>
      </c>
      <c r="B6381" s="1">
        <v>9</v>
      </c>
      <c r="C6381" s="1">
        <v>23</v>
      </c>
      <c r="D6381" s="1">
        <v>3</v>
      </c>
      <c r="E6381" s="1" t="str">
        <f t="shared" si="1004"/>
        <v>Summer</v>
      </c>
      <c r="F6381" s="78">
        <v>0.69710000000000005</v>
      </c>
      <c r="G6381" s="79">
        <f t="shared" si="1005"/>
        <v>1.3262770993002653</v>
      </c>
      <c r="J6381" s="78">
        <v>0</v>
      </c>
      <c r="K6381" s="80">
        <f t="shared" si="1006"/>
        <v>0</v>
      </c>
      <c r="L6381" s="68" t="str">
        <f t="shared" si="999"/>
        <v>Normal</v>
      </c>
      <c r="N6381" s="67">
        <f t="shared" si="1000"/>
        <v>0</v>
      </c>
      <c r="O6381" s="67">
        <f t="shared" si="1001"/>
        <v>0</v>
      </c>
      <c r="P6381" s="81">
        <f t="shared" si="1002"/>
        <v>1.3262770993002653</v>
      </c>
      <c r="Q6381" s="81">
        <f t="shared" si="1003"/>
        <v>1.3262770993002653</v>
      </c>
      <c r="S6381" s="1">
        <f t="shared" si="1007"/>
        <v>6</v>
      </c>
      <c r="T6381" s="1" t="str">
        <f t="shared" si="1008"/>
        <v>Off-Peak</v>
      </c>
    </row>
    <row r="6382" spans="1:20" x14ac:dyDescent="0.25">
      <c r="A6382" s="85">
        <v>45192.124999984822</v>
      </c>
      <c r="B6382" s="1">
        <v>9</v>
      </c>
      <c r="C6382" s="1">
        <v>23</v>
      </c>
      <c r="D6382" s="1">
        <v>4</v>
      </c>
      <c r="E6382" s="1" t="str">
        <f t="shared" si="1004"/>
        <v>Summer</v>
      </c>
      <c r="F6382" s="78">
        <v>0.65790000000000004</v>
      </c>
      <c r="G6382" s="79">
        <f t="shared" si="1005"/>
        <v>1.2516966054076093</v>
      </c>
      <c r="J6382" s="78">
        <v>0</v>
      </c>
      <c r="K6382" s="80">
        <f t="shared" si="1006"/>
        <v>0</v>
      </c>
      <c r="L6382" s="68" t="str">
        <f t="shared" si="999"/>
        <v>Normal</v>
      </c>
      <c r="N6382" s="67">
        <f t="shared" si="1000"/>
        <v>0</v>
      </c>
      <c r="O6382" s="67">
        <f t="shared" si="1001"/>
        <v>0</v>
      </c>
      <c r="P6382" s="81">
        <f t="shared" si="1002"/>
        <v>1.2516966054076093</v>
      </c>
      <c r="Q6382" s="81">
        <f t="shared" si="1003"/>
        <v>1.2516966054076093</v>
      </c>
      <c r="S6382" s="1">
        <f t="shared" si="1007"/>
        <v>6</v>
      </c>
      <c r="T6382" s="1" t="str">
        <f t="shared" si="1008"/>
        <v>Off-Peak</v>
      </c>
    </row>
    <row r="6383" spans="1:20" x14ac:dyDescent="0.25">
      <c r="A6383" s="85">
        <v>45192.166666651487</v>
      </c>
      <c r="B6383" s="1">
        <v>9</v>
      </c>
      <c r="C6383" s="1">
        <v>23</v>
      </c>
      <c r="D6383" s="1">
        <v>5</v>
      </c>
      <c r="E6383" s="1" t="str">
        <f t="shared" si="1004"/>
        <v>Summer</v>
      </c>
      <c r="F6383" s="78">
        <v>0.63109999999999999</v>
      </c>
      <c r="G6383" s="79">
        <f t="shared" si="1005"/>
        <v>1.200707900399365</v>
      </c>
      <c r="J6383" s="78">
        <v>0</v>
      </c>
      <c r="K6383" s="80">
        <f t="shared" si="1006"/>
        <v>0</v>
      </c>
      <c r="L6383" s="68" t="str">
        <f t="shared" si="999"/>
        <v>Normal</v>
      </c>
      <c r="N6383" s="67">
        <f t="shared" si="1000"/>
        <v>0</v>
      </c>
      <c r="O6383" s="67">
        <f t="shared" si="1001"/>
        <v>0</v>
      </c>
      <c r="P6383" s="81">
        <f t="shared" si="1002"/>
        <v>1.200707900399365</v>
      </c>
      <c r="Q6383" s="81">
        <f t="shared" si="1003"/>
        <v>1.200707900399365</v>
      </c>
      <c r="S6383" s="1">
        <f t="shared" si="1007"/>
        <v>6</v>
      </c>
      <c r="T6383" s="1" t="str">
        <f t="shared" si="1008"/>
        <v>Off-Peak</v>
      </c>
    </row>
    <row r="6384" spans="1:20" x14ac:dyDescent="0.25">
      <c r="A6384" s="85">
        <v>45192.208333318151</v>
      </c>
      <c r="B6384" s="1">
        <v>9</v>
      </c>
      <c r="C6384" s="1">
        <v>23</v>
      </c>
      <c r="D6384" s="1">
        <v>6</v>
      </c>
      <c r="E6384" s="1" t="str">
        <f t="shared" si="1004"/>
        <v>Summer</v>
      </c>
      <c r="F6384" s="78">
        <v>0.61909999999999998</v>
      </c>
      <c r="G6384" s="79">
        <f t="shared" si="1005"/>
        <v>1.1778771369628376</v>
      </c>
      <c r="J6384" s="78">
        <v>0</v>
      </c>
      <c r="K6384" s="80">
        <f t="shared" si="1006"/>
        <v>0</v>
      </c>
      <c r="L6384" s="68" t="str">
        <f t="shared" si="999"/>
        <v>Normal</v>
      </c>
      <c r="N6384" s="67">
        <f t="shared" si="1000"/>
        <v>0</v>
      </c>
      <c r="O6384" s="67">
        <f t="shared" si="1001"/>
        <v>0</v>
      </c>
      <c r="P6384" s="81">
        <f t="shared" si="1002"/>
        <v>1.1778771369628376</v>
      </c>
      <c r="Q6384" s="81">
        <f t="shared" si="1003"/>
        <v>1.1778771369628376</v>
      </c>
      <c r="S6384" s="1">
        <f t="shared" si="1007"/>
        <v>6</v>
      </c>
      <c r="T6384" s="1" t="str">
        <f t="shared" si="1008"/>
        <v>Off-Peak</v>
      </c>
    </row>
    <row r="6385" spans="1:20" x14ac:dyDescent="0.25">
      <c r="A6385" s="85">
        <v>45192.249999984815</v>
      </c>
      <c r="B6385" s="1">
        <v>9</v>
      </c>
      <c r="C6385" s="1">
        <v>23</v>
      </c>
      <c r="D6385" s="1">
        <v>7</v>
      </c>
      <c r="E6385" s="1" t="str">
        <f t="shared" si="1004"/>
        <v>Summer</v>
      </c>
      <c r="F6385" s="78">
        <v>0.62649999999999995</v>
      </c>
      <c r="G6385" s="79">
        <f t="shared" si="1005"/>
        <v>1.191956107748696</v>
      </c>
      <c r="J6385" s="78">
        <v>0</v>
      </c>
      <c r="K6385" s="80">
        <f t="shared" si="1006"/>
        <v>0</v>
      </c>
      <c r="L6385" s="68" t="str">
        <f t="shared" si="999"/>
        <v>Normal</v>
      </c>
      <c r="N6385" s="67">
        <f t="shared" si="1000"/>
        <v>0</v>
      </c>
      <c r="O6385" s="67">
        <f t="shared" si="1001"/>
        <v>0</v>
      </c>
      <c r="P6385" s="81">
        <f t="shared" si="1002"/>
        <v>1.191956107748696</v>
      </c>
      <c r="Q6385" s="81">
        <f t="shared" si="1003"/>
        <v>1.191956107748696</v>
      </c>
      <c r="S6385" s="1">
        <f t="shared" si="1007"/>
        <v>6</v>
      </c>
      <c r="T6385" s="1" t="str">
        <f t="shared" si="1008"/>
        <v>Off-Peak</v>
      </c>
    </row>
    <row r="6386" spans="1:20" x14ac:dyDescent="0.25">
      <c r="A6386" s="85">
        <v>45192.291666651479</v>
      </c>
      <c r="B6386" s="1">
        <v>9</v>
      </c>
      <c r="C6386" s="1">
        <v>23</v>
      </c>
      <c r="D6386" s="1">
        <v>8</v>
      </c>
      <c r="E6386" s="1" t="str">
        <f t="shared" si="1004"/>
        <v>Summer</v>
      </c>
      <c r="F6386" s="78">
        <v>0.66349999999999998</v>
      </c>
      <c r="G6386" s="79">
        <f t="shared" si="1005"/>
        <v>1.2623509616779887</v>
      </c>
      <c r="J6386" s="78">
        <v>0.42602999999999996</v>
      </c>
      <c r="K6386" s="80">
        <f t="shared" si="1006"/>
        <v>0.42602999999999996</v>
      </c>
      <c r="L6386" s="68" t="str">
        <f t="shared" si="999"/>
        <v>Normal</v>
      </c>
      <c r="N6386" s="67">
        <f t="shared" si="1000"/>
        <v>0</v>
      </c>
      <c r="O6386" s="67">
        <f t="shared" si="1001"/>
        <v>0.42602999999999996</v>
      </c>
      <c r="P6386" s="81">
        <f t="shared" si="1002"/>
        <v>0.83632096167798875</v>
      </c>
      <c r="Q6386" s="81">
        <f t="shared" si="1003"/>
        <v>0.83632096167798875</v>
      </c>
      <c r="S6386" s="1">
        <f t="shared" si="1007"/>
        <v>6</v>
      </c>
      <c r="T6386" s="1" t="str">
        <f t="shared" si="1008"/>
        <v>Off-Peak</v>
      </c>
    </row>
    <row r="6387" spans="1:20" x14ac:dyDescent="0.25">
      <c r="A6387" s="85">
        <v>45192.333333318144</v>
      </c>
      <c r="B6387" s="1">
        <v>9</v>
      </c>
      <c r="C6387" s="1">
        <v>23</v>
      </c>
      <c r="D6387" s="1">
        <v>9</v>
      </c>
      <c r="E6387" s="1" t="str">
        <f t="shared" si="1004"/>
        <v>Summer</v>
      </c>
      <c r="F6387" s="78">
        <v>0.73409999999999997</v>
      </c>
      <c r="G6387" s="79">
        <f t="shared" si="1005"/>
        <v>1.3966719532295575</v>
      </c>
      <c r="J6387" s="78">
        <v>0.59414700000000009</v>
      </c>
      <c r="K6387" s="80">
        <f t="shared" si="1006"/>
        <v>0.59414700000000009</v>
      </c>
      <c r="L6387" s="68" t="str">
        <f t="shared" si="999"/>
        <v>Normal</v>
      </c>
      <c r="N6387" s="67">
        <f t="shared" si="1000"/>
        <v>0</v>
      </c>
      <c r="O6387" s="67">
        <f t="shared" si="1001"/>
        <v>0.59414700000000009</v>
      </c>
      <c r="P6387" s="81">
        <f t="shared" si="1002"/>
        <v>0.80252495322955741</v>
      </c>
      <c r="Q6387" s="81">
        <f t="shared" si="1003"/>
        <v>0.80252495322955741</v>
      </c>
      <c r="S6387" s="1">
        <f t="shared" si="1007"/>
        <v>6</v>
      </c>
      <c r="T6387" s="1" t="str">
        <f t="shared" si="1008"/>
        <v>Off-Peak</v>
      </c>
    </row>
    <row r="6388" spans="1:20" x14ac:dyDescent="0.25">
      <c r="A6388" s="85">
        <v>45192.374999984808</v>
      </c>
      <c r="B6388" s="1">
        <v>9</v>
      </c>
      <c r="C6388" s="1">
        <v>23</v>
      </c>
      <c r="D6388" s="1">
        <v>10</v>
      </c>
      <c r="E6388" s="1" t="str">
        <f t="shared" si="1004"/>
        <v>Summer</v>
      </c>
      <c r="F6388" s="78">
        <v>0.83299999999999996</v>
      </c>
      <c r="G6388" s="79">
        <f t="shared" si="1005"/>
        <v>1.5848354952189367</v>
      </c>
      <c r="J6388" s="78">
        <v>1.0724449999999999</v>
      </c>
      <c r="K6388" s="80">
        <f t="shared" si="1006"/>
        <v>1.0724449999999999</v>
      </c>
      <c r="L6388" s="68" t="str">
        <f t="shared" si="999"/>
        <v>Normal</v>
      </c>
      <c r="N6388" s="67">
        <f t="shared" si="1000"/>
        <v>0</v>
      </c>
      <c r="O6388" s="67">
        <f t="shared" si="1001"/>
        <v>1.0724449999999999</v>
      </c>
      <c r="P6388" s="81">
        <f t="shared" si="1002"/>
        <v>0.51239049521893687</v>
      </c>
      <c r="Q6388" s="81">
        <f t="shared" si="1003"/>
        <v>0.51239049521893687</v>
      </c>
      <c r="S6388" s="1">
        <f t="shared" si="1007"/>
        <v>6</v>
      </c>
      <c r="T6388" s="1" t="str">
        <f t="shared" si="1008"/>
        <v>Off-Peak</v>
      </c>
    </row>
    <row r="6389" spans="1:20" x14ac:dyDescent="0.25">
      <c r="A6389" s="85">
        <v>45192.416666651472</v>
      </c>
      <c r="B6389" s="1">
        <v>9</v>
      </c>
      <c r="C6389" s="1">
        <v>23</v>
      </c>
      <c r="D6389" s="1">
        <v>11</v>
      </c>
      <c r="E6389" s="1" t="str">
        <f t="shared" si="1004"/>
        <v>Summer</v>
      </c>
      <c r="F6389" s="78">
        <v>0.9476</v>
      </c>
      <c r="G6389" s="79">
        <f t="shared" si="1005"/>
        <v>1.8028692860377724</v>
      </c>
      <c r="J6389" s="78">
        <v>0.50007600000000008</v>
      </c>
      <c r="K6389" s="80">
        <f t="shared" si="1006"/>
        <v>0.50007600000000008</v>
      </c>
      <c r="L6389" s="68" t="str">
        <f t="shared" si="999"/>
        <v>Normal</v>
      </c>
      <c r="N6389" s="67">
        <f t="shared" si="1000"/>
        <v>0</v>
      </c>
      <c r="O6389" s="67">
        <f t="shared" si="1001"/>
        <v>0.50007600000000008</v>
      </c>
      <c r="P6389" s="81">
        <f t="shared" si="1002"/>
        <v>1.3027932860377724</v>
      </c>
      <c r="Q6389" s="81">
        <f t="shared" si="1003"/>
        <v>1.3027932860377724</v>
      </c>
      <c r="S6389" s="1">
        <f t="shared" si="1007"/>
        <v>6</v>
      </c>
      <c r="T6389" s="1" t="str">
        <f t="shared" si="1008"/>
        <v>Off-Peak</v>
      </c>
    </row>
    <row r="6390" spans="1:20" x14ac:dyDescent="0.25">
      <c r="A6390" s="85">
        <v>45192.458333318136</v>
      </c>
      <c r="B6390" s="1">
        <v>9</v>
      </c>
      <c r="C6390" s="1">
        <v>23</v>
      </c>
      <c r="D6390" s="1">
        <v>12</v>
      </c>
      <c r="E6390" s="1" t="str">
        <f t="shared" si="1004"/>
        <v>Summer</v>
      </c>
      <c r="F6390" s="78">
        <v>1.0779000000000001</v>
      </c>
      <c r="G6390" s="79">
        <f t="shared" si="1005"/>
        <v>2.0507733256860647</v>
      </c>
      <c r="J6390" s="78">
        <v>0.84217799999999998</v>
      </c>
      <c r="K6390" s="80">
        <f t="shared" si="1006"/>
        <v>0.84217799999999998</v>
      </c>
      <c r="L6390" s="68" t="str">
        <f t="shared" si="999"/>
        <v>Normal</v>
      </c>
      <c r="N6390" s="67">
        <f t="shared" si="1000"/>
        <v>0</v>
      </c>
      <c r="O6390" s="67">
        <f t="shared" si="1001"/>
        <v>0.84217799999999998</v>
      </c>
      <c r="P6390" s="81">
        <f t="shared" si="1002"/>
        <v>1.2085953256860646</v>
      </c>
      <c r="Q6390" s="81">
        <f t="shared" si="1003"/>
        <v>1.2085953256860646</v>
      </c>
      <c r="S6390" s="1">
        <f t="shared" si="1007"/>
        <v>6</v>
      </c>
      <c r="T6390" s="1" t="str">
        <f t="shared" si="1008"/>
        <v>Off-Peak</v>
      </c>
    </row>
    <row r="6391" spans="1:20" x14ac:dyDescent="0.25">
      <c r="A6391" s="85">
        <v>45192.499999984801</v>
      </c>
      <c r="B6391" s="1">
        <v>9</v>
      </c>
      <c r="C6391" s="1">
        <v>23</v>
      </c>
      <c r="D6391" s="1">
        <v>13</v>
      </c>
      <c r="E6391" s="1" t="str">
        <f t="shared" si="1004"/>
        <v>Summer</v>
      </c>
      <c r="F6391" s="78">
        <v>1.2013</v>
      </c>
      <c r="G6391" s="79">
        <f t="shared" si="1005"/>
        <v>2.2855496763583538</v>
      </c>
      <c r="J6391" s="78">
        <v>1.5289699999999999</v>
      </c>
      <c r="K6391" s="80">
        <f t="shared" si="1006"/>
        <v>1.5289699999999999</v>
      </c>
      <c r="L6391" s="68" t="str">
        <f t="shared" si="999"/>
        <v>Normal</v>
      </c>
      <c r="N6391" s="67">
        <f t="shared" si="1000"/>
        <v>0</v>
      </c>
      <c r="O6391" s="67">
        <f t="shared" si="1001"/>
        <v>1.5289699999999999</v>
      </c>
      <c r="P6391" s="81">
        <f t="shared" si="1002"/>
        <v>0.75657967635835388</v>
      </c>
      <c r="Q6391" s="81">
        <f t="shared" si="1003"/>
        <v>0.75657967635835388</v>
      </c>
      <c r="S6391" s="1">
        <f t="shared" si="1007"/>
        <v>6</v>
      </c>
      <c r="T6391" s="1" t="str">
        <f t="shared" si="1008"/>
        <v>Off-Peak</v>
      </c>
    </row>
    <row r="6392" spans="1:20" x14ac:dyDescent="0.25">
      <c r="A6392" s="85">
        <v>45192.541666651465</v>
      </c>
      <c r="B6392" s="1">
        <v>9</v>
      </c>
      <c r="C6392" s="1">
        <v>23</v>
      </c>
      <c r="D6392" s="1">
        <v>14</v>
      </c>
      <c r="E6392" s="1" t="str">
        <f t="shared" si="1004"/>
        <v>Summer</v>
      </c>
      <c r="F6392" s="78">
        <v>1.2994000000000001</v>
      </c>
      <c r="G6392" s="79">
        <f t="shared" si="1005"/>
        <v>2.4721911674519648</v>
      </c>
      <c r="J6392" s="78">
        <v>1.3130310000000001</v>
      </c>
      <c r="K6392" s="80">
        <f t="shared" si="1006"/>
        <v>1.3130310000000001</v>
      </c>
      <c r="L6392" s="68" t="str">
        <f t="shared" si="999"/>
        <v>Normal</v>
      </c>
      <c r="N6392" s="67">
        <f t="shared" si="1000"/>
        <v>0</v>
      </c>
      <c r="O6392" s="67">
        <f t="shared" si="1001"/>
        <v>1.3130310000000001</v>
      </c>
      <c r="P6392" s="81">
        <f t="shared" si="1002"/>
        <v>1.1591601674519647</v>
      </c>
      <c r="Q6392" s="81">
        <f t="shared" si="1003"/>
        <v>1.1591601674519647</v>
      </c>
      <c r="S6392" s="1">
        <f t="shared" si="1007"/>
        <v>6</v>
      </c>
      <c r="T6392" s="1" t="str">
        <f t="shared" si="1008"/>
        <v>Off-Peak</v>
      </c>
    </row>
    <row r="6393" spans="1:20" x14ac:dyDescent="0.25">
      <c r="A6393" s="85">
        <v>45192.583333318129</v>
      </c>
      <c r="B6393" s="1">
        <v>9</v>
      </c>
      <c r="C6393" s="1">
        <v>23</v>
      </c>
      <c r="D6393" s="1">
        <v>15</v>
      </c>
      <c r="E6393" s="1" t="str">
        <f t="shared" si="1004"/>
        <v>Summer</v>
      </c>
      <c r="F6393" s="78">
        <v>1.3773</v>
      </c>
      <c r="G6393" s="79">
        <f t="shared" si="1005"/>
        <v>2.6204008734274207</v>
      </c>
      <c r="J6393" s="78">
        <v>1.3476089999999998</v>
      </c>
      <c r="K6393" s="80">
        <f t="shared" si="1006"/>
        <v>1.3476089999999998</v>
      </c>
      <c r="L6393" s="68" t="str">
        <f t="shared" si="999"/>
        <v>Normal</v>
      </c>
      <c r="N6393" s="67">
        <f t="shared" si="1000"/>
        <v>0</v>
      </c>
      <c r="O6393" s="67">
        <f t="shared" si="1001"/>
        <v>1.3476089999999998</v>
      </c>
      <c r="P6393" s="81">
        <f t="shared" si="1002"/>
        <v>1.2727918734274208</v>
      </c>
      <c r="Q6393" s="81">
        <f t="shared" si="1003"/>
        <v>1.2727918734274208</v>
      </c>
      <c r="S6393" s="1">
        <f t="shared" si="1007"/>
        <v>6</v>
      </c>
      <c r="T6393" s="1" t="str">
        <f t="shared" si="1008"/>
        <v>Off-Peak</v>
      </c>
    </row>
    <row r="6394" spans="1:20" x14ac:dyDescent="0.25">
      <c r="A6394" s="85">
        <v>45192.624999984793</v>
      </c>
      <c r="B6394" s="1">
        <v>9</v>
      </c>
      <c r="C6394" s="1">
        <v>23</v>
      </c>
      <c r="D6394" s="1">
        <v>16</v>
      </c>
      <c r="E6394" s="1" t="str">
        <f t="shared" si="1004"/>
        <v>Summer</v>
      </c>
      <c r="F6394" s="78">
        <v>1.4309000000000001</v>
      </c>
      <c r="G6394" s="79">
        <f t="shared" si="1005"/>
        <v>2.7223782834439096</v>
      </c>
      <c r="J6394" s="78">
        <v>0.41725699999999999</v>
      </c>
      <c r="K6394" s="80">
        <f t="shared" si="1006"/>
        <v>0.41725699999999999</v>
      </c>
      <c r="L6394" s="68" t="str">
        <f t="shared" si="999"/>
        <v>Normal</v>
      </c>
      <c r="N6394" s="67">
        <f t="shared" si="1000"/>
        <v>0</v>
      </c>
      <c r="O6394" s="67">
        <f t="shared" si="1001"/>
        <v>0.41725699999999999</v>
      </c>
      <c r="P6394" s="81">
        <f t="shared" si="1002"/>
        <v>2.3051212834439099</v>
      </c>
      <c r="Q6394" s="81">
        <f t="shared" si="1003"/>
        <v>2.3051212834439099</v>
      </c>
      <c r="S6394" s="1">
        <f t="shared" si="1007"/>
        <v>6</v>
      </c>
      <c r="T6394" s="1" t="str">
        <f t="shared" si="1008"/>
        <v>Off-Peak</v>
      </c>
    </row>
    <row r="6395" spans="1:20" x14ac:dyDescent="0.25">
      <c r="A6395" s="85">
        <v>45192.666666651457</v>
      </c>
      <c r="B6395" s="1">
        <v>9</v>
      </c>
      <c r="C6395" s="1">
        <v>23</v>
      </c>
      <c r="D6395" s="1">
        <v>17</v>
      </c>
      <c r="E6395" s="1" t="str">
        <f t="shared" si="1004"/>
        <v>Summer</v>
      </c>
      <c r="F6395" s="78">
        <v>1.4347000000000001</v>
      </c>
      <c r="G6395" s="79">
        <f t="shared" si="1005"/>
        <v>2.72960802519881</v>
      </c>
      <c r="J6395" s="78">
        <v>0.27391699999999997</v>
      </c>
      <c r="K6395" s="80">
        <f t="shared" si="1006"/>
        <v>0.27391699999999997</v>
      </c>
      <c r="L6395" s="68" t="str">
        <f t="shared" si="999"/>
        <v>Normal</v>
      </c>
      <c r="N6395" s="67">
        <f t="shared" si="1000"/>
        <v>0</v>
      </c>
      <c r="O6395" s="67">
        <f t="shared" si="1001"/>
        <v>0.27391699999999997</v>
      </c>
      <c r="P6395" s="81">
        <f t="shared" si="1002"/>
        <v>2.45569102519881</v>
      </c>
      <c r="Q6395" s="81">
        <f t="shared" si="1003"/>
        <v>2.45569102519881</v>
      </c>
      <c r="S6395" s="1">
        <f t="shared" si="1007"/>
        <v>6</v>
      </c>
      <c r="T6395" s="1" t="str">
        <f t="shared" si="1008"/>
        <v>Off-Peak</v>
      </c>
    </row>
    <row r="6396" spans="1:20" x14ac:dyDescent="0.25">
      <c r="A6396" s="85">
        <v>45192.708333318122</v>
      </c>
      <c r="B6396" s="1">
        <v>9</v>
      </c>
      <c r="C6396" s="1">
        <v>23</v>
      </c>
      <c r="D6396" s="1">
        <v>18</v>
      </c>
      <c r="E6396" s="1" t="str">
        <f t="shared" si="1004"/>
        <v>Summer</v>
      </c>
      <c r="F6396" s="78">
        <v>1.3627</v>
      </c>
      <c r="G6396" s="79">
        <f t="shared" si="1005"/>
        <v>2.5926234445796461</v>
      </c>
      <c r="J6396" s="78">
        <v>5.9760000000000004E-3</v>
      </c>
      <c r="K6396" s="80">
        <f t="shared" si="1006"/>
        <v>5.9760000000000004E-3</v>
      </c>
      <c r="L6396" s="68" t="str">
        <f t="shared" si="999"/>
        <v>Normal</v>
      </c>
      <c r="N6396" s="67">
        <f t="shared" si="1000"/>
        <v>0</v>
      </c>
      <c r="O6396" s="67">
        <f t="shared" si="1001"/>
        <v>5.9760000000000004E-3</v>
      </c>
      <c r="P6396" s="81">
        <f t="shared" si="1002"/>
        <v>2.5866474445796461</v>
      </c>
      <c r="Q6396" s="81">
        <f t="shared" si="1003"/>
        <v>2.5866474445796461</v>
      </c>
      <c r="S6396" s="1">
        <f t="shared" si="1007"/>
        <v>6</v>
      </c>
      <c r="T6396" s="1" t="str">
        <f t="shared" si="1008"/>
        <v>Off-Peak</v>
      </c>
    </row>
    <row r="6397" spans="1:20" x14ac:dyDescent="0.25">
      <c r="A6397" s="85">
        <v>45192.749999984786</v>
      </c>
      <c r="B6397" s="1">
        <v>9</v>
      </c>
      <c r="C6397" s="1">
        <v>23</v>
      </c>
      <c r="D6397" s="1">
        <v>19</v>
      </c>
      <c r="E6397" s="1" t="str">
        <f t="shared" si="1004"/>
        <v>Summer</v>
      </c>
      <c r="F6397" s="78">
        <v>1.2417</v>
      </c>
      <c r="G6397" s="79">
        <f t="shared" si="1005"/>
        <v>2.3624132465946626</v>
      </c>
      <c r="J6397" s="78">
        <v>0</v>
      </c>
      <c r="K6397" s="80">
        <f t="shared" si="1006"/>
        <v>0</v>
      </c>
      <c r="L6397" s="68" t="str">
        <f t="shared" si="999"/>
        <v>Normal</v>
      </c>
      <c r="N6397" s="67">
        <f t="shared" si="1000"/>
        <v>0</v>
      </c>
      <c r="O6397" s="67">
        <f t="shared" si="1001"/>
        <v>0</v>
      </c>
      <c r="P6397" s="81">
        <f t="shared" si="1002"/>
        <v>2.3624132465946626</v>
      </c>
      <c r="Q6397" s="81">
        <f t="shared" si="1003"/>
        <v>2.3624132465946626</v>
      </c>
      <c r="S6397" s="1">
        <f t="shared" si="1007"/>
        <v>6</v>
      </c>
      <c r="T6397" s="1" t="str">
        <f t="shared" si="1008"/>
        <v>Off-Peak</v>
      </c>
    </row>
    <row r="6398" spans="1:20" x14ac:dyDescent="0.25">
      <c r="A6398" s="85">
        <v>45192.79166665145</v>
      </c>
      <c r="B6398" s="1">
        <v>9</v>
      </c>
      <c r="C6398" s="1">
        <v>23</v>
      </c>
      <c r="D6398" s="1">
        <v>20</v>
      </c>
      <c r="E6398" s="1" t="str">
        <f t="shared" si="1004"/>
        <v>Summer</v>
      </c>
      <c r="F6398" s="78">
        <v>1.1894</v>
      </c>
      <c r="G6398" s="79">
        <f t="shared" si="1005"/>
        <v>2.2629091692837977</v>
      </c>
      <c r="J6398" s="78">
        <v>0</v>
      </c>
      <c r="K6398" s="80">
        <f t="shared" si="1006"/>
        <v>0</v>
      </c>
      <c r="L6398" s="68" t="str">
        <f t="shared" si="999"/>
        <v>Normal</v>
      </c>
      <c r="N6398" s="67">
        <f t="shared" si="1000"/>
        <v>0</v>
      </c>
      <c r="O6398" s="67">
        <f t="shared" si="1001"/>
        <v>0</v>
      </c>
      <c r="P6398" s="81">
        <f t="shared" si="1002"/>
        <v>2.2629091692837977</v>
      </c>
      <c r="Q6398" s="81">
        <f t="shared" si="1003"/>
        <v>2.2629091692837977</v>
      </c>
      <c r="S6398" s="1">
        <f t="shared" si="1007"/>
        <v>6</v>
      </c>
      <c r="T6398" s="1" t="str">
        <f t="shared" si="1008"/>
        <v>Off-Peak</v>
      </c>
    </row>
    <row r="6399" spans="1:20" x14ac:dyDescent="0.25">
      <c r="A6399" s="85">
        <v>45192.833333318114</v>
      </c>
      <c r="B6399" s="1">
        <v>9</v>
      </c>
      <c r="C6399" s="1">
        <v>23</v>
      </c>
      <c r="D6399" s="1">
        <v>21</v>
      </c>
      <c r="E6399" s="1" t="str">
        <f t="shared" si="1004"/>
        <v>Summer</v>
      </c>
      <c r="F6399" s="78">
        <v>1.137</v>
      </c>
      <c r="G6399" s="79">
        <f t="shared" si="1005"/>
        <v>2.1632148356109617</v>
      </c>
      <c r="J6399" s="78">
        <v>0</v>
      </c>
      <c r="K6399" s="80">
        <f t="shared" si="1006"/>
        <v>0</v>
      </c>
      <c r="L6399" s="68" t="str">
        <f t="shared" si="999"/>
        <v>Normal</v>
      </c>
      <c r="N6399" s="67">
        <f t="shared" si="1000"/>
        <v>0</v>
      </c>
      <c r="O6399" s="67">
        <f t="shared" si="1001"/>
        <v>0</v>
      </c>
      <c r="P6399" s="81">
        <f t="shared" si="1002"/>
        <v>2.1632148356109617</v>
      </c>
      <c r="Q6399" s="81">
        <f t="shared" si="1003"/>
        <v>2.1632148356109617</v>
      </c>
      <c r="S6399" s="1">
        <f t="shared" si="1007"/>
        <v>6</v>
      </c>
      <c r="T6399" s="1" t="str">
        <f t="shared" si="1008"/>
        <v>Off-Peak</v>
      </c>
    </row>
    <row r="6400" spans="1:20" x14ac:dyDescent="0.25">
      <c r="A6400" s="85">
        <v>45192.874999984779</v>
      </c>
      <c r="B6400" s="1">
        <v>9</v>
      </c>
      <c r="C6400" s="1">
        <v>23</v>
      </c>
      <c r="D6400" s="1">
        <v>22</v>
      </c>
      <c r="E6400" s="1" t="str">
        <f t="shared" si="1004"/>
        <v>Summer</v>
      </c>
      <c r="F6400" s="78">
        <v>1.0685</v>
      </c>
      <c r="G6400" s="79">
        <f t="shared" si="1005"/>
        <v>2.0328892276607853</v>
      </c>
      <c r="J6400" s="78">
        <v>0</v>
      </c>
      <c r="K6400" s="80">
        <f t="shared" si="1006"/>
        <v>0</v>
      </c>
      <c r="L6400" s="68" t="str">
        <f t="shared" si="999"/>
        <v>Normal</v>
      </c>
      <c r="N6400" s="67">
        <f t="shared" si="1000"/>
        <v>0</v>
      </c>
      <c r="O6400" s="67">
        <f t="shared" si="1001"/>
        <v>0</v>
      </c>
      <c r="P6400" s="81">
        <f t="shared" si="1002"/>
        <v>2.0328892276607853</v>
      </c>
      <c r="Q6400" s="81">
        <f t="shared" si="1003"/>
        <v>2.0328892276607853</v>
      </c>
      <c r="S6400" s="1">
        <f t="shared" si="1007"/>
        <v>6</v>
      </c>
      <c r="T6400" s="1" t="str">
        <f t="shared" si="1008"/>
        <v>Off-Peak</v>
      </c>
    </row>
    <row r="6401" spans="1:20" x14ac:dyDescent="0.25">
      <c r="A6401" s="85">
        <v>45192.916666651443</v>
      </c>
      <c r="B6401" s="1">
        <v>9</v>
      </c>
      <c r="C6401" s="1">
        <v>23</v>
      </c>
      <c r="D6401" s="1">
        <v>23</v>
      </c>
      <c r="E6401" s="1" t="str">
        <f t="shared" si="1004"/>
        <v>Summer</v>
      </c>
      <c r="F6401" s="78">
        <v>0.97929999999999995</v>
      </c>
      <c r="G6401" s="79">
        <f t="shared" si="1005"/>
        <v>1.8631805527825986</v>
      </c>
      <c r="J6401" s="78">
        <v>0</v>
      </c>
      <c r="K6401" s="80">
        <f t="shared" si="1006"/>
        <v>0</v>
      </c>
      <c r="L6401" s="68" t="str">
        <f t="shared" si="999"/>
        <v>Normal</v>
      </c>
      <c r="N6401" s="67">
        <f t="shared" si="1000"/>
        <v>0</v>
      </c>
      <c r="O6401" s="67">
        <f t="shared" si="1001"/>
        <v>0</v>
      </c>
      <c r="P6401" s="81">
        <f t="shared" si="1002"/>
        <v>1.8631805527825986</v>
      </c>
      <c r="Q6401" s="81">
        <f t="shared" si="1003"/>
        <v>1.8631805527825986</v>
      </c>
      <c r="S6401" s="1">
        <f t="shared" si="1007"/>
        <v>6</v>
      </c>
      <c r="T6401" s="1" t="str">
        <f t="shared" si="1008"/>
        <v>Off-Peak</v>
      </c>
    </row>
    <row r="6402" spans="1:20" x14ac:dyDescent="0.25">
      <c r="A6402" s="85">
        <v>45192.958333318107</v>
      </c>
      <c r="B6402" s="1">
        <v>9</v>
      </c>
      <c r="C6402" s="1">
        <v>24</v>
      </c>
      <c r="D6402" s="1">
        <v>0</v>
      </c>
      <c r="E6402" s="1" t="str">
        <f t="shared" si="1004"/>
        <v>Summer</v>
      </c>
      <c r="F6402" s="78">
        <v>0.875</v>
      </c>
      <c r="G6402" s="79">
        <f t="shared" si="1005"/>
        <v>1.6647431672467823</v>
      </c>
      <c r="J6402" s="78">
        <v>0</v>
      </c>
      <c r="K6402" s="80">
        <f t="shared" si="1006"/>
        <v>0</v>
      </c>
      <c r="L6402" s="68" t="str">
        <f t="shared" si="999"/>
        <v>Normal</v>
      </c>
      <c r="N6402" s="67">
        <f t="shared" si="1000"/>
        <v>0</v>
      </c>
      <c r="O6402" s="67">
        <f t="shared" si="1001"/>
        <v>0</v>
      </c>
      <c r="P6402" s="81">
        <f t="shared" si="1002"/>
        <v>1.6647431672467823</v>
      </c>
      <c r="Q6402" s="81">
        <f t="shared" si="1003"/>
        <v>1.6647431672467823</v>
      </c>
      <c r="S6402" s="1">
        <f t="shared" si="1007"/>
        <v>6</v>
      </c>
      <c r="T6402" s="1" t="str">
        <f t="shared" si="1008"/>
        <v>Off-Peak</v>
      </c>
    </row>
    <row r="6403" spans="1:20" x14ac:dyDescent="0.25">
      <c r="A6403" s="85">
        <v>45192.999999984771</v>
      </c>
      <c r="B6403" s="1">
        <v>9</v>
      </c>
      <c r="C6403" s="1">
        <v>24</v>
      </c>
      <c r="D6403" s="1">
        <v>1</v>
      </c>
      <c r="E6403" s="1" t="str">
        <f t="shared" si="1004"/>
        <v>Summer</v>
      </c>
      <c r="F6403" s="78">
        <v>0.77539999999999998</v>
      </c>
      <c r="G6403" s="79">
        <f t="shared" si="1005"/>
        <v>1.4752478307236057</v>
      </c>
      <c r="J6403" s="78">
        <v>0</v>
      </c>
      <c r="K6403" s="80">
        <f t="shared" si="1006"/>
        <v>0</v>
      </c>
      <c r="L6403" s="68" t="str">
        <f t="shared" si="999"/>
        <v>Normal</v>
      </c>
      <c r="N6403" s="67">
        <f t="shared" si="1000"/>
        <v>0</v>
      </c>
      <c r="O6403" s="67">
        <f t="shared" si="1001"/>
        <v>0</v>
      </c>
      <c r="P6403" s="81">
        <f t="shared" si="1002"/>
        <v>1.4752478307236057</v>
      </c>
      <c r="Q6403" s="81">
        <f t="shared" si="1003"/>
        <v>1.4752478307236057</v>
      </c>
      <c r="S6403" s="1">
        <f t="shared" si="1007"/>
        <v>7</v>
      </c>
      <c r="T6403" s="1" t="str">
        <f t="shared" si="1008"/>
        <v>Off-Peak</v>
      </c>
    </row>
    <row r="6404" spans="1:20" x14ac:dyDescent="0.25">
      <c r="A6404" s="85">
        <v>45193.041666651436</v>
      </c>
      <c r="B6404" s="1">
        <v>9</v>
      </c>
      <c r="C6404" s="1">
        <v>24</v>
      </c>
      <c r="D6404" s="1">
        <v>2</v>
      </c>
      <c r="E6404" s="1" t="str">
        <f t="shared" si="1004"/>
        <v>Summer</v>
      </c>
      <c r="F6404" s="78">
        <v>0.70099999999999996</v>
      </c>
      <c r="G6404" s="79">
        <f t="shared" si="1005"/>
        <v>1.3336970974171365</v>
      </c>
      <c r="J6404" s="78">
        <v>0</v>
      </c>
      <c r="K6404" s="80">
        <f t="shared" si="1006"/>
        <v>0</v>
      </c>
      <c r="L6404" s="68" t="str">
        <f t="shared" si="999"/>
        <v>Normal</v>
      </c>
      <c r="N6404" s="67">
        <f t="shared" si="1000"/>
        <v>0</v>
      </c>
      <c r="O6404" s="67">
        <f t="shared" si="1001"/>
        <v>0</v>
      </c>
      <c r="P6404" s="81">
        <f t="shared" si="1002"/>
        <v>1.3336970974171365</v>
      </c>
      <c r="Q6404" s="81">
        <f t="shared" si="1003"/>
        <v>1.3336970974171365</v>
      </c>
      <c r="S6404" s="1">
        <f t="shared" si="1007"/>
        <v>7</v>
      </c>
      <c r="T6404" s="1" t="str">
        <f t="shared" si="1008"/>
        <v>Off-Peak</v>
      </c>
    </row>
    <row r="6405" spans="1:20" x14ac:dyDescent="0.25">
      <c r="A6405" s="85">
        <v>45193.0833333181</v>
      </c>
      <c r="B6405" s="1">
        <v>9</v>
      </c>
      <c r="C6405" s="1">
        <v>24</v>
      </c>
      <c r="D6405" s="1">
        <v>3</v>
      </c>
      <c r="E6405" s="1" t="str">
        <f t="shared" si="1004"/>
        <v>Summer</v>
      </c>
      <c r="F6405" s="78">
        <v>0.64480000000000004</v>
      </c>
      <c r="G6405" s="79">
        <f t="shared" si="1005"/>
        <v>1.2267730219894004</v>
      </c>
      <c r="J6405" s="78">
        <v>0</v>
      </c>
      <c r="K6405" s="80">
        <f t="shared" si="1006"/>
        <v>0</v>
      </c>
      <c r="L6405" s="68" t="str">
        <f t="shared" si="999"/>
        <v>Normal</v>
      </c>
      <c r="N6405" s="67">
        <f t="shared" si="1000"/>
        <v>0</v>
      </c>
      <c r="O6405" s="67">
        <f t="shared" si="1001"/>
        <v>0</v>
      </c>
      <c r="P6405" s="81">
        <f t="shared" si="1002"/>
        <v>1.2267730219894004</v>
      </c>
      <c r="Q6405" s="81">
        <f t="shared" si="1003"/>
        <v>1.2267730219894004</v>
      </c>
      <c r="S6405" s="1">
        <f t="shared" si="1007"/>
        <v>7</v>
      </c>
      <c r="T6405" s="1" t="str">
        <f t="shared" si="1008"/>
        <v>Off-Peak</v>
      </c>
    </row>
    <row r="6406" spans="1:20" x14ac:dyDescent="0.25">
      <c r="A6406" s="85">
        <v>45193.124999984764</v>
      </c>
      <c r="B6406" s="1">
        <v>9</v>
      </c>
      <c r="C6406" s="1">
        <v>24</v>
      </c>
      <c r="D6406" s="1">
        <v>4</v>
      </c>
      <c r="E6406" s="1" t="str">
        <f t="shared" si="1004"/>
        <v>Summer</v>
      </c>
      <c r="F6406" s="78">
        <v>0.60809999999999997</v>
      </c>
      <c r="G6406" s="79">
        <f t="shared" si="1005"/>
        <v>1.1569489371460209</v>
      </c>
      <c r="J6406" s="78">
        <v>0</v>
      </c>
      <c r="K6406" s="80">
        <f t="shared" si="1006"/>
        <v>0</v>
      </c>
      <c r="L6406" s="68" t="str">
        <f t="shared" si="999"/>
        <v>Normal</v>
      </c>
      <c r="N6406" s="67">
        <f t="shared" si="1000"/>
        <v>0</v>
      </c>
      <c r="O6406" s="67">
        <f t="shared" si="1001"/>
        <v>0</v>
      </c>
      <c r="P6406" s="81">
        <f t="shared" si="1002"/>
        <v>1.1569489371460209</v>
      </c>
      <c r="Q6406" s="81">
        <f t="shared" si="1003"/>
        <v>1.1569489371460209</v>
      </c>
      <c r="S6406" s="1">
        <f t="shared" si="1007"/>
        <v>7</v>
      </c>
      <c r="T6406" s="1" t="str">
        <f t="shared" si="1008"/>
        <v>Off-Peak</v>
      </c>
    </row>
    <row r="6407" spans="1:20" x14ac:dyDescent="0.25">
      <c r="A6407" s="85">
        <v>45193.166666651428</v>
      </c>
      <c r="B6407" s="1">
        <v>9</v>
      </c>
      <c r="C6407" s="1">
        <v>24</v>
      </c>
      <c r="D6407" s="1">
        <v>5</v>
      </c>
      <c r="E6407" s="1" t="str">
        <f t="shared" si="1004"/>
        <v>Summer</v>
      </c>
      <c r="F6407" s="78">
        <v>0.58520000000000005</v>
      </c>
      <c r="G6407" s="79">
        <f t="shared" si="1005"/>
        <v>1.1133802302546481</v>
      </c>
      <c r="J6407" s="78">
        <v>0</v>
      </c>
      <c r="K6407" s="80">
        <f t="shared" si="1006"/>
        <v>0</v>
      </c>
      <c r="L6407" s="68" t="str">
        <f t="shared" si="999"/>
        <v>Normal</v>
      </c>
      <c r="N6407" s="67">
        <f t="shared" si="1000"/>
        <v>0</v>
      </c>
      <c r="O6407" s="67">
        <f t="shared" si="1001"/>
        <v>0</v>
      </c>
      <c r="P6407" s="81">
        <f t="shared" si="1002"/>
        <v>1.1133802302546481</v>
      </c>
      <c r="Q6407" s="81">
        <f t="shared" si="1003"/>
        <v>1.1133802302546481</v>
      </c>
      <c r="S6407" s="1">
        <f t="shared" si="1007"/>
        <v>7</v>
      </c>
      <c r="T6407" s="1" t="str">
        <f t="shared" si="1008"/>
        <v>Off-Peak</v>
      </c>
    </row>
    <row r="6408" spans="1:20" x14ac:dyDescent="0.25">
      <c r="A6408" s="85">
        <v>45193.208333318093</v>
      </c>
      <c r="B6408" s="1">
        <v>9</v>
      </c>
      <c r="C6408" s="1">
        <v>24</v>
      </c>
      <c r="D6408" s="1">
        <v>6</v>
      </c>
      <c r="E6408" s="1" t="str">
        <f t="shared" si="1004"/>
        <v>Summer</v>
      </c>
      <c r="F6408" s="78">
        <v>0.57679999999999998</v>
      </c>
      <c r="G6408" s="79">
        <f t="shared" si="1005"/>
        <v>1.0973986958490789</v>
      </c>
      <c r="J6408" s="78">
        <v>0</v>
      </c>
      <c r="K6408" s="80">
        <f t="shared" si="1006"/>
        <v>0</v>
      </c>
      <c r="L6408" s="68" t="str">
        <f t="shared" si="999"/>
        <v>Normal</v>
      </c>
      <c r="N6408" s="67">
        <f t="shared" si="1000"/>
        <v>0</v>
      </c>
      <c r="O6408" s="67">
        <f t="shared" si="1001"/>
        <v>0</v>
      </c>
      <c r="P6408" s="81">
        <f t="shared" si="1002"/>
        <v>1.0973986958490789</v>
      </c>
      <c r="Q6408" s="81">
        <f t="shared" si="1003"/>
        <v>1.0973986958490789</v>
      </c>
      <c r="S6408" s="1">
        <f t="shared" si="1007"/>
        <v>7</v>
      </c>
      <c r="T6408" s="1" t="str">
        <f t="shared" si="1008"/>
        <v>Off-Peak</v>
      </c>
    </row>
    <row r="6409" spans="1:20" x14ac:dyDescent="0.25">
      <c r="A6409" s="85">
        <v>45193.249999984757</v>
      </c>
      <c r="B6409" s="1">
        <v>9</v>
      </c>
      <c r="C6409" s="1">
        <v>24</v>
      </c>
      <c r="D6409" s="1">
        <v>7</v>
      </c>
      <c r="E6409" s="1" t="str">
        <f t="shared" si="1004"/>
        <v>Summer</v>
      </c>
      <c r="F6409" s="78">
        <v>0.58450000000000002</v>
      </c>
      <c r="G6409" s="79">
        <f t="shared" si="1005"/>
        <v>1.1120484357208507</v>
      </c>
      <c r="J6409" s="78">
        <v>0.141815</v>
      </c>
      <c r="K6409" s="80">
        <f t="shared" si="1006"/>
        <v>0.141815</v>
      </c>
      <c r="L6409" s="68" t="str">
        <f t="shared" si="999"/>
        <v>Normal</v>
      </c>
      <c r="N6409" s="67">
        <f t="shared" si="1000"/>
        <v>0</v>
      </c>
      <c r="O6409" s="67">
        <f t="shared" si="1001"/>
        <v>0.141815</v>
      </c>
      <c r="P6409" s="81">
        <f t="shared" si="1002"/>
        <v>0.97023343572085063</v>
      </c>
      <c r="Q6409" s="81">
        <f t="shared" si="1003"/>
        <v>0.97023343572085063</v>
      </c>
      <c r="S6409" s="1">
        <f t="shared" si="1007"/>
        <v>7</v>
      </c>
      <c r="T6409" s="1" t="str">
        <f t="shared" si="1008"/>
        <v>Off-Peak</v>
      </c>
    </row>
    <row r="6410" spans="1:20" x14ac:dyDescent="0.25">
      <c r="A6410" s="85">
        <v>45193.291666651421</v>
      </c>
      <c r="B6410" s="1">
        <v>9</v>
      </c>
      <c r="C6410" s="1">
        <v>24</v>
      </c>
      <c r="D6410" s="1">
        <v>8</v>
      </c>
      <c r="E6410" s="1" t="str">
        <f t="shared" si="1004"/>
        <v>Summer</v>
      </c>
      <c r="F6410" s="78">
        <v>0.6169</v>
      </c>
      <c r="G6410" s="79">
        <f t="shared" si="1005"/>
        <v>1.1736914969994743</v>
      </c>
      <c r="J6410" s="78">
        <v>0.33778800000000003</v>
      </c>
      <c r="K6410" s="80">
        <f t="shared" si="1006"/>
        <v>0.33778800000000003</v>
      </c>
      <c r="L6410" s="68" t="str">
        <f t="shared" si="999"/>
        <v>Normal</v>
      </c>
      <c r="N6410" s="67">
        <f t="shared" si="1000"/>
        <v>0</v>
      </c>
      <c r="O6410" s="67">
        <f t="shared" si="1001"/>
        <v>0.33778800000000003</v>
      </c>
      <c r="P6410" s="81">
        <f t="shared" si="1002"/>
        <v>0.8359034969994743</v>
      </c>
      <c r="Q6410" s="81">
        <f t="shared" si="1003"/>
        <v>0.8359034969994743</v>
      </c>
      <c r="S6410" s="1">
        <f t="shared" si="1007"/>
        <v>7</v>
      </c>
      <c r="T6410" s="1" t="str">
        <f t="shared" si="1008"/>
        <v>Off-Peak</v>
      </c>
    </row>
    <row r="6411" spans="1:20" x14ac:dyDescent="0.25">
      <c r="A6411" s="85">
        <v>45193.333333318085</v>
      </c>
      <c r="B6411" s="1">
        <v>9</v>
      </c>
      <c r="C6411" s="1">
        <v>24</v>
      </c>
      <c r="D6411" s="1">
        <v>9</v>
      </c>
      <c r="E6411" s="1" t="str">
        <f t="shared" si="1004"/>
        <v>Summer</v>
      </c>
      <c r="F6411" s="78">
        <v>0.67549999999999999</v>
      </c>
      <c r="G6411" s="79">
        <f t="shared" si="1005"/>
        <v>1.2851817251145159</v>
      </c>
      <c r="J6411" s="78">
        <v>0.99561300000000008</v>
      </c>
      <c r="K6411" s="80">
        <f t="shared" si="1006"/>
        <v>0.99561300000000008</v>
      </c>
      <c r="L6411" s="68" t="str">
        <f t="shared" si="999"/>
        <v>Normal</v>
      </c>
      <c r="N6411" s="67">
        <f t="shared" si="1000"/>
        <v>0</v>
      </c>
      <c r="O6411" s="67">
        <f t="shared" si="1001"/>
        <v>0.99561300000000008</v>
      </c>
      <c r="P6411" s="81">
        <f t="shared" si="1002"/>
        <v>0.28956872511451581</v>
      </c>
      <c r="Q6411" s="81">
        <f t="shared" si="1003"/>
        <v>0.28956872511451581</v>
      </c>
      <c r="S6411" s="1">
        <f t="shared" si="1007"/>
        <v>7</v>
      </c>
      <c r="T6411" s="1" t="str">
        <f t="shared" si="1008"/>
        <v>Off-Peak</v>
      </c>
    </row>
    <row r="6412" spans="1:20" x14ac:dyDescent="0.25">
      <c r="A6412" s="85">
        <v>45193.37499998475</v>
      </c>
      <c r="B6412" s="1">
        <v>9</v>
      </c>
      <c r="C6412" s="1">
        <v>24</v>
      </c>
      <c r="D6412" s="1">
        <v>10</v>
      </c>
      <c r="E6412" s="1" t="str">
        <f t="shared" si="1004"/>
        <v>Summer</v>
      </c>
      <c r="F6412" s="78">
        <v>0.73599999999999999</v>
      </c>
      <c r="G6412" s="79">
        <f t="shared" si="1005"/>
        <v>1.4002868241070077</v>
      </c>
      <c r="J6412" s="78">
        <v>0.96149300000000004</v>
      </c>
      <c r="K6412" s="80">
        <f t="shared" si="1006"/>
        <v>0.96149300000000004</v>
      </c>
      <c r="L6412" s="68" t="str">
        <f t="shared" si="999"/>
        <v>Normal</v>
      </c>
      <c r="N6412" s="67">
        <f t="shared" si="1000"/>
        <v>0</v>
      </c>
      <c r="O6412" s="67">
        <f t="shared" si="1001"/>
        <v>0.96149300000000004</v>
      </c>
      <c r="P6412" s="81">
        <f t="shared" si="1002"/>
        <v>0.43879382410700762</v>
      </c>
      <c r="Q6412" s="81">
        <f t="shared" si="1003"/>
        <v>0.43879382410700762</v>
      </c>
      <c r="S6412" s="1">
        <f t="shared" si="1007"/>
        <v>7</v>
      </c>
      <c r="T6412" s="1" t="str">
        <f t="shared" si="1008"/>
        <v>Off-Peak</v>
      </c>
    </row>
    <row r="6413" spans="1:20" x14ac:dyDescent="0.25">
      <c r="A6413" s="85">
        <v>45193.416666651414</v>
      </c>
      <c r="B6413" s="1">
        <v>9</v>
      </c>
      <c r="C6413" s="1">
        <v>24</v>
      </c>
      <c r="D6413" s="1">
        <v>11</v>
      </c>
      <c r="E6413" s="1" t="str">
        <f t="shared" si="1004"/>
        <v>Summer</v>
      </c>
      <c r="F6413" s="78">
        <v>0.79800000000000004</v>
      </c>
      <c r="G6413" s="79">
        <f t="shared" si="1005"/>
        <v>1.5182457685290656</v>
      </c>
      <c r="J6413" s="78">
        <v>0.97780800000000001</v>
      </c>
      <c r="K6413" s="80">
        <f t="shared" si="1006"/>
        <v>0.97780800000000001</v>
      </c>
      <c r="L6413" s="68" t="str">
        <f t="shared" si="999"/>
        <v>Normal</v>
      </c>
      <c r="N6413" s="67">
        <f t="shared" si="1000"/>
        <v>0</v>
      </c>
      <c r="O6413" s="67">
        <f t="shared" si="1001"/>
        <v>0.97780800000000001</v>
      </c>
      <c r="P6413" s="81">
        <f t="shared" si="1002"/>
        <v>0.54043776852906555</v>
      </c>
      <c r="Q6413" s="81">
        <f t="shared" si="1003"/>
        <v>0.54043776852906555</v>
      </c>
      <c r="S6413" s="1">
        <f t="shared" si="1007"/>
        <v>7</v>
      </c>
      <c r="T6413" s="1" t="str">
        <f t="shared" si="1008"/>
        <v>Off-Peak</v>
      </c>
    </row>
    <row r="6414" spans="1:20" x14ac:dyDescent="0.25">
      <c r="A6414" s="85">
        <v>45193.458333318078</v>
      </c>
      <c r="B6414" s="1">
        <v>9</v>
      </c>
      <c r="C6414" s="1">
        <v>24</v>
      </c>
      <c r="D6414" s="1">
        <v>12</v>
      </c>
      <c r="E6414" s="1" t="str">
        <f t="shared" si="1004"/>
        <v>Summer</v>
      </c>
      <c r="F6414" s="78">
        <v>0.88400000000000001</v>
      </c>
      <c r="G6414" s="79">
        <f t="shared" si="1005"/>
        <v>1.6818662398241779</v>
      </c>
      <c r="J6414" s="78">
        <v>1.195333</v>
      </c>
      <c r="K6414" s="80">
        <f t="shared" si="1006"/>
        <v>1.195333</v>
      </c>
      <c r="L6414" s="68" t="str">
        <f t="shared" si="999"/>
        <v>Normal</v>
      </c>
      <c r="N6414" s="67">
        <f t="shared" si="1000"/>
        <v>0</v>
      </c>
      <c r="O6414" s="67">
        <f t="shared" si="1001"/>
        <v>1.195333</v>
      </c>
      <c r="P6414" s="81">
        <f t="shared" si="1002"/>
        <v>0.48653323982417795</v>
      </c>
      <c r="Q6414" s="81">
        <f t="shared" si="1003"/>
        <v>0.48653323982417795</v>
      </c>
      <c r="S6414" s="1">
        <f t="shared" si="1007"/>
        <v>7</v>
      </c>
      <c r="T6414" s="1" t="str">
        <f t="shared" si="1008"/>
        <v>Off-Peak</v>
      </c>
    </row>
    <row r="6415" spans="1:20" x14ac:dyDescent="0.25">
      <c r="A6415" s="85">
        <v>45193.499999984742</v>
      </c>
      <c r="B6415" s="1">
        <v>9</v>
      </c>
      <c r="C6415" s="1">
        <v>24</v>
      </c>
      <c r="D6415" s="1">
        <v>13</v>
      </c>
      <c r="E6415" s="1" t="str">
        <f t="shared" si="1004"/>
        <v>Summer</v>
      </c>
      <c r="F6415" s="78">
        <v>0.98939999999999995</v>
      </c>
      <c r="G6415" s="79">
        <f t="shared" si="1005"/>
        <v>1.8823964453416759</v>
      </c>
      <c r="J6415" s="78">
        <v>1.6345350000000001</v>
      </c>
      <c r="K6415" s="80">
        <f t="shared" si="1006"/>
        <v>1.6345350000000001</v>
      </c>
      <c r="L6415" s="68" t="str">
        <f t="shared" si="999"/>
        <v>Normal</v>
      </c>
      <c r="N6415" s="67">
        <f t="shared" si="1000"/>
        <v>0</v>
      </c>
      <c r="O6415" s="67">
        <f t="shared" si="1001"/>
        <v>1.6345350000000001</v>
      </c>
      <c r="P6415" s="81">
        <f t="shared" si="1002"/>
        <v>0.24786144534167587</v>
      </c>
      <c r="Q6415" s="81">
        <f t="shared" si="1003"/>
        <v>0.24786144534167587</v>
      </c>
      <c r="S6415" s="1">
        <f t="shared" si="1007"/>
        <v>7</v>
      </c>
      <c r="T6415" s="1" t="str">
        <f t="shared" si="1008"/>
        <v>Off-Peak</v>
      </c>
    </row>
    <row r="6416" spans="1:20" x14ac:dyDescent="0.25">
      <c r="A6416" s="85">
        <v>45193.541666651407</v>
      </c>
      <c r="B6416" s="1">
        <v>9</v>
      </c>
      <c r="C6416" s="1">
        <v>24</v>
      </c>
      <c r="D6416" s="1">
        <v>14</v>
      </c>
      <c r="E6416" s="1" t="str">
        <f t="shared" si="1004"/>
        <v>Summer</v>
      </c>
      <c r="F6416" s="78">
        <v>1.0765</v>
      </c>
      <c r="G6416" s="79">
        <f t="shared" si="1005"/>
        <v>2.04810973661847</v>
      </c>
      <c r="J6416" s="78">
        <v>1.0297879999999999</v>
      </c>
      <c r="K6416" s="80">
        <f t="shared" si="1006"/>
        <v>1.0297879999999999</v>
      </c>
      <c r="L6416" s="68" t="str">
        <f t="shared" si="999"/>
        <v>Normal</v>
      </c>
      <c r="N6416" s="67">
        <f t="shared" si="1000"/>
        <v>0</v>
      </c>
      <c r="O6416" s="67">
        <f t="shared" si="1001"/>
        <v>1.0297879999999999</v>
      </c>
      <c r="P6416" s="81">
        <f t="shared" si="1002"/>
        <v>1.01832173661847</v>
      </c>
      <c r="Q6416" s="81">
        <f t="shared" si="1003"/>
        <v>1.01832173661847</v>
      </c>
      <c r="S6416" s="1">
        <f t="shared" si="1007"/>
        <v>7</v>
      </c>
      <c r="T6416" s="1" t="str">
        <f t="shared" si="1008"/>
        <v>Off-Peak</v>
      </c>
    </row>
    <row r="6417" spans="1:20" x14ac:dyDescent="0.25">
      <c r="A6417" s="85">
        <v>45193.583333318071</v>
      </c>
      <c r="B6417" s="1">
        <v>9</v>
      </c>
      <c r="C6417" s="1">
        <v>24</v>
      </c>
      <c r="D6417" s="1">
        <v>15</v>
      </c>
      <c r="E6417" s="1" t="str">
        <f t="shared" si="1004"/>
        <v>Summer</v>
      </c>
      <c r="F6417" s="78">
        <v>1.1335</v>
      </c>
      <c r="G6417" s="79">
        <f t="shared" si="1005"/>
        <v>2.1565558629419743</v>
      </c>
      <c r="J6417" s="78">
        <v>0.660995</v>
      </c>
      <c r="K6417" s="80">
        <f t="shared" si="1006"/>
        <v>0.660995</v>
      </c>
      <c r="L6417" s="68" t="str">
        <f t="shared" si="999"/>
        <v>Normal</v>
      </c>
      <c r="N6417" s="67">
        <f t="shared" si="1000"/>
        <v>0</v>
      </c>
      <c r="O6417" s="67">
        <f t="shared" si="1001"/>
        <v>0.660995</v>
      </c>
      <c r="P6417" s="81">
        <f t="shared" si="1002"/>
        <v>1.4955608629419743</v>
      </c>
      <c r="Q6417" s="81">
        <f t="shared" si="1003"/>
        <v>1.4955608629419743</v>
      </c>
      <c r="S6417" s="1">
        <f t="shared" si="1007"/>
        <v>7</v>
      </c>
      <c r="T6417" s="1" t="str">
        <f t="shared" si="1008"/>
        <v>Off-Peak</v>
      </c>
    </row>
    <row r="6418" spans="1:20" x14ac:dyDescent="0.25">
      <c r="A6418" s="85">
        <v>45193.624999984735</v>
      </c>
      <c r="B6418" s="1">
        <v>9</v>
      </c>
      <c r="C6418" s="1">
        <v>24</v>
      </c>
      <c r="D6418" s="1">
        <v>16</v>
      </c>
      <c r="E6418" s="1" t="str">
        <f t="shared" si="1004"/>
        <v>Summer</v>
      </c>
      <c r="F6418" s="78">
        <v>1.1546000000000001</v>
      </c>
      <c r="G6418" s="79">
        <f t="shared" si="1005"/>
        <v>2.1966999553178685</v>
      </c>
      <c r="J6418" s="78">
        <v>1.5654729999999999</v>
      </c>
      <c r="K6418" s="80">
        <f t="shared" si="1006"/>
        <v>1.5654729999999999</v>
      </c>
      <c r="L6418" s="68" t="str">
        <f t="shared" si="999"/>
        <v>Normal</v>
      </c>
      <c r="N6418" s="67">
        <f t="shared" si="1000"/>
        <v>0</v>
      </c>
      <c r="O6418" s="67">
        <f t="shared" si="1001"/>
        <v>1.5654729999999999</v>
      </c>
      <c r="P6418" s="81">
        <f t="shared" si="1002"/>
        <v>0.63122695531786865</v>
      </c>
      <c r="Q6418" s="81">
        <f t="shared" si="1003"/>
        <v>0.63122695531786865</v>
      </c>
      <c r="S6418" s="1">
        <f t="shared" si="1007"/>
        <v>7</v>
      </c>
      <c r="T6418" s="1" t="str">
        <f t="shared" si="1008"/>
        <v>Off-Peak</v>
      </c>
    </row>
    <row r="6419" spans="1:20" x14ac:dyDescent="0.25">
      <c r="A6419" s="85">
        <v>45193.666666651399</v>
      </c>
      <c r="B6419" s="1">
        <v>9</v>
      </c>
      <c r="C6419" s="1">
        <v>24</v>
      </c>
      <c r="D6419" s="1">
        <v>17</v>
      </c>
      <c r="E6419" s="1" t="str">
        <f t="shared" si="1004"/>
        <v>Summer</v>
      </c>
      <c r="F6419" s="78">
        <v>1.1819999999999999</v>
      </c>
      <c r="G6419" s="79">
        <f t="shared" si="1005"/>
        <v>2.2488301984979389</v>
      </c>
      <c r="J6419" s="78">
        <v>0.32577400000000001</v>
      </c>
      <c r="K6419" s="80">
        <f t="shared" si="1006"/>
        <v>0.32577400000000001</v>
      </c>
      <c r="L6419" s="68" t="str">
        <f t="shared" ref="L6419:L6482" si="1009">IF(AND(D6419&gt;=$C$2,D6419&lt;=$C$3,E6419="Summer"),"MaxDis","Normal")</f>
        <v>Normal</v>
      </c>
      <c r="N6419" s="67">
        <f t="shared" ref="N6419:N6482" si="1010">IF(K6419-G6419&lt;0,0,K6419-G6419)</f>
        <v>0</v>
      </c>
      <c r="O6419" s="67">
        <f t="shared" ref="O6419:O6482" si="1011">K6419-N6419</f>
        <v>0.32577400000000001</v>
      </c>
      <c r="P6419" s="81">
        <f t="shared" ref="P6419:P6482" si="1012">MAX(0,G6419-O6419)</f>
        <v>1.9230561984979389</v>
      </c>
      <c r="Q6419" s="81">
        <f t="shared" ref="Q6419:Q6482" si="1013">G6419-K6419</f>
        <v>1.9230561984979389</v>
      </c>
      <c r="S6419" s="1">
        <f t="shared" si="1007"/>
        <v>7</v>
      </c>
      <c r="T6419" s="1" t="str">
        <f t="shared" si="1008"/>
        <v>Off-Peak</v>
      </c>
    </row>
    <row r="6420" spans="1:20" x14ac:dyDescent="0.25">
      <c r="A6420" s="85">
        <v>45193.708333318064</v>
      </c>
      <c r="B6420" s="1">
        <v>9</v>
      </c>
      <c r="C6420" s="1">
        <v>24</v>
      </c>
      <c r="D6420" s="1">
        <v>18</v>
      </c>
      <c r="E6420" s="1" t="str">
        <f t="shared" ref="E6420:E6483" si="1014">IF(AND(B6420&gt;=$C$5,B6420&lt;=$C$6),"Summer","Non-Summer")</f>
        <v>Summer</v>
      </c>
      <c r="F6420" s="78">
        <v>1.2225999999999999</v>
      </c>
      <c r="G6420" s="79">
        <f t="shared" ref="G6420:G6483" si="1015">F6420*$G$13</f>
        <v>2.3260742814581898</v>
      </c>
      <c r="J6420" s="78">
        <v>0</v>
      </c>
      <c r="K6420" s="80">
        <f t="shared" ref="K6420:K6483" si="1016">J6420*$K$13</f>
        <v>0</v>
      </c>
      <c r="L6420" s="68" t="str">
        <f t="shared" si="1009"/>
        <v>Normal</v>
      </c>
      <c r="N6420" s="67">
        <f t="shared" si="1010"/>
        <v>0</v>
      </c>
      <c r="O6420" s="67">
        <f t="shared" si="1011"/>
        <v>0</v>
      </c>
      <c r="P6420" s="81">
        <f t="shared" si="1012"/>
        <v>2.3260742814581898</v>
      </c>
      <c r="Q6420" s="81">
        <f t="shared" si="1013"/>
        <v>2.3260742814581898</v>
      </c>
      <c r="S6420" s="1">
        <f t="shared" ref="S6420:S6483" si="1017">WEEKDAY(A6420,2)</f>
        <v>7</v>
      </c>
      <c r="T6420" s="1" t="str">
        <f t="shared" ref="T6420:T6483" si="1018">IF(S6420&gt;5,"Off-Peak",IF(AND(D6420&gt;=$C$7,D6420&lt;$C$8),"Peak","Off-Peak"))</f>
        <v>Off-Peak</v>
      </c>
    </row>
    <row r="6421" spans="1:20" x14ac:dyDescent="0.25">
      <c r="A6421" s="85">
        <v>45193.749999984728</v>
      </c>
      <c r="B6421" s="1">
        <v>9</v>
      </c>
      <c r="C6421" s="1">
        <v>24</v>
      </c>
      <c r="D6421" s="1">
        <v>19</v>
      </c>
      <c r="E6421" s="1" t="str">
        <f t="shared" si="1014"/>
        <v>Summer</v>
      </c>
      <c r="F6421" s="78">
        <v>1.2002999999999999</v>
      </c>
      <c r="G6421" s="79">
        <f t="shared" si="1015"/>
        <v>2.2836471127386431</v>
      </c>
      <c r="J6421" s="78">
        <v>0</v>
      </c>
      <c r="K6421" s="80">
        <f t="shared" si="1016"/>
        <v>0</v>
      </c>
      <c r="L6421" s="68" t="str">
        <f t="shared" si="1009"/>
        <v>Normal</v>
      </c>
      <c r="N6421" s="67">
        <f t="shared" si="1010"/>
        <v>0</v>
      </c>
      <c r="O6421" s="67">
        <f t="shared" si="1011"/>
        <v>0</v>
      </c>
      <c r="P6421" s="81">
        <f t="shared" si="1012"/>
        <v>2.2836471127386431</v>
      </c>
      <c r="Q6421" s="81">
        <f t="shared" si="1013"/>
        <v>2.2836471127386431</v>
      </c>
      <c r="S6421" s="1">
        <f t="shared" si="1017"/>
        <v>7</v>
      </c>
      <c r="T6421" s="1" t="str">
        <f t="shared" si="1018"/>
        <v>Off-Peak</v>
      </c>
    </row>
    <row r="6422" spans="1:20" x14ac:dyDescent="0.25">
      <c r="A6422" s="85">
        <v>45193.791666651392</v>
      </c>
      <c r="B6422" s="1">
        <v>9</v>
      </c>
      <c r="C6422" s="1">
        <v>24</v>
      </c>
      <c r="D6422" s="1">
        <v>20</v>
      </c>
      <c r="E6422" s="1" t="str">
        <f t="shared" si="1014"/>
        <v>Summer</v>
      </c>
      <c r="F6422" s="78">
        <v>1.2166999999999999</v>
      </c>
      <c r="G6422" s="79">
        <f t="shared" si="1015"/>
        <v>2.3148491561018969</v>
      </c>
      <c r="J6422" s="78">
        <v>0</v>
      </c>
      <c r="K6422" s="80">
        <f t="shared" si="1016"/>
        <v>0</v>
      </c>
      <c r="L6422" s="68" t="str">
        <f t="shared" si="1009"/>
        <v>Normal</v>
      </c>
      <c r="N6422" s="67">
        <f t="shared" si="1010"/>
        <v>0</v>
      </c>
      <c r="O6422" s="67">
        <f t="shared" si="1011"/>
        <v>0</v>
      </c>
      <c r="P6422" s="81">
        <f t="shared" si="1012"/>
        <v>2.3148491561018969</v>
      </c>
      <c r="Q6422" s="81">
        <f t="shared" si="1013"/>
        <v>2.3148491561018969</v>
      </c>
      <c r="S6422" s="1">
        <f t="shared" si="1017"/>
        <v>7</v>
      </c>
      <c r="T6422" s="1" t="str">
        <f t="shared" si="1018"/>
        <v>Off-Peak</v>
      </c>
    </row>
    <row r="6423" spans="1:20" x14ac:dyDescent="0.25">
      <c r="A6423" s="85">
        <v>45193.833333318056</v>
      </c>
      <c r="B6423" s="1">
        <v>9</v>
      </c>
      <c r="C6423" s="1">
        <v>24</v>
      </c>
      <c r="D6423" s="1">
        <v>21</v>
      </c>
      <c r="E6423" s="1" t="str">
        <f t="shared" si="1014"/>
        <v>Summer</v>
      </c>
      <c r="F6423" s="78">
        <v>1.1859</v>
      </c>
      <c r="G6423" s="79">
        <f t="shared" si="1015"/>
        <v>2.2562501966148103</v>
      </c>
      <c r="J6423" s="78">
        <v>0</v>
      </c>
      <c r="K6423" s="80">
        <f t="shared" si="1016"/>
        <v>0</v>
      </c>
      <c r="L6423" s="68" t="str">
        <f t="shared" si="1009"/>
        <v>Normal</v>
      </c>
      <c r="N6423" s="67">
        <f t="shared" si="1010"/>
        <v>0</v>
      </c>
      <c r="O6423" s="67">
        <f t="shared" si="1011"/>
        <v>0</v>
      </c>
      <c r="P6423" s="81">
        <f t="shared" si="1012"/>
        <v>2.2562501966148103</v>
      </c>
      <c r="Q6423" s="81">
        <f t="shared" si="1013"/>
        <v>2.2562501966148103</v>
      </c>
      <c r="S6423" s="1">
        <f t="shared" si="1017"/>
        <v>7</v>
      </c>
      <c r="T6423" s="1" t="str">
        <f t="shared" si="1018"/>
        <v>Off-Peak</v>
      </c>
    </row>
    <row r="6424" spans="1:20" x14ac:dyDescent="0.25">
      <c r="A6424" s="85">
        <v>45193.87499998472</v>
      </c>
      <c r="B6424" s="1">
        <v>9</v>
      </c>
      <c r="C6424" s="1">
        <v>24</v>
      </c>
      <c r="D6424" s="1">
        <v>22</v>
      </c>
      <c r="E6424" s="1" t="str">
        <f t="shared" si="1014"/>
        <v>Summer</v>
      </c>
      <c r="F6424" s="78">
        <v>1.1089</v>
      </c>
      <c r="G6424" s="79">
        <f t="shared" si="1015"/>
        <v>2.1097527978970936</v>
      </c>
      <c r="J6424" s="78">
        <v>0</v>
      </c>
      <c r="K6424" s="80">
        <f t="shared" si="1016"/>
        <v>0</v>
      </c>
      <c r="L6424" s="68" t="str">
        <f t="shared" si="1009"/>
        <v>Normal</v>
      </c>
      <c r="N6424" s="67">
        <f t="shared" si="1010"/>
        <v>0</v>
      </c>
      <c r="O6424" s="67">
        <f t="shared" si="1011"/>
        <v>0</v>
      </c>
      <c r="P6424" s="81">
        <f t="shared" si="1012"/>
        <v>2.1097527978970936</v>
      </c>
      <c r="Q6424" s="81">
        <f t="shared" si="1013"/>
        <v>2.1097527978970936</v>
      </c>
      <c r="S6424" s="1">
        <f t="shared" si="1017"/>
        <v>7</v>
      </c>
      <c r="T6424" s="1" t="str">
        <f t="shared" si="1018"/>
        <v>Off-Peak</v>
      </c>
    </row>
    <row r="6425" spans="1:20" x14ac:dyDescent="0.25">
      <c r="A6425" s="85">
        <v>45193.916666651385</v>
      </c>
      <c r="B6425" s="1">
        <v>9</v>
      </c>
      <c r="C6425" s="1">
        <v>24</v>
      </c>
      <c r="D6425" s="1">
        <v>23</v>
      </c>
      <c r="E6425" s="1" t="str">
        <f t="shared" si="1014"/>
        <v>Summer</v>
      </c>
      <c r="F6425" s="78">
        <v>0.99139999999999995</v>
      </c>
      <c r="G6425" s="79">
        <f t="shared" si="1015"/>
        <v>1.886201572581097</v>
      </c>
      <c r="J6425" s="78">
        <v>0</v>
      </c>
      <c r="K6425" s="80">
        <f t="shared" si="1016"/>
        <v>0</v>
      </c>
      <c r="L6425" s="68" t="str">
        <f t="shared" si="1009"/>
        <v>Normal</v>
      </c>
      <c r="N6425" s="67">
        <f t="shared" si="1010"/>
        <v>0</v>
      </c>
      <c r="O6425" s="67">
        <f t="shared" si="1011"/>
        <v>0</v>
      </c>
      <c r="P6425" s="81">
        <f t="shared" si="1012"/>
        <v>1.886201572581097</v>
      </c>
      <c r="Q6425" s="81">
        <f t="shared" si="1013"/>
        <v>1.886201572581097</v>
      </c>
      <c r="S6425" s="1">
        <f t="shared" si="1017"/>
        <v>7</v>
      </c>
      <c r="T6425" s="1" t="str">
        <f t="shared" si="1018"/>
        <v>Off-Peak</v>
      </c>
    </row>
    <row r="6426" spans="1:20" x14ac:dyDescent="0.25">
      <c r="A6426" s="85">
        <v>45193.958333318049</v>
      </c>
      <c r="B6426" s="1">
        <v>9</v>
      </c>
      <c r="C6426" s="1">
        <v>25</v>
      </c>
      <c r="D6426" s="1">
        <v>0</v>
      </c>
      <c r="E6426" s="1" t="str">
        <f t="shared" si="1014"/>
        <v>Summer</v>
      </c>
      <c r="F6426" s="78">
        <v>0.86219999999999997</v>
      </c>
      <c r="G6426" s="79">
        <f t="shared" si="1015"/>
        <v>1.6403903529144865</v>
      </c>
      <c r="J6426" s="78">
        <v>0</v>
      </c>
      <c r="K6426" s="80">
        <f t="shared" si="1016"/>
        <v>0</v>
      </c>
      <c r="L6426" s="68" t="str">
        <f t="shared" si="1009"/>
        <v>Normal</v>
      </c>
      <c r="N6426" s="67">
        <f t="shared" si="1010"/>
        <v>0</v>
      </c>
      <c r="O6426" s="67">
        <f t="shared" si="1011"/>
        <v>0</v>
      </c>
      <c r="P6426" s="81">
        <f t="shared" si="1012"/>
        <v>1.6403903529144865</v>
      </c>
      <c r="Q6426" s="81">
        <f t="shared" si="1013"/>
        <v>1.6403903529144865</v>
      </c>
      <c r="S6426" s="1">
        <f t="shared" si="1017"/>
        <v>7</v>
      </c>
      <c r="T6426" s="1" t="str">
        <f t="shared" si="1018"/>
        <v>Off-Peak</v>
      </c>
    </row>
    <row r="6427" spans="1:20" x14ac:dyDescent="0.25">
      <c r="A6427" s="85">
        <v>45193.999999984713</v>
      </c>
      <c r="B6427" s="1">
        <v>9</v>
      </c>
      <c r="C6427" s="1">
        <v>25</v>
      </c>
      <c r="D6427" s="1">
        <v>1</v>
      </c>
      <c r="E6427" s="1" t="str">
        <f t="shared" si="1014"/>
        <v>Summer</v>
      </c>
      <c r="F6427" s="78">
        <v>0.76729999999999998</v>
      </c>
      <c r="G6427" s="79">
        <f t="shared" si="1015"/>
        <v>1.4598370654039499</v>
      </c>
      <c r="J6427" s="78">
        <v>0</v>
      </c>
      <c r="K6427" s="80">
        <f t="shared" si="1016"/>
        <v>0</v>
      </c>
      <c r="L6427" s="68" t="str">
        <f t="shared" si="1009"/>
        <v>Normal</v>
      </c>
      <c r="N6427" s="67">
        <f t="shared" si="1010"/>
        <v>0</v>
      </c>
      <c r="O6427" s="67">
        <f t="shared" si="1011"/>
        <v>0</v>
      </c>
      <c r="P6427" s="81">
        <f t="shared" si="1012"/>
        <v>1.4598370654039499</v>
      </c>
      <c r="Q6427" s="81">
        <f t="shared" si="1013"/>
        <v>1.4598370654039499</v>
      </c>
      <c r="S6427" s="1">
        <f t="shared" si="1017"/>
        <v>1</v>
      </c>
      <c r="T6427" s="1" t="str">
        <f t="shared" si="1018"/>
        <v>Off-Peak</v>
      </c>
    </row>
    <row r="6428" spans="1:20" x14ac:dyDescent="0.25">
      <c r="A6428" s="85">
        <v>45194.041666651377</v>
      </c>
      <c r="B6428" s="1">
        <v>9</v>
      </c>
      <c r="C6428" s="1">
        <v>25</v>
      </c>
      <c r="D6428" s="1">
        <v>2</v>
      </c>
      <c r="E6428" s="1" t="str">
        <f t="shared" si="1014"/>
        <v>Summer</v>
      </c>
      <c r="F6428" s="78">
        <v>0.69930000000000003</v>
      </c>
      <c r="G6428" s="79">
        <f t="shared" si="1015"/>
        <v>1.3304627392636286</v>
      </c>
      <c r="J6428" s="78">
        <v>0</v>
      </c>
      <c r="K6428" s="80">
        <f t="shared" si="1016"/>
        <v>0</v>
      </c>
      <c r="L6428" s="68" t="str">
        <f t="shared" si="1009"/>
        <v>Normal</v>
      </c>
      <c r="N6428" s="67">
        <f t="shared" si="1010"/>
        <v>0</v>
      </c>
      <c r="O6428" s="67">
        <f t="shared" si="1011"/>
        <v>0</v>
      </c>
      <c r="P6428" s="81">
        <f t="shared" si="1012"/>
        <v>1.3304627392636286</v>
      </c>
      <c r="Q6428" s="81">
        <f t="shared" si="1013"/>
        <v>1.3304627392636286</v>
      </c>
      <c r="S6428" s="1">
        <f t="shared" si="1017"/>
        <v>1</v>
      </c>
      <c r="T6428" s="1" t="str">
        <f t="shared" si="1018"/>
        <v>Off-Peak</v>
      </c>
    </row>
    <row r="6429" spans="1:20" x14ac:dyDescent="0.25">
      <c r="A6429" s="85">
        <v>45194.083333318042</v>
      </c>
      <c r="B6429" s="1">
        <v>9</v>
      </c>
      <c r="C6429" s="1">
        <v>25</v>
      </c>
      <c r="D6429" s="1">
        <v>3</v>
      </c>
      <c r="E6429" s="1" t="str">
        <f t="shared" si="1014"/>
        <v>Summer</v>
      </c>
      <c r="F6429" s="78">
        <v>0.65549999999999997</v>
      </c>
      <c r="G6429" s="79">
        <f t="shared" si="1015"/>
        <v>1.2471304527203038</v>
      </c>
      <c r="J6429" s="78">
        <v>0</v>
      </c>
      <c r="K6429" s="80">
        <f t="shared" si="1016"/>
        <v>0</v>
      </c>
      <c r="L6429" s="68" t="str">
        <f t="shared" si="1009"/>
        <v>Normal</v>
      </c>
      <c r="N6429" s="67">
        <f t="shared" si="1010"/>
        <v>0</v>
      </c>
      <c r="O6429" s="67">
        <f t="shared" si="1011"/>
        <v>0</v>
      </c>
      <c r="P6429" s="81">
        <f t="shared" si="1012"/>
        <v>1.2471304527203038</v>
      </c>
      <c r="Q6429" s="81">
        <f t="shared" si="1013"/>
        <v>1.2471304527203038</v>
      </c>
      <c r="S6429" s="1">
        <f t="shared" si="1017"/>
        <v>1</v>
      </c>
      <c r="T6429" s="1" t="str">
        <f t="shared" si="1018"/>
        <v>Off-Peak</v>
      </c>
    </row>
    <row r="6430" spans="1:20" x14ac:dyDescent="0.25">
      <c r="A6430" s="85">
        <v>45194.124999984706</v>
      </c>
      <c r="B6430" s="1">
        <v>9</v>
      </c>
      <c r="C6430" s="1">
        <v>25</v>
      </c>
      <c r="D6430" s="1">
        <v>4</v>
      </c>
      <c r="E6430" s="1" t="str">
        <f t="shared" si="1014"/>
        <v>Summer</v>
      </c>
      <c r="F6430" s="78">
        <v>0.62770000000000004</v>
      </c>
      <c r="G6430" s="79">
        <f t="shared" si="1015"/>
        <v>1.194239184092349</v>
      </c>
      <c r="J6430" s="78">
        <v>0</v>
      </c>
      <c r="K6430" s="80">
        <f t="shared" si="1016"/>
        <v>0</v>
      </c>
      <c r="L6430" s="68" t="str">
        <f t="shared" si="1009"/>
        <v>Normal</v>
      </c>
      <c r="N6430" s="67">
        <f t="shared" si="1010"/>
        <v>0</v>
      </c>
      <c r="O6430" s="67">
        <f t="shared" si="1011"/>
        <v>0</v>
      </c>
      <c r="P6430" s="81">
        <f t="shared" si="1012"/>
        <v>1.194239184092349</v>
      </c>
      <c r="Q6430" s="81">
        <f t="shared" si="1013"/>
        <v>1.194239184092349</v>
      </c>
      <c r="S6430" s="1">
        <f t="shared" si="1017"/>
        <v>1</v>
      </c>
      <c r="T6430" s="1" t="str">
        <f t="shared" si="1018"/>
        <v>Off-Peak</v>
      </c>
    </row>
    <row r="6431" spans="1:20" x14ac:dyDescent="0.25">
      <c r="A6431" s="85">
        <v>45194.16666665137</v>
      </c>
      <c r="B6431" s="1">
        <v>9</v>
      </c>
      <c r="C6431" s="1">
        <v>25</v>
      </c>
      <c r="D6431" s="1">
        <v>5</v>
      </c>
      <c r="E6431" s="1" t="str">
        <f t="shared" si="1014"/>
        <v>Summer</v>
      </c>
      <c r="F6431" s="78">
        <v>0.61660000000000004</v>
      </c>
      <c r="G6431" s="79">
        <f t="shared" si="1015"/>
        <v>1.1731207279135611</v>
      </c>
      <c r="J6431" s="78">
        <v>0</v>
      </c>
      <c r="K6431" s="80">
        <f t="shared" si="1016"/>
        <v>0</v>
      </c>
      <c r="L6431" s="68" t="str">
        <f t="shared" si="1009"/>
        <v>Normal</v>
      </c>
      <c r="N6431" s="67">
        <f t="shared" si="1010"/>
        <v>0</v>
      </c>
      <c r="O6431" s="67">
        <f t="shared" si="1011"/>
        <v>0</v>
      </c>
      <c r="P6431" s="81">
        <f t="shared" si="1012"/>
        <v>1.1731207279135611</v>
      </c>
      <c r="Q6431" s="81">
        <f t="shared" si="1013"/>
        <v>1.1731207279135611</v>
      </c>
      <c r="S6431" s="1">
        <f t="shared" si="1017"/>
        <v>1</v>
      </c>
      <c r="T6431" s="1" t="str">
        <f t="shared" si="1018"/>
        <v>Off-Peak</v>
      </c>
    </row>
    <row r="6432" spans="1:20" x14ac:dyDescent="0.25">
      <c r="A6432" s="85">
        <v>45194.208333318034</v>
      </c>
      <c r="B6432" s="1">
        <v>9</v>
      </c>
      <c r="C6432" s="1">
        <v>25</v>
      </c>
      <c r="D6432" s="1">
        <v>6</v>
      </c>
      <c r="E6432" s="1" t="str">
        <f t="shared" si="1014"/>
        <v>Summer</v>
      </c>
      <c r="F6432" s="78">
        <v>0.62890000000000001</v>
      </c>
      <c r="G6432" s="79">
        <f t="shared" si="1015"/>
        <v>1.1965222604360017</v>
      </c>
      <c r="J6432" s="78">
        <v>0</v>
      </c>
      <c r="K6432" s="80">
        <f t="shared" si="1016"/>
        <v>0</v>
      </c>
      <c r="L6432" s="68" t="str">
        <f t="shared" si="1009"/>
        <v>Normal</v>
      </c>
      <c r="N6432" s="67">
        <f t="shared" si="1010"/>
        <v>0</v>
      </c>
      <c r="O6432" s="67">
        <f t="shared" si="1011"/>
        <v>0</v>
      </c>
      <c r="P6432" s="81">
        <f t="shared" si="1012"/>
        <v>1.1965222604360017</v>
      </c>
      <c r="Q6432" s="81">
        <f t="shared" si="1013"/>
        <v>1.1965222604360017</v>
      </c>
      <c r="S6432" s="1">
        <f t="shared" si="1017"/>
        <v>1</v>
      </c>
      <c r="T6432" s="1" t="str">
        <f t="shared" si="1018"/>
        <v>Peak</v>
      </c>
    </row>
    <row r="6433" spans="1:20" x14ac:dyDescent="0.25">
      <c r="A6433" s="85">
        <v>45194.249999984699</v>
      </c>
      <c r="B6433" s="1">
        <v>9</v>
      </c>
      <c r="C6433" s="1">
        <v>25</v>
      </c>
      <c r="D6433" s="1">
        <v>7</v>
      </c>
      <c r="E6433" s="1" t="str">
        <f t="shared" si="1014"/>
        <v>Summer</v>
      </c>
      <c r="F6433" s="78">
        <v>0.66949999999999998</v>
      </c>
      <c r="G6433" s="79">
        <f t="shared" si="1015"/>
        <v>1.2737663433962523</v>
      </c>
      <c r="J6433" s="78">
        <v>0.149363</v>
      </c>
      <c r="K6433" s="80">
        <f t="shared" si="1016"/>
        <v>0.149363</v>
      </c>
      <c r="L6433" s="68" t="str">
        <f t="shared" si="1009"/>
        <v>Normal</v>
      </c>
      <c r="N6433" s="67">
        <f t="shared" si="1010"/>
        <v>0</v>
      </c>
      <c r="O6433" s="67">
        <f t="shared" si="1011"/>
        <v>0.149363</v>
      </c>
      <c r="P6433" s="81">
        <f t="shared" si="1012"/>
        <v>1.1244033433962524</v>
      </c>
      <c r="Q6433" s="81">
        <f t="shared" si="1013"/>
        <v>1.1244033433962524</v>
      </c>
      <c r="S6433" s="1">
        <f t="shared" si="1017"/>
        <v>1</v>
      </c>
      <c r="T6433" s="1" t="str">
        <f t="shared" si="1018"/>
        <v>Peak</v>
      </c>
    </row>
    <row r="6434" spans="1:20" x14ac:dyDescent="0.25">
      <c r="A6434" s="85">
        <v>45194.291666651363</v>
      </c>
      <c r="B6434" s="1">
        <v>9</v>
      </c>
      <c r="C6434" s="1">
        <v>25</v>
      </c>
      <c r="D6434" s="1">
        <v>8</v>
      </c>
      <c r="E6434" s="1" t="str">
        <f t="shared" si="1014"/>
        <v>Summer</v>
      </c>
      <c r="F6434" s="78">
        <v>0.70050000000000001</v>
      </c>
      <c r="G6434" s="79">
        <f t="shared" si="1015"/>
        <v>1.3327458156072811</v>
      </c>
      <c r="J6434" s="78">
        <v>0.67876700000000001</v>
      </c>
      <c r="K6434" s="80">
        <f t="shared" si="1016"/>
        <v>0.67876700000000001</v>
      </c>
      <c r="L6434" s="68" t="str">
        <f t="shared" si="1009"/>
        <v>Normal</v>
      </c>
      <c r="N6434" s="67">
        <f t="shared" si="1010"/>
        <v>0</v>
      </c>
      <c r="O6434" s="67">
        <f t="shared" si="1011"/>
        <v>0.67876700000000001</v>
      </c>
      <c r="P6434" s="81">
        <f t="shared" si="1012"/>
        <v>0.65397881560728111</v>
      </c>
      <c r="Q6434" s="81">
        <f t="shared" si="1013"/>
        <v>0.65397881560728111</v>
      </c>
      <c r="S6434" s="1">
        <f t="shared" si="1017"/>
        <v>1</v>
      </c>
      <c r="T6434" s="1" t="str">
        <f t="shared" si="1018"/>
        <v>Peak</v>
      </c>
    </row>
    <row r="6435" spans="1:20" x14ac:dyDescent="0.25">
      <c r="A6435" s="85">
        <v>45194.333333318027</v>
      </c>
      <c r="B6435" s="1">
        <v>9</v>
      </c>
      <c r="C6435" s="1">
        <v>25</v>
      </c>
      <c r="D6435" s="1">
        <v>9</v>
      </c>
      <c r="E6435" s="1" t="str">
        <f t="shared" si="1014"/>
        <v>Summer</v>
      </c>
      <c r="F6435" s="78">
        <v>0.70199999999999996</v>
      </c>
      <c r="G6435" s="79">
        <f t="shared" si="1015"/>
        <v>1.335599661036847</v>
      </c>
      <c r="J6435" s="78">
        <v>0.61507699999999998</v>
      </c>
      <c r="K6435" s="80">
        <f t="shared" si="1016"/>
        <v>0.61507699999999998</v>
      </c>
      <c r="L6435" s="68" t="str">
        <f t="shared" si="1009"/>
        <v>Normal</v>
      </c>
      <c r="N6435" s="67">
        <f t="shared" si="1010"/>
        <v>0</v>
      </c>
      <c r="O6435" s="67">
        <f t="shared" si="1011"/>
        <v>0.61507699999999998</v>
      </c>
      <c r="P6435" s="81">
        <f t="shared" si="1012"/>
        <v>0.72052266103684703</v>
      </c>
      <c r="Q6435" s="81">
        <f t="shared" si="1013"/>
        <v>0.72052266103684703</v>
      </c>
      <c r="S6435" s="1">
        <f t="shared" si="1017"/>
        <v>1</v>
      </c>
      <c r="T6435" s="1" t="str">
        <f t="shared" si="1018"/>
        <v>Peak</v>
      </c>
    </row>
    <row r="6436" spans="1:20" x14ac:dyDescent="0.25">
      <c r="A6436" s="85">
        <v>45194.374999984691</v>
      </c>
      <c r="B6436" s="1">
        <v>9</v>
      </c>
      <c r="C6436" s="1">
        <v>25</v>
      </c>
      <c r="D6436" s="1">
        <v>10</v>
      </c>
      <c r="E6436" s="1" t="str">
        <f t="shared" si="1014"/>
        <v>Summer</v>
      </c>
      <c r="F6436" s="78">
        <v>0.70289999999999997</v>
      </c>
      <c r="G6436" s="79">
        <f t="shared" si="1015"/>
        <v>1.3373119682945867</v>
      </c>
      <c r="J6436" s="78">
        <v>1.545229</v>
      </c>
      <c r="K6436" s="80">
        <f t="shared" si="1016"/>
        <v>1.545229</v>
      </c>
      <c r="L6436" s="68" t="str">
        <f t="shared" si="1009"/>
        <v>Normal</v>
      </c>
      <c r="N6436" s="67">
        <f t="shared" si="1010"/>
        <v>0.20791703170541331</v>
      </c>
      <c r="O6436" s="67">
        <f t="shared" si="1011"/>
        <v>1.3373119682945867</v>
      </c>
      <c r="P6436" s="81">
        <f t="shared" si="1012"/>
        <v>0</v>
      </c>
      <c r="Q6436" s="81">
        <f t="shared" si="1013"/>
        <v>-0.20791703170541331</v>
      </c>
      <c r="S6436" s="1">
        <f t="shared" si="1017"/>
        <v>1</v>
      </c>
      <c r="T6436" s="1" t="str">
        <f t="shared" si="1018"/>
        <v>Peak</v>
      </c>
    </row>
    <row r="6437" spans="1:20" x14ac:dyDescent="0.25">
      <c r="A6437" s="85">
        <v>45194.416666651356</v>
      </c>
      <c r="B6437" s="1">
        <v>9</v>
      </c>
      <c r="C6437" s="1">
        <v>25</v>
      </c>
      <c r="D6437" s="1">
        <v>11</v>
      </c>
      <c r="E6437" s="1" t="str">
        <f t="shared" si="1014"/>
        <v>Summer</v>
      </c>
      <c r="F6437" s="78">
        <v>0.72009999999999996</v>
      </c>
      <c r="G6437" s="79">
        <f t="shared" si="1015"/>
        <v>1.370036062553609</v>
      </c>
      <c r="J6437" s="78">
        <v>1.3592660000000001</v>
      </c>
      <c r="K6437" s="80">
        <f t="shared" si="1016"/>
        <v>1.3592660000000001</v>
      </c>
      <c r="L6437" s="68" t="str">
        <f t="shared" si="1009"/>
        <v>Normal</v>
      </c>
      <c r="N6437" s="67">
        <f t="shared" si="1010"/>
        <v>0</v>
      </c>
      <c r="O6437" s="67">
        <f t="shared" si="1011"/>
        <v>1.3592660000000001</v>
      </c>
      <c r="P6437" s="81">
        <f t="shared" si="1012"/>
        <v>1.0770062553608906E-2</v>
      </c>
      <c r="Q6437" s="81">
        <f t="shared" si="1013"/>
        <v>1.0770062553608906E-2</v>
      </c>
      <c r="S6437" s="1">
        <f t="shared" si="1017"/>
        <v>1</v>
      </c>
      <c r="T6437" s="1" t="str">
        <f t="shared" si="1018"/>
        <v>Peak</v>
      </c>
    </row>
    <row r="6438" spans="1:20" x14ac:dyDescent="0.25">
      <c r="A6438" s="85">
        <v>45194.45833331802</v>
      </c>
      <c r="B6438" s="1">
        <v>9</v>
      </c>
      <c r="C6438" s="1">
        <v>25</v>
      </c>
      <c r="D6438" s="1">
        <v>12</v>
      </c>
      <c r="E6438" s="1" t="str">
        <f t="shared" si="1014"/>
        <v>Summer</v>
      </c>
      <c r="F6438" s="78">
        <v>0.76529999999999998</v>
      </c>
      <c r="G6438" s="79">
        <f t="shared" si="1015"/>
        <v>1.4560319381645286</v>
      </c>
      <c r="J6438" s="78">
        <v>2.4331509999999996</v>
      </c>
      <c r="K6438" s="80">
        <f t="shared" si="1016"/>
        <v>2.4331509999999996</v>
      </c>
      <c r="L6438" s="68" t="str">
        <f t="shared" si="1009"/>
        <v>Normal</v>
      </c>
      <c r="N6438" s="67">
        <f t="shared" si="1010"/>
        <v>0.97711906183547104</v>
      </c>
      <c r="O6438" s="67">
        <f t="shared" si="1011"/>
        <v>1.4560319381645286</v>
      </c>
      <c r="P6438" s="81">
        <f t="shared" si="1012"/>
        <v>0</v>
      </c>
      <c r="Q6438" s="81">
        <f t="shared" si="1013"/>
        <v>-0.97711906183547104</v>
      </c>
      <c r="S6438" s="1">
        <f t="shared" si="1017"/>
        <v>1</v>
      </c>
      <c r="T6438" s="1" t="str">
        <f t="shared" si="1018"/>
        <v>Peak</v>
      </c>
    </row>
    <row r="6439" spans="1:20" x14ac:dyDescent="0.25">
      <c r="A6439" s="85">
        <v>45194.499999984684</v>
      </c>
      <c r="B6439" s="1">
        <v>9</v>
      </c>
      <c r="C6439" s="1">
        <v>25</v>
      </c>
      <c r="D6439" s="1">
        <v>13</v>
      </c>
      <c r="E6439" s="1" t="str">
        <f t="shared" si="1014"/>
        <v>Summer</v>
      </c>
      <c r="F6439" s="78">
        <v>0.83360000000000001</v>
      </c>
      <c r="G6439" s="79">
        <f t="shared" si="1015"/>
        <v>1.5859770333907632</v>
      </c>
      <c r="J6439" s="78">
        <v>2.5447890000000002</v>
      </c>
      <c r="K6439" s="80">
        <f t="shared" si="1016"/>
        <v>2.5447890000000002</v>
      </c>
      <c r="L6439" s="68" t="str">
        <f t="shared" si="1009"/>
        <v>Normal</v>
      </c>
      <c r="N6439" s="67">
        <f t="shared" si="1010"/>
        <v>0.95881196660923695</v>
      </c>
      <c r="O6439" s="67">
        <f t="shared" si="1011"/>
        <v>1.5859770333907632</v>
      </c>
      <c r="P6439" s="81">
        <f t="shared" si="1012"/>
        <v>0</v>
      </c>
      <c r="Q6439" s="81">
        <f t="shared" si="1013"/>
        <v>-0.95881196660923695</v>
      </c>
      <c r="S6439" s="1">
        <f t="shared" si="1017"/>
        <v>1</v>
      </c>
      <c r="T6439" s="1" t="str">
        <f t="shared" si="1018"/>
        <v>Peak</v>
      </c>
    </row>
    <row r="6440" spans="1:20" x14ac:dyDescent="0.25">
      <c r="A6440" s="85">
        <v>45194.541666651348</v>
      </c>
      <c r="B6440" s="1">
        <v>9</v>
      </c>
      <c r="C6440" s="1">
        <v>25</v>
      </c>
      <c r="D6440" s="1">
        <v>14</v>
      </c>
      <c r="E6440" s="1" t="str">
        <f t="shared" si="1014"/>
        <v>Summer</v>
      </c>
      <c r="F6440" s="78">
        <v>0.89280000000000004</v>
      </c>
      <c r="G6440" s="79">
        <f t="shared" si="1015"/>
        <v>1.6986087996776313</v>
      </c>
      <c r="J6440" s="78">
        <v>2.2829569999999997</v>
      </c>
      <c r="K6440" s="80">
        <f t="shared" si="1016"/>
        <v>2.2829569999999997</v>
      </c>
      <c r="L6440" s="68" t="str">
        <f t="shared" si="1009"/>
        <v>Normal</v>
      </c>
      <c r="N6440" s="67">
        <f t="shared" si="1010"/>
        <v>0.58434820032236834</v>
      </c>
      <c r="O6440" s="67">
        <f t="shared" si="1011"/>
        <v>1.6986087996776313</v>
      </c>
      <c r="P6440" s="81">
        <f t="shared" si="1012"/>
        <v>0</v>
      </c>
      <c r="Q6440" s="81">
        <f t="shared" si="1013"/>
        <v>-0.58434820032236834</v>
      </c>
      <c r="S6440" s="1">
        <f t="shared" si="1017"/>
        <v>1</v>
      </c>
      <c r="T6440" s="1" t="str">
        <f t="shared" si="1018"/>
        <v>Peak</v>
      </c>
    </row>
    <row r="6441" spans="1:20" x14ac:dyDescent="0.25">
      <c r="A6441" s="85">
        <v>45194.583333318013</v>
      </c>
      <c r="B6441" s="1">
        <v>9</v>
      </c>
      <c r="C6441" s="1">
        <v>25</v>
      </c>
      <c r="D6441" s="1">
        <v>15</v>
      </c>
      <c r="E6441" s="1" t="str">
        <f t="shared" si="1014"/>
        <v>Summer</v>
      </c>
      <c r="F6441" s="78">
        <v>0.94359999999999999</v>
      </c>
      <c r="G6441" s="79">
        <f t="shared" si="1015"/>
        <v>1.7952590315589301</v>
      </c>
      <c r="J6441" s="78">
        <v>2.3814600000000001</v>
      </c>
      <c r="K6441" s="80">
        <f t="shared" si="1016"/>
        <v>2.3814600000000001</v>
      </c>
      <c r="L6441" s="68" t="str">
        <f t="shared" si="1009"/>
        <v>Normal</v>
      </c>
      <c r="N6441" s="67">
        <f t="shared" si="1010"/>
        <v>0.58620096844107006</v>
      </c>
      <c r="O6441" s="67">
        <f t="shared" si="1011"/>
        <v>1.7952590315589301</v>
      </c>
      <c r="P6441" s="81">
        <f t="shared" si="1012"/>
        <v>0</v>
      </c>
      <c r="Q6441" s="81">
        <f t="shared" si="1013"/>
        <v>-0.58620096844107006</v>
      </c>
      <c r="S6441" s="1">
        <f t="shared" si="1017"/>
        <v>1</v>
      </c>
      <c r="T6441" s="1" t="str">
        <f t="shared" si="1018"/>
        <v>Peak</v>
      </c>
    </row>
    <row r="6442" spans="1:20" x14ac:dyDescent="0.25">
      <c r="A6442" s="85">
        <v>45194.624999984677</v>
      </c>
      <c r="B6442" s="1">
        <v>9</v>
      </c>
      <c r="C6442" s="1">
        <v>25</v>
      </c>
      <c r="D6442" s="1">
        <v>16</v>
      </c>
      <c r="E6442" s="1" t="str">
        <f t="shared" si="1014"/>
        <v>Summer</v>
      </c>
      <c r="F6442" s="78">
        <v>1.0102</v>
      </c>
      <c r="G6442" s="79">
        <f t="shared" si="1015"/>
        <v>1.9219697686316566</v>
      </c>
      <c r="J6442" s="78">
        <v>1.3019670000000001</v>
      </c>
      <c r="K6442" s="80">
        <f t="shared" si="1016"/>
        <v>1.3019670000000001</v>
      </c>
      <c r="L6442" s="68" t="str">
        <f t="shared" si="1009"/>
        <v>Normal</v>
      </c>
      <c r="N6442" s="67">
        <f t="shared" si="1010"/>
        <v>0</v>
      </c>
      <c r="O6442" s="67">
        <f t="shared" si="1011"/>
        <v>1.3019670000000001</v>
      </c>
      <c r="P6442" s="81">
        <f t="shared" si="1012"/>
        <v>0.62000276863165649</v>
      </c>
      <c r="Q6442" s="81">
        <f t="shared" si="1013"/>
        <v>0.62000276863165649</v>
      </c>
      <c r="S6442" s="1">
        <f t="shared" si="1017"/>
        <v>1</v>
      </c>
      <c r="T6442" s="1" t="str">
        <f t="shared" si="1018"/>
        <v>Peak</v>
      </c>
    </row>
    <row r="6443" spans="1:20" x14ac:dyDescent="0.25">
      <c r="A6443" s="85">
        <v>45194.666666651341</v>
      </c>
      <c r="B6443" s="1">
        <v>9</v>
      </c>
      <c r="C6443" s="1">
        <v>25</v>
      </c>
      <c r="D6443" s="1">
        <v>17</v>
      </c>
      <c r="E6443" s="1" t="str">
        <f t="shared" si="1014"/>
        <v>Summer</v>
      </c>
      <c r="F6443" s="78">
        <v>1.0978000000000001</v>
      </c>
      <c r="G6443" s="79">
        <f t="shared" si="1015"/>
        <v>2.088634341718306</v>
      </c>
      <c r="J6443" s="78">
        <v>0.40280199999999999</v>
      </c>
      <c r="K6443" s="80">
        <f t="shared" si="1016"/>
        <v>0.40280199999999999</v>
      </c>
      <c r="L6443" s="68" t="str">
        <f t="shared" si="1009"/>
        <v>Normal</v>
      </c>
      <c r="N6443" s="67">
        <f t="shared" si="1010"/>
        <v>0</v>
      </c>
      <c r="O6443" s="67">
        <f t="shared" si="1011"/>
        <v>0.40280199999999999</v>
      </c>
      <c r="P6443" s="81">
        <f t="shared" si="1012"/>
        <v>1.6858323417183061</v>
      </c>
      <c r="Q6443" s="81">
        <f t="shared" si="1013"/>
        <v>1.6858323417183061</v>
      </c>
      <c r="S6443" s="1">
        <f t="shared" si="1017"/>
        <v>1</v>
      </c>
      <c r="T6443" s="1" t="str">
        <f t="shared" si="1018"/>
        <v>Peak</v>
      </c>
    </row>
    <row r="6444" spans="1:20" x14ac:dyDescent="0.25">
      <c r="A6444" s="85">
        <v>45194.708333318005</v>
      </c>
      <c r="B6444" s="1">
        <v>9</v>
      </c>
      <c r="C6444" s="1">
        <v>25</v>
      </c>
      <c r="D6444" s="1">
        <v>18</v>
      </c>
      <c r="E6444" s="1" t="str">
        <f t="shared" si="1014"/>
        <v>Summer</v>
      </c>
      <c r="F6444" s="78">
        <v>1.1395</v>
      </c>
      <c r="G6444" s="79">
        <f t="shared" si="1015"/>
        <v>2.1679712446602384</v>
      </c>
      <c r="J6444" s="78">
        <v>0</v>
      </c>
      <c r="K6444" s="80">
        <f t="shared" si="1016"/>
        <v>0</v>
      </c>
      <c r="L6444" s="68" t="str">
        <f t="shared" si="1009"/>
        <v>Normal</v>
      </c>
      <c r="N6444" s="67">
        <f t="shared" si="1010"/>
        <v>0</v>
      </c>
      <c r="O6444" s="67">
        <f t="shared" si="1011"/>
        <v>0</v>
      </c>
      <c r="P6444" s="81">
        <f t="shared" si="1012"/>
        <v>2.1679712446602384</v>
      </c>
      <c r="Q6444" s="81">
        <f t="shared" si="1013"/>
        <v>2.1679712446602384</v>
      </c>
      <c r="S6444" s="1">
        <f t="shared" si="1017"/>
        <v>1</v>
      </c>
      <c r="T6444" s="1" t="str">
        <f t="shared" si="1018"/>
        <v>Peak</v>
      </c>
    </row>
    <row r="6445" spans="1:20" x14ac:dyDescent="0.25">
      <c r="A6445" s="85">
        <v>45194.74999998467</v>
      </c>
      <c r="B6445" s="1">
        <v>9</v>
      </c>
      <c r="C6445" s="1">
        <v>25</v>
      </c>
      <c r="D6445" s="1">
        <v>19</v>
      </c>
      <c r="E6445" s="1" t="str">
        <f t="shared" si="1014"/>
        <v>Summer</v>
      </c>
      <c r="F6445" s="78">
        <v>1.1445000000000001</v>
      </c>
      <c r="G6445" s="79">
        <f t="shared" si="1015"/>
        <v>2.1774840627587913</v>
      </c>
      <c r="J6445" s="78">
        <v>0</v>
      </c>
      <c r="K6445" s="80">
        <f t="shared" si="1016"/>
        <v>0</v>
      </c>
      <c r="L6445" s="68" t="str">
        <f t="shared" si="1009"/>
        <v>Normal</v>
      </c>
      <c r="N6445" s="67">
        <f t="shared" si="1010"/>
        <v>0</v>
      </c>
      <c r="O6445" s="67">
        <f t="shared" si="1011"/>
        <v>0</v>
      </c>
      <c r="P6445" s="81">
        <f t="shared" si="1012"/>
        <v>2.1774840627587913</v>
      </c>
      <c r="Q6445" s="81">
        <f t="shared" si="1013"/>
        <v>2.1774840627587913</v>
      </c>
      <c r="S6445" s="1">
        <f t="shared" si="1017"/>
        <v>1</v>
      </c>
      <c r="T6445" s="1" t="str">
        <f t="shared" si="1018"/>
        <v>Peak</v>
      </c>
    </row>
    <row r="6446" spans="1:20" x14ac:dyDescent="0.25">
      <c r="A6446" s="85">
        <v>45194.791666651334</v>
      </c>
      <c r="B6446" s="1">
        <v>9</v>
      </c>
      <c r="C6446" s="1">
        <v>25</v>
      </c>
      <c r="D6446" s="1">
        <v>20</v>
      </c>
      <c r="E6446" s="1" t="str">
        <f t="shared" si="1014"/>
        <v>Summer</v>
      </c>
      <c r="F6446" s="78">
        <v>1.175</v>
      </c>
      <c r="G6446" s="79">
        <f t="shared" si="1015"/>
        <v>2.2355122531599649</v>
      </c>
      <c r="J6446" s="78">
        <v>0</v>
      </c>
      <c r="K6446" s="80">
        <f t="shared" si="1016"/>
        <v>0</v>
      </c>
      <c r="L6446" s="68" t="str">
        <f t="shared" si="1009"/>
        <v>Normal</v>
      </c>
      <c r="N6446" s="67">
        <f t="shared" si="1010"/>
        <v>0</v>
      </c>
      <c r="O6446" s="67">
        <f t="shared" si="1011"/>
        <v>0</v>
      </c>
      <c r="P6446" s="81">
        <f t="shared" si="1012"/>
        <v>2.2355122531599649</v>
      </c>
      <c r="Q6446" s="81">
        <f t="shared" si="1013"/>
        <v>2.2355122531599649</v>
      </c>
      <c r="S6446" s="1">
        <f t="shared" si="1017"/>
        <v>1</v>
      </c>
      <c r="T6446" s="1" t="str">
        <f t="shared" si="1018"/>
        <v>Peak</v>
      </c>
    </row>
    <row r="6447" spans="1:20" x14ac:dyDescent="0.25">
      <c r="A6447" s="85">
        <v>45194.833333317998</v>
      </c>
      <c r="B6447" s="1">
        <v>9</v>
      </c>
      <c r="C6447" s="1">
        <v>25</v>
      </c>
      <c r="D6447" s="1">
        <v>21</v>
      </c>
      <c r="E6447" s="1" t="str">
        <f t="shared" si="1014"/>
        <v>Summer</v>
      </c>
      <c r="F6447" s="78">
        <v>1.1561999999999999</v>
      </c>
      <c r="G6447" s="79">
        <f t="shared" si="1015"/>
        <v>2.1997440571094051</v>
      </c>
      <c r="J6447" s="78">
        <v>0</v>
      </c>
      <c r="K6447" s="80">
        <f t="shared" si="1016"/>
        <v>0</v>
      </c>
      <c r="L6447" s="68" t="str">
        <f t="shared" si="1009"/>
        <v>Normal</v>
      </c>
      <c r="N6447" s="67">
        <f t="shared" si="1010"/>
        <v>0</v>
      </c>
      <c r="O6447" s="67">
        <f t="shared" si="1011"/>
        <v>0</v>
      </c>
      <c r="P6447" s="81">
        <f t="shared" si="1012"/>
        <v>2.1997440571094051</v>
      </c>
      <c r="Q6447" s="81">
        <f t="shared" si="1013"/>
        <v>2.1997440571094051</v>
      </c>
      <c r="S6447" s="1">
        <f t="shared" si="1017"/>
        <v>1</v>
      </c>
      <c r="T6447" s="1" t="str">
        <f t="shared" si="1018"/>
        <v>Peak</v>
      </c>
    </row>
    <row r="6448" spans="1:20" x14ac:dyDescent="0.25">
      <c r="A6448" s="85">
        <v>45194.874999984662</v>
      </c>
      <c r="B6448" s="1">
        <v>9</v>
      </c>
      <c r="C6448" s="1">
        <v>25</v>
      </c>
      <c r="D6448" s="1">
        <v>22</v>
      </c>
      <c r="E6448" s="1" t="str">
        <f t="shared" si="1014"/>
        <v>Summer</v>
      </c>
      <c r="F6448" s="78">
        <v>1.0927</v>
      </c>
      <c r="G6448" s="79">
        <f t="shared" si="1015"/>
        <v>2.078931267257782</v>
      </c>
      <c r="J6448" s="78">
        <v>0</v>
      </c>
      <c r="K6448" s="80">
        <f t="shared" si="1016"/>
        <v>0</v>
      </c>
      <c r="L6448" s="68" t="str">
        <f t="shared" si="1009"/>
        <v>Normal</v>
      </c>
      <c r="N6448" s="67">
        <f t="shared" si="1010"/>
        <v>0</v>
      </c>
      <c r="O6448" s="67">
        <f t="shared" si="1011"/>
        <v>0</v>
      </c>
      <c r="P6448" s="81">
        <f t="shared" si="1012"/>
        <v>2.078931267257782</v>
      </c>
      <c r="Q6448" s="81">
        <f t="shared" si="1013"/>
        <v>2.078931267257782</v>
      </c>
      <c r="S6448" s="1">
        <f t="shared" si="1017"/>
        <v>1</v>
      </c>
      <c r="T6448" s="1" t="str">
        <f t="shared" si="1018"/>
        <v>Off-Peak</v>
      </c>
    </row>
    <row r="6449" spans="1:20" x14ac:dyDescent="0.25">
      <c r="A6449" s="85">
        <v>45194.916666651327</v>
      </c>
      <c r="B6449" s="1">
        <v>9</v>
      </c>
      <c r="C6449" s="1">
        <v>25</v>
      </c>
      <c r="D6449" s="1">
        <v>23</v>
      </c>
      <c r="E6449" s="1" t="str">
        <f t="shared" si="1014"/>
        <v>Summer</v>
      </c>
      <c r="F6449" s="78">
        <v>0.98119999999999996</v>
      </c>
      <c r="G6449" s="79">
        <f t="shared" si="1015"/>
        <v>1.8667954236600488</v>
      </c>
      <c r="J6449" s="78">
        <v>0</v>
      </c>
      <c r="K6449" s="80">
        <f t="shared" si="1016"/>
        <v>0</v>
      </c>
      <c r="L6449" s="68" t="str">
        <f t="shared" si="1009"/>
        <v>Normal</v>
      </c>
      <c r="N6449" s="67">
        <f t="shared" si="1010"/>
        <v>0</v>
      </c>
      <c r="O6449" s="67">
        <f t="shared" si="1011"/>
        <v>0</v>
      </c>
      <c r="P6449" s="81">
        <f t="shared" si="1012"/>
        <v>1.8667954236600488</v>
      </c>
      <c r="Q6449" s="81">
        <f t="shared" si="1013"/>
        <v>1.8667954236600488</v>
      </c>
      <c r="S6449" s="1">
        <f t="shared" si="1017"/>
        <v>1</v>
      </c>
      <c r="T6449" s="1" t="str">
        <f t="shared" si="1018"/>
        <v>Off-Peak</v>
      </c>
    </row>
    <row r="6450" spans="1:20" x14ac:dyDescent="0.25">
      <c r="A6450" s="85">
        <v>45194.958333317991</v>
      </c>
      <c r="B6450" s="1">
        <v>9</v>
      </c>
      <c r="C6450" s="1">
        <v>26</v>
      </c>
      <c r="D6450" s="1">
        <v>0</v>
      </c>
      <c r="E6450" s="1" t="str">
        <f t="shared" si="1014"/>
        <v>Summer</v>
      </c>
      <c r="F6450" s="78">
        <v>0.84699999999999998</v>
      </c>
      <c r="G6450" s="79">
        <f t="shared" si="1015"/>
        <v>1.6114713858948853</v>
      </c>
      <c r="J6450" s="78">
        <v>0</v>
      </c>
      <c r="K6450" s="80">
        <f t="shared" si="1016"/>
        <v>0</v>
      </c>
      <c r="L6450" s="68" t="str">
        <f t="shared" si="1009"/>
        <v>Normal</v>
      </c>
      <c r="N6450" s="67">
        <f t="shared" si="1010"/>
        <v>0</v>
      </c>
      <c r="O6450" s="67">
        <f t="shared" si="1011"/>
        <v>0</v>
      </c>
      <c r="P6450" s="81">
        <f t="shared" si="1012"/>
        <v>1.6114713858948853</v>
      </c>
      <c r="Q6450" s="81">
        <f t="shared" si="1013"/>
        <v>1.6114713858948853</v>
      </c>
      <c r="S6450" s="1">
        <f t="shared" si="1017"/>
        <v>1</v>
      </c>
      <c r="T6450" s="1" t="str">
        <f t="shared" si="1018"/>
        <v>Off-Peak</v>
      </c>
    </row>
    <row r="6451" spans="1:20" x14ac:dyDescent="0.25">
      <c r="A6451" s="85">
        <v>45194.999999984655</v>
      </c>
      <c r="B6451" s="1">
        <v>9</v>
      </c>
      <c r="C6451" s="1">
        <v>26</v>
      </c>
      <c r="D6451" s="1">
        <v>1</v>
      </c>
      <c r="E6451" s="1" t="str">
        <f t="shared" si="1014"/>
        <v>Summer</v>
      </c>
      <c r="F6451" s="78">
        <v>0.75360000000000005</v>
      </c>
      <c r="G6451" s="79">
        <f t="shared" si="1015"/>
        <v>1.4337719438139145</v>
      </c>
      <c r="J6451" s="78">
        <v>0</v>
      </c>
      <c r="K6451" s="80">
        <f t="shared" si="1016"/>
        <v>0</v>
      </c>
      <c r="L6451" s="68" t="str">
        <f t="shared" si="1009"/>
        <v>Normal</v>
      </c>
      <c r="N6451" s="67">
        <f t="shared" si="1010"/>
        <v>0</v>
      </c>
      <c r="O6451" s="67">
        <f t="shared" si="1011"/>
        <v>0</v>
      </c>
      <c r="P6451" s="81">
        <f t="shared" si="1012"/>
        <v>1.4337719438139145</v>
      </c>
      <c r="Q6451" s="81">
        <f t="shared" si="1013"/>
        <v>1.4337719438139145</v>
      </c>
      <c r="S6451" s="1">
        <f t="shared" si="1017"/>
        <v>2</v>
      </c>
      <c r="T6451" s="1" t="str">
        <f t="shared" si="1018"/>
        <v>Off-Peak</v>
      </c>
    </row>
    <row r="6452" spans="1:20" x14ac:dyDescent="0.25">
      <c r="A6452" s="85">
        <v>45195.041666651319</v>
      </c>
      <c r="B6452" s="1">
        <v>9</v>
      </c>
      <c r="C6452" s="1">
        <v>26</v>
      </c>
      <c r="D6452" s="1">
        <v>2</v>
      </c>
      <c r="E6452" s="1" t="str">
        <f t="shared" si="1014"/>
        <v>Summer</v>
      </c>
      <c r="F6452" s="78">
        <v>0.68530000000000002</v>
      </c>
      <c r="G6452" s="79">
        <f t="shared" si="1015"/>
        <v>1.3038268485876801</v>
      </c>
      <c r="J6452" s="78">
        <v>0</v>
      </c>
      <c r="K6452" s="80">
        <f t="shared" si="1016"/>
        <v>0</v>
      </c>
      <c r="L6452" s="68" t="str">
        <f t="shared" si="1009"/>
        <v>Normal</v>
      </c>
      <c r="N6452" s="67">
        <f t="shared" si="1010"/>
        <v>0</v>
      </c>
      <c r="O6452" s="67">
        <f t="shared" si="1011"/>
        <v>0</v>
      </c>
      <c r="P6452" s="81">
        <f t="shared" si="1012"/>
        <v>1.3038268485876801</v>
      </c>
      <c r="Q6452" s="81">
        <f t="shared" si="1013"/>
        <v>1.3038268485876801</v>
      </c>
      <c r="S6452" s="1">
        <f t="shared" si="1017"/>
        <v>2</v>
      </c>
      <c r="T6452" s="1" t="str">
        <f t="shared" si="1018"/>
        <v>Off-Peak</v>
      </c>
    </row>
    <row r="6453" spans="1:20" x14ac:dyDescent="0.25">
      <c r="A6453" s="85">
        <v>45195.083333317983</v>
      </c>
      <c r="B6453" s="1">
        <v>9</v>
      </c>
      <c r="C6453" s="1">
        <v>26</v>
      </c>
      <c r="D6453" s="1">
        <v>3</v>
      </c>
      <c r="E6453" s="1" t="str">
        <f t="shared" si="1014"/>
        <v>Summer</v>
      </c>
      <c r="F6453" s="78">
        <v>0.6421</v>
      </c>
      <c r="G6453" s="79">
        <f t="shared" si="1015"/>
        <v>1.2216361002161817</v>
      </c>
      <c r="J6453" s="78">
        <v>0</v>
      </c>
      <c r="K6453" s="80">
        <f t="shared" si="1016"/>
        <v>0</v>
      </c>
      <c r="L6453" s="68" t="str">
        <f t="shared" si="1009"/>
        <v>Normal</v>
      </c>
      <c r="N6453" s="67">
        <f t="shared" si="1010"/>
        <v>0</v>
      </c>
      <c r="O6453" s="67">
        <f t="shared" si="1011"/>
        <v>0</v>
      </c>
      <c r="P6453" s="81">
        <f t="shared" si="1012"/>
        <v>1.2216361002161817</v>
      </c>
      <c r="Q6453" s="81">
        <f t="shared" si="1013"/>
        <v>1.2216361002161817</v>
      </c>
      <c r="S6453" s="1">
        <f t="shared" si="1017"/>
        <v>2</v>
      </c>
      <c r="T6453" s="1" t="str">
        <f t="shared" si="1018"/>
        <v>Off-Peak</v>
      </c>
    </row>
    <row r="6454" spans="1:20" x14ac:dyDescent="0.25">
      <c r="A6454" s="85">
        <v>45195.124999984648</v>
      </c>
      <c r="B6454" s="1">
        <v>9</v>
      </c>
      <c r="C6454" s="1">
        <v>26</v>
      </c>
      <c r="D6454" s="1">
        <v>4</v>
      </c>
      <c r="E6454" s="1" t="str">
        <f t="shared" si="1014"/>
        <v>Summer</v>
      </c>
      <c r="F6454" s="78">
        <v>0.61509999999999998</v>
      </c>
      <c r="G6454" s="79">
        <f t="shared" si="1015"/>
        <v>1.1702668824839952</v>
      </c>
      <c r="J6454" s="78">
        <v>0</v>
      </c>
      <c r="K6454" s="80">
        <f t="shared" si="1016"/>
        <v>0</v>
      </c>
      <c r="L6454" s="68" t="str">
        <f t="shared" si="1009"/>
        <v>Normal</v>
      </c>
      <c r="N6454" s="67">
        <f t="shared" si="1010"/>
        <v>0</v>
      </c>
      <c r="O6454" s="67">
        <f t="shared" si="1011"/>
        <v>0</v>
      </c>
      <c r="P6454" s="81">
        <f t="shared" si="1012"/>
        <v>1.1702668824839952</v>
      </c>
      <c r="Q6454" s="81">
        <f t="shared" si="1013"/>
        <v>1.1702668824839952</v>
      </c>
      <c r="S6454" s="1">
        <f t="shared" si="1017"/>
        <v>2</v>
      </c>
      <c r="T6454" s="1" t="str">
        <f t="shared" si="1018"/>
        <v>Off-Peak</v>
      </c>
    </row>
    <row r="6455" spans="1:20" x14ac:dyDescent="0.25">
      <c r="A6455" s="85">
        <v>45195.166666651312</v>
      </c>
      <c r="B6455" s="1">
        <v>9</v>
      </c>
      <c r="C6455" s="1">
        <v>26</v>
      </c>
      <c r="D6455" s="1">
        <v>5</v>
      </c>
      <c r="E6455" s="1" t="str">
        <f t="shared" si="1014"/>
        <v>Summer</v>
      </c>
      <c r="F6455" s="78">
        <v>0.60550000000000004</v>
      </c>
      <c r="G6455" s="79">
        <f t="shared" si="1015"/>
        <v>1.1520022717347735</v>
      </c>
      <c r="J6455" s="78">
        <v>0</v>
      </c>
      <c r="K6455" s="80">
        <f t="shared" si="1016"/>
        <v>0</v>
      </c>
      <c r="L6455" s="68" t="str">
        <f t="shared" si="1009"/>
        <v>Normal</v>
      </c>
      <c r="N6455" s="67">
        <f t="shared" si="1010"/>
        <v>0</v>
      </c>
      <c r="O6455" s="67">
        <f t="shared" si="1011"/>
        <v>0</v>
      </c>
      <c r="P6455" s="81">
        <f t="shared" si="1012"/>
        <v>1.1520022717347735</v>
      </c>
      <c r="Q6455" s="81">
        <f t="shared" si="1013"/>
        <v>1.1520022717347735</v>
      </c>
      <c r="S6455" s="1">
        <f t="shared" si="1017"/>
        <v>2</v>
      </c>
      <c r="T6455" s="1" t="str">
        <f t="shared" si="1018"/>
        <v>Off-Peak</v>
      </c>
    </row>
    <row r="6456" spans="1:20" x14ac:dyDescent="0.25">
      <c r="A6456" s="85">
        <v>45195.208333317976</v>
      </c>
      <c r="B6456" s="1">
        <v>9</v>
      </c>
      <c r="C6456" s="1">
        <v>26</v>
      </c>
      <c r="D6456" s="1">
        <v>6</v>
      </c>
      <c r="E6456" s="1" t="str">
        <f t="shared" si="1014"/>
        <v>Summer</v>
      </c>
      <c r="F6456" s="78">
        <v>0.62129999999999996</v>
      </c>
      <c r="G6456" s="79">
        <f t="shared" si="1015"/>
        <v>1.1820627769262009</v>
      </c>
      <c r="J6456" s="78">
        <v>0</v>
      </c>
      <c r="K6456" s="80">
        <f t="shared" si="1016"/>
        <v>0</v>
      </c>
      <c r="L6456" s="68" t="str">
        <f t="shared" si="1009"/>
        <v>Normal</v>
      </c>
      <c r="N6456" s="67">
        <f t="shared" si="1010"/>
        <v>0</v>
      </c>
      <c r="O6456" s="67">
        <f t="shared" si="1011"/>
        <v>0</v>
      </c>
      <c r="P6456" s="81">
        <f t="shared" si="1012"/>
        <v>1.1820627769262009</v>
      </c>
      <c r="Q6456" s="81">
        <f t="shared" si="1013"/>
        <v>1.1820627769262009</v>
      </c>
      <c r="S6456" s="1">
        <f t="shared" si="1017"/>
        <v>2</v>
      </c>
      <c r="T6456" s="1" t="str">
        <f t="shared" si="1018"/>
        <v>Peak</v>
      </c>
    </row>
    <row r="6457" spans="1:20" x14ac:dyDescent="0.25">
      <c r="A6457" s="85">
        <v>45195.24999998464</v>
      </c>
      <c r="B6457" s="1">
        <v>9</v>
      </c>
      <c r="C6457" s="1">
        <v>26</v>
      </c>
      <c r="D6457" s="1">
        <v>7</v>
      </c>
      <c r="E6457" s="1" t="str">
        <f t="shared" si="1014"/>
        <v>Summer</v>
      </c>
      <c r="F6457" s="78">
        <v>0.66930000000000001</v>
      </c>
      <c r="G6457" s="79">
        <f t="shared" si="1015"/>
        <v>1.2733858306723103</v>
      </c>
      <c r="J6457" s="78">
        <v>0.67528999999999995</v>
      </c>
      <c r="K6457" s="80">
        <f t="shared" si="1016"/>
        <v>0.67528999999999995</v>
      </c>
      <c r="L6457" s="68" t="str">
        <f t="shared" si="1009"/>
        <v>Normal</v>
      </c>
      <c r="N6457" s="67">
        <f t="shared" si="1010"/>
        <v>0</v>
      </c>
      <c r="O6457" s="67">
        <f t="shared" si="1011"/>
        <v>0.67528999999999995</v>
      </c>
      <c r="P6457" s="81">
        <f t="shared" si="1012"/>
        <v>0.59809583067231031</v>
      </c>
      <c r="Q6457" s="81">
        <f t="shared" si="1013"/>
        <v>0.59809583067231031</v>
      </c>
      <c r="S6457" s="1">
        <f t="shared" si="1017"/>
        <v>2</v>
      </c>
      <c r="T6457" s="1" t="str">
        <f t="shared" si="1018"/>
        <v>Peak</v>
      </c>
    </row>
    <row r="6458" spans="1:20" x14ac:dyDescent="0.25">
      <c r="A6458" s="85">
        <v>45195.291666651305</v>
      </c>
      <c r="B6458" s="1">
        <v>9</v>
      </c>
      <c r="C6458" s="1">
        <v>26</v>
      </c>
      <c r="D6458" s="1">
        <v>8</v>
      </c>
      <c r="E6458" s="1" t="str">
        <f t="shared" si="1014"/>
        <v>Summer</v>
      </c>
      <c r="F6458" s="78">
        <v>0.70209999999999995</v>
      </c>
      <c r="G6458" s="79">
        <f t="shared" si="1015"/>
        <v>1.3357899173988181</v>
      </c>
      <c r="J6458" s="78">
        <v>2.5158770000000001</v>
      </c>
      <c r="K6458" s="80">
        <f t="shared" si="1016"/>
        <v>2.5158770000000001</v>
      </c>
      <c r="L6458" s="68" t="str">
        <f t="shared" si="1009"/>
        <v>Normal</v>
      </c>
      <c r="N6458" s="67">
        <f t="shared" si="1010"/>
        <v>1.180087082601182</v>
      </c>
      <c r="O6458" s="67">
        <f t="shared" si="1011"/>
        <v>1.3357899173988181</v>
      </c>
      <c r="P6458" s="81">
        <f t="shared" si="1012"/>
        <v>0</v>
      </c>
      <c r="Q6458" s="81">
        <f t="shared" si="1013"/>
        <v>-1.180087082601182</v>
      </c>
      <c r="S6458" s="1">
        <f t="shared" si="1017"/>
        <v>2</v>
      </c>
      <c r="T6458" s="1" t="str">
        <f t="shared" si="1018"/>
        <v>Peak</v>
      </c>
    </row>
    <row r="6459" spans="1:20" x14ac:dyDescent="0.25">
      <c r="A6459" s="85">
        <v>45195.333333317969</v>
      </c>
      <c r="B6459" s="1">
        <v>9</v>
      </c>
      <c r="C6459" s="1">
        <v>26</v>
      </c>
      <c r="D6459" s="1">
        <v>9</v>
      </c>
      <c r="E6459" s="1" t="str">
        <f t="shared" si="1014"/>
        <v>Summer</v>
      </c>
      <c r="F6459" s="78">
        <v>0.69289999999999996</v>
      </c>
      <c r="G6459" s="79">
        <f t="shared" si="1015"/>
        <v>1.3182863320974805</v>
      </c>
      <c r="J6459" s="78">
        <v>4.1605609999999995</v>
      </c>
      <c r="K6459" s="80">
        <f t="shared" si="1016"/>
        <v>4.1605609999999995</v>
      </c>
      <c r="L6459" s="68" t="str">
        <f t="shared" si="1009"/>
        <v>Normal</v>
      </c>
      <c r="N6459" s="67">
        <f t="shared" si="1010"/>
        <v>2.8422746679025188</v>
      </c>
      <c r="O6459" s="67">
        <f t="shared" si="1011"/>
        <v>1.3182863320974807</v>
      </c>
      <c r="P6459" s="81">
        <f t="shared" si="1012"/>
        <v>0</v>
      </c>
      <c r="Q6459" s="81">
        <f t="shared" si="1013"/>
        <v>-2.8422746679025188</v>
      </c>
      <c r="S6459" s="1">
        <f t="shared" si="1017"/>
        <v>2</v>
      </c>
      <c r="T6459" s="1" t="str">
        <f t="shared" si="1018"/>
        <v>Peak</v>
      </c>
    </row>
    <row r="6460" spans="1:20" x14ac:dyDescent="0.25">
      <c r="A6460" s="85">
        <v>45195.374999984633</v>
      </c>
      <c r="B6460" s="1">
        <v>9</v>
      </c>
      <c r="C6460" s="1">
        <v>26</v>
      </c>
      <c r="D6460" s="1">
        <v>10</v>
      </c>
      <c r="E6460" s="1" t="str">
        <f t="shared" si="1014"/>
        <v>Summer</v>
      </c>
      <c r="F6460" s="78">
        <v>0.69169999999999998</v>
      </c>
      <c r="G6460" s="79">
        <f t="shared" si="1015"/>
        <v>1.3160032557538277</v>
      </c>
      <c r="J6460" s="78">
        <v>5.3178710000000002</v>
      </c>
      <c r="K6460" s="80">
        <f t="shared" si="1016"/>
        <v>5.3178710000000002</v>
      </c>
      <c r="L6460" s="68" t="str">
        <f t="shared" si="1009"/>
        <v>Normal</v>
      </c>
      <c r="N6460" s="67">
        <f t="shared" si="1010"/>
        <v>4.001867744246173</v>
      </c>
      <c r="O6460" s="67">
        <f t="shared" si="1011"/>
        <v>1.3160032557538273</v>
      </c>
      <c r="P6460" s="81">
        <f t="shared" si="1012"/>
        <v>4.4408920985006262E-16</v>
      </c>
      <c r="Q6460" s="81">
        <f t="shared" si="1013"/>
        <v>-4.001867744246173</v>
      </c>
      <c r="S6460" s="1">
        <f t="shared" si="1017"/>
        <v>2</v>
      </c>
      <c r="T6460" s="1" t="str">
        <f t="shared" si="1018"/>
        <v>Peak</v>
      </c>
    </row>
    <row r="6461" spans="1:20" x14ac:dyDescent="0.25">
      <c r="A6461" s="85">
        <v>45195.416666651297</v>
      </c>
      <c r="B6461" s="1">
        <v>9</v>
      </c>
      <c r="C6461" s="1">
        <v>26</v>
      </c>
      <c r="D6461" s="1">
        <v>11</v>
      </c>
      <c r="E6461" s="1" t="str">
        <f t="shared" si="1014"/>
        <v>Summer</v>
      </c>
      <c r="F6461" s="78">
        <v>0.70220000000000005</v>
      </c>
      <c r="G6461" s="79">
        <f t="shared" si="1015"/>
        <v>1.3359801737607893</v>
      </c>
      <c r="J6461" s="78">
        <v>6.0568919999999995</v>
      </c>
      <c r="K6461" s="80">
        <f t="shared" si="1016"/>
        <v>6.0568919999999995</v>
      </c>
      <c r="L6461" s="68" t="str">
        <f t="shared" si="1009"/>
        <v>Normal</v>
      </c>
      <c r="N6461" s="67">
        <f t="shared" si="1010"/>
        <v>4.7209118262392105</v>
      </c>
      <c r="O6461" s="67">
        <f t="shared" si="1011"/>
        <v>1.335980173760789</v>
      </c>
      <c r="P6461" s="81">
        <f t="shared" si="1012"/>
        <v>2.2204460492503131E-16</v>
      </c>
      <c r="Q6461" s="81">
        <f t="shared" si="1013"/>
        <v>-4.7209118262392105</v>
      </c>
      <c r="S6461" s="1">
        <f t="shared" si="1017"/>
        <v>2</v>
      </c>
      <c r="T6461" s="1" t="str">
        <f t="shared" si="1018"/>
        <v>Peak</v>
      </c>
    </row>
    <row r="6462" spans="1:20" x14ac:dyDescent="0.25">
      <c r="A6462" s="85">
        <v>45195.458333317962</v>
      </c>
      <c r="B6462" s="1">
        <v>9</v>
      </c>
      <c r="C6462" s="1">
        <v>26</v>
      </c>
      <c r="D6462" s="1">
        <v>12</v>
      </c>
      <c r="E6462" s="1" t="str">
        <f t="shared" si="1014"/>
        <v>Summer</v>
      </c>
      <c r="F6462" s="78">
        <v>0.72819999999999996</v>
      </c>
      <c r="G6462" s="79">
        <f t="shared" si="1015"/>
        <v>1.385446827873265</v>
      </c>
      <c r="J6462" s="78">
        <v>6.3378119999999996</v>
      </c>
      <c r="K6462" s="80">
        <f t="shared" si="1016"/>
        <v>6.3378119999999996</v>
      </c>
      <c r="L6462" s="68" t="str">
        <f t="shared" si="1009"/>
        <v>Normal</v>
      </c>
      <c r="N6462" s="67">
        <f t="shared" si="1010"/>
        <v>4.9523651721267345</v>
      </c>
      <c r="O6462" s="67">
        <f t="shared" si="1011"/>
        <v>1.385446827873265</v>
      </c>
      <c r="P6462" s="81">
        <f t="shared" si="1012"/>
        <v>0</v>
      </c>
      <c r="Q6462" s="81">
        <f t="shared" si="1013"/>
        <v>-4.9523651721267345</v>
      </c>
      <c r="S6462" s="1">
        <f t="shared" si="1017"/>
        <v>2</v>
      </c>
      <c r="T6462" s="1" t="str">
        <f t="shared" si="1018"/>
        <v>Peak</v>
      </c>
    </row>
    <row r="6463" spans="1:20" x14ac:dyDescent="0.25">
      <c r="A6463" s="85">
        <v>45195.499999984626</v>
      </c>
      <c r="B6463" s="1">
        <v>9</v>
      </c>
      <c r="C6463" s="1">
        <v>26</v>
      </c>
      <c r="D6463" s="1">
        <v>13</v>
      </c>
      <c r="E6463" s="1" t="str">
        <f t="shared" si="1014"/>
        <v>Summer</v>
      </c>
      <c r="F6463" s="78">
        <v>0.77649999999999997</v>
      </c>
      <c r="G6463" s="79">
        <f t="shared" si="1015"/>
        <v>1.4773406507052873</v>
      </c>
      <c r="J6463" s="78">
        <v>6.1834910000000001</v>
      </c>
      <c r="K6463" s="80">
        <f t="shared" si="1016"/>
        <v>6.1834910000000001</v>
      </c>
      <c r="L6463" s="68" t="str">
        <f t="shared" si="1009"/>
        <v>Normal</v>
      </c>
      <c r="N6463" s="67">
        <f t="shared" si="1010"/>
        <v>4.7061503492947132</v>
      </c>
      <c r="O6463" s="67">
        <f t="shared" si="1011"/>
        <v>1.4773406507052869</v>
      </c>
      <c r="P6463" s="81">
        <f t="shared" si="1012"/>
        <v>4.4408920985006262E-16</v>
      </c>
      <c r="Q6463" s="81">
        <f t="shared" si="1013"/>
        <v>-4.7061503492947132</v>
      </c>
      <c r="S6463" s="1">
        <f t="shared" si="1017"/>
        <v>2</v>
      </c>
      <c r="T6463" s="1" t="str">
        <f t="shared" si="1018"/>
        <v>Peak</v>
      </c>
    </row>
    <row r="6464" spans="1:20" x14ac:dyDescent="0.25">
      <c r="A6464" s="85">
        <v>45195.54166665129</v>
      </c>
      <c r="B6464" s="1">
        <v>9</v>
      </c>
      <c r="C6464" s="1">
        <v>26</v>
      </c>
      <c r="D6464" s="1">
        <v>14</v>
      </c>
      <c r="E6464" s="1" t="str">
        <f t="shared" si="1014"/>
        <v>Summer</v>
      </c>
      <c r="F6464" s="78">
        <v>0.82469999999999999</v>
      </c>
      <c r="G6464" s="79">
        <f t="shared" si="1015"/>
        <v>1.5690442171753387</v>
      </c>
      <c r="J6464" s="78">
        <v>5.5640029999999996</v>
      </c>
      <c r="K6464" s="80">
        <f t="shared" si="1016"/>
        <v>5.5640029999999996</v>
      </c>
      <c r="L6464" s="68" t="str">
        <f t="shared" si="1009"/>
        <v>Normal</v>
      </c>
      <c r="N6464" s="67">
        <f t="shared" si="1010"/>
        <v>3.9949587828246607</v>
      </c>
      <c r="O6464" s="67">
        <f t="shared" si="1011"/>
        <v>1.5690442171753389</v>
      </c>
      <c r="P6464" s="81">
        <f t="shared" si="1012"/>
        <v>0</v>
      </c>
      <c r="Q6464" s="81">
        <f t="shared" si="1013"/>
        <v>-3.9949587828246607</v>
      </c>
      <c r="S6464" s="1">
        <f t="shared" si="1017"/>
        <v>2</v>
      </c>
      <c r="T6464" s="1" t="str">
        <f t="shared" si="1018"/>
        <v>Peak</v>
      </c>
    </row>
    <row r="6465" spans="1:20" x14ac:dyDescent="0.25">
      <c r="A6465" s="85">
        <v>45195.583333317954</v>
      </c>
      <c r="B6465" s="1">
        <v>9</v>
      </c>
      <c r="C6465" s="1">
        <v>26</v>
      </c>
      <c r="D6465" s="1">
        <v>15</v>
      </c>
      <c r="E6465" s="1" t="str">
        <f t="shared" si="1014"/>
        <v>Summer</v>
      </c>
      <c r="F6465" s="78">
        <v>0.87849999999999995</v>
      </c>
      <c r="G6465" s="79">
        <f t="shared" si="1015"/>
        <v>1.6714021399157695</v>
      </c>
      <c r="J6465" s="78">
        <v>3.7087719999999997</v>
      </c>
      <c r="K6465" s="80">
        <f t="shared" si="1016"/>
        <v>3.7087719999999997</v>
      </c>
      <c r="L6465" s="68" t="str">
        <f t="shared" si="1009"/>
        <v>Normal</v>
      </c>
      <c r="N6465" s="67">
        <f t="shared" si="1010"/>
        <v>2.0373698600842305</v>
      </c>
      <c r="O6465" s="67">
        <f t="shared" si="1011"/>
        <v>1.6714021399157692</v>
      </c>
      <c r="P6465" s="81">
        <f t="shared" si="1012"/>
        <v>2.2204460492503131E-16</v>
      </c>
      <c r="Q6465" s="81">
        <f t="shared" si="1013"/>
        <v>-2.0373698600842305</v>
      </c>
      <c r="S6465" s="1">
        <f t="shared" si="1017"/>
        <v>2</v>
      </c>
      <c r="T6465" s="1" t="str">
        <f t="shared" si="1018"/>
        <v>Peak</v>
      </c>
    </row>
    <row r="6466" spans="1:20" x14ac:dyDescent="0.25">
      <c r="A6466" s="85">
        <v>45195.624999984619</v>
      </c>
      <c r="B6466" s="1">
        <v>9</v>
      </c>
      <c r="C6466" s="1">
        <v>26</v>
      </c>
      <c r="D6466" s="1">
        <v>16</v>
      </c>
      <c r="E6466" s="1" t="str">
        <f t="shared" si="1014"/>
        <v>Summer</v>
      </c>
      <c r="F6466" s="78">
        <v>0.9516</v>
      </c>
      <c r="G6466" s="79">
        <f t="shared" si="1015"/>
        <v>1.810479540516615</v>
      </c>
      <c r="J6466" s="78">
        <v>3.1423969999999999</v>
      </c>
      <c r="K6466" s="80">
        <f t="shared" si="1016"/>
        <v>3.1423969999999999</v>
      </c>
      <c r="L6466" s="68" t="str">
        <f t="shared" si="1009"/>
        <v>Normal</v>
      </c>
      <c r="N6466" s="67">
        <f t="shared" si="1010"/>
        <v>1.3319174594833849</v>
      </c>
      <c r="O6466" s="67">
        <f t="shared" si="1011"/>
        <v>1.810479540516615</v>
      </c>
      <c r="P6466" s="81">
        <f t="shared" si="1012"/>
        <v>0</v>
      </c>
      <c r="Q6466" s="81">
        <f t="shared" si="1013"/>
        <v>-1.3319174594833849</v>
      </c>
      <c r="S6466" s="1">
        <f t="shared" si="1017"/>
        <v>2</v>
      </c>
      <c r="T6466" s="1" t="str">
        <f t="shared" si="1018"/>
        <v>Peak</v>
      </c>
    </row>
    <row r="6467" spans="1:20" x14ac:dyDescent="0.25">
      <c r="A6467" s="85">
        <v>45195.666666651283</v>
      </c>
      <c r="B6467" s="1">
        <v>9</v>
      </c>
      <c r="C6467" s="1">
        <v>26</v>
      </c>
      <c r="D6467" s="1">
        <v>17</v>
      </c>
      <c r="E6467" s="1" t="str">
        <f t="shared" si="1014"/>
        <v>Summer</v>
      </c>
      <c r="F6467" s="78">
        <v>0.99929999999999997</v>
      </c>
      <c r="G6467" s="79">
        <f t="shared" si="1015"/>
        <v>1.901231825176811</v>
      </c>
      <c r="J6467" s="78">
        <v>1.3210009999999999</v>
      </c>
      <c r="K6467" s="80">
        <f t="shared" si="1016"/>
        <v>1.3210009999999999</v>
      </c>
      <c r="L6467" s="68" t="str">
        <f t="shared" si="1009"/>
        <v>Normal</v>
      </c>
      <c r="N6467" s="67">
        <f t="shared" si="1010"/>
        <v>0</v>
      </c>
      <c r="O6467" s="67">
        <f t="shared" si="1011"/>
        <v>1.3210009999999999</v>
      </c>
      <c r="P6467" s="81">
        <f t="shared" si="1012"/>
        <v>0.58023082517681113</v>
      </c>
      <c r="Q6467" s="81">
        <f t="shared" si="1013"/>
        <v>0.58023082517681113</v>
      </c>
      <c r="S6467" s="1">
        <f t="shared" si="1017"/>
        <v>2</v>
      </c>
      <c r="T6467" s="1" t="str">
        <f t="shared" si="1018"/>
        <v>Peak</v>
      </c>
    </row>
    <row r="6468" spans="1:20" x14ac:dyDescent="0.25">
      <c r="A6468" s="85">
        <v>45195.708333317947</v>
      </c>
      <c r="B6468" s="1">
        <v>9</v>
      </c>
      <c r="C6468" s="1">
        <v>26</v>
      </c>
      <c r="D6468" s="1">
        <v>18</v>
      </c>
      <c r="E6468" s="1" t="str">
        <f t="shared" si="1014"/>
        <v>Summer</v>
      </c>
      <c r="F6468" s="78">
        <v>1.0459000000000001</v>
      </c>
      <c r="G6468" s="79">
        <f t="shared" si="1015"/>
        <v>1.9898912898553254</v>
      </c>
      <c r="J6468" s="78">
        <v>7.4989999999999996E-3</v>
      </c>
      <c r="K6468" s="80">
        <f t="shared" si="1016"/>
        <v>7.4989999999999996E-3</v>
      </c>
      <c r="L6468" s="68" t="str">
        <f t="shared" si="1009"/>
        <v>Normal</v>
      </c>
      <c r="N6468" s="67">
        <f t="shared" si="1010"/>
        <v>0</v>
      </c>
      <c r="O6468" s="67">
        <f t="shared" si="1011"/>
        <v>7.4989999999999996E-3</v>
      </c>
      <c r="P6468" s="81">
        <f t="shared" si="1012"/>
        <v>1.9823922898553255</v>
      </c>
      <c r="Q6468" s="81">
        <f t="shared" si="1013"/>
        <v>1.9823922898553255</v>
      </c>
      <c r="S6468" s="1">
        <f t="shared" si="1017"/>
        <v>2</v>
      </c>
      <c r="T6468" s="1" t="str">
        <f t="shared" si="1018"/>
        <v>Peak</v>
      </c>
    </row>
    <row r="6469" spans="1:20" x14ac:dyDescent="0.25">
      <c r="A6469" s="85">
        <v>45195.749999984611</v>
      </c>
      <c r="B6469" s="1">
        <v>9</v>
      </c>
      <c r="C6469" s="1">
        <v>26</v>
      </c>
      <c r="D6469" s="1">
        <v>19</v>
      </c>
      <c r="E6469" s="1" t="str">
        <f t="shared" si="1014"/>
        <v>Summer</v>
      </c>
      <c r="F6469" s="78">
        <v>1.0849</v>
      </c>
      <c r="G6469" s="79">
        <f t="shared" si="1015"/>
        <v>2.0640912710240391</v>
      </c>
      <c r="J6469" s="78">
        <v>0</v>
      </c>
      <c r="K6469" s="80">
        <f t="shared" si="1016"/>
        <v>0</v>
      </c>
      <c r="L6469" s="68" t="str">
        <f t="shared" si="1009"/>
        <v>Normal</v>
      </c>
      <c r="N6469" s="67">
        <f t="shared" si="1010"/>
        <v>0</v>
      </c>
      <c r="O6469" s="67">
        <f t="shared" si="1011"/>
        <v>0</v>
      </c>
      <c r="P6469" s="81">
        <f t="shared" si="1012"/>
        <v>2.0640912710240391</v>
      </c>
      <c r="Q6469" s="81">
        <f t="shared" si="1013"/>
        <v>2.0640912710240391</v>
      </c>
      <c r="S6469" s="1">
        <f t="shared" si="1017"/>
        <v>2</v>
      </c>
      <c r="T6469" s="1" t="str">
        <f t="shared" si="1018"/>
        <v>Peak</v>
      </c>
    </row>
    <row r="6470" spans="1:20" x14ac:dyDescent="0.25">
      <c r="A6470" s="85">
        <v>45195.791666651276</v>
      </c>
      <c r="B6470" s="1">
        <v>9</v>
      </c>
      <c r="C6470" s="1">
        <v>26</v>
      </c>
      <c r="D6470" s="1">
        <v>20</v>
      </c>
      <c r="E6470" s="1" t="str">
        <f t="shared" si="1014"/>
        <v>Summer</v>
      </c>
      <c r="F6470" s="78">
        <v>1.1295999999999999</v>
      </c>
      <c r="G6470" s="79">
        <f t="shared" si="1015"/>
        <v>2.1491358648251033</v>
      </c>
      <c r="J6470" s="78">
        <v>0</v>
      </c>
      <c r="K6470" s="80">
        <f t="shared" si="1016"/>
        <v>0</v>
      </c>
      <c r="L6470" s="68" t="str">
        <f t="shared" si="1009"/>
        <v>Normal</v>
      </c>
      <c r="N6470" s="67">
        <f t="shared" si="1010"/>
        <v>0</v>
      </c>
      <c r="O6470" s="67">
        <f t="shared" si="1011"/>
        <v>0</v>
      </c>
      <c r="P6470" s="81">
        <f t="shared" si="1012"/>
        <v>2.1491358648251033</v>
      </c>
      <c r="Q6470" s="81">
        <f t="shared" si="1013"/>
        <v>2.1491358648251033</v>
      </c>
      <c r="S6470" s="1">
        <f t="shared" si="1017"/>
        <v>2</v>
      </c>
      <c r="T6470" s="1" t="str">
        <f t="shared" si="1018"/>
        <v>Peak</v>
      </c>
    </row>
    <row r="6471" spans="1:20" x14ac:dyDescent="0.25">
      <c r="A6471" s="85">
        <v>45195.83333331794</v>
      </c>
      <c r="B6471" s="1">
        <v>9</v>
      </c>
      <c r="C6471" s="1">
        <v>26</v>
      </c>
      <c r="D6471" s="1">
        <v>21</v>
      </c>
      <c r="E6471" s="1" t="str">
        <f t="shared" si="1014"/>
        <v>Summer</v>
      </c>
      <c r="F6471" s="78">
        <v>1.1161000000000001</v>
      </c>
      <c r="G6471" s="79">
        <f t="shared" si="1015"/>
        <v>2.1234512559590102</v>
      </c>
      <c r="J6471" s="78">
        <v>0</v>
      </c>
      <c r="K6471" s="80">
        <f t="shared" si="1016"/>
        <v>0</v>
      </c>
      <c r="L6471" s="68" t="str">
        <f t="shared" si="1009"/>
        <v>Normal</v>
      </c>
      <c r="N6471" s="67">
        <f t="shared" si="1010"/>
        <v>0</v>
      </c>
      <c r="O6471" s="67">
        <f t="shared" si="1011"/>
        <v>0</v>
      </c>
      <c r="P6471" s="81">
        <f t="shared" si="1012"/>
        <v>2.1234512559590102</v>
      </c>
      <c r="Q6471" s="81">
        <f t="shared" si="1013"/>
        <v>2.1234512559590102</v>
      </c>
      <c r="S6471" s="1">
        <f t="shared" si="1017"/>
        <v>2</v>
      </c>
      <c r="T6471" s="1" t="str">
        <f t="shared" si="1018"/>
        <v>Peak</v>
      </c>
    </row>
    <row r="6472" spans="1:20" x14ac:dyDescent="0.25">
      <c r="A6472" s="85">
        <v>45195.874999984604</v>
      </c>
      <c r="B6472" s="1">
        <v>9</v>
      </c>
      <c r="C6472" s="1">
        <v>26</v>
      </c>
      <c r="D6472" s="1">
        <v>22</v>
      </c>
      <c r="E6472" s="1" t="str">
        <f t="shared" si="1014"/>
        <v>Summer</v>
      </c>
      <c r="F6472" s="78">
        <v>1.0568</v>
      </c>
      <c r="G6472" s="79">
        <f t="shared" si="1015"/>
        <v>2.010629233310171</v>
      </c>
      <c r="J6472" s="78">
        <v>0</v>
      </c>
      <c r="K6472" s="80">
        <f t="shared" si="1016"/>
        <v>0</v>
      </c>
      <c r="L6472" s="68" t="str">
        <f t="shared" si="1009"/>
        <v>Normal</v>
      </c>
      <c r="N6472" s="67">
        <f t="shared" si="1010"/>
        <v>0</v>
      </c>
      <c r="O6472" s="67">
        <f t="shared" si="1011"/>
        <v>0</v>
      </c>
      <c r="P6472" s="81">
        <f t="shared" si="1012"/>
        <v>2.010629233310171</v>
      </c>
      <c r="Q6472" s="81">
        <f t="shared" si="1013"/>
        <v>2.010629233310171</v>
      </c>
      <c r="S6472" s="1">
        <f t="shared" si="1017"/>
        <v>2</v>
      </c>
      <c r="T6472" s="1" t="str">
        <f t="shared" si="1018"/>
        <v>Off-Peak</v>
      </c>
    </row>
    <row r="6473" spans="1:20" x14ac:dyDescent="0.25">
      <c r="A6473" s="85">
        <v>45195.916666651268</v>
      </c>
      <c r="B6473" s="1">
        <v>9</v>
      </c>
      <c r="C6473" s="1">
        <v>26</v>
      </c>
      <c r="D6473" s="1">
        <v>23</v>
      </c>
      <c r="E6473" s="1" t="str">
        <f t="shared" si="1014"/>
        <v>Summer</v>
      </c>
      <c r="F6473" s="78">
        <v>0.94889999999999997</v>
      </c>
      <c r="G6473" s="79">
        <f t="shared" si="1015"/>
        <v>1.8053426187433963</v>
      </c>
      <c r="J6473" s="78">
        <v>0</v>
      </c>
      <c r="K6473" s="80">
        <f t="shared" si="1016"/>
        <v>0</v>
      </c>
      <c r="L6473" s="68" t="str">
        <f t="shared" si="1009"/>
        <v>Normal</v>
      </c>
      <c r="N6473" s="67">
        <f t="shared" si="1010"/>
        <v>0</v>
      </c>
      <c r="O6473" s="67">
        <f t="shared" si="1011"/>
        <v>0</v>
      </c>
      <c r="P6473" s="81">
        <f t="shared" si="1012"/>
        <v>1.8053426187433963</v>
      </c>
      <c r="Q6473" s="81">
        <f t="shared" si="1013"/>
        <v>1.8053426187433963</v>
      </c>
      <c r="S6473" s="1">
        <f t="shared" si="1017"/>
        <v>2</v>
      </c>
      <c r="T6473" s="1" t="str">
        <f t="shared" si="1018"/>
        <v>Off-Peak</v>
      </c>
    </row>
    <row r="6474" spans="1:20" x14ac:dyDescent="0.25">
      <c r="A6474" s="85">
        <v>45195.958333317933</v>
      </c>
      <c r="B6474" s="1">
        <v>9</v>
      </c>
      <c r="C6474" s="1">
        <v>27</v>
      </c>
      <c r="D6474" s="1">
        <v>0</v>
      </c>
      <c r="E6474" s="1" t="str">
        <f t="shared" si="1014"/>
        <v>Summer</v>
      </c>
      <c r="F6474" s="78">
        <v>0.82089999999999996</v>
      </c>
      <c r="G6474" s="79">
        <f t="shared" si="1015"/>
        <v>1.5618144754204384</v>
      </c>
      <c r="J6474" s="78">
        <v>0</v>
      </c>
      <c r="K6474" s="80">
        <f t="shared" si="1016"/>
        <v>0</v>
      </c>
      <c r="L6474" s="68" t="str">
        <f t="shared" si="1009"/>
        <v>Normal</v>
      </c>
      <c r="N6474" s="67">
        <f t="shared" si="1010"/>
        <v>0</v>
      </c>
      <c r="O6474" s="67">
        <f t="shared" si="1011"/>
        <v>0</v>
      </c>
      <c r="P6474" s="81">
        <f t="shared" si="1012"/>
        <v>1.5618144754204384</v>
      </c>
      <c r="Q6474" s="81">
        <f t="shared" si="1013"/>
        <v>1.5618144754204384</v>
      </c>
      <c r="S6474" s="1">
        <f t="shared" si="1017"/>
        <v>2</v>
      </c>
      <c r="T6474" s="1" t="str">
        <f t="shared" si="1018"/>
        <v>Off-Peak</v>
      </c>
    </row>
    <row r="6475" spans="1:20" x14ac:dyDescent="0.25">
      <c r="A6475" s="85">
        <v>45195.999999984597</v>
      </c>
      <c r="B6475" s="1">
        <v>9</v>
      </c>
      <c r="C6475" s="1">
        <v>27</v>
      </c>
      <c r="D6475" s="1">
        <v>1</v>
      </c>
      <c r="E6475" s="1" t="str">
        <f t="shared" si="1014"/>
        <v>Summer</v>
      </c>
      <c r="F6475" s="78">
        <v>0.73119999999999996</v>
      </c>
      <c r="G6475" s="79">
        <f t="shared" si="1015"/>
        <v>1.3911545187323968</v>
      </c>
      <c r="J6475" s="78">
        <v>0</v>
      </c>
      <c r="K6475" s="80">
        <f t="shared" si="1016"/>
        <v>0</v>
      </c>
      <c r="L6475" s="68" t="str">
        <f t="shared" si="1009"/>
        <v>Normal</v>
      </c>
      <c r="N6475" s="67">
        <f t="shared" si="1010"/>
        <v>0</v>
      </c>
      <c r="O6475" s="67">
        <f t="shared" si="1011"/>
        <v>0</v>
      </c>
      <c r="P6475" s="81">
        <f t="shared" si="1012"/>
        <v>1.3911545187323968</v>
      </c>
      <c r="Q6475" s="81">
        <f t="shared" si="1013"/>
        <v>1.3911545187323968</v>
      </c>
      <c r="S6475" s="1">
        <f t="shared" si="1017"/>
        <v>3</v>
      </c>
      <c r="T6475" s="1" t="str">
        <f t="shared" si="1018"/>
        <v>Off-Peak</v>
      </c>
    </row>
    <row r="6476" spans="1:20" x14ac:dyDescent="0.25">
      <c r="A6476" s="85">
        <v>45196.041666651261</v>
      </c>
      <c r="B6476" s="1">
        <v>9</v>
      </c>
      <c r="C6476" s="1">
        <v>27</v>
      </c>
      <c r="D6476" s="1">
        <v>2</v>
      </c>
      <c r="E6476" s="1" t="str">
        <f t="shared" si="1014"/>
        <v>Summer</v>
      </c>
      <c r="F6476" s="78">
        <v>0.66800000000000004</v>
      </c>
      <c r="G6476" s="79">
        <f t="shared" si="1015"/>
        <v>1.2709124979666864</v>
      </c>
      <c r="J6476" s="78">
        <v>0</v>
      </c>
      <c r="K6476" s="80">
        <f t="shared" si="1016"/>
        <v>0</v>
      </c>
      <c r="L6476" s="68" t="str">
        <f t="shared" si="1009"/>
        <v>Normal</v>
      </c>
      <c r="N6476" s="67">
        <f t="shared" si="1010"/>
        <v>0</v>
      </c>
      <c r="O6476" s="67">
        <f t="shared" si="1011"/>
        <v>0</v>
      </c>
      <c r="P6476" s="81">
        <f t="shared" si="1012"/>
        <v>1.2709124979666864</v>
      </c>
      <c r="Q6476" s="81">
        <f t="shared" si="1013"/>
        <v>1.2709124979666864</v>
      </c>
      <c r="S6476" s="1">
        <f t="shared" si="1017"/>
        <v>3</v>
      </c>
      <c r="T6476" s="1" t="str">
        <f t="shared" si="1018"/>
        <v>Off-Peak</v>
      </c>
    </row>
    <row r="6477" spans="1:20" x14ac:dyDescent="0.25">
      <c r="A6477" s="85">
        <v>45196.083333317925</v>
      </c>
      <c r="B6477" s="1">
        <v>9</v>
      </c>
      <c r="C6477" s="1">
        <v>27</v>
      </c>
      <c r="D6477" s="1">
        <v>3</v>
      </c>
      <c r="E6477" s="1" t="str">
        <f t="shared" si="1014"/>
        <v>Summer</v>
      </c>
      <c r="F6477" s="78">
        <v>0.629</v>
      </c>
      <c r="G6477" s="79">
        <f t="shared" si="1015"/>
        <v>1.1967125167979726</v>
      </c>
      <c r="J6477" s="78">
        <v>0</v>
      </c>
      <c r="K6477" s="80">
        <f t="shared" si="1016"/>
        <v>0</v>
      </c>
      <c r="L6477" s="68" t="str">
        <f t="shared" si="1009"/>
        <v>Normal</v>
      </c>
      <c r="N6477" s="67">
        <f t="shared" si="1010"/>
        <v>0</v>
      </c>
      <c r="O6477" s="67">
        <f t="shared" si="1011"/>
        <v>0</v>
      </c>
      <c r="P6477" s="81">
        <f t="shared" si="1012"/>
        <v>1.1967125167979726</v>
      </c>
      <c r="Q6477" s="81">
        <f t="shared" si="1013"/>
        <v>1.1967125167979726</v>
      </c>
      <c r="S6477" s="1">
        <f t="shared" si="1017"/>
        <v>3</v>
      </c>
      <c r="T6477" s="1" t="str">
        <f t="shared" si="1018"/>
        <v>Off-Peak</v>
      </c>
    </row>
    <row r="6478" spans="1:20" x14ac:dyDescent="0.25">
      <c r="A6478" s="85">
        <v>45196.12499998459</v>
      </c>
      <c r="B6478" s="1">
        <v>9</v>
      </c>
      <c r="C6478" s="1">
        <v>27</v>
      </c>
      <c r="D6478" s="1">
        <v>4</v>
      </c>
      <c r="E6478" s="1" t="str">
        <f t="shared" si="1014"/>
        <v>Summer</v>
      </c>
      <c r="F6478" s="78">
        <v>0.60529999999999995</v>
      </c>
      <c r="G6478" s="79">
        <f t="shared" si="1015"/>
        <v>1.1516217590108311</v>
      </c>
      <c r="J6478" s="78">
        <v>0</v>
      </c>
      <c r="K6478" s="80">
        <f t="shared" si="1016"/>
        <v>0</v>
      </c>
      <c r="L6478" s="68" t="str">
        <f t="shared" si="1009"/>
        <v>Normal</v>
      </c>
      <c r="N6478" s="67">
        <f t="shared" si="1010"/>
        <v>0</v>
      </c>
      <c r="O6478" s="67">
        <f t="shared" si="1011"/>
        <v>0</v>
      </c>
      <c r="P6478" s="81">
        <f t="shared" si="1012"/>
        <v>1.1516217590108311</v>
      </c>
      <c r="Q6478" s="81">
        <f t="shared" si="1013"/>
        <v>1.1516217590108311</v>
      </c>
      <c r="S6478" s="1">
        <f t="shared" si="1017"/>
        <v>3</v>
      </c>
      <c r="T6478" s="1" t="str">
        <f t="shared" si="1018"/>
        <v>Off-Peak</v>
      </c>
    </row>
    <row r="6479" spans="1:20" x14ac:dyDescent="0.25">
      <c r="A6479" s="85">
        <v>45196.166666651254</v>
      </c>
      <c r="B6479" s="1">
        <v>9</v>
      </c>
      <c r="C6479" s="1">
        <v>27</v>
      </c>
      <c r="D6479" s="1">
        <v>5</v>
      </c>
      <c r="E6479" s="1" t="str">
        <f t="shared" si="1014"/>
        <v>Summer</v>
      </c>
      <c r="F6479" s="78">
        <v>0.59889999999999999</v>
      </c>
      <c r="G6479" s="79">
        <f t="shared" si="1015"/>
        <v>1.1394453518446834</v>
      </c>
      <c r="J6479" s="78">
        <v>0</v>
      </c>
      <c r="K6479" s="80">
        <f t="shared" si="1016"/>
        <v>0</v>
      </c>
      <c r="L6479" s="68" t="str">
        <f t="shared" si="1009"/>
        <v>Normal</v>
      </c>
      <c r="N6479" s="67">
        <f t="shared" si="1010"/>
        <v>0</v>
      </c>
      <c r="O6479" s="67">
        <f t="shared" si="1011"/>
        <v>0</v>
      </c>
      <c r="P6479" s="81">
        <f t="shared" si="1012"/>
        <v>1.1394453518446834</v>
      </c>
      <c r="Q6479" s="81">
        <f t="shared" si="1013"/>
        <v>1.1394453518446834</v>
      </c>
      <c r="S6479" s="1">
        <f t="shared" si="1017"/>
        <v>3</v>
      </c>
      <c r="T6479" s="1" t="str">
        <f t="shared" si="1018"/>
        <v>Off-Peak</v>
      </c>
    </row>
    <row r="6480" spans="1:20" x14ac:dyDescent="0.25">
      <c r="A6480" s="85">
        <v>45196.208333317918</v>
      </c>
      <c r="B6480" s="1">
        <v>9</v>
      </c>
      <c r="C6480" s="1">
        <v>27</v>
      </c>
      <c r="D6480" s="1">
        <v>6</v>
      </c>
      <c r="E6480" s="1" t="str">
        <f t="shared" si="1014"/>
        <v>Summer</v>
      </c>
      <c r="F6480" s="78">
        <v>0.61399999999999999</v>
      </c>
      <c r="G6480" s="79">
        <f t="shared" si="1015"/>
        <v>1.1681740625023136</v>
      </c>
      <c r="J6480" s="78">
        <v>0</v>
      </c>
      <c r="K6480" s="80">
        <f t="shared" si="1016"/>
        <v>0</v>
      </c>
      <c r="L6480" s="68" t="str">
        <f t="shared" si="1009"/>
        <v>Normal</v>
      </c>
      <c r="N6480" s="67">
        <f t="shared" si="1010"/>
        <v>0</v>
      </c>
      <c r="O6480" s="67">
        <f t="shared" si="1011"/>
        <v>0</v>
      </c>
      <c r="P6480" s="81">
        <f t="shared" si="1012"/>
        <v>1.1681740625023136</v>
      </c>
      <c r="Q6480" s="81">
        <f t="shared" si="1013"/>
        <v>1.1681740625023136</v>
      </c>
      <c r="S6480" s="1">
        <f t="shared" si="1017"/>
        <v>3</v>
      </c>
      <c r="T6480" s="1" t="str">
        <f t="shared" si="1018"/>
        <v>Peak</v>
      </c>
    </row>
    <row r="6481" spans="1:20" x14ac:dyDescent="0.25">
      <c r="A6481" s="85">
        <v>45196.249999984582</v>
      </c>
      <c r="B6481" s="1">
        <v>9</v>
      </c>
      <c r="C6481" s="1">
        <v>27</v>
      </c>
      <c r="D6481" s="1">
        <v>7</v>
      </c>
      <c r="E6481" s="1" t="str">
        <f t="shared" si="1014"/>
        <v>Summer</v>
      </c>
      <c r="F6481" s="78">
        <v>0.66010000000000002</v>
      </c>
      <c r="G6481" s="79">
        <f t="shared" si="1015"/>
        <v>1.2558822453709726</v>
      </c>
      <c r="J6481" s="78">
        <v>0.64205800000000002</v>
      </c>
      <c r="K6481" s="80">
        <f t="shared" si="1016"/>
        <v>0.64205800000000002</v>
      </c>
      <c r="L6481" s="68" t="str">
        <f t="shared" si="1009"/>
        <v>Normal</v>
      </c>
      <c r="N6481" s="67">
        <f t="shared" si="1010"/>
        <v>0</v>
      </c>
      <c r="O6481" s="67">
        <f t="shared" si="1011"/>
        <v>0.64205800000000002</v>
      </c>
      <c r="P6481" s="81">
        <f t="shared" si="1012"/>
        <v>0.61382424537097258</v>
      </c>
      <c r="Q6481" s="81">
        <f t="shared" si="1013"/>
        <v>0.61382424537097258</v>
      </c>
      <c r="S6481" s="1">
        <f t="shared" si="1017"/>
        <v>3</v>
      </c>
      <c r="T6481" s="1" t="str">
        <f t="shared" si="1018"/>
        <v>Peak</v>
      </c>
    </row>
    <row r="6482" spans="1:20" x14ac:dyDescent="0.25">
      <c r="A6482" s="85">
        <v>45196.291666651246</v>
      </c>
      <c r="B6482" s="1">
        <v>9</v>
      </c>
      <c r="C6482" s="1">
        <v>27</v>
      </c>
      <c r="D6482" s="1">
        <v>8</v>
      </c>
      <c r="E6482" s="1" t="str">
        <f t="shared" si="1014"/>
        <v>Summer</v>
      </c>
      <c r="F6482" s="78">
        <v>0.68840000000000001</v>
      </c>
      <c r="G6482" s="79">
        <f t="shared" si="1015"/>
        <v>1.3097247958087828</v>
      </c>
      <c r="J6482" s="78">
        <v>2.4267120000000002</v>
      </c>
      <c r="K6482" s="80">
        <f t="shared" si="1016"/>
        <v>2.4267120000000002</v>
      </c>
      <c r="L6482" s="68" t="str">
        <f t="shared" si="1009"/>
        <v>Normal</v>
      </c>
      <c r="N6482" s="67">
        <f t="shared" si="1010"/>
        <v>1.1169872041912174</v>
      </c>
      <c r="O6482" s="67">
        <f t="shared" si="1011"/>
        <v>1.3097247958087828</v>
      </c>
      <c r="P6482" s="81">
        <f t="shared" si="1012"/>
        <v>0</v>
      </c>
      <c r="Q6482" s="81">
        <f t="shared" si="1013"/>
        <v>-1.1169872041912174</v>
      </c>
      <c r="S6482" s="1">
        <f t="shared" si="1017"/>
        <v>3</v>
      </c>
      <c r="T6482" s="1" t="str">
        <f t="shared" si="1018"/>
        <v>Peak</v>
      </c>
    </row>
    <row r="6483" spans="1:20" x14ac:dyDescent="0.25">
      <c r="A6483" s="85">
        <v>45196.333333317911</v>
      </c>
      <c r="B6483" s="1">
        <v>9</v>
      </c>
      <c r="C6483" s="1">
        <v>27</v>
      </c>
      <c r="D6483" s="1">
        <v>9</v>
      </c>
      <c r="E6483" s="1" t="str">
        <f t="shared" si="1014"/>
        <v>Summer</v>
      </c>
      <c r="F6483" s="78">
        <v>0.67659999999999998</v>
      </c>
      <c r="G6483" s="79">
        <f t="shared" si="1015"/>
        <v>1.2872745450961975</v>
      </c>
      <c r="J6483" s="78">
        <v>4.0275270000000001</v>
      </c>
      <c r="K6483" s="80">
        <f t="shared" si="1016"/>
        <v>4.0275270000000001</v>
      </c>
      <c r="L6483" s="68" t="str">
        <f t="shared" ref="L6483:L6546" si="1019">IF(AND(D6483&gt;=$C$2,D6483&lt;=$C$3,E6483="Summer"),"MaxDis","Normal")</f>
        <v>Normal</v>
      </c>
      <c r="N6483" s="67">
        <f t="shared" ref="N6483:N6546" si="1020">IF(K6483-G6483&lt;0,0,K6483-G6483)</f>
        <v>2.7402524549038025</v>
      </c>
      <c r="O6483" s="67">
        <f t="shared" ref="O6483:O6546" si="1021">K6483-N6483</f>
        <v>1.2872745450961975</v>
      </c>
      <c r="P6483" s="81">
        <f t="shared" ref="P6483:P6546" si="1022">MAX(0,G6483-O6483)</f>
        <v>0</v>
      </c>
      <c r="Q6483" s="81">
        <f t="shared" ref="Q6483:Q6546" si="1023">G6483-K6483</f>
        <v>-2.7402524549038025</v>
      </c>
      <c r="S6483" s="1">
        <f t="shared" si="1017"/>
        <v>3</v>
      </c>
      <c r="T6483" s="1" t="str">
        <f t="shared" si="1018"/>
        <v>Peak</v>
      </c>
    </row>
    <row r="6484" spans="1:20" x14ac:dyDescent="0.25">
      <c r="A6484" s="85">
        <v>45196.374999984575</v>
      </c>
      <c r="B6484" s="1">
        <v>9</v>
      </c>
      <c r="C6484" s="1">
        <v>27</v>
      </c>
      <c r="D6484" s="1">
        <v>10</v>
      </c>
      <c r="E6484" s="1" t="str">
        <f t="shared" ref="E6484:E6547" si="1024">IF(AND(B6484&gt;=$C$5,B6484&lt;=$C$6),"Summer","Non-Summer")</f>
        <v>Summer</v>
      </c>
      <c r="F6484" s="78">
        <v>0.67630000000000001</v>
      </c>
      <c r="G6484" s="79">
        <f t="shared" ref="G6484:G6547" si="1025">F6484*$G$13</f>
        <v>1.2867037760102844</v>
      </c>
      <c r="J6484" s="78">
        <v>5.1261329999999994</v>
      </c>
      <c r="K6484" s="80">
        <f t="shared" ref="K6484:K6547" si="1026">J6484*$K$13</f>
        <v>5.1261329999999994</v>
      </c>
      <c r="L6484" s="68" t="str">
        <f t="shared" si="1019"/>
        <v>Normal</v>
      </c>
      <c r="N6484" s="67">
        <f t="shared" si="1020"/>
        <v>3.8394292239897148</v>
      </c>
      <c r="O6484" s="67">
        <f t="shared" si="1021"/>
        <v>1.2867037760102846</v>
      </c>
      <c r="P6484" s="81">
        <f t="shared" si="1022"/>
        <v>0</v>
      </c>
      <c r="Q6484" s="81">
        <f t="shared" si="1023"/>
        <v>-3.8394292239897148</v>
      </c>
      <c r="S6484" s="1">
        <f t="shared" ref="S6484:S6547" si="1027">WEEKDAY(A6484,2)</f>
        <v>3</v>
      </c>
      <c r="T6484" s="1" t="str">
        <f t="shared" ref="T6484:T6547" si="1028">IF(S6484&gt;5,"Off-Peak",IF(AND(D6484&gt;=$C$7,D6484&lt;$C$8),"Peak","Off-Peak"))</f>
        <v>Peak</v>
      </c>
    </row>
    <row r="6485" spans="1:20" x14ac:dyDescent="0.25">
      <c r="A6485" s="85">
        <v>45196.416666651239</v>
      </c>
      <c r="B6485" s="1">
        <v>9</v>
      </c>
      <c r="C6485" s="1">
        <v>27</v>
      </c>
      <c r="D6485" s="1">
        <v>11</v>
      </c>
      <c r="E6485" s="1" t="str">
        <f t="shared" si="1024"/>
        <v>Summer</v>
      </c>
      <c r="F6485" s="78">
        <v>0.68179999999999996</v>
      </c>
      <c r="G6485" s="79">
        <f t="shared" si="1025"/>
        <v>1.2971678759186926</v>
      </c>
      <c r="J6485" s="78">
        <v>5.7867280000000001</v>
      </c>
      <c r="K6485" s="80">
        <f t="shared" si="1026"/>
        <v>5.7867280000000001</v>
      </c>
      <c r="L6485" s="68" t="str">
        <f t="shared" si="1019"/>
        <v>Normal</v>
      </c>
      <c r="N6485" s="67">
        <f t="shared" si="1020"/>
        <v>4.4895601240813079</v>
      </c>
      <c r="O6485" s="67">
        <f t="shared" si="1021"/>
        <v>1.2971678759186922</v>
      </c>
      <c r="P6485" s="81">
        <f t="shared" si="1022"/>
        <v>4.4408920985006262E-16</v>
      </c>
      <c r="Q6485" s="81">
        <f t="shared" si="1023"/>
        <v>-4.4895601240813079</v>
      </c>
      <c r="S6485" s="1">
        <f t="shared" si="1027"/>
        <v>3</v>
      </c>
      <c r="T6485" s="1" t="str">
        <f t="shared" si="1028"/>
        <v>Peak</v>
      </c>
    </row>
    <row r="6486" spans="1:20" x14ac:dyDescent="0.25">
      <c r="A6486" s="85">
        <v>45196.458333317903</v>
      </c>
      <c r="B6486" s="1">
        <v>9</v>
      </c>
      <c r="C6486" s="1">
        <v>27</v>
      </c>
      <c r="D6486" s="1">
        <v>12</v>
      </c>
      <c r="E6486" s="1" t="str">
        <f t="shared" si="1024"/>
        <v>Summer</v>
      </c>
      <c r="F6486" s="78">
        <v>0.69310000000000005</v>
      </c>
      <c r="G6486" s="79">
        <f t="shared" si="1025"/>
        <v>1.3186668448214227</v>
      </c>
      <c r="J6486" s="78">
        <v>6.0578760000000003</v>
      </c>
      <c r="K6486" s="80">
        <f t="shared" si="1026"/>
        <v>6.0578760000000003</v>
      </c>
      <c r="L6486" s="68" t="str">
        <f t="shared" si="1019"/>
        <v>Normal</v>
      </c>
      <c r="N6486" s="67">
        <f t="shared" si="1020"/>
        <v>4.7392091551785773</v>
      </c>
      <c r="O6486" s="67">
        <f t="shared" si="1021"/>
        <v>1.3186668448214229</v>
      </c>
      <c r="P6486" s="81">
        <f t="shared" si="1022"/>
        <v>0</v>
      </c>
      <c r="Q6486" s="81">
        <f t="shared" si="1023"/>
        <v>-4.7392091551785773</v>
      </c>
      <c r="S6486" s="1">
        <f t="shared" si="1027"/>
        <v>3</v>
      </c>
      <c r="T6486" s="1" t="str">
        <f t="shared" si="1028"/>
        <v>Peak</v>
      </c>
    </row>
    <row r="6487" spans="1:20" x14ac:dyDescent="0.25">
      <c r="A6487" s="85">
        <v>45196.499999984568</v>
      </c>
      <c r="B6487" s="1">
        <v>9</v>
      </c>
      <c r="C6487" s="1">
        <v>27</v>
      </c>
      <c r="D6487" s="1">
        <v>13</v>
      </c>
      <c r="E6487" s="1" t="str">
        <f t="shared" si="1024"/>
        <v>Summer</v>
      </c>
      <c r="F6487" s="78">
        <v>0.72189999999999999</v>
      </c>
      <c r="G6487" s="79">
        <f t="shared" si="1025"/>
        <v>1.3734606770690883</v>
      </c>
      <c r="J6487" s="78">
        <v>5.896998</v>
      </c>
      <c r="K6487" s="80">
        <f t="shared" si="1026"/>
        <v>5.896998</v>
      </c>
      <c r="L6487" s="68" t="str">
        <f t="shared" si="1019"/>
        <v>Normal</v>
      </c>
      <c r="N6487" s="67">
        <f t="shared" si="1020"/>
        <v>4.5235373229309115</v>
      </c>
      <c r="O6487" s="67">
        <f t="shared" si="1021"/>
        <v>1.3734606770690885</v>
      </c>
      <c r="P6487" s="81">
        <f t="shared" si="1022"/>
        <v>0</v>
      </c>
      <c r="Q6487" s="81">
        <f t="shared" si="1023"/>
        <v>-4.5235373229309115</v>
      </c>
      <c r="S6487" s="1">
        <f t="shared" si="1027"/>
        <v>3</v>
      </c>
      <c r="T6487" s="1" t="str">
        <f t="shared" si="1028"/>
        <v>Peak</v>
      </c>
    </row>
    <row r="6488" spans="1:20" x14ac:dyDescent="0.25">
      <c r="A6488" s="85">
        <v>45196.541666651232</v>
      </c>
      <c r="B6488" s="1">
        <v>9</v>
      </c>
      <c r="C6488" s="1">
        <v>27</v>
      </c>
      <c r="D6488" s="1">
        <v>14</v>
      </c>
      <c r="E6488" s="1" t="str">
        <f t="shared" si="1024"/>
        <v>Summer</v>
      </c>
      <c r="F6488" s="78">
        <v>0.73650000000000004</v>
      </c>
      <c r="G6488" s="79">
        <f t="shared" si="1025"/>
        <v>1.4012381059168633</v>
      </c>
      <c r="J6488" s="78">
        <v>5.3601279999999996</v>
      </c>
      <c r="K6488" s="80">
        <f t="shared" si="1026"/>
        <v>5.3601279999999996</v>
      </c>
      <c r="L6488" s="68" t="str">
        <f t="shared" si="1019"/>
        <v>Normal</v>
      </c>
      <c r="N6488" s="67">
        <f t="shared" si="1020"/>
        <v>3.9588898940831365</v>
      </c>
      <c r="O6488" s="67">
        <f t="shared" si="1021"/>
        <v>1.401238105916863</v>
      </c>
      <c r="P6488" s="81">
        <f t="shared" si="1022"/>
        <v>2.2204460492503131E-16</v>
      </c>
      <c r="Q6488" s="81">
        <f t="shared" si="1023"/>
        <v>-3.9588898940831365</v>
      </c>
      <c r="S6488" s="1">
        <f t="shared" si="1027"/>
        <v>3</v>
      </c>
      <c r="T6488" s="1" t="str">
        <f t="shared" si="1028"/>
        <v>Peak</v>
      </c>
    </row>
    <row r="6489" spans="1:20" x14ac:dyDescent="0.25">
      <c r="A6489" s="85">
        <v>45196.583333317896</v>
      </c>
      <c r="B6489" s="1">
        <v>9</v>
      </c>
      <c r="C6489" s="1">
        <v>27</v>
      </c>
      <c r="D6489" s="1">
        <v>15</v>
      </c>
      <c r="E6489" s="1" t="str">
        <f t="shared" si="1024"/>
        <v>Summer</v>
      </c>
      <c r="F6489" s="78">
        <v>0.75219999999999998</v>
      </c>
      <c r="G6489" s="79">
        <f t="shared" si="1025"/>
        <v>1.4311083547463197</v>
      </c>
      <c r="J6489" s="78">
        <v>2.6006010000000002</v>
      </c>
      <c r="K6489" s="80">
        <f t="shared" si="1026"/>
        <v>2.6006010000000002</v>
      </c>
      <c r="L6489" s="68" t="str">
        <f t="shared" si="1019"/>
        <v>Normal</v>
      </c>
      <c r="N6489" s="67">
        <f t="shared" si="1020"/>
        <v>1.1694926452536805</v>
      </c>
      <c r="O6489" s="67">
        <f t="shared" si="1021"/>
        <v>1.4311083547463197</v>
      </c>
      <c r="P6489" s="81">
        <f t="shared" si="1022"/>
        <v>0</v>
      </c>
      <c r="Q6489" s="81">
        <f t="shared" si="1023"/>
        <v>-1.1694926452536805</v>
      </c>
      <c r="S6489" s="1">
        <f t="shared" si="1027"/>
        <v>3</v>
      </c>
      <c r="T6489" s="1" t="str">
        <f t="shared" si="1028"/>
        <v>Peak</v>
      </c>
    </row>
    <row r="6490" spans="1:20" x14ac:dyDescent="0.25">
      <c r="A6490" s="85">
        <v>45196.62499998456</v>
      </c>
      <c r="B6490" s="1">
        <v>9</v>
      </c>
      <c r="C6490" s="1">
        <v>27</v>
      </c>
      <c r="D6490" s="1">
        <v>16</v>
      </c>
      <c r="E6490" s="1" t="str">
        <f t="shared" si="1024"/>
        <v>Summer</v>
      </c>
      <c r="F6490" s="78">
        <v>0.78990000000000005</v>
      </c>
      <c r="G6490" s="79">
        <f t="shared" si="1025"/>
        <v>1.5028350032094095</v>
      </c>
      <c r="J6490" s="78">
        <v>1.3027339999999998</v>
      </c>
      <c r="K6490" s="80">
        <f t="shared" si="1026"/>
        <v>1.3027339999999998</v>
      </c>
      <c r="L6490" s="68" t="str">
        <f t="shared" si="1019"/>
        <v>Normal</v>
      </c>
      <c r="N6490" s="67">
        <f t="shared" si="1020"/>
        <v>0</v>
      </c>
      <c r="O6490" s="67">
        <f t="shared" si="1021"/>
        <v>1.3027339999999998</v>
      </c>
      <c r="P6490" s="81">
        <f t="shared" si="1022"/>
        <v>0.20010100320940971</v>
      </c>
      <c r="Q6490" s="81">
        <f t="shared" si="1023"/>
        <v>0.20010100320940971</v>
      </c>
      <c r="S6490" s="1">
        <f t="shared" si="1027"/>
        <v>3</v>
      </c>
      <c r="T6490" s="1" t="str">
        <f t="shared" si="1028"/>
        <v>Peak</v>
      </c>
    </row>
    <row r="6491" spans="1:20" x14ac:dyDescent="0.25">
      <c r="A6491" s="85">
        <v>45196.666666651225</v>
      </c>
      <c r="B6491" s="1">
        <v>9</v>
      </c>
      <c r="C6491" s="1">
        <v>27</v>
      </c>
      <c r="D6491" s="1">
        <v>17</v>
      </c>
      <c r="E6491" s="1" t="str">
        <f t="shared" si="1024"/>
        <v>Summer</v>
      </c>
      <c r="F6491" s="78">
        <v>0.84930000000000005</v>
      </c>
      <c r="G6491" s="79">
        <f t="shared" si="1025"/>
        <v>1.6158472822202199</v>
      </c>
      <c r="J6491" s="78">
        <v>1.1120640000000002</v>
      </c>
      <c r="K6491" s="80">
        <f t="shared" si="1026"/>
        <v>1.1120640000000002</v>
      </c>
      <c r="L6491" s="68" t="str">
        <f t="shared" si="1019"/>
        <v>Normal</v>
      </c>
      <c r="N6491" s="67">
        <f t="shared" si="1020"/>
        <v>0</v>
      </c>
      <c r="O6491" s="67">
        <f t="shared" si="1021"/>
        <v>1.1120640000000002</v>
      </c>
      <c r="P6491" s="81">
        <f t="shared" si="1022"/>
        <v>0.50378328222021973</v>
      </c>
      <c r="Q6491" s="81">
        <f t="shared" si="1023"/>
        <v>0.50378328222021973</v>
      </c>
      <c r="S6491" s="1">
        <f t="shared" si="1027"/>
        <v>3</v>
      </c>
      <c r="T6491" s="1" t="str">
        <f t="shared" si="1028"/>
        <v>Peak</v>
      </c>
    </row>
    <row r="6492" spans="1:20" x14ac:dyDescent="0.25">
      <c r="A6492" s="85">
        <v>45196.708333317889</v>
      </c>
      <c r="B6492" s="1">
        <v>9</v>
      </c>
      <c r="C6492" s="1">
        <v>27</v>
      </c>
      <c r="D6492" s="1">
        <v>18</v>
      </c>
      <c r="E6492" s="1" t="str">
        <f t="shared" si="1024"/>
        <v>Summer</v>
      </c>
      <c r="F6492" s="78">
        <v>0.91200000000000003</v>
      </c>
      <c r="G6492" s="79">
        <f t="shared" si="1025"/>
        <v>1.735138021176075</v>
      </c>
      <c r="J6492" s="78">
        <v>0</v>
      </c>
      <c r="K6492" s="80">
        <f t="shared" si="1026"/>
        <v>0</v>
      </c>
      <c r="L6492" s="68" t="str">
        <f t="shared" si="1019"/>
        <v>Normal</v>
      </c>
      <c r="N6492" s="67">
        <f t="shared" si="1020"/>
        <v>0</v>
      </c>
      <c r="O6492" s="67">
        <f t="shared" si="1021"/>
        <v>0</v>
      </c>
      <c r="P6492" s="81">
        <f t="shared" si="1022"/>
        <v>1.735138021176075</v>
      </c>
      <c r="Q6492" s="81">
        <f t="shared" si="1023"/>
        <v>1.735138021176075</v>
      </c>
      <c r="S6492" s="1">
        <f t="shared" si="1027"/>
        <v>3</v>
      </c>
      <c r="T6492" s="1" t="str">
        <f t="shared" si="1028"/>
        <v>Peak</v>
      </c>
    </row>
    <row r="6493" spans="1:20" x14ac:dyDescent="0.25">
      <c r="A6493" s="85">
        <v>45196.749999984553</v>
      </c>
      <c r="B6493" s="1">
        <v>9</v>
      </c>
      <c r="C6493" s="1">
        <v>27</v>
      </c>
      <c r="D6493" s="1">
        <v>19</v>
      </c>
      <c r="E6493" s="1" t="str">
        <f t="shared" si="1024"/>
        <v>Summer</v>
      </c>
      <c r="F6493" s="78">
        <v>0.96309999999999996</v>
      </c>
      <c r="G6493" s="79">
        <f t="shared" si="1025"/>
        <v>1.8323590221432868</v>
      </c>
      <c r="J6493" s="78">
        <v>0</v>
      </c>
      <c r="K6493" s="80">
        <f t="shared" si="1026"/>
        <v>0</v>
      </c>
      <c r="L6493" s="68" t="str">
        <f t="shared" si="1019"/>
        <v>Normal</v>
      </c>
      <c r="N6493" s="67">
        <f t="shared" si="1020"/>
        <v>0</v>
      </c>
      <c r="O6493" s="67">
        <f t="shared" si="1021"/>
        <v>0</v>
      </c>
      <c r="P6493" s="81">
        <f t="shared" si="1022"/>
        <v>1.8323590221432868</v>
      </c>
      <c r="Q6493" s="81">
        <f t="shared" si="1023"/>
        <v>1.8323590221432868</v>
      </c>
      <c r="S6493" s="1">
        <f t="shared" si="1027"/>
        <v>3</v>
      </c>
      <c r="T6493" s="1" t="str">
        <f t="shared" si="1028"/>
        <v>Peak</v>
      </c>
    </row>
    <row r="6494" spans="1:20" x14ac:dyDescent="0.25">
      <c r="A6494" s="85">
        <v>45196.791666651217</v>
      </c>
      <c r="B6494" s="1">
        <v>9</v>
      </c>
      <c r="C6494" s="1">
        <v>27</v>
      </c>
      <c r="D6494" s="1">
        <v>20</v>
      </c>
      <c r="E6494" s="1" t="str">
        <f t="shared" si="1024"/>
        <v>Summer</v>
      </c>
      <c r="F6494" s="78">
        <v>1.0129999999999999</v>
      </c>
      <c r="G6494" s="79">
        <f t="shared" si="1025"/>
        <v>1.9272969467668462</v>
      </c>
      <c r="J6494" s="78">
        <v>0</v>
      </c>
      <c r="K6494" s="80">
        <f t="shared" si="1026"/>
        <v>0</v>
      </c>
      <c r="L6494" s="68" t="str">
        <f t="shared" si="1019"/>
        <v>Normal</v>
      </c>
      <c r="N6494" s="67">
        <f t="shared" si="1020"/>
        <v>0</v>
      </c>
      <c r="O6494" s="67">
        <f t="shared" si="1021"/>
        <v>0</v>
      </c>
      <c r="P6494" s="81">
        <f t="shared" si="1022"/>
        <v>1.9272969467668462</v>
      </c>
      <c r="Q6494" s="81">
        <f t="shared" si="1023"/>
        <v>1.9272969467668462</v>
      </c>
      <c r="S6494" s="1">
        <f t="shared" si="1027"/>
        <v>3</v>
      </c>
      <c r="T6494" s="1" t="str">
        <f t="shared" si="1028"/>
        <v>Peak</v>
      </c>
    </row>
    <row r="6495" spans="1:20" x14ac:dyDescent="0.25">
      <c r="A6495" s="85">
        <v>45196.833333317882</v>
      </c>
      <c r="B6495" s="1">
        <v>9</v>
      </c>
      <c r="C6495" s="1">
        <v>27</v>
      </c>
      <c r="D6495" s="1">
        <v>21</v>
      </c>
      <c r="E6495" s="1" t="str">
        <f t="shared" si="1024"/>
        <v>Summer</v>
      </c>
      <c r="F6495" s="78">
        <v>1.0073000000000001</v>
      </c>
      <c r="G6495" s="79">
        <f t="shared" si="1025"/>
        <v>1.9164523341344959</v>
      </c>
      <c r="J6495" s="78">
        <v>0</v>
      </c>
      <c r="K6495" s="80">
        <f t="shared" si="1026"/>
        <v>0</v>
      </c>
      <c r="L6495" s="68" t="str">
        <f t="shared" si="1019"/>
        <v>Normal</v>
      </c>
      <c r="N6495" s="67">
        <f t="shared" si="1020"/>
        <v>0</v>
      </c>
      <c r="O6495" s="67">
        <f t="shared" si="1021"/>
        <v>0</v>
      </c>
      <c r="P6495" s="81">
        <f t="shared" si="1022"/>
        <v>1.9164523341344959</v>
      </c>
      <c r="Q6495" s="81">
        <f t="shared" si="1023"/>
        <v>1.9164523341344959</v>
      </c>
      <c r="S6495" s="1">
        <f t="shared" si="1027"/>
        <v>3</v>
      </c>
      <c r="T6495" s="1" t="str">
        <f t="shared" si="1028"/>
        <v>Peak</v>
      </c>
    </row>
    <row r="6496" spans="1:20" x14ac:dyDescent="0.25">
      <c r="A6496" s="85">
        <v>45196.874999984546</v>
      </c>
      <c r="B6496" s="1">
        <v>9</v>
      </c>
      <c r="C6496" s="1">
        <v>27</v>
      </c>
      <c r="D6496" s="1">
        <v>22</v>
      </c>
      <c r="E6496" s="1" t="str">
        <f t="shared" si="1024"/>
        <v>Summer</v>
      </c>
      <c r="F6496" s="78">
        <v>0.96209999999999996</v>
      </c>
      <c r="G6496" s="79">
        <f t="shared" si="1025"/>
        <v>1.8304564585235763</v>
      </c>
      <c r="J6496" s="78">
        <v>0</v>
      </c>
      <c r="K6496" s="80">
        <f t="shared" si="1026"/>
        <v>0</v>
      </c>
      <c r="L6496" s="68" t="str">
        <f t="shared" si="1019"/>
        <v>Normal</v>
      </c>
      <c r="N6496" s="67">
        <f t="shared" si="1020"/>
        <v>0</v>
      </c>
      <c r="O6496" s="67">
        <f t="shared" si="1021"/>
        <v>0</v>
      </c>
      <c r="P6496" s="81">
        <f t="shared" si="1022"/>
        <v>1.8304564585235763</v>
      </c>
      <c r="Q6496" s="81">
        <f t="shared" si="1023"/>
        <v>1.8304564585235763</v>
      </c>
      <c r="S6496" s="1">
        <f t="shared" si="1027"/>
        <v>3</v>
      </c>
      <c r="T6496" s="1" t="str">
        <f t="shared" si="1028"/>
        <v>Off-Peak</v>
      </c>
    </row>
    <row r="6497" spans="1:20" x14ac:dyDescent="0.25">
      <c r="A6497" s="85">
        <v>45196.91666665121</v>
      </c>
      <c r="B6497" s="1">
        <v>9</v>
      </c>
      <c r="C6497" s="1">
        <v>27</v>
      </c>
      <c r="D6497" s="1">
        <v>23</v>
      </c>
      <c r="E6497" s="1" t="str">
        <f t="shared" si="1024"/>
        <v>Summer</v>
      </c>
      <c r="F6497" s="78">
        <v>0.86839999999999995</v>
      </c>
      <c r="G6497" s="79">
        <f t="shared" si="1025"/>
        <v>1.6521862473566922</v>
      </c>
      <c r="J6497" s="78">
        <v>0</v>
      </c>
      <c r="K6497" s="80">
        <f t="shared" si="1026"/>
        <v>0</v>
      </c>
      <c r="L6497" s="68" t="str">
        <f t="shared" si="1019"/>
        <v>Normal</v>
      </c>
      <c r="N6497" s="67">
        <f t="shared" si="1020"/>
        <v>0</v>
      </c>
      <c r="O6497" s="67">
        <f t="shared" si="1021"/>
        <v>0</v>
      </c>
      <c r="P6497" s="81">
        <f t="shared" si="1022"/>
        <v>1.6521862473566922</v>
      </c>
      <c r="Q6497" s="81">
        <f t="shared" si="1023"/>
        <v>1.6521862473566922</v>
      </c>
      <c r="S6497" s="1">
        <f t="shared" si="1027"/>
        <v>3</v>
      </c>
      <c r="T6497" s="1" t="str">
        <f t="shared" si="1028"/>
        <v>Off-Peak</v>
      </c>
    </row>
    <row r="6498" spans="1:20" x14ac:dyDescent="0.25">
      <c r="A6498" s="85">
        <v>45196.958333317874</v>
      </c>
      <c r="B6498" s="1">
        <v>9</v>
      </c>
      <c r="C6498" s="1">
        <v>28</v>
      </c>
      <c r="D6498" s="1">
        <v>0</v>
      </c>
      <c r="E6498" s="1" t="str">
        <f t="shared" si="1024"/>
        <v>Summer</v>
      </c>
      <c r="F6498" s="78">
        <v>0.77649999999999997</v>
      </c>
      <c r="G6498" s="79">
        <f t="shared" si="1025"/>
        <v>1.4773406507052873</v>
      </c>
      <c r="J6498" s="78">
        <v>0</v>
      </c>
      <c r="K6498" s="80">
        <f t="shared" si="1026"/>
        <v>0</v>
      </c>
      <c r="L6498" s="68" t="str">
        <f t="shared" si="1019"/>
        <v>Normal</v>
      </c>
      <c r="N6498" s="67">
        <f t="shared" si="1020"/>
        <v>0</v>
      </c>
      <c r="O6498" s="67">
        <f t="shared" si="1021"/>
        <v>0</v>
      </c>
      <c r="P6498" s="81">
        <f t="shared" si="1022"/>
        <v>1.4773406507052873</v>
      </c>
      <c r="Q6498" s="81">
        <f t="shared" si="1023"/>
        <v>1.4773406507052873</v>
      </c>
      <c r="S6498" s="1">
        <f t="shared" si="1027"/>
        <v>3</v>
      </c>
      <c r="T6498" s="1" t="str">
        <f t="shared" si="1028"/>
        <v>Off-Peak</v>
      </c>
    </row>
    <row r="6499" spans="1:20" x14ac:dyDescent="0.25">
      <c r="A6499" s="85">
        <v>45196.999999984539</v>
      </c>
      <c r="B6499" s="1">
        <v>9</v>
      </c>
      <c r="C6499" s="1">
        <v>28</v>
      </c>
      <c r="D6499" s="1">
        <v>1</v>
      </c>
      <c r="E6499" s="1" t="str">
        <f t="shared" si="1024"/>
        <v>Summer</v>
      </c>
      <c r="F6499" s="78">
        <v>0.6804</v>
      </c>
      <c r="G6499" s="79">
        <f t="shared" si="1025"/>
        <v>1.2945042868510979</v>
      </c>
      <c r="J6499" s="78">
        <v>0</v>
      </c>
      <c r="K6499" s="80">
        <f t="shared" si="1026"/>
        <v>0</v>
      </c>
      <c r="L6499" s="68" t="str">
        <f t="shared" si="1019"/>
        <v>Normal</v>
      </c>
      <c r="N6499" s="67">
        <f t="shared" si="1020"/>
        <v>0</v>
      </c>
      <c r="O6499" s="67">
        <f t="shared" si="1021"/>
        <v>0</v>
      </c>
      <c r="P6499" s="81">
        <f t="shared" si="1022"/>
        <v>1.2945042868510979</v>
      </c>
      <c r="Q6499" s="81">
        <f t="shared" si="1023"/>
        <v>1.2945042868510979</v>
      </c>
      <c r="S6499" s="1">
        <f t="shared" si="1027"/>
        <v>4</v>
      </c>
      <c r="T6499" s="1" t="str">
        <f t="shared" si="1028"/>
        <v>Off-Peak</v>
      </c>
    </row>
    <row r="6500" spans="1:20" x14ac:dyDescent="0.25">
      <c r="A6500" s="85">
        <v>45197.041666651203</v>
      </c>
      <c r="B6500" s="1">
        <v>9</v>
      </c>
      <c r="C6500" s="1">
        <v>28</v>
      </c>
      <c r="D6500" s="1">
        <v>2</v>
      </c>
      <c r="E6500" s="1" t="str">
        <f t="shared" si="1024"/>
        <v>Summer</v>
      </c>
      <c r="F6500" s="78">
        <v>0.62849999999999995</v>
      </c>
      <c r="G6500" s="79">
        <f t="shared" si="1025"/>
        <v>1.1957612349881173</v>
      </c>
      <c r="J6500" s="78">
        <v>0</v>
      </c>
      <c r="K6500" s="80">
        <f t="shared" si="1026"/>
        <v>0</v>
      </c>
      <c r="L6500" s="68" t="str">
        <f t="shared" si="1019"/>
        <v>Normal</v>
      </c>
      <c r="N6500" s="67">
        <f t="shared" si="1020"/>
        <v>0</v>
      </c>
      <c r="O6500" s="67">
        <f t="shared" si="1021"/>
        <v>0</v>
      </c>
      <c r="P6500" s="81">
        <f t="shared" si="1022"/>
        <v>1.1957612349881173</v>
      </c>
      <c r="Q6500" s="81">
        <f t="shared" si="1023"/>
        <v>1.1957612349881173</v>
      </c>
      <c r="S6500" s="1">
        <f t="shared" si="1027"/>
        <v>4</v>
      </c>
      <c r="T6500" s="1" t="str">
        <f t="shared" si="1028"/>
        <v>Off-Peak</v>
      </c>
    </row>
    <row r="6501" spans="1:20" x14ac:dyDescent="0.25">
      <c r="A6501" s="85">
        <v>45197.083333317867</v>
      </c>
      <c r="B6501" s="1">
        <v>9</v>
      </c>
      <c r="C6501" s="1">
        <v>28</v>
      </c>
      <c r="D6501" s="1">
        <v>3</v>
      </c>
      <c r="E6501" s="1" t="str">
        <f t="shared" si="1024"/>
        <v>Summer</v>
      </c>
      <c r="F6501" s="78">
        <v>0.59650000000000003</v>
      </c>
      <c r="G6501" s="79">
        <f t="shared" si="1025"/>
        <v>1.1348791991573779</v>
      </c>
      <c r="J6501" s="78">
        <v>0</v>
      </c>
      <c r="K6501" s="80">
        <f t="shared" si="1026"/>
        <v>0</v>
      </c>
      <c r="L6501" s="68" t="str">
        <f t="shared" si="1019"/>
        <v>Normal</v>
      </c>
      <c r="N6501" s="67">
        <f t="shared" si="1020"/>
        <v>0</v>
      </c>
      <c r="O6501" s="67">
        <f t="shared" si="1021"/>
        <v>0</v>
      </c>
      <c r="P6501" s="81">
        <f t="shared" si="1022"/>
        <v>1.1348791991573779</v>
      </c>
      <c r="Q6501" s="81">
        <f t="shared" si="1023"/>
        <v>1.1348791991573779</v>
      </c>
      <c r="S6501" s="1">
        <f t="shared" si="1027"/>
        <v>4</v>
      </c>
      <c r="T6501" s="1" t="str">
        <f t="shared" si="1028"/>
        <v>Off-Peak</v>
      </c>
    </row>
    <row r="6502" spans="1:20" x14ac:dyDescent="0.25">
      <c r="A6502" s="85">
        <v>45197.124999984531</v>
      </c>
      <c r="B6502" s="1">
        <v>9</v>
      </c>
      <c r="C6502" s="1">
        <v>28</v>
      </c>
      <c r="D6502" s="1">
        <v>4</v>
      </c>
      <c r="E6502" s="1" t="str">
        <f t="shared" si="1024"/>
        <v>Summer</v>
      </c>
      <c r="F6502" s="78">
        <v>0.57789999999999997</v>
      </c>
      <c r="G6502" s="79">
        <f t="shared" si="1025"/>
        <v>1.0994915158307605</v>
      </c>
      <c r="J6502" s="78">
        <v>0</v>
      </c>
      <c r="K6502" s="80">
        <f t="shared" si="1026"/>
        <v>0</v>
      </c>
      <c r="L6502" s="68" t="str">
        <f t="shared" si="1019"/>
        <v>Normal</v>
      </c>
      <c r="N6502" s="67">
        <f t="shared" si="1020"/>
        <v>0</v>
      </c>
      <c r="O6502" s="67">
        <f t="shared" si="1021"/>
        <v>0</v>
      </c>
      <c r="P6502" s="81">
        <f t="shared" si="1022"/>
        <v>1.0994915158307605</v>
      </c>
      <c r="Q6502" s="81">
        <f t="shared" si="1023"/>
        <v>1.0994915158307605</v>
      </c>
      <c r="S6502" s="1">
        <f t="shared" si="1027"/>
        <v>4</v>
      </c>
      <c r="T6502" s="1" t="str">
        <f t="shared" si="1028"/>
        <v>Off-Peak</v>
      </c>
    </row>
    <row r="6503" spans="1:20" x14ac:dyDescent="0.25">
      <c r="A6503" s="85">
        <v>45197.166666651196</v>
      </c>
      <c r="B6503" s="1">
        <v>9</v>
      </c>
      <c r="C6503" s="1">
        <v>28</v>
      </c>
      <c r="D6503" s="1">
        <v>5</v>
      </c>
      <c r="E6503" s="1" t="str">
        <f t="shared" si="1024"/>
        <v>Summer</v>
      </c>
      <c r="F6503" s="78">
        <v>0.57440000000000002</v>
      </c>
      <c r="G6503" s="79">
        <f t="shared" si="1025"/>
        <v>1.0928325431617736</v>
      </c>
      <c r="J6503" s="78">
        <v>0</v>
      </c>
      <c r="K6503" s="80">
        <f t="shared" si="1026"/>
        <v>0</v>
      </c>
      <c r="L6503" s="68" t="str">
        <f t="shared" si="1019"/>
        <v>Normal</v>
      </c>
      <c r="N6503" s="67">
        <f t="shared" si="1020"/>
        <v>0</v>
      </c>
      <c r="O6503" s="67">
        <f t="shared" si="1021"/>
        <v>0</v>
      </c>
      <c r="P6503" s="81">
        <f t="shared" si="1022"/>
        <v>1.0928325431617736</v>
      </c>
      <c r="Q6503" s="81">
        <f t="shared" si="1023"/>
        <v>1.0928325431617736</v>
      </c>
      <c r="S6503" s="1">
        <f t="shared" si="1027"/>
        <v>4</v>
      </c>
      <c r="T6503" s="1" t="str">
        <f t="shared" si="1028"/>
        <v>Off-Peak</v>
      </c>
    </row>
    <row r="6504" spans="1:20" x14ac:dyDescent="0.25">
      <c r="A6504" s="85">
        <v>45197.20833331786</v>
      </c>
      <c r="B6504" s="1">
        <v>9</v>
      </c>
      <c r="C6504" s="1">
        <v>28</v>
      </c>
      <c r="D6504" s="1">
        <v>6</v>
      </c>
      <c r="E6504" s="1" t="str">
        <f t="shared" si="1024"/>
        <v>Summer</v>
      </c>
      <c r="F6504" s="78">
        <v>0.59360000000000002</v>
      </c>
      <c r="G6504" s="79">
        <f t="shared" si="1025"/>
        <v>1.1293617646602172</v>
      </c>
      <c r="J6504" s="78">
        <v>0</v>
      </c>
      <c r="K6504" s="80">
        <f t="shared" si="1026"/>
        <v>0</v>
      </c>
      <c r="L6504" s="68" t="str">
        <f t="shared" si="1019"/>
        <v>Normal</v>
      </c>
      <c r="N6504" s="67">
        <f t="shared" si="1020"/>
        <v>0</v>
      </c>
      <c r="O6504" s="67">
        <f t="shared" si="1021"/>
        <v>0</v>
      </c>
      <c r="P6504" s="81">
        <f t="shared" si="1022"/>
        <v>1.1293617646602172</v>
      </c>
      <c r="Q6504" s="81">
        <f t="shared" si="1023"/>
        <v>1.1293617646602172</v>
      </c>
      <c r="S6504" s="1">
        <f t="shared" si="1027"/>
        <v>4</v>
      </c>
      <c r="T6504" s="1" t="str">
        <f t="shared" si="1028"/>
        <v>Peak</v>
      </c>
    </row>
    <row r="6505" spans="1:20" x14ac:dyDescent="0.25">
      <c r="A6505" s="85">
        <v>45197.249999984524</v>
      </c>
      <c r="B6505" s="1">
        <v>9</v>
      </c>
      <c r="C6505" s="1">
        <v>28</v>
      </c>
      <c r="D6505" s="1">
        <v>7</v>
      </c>
      <c r="E6505" s="1" t="str">
        <f t="shared" si="1024"/>
        <v>Summer</v>
      </c>
      <c r="F6505" s="78">
        <v>0.64280000000000004</v>
      </c>
      <c r="G6505" s="79">
        <f t="shared" si="1025"/>
        <v>1.2229678947499791</v>
      </c>
      <c r="J6505" s="78">
        <v>0.31709199999999998</v>
      </c>
      <c r="K6505" s="80">
        <f t="shared" si="1026"/>
        <v>0.31709199999999998</v>
      </c>
      <c r="L6505" s="68" t="str">
        <f t="shared" si="1019"/>
        <v>Normal</v>
      </c>
      <c r="N6505" s="67">
        <f t="shared" si="1020"/>
        <v>0</v>
      </c>
      <c r="O6505" s="67">
        <f t="shared" si="1021"/>
        <v>0.31709199999999998</v>
      </c>
      <c r="P6505" s="81">
        <f t="shared" si="1022"/>
        <v>0.9058758947499792</v>
      </c>
      <c r="Q6505" s="81">
        <f t="shared" si="1023"/>
        <v>0.9058758947499792</v>
      </c>
      <c r="S6505" s="1">
        <f t="shared" si="1027"/>
        <v>4</v>
      </c>
      <c r="T6505" s="1" t="str">
        <f t="shared" si="1028"/>
        <v>Peak</v>
      </c>
    </row>
    <row r="6506" spans="1:20" x14ac:dyDescent="0.25">
      <c r="A6506" s="85">
        <v>45197.291666651188</v>
      </c>
      <c r="B6506" s="1">
        <v>9</v>
      </c>
      <c r="C6506" s="1">
        <v>28</v>
      </c>
      <c r="D6506" s="1">
        <v>8</v>
      </c>
      <c r="E6506" s="1" t="str">
        <f t="shared" si="1024"/>
        <v>Summer</v>
      </c>
      <c r="F6506" s="78">
        <v>0.66900000000000004</v>
      </c>
      <c r="G6506" s="79">
        <f t="shared" si="1025"/>
        <v>1.2728150615863971</v>
      </c>
      <c r="J6506" s="78">
        <v>1.6334150000000001</v>
      </c>
      <c r="K6506" s="80">
        <f t="shared" si="1026"/>
        <v>1.6334150000000001</v>
      </c>
      <c r="L6506" s="68" t="str">
        <f t="shared" si="1019"/>
        <v>Normal</v>
      </c>
      <c r="N6506" s="67">
        <f t="shared" si="1020"/>
        <v>0.36059993841360294</v>
      </c>
      <c r="O6506" s="67">
        <f t="shared" si="1021"/>
        <v>1.2728150615863971</v>
      </c>
      <c r="P6506" s="81">
        <f t="shared" si="1022"/>
        <v>0</v>
      </c>
      <c r="Q6506" s="81">
        <f t="shared" si="1023"/>
        <v>-0.36059993841360294</v>
      </c>
      <c r="S6506" s="1">
        <f t="shared" si="1027"/>
        <v>4</v>
      </c>
      <c r="T6506" s="1" t="str">
        <f t="shared" si="1028"/>
        <v>Peak</v>
      </c>
    </row>
    <row r="6507" spans="1:20" x14ac:dyDescent="0.25">
      <c r="A6507" s="85">
        <v>45197.333333317853</v>
      </c>
      <c r="B6507" s="1">
        <v>9</v>
      </c>
      <c r="C6507" s="1">
        <v>28</v>
      </c>
      <c r="D6507" s="1">
        <v>9</v>
      </c>
      <c r="E6507" s="1" t="str">
        <f t="shared" si="1024"/>
        <v>Summer</v>
      </c>
      <c r="F6507" s="78">
        <v>0.65629999999999999</v>
      </c>
      <c r="G6507" s="79">
        <f t="shared" si="1025"/>
        <v>1.2486525036160723</v>
      </c>
      <c r="J6507" s="78">
        <v>3.512445</v>
      </c>
      <c r="K6507" s="80">
        <f t="shared" si="1026"/>
        <v>3.512445</v>
      </c>
      <c r="L6507" s="68" t="str">
        <f t="shared" si="1019"/>
        <v>Normal</v>
      </c>
      <c r="N6507" s="67">
        <f t="shared" si="1020"/>
        <v>2.2637924963839278</v>
      </c>
      <c r="O6507" s="67">
        <f t="shared" si="1021"/>
        <v>1.2486525036160723</v>
      </c>
      <c r="P6507" s="81">
        <f t="shared" si="1022"/>
        <v>0</v>
      </c>
      <c r="Q6507" s="81">
        <f t="shared" si="1023"/>
        <v>-2.2637924963839278</v>
      </c>
      <c r="S6507" s="1">
        <f t="shared" si="1027"/>
        <v>4</v>
      </c>
      <c r="T6507" s="1" t="str">
        <f t="shared" si="1028"/>
        <v>Peak</v>
      </c>
    </row>
    <row r="6508" spans="1:20" x14ac:dyDescent="0.25">
      <c r="A6508" s="85">
        <v>45197.374999984517</v>
      </c>
      <c r="B6508" s="1">
        <v>9</v>
      </c>
      <c r="C6508" s="1">
        <v>28</v>
      </c>
      <c r="D6508" s="1">
        <v>10</v>
      </c>
      <c r="E6508" s="1" t="str">
        <f t="shared" si="1024"/>
        <v>Summer</v>
      </c>
      <c r="F6508" s="78">
        <v>0.66080000000000005</v>
      </c>
      <c r="G6508" s="79">
        <f t="shared" si="1025"/>
        <v>1.2572140399047702</v>
      </c>
      <c r="J6508" s="78">
        <v>4.0598470000000004</v>
      </c>
      <c r="K6508" s="80">
        <f t="shared" si="1026"/>
        <v>4.0598470000000004</v>
      </c>
      <c r="L6508" s="68" t="str">
        <f t="shared" si="1019"/>
        <v>Normal</v>
      </c>
      <c r="N6508" s="67">
        <f t="shared" si="1020"/>
        <v>2.80263296009523</v>
      </c>
      <c r="O6508" s="67">
        <f t="shared" si="1021"/>
        <v>1.2572140399047704</v>
      </c>
      <c r="P6508" s="81">
        <f t="shared" si="1022"/>
        <v>0</v>
      </c>
      <c r="Q6508" s="81">
        <f t="shared" si="1023"/>
        <v>-2.80263296009523</v>
      </c>
      <c r="S6508" s="1">
        <f t="shared" si="1027"/>
        <v>4</v>
      </c>
      <c r="T6508" s="1" t="str">
        <f t="shared" si="1028"/>
        <v>Peak</v>
      </c>
    </row>
    <row r="6509" spans="1:20" x14ac:dyDescent="0.25">
      <c r="A6509" s="85">
        <v>45197.416666651181</v>
      </c>
      <c r="B6509" s="1">
        <v>9</v>
      </c>
      <c r="C6509" s="1">
        <v>28</v>
      </c>
      <c r="D6509" s="1">
        <v>11</v>
      </c>
      <c r="E6509" s="1" t="str">
        <f t="shared" si="1024"/>
        <v>Summer</v>
      </c>
      <c r="F6509" s="78">
        <v>0.67759999999999998</v>
      </c>
      <c r="G6509" s="79">
        <f t="shared" si="1025"/>
        <v>1.2891771087159083</v>
      </c>
      <c r="J6509" s="78">
        <v>5.8832749999999994</v>
      </c>
      <c r="K6509" s="80">
        <f t="shared" si="1026"/>
        <v>5.8832749999999994</v>
      </c>
      <c r="L6509" s="68" t="str">
        <f t="shared" si="1019"/>
        <v>Normal</v>
      </c>
      <c r="N6509" s="67">
        <f t="shared" si="1020"/>
        <v>4.5940978912840915</v>
      </c>
      <c r="O6509" s="67">
        <f t="shared" si="1021"/>
        <v>1.2891771087159078</v>
      </c>
      <c r="P6509" s="81">
        <f t="shared" si="1022"/>
        <v>4.4408920985006262E-16</v>
      </c>
      <c r="Q6509" s="81">
        <f t="shared" si="1023"/>
        <v>-4.5940978912840915</v>
      </c>
      <c r="S6509" s="1">
        <f t="shared" si="1027"/>
        <v>4</v>
      </c>
      <c r="T6509" s="1" t="str">
        <f t="shared" si="1028"/>
        <v>Peak</v>
      </c>
    </row>
    <row r="6510" spans="1:20" x14ac:dyDescent="0.25">
      <c r="A6510" s="85">
        <v>45197.458333317845</v>
      </c>
      <c r="B6510" s="1">
        <v>9</v>
      </c>
      <c r="C6510" s="1">
        <v>28</v>
      </c>
      <c r="D6510" s="1">
        <v>12</v>
      </c>
      <c r="E6510" s="1" t="str">
        <f t="shared" si="1024"/>
        <v>Summer</v>
      </c>
      <c r="F6510" s="78">
        <v>0.69720000000000004</v>
      </c>
      <c r="G6510" s="79">
        <f t="shared" si="1025"/>
        <v>1.3264673556622362</v>
      </c>
      <c r="J6510" s="78">
        <v>6.11625</v>
      </c>
      <c r="K6510" s="80">
        <f t="shared" si="1026"/>
        <v>6.11625</v>
      </c>
      <c r="L6510" s="68" t="str">
        <f t="shared" si="1019"/>
        <v>Normal</v>
      </c>
      <c r="N6510" s="67">
        <f t="shared" si="1020"/>
        <v>4.7897826443377642</v>
      </c>
      <c r="O6510" s="67">
        <f t="shared" si="1021"/>
        <v>1.3264673556622357</v>
      </c>
      <c r="P6510" s="81">
        <f t="shared" si="1022"/>
        <v>4.4408920985006262E-16</v>
      </c>
      <c r="Q6510" s="81">
        <f t="shared" si="1023"/>
        <v>-4.7897826443377642</v>
      </c>
      <c r="S6510" s="1">
        <f t="shared" si="1027"/>
        <v>4</v>
      </c>
      <c r="T6510" s="1" t="str">
        <f t="shared" si="1028"/>
        <v>Peak</v>
      </c>
    </row>
    <row r="6511" spans="1:20" x14ac:dyDescent="0.25">
      <c r="A6511" s="85">
        <v>45197.499999984509</v>
      </c>
      <c r="B6511" s="1">
        <v>9</v>
      </c>
      <c r="C6511" s="1">
        <v>28</v>
      </c>
      <c r="D6511" s="1">
        <v>13</v>
      </c>
      <c r="E6511" s="1" t="str">
        <f t="shared" si="1024"/>
        <v>Summer</v>
      </c>
      <c r="F6511" s="78">
        <v>0.71460000000000001</v>
      </c>
      <c r="G6511" s="79">
        <f t="shared" si="1025"/>
        <v>1.3595719626452007</v>
      </c>
      <c r="J6511" s="78">
        <v>5.9607039999999998</v>
      </c>
      <c r="K6511" s="80">
        <f t="shared" si="1026"/>
        <v>5.9607039999999998</v>
      </c>
      <c r="L6511" s="68" t="str">
        <f t="shared" si="1019"/>
        <v>Normal</v>
      </c>
      <c r="N6511" s="67">
        <f t="shared" si="1020"/>
        <v>4.601132037354799</v>
      </c>
      <c r="O6511" s="67">
        <f t="shared" si="1021"/>
        <v>1.3595719626452007</v>
      </c>
      <c r="P6511" s="81">
        <f t="shared" si="1022"/>
        <v>0</v>
      </c>
      <c r="Q6511" s="81">
        <f t="shared" si="1023"/>
        <v>-4.601132037354799</v>
      </c>
      <c r="S6511" s="1">
        <f t="shared" si="1027"/>
        <v>4</v>
      </c>
      <c r="T6511" s="1" t="str">
        <f t="shared" si="1028"/>
        <v>Peak</v>
      </c>
    </row>
    <row r="6512" spans="1:20" x14ac:dyDescent="0.25">
      <c r="A6512" s="85">
        <v>45197.541666651174</v>
      </c>
      <c r="B6512" s="1">
        <v>9</v>
      </c>
      <c r="C6512" s="1">
        <v>28</v>
      </c>
      <c r="D6512" s="1">
        <v>14</v>
      </c>
      <c r="E6512" s="1" t="str">
        <f t="shared" si="1024"/>
        <v>Summer</v>
      </c>
      <c r="F6512" s="78">
        <v>0.72750000000000004</v>
      </c>
      <c r="G6512" s="79">
        <f t="shared" si="1025"/>
        <v>1.3841150333394676</v>
      </c>
      <c r="J6512" s="78">
        <v>5.3589139999999995</v>
      </c>
      <c r="K6512" s="80">
        <f t="shared" si="1026"/>
        <v>5.3589139999999995</v>
      </c>
      <c r="L6512" s="68" t="str">
        <f t="shared" si="1019"/>
        <v>Normal</v>
      </c>
      <c r="N6512" s="67">
        <f t="shared" si="1020"/>
        <v>3.9747989666605319</v>
      </c>
      <c r="O6512" s="67">
        <f t="shared" si="1021"/>
        <v>1.3841150333394676</v>
      </c>
      <c r="P6512" s="81">
        <f t="shared" si="1022"/>
        <v>0</v>
      </c>
      <c r="Q6512" s="81">
        <f t="shared" si="1023"/>
        <v>-3.9747989666605319</v>
      </c>
      <c r="S6512" s="1">
        <f t="shared" si="1027"/>
        <v>4</v>
      </c>
      <c r="T6512" s="1" t="str">
        <f t="shared" si="1028"/>
        <v>Peak</v>
      </c>
    </row>
    <row r="6513" spans="1:20" x14ac:dyDescent="0.25">
      <c r="A6513" s="85">
        <v>45197.583333317838</v>
      </c>
      <c r="B6513" s="1">
        <v>9</v>
      </c>
      <c r="C6513" s="1">
        <v>28</v>
      </c>
      <c r="D6513" s="1">
        <v>15</v>
      </c>
      <c r="E6513" s="1" t="str">
        <f t="shared" si="1024"/>
        <v>Summer</v>
      </c>
      <c r="F6513" s="78">
        <v>0.74739999999999995</v>
      </c>
      <c r="G6513" s="79">
        <f t="shared" si="1025"/>
        <v>1.4219760493717086</v>
      </c>
      <c r="J6513" s="78">
        <v>4.3953280000000001</v>
      </c>
      <c r="K6513" s="80">
        <f t="shared" si="1026"/>
        <v>4.3953280000000001</v>
      </c>
      <c r="L6513" s="68" t="str">
        <f t="shared" si="1019"/>
        <v>Normal</v>
      </c>
      <c r="N6513" s="67">
        <f t="shared" si="1020"/>
        <v>2.9733519506282917</v>
      </c>
      <c r="O6513" s="67">
        <f t="shared" si="1021"/>
        <v>1.4219760493717084</v>
      </c>
      <c r="P6513" s="81">
        <f t="shared" si="1022"/>
        <v>2.2204460492503131E-16</v>
      </c>
      <c r="Q6513" s="81">
        <f t="shared" si="1023"/>
        <v>-2.9733519506282917</v>
      </c>
      <c r="S6513" s="1">
        <f t="shared" si="1027"/>
        <v>4</v>
      </c>
      <c r="T6513" s="1" t="str">
        <f t="shared" si="1028"/>
        <v>Peak</v>
      </c>
    </row>
    <row r="6514" spans="1:20" x14ac:dyDescent="0.25">
      <c r="A6514" s="85">
        <v>45197.624999984502</v>
      </c>
      <c r="B6514" s="1">
        <v>9</v>
      </c>
      <c r="C6514" s="1">
        <v>28</v>
      </c>
      <c r="D6514" s="1">
        <v>16</v>
      </c>
      <c r="E6514" s="1" t="str">
        <f t="shared" si="1024"/>
        <v>Summer</v>
      </c>
      <c r="F6514" s="78">
        <v>0.79120000000000001</v>
      </c>
      <c r="G6514" s="79">
        <f t="shared" si="1025"/>
        <v>1.5053083359150334</v>
      </c>
      <c r="J6514" s="78">
        <v>3.0012029999999998</v>
      </c>
      <c r="K6514" s="80">
        <f t="shared" si="1026"/>
        <v>3.0012029999999998</v>
      </c>
      <c r="L6514" s="68" t="str">
        <f t="shared" si="1019"/>
        <v>Normal</v>
      </c>
      <c r="N6514" s="67">
        <f t="shared" si="1020"/>
        <v>1.4958946640849664</v>
      </c>
      <c r="O6514" s="67">
        <f t="shared" si="1021"/>
        <v>1.5053083359150334</v>
      </c>
      <c r="P6514" s="81">
        <f t="shared" si="1022"/>
        <v>0</v>
      </c>
      <c r="Q6514" s="81">
        <f t="shared" si="1023"/>
        <v>-1.4958946640849664</v>
      </c>
      <c r="S6514" s="1">
        <f t="shared" si="1027"/>
        <v>4</v>
      </c>
      <c r="T6514" s="1" t="str">
        <f t="shared" si="1028"/>
        <v>Peak</v>
      </c>
    </row>
    <row r="6515" spans="1:20" x14ac:dyDescent="0.25">
      <c r="A6515" s="85">
        <v>45197.666666651166</v>
      </c>
      <c r="B6515" s="1">
        <v>9</v>
      </c>
      <c r="C6515" s="1">
        <v>28</v>
      </c>
      <c r="D6515" s="1">
        <v>17</v>
      </c>
      <c r="E6515" s="1" t="str">
        <f t="shared" si="1024"/>
        <v>Summer</v>
      </c>
      <c r="F6515" s="78">
        <v>0.86109999999999998</v>
      </c>
      <c r="G6515" s="79">
        <f t="shared" si="1025"/>
        <v>1.6382975329328049</v>
      </c>
      <c r="J6515" s="78">
        <v>1.2155129999999998</v>
      </c>
      <c r="K6515" s="80">
        <f t="shared" si="1026"/>
        <v>1.2155129999999998</v>
      </c>
      <c r="L6515" s="68" t="str">
        <f t="shared" si="1019"/>
        <v>Normal</v>
      </c>
      <c r="N6515" s="67">
        <f t="shared" si="1020"/>
        <v>0</v>
      </c>
      <c r="O6515" s="67">
        <f t="shared" si="1021"/>
        <v>1.2155129999999998</v>
      </c>
      <c r="P6515" s="81">
        <f t="shared" si="1022"/>
        <v>0.42278453293280505</v>
      </c>
      <c r="Q6515" s="81">
        <f t="shared" si="1023"/>
        <v>0.42278453293280505</v>
      </c>
      <c r="S6515" s="1">
        <f t="shared" si="1027"/>
        <v>4</v>
      </c>
      <c r="T6515" s="1" t="str">
        <f t="shared" si="1028"/>
        <v>Peak</v>
      </c>
    </row>
    <row r="6516" spans="1:20" x14ac:dyDescent="0.25">
      <c r="A6516" s="85">
        <v>45197.708333317831</v>
      </c>
      <c r="B6516" s="1">
        <v>9</v>
      </c>
      <c r="C6516" s="1">
        <v>28</v>
      </c>
      <c r="D6516" s="1">
        <v>18</v>
      </c>
      <c r="E6516" s="1" t="str">
        <f t="shared" si="1024"/>
        <v>Summer</v>
      </c>
      <c r="F6516" s="78">
        <v>0.91120000000000001</v>
      </c>
      <c r="G6516" s="79">
        <f t="shared" si="1025"/>
        <v>1.7336159702803065</v>
      </c>
      <c r="J6516" s="78">
        <v>0</v>
      </c>
      <c r="K6516" s="80">
        <f t="shared" si="1026"/>
        <v>0</v>
      </c>
      <c r="L6516" s="68" t="str">
        <f t="shared" si="1019"/>
        <v>Normal</v>
      </c>
      <c r="N6516" s="67">
        <f t="shared" si="1020"/>
        <v>0</v>
      </c>
      <c r="O6516" s="67">
        <f t="shared" si="1021"/>
        <v>0</v>
      </c>
      <c r="P6516" s="81">
        <f t="shared" si="1022"/>
        <v>1.7336159702803065</v>
      </c>
      <c r="Q6516" s="81">
        <f t="shared" si="1023"/>
        <v>1.7336159702803065</v>
      </c>
      <c r="S6516" s="1">
        <f t="shared" si="1027"/>
        <v>4</v>
      </c>
      <c r="T6516" s="1" t="str">
        <f t="shared" si="1028"/>
        <v>Peak</v>
      </c>
    </row>
    <row r="6517" spans="1:20" x14ac:dyDescent="0.25">
      <c r="A6517" s="85">
        <v>45197.749999984495</v>
      </c>
      <c r="B6517" s="1">
        <v>9</v>
      </c>
      <c r="C6517" s="1">
        <v>28</v>
      </c>
      <c r="D6517" s="1">
        <v>19</v>
      </c>
      <c r="E6517" s="1" t="str">
        <f t="shared" si="1024"/>
        <v>Summer</v>
      </c>
      <c r="F6517" s="78">
        <v>0.9476</v>
      </c>
      <c r="G6517" s="79">
        <f t="shared" si="1025"/>
        <v>1.8028692860377724</v>
      </c>
      <c r="J6517" s="78">
        <v>0</v>
      </c>
      <c r="K6517" s="80">
        <f t="shared" si="1026"/>
        <v>0</v>
      </c>
      <c r="L6517" s="68" t="str">
        <f t="shared" si="1019"/>
        <v>Normal</v>
      </c>
      <c r="N6517" s="67">
        <f t="shared" si="1020"/>
        <v>0</v>
      </c>
      <c r="O6517" s="67">
        <f t="shared" si="1021"/>
        <v>0</v>
      </c>
      <c r="P6517" s="81">
        <f t="shared" si="1022"/>
        <v>1.8028692860377724</v>
      </c>
      <c r="Q6517" s="81">
        <f t="shared" si="1023"/>
        <v>1.8028692860377724</v>
      </c>
      <c r="S6517" s="1">
        <f t="shared" si="1027"/>
        <v>4</v>
      </c>
      <c r="T6517" s="1" t="str">
        <f t="shared" si="1028"/>
        <v>Peak</v>
      </c>
    </row>
    <row r="6518" spans="1:20" x14ac:dyDescent="0.25">
      <c r="A6518" s="85">
        <v>45197.791666651159</v>
      </c>
      <c r="B6518" s="1">
        <v>9</v>
      </c>
      <c r="C6518" s="1">
        <v>28</v>
      </c>
      <c r="D6518" s="1">
        <v>20</v>
      </c>
      <c r="E6518" s="1" t="str">
        <f t="shared" si="1024"/>
        <v>Summer</v>
      </c>
      <c r="F6518" s="78">
        <v>0.99870000000000003</v>
      </c>
      <c r="G6518" s="79">
        <f t="shared" si="1025"/>
        <v>1.9000902870049847</v>
      </c>
      <c r="J6518" s="78">
        <v>0</v>
      </c>
      <c r="K6518" s="80">
        <f t="shared" si="1026"/>
        <v>0</v>
      </c>
      <c r="L6518" s="68" t="str">
        <f t="shared" si="1019"/>
        <v>Normal</v>
      </c>
      <c r="N6518" s="67">
        <f t="shared" si="1020"/>
        <v>0</v>
      </c>
      <c r="O6518" s="67">
        <f t="shared" si="1021"/>
        <v>0</v>
      </c>
      <c r="P6518" s="81">
        <f t="shared" si="1022"/>
        <v>1.9000902870049847</v>
      </c>
      <c r="Q6518" s="81">
        <f t="shared" si="1023"/>
        <v>1.9000902870049847</v>
      </c>
      <c r="S6518" s="1">
        <f t="shared" si="1027"/>
        <v>4</v>
      </c>
      <c r="T6518" s="1" t="str">
        <f t="shared" si="1028"/>
        <v>Peak</v>
      </c>
    </row>
    <row r="6519" spans="1:20" x14ac:dyDescent="0.25">
      <c r="A6519" s="85">
        <v>45197.833333317823</v>
      </c>
      <c r="B6519" s="1">
        <v>9</v>
      </c>
      <c r="C6519" s="1">
        <v>28</v>
      </c>
      <c r="D6519" s="1">
        <v>21</v>
      </c>
      <c r="E6519" s="1" t="str">
        <f t="shared" si="1024"/>
        <v>Summer</v>
      </c>
      <c r="F6519" s="78">
        <v>0.99260000000000004</v>
      </c>
      <c r="G6519" s="79">
        <f t="shared" si="1025"/>
        <v>1.88848464892475</v>
      </c>
      <c r="J6519" s="78">
        <v>0</v>
      </c>
      <c r="K6519" s="80">
        <f t="shared" si="1026"/>
        <v>0</v>
      </c>
      <c r="L6519" s="68" t="str">
        <f t="shared" si="1019"/>
        <v>Normal</v>
      </c>
      <c r="N6519" s="67">
        <f t="shared" si="1020"/>
        <v>0</v>
      </c>
      <c r="O6519" s="67">
        <f t="shared" si="1021"/>
        <v>0</v>
      </c>
      <c r="P6519" s="81">
        <f t="shared" si="1022"/>
        <v>1.88848464892475</v>
      </c>
      <c r="Q6519" s="81">
        <f t="shared" si="1023"/>
        <v>1.88848464892475</v>
      </c>
      <c r="S6519" s="1">
        <f t="shared" si="1027"/>
        <v>4</v>
      </c>
      <c r="T6519" s="1" t="str">
        <f t="shared" si="1028"/>
        <v>Peak</v>
      </c>
    </row>
    <row r="6520" spans="1:20" x14ac:dyDescent="0.25">
      <c r="A6520" s="85">
        <v>45197.874999984488</v>
      </c>
      <c r="B6520" s="1">
        <v>9</v>
      </c>
      <c r="C6520" s="1">
        <v>28</v>
      </c>
      <c r="D6520" s="1">
        <v>22</v>
      </c>
      <c r="E6520" s="1" t="str">
        <f t="shared" si="1024"/>
        <v>Summer</v>
      </c>
      <c r="F6520" s="78">
        <v>0.94520000000000004</v>
      </c>
      <c r="G6520" s="79">
        <f t="shared" si="1025"/>
        <v>1.7983031333504671</v>
      </c>
      <c r="J6520" s="78">
        <v>0</v>
      </c>
      <c r="K6520" s="80">
        <f t="shared" si="1026"/>
        <v>0</v>
      </c>
      <c r="L6520" s="68" t="str">
        <f t="shared" si="1019"/>
        <v>Normal</v>
      </c>
      <c r="N6520" s="67">
        <f t="shared" si="1020"/>
        <v>0</v>
      </c>
      <c r="O6520" s="67">
        <f t="shared" si="1021"/>
        <v>0</v>
      </c>
      <c r="P6520" s="81">
        <f t="shared" si="1022"/>
        <v>1.7983031333504671</v>
      </c>
      <c r="Q6520" s="81">
        <f t="shared" si="1023"/>
        <v>1.7983031333504671</v>
      </c>
      <c r="S6520" s="1">
        <f t="shared" si="1027"/>
        <v>4</v>
      </c>
      <c r="T6520" s="1" t="str">
        <f t="shared" si="1028"/>
        <v>Off-Peak</v>
      </c>
    </row>
    <row r="6521" spans="1:20" x14ac:dyDescent="0.25">
      <c r="A6521" s="85">
        <v>45197.916666651152</v>
      </c>
      <c r="B6521" s="1">
        <v>9</v>
      </c>
      <c r="C6521" s="1">
        <v>28</v>
      </c>
      <c r="D6521" s="1">
        <v>23</v>
      </c>
      <c r="E6521" s="1" t="str">
        <f t="shared" si="1024"/>
        <v>Summer</v>
      </c>
      <c r="F6521" s="78">
        <v>0.85140000000000005</v>
      </c>
      <c r="G6521" s="79">
        <f t="shared" si="1025"/>
        <v>1.6198426658216121</v>
      </c>
      <c r="J6521" s="78">
        <v>0</v>
      </c>
      <c r="K6521" s="80">
        <f t="shared" si="1026"/>
        <v>0</v>
      </c>
      <c r="L6521" s="68" t="str">
        <f t="shared" si="1019"/>
        <v>Normal</v>
      </c>
      <c r="N6521" s="67">
        <f t="shared" si="1020"/>
        <v>0</v>
      </c>
      <c r="O6521" s="67">
        <f t="shared" si="1021"/>
        <v>0</v>
      </c>
      <c r="P6521" s="81">
        <f t="shared" si="1022"/>
        <v>1.6198426658216121</v>
      </c>
      <c r="Q6521" s="81">
        <f t="shared" si="1023"/>
        <v>1.6198426658216121</v>
      </c>
      <c r="S6521" s="1">
        <f t="shared" si="1027"/>
        <v>4</v>
      </c>
      <c r="T6521" s="1" t="str">
        <f t="shared" si="1028"/>
        <v>Off-Peak</v>
      </c>
    </row>
    <row r="6522" spans="1:20" x14ac:dyDescent="0.25">
      <c r="A6522" s="85">
        <v>45197.958333317816</v>
      </c>
      <c r="B6522" s="1">
        <v>9</v>
      </c>
      <c r="C6522" s="1">
        <v>29</v>
      </c>
      <c r="D6522" s="1">
        <v>0</v>
      </c>
      <c r="E6522" s="1" t="str">
        <f t="shared" si="1024"/>
        <v>Summer</v>
      </c>
      <c r="F6522" s="78">
        <v>0.74170000000000003</v>
      </c>
      <c r="G6522" s="79">
        <f t="shared" si="1025"/>
        <v>1.4111314367393584</v>
      </c>
      <c r="J6522" s="78">
        <v>0</v>
      </c>
      <c r="K6522" s="80">
        <f t="shared" si="1026"/>
        <v>0</v>
      </c>
      <c r="L6522" s="68" t="str">
        <f t="shared" si="1019"/>
        <v>Normal</v>
      </c>
      <c r="N6522" s="67">
        <f t="shared" si="1020"/>
        <v>0</v>
      </c>
      <c r="O6522" s="67">
        <f t="shared" si="1021"/>
        <v>0</v>
      </c>
      <c r="P6522" s="81">
        <f t="shared" si="1022"/>
        <v>1.4111314367393584</v>
      </c>
      <c r="Q6522" s="81">
        <f t="shared" si="1023"/>
        <v>1.4111314367393584</v>
      </c>
      <c r="S6522" s="1">
        <f t="shared" si="1027"/>
        <v>4</v>
      </c>
      <c r="T6522" s="1" t="str">
        <f t="shared" si="1028"/>
        <v>Off-Peak</v>
      </c>
    </row>
    <row r="6523" spans="1:20" x14ac:dyDescent="0.25">
      <c r="A6523" s="85">
        <v>45197.99999998448</v>
      </c>
      <c r="B6523" s="1">
        <v>9</v>
      </c>
      <c r="C6523" s="1">
        <v>29</v>
      </c>
      <c r="D6523" s="1">
        <v>1</v>
      </c>
      <c r="E6523" s="1" t="str">
        <f t="shared" si="1024"/>
        <v>Summer</v>
      </c>
      <c r="F6523" s="78">
        <v>0.66459999999999997</v>
      </c>
      <c r="G6523" s="79">
        <f t="shared" si="1025"/>
        <v>1.2644437816596703</v>
      </c>
      <c r="J6523" s="78">
        <v>0</v>
      </c>
      <c r="K6523" s="80">
        <f t="shared" si="1026"/>
        <v>0</v>
      </c>
      <c r="L6523" s="68" t="str">
        <f t="shared" si="1019"/>
        <v>Normal</v>
      </c>
      <c r="N6523" s="67">
        <f t="shared" si="1020"/>
        <v>0</v>
      </c>
      <c r="O6523" s="67">
        <f t="shared" si="1021"/>
        <v>0</v>
      </c>
      <c r="P6523" s="81">
        <f t="shared" si="1022"/>
        <v>1.2644437816596703</v>
      </c>
      <c r="Q6523" s="81">
        <f t="shared" si="1023"/>
        <v>1.2644437816596703</v>
      </c>
      <c r="S6523" s="1">
        <f t="shared" si="1027"/>
        <v>5</v>
      </c>
      <c r="T6523" s="1" t="str">
        <f t="shared" si="1028"/>
        <v>Off-Peak</v>
      </c>
    </row>
    <row r="6524" spans="1:20" x14ac:dyDescent="0.25">
      <c r="A6524" s="85">
        <v>45198.041666651145</v>
      </c>
      <c r="B6524" s="1">
        <v>9</v>
      </c>
      <c r="C6524" s="1">
        <v>29</v>
      </c>
      <c r="D6524" s="1">
        <v>2</v>
      </c>
      <c r="E6524" s="1" t="str">
        <f t="shared" si="1024"/>
        <v>Summer</v>
      </c>
      <c r="F6524" s="78">
        <v>0.61260000000000003</v>
      </c>
      <c r="G6524" s="79">
        <f t="shared" si="1025"/>
        <v>1.1655104734347188</v>
      </c>
      <c r="J6524" s="78">
        <v>0</v>
      </c>
      <c r="K6524" s="80">
        <f t="shared" si="1026"/>
        <v>0</v>
      </c>
      <c r="L6524" s="68" t="str">
        <f t="shared" si="1019"/>
        <v>Normal</v>
      </c>
      <c r="N6524" s="67">
        <f t="shared" si="1020"/>
        <v>0</v>
      </c>
      <c r="O6524" s="67">
        <f t="shared" si="1021"/>
        <v>0</v>
      </c>
      <c r="P6524" s="81">
        <f t="shared" si="1022"/>
        <v>1.1655104734347188</v>
      </c>
      <c r="Q6524" s="81">
        <f t="shared" si="1023"/>
        <v>1.1655104734347188</v>
      </c>
      <c r="S6524" s="1">
        <f t="shared" si="1027"/>
        <v>5</v>
      </c>
      <c r="T6524" s="1" t="str">
        <f t="shared" si="1028"/>
        <v>Off-Peak</v>
      </c>
    </row>
    <row r="6525" spans="1:20" x14ac:dyDescent="0.25">
      <c r="A6525" s="85">
        <v>45198.083333317809</v>
      </c>
      <c r="B6525" s="1">
        <v>9</v>
      </c>
      <c r="C6525" s="1">
        <v>29</v>
      </c>
      <c r="D6525" s="1">
        <v>3</v>
      </c>
      <c r="E6525" s="1" t="str">
        <f t="shared" si="1024"/>
        <v>Summer</v>
      </c>
      <c r="F6525" s="78">
        <v>0.58099999999999996</v>
      </c>
      <c r="G6525" s="79">
        <f t="shared" si="1025"/>
        <v>1.1053894630518635</v>
      </c>
      <c r="J6525" s="78">
        <v>0</v>
      </c>
      <c r="K6525" s="80">
        <f t="shared" si="1026"/>
        <v>0</v>
      </c>
      <c r="L6525" s="68" t="str">
        <f t="shared" si="1019"/>
        <v>Normal</v>
      </c>
      <c r="N6525" s="67">
        <f t="shared" si="1020"/>
        <v>0</v>
      </c>
      <c r="O6525" s="67">
        <f t="shared" si="1021"/>
        <v>0</v>
      </c>
      <c r="P6525" s="81">
        <f t="shared" si="1022"/>
        <v>1.1053894630518635</v>
      </c>
      <c r="Q6525" s="81">
        <f t="shared" si="1023"/>
        <v>1.1053894630518635</v>
      </c>
      <c r="S6525" s="1">
        <f t="shared" si="1027"/>
        <v>5</v>
      </c>
      <c r="T6525" s="1" t="str">
        <f t="shared" si="1028"/>
        <v>Off-Peak</v>
      </c>
    </row>
    <row r="6526" spans="1:20" x14ac:dyDescent="0.25">
      <c r="A6526" s="85">
        <v>45198.124999984473</v>
      </c>
      <c r="B6526" s="1">
        <v>9</v>
      </c>
      <c r="C6526" s="1">
        <v>29</v>
      </c>
      <c r="D6526" s="1">
        <v>4</v>
      </c>
      <c r="E6526" s="1" t="str">
        <f t="shared" si="1024"/>
        <v>Summer</v>
      </c>
      <c r="F6526" s="78">
        <v>0.56259999999999999</v>
      </c>
      <c r="G6526" s="79">
        <f t="shared" si="1025"/>
        <v>1.0703822924491884</v>
      </c>
      <c r="J6526" s="78">
        <v>0</v>
      </c>
      <c r="K6526" s="80">
        <f t="shared" si="1026"/>
        <v>0</v>
      </c>
      <c r="L6526" s="68" t="str">
        <f t="shared" si="1019"/>
        <v>Normal</v>
      </c>
      <c r="N6526" s="67">
        <f t="shared" si="1020"/>
        <v>0</v>
      </c>
      <c r="O6526" s="67">
        <f t="shared" si="1021"/>
        <v>0</v>
      </c>
      <c r="P6526" s="81">
        <f t="shared" si="1022"/>
        <v>1.0703822924491884</v>
      </c>
      <c r="Q6526" s="81">
        <f t="shared" si="1023"/>
        <v>1.0703822924491884</v>
      </c>
      <c r="S6526" s="1">
        <f t="shared" si="1027"/>
        <v>5</v>
      </c>
      <c r="T6526" s="1" t="str">
        <f t="shared" si="1028"/>
        <v>Off-Peak</v>
      </c>
    </row>
    <row r="6527" spans="1:20" x14ac:dyDescent="0.25">
      <c r="A6527" s="85">
        <v>45198.166666651137</v>
      </c>
      <c r="B6527" s="1">
        <v>9</v>
      </c>
      <c r="C6527" s="1">
        <v>29</v>
      </c>
      <c r="D6527" s="1">
        <v>5</v>
      </c>
      <c r="E6527" s="1" t="str">
        <f t="shared" si="1024"/>
        <v>Summer</v>
      </c>
      <c r="F6527" s="78">
        <v>0.55959999999999999</v>
      </c>
      <c r="G6527" s="79">
        <f t="shared" si="1025"/>
        <v>1.0646746015900563</v>
      </c>
      <c r="J6527" s="78">
        <v>0</v>
      </c>
      <c r="K6527" s="80">
        <f t="shared" si="1026"/>
        <v>0</v>
      </c>
      <c r="L6527" s="68" t="str">
        <f t="shared" si="1019"/>
        <v>Normal</v>
      </c>
      <c r="N6527" s="67">
        <f t="shared" si="1020"/>
        <v>0</v>
      </c>
      <c r="O6527" s="67">
        <f t="shared" si="1021"/>
        <v>0</v>
      </c>
      <c r="P6527" s="81">
        <f t="shared" si="1022"/>
        <v>1.0646746015900563</v>
      </c>
      <c r="Q6527" s="81">
        <f t="shared" si="1023"/>
        <v>1.0646746015900563</v>
      </c>
      <c r="S6527" s="1">
        <f t="shared" si="1027"/>
        <v>5</v>
      </c>
      <c r="T6527" s="1" t="str">
        <f t="shared" si="1028"/>
        <v>Off-Peak</v>
      </c>
    </row>
    <row r="6528" spans="1:20" x14ac:dyDescent="0.25">
      <c r="A6528" s="85">
        <v>45198.208333317802</v>
      </c>
      <c r="B6528" s="1">
        <v>9</v>
      </c>
      <c r="C6528" s="1">
        <v>29</v>
      </c>
      <c r="D6528" s="1">
        <v>6</v>
      </c>
      <c r="E6528" s="1" t="str">
        <f t="shared" si="1024"/>
        <v>Summer</v>
      </c>
      <c r="F6528" s="78">
        <v>0.5776</v>
      </c>
      <c r="G6528" s="79">
        <f t="shared" si="1025"/>
        <v>1.0989207467448474</v>
      </c>
      <c r="J6528" s="78">
        <v>0</v>
      </c>
      <c r="K6528" s="80">
        <f t="shared" si="1026"/>
        <v>0</v>
      </c>
      <c r="L6528" s="68" t="str">
        <f t="shared" si="1019"/>
        <v>Normal</v>
      </c>
      <c r="N6528" s="67">
        <f t="shared" si="1020"/>
        <v>0</v>
      </c>
      <c r="O6528" s="67">
        <f t="shared" si="1021"/>
        <v>0</v>
      </c>
      <c r="P6528" s="81">
        <f t="shared" si="1022"/>
        <v>1.0989207467448474</v>
      </c>
      <c r="Q6528" s="81">
        <f t="shared" si="1023"/>
        <v>1.0989207467448474</v>
      </c>
      <c r="S6528" s="1">
        <f t="shared" si="1027"/>
        <v>5</v>
      </c>
      <c r="T6528" s="1" t="str">
        <f t="shared" si="1028"/>
        <v>Peak</v>
      </c>
    </row>
    <row r="6529" spans="1:20" x14ac:dyDescent="0.25">
      <c r="A6529" s="85">
        <v>45198.249999984466</v>
      </c>
      <c r="B6529" s="1">
        <v>9</v>
      </c>
      <c r="C6529" s="1">
        <v>29</v>
      </c>
      <c r="D6529" s="1">
        <v>7</v>
      </c>
      <c r="E6529" s="1" t="str">
        <f t="shared" si="1024"/>
        <v>Summer</v>
      </c>
      <c r="F6529" s="78">
        <v>0.62419999999999998</v>
      </c>
      <c r="G6529" s="79">
        <f t="shared" si="1025"/>
        <v>1.1875802114233618</v>
      </c>
      <c r="J6529" s="78">
        <v>0.63950699999999994</v>
      </c>
      <c r="K6529" s="80">
        <f t="shared" si="1026"/>
        <v>0.63950699999999994</v>
      </c>
      <c r="L6529" s="68" t="str">
        <f t="shared" si="1019"/>
        <v>Normal</v>
      </c>
      <c r="N6529" s="67">
        <f t="shared" si="1020"/>
        <v>0</v>
      </c>
      <c r="O6529" s="67">
        <f t="shared" si="1021"/>
        <v>0.63950699999999994</v>
      </c>
      <c r="P6529" s="81">
        <f t="shared" si="1022"/>
        <v>0.54807321142336185</v>
      </c>
      <c r="Q6529" s="81">
        <f t="shared" si="1023"/>
        <v>0.54807321142336185</v>
      </c>
      <c r="S6529" s="1">
        <f t="shared" si="1027"/>
        <v>5</v>
      </c>
      <c r="T6529" s="1" t="str">
        <f t="shared" si="1028"/>
        <v>Peak</v>
      </c>
    </row>
    <row r="6530" spans="1:20" x14ac:dyDescent="0.25">
      <c r="A6530" s="85">
        <v>45198.29166665113</v>
      </c>
      <c r="B6530" s="1">
        <v>9</v>
      </c>
      <c r="C6530" s="1">
        <v>29</v>
      </c>
      <c r="D6530" s="1">
        <v>8</v>
      </c>
      <c r="E6530" s="1" t="str">
        <f t="shared" si="1024"/>
        <v>Summer</v>
      </c>
      <c r="F6530" s="78">
        <v>0.65049999999999997</v>
      </c>
      <c r="G6530" s="79">
        <f t="shared" si="1025"/>
        <v>1.2376176346217507</v>
      </c>
      <c r="J6530" s="78">
        <v>2.4861930000000001</v>
      </c>
      <c r="K6530" s="80">
        <f t="shared" si="1026"/>
        <v>2.4861930000000001</v>
      </c>
      <c r="L6530" s="68" t="str">
        <f t="shared" si="1019"/>
        <v>Normal</v>
      </c>
      <c r="N6530" s="67">
        <f t="shared" si="1020"/>
        <v>1.2485753653782494</v>
      </c>
      <c r="O6530" s="67">
        <f t="shared" si="1021"/>
        <v>1.2376176346217507</v>
      </c>
      <c r="P6530" s="81">
        <f t="shared" si="1022"/>
        <v>0</v>
      </c>
      <c r="Q6530" s="81">
        <f t="shared" si="1023"/>
        <v>-1.2485753653782494</v>
      </c>
      <c r="S6530" s="1">
        <f t="shared" si="1027"/>
        <v>5</v>
      </c>
      <c r="T6530" s="1" t="str">
        <f t="shared" si="1028"/>
        <v>Peak</v>
      </c>
    </row>
    <row r="6531" spans="1:20" x14ac:dyDescent="0.25">
      <c r="A6531" s="85">
        <v>45198.333333317794</v>
      </c>
      <c r="B6531" s="1">
        <v>9</v>
      </c>
      <c r="C6531" s="1">
        <v>29</v>
      </c>
      <c r="D6531" s="1">
        <v>9</v>
      </c>
      <c r="E6531" s="1" t="str">
        <f t="shared" si="1024"/>
        <v>Summer</v>
      </c>
      <c r="F6531" s="78">
        <v>0.64149999999999996</v>
      </c>
      <c r="G6531" s="79">
        <f t="shared" si="1025"/>
        <v>1.2204945620443552</v>
      </c>
      <c r="J6531" s="78">
        <v>4.1415780000000009</v>
      </c>
      <c r="K6531" s="80">
        <f t="shared" si="1026"/>
        <v>4.1415780000000009</v>
      </c>
      <c r="L6531" s="68" t="str">
        <f t="shared" si="1019"/>
        <v>Normal</v>
      </c>
      <c r="N6531" s="67">
        <f t="shared" si="1020"/>
        <v>2.9210834379556454</v>
      </c>
      <c r="O6531" s="67">
        <f t="shared" si="1021"/>
        <v>1.2204945620443555</v>
      </c>
      <c r="P6531" s="81">
        <f t="shared" si="1022"/>
        <v>0</v>
      </c>
      <c r="Q6531" s="81">
        <f t="shared" si="1023"/>
        <v>-2.9210834379556454</v>
      </c>
      <c r="S6531" s="1">
        <f t="shared" si="1027"/>
        <v>5</v>
      </c>
      <c r="T6531" s="1" t="str">
        <f t="shared" si="1028"/>
        <v>Peak</v>
      </c>
    </row>
    <row r="6532" spans="1:20" x14ac:dyDescent="0.25">
      <c r="A6532" s="85">
        <v>45198.374999984459</v>
      </c>
      <c r="B6532" s="1">
        <v>9</v>
      </c>
      <c r="C6532" s="1">
        <v>29</v>
      </c>
      <c r="D6532" s="1">
        <v>10</v>
      </c>
      <c r="E6532" s="1" t="str">
        <f t="shared" si="1024"/>
        <v>Summer</v>
      </c>
      <c r="F6532" s="78">
        <v>0.64419999999999999</v>
      </c>
      <c r="G6532" s="79">
        <f t="shared" si="1025"/>
        <v>1.2256314838175739</v>
      </c>
      <c r="J6532" s="78">
        <v>5.2736840000000003</v>
      </c>
      <c r="K6532" s="80">
        <f t="shared" si="1026"/>
        <v>5.2736840000000003</v>
      </c>
      <c r="L6532" s="68" t="str">
        <f t="shared" si="1019"/>
        <v>Normal</v>
      </c>
      <c r="N6532" s="67">
        <f t="shared" si="1020"/>
        <v>4.0480525161824268</v>
      </c>
      <c r="O6532" s="67">
        <f t="shared" si="1021"/>
        <v>1.2256314838175735</v>
      </c>
      <c r="P6532" s="81">
        <f t="shared" si="1022"/>
        <v>4.4408920985006262E-16</v>
      </c>
      <c r="Q6532" s="81">
        <f t="shared" si="1023"/>
        <v>-4.0480525161824268</v>
      </c>
      <c r="S6532" s="1">
        <f t="shared" si="1027"/>
        <v>5</v>
      </c>
      <c r="T6532" s="1" t="str">
        <f t="shared" si="1028"/>
        <v>Peak</v>
      </c>
    </row>
    <row r="6533" spans="1:20" x14ac:dyDescent="0.25">
      <c r="A6533" s="85">
        <v>45198.416666651123</v>
      </c>
      <c r="B6533" s="1">
        <v>9</v>
      </c>
      <c r="C6533" s="1">
        <v>29</v>
      </c>
      <c r="D6533" s="1">
        <v>11</v>
      </c>
      <c r="E6533" s="1" t="str">
        <f t="shared" si="1024"/>
        <v>Summer</v>
      </c>
      <c r="F6533" s="78">
        <v>0.65390000000000004</v>
      </c>
      <c r="G6533" s="79">
        <f t="shared" si="1025"/>
        <v>1.244086350928767</v>
      </c>
      <c r="J6533" s="78">
        <v>5.9726949999999999</v>
      </c>
      <c r="K6533" s="80">
        <f t="shared" si="1026"/>
        <v>5.9726949999999999</v>
      </c>
      <c r="L6533" s="68" t="str">
        <f t="shared" si="1019"/>
        <v>Normal</v>
      </c>
      <c r="N6533" s="67">
        <f t="shared" si="1020"/>
        <v>4.7286086490712327</v>
      </c>
      <c r="O6533" s="67">
        <f t="shared" si="1021"/>
        <v>1.2440863509287672</v>
      </c>
      <c r="P6533" s="81">
        <f t="shared" si="1022"/>
        <v>0</v>
      </c>
      <c r="Q6533" s="81">
        <f t="shared" si="1023"/>
        <v>-4.7286086490712327</v>
      </c>
      <c r="S6533" s="1">
        <f t="shared" si="1027"/>
        <v>5</v>
      </c>
      <c r="T6533" s="1" t="str">
        <f t="shared" si="1028"/>
        <v>Peak</v>
      </c>
    </row>
    <row r="6534" spans="1:20" x14ac:dyDescent="0.25">
      <c r="A6534" s="85">
        <v>45198.458333317787</v>
      </c>
      <c r="B6534" s="1">
        <v>9</v>
      </c>
      <c r="C6534" s="1">
        <v>29</v>
      </c>
      <c r="D6534" s="1">
        <v>12</v>
      </c>
      <c r="E6534" s="1" t="str">
        <f t="shared" si="1024"/>
        <v>Summer</v>
      </c>
      <c r="F6534" s="78">
        <v>0.67410000000000003</v>
      </c>
      <c r="G6534" s="79">
        <f t="shared" si="1025"/>
        <v>1.2825181360469211</v>
      </c>
      <c r="J6534" s="78">
        <v>6.2212169999999993</v>
      </c>
      <c r="K6534" s="80">
        <f t="shared" si="1026"/>
        <v>6.2212169999999993</v>
      </c>
      <c r="L6534" s="68" t="str">
        <f t="shared" si="1019"/>
        <v>Normal</v>
      </c>
      <c r="N6534" s="67">
        <f t="shared" si="1020"/>
        <v>4.9386988639530784</v>
      </c>
      <c r="O6534" s="67">
        <f t="shared" si="1021"/>
        <v>1.2825181360469209</v>
      </c>
      <c r="P6534" s="81">
        <f t="shared" si="1022"/>
        <v>2.2204460492503131E-16</v>
      </c>
      <c r="Q6534" s="81">
        <f t="shared" si="1023"/>
        <v>-4.9386988639530784</v>
      </c>
      <c r="S6534" s="1">
        <f t="shared" si="1027"/>
        <v>5</v>
      </c>
      <c r="T6534" s="1" t="str">
        <f t="shared" si="1028"/>
        <v>Peak</v>
      </c>
    </row>
    <row r="6535" spans="1:20" x14ac:dyDescent="0.25">
      <c r="A6535" s="85">
        <v>45198.499999984451</v>
      </c>
      <c r="B6535" s="1">
        <v>9</v>
      </c>
      <c r="C6535" s="1">
        <v>29</v>
      </c>
      <c r="D6535" s="1">
        <v>13</v>
      </c>
      <c r="E6535" s="1" t="str">
        <f t="shared" si="1024"/>
        <v>Summer</v>
      </c>
      <c r="F6535" s="78">
        <v>0.70730000000000004</v>
      </c>
      <c r="G6535" s="79">
        <f t="shared" si="1025"/>
        <v>1.3456832482213135</v>
      </c>
      <c r="J6535" s="78">
        <v>6.0420200000000008</v>
      </c>
      <c r="K6535" s="80">
        <f t="shared" si="1026"/>
        <v>6.0420200000000008</v>
      </c>
      <c r="L6535" s="68" t="str">
        <f t="shared" si="1019"/>
        <v>Normal</v>
      </c>
      <c r="N6535" s="67">
        <f t="shared" si="1020"/>
        <v>4.6963367517786878</v>
      </c>
      <c r="O6535" s="67">
        <f t="shared" si="1021"/>
        <v>1.345683248221313</v>
      </c>
      <c r="P6535" s="81">
        <f t="shared" si="1022"/>
        <v>4.4408920985006262E-16</v>
      </c>
      <c r="Q6535" s="81">
        <f t="shared" si="1023"/>
        <v>-4.6963367517786878</v>
      </c>
      <c r="S6535" s="1">
        <f t="shared" si="1027"/>
        <v>5</v>
      </c>
      <c r="T6535" s="1" t="str">
        <f t="shared" si="1028"/>
        <v>Peak</v>
      </c>
    </row>
    <row r="6536" spans="1:20" x14ac:dyDescent="0.25">
      <c r="A6536" s="85">
        <v>45198.541666651116</v>
      </c>
      <c r="B6536" s="1">
        <v>9</v>
      </c>
      <c r="C6536" s="1">
        <v>29</v>
      </c>
      <c r="D6536" s="1">
        <v>14</v>
      </c>
      <c r="E6536" s="1" t="str">
        <f t="shared" si="1024"/>
        <v>Summer</v>
      </c>
      <c r="F6536" s="78">
        <v>0.75780000000000003</v>
      </c>
      <c r="G6536" s="79">
        <f t="shared" si="1025"/>
        <v>1.4417627110166991</v>
      </c>
      <c r="J6536" s="78">
        <v>5.4544489999999994</v>
      </c>
      <c r="K6536" s="80">
        <f t="shared" si="1026"/>
        <v>5.4544489999999994</v>
      </c>
      <c r="L6536" s="68" t="str">
        <f t="shared" si="1019"/>
        <v>Normal</v>
      </c>
      <c r="N6536" s="67">
        <f t="shared" si="1020"/>
        <v>4.0126862889832999</v>
      </c>
      <c r="O6536" s="67">
        <f t="shared" si="1021"/>
        <v>1.4417627110166995</v>
      </c>
      <c r="P6536" s="81">
        <f t="shared" si="1022"/>
        <v>0</v>
      </c>
      <c r="Q6536" s="81">
        <f t="shared" si="1023"/>
        <v>-4.0126862889832999</v>
      </c>
      <c r="S6536" s="1">
        <f t="shared" si="1027"/>
        <v>5</v>
      </c>
      <c r="T6536" s="1" t="str">
        <f t="shared" si="1028"/>
        <v>Peak</v>
      </c>
    </row>
    <row r="6537" spans="1:20" x14ac:dyDescent="0.25">
      <c r="A6537" s="85">
        <v>45198.58333331778</v>
      </c>
      <c r="B6537" s="1">
        <v>9</v>
      </c>
      <c r="C6537" s="1">
        <v>29</v>
      </c>
      <c r="D6537" s="1">
        <v>15</v>
      </c>
      <c r="E6537" s="1" t="str">
        <f t="shared" si="1024"/>
        <v>Summer</v>
      </c>
      <c r="F6537" s="78">
        <v>0.83740000000000003</v>
      </c>
      <c r="G6537" s="79">
        <f t="shared" si="1025"/>
        <v>1.5932067751456636</v>
      </c>
      <c r="J6537" s="78">
        <v>4.4562910000000002</v>
      </c>
      <c r="K6537" s="80">
        <f t="shared" si="1026"/>
        <v>4.4562910000000002</v>
      </c>
      <c r="L6537" s="68" t="str">
        <f t="shared" si="1019"/>
        <v>Normal</v>
      </c>
      <c r="N6537" s="67">
        <f t="shared" si="1020"/>
        <v>2.8630842248543367</v>
      </c>
      <c r="O6537" s="67">
        <f t="shared" si="1021"/>
        <v>1.5932067751456636</v>
      </c>
      <c r="P6537" s="81">
        <f t="shared" si="1022"/>
        <v>0</v>
      </c>
      <c r="Q6537" s="81">
        <f t="shared" si="1023"/>
        <v>-2.8630842248543367</v>
      </c>
      <c r="S6537" s="1">
        <f t="shared" si="1027"/>
        <v>5</v>
      </c>
      <c r="T6537" s="1" t="str">
        <f t="shared" si="1028"/>
        <v>Peak</v>
      </c>
    </row>
    <row r="6538" spans="1:20" x14ac:dyDescent="0.25">
      <c r="A6538" s="85">
        <v>45198.624999984444</v>
      </c>
      <c r="B6538" s="1">
        <v>9</v>
      </c>
      <c r="C6538" s="1">
        <v>29</v>
      </c>
      <c r="D6538" s="1">
        <v>16</v>
      </c>
      <c r="E6538" s="1" t="str">
        <f t="shared" si="1024"/>
        <v>Summer</v>
      </c>
      <c r="F6538" s="78">
        <v>0.93869999999999998</v>
      </c>
      <c r="G6538" s="79">
        <f t="shared" si="1025"/>
        <v>1.7859364698223481</v>
      </c>
      <c r="J6538" s="78">
        <v>3.036591</v>
      </c>
      <c r="K6538" s="80">
        <f t="shared" si="1026"/>
        <v>3.036591</v>
      </c>
      <c r="L6538" s="68" t="str">
        <f t="shared" si="1019"/>
        <v>Normal</v>
      </c>
      <c r="N6538" s="67">
        <f t="shared" si="1020"/>
        <v>1.2506545301776519</v>
      </c>
      <c r="O6538" s="67">
        <f t="shared" si="1021"/>
        <v>1.7859364698223481</v>
      </c>
      <c r="P6538" s="81">
        <f t="shared" si="1022"/>
        <v>0</v>
      </c>
      <c r="Q6538" s="81">
        <f t="shared" si="1023"/>
        <v>-1.2506545301776519</v>
      </c>
      <c r="S6538" s="1">
        <f t="shared" si="1027"/>
        <v>5</v>
      </c>
      <c r="T6538" s="1" t="str">
        <f t="shared" si="1028"/>
        <v>Peak</v>
      </c>
    </row>
    <row r="6539" spans="1:20" x14ac:dyDescent="0.25">
      <c r="A6539" s="85">
        <v>45198.666666651108</v>
      </c>
      <c r="B6539" s="1">
        <v>9</v>
      </c>
      <c r="C6539" s="1">
        <v>29</v>
      </c>
      <c r="D6539" s="1">
        <v>17</v>
      </c>
      <c r="E6539" s="1" t="str">
        <f t="shared" si="1024"/>
        <v>Summer</v>
      </c>
      <c r="F6539" s="78">
        <v>1.0268999999999999</v>
      </c>
      <c r="G6539" s="79">
        <f t="shared" si="1025"/>
        <v>1.9537425810808235</v>
      </c>
      <c r="J6539" s="78">
        <v>1.208944</v>
      </c>
      <c r="K6539" s="80">
        <f t="shared" si="1026"/>
        <v>1.208944</v>
      </c>
      <c r="L6539" s="68" t="str">
        <f t="shared" si="1019"/>
        <v>Normal</v>
      </c>
      <c r="N6539" s="67">
        <f t="shared" si="1020"/>
        <v>0</v>
      </c>
      <c r="O6539" s="67">
        <f t="shared" si="1021"/>
        <v>1.208944</v>
      </c>
      <c r="P6539" s="81">
        <f t="shared" si="1022"/>
        <v>0.74479858108082353</v>
      </c>
      <c r="Q6539" s="81">
        <f t="shared" si="1023"/>
        <v>0.74479858108082353</v>
      </c>
      <c r="S6539" s="1">
        <f t="shared" si="1027"/>
        <v>5</v>
      </c>
      <c r="T6539" s="1" t="str">
        <f t="shared" si="1028"/>
        <v>Peak</v>
      </c>
    </row>
    <row r="6540" spans="1:20" x14ac:dyDescent="0.25">
      <c r="A6540" s="85">
        <v>45198.708333317772</v>
      </c>
      <c r="B6540" s="1">
        <v>9</v>
      </c>
      <c r="C6540" s="1">
        <v>29</v>
      </c>
      <c r="D6540" s="1">
        <v>18</v>
      </c>
      <c r="E6540" s="1" t="str">
        <f t="shared" si="1024"/>
        <v>Summer</v>
      </c>
      <c r="F6540" s="78">
        <v>1.0487</v>
      </c>
      <c r="G6540" s="79">
        <f t="shared" si="1025"/>
        <v>1.9952184679905149</v>
      </c>
      <c r="J6540" s="78">
        <v>0</v>
      </c>
      <c r="K6540" s="80">
        <f t="shared" si="1026"/>
        <v>0</v>
      </c>
      <c r="L6540" s="68" t="str">
        <f t="shared" si="1019"/>
        <v>Normal</v>
      </c>
      <c r="N6540" s="67">
        <f t="shared" si="1020"/>
        <v>0</v>
      </c>
      <c r="O6540" s="67">
        <f t="shared" si="1021"/>
        <v>0</v>
      </c>
      <c r="P6540" s="81">
        <f t="shared" si="1022"/>
        <v>1.9952184679905149</v>
      </c>
      <c r="Q6540" s="81">
        <f t="shared" si="1023"/>
        <v>1.9952184679905149</v>
      </c>
      <c r="S6540" s="1">
        <f t="shared" si="1027"/>
        <v>5</v>
      </c>
      <c r="T6540" s="1" t="str">
        <f t="shared" si="1028"/>
        <v>Peak</v>
      </c>
    </row>
    <row r="6541" spans="1:20" x14ac:dyDescent="0.25">
      <c r="A6541" s="85">
        <v>45198.749999984437</v>
      </c>
      <c r="B6541" s="1">
        <v>9</v>
      </c>
      <c r="C6541" s="1">
        <v>29</v>
      </c>
      <c r="D6541" s="1">
        <v>19</v>
      </c>
      <c r="E6541" s="1" t="str">
        <f t="shared" si="1024"/>
        <v>Summer</v>
      </c>
      <c r="F6541" s="78">
        <v>1.0235000000000001</v>
      </c>
      <c r="G6541" s="79">
        <f t="shared" si="1025"/>
        <v>1.9472738647738079</v>
      </c>
      <c r="J6541" s="78">
        <v>0</v>
      </c>
      <c r="K6541" s="80">
        <f t="shared" si="1026"/>
        <v>0</v>
      </c>
      <c r="L6541" s="68" t="str">
        <f t="shared" si="1019"/>
        <v>Normal</v>
      </c>
      <c r="N6541" s="67">
        <f t="shared" si="1020"/>
        <v>0</v>
      </c>
      <c r="O6541" s="67">
        <f t="shared" si="1021"/>
        <v>0</v>
      </c>
      <c r="P6541" s="81">
        <f t="shared" si="1022"/>
        <v>1.9472738647738079</v>
      </c>
      <c r="Q6541" s="81">
        <f t="shared" si="1023"/>
        <v>1.9472738647738079</v>
      </c>
      <c r="S6541" s="1">
        <f t="shared" si="1027"/>
        <v>5</v>
      </c>
      <c r="T6541" s="1" t="str">
        <f t="shared" si="1028"/>
        <v>Peak</v>
      </c>
    </row>
    <row r="6542" spans="1:20" x14ac:dyDescent="0.25">
      <c r="A6542" s="85">
        <v>45198.791666651101</v>
      </c>
      <c r="B6542" s="1">
        <v>9</v>
      </c>
      <c r="C6542" s="1">
        <v>29</v>
      </c>
      <c r="D6542" s="1">
        <v>20</v>
      </c>
      <c r="E6542" s="1" t="str">
        <f t="shared" si="1024"/>
        <v>Summer</v>
      </c>
      <c r="F6542" s="78">
        <v>1.0288999999999999</v>
      </c>
      <c r="G6542" s="79">
        <f t="shared" si="1025"/>
        <v>1.9575477083202448</v>
      </c>
      <c r="J6542" s="78">
        <v>0</v>
      </c>
      <c r="K6542" s="80">
        <f t="shared" si="1026"/>
        <v>0</v>
      </c>
      <c r="L6542" s="68" t="str">
        <f t="shared" si="1019"/>
        <v>Normal</v>
      </c>
      <c r="N6542" s="67">
        <f t="shared" si="1020"/>
        <v>0</v>
      </c>
      <c r="O6542" s="67">
        <f t="shared" si="1021"/>
        <v>0</v>
      </c>
      <c r="P6542" s="81">
        <f t="shared" si="1022"/>
        <v>1.9575477083202448</v>
      </c>
      <c r="Q6542" s="81">
        <f t="shared" si="1023"/>
        <v>1.9575477083202448</v>
      </c>
      <c r="S6542" s="1">
        <f t="shared" si="1027"/>
        <v>5</v>
      </c>
      <c r="T6542" s="1" t="str">
        <f t="shared" si="1028"/>
        <v>Peak</v>
      </c>
    </row>
    <row r="6543" spans="1:20" x14ac:dyDescent="0.25">
      <c r="A6543" s="85">
        <v>45198.833333317765</v>
      </c>
      <c r="B6543" s="1">
        <v>9</v>
      </c>
      <c r="C6543" s="1">
        <v>29</v>
      </c>
      <c r="D6543" s="1">
        <v>21</v>
      </c>
      <c r="E6543" s="1" t="str">
        <f t="shared" si="1024"/>
        <v>Summer</v>
      </c>
      <c r="F6543" s="78">
        <v>1.0024999999999999</v>
      </c>
      <c r="G6543" s="79">
        <f t="shared" si="1025"/>
        <v>1.9073200287598848</v>
      </c>
      <c r="J6543" s="78">
        <v>0</v>
      </c>
      <c r="K6543" s="80">
        <f t="shared" si="1026"/>
        <v>0</v>
      </c>
      <c r="L6543" s="68" t="str">
        <f t="shared" si="1019"/>
        <v>Normal</v>
      </c>
      <c r="N6543" s="67">
        <f t="shared" si="1020"/>
        <v>0</v>
      </c>
      <c r="O6543" s="67">
        <f t="shared" si="1021"/>
        <v>0</v>
      </c>
      <c r="P6543" s="81">
        <f t="shared" si="1022"/>
        <v>1.9073200287598848</v>
      </c>
      <c r="Q6543" s="81">
        <f t="shared" si="1023"/>
        <v>1.9073200287598848</v>
      </c>
      <c r="S6543" s="1">
        <f t="shared" si="1027"/>
        <v>5</v>
      </c>
      <c r="T6543" s="1" t="str">
        <f t="shared" si="1028"/>
        <v>Peak</v>
      </c>
    </row>
    <row r="6544" spans="1:20" x14ac:dyDescent="0.25">
      <c r="A6544" s="85">
        <v>45198.874999984429</v>
      </c>
      <c r="B6544" s="1">
        <v>9</v>
      </c>
      <c r="C6544" s="1">
        <v>29</v>
      </c>
      <c r="D6544" s="1">
        <v>22</v>
      </c>
      <c r="E6544" s="1" t="str">
        <f t="shared" si="1024"/>
        <v>Summer</v>
      </c>
      <c r="F6544" s="78">
        <v>0.96930000000000005</v>
      </c>
      <c r="G6544" s="79">
        <f t="shared" si="1025"/>
        <v>1.8441549165854929</v>
      </c>
      <c r="J6544" s="78">
        <v>0</v>
      </c>
      <c r="K6544" s="80">
        <f t="shared" si="1026"/>
        <v>0</v>
      </c>
      <c r="L6544" s="68" t="str">
        <f t="shared" si="1019"/>
        <v>Normal</v>
      </c>
      <c r="N6544" s="67">
        <f t="shared" si="1020"/>
        <v>0</v>
      </c>
      <c r="O6544" s="67">
        <f t="shared" si="1021"/>
        <v>0</v>
      </c>
      <c r="P6544" s="81">
        <f t="shared" si="1022"/>
        <v>1.8441549165854929</v>
      </c>
      <c r="Q6544" s="81">
        <f t="shared" si="1023"/>
        <v>1.8441549165854929</v>
      </c>
      <c r="S6544" s="1">
        <f t="shared" si="1027"/>
        <v>5</v>
      </c>
      <c r="T6544" s="1" t="str">
        <f t="shared" si="1028"/>
        <v>Off-Peak</v>
      </c>
    </row>
    <row r="6545" spans="1:20" x14ac:dyDescent="0.25">
      <c r="A6545" s="85">
        <v>45198.916666651094</v>
      </c>
      <c r="B6545" s="1">
        <v>9</v>
      </c>
      <c r="C6545" s="1">
        <v>29</v>
      </c>
      <c r="D6545" s="1">
        <v>23</v>
      </c>
      <c r="E6545" s="1" t="str">
        <f t="shared" si="1024"/>
        <v>Summer</v>
      </c>
      <c r="F6545" s="78">
        <v>0.90039999999999998</v>
      </c>
      <c r="G6545" s="79">
        <f t="shared" si="1025"/>
        <v>1.7130682831874318</v>
      </c>
      <c r="J6545" s="78">
        <v>0</v>
      </c>
      <c r="K6545" s="80">
        <f t="shared" si="1026"/>
        <v>0</v>
      </c>
      <c r="L6545" s="68" t="str">
        <f t="shared" si="1019"/>
        <v>Normal</v>
      </c>
      <c r="N6545" s="67">
        <f t="shared" si="1020"/>
        <v>0</v>
      </c>
      <c r="O6545" s="67">
        <f t="shared" si="1021"/>
        <v>0</v>
      </c>
      <c r="P6545" s="81">
        <f t="shared" si="1022"/>
        <v>1.7130682831874318</v>
      </c>
      <c r="Q6545" s="81">
        <f t="shared" si="1023"/>
        <v>1.7130682831874318</v>
      </c>
      <c r="S6545" s="1">
        <f t="shared" si="1027"/>
        <v>5</v>
      </c>
      <c r="T6545" s="1" t="str">
        <f t="shared" si="1028"/>
        <v>Off-Peak</v>
      </c>
    </row>
    <row r="6546" spans="1:20" x14ac:dyDescent="0.25">
      <c r="A6546" s="85">
        <v>45198.958333317758</v>
      </c>
      <c r="B6546" s="1">
        <v>9</v>
      </c>
      <c r="C6546" s="1">
        <v>30</v>
      </c>
      <c r="D6546" s="1">
        <v>0</v>
      </c>
      <c r="E6546" s="1" t="str">
        <f t="shared" si="1024"/>
        <v>Summer</v>
      </c>
      <c r="F6546" s="78">
        <v>0.80310000000000004</v>
      </c>
      <c r="G6546" s="79">
        <f t="shared" si="1025"/>
        <v>1.5279488429895898</v>
      </c>
      <c r="J6546" s="78">
        <v>0</v>
      </c>
      <c r="K6546" s="80">
        <f t="shared" si="1026"/>
        <v>0</v>
      </c>
      <c r="L6546" s="68" t="str">
        <f t="shared" si="1019"/>
        <v>Normal</v>
      </c>
      <c r="N6546" s="67">
        <f t="shared" si="1020"/>
        <v>0</v>
      </c>
      <c r="O6546" s="67">
        <f t="shared" si="1021"/>
        <v>0</v>
      </c>
      <c r="P6546" s="81">
        <f t="shared" si="1022"/>
        <v>1.5279488429895898</v>
      </c>
      <c r="Q6546" s="81">
        <f t="shared" si="1023"/>
        <v>1.5279488429895898</v>
      </c>
      <c r="S6546" s="1">
        <f t="shared" si="1027"/>
        <v>5</v>
      </c>
      <c r="T6546" s="1" t="str">
        <f t="shared" si="1028"/>
        <v>Off-Peak</v>
      </c>
    </row>
    <row r="6547" spans="1:20" x14ac:dyDescent="0.25">
      <c r="A6547" s="85">
        <v>45198.999999984422</v>
      </c>
      <c r="B6547" s="1">
        <v>9</v>
      </c>
      <c r="C6547" s="1">
        <v>30</v>
      </c>
      <c r="D6547" s="1">
        <v>1</v>
      </c>
      <c r="E6547" s="1" t="str">
        <f t="shared" si="1024"/>
        <v>Summer</v>
      </c>
      <c r="F6547" s="78">
        <v>0.72160000000000002</v>
      </c>
      <c r="G6547" s="79">
        <f t="shared" si="1025"/>
        <v>1.3728899079831751</v>
      </c>
      <c r="J6547" s="78">
        <v>0</v>
      </c>
      <c r="K6547" s="80">
        <f t="shared" si="1026"/>
        <v>0</v>
      </c>
      <c r="L6547" s="68" t="str">
        <f t="shared" ref="L6547:L6610" si="1029">IF(AND(D6547&gt;=$C$2,D6547&lt;=$C$3,E6547="Summer"),"MaxDis","Normal")</f>
        <v>Normal</v>
      </c>
      <c r="N6547" s="67">
        <f t="shared" ref="N6547:N6610" si="1030">IF(K6547-G6547&lt;0,0,K6547-G6547)</f>
        <v>0</v>
      </c>
      <c r="O6547" s="67">
        <f t="shared" ref="O6547:O6610" si="1031">K6547-N6547</f>
        <v>0</v>
      </c>
      <c r="P6547" s="81">
        <f t="shared" ref="P6547:P6610" si="1032">MAX(0,G6547-O6547)</f>
        <v>1.3728899079831751</v>
      </c>
      <c r="Q6547" s="81">
        <f t="shared" ref="Q6547:Q6610" si="1033">G6547-K6547</f>
        <v>1.3728899079831751</v>
      </c>
      <c r="S6547" s="1">
        <f t="shared" si="1027"/>
        <v>6</v>
      </c>
      <c r="T6547" s="1" t="str">
        <f t="shared" si="1028"/>
        <v>Off-Peak</v>
      </c>
    </row>
    <row r="6548" spans="1:20" x14ac:dyDescent="0.25">
      <c r="A6548" s="85">
        <v>45199.041666651086</v>
      </c>
      <c r="B6548" s="1">
        <v>9</v>
      </c>
      <c r="C6548" s="1">
        <v>30</v>
      </c>
      <c r="D6548" s="1">
        <v>2</v>
      </c>
      <c r="E6548" s="1" t="str">
        <f t="shared" ref="E6548:E6611" si="1034">IF(AND(B6548&gt;=$C$5,B6548&lt;=$C$6),"Summer","Non-Summer")</f>
        <v>Summer</v>
      </c>
      <c r="F6548" s="78">
        <v>0.65680000000000005</v>
      </c>
      <c r="G6548" s="79">
        <f t="shared" ref="G6548:G6611" si="1035">F6548*$G$13</f>
        <v>1.2496037854259276</v>
      </c>
      <c r="J6548" s="78">
        <v>0</v>
      </c>
      <c r="K6548" s="80">
        <f t="shared" ref="K6548:K6611" si="1036">J6548*$K$13</f>
        <v>0</v>
      </c>
      <c r="L6548" s="68" t="str">
        <f t="shared" si="1029"/>
        <v>Normal</v>
      </c>
      <c r="N6548" s="67">
        <f t="shared" si="1030"/>
        <v>0</v>
      </c>
      <c r="O6548" s="67">
        <f t="shared" si="1031"/>
        <v>0</v>
      </c>
      <c r="P6548" s="81">
        <f t="shared" si="1032"/>
        <v>1.2496037854259276</v>
      </c>
      <c r="Q6548" s="81">
        <f t="shared" si="1033"/>
        <v>1.2496037854259276</v>
      </c>
      <c r="S6548" s="1">
        <f t="shared" ref="S6548:S6611" si="1037">WEEKDAY(A6548,2)</f>
        <v>6</v>
      </c>
      <c r="T6548" s="1" t="str">
        <f t="shared" ref="T6548:T6611" si="1038">IF(S6548&gt;5,"Off-Peak",IF(AND(D6548&gt;=$C$7,D6548&lt;$C$8),"Peak","Off-Peak"))</f>
        <v>Off-Peak</v>
      </c>
    </row>
    <row r="6549" spans="1:20" x14ac:dyDescent="0.25">
      <c r="A6549" s="85">
        <v>45199.083333317751</v>
      </c>
      <c r="B6549" s="1">
        <v>9</v>
      </c>
      <c r="C6549" s="1">
        <v>30</v>
      </c>
      <c r="D6549" s="1">
        <v>3</v>
      </c>
      <c r="E6549" s="1" t="str">
        <f t="shared" si="1034"/>
        <v>Summer</v>
      </c>
      <c r="F6549" s="78">
        <v>0.61439999999999995</v>
      </c>
      <c r="G6549" s="79">
        <f t="shared" si="1035"/>
        <v>1.1689350879501976</v>
      </c>
      <c r="J6549" s="78">
        <v>0</v>
      </c>
      <c r="K6549" s="80">
        <f t="shared" si="1036"/>
        <v>0</v>
      </c>
      <c r="L6549" s="68" t="str">
        <f t="shared" si="1029"/>
        <v>Normal</v>
      </c>
      <c r="N6549" s="67">
        <f t="shared" si="1030"/>
        <v>0</v>
      </c>
      <c r="O6549" s="67">
        <f t="shared" si="1031"/>
        <v>0</v>
      </c>
      <c r="P6549" s="81">
        <f t="shared" si="1032"/>
        <v>1.1689350879501976</v>
      </c>
      <c r="Q6549" s="81">
        <f t="shared" si="1033"/>
        <v>1.1689350879501976</v>
      </c>
      <c r="S6549" s="1">
        <f t="shared" si="1037"/>
        <v>6</v>
      </c>
      <c r="T6549" s="1" t="str">
        <f t="shared" si="1038"/>
        <v>Off-Peak</v>
      </c>
    </row>
    <row r="6550" spans="1:20" x14ac:dyDescent="0.25">
      <c r="A6550" s="85">
        <v>45199.124999984415</v>
      </c>
      <c r="B6550" s="1">
        <v>9</v>
      </c>
      <c r="C6550" s="1">
        <v>30</v>
      </c>
      <c r="D6550" s="1">
        <v>4</v>
      </c>
      <c r="E6550" s="1" t="str">
        <f t="shared" si="1034"/>
        <v>Summer</v>
      </c>
      <c r="F6550" s="78">
        <v>0.58620000000000005</v>
      </c>
      <c r="G6550" s="79">
        <f t="shared" si="1035"/>
        <v>1.1152827938743588</v>
      </c>
      <c r="J6550" s="78">
        <v>0</v>
      </c>
      <c r="K6550" s="80">
        <f t="shared" si="1036"/>
        <v>0</v>
      </c>
      <c r="L6550" s="68" t="str">
        <f t="shared" si="1029"/>
        <v>Normal</v>
      </c>
      <c r="N6550" s="67">
        <f t="shared" si="1030"/>
        <v>0</v>
      </c>
      <c r="O6550" s="67">
        <f t="shared" si="1031"/>
        <v>0</v>
      </c>
      <c r="P6550" s="81">
        <f t="shared" si="1032"/>
        <v>1.1152827938743588</v>
      </c>
      <c r="Q6550" s="81">
        <f t="shared" si="1033"/>
        <v>1.1152827938743588</v>
      </c>
      <c r="S6550" s="1">
        <f t="shared" si="1037"/>
        <v>6</v>
      </c>
      <c r="T6550" s="1" t="str">
        <f t="shared" si="1038"/>
        <v>Off-Peak</v>
      </c>
    </row>
    <row r="6551" spans="1:20" x14ac:dyDescent="0.25">
      <c r="A6551" s="85">
        <v>45199.166666651079</v>
      </c>
      <c r="B6551" s="1">
        <v>9</v>
      </c>
      <c r="C6551" s="1">
        <v>30</v>
      </c>
      <c r="D6551" s="1">
        <v>5</v>
      </c>
      <c r="E6551" s="1" t="str">
        <f t="shared" si="1034"/>
        <v>Summer</v>
      </c>
      <c r="F6551" s="78">
        <v>0.56999999999999995</v>
      </c>
      <c r="G6551" s="79">
        <f t="shared" si="1035"/>
        <v>1.0844612632350468</v>
      </c>
      <c r="J6551" s="78">
        <v>0</v>
      </c>
      <c r="K6551" s="80">
        <f t="shared" si="1036"/>
        <v>0</v>
      </c>
      <c r="L6551" s="68" t="str">
        <f t="shared" si="1029"/>
        <v>Normal</v>
      </c>
      <c r="N6551" s="67">
        <f t="shared" si="1030"/>
        <v>0</v>
      </c>
      <c r="O6551" s="67">
        <f t="shared" si="1031"/>
        <v>0</v>
      </c>
      <c r="P6551" s="81">
        <f t="shared" si="1032"/>
        <v>1.0844612632350468</v>
      </c>
      <c r="Q6551" s="81">
        <f t="shared" si="1033"/>
        <v>1.0844612632350468</v>
      </c>
      <c r="S6551" s="1">
        <f t="shared" si="1037"/>
        <v>6</v>
      </c>
      <c r="T6551" s="1" t="str">
        <f t="shared" si="1038"/>
        <v>Off-Peak</v>
      </c>
    </row>
    <row r="6552" spans="1:20" x14ac:dyDescent="0.25">
      <c r="A6552" s="85">
        <v>45199.208333317743</v>
      </c>
      <c r="B6552" s="1">
        <v>9</v>
      </c>
      <c r="C6552" s="1">
        <v>30</v>
      </c>
      <c r="D6552" s="1">
        <v>6</v>
      </c>
      <c r="E6552" s="1" t="str">
        <f t="shared" si="1034"/>
        <v>Summer</v>
      </c>
      <c r="F6552" s="78">
        <v>0.56840000000000002</v>
      </c>
      <c r="G6552" s="79">
        <f t="shared" si="1035"/>
        <v>1.0814171614435097</v>
      </c>
      <c r="J6552" s="78">
        <v>0</v>
      </c>
      <c r="K6552" s="80">
        <f t="shared" si="1036"/>
        <v>0</v>
      </c>
      <c r="L6552" s="68" t="str">
        <f t="shared" si="1029"/>
        <v>Normal</v>
      </c>
      <c r="N6552" s="67">
        <f t="shared" si="1030"/>
        <v>0</v>
      </c>
      <c r="O6552" s="67">
        <f t="shared" si="1031"/>
        <v>0</v>
      </c>
      <c r="P6552" s="81">
        <f t="shared" si="1032"/>
        <v>1.0814171614435097</v>
      </c>
      <c r="Q6552" s="81">
        <f t="shared" si="1033"/>
        <v>1.0814171614435097</v>
      </c>
      <c r="S6552" s="1">
        <f t="shared" si="1037"/>
        <v>6</v>
      </c>
      <c r="T6552" s="1" t="str">
        <f t="shared" si="1038"/>
        <v>Off-Peak</v>
      </c>
    </row>
    <row r="6553" spans="1:20" x14ac:dyDescent="0.25">
      <c r="A6553" s="85">
        <v>45199.249999984408</v>
      </c>
      <c r="B6553" s="1">
        <v>9</v>
      </c>
      <c r="C6553" s="1">
        <v>30</v>
      </c>
      <c r="D6553" s="1">
        <v>7</v>
      </c>
      <c r="E6553" s="1" t="str">
        <f t="shared" si="1034"/>
        <v>Summer</v>
      </c>
      <c r="F6553" s="78">
        <v>0.58489999999999998</v>
      </c>
      <c r="G6553" s="79">
        <f t="shared" si="1035"/>
        <v>1.1128094611687347</v>
      </c>
      <c r="J6553" s="78">
        <v>0.15364900000000001</v>
      </c>
      <c r="K6553" s="80">
        <f t="shared" si="1036"/>
        <v>0.15364900000000001</v>
      </c>
      <c r="L6553" s="68" t="str">
        <f t="shared" si="1029"/>
        <v>Normal</v>
      </c>
      <c r="N6553" s="67">
        <f t="shared" si="1030"/>
        <v>0</v>
      </c>
      <c r="O6553" s="67">
        <f t="shared" si="1031"/>
        <v>0.15364900000000001</v>
      </c>
      <c r="P6553" s="81">
        <f t="shared" si="1032"/>
        <v>0.95916046116873466</v>
      </c>
      <c r="Q6553" s="81">
        <f t="shared" si="1033"/>
        <v>0.95916046116873466</v>
      </c>
      <c r="S6553" s="1">
        <f t="shared" si="1037"/>
        <v>6</v>
      </c>
      <c r="T6553" s="1" t="str">
        <f t="shared" si="1038"/>
        <v>Off-Peak</v>
      </c>
    </row>
    <row r="6554" spans="1:20" x14ac:dyDescent="0.25">
      <c r="A6554" s="85">
        <v>45199.291666651072</v>
      </c>
      <c r="B6554" s="1">
        <v>9</v>
      </c>
      <c r="C6554" s="1">
        <v>30</v>
      </c>
      <c r="D6554" s="1">
        <v>8</v>
      </c>
      <c r="E6554" s="1" t="str">
        <f t="shared" si="1034"/>
        <v>Summer</v>
      </c>
      <c r="F6554" s="78">
        <v>0.62280000000000002</v>
      </c>
      <c r="G6554" s="79">
        <f t="shared" si="1035"/>
        <v>1.184916622355767</v>
      </c>
      <c r="J6554" s="78">
        <v>2.2005720000000002</v>
      </c>
      <c r="K6554" s="80">
        <f t="shared" si="1036"/>
        <v>2.2005720000000002</v>
      </c>
      <c r="L6554" s="68" t="str">
        <f t="shared" si="1029"/>
        <v>Normal</v>
      </c>
      <c r="N6554" s="67">
        <f t="shared" si="1030"/>
        <v>1.0156553776442332</v>
      </c>
      <c r="O6554" s="67">
        <f t="shared" si="1031"/>
        <v>1.184916622355767</v>
      </c>
      <c r="P6554" s="81">
        <f t="shared" si="1032"/>
        <v>0</v>
      </c>
      <c r="Q6554" s="81">
        <f t="shared" si="1033"/>
        <v>-1.0156553776442332</v>
      </c>
      <c r="S6554" s="1">
        <f t="shared" si="1037"/>
        <v>6</v>
      </c>
      <c r="T6554" s="1" t="str">
        <f t="shared" si="1038"/>
        <v>Off-Peak</v>
      </c>
    </row>
    <row r="6555" spans="1:20" x14ac:dyDescent="0.25">
      <c r="A6555" s="85">
        <v>45199.333333317736</v>
      </c>
      <c r="B6555" s="1">
        <v>9</v>
      </c>
      <c r="C6555" s="1">
        <v>30</v>
      </c>
      <c r="D6555" s="1">
        <v>9</v>
      </c>
      <c r="E6555" s="1" t="str">
        <f t="shared" si="1034"/>
        <v>Summer</v>
      </c>
      <c r="F6555" s="78">
        <v>0.67589999999999995</v>
      </c>
      <c r="G6555" s="79">
        <f t="shared" si="1035"/>
        <v>1.2859427505624001</v>
      </c>
      <c r="J6555" s="78">
        <v>3.318149</v>
      </c>
      <c r="K6555" s="80">
        <f t="shared" si="1036"/>
        <v>3.318149</v>
      </c>
      <c r="L6555" s="68" t="str">
        <f t="shared" si="1029"/>
        <v>Normal</v>
      </c>
      <c r="N6555" s="67">
        <f t="shared" si="1030"/>
        <v>2.0322062494375999</v>
      </c>
      <c r="O6555" s="67">
        <f t="shared" si="1031"/>
        <v>1.2859427505624001</v>
      </c>
      <c r="P6555" s="81">
        <f t="shared" si="1032"/>
        <v>0</v>
      </c>
      <c r="Q6555" s="81">
        <f t="shared" si="1033"/>
        <v>-2.0322062494375999</v>
      </c>
      <c r="S6555" s="1">
        <f t="shared" si="1037"/>
        <v>6</v>
      </c>
      <c r="T6555" s="1" t="str">
        <f t="shared" si="1038"/>
        <v>Off-Peak</v>
      </c>
    </row>
    <row r="6556" spans="1:20" x14ac:dyDescent="0.25">
      <c r="A6556" s="85">
        <v>45199.3749999844</v>
      </c>
      <c r="B6556" s="1">
        <v>9</v>
      </c>
      <c r="C6556" s="1">
        <v>30</v>
      </c>
      <c r="D6556" s="1">
        <v>10</v>
      </c>
      <c r="E6556" s="1" t="str">
        <f t="shared" si="1034"/>
        <v>Summer</v>
      </c>
      <c r="F6556" s="78">
        <v>0.73660000000000003</v>
      </c>
      <c r="G6556" s="79">
        <f t="shared" si="1035"/>
        <v>1.4014283622788342</v>
      </c>
      <c r="J6556" s="78">
        <v>4.1179139999999999</v>
      </c>
      <c r="K6556" s="80">
        <f t="shared" si="1036"/>
        <v>4.1179139999999999</v>
      </c>
      <c r="L6556" s="68" t="str">
        <f t="shared" si="1029"/>
        <v>Normal</v>
      </c>
      <c r="N6556" s="67">
        <f t="shared" si="1030"/>
        <v>2.7164856377211657</v>
      </c>
      <c r="O6556" s="67">
        <f t="shared" si="1031"/>
        <v>1.4014283622788342</v>
      </c>
      <c r="P6556" s="81">
        <f t="shared" si="1032"/>
        <v>0</v>
      </c>
      <c r="Q6556" s="81">
        <f t="shared" si="1033"/>
        <v>-2.7164856377211657</v>
      </c>
      <c r="S6556" s="1">
        <f t="shared" si="1037"/>
        <v>6</v>
      </c>
      <c r="T6556" s="1" t="str">
        <f t="shared" si="1038"/>
        <v>Off-Peak</v>
      </c>
    </row>
    <row r="6557" spans="1:20" x14ac:dyDescent="0.25">
      <c r="A6557" s="85">
        <v>45199.416666651065</v>
      </c>
      <c r="B6557" s="1">
        <v>9</v>
      </c>
      <c r="C6557" s="1">
        <v>30</v>
      </c>
      <c r="D6557" s="1">
        <v>11</v>
      </c>
      <c r="E6557" s="1" t="str">
        <f t="shared" si="1034"/>
        <v>Summer</v>
      </c>
      <c r="F6557" s="78">
        <v>0.81259999999999999</v>
      </c>
      <c r="G6557" s="79">
        <f t="shared" si="1035"/>
        <v>1.5460231973768404</v>
      </c>
      <c r="J6557" s="78">
        <v>4.9176169999999999</v>
      </c>
      <c r="K6557" s="80">
        <f t="shared" si="1036"/>
        <v>4.9176169999999999</v>
      </c>
      <c r="L6557" s="68" t="str">
        <f t="shared" si="1029"/>
        <v>Normal</v>
      </c>
      <c r="N6557" s="67">
        <f t="shared" si="1030"/>
        <v>3.3715938026231598</v>
      </c>
      <c r="O6557" s="67">
        <f t="shared" si="1031"/>
        <v>1.5460231973768401</v>
      </c>
      <c r="P6557" s="81">
        <f t="shared" si="1032"/>
        <v>2.2204460492503131E-16</v>
      </c>
      <c r="Q6557" s="81">
        <f t="shared" si="1033"/>
        <v>-3.3715938026231598</v>
      </c>
      <c r="S6557" s="1">
        <f t="shared" si="1037"/>
        <v>6</v>
      </c>
      <c r="T6557" s="1" t="str">
        <f t="shared" si="1038"/>
        <v>Off-Peak</v>
      </c>
    </row>
    <row r="6558" spans="1:20" x14ac:dyDescent="0.25">
      <c r="A6558" s="85">
        <v>45199.458333317729</v>
      </c>
      <c r="B6558" s="1">
        <v>9</v>
      </c>
      <c r="C6558" s="1">
        <v>30</v>
      </c>
      <c r="D6558" s="1">
        <v>12</v>
      </c>
      <c r="E6558" s="1" t="str">
        <f t="shared" si="1034"/>
        <v>Summer</v>
      </c>
      <c r="F6558" s="78">
        <v>0.92290000000000005</v>
      </c>
      <c r="G6558" s="79">
        <f t="shared" si="1035"/>
        <v>1.7558759646309205</v>
      </c>
      <c r="J6558" s="78">
        <v>5.342149</v>
      </c>
      <c r="K6558" s="80">
        <f t="shared" si="1036"/>
        <v>5.342149</v>
      </c>
      <c r="L6558" s="68" t="str">
        <f t="shared" si="1029"/>
        <v>Normal</v>
      </c>
      <c r="N6558" s="67">
        <f t="shared" si="1030"/>
        <v>3.5862730353690795</v>
      </c>
      <c r="O6558" s="67">
        <f t="shared" si="1031"/>
        <v>1.7558759646309205</v>
      </c>
      <c r="P6558" s="81">
        <f t="shared" si="1032"/>
        <v>0</v>
      </c>
      <c r="Q6558" s="81">
        <f t="shared" si="1033"/>
        <v>-3.5862730353690795</v>
      </c>
      <c r="S6558" s="1">
        <f t="shared" si="1037"/>
        <v>6</v>
      </c>
      <c r="T6558" s="1" t="str">
        <f t="shared" si="1038"/>
        <v>Off-Peak</v>
      </c>
    </row>
    <row r="6559" spans="1:20" x14ac:dyDescent="0.25">
      <c r="A6559" s="85">
        <v>45199.499999984393</v>
      </c>
      <c r="B6559" s="1">
        <v>9</v>
      </c>
      <c r="C6559" s="1">
        <v>30</v>
      </c>
      <c r="D6559" s="1">
        <v>13</v>
      </c>
      <c r="E6559" s="1" t="str">
        <f t="shared" si="1034"/>
        <v>Summer</v>
      </c>
      <c r="F6559" s="78">
        <v>1.0666</v>
      </c>
      <c r="G6559" s="79">
        <f t="shared" si="1035"/>
        <v>2.0292743567833349</v>
      </c>
      <c r="J6559" s="78">
        <v>5.3141999999999996</v>
      </c>
      <c r="K6559" s="80">
        <f t="shared" si="1036"/>
        <v>5.3141999999999996</v>
      </c>
      <c r="L6559" s="68" t="str">
        <f t="shared" si="1029"/>
        <v>Normal</v>
      </c>
      <c r="N6559" s="67">
        <f t="shared" si="1030"/>
        <v>3.2849256432166647</v>
      </c>
      <c r="O6559" s="67">
        <f t="shared" si="1031"/>
        <v>2.0292743567833349</v>
      </c>
      <c r="P6559" s="81">
        <f t="shared" si="1032"/>
        <v>0</v>
      </c>
      <c r="Q6559" s="81">
        <f t="shared" si="1033"/>
        <v>-3.2849256432166647</v>
      </c>
      <c r="S6559" s="1">
        <f t="shared" si="1037"/>
        <v>6</v>
      </c>
      <c r="T6559" s="1" t="str">
        <f t="shared" si="1038"/>
        <v>Off-Peak</v>
      </c>
    </row>
    <row r="6560" spans="1:20" x14ac:dyDescent="0.25">
      <c r="A6560" s="85">
        <v>45199.541666651057</v>
      </c>
      <c r="B6560" s="1">
        <v>9</v>
      </c>
      <c r="C6560" s="1">
        <v>30</v>
      </c>
      <c r="D6560" s="1">
        <v>14</v>
      </c>
      <c r="E6560" s="1" t="str">
        <f t="shared" si="1034"/>
        <v>Summer</v>
      </c>
      <c r="F6560" s="78">
        <v>1.2175</v>
      </c>
      <c r="G6560" s="79">
        <f t="shared" si="1035"/>
        <v>2.3163712069976659</v>
      </c>
      <c r="J6560" s="78">
        <v>5.1876709999999999</v>
      </c>
      <c r="K6560" s="80">
        <f t="shared" si="1036"/>
        <v>5.1876709999999999</v>
      </c>
      <c r="L6560" s="68" t="str">
        <f t="shared" si="1029"/>
        <v>Normal</v>
      </c>
      <c r="N6560" s="67">
        <f t="shared" si="1030"/>
        <v>2.8712997930023341</v>
      </c>
      <c r="O6560" s="67">
        <f t="shared" si="1031"/>
        <v>2.3163712069976659</v>
      </c>
      <c r="P6560" s="81">
        <f t="shared" si="1032"/>
        <v>0</v>
      </c>
      <c r="Q6560" s="81">
        <f t="shared" si="1033"/>
        <v>-2.8712997930023341</v>
      </c>
      <c r="S6560" s="1">
        <f t="shared" si="1037"/>
        <v>6</v>
      </c>
      <c r="T6560" s="1" t="str">
        <f t="shared" si="1038"/>
        <v>Off-Peak</v>
      </c>
    </row>
    <row r="6561" spans="1:20" x14ac:dyDescent="0.25">
      <c r="A6561" s="85">
        <v>45199.583333317722</v>
      </c>
      <c r="B6561" s="1">
        <v>9</v>
      </c>
      <c r="C6561" s="1">
        <v>30</v>
      </c>
      <c r="D6561" s="1">
        <v>15</v>
      </c>
      <c r="E6561" s="1" t="str">
        <f t="shared" si="1034"/>
        <v>Summer</v>
      </c>
      <c r="F6561" s="78">
        <v>1.3586</v>
      </c>
      <c r="G6561" s="79">
        <f t="shared" si="1035"/>
        <v>2.5848229337388324</v>
      </c>
      <c r="J6561" s="78">
        <v>3.6160810000000003</v>
      </c>
      <c r="K6561" s="80">
        <f t="shared" si="1036"/>
        <v>3.6160810000000003</v>
      </c>
      <c r="L6561" s="68" t="str">
        <f t="shared" si="1029"/>
        <v>Normal</v>
      </c>
      <c r="N6561" s="67">
        <f t="shared" si="1030"/>
        <v>1.0312580662611679</v>
      </c>
      <c r="O6561" s="67">
        <f t="shared" si="1031"/>
        <v>2.5848229337388324</v>
      </c>
      <c r="P6561" s="81">
        <f t="shared" si="1032"/>
        <v>0</v>
      </c>
      <c r="Q6561" s="81">
        <f t="shared" si="1033"/>
        <v>-1.0312580662611679</v>
      </c>
      <c r="S6561" s="1">
        <f t="shared" si="1037"/>
        <v>6</v>
      </c>
      <c r="T6561" s="1" t="str">
        <f t="shared" si="1038"/>
        <v>Off-Peak</v>
      </c>
    </row>
    <row r="6562" spans="1:20" x14ac:dyDescent="0.25">
      <c r="A6562" s="85">
        <v>45199.624999984386</v>
      </c>
      <c r="B6562" s="1">
        <v>9</v>
      </c>
      <c r="C6562" s="1">
        <v>30</v>
      </c>
      <c r="D6562" s="1">
        <v>16</v>
      </c>
      <c r="E6562" s="1" t="str">
        <f t="shared" si="1034"/>
        <v>Summer</v>
      </c>
      <c r="F6562" s="78">
        <v>1.4754</v>
      </c>
      <c r="G6562" s="79">
        <f t="shared" si="1035"/>
        <v>2.8070423645210316</v>
      </c>
      <c r="J6562" s="78">
        <v>2.001344</v>
      </c>
      <c r="K6562" s="80">
        <f t="shared" si="1036"/>
        <v>2.001344</v>
      </c>
      <c r="L6562" s="68" t="str">
        <f t="shared" si="1029"/>
        <v>Normal</v>
      </c>
      <c r="N6562" s="67">
        <f t="shared" si="1030"/>
        <v>0</v>
      </c>
      <c r="O6562" s="67">
        <f t="shared" si="1031"/>
        <v>2.001344</v>
      </c>
      <c r="P6562" s="81">
        <f t="shared" si="1032"/>
        <v>0.80569836452103161</v>
      </c>
      <c r="Q6562" s="81">
        <f t="shared" si="1033"/>
        <v>0.80569836452103161</v>
      </c>
      <c r="S6562" s="1">
        <f t="shared" si="1037"/>
        <v>6</v>
      </c>
      <c r="T6562" s="1" t="str">
        <f t="shared" si="1038"/>
        <v>Off-Peak</v>
      </c>
    </row>
    <row r="6563" spans="1:20" x14ac:dyDescent="0.25">
      <c r="A6563" s="85">
        <v>45199.66666665105</v>
      </c>
      <c r="B6563" s="1">
        <v>9</v>
      </c>
      <c r="C6563" s="1">
        <v>30</v>
      </c>
      <c r="D6563" s="1">
        <v>17</v>
      </c>
      <c r="E6563" s="1" t="str">
        <f t="shared" si="1034"/>
        <v>Summer</v>
      </c>
      <c r="F6563" s="78">
        <v>1.5322</v>
      </c>
      <c r="G6563" s="79">
        <f t="shared" si="1035"/>
        <v>2.9151079781205942</v>
      </c>
      <c r="J6563" s="78">
        <v>0.47394400000000003</v>
      </c>
      <c r="K6563" s="80">
        <f t="shared" si="1036"/>
        <v>0.47394400000000003</v>
      </c>
      <c r="L6563" s="68" t="str">
        <f t="shared" si="1029"/>
        <v>Normal</v>
      </c>
      <c r="N6563" s="67">
        <f t="shared" si="1030"/>
        <v>0</v>
      </c>
      <c r="O6563" s="67">
        <f t="shared" si="1031"/>
        <v>0.47394400000000003</v>
      </c>
      <c r="P6563" s="81">
        <f t="shared" si="1032"/>
        <v>2.4411639781205943</v>
      </c>
      <c r="Q6563" s="81">
        <f t="shared" si="1033"/>
        <v>2.4411639781205943</v>
      </c>
      <c r="S6563" s="1">
        <f t="shared" si="1037"/>
        <v>6</v>
      </c>
      <c r="T6563" s="1" t="str">
        <f t="shared" si="1038"/>
        <v>Off-Peak</v>
      </c>
    </row>
    <row r="6564" spans="1:20" x14ac:dyDescent="0.25">
      <c r="A6564" s="85">
        <v>45199.708333317714</v>
      </c>
      <c r="B6564" s="1">
        <v>9</v>
      </c>
      <c r="C6564" s="1">
        <v>30</v>
      </c>
      <c r="D6564" s="1">
        <v>18</v>
      </c>
      <c r="E6564" s="1" t="str">
        <f t="shared" si="1034"/>
        <v>Summer</v>
      </c>
      <c r="F6564" s="78">
        <v>1.5073000000000001</v>
      </c>
      <c r="G6564" s="79">
        <f t="shared" si="1035"/>
        <v>2.8677341439898001</v>
      </c>
      <c r="J6564" s="78">
        <v>0</v>
      </c>
      <c r="K6564" s="80">
        <f t="shared" si="1036"/>
        <v>0</v>
      </c>
      <c r="L6564" s="68" t="str">
        <f t="shared" si="1029"/>
        <v>Normal</v>
      </c>
      <c r="N6564" s="67">
        <f t="shared" si="1030"/>
        <v>0</v>
      </c>
      <c r="O6564" s="67">
        <f t="shared" si="1031"/>
        <v>0</v>
      </c>
      <c r="P6564" s="81">
        <f t="shared" si="1032"/>
        <v>2.8677341439898001</v>
      </c>
      <c r="Q6564" s="81">
        <f t="shared" si="1033"/>
        <v>2.8677341439898001</v>
      </c>
      <c r="S6564" s="1">
        <f t="shared" si="1037"/>
        <v>6</v>
      </c>
      <c r="T6564" s="1" t="str">
        <f t="shared" si="1038"/>
        <v>Off-Peak</v>
      </c>
    </row>
    <row r="6565" spans="1:20" x14ac:dyDescent="0.25">
      <c r="A6565" s="85">
        <v>45199.749999984379</v>
      </c>
      <c r="B6565" s="1">
        <v>9</v>
      </c>
      <c r="C6565" s="1">
        <v>30</v>
      </c>
      <c r="D6565" s="1">
        <v>19</v>
      </c>
      <c r="E6565" s="1" t="str">
        <f t="shared" si="1034"/>
        <v>Summer</v>
      </c>
      <c r="F6565" s="78">
        <v>1.4091</v>
      </c>
      <c r="G6565" s="79">
        <f t="shared" si="1035"/>
        <v>2.6809023965342185</v>
      </c>
      <c r="J6565" s="78">
        <v>0</v>
      </c>
      <c r="K6565" s="80">
        <f t="shared" si="1036"/>
        <v>0</v>
      </c>
      <c r="L6565" s="68" t="str">
        <f t="shared" si="1029"/>
        <v>Normal</v>
      </c>
      <c r="N6565" s="67">
        <f t="shared" si="1030"/>
        <v>0</v>
      </c>
      <c r="O6565" s="67">
        <f t="shared" si="1031"/>
        <v>0</v>
      </c>
      <c r="P6565" s="81">
        <f t="shared" si="1032"/>
        <v>2.6809023965342185</v>
      </c>
      <c r="Q6565" s="81">
        <f t="shared" si="1033"/>
        <v>2.6809023965342185</v>
      </c>
      <c r="S6565" s="1">
        <f t="shared" si="1037"/>
        <v>6</v>
      </c>
      <c r="T6565" s="1" t="str">
        <f t="shared" si="1038"/>
        <v>Off-Peak</v>
      </c>
    </row>
    <row r="6566" spans="1:20" x14ac:dyDescent="0.25">
      <c r="A6566" s="85">
        <v>45199.791666651043</v>
      </c>
      <c r="B6566" s="1">
        <v>9</v>
      </c>
      <c r="C6566" s="1">
        <v>30</v>
      </c>
      <c r="D6566" s="1">
        <v>20</v>
      </c>
      <c r="E6566" s="1" t="str">
        <f t="shared" si="1034"/>
        <v>Summer</v>
      </c>
      <c r="F6566" s="78">
        <v>1.3479000000000001</v>
      </c>
      <c r="G6566" s="79">
        <f t="shared" si="1035"/>
        <v>2.5644655030079293</v>
      </c>
      <c r="J6566" s="78">
        <v>0</v>
      </c>
      <c r="K6566" s="80">
        <f t="shared" si="1036"/>
        <v>0</v>
      </c>
      <c r="L6566" s="68" t="str">
        <f t="shared" si="1029"/>
        <v>Normal</v>
      </c>
      <c r="N6566" s="67">
        <f t="shared" si="1030"/>
        <v>0</v>
      </c>
      <c r="O6566" s="67">
        <f t="shared" si="1031"/>
        <v>0</v>
      </c>
      <c r="P6566" s="81">
        <f t="shared" si="1032"/>
        <v>2.5644655030079293</v>
      </c>
      <c r="Q6566" s="81">
        <f t="shared" si="1033"/>
        <v>2.5644655030079293</v>
      </c>
      <c r="S6566" s="1">
        <f t="shared" si="1037"/>
        <v>6</v>
      </c>
      <c r="T6566" s="1" t="str">
        <f t="shared" si="1038"/>
        <v>Off-Peak</v>
      </c>
    </row>
    <row r="6567" spans="1:20" x14ac:dyDescent="0.25">
      <c r="A6567" s="85">
        <v>45199.833333317707</v>
      </c>
      <c r="B6567" s="1">
        <v>9</v>
      </c>
      <c r="C6567" s="1">
        <v>30</v>
      </c>
      <c r="D6567" s="1">
        <v>21</v>
      </c>
      <c r="E6567" s="1" t="str">
        <f t="shared" si="1034"/>
        <v>Summer</v>
      </c>
      <c r="F6567" s="78">
        <v>1.2730999999999999</v>
      </c>
      <c r="G6567" s="79">
        <f t="shared" si="1035"/>
        <v>2.4221537442535754</v>
      </c>
      <c r="J6567" s="78">
        <v>0</v>
      </c>
      <c r="K6567" s="80">
        <f t="shared" si="1036"/>
        <v>0</v>
      </c>
      <c r="L6567" s="68" t="str">
        <f t="shared" si="1029"/>
        <v>Normal</v>
      </c>
      <c r="N6567" s="67">
        <f t="shared" si="1030"/>
        <v>0</v>
      </c>
      <c r="O6567" s="67">
        <f t="shared" si="1031"/>
        <v>0</v>
      </c>
      <c r="P6567" s="81">
        <f t="shared" si="1032"/>
        <v>2.4221537442535754</v>
      </c>
      <c r="Q6567" s="81">
        <f t="shared" si="1033"/>
        <v>2.4221537442535754</v>
      </c>
      <c r="S6567" s="1">
        <f t="shared" si="1037"/>
        <v>6</v>
      </c>
      <c r="T6567" s="1" t="str">
        <f t="shared" si="1038"/>
        <v>Off-Peak</v>
      </c>
    </row>
    <row r="6568" spans="1:20" x14ac:dyDescent="0.25">
      <c r="A6568" s="85">
        <v>45199.874999984371</v>
      </c>
      <c r="B6568" s="1">
        <v>9</v>
      </c>
      <c r="C6568" s="1">
        <v>30</v>
      </c>
      <c r="D6568" s="1">
        <v>22</v>
      </c>
      <c r="E6568" s="1" t="str">
        <f t="shared" si="1034"/>
        <v>Summer</v>
      </c>
      <c r="F6568" s="78">
        <v>1.1912</v>
      </c>
      <c r="G6568" s="79">
        <f t="shared" si="1035"/>
        <v>2.266333783799277</v>
      </c>
      <c r="J6568" s="78">
        <v>0</v>
      </c>
      <c r="K6568" s="80">
        <f t="shared" si="1036"/>
        <v>0</v>
      </c>
      <c r="L6568" s="68" t="str">
        <f t="shared" si="1029"/>
        <v>Normal</v>
      </c>
      <c r="N6568" s="67">
        <f t="shared" si="1030"/>
        <v>0</v>
      </c>
      <c r="O6568" s="67">
        <f t="shared" si="1031"/>
        <v>0</v>
      </c>
      <c r="P6568" s="81">
        <f t="shared" si="1032"/>
        <v>2.266333783799277</v>
      </c>
      <c r="Q6568" s="81">
        <f t="shared" si="1033"/>
        <v>2.266333783799277</v>
      </c>
      <c r="S6568" s="1">
        <f t="shared" si="1037"/>
        <v>6</v>
      </c>
      <c r="T6568" s="1" t="str">
        <f t="shared" si="1038"/>
        <v>Off-Peak</v>
      </c>
    </row>
    <row r="6569" spans="1:20" x14ac:dyDescent="0.25">
      <c r="A6569" s="85">
        <v>45199.916666651035</v>
      </c>
      <c r="B6569" s="1">
        <v>9</v>
      </c>
      <c r="C6569" s="1">
        <v>30</v>
      </c>
      <c r="D6569" s="1">
        <v>23</v>
      </c>
      <c r="E6569" s="1" t="str">
        <f t="shared" si="1034"/>
        <v>Summer</v>
      </c>
      <c r="F6569" s="78">
        <v>1.087</v>
      </c>
      <c r="G6569" s="79">
        <f t="shared" si="1035"/>
        <v>2.0680866546254313</v>
      </c>
      <c r="J6569" s="78">
        <v>0</v>
      </c>
      <c r="K6569" s="80">
        <f t="shared" si="1036"/>
        <v>0</v>
      </c>
      <c r="L6569" s="68" t="str">
        <f t="shared" si="1029"/>
        <v>Normal</v>
      </c>
      <c r="N6569" s="67">
        <f t="shared" si="1030"/>
        <v>0</v>
      </c>
      <c r="O6569" s="67">
        <f t="shared" si="1031"/>
        <v>0</v>
      </c>
      <c r="P6569" s="81">
        <f t="shared" si="1032"/>
        <v>2.0680866546254313</v>
      </c>
      <c r="Q6569" s="81">
        <f t="shared" si="1033"/>
        <v>2.0680866546254313</v>
      </c>
      <c r="S6569" s="1">
        <f t="shared" si="1037"/>
        <v>6</v>
      </c>
      <c r="T6569" s="1" t="str">
        <f t="shared" si="1038"/>
        <v>Off-Peak</v>
      </c>
    </row>
    <row r="6570" spans="1:20" x14ac:dyDescent="0.25">
      <c r="A6570" s="85">
        <v>45199.9583333177</v>
      </c>
      <c r="B6570" s="1">
        <v>10</v>
      </c>
      <c r="C6570" s="1">
        <v>1</v>
      </c>
      <c r="D6570" s="1">
        <v>0</v>
      </c>
      <c r="E6570" s="1" t="str">
        <f t="shared" si="1034"/>
        <v>Non-Summer</v>
      </c>
      <c r="F6570" s="78">
        <v>0.96140000000000003</v>
      </c>
      <c r="G6570" s="79">
        <f t="shared" si="1035"/>
        <v>1.8291246639897789</v>
      </c>
      <c r="J6570" s="78">
        <v>0</v>
      </c>
      <c r="K6570" s="80">
        <f t="shared" si="1036"/>
        <v>0</v>
      </c>
      <c r="L6570" s="68" t="str">
        <f t="shared" si="1029"/>
        <v>Normal</v>
      </c>
      <c r="N6570" s="67">
        <f t="shared" si="1030"/>
        <v>0</v>
      </c>
      <c r="O6570" s="67">
        <f t="shared" si="1031"/>
        <v>0</v>
      </c>
      <c r="P6570" s="81">
        <f t="shared" si="1032"/>
        <v>1.8291246639897789</v>
      </c>
      <c r="Q6570" s="81">
        <f t="shared" si="1033"/>
        <v>1.8291246639897789</v>
      </c>
      <c r="S6570" s="1">
        <f t="shared" si="1037"/>
        <v>6</v>
      </c>
      <c r="T6570" s="1" t="str">
        <f t="shared" si="1038"/>
        <v>Off-Peak</v>
      </c>
    </row>
    <row r="6571" spans="1:20" x14ac:dyDescent="0.25">
      <c r="A6571" s="85">
        <v>45199.999999984364</v>
      </c>
      <c r="B6571" s="1">
        <v>10</v>
      </c>
      <c r="C6571" s="1">
        <v>1</v>
      </c>
      <c r="D6571" s="1">
        <v>1</v>
      </c>
      <c r="E6571" s="1" t="str">
        <f t="shared" si="1034"/>
        <v>Non-Summer</v>
      </c>
      <c r="F6571" s="78">
        <v>0.84960000000000002</v>
      </c>
      <c r="G6571" s="79">
        <f t="shared" si="1035"/>
        <v>1.616418051306133</v>
      </c>
      <c r="J6571" s="78">
        <v>0</v>
      </c>
      <c r="K6571" s="80">
        <f t="shared" si="1036"/>
        <v>0</v>
      </c>
      <c r="L6571" s="68" t="str">
        <f t="shared" si="1029"/>
        <v>Normal</v>
      </c>
      <c r="N6571" s="67">
        <f t="shared" si="1030"/>
        <v>0</v>
      </c>
      <c r="O6571" s="67">
        <f t="shared" si="1031"/>
        <v>0</v>
      </c>
      <c r="P6571" s="81">
        <f t="shared" si="1032"/>
        <v>1.616418051306133</v>
      </c>
      <c r="Q6571" s="81">
        <f t="shared" si="1033"/>
        <v>1.616418051306133</v>
      </c>
      <c r="S6571" s="1">
        <f t="shared" si="1037"/>
        <v>7</v>
      </c>
      <c r="T6571" s="1" t="str">
        <f t="shared" si="1038"/>
        <v>Off-Peak</v>
      </c>
    </row>
    <row r="6572" spans="1:20" x14ac:dyDescent="0.25">
      <c r="A6572" s="85">
        <v>45200.041666651028</v>
      </c>
      <c r="B6572" s="1">
        <v>10</v>
      </c>
      <c r="C6572" s="1">
        <v>1</v>
      </c>
      <c r="D6572" s="1">
        <v>2</v>
      </c>
      <c r="E6572" s="1" t="str">
        <f t="shared" si="1034"/>
        <v>Non-Summer</v>
      </c>
      <c r="F6572" s="78">
        <v>0.75819999999999999</v>
      </c>
      <c r="G6572" s="79">
        <f t="shared" si="1035"/>
        <v>1.4425237364645833</v>
      </c>
      <c r="J6572" s="78">
        <v>0</v>
      </c>
      <c r="K6572" s="80">
        <f t="shared" si="1036"/>
        <v>0</v>
      </c>
      <c r="L6572" s="68" t="str">
        <f t="shared" si="1029"/>
        <v>Normal</v>
      </c>
      <c r="N6572" s="67">
        <f t="shared" si="1030"/>
        <v>0</v>
      </c>
      <c r="O6572" s="67">
        <f t="shared" si="1031"/>
        <v>0</v>
      </c>
      <c r="P6572" s="81">
        <f t="shared" si="1032"/>
        <v>1.4425237364645833</v>
      </c>
      <c r="Q6572" s="81">
        <f t="shared" si="1033"/>
        <v>1.4425237364645833</v>
      </c>
      <c r="S6572" s="1">
        <f t="shared" si="1037"/>
        <v>7</v>
      </c>
      <c r="T6572" s="1" t="str">
        <f t="shared" si="1038"/>
        <v>Off-Peak</v>
      </c>
    </row>
    <row r="6573" spans="1:20" x14ac:dyDescent="0.25">
      <c r="A6573" s="85">
        <v>45200.083333317692</v>
      </c>
      <c r="B6573" s="1">
        <v>10</v>
      </c>
      <c r="C6573" s="1">
        <v>1</v>
      </c>
      <c r="D6573" s="1">
        <v>3</v>
      </c>
      <c r="E6573" s="1" t="str">
        <f t="shared" si="1034"/>
        <v>Non-Summer</v>
      </c>
      <c r="F6573" s="78">
        <v>0.69189999999999996</v>
      </c>
      <c r="G6573" s="79">
        <f t="shared" si="1035"/>
        <v>1.3163837684777699</v>
      </c>
      <c r="J6573" s="78">
        <v>0</v>
      </c>
      <c r="K6573" s="80">
        <f t="shared" si="1036"/>
        <v>0</v>
      </c>
      <c r="L6573" s="68" t="str">
        <f t="shared" si="1029"/>
        <v>Normal</v>
      </c>
      <c r="N6573" s="67">
        <f t="shared" si="1030"/>
        <v>0</v>
      </c>
      <c r="O6573" s="67">
        <f t="shared" si="1031"/>
        <v>0</v>
      </c>
      <c r="P6573" s="81">
        <f t="shared" si="1032"/>
        <v>1.3163837684777699</v>
      </c>
      <c r="Q6573" s="81">
        <f t="shared" si="1033"/>
        <v>1.3163837684777699</v>
      </c>
      <c r="S6573" s="1">
        <f t="shared" si="1037"/>
        <v>7</v>
      </c>
      <c r="T6573" s="1" t="str">
        <f t="shared" si="1038"/>
        <v>Off-Peak</v>
      </c>
    </row>
    <row r="6574" spans="1:20" x14ac:dyDescent="0.25">
      <c r="A6574" s="85">
        <v>45200.124999984357</v>
      </c>
      <c r="B6574" s="1">
        <v>10</v>
      </c>
      <c r="C6574" s="1">
        <v>1</v>
      </c>
      <c r="D6574" s="1">
        <v>4</v>
      </c>
      <c r="E6574" s="1" t="str">
        <f t="shared" si="1034"/>
        <v>Non-Summer</v>
      </c>
      <c r="F6574" s="78">
        <v>0.6462</v>
      </c>
      <c r="G6574" s="79">
        <f t="shared" si="1035"/>
        <v>1.2294366110569952</v>
      </c>
      <c r="J6574" s="78">
        <v>0</v>
      </c>
      <c r="K6574" s="80">
        <f t="shared" si="1036"/>
        <v>0</v>
      </c>
      <c r="L6574" s="68" t="str">
        <f t="shared" si="1029"/>
        <v>Normal</v>
      </c>
      <c r="N6574" s="67">
        <f t="shared" si="1030"/>
        <v>0</v>
      </c>
      <c r="O6574" s="67">
        <f t="shared" si="1031"/>
        <v>0</v>
      </c>
      <c r="P6574" s="81">
        <f t="shared" si="1032"/>
        <v>1.2294366110569952</v>
      </c>
      <c r="Q6574" s="81">
        <f t="shared" si="1033"/>
        <v>1.2294366110569952</v>
      </c>
      <c r="S6574" s="1">
        <f t="shared" si="1037"/>
        <v>7</v>
      </c>
      <c r="T6574" s="1" t="str">
        <f t="shared" si="1038"/>
        <v>Off-Peak</v>
      </c>
    </row>
    <row r="6575" spans="1:20" x14ac:dyDescent="0.25">
      <c r="A6575" s="85">
        <v>45200.166666651021</v>
      </c>
      <c r="B6575" s="1">
        <v>10</v>
      </c>
      <c r="C6575" s="1">
        <v>1</v>
      </c>
      <c r="D6575" s="1">
        <v>5</v>
      </c>
      <c r="E6575" s="1" t="str">
        <f t="shared" si="1034"/>
        <v>Non-Summer</v>
      </c>
      <c r="F6575" s="78">
        <v>0.61660000000000004</v>
      </c>
      <c r="G6575" s="79">
        <f t="shared" si="1035"/>
        <v>1.1731207279135611</v>
      </c>
      <c r="J6575" s="78">
        <v>0</v>
      </c>
      <c r="K6575" s="80">
        <f t="shared" si="1036"/>
        <v>0</v>
      </c>
      <c r="L6575" s="68" t="str">
        <f t="shared" si="1029"/>
        <v>Normal</v>
      </c>
      <c r="N6575" s="67">
        <f t="shared" si="1030"/>
        <v>0</v>
      </c>
      <c r="O6575" s="67">
        <f t="shared" si="1031"/>
        <v>0</v>
      </c>
      <c r="P6575" s="81">
        <f t="shared" si="1032"/>
        <v>1.1731207279135611</v>
      </c>
      <c r="Q6575" s="81">
        <f t="shared" si="1033"/>
        <v>1.1731207279135611</v>
      </c>
      <c r="S6575" s="1">
        <f t="shared" si="1037"/>
        <v>7</v>
      </c>
      <c r="T6575" s="1" t="str">
        <f t="shared" si="1038"/>
        <v>Off-Peak</v>
      </c>
    </row>
    <row r="6576" spans="1:20" x14ac:dyDescent="0.25">
      <c r="A6576" s="85">
        <v>45200.208333317685</v>
      </c>
      <c r="B6576" s="1">
        <v>10</v>
      </c>
      <c r="C6576" s="1">
        <v>1</v>
      </c>
      <c r="D6576" s="1">
        <v>6</v>
      </c>
      <c r="E6576" s="1" t="str">
        <f t="shared" si="1034"/>
        <v>Non-Summer</v>
      </c>
      <c r="F6576" s="78">
        <v>0.60319999999999996</v>
      </c>
      <c r="G6576" s="79">
        <f t="shared" si="1035"/>
        <v>1.1476263754094389</v>
      </c>
      <c r="J6576" s="78">
        <v>0</v>
      </c>
      <c r="K6576" s="80">
        <f t="shared" si="1036"/>
        <v>0</v>
      </c>
      <c r="L6576" s="68" t="str">
        <f t="shared" si="1029"/>
        <v>Normal</v>
      </c>
      <c r="N6576" s="67">
        <f t="shared" si="1030"/>
        <v>0</v>
      </c>
      <c r="O6576" s="67">
        <f t="shared" si="1031"/>
        <v>0</v>
      </c>
      <c r="P6576" s="81">
        <f t="shared" si="1032"/>
        <v>1.1476263754094389</v>
      </c>
      <c r="Q6576" s="81">
        <f t="shared" si="1033"/>
        <v>1.1476263754094389</v>
      </c>
      <c r="S6576" s="1">
        <f t="shared" si="1037"/>
        <v>7</v>
      </c>
      <c r="T6576" s="1" t="str">
        <f t="shared" si="1038"/>
        <v>Off-Peak</v>
      </c>
    </row>
    <row r="6577" spans="1:20" x14ac:dyDescent="0.25">
      <c r="A6577" s="85">
        <v>45200.249999984349</v>
      </c>
      <c r="B6577" s="1">
        <v>10</v>
      </c>
      <c r="C6577" s="1">
        <v>1</v>
      </c>
      <c r="D6577" s="1">
        <v>7</v>
      </c>
      <c r="E6577" s="1" t="str">
        <f t="shared" si="1034"/>
        <v>Non-Summer</v>
      </c>
      <c r="F6577" s="78">
        <v>0.60870000000000002</v>
      </c>
      <c r="G6577" s="79">
        <f t="shared" si="1035"/>
        <v>1.1580904753178474</v>
      </c>
      <c r="J6577" s="78">
        <v>0.60247499999999998</v>
      </c>
      <c r="K6577" s="80">
        <f t="shared" si="1036"/>
        <v>0.60247499999999998</v>
      </c>
      <c r="L6577" s="68" t="str">
        <f t="shared" si="1029"/>
        <v>Normal</v>
      </c>
      <c r="N6577" s="67">
        <f t="shared" si="1030"/>
        <v>0</v>
      </c>
      <c r="O6577" s="67">
        <f t="shared" si="1031"/>
        <v>0.60247499999999998</v>
      </c>
      <c r="P6577" s="81">
        <f t="shared" si="1032"/>
        <v>0.55561547531784738</v>
      </c>
      <c r="Q6577" s="81">
        <f t="shared" si="1033"/>
        <v>0.55561547531784738</v>
      </c>
      <c r="S6577" s="1">
        <f t="shared" si="1037"/>
        <v>7</v>
      </c>
      <c r="T6577" s="1" t="str">
        <f t="shared" si="1038"/>
        <v>Off-Peak</v>
      </c>
    </row>
    <row r="6578" spans="1:20" x14ac:dyDescent="0.25">
      <c r="A6578" s="85">
        <v>45200.291666651014</v>
      </c>
      <c r="B6578" s="1">
        <v>10</v>
      </c>
      <c r="C6578" s="1">
        <v>1</v>
      </c>
      <c r="D6578" s="1">
        <v>8</v>
      </c>
      <c r="E6578" s="1" t="str">
        <f t="shared" si="1034"/>
        <v>Non-Summer</v>
      </c>
      <c r="F6578" s="78">
        <v>0.64319999999999999</v>
      </c>
      <c r="G6578" s="79">
        <f t="shared" si="1035"/>
        <v>1.2237289201978634</v>
      </c>
      <c r="J6578" s="78">
        <v>2.4604439999999999</v>
      </c>
      <c r="K6578" s="80">
        <f t="shared" si="1036"/>
        <v>2.4604439999999999</v>
      </c>
      <c r="L6578" s="68" t="str">
        <f t="shared" si="1029"/>
        <v>Normal</v>
      </c>
      <c r="N6578" s="67">
        <f t="shared" si="1030"/>
        <v>1.2367150798021365</v>
      </c>
      <c r="O6578" s="67">
        <f t="shared" si="1031"/>
        <v>1.2237289201978634</v>
      </c>
      <c r="P6578" s="81">
        <f t="shared" si="1032"/>
        <v>0</v>
      </c>
      <c r="Q6578" s="81">
        <f t="shared" si="1033"/>
        <v>-1.2367150798021365</v>
      </c>
      <c r="S6578" s="1">
        <f t="shared" si="1037"/>
        <v>7</v>
      </c>
      <c r="T6578" s="1" t="str">
        <f t="shared" si="1038"/>
        <v>Off-Peak</v>
      </c>
    </row>
    <row r="6579" spans="1:20" x14ac:dyDescent="0.25">
      <c r="A6579" s="85">
        <v>45200.333333317678</v>
      </c>
      <c r="B6579" s="1">
        <v>10</v>
      </c>
      <c r="C6579" s="1">
        <v>1</v>
      </c>
      <c r="D6579" s="1">
        <v>9</v>
      </c>
      <c r="E6579" s="1" t="str">
        <f t="shared" si="1034"/>
        <v>Non-Summer</v>
      </c>
      <c r="F6579" s="78">
        <v>0.72160000000000002</v>
      </c>
      <c r="G6579" s="79">
        <f t="shared" si="1035"/>
        <v>1.3728899079831751</v>
      </c>
      <c r="J6579" s="78">
        <v>2.3125439999999999</v>
      </c>
      <c r="K6579" s="80">
        <f t="shared" si="1036"/>
        <v>2.3125439999999999</v>
      </c>
      <c r="L6579" s="68" t="str">
        <f t="shared" si="1029"/>
        <v>Normal</v>
      </c>
      <c r="N6579" s="67">
        <f t="shared" si="1030"/>
        <v>0.93965409201682482</v>
      </c>
      <c r="O6579" s="67">
        <f t="shared" si="1031"/>
        <v>1.3728899079831751</v>
      </c>
      <c r="P6579" s="81">
        <f t="shared" si="1032"/>
        <v>0</v>
      </c>
      <c r="Q6579" s="81">
        <f t="shared" si="1033"/>
        <v>-0.93965409201682482</v>
      </c>
      <c r="S6579" s="1">
        <f t="shared" si="1037"/>
        <v>7</v>
      </c>
      <c r="T6579" s="1" t="str">
        <f t="shared" si="1038"/>
        <v>Off-Peak</v>
      </c>
    </row>
    <row r="6580" spans="1:20" x14ac:dyDescent="0.25">
      <c r="A6580" s="85">
        <v>45200.374999984342</v>
      </c>
      <c r="B6580" s="1">
        <v>10</v>
      </c>
      <c r="C6580" s="1">
        <v>1</v>
      </c>
      <c r="D6580" s="1">
        <v>10</v>
      </c>
      <c r="E6580" s="1" t="str">
        <f t="shared" si="1034"/>
        <v>Non-Summer</v>
      </c>
      <c r="F6580" s="78">
        <v>0.82799999999999996</v>
      </c>
      <c r="G6580" s="79">
        <f t="shared" si="1035"/>
        <v>1.5753226771203837</v>
      </c>
      <c r="J6580" s="78">
        <v>2.3973560000000003</v>
      </c>
      <c r="K6580" s="80">
        <f t="shared" si="1036"/>
        <v>2.3973560000000003</v>
      </c>
      <c r="L6580" s="68" t="str">
        <f t="shared" si="1029"/>
        <v>Normal</v>
      </c>
      <c r="N6580" s="67">
        <f t="shared" si="1030"/>
        <v>0.82203332287961661</v>
      </c>
      <c r="O6580" s="67">
        <f t="shared" si="1031"/>
        <v>1.5753226771203837</v>
      </c>
      <c r="P6580" s="81">
        <f t="shared" si="1032"/>
        <v>0</v>
      </c>
      <c r="Q6580" s="81">
        <f t="shared" si="1033"/>
        <v>-0.82203332287961661</v>
      </c>
      <c r="S6580" s="1">
        <f t="shared" si="1037"/>
        <v>7</v>
      </c>
      <c r="T6580" s="1" t="str">
        <f t="shared" si="1038"/>
        <v>Off-Peak</v>
      </c>
    </row>
    <row r="6581" spans="1:20" x14ac:dyDescent="0.25">
      <c r="A6581" s="85">
        <v>45200.416666651006</v>
      </c>
      <c r="B6581" s="1">
        <v>10</v>
      </c>
      <c r="C6581" s="1">
        <v>1</v>
      </c>
      <c r="D6581" s="1">
        <v>11</v>
      </c>
      <c r="E6581" s="1" t="str">
        <f t="shared" si="1034"/>
        <v>Non-Summer</v>
      </c>
      <c r="F6581" s="78">
        <v>0.96030000000000004</v>
      </c>
      <c r="G6581" s="79">
        <f t="shared" si="1035"/>
        <v>1.8270318440080973</v>
      </c>
      <c r="J6581" s="78">
        <v>2.4998589999999998</v>
      </c>
      <c r="K6581" s="80">
        <f t="shared" si="1036"/>
        <v>2.4998589999999998</v>
      </c>
      <c r="L6581" s="68" t="str">
        <f t="shared" si="1029"/>
        <v>Normal</v>
      </c>
      <c r="N6581" s="67">
        <f t="shared" si="1030"/>
        <v>0.67282715599190257</v>
      </c>
      <c r="O6581" s="67">
        <f t="shared" si="1031"/>
        <v>1.8270318440080973</v>
      </c>
      <c r="P6581" s="81">
        <f t="shared" si="1032"/>
        <v>0</v>
      </c>
      <c r="Q6581" s="81">
        <f t="shared" si="1033"/>
        <v>-0.67282715599190257</v>
      </c>
      <c r="S6581" s="1">
        <f t="shared" si="1037"/>
        <v>7</v>
      </c>
      <c r="T6581" s="1" t="str">
        <f t="shared" si="1038"/>
        <v>Off-Peak</v>
      </c>
    </row>
    <row r="6582" spans="1:20" x14ac:dyDescent="0.25">
      <c r="A6582" s="85">
        <v>45200.458333317671</v>
      </c>
      <c r="B6582" s="1">
        <v>10</v>
      </c>
      <c r="C6582" s="1">
        <v>1</v>
      </c>
      <c r="D6582" s="1">
        <v>12</v>
      </c>
      <c r="E6582" s="1" t="str">
        <f t="shared" si="1034"/>
        <v>Non-Summer</v>
      </c>
      <c r="F6582" s="78">
        <v>1.1312</v>
      </c>
      <c r="G6582" s="79">
        <f t="shared" si="1035"/>
        <v>2.1521799666166403</v>
      </c>
      <c r="J6582" s="78">
        <v>3.8975050000000002</v>
      </c>
      <c r="K6582" s="80">
        <f t="shared" si="1036"/>
        <v>3.8975050000000002</v>
      </c>
      <c r="L6582" s="68" t="str">
        <f t="shared" si="1029"/>
        <v>Normal</v>
      </c>
      <c r="N6582" s="67">
        <f t="shared" si="1030"/>
        <v>1.7453250333833599</v>
      </c>
      <c r="O6582" s="67">
        <f t="shared" si="1031"/>
        <v>2.1521799666166403</v>
      </c>
      <c r="P6582" s="81">
        <f t="shared" si="1032"/>
        <v>0</v>
      </c>
      <c r="Q6582" s="81">
        <f t="shared" si="1033"/>
        <v>-1.7453250333833599</v>
      </c>
      <c r="S6582" s="1">
        <f t="shared" si="1037"/>
        <v>7</v>
      </c>
      <c r="T6582" s="1" t="str">
        <f t="shared" si="1038"/>
        <v>Off-Peak</v>
      </c>
    </row>
    <row r="6583" spans="1:20" x14ac:dyDescent="0.25">
      <c r="A6583" s="85">
        <v>45200.499999984335</v>
      </c>
      <c r="B6583" s="1">
        <v>10</v>
      </c>
      <c r="C6583" s="1">
        <v>1</v>
      </c>
      <c r="D6583" s="1">
        <v>13</v>
      </c>
      <c r="E6583" s="1" t="str">
        <f t="shared" si="1034"/>
        <v>Non-Summer</v>
      </c>
      <c r="F6583" s="78">
        <v>1.3267</v>
      </c>
      <c r="G6583" s="79">
        <f t="shared" si="1035"/>
        <v>2.524131154270064</v>
      </c>
      <c r="J6583" s="78">
        <v>3.7310889999999999</v>
      </c>
      <c r="K6583" s="80">
        <f t="shared" si="1036"/>
        <v>3.7310889999999999</v>
      </c>
      <c r="L6583" s="68" t="str">
        <f t="shared" si="1029"/>
        <v>Normal</v>
      </c>
      <c r="N6583" s="67">
        <f t="shared" si="1030"/>
        <v>1.2069578457299359</v>
      </c>
      <c r="O6583" s="67">
        <f t="shared" si="1031"/>
        <v>2.524131154270064</v>
      </c>
      <c r="P6583" s="81">
        <f t="shared" si="1032"/>
        <v>0</v>
      </c>
      <c r="Q6583" s="81">
        <f t="shared" si="1033"/>
        <v>-1.2069578457299359</v>
      </c>
      <c r="S6583" s="1">
        <f t="shared" si="1037"/>
        <v>7</v>
      </c>
      <c r="T6583" s="1" t="str">
        <f t="shared" si="1038"/>
        <v>Off-Peak</v>
      </c>
    </row>
    <row r="6584" spans="1:20" x14ac:dyDescent="0.25">
      <c r="A6584" s="85">
        <v>45200.541666650999</v>
      </c>
      <c r="B6584" s="1">
        <v>10</v>
      </c>
      <c r="C6584" s="1">
        <v>1</v>
      </c>
      <c r="D6584" s="1">
        <v>14</v>
      </c>
      <c r="E6584" s="1" t="str">
        <f t="shared" si="1034"/>
        <v>Non-Summer</v>
      </c>
      <c r="F6584" s="78">
        <v>1.4984</v>
      </c>
      <c r="G6584" s="79">
        <f t="shared" si="1035"/>
        <v>2.8508013277743753</v>
      </c>
      <c r="J6584" s="78">
        <v>5.630439</v>
      </c>
      <c r="K6584" s="80">
        <f t="shared" si="1036"/>
        <v>5.630439</v>
      </c>
      <c r="L6584" s="68" t="str">
        <f t="shared" si="1029"/>
        <v>Normal</v>
      </c>
      <c r="N6584" s="67">
        <f t="shared" si="1030"/>
        <v>2.7796376722256246</v>
      </c>
      <c r="O6584" s="67">
        <f t="shared" si="1031"/>
        <v>2.8508013277743753</v>
      </c>
      <c r="P6584" s="81">
        <f t="shared" si="1032"/>
        <v>0</v>
      </c>
      <c r="Q6584" s="81">
        <f t="shared" si="1033"/>
        <v>-2.7796376722256246</v>
      </c>
      <c r="S6584" s="1">
        <f t="shared" si="1037"/>
        <v>7</v>
      </c>
      <c r="T6584" s="1" t="str">
        <f t="shared" si="1038"/>
        <v>Off-Peak</v>
      </c>
    </row>
    <row r="6585" spans="1:20" x14ac:dyDescent="0.25">
      <c r="A6585" s="85">
        <v>45200.583333317663</v>
      </c>
      <c r="B6585" s="1">
        <v>10</v>
      </c>
      <c r="C6585" s="1">
        <v>1</v>
      </c>
      <c r="D6585" s="1">
        <v>15</v>
      </c>
      <c r="E6585" s="1" t="str">
        <f t="shared" si="1034"/>
        <v>Non-Summer</v>
      </c>
      <c r="F6585" s="78">
        <v>1.6398999999999999</v>
      </c>
      <c r="G6585" s="79">
        <f t="shared" si="1035"/>
        <v>3.1200140799634264</v>
      </c>
      <c r="J6585" s="78">
        <v>4.5793370000000007</v>
      </c>
      <c r="K6585" s="80">
        <f t="shared" si="1036"/>
        <v>4.5793370000000007</v>
      </c>
      <c r="L6585" s="68" t="str">
        <f t="shared" si="1029"/>
        <v>Normal</v>
      </c>
      <c r="N6585" s="67">
        <f t="shared" si="1030"/>
        <v>1.4593229200365743</v>
      </c>
      <c r="O6585" s="67">
        <f t="shared" si="1031"/>
        <v>3.1200140799634264</v>
      </c>
      <c r="P6585" s="81">
        <f t="shared" si="1032"/>
        <v>0</v>
      </c>
      <c r="Q6585" s="81">
        <f t="shared" si="1033"/>
        <v>-1.4593229200365743</v>
      </c>
      <c r="S6585" s="1">
        <f t="shared" si="1037"/>
        <v>7</v>
      </c>
      <c r="T6585" s="1" t="str">
        <f t="shared" si="1038"/>
        <v>Off-Peak</v>
      </c>
    </row>
    <row r="6586" spans="1:20" x14ac:dyDescent="0.25">
      <c r="A6586" s="85">
        <v>45200.624999984328</v>
      </c>
      <c r="B6586" s="1">
        <v>10</v>
      </c>
      <c r="C6586" s="1">
        <v>1</v>
      </c>
      <c r="D6586" s="1">
        <v>16</v>
      </c>
      <c r="E6586" s="1" t="str">
        <f t="shared" si="1034"/>
        <v>Non-Summer</v>
      </c>
      <c r="F6586" s="78">
        <v>1.7467999999999999</v>
      </c>
      <c r="G6586" s="79">
        <f t="shared" si="1035"/>
        <v>3.3233981309104905</v>
      </c>
      <c r="J6586" s="78">
        <v>3.053744</v>
      </c>
      <c r="K6586" s="80">
        <f t="shared" si="1036"/>
        <v>3.053744</v>
      </c>
      <c r="L6586" s="68" t="str">
        <f t="shared" si="1029"/>
        <v>Normal</v>
      </c>
      <c r="N6586" s="67">
        <f t="shared" si="1030"/>
        <v>0</v>
      </c>
      <c r="O6586" s="67">
        <f t="shared" si="1031"/>
        <v>3.053744</v>
      </c>
      <c r="P6586" s="81">
        <f t="shared" si="1032"/>
        <v>0.26965413091049051</v>
      </c>
      <c r="Q6586" s="81">
        <f t="shared" si="1033"/>
        <v>0.26965413091049051</v>
      </c>
      <c r="S6586" s="1">
        <f t="shared" si="1037"/>
        <v>7</v>
      </c>
      <c r="T6586" s="1" t="str">
        <f t="shared" si="1038"/>
        <v>Off-Peak</v>
      </c>
    </row>
    <row r="6587" spans="1:20" x14ac:dyDescent="0.25">
      <c r="A6587" s="85">
        <v>45200.666666650992</v>
      </c>
      <c r="B6587" s="1">
        <v>10</v>
      </c>
      <c r="C6587" s="1">
        <v>1</v>
      </c>
      <c r="D6587" s="1">
        <v>17</v>
      </c>
      <c r="E6587" s="1" t="str">
        <f t="shared" si="1034"/>
        <v>Non-Summer</v>
      </c>
      <c r="F6587" s="78">
        <v>1.7914000000000001</v>
      </c>
      <c r="G6587" s="79">
        <f t="shared" si="1035"/>
        <v>3.4082524683495841</v>
      </c>
      <c r="J6587" s="78">
        <v>1.16201</v>
      </c>
      <c r="K6587" s="80">
        <f t="shared" si="1036"/>
        <v>1.16201</v>
      </c>
      <c r="L6587" s="68" t="str">
        <f t="shared" si="1029"/>
        <v>Normal</v>
      </c>
      <c r="N6587" s="67">
        <f t="shared" si="1030"/>
        <v>0</v>
      </c>
      <c r="O6587" s="67">
        <f t="shared" si="1031"/>
        <v>1.16201</v>
      </c>
      <c r="P6587" s="81">
        <f t="shared" si="1032"/>
        <v>2.2462424683495841</v>
      </c>
      <c r="Q6587" s="81">
        <f t="shared" si="1033"/>
        <v>2.2462424683495841</v>
      </c>
      <c r="S6587" s="1">
        <f t="shared" si="1037"/>
        <v>7</v>
      </c>
      <c r="T6587" s="1" t="str">
        <f t="shared" si="1038"/>
        <v>Off-Peak</v>
      </c>
    </row>
    <row r="6588" spans="1:20" x14ac:dyDescent="0.25">
      <c r="A6588" s="85">
        <v>45200.708333317656</v>
      </c>
      <c r="B6588" s="1">
        <v>10</v>
      </c>
      <c r="C6588" s="1">
        <v>1</v>
      </c>
      <c r="D6588" s="1">
        <v>18</v>
      </c>
      <c r="E6588" s="1" t="str">
        <f t="shared" si="1034"/>
        <v>Non-Summer</v>
      </c>
      <c r="F6588" s="78">
        <v>1.7559</v>
      </c>
      <c r="G6588" s="79">
        <f t="shared" si="1035"/>
        <v>3.3407114598498575</v>
      </c>
      <c r="J6588" s="78">
        <v>0</v>
      </c>
      <c r="K6588" s="80">
        <f t="shared" si="1036"/>
        <v>0</v>
      </c>
      <c r="L6588" s="68" t="str">
        <f t="shared" si="1029"/>
        <v>Normal</v>
      </c>
      <c r="N6588" s="67">
        <f t="shared" si="1030"/>
        <v>0</v>
      </c>
      <c r="O6588" s="67">
        <f t="shared" si="1031"/>
        <v>0</v>
      </c>
      <c r="P6588" s="81">
        <f t="shared" si="1032"/>
        <v>3.3407114598498575</v>
      </c>
      <c r="Q6588" s="81">
        <f t="shared" si="1033"/>
        <v>3.3407114598498575</v>
      </c>
      <c r="S6588" s="1">
        <f t="shared" si="1037"/>
        <v>7</v>
      </c>
      <c r="T6588" s="1" t="str">
        <f t="shared" si="1038"/>
        <v>Off-Peak</v>
      </c>
    </row>
    <row r="6589" spans="1:20" x14ac:dyDescent="0.25">
      <c r="A6589" s="85">
        <v>45200.74999998432</v>
      </c>
      <c r="B6589" s="1">
        <v>10</v>
      </c>
      <c r="C6589" s="1">
        <v>1</v>
      </c>
      <c r="D6589" s="1">
        <v>19</v>
      </c>
      <c r="E6589" s="1" t="str">
        <f t="shared" si="1034"/>
        <v>Non-Summer</v>
      </c>
      <c r="F6589" s="78">
        <v>1.6335999999999999</v>
      </c>
      <c r="G6589" s="79">
        <f t="shared" si="1035"/>
        <v>3.1080279291592499</v>
      </c>
      <c r="J6589" s="78">
        <v>0</v>
      </c>
      <c r="K6589" s="80">
        <f t="shared" si="1036"/>
        <v>0</v>
      </c>
      <c r="L6589" s="68" t="str">
        <f t="shared" si="1029"/>
        <v>Normal</v>
      </c>
      <c r="N6589" s="67">
        <f t="shared" si="1030"/>
        <v>0</v>
      </c>
      <c r="O6589" s="67">
        <f t="shared" si="1031"/>
        <v>0</v>
      </c>
      <c r="P6589" s="81">
        <f t="shared" si="1032"/>
        <v>3.1080279291592499</v>
      </c>
      <c r="Q6589" s="81">
        <f t="shared" si="1033"/>
        <v>3.1080279291592499</v>
      </c>
      <c r="S6589" s="1">
        <f t="shared" si="1037"/>
        <v>7</v>
      </c>
      <c r="T6589" s="1" t="str">
        <f t="shared" si="1038"/>
        <v>Off-Peak</v>
      </c>
    </row>
    <row r="6590" spans="1:20" x14ac:dyDescent="0.25">
      <c r="A6590" s="85">
        <v>45200.791666650985</v>
      </c>
      <c r="B6590" s="1">
        <v>10</v>
      </c>
      <c r="C6590" s="1">
        <v>1</v>
      </c>
      <c r="D6590" s="1">
        <v>20</v>
      </c>
      <c r="E6590" s="1" t="str">
        <f t="shared" si="1034"/>
        <v>Non-Summer</v>
      </c>
      <c r="F6590" s="78">
        <v>1.5592999999999999</v>
      </c>
      <c r="G6590" s="79">
        <f t="shared" si="1035"/>
        <v>2.9666674522147516</v>
      </c>
      <c r="J6590" s="78">
        <v>0</v>
      </c>
      <c r="K6590" s="80">
        <f t="shared" si="1036"/>
        <v>0</v>
      </c>
      <c r="L6590" s="68" t="str">
        <f t="shared" si="1029"/>
        <v>Normal</v>
      </c>
      <c r="N6590" s="67">
        <f t="shared" si="1030"/>
        <v>0</v>
      </c>
      <c r="O6590" s="67">
        <f t="shared" si="1031"/>
        <v>0</v>
      </c>
      <c r="P6590" s="81">
        <f t="shared" si="1032"/>
        <v>2.9666674522147516</v>
      </c>
      <c r="Q6590" s="81">
        <f t="shared" si="1033"/>
        <v>2.9666674522147516</v>
      </c>
      <c r="S6590" s="1">
        <f t="shared" si="1037"/>
        <v>7</v>
      </c>
      <c r="T6590" s="1" t="str">
        <f t="shared" si="1038"/>
        <v>Off-Peak</v>
      </c>
    </row>
    <row r="6591" spans="1:20" x14ac:dyDescent="0.25">
      <c r="A6591" s="85">
        <v>45200.833333317649</v>
      </c>
      <c r="B6591" s="1">
        <v>10</v>
      </c>
      <c r="C6591" s="1">
        <v>1</v>
      </c>
      <c r="D6591" s="1">
        <v>21</v>
      </c>
      <c r="E6591" s="1" t="str">
        <f t="shared" si="1034"/>
        <v>Non-Summer</v>
      </c>
      <c r="F6591" s="78">
        <v>1.4480999999999999</v>
      </c>
      <c r="G6591" s="79">
        <f t="shared" si="1035"/>
        <v>2.755102377702932</v>
      </c>
      <c r="J6591" s="78">
        <v>0</v>
      </c>
      <c r="K6591" s="80">
        <f t="shared" si="1036"/>
        <v>0</v>
      </c>
      <c r="L6591" s="68" t="str">
        <f t="shared" si="1029"/>
        <v>Normal</v>
      </c>
      <c r="N6591" s="67">
        <f t="shared" si="1030"/>
        <v>0</v>
      </c>
      <c r="O6591" s="67">
        <f t="shared" si="1031"/>
        <v>0</v>
      </c>
      <c r="P6591" s="81">
        <f t="shared" si="1032"/>
        <v>2.755102377702932</v>
      </c>
      <c r="Q6591" s="81">
        <f t="shared" si="1033"/>
        <v>2.755102377702932</v>
      </c>
      <c r="S6591" s="1">
        <f t="shared" si="1037"/>
        <v>7</v>
      </c>
      <c r="T6591" s="1" t="str">
        <f t="shared" si="1038"/>
        <v>Off-Peak</v>
      </c>
    </row>
    <row r="6592" spans="1:20" x14ac:dyDescent="0.25">
      <c r="A6592" s="85">
        <v>45200.874999984313</v>
      </c>
      <c r="B6592" s="1">
        <v>10</v>
      </c>
      <c r="C6592" s="1">
        <v>1</v>
      </c>
      <c r="D6592" s="1">
        <v>22</v>
      </c>
      <c r="E6592" s="1" t="str">
        <f t="shared" si="1034"/>
        <v>Non-Summer</v>
      </c>
      <c r="F6592" s="78">
        <v>1.3106</v>
      </c>
      <c r="G6592" s="79">
        <f t="shared" si="1035"/>
        <v>2.4934998799927235</v>
      </c>
      <c r="J6592" s="78">
        <v>0</v>
      </c>
      <c r="K6592" s="80">
        <f t="shared" si="1036"/>
        <v>0</v>
      </c>
      <c r="L6592" s="68" t="str">
        <f t="shared" si="1029"/>
        <v>Normal</v>
      </c>
      <c r="N6592" s="67">
        <f t="shared" si="1030"/>
        <v>0</v>
      </c>
      <c r="O6592" s="67">
        <f t="shared" si="1031"/>
        <v>0</v>
      </c>
      <c r="P6592" s="81">
        <f t="shared" si="1032"/>
        <v>2.4934998799927235</v>
      </c>
      <c r="Q6592" s="81">
        <f t="shared" si="1033"/>
        <v>2.4934998799927235</v>
      </c>
      <c r="S6592" s="1">
        <f t="shared" si="1037"/>
        <v>7</v>
      </c>
      <c r="T6592" s="1" t="str">
        <f t="shared" si="1038"/>
        <v>Off-Peak</v>
      </c>
    </row>
    <row r="6593" spans="1:20" x14ac:dyDescent="0.25">
      <c r="A6593" s="85">
        <v>45200.916666650977</v>
      </c>
      <c r="B6593" s="1">
        <v>10</v>
      </c>
      <c r="C6593" s="1">
        <v>1</v>
      </c>
      <c r="D6593" s="1">
        <v>23</v>
      </c>
      <c r="E6593" s="1" t="str">
        <f t="shared" si="1034"/>
        <v>Non-Summer</v>
      </c>
      <c r="F6593" s="78">
        <v>1.1374</v>
      </c>
      <c r="G6593" s="79">
        <f t="shared" si="1035"/>
        <v>2.1639758610588458</v>
      </c>
      <c r="J6593" s="78">
        <v>0</v>
      </c>
      <c r="K6593" s="80">
        <f t="shared" si="1036"/>
        <v>0</v>
      </c>
      <c r="L6593" s="68" t="str">
        <f t="shared" si="1029"/>
        <v>Normal</v>
      </c>
      <c r="N6593" s="67">
        <f t="shared" si="1030"/>
        <v>0</v>
      </c>
      <c r="O6593" s="67">
        <f t="shared" si="1031"/>
        <v>0</v>
      </c>
      <c r="P6593" s="81">
        <f t="shared" si="1032"/>
        <v>2.1639758610588458</v>
      </c>
      <c r="Q6593" s="81">
        <f t="shared" si="1033"/>
        <v>2.1639758610588458</v>
      </c>
      <c r="S6593" s="1">
        <f t="shared" si="1037"/>
        <v>7</v>
      </c>
      <c r="T6593" s="1" t="str">
        <f t="shared" si="1038"/>
        <v>Off-Peak</v>
      </c>
    </row>
    <row r="6594" spans="1:20" x14ac:dyDescent="0.25">
      <c r="A6594" s="85">
        <v>45200.958333317642</v>
      </c>
      <c r="B6594" s="1">
        <v>10</v>
      </c>
      <c r="C6594" s="1">
        <v>2</v>
      </c>
      <c r="D6594" s="1">
        <v>0</v>
      </c>
      <c r="E6594" s="1" t="str">
        <f t="shared" si="1034"/>
        <v>Non-Summer</v>
      </c>
      <c r="F6594" s="78">
        <v>0.95789999999999997</v>
      </c>
      <c r="G6594" s="79">
        <f t="shared" si="1035"/>
        <v>1.8224656913207917</v>
      </c>
      <c r="J6594" s="78">
        <v>0</v>
      </c>
      <c r="K6594" s="80">
        <f t="shared" si="1036"/>
        <v>0</v>
      </c>
      <c r="L6594" s="68" t="str">
        <f t="shared" si="1029"/>
        <v>Normal</v>
      </c>
      <c r="N6594" s="67">
        <f t="shared" si="1030"/>
        <v>0</v>
      </c>
      <c r="O6594" s="67">
        <f t="shared" si="1031"/>
        <v>0</v>
      </c>
      <c r="P6594" s="81">
        <f t="shared" si="1032"/>
        <v>1.8224656913207917</v>
      </c>
      <c r="Q6594" s="81">
        <f t="shared" si="1033"/>
        <v>1.8224656913207917</v>
      </c>
      <c r="S6594" s="1">
        <f t="shared" si="1037"/>
        <v>7</v>
      </c>
      <c r="T6594" s="1" t="str">
        <f t="shared" si="1038"/>
        <v>Off-Peak</v>
      </c>
    </row>
    <row r="6595" spans="1:20" x14ac:dyDescent="0.25">
      <c r="A6595" s="85">
        <v>45200.999999984306</v>
      </c>
      <c r="B6595" s="1">
        <v>10</v>
      </c>
      <c r="C6595" s="1">
        <v>2</v>
      </c>
      <c r="D6595" s="1">
        <v>1</v>
      </c>
      <c r="E6595" s="1" t="str">
        <f t="shared" si="1034"/>
        <v>Non-Summer</v>
      </c>
      <c r="F6595" s="78">
        <v>0.82840000000000003</v>
      </c>
      <c r="G6595" s="79">
        <f t="shared" si="1035"/>
        <v>1.5760837025682681</v>
      </c>
      <c r="J6595" s="78">
        <v>0</v>
      </c>
      <c r="K6595" s="80">
        <f t="shared" si="1036"/>
        <v>0</v>
      </c>
      <c r="L6595" s="68" t="str">
        <f t="shared" si="1029"/>
        <v>Normal</v>
      </c>
      <c r="N6595" s="67">
        <f t="shared" si="1030"/>
        <v>0</v>
      </c>
      <c r="O6595" s="67">
        <f t="shared" si="1031"/>
        <v>0</v>
      </c>
      <c r="P6595" s="81">
        <f t="shared" si="1032"/>
        <v>1.5760837025682681</v>
      </c>
      <c r="Q6595" s="81">
        <f t="shared" si="1033"/>
        <v>1.5760837025682681</v>
      </c>
      <c r="S6595" s="1">
        <f t="shared" si="1037"/>
        <v>1</v>
      </c>
      <c r="T6595" s="1" t="str">
        <f t="shared" si="1038"/>
        <v>Off-Peak</v>
      </c>
    </row>
    <row r="6596" spans="1:20" x14ac:dyDescent="0.25">
      <c r="A6596" s="85">
        <v>45201.04166665097</v>
      </c>
      <c r="B6596" s="1">
        <v>10</v>
      </c>
      <c r="C6596" s="1">
        <v>2</v>
      </c>
      <c r="D6596" s="1">
        <v>2</v>
      </c>
      <c r="E6596" s="1" t="str">
        <f t="shared" si="1034"/>
        <v>Non-Summer</v>
      </c>
      <c r="F6596" s="78">
        <v>0.73729999999999996</v>
      </c>
      <c r="G6596" s="79">
        <f t="shared" si="1035"/>
        <v>1.4027601568126316</v>
      </c>
      <c r="J6596" s="78">
        <v>0</v>
      </c>
      <c r="K6596" s="80">
        <f t="shared" si="1036"/>
        <v>0</v>
      </c>
      <c r="L6596" s="68" t="str">
        <f t="shared" si="1029"/>
        <v>Normal</v>
      </c>
      <c r="N6596" s="67">
        <f t="shared" si="1030"/>
        <v>0</v>
      </c>
      <c r="O6596" s="67">
        <f t="shared" si="1031"/>
        <v>0</v>
      </c>
      <c r="P6596" s="81">
        <f t="shared" si="1032"/>
        <v>1.4027601568126316</v>
      </c>
      <c r="Q6596" s="81">
        <f t="shared" si="1033"/>
        <v>1.4027601568126316</v>
      </c>
      <c r="S6596" s="1">
        <f t="shared" si="1037"/>
        <v>1</v>
      </c>
      <c r="T6596" s="1" t="str">
        <f t="shared" si="1038"/>
        <v>Off-Peak</v>
      </c>
    </row>
    <row r="6597" spans="1:20" x14ac:dyDescent="0.25">
      <c r="A6597" s="85">
        <v>45201.083333317634</v>
      </c>
      <c r="B6597" s="1">
        <v>10</v>
      </c>
      <c r="C6597" s="1">
        <v>2</v>
      </c>
      <c r="D6597" s="1">
        <v>3</v>
      </c>
      <c r="E6597" s="1" t="str">
        <f t="shared" si="1034"/>
        <v>Non-Summer</v>
      </c>
      <c r="F6597" s="78">
        <v>0.6784</v>
      </c>
      <c r="G6597" s="79">
        <f t="shared" si="1035"/>
        <v>1.2906991596116768</v>
      </c>
      <c r="J6597" s="78">
        <v>0</v>
      </c>
      <c r="K6597" s="80">
        <f t="shared" si="1036"/>
        <v>0</v>
      </c>
      <c r="L6597" s="68" t="str">
        <f t="shared" si="1029"/>
        <v>Normal</v>
      </c>
      <c r="N6597" s="67">
        <f t="shared" si="1030"/>
        <v>0</v>
      </c>
      <c r="O6597" s="67">
        <f t="shared" si="1031"/>
        <v>0</v>
      </c>
      <c r="P6597" s="81">
        <f t="shared" si="1032"/>
        <v>1.2906991596116768</v>
      </c>
      <c r="Q6597" s="81">
        <f t="shared" si="1033"/>
        <v>1.2906991596116768</v>
      </c>
      <c r="S6597" s="1">
        <f t="shared" si="1037"/>
        <v>1</v>
      </c>
      <c r="T6597" s="1" t="str">
        <f t="shared" si="1038"/>
        <v>Off-Peak</v>
      </c>
    </row>
    <row r="6598" spans="1:20" x14ac:dyDescent="0.25">
      <c r="A6598" s="85">
        <v>45201.124999984298</v>
      </c>
      <c r="B6598" s="1">
        <v>10</v>
      </c>
      <c r="C6598" s="1">
        <v>2</v>
      </c>
      <c r="D6598" s="1">
        <v>4</v>
      </c>
      <c r="E6598" s="1" t="str">
        <f t="shared" si="1034"/>
        <v>Non-Summer</v>
      </c>
      <c r="F6598" s="78">
        <v>0.64049999999999996</v>
      </c>
      <c r="G6598" s="79">
        <f t="shared" si="1035"/>
        <v>1.2185919984246445</v>
      </c>
      <c r="J6598" s="78">
        <v>0</v>
      </c>
      <c r="K6598" s="80">
        <f t="shared" si="1036"/>
        <v>0</v>
      </c>
      <c r="L6598" s="68" t="str">
        <f t="shared" si="1029"/>
        <v>Normal</v>
      </c>
      <c r="N6598" s="67">
        <f t="shared" si="1030"/>
        <v>0</v>
      </c>
      <c r="O6598" s="67">
        <f t="shared" si="1031"/>
        <v>0</v>
      </c>
      <c r="P6598" s="81">
        <f t="shared" si="1032"/>
        <v>1.2185919984246445</v>
      </c>
      <c r="Q6598" s="81">
        <f t="shared" si="1033"/>
        <v>1.2185919984246445</v>
      </c>
      <c r="S6598" s="1">
        <f t="shared" si="1037"/>
        <v>1</v>
      </c>
      <c r="T6598" s="1" t="str">
        <f t="shared" si="1038"/>
        <v>Off-Peak</v>
      </c>
    </row>
    <row r="6599" spans="1:20" x14ac:dyDescent="0.25">
      <c r="A6599" s="85">
        <v>45201.166666650963</v>
      </c>
      <c r="B6599" s="1">
        <v>10</v>
      </c>
      <c r="C6599" s="1">
        <v>2</v>
      </c>
      <c r="D6599" s="1">
        <v>5</v>
      </c>
      <c r="E6599" s="1" t="str">
        <f t="shared" si="1034"/>
        <v>Non-Summer</v>
      </c>
      <c r="F6599" s="78">
        <v>0.62270000000000003</v>
      </c>
      <c r="G6599" s="79">
        <f t="shared" si="1035"/>
        <v>1.1847263659937959</v>
      </c>
      <c r="J6599" s="78">
        <v>0</v>
      </c>
      <c r="K6599" s="80">
        <f t="shared" si="1036"/>
        <v>0</v>
      </c>
      <c r="L6599" s="68" t="str">
        <f t="shared" si="1029"/>
        <v>Normal</v>
      </c>
      <c r="N6599" s="67">
        <f t="shared" si="1030"/>
        <v>0</v>
      </c>
      <c r="O6599" s="67">
        <f t="shared" si="1031"/>
        <v>0</v>
      </c>
      <c r="P6599" s="81">
        <f t="shared" si="1032"/>
        <v>1.1847263659937959</v>
      </c>
      <c r="Q6599" s="81">
        <f t="shared" si="1033"/>
        <v>1.1847263659937959</v>
      </c>
      <c r="S6599" s="1">
        <f t="shared" si="1037"/>
        <v>1</v>
      </c>
      <c r="T6599" s="1" t="str">
        <f t="shared" si="1038"/>
        <v>Off-Peak</v>
      </c>
    </row>
    <row r="6600" spans="1:20" x14ac:dyDescent="0.25">
      <c r="A6600" s="85">
        <v>45201.208333317627</v>
      </c>
      <c r="B6600" s="1">
        <v>10</v>
      </c>
      <c r="C6600" s="1">
        <v>2</v>
      </c>
      <c r="D6600" s="1">
        <v>6</v>
      </c>
      <c r="E6600" s="1" t="str">
        <f t="shared" si="1034"/>
        <v>Non-Summer</v>
      </c>
      <c r="F6600" s="78">
        <v>0.63009999999999999</v>
      </c>
      <c r="G6600" s="79">
        <f t="shared" si="1035"/>
        <v>1.1988053367796543</v>
      </c>
      <c r="J6600" s="78">
        <v>0</v>
      </c>
      <c r="K6600" s="80">
        <f t="shared" si="1036"/>
        <v>0</v>
      </c>
      <c r="L6600" s="68" t="str">
        <f t="shared" si="1029"/>
        <v>Normal</v>
      </c>
      <c r="N6600" s="67">
        <f t="shared" si="1030"/>
        <v>0</v>
      </c>
      <c r="O6600" s="67">
        <f t="shared" si="1031"/>
        <v>0</v>
      </c>
      <c r="P6600" s="81">
        <f t="shared" si="1032"/>
        <v>1.1988053367796543</v>
      </c>
      <c r="Q6600" s="81">
        <f t="shared" si="1033"/>
        <v>1.1988053367796543</v>
      </c>
      <c r="S6600" s="1">
        <f t="shared" si="1037"/>
        <v>1</v>
      </c>
      <c r="T6600" s="1" t="str">
        <f t="shared" si="1038"/>
        <v>Peak</v>
      </c>
    </row>
    <row r="6601" spans="1:20" x14ac:dyDescent="0.25">
      <c r="A6601" s="85">
        <v>45201.249999984291</v>
      </c>
      <c r="B6601" s="1">
        <v>10</v>
      </c>
      <c r="C6601" s="1">
        <v>2</v>
      </c>
      <c r="D6601" s="1">
        <v>7</v>
      </c>
      <c r="E6601" s="1" t="str">
        <f t="shared" si="1034"/>
        <v>Non-Summer</v>
      </c>
      <c r="F6601" s="78">
        <v>0.67</v>
      </c>
      <c r="G6601" s="79">
        <f t="shared" si="1035"/>
        <v>1.2747176252061077</v>
      </c>
      <c r="J6601" s="78">
        <v>0.61120399999999997</v>
      </c>
      <c r="K6601" s="80">
        <f t="shared" si="1036"/>
        <v>0.61120399999999997</v>
      </c>
      <c r="L6601" s="68" t="str">
        <f t="shared" si="1029"/>
        <v>Normal</v>
      </c>
      <c r="N6601" s="67">
        <f t="shared" si="1030"/>
        <v>0</v>
      </c>
      <c r="O6601" s="67">
        <f t="shared" si="1031"/>
        <v>0.61120399999999997</v>
      </c>
      <c r="P6601" s="81">
        <f t="shared" si="1032"/>
        <v>0.66351362520610768</v>
      </c>
      <c r="Q6601" s="81">
        <f t="shared" si="1033"/>
        <v>0.66351362520610768</v>
      </c>
      <c r="S6601" s="1">
        <f t="shared" si="1037"/>
        <v>1</v>
      </c>
      <c r="T6601" s="1" t="str">
        <f t="shared" si="1038"/>
        <v>Peak</v>
      </c>
    </row>
    <row r="6602" spans="1:20" x14ac:dyDescent="0.25">
      <c r="A6602" s="85">
        <v>45201.291666650955</v>
      </c>
      <c r="B6602" s="1">
        <v>10</v>
      </c>
      <c r="C6602" s="1">
        <v>2</v>
      </c>
      <c r="D6602" s="1">
        <v>8</v>
      </c>
      <c r="E6602" s="1" t="str">
        <f t="shared" si="1034"/>
        <v>Non-Summer</v>
      </c>
      <c r="F6602" s="78">
        <v>0.69099999999999995</v>
      </c>
      <c r="G6602" s="79">
        <f t="shared" si="1035"/>
        <v>1.3146714612200303</v>
      </c>
      <c r="J6602" s="78">
        <v>1.7303230000000001</v>
      </c>
      <c r="K6602" s="80">
        <f t="shared" si="1036"/>
        <v>1.7303230000000001</v>
      </c>
      <c r="L6602" s="68" t="str">
        <f t="shared" si="1029"/>
        <v>Normal</v>
      </c>
      <c r="N6602" s="67">
        <f t="shared" si="1030"/>
        <v>0.41565153877996974</v>
      </c>
      <c r="O6602" s="67">
        <f t="shared" si="1031"/>
        <v>1.3146714612200303</v>
      </c>
      <c r="P6602" s="81">
        <f t="shared" si="1032"/>
        <v>0</v>
      </c>
      <c r="Q6602" s="81">
        <f t="shared" si="1033"/>
        <v>-0.41565153877996974</v>
      </c>
      <c r="S6602" s="1">
        <f t="shared" si="1037"/>
        <v>1</v>
      </c>
      <c r="T6602" s="1" t="str">
        <f t="shared" si="1038"/>
        <v>Peak</v>
      </c>
    </row>
    <row r="6603" spans="1:20" x14ac:dyDescent="0.25">
      <c r="A6603" s="85">
        <v>45201.33333331762</v>
      </c>
      <c r="B6603" s="1">
        <v>10</v>
      </c>
      <c r="C6603" s="1">
        <v>2</v>
      </c>
      <c r="D6603" s="1">
        <v>9</v>
      </c>
      <c r="E6603" s="1" t="str">
        <f t="shared" si="1034"/>
        <v>Non-Summer</v>
      </c>
      <c r="F6603" s="78">
        <v>0.70030000000000003</v>
      </c>
      <c r="G6603" s="79">
        <f t="shared" si="1035"/>
        <v>1.3323653028833391</v>
      </c>
      <c r="J6603" s="78">
        <v>3.2388939999999997</v>
      </c>
      <c r="K6603" s="80">
        <f t="shared" si="1036"/>
        <v>3.2388939999999997</v>
      </c>
      <c r="L6603" s="68" t="str">
        <f t="shared" si="1029"/>
        <v>Normal</v>
      </c>
      <c r="N6603" s="67">
        <f t="shared" si="1030"/>
        <v>1.9065286971166606</v>
      </c>
      <c r="O6603" s="67">
        <f t="shared" si="1031"/>
        <v>1.3323653028833391</v>
      </c>
      <c r="P6603" s="81">
        <f t="shared" si="1032"/>
        <v>0</v>
      </c>
      <c r="Q6603" s="81">
        <f t="shared" si="1033"/>
        <v>-1.9065286971166606</v>
      </c>
      <c r="S6603" s="1">
        <f t="shared" si="1037"/>
        <v>1</v>
      </c>
      <c r="T6603" s="1" t="str">
        <f t="shared" si="1038"/>
        <v>Peak</v>
      </c>
    </row>
    <row r="6604" spans="1:20" x14ac:dyDescent="0.25">
      <c r="A6604" s="85">
        <v>45201.374999984284</v>
      </c>
      <c r="B6604" s="1">
        <v>10</v>
      </c>
      <c r="C6604" s="1">
        <v>2</v>
      </c>
      <c r="D6604" s="1">
        <v>10</v>
      </c>
      <c r="E6604" s="1" t="str">
        <f t="shared" si="1034"/>
        <v>Non-Summer</v>
      </c>
      <c r="F6604" s="78">
        <v>0.75770000000000004</v>
      </c>
      <c r="G6604" s="79">
        <f t="shared" si="1035"/>
        <v>1.4415724546547282</v>
      </c>
      <c r="J6604" s="78">
        <v>4.2044620000000004</v>
      </c>
      <c r="K6604" s="80">
        <f t="shared" si="1036"/>
        <v>4.2044620000000004</v>
      </c>
      <c r="L6604" s="68" t="str">
        <f t="shared" si="1029"/>
        <v>Normal</v>
      </c>
      <c r="N6604" s="67">
        <f t="shared" si="1030"/>
        <v>2.7628895453452724</v>
      </c>
      <c r="O6604" s="67">
        <f t="shared" si="1031"/>
        <v>1.4415724546547279</v>
      </c>
      <c r="P6604" s="81">
        <f t="shared" si="1032"/>
        <v>2.2204460492503131E-16</v>
      </c>
      <c r="Q6604" s="81">
        <f t="shared" si="1033"/>
        <v>-2.7628895453452724</v>
      </c>
      <c r="S6604" s="1">
        <f t="shared" si="1037"/>
        <v>1</v>
      </c>
      <c r="T6604" s="1" t="str">
        <f t="shared" si="1038"/>
        <v>Peak</v>
      </c>
    </row>
    <row r="6605" spans="1:20" x14ac:dyDescent="0.25">
      <c r="A6605" s="85">
        <v>45201.416666650948</v>
      </c>
      <c r="B6605" s="1">
        <v>10</v>
      </c>
      <c r="C6605" s="1">
        <v>2</v>
      </c>
      <c r="D6605" s="1">
        <v>11</v>
      </c>
      <c r="E6605" s="1" t="str">
        <f t="shared" si="1034"/>
        <v>Non-Summer</v>
      </c>
      <c r="F6605" s="78">
        <v>0.85760000000000003</v>
      </c>
      <c r="G6605" s="79">
        <f t="shared" si="1035"/>
        <v>1.6316385602638177</v>
      </c>
      <c r="J6605" s="78">
        <v>4.1936930000000006</v>
      </c>
      <c r="K6605" s="80">
        <f t="shared" si="1036"/>
        <v>4.1936930000000006</v>
      </c>
      <c r="L6605" s="68" t="str">
        <f t="shared" si="1029"/>
        <v>Normal</v>
      </c>
      <c r="N6605" s="67">
        <f t="shared" si="1030"/>
        <v>2.5620544397361829</v>
      </c>
      <c r="O6605" s="67">
        <f t="shared" si="1031"/>
        <v>1.6316385602638177</v>
      </c>
      <c r="P6605" s="81">
        <f t="shared" si="1032"/>
        <v>0</v>
      </c>
      <c r="Q6605" s="81">
        <f t="shared" si="1033"/>
        <v>-2.5620544397361829</v>
      </c>
      <c r="S6605" s="1">
        <f t="shared" si="1037"/>
        <v>1</v>
      </c>
      <c r="T6605" s="1" t="str">
        <f t="shared" si="1038"/>
        <v>Peak</v>
      </c>
    </row>
    <row r="6606" spans="1:20" x14ac:dyDescent="0.25">
      <c r="A6606" s="85">
        <v>45201.458333317612</v>
      </c>
      <c r="B6606" s="1">
        <v>10</v>
      </c>
      <c r="C6606" s="1">
        <v>2</v>
      </c>
      <c r="D6606" s="1">
        <v>12</v>
      </c>
      <c r="E6606" s="1" t="str">
        <f t="shared" si="1034"/>
        <v>Non-Summer</v>
      </c>
      <c r="F6606" s="78">
        <v>0.99890000000000001</v>
      </c>
      <c r="G6606" s="79">
        <f t="shared" si="1035"/>
        <v>1.9004707997289267</v>
      </c>
      <c r="J6606" s="78">
        <v>4.7349230000000002</v>
      </c>
      <c r="K6606" s="80">
        <f t="shared" si="1036"/>
        <v>4.7349230000000002</v>
      </c>
      <c r="L6606" s="68" t="str">
        <f t="shared" si="1029"/>
        <v>Normal</v>
      </c>
      <c r="N6606" s="67">
        <f t="shared" si="1030"/>
        <v>2.8344522002710733</v>
      </c>
      <c r="O6606" s="67">
        <f t="shared" si="1031"/>
        <v>1.900470799728927</v>
      </c>
      <c r="P6606" s="81">
        <f t="shared" si="1032"/>
        <v>0</v>
      </c>
      <c r="Q6606" s="81">
        <f t="shared" si="1033"/>
        <v>-2.8344522002710733</v>
      </c>
      <c r="S6606" s="1">
        <f t="shared" si="1037"/>
        <v>1</v>
      </c>
      <c r="T6606" s="1" t="str">
        <f t="shared" si="1038"/>
        <v>Peak</v>
      </c>
    </row>
    <row r="6607" spans="1:20" x14ac:dyDescent="0.25">
      <c r="A6607" s="85">
        <v>45201.499999984277</v>
      </c>
      <c r="B6607" s="1">
        <v>10</v>
      </c>
      <c r="C6607" s="1">
        <v>2</v>
      </c>
      <c r="D6607" s="1">
        <v>13</v>
      </c>
      <c r="E6607" s="1" t="str">
        <f t="shared" si="1034"/>
        <v>Non-Summer</v>
      </c>
      <c r="F6607" s="78">
        <v>1.1718999999999999</v>
      </c>
      <c r="G6607" s="79">
        <f t="shared" si="1035"/>
        <v>2.229614305938862</v>
      </c>
      <c r="J6607" s="78">
        <v>5.7161899999999992</v>
      </c>
      <c r="K6607" s="80">
        <f t="shared" si="1036"/>
        <v>5.7161899999999992</v>
      </c>
      <c r="L6607" s="68" t="str">
        <f t="shared" si="1029"/>
        <v>Normal</v>
      </c>
      <c r="N6607" s="67">
        <f t="shared" si="1030"/>
        <v>3.4865756940611372</v>
      </c>
      <c r="O6607" s="67">
        <f t="shared" si="1031"/>
        <v>2.229614305938862</v>
      </c>
      <c r="P6607" s="81">
        <f t="shared" si="1032"/>
        <v>0</v>
      </c>
      <c r="Q6607" s="81">
        <f t="shared" si="1033"/>
        <v>-3.4865756940611372</v>
      </c>
      <c r="S6607" s="1">
        <f t="shared" si="1037"/>
        <v>1</v>
      </c>
      <c r="T6607" s="1" t="str">
        <f t="shared" si="1038"/>
        <v>Peak</v>
      </c>
    </row>
    <row r="6608" spans="1:20" x14ac:dyDescent="0.25">
      <c r="A6608" s="85">
        <v>45201.541666650941</v>
      </c>
      <c r="B6608" s="1">
        <v>10</v>
      </c>
      <c r="C6608" s="1">
        <v>2</v>
      </c>
      <c r="D6608" s="1">
        <v>14</v>
      </c>
      <c r="E6608" s="1" t="str">
        <f t="shared" si="1034"/>
        <v>Non-Summer</v>
      </c>
      <c r="F6608" s="78">
        <v>1.3420000000000001</v>
      </c>
      <c r="G6608" s="79">
        <f t="shared" si="1035"/>
        <v>2.5532403776516368</v>
      </c>
      <c r="J6608" s="78">
        <v>4.5427799999999996</v>
      </c>
      <c r="K6608" s="80">
        <f t="shared" si="1036"/>
        <v>4.5427799999999996</v>
      </c>
      <c r="L6608" s="68" t="str">
        <f t="shared" si="1029"/>
        <v>Normal</v>
      </c>
      <c r="N6608" s="67">
        <f t="shared" si="1030"/>
        <v>1.9895396223483628</v>
      </c>
      <c r="O6608" s="67">
        <f t="shared" si="1031"/>
        <v>2.5532403776516368</v>
      </c>
      <c r="P6608" s="81">
        <f t="shared" si="1032"/>
        <v>0</v>
      </c>
      <c r="Q6608" s="81">
        <f t="shared" si="1033"/>
        <v>-1.9895396223483628</v>
      </c>
      <c r="S6608" s="1">
        <f t="shared" si="1037"/>
        <v>1</v>
      </c>
      <c r="T6608" s="1" t="str">
        <f t="shared" si="1038"/>
        <v>Peak</v>
      </c>
    </row>
    <row r="6609" spans="1:20" x14ac:dyDescent="0.25">
      <c r="A6609" s="85">
        <v>45201.583333317605</v>
      </c>
      <c r="B6609" s="1">
        <v>10</v>
      </c>
      <c r="C6609" s="1">
        <v>2</v>
      </c>
      <c r="D6609" s="1">
        <v>15</v>
      </c>
      <c r="E6609" s="1" t="str">
        <f t="shared" si="1034"/>
        <v>Non-Summer</v>
      </c>
      <c r="F6609" s="78">
        <v>1.4932000000000001</v>
      </c>
      <c r="G6609" s="79">
        <f t="shared" si="1035"/>
        <v>2.8409079969518807</v>
      </c>
      <c r="J6609" s="78">
        <v>2.7959849999999999</v>
      </c>
      <c r="K6609" s="80">
        <f t="shared" si="1036"/>
        <v>2.7959849999999999</v>
      </c>
      <c r="L6609" s="68" t="str">
        <f t="shared" si="1029"/>
        <v>Normal</v>
      </c>
      <c r="N6609" s="67">
        <f t="shared" si="1030"/>
        <v>0</v>
      </c>
      <c r="O6609" s="67">
        <f t="shared" si="1031"/>
        <v>2.7959849999999999</v>
      </c>
      <c r="P6609" s="81">
        <f t="shared" si="1032"/>
        <v>4.4922996951880734E-2</v>
      </c>
      <c r="Q6609" s="81">
        <f t="shared" si="1033"/>
        <v>4.4922996951880734E-2</v>
      </c>
      <c r="S6609" s="1">
        <f t="shared" si="1037"/>
        <v>1</v>
      </c>
      <c r="T6609" s="1" t="str">
        <f t="shared" si="1038"/>
        <v>Peak</v>
      </c>
    </row>
    <row r="6610" spans="1:20" x14ac:dyDescent="0.25">
      <c r="A6610" s="85">
        <v>45201.624999984269</v>
      </c>
      <c r="B6610" s="1">
        <v>10</v>
      </c>
      <c r="C6610" s="1">
        <v>2</v>
      </c>
      <c r="D6610" s="1">
        <v>16</v>
      </c>
      <c r="E6610" s="1" t="str">
        <f t="shared" si="1034"/>
        <v>Non-Summer</v>
      </c>
      <c r="F6610" s="78">
        <v>1.6371</v>
      </c>
      <c r="G6610" s="79">
        <f t="shared" si="1035"/>
        <v>3.1146869018282368</v>
      </c>
      <c r="J6610" s="78">
        <v>2.419476</v>
      </c>
      <c r="K6610" s="80">
        <f t="shared" si="1036"/>
        <v>2.419476</v>
      </c>
      <c r="L6610" s="68" t="str">
        <f t="shared" si="1029"/>
        <v>Normal</v>
      </c>
      <c r="N6610" s="67">
        <f t="shared" si="1030"/>
        <v>0</v>
      </c>
      <c r="O6610" s="67">
        <f t="shared" si="1031"/>
        <v>2.419476</v>
      </c>
      <c r="P6610" s="81">
        <f t="shared" si="1032"/>
        <v>0.69521090182823686</v>
      </c>
      <c r="Q6610" s="81">
        <f t="shared" si="1033"/>
        <v>0.69521090182823686</v>
      </c>
      <c r="S6610" s="1">
        <f t="shared" si="1037"/>
        <v>1</v>
      </c>
      <c r="T6610" s="1" t="str">
        <f t="shared" si="1038"/>
        <v>Peak</v>
      </c>
    </row>
    <row r="6611" spans="1:20" x14ac:dyDescent="0.25">
      <c r="A6611" s="85">
        <v>45201.666666650934</v>
      </c>
      <c r="B6611" s="1">
        <v>10</v>
      </c>
      <c r="C6611" s="1">
        <v>2</v>
      </c>
      <c r="D6611" s="1">
        <v>17</v>
      </c>
      <c r="E6611" s="1" t="str">
        <f t="shared" si="1034"/>
        <v>Non-Summer</v>
      </c>
      <c r="F6611" s="78">
        <v>1.7462</v>
      </c>
      <c r="G6611" s="79">
        <f t="shared" si="1035"/>
        <v>3.3222565927386642</v>
      </c>
      <c r="J6611" s="78">
        <v>0.72756500000000002</v>
      </c>
      <c r="K6611" s="80">
        <f t="shared" si="1036"/>
        <v>0.72756500000000002</v>
      </c>
      <c r="L6611" s="68" t="str">
        <f t="shared" ref="L6611:L6674" si="1039">IF(AND(D6611&gt;=$C$2,D6611&lt;=$C$3,E6611="Summer"),"MaxDis","Normal")</f>
        <v>Normal</v>
      </c>
      <c r="N6611" s="67">
        <f t="shared" ref="N6611:N6674" si="1040">IF(K6611-G6611&lt;0,0,K6611-G6611)</f>
        <v>0</v>
      </c>
      <c r="O6611" s="67">
        <f t="shared" ref="O6611:O6674" si="1041">K6611-N6611</f>
        <v>0.72756500000000002</v>
      </c>
      <c r="P6611" s="81">
        <f t="shared" ref="P6611:P6674" si="1042">MAX(0,G6611-O6611)</f>
        <v>2.5946915927386645</v>
      </c>
      <c r="Q6611" s="81">
        <f t="shared" ref="Q6611:Q6674" si="1043">G6611-K6611</f>
        <v>2.5946915927386645</v>
      </c>
      <c r="S6611" s="1">
        <f t="shared" si="1037"/>
        <v>1</v>
      </c>
      <c r="T6611" s="1" t="str">
        <f t="shared" si="1038"/>
        <v>Peak</v>
      </c>
    </row>
    <row r="6612" spans="1:20" x14ac:dyDescent="0.25">
      <c r="A6612" s="85">
        <v>45201.708333317598</v>
      </c>
      <c r="B6612" s="1">
        <v>10</v>
      </c>
      <c r="C6612" s="1">
        <v>2</v>
      </c>
      <c r="D6612" s="1">
        <v>18</v>
      </c>
      <c r="E6612" s="1" t="str">
        <f t="shared" ref="E6612:E6675" si="1044">IF(AND(B6612&gt;=$C$5,B6612&lt;=$C$6),"Summer","Non-Summer")</f>
        <v>Non-Summer</v>
      </c>
      <c r="F6612" s="78">
        <v>1.7381</v>
      </c>
      <c r="G6612" s="79">
        <f t="shared" ref="G6612:G6675" si="1045">F6612*$G$13</f>
        <v>3.3068458274190085</v>
      </c>
      <c r="J6612" s="78">
        <v>0</v>
      </c>
      <c r="K6612" s="80">
        <f t="shared" ref="K6612:K6675" si="1046">J6612*$K$13</f>
        <v>0</v>
      </c>
      <c r="L6612" s="68" t="str">
        <f t="shared" si="1039"/>
        <v>Normal</v>
      </c>
      <c r="N6612" s="67">
        <f t="shared" si="1040"/>
        <v>0</v>
      </c>
      <c r="O6612" s="67">
        <f t="shared" si="1041"/>
        <v>0</v>
      </c>
      <c r="P6612" s="81">
        <f t="shared" si="1042"/>
        <v>3.3068458274190085</v>
      </c>
      <c r="Q6612" s="81">
        <f t="shared" si="1043"/>
        <v>3.3068458274190085</v>
      </c>
      <c r="S6612" s="1">
        <f t="shared" ref="S6612:S6675" si="1047">WEEKDAY(A6612,2)</f>
        <v>1</v>
      </c>
      <c r="T6612" s="1" t="str">
        <f t="shared" ref="T6612:T6675" si="1048">IF(S6612&gt;5,"Off-Peak",IF(AND(D6612&gt;=$C$7,D6612&lt;$C$8),"Peak","Off-Peak"))</f>
        <v>Peak</v>
      </c>
    </row>
    <row r="6613" spans="1:20" x14ac:dyDescent="0.25">
      <c r="A6613" s="85">
        <v>45201.749999984262</v>
      </c>
      <c r="B6613" s="1">
        <v>10</v>
      </c>
      <c r="C6613" s="1">
        <v>2</v>
      </c>
      <c r="D6613" s="1">
        <v>19</v>
      </c>
      <c r="E6613" s="1" t="str">
        <f t="shared" si="1044"/>
        <v>Non-Summer</v>
      </c>
      <c r="F6613" s="78">
        <v>1.6518999999999999</v>
      </c>
      <c r="G6613" s="79">
        <f t="shared" si="1045"/>
        <v>3.1428448433999541</v>
      </c>
      <c r="J6613" s="78">
        <v>0</v>
      </c>
      <c r="K6613" s="80">
        <f t="shared" si="1046"/>
        <v>0</v>
      </c>
      <c r="L6613" s="68" t="str">
        <f t="shared" si="1039"/>
        <v>Normal</v>
      </c>
      <c r="N6613" s="67">
        <f t="shared" si="1040"/>
        <v>0</v>
      </c>
      <c r="O6613" s="67">
        <f t="shared" si="1041"/>
        <v>0</v>
      </c>
      <c r="P6613" s="81">
        <f t="shared" si="1042"/>
        <v>3.1428448433999541</v>
      </c>
      <c r="Q6613" s="81">
        <f t="shared" si="1043"/>
        <v>3.1428448433999541</v>
      </c>
      <c r="S6613" s="1">
        <f t="shared" si="1047"/>
        <v>1</v>
      </c>
      <c r="T6613" s="1" t="str">
        <f t="shared" si="1048"/>
        <v>Peak</v>
      </c>
    </row>
    <row r="6614" spans="1:20" x14ac:dyDescent="0.25">
      <c r="A6614" s="85">
        <v>45201.791666650926</v>
      </c>
      <c r="B6614" s="1">
        <v>10</v>
      </c>
      <c r="C6614" s="1">
        <v>2</v>
      </c>
      <c r="D6614" s="1">
        <v>20</v>
      </c>
      <c r="E6614" s="1" t="str">
        <f t="shared" si="1044"/>
        <v>Non-Summer</v>
      </c>
      <c r="F6614" s="78">
        <v>1.5956999999999999</v>
      </c>
      <c r="G6614" s="79">
        <f t="shared" si="1045"/>
        <v>3.0359207679722178</v>
      </c>
      <c r="J6614" s="78">
        <v>0</v>
      </c>
      <c r="K6614" s="80">
        <f t="shared" si="1046"/>
        <v>0</v>
      </c>
      <c r="L6614" s="68" t="str">
        <f t="shared" si="1039"/>
        <v>Normal</v>
      </c>
      <c r="N6614" s="67">
        <f t="shared" si="1040"/>
        <v>0</v>
      </c>
      <c r="O6614" s="67">
        <f t="shared" si="1041"/>
        <v>0</v>
      </c>
      <c r="P6614" s="81">
        <f t="shared" si="1042"/>
        <v>3.0359207679722178</v>
      </c>
      <c r="Q6614" s="81">
        <f t="shared" si="1043"/>
        <v>3.0359207679722178</v>
      </c>
      <c r="S6614" s="1">
        <f t="shared" si="1047"/>
        <v>1</v>
      </c>
      <c r="T6614" s="1" t="str">
        <f t="shared" si="1048"/>
        <v>Peak</v>
      </c>
    </row>
    <row r="6615" spans="1:20" x14ac:dyDescent="0.25">
      <c r="A6615" s="85">
        <v>45201.833333317591</v>
      </c>
      <c r="B6615" s="1">
        <v>10</v>
      </c>
      <c r="C6615" s="1">
        <v>2</v>
      </c>
      <c r="D6615" s="1">
        <v>21</v>
      </c>
      <c r="E6615" s="1" t="str">
        <f t="shared" si="1044"/>
        <v>Non-Summer</v>
      </c>
      <c r="F6615" s="78">
        <v>1.4884999999999999</v>
      </c>
      <c r="G6615" s="79">
        <f t="shared" si="1045"/>
        <v>2.8319659479392403</v>
      </c>
      <c r="J6615" s="78">
        <v>0</v>
      </c>
      <c r="K6615" s="80">
        <f t="shared" si="1046"/>
        <v>0</v>
      </c>
      <c r="L6615" s="68" t="str">
        <f t="shared" si="1039"/>
        <v>Normal</v>
      </c>
      <c r="N6615" s="67">
        <f t="shared" si="1040"/>
        <v>0</v>
      </c>
      <c r="O6615" s="67">
        <f t="shared" si="1041"/>
        <v>0</v>
      </c>
      <c r="P6615" s="81">
        <f t="shared" si="1042"/>
        <v>2.8319659479392403</v>
      </c>
      <c r="Q6615" s="81">
        <f t="shared" si="1043"/>
        <v>2.8319659479392403</v>
      </c>
      <c r="S6615" s="1">
        <f t="shared" si="1047"/>
        <v>1</v>
      </c>
      <c r="T6615" s="1" t="str">
        <f t="shared" si="1048"/>
        <v>Peak</v>
      </c>
    </row>
    <row r="6616" spans="1:20" x14ac:dyDescent="0.25">
      <c r="A6616" s="85">
        <v>45201.874999984255</v>
      </c>
      <c r="B6616" s="1">
        <v>10</v>
      </c>
      <c r="C6616" s="1">
        <v>2</v>
      </c>
      <c r="D6616" s="1">
        <v>22</v>
      </c>
      <c r="E6616" s="1" t="str">
        <f t="shared" si="1044"/>
        <v>Non-Summer</v>
      </c>
      <c r="F6616" s="78">
        <v>1.3522000000000001</v>
      </c>
      <c r="G6616" s="79">
        <f t="shared" si="1045"/>
        <v>2.5726465265726848</v>
      </c>
      <c r="J6616" s="78">
        <v>0</v>
      </c>
      <c r="K6616" s="80">
        <f t="shared" si="1046"/>
        <v>0</v>
      </c>
      <c r="L6616" s="68" t="str">
        <f t="shared" si="1039"/>
        <v>Normal</v>
      </c>
      <c r="N6616" s="67">
        <f t="shared" si="1040"/>
        <v>0</v>
      </c>
      <c r="O6616" s="67">
        <f t="shared" si="1041"/>
        <v>0</v>
      </c>
      <c r="P6616" s="81">
        <f t="shared" si="1042"/>
        <v>2.5726465265726848</v>
      </c>
      <c r="Q6616" s="81">
        <f t="shared" si="1043"/>
        <v>2.5726465265726848</v>
      </c>
      <c r="S6616" s="1">
        <f t="shared" si="1047"/>
        <v>1</v>
      </c>
      <c r="T6616" s="1" t="str">
        <f t="shared" si="1048"/>
        <v>Off-Peak</v>
      </c>
    </row>
    <row r="6617" spans="1:20" x14ac:dyDescent="0.25">
      <c r="A6617" s="85">
        <v>45201.916666650919</v>
      </c>
      <c r="B6617" s="1">
        <v>10</v>
      </c>
      <c r="C6617" s="1">
        <v>2</v>
      </c>
      <c r="D6617" s="1">
        <v>23</v>
      </c>
      <c r="E6617" s="1" t="str">
        <f t="shared" si="1044"/>
        <v>Non-Summer</v>
      </c>
      <c r="F6617" s="78">
        <v>1.175</v>
      </c>
      <c r="G6617" s="79">
        <f t="shared" si="1045"/>
        <v>2.2355122531599649</v>
      </c>
      <c r="J6617" s="78">
        <v>0</v>
      </c>
      <c r="K6617" s="80">
        <f t="shared" si="1046"/>
        <v>0</v>
      </c>
      <c r="L6617" s="68" t="str">
        <f t="shared" si="1039"/>
        <v>Normal</v>
      </c>
      <c r="N6617" s="67">
        <f t="shared" si="1040"/>
        <v>0</v>
      </c>
      <c r="O6617" s="67">
        <f t="shared" si="1041"/>
        <v>0</v>
      </c>
      <c r="P6617" s="81">
        <f t="shared" si="1042"/>
        <v>2.2355122531599649</v>
      </c>
      <c r="Q6617" s="81">
        <f t="shared" si="1043"/>
        <v>2.2355122531599649</v>
      </c>
      <c r="S6617" s="1">
        <f t="shared" si="1047"/>
        <v>1</v>
      </c>
      <c r="T6617" s="1" t="str">
        <f t="shared" si="1048"/>
        <v>Off-Peak</v>
      </c>
    </row>
    <row r="6618" spans="1:20" x14ac:dyDescent="0.25">
      <c r="A6618" s="85">
        <v>45201.958333317583</v>
      </c>
      <c r="B6618" s="1">
        <v>10</v>
      </c>
      <c r="C6618" s="1">
        <v>3</v>
      </c>
      <c r="D6618" s="1">
        <v>0</v>
      </c>
      <c r="E6618" s="1" t="str">
        <f t="shared" si="1044"/>
        <v>Non-Summer</v>
      </c>
      <c r="F6618" s="78">
        <v>0.98480000000000001</v>
      </c>
      <c r="G6618" s="79">
        <f t="shared" si="1045"/>
        <v>1.8736446526910071</v>
      </c>
      <c r="J6618" s="78">
        <v>0</v>
      </c>
      <c r="K6618" s="80">
        <f t="shared" si="1046"/>
        <v>0</v>
      </c>
      <c r="L6618" s="68" t="str">
        <f t="shared" si="1039"/>
        <v>Normal</v>
      </c>
      <c r="N6618" s="67">
        <f t="shared" si="1040"/>
        <v>0</v>
      </c>
      <c r="O6618" s="67">
        <f t="shared" si="1041"/>
        <v>0</v>
      </c>
      <c r="P6618" s="81">
        <f t="shared" si="1042"/>
        <v>1.8736446526910071</v>
      </c>
      <c r="Q6618" s="81">
        <f t="shared" si="1043"/>
        <v>1.8736446526910071</v>
      </c>
      <c r="S6618" s="1">
        <f t="shared" si="1047"/>
        <v>1</v>
      </c>
      <c r="T6618" s="1" t="str">
        <f t="shared" si="1048"/>
        <v>Off-Peak</v>
      </c>
    </row>
    <row r="6619" spans="1:20" x14ac:dyDescent="0.25">
      <c r="A6619" s="85">
        <v>45201.999999984248</v>
      </c>
      <c r="B6619" s="1">
        <v>10</v>
      </c>
      <c r="C6619" s="1">
        <v>3</v>
      </c>
      <c r="D6619" s="1">
        <v>1</v>
      </c>
      <c r="E6619" s="1" t="str">
        <f t="shared" si="1044"/>
        <v>Non-Summer</v>
      </c>
      <c r="F6619" s="78">
        <v>0.84489999999999998</v>
      </c>
      <c r="G6619" s="79">
        <f t="shared" si="1045"/>
        <v>1.6074760022934931</v>
      </c>
      <c r="J6619" s="78">
        <v>0</v>
      </c>
      <c r="K6619" s="80">
        <f t="shared" si="1046"/>
        <v>0</v>
      </c>
      <c r="L6619" s="68" t="str">
        <f t="shared" si="1039"/>
        <v>Normal</v>
      </c>
      <c r="N6619" s="67">
        <f t="shared" si="1040"/>
        <v>0</v>
      </c>
      <c r="O6619" s="67">
        <f t="shared" si="1041"/>
        <v>0</v>
      </c>
      <c r="P6619" s="81">
        <f t="shared" si="1042"/>
        <v>1.6074760022934931</v>
      </c>
      <c r="Q6619" s="81">
        <f t="shared" si="1043"/>
        <v>1.6074760022934931</v>
      </c>
      <c r="S6619" s="1">
        <f t="shared" si="1047"/>
        <v>2</v>
      </c>
      <c r="T6619" s="1" t="str">
        <f t="shared" si="1048"/>
        <v>Off-Peak</v>
      </c>
    </row>
    <row r="6620" spans="1:20" x14ac:dyDescent="0.25">
      <c r="A6620" s="85">
        <v>45202.041666650912</v>
      </c>
      <c r="B6620" s="1">
        <v>10</v>
      </c>
      <c r="C6620" s="1">
        <v>3</v>
      </c>
      <c r="D6620" s="1">
        <v>2</v>
      </c>
      <c r="E6620" s="1" t="str">
        <f t="shared" si="1044"/>
        <v>Non-Summer</v>
      </c>
      <c r="F6620" s="78">
        <v>0.75049999999999994</v>
      </c>
      <c r="G6620" s="79">
        <f t="shared" si="1045"/>
        <v>1.4278739965928116</v>
      </c>
      <c r="J6620" s="78">
        <v>0</v>
      </c>
      <c r="K6620" s="80">
        <f t="shared" si="1046"/>
        <v>0</v>
      </c>
      <c r="L6620" s="68" t="str">
        <f t="shared" si="1039"/>
        <v>Normal</v>
      </c>
      <c r="N6620" s="67">
        <f t="shared" si="1040"/>
        <v>0</v>
      </c>
      <c r="O6620" s="67">
        <f t="shared" si="1041"/>
        <v>0</v>
      </c>
      <c r="P6620" s="81">
        <f t="shared" si="1042"/>
        <v>1.4278739965928116</v>
      </c>
      <c r="Q6620" s="81">
        <f t="shared" si="1043"/>
        <v>1.4278739965928116</v>
      </c>
      <c r="S6620" s="1">
        <f t="shared" si="1047"/>
        <v>2</v>
      </c>
      <c r="T6620" s="1" t="str">
        <f t="shared" si="1048"/>
        <v>Off-Peak</v>
      </c>
    </row>
    <row r="6621" spans="1:20" x14ac:dyDescent="0.25">
      <c r="A6621" s="85">
        <v>45202.083333317576</v>
      </c>
      <c r="B6621" s="1">
        <v>10</v>
      </c>
      <c r="C6621" s="1">
        <v>3</v>
      </c>
      <c r="D6621" s="1">
        <v>3</v>
      </c>
      <c r="E6621" s="1" t="str">
        <f t="shared" si="1044"/>
        <v>Non-Summer</v>
      </c>
      <c r="F6621" s="78">
        <v>0.68889999999999996</v>
      </c>
      <c r="G6621" s="79">
        <f t="shared" si="1045"/>
        <v>1.3106760776186381</v>
      </c>
      <c r="J6621" s="78">
        <v>0</v>
      </c>
      <c r="K6621" s="80">
        <f t="shared" si="1046"/>
        <v>0</v>
      </c>
      <c r="L6621" s="68" t="str">
        <f t="shared" si="1039"/>
        <v>Normal</v>
      </c>
      <c r="N6621" s="67">
        <f t="shared" si="1040"/>
        <v>0</v>
      </c>
      <c r="O6621" s="67">
        <f t="shared" si="1041"/>
        <v>0</v>
      </c>
      <c r="P6621" s="81">
        <f t="shared" si="1042"/>
        <v>1.3106760776186381</v>
      </c>
      <c r="Q6621" s="81">
        <f t="shared" si="1043"/>
        <v>1.3106760776186381</v>
      </c>
      <c r="S6621" s="1">
        <f t="shared" si="1047"/>
        <v>2</v>
      </c>
      <c r="T6621" s="1" t="str">
        <f t="shared" si="1048"/>
        <v>Off-Peak</v>
      </c>
    </row>
    <row r="6622" spans="1:20" x14ac:dyDescent="0.25">
      <c r="A6622" s="85">
        <v>45202.12499998424</v>
      </c>
      <c r="B6622" s="1">
        <v>10</v>
      </c>
      <c r="C6622" s="1">
        <v>3</v>
      </c>
      <c r="D6622" s="1">
        <v>4</v>
      </c>
      <c r="E6622" s="1" t="str">
        <f t="shared" si="1044"/>
        <v>Non-Summer</v>
      </c>
      <c r="F6622" s="78">
        <v>0.64890000000000003</v>
      </c>
      <c r="G6622" s="79">
        <f t="shared" si="1045"/>
        <v>1.2345735328302139</v>
      </c>
      <c r="J6622" s="78">
        <v>0</v>
      </c>
      <c r="K6622" s="80">
        <f t="shared" si="1046"/>
        <v>0</v>
      </c>
      <c r="L6622" s="68" t="str">
        <f t="shared" si="1039"/>
        <v>Normal</v>
      </c>
      <c r="N6622" s="67">
        <f t="shared" si="1040"/>
        <v>0</v>
      </c>
      <c r="O6622" s="67">
        <f t="shared" si="1041"/>
        <v>0</v>
      </c>
      <c r="P6622" s="81">
        <f t="shared" si="1042"/>
        <v>1.2345735328302139</v>
      </c>
      <c r="Q6622" s="81">
        <f t="shared" si="1043"/>
        <v>1.2345735328302139</v>
      </c>
      <c r="S6622" s="1">
        <f t="shared" si="1047"/>
        <v>2</v>
      </c>
      <c r="T6622" s="1" t="str">
        <f t="shared" si="1048"/>
        <v>Off-Peak</v>
      </c>
    </row>
    <row r="6623" spans="1:20" x14ac:dyDescent="0.25">
      <c r="A6623" s="85">
        <v>45202.166666650905</v>
      </c>
      <c r="B6623" s="1">
        <v>10</v>
      </c>
      <c r="C6623" s="1">
        <v>3</v>
      </c>
      <c r="D6623" s="1">
        <v>5</v>
      </c>
      <c r="E6623" s="1" t="str">
        <f t="shared" si="1044"/>
        <v>Non-Summer</v>
      </c>
      <c r="F6623" s="78">
        <v>0.63019999999999998</v>
      </c>
      <c r="G6623" s="79">
        <f t="shared" si="1045"/>
        <v>1.1989955931416254</v>
      </c>
      <c r="J6623" s="78">
        <v>0</v>
      </c>
      <c r="K6623" s="80">
        <f t="shared" si="1046"/>
        <v>0</v>
      </c>
      <c r="L6623" s="68" t="str">
        <f t="shared" si="1039"/>
        <v>Normal</v>
      </c>
      <c r="N6623" s="67">
        <f t="shared" si="1040"/>
        <v>0</v>
      </c>
      <c r="O6623" s="67">
        <f t="shared" si="1041"/>
        <v>0</v>
      </c>
      <c r="P6623" s="81">
        <f t="shared" si="1042"/>
        <v>1.1989955931416254</v>
      </c>
      <c r="Q6623" s="81">
        <f t="shared" si="1043"/>
        <v>1.1989955931416254</v>
      </c>
      <c r="S6623" s="1">
        <f t="shared" si="1047"/>
        <v>2</v>
      </c>
      <c r="T6623" s="1" t="str">
        <f t="shared" si="1048"/>
        <v>Off-Peak</v>
      </c>
    </row>
    <row r="6624" spans="1:20" x14ac:dyDescent="0.25">
      <c r="A6624" s="85">
        <v>45202.208333317569</v>
      </c>
      <c r="B6624" s="1">
        <v>10</v>
      </c>
      <c r="C6624" s="1">
        <v>3</v>
      </c>
      <c r="D6624" s="1">
        <v>6</v>
      </c>
      <c r="E6624" s="1" t="str">
        <f t="shared" si="1044"/>
        <v>Non-Summer</v>
      </c>
      <c r="F6624" s="78">
        <v>0.63790000000000002</v>
      </c>
      <c r="G6624" s="79">
        <f t="shared" si="1045"/>
        <v>1.2136453330133972</v>
      </c>
      <c r="J6624" s="78">
        <v>0</v>
      </c>
      <c r="K6624" s="80">
        <f t="shared" si="1046"/>
        <v>0</v>
      </c>
      <c r="L6624" s="68" t="str">
        <f t="shared" si="1039"/>
        <v>Normal</v>
      </c>
      <c r="N6624" s="67">
        <f t="shared" si="1040"/>
        <v>0</v>
      </c>
      <c r="O6624" s="67">
        <f t="shared" si="1041"/>
        <v>0</v>
      </c>
      <c r="P6624" s="81">
        <f t="shared" si="1042"/>
        <v>1.2136453330133972</v>
      </c>
      <c r="Q6624" s="81">
        <f t="shared" si="1043"/>
        <v>1.2136453330133972</v>
      </c>
      <c r="S6624" s="1">
        <f t="shared" si="1047"/>
        <v>2</v>
      </c>
      <c r="T6624" s="1" t="str">
        <f t="shared" si="1048"/>
        <v>Peak</v>
      </c>
    </row>
    <row r="6625" spans="1:20" x14ac:dyDescent="0.25">
      <c r="A6625" s="85">
        <v>45202.249999984233</v>
      </c>
      <c r="B6625" s="1">
        <v>10</v>
      </c>
      <c r="C6625" s="1">
        <v>3</v>
      </c>
      <c r="D6625" s="1">
        <v>7</v>
      </c>
      <c r="E6625" s="1" t="str">
        <f t="shared" si="1044"/>
        <v>Non-Summer</v>
      </c>
      <c r="F6625" s="78">
        <v>0.67720000000000002</v>
      </c>
      <c r="G6625" s="79">
        <f t="shared" si="1045"/>
        <v>1.288416083268024</v>
      </c>
      <c r="J6625" s="78">
        <v>8.3395999999999998E-2</v>
      </c>
      <c r="K6625" s="80">
        <f t="shared" si="1046"/>
        <v>8.3395999999999998E-2</v>
      </c>
      <c r="L6625" s="68" t="str">
        <f t="shared" si="1039"/>
        <v>Normal</v>
      </c>
      <c r="N6625" s="67">
        <f t="shared" si="1040"/>
        <v>0</v>
      </c>
      <c r="O6625" s="67">
        <f t="shared" si="1041"/>
        <v>8.3395999999999998E-2</v>
      </c>
      <c r="P6625" s="81">
        <f t="shared" si="1042"/>
        <v>1.205020083268024</v>
      </c>
      <c r="Q6625" s="81">
        <f t="shared" si="1043"/>
        <v>1.205020083268024</v>
      </c>
      <c r="S6625" s="1">
        <f t="shared" si="1047"/>
        <v>2</v>
      </c>
      <c r="T6625" s="1" t="str">
        <f t="shared" si="1048"/>
        <v>Peak</v>
      </c>
    </row>
    <row r="6626" spans="1:20" x14ac:dyDescent="0.25">
      <c r="A6626" s="85">
        <v>45202.291666650897</v>
      </c>
      <c r="B6626" s="1">
        <v>10</v>
      </c>
      <c r="C6626" s="1">
        <v>3</v>
      </c>
      <c r="D6626" s="1">
        <v>8</v>
      </c>
      <c r="E6626" s="1" t="str">
        <f t="shared" si="1044"/>
        <v>Non-Summer</v>
      </c>
      <c r="F6626" s="78">
        <v>0.69379999999999997</v>
      </c>
      <c r="G6626" s="79">
        <f t="shared" si="1045"/>
        <v>1.3199986393552201</v>
      </c>
      <c r="J6626" s="78">
        <v>0.663601</v>
      </c>
      <c r="K6626" s="80">
        <f t="shared" si="1046"/>
        <v>0.663601</v>
      </c>
      <c r="L6626" s="68" t="str">
        <f t="shared" si="1039"/>
        <v>Normal</v>
      </c>
      <c r="N6626" s="67">
        <f t="shared" si="1040"/>
        <v>0</v>
      </c>
      <c r="O6626" s="67">
        <f t="shared" si="1041"/>
        <v>0.663601</v>
      </c>
      <c r="P6626" s="81">
        <f t="shared" si="1042"/>
        <v>0.65639763935522011</v>
      </c>
      <c r="Q6626" s="81">
        <f t="shared" si="1043"/>
        <v>0.65639763935522011</v>
      </c>
      <c r="S6626" s="1">
        <f t="shared" si="1047"/>
        <v>2</v>
      </c>
      <c r="T6626" s="1" t="str">
        <f t="shared" si="1048"/>
        <v>Peak</v>
      </c>
    </row>
    <row r="6627" spans="1:20" x14ac:dyDescent="0.25">
      <c r="A6627" s="85">
        <v>45202.333333317561</v>
      </c>
      <c r="B6627" s="1">
        <v>10</v>
      </c>
      <c r="C6627" s="1">
        <v>3</v>
      </c>
      <c r="D6627" s="1">
        <v>9</v>
      </c>
      <c r="E6627" s="1" t="str">
        <f t="shared" si="1044"/>
        <v>Non-Summer</v>
      </c>
      <c r="F6627" s="78">
        <v>0.70069999999999999</v>
      </c>
      <c r="G6627" s="79">
        <f t="shared" si="1045"/>
        <v>1.3331263283312234</v>
      </c>
      <c r="J6627" s="78">
        <v>1.6218140000000001</v>
      </c>
      <c r="K6627" s="80">
        <f t="shared" si="1046"/>
        <v>1.6218140000000001</v>
      </c>
      <c r="L6627" s="68" t="str">
        <f t="shared" si="1039"/>
        <v>Normal</v>
      </c>
      <c r="N6627" s="67">
        <f t="shared" si="1040"/>
        <v>0.28868767166877674</v>
      </c>
      <c r="O6627" s="67">
        <f t="shared" si="1041"/>
        <v>1.3331263283312234</v>
      </c>
      <c r="P6627" s="81">
        <f t="shared" si="1042"/>
        <v>0</v>
      </c>
      <c r="Q6627" s="81">
        <f t="shared" si="1043"/>
        <v>-0.28868767166877674</v>
      </c>
      <c r="S6627" s="1">
        <f t="shared" si="1047"/>
        <v>2</v>
      </c>
      <c r="T6627" s="1" t="str">
        <f t="shared" si="1048"/>
        <v>Peak</v>
      </c>
    </row>
    <row r="6628" spans="1:20" x14ac:dyDescent="0.25">
      <c r="A6628" s="85">
        <v>45202.374999984226</v>
      </c>
      <c r="B6628" s="1">
        <v>10</v>
      </c>
      <c r="C6628" s="1">
        <v>3</v>
      </c>
      <c r="D6628" s="1">
        <v>10</v>
      </c>
      <c r="E6628" s="1" t="str">
        <f t="shared" si="1044"/>
        <v>Non-Summer</v>
      </c>
      <c r="F6628" s="78">
        <v>0.75829999999999997</v>
      </c>
      <c r="G6628" s="79">
        <f t="shared" si="1045"/>
        <v>1.4427139928265542</v>
      </c>
      <c r="J6628" s="78">
        <v>4.2344330000000001</v>
      </c>
      <c r="K6628" s="80">
        <f t="shared" si="1046"/>
        <v>4.2344330000000001</v>
      </c>
      <c r="L6628" s="68" t="str">
        <f t="shared" si="1039"/>
        <v>Normal</v>
      </c>
      <c r="N6628" s="67">
        <f t="shared" si="1040"/>
        <v>2.7917190071734459</v>
      </c>
      <c r="O6628" s="67">
        <f t="shared" si="1041"/>
        <v>1.4427139928265542</v>
      </c>
      <c r="P6628" s="81">
        <f t="shared" si="1042"/>
        <v>0</v>
      </c>
      <c r="Q6628" s="81">
        <f t="shared" si="1043"/>
        <v>-2.7917190071734459</v>
      </c>
      <c r="S6628" s="1">
        <f t="shared" si="1047"/>
        <v>2</v>
      </c>
      <c r="T6628" s="1" t="str">
        <f t="shared" si="1048"/>
        <v>Peak</v>
      </c>
    </row>
    <row r="6629" spans="1:20" x14ac:dyDescent="0.25">
      <c r="A6629" s="85">
        <v>45202.41666665089</v>
      </c>
      <c r="B6629" s="1">
        <v>10</v>
      </c>
      <c r="C6629" s="1">
        <v>3</v>
      </c>
      <c r="D6629" s="1">
        <v>11</v>
      </c>
      <c r="E6629" s="1" t="str">
        <f t="shared" si="1044"/>
        <v>Non-Summer</v>
      </c>
      <c r="F6629" s="78">
        <v>0.86350000000000005</v>
      </c>
      <c r="G6629" s="79">
        <f t="shared" si="1045"/>
        <v>1.6428636856201104</v>
      </c>
      <c r="J6629" s="78">
        <v>2.691751</v>
      </c>
      <c r="K6629" s="80">
        <f t="shared" si="1046"/>
        <v>2.691751</v>
      </c>
      <c r="L6629" s="68" t="str">
        <f t="shared" si="1039"/>
        <v>Normal</v>
      </c>
      <c r="N6629" s="67">
        <f t="shared" si="1040"/>
        <v>1.0488873143798896</v>
      </c>
      <c r="O6629" s="67">
        <f t="shared" si="1041"/>
        <v>1.6428636856201104</v>
      </c>
      <c r="P6629" s="81">
        <f t="shared" si="1042"/>
        <v>0</v>
      </c>
      <c r="Q6629" s="81">
        <f t="shared" si="1043"/>
        <v>-1.0488873143798896</v>
      </c>
      <c r="S6629" s="1">
        <f t="shared" si="1047"/>
        <v>2</v>
      </c>
      <c r="T6629" s="1" t="str">
        <f t="shared" si="1048"/>
        <v>Peak</v>
      </c>
    </row>
    <row r="6630" spans="1:20" x14ac:dyDescent="0.25">
      <c r="A6630" s="85">
        <v>45202.458333317554</v>
      </c>
      <c r="B6630" s="1">
        <v>10</v>
      </c>
      <c r="C6630" s="1">
        <v>3</v>
      </c>
      <c r="D6630" s="1">
        <v>12</v>
      </c>
      <c r="E6630" s="1" t="str">
        <f t="shared" si="1044"/>
        <v>Non-Summer</v>
      </c>
      <c r="F6630" s="78">
        <v>1.0092000000000001</v>
      </c>
      <c r="G6630" s="79">
        <f t="shared" si="1045"/>
        <v>1.9200672050119463</v>
      </c>
      <c r="J6630" s="78">
        <v>1.143281</v>
      </c>
      <c r="K6630" s="80">
        <f t="shared" si="1046"/>
        <v>1.143281</v>
      </c>
      <c r="L6630" s="68" t="str">
        <f t="shared" si="1039"/>
        <v>Normal</v>
      </c>
      <c r="N6630" s="67">
        <f t="shared" si="1040"/>
        <v>0</v>
      </c>
      <c r="O6630" s="67">
        <f t="shared" si="1041"/>
        <v>1.143281</v>
      </c>
      <c r="P6630" s="81">
        <f t="shared" si="1042"/>
        <v>0.77678620501194628</v>
      </c>
      <c r="Q6630" s="81">
        <f t="shared" si="1043"/>
        <v>0.77678620501194628</v>
      </c>
      <c r="S6630" s="1">
        <f t="shared" si="1047"/>
        <v>2</v>
      </c>
      <c r="T6630" s="1" t="str">
        <f t="shared" si="1048"/>
        <v>Peak</v>
      </c>
    </row>
    <row r="6631" spans="1:20" x14ac:dyDescent="0.25">
      <c r="A6631" s="85">
        <v>45202.499999984218</v>
      </c>
      <c r="B6631" s="1">
        <v>10</v>
      </c>
      <c r="C6631" s="1">
        <v>3</v>
      </c>
      <c r="D6631" s="1">
        <v>13</v>
      </c>
      <c r="E6631" s="1" t="str">
        <f t="shared" si="1044"/>
        <v>Non-Summer</v>
      </c>
      <c r="F6631" s="78">
        <v>1.1840999999999999</v>
      </c>
      <c r="G6631" s="79">
        <f t="shared" si="1045"/>
        <v>2.2528255820993315</v>
      </c>
      <c r="J6631" s="78">
        <v>1.6675150000000001</v>
      </c>
      <c r="K6631" s="80">
        <f t="shared" si="1046"/>
        <v>1.6675150000000001</v>
      </c>
      <c r="L6631" s="68" t="str">
        <f t="shared" si="1039"/>
        <v>Normal</v>
      </c>
      <c r="N6631" s="67">
        <f t="shared" si="1040"/>
        <v>0</v>
      </c>
      <c r="O6631" s="67">
        <f t="shared" si="1041"/>
        <v>1.6675150000000001</v>
      </c>
      <c r="P6631" s="81">
        <f t="shared" si="1042"/>
        <v>0.5853105820993314</v>
      </c>
      <c r="Q6631" s="81">
        <f t="shared" si="1043"/>
        <v>0.5853105820993314</v>
      </c>
      <c r="S6631" s="1">
        <f t="shared" si="1047"/>
        <v>2</v>
      </c>
      <c r="T6631" s="1" t="str">
        <f t="shared" si="1048"/>
        <v>Peak</v>
      </c>
    </row>
    <row r="6632" spans="1:20" x14ac:dyDescent="0.25">
      <c r="A6632" s="85">
        <v>45202.541666650883</v>
      </c>
      <c r="B6632" s="1">
        <v>10</v>
      </c>
      <c r="C6632" s="1">
        <v>3</v>
      </c>
      <c r="D6632" s="1">
        <v>14</v>
      </c>
      <c r="E6632" s="1" t="str">
        <f t="shared" si="1044"/>
        <v>Non-Summer</v>
      </c>
      <c r="F6632" s="78">
        <v>1.3516999999999999</v>
      </c>
      <c r="G6632" s="79">
        <f t="shared" si="1045"/>
        <v>2.5716952447628292</v>
      </c>
      <c r="J6632" s="78">
        <v>0.68879999999999997</v>
      </c>
      <c r="K6632" s="80">
        <f t="shared" si="1046"/>
        <v>0.68879999999999997</v>
      </c>
      <c r="L6632" s="68" t="str">
        <f t="shared" si="1039"/>
        <v>Normal</v>
      </c>
      <c r="N6632" s="67">
        <f t="shared" si="1040"/>
        <v>0</v>
      </c>
      <c r="O6632" s="67">
        <f t="shared" si="1041"/>
        <v>0.68879999999999997</v>
      </c>
      <c r="P6632" s="81">
        <f t="shared" si="1042"/>
        <v>1.8828952447628291</v>
      </c>
      <c r="Q6632" s="81">
        <f t="shared" si="1043"/>
        <v>1.8828952447628291</v>
      </c>
      <c r="S6632" s="1">
        <f t="shared" si="1047"/>
        <v>2</v>
      </c>
      <c r="T6632" s="1" t="str">
        <f t="shared" si="1048"/>
        <v>Peak</v>
      </c>
    </row>
    <row r="6633" spans="1:20" x14ac:dyDescent="0.25">
      <c r="A6633" s="85">
        <v>45202.583333317547</v>
      </c>
      <c r="B6633" s="1">
        <v>10</v>
      </c>
      <c r="C6633" s="1">
        <v>3</v>
      </c>
      <c r="D6633" s="1">
        <v>15</v>
      </c>
      <c r="E6633" s="1" t="str">
        <f t="shared" si="1044"/>
        <v>Non-Summer</v>
      </c>
      <c r="F6633" s="78">
        <v>1.5089999999999999</v>
      </c>
      <c r="G6633" s="79">
        <f t="shared" si="1045"/>
        <v>2.8709685021433078</v>
      </c>
      <c r="J6633" s="78">
        <v>0.40910399999999997</v>
      </c>
      <c r="K6633" s="80">
        <f t="shared" si="1046"/>
        <v>0.40910399999999997</v>
      </c>
      <c r="L6633" s="68" t="str">
        <f t="shared" si="1039"/>
        <v>Normal</v>
      </c>
      <c r="N6633" s="67">
        <f t="shared" si="1040"/>
        <v>0</v>
      </c>
      <c r="O6633" s="67">
        <f t="shared" si="1041"/>
        <v>0.40910399999999997</v>
      </c>
      <c r="P6633" s="81">
        <f t="shared" si="1042"/>
        <v>2.4618645021433077</v>
      </c>
      <c r="Q6633" s="81">
        <f t="shared" si="1043"/>
        <v>2.4618645021433077</v>
      </c>
      <c r="S6633" s="1">
        <f t="shared" si="1047"/>
        <v>2</v>
      </c>
      <c r="T6633" s="1" t="str">
        <f t="shared" si="1048"/>
        <v>Peak</v>
      </c>
    </row>
    <row r="6634" spans="1:20" x14ac:dyDescent="0.25">
      <c r="A6634" s="85">
        <v>45202.624999984211</v>
      </c>
      <c r="B6634" s="1">
        <v>10</v>
      </c>
      <c r="C6634" s="1">
        <v>3</v>
      </c>
      <c r="D6634" s="1">
        <v>16</v>
      </c>
      <c r="E6634" s="1" t="str">
        <f t="shared" si="1044"/>
        <v>Non-Summer</v>
      </c>
      <c r="F6634" s="78">
        <v>1.6605000000000001</v>
      </c>
      <c r="G6634" s="79">
        <f t="shared" si="1045"/>
        <v>3.1592068905294655</v>
      </c>
      <c r="J6634" s="78">
        <v>0.38805800000000001</v>
      </c>
      <c r="K6634" s="80">
        <f t="shared" si="1046"/>
        <v>0.38805800000000001</v>
      </c>
      <c r="L6634" s="68" t="str">
        <f t="shared" si="1039"/>
        <v>Normal</v>
      </c>
      <c r="N6634" s="67">
        <f t="shared" si="1040"/>
        <v>0</v>
      </c>
      <c r="O6634" s="67">
        <f t="shared" si="1041"/>
        <v>0.38805800000000001</v>
      </c>
      <c r="P6634" s="81">
        <f t="shared" si="1042"/>
        <v>2.7711488905294654</v>
      </c>
      <c r="Q6634" s="81">
        <f t="shared" si="1043"/>
        <v>2.7711488905294654</v>
      </c>
      <c r="S6634" s="1">
        <f t="shared" si="1047"/>
        <v>2</v>
      </c>
      <c r="T6634" s="1" t="str">
        <f t="shared" si="1048"/>
        <v>Peak</v>
      </c>
    </row>
    <row r="6635" spans="1:20" x14ac:dyDescent="0.25">
      <c r="A6635" s="85">
        <v>45202.666666650875</v>
      </c>
      <c r="B6635" s="1">
        <v>10</v>
      </c>
      <c r="C6635" s="1">
        <v>3</v>
      </c>
      <c r="D6635" s="1">
        <v>17</v>
      </c>
      <c r="E6635" s="1" t="str">
        <f t="shared" si="1044"/>
        <v>Non-Summer</v>
      </c>
      <c r="F6635" s="78">
        <v>1.7607999999999999</v>
      </c>
      <c r="G6635" s="79">
        <f t="shared" si="1045"/>
        <v>3.3500340215864393</v>
      </c>
      <c r="J6635" s="78">
        <v>0.94392200000000004</v>
      </c>
      <c r="K6635" s="80">
        <f t="shared" si="1046"/>
        <v>0.94392200000000004</v>
      </c>
      <c r="L6635" s="68" t="str">
        <f t="shared" si="1039"/>
        <v>Normal</v>
      </c>
      <c r="N6635" s="67">
        <f t="shared" si="1040"/>
        <v>0</v>
      </c>
      <c r="O6635" s="67">
        <f t="shared" si="1041"/>
        <v>0.94392200000000004</v>
      </c>
      <c r="P6635" s="81">
        <f t="shared" si="1042"/>
        <v>2.4061120215864391</v>
      </c>
      <c r="Q6635" s="81">
        <f t="shared" si="1043"/>
        <v>2.4061120215864391</v>
      </c>
      <c r="S6635" s="1">
        <f t="shared" si="1047"/>
        <v>2</v>
      </c>
      <c r="T6635" s="1" t="str">
        <f t="shared" si="1048"/>
        <v>Peak</v>
      </c>
    </row>
    <row r="6636" spans="1:20" x14ac:dyDescent="0.25">
      <c r="A6636" s="85">
        <v>45202.70833331754</v>
      </c>
      <c r="B6636" s="1">
        <v>10</v>
      </c>
      <c r="C6636" s="1">
        <v>3</v>
      </c>
      <c r="D6636" s="1">
        <v>18</v>
      </c>
      <c r="E6636" s="1" t="str">
        <f t="shared" si="1044"/>
        <v>Non-Summer</v>
      </c>
      <c r="F6636" s="78">
        <v>1.7555000000000001</v>
      </c>
      <c r="G6636" s="79">
        <f t="shared" si="1045"/>
        <v>3.339950434401973</v>
      </c>
      <c r="J6636" s="78">
        <v>0</v>
      </c>
      <c r="K6636" s="80">
        <f t="shared" si="1046"/>
        <v>0</v>
      </c>
      <c r="L6636" s="68" t="str">
        <f t="shared" si="1039"/>
        <v>Normal</v>
      </c>
      <c r="N6636" s="67">
        <f t="shared" si="1040"/>
        <v>0</v>
      </c>
      <c r="O6636" s="67">
        <f t="shared" si="1041"/>
        <v>0</v>
      </c>
      <c r="P6636" s="81">
        <f t="shared" si="1042"/>
        <v>3.339950434401973</v>
      </c>
      <c r="Q6636" s="81">
        <f t="shared" si="1043"/>
        <v>3.339950434401973</v>
      </c>
      <c r="S6636" s="1">
        <f t="shared" si="1047"/>
        <v>2</v>
      </c>
      <c r="T6636" s="1" t="str">
        <f t="shared" si="1048"/>
        <v>Peak</v>
      </c>
    </row>
    <row r="6637" spans="1:20" x14ac:dyDescent="0.25">
      <c r="A6637" s="85">
        <v>45202.749999984204</v>
      </c>
      <c r="B6637" s="1">
        <v>10</v>
      </c>
      <c r="C6637" s="1">
        <v>3</v>
      </c>
      <c r="D6637" s="1">
        <v>19</v>
      </c>
      <c r="E6637" s="1" t="str">
        <f t="shared" si="1044"/>
        <v>Non-Summer</v>
      </c>
      <c r="F6637" s="78">
        <v>1.6537999999999999</v>
      </c>
      <c r="G6637" s="79">
        <f t="shared" si="1045"/>
        <v>3.146459714277404</v>
      </c>
      <c r="J6637" s="78">
        <v>0</v>
      </c>
      <c r="K6637" s="80">
        <f t="shared" si="1046"/>
        <v>0</v>
      </c>
      <c r="L6637" s="68" t="str">
        <f t="shared" si="1039"/>
        <v>Normal</v>
      </c>
      <c r="N6637" s="67">
        <f t="shared" si="1040"/>
        <v>0</v>
      </c>
      <c r="O6637" s="67">
        <f t="shared" si="1041"/>
        <v>0</v>
      </c>
      <c r="P6637" s="81">
        <f t="shared" si="1042"/>
        <v>3.146459714277404</v>
      </c>
      <c r="Q6637" s="81">
        <f t="shared" si="1043"/>
        <v>3.146459714277404</v>
      </c>
      <c r="S6637" s="1">
        <f t="shared" si="1047"/>
        <v>2</v>
      </c>
      <c r="T6637" s="1" t="str">
        <f t="shared" si="1048"/>
        <v>Peak</v>
      </c>
    </row>
    <row r="6638" spans="1:20" x14ac:dyDescent="0.25">
      <c r="A6638" s="85">
        <v>45202.791666650868</v>
      </c>
      <c r="B6638" s="1">
        <v>10</v>
      </c>
      <c r="C6638" s="1">
        <v>3</v>
      </c>
      <c r="D6638" s="1">
        <v>20</v>
      </c>
      <c r="E6638" s="1" t="str">
        <f t="shared" si="1044"/>
        <v>Non-Summer</v>
      </c>
      <c r="F6638" s="78">
        <v>1.5874999999999999</v>
      </c>
      <c r="G6638" s="79">
        <f t="shared" si="1045"/>
        <v>3.0203197462905909</v>
      </c>
      <c r="J6638" s="78">
        <v>0</v>
      </c>
      <c r="K6638" s="80">
        <f t="shared" si="1046"/>
        <v>0</v>
      </c>
      <c r="L6638" s="68" t="str">
        <f t="shared" si="1039"/>
        <v>Normal</v>
      </c>
      <c r="N6638" s="67">
        <f t="shared" si="1040"/>
        <v>0</v>
      </c>
      <c r="O6638" s="67">
        <f t="shared" si="1041"/>
        <v>0</v>
      </c>
      <c r="P6638" s="81">
        <f t="shared" si="1042"/>
        <v>3.0203197462905909</v>
      </c>
      <c r="Q6638" s="81">
        <f t="shared" si="1043"/>
        <v>3.0203197462905909</v>
      </c>
      <c r="S6638" s="1">
        <f t="shared" si="1047"/>
        <v>2</v>
      </c>
      <c r="T6638" s="1" t="str">
        <f t="shared" si="1048"/>
        <v>Peak</v>
      </c>
    </row>
    <row r="6639" spans="1:20" x14ac:dyDescent="0.25">
      <c r="A6639" s="85">
        <v>45202.833333317532</v>
      </c>
      <c r="B6639" s="1">
        <v>10</v>
      </c>
      <c r="C6639" s="1">
        <v>3</v>
      </c>
      <c r="D6639" s="1">
        <v>21</v>
      </c>
      <c r="E6639" s="1" t="str">
        <f t="shared" si="1044"/>
        <v>Non-Summer</v>
      </c>
      <c r="F6639" s="78">
        <v>1.4946999999999999</v>
      </c>
      <c r="G6639" s="79">
        <f t="shared" si="1045"/>
        <v>2.8437618423814461</v>
      </c>
      <c r="J6639" s="78">
        <v>0</v>
      </c>
      <c r="K6639" s="80">
        <f t="shared" si="1046"/>
        <v>0</v>
      </c>
      <c r="L6639" s="68" t="str">
        <f t="shared" si="1039"/>
        <v>Normal</v>
      </c>
      <c r="N6639" s="67">
        <f t="shared" si="1040"/>
        <v>0</v>
      </c>
      <c r="O6639" s="67">
        <f t="shared" si="1041"/>
        <v>0</v>
      </c>
      <c r="P6639" s="81">
        <f t="shared" si="1042"/>
        <v>2.8437618423814461</v>
      </c>
      <c r="Q6639" s="81">
        <f t="shared" si="1043"/>
        <v>2.8437618423814461</v>
      </c>
      <c r="S6639" s="1">
        <f t="shared" si="1047"/>
        <v>2</v>
      </c>
      <c r="T6639" s="1" t="str">
        <f t="shared" si="1048"/>
        <v>Peak</v>
      </c>
    </row>
    <row r="6640" spans="1:20" x14ac:dyDescent="0.25">
      <c r="A6640" s="85">
        <v>45202.874999984197</v>
      </c>
      <c r="B6640" s="1">
        <v>10</v>
      </c>
      <c r="C6640" s="1">
        <v>3</v>
      </c>
      <c r="D6640" s="1">
        <v>22</v>
      </c>
      <c r="E6640" s="1" t="str">
        <f t="shared" si="1044"/>
        <v>Non-Summer</v>
      </c>
      <c r="F6640" s="78">
        <v>1.3866000000000001</v>
      </c>
      <c r="G6640" s="79">
        <f t="shared" si="1045"/>
        <v>2.6380947150907299</v>
      </c>
      <c r="J6640" s="78">
        <v>0</v>
      </c>
      <c r="K6640" s="80">
        <f t="shared" si="1046"/>
        <v>0</v>
      </c>
      <c r="L6640" s="68" t="str">
        <f t="shared" si="1039"/>
        <v>Normal</v>
      </c>
      <c r="N6640" s="67">
        <f t="shared" si="1040"/>
        <v>0</v>
      </c>
      <c r="O6640" s="67">
        <f t="shared" si="1041"/>
        <v>0</v>
      </c>
      <c r="P6640" s="81">
        <f t="shared" si="1042"/>
        <v>2.6380947150907299</v>
      </c>
      <c r="Q6640" s="81">
        <f t="shared" si="1043"/>
        <v>2.6380947150907299</v>
      </c>
      <c r="S6640" s="1">
        <f t="shared" si="1047"/>
        <v>2</v>
      </c>
      <c r="T6640" s="1" t="str">
        <f t="shared" si="1048"/>
        <v>Off-Peak</v>
      </c>
    </row>
    <row r="6641" spans="1:20" x14ac:dyDescent="0.25">
      <c r="A6641" s="85">
        <v>45202.916666650861</v>
      </c>
      <c r="B6641" s="1">
        <v>10</v>
      </c>
      <c r="C6641" s="1">
        <v>3</v>
      </c>
      <c r="D6641" s="1">
        <v>23</v>
      </c>
      <c r="E6641" s="1" t="str">
        <f t="shared" si="1044"/>
        <v>Non-Summer</v>
      </c>
      <c r="F6641" s="78">
        <v>1.2299</v>
      </c>
      <c r="G6641" s="79">
        <f t="shared" si="1045"/>
        <v>2.3399629958820771</v>
      </c>
      <c r="J6641" s="78">
        <v>0</v>
      </c>
      <c r="K6641" s="80">
        <f t="shared" si="1046"/>
        <v>0</v>
      </c>
      <c r="L6641" s="68" t="str">
        <f t="shared" si="1039"/>
        <v>Normal</v>
      </c>
      <c r="N6641" s="67">
        <f t="shared" si="1040"/>
        <v>0</v>
      </c>
      <c r="O6641" s="67">
        <f t="shared" si="1041"/>
        <v>0</v>
      </c>
      <c r="P6641" s="81">
        <f t="shared" si="1042"/>
        <v>2.3399629958820771</v>
      </c>
      <c r="Q6641" s="81">
        <f t="shared" si="1043"/>
        <v>2.3399629958820771</v>
      </c>
      <c r="S6641" s="1">
        <f t="shared" si="1047"/>
        <v>2</v>
      </c>
      <c r="T6641" s="1" t="str">
        <f t="shared" si="1048"/>
        <v>Off-Peak</v>
      </c>
    </row>
    <row r="6642" spans="1:20" x14ac:dyDescent="0.25">
      <c r="A6642" s="85">
        <v>45202.958333317525</v>
      </c>
      <c r="B6642" s="1">
        <v>10</v>
      </c>
      <c r="C6642" s="1">
        <v>4</v>
      </c>
      <c r="D6642" s="1">
        <v>0</v>
      </c>
      <c r="E6642" s="1" t="str">
        <f t="shared" si="1044"/>
        <v>Non-Summer</v>
      </c>
      <c r="F6642" s="78">
        <v>1.0603</v>
      </c>
      <c r="G6642" s="79">
        <f t="shared" si="1045"/>
        <v>2.0172882059791579</v>
      </c>
      <c r="J6642" s="78">
        <v>0</v>
      </c>
      <c r="K6642" s="80">
        <f t="shared" si="1046"/>
        <v>0</v>
      </c>
      <c r="L6642" s="68" t="str">
        <f t="shared" si="1039"/>
        <v>Normal</v>
      </c>
      <c r="N6642" s="67">
        <f t="shared" si="1040"/>
        <v>0</v>
      </c>
      <c r="O6642" s="67">
        <f t="shared" si="1041"/>
        <v>0</v>
      </c>
      <c r="P6642" s="81">
        <f t="shared" si="1042"/>
        <v>2.0172882059791579</v>
      </c>
      <c r="Q6642" s="81">
        <f t="shared" si="1043"/>
        <v>2.0172882059791579</v>
      </c>
      <c r="S6642" s="1">
        <f t="shared" si="1047"/>
        <v>2</v>
      </c>
      <c r="T6642" s="1" t="str">
        <f t="shared" si="1048"/>
        <v>Off-Peak</v>
      </c>
    </row>
    <row r="6643" spans="1:20" x14ac:dyDescent="0.25">
      <c r="A6643" s="85">
        <v>45202.999999984189</v>
      </c>
      <c r="B6643" s="1">
        <v>10</v>
      </c>
      <c r="C6643" s="1">
        <v>4</v>
      </c>
      <c r="D6643" s="1">
        <v>1</v>
      </c>
      <c r="E6643" s="1" t="str">
        <f t="shared" si="1044"/>
        <v>Non-Summer</v>
      </c>
      <c r="F6643" s="78">
        <v>0.94989999999999997</v>
      </c>
      <c r="G6643" s="79">
        <f t="shared" si="1045"/>
        <v>1.8072451823631068</v>
      </c>
      <c r="J6643" s="78">
        <v>0</v>
      </c>
      <c r="K6643" s="80">
        <f t="shared" si="1046"/>
        <v>0</v>
      </c>
      <c r="L6643" s="68" t="str">
        <f t="shared" si="1039"/>
        <v>Normal</v>
      </c>
      <c r="N6643" s="67">
        <f t="shared" si="1040"/>
        <v>0</v>
      </c>
      <c r="O6643" s="67">
        <f t="shared" si="1041"/>
        <v>0</v>
      </c>
      <c r="P6643" s="81">
        <f t="shared" si="1042"/>
        <v>1.8072451823631068</v>
      </c>
      <c r="Q6643" s="81">
        <f t="shared" si="1043"/>
        <v>1.8072451823631068</v>
      </c>
      <c r="S6643" s="1">
        <f t="shared" si="1047"/>
        <v>3</v>
      </c>
      <c r="T6643" s="1" t="str">
        <f t="shared" si="1048"/>
        <v>Off-Peak</v>
      </c>
    </row>
    <row r="6644" spans="1:20" x14ac:dyDescent="0.25">
      <c r="A6644" s="85">
        <v>45203.041666650854</v>
      </c>
      <c r="B6644" s="1">
        <v>10</v>
      </c>
      <c r="C6644" s="1">
        <v>4</v>
      </c>
      <c r="D6644" s="1">
        <v>2</v>
      </c>
      <c r="E6644" s="1" t="str">
        <f t="shared" si="1044"/>
        <v>Non-Summer</v>
      </c>
      <c r="F6644" s="78">
        <v>0.85019999999999996</v>
      </c>
      <c r="G6644" s="79">
        <f t="shared" si="1045"/>
        <v>1.6175595894779591</v>
      </c>
      <c r="J6644" s="78">
        <v>0</v>
      </c>
      <c r="K6644" s="80">
        <f t="shared" si="1046"/>
        <v>0</v>
      </c>
      <c r="L6644" s="68" t="str">
        <f t="shared" si="1039"/>
        <v>Normal</v>
      </c>
      <c r="N6644" s="67">
        <f t="shared" si="1040"/>
        <v>0</v>
      </c>
      <c r="O6644" s="67">
        <f t="shared" si="1041"/>
        <v>0</v>
      </c>
      <c r="P6644" s="81">
        <f t="shared" si="1042"/>
        <v>1.6175595894779591</v>
      </c>
      <c r="Q6644" s="81">
        <f t="shared" si="1043"/>
        <v>1.6175595894779591</v>
      </c>
      <c r="S6644" s="1">
        <f t="shared" si="1047"/>
        <v>3</v>
      </c>
      <c r="T6644" s="1" t="str">
        <f t="shared" si="1048"/>
        <v>Off-Peak</v>
      </c>
    </row>
    <row r="6645" spans="1:20" x14ac:dyDescent="0.25">
      <c r="A6645" s="85">
        <v>45203.083333317518</v>
      </c>
      <c r="B6645" s="1">
        <v>10</v>
      </c>
      <c r="C6645" s="1">
        <v>4</v>
      </c>
      <c r="D6645" s="1">
        <v>3</v>
      </c>
      <c r="E6645" s="1" t="str">
        <f t="shared" si="1044"/>
        <v>Non-Summer</v>
      </c>
      <c r="F6645" s="78">
        <v>0.78600000000000003</v>
      </c>
      <c r="G6645" s="79">
        <f t="shared" si="1045"/>
        <v>1.4954150050925383</v>
      </c>
      <c r="J6645" s="78">
        <v>0</v>
      </c>
      <c r="K6645" s="80">
        <f t="shared" si="1046"/>
        <v>0</v>
      </c>
      <c r="L6645" s="68" t="str">
        <f t="shared" si="1039"/>
        <v>Normal</v>
      </c>
      <c r="N6645" s="67">
        <f t="shared" si="1040"/>
        <v>0</v>
      </c>
      <c r="O6645" s="67">
        <f t="shared" si="1041"/>
        <v>0</v>
      </c>
      <c r="P6645" s="81">
        <f t="shared" si="1042"/>
        <v>1.4954150050925383</v>
      </c>
      <c r="Q6645" s="81">
        <f t="shared" si="1043"/>
        <v>1.4954150050925383</v>
      </c>
      <c r="S6645" s="1">
        <f t="shared" si="1047"/>
        <v>3</v>
      </c>
      <c r="T6645" s="1" t="str">
        <f t="shared" si="1048"/>
        <v>Off-Peak</v>
      </c>
    </row>
    <row r="6646" spans="1:20" x14ac:dyDescent="0.25">
      <c r="A6646" s="85">
        <v>45203.124999984182</v>
      </c>
      <c r="B6646" s="1">
        <v>10</v>
      </c>
      <c r="C6646" s="1">
        <v>4</v>
      </c>
      <c r="D6646" s="1">
        <v>4</v>
      </c>
      <c r="E6646" s="1" t="str">
        <f t="shared" si="1044"/>
        <v>Non-Summer</v>
      </c>
      <c r="F6646" s="78">
        <v>0.74319999999999997</v>
      </c>
      <c r="G6646" s="79">
        <f t="shared" si="1045"/>
        <v>1.4139852821689241</v>
      </c>
      <c r="J6646" s="78">
        <v>0</v>
      </c>
      <c r="K6646" s="80">
        <f t="shared" si="1046"/>
        <v>0</v>
      </c>
      <c r="L6646" s="68" t="str">
        <f t="shared" si="1039"/>
        <v>Normal</v>
      </c>
      <c r="N6646" s="67">
        <f t="shared" si="1040"/>
        <v>0</v>
      </c>
      <c r="O6646" s="67">
        <f t="shared" si="1041"/>
        <v>0</v>
      </c>
      <c r="P6646" s="81">
        <f t="shared" si="1042"/>
        <v>1.4139852821689241</v>
      </c>
      <c r="Q6646" s="81">
        <f t="shared" si="1043"/>
        <v>1.4139852821689241</v>
      </c>
      <c r="S6646" s="1">
        <f t="shared" si="1047"/>
        <v>3</v>
      </c>
      <c r="T6646" s="1" t="str">
        <f t="shared" si="1048"/>
        <v>Off-Peak</v>
      </c>
    </row>
    <row r="6647" spans="1:20" x14ac:dyDescent="0.25">
      <c r="A6647" s="85">
        <v>45203.166666650846</v>
      </c>
      <c r="B6647" s="1">
        <v>10</v>
      </c>
      <c r="C6647" s="1">
        <v>4</v>
      </c>
      <c r="D6647" s="1">
        <v>5</v>
      </c>
      <c r="E6647" s="1" t="str">
        <f t="shared" si="1044"/>
        <v>Non-Summer</v>
      </c>
      <c r="F6647" s="78">
        <v>0.72219999999999995</v>
      </c>
      <c r="G6647" s="79">
        <f t="shared" si="1045"/>
        <v>1.3740314461550014</v>
      </c>
      <c r="J6647" s="78">
        <v>0</v>
      </c>
      <c r="K6647" s="80">
        <f t="shared" si="1046"/>
        <v>0</v>
      </c>
      <c r="L6647" s="68" t="str">
        <f t="shared" si="1039"/>
        <v>Normal</v>
      </c>
      <c r="N6647" s="67">
        <f t="shared" si="1040"/>
        <v>0</v>
      </c>
      <c r="O6647" s="67">
        <f t="shared" si="1041"/>
        <v>0</v>
      </c>
      <c r="P6647" s="81">
        <f t="shared" si="1042"/>
        <v>1.3740314461550014</v>
      </c>
      <c r="Q6647" s="81">
        <f t="shared" si="1043"/>
        <v>1.3740314461550014</v>
      </c>
      <c r="S6647" s="1">
        <f t="shared" si="1047"/>
        <v>3</v>
      </c>
      <c r="T6647" s="1" t="str">
        <f t="shared" si="1048"/>
        <v>Off-Peak</v>
      </c>
    </row>
    <row r="6648" spans="1:20" x14ac:dyDescent="0.25">
      <c r="A6648" s="85">
        <v>45203.208333317511</v>
      </c>
      <c r="B6648" s="1">
        <v>10</v>
      </c>
      <c r="C6648" s="1">
        <v>4</v>
      </c>
      <c r="D6648" s="1">
        <v>6</v>
      </c>
      <c r="E6648" s="1" t="str">
        <f t="shared" si="1044"/>
        <v>Non-Summer</v>
      </c>
      <c r="F6648" s="78">
        <v>0.72960000000000003</v>
      </c>
      <c r="G6648" s="79">
        <f t="shared" si="1045"/>
        <v>1.38811041694086</v>
      </c>
      <c r="J6648" s="78">
        <v>0</v>
      </c>
      <c r="K6648" s="80">
        <f t="shared" si="1046"/>
        <v>0</v>
      </c>
      <c r="L6648" s="68" t="str">
        <f t="shared" si="1039"/>
        <v>Normal</v>
      </c>
      <c r="N6648" s="67">
        <f t="shared" si="1040"/>
        <v>0</v>
      </c>
      <c r="O6648" s="67">
        <f t="shared" si="1041"/>
        <v>0</v>
      </c>
      <c r="P6648" s="81">
        <f t="shared" si="1042"/>
        <v>1.38811041694086</v>
      </c>
      <c r="Q6648" s="81">
        <f t="shared" si="1043"/>
        <v>1.38811041694086</v>
      </c>
      <c r="S6648" s="1">
        <f t="shared" si="1047"/>
        <v>3</v>
      </c>
      <c r="T6648" s="1" t="str">
        <f t="shared" si="1048"/>
        <v>Peak</v>
      </c>
    </row>
    <row r="6649" spans="1:20" x14ac:dyDescent="0.25">
      <c r="A6649" s="85">
        <v>45203.249999984175</v>
      </c>
      <c r="B6649" s="1">
        <v>10</v>
      </c>
      <c r="C6649" s="1">
        <v>4</v>
      </c>
      <c r="D6649" s="1">
        <v>7</v>
      </c>
      <c r="E6649" s="1" t="str">
        <f t="shared" si="1044"/>
        <v>Non-Summer</v>
      </c>
      <c r="F6649" s="78">
        <v>0.77170000000000005</v>
      </c>
      <c r="G6649" s="79">
        <f t="shared" si="1045"/>
        <v>1.4682083453306767</v>
      </c>
      <c r="J6649" s="78">
        <v>7.0104E-2</v>
      </c>
      <c r="K6649" s="80">
        <f t="shared" si="1046"/>
        <v>7.0104E-2</v>
      </c>
      <c r="L6649" s="68" t="str">
        <f t="shared" si="1039"/>
        <v>Normal</v>
      </c>
      <c r="N6649" s="67">
        <f t="shared" si="1040"/>
        <v>0</v>
      </c>
      <c r="O6649" s="67">
        <f t="shared" si="1041"/>
        <v>7.0104E-2</v>
      </c>
      <c r="P6649" s="81">
        <f t="shared" si="1042"/>
        <v>1.3981043453306767</v>
      </c>
      <c r="Q6649" s="81">
        <f t="shared" si="1043"/>
        <v>1.3981043453306767</v>
      </c>
      <c r="S6649" s="1">
        <f t="shared" si="1047"/>
        <v>3</v>
      </c>
      <c r="T6649" s="1" t="str">
        <f t="shared" si="1048"/>
        <v>Peak</v>
      </c>
    </row>
    <row r="6650" spans="1:20" x14ac:dyDescent="0.25">
      <c r="A6650" s="85">
        <v>45203.291666650839</v>
      </c>
      <c r="B6650" s="1">
        <v>10</v>
      </c>
      <c r="C6650" s="1">
        <v>4</v>
      </c>
      <c r="D6650" s="1">
        <v>8</v>
      </c>
      <c r="E6650" s="1" t="str">
        <f t="shared" si="1044"/>
        <v>Non-Summer</v>
      </c>
      <c r="F6650" s="78">
        <v>0.79730000000000001</v>
      </c>
      <c r="G6650" s="79">
        <f t="shared" si="1045"/>
        <v>1.5169139739952682</v>
      </c>
      <c r="J6650" s="78">
        <v>0.180174</v>
      </c>
      <c r="K6650" s="80">
        <f t="shared" si="1046"/>
        <v>0.180174</v>
      </c>
      <c r="L6650" s="68" t="str">
        <f t="shared" si="1039"/>
        <v>Normal</v>
      </c>
      <c r="N6650" s="67">
        <f t="shared" si="1040"/>
        <v>0</v>
      </c>
      <c r="O6650" s="67">
        <f t="shared" si="1041"/>
        <v>0.180174</v>
      </c>
      <c r="P6650" s="81">
        <f t="shared" si="1042"/>
        <v>1.3367399739952681</v>
      </c>
      <c r="Q6650" s="81">
        <f t="shared" si="1043"/>
        <v>1.3367399739952681</v>
      </c>
      <c r="S6650" s="1">
        <f t="shared" si="1047"/>
        <v>3</v>
      </c>
      <c r="T6650" s="1" t="str">
        <f t="shared" si="1048"/>
        <v>Peak</v>
      </c>
    </row>
    <row r="6651" spans="1:20" x14ac:dyDescent="0.25">
      <c r="A6651" s="85">
        <v>45203.333333317503</v>
      </c>
      <c r="B6651" s="1">
        <v>10</v>
      </c>
      <c r="C6651" s="1">
        <v>4</v>
      </c>
      <c r="D6651" s="1">
        <v>9</v>
      </c>
      <c r="E6651" s="1" t="str">
        <f t="shared" si="1044"/>
        <v>Non-Summer</v>
      </c>
      <c r="F6651" s="78">
        <v>0.79569999999999996</v>
      </c>
      <c r="G6651" s="79">
        <f t="shared" si="1045"/>
        <v>1.5138698722037309</v>
      </c>
      <c r="J6651" s="78">
        <v>0.31688099999999997</v>
      </c>
      <c r="K6651" s="80">
        <f t="shared" si="1046"/>
        <v>0.31688099999999997</v>
      </c>
      <c r="L6651" s="68" t="str">
        <f t="shared" si="1039"/>
        <v>Normal</v>
      </c>
      <c r="N6651" s="67">
        <f t="shared" si="1040"/>
        <v>0</v>
      </c>
      <c r="O6651" s="67">
        <f t="shared" si="1041"/>
        <v>0.31688099999999997</v>
      </c>
      <c r="P6651" s="81">
        <f t="shared" si="1042"/>
        <v>1.196988872203731</v>
      </c>
      <c r="Q6651" s="81">
        <f t="shared" si="1043"/>
        <v>1.196988872203731</v>
      </c>
      <c r="S6651" s="1">
        <f t="shared" si="1047"/>
        <v>3</v>
      </c>
      <c r="T6651" s="1" t="str">
        <f t="shared" si="1048"/>
        <v>Peak</v>
      </c>
    </row>
    <row r="6652" spans="1:20" x14ac:dyDescent="0.25">
      <c r="A6652" s="85">
        <v>45203.374999984168</v>
      </c>
      <c r="B6652" s="1">
        <v>10</v>
      </c>
      <c r="C6652" s="1">
        <v>4</v>
      </c>
      <c r="D6652" s="1">
        <v>10</v>
      </c>
      <c r="E6652" s="1" t="str">
        <f t="shared" si="1044"/>
        <v>Non-Summer</v>
      </c>
      <c r="F6652" s="78">
        <v>0.8216</v>
      </c>
      <c r="G6652" s="79">
        <f t="shared" si="1045"/>
        <v>1.5631462699542358</v>
      </c>
      <c r="J6652" s="78">
        <v>0.82615300000000003</v>
      </c>
      <c r="K6652" s="80">
        <f t="shared" si="1046"/>
        <v>0.82615300000000003</v>
      </c>
      <c r="L6652" s="68" t="str">
        <f t="shared" si="1039"/>
        <v>Normal</v>
      </c>
      <c r="N6652" s="67">
        <f t="shared" si="1040"/>
        <v>0</v>
      </c>
      <c r="O6652" s="67">
        <f t="shared" si="1041"/>
        <v>0.82615300000000003</v>
      </c>
      <c r="P6652" s="81">
        <f t="shared" si="1042"/>
        <v>0.73699326995423575</v>
      </c>
      <c r="Q6652" s="81">
        <f t="shared" si="1043"/>
        <v>0.73699326995423575</v>
      </c>
      <c r="S6652" s="1">
        <f t="shared" si="1047"/>
        <v>3</v>
      </c>
      <c r="T6652" s="1" t="str">
        <f t="shared" si="1048"/>
        <v>Peak</v>
      </c>
    </row>
    <row r="6653" spans="1:20" x14ac:dyDescent="0.25">
      <c r="A6653" s="85">
        <v>45203.416666650832</v>
      </c>
      <c r="B6653" s="1">
        <v>10</v>
      </c>
      <c r="C6653" s="1">
        <v>4</v>
      </c>
      <c r="D6653" s="1">
        <v>11</v>
      </c>
      <c r="E6653" s="1" t="str">
        <f t="shared" si="1044"/>
        <v>Non-Summer</v>
      </c>
      <c r="F6653" s="78">
        <v>0.89339999999999997</v>
      </c>
      <c r="G6653" s="79">
        <f t="shared" si="1045"/>
        <v>1.6997503378494574</v>
      </c>
      <c r="J6653" s="78">
        <v>1.2224889999999999</v>
      </c>
      <c r="K6653" s="80">
        <f t="shared" si="1046"/>
        <v>1.2224889999999999</v>
      </c>
      <c r="L6653" s="68" t="str">
        <f t="shared" si="1039"/>
        <v>Normal</v>
      </c>
      <c r="N6653" s="67">
        <f t="shared" si="1040"/>
        <v>0</v>
      </c>
      <c r="O6653" s="67">
        <f t="shared" si="1041"/>
        <v>1.2224889999999999</v>
      </c>
      <c r="P6653" s="81">
        <f t="shared" si="1042"/>
        <v>0.47726133784945746</v>
      </c>
      <c r="Q6653" s="81">
        <f t="shared" si="1043"/>
        <v>0.47726133784945746</v>
      </c>
      <c r="S6653" s="1">
        <f t="shared" si="1047"/>
        <v>3</v>
      </c>
      <c r="T6653" s="1" t="str">
        <f t="shared" si="1048"/>
        <v>Peak</v>
      </c>
    </row>
    <row r="6654" spans="1:20" x14ac:dyDescent="0.25">
      <c r="A6654" s="85">
        <v>45203.458333317496</v>
      </c>
      <c r="B6654" s="1">
        <v>10</v>
      </c>
      <c r="C6654" s="1">
        <v>4</v>
      </c>
      <c r="D6654" s="1">
        <v>12</v>
      </c>
      <c r="E6654" s="1" t="str">
        <f t="shared" si="1044"/>
        <v>Non-Summer</v>
      </c>
      <c r="F6654" s="78">
        <v>1.0255000000000001</v>
      </c>
      <c r="G6654" s="79">
        <f t="shared" si="1045"/>
        <v>1.951078992013229</v>
      </c>
      <c r="J6654" s="78">
        <v>1.3820540000000001</v>
      </c>
      <c r="K6654" s="80">
        <f t="shared" si="1046"/>
        <v>1.3820540000000001</v>
      </c>
      <c r="L6654" s="68" t="str">
        <f t="shared" si="1039"/>
        <v>Normal</v>
      </c>
      <c r="N6654" s="67">
        <f t="shared" si="1040"/>
        <v>0</v>
      </c>
      <c r="O6654" s="67">
        <f t="shared" si="1041"/>
        <v>1.3820540000000001</v>
      </c>
      <c r="P6654" s="81">
        <f t="shared" si="1042"/>
        <v>0.56902499201322887</v>
      </c>
      <c r="Q6654" s="81">
        <f t="shared" si="1043"/>
        <v>0.56902499201322887</v>
      </c>
      <c r="S6654" s="1">
        <f t="shared" si="1047"/>
        <v>3</v>
      </c>
      <c r="T6654" s="1" t="str">
        <f t="shared" si="1048"/>
        <v>Peak</v>
      </c>
    </row>
    <row r="6655" spans="1:20" x14ac:dyDescent="0.25">
      <c r="A6655" s="85">
        <v>45203.49999998416</v>
      </c>
      <c r="B6655" s="1">
        <v>10</v>
      </c>
      <c r="C6655" s="1">
        <v>4</v>
      </c>
      <c r="D6655" s="1">
        <v>13</v>
      </c>
      <c r="E6655" s="1" t="str">
        <f t="shared" si="1044"/>
        <v>Non-Summer</v>
      </c>
      <c r="F6655" s="78">
        <v>1.1802999999999999</v>
      </c>
      <c r="G6655" s="79">
        <f t="shared" si="1045"/>
        <v>2.2455958403444307</v>
      </c>
      <c r="J6655" s="78">
        <v>1.5992339999999998</v>
      </c>
      <c r="K6655" s="80">
        <f t="shared" si="1046"/>
        <v>1.5992339999999998</v>
      </c>
      <c r="L6655" s="68" t="str">
        <f t="shared" si="1039"/>
        <v>Normal</v>
      </c>
      <c r="N6655" s="67">
        <f t="shared" si="1040"/>
        <v>0</v>
      </c>
      <c r="O6655" s="67">
        <f t="shared" si="1041"/>
        <v>1.5992339999999998</v>
      </c>
      <c r="P6655" s="81">
        <f t="shared" si="1042"/>
        <v>0.64636184034443089</v>
      </c>
      <c r="Q6655" s="81">
        <f t="shared" si="1043"/>
        <v>0.64636184034443089</v>
      </c>
      <c r="S6655" s="1">
        <f t="shared" si="1047"/>
        <v>3</v>
      </c>
      <c r="T6655" s="1" t="str">
        <f t="shared" si="1048"/>
        <v>Peak</v>
      </c>
    </row>
    <row r="6656" spans="1:20" x14ac:dyDescent="0.25">
      <c r="A6656" s="85">
        <v>45203.541666650824</v>
      </c>
      <c r="B6656" s="1">
        <v>10</v>
      </c>
      <c r="C6656" s="1">
        <v>4</v>
      </c>
      <c r="D6656" s="1">
        <v>14</v>
      </c>
      <c r="E6656" s="1" t="str">
        <f t="shared" si="1044"/>
        <v>Non-Summer</v>
      </c>
      <c r="F6656" s="78">
        <v>1.2390000000000001</v>
      </c>
      <c r="G6656" s="79">
        <f t="shared" si="1045"/>
        <v>2.3572763248214441</v>
      </c>
      <c r="J6656" s="78">
        <v>1.0443450000000001</v>
      </c>
      <c r="K6656" s="80">
        <f t="shared" si="1046"/>
        <v>1.0443450000000001</v>
      </c>
      <c r="L6656" s="68" t="str">
        <f t="shared" si="1039"/>
        <v>Normal</v>
      </c>
      <c r="N6656" s="67">
        <f t="shared" si="1040"/>
        <v>0</v>
      </c>
      <c r="O6656" s="67">
        <f t="shared" si="1041"/>
        <v>1.0443450000000001</v>
      </c>
      <c r="P6656" s="81">
        <f t="shared" si="1042"/>
        <v>1.312931324821444</v>
      </c>
      <c r="Q6656" s="81">
        <f t="shared" si="1043"/>
        <v>1.312931324821444</v>
      </c>
      <c r="S6656" s="1">
        <f t="shared" si="1047"/>
        <v>3</v>
      </c>
      <c r="T6656" s="1" t="str">
        <f t="shared" si="1048"/>
        <v>Peak</v>
      </c>
    </row>
    <row r="6657" spans="1:20" x14ac:dyDescent="0.25">
      <c r="A6657" s="85">
        <v>45203.583333317489</v>
      </c>
      <c r="B6657" s="1">
        <v>10</v>
      </c>
      <c r="C6657" s="1">
        <v>4</v>
      </c>
      <c r="D6657" s="1">
        <v>15</v>
      </c>
      <c r="E6657" s="1" t="str">
        <f t="shared" si="1044"/>
        <v>Non-Summer</v>
      </c>
      <c r="F6657" s="78">
        <v>1.2582</v>
      </c>
      <c r="G6657" s="79">
        <f t="shared" si="1045"/>
        <v>2.3938055463198875</v>
      </c>
      <c r="J6657" s="78">
        <v>0.88897900000000007</v>
      </c>
      <c r="K6657" s="80">
        <f t="shared" si="1046"/>
        <v>0.88897900000000007</v>
      </c>
      <c r="L6657" s="68" t="str">
        <f t="shared" si="1039"/>
        <v>Normal</v>
      </c>
      <c r="N6657" s="67">
        <f t="shared" si="1040"/>
        <v>0</v>
      </c>
      <c r="O6657" s="67">
        <f t="shared" si="1041"/>
        <v>0.88897900000000007</v>
      </c>
      <c r="P6657" s="81">
        <f t="shared" si="1042"/>
        <v>1.5048265463198875</v>
      </c>
      <c r="Q6657" s="81">
        <f t="shared" si="1043"/>
        <v>1.5048265463198875</v>
      </c>
      <c r="S6657" s="1">
        <f t="shared" si="1047"/>
        <v>3</v>
      </c>
      <c r="T6657" s="1" t="str">
        <f t="shared" si="1048"/>
        <v>Peak</v>
      </c>
    </row>
    <row r="6658" spans="1:20" x14ac:dyDescent="0.25">
      <c r="A6658" s="85">
        <v>45203.624999984153</v>
      </c>
      <c r="B6658" s="1">
        <v>10</v>
      </c>
      <c r="C6658" s="1">
        <v>4</v>
      </c>
      <c r="D6658" s="1">
        <v>16</v>
      </c>
      <c r="E6658" s="1" t="str">
        <f t="shared" si="1044"/>
        <v>Non-Summer</v>
      </c>
      <c r="F6658" s="78">
        <v>1.2688999999999999</v>
      </c>
      <c r="G6658" s="79">
        <f t="shared" si="1045"/>
        <v>2.4141629770507906</v>
      </c>
      <c r="J6658" s="78">
        <v>0.99239700000000008</v>
      </c>
      <c r="K6658" s="80">
        <f t="shared" si="1046"/>
        <v>0.99239700000000008</v>
      </c>
      <c r="L6658" s="68" t="str">
        <f t="shared" si="1039"/>
        <v>Normal</v>
      </c>
      <c r="N6658" s="67">
        <f t="shared" si="1040"/>
        <v>0</v>
      </c>
      <c r="O6658" s="67">
        <f t="shared" si="1041"/>
        <v>0.99239700000000008</v>
      </c>
      <c r="P6658" s="81">
        <f t="shared" si="1042"/>
        <v>1.4217659770507907</v>
      </c>
      <c r="Q6658" s="81">
        <f t="shared" si="1043"/>
        <v>1.4217659770507907</v>
      </c>
      <c r="S6658" s="1">
        <f t="shared" si="1047"/>
        <v>3</v>
      </c>
      <c r="T6658" s="1" t="str">
        <f t="shared" si="1048"/>
        <v>Peak</v>
      </c>
    </row>
    <row r="6659" spans="1:20" x14ac:dyDescent="0.25">
      <c r="A6659" s="85">
        <v>45203.666666650817</v>
      </c>
      <c r="B6659" s="1">
        <v>10</v>
      </c>
      <c r="C6659" s="1">
        <v>4</v>
      </c>
      <c r="D6659" s="1">
        <v>17</v>
      </c>
      <c r="E6659" s="1" t="str">
        <f t="shared" si="1044"/>
        <v>Non-Summer</v>
      </c>
      <c r="F6659" s="78">
        <v>1.3028</v>
      </c>
      <c r="G6659" s="79">
        <f t="shared" si="1045"/>
        <v>2.4786598837589806</v>
      </c>
      <c r="J6659" s="78">
        <v>3.0681999999999997E-2</v>
      </c>
      <c r="K6659" s="80">
        <f t="shared" si="1046"/>
        <v>3.0681999999999997E-2</v>
      </c>
      <c r="L6659" s="68" t="str">
        <f t="shared" si="1039"/>
        <v>Normal</v>
      </c>
      <c r="N6659" s="67">
        <f t="shared" si="1040"/>
        <v>0</v>
      </c>
      <c r="O6659" s="67">
        <f t="shared" si="1041"/>
        <v>3.0681999999999997E-2</v>
      </c>
      <c r="P6659" s="81">
        <f t="shared" si="1042"/>
        <v>2.4479778837589805</v>
      </c>
      <c r="Q6659" s="81">
        <f t="shared" si="1043"/>
        <v>2.4479778837589805</v>
      </c>
      <c r="S6659" s="1">
        <f t="shared" si="1047"/>
        <v>3</v>
      </c>
      <c r="T6659" s="1" t="str">
        <f t="shared" si="1048"/>
        <v>Peak</v>
      </c>
    </row>
    <row r="6660" spans="1:20" x14ac:dyDescent="0.25">
      <c r="A6660" s="85">
        <v>45203.708333317481</v>
      </c>
      <c r="B6660" s="1">
        <v>10</v>
      </c>
      <c r="C6660" s="1">
        <v>4</v>
      </c>
      <c r="D6660" s="1">
        <v>18</v>
      </c>
      <c r="E6660" s="1" t="str">
        <f t="shared" si="1044"/>
        <v>Non-Summer</v>
      </c>
      <c r="F6660" s="78">
        <v>1.3412999999999999</v>
      </c>
      <c r="G6660" s="79">
        <f t="shared" si="1045"/>
        <v>2.551908583117839</v>
      </c>
      <c r="J6660" s="78">
        <v>0</v>
      </c>
      <c r="K6660" s="80">
        <f t="shared" si="1046"/>
        <v>0</v>
      </c>
      <c r="L6660" s="68" t="str">
        <f t="shared" si="1039"/>
        <v>Normal</v>
      </c>
      <c r="N6660" s="67">
        <f t="shared" si="1040"/>
        <v>0</v>
      </c>
      <c r="O6660" s="67">
        <f t="shared" si="1041"/>
        <v>0</v>
      </c>
      <c r="P6660" s="81">
        <f t="shared" si="1042"/>
        <v>2.551908583117839</v>
      </c>
      <c r="Q6660" s="81">
        <f t="shared" si="1043"/>
        <v>2.551908583117839</v>
      </c>
      <c r="S6660" s="1">
        <f t="shared" si="1047"/>
        <v>3</v>
      </c>
      <c r="T6660" s="1" t="str">
        <f t="shared" si="1048"/>
        <v>Peak</v>
      </c>
    </row>
    <row r="6661" spans="1:20" x14ac:dyDescent="0.25">
      <c r="A6661" s="85">
        <v>45203.749999984146</v>
      </c>
      <c r="B6661" s="1">
        <v>10</v>
      </c>
      <c r="C6661" s="1">
        <v>4</v>
      </c>
      <c r="D6661" s="1">
        <v>19</v>
      </c>
      <c r="E6661" s="1" t="str">
        <f t="shared" si="1044"/>
        <v>Non-Summer</v>
      </c>
      <c r="F6661" s="78">
        <v>1.377</v>
      </c>
      <c r="G6661" s="79">
        <f t="shared" si="1045"/>
        <v>2.6198301043415078</v>
      </c>
      <c r="J6661" s="78">
        <v>0</v>
      </c>
      <c r="K6661" s="80">
        <f t="shared" si="1046"/>
        <v>0</v>
      </c>
      <c r="L6661" s="68" t="str">
        <f t="shared" si="1039"/>
        <v>Normal</v>
      </c>
      <c r="N6661" s="67">
        <f t="shared" si="1040"/>
        <v>0</v>
      </c>
      <c r="O6661" s="67">
        <f t="shared" si="1041"/>
        <v>0</v>
      </c>
      <c r="P6661" s="81">
        <f t="shared" si="1042"/>
        <v>2.6198301043415078</v>
      </c>
      <c r="Q6661" s="81">
        <f t="shared" si="1043"/>
        <v>2.6198301043415078</v>
      </c>
      <c r="S6661" s="1">
        <f t="shared" si="1047"/>
        <v>3</v>
      </c>
      <c r="T6661" s="1" t="str">
        <f t="shared" si="1048"/>
        <v>Peak</v>
      </c>
    </row>
    <row r="6662" spans="1:20" x14ac:dyDescent="0.25">
      <c r="A6662" s="85">
        <v>45203.79166665081</v>
      </c>
      <c r="B6662" s="1">
        <v>10</v>
      </c>
      <c r="C6662" s="1">
        <v>4</v>
      </c>
      <c r="D6662" s="1">
        <v>20</v>
      </c>
      <c r="E6662" s="1" t="str">
        <f t="shared" si="1044"/>
        <v>Non-Summer</v>
      </c>
      <c r="F6662" s="78">
        <v>1.3989</v>
      </c>
      <c r="G6662" s="79">
        <f t="shared" si="1045"/>
        <v>2.6614962476131701</v>
      </c>
      <c r="J6662" s="78">
        <v>0</v>
      </c>
      <c r="K6662" s="80">
        <f t="shared" si="1046"/>
        <v>0</v>
      </c>
      <c r="L6662" s="68" t="str">
        <f t="shared" si="1039"/>
        <v>Normal</v>
      </c>
      <c r="N6662" s="67">
        <f t="shared" si="1040"/>
        <v>0</v>
      </c>
      <c r="O6662" s="67">
        <f t="shared" si="1041"/>
        <v>0</v>
      </c>
      <c r="P6662" s="81">
        <f t="shared" si="1042"/>
        <v>2.6614962476131701</v>
      </c>
      <c r="Q6662" s="81">
        <f t="shared" si="1043"/>
        <v>2.6614962476131701</v>
      </c>
      <c r="S6662" s="1">
        <f t="shared" si="1047"/>
        <v>3</v>
      </c>
      <c r="T6662" s="1" t="str">
        <f t="shared" si="1048"/>
        <v>Peak</v>
      </c>
    </row>
    <row r="6663" spans="1:20" x14ac:dyDescent="0.25">
      <c r="A6663" s="85">
        <v>45203.833333317474</v>
      </c>
      <c r="B6663" s="1">
        <v>10</v>
      </c>
      <c r="C6663" s="1">
        <v>4</v>
      </c>
      <c r="D6663" s="1">
        <v>21</v>
      </c>
      <c r="E6663" s="1" t="str">
        <f t="shared" si="1044"/>
        <v>Non-Summer</v>
      </c>
      <c r="F6663" s="78">
        <v>1.3602000000000001</v>
      </c>
      <c r="G6663" s="79">
        <f t="shared" si="1045"/>
        <v>2.5878670355303699</v>
      </c>
      <c r="J6663" s="78">
        <v>0</v>
      </c>
      <c r="K6663" s="80">
        <f t="shared" si="1046"/>
        <v>0</v>
      </c>
      <c r="L6663" s="68" t="str">
        <f t="shared" si="1039"/>
        <v>Normal</v>
      </c>
      <c r="N6663" s="67">
        <f t="shared" si="1040"/>
        <v>0</v>
      </c>
      <c r="O6663" s="67">
        <f t="shared" si="1041"/>
        <v>0</v>
      </c>
      <c r="P6663" s="81">
        <f t="shared" si="1042"/>
        <v>2.5878670355303699</v>
      </c>
      <c r="Q6663" s="81">
        <f t="shared" si="1043"/>
        <v>2.5878670355303699</v>
      </c>
      <c r="S6663" s="1">
        <f t="shared" si="1047"/>
        <v>3</v>
      </c>
      <c r="T6663" s="1" t="str">
        <f t="shared" si="1048"/>
        <v>Peak</v>
      </c>
    </row>
    <row r="6664" spans="1:20" x14ac:dyDescent="0.25">
      <c r="A6664" s="85">
        <v>45203.874999984138</v>
      </c>
      <c r="B6664" s="1">
        <v>10</v>
      </c>
      <c r="C6664" s="1">
        <v>4</v>
      </c>
      <c r="D6664" s="1">
        <v>22</v>
      </c>
      <c r="E6664" s="1" t="str">
        <f t="shared" si="1044"/>
        <v>Non-Summer</v>
      </c>
      <c r="F6664" s="78">
        <v>1.2875000000000001</v>
      </c>
      <c r="G6664" s="79">
        <f t="shared" si="1045"/>
        <v>2.4495506603774087</v>
      </c>
      <c r="J6664" s="78">
        <v>0</v>
      </c>
      <c r="K6664" s="80">
        <f t="shared" si="1046"/>
        <v>0</v>
      </c>
      <c r="L6664" s="68" t="str">
        <f t="shared" si="1039"/>
        <v>Normal</v>
      </c>
      <c r="N6664" s="67">
        <f t="shared" si="1040"/>
        <v>0</v>
      </c>
      <c r="O6664" s="67">
        <f t="shared" si="1041"/>
        <v>0</v>
      </c>
      <c r="P6664" s="81">
        <f t="shared" si="1042"/>
        <v>2.4495506603774087</v>
      </c>
      <c r="Q6664" s="81">
        <f t="shared" si="1043"/>
        <v>2.4495506603774087</v>
      </c>
      <c r="S6664" s="1">
        <f t="shared" si="1047"/>
        <v>3</v>
      </c>
      <c r="T6664" s="1" t="str">
        <f t="shared" si="1048"/>
        <v>Off-Peak</v>
      </c>
    </row>
    <row r="6665" spans="1:20" x14ac:dyDescent="0.25">
      <c r="A6665" s="85">
        <v>45203.916666650803</v>
      </c>
      <c r="B6665" s="1">
        <v>10</v>
      </c>
      <c r="C6665" s="1">
        <v>4</v>
      </c>
      <c r="D6665" s="1">
        <v>23</v>
      </c>
      <c r="E6665" s="1" t="str">
        <f t="shared" si="1044"/>
        <v>Non-Summer</v>
      </c>
      <c r="F6665" s="78">
        <v>1.1588000000000001</v>
      </c>
      <c r="G6665" s="79">
        <f t="shared" si="1045"/>
        <v>2.2046907225206529</v>
      </c>
      <c r="J6665" s="78">
        <v>0</v>
      </c>
      <c r="K6665" s="80">
        <f t="shared" si="1046"/>
        <v>0</v>
      </c>
      <c r="L6665" s="68" t="str">
        <f t="shared" si="1039"/>
        <v>Normal</v>
      </c>
      <c r="N6665" s="67">
        <f t="shared" si="1040"/>
        <v>0</v>
      </c>
      <c r="O6665" s="67">
        <f t="shared" si="1041"/>
        <v>0</v>
      </c>
      <c r="P6665" s="81">
        <f t="shared" si="1042"/>
        <v>2.2046907225206529</v>
      </c>
      <c r="Q6665" s="81">
        <f t="shared" si="1043"/>
        <v>2.2046907225206529</v>
      </c>
      <c r="S6665" s="1">
        <f t="shared" si="1047"/>
        <v>3</v>
      </c>
      <c r="T6665" s="1" t="str">
        <f t="shared" si="1048"/>
        <v>Off-Peak</v>
      </c>
    </row>
    <row r="6666" spans="1:20" x14ac:dyDescent="0.25">
      <c r="A6666" s="85">
        <v>45203.958333317467</v>
      </c>
      <c r="B6666" s="1">
        <v>10</v>
      </c>
      <c r="C6666" s="1">
        <v>5</v>
      </c>
      <c r="D6666" s="1">
        <v>0</v>
      </c>
      <c r="E6666" s="1" t="str">
        <f t="shared" si="1044"/>
        <v>Non-Summer</v>
      </c>
      <c r="F6666" s="78">
        <v>1.0048999999999999</v>
      </c>
      <c r="G6666" s="79">
        <f t="shared" si="1045"/>
        <v>1.9118861814471901</v>
      </c>
      <c r="J6666" s="78">
        <v>0</v>
      </c>
      <c r="K6666" s="80">
        <f t="shared" si="1046"/>
        <v>0</v>
      </c>
      <c r="L6666" s="68" t="str">
        <f t="shared" si="1039"/>
        <v>Normal</v>
      </c>
      <c r="N6666" s="67">
        <f t="shared" si="1040"/>
        <v>0</v>
      </c>
      <c r="O6666" s="67">
        <f t="shared" si="1041"/>
        <v>0</v>
      </c>
      <c r="P6666" s="81">
        <f t="shared" si="1042"/>
        <v>1.9118861814471901</v>
      </c>
      <c r="Q6666" s="81">
        <f t="shared" si="1043"/>
        <v>1.9118861814471901</v>
      </c>
      <c r="S6666" s="1">
        <f t="shared" si="1047"/>
        <v>3</v>
      </c>
      <c r="T6666" s="1" t="str">
        <f t="shared" si="1048"/>
        <v>Off-Peak</v>
      </c>
    </row>
    <row r="6667" spans="1:20" x14ac:dyDescent="0.25">
      <c r="A6667" s="85">
        <v>45203.999999984131</v>
      </c>
      <c r="B6667" s="1">
        <v>10</v>
      </c>
      <c r="C6667" s="1">
        <v>5</v>
      </c>
      <c r="D6667" s="1">
        <v>1</v>
      </c>
      <c r="E6667" s="1" t="str">
        <f t="shared" si="1044"/>
        <v>Non-Summer</v>
      </c>
      <c r="F6667" s="78">
        <v>0.88139999999999996</v>
      </c>
      <c r="G6667" s="79">
        <f t="shared" si="1045"/>
        <v>1.6769195744129302</v>
      </c>
      <c r="J6667" s="78">
        <v>0</v>
      </c>
      <c r="K6667" s="80">
        <f t="shared" si="1046"/>
        <v>0</v>
      </c>
      <c r="L6667" s="68" t="str">
        <f t="shared" si="1039"/>
        <v>Normal</v>
      </c>
      <c r="N6667" s="67">
        <f t="shared" si="1040"/>
        <v>0</v>
      </c>
      <c r="O6667" s="67">
        <f t="shared" si="1041"/>
        <v>0</v>
      </c>
      <c r="P6667" s="81">
        <f t="shared" si="1042"/>
        <v>1.6769195744129302</v>
      </c>
      <c r="Q6667" s="81">
        <f t="shared" si="1043"/>
        <v>1.6769195744129302</v>
      </c>
      <c r="S6667" s="1">
        <f t="shared" si="1047"/>
        <v>4</v>
      </c>
      <c r="T6667" s="1" t="str">
        <f t="shared" si="1048"/>
        <v>Off-Peak</v>
      </c>
    </row>
    <row r="6668" spans="1:20" x14ac:dyDescent="0.25">
      <c r="A6668" s="85">
        <v>45204.041666650795</v>
      </c>
      <c r="B6668" s="1">
        <v>10</v>
      </c>
      <c r="C6668" s="1">
        <v>5</v>
      </c>
      <c r="D6668" s="1">
        <v>2</v>
      </c>
      <c r="E6668" s="1" t="str">
        <f t="shared" si="1044"/>
        <v>Non-Summer</v>
      </c>
      <c r="F6668" s="78">
        <v>0.78710000000000002</v>
      </c>
      <c r="G6668" s="79">
        <f t="shared" si="1045"/>
        <v>1.49750782507422</v>
      </c>
      <c r="J6668" s="78">
        <v>0</v>
      </c>
      <c r="K6668" s="80">
        <f t="shared" si="1046"/>
        <v>0</v>
      </c>
      <c r="L6668" s="68" t="str">
        <f t="shared" si="1039"/>
        <v>Normal</v>
      </c>
      <c r="N6668" s="67">
        <f t="shared" si="1040"/>
        <v>0</v>
      </c>
      <c r="O6668" s="67">
        <f t="shared" si="1041"/>
        <v>0</v>
      </c>
      <c r="P6668" s="81">
        <f t="shared" si="1042"/>
        <v>1.49750782507422</v>
      </c>
      <c r="Q6668" s="81">
        <f t="shared" si="1043"/>
        <v>1.49750782507422</v>
      </c>
      <c r="S6668" s="1">
        <f t="shared" si="1047"/>
        <v>4</v>
      </c>
      <c r="T6668" s="1" t="str">
        <f t="shared" si="1048"/>
        <v>Off-Peak</v>
      </c>
    </row>
    <row r="6669" spans="1:20" x14ac:dyDescent="0.25">
      <c r="A6669" s="85">
        <v>45204.08333331746</v>
      </c>
      <c r="B6669" s="1">
        <v>10</v>
      </c>
      <c r="C6669" s="1">
        <v>5</v>
      </c>
      <c r="D6669" s="1">
        <v>3</v>
      </c>
      <c r="E6669" s="1" t="str">
        <f t="shared" si="1044"/>
        <v>Non-Summer</v>
      </c>
      <c r="F6669" s="78">
        <v>0.72770000000000001</v>
      </c>
      <c r="G6669" s="79">
        <f t="shared" si="1045"/>
        <v>1.3844955460634099</v>
      </c>
      <c r="J6669" s="78">
        <v>0</v>
      </c>
      <c r="K6669" s="80">
        <f t="shared" si="1046"/>
        <v>0</v>
      </c>
      <c r="L6669" s="68" t="str">
        <f t="shared" si="1039"/>
        <v>Normal</v>
      </c>
      <c r="N6669" s="67">
        <f t="shared" si="1040"/>
        <v>0</v>
      </c>
      <c r="O6669" s="67">
        <f t="shared" si="1041"/>
        <v>0</v>
      </c>
      <c r="P6669" s="81">
        <f t="shared" si="1042"/>
        <v>1.3844955460634099</v>
      </c>
      <c r="Q6669" s="81">
        <f t="shared" si="1043"/>
        <v>1.3844955460634099</v>
      </c>
      <c r="S6669" s="1">
        <f t="shared" si="1047"/>
        <v>4</v>
      </c>
      <c r="T6669" s="1" t="str">
        <f t="shared" si="1048"/>
        <v>Off-Peak</v>
      </c>
    </row>
    <row r="6670" spans="1:20" x14ac:dyDescent="0.25">
      <c r="A6670" s="85">
        <v>45204.124999984124</v>
      </c>
      <c r="B6670" s="1">
        <v>10</v>
      </c>
      <c r="C6670" s="1">
        <v>5</v>
      </c>
      <c r="D6670" s="1">
        <v>4</v>
      </c>
      <c r="E6670" s="1" t="str">
        <f t="shared" si="1044"/>
        <v>Non-Summer</v>
      </c>
      <c r="F6670" s="78">
        <v>0.68899999999999995</v>
      </c>
      <c r="G6670" s="79">
        <f t="shared" si="1045"/>
        <v>1.310866333980609</v>
      </c>
      <c r="J6670" s="78">
        <v>0</v>
      </c>
      <c r="K6670" s="80">
        <f t="shared" si="1046"/>
        <v>0</v>
      </c>
      <c r="L6670" s="68" t="str">
        <f t="shared" si="1039"/>
        <v>Normal</v>
      </c>
      <c r="N6670" s="67">
        <f t="shared" si="1040"/>
        <v>0</v>
      </c>
      <c r="O6670" s="67">
        <f t="shared" si="1041"/>
        <v>0</v>
      </c>
      <c r="P6670" s="81">
        <f t="shared" si="1042"/>
        <v>1.310866333980609</v>
      </c>
      <c r="Q6670" s="81">
        <f t="shared" si="1043"/>
        <v>1.310866333980609</v>
      </c>
      <c r="S6670" s="1">
        <f t="shared" si="1047"/>
        <v>4</v>
      </c>
      <c r="T6670" s="1" t="str">
        <f t="shared" si="1048"/>
        <v>Off-Peak</v>
      </c>
    </row>
    <row r="6671" spans="1:20" x14ac:dyDescent="0.25">
      <c r="A6671" s="85">
        <v>45204.166666650788</v>
      </c>
      <c r="B6671" s="1">
        <v>10</v>
      </c>
      <c r="C6671" s="1">
        <v>5</v>
      </c>
      <c r="D6671" s="1">
        <v>5</v>
      </c>
      <c r="E6671" s="1" t="str">
        <f t="shared" si="1044"/>
        <v>Non-Summer</v>
      </c>
      <c r="F6671" s="78">
        <v>0.6714</v>
      </c>
      <c r="G6671" s="79">
        <f t="shared" si="1045"/>
        <v>1.2773812142737024</v>
      </c>
      <c r="J6671" s="78">
        <v>0</v>
      </c>
      <c r="K6671" s="80">
        <f t="shared" si="1046"/>
        <v>0</v>
      </c>
      <c r="L6671" s="68" t="str">
        <f t="shared" si="1039"/>
        <v>Normal</v>
      </c>
      <c r="N6671" s="67">
        <f t="shared" si="1040"/>
        <v>0</v>
      </c>
      <c r="O6671" s="67">
        <f t="shared" si="1041"/>
        <v>0</v>
      </c>
      <c r="P6671" s="81">
        <f t="shared" si="1042"/>
        <v>1.2773812142737024</v>
      </c>
      <c r="Q6671" s="81">
        <f t="shared" si="1043"/>
        <v>1.2773812142737024</v>
      </c>
      <c r="S6671" s="1">
        <f t="shared" si="1047"/>
        <v>4</v>
      </c>
      <c r="T6671" s="1" t="str">
        <f t="shared" si="1048"/>
        <v>Off-Peak</v>
      </c>
    </row>
    <row r="6672" spans="1:20" x14ac:dyDescent="0.25">
      <c r="A6672" s="85">
        <v>45204.208333317452</v>
      </c>
      <c r="B6672" s="1">
        <v>10</v>
      </c>
      <c r="C6672" s="1">
        <v>5</v>
      </c>
      <c r="D6672" s="1">
        <v>6</v>
      </c>
      <c r="E6672" s="1" t="str">
        <f t="shared" si="1044"/>
        <v>Non-Summer</v>
      </c>
      <c r="F6672" s="78">
        <v>0.67789999999999995</v>
      </c>
      <c r="G6672" s="79">
        <f t="shared" si="1045"/>
        <v>1.2897478778018214</v>
      </c>
      <c r="J6672" s="78">
        <v>0</v>
      </c>
      <c r="K6672" s="80">
        <f t="shared" si="1046"/>
        <v>0</v>
      </c>
      <c r="L6672" s="68" t="str">
        <f t="shared" si="1039"/>
        <v>Normal</v>
      </c>
      <c r="N6672" s="67">
        <f t="shared" si="1040"/>
        <v>0</v>
      </c>
      <c r="O6672" s="67">
        <f t="shared" si="1041"/>
        <v>0</v>
      </c>
      <c r="P6672" s="81">
        <f t="shared" si="1042"/>
        <v>1.2897478778018214</v>
      </c>
      <c r="Q6672" s="81">
        <f t="shared" si="1043"/>
        <v>1.2897478778018214</v>
      </c>
      <c r="S6672" s="1">
        <f t="shared" si="1047"/>
        <v>4</v>
      </c>
      <c r="T6672" s="1" t="str">
        <f t="shared" si="1048"/>
        <v>Peak</v>
      </c>
    </row>
    <row r="6673" spans="1:20" x14ac:dyDescent="0.25">
      <c r="A6673" s="85">
        <v>45204.249999984117</v>
      </c>
      <c r="B6673" s="1">
        <v>10</v>
      </c>
      <c r="C6673" s="1">
        <v>5</v>
      </c>
      <c r="D6673" s="1">
        <v>7</v>
      </c>
      <c r="E6673" s="1" t="str">
        <f t="shared" si="1044"/>
        <v>Non-Summer</v>
      </c>
      <c r="F6673" s="78">
        <v>0.72040000000000004</v>
      </c>
      <c r="G6673" s="79">
        <f t="shared" si="1045"/>
        <v>1.3706068316395223</v>
      </c>
      <c r="J6673" s="78">
        <v>0</v>
      </c>
      <c r="K6673" s="80">
        <f t="shared" si="1046"/>
        <v>0</v>
      </c>
      <c r="L6673" s="68" t="str">
        <f t="shared" si="1039"/>
        <v>Normal</v>
      </c>
      <c r="N6673" s="67">
        <f t="shared" si="1040"/>
        <v>0</v>
      </c>
      <c r="O6673" s="67">
        <f t="shared" si="1041"/>
        <v>0</v>
      </c>
      <c r="P6673" s="81">
        <f t="shared" si="1042"/>
        <v>1.3706068316395223</v>
      </c>
      <c r="Q6673" s="81">
        <f t="shared" si="1043"/>
        <v>1.3706068316395223</v>
      </c>
      <c r="S6673" s="1">
        <f t="shared" si="1047"/>
        <v>4</v>
      </c>
      <c r="T6673" s="1" t="str">
        <f t="shared" si="1048"/>
        <v>Peak</v>
      </c>
    </row>
    <row r="6674" spans="1:20" x14ac:dyDescent="0.25">
      <c r="A6674" s="85">
        <v>45204.291666650781</v>
      </c>
      <c r="B6674" s="1">
        <v>10</v>
      </c>
      <c r="C6674" s="1">
        <v>5</v>
      </c>
      <c r="D6674" s="1">
        <v>8</v>
      </c>
      <c r="E6674" s="1" t="str">
        <f t="shared" si="1044"/>
        <v>Non-Summer</v>
      </c>
      <c r="F6674" s="78">
        <v>0.75460000000000005</v>
      </c>
      <c r="G6674" s="79">
        <f t="shared" si="1045"/>
        <v>1.4356745074336252</v>
      </c>
      <c r="J6674" s="78">
        <v>0.26298899999999997</v>
      </c>
      <c r="K6674" s="80">
        <f t="shared" si="1046"/>
        <v>0.26298899999999997</v>
      </c>
      <c r="L6674" s="68" t="str">
        <f t="shared" si="1039"/>
        <v>Normal</v>
      </c>
      <c r="N6674" s="67">
        <f t="shared" si="1040"/>
        <v>0</v>
      </c>
      <c r="O6674" s="67">
        <f t="shared" si="1041"/>
        <v>0.26298899999999997</v>
      </c>
      <c r="P6674" s="81">
        <f t="shared" si="1042"/>
        <v>1.1726855074336253</v>
      </c>
      <c r="Q6674" s="81">
        <f t="shared" si="1043"/>
        <v>1.1726855074336253</v>
      </c>
      <c r="S6674" s="1">
        <f t="shared" si="1047"/>
        <v>4</v>
      </c>
      <c r="T6674" s="1" t="str">
        <f t="shared" si="1048"/>
        <v>Peak</v>
      </c>
    </row>
    <row r="6675" spans="1:20" x14ac:dyDescent="0.25">
      <c r="A6675" s="85">
        <v>45204.333333317445</v>
      </c>
      <c r="B6675" s="1">
        <v>10</v>
      </c>
      <c r="C6675" s="1">
        <v>5</v>
      </c>
      <c r="D6675" s="1">
        <v>9</v>
      </c>
      <c r="E6675" s="1" t="str">
        <f t="shared" si="1044"/>
        <v>Non-Summer</v>
      </c>
      <c r="F6675" s="78">
        <v>0.73409999999999997</v>
      </c>
      <c r="G6675" s="79">
        <f t="shared" si="1045"/>
        <v>1.3966719532295575</v>
      </c>
      <c r="J6675" s="78">
        <v>1.359313</v>
      </c>
      <c r="K6675" s="80">
        <f t="shared" si="1046"/>
        <v>1.359313</v>
      </c>
      <c r="L6675" s="68" t="str">
        <f t="shared" ref="L6675:L6738" si="1049">IF(AND(D6675&gt;=$C$2,D6675&lt;=$C$3,E6675="Summer"),"MaxDis","Normal")</f>
        <v>Normal</v>
      </c>
      <c r="N6675" s="67">
        <f t="shared" ref="N6675:N6738" si="1050">IF(K6675-G6675&lt;0,0,K6675-G6675)</f>
        <v>0</v>
      </c>
      <c r="O6675" s="67">
        <f t="shared" ref="O6675:O6738" si="1051">K6675-N6675</f>
        <v>1.359313</v>
      </c>
      <c r="P6675" s="81">
        <f t="shared" ref="P6675:P6738" si="1052">MAX(0,G6675-O6675)</f>
        <v>3.7358953229557512E-2</v>
      </c>
      <c r="Q6675" s="81">
        <f t="shared" ref="Q6675:Q6738" si="1053">G6675-K6675</f>
        <v>3.7358953229557512E-2</v>
      </c>
      <c r="S6675" s="1">
        <f t="shared" si="1047"/>
        <v>4</v>
      </c>
      <c r="T6675" s="1" t="str">
        <f t="shared" si="1048"/>
        <v>Peak</v>
      </c>
    </row>
    <row r="6676" spans="1:20" x14ac:dyDescent="0.25">
      <c r="A6676" s="85">
        <v>45204.374999984109</v>
      </c>
      <c r="B6676" s="1">
        <v>10</v>
      </c>
      <c r="C6676" s="1">
        <v>5</v>
      </c>
      <c r="D6676" s="1">
        <v>10</v>
      </c>
      <c r="E6676" s="1" t="str">
        <f t="shared" ref="E6676:E6739" si="1054">IF(AND(B6676&gt;=$C$5,B6676&lt;=$C$6),"Summer","Non-Summer")</f>
        <v>Non-Summer</v>
      </c>
      <c r="F6676" s="78">
        <v>0.73019999999999996</v>
      </c>
      <c r="G6676" s="79">
        <f t="shared" ref="G6676:G6739" si="1055">F6676*$G$13</f>
        <v>1.3892519551126861</v>
      </c>
      <c r="J6676" s="78">
        <v>0.39987499999999998</v>
      </c>
      <c r="K6676" s="80">
        <f t="shared" ref="K6676:K6739" si="1056">J6676*$K$13</f>
        <v>0.39987499999999998</v>
      </c>
      <c r="L6676" s="68" t="str">
        <f t="shared" si="1049"/>
        <v>Normal</v>
      </c>
      <c r="N6676" s="67">
        <f t="shared" si="1050"/>
        <v>0</v>
      </c>
      <c r="O6676" s="67">
        <f t="shared" si="1051"/>
        <v>0.39987499999999998</v>
      </c>
      <c r="P6676" s="81">
        <f t="shared" si="1052"/>
        <v>0.98937695511268609</v>
      </c>
      <c r="Q6676" s="81">
        <f t="shared" si="1053"/>
        <v>0.98937695511268609</v>
      </c>
      <c r="S6676" s="1">
        <f t="shared" ref="S6676:S6739" si="1057">WEEKDAY(A6676,2)</f>
        <v>4</v>
      </c>
      <c r="T6676" s="1" t="str">
        <f t="shared" ref="T6676:T6739" si="1058">IF(S6676&gt;5,"Off-Peak",IF(AND(D6676&gt;=$C$7,D6676&lt;$C$8),"Peak","Off-Peak"))</f>
        <v>Peak</v>
      </c>
    </row>
    <row r="6677" spans="1:20" x14ac:dyDescent="0.25">
      <c r="A6677" s="85">
        <v>45204.416666650774</v>
      </c>
      <c r="B6677" s="1">
        <v>10</v>
      </c>
      <c r="C6677" s="1">
        <v>5</v>
      </c>
      <c r="D6677" s="1">
        <v>11</v>
      </c>
      <c r="E6677" s="1" t="str">
        <f t="shared" si="1054"/>
        <v>Non-Summer</v>
      </c>
      <c r="F6677" s="78">
        <v>0.73270000000000002</v>
      </c>
      <c r="G6677" s="79">
        <f t="shared" si="1055"/>
        <v>1.3940083641619627</v>
      </c>
      <c r="J6677" s="78">
        <v>1.550522</v>
      </c>
      <c r="K6677" s="80">
        <f t="shared" si="1056"/>
        <v>1.550522</v>
      </c>
      <c r="L6677" s="68" t="str">
        <f t="shared" si="1049"/>
        <v>Normal</v>
      </c>
      <c r="N6677" s="67">
        <f t="shared" si="1050"/>
        <v>0.15651363583803724</v>
      </c>
      <c r="O6677" s="67">
        <f t="shared" si="1051"/>
        <v>1.3940083641619627</v>
      </c>
      <c r="P6677" s="81">
        <f t="shared" si="1052"/>
        <v>0</v>
      </c>
      <c r="Q6677" s="81">
        <f t="shared" si="1053"/>
        <v>-0.15651363583803724</v>
      </c>
      <c r="S6677" s="1">
        <f t="shared" si="1057"/>
        <v>4</v>
      </c>
      <c r="T6677" s="1" t="str">
        <f t="shared" si="1058"/>
        <v>Peak</v>
      </c>
    </row>
    <row r="6678" spans="1:20" x14ac:dyDescent="0.25">
      <c r="A6678" s="85">
        <v>45204.458333317438</v>
      </c>
      <c r="B6678" s="1">
        <v>10</v>
      </c>
      <c r="C6678" s="1">
        <v>5</v>
      </c>
      <c r="D6678" s="1">
        <v>12</v>
      </c>
      <c r="E6678" s="1" t="str">
        <f t="shared" si="1054"/>
        <v>Non-Summer</v>
      </c>
      <c r="F6678" s="78">
        <v>0.74680000000000002</v>
      </c>
      <c r="G6678" s="79">
        <f t="shared" si="1055"/>
        <v>1.4208345111998824</v>
      </c>
      <c r="J6678" s="78">
        <v>1.598271</v>
      </c>
      <c r="K6678" s="80">
        <f t="shared" si="1056"/>
        <v>1.598271</v>
      </c>
      <c r="L6678" s="68" t="str">
        <f t="shared" si="1049"/>
        <v>Normal</v>
      </c>
      <c r="N6678" s="67">
        <f t="shared" si="1050"/>
        <v>0.17743648880011764</v>
      </c>
      <c r="O6678" s="67">
        <f t="shared" si="1051"/>
        <v>1.4208345111998824</v>
      </c>
      <c r="P6678" s="81">
        <f t="shared" si="1052"/>
        <v>0</v>
      </c>
      <c r="Q6678" s="81">
        <f t="shared" si="1053"/>
        <v>-0.17743648880011764</v>
      </c>
      <c r="S6678" s="1">
        <f t="shared" si="1057"/>
        <v>4</v>
      </c>
      <c r="T6678" s="1" t="str">
        <f t="shared" si="1058"/>
        <v>Peak</v>
      </c>
    </row>
    <row r="6679" spans="1:20" x14ac:dyDescent="0.25">
      <c r="A6679" s="85">
        <v>45204.499999984102</v>
      </c>
      <c r="B6679" s="1">
        <v>10</v>
      </c>
      <c r="C6679" s="1">
        <v>5</v>
      </c>
      <c r="D6679" s="1">
        <v>13</v>
      </c>
      <c r="E6679" s="1" t="str">
        <f t="shared" si="1054"/>
        <v>Non-Summer</v>
      </c>
      <c r="F6679" s="78">
        <v>0.76119999999999999</v>
      </c>
      <c r="G6679" s="79">
        <f t="shared" si="1055"/>
        <v>1.4482314273237151</v>
      </c>
      <c r="J6679" s="78">
        <v>1.078983</v>
      </c>
      <c r="K6679" s="80">
        <f t="shared" si="1056"/>
        <v>1.078983</v>
      </c>
      <c r="L6679" s="68" t="str">
        <f t="shared" si="1049"/>
        <v>Normal</v>
      </c>
      <c r="N6679" s="67">
        <f t="shared" si="1050"/>
        <v>0</v>
      </c>
      <c r="O6679" s="67">
        <f t="shared" si="1051"/>
        <v>1.078983</v>
      </c>
      <c r="P6679" s="81">
        <f t="shared" si="1052"/>
        <v>0.3692484273237151</v>
      </c>
      <c r="Q6679" s="81">
        <f t="shared" si="1053"/>
        <v>0.3692484273237151</v>
      </c>
      <c r="S6679" s="1">
        <f t="shared" si="1057"/>
        <v>4</v>
      </c>
      <c r="T6679" s="1" t="str">
        <f t="shared" si="1058"/>
        <v>Peak</v>
      </c>
    </row>
    <row r="6680" spans="1:20" x14ac:dyDescent="0.25">
      <c r="A6680" s="85">
        <v>45204.541666650766</v>
      </c>
      <c r="B6680" s="1">
        <v>10</v>
      </c>
      <c r="C6680" s="1">
        <v>5</v>
      </c>
      <c r="D6680" s="1">
        <v>14</v>
      </c>
      <c r="E6680" s="1" t="str">
        <f t="shared" si="1054"/>
        <v>Non-Summer</v>
      </c>
      <c r="F6680" s="78">
        <v>0.77380000000000004</v>
      </c>
      <c r="G6680" s="79">
        <f t="shared" si="1055"/>
        <v>1.4722037289320689</v>
      </c>
      <c r="J6680" s="78">
        <v>2.8060830000000001</v>
      </c>
      <c r="K6680" s="80">
        <f t="shared" si="1056"/>
        <v>2.8060830000000001</v>
      </c>
      <c r="L6680" s="68" t="str">
        <f t="shared" si="1049"/>
        <v>Normal</v>
      </c>
      <c r="N6680" s="67">
        <f t="shared" si="1050"/>
        <v>1.3338792710679312</v>
      </c>
      <c r="O6680" s="67">
        <f t="shared" si="1051"/>
        <v>1.4722037289320689</v>
      </c>
      <c r="P6680" s="81">
        <f t="shared" si="1052"/>
        <v>0</v>
      </c>
      <c r="Q6680" s="81">
        <f t="shared" si="1053"/>
        <v>-1.3338792710679312</v>
      </c>
      <c r="S6680" s="1">
        <f t="shared" si="1057"/>
        <v>4</v>
      </c>
      <c r="T6680" s="1" t="str">
        <f t="shared" si="1058"/>
        <v>Peak</v>
      </c>
    </row>
    <row r="6681" spans="1:20" x14ac:dyDescent="0.25">
      <c r="A6681" s="85">
        <v>45204.583333317431</v>
      </c>
      <c r="B6681" s="1">
        <v>10</v>
      </c>
      <c r="C6681" s="1">
        <v>5</v>
      </c>
      <c r="D6681" s="1">
        <v>15</v>
      </c>
      <c r="E6681" s="1" t="str">
        <f t="shared" si="1054"/>
        <v>Non-Summer</v>
      </c>
      <c r="F6681" s="78">
        <v>0.79879999999999995</v>
      </c>
      <c r="G6681" s="79">
        <f t="shared" si="1055"/>
        <v>1.5197678194248339</v>
      </c>
      <c r="J6681" s="78">
        <v>1.7977750000000001</v>
      </c>
      <c r="K6681" s="80">
        <f t="shared" si="1056"/>
        <v>1.7977750000000001</v>
      </c>
      <c r="L6681" s="68" t="str">
        <f t="shared" si="1049"/>
        <v>Normal</v>
      </c>
      <c r="N6681" s="67">
        <f t="shared" si="1050"/>
        <v>0.27800718057516627</v>
      </c>
      <c r="O6681" s="67">
        <f t="shared" si="1051"/>
        <v>1.5197678194248339</v>
      </c>
      <c r="P6681" s="81">
        <f t="shared" si="1052"/>
        <v>0</v>
      </c>
      <c r="Q6681" s="81">
        <f t="shared" si="1053"/>
        <v>-0.27800718057516627</v>
      </c>
      <c r="S6681" s="1">
        <f t="shared" si="1057"/>
        <v>4</v>
      </c>
      <c r="T6681" s="1" t="str">
        <f t="shared" si="1058"/>
        <v>Peak</v>
      </c>
    </row>
    <row r="6682" spans="1:20" x14ac:dyDescent="0.25">
      <c r="A6682" s="85">
        <v>45204.624999984095</v>
      </c>
      <c r="B6682" s="1">
        <v>10</v>
      </c>
      <c r="C6682" s="1">
        <v>5</v>
      </c>
      <c r="D6682" s="1">
        <v>16</v>
      </c>
      <c r="E6682" s="1" t="str">
        <f t="shared" si="1054"/>
        <v>Non-Summer</v>
      </c>
      <c r="F6682" s="78">
        <v>0.88560000000000005</v>
      </c>
      <c r="G6682" s="79">
        <f t="shared" si="1055"/>
        <v>1.684910341615715</v>
      </c>
      <c r="J6682" s="78">
        <v>0.38657600000000003</v>
      </c>
      <c r="K6682" s="80">
        <f t="shared" si="1056"/>
        <v>0.38657600000000003</v>
      </c>
      <c r="L6682" s="68" t="str">
        <f t="shared" si="1049"/>
        <v>Normal</v>
      </c>
      <c r="N6682" s="67">
        <f t="shared" si="1050"/>
        <v>0</v>
      </c>
      <c r="O6682" s="67">
        <f t="shared" si="1051"/>
        <v>0.38657600000000003</v>
      </c>
      <c r="P6682" s="81">
        <f t="shared" si="1052"/>
        <v>1.2983343416157149</v>
      </c>
      <c r="Q6682" s="81">
        <f t="shared" si="1053"/>
        <v>1.2983343416157149</v>
      </c>
      <c r="S6682" s="1">
        <f t="shared" si="1057"/>
        <v>4</v>
      </c>
      <c r="T6682" s="1" t="str">
        <f t="shared" si="1058"/>
        <v>Peak</v>
      </c>
    </row>
    <row r="6683" spans="1:20" x14ac:dyDescent="0.25">
      <c r="A6683" s="85">
        <v>45204.666666650759</v>
      </c>
      <c r="B6683" s="1">
        <v>10</v>
      </c>
      <c r="C6683" s="1">
        <v>5</v>
      </c>
      <c r="D6683" s="1">
        <v>17</v>
      </c>
      <c r="E6683" s="1" t="str">
        <f t="shared" si="1054"/>
        <v>Non-Summer</v>
      </c>
      <c r="F6683" s="78">
        <v>0.997</v>
      </c>
      <c r="G6683" s="79">
        <f t="shared" si="1055"/>
        <v>1.8968559288514766</v>
      </c>
      <c r="J6683" s="78">
        <v>0.66601199999999994</v>
      </c>
      <c r="K6683" s="80">
        <f t="shared" si="1056"/>
        <v>0.66601199999999994</v>
      </c>
      <c r="L6683" s="68" t="str">
        <f t="shared" si="1049"/>
        <v>Normal</v>
      </c>
      <c r="N6683" s="67">
        <f t="shared" si="1050"/>
        <v>0</v>
      </c>
      <c r="O6683" s="67">
        <f t="shared" si="1051"/>
        <v>0.66601199999999994</v>
      </c>
      <c r="P6683" s="81">
        <f t="shared" si="1052"/>
        <v>1.2308439288514768</v>
      </c>
      <c r="Q6683" s="81">
        <f t="shared" si="1053"/>
        <v>1.2308439288514768</v>
      </c>
      <c r="S6683" s="1">
        <f t="shared" si="1057"/>
        <v>4</v>
      </c>
      <c r="T6683" s="1" t="str">
        <f t="shared" si="1058"/>
        <v>Peak</v>
      </c>
    </row>
    <row r="6684" spans="1:20" x14ac:dyDescent="0.25">
      <c r="A6684" s="85">
        <v>45204.708333317423</v>
      </c>
      <c r="B6684" s="1">
        <v>10</v>
      </c>
      <c r="C6684" s="1">
        <v>5</v>
      </c>
      <c r="D6684" s="1">
        <v>18</v>
      </c>
      <c r="E6684" s="1" t="str">
        <f t="shared" si="1054"/>
        <v>Non-Summer</v>
      </c>
      <c r="F6684" s="78">
        <v>1.0259</v>
      </c>
      <c r="G6684" s="79">
        <f t="shared" si="1055"/>
        <v>1.9518400174611132</v>
      </c>
      <c r="J6684" s="78">
        <v>0</v>
      </c>
      <c r="K6684" s="80">
        <f t="shared" si="1056"/>
        <v>0</v>
      </c>
      <c r="L6684" s="68" t="str">
        <f t="shared" si="1049"/>
        <v>Normal</v>
      </c>
      <c r="N6684" s="67">
        <f t="shared" si="1050"/>
        <v>0</v>
      </c>
      <c r="O6684" s="67">
        <f t="shared" si="1051"/>
        <v>0</v>
      </c>
      <c r="P6684" s="81">
        <f t="shared" si="1052"/>
        <v>1.9518400174611132</v>
      </c>
      <c r="Q6684" s="81">
        <f t="shared" si="1053"/>
        <v>1.9518400174611132</v>
      </c>
      <c r="S6684" s="1">
        <f t="shared" si="1057"/>
        <v>4</v>
      </c>
      <c r="T6684" s="1" t="str">
        <f t="shared" si="1058"/>
        <v>Peak</v>
      </c>
    </row>
    <row r="6685" spans="1:20" x14ac:dyDescent="0.25">
      <c r="A6685" s="85">
        <v>45204.749999984087</v>
      </c>
      <c r="B6685" s="1">
        <v>10</v>
      </c>
      <c r="C6685" s="1">
        <v>5</v>
      </c>
      <c r="D6685" s="1">
        <v>19</v>
      </c>
      <c r="E6685" s="1" t="str">
        <f t="shared" si="1054"/>
        <v>Non-Summer</v>
      </c>
      <c r="F6685" s="78">
        <v>1.0216000000000001</v>
      </c>
      <c r="G6685" s="79">
        <f t="shared" si="1055"/>
        <v>1.9436589938963575</v>
      </c>
      <c r="J6685" s="78">
        <v>0</v>
      </c>
      <c r="K6685" s="80">
        <f t="shared" si="1056"/>
        <v>0</v>
      </c>
      <c r="L6685" s="68" t="str">
        <f t="shared" si="1049"/>
        <v>Normal</v>
      </c>
      <c r="N6685" s="67">
        <f t="shared" si="1050"/>
        <v>0</v>
      </c>
      <c r="O6685" s="67">
        <f t="shared" si="1051"/>
        <v>0</v>
      </c>
      <c r="P6685" s="81">
        <f t="shared" si="1052"/>
        <v>1.9436589938963575</v>
      </c>
      <c r="Q6685" s="81">
        <f t="shared" si="1053"/>
        <v>1.9436589938963575</v>
      </c>
      <c r="S6685" s="1">
        <f t="shared" si="1057"/>
        <v>4</v>
      </c>
      <c r="T6685" s="1" t="str">
        <f t="shared" si="1058"/>
        <v>Peak</v>
      </c>
    </row>
    <row r="6686" spans="1:20" x14ac:dyDescent="0.25">
      <c r="A6686" s="85">
        <v>45204.791666650752</v>
      </c>
      <c r="B6686" s="1">
        <v>10</v>
      </c>
      <c r="C6686" s="1">
        <v>5</v>
      </c>
      <c r="D6686" s="1">
        <v>20</v>
      </c>
      <c r="E6686" s="1" t="str">
        <f t="shared" si="1054"/>
        <v>Non-Summer</v>
      </c>
      <c r="F6686" s="78">
        <v>1.0381</v>
      </c>
      <c r="G6686" s="79">
        <f t="shared" si="1055"/>
        <v>1.9750512936215827</v>
      </c>
      <c r="J6686" s="78">
        <v>0</v>
      </c>
      <c r="K6686" s="80">
        <f t="shared" si="1056"/>
        <v>0</v>
      </c>
      <c r="L6686" s="68" t="str">
        <f t="shared" si="1049"/>
        <v>Normal</v>
      </c>
      <c r="N6686" s="67">
        <f t="shared" si="1050"/>
        <v>0</v>
      </c>
      <c r="O6686" s="67">
        <f t="shared" si="1051"/>
        <v>0</v>
      </c>
      <c r="P6686" s="81">
        <f t="shared" si="1052"/>
        <v>1.9750512936215827</v>
      </c>
      <c r="Q6686" s="81">
        <f t="shared" si="1053"/>
        <v>1.9750512936215827</v>
      </c>
      <c r="S6686" s="1">
        <f t="shared" si="1057"/>
        <v>4</v>
      </c>
      <c r="T6686" s="1" t="str">
        <f t="shared" si="1058"/>
        <v>Peak</v>
      </c>
    </row>
    <row r="6687" spans="1:20" x14ac:dyDescent="0.25">
      <c r="A6687" s="85">
        <v>45204.833333317416</v>
      </c>
      <c r="B6687" s="1">
        <v>10</v>
      </c>
      <c r="C6687" s="1">
        <v>5</v>
      </c>
      <c r="D6687" s="1">
        <v>21</v>
      </c>
      <c r="E6687" s="1" t="str">
        <f t="shared" si="1054"/>
        <v>Non-Summer</v>
      </c>
      <c r="F6687" s="78">
        <v>1.0158</v>
      </c>
      <c r="G6687" s="79">
        <f t="shared" si="1055"/>
        <v>1.9326241249020362</v>
      </c>
      <c r="J6687" s="78">
        <v>0</v>
      </c>
      <c r="K6687" s="80">
        <f t="shared" si="1056"/>
        <v>0</v>
      </c>
      <c r="L6687" s="68" t="str">
        <f t="shared" si="1049"/>
        <v>Normal</v>
      </c>
      <c r="N6687" s="67">
        <f t="shared" si="1050"/>
        <v>0</v>
      </c>
      <c r="O6687" s="67">
        <f t="shared" si="1051"/>
        <v>0</v>
      </c>
      <c r="P6687" s="81">
        <f t="shared" si="1052"/>
        <v>1.9326241249020362</v>
      </c>
      <c r="Q6687" s="81">
        <f t="shared" si="1053"/>
        <v>1.9326241249020362</v>
      </c>
      <c r="S6687" s="1">
        <f t="shared" si="1057"/>
        <v>4</v>
      </c>
      <c r="T6687" s="1" t="str">
        <f t="shared" si="1058"/>
        <v>Peak</v>
      </c>
    </row>
    <row r="6688" spans="1:20" x14ac:dyDescent="0.25">
      <c r="A6688" s="85">
        <v>45204.87499998408</v>
      </c>
      <c r="B6688" s="1">
        <v>10</v>
      </c>
      <c r="C6688" s="1">
        <v>5</v>
      </c>
      <c r="D6688" s="1">
        <v>22</v>
      </c>
      <c r="E6688" s="1" t="str">
        <f t="shared" si="1054"/>
        <v>Non-Summer</v>
      </c>
      <c r="F6688" s="78">
        <v>0.96079999999999999</v>
      </c>
      <c r="G6688" s="79">
        <f t="shared" si="1055"/>
        <v>1.8279831258179524</v>
      </c>
      <c r="J6688" s="78">
        <v>0</v>
      </c>
      <c r="K6688" s="80">
        <f t="shared" si="1056"/>
        <v>0</v>
      </c>
      <c r="L6688" s="68" t="str">
        <f t="shared" si="1049"/>
        <v>Normal</v>
      </c>
      <c r="N6688" s="67">
        <f t="shared" si="1050"/>
        <v>0</v>
      </c>
      <c r="O6688" s="67">
        <f t="shared" si="1051"/>
        <v>0</v>
      </c>
      <c r="P6688" s="81">
        <f t="shared" si="1052"/>
        <v>1.8279831258179524</v>
      </c>
      <c r="Q6688" s="81">
        <f t="shared" si="1053"/>
        <v>1.8279831258179524</v>
      </c>
      <c r="S6688" s="1">
        <f t="shared" si="1057"/>
        <v>4</v>
      </c>
      <c r="T6688" s="1" t="str">
        <f t="shared" si="1058"/>
        <v>Off-Peak</v>
      </c>
    </row>
    <row r="6689" spans="1:20" x14ac:dyDescent="0.25">
      <c r="A6689" s="85">
        <v>45204.916666650744</v>
      </c>
      <c r="B6689" s="1">
        <v>10</v>
      </c>
      <c r="C6689" s="1">
        <v>5</v>
      </c>
      <c r="D6689" s="1">
        <v>23</v>
      </c>
      <c r="E6689" s="1" t="str">
        <f t="shared" si="1054"/>
        <v>Non-Summer</v>
      </c>
      <c r="F6689" s="78">
        <v>0.86470000000000002</v>
      </c>
      <c r="G6689" s="79">
        <f t="shared" si="1055"/>
        <v>1.6451467619637632</v>
      </c>
      <c r="J6689" s="78">
        <v>0</v>
      </c>
      <c r="K6689" s="80">
        <f t="shared" si="1056"/>
        <v>0</v>
      </c>
      <c r="L6689" s="68" t="str">
        <f t="shared" si="1049"/>
        <v>Normal</v>
      </c>
      <c r="N6689" s="67">
        <f t="shared" si="1050"/>
        <v>0</v>
      </c>
      <c r="O6689" s="67">
        <f t="shared" si="1051"/>
        <v>0</v>
      </c>
      <c r="P6689" s="81">
        <f t="shared" si="1052"/>
        <v>1.6451467619637632</v>
      </c>
      <c r="Q6689" s="81">
        <f t="shared" si="1053"/>
        <v>1.6451467619637632</v>
      </c>
      <c r="S6689" s="1">
        <f t="shared" si="1057"/>
        <v>4</v>
      </c>
      <c r="T6689" s="1" t="str">
        <f t="shared" si="1058"/>
        <v>Off-Peak</v>
      </c>
    </row>
    <row r="6690" spans="1:20" x14ac:dyDescent="0.25">
      <c r="A6690" s="85">
        <v>45204.958333317409</v>
      </c>
      <c r="B6690" s="1">
        <v>10</v>
      </c>
      <c r="C6690" s="1">
        <v>6</v>
      </c>
      <c r="D6690" s="1">
        <v>0</v>
      </c>
      <c r="E6690" s="1" t="str">
        <f t="shared" si="1054"/>
        <v>Non-Summer</v>
      </c>
      <c r="F6690" s="78">
        <v>0.748</v>
      </c>
      <c r="G6690" s="79">
        <f t="shared" si="1055"/>
        <v>1.4231175875435351</v>
      </c>
      <c r="J6690" s="78">
        <v>0</v>
      </c>
      <c r="K6690" s="80">
        <f t="shared" si="1056"/>
        <v>0</v>
      </c>
      <c r="L6690" s="68" t="str">
        <f t="shared" si="1049"/>
        <v>Normal</v>
      </c>
      <c r="N6690" s="67">
        <f t="shared" si="1050"/>
        <v>0</v>
      </c>
      <c r="O6690" s="67">
        <f t="shared" si="1051"/>
        <v>0</v>
      </c>
      <c r="P6690" s="81">
        <f t="shared" si="1052"/>
        <v>1.4231175875435351</v>
      </c>
      <c r="Q6690" s="81">
        <f t="shared" si="1053"/>
        <v>1.4231175875435351</v>
      </c>
      <c r="S6690" s="1">
        <f t="shared" si="1057"/>
        <v>4</v>
      </c>
      <c r="T6690" s="1" t="str">
        <f t="shared" si="1058"/>
        <v>Off-Peak</v>
      </c>
    </row>
    <row r="6691" spans="1:20" x14ac:dyDescent="0.25">
      <c r="A6691" s="85">
        <v>45204.999999984073</v>
      </c>
      <c r="B6691" s="1">
        <v>10</v>
      </c>
      <c r="C6691" s="1">
        <v>6</v>
      </c>
      <c r="D6691" s="1">
        <v>1</v>
      </c>
      <c r="E6691" s="1" t="str">
        <f t="shared" si="1054"/>
        <v>Non-Summer</v>
      </c>
      <c r="F6691" s="78">
        <v>0.66249999999999998</v>
      </c>
      <c r="G6691" s="79">
        <f t="shared" si="1055"/>
        <v>1.2604483980582779</v>
      </c>
      <c r="J6691" s="78">
        <v>0</v>
      </c>
      <c r="K6691" s="80">
        <f t="shared" si="1056"/>
        <v>0</v>
      </c>
      <c r="L6691" s="68" t="str">
        <f t="shared" si="1049"/>
        <v>Normal</v>
      </c>
      <c r="N6691" s="67">
        <f t="shared" si="1050"/>
        <v>0</v>
      </c>
      <c r="O6691" s="67">
        <f t="shared" si="1051"/>
        <v>0</v>
      </c>
      <c r="P6691" s="81">
        <f t="shared" si="1052"/>
        <v>1.2604483980582779</v>
      </c>
      <c r="Q6691" s="81">
        <f t="shared" si="1053"/>
        <v>1.2604483980582779</v>
      </c>
      <c r="S6691" s="1">
        <f t="shared" si="1057"/>
        <v>5</v>
      </c>
      <c r="T6691" s="1" t="str">
        <f t="shared" si="1058"/>
        <v>Off-Peak</v>
      </c>
    </row>
    <row r="6692" spans="1:20" x14ac:dyDescent="0.25">
      <c r="A6692" s="85">
        <v>45205.041666650737</v>
      </c>
      <c r="B6692" s="1">
        <v>10</v>
      </c>
      <c r="C6692" s="1">
        <v>6</v>
      </c>
      <c r="D6692" s="1">
        <v>2</v>
      </c>
      <c r="E6692" s="1" t="str">
        <f t="shared" si="1054"/>
        <v>Non-Summer</v>
      </c>
      <c r="F6692" s="78">
        <v>0.60619999999999996</v>
      </c>
      <c r="G6692" s="79">
        <f t="shared" si="1055"/>
        <v>1.1533340662685707</v>
      </c>
      <c r="J6692" s="78">
        <v>0</v>
      </c>
      <c r="K6692" s="80">
        <f t="shared" si="1056"/>
        <v>0</v>
      </c>
      <c r="L6692" s="68" t="str">
        <f t="shared" si="1049"/>
        <v>Normal</v>
      </c>
      <c r="N6692" s="67">
        <f t="shared" si="1050"/>
        <v>0</v>
      </c>
      <c r="O6692" s="67">
        <f t="shared" si="1051"/>
        <v>0</v>
      </c>
      <c r="P6692" s="81">
        <f t="shared" si="1052"/>
        <v>1.1533340662685707</v>
      </c>
      <c r="Q6692" s="81">
        <f t="shared" si="1053"/>
        <v>1.1533340662685707</v>
      </c>
      <c r="S6692" s="1">
        <f t="shared" si="1057"/>
        <v>5</v>
      </c>
      <c r="T6692" s="1" t="str">
        <f t="shared" si="1058"/>
        <v>Off-Peak</v>
      </c>
    </row>
    <row r="6693" spans="1:20" x14ac:dyDescent="0.25">
      <c r="A6693" s="85">
        <v>45205.083333317401</v>
      </c>
      <c r="B6693" s="1">
        <v>10</v>
      </c>
      <c r="C6693" s="1">
        <v>6</v>
      </c>
      <c r="D6693" s="1">
        <v>3</v>
      </c>
      <c r="E6693" s="1" t="str">
        <f t="shared" si="1054"/>
        <v>Non-Summer</v>
      </c>
      <c r="F6693" s="78">
        <v>0.57220000000000004</v>
      </c>
      <c r="G6693" s="79">
        <f t="shared" si="1055"/>
        <v>1.0886469031984103</v>
      </c>
      <c r="J6693" s="78">
        <v>0</v>
      </c>
      <c r="K6693" s="80">
        <f t="shared" si="1056"/>
        <v>0</v>
      </c>
      <c r="L6693" s="68" t="str">
        <f t="shared" si="1049"/>
        <v>Normal</v>
      </c>
      <c r="N6693" s="67">
        <f t="shared" si="1050"/>
        <v>0</v>
      </c>
      <c r="O6693" s="67">
        <f t="shared" si="1051"/>
        <v>0</v>
      </c>
      <c r="P6693" s="81">
        <f t="shared" si="1052"/>
        <v>1.0886469031984103</v>
      </c>
      <c r="Q6693" s="81">
        <f t="shared" si="1053"/>
        <v>1.0886469031984103</v>
      </c>
      <c r="S6693" s="1">
        <f t="shared" si="1057"/>
        <v>5</v>
      </c>
      <c r="T6693" s="1" t="str">
        <f t="shared" si="1058"/>
        <v>Off-Peak</v>
      </c>
    </row>
    <row r="6694" spans="1:20" x14ac:dyDescent="0.25">
      <c r="A6694" s="85">
        <v>45205.124999984066</v>
      </c>
      <c r="B6694" s="1">
        <v>10</v>
      </c>
      <c r="C6694" s="1">
        <v>6</v>
      </c>
      <c r="D6694" s="1">
        <v>4</v>
      </c>
      <c r="E6694" s="1" t="str">
        <f t="shared" si="1054"/>
        <v>Non-Summer</v>
      </c>
      <c r="F6694" s="78">
        <v>0.55230000000000001</v>
      </c>
      <c r="G6694" s="79">
        <f t="shared" si="1055"/>
        <v>1.0507858871661691</v>
      </c>
      <c r="J6694" s="78">
        <v>0</v>
      </c>
      <c r="K6694" s="80">
        <f t="shared" si="1056"/>
        <v>0</v>
      </c>
      <c r="L6694" s="68" t="str">
        <f t="shared" si="1049"/>
        <v>Normal</v>
      </c>
      <c r="N6694" s="67">
        <f t="shared" si="1050"/>
        <v>0</v>
      </c>
      <c r="O6694" s="67">
        <f t="shared" si="1051"/>
        <v>0</v>
      </c>
      <c r="P6694" s="81">
        <f t="shared" si="1052"/>
        <v>1.0507858871661691</v>
      </c>
      <c r="Q6694" s="81">
        <f t="shared" si="1053"/>
        <v>1.0507858871661691</v>
      </c>
      <c r="S6694" s="1">
        <f t="shared" si="1057"/>
        <v>5</v>
      </c>
      <c r="T6694" s="1" t="str">
        <f t="shared" si="1058"/>
        <v>Off-Peak</v>
      </c>
    </row>
    <row r="6695" spans="1:20" x14ac:dyDescent="0.25">
      <c r="A6695" s="85">
        <v>45205.16666665073</v>
      </c>
      <c r="B6695" s="1">
        <v>10</v>
      </c>
      <c r="C6695" s="1">
        <v>6</v>
      </c>
      <c r="D6695" s="1">
        <v>5</v>
      </c>
      <c r="E6695" s="1" t="str">
        <f t="shared" si="1054"/>
        <v>Non-Summer</v>
      </c>
      <c r="F6695" s="78">
        <v>0.5484</v>
      </c>
      <c r="G6695" s="79">
        <f t="shared" si="1055"/>
        <v>1.0433658890492976</v>
      </c>
      <c r="J6695" s="78">
        <v>0</v>
      </c>
      <c r="K6695" s="80">
        <f t="shared" si="1056"/>
        <v>0</v>
      </c>
      <c r="L6695" s="68" t="str">
        <f t="shared" si="1049"/>
        <v>Normal</v>
      </c>
      <c r="N6695" s="67">
        <f t="shared" si="1050"/>
        <v>0</v>
      </c>
      <c r="O6695" s="67">
        <f t="shared" si="1051"/>
        <v>0</v>
      </c>
      <c r="P6695" s="81">
        <f t="shared" si="1052"/>
        <v>1.0433658890492976</v>
      </c>
      <c r="Q6695" s="81">
        <f t="shared" si="1053"/>
        <v>1.0433658890492976</v>
      </c>
      <c r="S6695" s="1">
        <f t="shared" si="1057"/>
        <v>5</v>
      </c>
      <c r="T6695" s="1" t="str">
        <f t="shared" si="1058"/>
        <v>Off-Peak</v>
      </c>
    </row>
    <row r="6696" spans="1:20" x14ac:dyDescent="0.25">
      <c r="A6696" s="85">
        <v>45205.208333317394</v>
      </c>
      <c r="B6696" s="1">
        <v>10</v>
      </c>
      <c r="C6696" s="1">
        <v>6</v>
      </c>
      <c r="D6696" s="1">
        <v>6</v>
      </c>
      <c r="E6696" s="1" t="str">
        <f t="shared" si="1054"/>
        <v>Non-Summer</v>
      </c>
      <c r="F6696" s="78">
        <v>0.56469999999999998</v>
      </c>
      <c r="G6696" s="79">
        <f t="shared" si="1055"/>
        <v>1.0743776760505805</v>
      </c>
      <c r="J6696" s="78">
        <v>0</v>
      </c>
      <c r="K6696" s="80">
        <f t="shared" si="1056"/>
        <v>0</v>
      </c>
      <c r="L6696" s="68" t="str">
        <f t="shared" si="1049"/>
        <v>Normal</v>
      </c>
      <c r="N6696" s="67">
        <f t="shared" si="1050"/>
        <v>0</v>
      </c>
      <c r="O6696" s="67">
        <f t="shared" si="1051"/>
        <v>0</v>
      </c>
      <c r="P6696" s="81">
        <f t="shared" si="1052"/>
        <v>1.0743776760505805</v>
      </c>
      <c r="Q6696" s="81">
        <f t="shared" si="1053"/>
        <v>1.0743776760505805</v>
      </c>
      <c r="S6696" s="1">
        <f t="shared" si="1057"/>
        <v>5</v>
      </c>
      <c r="T6696" s="1" t="str">
        <f t="shared" si="1058"/>
        <v>Peak</v>
      </c>
    </row>
    <row r="6697" spans="1:20" x14ac:dyDescent="0.25">
      <c r="A6697" s="85">
        <v>45205.249999984058</v>
      </c>
      <c r="B6697" s="1">
        <v>10</v>
      </c>
      <c r="C6697" s="1">
        <v>6</v>
      </c>
      <c r="D6697" s="1">
        <v>7</v>
      </c>
      <c r="E6697" s="1" t="str">
        <f t="shared" si="1054"/>
        <v>Non-Summer</v>
      </c>
      <c r="F6697" s="78">
        <v>0.60819999999999996</v>
      </c>
      <c r="G6697" s="79">
        <f t="shared" si="1055"/>
        <v>1.157139193507992</v>
      </c>
      <c r="J6697" s="78">
        <v>3.8476999999999997E-2</v>
      </c>
      <c r="K6697" s="80">
        <f t="shared" si="1056"/>
        <v>3.8476999999999997E-2</v>
      </c>
      <c r="L6697" s="68" t="str">
        <f t="shared" si="1049"/>
        <v>Normal</v>
      </c>
      <c r="N6697" s="67">
        <f t="shared" si="1050"/>
        <v>0</v>
      </c>
      <c r="O6697" s="67">
        <f t="shared" si="1051"/>
        <v>3.8476999999999997E-2</v>
      </c>
      <c r="P6697" s="81">
        <f t="shared" si="1052"/>
        <v>1.1186621935079919</v>
      </c>
      <c r="Q6697" s="81">
        <f t="shared" si="1053"/>
        <v>1.1186621935079919</v>
      </c>
      <c r="S6697" s="1">
        <f t="shared" si="1057"/>
        <v>5</v>
      </c>
      <c r="T6697" s="1" t="str">
        <f t="shared" si="1058"/>
        <v>Peak</v>
      </c>
    </row>
    <row r="6698" spans="1:20" x14ac:dyDescent="0.25">
      <c r="A6698" s="85">
        <v>45205.291666650723</v>
      </c>
      <c r="B6698" s="1">
        <v>10</v>
      </c>
      <c r="C6698" s="1">
        <v>6</v>
      </c>
      <c r="D6698" s="1">
        <v>8</v>
      </c>
      <c r="E6698" s="1" t="str">
        <f t="shared" si="1054"/>
        <v>Non-Summer</v>
      </c>
      <c r="F6698" s="78">
        <v>0.63329999999999997</v>
      </c>
      <c r="G6698" s="79">
        <f t="shared" si="1055"/>
        <v>1.2048935403627283</v>
      </c>
      <c r="J6698" s="78">
        <v>0.34905799999999998</v>
      </c>
      <c r="K6698" s="80">
        <f t="shared" si="1056"/>
        <v>0.34905799999999998</v>
      </c>
      <c r="L6698" s="68" t="str">
        <f t="shared" si="1049"/>
        <v>Normal</v>
      </c>
      <c r="N6698" s="67">
        <f t="shared" si="1050"/>
        <v>0</v>
      </c>
      <c r="O6698" s="67">
        <f t="shared" si="1051"/>
        <v>0.34905799999999998</v>
      </c>
      <c r="P6698" s="81">
        <f t="shared" si="1052"/>
        <v>0.85583554036272835</v>
      </c>
      <c r="Q6698" s="81">
        <f t="shared" si="1053"/>
        <v>0.85583554036272835</v>
      </c>
      <c r="S6698" s="1">
        <f t="shared" si="1057"/>
        <v>5</v>
      </c>
      <c r="T6698" s="1" t="str">
        <f t="shared" si="1058"/>
        <v>Peak</v>
      </c>
    </row>
    <row r="6699" spans="1:20" x14ac:dyDescent="0.25">
      <c r="A6699" s="85">
        <v>45205.333333317387</v>
      </c>
      <c r="B6699" s="1">
        <v>10</v>
      </c>
      <c r="C6699" s="1">
        <v>6</v>
      </c>
      <c r="D6699" s="1">
        <v>9</v>
      </c>
      <c r="E6699" s="1" t="str">
        <f t="shared" si="1054"/>
        <v>Non-Summer</v>
      </c>
      <c r="F6699" s="78">
        <v>0.62949999999999995</v>
      </c>
      <c r="G6699" s="79">
        <f t="shared" si="1055"/>
        <v>1.1976637986078278</v>
      </c>
      <c r="J6699" s="78">
        <v>1.036654</v>
      </c>
      <c r="K6699" s="80">
        <f t="shared" si="1056"/>
        <v>1.036654</v>
      </c>
      <c r="L6699" s="68" t="str">
        <f t="shared" si="1049"/>
        <v>Normal</v>
      </c>
      <c r="N6699" s="67">
        <f t="shared" si="1050"/>
        <v>0</v>
      </c>
      <c r="O6699" s="67">
        <f t="shared" si="1051"/>
        <v>1.036654</v>
      </c>
      <c r="P6699" s="81">
        <f t="shared" si="1052"/>
        <v>0.16100979860782783</v>
      </c>
      <c r="Q6699" s="81">
        <f t="shared" si="1053"/>
        <v>0.16100979860782783</v>
      </c>
      <c r="S6699" s="1">
        <f t="shared" si="1057"/>
        <v>5</v>
      </c>
      <c r="T6699" s="1" t="str">
        <f t="shared" si="1058"/>
        <v>Peak</v>
      </c>
    </row>
    <row r="6700" spans="1:20" x14ac:dyDescent="0.25">
      <c r="A6700" s="85">
        <v>45205.374999984051</v>
      </c>
      <c r="B6700" s="1">
        <v>10</v>
      </c>
      <c r="C6700" s="1">
        <v>6</v>
      </c>
      <c r="D6700" s="1">
        <v>10</v>
      </c>
      <c r="E6700" s="1" t="str">
        <f t="shared" si="1054"/>
        <v>Non-Summer</v>
      </c>
      <c r="F6700" s="78">
        <v>0.63049999999999995</v>
      </c>
      <c r="G6700" s="79">
        <f t="shared" si="1055"/>
        <v>1.1995663622275385</v>
      </c>
      <c r="J6700" s="78">
        <v>0.70001900000000006</v>
      </c>
      <c r="K6700" s="80">
        <f t="shared" si="1056"/>
        <v>0.70001900000000006</v>
      </c>
      <c r="L6700" s="68" t="str">
        <f t="shared" si="1049"/>
        <v>Normal</v>
      </c>
      <c r="N6700" s="67">
        <f t="shared" si="1050"/>
        <v>0</v>
      </c>
      <c r="O6700" s="67">
        <f t="shared" si="1051"/>
        <v>0.70001900000000006</v>
      </c>
      <c r="P6700" s="81">
        <f t="shared" si="1052"/>
        <v>0.49954736222753848</v>
      </c>
      <c r="Q6700" s="81">
        <f t="shared" si="1053"/>
        <v>0.49954736222753848</v>
      </c>
      <c r="S6700" s="1">
        <f t="shared" si="1057"/>
        <v>5</v>
      </c>
      <c r="T6700" s="1" t="str">
        <f t="shared" si="1058"/>
        <v>Peak</v>
      </c>
    </row>
    <row r="6701" spans="1:20" x14ac:dyDescent="0.25">
      <c r="A6701" s="85">
        <v>45205.416666650715</v>
      </c>
      <c r="B6701" s="1">
        <v>10</v>
      </c>
      <c r="C6701" s="1">
        <v>6</v>
      </c>
      <c r="D6701" s="1">
        <v>11</v>
      </c>
      <c r="E6701" s="1" t="str">
        <f t="shared" si="1054"/>
        <v>Non-Summer</v>
      </c>
      <c r="F6701" s="78">
        <v>0.63229999999999997</v>
      </c>
      <c r="G6701" s="79">
        <f t="shared" si="1055"/>
        <v>1.2029909767430176</v>
      </c>
      <c r="J6701" s="78">
        <v>1.507919</v>
      </c>
      <c r="K6701" s="80">
        <f t="shared" si="1056"/>
        <v>1.507919</v>
      </c>
      <c r="L6701" s="68" t="str">
        <f t="shared" si="1049"/>
        <v>Normal</v>
      </c>
      <c r="N6701" s="67">
        <f t="shared" si="1050"/>
        <v>0.30492802325698243</v>
      </c>
      <c r="O6701" s="67">
        <f t="shared" si="1051"/>
        <v>1.2029909767430176</v>
      </c>
      <c r="P6701" s="81">
        <f t="shared" si="1052"/>
        <v>0</v>
      </c>
      <c r="Q6701" s="81">
        <f t="shared" si="1053"/>
        <v>-0.30492802325698243</v>
      </c>
      <c r="S6701" s="1">
        <f t="shared" si="1057"/>
        <v>5</v>
      </c>
      <c r="T6701" s="1" t="str">
        <f t="shared" si="1058"/>
        <v>Peak</v>
      </c>
    </row>
    <row r="6702" spans="1:20" x14ac:dyDescent="0.25">
      <c r="A6702" s="85">
        <v>45205.45833331738</v>
      </c>
      <c r="B6702" s="1">
        <v>10</v>
      </c>
      <c r="C6702" s="1">
        <v>6</v>
      </c>
      <c r="D6702" s="1">
        <v>12</v>
      </c>
      <c r="E6702" s="1" t="str">
        <f t="shared" si="1054"/>
        <v>Non-Summer</v>
      </c>
      <c r="F6702" s="78">
        <v>0.63729999999999998</v>
      </c>
      <c r="G6702" s="79">
        <f t="shared" si="1055"/>
        <v>1.2125037948415707</v>
      </c>
      <c r="J6702" s="78">
        <v>4.6518030000000001</v>
      </c>
      <c r="K6702" s="80">
        <f t="shared" si="1056"/>
        <v>4.6518030000000001</v>
      </c>
      <c r="L6702" s="68" t="str">
        <f t="shared" si="1049"/>
        <v>Normal</v>
      </c>
      <c r="N6702" s="67">
        <f t="shared" si="1050"/>
        <v>3.4392992051584295</v>
      </c>
      <c r="O6702" s="67">
        <f t="shared" si="1051"/>
        <v>1.2125037948415707</v>
      </c>
      <c r="P6702" s="81">
        <f t="shared" si="1052"/>
        <v>0</v>
      </c>
      <c r="Q6702" s="81">
        <f t="shared" si="1053"/>
        <v>-3.4392992051584295</v>
      </c>
      <c r="S6702" s="1">
        <f t="shared" si="1057"/>
        <v>5</v>
      </c>
      <c r="T6702" s="1" t="str">
        <f t="shared" si="1058"/>
        <v>Peak</v>
      </c>
    </row>
    <row r="6703" spans="1:20" x14ac:dyDescent="0.25">
      <c r="A6703" s="85">
        <v>45205.499999984044</v>
      </c>
      <c r="B6703" s="1">
        <v>10</v>
      </c>
      <c r="C6703" s="1">
        <v>6</v>
      </c>
      <c r="D6703" s="1">
        <v>13</v>
      </c>
      <c r="E6703" s="1" t="str">
        <f t="shared" si="1054"/>
        <v>Non-Summer</v>
      </c>
      <c r="F6703" s="78">
        <v>0.65049999999999997</v>
      </c>
      <c r="G6703" s="79">
        <f t="shared" si="1055"/>
        <v>1.2376176346217507</v>
      </c>
      <c r="J6703" s="78">
        <v>5.3695330000000006</v>
      </c>
      <c r="K6703" s="80">
        <f t="shared" si="1056"/>
        <v>5.3695330000000006</v>
      </c>
      <c r="L6703" s="68" t="str">
        <f t="shared" si="1049"/>
        <v>Normal</v>
      </c>
      <c r="N6703" s="67">
        <f t="shared" si="1050"/>
        <v>4.1319153653782497</v>
      </c>
      <c r="O6703" s="67">
        <f t="shared" si="1051"/>
        <v>1.2376176346217509</v>
      </c>
      <c r="P6703" s="81">
        <f t="shared" si="1052"/>
        <v>0</v>
      </c>
      <c r="Q6703" s="81">
        <f t="shared" si="1053"/>
        <v>-4.1319153653782497</v>
      </c>
      <c r="S6703" s="1">
        <f t="shared" si="1057"/>
        <v>5</v>
      </c>
      <c r="T6703" s="1" t="str">
        <f t="shared" si="1058"/>
        <v>Peak</v>
      </c>
    </row>
    <row r="6704" spans="1:20" x14ac:dyDescent="0.25">
      <c r="A6704" s="85">
        <v>45205.541666650708</v>
      </c>
      <c r="B6704" s="1">
        <v>10</v>
      </c>
      <c r="C6704" s="1">
        <v>6</v>
      </c>
      <c r="D6704" s="1">
        <v>14</v>
      </c>
      <c r="E6704" s="1" t="str">
        <f t="shared" si="1054"/>
        <v>Non-Summer</v>
      </c>
      <c r="F6704" s="78">
        <v>0.6593</v>
      </c>
      <c r="G6704" s="79">
        <f t="shared" si="1055"/>
        <v>1.2543601944752041</v>
      </c>
      <c r="J6704" s="78">
        <v>4.8089129999999995</v>
      </c>
      <c r="K6704" s="80">
        <f t="shared" si="1056"/>
        <v>4.8089129999999995</v>
      </c>
      <c r="L6704" s="68" t="str">
        <f t="shared" si="1049"/>
        <v>Normal</v>
      </c>
      <c r="N6704" s="67">
        <f t="shared" si="1050"/>
        <v>3.5545528055247955</v>
      </c>
      <c r="O6704" s="67">
        <f t="shared" si="1051"/>
        <v>1.2543601944752041</v>
      </c>
      <c r="P6704" s="81">
        <f t="shared" si="1052"/>
        <v>0</v>
      </c>
      <c r="Q6704" s="81">
        <f t="shared" si="1053"/>
        <v>-3.5545528055247955</v>
      </c>
      <c r="S6704" s="1">
        <f t="shared" si="1057"/>
        <v>5</v>
      </c>
      <c r="T6704" s="1" t="str">
        <f t="shared" si="1058"/>
        <v>Peak</v>
      </c>
    </row>
    <row r="6705" spans="1:20" x14ac:dyDescent="0.25">
      <c r="A6705" s="85">
        <v>45205.583333317372</v>
      </c>
      <c r="B6705" s="1">
        <v>10</v>
      </c>
      <c r="C6705" s="1">
        <v>6</v>
      </c>
      <c r="D6705" s="1">
        <v>15</v>
      </c>
      <c r="E6705" s="1" t="str">
        <f t="shared" si="1054"/>
        <v>Non-Summer</v>
      </c>
      <c r="F6705" s="78">
        <v>0.66800000000000004</v>
      </c>
      <c r="G6705" s="79">
        <f t="shared" si="1055"/>
        <v>1.2709124979666864</v>
      </c>
      <c r="J6705" s="78">
        <v>3.8721719999999999</v>
      </c>
      <c r="K6705" s="80">
        <f t="shared" si="1056"/>
        <v>3.8721719999999999</v>
      </c>
      <c r="L6705" s="68" t="str">
        <f t="shared" si="1049"/>
        <v>Normal</v>
      </c>
      <c r="N6705" s="67">
        <f t="shared" si="1050"/>
        <v>2.6012595020333134</v>
      </c>
      <c r="O6705" s="67">
        <f t="shared" si="1051"/>
        <v>1.2709124979666866</v>
      </c>
      <c r="P6705" s="81">
        <f t="shared" si="1052"/>
        <v>0</v>
      </c>
      <c r="Q6705" s="81">
        <f t="shared" si="1053"/>
        <v>-2.6012595020333134</v>
      </c>
      <c r="S6705" s="1">
        <f t="shared" si="1057"/>
        <v>5</v>
      </c>
      <c r="T6705" s="1" t="str">
        <f t="shared" si="1058"/>
        <v>Peak</v>
      </c>
    </row>
    <row r="6706" spans="1:20" x14ac:dyDescent="0.25">
      <c r="A6706" s="85">
        <v>45205.624999984037</v>
      </c>
      <c r="B6706" s="1">
        <v>10</v>
      </c>
      <c r="C6706" s="1">
        <v>6</v>
      </c>
      <c r="D6706" s="1">
        <v>16</v>
      </c>
      <c r="E6706" s="1" t="str">
        <f t="shared" si="1054"/>
        <v>Non-Summer</v>
      </c>
      <c r="F6706" s="78">
        <v>0.68440000000000001</v>
      </c>
      <c r="G6706" s="79">
        <f t="shared" si="1055"/>
        <v>1.3021145413299404</v>
      </c>
      <c r="J6706" s="78">
        <v>2.5191410000000003</v>
      </c>
      <c r="K6706" s="80">
        <f t="shared" si="1056"/>
        <v>2.5191410000000003</v>
      </c>
      <c r="L6706" s="68" t="str">
        <f t="shared" si="1049"/>
        <v>Normal</v>
      </c>
      <c r="N6706" s="67">
        <f t="shared" si="1050"/>
        <v>1.2170264586700599</v>
      </c>
      <c r="O6706" s="67">
        <f t="shared" si="1051"/>
        <v>1.3021145413299404</v>
      </c>
      <c r="P6706" s="81">
        <f t="shared" si="1052"/>
        <v>0</v>
      </c>
      <c r="Q6706" s="81">
        <f t="shared" si="1053"/>
        <v>-1.2170264586700599</v>
      </c>
      <c r="S6706" s="1">
        <f t="shared" si="1057"/>
        <v>5</v>
      </c>
      <c r="T6706" s="1" t="str">
        <f t="shared" si="1058"/>
        <v>Peak</v>
      </c>
    </row>
    <row r="6707" spans="1:20" x14ac:dyDescent="0.25">
      <c r="A6707" s="85">
        <v>45205.666666650701</v>
      </c>
      <c r="B6707" s="1">
        <v>10</v>
      </c>
      <c r="C6707" s="1">
        <v>6</v>
      </c>
      <c r="D6707" s="1">
        <v>17</v>
      </c>
      <c r="E6707" s="1" t="str">
        <f t="shared" si="1054"/>
        <v>Non-Summer</v>
      </c>
      <c r="F6707" s="78">
        <v>0.71440000000000003</v>
      </c>
      <c r="G6707" s="79">
        <f t="shared" si="1055"/>
        <v>1.3591914499212587</v>
      </c>
      <c r="J6707" s="78">
        <v>0.85016099999999994</v>
      </c>
      <c r="K6707" s="80">
        <f t="shared" si="1056"/>
        <v>0.85016099999999994</v>
      </c>
      <c r="L6707" s="68" t="str">
        <f t="shared" si="1049"/>
        <v>Normal</v>
      </c>
      <c r="N6707" s="67">
        <f t="shared" si="1050"/>
        <v>0</v>
      </c>
      <c r="O6707" s="67">
        <f t="shared" si="1051"/>
        <v>0.85016099999999994</v>
      </c>
      <c r="P6707" s="81">
        <f t="shared" si="1052"/>
        <v>0.50903044992125879</v>
      </c>
      <c r="Q6707" s="81">
        <f t="shared" si="1053"/>
        <v>0.50903044992125879</v>
      </c>
      <c r="S6707" s="1">
        <f t="shared" si="1057"/>
        <v>5</v>
      </c>
      <c r="T6707" s="1" t="str">
        <f t="shared" si="1058"/>
        <v>Peak</v>
      </c>
    </row>
    <row r="6708" spans="1:20" x14ac:dyDescent="0.25">
      <c r="A6708" s="85">
        <v>45205.708333317365</v>
      </c>
      <c r="B6708" s="1">
        <v>10</v>
      </c>
      <c r="C6708" s="1">
        <v>6</v>
      </c>
      <c r="D6708" s="1">
        <v>18</v>
      </c>
      <c r="E6708" s="1" t="str">
        <f t="shared" si="1054"/>
        <v>Non-Summer</v>
      </c>
      <c r="F6708" s="78">
        <v>0.76239999999999997</v>
      </c>
      <c r="G6708" s="79">
        <f t="shared" si="1055"/>
        <v>1.4505145036673677</v>
      </c>
      <c r="J6708" s="78">
        <v>0</v>
      </c>
      <c r="K6708" s="80">
        <f t="shared" si="1056"/>
        <v>0</v>
      </c>
      <c r="L6708" s="68" t="str">
        <f t="shared" si="1049"/>
        <v>Normal</v>
      </c>
      <c r="N6708" s="67">
        <f t="shared" si="1050"/>
        <v>0</v>
      </c>
      <c r="O6708" s="67">
        <f t="shared" si="1051"/>
        <v>0</v>
      </c>
      <c r="P6708" s="81">
        <f t="shared" si="1052"/>
        <v>1.4505145036673677</v>
      </c>
      <c r="Q6708" s="81">
        <f t="shared" si="1053"/>
        <v>1.4505145036673677</v>
      </c>
      <c r="S6708" s="1">
        <f t="shared" si="1057"/>
        <v>5</v>
      </c>
      <c r="T6708" s="1" t="str">
        <f t="shared" si="1058"/>
        <v>Peak</v>
      </c>
    </row>
    <row r="6709" spans="1:20" x14ac:dyDescent="0.25">
      <c r="A6709" s="85">
        <v>45205.749999984029</v>
      </c>
      <c r="B6709" s="1">
        <v>10</v>
      </c>
      <c r="C6709" s="1">
        <v>6</v>
      </c>
      <c r="D6709" s="1">
        <v>19</v>
      </c>
      <c r="E6709" s="1" t="str">
        <f t="shared" si="1054"/>
        <v>Non-Summer</v>
      </c>
      <c r="F6709" s="78">
        <v>0.82189999999999996</v>
      </c>
      <c r="G6709" s="79">
        <f t="shared" si="1055"/>
        <v>1.5637170390401489</v>
      </c>
      <c r="J6709" s="78">
        <v>0</v>
      </c>
      <c r="K6709" s="80">
        <f t="shared" si="1056"/>
        <v>0</v>
      </c>
      <c r="L6709" s="68" t="str">
        <f t="shared" si="1049"/>
        <v>Normal</v>
      </c>
      <c r="N6709" s="67">
        <f t="shared" si="1050"/>
        <v>0</v>
      </c>
      <c r="O6709" s="67">
        <f t="shared" si="1051"/>
        <v>0</v>
      </c>
      <c r="P6709" s="81">
        <f t="shared" si="1052"/>
        <v>1.5637170390401489</v>
      </c>
      <c r="Q6709" s="81">
        <f t="shared" si="1053"/>
        <v>1.5637170390401489</v>
      </c>
      <c r="S6709" s="1">
        <f t="shared" si="1057"/>
        <v>5</v>
      </c>
      <c r="T6709" s="1" t="str">
        <f t="shared" si="1058"/>
        <v>Peak</v>
      </c>
    </row>
    <row r="6710" spans="1:20" x14ac:dyDescent="0.25">
      <c r="A6710" s="85">
        <v>45205.791666650694</v>
      </c>
      <c r="B6710" s="1">
        <v>10</v>
      </c>
      <c r="C6710" s="1">
        <v>6</v>
      </c>
      <c r="D6710" s="1">
        <v>20</v>
      </c>
      <c r="E6710" s="1" t="str">
        <f t="shared" si="1054"/>
        <v>Non-Summer</v>
      </c>
      <c r="F6710" s="78">
        <v>0.85760000000000003</v>
      </c>
      <c r="G6710" s="79">
        <f t="shared" si="1055"/>
        <v>1.6316385602638177</v>
      </c>
      <c r="J6710" s="78">
        <v>0</v>
      </c>
      <c r="K6710" s="80">
        <f t="shared" si="1056"/>
        <v>0</v>
      </c>
      <c r="L6710" s="68" t="str">
        <f t="shared" si="1049"/>
        <v>Normal</v>
      </c>
      <c r="N6710" s="67">
        <f t="shared" si="1050"/>
        <v>0</v>
      </c>
      <c r="O6710" s="67">
        <f t="shared" si="1051"/>
        <v>0</v>
      </c>
      <c r="P6710" s="81">
        <f t="shared" si="1052"/>
        <v>1.6316385602638177</v>
      </c>
      <c r="Q6710" s="81">
        <f t="shared" si="1053"/>
        <v>1.6316385602638177</v>
      </c>
      <c r="S6710" s="1">
        <f t="shared" si="1057"/>
        <v>5</v>
      </c>
      <c r="T6710" s="1" t="str">
        <f t="shared" si="1058"/>
        <v>Peak</v>
      </c>
    </row>
    <row r="6711" spans="1:20" x14ac:dyDescent="0.25">
      <c r="A6711" s="85">
        <v>45205.833333317358</v>
      </c>
      <c r="B6711" s="1">
        <v>10</v>
      </c>
      <c r="C6711" s="1">
        <v>6</v>
      </c>
      <c r="D6711" s="1">
        <v>21</v>
      </c>
      <c r="E6711" s="1" t="str">
        <f t="shared" si="1054"/>
        <v>Non-Summer</v>
      </c>
      <c r="F6711" s="78">
        <v>0.85240000000000005</v>
      </c>
      <c r="G6711" s="79">
        <f t="shared" si="1055"/>
        <v>1.6217452294413226</v>
      </c>
      <c r="J6711" s="78">
        <v>0</v>
      </c>
      <c r="K6711" s="80">
        <f t="shared" si="1056"/>
        <v>0</v>
      </c>
      <c r="L6711" s="68" t="str">
        <f t="shared" si="1049"/>
        <v>Normal</v>
      </c>
      <c r="N6711" s="67">
        <f t="shared" si="1050"/>
        <v>0</v>
      </c>
      <c r="O6711" s="67">
        <f t="shared" si="1051"/>
        <v>0</v>
      </c>
      <c r="P6711" s="81">
        <f t="shared" si="1052"/>
        <v>1.6217452294413226</v>
      </c>
      <c r="Q6711" s="81">
        <f t="shared" si="1053"/>
        <v>1.6217452294413226</v>
      </c>
      <c r="S6711" s="1">
        <f t="shared" si="1057"/>
        <v>5</v>
      </c>
      <c r="T6711" s="1" t="str">
        <f t="shared" si="1058"/>
        <v>Peak</v>
      </c>
    </row>
    <row r="6712" spans="1:20" x14ac:dyDescent="0.25">
      <c r="A6712" s="85">
        <v>45205.874999984022</v>
      </c>
      <c r="B6712" s="1">
        <v>10</v>
      </c>
      <c r="C6712" s="1">
        <v>6</v>
      </c>
      <c r="D6712" s="1">
        <v>22</v>
      </c>
      <c r="E6712" s="1" t="str">
        <f t="shared" si="1054"/>
        <v>Non-Summer</v>
      </c>
      <c r="F6712" s="78">
        <v>0.82699999999999996</v>
      </c>
      <c r="G6712" s="79">
        <f t="shared" si="1055"/>
        <v>1.5734201135006731</v>
      </c>
      <c r="J6712" s="78">
        <v>0</v>
      </c>
      <c r="K6712" s="80">
        <f t="shared" si="1056"/>
        <v>0</v>
      </c>
      <c r="L6712" s="68" t="str">
        <f t="shared" si="1049"/>
        <v>Normal</v>
      </c>
      <c r="N6712" s="67">
        <f t="shared" si="1050"/>
        <v>0</v>
      </c>
      <c r="O6712" s="67">
        <f t="shared" si="1051"/>
        <v>0</v>
      </c>
      <c r="P6712" s="81">
        <f t="shared" si="1052"/>
        <v>1.5734201135006731</v>
      </c>
      <c r="Q6712" s="81">
        <f t="shared" si="1053"/>
        <v>1.5734201135006731</v>
      </c>
      <c r="S6712" s="1">
        <f t="shared" si="1057"/>
        <v>5</v>
      </c>
      <c r="T6712" s="1" t="str">
        <f t="shared" si="1058"/>
        <v>Off-Peak</v>
      </c>
    </row>
    <row r="6713" spans="1:20" x14ac:dyDescent="0.25">
      <c r="A6713" s="85">
        <v>45205.916666650686</v>
      </c>
      <c r="B6713" s="1">
        <v>10</v>
      </c>
      <c r="C6713" s="1">
        <v>6</v>
      </c>
      <c r="D6713" s="1">
        <v>23</v>
      </c>
      <c r="E6713" s="1" t="str">
        <f t="shared" si="1054"/>
        <v>Non-Summer</v>
      </c>
      <c r="F6713" s="78">
        <v>0.77649999999999997</v>
      </c>
      <c r="G6713" s="79">
        <f t="shared" si="1055"/>
        <v>1.4773406507052873</v>
      </c>
      <c r="J6713" s="78">
        <v>0</v>
      </c>
      <c r="K6713" s="80">
        <f t="shared" si="1056"/>
        <v>0</v>
      </c>
      <c r="L6713" s="68" t="str">
        <f t="shared" si="1049"/>
        <v>Normal</v>
      </c>
      <c r="N6713" s="67">
        <f t="shared" si="1050"/>
        <v>0</v>
      </c>
      <c r="O6713" s="67">
        <f t="shared" si="1051"/>
        <v>0</v>
      </c>
      <c r="P6713" s="81">
        <f t="shared" si="1052"/>
        <v>1.4773406507052873</v>
      </c>
      <c r="Q6713" s="81">
        <f t="shared" si="1053"/>
        <v>1.4773406507052873</v>
      </c>
      <c r="S6713" s="1">
        <f t="shared" si="1057"/>
        <v>5</v>
      </c>
      <c r="T6713" s="1" t="str">
        <f t="shared" si="1058"/>
        <v>Off-Peak</v>
      </c>
    </row>
    <row r="6714" spans="1:20" x14ac:dyDescent="0.25">
      <c r="A6714" s="85">
        <v>45205.95833331735</v>
      </c>
      <c r="B6714" s="1">
        <v>10</v>
      </c>
      <c r="C6714" s="1">
        <v>7</v>
      </c>
      <c r="D6714" s="1">
        <v>0</v>
      </c>
      <c r="E6714" s="1" t="str">
        <f t="shared" si="1054"/>
        <v>Non-Summer</v>
      </c>
      <c r="F6714" s="78">
        <v>0.70750000000000002</v>
      </c>
      <c r="G6714" s="79">
        <f t="shared" si="1055"/>
        <v>1.3460637609452555</v>
      </c>
      <c r="J6714" s="78">
        <v>0</v>
      </c>
      <c r="K6714" s="80">
        <f t="shared" si="1056"/>
        <v>0</v>
      </c>
      <c r="L6714" s="68" t="str">
        <f t="shared" si="1049"/>
        <v>Normal</v>
      </c>
      <c r="N6714" s="67">
        <f t="shared" si="1050"/>
        <v>0</v>
      </c>
      <c r="O6714" s="67">
        <f t="shared" si="1051"/>
        <v>0</v>
      </c>
      <c r="P6714" s="81">
        <f t="shared" si="1052"/>
        <v>1.3460637609452555</v>
      </c>
      <c r="Q6714" s="81">
        <f t="shared" si="1053"/>
        <v>1.3460637609452555</v>
      </c>
      <c r="S6714" s="1">
        <f t="shared" si="1057"/>
        <v>5</v>
      </c>
      <c r="T6714" s="1" t="str">
        <f t="shared" si="1058"/>
        <v>Off-Peak</v>
      </c>
    </row>
    <row r="6715" spans="1:20" x14ac:dyDescent="0.25">
      <c r="A6715" s="85">
        <v>45205.999999984015</v>
      </c>
      <c r="B6715" s="1">
        <v>10</v>
      </c>
      <c r="C6715" s="1">
        <v>7</v>
      </c>
      <c r="D6715" s="1">
        <v>1</v>
      </c>
      <c r="E6715" s="1" t="str">
        <f t="shared" si="1054"/>
        <v>Non-Summer</v>
      </c>
      <c r="F6715" s="78">
        <v>0.65510000000000002</v>
      </c>
      <c r="G6715" s="79">
        <f t="shared" si="1055"/>
        <v>1.2463694272724195</v>
      </c>
      <c r="J6715" s="78">
        <v>0</v>
      </c>
      <c r="K6715" s="80">
        <f t="shared" si="1056"/>
        <v>0</v>
      </c>
      <c r="L6715" s="68" t="str">
        <f t="shared" si="1049"/>
        <v>Normal</v>
      </c>
      <c r="N6715" s="67">
        <f t="shared" si="1050"/>
        <v>0</v>
      </c>
      <c r="O6715" s="67">
        <f t="shared" si="1051"/>
        <v>0</v>
      </c>
      <c r="P6715" s="81">
        <f t="shared" si="1052"/>
        <v>1.2463694272724195</v>
      </c>
      <c r="Q6715" s="81">
        <f t="shared" si="1053"/>
        <v>1.2463694272724195</v>
      </c>
      <c r="S6715" s="1">
        <f t="shared" si="1057"/>
        <v>6</v>
      </c>
      <c r="T6715" s="1" t="str">
        <f t="shared" si="1058"/>
        <v>Off-Peak</v>
      </c>
    </row>
    <row r="6716" spans="1:20" x14ac:dyDescent="0.25">
      <c r="A6716" s="85">
        <v>45206.041666650679</v>
      </c>
      <c r="B6716" s="1">
        <v>10</v>
      </c>
      <c r="C6716" s="1">
        <v>7</v>
      </c>
      <c r="D6716" s="1">
        <v>2</v>
      </c>
      <c r="E6716" s="1" t="str">
        <f t="shared" si="1054"/>
        <v>Non-Summer</v>
      </c>
      <c r="F6716" s="78">
        <v>0.61629999999999996</v>
      </c>
      <c r="G6716" s="79">
        <f t="shared" si="1055"/>
        <v>1.1725499588276478</v>
      </c>
      <c r="J6716" s="78">
        <v>0</v>
      </c>
      <c r="K6716" s="80">
        <f t="shared" si="1056"/>
        <v>0</v>
      </c>
      <c r="L6716" s="68" t="str">
        <f t="shared" si="1049"/>
        <v>Normal</v>
      </c>
      <c r="N6716" s="67">
        <f t="shared" si="1050"/>
        <v>0</v>
      </c>
      <c r="O6716" s="67">
        <f t="shared" si="1051"/>
        <v>0</v>
      </c>
      <c r="P6716" s="81">
        <f t="shared" si="1052"/>
        <v>1.1725499588276478</v>
      </c>
      <c r="Q6716" s="81">
        <f t="shared" si="1053"/>
        <v>1.1725499588276478</v>
      </c>
      <c r="S6716" s="1">
        <f t="shared" si="1057"/>
        <v>6</v>
      </c>
      <c r="T6716" s="1" t="str">
        <f t="shared" si="1058"/>
        <v>Off-Peak</v>
      </c>
    </row>
    <row r="6717" spans="1:20" x14ac:dyDescent="0.25">
      <c r="A6717" s="85">
        <v>45206.083333317343</v>
      </c>
      <c r="B6717" s="1">
        <v>10</v>
      </c>
      <c r="C6717" s="1">
        <v>7</v>
      </c>
      <c r="D6717" s="1">
        <v>3</v>
      </c>
      <c r="E6717" s="1" t="str">
        <f t="shared" si="1054"/>
        <v>Non-Summer</v>
      </c>
      <c r="F6717" s="78">
        <v>0.59130000000000005</v>
      </c>
      <c r="G6717" s="79">
        <f t="shared" si="1055"/>
        <v>1.1249858683348828</v>
      </c>
      <c r="J6717" s="78">
        <v>0</v>
      </c>
      <c r="K6717" s="80">
        <f t="shared" si="1056"/>
        <v>0</v>
      </c>
      <c r="L6717" s="68" t="str">
        <f t="shared" si="1049"/>
        <v>Normal</v>
      </c>
      <c r="N6717" s="67">
        <f t="shared" si="1050"/>
        <v>0</v>
      </c>
      <c r="O6717" s="67">
        <f t="shared" si="1051"/>
        <v>0</v>
      </c>
      <c r="P6717" s="81">
        <f t="shared" si="1052"/>
        <v>1.1249858683348828</v>
      </c>
      <c r="Q6717" s="81">
        <f t="shared" si="1053"/>
        <v>1.1249858683348828</v>
      </c>
      <c r="S6717" s="1">
        <f t="shared" si="1057"/>
        <v>6</v>
      </c>
      <c r="T6717" s="1" t="str">
        <f t="shared" si="1058"/>
        <v>Off-Peak</v>
      </c>
    </row>
    <row r="6718" spans="1:20" x14ac:dyDescent="0.25">
      <c r="A6718" s="85">
        <v>45206.124999984007</v>
      </c>
      <c r="B6718" s="1">
        <v>10</v>
      </c>
      <c r="C6718" s="1">
        <v>7</v>
      </c>
      <c r="D6718" s="1">
        <v>4</v>
      </c>
      <c r="E6718" s="1" t="str">
        <f t="shared" si="1054"/>
        <v>Non-Summer</v>
      </c>
      <c r="F6718" s="78">
        <v>0.57640000000000002</v>
      </c>
      <c r="G6718" s="79">
        <f t="shared" si="1055"/>
        <v>1.0966376704011946</v>
      </c>
      <c r="J6718" s="78">
        <v>0</v>
      </c>
      <c r="K6718" s="80">
        <f t="shared" si="1056"/>
        <v>0</v>
      </c>
      <c r="L6718" s="68" t="str">
        <f t="shared" si="1049"/>
        <v>Normal</v>
      </c>
      <c r="N6718" s="67">
        <f t="shared" si="1050"/>
        <v>0</v>
      </c>
      <c r="O6718" s="67">
        <f t="shared" si="1051"/>
        <v>0</v>
      </c>
      <c r="P6718" s="81">
        <f t="shared" si="1052"/>
        <v>1.0966376704011946</v>
      </c>
      <c r="Q6718" s="81">
        <f t="shared" si="1053"/>
        <v>1.0966376704011946</v>
      </c>
      <c r="S6718" s="1">
        <f t="shared" si="1057"/>
        <v>6</v>
      </c>
      <c r="T6718" s="1" t="str">
        <f t="shared" si="1058"/>
        <v>Off-Peak</v>
      </c>
    </row>
    <row r="6719" spans="1:20" x14ac:dyDescent="0.25">
      <c r="A6719" s="85">
        <v>45206.166666650672</v>
      </c>
      <c r="B6719" s="1">
        <v>10</v>
      </c>
      <c r="C6719" s="1">
        <v>7</v>
      </c>
      <c r="D6719" s="1">
        <v>5</v>
      </c>
      <c r="E6719" s="1" t="str">
        <f t="shared" si="1054"/>
        <v>Non-Summer</v>
      </c>
      <c r="F6719" s="78">
        <v>0.57240000000000002</v>
      </c>
      <c r="G6719" s="79">
        <f t="shared" si="1055"/>
        <v>1.0890274159223523</v>
      </c>
      <c r="J6719" s="78">
        <v>0</v>
      </c>
      <c r="K6719" s="80">
        <f t="shared" si="1056"/>
        <v>0</v>
      </c>
      <c r="L6719" s="68" t="str">
        <f t="shared" si="1049"/>
        <v>Normal</v>
      </c>
      <c r="N6719" s="67">
        <f t="shared" si="1050"/>
        <v>0</v>
      </c>
      <c r="O6719" s="67">
        <f t="shared" si="1051"/>
        <v>0</v>
      </c>
      <c r="P6719" s="81">
        <f t="shared" si="1052"/>
        <v>1.0890274159223523</v>
      </c>
      <c r="Q6719" s="81">
        <f t="shared" si="1053"/>
        <v>1.0890274159223523</v>
      </c>
      <c r="S6719" s="1">
        <f t="shared" si="1057"/>
        <v>6</v>
      </c>
      <c r="T6719" s="1" t="str">
        <f t="shared" si="1058"/>
        <v>Off-Peak</v>
      </c>
    </row>
    <row r="6720" spans="1:20" x14ac:dyDescent="0.25">
      <c r="A6720" s="85">
        <v>45206.208333317336</v>
      </c>
      <c r="B6720" s="1">
        <v>10</v>
      </c>
      <c r="C6720" s="1">
        <v>7</v>
      </c>
      <c r="D6720" s="1">
        <v>6</v>
      </c>
      <c r="E6720" s="1" t="str">
        <f t="shared" si="1054"/>
        <v>Non-Summer</v>
      </c>
      <c r="F6720" s="78">
        <v>0.58330000000000004</v>
      </c>
      <c r="G6720" s="79">
        <f t="shared" si="1055"/>
        <v>1.1097653593771979</v>
      </c>
      <c r="J6720" s="78">
        <v>0</v>
      </c>
      <c r="K6720" s="80">
        <f t="shared" si="1056"/>
        <v>0</v>
      </c>
      <c r="L6720" s="68" t="str">
        <f t="shared" si="1049"/>
        <v>Normal</v>
      </c>
      <c r="N6720" s="67">
        <f t="shared" si="1050"/>
        <v>0</v>
      </c>
      <c r="O6720" s="67">
        <f t="shared" si="1051"/>
        <v>0</v>
      </c>
      <c r="P6720" s="81">
        <f t="shared" si="1052"/>
        <v>1.1097653593771979</v>
      </c>
      <c r="Q6720" s="81">
        <f t="shared" si="1053"/>
        <v>1.1097653593771979</v>
      </c>
      <c r="S6720" s="1">
        <f t="shared" si="1057"/>
        <v>6</v>
      </c>
      <c r="T6720" s="1" t="str">
        <f t="shared" si="1058"/>
        <v>Off-Peak</v>
      </c>
    </row>
    <row r="6721" spans="1:20" x14ac:dyDescent="0.25">
      <c r="A6721" s="85">
        <v>45206.249999984</v>
      </c>
      <c r="B6721" s="1">
        <v>10</v>
      </c>
      <c r="C6721" s="1">
        <v>7</v>
      </c>
      <c r="D6721" s="1">
        <v>7</v>
      </c>
      <c r="E6721" s="1" t="str">
        <f t="shared" si="1054"/>
        <v>Non-Summer</v>
      </c>
      <c r="F6721" s="78">
        <v>0.61499999999999999</v>
      </c>
      <c r="G6721" s="79">
        <f t="shared" si="1055"/>
        <v>1.1700766261220241</v>
      </c>
      <c r="J6721" s="78">
        <v>9.5951999999999996E-2</v>
      </c>
      <c r="K6721" s="80">
        <f t="shared" si="1056"/>
        <v>9.5951999999999996E-2</v>
      </c>
      <c r="L6721" s="68" t="str">
        <f t="shared" si="1049"/>
        <v>Normal</v>
      </c>
      <c r="N6721" s="67">
        <f t="shared" si="1050"/>
        <v>0</v>
      </c>
      <c r="O6721" s="67">
        <f t="shared" si="1051"/>
        <v>9.5951999999999996E-2</v>
      </c>
      <c r="P6721" s="81">
        <f t="shared" si="1052"/>
        <v>1.0741246261220241</v>
      </c>
      <c r="Q6721" s="81">
        <f t="shared" si="1053"/>
        <v>1.0741246261220241</v>
      </c>
      <c r="S6721" s="1">
        <f t="shared" si="1057"/>
        <v>6</v>
      </c>
      <c r="T6721" s="1" t="str">
        <f t="shared" si="1058"/>
        <v>Off-Peak</v>
      </c>
    </row>
    <row r="6722" spans="1:20" x14ac:dyDescent="0.25">
      <c r="A6722" s="85">
        <v>45206.291666650664</v>
      </c>
      <c r="B6722" s="1">
        <v>10</v>
      </c>
      <c r="C6722" s="1">
        <v>7</v>
      </c>
      <c r="D6722" s="1">
        <v>8</v>
      </c>
      <c r="E6722" s="1" t="str">
        <f t="shared" si="1054"/>
        <v>Non-Summer</v>
      </c>
      <c r="F6722" s="78">
        <v>0.66239999999999999</v>
      </c>
      <c r="G6722" s="79">
        <f t="shared" si="1055"/>
        <v>1.260258141696307</v>
      </c>
      <c r="J6722" s="78">
        <v>0.77526700000000004</v>
      </c>
      <c r="K6722" s="80">
        <f t="shared" si="1056"/>
        <v>0.77526700000000004</v>
      </c>
      <c r="L6722" s="68" t="str">
        <f t="shared" si="1049"/>
        <v>Normal</v>
      </c>
      <c r="N6722" s="67">
        <f t="shared" si="1050"/>
        <v>0</v>
      </c>
      <c r="O6722" s="67">
        <f t="shared" si="1051"/>
        <v>0.77526700000000004</v>
      </c>
      <c r="P6722" s="81">
        <f t="shared" si="1052"/>
        <v>0.48499114169630697</v>
      </c>
      <c r="Q6722" s="81">
        <f t="shared" si="1053"/>
        <v>0.48499114169630697</v>
      </c>
      <c r="S6722" s="1">
        <f t="shared" si="1057"/>
        <v>6</v>
      </c>
      <c r="T6722" s="1" t="str">
        <f t="shared" si="1058"/>
        <v>Off-Peak</v>
      </c>
    </row>
    <row r="6723" spans="1:20" x14ac:dyDescent="0.25">
      <c r="A6723" s="85">
        <v>45206.333333317329</v>
      </c>
      <c r="B6723" s="1">
        <v>10</v>
      </c>
      <c r="C6723" s="1">
        <v>7</v>
      </c>
      <c r="D6723" s="1">
        <v>9</v>
      </c>
      <c r="E6723" s="1" t="str">
        <f t="shared" si="1054"/>
        <v>Non-Summer</v>
      </c>
      <c r="F6723" s="78">
        <v>0.69920000000000004</v>
      </c>
      <c r="G6723" s="79">
        <f t="shared" si="1055"/>
        <v>1.3302724829016574</v>
      </c>
      <c r="J6723" s="78">
        <v>2.9153470000000001</v>
      </c>
      <c r="K6723" s="80">
        <f t="shared" si="1056"/>
        <v>2.9153470000000001</v>
      </c>
      <c r="L6723" s="68" t="str">
        <f t="shared" si="1049"/>
        <v>Normal</v>
      </c>
      <c r="N6723" s="67">
        <f t="shared" si="1050"/>
        <v>1.5850745170983427</v>
      </c>
      <c r="O6723" s="67">
        <f t="shared" si="1051"/>
        <v>1.3302724829016574</v>
      </c>
      <c r="P6723" s="81">
        <f t="shared" si="1052"/>
        <v>0</v>
      </c>
      <c r="Q6723" s="81">
        <f t="shared" si="1053"/>
        <v>-1.5850745170983427</v>
      </c>
      <c r="S6723" s="1">
        <f t="shared" si="1057"/>
        <v>6</v>
      </c>
      <c r="T6723" s="1" t="str">
        <f t="shared" si="1058"/>
        <v>Off-Peak</v>
      </c>
    </row>
    <row r="6724" spans="1:20" x14ac:dyDescent="0.25">
      <c r="A6724" s="85">
        <v>45206.374999983993</v>
      </c>
      <c r="B6724" s="1">
        <v>10</v>
      </c>
      <c r="C6724" s="1">
        <v>7</v>
      </c>
      <c r="D6724" s="1">
        <v>10</v>
      </c>
      <c r="E6724" s="1" t="str">
        <f t="shared" si="1054"/>
        <v>Non-Summer</v>
      </c>
      <c r="F6724" s="78">
        <v>0.71140000000000003</v>
      </c>
      <c r="G6724" s="79">
        <f t="shared" si="1055"/>
        <v>1.3534837590621269</v>
      </c>
      <c r="J6724" s="78">
        <v>4.6303900000000002</v>
      </c>
      <c r="K6724" s="80">
        <f t="shared" si="1056"/>
        <v>4.6303900000000002</v>
      </c>
      <c r="L6724" s="68" t="str">
        <f t="shared" si="1049"/>
        <v>Normal</v>
      </c>
      <c r="N6724" s="67">
        <f t="shared" si="1050"/>
        <v>3.2769062409378735</v>
      </c>
      <c r="O6724" s="67">
        <f t="shared" si="1051"/>
        <v>1.3534837590621267</v>
      </c>
      <c r="P6724" s="81">
        <f t="shared" si="1052"/>
        <v>2.2204460492503131E-16</v>
      </c>
      <c r="Q6724" s="81">
        <f t="shared" si="1053"/>
        <v>-3.2769062409378735</v>
      </c>
      <c r="S6724" s="1">
        <f t="shared" si="1057"/>
        <v>6</v>
      </c>
      <c r="T6724" s="1" t="str">
        <f t="shared" si="1058"/>
        <v>Off-Peak</v>
      </c>
    </row>
    <row r="6725" spans="1:20" x14ac:dyDescent="0.25">
      <c r="A6725" s="85">
        <v>45206.416666650657</v>
      </c>
      <c r="B6725" s="1">
        <v>10</v>
      </c>
      <c r="C6725" s="1">
        <v>7</v>
      </c>
      <c r="D6725" s="1">
        <v>11</v>
      </c>
      <c r="E6725" s="1" t="str">
        <f t="shared" si="1054"/>
        <v>Non-Summer</v>
      </c>
      <c r="F6725" s="78">
        <v>0.71099999999999997</v>
      </c>
      <c r="G6725" s="79">
        <f t="shared" si="1055"/>
        <v>1.3527227336142424</v>
      </c>
      <c r="J6725" s="78">
        <v>5.3344399999999998</v>
      </c>
      <c r="K6725" s="80">
        <f t="shared" si="1056"/>
        <v>5.3344399999999998</v>
      </c>
      <c r="L6725" s="68" t="str">
        <f t="shared" si="1049"/>
        <v>Normal</v>
      </c>
      <c r="N6725" s="67">
        <f t="shared" si="1050"/>
        <v>3.9817172663857576</v>
      </c>
      <c r="O6725" s="67">
        <f t="shared" si="1051"/>
        <v>1.3527227336142422</v>
      </c>
      <c r="P6725" s="81">
        <f t="shared" si="1052"/>
        <v>2.2204460492503131E-16</v>
      </c>
      <c r="Q6725" s="81">
        <f t="shared" si="1053"/>
        <v>-3.9817172663857576</v>
      </c>
      <c r="S6725" s="1">
        <f t="shared" si="1057"/>
        <v>6</v>
      </c>
      <c r="T6725" s="1" t="str">
        <f t="shared" si="1058"/>
        <v>Off-Peak</v>
      </c>
    </row>
    <row r="6726" spans="1:20" x14ac:dyDescent="0.25">
      <c r="A6726" s="85">
        <v>45206.458333317321</v>
      </c>
      <c r="B6726" s="1">
        <v>10</v>
      </c>
      <c r="C6726" s="1">
        <v>7</v>
      </c>
      <c r="D6726" s="1">
        <v>12</v>
      </c>
      <c r="E6726" s="1" t="str">
        <f t="shared" si="1054"/>
        <v>Non-Summer</v>
      </c>
      <c r="F6726" s="78">
        <v>0.71050000000000002</v>
      </c>
      <c r="G6726" s="79">
        <f t="shared" si="1055"/>
        <v>1.3517714518043873</v>
      </c>
      <c r="J6726" s="78">
        <v>5.6349600000000004</v>
      </c>
      <c r="K6726" s="80">
        <f t="shared" si="1056"/>
        <v>5.6349600000000004</v>
      </c>
      <c r="L6726" s="68" t="str">
        <f t="shared" si="1049"/>
        <v>Normal</v>
      </c>
      <c r="N6726" s="67">
        <f t="shared" si="1050"/>
        <v>4.2831885481956133</v>
      </c>
      <c r="O6726" s="67">
        <f t="shared" si="1051"/>
        <v>1.3517714518043871</v>
      </c>
      <c r="P6726" s="81">
        <f t="shared" si="1052"/>
        <v>2.2204460492503131E-16</v>
      </c>
      <c r="Q6726" s="81">
        <f t="shared" si="1053"/>
        <v>-4.2831885481956133</v>
      </c>
      <c r="S6726" s="1">
        <f t="shared" si="1057"/>
        <v>6</v>
      </c>
      <c r="T6726" s="1" t="str">
        <f t="shared" si="1058"/>
        <v>Off-Peak</v>
      </c>
    </row>
    <row r="6727" spans="1:20" x14ac:dyDescent="0.25">
      <c r="A6727" s="85">
        <v>45206.499999983986</v>
      </c>
      <c r="B6727" s="1">
        <v>10</v>
      </c>
      <c r="C6727" s="1">
        <v>7</v>
      </c>
      <c r="D6727" s="1">
        <v>13</v>
      </c>
      <c r="E6727" s="1" t="str">
        <f t="shared" si="1054"/>
        <v>Non-Summer</v>
      </c>
      <c r="F6727" s="78">
        <v>0.70860000000000001</v>
      </c>
      <c r="G6727" s="79">
        <f t="shared" si="1055"/>
        <v>1.3481565809269371</v>
      </c>
      <c r="J6727" s="78">
        <v>5.5607949999999997</v>
      </c>
      <c r="K6727" s="80">
        <f t="shared" si="1056"/>
        <v>5.5607949999999997</v>
      </c>
      <c r="L6727" s="68" t="str">
        <f t="shared" si="1049"/>
        <v>Normal</v>
      </c>
      <c r="N6727" s="67">
        <f t="shared" si="1050"/>
        <v>4.2126384190730626</v>
      </c>
      <c r="O6727" s="67">
        <f t="shared" si="1051"/>
        <v>1.3481565809269371</v>
      </c>
      <c r="P6727" s="81">
        <f t="shared" si="1052"/>
        <v>0</v>
      </c>
      <c r="Q6727" s="81">
        <f t="shared" si="1053"/>
        <v>-4.2126384190730626</v>
      </c>
      <c r="S6727" s="1">
        <f t="shared" si="1057"/>
        <v>6</v>
      </c>
      <c r="T6727" s="1" t="str">
        <f t="shared" si="1058"/>
        <v>Off-Peak</v>
      </c>
    </row>
    <row r="6728" spans="1:20" x14ac:dyDescent="0.25">
      <c r="A6728" s="85">
        <v>45206.54166665065</v>
      </c>
      <c r="B6728" s="1">
        <v>10</v>
      </c>
      <c r="C6728" s="1">
        <v>7</v>
      </c>
      <c r="D6728" s="1">
        <v>14</v>
      </c>
      <c r="E6728" s="1" t="str">
        <f t="shared" si="1054"/>
        <v>Non-Summer</v>
      </c>
      <c r="F6728" s="78">
        <v>0.70450000000000002</v>
      </c>
      <c r="G6728" s="79">
        <f t="shared" si="1055"/>
        <v>1.3403560700861237</v>
      </c>
      <c r="J6728" s="78">
        <v>4.9920140000000002</v>
      </c>
      <c r="K6728" s="80">
        <f t="shared" si="1056"/>
        <v>4.9920140000000002</v>
      </c>
      <c r="L6728" s="68" t="str">
        <f t="shared" si="1049"/>
        <v>Normal</v>
      </c>
      <c r="N6728" s="67">
        <f t="shared" si="1050"/>
        <v>3.6516579299138767</v>
      </c>
      <c r="O6728" s="67">
        <f t="shared" si="1051"/>
        <v>1.3403560700861235</v>
      </c>
      <c r="P6728" s="81">
        <f t="shared" si="1052"/>
        <v>2.2204460492503131E-16</v>
      </c>
      <c r="Q6728" s="81">
        <f t="shared" si="1053"/>
        <v>-3.6516579299138767</v>
      </c>
      <c r="S6728" s="1">
        <f t="shared" si="1057"/>
        <v>6</v>
      </c>
      <c r="T6728" s="1" t="str">
        <f t="shared" si="1058"/>
        <v>Off-Peak</v>
      </c>
    </row>
    <row r="6729" spans="1:20" x14ac:dyDescent="0.25">
      <c r="A6729" s="85">
        <v>45206.583333317314</v>
      </c>
      <c r="B6729" s="1">
        <v>10</v>
      </c>
      <c r="C6729" s="1">
        <v>7</v>
      </c>
      <c r="D6729" s="1">
        <v>15</v>
      </c>
      <c r="E6729" s="1" t="str">
        <f t="shared" si="1054"/>
        <v>Non-Summer</v>
      </c>
      <c r="F6729" s="78">
        <v>0.70089999999999997</v>
      </c>
      <c r="G6729" s="79">
        <f t="shared" si="1055"/>
        <v>1.3335068410551654</v>
      </c>
      <c r="J6729" s="78">
        <v>3.9549530000000002</v>
      </c>
      <c r="K6729" s="80">
        <f t="shared" si="1056"/>
        <v>3.9549530000000002</v>
      </c>
      <c r="L6729" s="68" t="str">
        <f t="shared" si="1049"/>
        <v>Normal</v>
      </c>
      <c r="N6729" s="67">
        <f t="shared" si="1050"/>
        <v>2.6214461589448348</v>
      </c>
      <c r="O6729" s="67">
        <f t="shared" si="1051"/>
        <v>1.3335068410551654</v>
      </c>
      <c r="P6729" s="81">
        <f t="shared" si="1052"/>
        <v>0</v>
      </c>
      <c r="Q6729" s="81">
        <f t="shared" si="1053"/>
        <v>-2.6214461589448348</v>
      </c>
      <c r="S6729" s="1">
        <f t="shared" si="1057"/>
        <v>6</v>
      </c>
      <c r="T6729" s="1" t="str">
        <f t="shared" si="1058"/>
        <v>Off-Peak</v>
      </c>
    </row>
    <row r="6730" spans="1:20" x14ac:dyDescent="0.25">
      <c r="A6730" s="85">
        <v>45206.624999983978</v>
      </c>
      <c r="B6730" s="1">
        <v>10</v>
      </c>
      <c r="C6730" s="1">
        <v>7</v>
      </c>
      <c r="D6730" s="1">
        <v>16</v>
      </c>
      <c r="E6730" s="1" t="str">
        <f t="shared" si="1054"/>
        <v>Non-Summer</v>
      </c>
      <c r="F6730" s="78">
        <v>0.7046</v>
      </c>
      <c r="G6730" s="79">
        <f t="shared" si="1055"/>
        <v>1.3405463264480946</v>
      </c>
      <c r="J6730" s="78">
        <v>2.4674149999999999</v>
      </c>
      <c r="K6730" s="80">
        <f t="shared" si="1056"/>
        <v>2.4674149999999999</v>
      </c>
      <c r="L6730" s="68" t="str">
        <f t="shared" si="1049"/>
        <v>Normal</v>
      </c>
      <c r="N6730" s="67">
        <f t="shared" si="1050"/>
        <v>1.1268686735519053</v>
      </c>
      <c r="O6730" s="67">
        <f t="shared" si="1051"/>
        <v>1.3405463264480946</v>
      </c>
      <c r="P6730" s="81">
        <f t="shared" si="1052"/>
        <v>0</v>
      </c>
      <c r="Q6730" s="81">
        <f t="shared" si="1053"/>
        <v>-1.1268686735519053</v>
      </c>
      <c r="S6730" s="1">
        <f t="shared" si="1057"/>
        <v>6</v>
      </c>
      <c r="T6730" s="1" t="str">
        <f t="shared" si="1058"/>
        <v>Off-Peak</v>
      </c>
    </row>
    <row r="6731" spans="1:20" x14ac:dyDescent="0.25">
      <c r="A6731" s="85">
        <v>45206.666666650643</v>
      </c>
      <c r="B6731" s="1">
        <v>10</v>
      </c>
      <c r="C6731" s="1">
        <v>7</v>
      </c>
      <c r="D6731" s="1">
        <v>17</v>
      </c>
      <c r="E6731" s="1" t="str">
        <f t="shared" si="1054"/>
        <v>Non-Summer</v>
      </c>
      <c r="F6731" s="78">
        <v>0.71930000000000005</v>
      </c>
      <c r="G6731" s="79">
        <f t="shared" si="1055"/>
        <v>1.3685140116578407</v>
      </c>
      <c r="J6731" s="78">
        <v>0.78093600000000007</v>
      </c>
      <c r="K6731" s="80">
        <f t="shared" si="1056"/>
        <v>0.78093600000000007</v>
      </c>
      <c r="L6731" s="68" t="str">
        <f t="shared" si="1049"/>
        <v>Normal</v>
      </c>
      <c r="N6731" s="67">
        <f t="shared" si="1050"/>
        <v>0</v>
      </c>
      <c r="O6731" s="67">
        <f t="shared" si="1051"/>
        <v>0.78093600000000007</v>
      </c>
      <c r="P6731" s="81">
        <f t="shared" si="1052"/>
        <v>0.58757801165784063</v>
      </c>
      <c r="Q6731" s="81">
        <f t="shared" si="1053"/>
        <v>0.58757801165784063</v>
      </c>
      <c r="S6731" s="1">
        <f t="shared" si="1057"/>
        <v>6</v>
      </c>
      <c r="T6731" s="1" t="str">
        <f t="shared" si="1058"/>
        <v>Off-Peak</v>
      </c>
    </row>
    <row r="6732" spans="1:20" x14ac:dyDescent="0.25">
      <c r="A6732" s="85">
        <v>45206.708333317307</v>
      </c>
      <c r="B6732" s="1">
        <v>10</v>
      </c>
      <c r="C6732" s="1">
        <v>7</v>
      </c>
      <c r="D6732" s="1">
        <v>18</v>
      </c>
      <c r="E6732" s="1" t="str">
        <f t="shared" si="1054"/>
        <v>Non-Summer</v>
      </c>
      <c r="F6732" s="78">
        <v>0.75370000000000004</v>
      </c>
      <c r="G6732" s="79">
        <f t="shared" si="1055"/>
        <v>1.4339622001758856</v>
      </c>
      <c r="J6732" s="78">
        <v>0</v>
      </c>
      <c r="K6732" s="80">
        <f t="shared" si="1056"/>
        <v>0</v>
      </c>
      <c r="L6732" s="68" t="str">
        <f t="shared" si="1049"/>
        <v>Normal</v>
      </c>
      <c r="N6732" s="67">
        <f t="shared" si="1050"/>
        <v>0</v>
      </c>
      <c r="O6732" s="67">
        <f t="shared" si="1051"/>
        <v>0</v>
      </c>
      <c r="P6732" s="81">
        <f t="shared" si="1052"/>
        <v>1.4339622001758856</v>
      </c>
      <c r="Q6732" s="81">
        <f t="shared" si="1053"/>
        <v>1.4339622001758856</v>
      </c>
      <c r="S6732" s="1">
        <f t="shared" si="1057"/>
        <v>6</v>
      </c>
      <c r="T6732" s="1" t="str">
        <f t="shared" si="1058"/>
        <v>Off-Peak</v>
      </c>
    </row>
    <row r="6733" spans="1:20" x14ac:dyDescent="0.25">
      <c r="A6733" s="85">
        <v>45206.749999983971</v>
      </c>
      <c r="B6733" s="1">
        <v>10</v>
      </c>
      <c r="C6733" s="1">
        <v>7</v>
      </c>
      <c r="D6733" s="1">
        <v>19</v>
      </c>
      <c r="E6733" s="1" t="str">
        <f t="shared" si="1054"/>
        <v>Non-Summer</v>
      </c>
      <c r="F6733" s="78">
        <v>0.81340000000000001</v>
      </c>
      <c r="G6733" s="79">
        <f t="shared" si="1055"/>
        <v>1.5475452482726089</v>
      </c>
      <c r="J6733" s="78">
        <v>0</v>
      </c>
      <c r="K6733" s="80">
        <f t="shared" si="1056"/>
        <v>0</v>
      </c>
      <c r="L6733" s="68" t="str">
        <f t="shared" si="1049"/>
        <v>Normal</v>
      </c>
      <c r="N6733" s="67">
        <f t="shared" si="1050"/>
        <v>0</v>
      </c>
      <c r="O6733" s="67">
        <f t="shared" si="1051"/>
        <v>0</v>
      </c>
      <c r="P6733" s="81">
        <f t="shared" si="1052"/>
        <v>1.5475452482726089</v>
      </c>
      <c r="Q6733" s="81">
        <f t="shared" si="1053"/>
        <v>1.5475452482726089</v>
      </c>
      <c r="S6733" s="1">
        <f t="shared" si="1057"/>
        <v>6</v>
      </c>
      <c r="T6733" s="1" t="str">
        <f t="shared" si="1058"/>
        <v>Off-Peak</v>
      </c>
    </row>
    <row r="6734" spans="1:20" x14ac:dyDescent="0.25">
      <c r="A6734" s="85">
        <v>45206.791666650635</v>
      </c>
      <c r="B6734" s="1">
        <v>10</v>
      </c>
      <c r="C6734" s="1">
        <v>7</v>
      </c>
      <c r="D6734" s="1">
        <v>20</v>
      </c>
      <c r="E6734" s="1" t="str">
        <f t="shared" si="1054"/>
        <v>Non-Summer</v>
      </c>
      <c r="F6734" s="78">
        <v>0.84850000000000003</v>
      </c>
      <c r="G6734" s="79">
        <f t="shared" si="1055"/>
        <v>1.6143252313244514</v>
      </c>
      <c r="J6734" s="78">
        <v>0</v>
      </c>
      <c r="K6734" s="80">
        <f t="shared" si="1056"/>
        <v>0</v>
      </c>
      <c r="L6734" s="68" t="str">
        <f t="shared" si="1049"/>
        <v>Normal</v>
      </c>
      <c r="N6734" s="67">
        <f t="shared" si="1050"/>
        <v>0</v>
      </c>
      <c r="O6734" s="67">
        <f t="shared" si="1051"/>
        <v>0</v>
      </c>
      <c r="P6734" s="81">
        <f t="shared" si="1052"/>
        <v>1.6143252313244514</v>
      </c>
      <c r="Q6734" s="81">
        <f t="shared" si="1053"/>
        <v>1.6143252313244514</v>
      </c>
      <c r="S6734" s="1">
        <f t="shared" si="1057"/>
        <v>6</v>
      </c>
      <c r="T6734" s="1" t="str">
        <f t="shared" si="1058"/>
        <v>Off-Peak</v>
      </c>
    </row>
    <row r="6735" spans="1:20" x14ac:dyDescent="0.25">
      <c r="A6735" s="85">
        <v>45206.8333333173</v>
      </c>
      <c r="B6735" s="1">
        <v>10</v>
      </c>
      <c r="C6735" s="1">
        <v>7</v>
      </c>
      <c r="D6735" s="1">
        <v>21</v>
      </c>
      <c r="E6735" s="1" t="str">
        <f t="shared" si="1054"/>
        <v>Non-Summer</v>
      </c>
      <c r="F6735" s="78">
        <v>0.84419999999999995</v>
      </c>
      <c r="G6735" s="79">
        <f t="shared" si="1055"/>
        <v>1.6061442077596955</v>
      </c>
      <c r="J6735" s="78">
        <v>0</v>
      </c>
      <c r="K6735" s="80">
        <f t="shared" si="1056"/>
        <v>0</v>
      </c>
      <c r="L6735" s="68" t="str">
        <f t="shared" si="1049"/>
        <v>Normal</v>
      </c>
      <c r="N6735" s="67">
        <f t="shared" si="1050"/>
        <v>0</v>
      </c>
      <c r="O6735" s="67">
        <f t="shared" si="1051"/>
        <v>0</v>
      </c>
      <c r="P6735" s="81">
        <f t="shared" si="1052"/>
        <v>1.6061442077596955</v>
      </c>
      <c r="Q6735" s="81">
        <f t="shared" si="1053"/>
        <v>1.6061442077596955</v>
      </c>
      <c r="S6735" s="1">
        <f t="shared" si="1057"/>
        <v>6</v>
      </c>
      <c r="T6735" s="1" t="str">
        <f t="shared" si="1058"/>
        <v>Off-Peak</v>
      </c>
    </row>
    <row r="6736" spans="1:20" x14ac:dyDescent="0.25">
      <c r="A6736" s="85">
        <v>45206.874999983964</v>
      </c>
      <c r="B6736" s="1">
        <v>10</v>
      </c>
      <c r="C6736" s="1">
        <v>7</v>
      </c>
      <c r="D6736" s="1">
        <v>22</v>
      </c>
      <c r="E6736" s="1" t="str">
        <f t="shared" si="1054"/>
        <v>Non-Summer</v>
      </c>
      <c r="F6736" s="78">
        <v>0.82220000000000004</v>
      </c>
      <c r="G6736" s="79">
        <f t="shared" si="1055"/>
        <v>1.5642878081260623</v>
      </c>
      <c r="J6736" s="78">
        <v>0</v>
      </c>
      <c r="K6736" s="80">
        <f t="shared" si="1056"/>
        <v>0</v>
      </c>
      <c r="L6736" s="68" t="str">
        <f t="shared" si="1049"/>
        <v>Normal</v>
      </c>
      <c r="N6736" s="67">
        <f t="shared" si="1050"/>
        <v>0</v>
      </c>
      <c r="O6736" s="67">
        <f t="shared" si="1051"/>
        <v>0</v>
      </c>
      <c r="P6736" s="81">
        <f t="shared" si="1052"/>
        <v>1.5642878081260623</v>
      </c>
      <c r="Q6736" s="81">
        <f t="shared" si="1053"/>
        <v>1.5642878081260623</v>
      </c>
      <c r="S6736" s="1">
        <f t="shared" si="1057"/>
        <v>6</v>
      </c>
      <c r="T6736" s="1" t="str">
        <f t="shared" si="1058"/>
        <v>Off-Peak</v>
      </c>
    </row>
    <row r="6737" spans="1:20" x14ac:dyDescent="0.25">
      <c r="A6737" s="85">
        <v>45206.916666650628</v>
      </c>
      <c r="B6737" s="1">
        <v>10</v>
      </c>
      <c r="C6737" s="1">
        <v>7</v>
      </c>
      <c r="D6737" s="1">
        <v>23</v>
      </c>
      <c r="E6737" s="1" t="str">
        <f t="shared" si="1054"/>
        <v>Non-Summer</v>
      </c>
      <c r="F6737" s="78">
        <v>0.77649999999999997</v>
      </c>
      <c r="G6737" s="79">
        <f t="shared" si="1055"/>
        <v>1.4773406507052873</v>
      </c>
      <c r="J6737" s="78">
        <v>0</v>
      </c>
      <c r="K6737" s="80">
        <f t="shared" si="1056"/>
        <v>0</v>
      </c>
      <c r="L6737" s="68" t="str">
        <f t="shared" si="1049"/>
        <v>Normal</v>
      </c>
      <c r="N6737" s="67">
        <f t="shared" si="1050"/>
        <v>0</v>
      </c>
      <c r="O6737" s="67">
        <f t="shared" si="1051"/>
        <v>0</v>
      </c>
      <c r="P6737" s="81">
        <f t="shared" si="1052"/>
        <v>1.4773406507052873</v>
      </c>
      <c r="Q6737" s="81">
        <f t="shared" si="1053"/>
        <v>1.4773406507052873</v>
      </c>
      <c r="S6737" s="1">
        <f t="shared" si="1057"/>
        <v>6</v>
      </c>
      <c r="T6737" s="1" t="str">
        <f t="shared" si="1058"/>
        <v>Off-Peak</v>
      </c>
    </row>
    <row r="6738" spans="1:20" x14ac:dyDescent="0.25">
      <c r="A6738" s="85">
        <v>45206.958333317292</v>
      </c>
      <c r="B6738" s="1">
        <v>10</v>
      </c>
      <c r="C6738" s="1">
        <v>8</v>
      </c>
      <c r="D6738" s="1">
        <v>0</v>
      </c>
      <c r="E6738" s="1" t="str">
        <f t="shared" si="1054"/>
        <v>Non-Summer</v>
      </c>
      <c r="F6738" s="78">
        <v>0.71699999999999997</v>
      </c>
      <c r="G6738" s="79">
        <f t="shared" si="1055"/>
        <v>1.3641381153325061</v>
      </c>
      <c r="J6738" s="78">
        <v>0</v>
      </c>
      <c r="K6738" s="80">
        <f t="shared" si="1056"/>
        <v>0</v>
      </c>
      <c r="L6738" s="68" t="str">
        <f t="shared" si="1049"/>
        <v>Normal</v>
      </c>
      <c r="N6738" s="67">
        <f t="shared" si="1050"/>
        <v>0</v>
      </c>
      <c r="O6738" s="67">
        <f t="shared" si="1051"/>
        <v>0</v>
      </c>
      <c r="P6738" s="81">
        <f t="shared" si="1052"/>
        <v>1.3641381153325061</v>
      </c>
      <c r="Q6738" s="81">
        <f t="shared" si="1053"/>
        <v>1.3641381153325061</v>
      </c>
      <c r="S6738" s="1">
        <f t="shared" si="1057"/>
        <v>6</v>
      </c>
      <c r="T6738" s="1" t="str">
        <f t="shared" si="1058"/>
        <v>Off-Peak</v>
      </c>
    </row>
    <row r="6739" spans="1:20" x14ac:dyDescent="0.25">
      <c r="A6739" s="85">
        <v>45206.999999983957</v>
      </c>
      <c r="B6739" s="1">
        <v>10</v>
      </c>
      <c r="C6739" s="1">
        <v>8</v>
      </c>
      <c r="D6739" s="1">
        <v>1</v>
      </c>
      <c r="E6739" s="1" t="str">
        <f t="shared" si="1054"/>
        <v>Non-Summer</v>
      </c>
      <c r="F6739" s="78">
        <v>0.66920000000000002</v>
      </c>
      <c r="G6739" s="79">
        <f t="shared" si="1055"/>
        <v>1.2731955743103391</v>
      </c>
      <c r="J6739" s="78">
        <v>0</v>
      </c>
      <c r="K6739" s="80">
        <f t="shared" si="1056"/>
        <v>0</v>
      </c>
      <c r="L6739" s="68" t="str">
        <f t="shared" ref="L6739:L6802" si="1059">IF(AND(D6739&gt;=$C$2,D6739&lt;=$C$3,E6739="Summer"),"MaxDis","Normal")</f>
        <v>Normal</v>
      </c>
      <c r="N6739" s="67">
        <f t="shared" ref="N6739:N6802" si="1060">IF(K6739-G6739&lt;0,0,K6739-G6739)</f>
        <v>0</v>
      </c>
      <c r="O6739" s="67">
        <f t="shared" ref="O6739:O6802" si="1061">K6739-N6739</f>
        <v>0</v>
      </c>
      <c r="P6739" s="81">
        <f t="shared" ref="P6739:P6802" si="1062">MAX(0,G6739-O6739)</f>
        <v>1.2731955743103391</v>
      </c>
      <c r="Q6739" s="81">
        <f t="shared" ref="Q6739:Q6802" si="1063">G6739-K6739</f>
        <v>1.2731955743103391</v>
      </c>
      <c r="S6739" s="1">
        <f t="shared" si="1057"/>
        <v>7</v>
      </c>
      <c r="T6739" s="1" t="str">
        <f t="shared" si="1058"/>
        <v>Off-Peak</v>
      </c>
    </row>
    <row r="6740" spans="1:20" x14ac:dyDescent="0.25">
      <c r="A6740" s="85">
        <v>45207.041666650621</v>
      </c>
      <c r="B6740" s="1">
        <v>10</v>
      </c>
      <c r="C6740" s="1">
        <v>8</v>
      </c>
      <c r="D6740" s="1">
        <v>2</v>
      </c>
      <c r="E6740" s="1" t="str">
        <f t="shared" ref="E6740:E6803" si="1064">IF(AND(B6740&gt;=$C$5,B6740&lt;=$C$6),"Summer","Non-Summer")</f>
        <v>Non-Summer</v>
      </c>
      <c r="F6740" s="78">
        <v>0.6331</v>
      </c>
      <c r="G6740" s="79">
        <f t="shared" ref="G6740:G6803" si="1065">F6740*$G$13</f>
        <v>1.2045130276387861</v>
      </c>
      <c r="J6740" s="78">
        <v>0</v>
      </c>
      <c r="K6740" s="80">
        <f t="shared" ref="K6740:K6803" si="1066">J6740*$K$13</f>
        <v>0</v>
      </c>
      <c r="L6740" s="68" t="str">
        <f t="shared" si="1059"/>
        <v>Normal</v>
      </c>
      <c r="N6740" s="67">
        <f t="shared" si="1060"/>
        <v>0</v>
      </c>
      <c r="O6740" s="67">
        <f t="shared" si="1061"/>
        <v>0</v>
      </c>
      <c r="P6740" s="81">
        <f t="shared" si="1062"/>
        <v>1.2045130276387861</v>
      </c>
      <c r="Q6740" s="81">
        <f t="shared" si="1063"/>
        <v>1.2045130276387861</v>
      </c>
      <c r="S6740" s="1">
        <f t="shared" ref="S6740:S6803" si="1067">WEEKDAY(A6740,2)</f>
        <v>7</v>
      </c>
      <c r="T6740" s="1" t="str">
        <f t="shared" ref="T6740:T6803" si="1068">IF(S6740&gt;5,"Off-Peak",IF(AND(D6740&gt;=$C$7,D6740&lt;$C$8),"Peak","Off-Peak"))</f>
        <v>Off-Peak</v>
      </c>
    </row>
    <row r="6741" spans="1:20" x14ac:dyDescent="0.25">
      <c r="A6741" s="85">
        <v>45207.083333317285</v>
      </c>
      <c r="B6741" s="1">
        <v>10</v>
      </c>
      <c r="C6741" s="1">
        <v>8</v>
      </c>
      <c r="D6741" s="1">
        <v>3</v>
      </c>
      <c r="E6741" s="1" t="str">
        <f t="shared" si="1064"/>
        <v>Non-Summer</v>
      </c>
      <c r="F6741" s="78">
        <v>0.60870000000000002</v>
      </c>
      <c r="G6741" s="79">
        <f t="shared" si="1065"/>
        <v>1.1580904753178474</v>
      </c>
      <c r="J6741" s="78">
        <v>0</v>
      </c>
      <c r="K6741" s="80">
        <f t="shared" si="1066"/>
        <v>0</v>
      </c>
      <c r="L6741" s="68" t="str">
        <f t="shared" si="1059"/>
        <v>Normal</v>
      </c>
      <c r="N6741" s="67">
        <f t="shared" si="1060"/>
        <v>0</v>
      </c>
      <c r="O6741" s="67">
        <f t="shared" si="1061"/>
        <v>0</v>
      </c>
      <c r="P6741" s="81">
        <f t="shared" si="1062"/>
        <v>1.1580904753178474</v>
      </c>
      <c r="Q6741" s="81">
        <f t="shared" si="1063"/>
        <v>1.1580904753178474</v>
      </c>
      <c r="S6741" s="1">
        <f t="shared" si="1067"/>
        <v>7</v>
      </c>
      <c r="T6741" s="1" t="str">
        <f t="shared" si="1068"/>
        <v>Off-Peak</v>
      </c>
    </row>
    <row r="6742" spans="1:20" x14ac:dyDescent="0.25">
      <c r="A6742" s="85">
        <v>45207.124999983949</v>
      </c>
      <c r="B6742" s="1">
        <v>10</v>
      </c>
      <c r="C6742" s="1">
        <v>8</v>
      </c>
      <c r="D6742" s="1">
        <v>4</v>
      </c>
      <c r="E6742" s="1" t="str">
        <f t="shared" si="1064"/>
        <v>Non-Summer</v>
      </c>
      <c r="F6742" s="78">
        <v>0.59260000000000002</v>
      </c>
      <c r="G6742" s="79">
        <f t="shared" si="1065"/>
        <v>1.1274592010405065</v>
      </c>
      <c r="J6742" s="78">
        <v>0</v>
      </c>
      <c r="K6742" s="80">
        <f t="shared" si="1066"/>
        <v>0</v>
      </c>
      <c r="L6742" s="68" t="str">
        <f t="shared" si="1059"/>
        <v>Normal</v>
      </c>
      <c r="N6742" s="67">
        <f t="shared" si="1060"/>
        <v>0</v>
      </c>
      <c r="O6742" s="67">
        <f t="shared" si="1061"/>
        <v>0</v>
      </c>
      <c r="P6742" s="81">
        <f t="shared" si="1062"/>
        <v>1.1274592010405065</v>
      </c>
      <c r="Q6742" s="81">
        <f t="shared" si="1063"/>
        <v>1.1274592010405065</v>
      </c>
      <c r="S6742" s="1">
        <f t="shared" si="1067"/>
        <v>7</v>
      </c>
      <c r="T6742" s="1" t="str">
        <f t="shared" si="1068"/>
        <v>Off-Peak</v>
      </c>
    </row>
    <row r="6743" spans="1:20" x14ac:dyDescent="0.25">
      <c r="A6743" s="85">
        <v>45207.166666650613</v>
      </c>
      <c r="B6743" s="1">
        <v>10</v>
      </c>
      <c r="C6743" s="1">
        <v>8</v>
      </c>
      <c r="D6743" s="1">
        <v>5</v>
      </c>
      <c r="E6743" s="1" t="str">
        <f t="shared" si="1064"/>
        <v>Non-Summer</v>
      </c>
      <c r="F6743" s="78">
        <v>0.58599999999999997</v>
      </c>
      <c r="G6743" s="79">
        <f t="shared" si="1065"/>
        <v>1.1149022811504163</v>
      </c>
      <c r="J6743" s="78">
        <v>0</v>
      </c>
      <c r="K6743" s="80">
        <f t="shared" si="1066"/>
        <v>0</v>
      </c>
      <c r="L6743" s="68" t="str">
        <f t="shared" si="1059"/>
        <v>Normal</v>
      </c>
      <c r="N6743" s="67">
        <f t="shared" si="1060"/>
        <v>0</v>
      </c>
      <c r="O6743" s="67">
        <f t="shared" si="1061"/>
        <v>0</v>
      </c>
      <c r="P6743" s="81">
        <f t="shared" si="1062"/>
        <v>1.1149022811504163</v>
      </c>
      <c r="Q6743" s="81">
        <f t="shared" si="1063"/>
        <v>1.1149022811504163</v>
      </c>
      <c r="S6743" s="1">
        <f t="shared" si="1067"/>
        <v>7</v>
      </c>
      <c r="T6743" s="1" t="str">
        <f t="shared" si="1068"/>
        <v>Off-Peak</v>
      </c>
    </row>
    <row r="6744" spans="1:20" x14ac:dyDescent="0.25">
      <c r="A6744" s="85">
        <v>45207.208333317278</v>
      </c>
      <c r="B6744" s="1">
        <v>10</v>
      </c>
      <c r="C6744" s="1">
        <v>8</v>
      </c>
      <c r="D6744" s="1">
        <v>6</v>
      </c>
      <c r="E6744" s="1" t="str">
        <f t="shared" si="1064"/>
        <v>Non-Summer</v>
      </c>
      <c r="F6744" s="78">
        <v>0.59399999999999997</v>
      </c>
      <c r="G6744" s="79">
        <f t="shared" si="1065"/>
        <v>1.1301227901081012</v>
      </c>
      <c r="J6744" s="78">
        <v>0</v>
      </c>
      <c r="K6744" s="80">
        <f t="shared" si="1066"/>
        <v>0</v>
      </c>
      <c r="L6744" s="68" t="str">
        <f t="shared" si="1059"/>
        <v>Normal</v>
      </c>
      <c r="N6744" s="67">
        <f t="shared" si="1060"/>
        <v>0</v>
      </c>
      <c r="O6744" s="67">
        <f t="shared" si="1061"/>
        <v>0</v>
      </c>
      <c r="P6744" s="81">
        <f t="shared" si="1062"/>
        <v>1.1301227901081012</v>
      </c>
      <c r="Q6744" s="81">
        <f t="shared" si="1063"/>
        <v>1.1301227901081012</v>
      </c>
      <c r="S6744" s="1">
        <f t="shared" si="1067"/>
        <v>7</v>
      </c>
      <c r="T6744" s="1" t="str">
        <f t="shared" si="1068"/>
        <v>Off-Peak</v>
      </c>
    </row>
    <row r="6745" spans="1:20" x14ac:dyDescent="0.25">
      <c r="A6745" s="85">
        <v>45207.249999983942</v>
      </c>
      <c r="B6745" s="1">
        <v>10</v>
      </c>
      <c r="C6745" s="1">
        <v>8</v>
      </c>
      <c r="D6745" s="1">
        <v>7</v>
      </c>
      <c r="E6745" s="1" t="str">
        <f t="shared" si="1064"/>
        <v>Non-Summer</v>
      </c>
      <c r="F6745" s="78">
        <v>0.61909999999999998</v>
      </c>
      <c r="G6745" s="79">
        <f t="shared" si="1065"/>
        <v>1.1778771369628376</v>
      </c>
      <c r="J6745" s="78">
        <v>0.14032700000000001</v>
      </c>
      <c r="K6745" s="80">
        <f t="shared" si="1066"/>
        <v>0.14032700000000001</v>
      </c>
      <c r="L6745" s="68" t="str">
        <f t="shared" si="1059"/>
        <v>Normal</v>
      </c>
      <c r="N6745" s="67">
        <f t="shared" si="1060"/>
        <v>0</v>
      </c>
      <c r="O6745" s="67">
        <f t="shared" si="1061"/>
        <v>0.14032700000000001</v>
      </c>
      <c r="P6745" s="81">
        <f t="shared" si="1062"/>
        <v>1.0375501369628375</v>
      </c>
      <c r="Q6745" s="81">
        <f t="shared" si="1063"/>
        <v>1.0375501369628375</v>
      </c>
      <c r="S6745" s="1">
        <f t="shared" si="1067"/>
        <v>7</v>
      </c>
      <c r="T6745" s="1" t="str">
        <f t="shared" si="1068"/>
        <v>Off-Peak</v>
      </c>
    </row>
    <row r="6746" spans="1:20" x14ac:dyDescent="0.25">
      <c r="A6746" s="85">
        <v>45207.291666650606</v>
      </c>
      <c r="B6746" s="1">
        <v>10</v>
      </c>
      <c r="C6746" s="1">
        <v>8</v>
      </c>
      <c r="D6746" s="1">
        <v>8</v>
      </c>
      <c r="E6746" s="1" t="str">
        <f t="shared" si="1064"/>
        <v>Non-Summer</v>
      </c>
      <c r="F6746" s="78">
        <v>0.6633</v>
      </c>
      <c r="G6746" s="79">
        <f t="shared" si="1065"/>
        <v>1.2619704489540466</v>
      </c>
      <c r="J6746" s="78">
        <v>0.68974000000000002</v>
      </c>
      <c r="K6746" s="80">
        <f t="shared" si="1066"/>
        <v>0.68974000000000002</v>
      </c>
      <c r="L6746" s="68" t="str">
        <f t="shared" si="1059"/>
        <v>Normal</v>
      </c>
      <c r="N6746" s="67">
        <f t="shared" si="1060"/>
        <v>0</v>
      </c>
      <c r="O6746" s="67">
        <f t="shared" si="1061"/>
        <v>0.68974000000000002</v>
      </c>
      <c r="P6746" s="81">
        <f t="shared" si="1062"/>
        <v>0.57223044895404662</v>
      </c>
      <c r="Q6746" s="81">
        <f t="shared" si="1063"/>
        <v>0.57223044895404662</v>
      </c>
      <c r="S6746" s="1">
        <f t="shared" si="1067"/>
        <v>7</v>
      </c>
      <c r="T6746" s="1" t="str">
        <f t="shared" si="1068"/>
        <v>Off-Peak</v>
      </c>
    </row>
    <row r="6747" spans="1:20" x14ac:dyDescent="0.25">
      <c r="A6747" s="85">
        <v>45207.33333331727</v>
      </c>
      <c r="B6747" s="1">
        <v>10</v>
      </c>
      <c r="C6747" s="1">
        <v>8</v>
      </c>
      <c r="D6747" s="1">
        <v>9</v>
      </c>
      <c r="E6747" s="1" t="str">
        <f t="shared" si="1064"/>
        <v>Non-Summer</v>
      </c>
      <c r="F6747" s="78">
        <v>0.70540000000000003</v>
      </c>
      <c r="G6747" s="79">
        <f t="shared" si="1065"/>
        <v>1.3420683773438633</v>
      </c>
      <c r="J6747" s="78">
        <v>3.2832800000000004</v>
      </c>
      <c r="K6747" s="80">
        <f t="shared" si="1066"/>
        <v>3.2832800000000004</v>
      </c>
      <c r="L6747" s="68" t="str">
        <f t="shared" si="1059"/>
        <v>Normal</v>
      </c>
      <c r="N6747" s="67">
        <f t="shared" si="1060"/>
        <v>1.9412116226561371</v>
      </c>
      <c r="O6747" s="67">
        <f t="shared" si="1061"/>
        <v>1.3420683773438633</v>
      </c>
      <c r="P6747" s="81">
        <f t="shared" si="1062"/>
        <v>0</v>
      </c>
      <c r="Q6747" s="81">
        <f t="shared" si="1063"/>
        <v>-1.9412116226561371</v>
      </c>
      <c r="S6747" s="1">
        <f t="shared" si="1067"/>
        <v>7</v>
      </c>
      <c r="T6747" s="1" t="str">
        <f t="shared" si="1068"/>
        <v>Off-Peak</v>
      </c>
    </row>
    <row r="6748" spans="1:20" x14ac:dyDescent="0.25">
      <c r="A6748" s="85">
        <v>45207.374999983935</v>
      </c>
      <c r="B6748" s="1">
        <v>10</v>
      </c>
      <c r="C6748" s="1">
        <v>8</v>
      </c>
      <c r="D6748" s="1">
        <v>10</v>
      </c>
      <c r="E6748" s="1" t="str">
        <f t="shared" si="1064"/>
        <v>Non-Summer</v>
      </c>
      <c r="F6748" s="78">
        <v>0.73160000000000003</v>
      </c>
      <c r="G6748" s="79">
        <f t="shared" si="1065"/>
        <v>1.3919155441802811</v>
      </c>
      <c r="J6748" s="78">
        <v>3.7962009999999999</v>
      </c>
      <c r="K6748" s="80">
        <f t="shared" si="1066"/>
        <v>3.7962009999999999</v>
      </c>
      <c r="L6748" s="68" t="str">
        <f t="shared" si="1059"/>
        <v>Normal</v>
      </c>
      <c r="N6748" s="67">
        <f t="shared" si="1060"/>
        <v>2.4042854558197186</v>
      </c>
      <c r="O6748" s="67">
        <f t="shared" si="1061"/>
        <v>1.3919155441802813</v>
      </c>
      <c r="P6748" s="81">
        <f t="shared" si="1062"/>
        <v>0</v>
      </c>
      <c r="Q6748" s="81">
        <f t="shared" si="1063"/>
        <v>-2.4042854558197186</v>
      </c>
      <c r="S6748" s="1">
        <f t="shared" si="1067"/>
        <v>7</v>
      </c>
      <c r="T6748" s="1" t="str">
        <f t="shared" si="1068"/>
        <v>Off-Peak</v>
      </c>
    </row>
    <row r="6749" spans="1:20" x14ac:dyDescent="0.25">
      <c r="A6749" s="85">
        <v>45207.416666650599</v>
      </c>
      <c r="B6749" s="1">
        <v>10</v>
      </c>
      <c r="C6749" s="1">
        <v>8</v>
      </c>
      <c r="D6749" s="1">
        <v>11</v>
      </c>
      <c r="E6749" s="1" t="str">
        <f t="shared" si="1064"/>
        <v>Non-Summer</v>
      </c>
      <c r="F6749" s="78">
        <v>0.74</v>
      </c>
      <c r="G6749" s="79">
        <f t="shared" si="1065"/>
        <v>1.4078970785858502</v>
      </c>
      <c r="J6749" s="78">
        <v>5.3878870000000001</v>
      </c>
      <c r="K6749" s="80">
        <f t="shared" si="1066"/>
        <v>5.3878870000000001</v>
      </c>
      <c r="L6749" s="68" t="str">
        <f t="shared" si="1059"/>
        <v>Normal</v>
      </c>
      <c r="N6749" s="67">
        <f t="shared" si="1060"/>
        <v>3.9799899214141501</v>
      </c>
      <c r="O6749" s="67">
        <f t="shared" si="1061"/>
        <v>1.40789707858585</v>
      </c>
      <c r="P6749" s="81">
        <f t="shared" si="1062"/>
        <v>2.2204460492503131E-16</v>
      </c>
      <c r="Q6749" s="81">
        <f t="shared" si="1063"/>
        <v>-3.9799899214141501</v>
      </c>
      <c r="S6749" s="1">
        <f t="shared" si="1067"/>
        <v>7</v>
      </c>
      <c r="T6749" s="1" t="str">
        <f t="shared" si="1068"/>
        <v>Off-Peak</v>
      </c>
    </row>
    <row r="6750" spans="1:20" x14ac:dyDescent="0.25">
      <c r="A6750" s="85">
        <v>45207.458333317263</v>
      </c>
      <c r="B6750" s="1">
        <v>10</v>
      </c>
      <c r="C6750" s="1">
        <v>8</v>
      </c>
      <c r="D6750" s="1">
        <v>12</v>
      </c>
      <c r="E6750" s="1" t="str">
        <f t="shared" si="1064"/>
        <v>Non-Summer</v>
      </c>
      <c r="F6750" s="78">
        <v>0.74439999999999995</v>
      </c>
      <c r="G6750" s="79">
        <f t="shared" si="1065"/>
        <v>1.4162683585125768</v>
      </c>
      <c r="J6750" s="78">
        <v>5.663036</v>
      </c>
      <c r="K6750" s="80">
        <f t="shared" si="1066"/>
        <v>5.663036</v>
      </c>
      <c r="L6750" s="68" t="str">
        <f t="shared" si="1059"/>
        <v>Normal</v>
      </c>
      <c r="N6750" s="67">
        <f t="shared" si="1060"/>
        <v>4.2467676414874234</v>
      </c>
      <c r="O6750" s="67">
        <f t="shared" si="1061"/>
        <v>1.4162683585125766</v>
      </c>
      <c r="P6750" s="81">
        <f t="shared" si="1062"/>
        <v>2.2204460492503131E-16</v>
      </c>
      <c r="Q6750" s="81">
        <f t="shared" si="1063"/>
        <v>-4.2467676414874234</v>
      </c>
      <c r="S6750" s="1">
        <f t="shared" si="1067"/>
        <v>7</v>
      </c>
      <c r="T6750" s="1" t="str">
        <f t="shared" si="1068"/>
        <v>Off-Peak</v>
      </c>
    </row>
    <row r="6751" spans="1:20" x14ac:dyDescent="0.25">
      <c r="A6751" s="85">
        <v>45207.499999983927</v>
      </c>
      <c r="B6751" s="1">
        <v>10</v>
      </c>
      <c r="C6751" s="1">
        <v>8</v>
      </c>
      <c r="D6751" s="1">
        <v>13</v>
      </c>
      <c r="E6751" s="1" t="str">
        <f t="shared" si="1064"/>
        <v>Non-Summer</v>
      </c>
      <c r="F6751" s="78">
        <v>0.75509999999999999</v>
      </c>
      <c r="G6751" s="79">
        <f t="shared" si="1065"/>
        <v>1.4366257892434804</v>
      </c>
      <c r="J6751" s="78">
        <v>5.3947719999999997</v>
      </c>
      <c r="K6751" s="80">
        <f t="shared" si="1066"/>
        <v>5.3947719999999997</v>
      </c>
      <c r="L6751" s="68" t="str">
        <f t="shared" si="1059"/>
        <v>Normal</v>
      </c>
      <c r="N6751" s="67">
        <f t="shared" si="1060"/>
        <v>3.9581462107565191</v>
      </c>
      <c r="O6751" s="67">
        <f t="shared" si="1061"/>
        <v>1.4366257892434806</v>
      </c>
      <c r="P6751" s="81">
        <f t="shared" si="1062"/>
        <v>0</v>
      </c>
      <c r="Q6751" s="81">
        <f t="shared" si="1063"/>
        <v>-3.9581462107565191</v>
      </c>
      <c r="S6751" s="1">
        <f t="shared" si="1067"/>
        <v>7</v>
      </c>
      <c r="T6751" s="1" t="str">
        <f t="shared" si="1068"/>
        <v>Off-Peak</v>
      </c>
    </row>
    <row r="6752" spans="1:20" x14ac:dyDescent="0.25">
      <c r="A6752" s="85">
        <v>45207.541666650592</v>
      </c>
      <c r="B6752" s="1">
        <v>10</v>
      </c>
      <c r="C6752" s="1">
        <v>8</v>
      </c>
      <c r="D6752" s="1">
        <v>14</v>
      </c>
      <c r="E6752" s="1" t="str">
        <f t="shared" si="1064"/>
        <v>Non-Summer</v>
      </c>
      <c r="F6752" s="78">
        <v>0.76319999999999999</v>
      </c>
      <c r="G6752" s="79">
        <f t="shared" si="1065"/>
        <v>1.4520365545631364</v>
      </c>
      <c r="J6752" s="78">
        <v>3.964661</v>
      </c>
      <c r="K6752" s="80">
        <f t="shared" si="1066"/>
        <v>3.964661</v>
      </c>
      <c r="L6752" s="68" t="str">
        <f t="shared" si="1059"/>
        <v>Normal</v>
      </c>
      <c r="N6752" s="67">
        <f t="shared" si="1060"/>
        <v>2.5126244454368636</v>
      </c>
      <c r="O6752" s="67">
        <f t="shared" si="1061"/>
        <v>1.4520365545631364</v>
      </c>
      <c r="P6752" s="81">
        <f t="shared" si="1062"/>
        <v>0</v>
      </c>
      <c r="Q6752" s="81">
        <f t="shared" si="1063"/>
        <v>-2.5126244454368636</v>
      </c>
      <c r="S6752" s="1">
        <f t="shared" si="1067"/>
        <v>7</v>
      </c>
      <c r="T6752" s="1" t="str">
        <f t="shared" si="1068"/>
        <v>Off-Peak</v>
      </c>
    </row>
    <row r="6753" spans="1:20" x14ac:dyDescent="0.25">
      <c r="A6753" s="85">
        <v>45207.583333317256</v>
      </c>
      <c r="B6753" s="1">
        <v>10</v>
      </c>
      <c r="C6753" s="1">
        <v>8</v>
      </c>
      <c r="D6753" s="1">
        <v>15</v>
      </c>
      <c r="E6753" s="1" t="str">
        <f t="shared" si="1064"/>
        <v>Non-Summer</v>
      </c>
      <c r="F6753" s="78">
        <v>0.76429999999999998</v>
      </c>
      <c r="G6753" s="79">
        <f t="shared" si="1065"/>
        <v>1.4541293745448181</v>
      </c>
      <c r="J6753" s="78">
        <v>2.895832</v>
      </c>
      <c r="K6753" s="80">
        <f t="shared" si="1066"/>
        <v>2.895832</v>
      </c>
      <c r="L6753" s="68" t="str">
        <f t="shared" si="1059"/>
        <v>Normal</v>
      </c>
      <c r="N6753" s="67">
        <f t="shared" si="1060"/>
        <v>1.4417026254551819</v>
      </c>
      <c r="O6753" s="67">
        <f t="shared" si="1061"/>
        <v>1.4541293745448181</v>
      </c>
      <c r="P6753" s="81">
        <f t="shared" si="1062"/>
        <v>0</v>
      </c>
      <c r="Q6753" s="81">
        <f t="shared" si="1063"/>
        <v>-1.4417026254551819</v>
      </c>
      <c r="S6753" s="1">
        <f t="shared" si="1067"/>
        <v>7</v>
      </c>
      <c r="T6753" s="1" t="str">
        <f t="shared" si="1068"/>
        <v>Off-Peak</v>
      </c>
    </row>
    <row r="6754" spans="1:20" x14ac:dyDescent="0.25">
      <c r="A6754" s="85">
        <v>45207.62499998392</v>
      </c>
      <c r="B6754" s="1">
        <v>10</v>
      </c>
      <c r="C6754" s="1">
        <v>8</v>
      </c>
      <c r="D6754" s="1">
        <v>16</v>
      </c>
      <c r="E6754" s="1" t="str">
        <f t="shared" si="1064"/>
        <v>Non-Summer</v>
      </c>
      <c r="F6754" s="78">
        <v>0.77070000000000005</v>
      </c>
      <c r="G6754" s="79">
        <f t="shared" si="1065"/>
        <v>1.4663057817109659</v>
      </c>
      <c r="J6754" s="78">
        <v>1.7030190000000001</v>
      </c>
      <c r="K6754" s="80">
        <f t="shared" si="1066"/>
        <v>1.7030190000000001</v>
      </c>
      <c r="L6754" s="68" t="str">
        <f t="shared" si="1059"/>
        <v>Normal</v>
      </c>
      <c r="N6754" s="67">
        <f t="shared" si="1060"/>
        <v>0.23671321828903413</v>
      </c>
      <c r="O6754" s="67">
        <f t="shared" si="1061"/>
        <v>1.4663057817109659</v>
      </c>
      <c r="P6754" s="81">
        <f t="shared" si="1062"/>
        <v>0</v>
      </c>
      <c r="Q6754" s="81">
        <f t="shared" si="1063"/>
        <v>-0.23671321828903413</v>
      </c>
      <c r="S6754" s="1">
        <f t="shared" si="1067"/>
        <v>7</v>
      </c>
      <c r="T6754" s="1" t="str">
        <f t="shared" si="1068"/>
        <v>Off-Peak</v>
      </c>
    </row>
    <row r="6755" spans="1:20" x14ac:dyDescent="0.25">
      <c r="A6755" s="85">
        <v>45207.666666650584</v>
      </c>
      <c r="B6755" s="1">
        <v>10</v>
      </c>
      <c r="C6755" s="1">
        <v>8</v>
      </c>
      <c r="D6755" s="1">
        <v>17</v>
      </c>
      <c r="E6755" s="1" t="str">
        <f t="shared" si="1064"/>
        <v>Non-Summer</v>
      </c>
      <c r="F6755" s="78">
        <v>0.7923</v>
      </c>
      <c r="G6755" s="79">
        <f t="shared" si="1065"/>
        <v>1.5074011558967151</v>
      </c>
      <c r="J6755" s="78">
        <v>0.63760000000000006</v>
      </c>
      <c r="K6755" s="80">
        <f t="shared" si="1066"/>
        <v>0.63760000000000006</v>
      </c>
      <c r="L6755" s="68" t="str">
        <f t="shared" si="1059"/>
        <v>Normal</v>
      </c>
      <c r="N6755" s="67">
        <f t="shared" si="1060"/>
        <v>0</v>
      </c>
      <c r="O6755" s="67">
        <f t="shared" si="1061"/>
        <v>0.63760000000000006</v>
      </c>
      <c r="P6755" s="81">
        <f t="shared" si="1062"/>
        <v>0.86980115589671503</v>
      </c>
      <c r="Q6755" s="81">
        <f t="shared" si="1063"/>
        <v>0.86980115589671503</v>
      </c>
      <c r="S6755" s="1">
        <f t="shared" si="1067"/>
        <v>7</v>
      </c>
      <c r="T6755" s="1" t="str">
        <f t="shared" si="1068"/>
        <v>Off-Peak</v>
      </c>
    </row>
    <row r="6756" spans="1:20" x14ac:dyDescent="0.25">
      <c r="A6756" s="85">
        <v>45207.708333317249</v>
      </c>
      <c r="B6756" s="1">
        <v>10</v>
      </c>
      <c r="C6756" s="1">
        <v>8</v>
      </c>
      <c r="D6756" s="1">
        <v>18</v>
      </c>
      <c r="E6756" s="1" t="str">
        <f t="shared" si="1064"/>
        <v>Non-Summer</v>
      </c>
      <c r="F6756" s="78">
        <v>0.84199999999999997</v>
      </c>
      <c r="G6756" s="79">
        <f t="shared" si="1065"/>
        <v>1.6019585677963322</v>
      </c>
      <c r="J6756" s="78">
        <v>0</v>
      </c>
      <c r="K6756" s="80">
        <f t="shared" si="1066"/>
        <v>0</v>
      </c>
      <c r="L6756" s="68" t="str">
        <f t="shared" si="1059"/>
        <v>Normal</v>
      </c>
      <c r="N6756" s="67">
        <f t="shared" si="1060"/>
        <v>0</v>
      </c>
      <c r="O6756" s="67">
        <f t="shared" si="1061"/>
        <v>0</v>
      </c>
      <c r="P6756" s="81">
        <f t="shared" si="1062"/>
        <v>1.6019585677963322</v>
      </c>
      <c r="Q6756" s="81">
        <f t="shared" si="1063"/>
        <v>1.6019585677963322</v>
      </c>
      <c r="S6756" s="1">
        <f t="shared" si="1067"/>
        <v>7</v>
      </c>
      <c r="T6756" s="1" t="str">
        <f t="shared" si="1068"/>
        <v>Off-Peak</v>
      </c>
    </row>
    <row r="6757" spans="1:20" x14ac:dyDescent="0.25">
      <c r="A6757" s="85">
        <v>45207.749999983913</v>
      </c>
      <c r="B6757" s="1">
        <v>10</v>
      </c>
      <c r="C6757" s="1">
        <v>8</v>
      </c>
      <c r="D6757" s="1">
        <v>19</v>
      </c>
      <c r="E6757" s="1" t="str">
        <f t="shared" si="1064"/>
        <v>Non-Summer</v>
      </c>
      <c r="F6757" s="78">
        <v>0.90280000000000005</v>
      </c>
      <c r="G6757" s="79">
        <f t="shared" si="1065"/>
        <v>1.7176344358747373</v>
      </c>
      <c r="J6757" s="78">
        <v>0</v>
      </c>
      <c r="K6757" s="80">
        <f t="shared" si="1066"/>
        <v>0</v>
      </c>
      <c r="L6757" s="68" t="str">
        <f t="shared" si="1059"/>
        <v>Normal</v>
      </c>
      <c r="N6757" s="67">
        <f t="shared" si="1060"/>
        <v>0</v>
      </c>
      <c r="O6757" s="67">
        <f t="shared" si="1061"/>
        <v>0</v>
      </c>
      <c r="P6757" s="81">
        <f t="shared" si="1062"/>
        <v>1.7176344358747373</v>
      </c>
      <c r="Q6757" s="81">
        <f t="shared" si="1063"/>
        <v>1.7176344358747373</v>
      </c>
      <c r="S6757" s="1">
        <f t="shared" si="1067"/>
        <v>7</v>
      </c>
      <c r="T6757" s="1" t="str">
        <f t="shared" si="1068"/>
        <v>Off-Peak</v>
      </c>
    </row>
    <row r="6758" spans="1:20" x14ac:dyDescent="0.25">
      <c r="A6758" s="85">
        <v>45207.791666650577</v>
      </c>
      <c r="B6758" s="1">
        <v>10</v>
      </c>
      <c r="C6758" s="1">
        <v>8</v>
      </c>
      <c r="D6758" s="1">
        <v>20</v>
      </c>
      <c r="E6758" s="1" t="str">
        <f t="shared" si="1064"/>
        <v>Non-Summer</v>
      </c>
      <c r="F6758" s="78">
        <v>0.93049999999999999</v>
      </c>
      <c r="G6758" s="79">
        <f t="shared" si="1065"/>
        <v>1.7703354481407212</v>
      </c>
      <c r="J6758" s="78">
        <v>0</v>
      </c>
      <c r="K6758" s="80">
        <f t="shared" si="1066"/>
        <v>0</v>
      </c>
      <c r="L6758" s="68" t="str">
        <f t="shared" si="1059"/>
        <v>Normal</v>
      </c>
      <c r="N6758" s="67">
        <f t="shared" si="1060"/>
        <v>0</v>
      </c>
      <c r="O6758" s="67">
        <f t="shared" si="1061"/>
        <v>0</v>
      </c>
      <c r="P6758" s="81">
        <f t="shared" si="1062"/>
        <v>1.7703354481407212</v>
      </c>
      <c r="Q6758" s="81">
        <f t="shared" si="1063"/>
        <v>1.7703354481407212</v>
      </c>
      <c r="S6758" s="1">
        <f t="shared" si="1067"/>
        <v>7</v>
      </c>
      <c r="T6758" s="1" t="str">
        <f t="shared" si="1068"/>
        <v>Off-Peak</v>
      </c>
    </row>
    <row r="6759" spans="1:20" x14ac:dyDescent="0.25">
      <c r="A6759" s="85">
        <v>45207.833333317241</v>
      </c>
      <c r="B6759" s="1">
        <v>10</v>
      </c>
      <c r="C6759" s="1">
        <v>8</v>
      </c>
      <c r="D6759" s="1">
        <v>21</v>
      </c>
      <c r="E6759" s="1" t="str">
        <f t="shared" si="1064"/>
        <v>Non-Summer</v>
      </c>
      <c r="F6759" s="78">
        <v>0.91169999999999995</v>
      </c>
      <c r="G6759" s="79">
        <f t="shared" si="1065"/>
        <v>1.7345672520901616</v>
      </c>
      <c r="J6759" s="78">
        <v>0</v>
      </c>
      <c r="K6759" s="80">
        <f t="shared" si="1066"/>
        <v>0</v>
      </c>
      <c r="L6759" s="68" t="str">
        <f t="shared" si="1059"/>
        <v>Normal</v>
      </c>
      <c r="N6759" s="67">
        <f t="shared" si="1060"/>
        <v>0</v>
      </c>
      <c r="O6759" s="67">
        <f t="shared" si="1061"/>
        <v>0</v>
      </c>
      <c r="P6759" s="81">
        <f t="shared" si="1062"/>
        <v>1.7345672520901616</v>
      </c>
      <c r="Q6759" s="81">
        <f t="shared" si="1063"/>
        <v>1.7345672520901616</v>
      </c>
      <c r="S6759" s="1">
        <f t="shared" si="1067"/>
        <v>7</v>
      </c>
      <c r="T6759" s="1" t="str">
        <f t="shared" si="1068"/>
        <v>Off-Peak</v>
      </c>
    </row>
    <row r="6760" spans="1:20" x14ac:dyDescent="0.25">
      <c r="A6760" s="85">
        <v>45207.874999983906</v>
      </c>
      <c r="B6760" s="1">
        <v>10</v>
      </c>
      <c r="C6760" s="1">
        <v>8</v>
      </c>
      <c r="D6760" s="1">
        <v>22</v>
      </c>
      <c r="E6760" s="1" t="str">
        <f t="shared" si="1064"/>
        <v>Non-Summer</v>
      </c>
      <c r="F6760" s="78">
        <v>0.86660000000000004</v>
      </c>
      <c r="G6760" s="79">
        <f t="shared" si="1065"/>
        <v>1.6487616328412134</v>
      </c>
      <c r="J6760" s="78">
        <v>0</v>
      </c>
      <c r="K6760" s="80">
        <f t="shared" si="1066"/>
        <v>0</v>
      </c>
      <c r="L6760" s="68" t="str">
        <f t="shared" si="1059"/>
        <v>Normal</v>
      </c>
      <c r="N6760" s="67">
        <f t="shared" si="1060"/>
        <v>0</v>
      </c>
      <c r="O6760" s="67">
        <f t="shared" si="1061"/>
        <v>0</v>
      </c>
      <c r="P6760" s="81">
        <f t="shared" si="1062"/>
        <v>1.6487616328412134</v>
      </c>
      <c r="Q6760" s="81">
        <f t="shared" si="1063"/>
        <v>1.6487616328412134</v>
      </c>
      <c r="S6760" s="1">
        <f t="shared" si="1067"/>
        <v>7</v>
      </c>
      <c r="T6760" s="1" t="str">
        <f t="shared" si="1068"/>
        <v>Off-Peak</v>
      </c>
    </row>
    <row r="6761" spans="1:20" x14ac:dyDescent="0.25">
      <c r="A6761" s="85">
        <v>45207.91666665057</v>
      </c>
      <c r="B6761" s="1">
        <v>10</v>
      </c>
      <c r="C6761" s="1">
        <v>8</v>
      </c>
      <c r="D6761" s="1">
        <v>23</v>
      </c>
      <c r="E6761" s="1" t="str">
        <f t="shared" si="1064"/>
        <v>Non-Summer</v>
      </c>
      <c r="F6761" s="78">
        <v>0.79190000000000005</v>
      </c>
      <c r="G6761" s="79">
        <f t="shared" si="1065"/>
        <v>1.5066401304488308</v>
      </c>
      <c r="J6761" s="78">
        <v>0</v>
      </c>
      <c r="K6761" s="80">
        <f t="shared" si="1066"/>
        <v>0</v>
      </c>
      <c r="L6761" s="68" t="str">
        <f t="shared" si="1059"/>
        <v>Normal</v>
      </c>
      <c r="N6761" s="67">
        <f t="shared" si="1060"/>
        <v>0</v>
      </c>
      <c r="O6761" s="67">
        <f t="shared" si="1061"/>
        <v>0</v>
      </c>
      <c r="P6761" s="81">
        <f t="shared" si="1062"/>
        <v>1.5066401304488308</v>
      </c>
      <c r="Q6761" s="81">
        <f t="shared" si="1063"/>
        <v>1.5066401304488308</v>
      </c>
      <c r="S6761" s="1">
        <f t="shared" si="1067"/>
        <v>7</v>
      </c>
      <c r="T6761" s="1" t="str">
        <f t="shared" si="1068"/>
        <v>Off-Peak</v>
      </c>
    </row>
    <row r="6762" spans="1:20" x14ac:dyDescent="0.25">
      <c r="A6762" s="85">
        <v>45207.958333317234</v>
      </c>
      <c r="B6762" s="1">
        <v>10</v>
      </c>
      <c r="C6762" s="1">
        <v>9</v>
      </c>
      <c r="D6762" s="1">
        <v>0</v>
      </c>
      <c r="E6762" s="1" t="str">
        <f t="shared" si="1064"/>
        <v>Non-Summer</v>
      </c>
      <c r="F6762" s="78">
        <v>0.71330000000000005</v>
      </c>
      <c r="G6762" s="79">
        <f t="shared" si="1065"/>
        <v>1.3570986299395771</v>
      </c>
      <c r="J6762" s="78">
        <v>0</v>
      </c>
      <c r="K6762" s="80">
        <f t="shared" si="1066"/>
        <v>0</v>
      </c>
      <c r="L6762" s="68" t="str">
        <f t="shared" si="1059"/>
        <v>Normal</v>
      </c>
      <c r="N6762" s="67">
        <f t="shared" si="1060"/>
        <v>0</v>
      </c>
      <c r="O6762" s="67">
        <f t="shared" si="1061"/>
        <v>0</v>
      </c>
      <c r="P6762" s="81">
        <f t="shared" si="1062"/>
        <v>1.3570986299395771</v>
      </c>
      <c r="Q6762" s="81">
        <f t="shared" si="1063"/>
        <v>1.3570986299395771</v>
      </c>
      <c r="S6762" s="1">
        <f t="shared" si="1067"/>
        <v>7</v>
      </c>
      <c r="T6762" s="1" t="str">
        <f t="shared" si="1068"/>
        <v>Off-Peak</v>
      </c>
    </row>
    <row r="6763" spans="1:20" x14ac:dyDescent="0.25">
      <c r="A6763" s="85">
        <v>45207.999999983898</v>
      </c>
      <c r="B6763" s="1">
        <v>10</v>
      </c>
      <c r="C6763" s="1">
        <v>9</v>
      </c>
      <c r="D6763" s="1">
        <v>1</v>
      </c>
      <c r="E6763" s="1" t="str">
        <f t="shared" si="1064"/>
        <v>Non-Summer</v>
      </c>
      <c r="F6763" s="78">
        <v>0.66100000000000003</v>
      </c>
      <c r="G6763" s="79">
        <f t="shared" si="1065"/>
        <v>1.2575945526287122</v>
      </c>
      <c r="J6763" s="78">
        <v>0</v>
      </c>
      <c r="K6763" s="80">
        <f t="shared" si="1066"/>
        <v>0</v>
      </c>
      <c r="L6763" s="68" t="str">
        <f t="shared" si="1059"/>
        <v>Normal</v>
      </c>
      <c r="N6763" s="67">
        <f t="shared" si="1060"/>
        <v>0</v>
      </c>
      <c r="O6763" s="67">
        <f t="shared" si="1061"/>
        <v>0</v>
      </c>
      <c r="P6763" s="81">
        <f t="shared" si="1062"/>
        <v>1.2575945526287122</v>
      </c>
      <c r="Q6763" s="81">
        <f t="shared" si="1063"/>
        <v>1.2575945526287122</v>
      </c>
      <c r="S6763" s="1">
        <f t="shared" si="1067"/>
        <v>1</v>
      </c>
      <c r="T6763" s="1" t="str">
        <f t="shared" si="1068"/>
        <v>Off-Peak</v>
      </c>
    </row>
    <row r="6764" spans="1:20" x14ac:dyDescent="0.25">
      <c r="A6764" s="85">
        <v>45208.041666650563</v>
      </c>
      <c r="B6764" s="1">
        <v>10</v>
      </c>
      <c r="C6764" s="1">
        <v>9</v>
      </c>
      <c r="D6764" s="1">
        <v>2</v>
      </c>
      <c r="E6764" s="1" t="str">
        <f t="shared" si="1064"/>
        <v>Non-Summer</v>
      </c>
      <c r="F6764" s="78">
        <v>0.62770000000000004</v>
      </c>
      <c r="G6764" s="79">
        <f t="shared" si="1065"/>
        <v>1.194239184092349</v>
      </c>
      <c r="J6764" s="78">
        <v>0</v>
      </c>
      <c r="K6764" s="80">
        <f t="shared" si="1066"/>
        <v>0</v>
      </c>
      <c r="L6764" s="68" t="str">
        <f t="shared" si="1059"/>
        <v>Normal</v>
      </c>
      <c r="N6764" s="67">
        <f t="shared" si="1060"/>
        <v>0</v>
      </c>
      <c r="O6764" s="67">
        <f t="shared" si="1061"/>
        <v>0</v>
      </c>
      <c r="P6764" s="81">
        <f t="shared" si="1062"/>
        <v>1.194239184092349</v>
      </c>
      <c r="Q6764" s="81">
        <f t="shared" si="1063"/>
        <v>1.194239184092349</v>
      </c>
      <c r="S6764" s="1">
        <f t="shared" si="1067"/>
        <v>1</v>
      </c>
      <c r="T6764" s="1" t="str">
        <f t="shared" si="1068"/>
        <v>Off-Peak</v>
      </c>
    </row>
    <row r="6765" spans="1:20" x14ac:dyDescent="0.25">
      <c r="A6765" s="85">
        <v>45208.083333317227</v>
      </c>
      <c r="B6765" s="1">
        <v>10</v>
      </c>
      <c r="C6765" s="1">
        <v>9</v>
      </c>
      <c r="D6765" s="1">
        <v>3</v>
      </c>
      <c r="E6765" s="1" t="str">
        <f t="shared" si="1064"/>
        <v>Non-Summer</v>
      </c>
      <c r="F6765" s="78">
        <v>0.60809999999999997</v>
      </c>
      <c r="G6765" s="79">
        <f t="shared" si="1065"/>
        <v>1.1569489371460209</v>
      </c>
      <c r="J6765" s="78">
        <v>0</v>
      </c>
      <c r="K6765" s="80">
        <f t="shared" si="1066"/>
        <v>0</v>
      </c>
      <c r="L6765" s="68" t="str">
        <f t="shared" si="1059"/>
        <v>Normal</v>
      </c>
      <c r="N6765" s="67">
        <f t="shared" si="1060"/>
        <v>0</v>
      </c>
      <c r="O6765" s="67">
        <f t="shared" si="1061"/>
        <v>0</v>
      </c>
      <c r="P6765" s="81">
        <f t="shared" si="1062"/>
        <v>1.1569489371460209</v>
      </c>
      <c r="Q6765" s="81">
        <f t="shared" si="1063"/>
        <v>1.1569489371460209</v>
      </c>
      <c r="S6765" s="1">
        <f t="shared" si="1067"/>
        <v>1</v>
      </c>
      <c r="T6765" s="1" t="str">
        <f t="shared" si="1068"/>
        <v>Off-Peak</v>
      </c>
    </row>
    <row r="6766" spans="1:20" x14ac:dyDescent="0.25">
      <c r="A6766" s="85">
        <v>45208.124999983891</v>
      </c>
      <c r="B6766" s="1">
        <v>10</v>
      </c>
      <c r="C6766" s="1">
        <v>9</v>
      </c>
      <c r="D6766" s="1">
        <v>4</v>
      </c>
      <c r="E6766" s="1" t="str">
        <f t="shared" si="1064"/>
        <v>Non-Summer</v>
      </c>
      <c r="F6766" s="78">
        <v>0.5988</v>
      </c>
      <c r="G6766" s="79">
        <f t="shared" si="1065"/>
        <v>1.1392550954827123</v>
      </c>
      <c r="J6766" s="78">
        <v>0</v>
      </c>
      <c r="K6766" s="80">
        <f t="shared" si="1066"/>
        <v>0</v>
      </c>
      <c r="L6766" s="68" t="str">
        <f t="shared" si="1059"/>
        <v>Normal</v>
      </c>
      <c r="N6766" s="67">
        <f t="shared" si="1060"/>
        <v>0</v>
      </c>
      <c r="O6766" s="67">
        <f t="shared" si="1061"/>
        <v>0</v>
      </c>
      <c r="P6766" s="81">
        <f t="shared" si="1062"/>
        <v>1.1392550954827123</v>
      </c>
      <c r="Q6766" s="81">
        <f t="shared" si="1063"/>
        <v>1.1392550954827123</v>
      </c>
      <c r="S6766" s="1">
        <f t="shared" si="1067"/>
        <v>1</v>
      </c>
      <c r="T6766" s="1" t="str">
        <f t="shared" si="1068"/>
        <v>Off-Peak</v>
      </c>
    </row>
    <row r="6767" spans="1:20" x14ac:dyDescent="0.25">
      <c r="A6767" s="85">
        <v>45208.166666650555</v>
      </c>
      <c r="B6767" s="1">
        <v>10</v>
      </c>
      <c r="C6767" s="1">
        <v>9</v>
      </c>
      <c r="D6767" s="1">
        <v>5</v>
      </c>
      <c r="E6767" s="1" t="str">
        <f t="shared" si="1064"/>
        <v>Non-Summer</v>
      </c>
      <c r="F6767" s="78">
        <v>0.60440000000000005</v>
      </c>
      <c r="G6767" s="79">
        <f t="shared" si="1065"/>
        <v>1.1499094517530919</v>
      </c>
      <c r="J6767" s="78">
        <v>0</v>
      </c>
      <c r="K6767" s="80">
        <f t="shared" si="1066"/>
        <v>0</v>
      </c>
      <c r="L6767" s="68" t="str">
        <f t="shared" si="1059"/>
        <v>Normal</v>
      </c>
      <c r="N6767" s="67">
        <f t="shared" si="1060"/>
        <v>0</v>
      </c>
      <c r="O6767" s="67">
        <f t="shared" si="1061"/>
        <v>0</v>
      </c>
      <c r="P6767" s="81">
        <f t="shared" si="1062"/>
        <v>1.1499094517530919</v>
      </c>
      <c r="Q6767" s="81">
        <f t="shared" si="1063"/>
        <v>1.1499094517530919</v>
      </c>
      <c r="S6767" s="1">
        <f t="shared" si="1067"/>
        <v>1</v>
      </c>
      <c r="T6767" s="1" t="str">
        <f t="shared" si="1068"/>
        <v>Off-Peak</v>
      </c>
    </row>
    <row r="6768" spans="1:20" x14ac:dyDescent="0.25">
      <c r="A6768" s="85">
        <v>45208.20833331722</v>
      </c>
      <c r="B6768" s="1">
        <v>10</v>
      </c>
      <c r="C6768" s="1">
        <v>9</v>
      </c>
      <c r="D6768" s="1">
        <v>6</v>
      </c>
      <c r="E6768" s="1" t="str">
        <f t="shared" si="1064"/>
        <v>Non-Summer</v>
      </c>
      <c r="F6768" s="78">
        <v>0.62880000000000003</v>
      </c>
      <c r="G6768" s="79">
        <f t="shared" si="1065"/>
        <v>1.1963320040740306</v>
      </c>
      <c r="J6768" s="78">
        <v>0</v>
      </c>
      <c r="K6768" s="80">
        <f t="shared" si="1066"/>
        <v>0</v>
      </c>
      <c r="L6768" s="68" t="str">
        <f t="shared" si="1059"/>
        <v>Normal</v>
      </c>
      <c r="N6768" s="67">
        <f t="shared" si="1060"/>
        <v>0</v>
      </c>
      <c r="O6768" s="67">
        <f t="shared" si="1061"/>
        <v>0</v>
      </c>
      <c r="P6768" s="81">
        <f t="shared" si="1062"/>
        <v>1.1963320040740306</v>
      </c>
      <c r="Q6768" s="81">
        <f t="shared" si="1063"/>
        <v>1.1963320040740306</v>
      </c>
      <c r="S6768" s="1">
        <f t="shared" si="1067"/>
        <v>1</v>
      </c>
      <c r="T6768" s="1" t="str">
        <f t="shared" si="1068"/>
        <v>Peak</v>
      </c>
    </row>
    <row r="6769" spans="1:20" x14ac:dyDescent="0.25">
      <c r="A6769" s="85">
        <v>45208.249999983884</v>
      </c>
      <c r="B6769" s="1">
        <v>10</v>
      </c>
      <c r="C6769" s="1">
        <v>9</v>
      </c>
      <c r="D6769" s="1">
        <v>7</v>
      </c>
      <c r="E6769" s="1" t="str">
        <f t="shared" si="1064"/>
        <v>Non-Summer</v>
      </c>
      <c r="F6769" s="78">
        <v>0.66859999999999997</v>
      </c>
      <c r="G6769" s="79">
        <f t="shared" si="1065"/>
        <v>1.2720540361385126</v>
      </c>
      <c r="J6769" s="78">
        <v>6.514700000000001E-2</v>
      </c>
      <c r="K6769" s="80">
        <f t="shared" si="1066"/>
        <v>6.514700000000001E-2</v>
      </c>
      <c r="L6769" s="68" t="str">
        <f t="shared" si="1059"/>
        <v>Normal</v>
      </c>
      <c r="N6769" s="67">
        <f t="shared" si="1060"/>
        <v>0</v>
      </c>
      <c r="O6769" s="67">
        <f t="shared" si="1061"/>
        <v>6.514700000000001E-2</v>
      </c>
      <c r="P6769" s="81">
        <f t="shared" si="1062"/>
        <v>1.2069070361385126</v>
      </c>
      <c r="Q6769" s="81">
        <f t="shared" si="1063"/>
        <v>1.2069070361385126</v>
      </c>
      <c r="S6769" s="1">
        <f t="shared" si="1067"/>
        <v>1</v>
      </c>
      <c r="T6769" s="1" t="str">
        <f t="shared" si="1068"/>
        <v>Peak</v>
      </c>
    </row>
    <row r="6770" spans="1:20" x14ac:dyDescent="0.25">
      <c r="A6770" s="85">
        <v>45208.291666650548</v>
      </c>
      <c r="B6770" s="1">
        <v>10</v>
      </c>
      <c r="C6770" s="1">
        <v>9</v>
      </c>
      <c r="D6770" s="1">
        <v>8</v>
      </c>
      <c r="E6770" s="1" t="str">
        <f t="shared" si="1064"/>
        <v>Non-Summer</v>
      </c>
      <c r="F6770" s="78">
        <v>0.7</v>
      </c>
      <c r="G6770" s="79">
        <f t="shared" si="1065"/>
        <v>1.3317945337974257</v>
      </c>
      <c r="J6770" s="78">
        <v>2.0063569999999999</v>
      </c>
      <c r="K6770" s="80">
        <f t="shared" si="1066"/>
        <v>2.0063569999999999</v>
      </c>
      <c r="L6770" s="68" t="str">
        <f t="shared" si="1059"/>
        <v>Normal</v>
      </c>
      <c r="N6770" s="67">
        <f t="shared" si="1060"/>
        <v>0.67456246620257421</v>
      </c>
      <c r="O6770" s="67">
        <f t="shared" si="1061"/>
        <v>1.3317945337974257</v>
      </c>
      <c r="P6770" s="81">
        <f t="shared" si="1062"/>
        <v>0</v>
      </c>
      <c r="Q6770" s="81">
        <f t="shared" si="1063"/>
        <v>-0.67456246620257421</v>
      </c>
      <c r="S6770" s="1">
        <f t="shared" si="1067"/>
        <v>1</v>
      </c>
      <c r="T6770" s="1" t="str">
        <f t="shared" si="1068"/>
        <v>Peak</v>
      </c>
    </row>
    <row r="6771" spans="1:20" x14ac:dyDescent="0.25">
      <c r="A6771" s="85">
        <v>45208.333333317212</v>
      </c>
      <c r="B6771" s="1">
        <v>10</v>
      </c>
      <c r="C6771" s="1">
        <v>9</v>
      </c>
      <c r="D6771" s="1">
        <v>9</v>
      </c>
      <c r="E6771" s="1" t="str">
        <f t="shared" si="1064"/>
        <v>Non-Summer</v>
      </c>
      <c r="F6771" s="78">
        <v>0.70830000000000004</v>
      </c>
      <c r="G6771" s="79">
        <f t="shared" si="1065"/>
        <v>1.347585811841024</v>
      </c>
      <c r="J6771" s="78">
        <v>0.67297899999999999</v>
      </c>
      <c r="K6771" s="80">
        <f t="shared" si="1066"/>
        <v>0.67297899999999999</v>
      </c>
      <c r="L6771" s="68" t="str">
        <f t="shared" si="1059"/>
        <v>Normal</v>
      </c>
      <c r="N6771" s="67">
        <f t="shared" si="1060"/>
        <v>0</v>
      </c>
      <c r="O6771" s="67">
        <f t="shared" si="1061"/>
        <v>0.67297899999999999</v>
      </c>
      <c r="P6771" s="81">
        <f t="shared" si="1062"/>
        <v>0.674606811841024</v>
      </c>
      <c r="Q6771" s="81">
        <f t="shared" si="1063"/>
        <v>0.674606811841024</v>
      </c>
      <c r="S6771" s="1">
        <f t="shared" si="1067"/>
        <v>1</v>
      </c>
      <c r="T6771" s="1" t="str">
        <f t="shared" si="1068"/>
        <v>Peak</v>
      </c>
    </row>
    <row r="6772" spans="1:20" x14ac:dyDescent="0.25">
      <c r="A6772" s="85">
        <v>45208.374999983876</v>
      </c>
      <c r="B6772" s="1">
        <v>10</v>
      </c>
      <c r="C6772" s="1">
        <v>9</v>
      </c>
      <c r="D6772" s="1">
        <v>10</v>
      </c>
      <c r="E6772" s="1" t="str">
        <f t="shared" si="1064"/>
        <v>Non-Summer</v>
      </c>
      <c r="F6772" s="78">
        <v>0.70750000000000002</v>
      </c>
      <c r="G6772" s="79">
        <f t="shared" si="1065"/>
        <v>1.3460637609452555</v>
      </c>
      <c r="J6772" s="78">
        <v>0.99023099999999997</v>
      </c>
      <c r="K6772" s="80">
        <f t="shared" si="1066"/>
        <v>0.99023099999999997</v>
      </c>
      <c r="L6772" s="68" t="str">
        <f t="shared" si="1059"/>
        <v>Normal</v>
      </c>
      <c r="N6772" s="67">
        <f t="shared" si="1060"/>
        <v>0</v>
      </c>
      <c r="O6772" s="67">
        <f t="shared" si="1061"/>
        <v>0.99023099999999997</v>
      </c>
      <c r="P6772" s="81">
        <f t="shared" si="1062"/>
        <v>0.35583276094525551</v>
      </c>
      <c r="Q6772" s="81">
        <f t="shared" si="1063"/>
        <v>0.35583276094525551</v>
      </c>
      <c r="S6772" s="1">
        <f t="shared" si="1067"/>
        <v>1</v>
      </c>
      <c r="T6772" s="1" t="str">
        <f t="shared" si="1068"/>
        <v>Peak</v>
      </c>
    </row>
    <row r="6773" spans="1:20" x14ac:dyDescent="0.25">
      <c r="A6773" s="85">
        <v>45208.416666650541</v>
      </c>
      <c r="B6773" s="1">
        <v>10</v>
      </c>
      <c r="C6773" s="1">
        <v>9</v>
      </c>
      <c r="D6773" s="1">
        <v>11</v>
      </c>
      <c r="E6773" s="1" t="str">
        <f t="shared" si="1064"/>
        <v>Non-Summer</v>
      </c>
      <c r="F6773" s="78">
        <v>0.7016</v>
      </c>
      <c r="G6773" s="79">
        <f t="shared" si="1065"/>
        <v>1.3348386355889628</v>
      </c>
      <c r="J6773" s="78">
        <v>0.87473699999999999</v>
      </c>
      <c r="K6773" s="80">
        <f t="shared" si="1066"/>
        <v>0.87473699999999999</v>
      </c>
      <c r="L6773" s="68" t="str">
        <f t="shared" si="1059"/>
        <v>Normal</v>
      </c>
      <c r="N6773" s="67">
        <f t="shared" si="1060"/>
        <v>0</v>
      </c>
      <c r="O6773" s="67">
        <f t="shared" si="1061"/>
        <v>0.87473699999999999</v>
      </c>
      <c r="P6773" s="81">
        <f t="shared" si="1062"/>
        <v>0.46010163558896278</v>
      </c>
      <c r="Q6773" s="81">
        <f t="shared" si="1063"/>
        <v>0.46010163558896278</v>
      </c>
      <c r="S6773" s="1">
        <f t="shared" si="1067"/>
        <v>1</v>
      </c>
      <c r="T6773" s="1" t="str">
        <f t="shared" si="1068"/>
        <v>Peak</v>
      </c>
    </row>
    <row r="6774" spans="1:20" x14ac:dyDescent="0.25">
      <c r="A6774" s="85">
        <v>45208.458333317205</v>
      </c>
      <c r="B6774" s="1">
        <v>10</v>
      </c>
      <c r="C6774" s="1">
        <v>9</v>
      </c>
      <c r="D6774" s="1">
        <v>12</v>
      </c>
      <c r="E6774" s="1" t="str">
        <f t="shared" si="1064"/>
        <v>Non-Summer</v>
      </c>
      <c r="F6774" s="78">
        <v>0.7</v>
      </c>
      <c r="G6774" s="79">
        <f t="shared" si="1065"/>
        <v>1.3317945337974257</v>
      </c>
      <c r="J6774" s="78">
        <v>2.006542</v>
      </c>
      <c r="K6774" s="80">
        <f t="shared" si="1066"/>
        <v>2.006542</v>
      </c>
      <c r="L6774" s="68" t="str">
        <f t="shared" si="1059"/>
        <v>Normal</v>
      </c>
      <c r="N6774" s="67">
        <f t="shared" si="1060"/>
        <v>0.67474746620257431</v>
      </c>
      <c r="O6774" s="67">
        <f t="shared" si="1061"/>
        <v>1.3317945337974257</v>
      </c>
      <c r="P6774" s="81">
        <f t="shared" si="1062"/>
        <v>0</v>
      </c>
      <c r="Q6774" s="81">
        <f t="shared" si="1063"/>
        <v>-0.67474746620257431</v>
      </c>
      <c r="S6774" s="1">
        <f t="shared" si="1067"/>
        <v>1</v>
      </c>
      <c r="T6774" s="1" t="str">
        <f t="shared" si="1068"/>
        <v>Peak</v>
      </c>
    </row>
    <row r="6775" spans="1:20" x14ac:dyDescent="0.25">
      <c r="A6775" s="85">
        <v>45208.499999983869</v>
      </c>
      <c r="B6775" s="1">
        <v>10</v>
      </c>
      <c r="C6775" s="1">
        <v>9</v>
      </c>
      <c r="D6775" s="1">
        <v>13</v>
      </c>
      <c r="E6775" s="1" t="str">
        <f t="shared" si="1064"/>
        <v>Non-Summer</v>
      </c>
      <c r="F6775" s="78">
        <v>0.70020000000000004</v>
      </c>
      <c r="G6775" s="79">
        <f t="shared" si="1065"/>
        <v>1.332175046521368</v>
      </c>
      <c r="J6775" s="78">
        <v>4.2230690000000006</v>
      </c>
      <c r="K6775" s="80">
        <f t="shared" si="1066"/>
        <v>4.2230690000000006</v>
      </c>
      <c r="L6775" s="68" t="str">
        <f t="shared" si="1059"/>
        <v>Normal</v>
      </c>
      <c r="N6775" s="67">
        <f t="shared" si="1060"/>
        <v>2.8908939534786326</v>
      </c>
      <c r="O6775" s="67">
        <f t="shared" si="1061"/>
        <v>1.332175046521368</v>
      </c>
      <c r="P6775" s="81">
        <f t="shared" si="1062"/>
        <v>0</v>
      </c>
      <c r="Q6775" s="81">
        <f t="shared" si="1063"/>
        <v>-2.8908939534786326</v>
      </c>
      <c r="S6775" s="1">
        <f t="shared" si="1067"/>
        <v>1</v>
      </c>
      <c r="T6775" s="1" t="str">
        <f t="shared" si="1068"/>
        <v>Peak</v>
      </c>
    </row>
    <row r="6776" spans="1:20" x14ac:dyDescent="0.25">
      <c r="A6776" s="85">
        <v>45208.541666650533</v>
      </c>
      <c r="B6776" s="1">
        <v>10</v>
      </c>
      <c r="C6776" s="1">
        <v>9</v>
      </c>
      <c r="D6776" s="1">
        <v>14</v>
      </c>
      <c r="E6776" s="1" t="str">
        <f t="shared" si="1064"/>
        <v>Non-Summer</v>
      </c>
      <c r="F6776" s="78">
        <v>0.69469999999999998</v>
      </c>
      <c r="G6776" s="79">
        <f t="shared" si="1065"/>
        <v>1.3217109466129595</v>
      </c>
      <c r="J6776" s="78">
        <v>5.3605529999999995</v>
      </c>
      <c r="K6776" s="80">
        <f t="shared" si="1066"/>
        <v>5.3605529999999995</v>
      </c>
      <c r="L6776" s="68" t="str">
        <f t="shared" si="1059"/>
        <v>Normal</v>
      </c>
      <c r="N6776" s="67">
        <f t="shared" si="1060"/>
        <v>4.0388420533870395</v>
      </c>
      <c r="O6776" s="67">
        <f t="shared" si="1061"/>
        <v>1.32171094661296</v>
      </c>
      <c r="P6776" s="81">
        <f t="shared" si="1062"/>
        <v>0</v>
      </c>
      <c r="Q6776" s="81">
        <f t="shared" si="1063"/>
        <v>-4.0388420533870395</v>
      </c>
      <c r="S6776" s="1">
        <f t="shared" si="1067"/>
        <v>1</v>
      </c>
      <c r="T6776" s="1" t="str">
        <f t="shared" si="1068"/>
        <v>Peak</v>
      </c>
    </row>
    <row r="6777" spans="1:20" x14ac:dyDescent="0.25">
      <c r="A6777" s="85">
        <v>45208.583333317198</v>
      </c>
      <c r="B6777" s="1">
        <v>10</v>
      </c>
      <c r="C6777" s="1">
        <v>9</v>
      </c>
      <c r="D6777" s="1">
        <v>15</v>
      </c>
      <c r="E6777" s="1" t="str">
        <f t="shared" si="1064"/>
        <v>Non-Summer</v>
      </c>
      <c r="F6777" s="78">
        <v>0.69310000000000005</v>
      </c>
      <c r="G6777" s="79">
        <f t="shared" si="1065"/>
        <v>1.3186668448214227</v>
      </c>
      <c r="J6777" s="78">
        <v>3.4260349999999997</v>
      </c>
      <c r="K6777" s="80">
        <f t="shared" si="1066"/>
        <v>3.4260349999999997</v>
      </c>
      <c r="L6777" s="68" t="str">
        <f t="shared" si="1059"/>
        <v>Normal</v>
      </c>
      <c r="N6777" s="67">
        <f t="shared" si="1060"/>
        <v>2.1073681551785768</v>
      </c>
      <c r="O6777" s="67">
        <f t="shared" si="1061"/>
        <v>1.3186668448214229</v>
      </c>
      <c r="P6777" s="81">
        <f t="shared" si="1062"/>
        <v>0</v>
      </c>
      <c r="Q6777" s="81">
        <f t="shared" si="1063"/>
        <v>-2.1073681551785768</v>
      </c>
      <c r="S6777" s="1">
        <f t="shared" si="1067"/>
        <v>1</v>
      </c>
      <c r="T6777" s="1" t="str">
        <f t="shared" si="1068"/>
        <v>Peak</v>
      </c>
    </row>
    <row r="6778" spans="1:20" x14ac:dyDescent="0.25">
      <c r="A6778" s="85">
        <v>45208.624999983862</v>
      </c>
      <c r="B6778" s="1">
        <v>10</v>
      </c>
      <c r="C6778" s="1">
        <v>9</v>
      </c>
      <c r="D6778" s="1">
        <v>16</v>
      </c>
      <c r="E6778" s="1" t="str">
        <f t="shared" si="1064"/>
        <v>Non-Summer</v>
      </c>
      <c r="F6778" s="78">
        <v>0.70220000000000005</v>
      </c>
      <c r="G6778" s="79">
        <f t="shared" si="1065"/>
        <v>1.3359801737607893</v>
      </c>
      <c r="J6778" s="78">
        <v>2.7139679999999999</v>
      </c>
      <c r="K6778" s="80">
        <f t="shared" si="1066"/>
        <v>2.7139679999999999</v>
      </c>
      <c r="L6778" s="68" t="str">
        <f t="shared" si="1059"/>
        <v>Normal</v>
      </c>
      <c r="N6778" s="67">
        <f t="shared" si="1060"/>
        <v>1.3779878262392107</v>
      </c>
      <c r="O6778" s="67">
        <f t="shared" si="1061"/>
        <v>1.3359801737607893</v>
      </c>
      <c r="P6778" s="81">
        <f t="shared" si="1062"/>
        <v>0</v>
      </c>
      <c r="Q6778" s="81">
        <f t="shared" si="1063"/>
        <v>-1.3779878262392107</v>
      </c>
      <c r="S6778" s="1">
        <f t="shared" si="1067"/>
        <v>1</v>
      </c>
      <c r="T6778" s="1" t="str">
        <f t="shared" si="1068"/>
        <v>Peak</v>
      </c>
    </row>
    <row r="6779" spans="1:20" x14ac:dyDescent="0.25">
      <c r="A6779" s="85">
        <v>45208.666666650526</v>
      </c>
      <c r="B6779" s="1">
        <v>10</v>
      </c>
      <c r="C6779" s="1">
        <v>9</v>
      </c>
      <c r="D6779" s="1">
        <v>17</v>
      </c>
      <c r="E6779" s="1" t="str">
        <f t="shared" si="1064"/>
        <v>Non-Summer</v>
      </c>
      <c r="F6779" s="78">
        <v>0.7359</v>
      </c>
      <c r="G6779" s="79">
        <f t="shared" si="1065"/>
        <v>1.4000965677450368</v>
      </c>
      <c r="J6779" s="78">
        <v>0.85163699999999998</v>
      </c>
      <c r="K6779" s="80">
        <f t="shared" si="1066"/>
        <v>0.85163699999999998</v>
      </c>
      <c r="L6779" s="68" t="str">
        <f t="shared" si="1059"/>
        <v>Normal</v>
      </c>
      <c r="N6779" s="67">
        <f t="shared" si="1060"/>
        <v>0</v>
      </c>
      <c r="O6779" s="67">
        <f t="shared" si="1061"/>
        <v>0.85163699999999998</v>
      </c>
      <c r="P6779" s="81">
        <f t="shared" si="1062"/>
        <v>0.54845956774503679</v>
      </c>
      <c r="Q6779" s="81">
        <f t="shared" si="1063"/>
        <v>0.54845956774503679</v>
      </c>
      <c r="S6779" s="1">
        <f t="shared" si="1067"/>
        <v>1</v>
      </c>
      <c r="T6779" s="1" t="str">
        <f t="shared" si="1068"/>
        <v>Peak</v>
      </c>
    </row>
    <row r="6780" spans="1:20" x14ac:dyDescent="0.25">
      <c r="A6780" s="85">
        <v>45208.70833331719</v>
      </c>
      <c r="B6780" s="1">
        <v>10</v>
      </c>
      <c r="C6780" s="1">
        <v>9</v>
      </c>
      <c r="D6780" s="1">
        <v>18</v>
      </c>
      <c r="E6780" s="1" t="str">
        <f t="shared" si="1064"/>
        <v>Non-Summer</v>
      </c>
      <c r="F6780" s="78">
        <v>0.80289999999999995</v>
      </c>
      <c r="G6780" s="79">
        <f t="shared" si="1065"/>
        <v>1.5275683302656473</v>
      </c>
      <c r="J6780" s="78">
        <v>0</v>
      </c>
      <c r="K6780" s="80">
        <f t="shared" si="1066"/>
        <v>0</v>
      </c>
      <c r="L6780" s="68" t="str">
        <f t="shared" si="1059"/>
        <v>Normal</v>
      </c>
      <c r="N6780" s="67">
        <f t="shared" si="1060"/>
        <v>0</v>
      </c>
      <c r="O6780" s="67">
        <f t="shared" si="1061"/>
        <v>0</v>
      </c>
      <c r="P6780" s="81">
        <f t="shared" si="1062"/>
        <v>1.5275683302656473</v>
      </c>
      <c r="Q6780" s="81">
        <f t="shared" si="1063"/>
        <v>1.5275683302656473</v>
      </c>
      <c r="S6780" s="1">
        <f t="shared" si="1067"/>
        <v>1</v>
      </c>
      <c r="T6780" s="1" t="str">
        <f t="shared" si="1068"/>
        <v>Peak</v>
      </c>
    </row>
    <row r="6781" spans="1:20" x14ac:dyDescent="0.25">
      <c r="A6781" s="85">
        <v>45208.749999983855</v>
      </c>
      <c r="B6781" s="1">
        <v>10</v>
      </c>
      <c r="C6781" s="1">
        <v>9</v>
      </c>
      <c r="D6781" s="1">
        <v>19</v>
      </c>
      <c r="E6781" s="1" t="str">
        <f t="shared" si="1064"/>
        <v>Non-Summer</v>
      </c>
      <c r="F6781" s="78">
        <v>0.89259999999999995</v>
      </c>
      <c r="G6781" s="79">
        <f t="shared" si="1065"/>
        <v>1.6982282869536889</v>
      </c>
      <c r="J6781" s="78">
        <v>0</v>
      </c>
      <c r="K6781" s="80">
        <f t="shared" si="1066"/>
        <v>0</v>
      </c>
      <c r="L6781" s="68" t="str">
        <f t="shared" si="1059"/>
        <v>Normal</v>
      </c>
      <c r="N6781" s="67">
        <f t="shared" si="1060"/>
        <v>0</v>
      </c>
      <c r="O6781" s="67">
        <f t="shared" si="1061"/>
        <v>0</v>
      </c>
      <c r="P6781" s="81">
        <f t="shared" si="1062"/>
        <v>1.6982282869536889</v>
      </c>
      <c r="Q6781" s="81">
        <f t="shared" si="1063"/>
        <v>1.6982282869536889</v>
      </c>
      <c r="S6781" s="1">
        <f t="shared" si="1067"/>
        <v>1</v>
      </c>
      <c r="T6781" s="1" t="str">
        <f t="shared" si="1068"/>
        <v>Peak</v>
      </c>
    </row>
    <row r="6782" spans="1:20" x14ac:dyDescent="0.25">
      <c r="A6782" s="85">
        <v>45208.791666650519</v>
      </c>
      <c r="B6782" s="1">
        <v>10</v>
      </c>
      <c r="C6782" s="1">
        <v>9</v>
      </c>
      <c r="D6782" s="1">
        <v>20</v>
      </c>
      <c r="E6782" s="1" t="str">
        <f t="shared" si="1064"/>
        <v>Non-Summer</v>
      </c>
      <c r="F6782" s="78">
        <v>0.94179999999999997</v>
      </c>
      <c r="G6782" s="79">
        <f t="shared" si="1065"/>
        <v>1.791834417043451</v>
      </c>
      <c r="J6782" s="78">
        <v>0</v>
      </c>
      <c r="K6782" s="80">
        <f t="shared" si="1066"/>
        <v>0</v>
      </c>
      <c r="L6782" s="68" t="str">
        <f t="shared" si="1059"/>
        <v>Normal</v>
      </c>
      <c r="N6782" s="67">
        <f t="shared" si="1060"/>
        <v>0</v>
      </c>
      <c r="O6782" s="67">
        <f t="shared" si="1061"/>
        <v>0</v>
      </c>
      <c r="P6782" s="81">
        <f t="shared" si="1062"/>
        <v>1.791834417043451</v>
      </c>
      <c r="Q6782" s="81">
        <f t="shared" si="1063"/>
        <v>1.791834417043451</v>
      </c>
      <c r="S6782" s="1">
        <f t="shared" si="1067"/>
        <v>1</v>
      </c>
      <c r="T6782" s="1" t="str">
        <f t="shared" si="1068"/>
        <v>Peak</v>
      </c>
    </row>
    <row r="6783" spans="1:20" x14ac:dyDescent="0.25">
      <c r="A6783" s="85">
        <v>45208.833333317183</v>
      </c>
      <c r="B6783" s="1">
        <v>10</v>
      </c>
      <c r="C6783" s="1">
        <v>9</v>
      </c>
      <c r="D6783" s="1">
        <v>21</v>
      </c>
      <c r="E6783" s="1" t="str">
        <f t="shared" si="1064"/>
        <v>Non-Summer</v>
      </c>
      <c r="F6783" s="78">
        <v>0.93079999999999996</v>
      </c>
      <c r="G6783" s="79">
        <f t="shared" si="1065"/>
        <v>1.7709062172266341</v>
      </c>
      <c r="J6783" s="78">
        <v>0</v>
      </c>
      <c r="K6783" s="80">
        <f t="shared" si="1066"/>
        <v>0</v>
      </c>
      <c r="L6783" s="68" t="str">
        <f t="shared" si="1059"/>
        <v>Normal</v>
      </c>
      <c r="N6783" s="67">
        <f t="shared" si="1060"/>
        <v>0</v>
      </c>
      <c r="O6783" s="67">
        <f t="shared" si="1061"/>
        <v>0</v>
      </c>
      <c r="P6783" s="81">
        <f t="shared" si="1062"/>
        <v>1.7709062172266341</v>
      </c>
      <c r="Q6783" s="81">
        <f t="shared" si="1063"/>
        <v>1.7709062172266341</v>
      </c>
      <c r="S6783" s="1">
        <f t="shared" si="1067"/>
        <v>1</v>
      </c>
      <c r="T6783" s="1" t="str">
        <f t="shared" si="1068"/>
        <v>Peak</v>
      </c>
    </row>
    <row r="6784" spans="1:20" x14ac:dyDescent="0.25">
      <c r="A6784" s="85">
        <v>45208.874999983847</v>
      </c>
      <c r="B6784" s="1">
        <v>10</v>
      </c>
      <c r="C6784" s="1">
        <v>9</v>
      </c>
      <c r="D6784" s="1">
        <v>22</v>
      </c>
      <c r="E6784" s="1" t="str">
        <f t="shared" si="1064"/>
        <v>Non-Summer</v>
      </c>
      <c r="F6784" s="78">
        <v>0.88319999999999999</v>
      </c>
      <c r="G6784" s="79">
        <f t="shared" si="1065"/>
        <v>1.6803441889284092</v>
      </c>
      <c r="J6784" s="78">
        <v>0</v>
      </c>
      <c r="K6784" s="80">
        <f t="shared" si="1066"/>
        <v>0</v>
      </c>
      <c r="L6784" s="68" t="str">
        <f t="shared" si="1059"/>
        <v>Normal</v>
      </c>
      <c r="N6784" s="67">
        <f t="shared" si="1060"/>
        <v>0</v>
      </c>
      <c r="O6784" s="67">
        <f t="shared" si="1061"/>
        <v>0</v>
      </c>
      <c r="P6784" s="81">
        <f t="shared" si="1062"/>
        <v>1.6803441889284092</v>
      </c>
      <c r="Q6784" s="81">
        <f t="shared" si="1063"/>
        <v>1.6803441889284092</v>
      </c>
      <c r="S6784" s="1">
        <f t="shared" si="1067"/>
        <v>1</v>
      </c>
      <c r="T6784" s="1" t="str">
        <f t="shared" si="1068"/>
        <v>Off-Peak</v>
      </c>
    </row>
    <row r="6785" spans="1:20" x14ac:dyDescent="0.25">
      <c r="A6785" s="85">
        <v>45208.916666650512</v>
      </c>
      <c r="B6785" s="1">
        <v>10</v>
      </c>
      <c r="C6785" s="1">
        <v>9</v>
      </c>
      <c r="D6785" s="1">
        <v>23</v>
      </c>
      <c r="E6785" s="1" t="str">
        <f t="shared" si="1064"/>
        <v>Non-Summer</v>
      </c>
      <c r="F6785" s="78">
        <v>0.79900000000000004</v>
      </c>
      <c r="G6785" s="79">
        <f t="shared" si="1065"/>
        <v>1.5201483321487761</v>
      </c>
      <c r="J6785" s="78">
        <v>0</v>
      </c>
      <c r="K6785" s="80">
        <f t="shared" si="1066"/>
        <v>0</v>
      </c>
      <c r="L6785" s="68" t="str">
        <f t="shared" si="1059"/>
        <v>Normal</v>
      </c>
      <c r="N6785" s="67">
        <f t="shared" si="1060"/>
        <v>0</v>
      </c>
      <c r="O6785" s="67">
        <f t="shared" si="1061"/>
        <v>0</v>
      </c>
      <c r="P6785" s="81">
        <f t="shared" si="1062"/>
        <v>1.5201483321487761</v>
      </c>
      <c r="Q6785" s="81">
        <f t="shared" si="1063"/>
        <v>1.5201483321487761</v>
      </c>
      <c r="S6785" s="1">
        <f t="shared" si="1067"/>
        <v>1</v>
      </c>
      <c r="T6785" s="1" t="str">
        <f t="shared" si="1068"/>
        <v>Off-Peak</v>
      </c>
    </row>
    <row r="6786" spans="1:20" x14ac:dyDescent="0.25">
      <c r="A6786" s="85">
        <v>45208.958333317176</v>
      </c>
      <c r="B6786" s="1">
        <v>10</v>
      </c>
      <c r="C6786" s="1">
        <v>10</v>
      </c>
      <c r="D6786" s="1">
        <v>0</v>
      </c>
      <c r="E6786" s="1" t="str">
        <f t="shared" si="1064"/>
        <v>Non-Summer</v>
      </c>
      <c r="F6786" s="78">
        <v>0.71560000000000001</v>
      </c>
      <c r="G6786" s="79">
        <f t="shared" si="1065"/>
        <v>1.3614745262649115</v>
      </c>
      <c r="J6786" s="78">
        <v>0</v>
      </c>
      <c r="K6786" s="80">
        <f t="shared" si="1066"/>
        <v>0</v>
      </c>
      <c r="L6786" s="68" t="str">
        <f t="shared" si="1059"/>
        <v>Normal</v>
      </c>
      <c r="N6786" s="67">
        <f t="shared" si="1060"/>
        <v>0</v>
      </c>
      <c r="O6786" s="67">
        <f t="shared" si="1061"/>
        <v>0</v>
      </c>
      <c r="P6786" s="81">
        <f t="shared" si="1062"/>
        <v>1.3614745262649115</v>
      </c>
      <c r="Q6786" s="81">
        <f t="shared" si="1063"/>
        <v>1.3614745262649115</v>
      </c>
      <c r="S6786" s="1">
        <f t="shared" si="1067"/>
        <v>1</v>
      </c>
      <c r="T6786" s="1" t="str">
        <f t="shared" si="1068"/>
        <v>Off-Peak</v>
      </c>
    </row>
    <row r="6787" spans="1:20" x14ac:dyDescent="0.25">
      <c r="A6787" s="85">
        <v>45208.99999998384</v>
      </c>
      <c r="B6787" s="1">
        <v>10</v>
      </c>
      <c r="C6787" s="1">
        <v>10</v>
      </c>
      <c r="D6787" s="1">
        <v>1</v>
      </c>
      <c r="E6787" s="1" t="str">
        <f t="shared" si="1064"/>
        <v>Non-Summer</v>
      </c>
      <c r="F6787" s="78">
        <v>0.66420000000000001</v>
      </c>
      <c r="G6787" s="79">
        <f t="shared" si="1065"/>
        <v>1.2636827562117861</v>
      </c>
      <c r="J6787" s="78">
        <v>0</v>
      </c>
      <c r="K6787" s="80">
        <f t="shared" si="1066"/>
        <v>0</v>
      </c>
      <c r="L6787" s="68" t="str">
        <f t="shared" si="1059"/>
        <v>Normal</v>
      </c>
      <c r="N6787" s="67">
        <f t="shared" si="1060"/>
        <v>0</v>
      </c>
      <c r="O6787" s="67">
        <f t="shared" si="1061"/>
        <v>0</v>
      </c>
      <c r="P6787" s="81">
        <f t="shared" si="1062"/>
        <v>1.2636827562117861</v>
      </c>
      <c r="Q6787" s="81">
        <f t="shared" si="1063"/>
        <v>1.2636827562117861</v>
      </c>
      <c r="S6787" s="1">
        <f t="shared" si="1067"/>
        <v>2</v>
      </c>
      <c r="T6787" s="1" t="str">
        <f t="shared" si="1068"/>
        <v>Off-Peak</v>
      </c>
    </row>
    <row r="6788" spans="1:20" x14ac:dyDescent="0.25">
      <c r="A6788" s="85">
        <v>45209.041666650504</v>
      </c>
      <c r="B6788" s="1">
        <v>10</v>
      </c>
      <c r="C6788" s="1">
        <v>10</v>
      </c>
      <c r="D6788" s="1">
        <v>2</v>
      </c>
      <c r="E6788" s="1" t="str">
        <f t="shared" si="1064"/>
        <v>Non-Summer</v>
      </c>
      <c r="F6788" s="78">
        <v>0.63290000000000002</v>
      </c>
      <c r="G6788" s="79">
        <f t="shared" si="1065"/>
        <v>1.2041325149148441</v>
      </c>
      <c r="J6788" s="78">
        <v>0</v>
      </c>
      <c r="K6788" s="80">
        <f t="shared" si="1066"/>
        <v>0</v>
      </c>
      <c r="L6788" s="68" t="str">
        <f t="shared" si="1059"/>
        <v>Normal</v>
      </c>
      <c r="N6788" s="67">
        <f t="shared" si="1060"/>
        <v>0</v>
      </c>
      <c r="O6788" s="67">
        <f t="shared" si="1061"/>
        <v>0</v>
      </c>
      <c r="P6788" s="81">
        <f t="shared" si="1062"/>
        <v>1.2041325149148441</v>
      </c>
      <c r="Q6788" s="81">
        <f t="shared" si="1063"/>
        <v>1.2041325149148441</v>
      </c>
      <c r="S6788" s="1">
        <f t="shared" si="1067"/>
        <v>2</v>
      </c>
      <c r="T6788" s="1" t="str">
        <f t="shared" si="1068"/>
        <v>Off-Peak</v>
      </c>
    </row>
    <row r="6789" spans="1:20" x14ac:dyDescent="0.25">
      <c r="A6789" s="85">
        <v>45209.083333317169</v>
      </c>
      <c r="B6789" s="1">
        <v>10</v>
      </c>
      <c r="C6789" s="1">
        <v>10</v>
      </c>
      <c r="D6789" s="1">
        <v>3</v>
      </c>
      <c r="E6789" s="1" t="str">
        <f t="shared" si="1064"/>
        <v>Non-Summer</v>
      </c>
      <c r="F6789" s="78">
        <v>0.61750000000000005</v>
      </c>
      <c r="G6789" s="79">
        <f t="shared" si="1065"/>
        <v>1.1748330351713008</v>
      </c>
      <c r="J6789" s="78">
        <v>0</v>
      </c>
      <c r="K6789" s="80">
        <f t="shared" si="1066"/>
        <v>0</v>
      </c>
      <c r="L6789" s="68" t="str">
        <f t="shared" si="1059"/>
        <v>Normal</v>
      </c>
      <c r="N6789" s="67">
        <f t="shared" si="1060"/>
        <v>0</v>
      </c>
      <c r="O6789" s="67">
        <f t="shared" si="1061"/>
        <v>0</v>
      </c>
      <c r="P6789" s="81">
        <f t="shared" si="1062"/>
        <v>1.1748330351713008</v>
      </c>
      <c r="Q6789" s="81">
        <f t="shared" si="1063"/>
        <v>1.1748330351713008</v>
      </c>
      <c r="S6789" s="1">
        <f t="shared" si="1067"/>
        <v>2</v>
      </c>
      <c r="T6789" s="1" t="str">
        <f t="shared" si="1068"/>
        <v>Off-Peak</v>
      </c>
    </row>
    <row r="6790" spans="1:20" x14ac:dyDescent="0.25">
      <c r="A6790" s="85">
        <v>45209.124999983833</v>
      </c>
      <c r="B6790" s="1">
        <v>10</v>
      </c>
      <c r="C6790" s="1">
        <v>10</v>
      </c>
      <c r="D6790" s="1">
        <v>4</v>
      </c>
      <c r="E6790" s="1" t="str">
        <f t="shared" si="1064"/>
        <v>Non-Summer</v>
      </c>
      <c r="F6790" s="78">
        <v>0.61209999999999998</v>
      </c>
      <c r="G6790" s="79">
        <f t="shared" si="1065"/>
        <v>1.1645591916248634</v>
      </c>
      <c r="J6790" s="78">
        <v>0</v>
      </c>
      <c r="K6790" s="80">
        <f t="shared" si="1066"/>
        <v>0</v>
      </c>
      <c r="L6790" s="68" t="str">
        <f t="shared" si="1059"/>
        <v>Normal</v>
      </c>
      <c r="N6790" s="67">
        <f t="shared" si="1060"/>
        <v>0</v>
      </c>
      <c r="O6790" s="67">
        <f t="shared" si="1061"/>
        <v>0</v>
      </c>
      <c r="P6790" s="81">
        <f t="shared" si="1062"/>
        <v>1.1645591916248634</v>
      </c>
      <c r="Q6790" s="81">
        <f t="shared" si="1063"/>
        <v>1.1645591916248634</v>
      </c>
      <c r="S6790" s="1">
        <f t="shared" si="1067"/>
        <v>2</v>
      </c>
      <c r="T6790" s="1" t="str">
        <f t="shared" si="1068"/>
        <v>Off-Peak</v>
      </c>
    </row>
    <row r="6791" spans="1:20" x14ac:dyDescent="0.25">
      <c r="A6791" s="85">
        <v>45209.166666650497</v>
      </c>
      <c r="B6791" s="1">
        <v>10</v>
      </c>
      <c r="C6791" s="1">
        <v>10</v>
      </c>
      <c r="D6791" s="1">
        <v>5</v>
      </c>
      <c r="E6791" s="1" t="str">
        <f t="shared" si="1064"/>
        <v>Non-Summer</v>
      </c>
      <c r="F6791" s="78">
        <v>0.624</v>
      </c>
      <c r="G6791" s="79">
        <f t="shared" si="1065"/>
        <v>1.1871996986994195</v>
      </c>
      <c r="J6791" s="78">
        <v>0</v>
      </c>
      <c r="K6791" s="80">
        <f t="shared" si="1066"/>
        <v>0</v>
      </c>
      <c r="L6791" s="68" t="str">
        <f t="shared" si="1059"/>
        <v>Normal</v>
      </c>
      <c r="N6791" s="67">
        <f t="shared" si="1060"/>
        <v>0</v>
      </c>
      <c r="O6791" s="67">
        <f t="shared" si="1061"/>
        <v>0</v>
      </c>
      <c r="P6791" s="81">
        <f t="shared" si="1062"/>
        <v>1.1871996986994195</v>
      </c>
      <c r="Q6791" s="81">
        <f t="shared" si="1063"/>
        <v>1.1871996986994195</v>
      </c>
      <c r="S6791" s="1">
        <f t="shared" si="1067"/>
        <v>2</v>
      </c>
      <c r="T6791" s="1" t="str">
        <f t="shared" si="1068"/>
        <v>Off-Peak</v>
      </c>
    </row>
    <row r="6792" spans="1:20" x14ac:dyDescent="0.25">
      <c r="A6792" s="85">
        <v>45209.208333317161</v>
      </c>
      <c r="B6792" s="1">
        <v>10</v>
      </c>
      <c r="C6792" s="1">
        <v>10</v>
      </c>
      <c r="D6792" s="1">
        <v>6</v>
      </c>
      <c r="E6792" s="1" t="str">
        <f t="shared" si="1064"/>
        <v>Non-Summer</v>
      </c>
      <c r="F6792" s="78">
        <v>0.66180000000000005</v>
      </c>
      <c r="G6792" s="79">
        <f t="shared" si="1065"/>
        <v>1.2591166035244807</v>
      </c>
      <c r="J6792" s="78">
        <v>0</v>
      </c>
      <c r="K6792" s="80">
        <f t="shared" si="1066"/>
        <v>0</v>
      </c>
      <c r="L6792" s="68" t="str">
        <f t="shared" si="1059"/>
        <v>Normal</v>
      </c>
      <c r="N6792" s="67">
        <f t="shared" si="1060"/>
        <v>0</v>
      </c>
      <c r="O6792" s="67">
        <f t="shared" si="1061"/>
        <v>0</v>
      </c>
      <c r="P6792" s="81">
        <f t="shared" si="1062"/>
        <v>1.2591166035244807</v>
      </c>
      <c r="Q6792" s="81">
        <f t="shared" si="1063"/>
        <v>1.2591166035244807</v>
      </c>
      <c r="S6792" s="1">
        <f t="shared" si="1067"/>
        <v>2</v>
      </c>
      <c r="T6792" s="1" t="str">
        <f t="shared" si="1068"/>
        <v>Peak</v>
      </c>
    </row>
    <row r="6793" spans="1:20" x14ac:dyDescent="0.25">
      <c r="A6793" s="85">
        <v>45209.249999983826</v>
      </c>
      <c r="B6793" s="1">
        <v>10</v>
      </c>
      <c r="C6793" s="1">
        <v>10</v>
      </c>
      <c r="D6793" s="1">
        <v>7</v>
      </c>
      <c r="E6793" s="1" t="str">
        <f t="shared" si="1064"/>
        <v>Non-Summer</v>
      </c>
      <c r="F6793" s="78">
        <v>0.72470000000000001</v>
      </c>
      <c r="G6793" s="79">
        <f t="shared" si="1065"/>
        <v>1.3787878552042778</v>
      </c>
      <c r="J6793" s="78">
        <v>0.44531799999999999</v>
      </c>
      <c r="K6793" s="80">
        <f t="shared" si="1066"/>
        <v>0.44531799999999999</v>
      </c>
      <c r="L6793" s="68" t="str">
        <f t="shared" si="1059"/>
        <v>Normal</v>
      </c>
      <c r="N6793" s="67">
        <f t="shared" si="1060"/>
        <v>0</v>
      </c>
      <c r="O6793" s="67">
        <f t="shared" si="1061"/>
        <v>0.44531799999999999</v>
      </c>
      <c r="P6793" s="81">
        <f t="shared" si="1062"/>
        <v>0.93346985520427783</v>
      </c>
      <c r="Q6793" s="81">
        <f t="shared" si="1063"/>
        <v>0.93346985520427783</v>
      </c>
      <c r="S6793" s="1">
        <f t="shared" si="1067"/>
        <v>2</v>
      </c>
      <c r="T6793" s="1" t="str">
        <f t="shared" si="1068"/>
        <v>Peak</v>
      </c>
    </row>
    <row r="6794" spans="1:20" x14ac:dyDescent="0.25">
      <c r="A6794" s="85">
        <v>45209.29166665049</v>
      </c>
      <c r="B6794" s="1">
        <v>10</v>
      </c>
      <c r="C6794" s="1">
        <v>10</v>
      </c>
      <c r="D6794" s="1">
        <v>8</v>
      </c>
      <c r="E6794" s="1" t="str">
        <f t="shared" si="1064"/>
        <v>Non-Summer</v>
      </c>
      <c r="F6794" s="78">
        <v>0.74360000000000004</v>
      </c>
      <c r="G6794" s="79">
        <f t="shared" si="1065"/>
        <v>1.4147463076168085</v>
      </c>
      <c r="J6794" s="78">
        <v>2.2701829999999998</v>
      </c>
      <c r="K6794" s="80">
        <f t="shared" si="1066"/>
        <v>2.2701829999999998</v>
      </c>
      <c r="L6794" s="68" t="str">
        <f t="shared" si="1059"/>
        <v>Normal</v>
      </c>
      <c r="N6794" s="67">
        <f t="shared" si="1060"/>
        <v>0.85543669238319131</v>
      </c>
      <c r="O6794" s="67">
        <f t="shared" si="1061"/>
        <v>1.4147463076168085</v>
      </c>
      <c r="P6794" s="81">
        <f t="shared" si="1062"/>
        <v>0</v>
      </c>
      <c r="Q6794" s="81">
        <f t="shared" si="1063"/>
        <v>-0.85543669238319131</v>
      </c>
      <c r="S6794" s="1">
        <f t="shared" si="1067"/>
        <v>2</v>
      </c>
      <c r="T6794" s="1" t="str">
        <f t="shared" si="1068"/>
        <v>Peak</v>
      </c>
    </row>
    <row r="6795" spans="1:20" x14ac:dyDescent="0.25">
      <c r="A6795" s="85">
        <v>45209.333333317154</v>
      </c>
      <c r="B6795" s="1">
        <v>10</v>
      </c>
      <c r="C6795" s="1">
        <v>10</v>
      </c>
      <c r="D6795" s="1">
        <v>9</v>
      </c>
      <c r="E6795" s="1" t="str">
        <f t="shared" si="1064"/>
        <v>Non-Summer</v>
      </c>
      <c r="F6795" s="78">
        <v>0.70640000000000003</v>
      </c>
      <c r="G6795" s="79">
        <f t="shared" si="1065"/>
        <v>1.3439709409635738</v>
      </c>
      <c r="J6795" s="78">
        <v>3.4446239999999997</v>
      </c>
      <c r="K6795" s="80">
        <f t="shared" si="1066"/>
        <v>3.4446239999999997</v>
      </c>
      <c r="L6795" s="68" t="str">
        <f t="shared" si="1059"/>
        <v>Normal</v>
      </c>
      <c r="N6795" s="67">
        <f t="shared" si="1060"/>
        <v>2.1006530590364259</v>
      </c>
      <c r="O6795" s="67">
        <f t="shared" si="1061"/>
        <v>1.3439709409635738</v>
      </c>
      <c r="P6795" s="81">
        <f t="shared" si="1062"/>
        <v>0</v>
      </c>
      <c r="Q6795" s="81">
        <f t="shared" si="1063"/>
        <v>-2.1006530590364259</v>
      </c>
      <c r="S6795" s="1">
        <f t="shared" si="1067"/>
        <v>2</v>
      </c>
      <c r="T6795" s="1" t="str">
        <f t="shared" si="1068"/>
        <v>Peak</v>
      </c>
    </row>
    <row r="6796" spans="1:20" x14ac:dyDescent="0.25">
      <c r="A6796" s="85">
        <v>45209.374999983818</v>
      </c>
      <c r="B6796" s="1">
        <v>10</v>
      </c>
      <c r="C6796" s="1">
        <v>10</v>
      </c>
      <c r="D6796" s="1">
        <v>10</v>
      </c>
      <c r="E6796" s="1" t="str">
        <f t="shared" si="1064"/>
        <v>Non-Summer</v>
      </c>
      <c r="F6796" s="78">
        <v>0.68200000000000005</v>
      </c>
      <c r="G6796" s="79">
        <f t="shared" si="1065"/>
        <v>1.2975483886426351</v>
      </c>
      <c r="J6796" s="78">
        <v>5.063472</v>
      </c>
      <c r="K6796" s="80">
        <f t="shared" si="1066"/>
        <v>5.063472</v>
      </c>
      <c r="L6796" s="68" t="str">
        <f t="shared" si="1059"/>
        <v>Normal</v>
      </c>
      <c r="N6796" s="67">
        <f t="shared" si="1060"/>
        <v>3.7659236113573646</v>
      </c>
      <c r="O6796" s="67">
        <f t="shared" si="1061"/>
        <v>1.2975483886426353</v>
      </c>
      <c r="P6796" s="81">
        <f t="shared" si="1062"/>
        <v>0</v>
      </c>
      <c r="Q6796" s="81">
        <f t="shared" si="1063"/>
        <v>-3.7659236113573646</v>
      </c>
      <c r="S6796" s="1">
        <f t="shared" si="1067"/>
        <v>2</v>
      </c>
      <c r="T6796" s="1" t="str">
        <f t="shared" si="1068"/>
        <v>Peak</v>
      </c>
    </row>
    <row r="6797" spans="1:20" x14ac:dyDescent="0.25">
      <c r="A6797" s="85">
        <v>45209.416666650483</v>
      </c>
      <c r="B6797" s="1">
        <v>10</v>
      </c>
      <c r="C6797" s="1">
        <v>10</v>
      </c>
      <c r="D6797" s="1">
        <v>11</v>
      </c>
      <c r="E6797" s="1" t="str">
        <f t="shared" si="1064"/>
        <v>Non-Summer</v>
      </c>
      <c r="F6797" s="78">
        <v>0.66259999999999997</v>
      </c>
      <c r="G6797" s="79">
        <f t="shared" si="1065"/>
        <v>1.260638654420249</v>
      </c>
      <c r="J6797" s="78">
        <v>5.7644820000000001</v>
      </c>
      <c r="K6797" s="80">
        <f t="shared" si="1066"/>
        <v>5.7644820000000001</v>
      </c>
      <c r="L6797" s="68" t="str">
        <f t="shared" si="1059"/>
        <v>Normal</v>
      </c>
      <c r="N6797" s="67">
        <f t="shared" si="1060"/>
        <v>4.5038433455797513</v>
      </c>
      <c r="O6797" s="67">
        <f t="shared" si="1061"/>
        <v>1.2606386544202488</v>
      </c>
      <c r="P6797" s="81">
        <f t="shared" si="1062"/>
        <v>2.2204460492503131E-16</v>
      </c>
      <c r="Q6797" s="81">
        <f t="shared" si="1063"/>
        <v>-4.5038433455797513</v>
      </c>
      <c r="S6797" s="1">
        <f t="shared" si="1067"/>
        <v>2</v>
      </c>
      <c r="T6797" s="1" t="str">
        <f t="shared" si="1068"/>
        <v>Peak</v>
      </c>
    </row>
    <row r="6798" spans="1:20" x14ac:dyDescent="0.25">
      <c r="A6798" s="85">
        <v>45209.458333317147</v>
      </c>
      <c r="B6798" s="1">
        <v>10</v>
      </c>
      <c r="C6798" s="1">
        <v>10</v>
      </c>
      <c r="D6798" s="1">
        <v>12</v>
      </c>
      <c r="E6798" s="1" t="str">
        <f t="shared" si="1064"/>
        <v>Non-Summer</v>
      </c>
      <c r="F6798" s="78">
        <v>0.64880000000000004</v>
      </c>
      <c r="G6798" s="79">
        <f t="shared" si="1065"/>
        <v>1.2343832764682428</v>
      </c>
      <c r="J6798" s="78">
        <v>4.7408370000000009</v>
      </c>
      <c r="K6798" s="80">
        <f t="shared" si="1066"/>
        <v>4.7408370000000009</v>
      </c>
      <c r="L6798" s="68" t="str">
        <f t="shared" si="1059"/>
        <v>Normal</v>
      </c>
      <c r="N6798" s="67">
        <f t="shared" si="1060"/>
        <v>3.5064537235317581</v>
      </c>
      <c r="O6798" s="67">
        <f t="shared" si="1061"/>
        <v>1.2343832764682428</v>
      </c>
      <c r="P6798" s="81">
        <f t="shared" si="1062"/>
        <v>0</v>
      </c>
      <c r="Q6798" s="81">
        <f t="shared" si="1063"/>
        <v>-3.5064537235317581</v>
      </c>
      <c r="S6798" s="1">
        <f t="shared" si="1067"/>
        <v>2</v>
      </c>
      <c r="T6798" s="1" t="str">
        <f t="shared" si="1068"/>
        <v>Peak</v>
      </c>
    </row>
    <row r="6799" spans="1:20" x14ac:dyDescent="0.25">
      <c r="A6799" s="85">
        <v>45209.499999983811</v>
      </c>
      <c r="B6799" s="1">
        <v>10</v>
      </c>
      <c r="C6799" s="1">
        <v>10</v>
      </c>
      <c r="D6799" s="1">
        <v>13</v>
      </c>
      <c r="E6799" s="1" t="str">
        <f t="shared" si="1064"/>
        <v>Non-Summer</v>
      </c>
      <c r="F6799" s="78">
        <v>0.64129999999999998</v>
      </c>
      <c r="G6799" s="79">
        <f t="shared" si="1065"/>
        <v>1.2201140493204132</v>
      </c>
      <c r="J6799" s="78">
        <v>4.9834440000000004</v>
      </c>
      <c r="K6799" s="80">
        <f t="shared" si="1066"/>
        <v>4.9834440000000004</v>
      </c>
      <c r="L6799" s="68" t="str">
        <f t="shared" si="1059"/>
        <v>Normal</v>
      </c>
      <c r="N6799" s="67">
        <f t="shared" si="1060"/>
        <v>3.7633299506795872</v>
      </c>
      <c r="O6799" s="67">
        <f t="shared" si="1061"/>
        <v>1.2201140493204132</v>
      </c>
      <c r="P6799" s="81">
        <f t="shared" si="1062"/>
        <v>0</v>
      </c>
      <c r="Q6799" s="81">
        <f t="shared" si="1063"/>
        <v>-3.7633299506795872</v>
      </c>
      <c r="S6799" s="1">
        <f t="shared" si="1067"/>
        <v>2</v>
      </c>
      <c r="T6799" s="1" t="str">
        <f t="shared" si="1068"/>
        <v>Peak</v>
      </c>
    </row>
    <row r="6800" spans="1:20" x14ac:dyDescent="0.25">
      <c r="A6800" s="85">
        <v>45209.541666650475</v>
      </c>
      <c r="B6800" s="1">
        <v>10</v>
      </c>
      <c r="C6800" s="1">
        <v>10</v>
      </c>
      <c r="D6800" s="1">
        <v>14</v>
      </c>
      <c r="E6800" s="1" t="str">
        <f t="shared" si="1064"/>
        <v>Non-Summer</v>
      </c>
      <c r="F6800" s="78">
        <v>0.63090000000000002</v>
      </c>
      <c r="G6800" s="79">
        <f t="shared" si="1065"/>
        <v>1.2003273876754228</v>
      </c>
      <c r="J6800" s="78">
        <v>5.2112929999999995</v>
      </c>
      <c r="K6800" s="80">
        <f t="shared" si="1066"/>
        <v>5.2112929999999995</v>
      </c>
      <c r="L6800" s="68" t="str">
        <f t="shared" si="1059"/>
        <v>Normal</v>
      </c>
      <c r="N6800" s="67">
        <f t="shared" si="1060"/>
        <v>4.0109656123245765</v>
      </c>
      <c r="O6800" s="67">
        <f t="shared" si="1061"/>
        <v>1.200327387675423</v>
      </c>
      <c r="P6800" s="81">
        <f t="shared" si="1062"/>
        <v>0</v>
      </c>
      <c r="Q6800" s="81">
        <f t="shared" si="1063"/>
        <v>-4.0109656123245765</v>
      </c>
      <c r="S6800" s="1">
        <f t="shared" si="1067"/>
        <v>2</v>
      </c>
      <c r="T6800" s="1" t="str">
        <f t="shared" si="1068"/>
        <v>Peak</v>
      </c>
    </row>
    <row r="6801" spans="1:20" x14ac:dyDescent="0.25">
      <c r="A6801" s="85">
        <v>45209.583333317139</v>
      </c>
      <c r="B6801" s="1">
        <v>10</v>
      </c>
      <c r="C6801" s="1">
        <v>10</v>
      </c>
      <c r="D6801" s="1">
        <v>15</v>
      </c>
      <c r="E6801" s="1" t="str">
        <f t="shared" si="1064"/>
        <v>Non-Summer</v>
      </c>
      <c r="F6801" s="78">
        <v>0.62509999999999999</v>
      </c>
      <c r="G6801" s="79">
        <f t="shared" si="1065"/>
        <v>1.1892925186811012</v>
      </c>
      <c r="J6801" s="78">
        <v>4.1334730000000004</v>
      </c>
      <c r="K6801" s="80">
        <f t="shared" si="1066"/>
        <v>4.1334730000000004</v>
      </c>
      <c r="L6801" s="68" t="str">
        <f t="shared" si="1059"/>
        <v>Normal</v>
      </c>
      <c r="N6801" s="67">
        <f t="shared" si="1060"/>
        <v>2.9441804813188992</v>
      </c>
      <c r="O6801" s="67">
        <f t="shared" si="1061"/>
        <v>1.1892925186811012</v>
      </c>
      <c r="P6801" s="81">
        <f t="shared" si="1062"/>
        <v>0</v>
      </c>
      <c r="Q6801" s="81">
        <f t="shared" si="1063"/>
        <v>-2.9441804813188992</v>
      </c>
      <c r="S6801" s="1">
        <f t="shared" si="1067"/>
        <v>2</v>
      </c>
      <c r="T6801" s="1" t="str">
        <f t="shared" si="1068"/>
        <v>Peak</v>
      </c>
    </row>
    <row r="6802" spans="1:20" x14ac:dyDescent="0.25">
      <c r="A6802" s="85">
        <v>45209.624999983804</v>
      </c>
      <c r="B6802" s="1">
        <v>10</v>
      </c>
      <c r="C6802" s="1">
        <v>10</v>
      </c>
      <c r="D6802" s="1">
        <v>16</v>
      </c>
      <c r="E6802" s="1" t="str">
        <f t="shared" si="1064"/>
        <v>Non-Summer</v>
      </c>
      <c r="F6802" s="78">
        <v>0.64149999999999996</v>
      </c>
      <c r="G6802" s="79">
        <f t="shared" si="1065"/>
        <v>1.2204945620443552</v>
      </c>
      <c r="J6802" s="78">
        <v>2.6235529999999998</v>
      </c>
      <c r="K6802" s="80">
        <f t="shared" si="1066"/>
        <v>2.6235529999999998</v>
      </c>
      <c r="L6802" s="68" t="str">
        <f t="shared" si="1059"/>
        <v>Normal</v>
      </c>
      <c r="N6802" s="67">
        <f t="shared" si="1060"/>
        <v>1.4030584379556446</v>
      </c>
      <c r="O6802" s="67">
        <f t="shared" si="1061"/>
        <v>1.2204945620443552</v>
      </c>
      <c r="P6802" s="81">
        <f t="shared" si="1062"/>
        <v>0</v>
      </c>
      <c r="Q6802" s="81">
        <f t="shared" si="1063"/>
        <v>-1.4030584379556446</v>
      </c>
      <c r="S6802" s="1">
        <f t="shared" si="1067"/>
        <v>2</v>
      </c>
      <c r="T6802" s="1" t="str">
        <f t="shared" si="1068"/>
        <v>Peak</v>
      </c>
    </row>
    <row r="6803" spans="1:20" x14ac:dyDescent="0.25">
      <c r="A6803" s="85">
        <v>45209.666666650468</v>
      </c>
      <c r="B6803" s="1">
        <v>10</v>
      </c>
      <c r="C6803" s="1">
        <v>10</v>
      </c>
      <c r="D6803" s="1">
        <v>17</v>
      </c>
      <c r="E6803" s="1" t="str">
        <f t="shared" si="1064"/>
        <v>Non-Summer</v>
      </c>
      <c r="F6803" s="78">
        <v>0.68679999999999997</v>
      </c>
      <c r="G6803" s="79">
        <f t="shared" si="1065"/>
        <v>1.3066806940172457</v>
      </c>
      <c r="J6803" s="78">
        <v>0.804616</v>
      </c>
      <c r="K6803" s="80">
        <f t="shared" si="1066"/>
        <v>0.804616</v>
      </c>
      <c r="L6803" s="68" t="str">
        <f t="shared" ref="L6803:L6866" si="1069">IF(AND(D6803&gt;=$C$2,D6803&lt;=$C$3,E6803="Summer"),"MaxDis","Normal")</f>
        <v>Normal</v>
      </c>
      <c r="N6803" s="67">
        <f t="shared" ref="N6803:N6866" si="1070">IF(K6803-G6803&lt;0,0,K6803-G6803)</f>
        <v>0</v>
      </c>
      <c r="O6803" s="67">
        <f t="shared" ref="O6803:O6866" si="1071">K6803-N6803</f>
        <v>0.804616</v>
      </c>
      <c r="P6803" s="81">
        <f t="shared" ref="P6803:P6866" si="1072">MAX(0,G6803-O6803)</f>
        <v>0.50206469401724574</v>
      </c>
      <c r="Q6803" s="81">
        <f t="shared" ref="Q6803:Q6866" si="1073">G6803-K6803</f>
        <v>0.50206469401724574</v>
      </c>
      <c r="S6803" s="1">
        <f t="shared" si="1067"/>
        <v>2</v>
      </c>
      <c r="T6803" s="1" t="str">
        <f t="shared" si="1068"/>
        <v>Peak</v>
      </c>
    </row>
    <row r="6804" spans="1:20" x14ac:dyDescent="0.25">
      <c r="A6804" s="85">
        <v>45209.708333317132</v>
      </c>
      <c r="B6804" s="1">
        <v>10</v>
      </c>
      <c r="C6804" s="1">
        <v>10</v>
      </c>
      <c r="D6804" s="1">
        <v>18</v>
      </c>
      <c r="E6804" s="1" t="str">
        <f t="shared" ref="E6804:E6867" si="1074">IF(AND(B6804&gt;=$C$5,B6804&lt;=$C$6),"Summer","Non-Summer")</f>
        <v>Non-Summer</v>
      </c>
      <c r="F6804" s="78">
        <v>0.75729999999999997</v>
      </c>
      <c r="G6804" s="79">
        <f t="shared" ref="G6804:G6867" si="1075">F6804*$G$13</f>
        <v>1.4408114292068437</v>
      </c>
      <c r="J6804" s="78">
        <v>0</v>
      </c>
      <c r="K6804" s="80">
        <f t="shared" ref="K6804:K6867" si="1076">J6804*$K$13</f>
        <v>0</v>
      </c>
      <c r="L6804" s="68" t="str">
        <f t="shared" si="1069"/>
        <v>Normal</v>
      </c>
      <c r="N6804" s="67">
        <f t="shared" si="1070"/>
        <v>0</v>
      </c>
      <c r="O6804" s="67">
        <f t="shared" si="1071"/>
        <v>0</v>
      </c>
      <c r="P6804" s="81">
        <f t="shared" si="1072"/>
        <v>1.4408114292068437</v>
      </c>
      <c r="Q6804" s="81">
        <f t="shared" si="1073"/>
        <v>1.4408114292068437</v>
      </c>
      <c r="S6804" s="1">
        <f t="shared" ref="S6804:S6867" si="1077">WEEKDAY(A6804,2)</f>
        <v>2</v>
      </c>
      <c r="T6804" s="1" t="str">
        <f t="shared" ref="T6804:T6867" si="1078">IF(S6804&gt;5,"Off-Peak",IF(AND(D6804&gt;=$C$7,D6804&lt;$C$8),"Peak","Off-Peak"))</f>
        <v>Peak</v>
      </c>
    </row>
    <row r="6805" spans="1:20" x14ac:dyDescent="0.25">
      <c r="A6805" s="85">
        <v>45209.749999983796</v>
      </c>
      <c r="B6805" s="1">
        <v>10</v>
      </c>
      <c r="C6805" s="1">
        <v>10</v>
      </c>
      <c r="D6805" s="1">
        <v>19</v>
      </c>
      <c r="E6805" s="1" t="str">
        <f t="shared" si="1074"/>
        <v>Non-Summer</v>
      </c>
      <c r="F6805" s="78">
        <v>0.84789999999999999</v>
      </c>
      <c r="G6805" s="79">
        <f t="shared" si="1075"/>
        <v>1.6131836931526249</v>
      </c>
      <c r="J6805" s="78">
        <v>0</v>
      </c>
      <c r="K6805" s="80">
        <f t="shared" si="1076"/>
        <v>0</v>
      </c>
      <c r="L6805" s="68" t="str">
        <f t="shared" si="1069"/>
        <v>Normal</v>
      </c>
      <c r="N6805" s="67">
        <f t="shared" si="1070"/>
        <v>0</v>
      </c>
      <c r="O6805" s="67">
        <f t="shared" si="1071"/>
        <v>0</v>
      </c>
      <c r="P6805" s="81">
        <f t="shared" si="1072"/>
        <v>1.6131836931526249</v>
      </c>
      <c r="Q6805" s="81">
        <f t="shared" si="1073"/>
        <v>1.6131836931526249</v>
      </c>
      <c r="S6805" s="1">
        <f t="shared" si="1077"/>
        <v>2</v>
      </c>
      <c r="T6805" s="1" t="str">
        <f t="shared" si="1078"/>
        <v>Peak</v>
      </c>
    </row>
    <row r="6806" spans="1:20" x14ac:dyDescent="0.25">
      <c r="A6806" s="85">
        <v>45209.791666650461</v>
      </c>
      <c r="B6806" s="1">
        <v>10</v>
      </c>
      <c r="C6806" s="1">
        <v>10</v>
      </c>
      <c r="D6806" s="1">
        <v>20</v>
      </c>
      <c r="E6806" s="1" t="str">
        <f t="shared" si="1074"/>
        <v>Non-Summer</v>
      </c>
      <c r="F6806" s="78">
        <v>0.89959999999999996</v>
      </c>
      <c r="G6806" s="79">
        <f t="shared" si="1075"/>
        <v>1.7115462322916632</v>
      </c>
      <c r="J6806" s="78">
        <v>0</v>
      </c>
      <c r="K6806" s="80">
        <f t="shared" si="1076"/>
        <v>0</v>
      </c>
      <c r="L6806" s="68" t="str">
        <f t="shared" si="1069"/>
        <v>Normal</v>
      </c>
      <c r="N6806" s="67">
        <f t="shared" si="1070"/>
        <v>0</v>
      </c>
      <c r="O6806" s="67">
        <f t="shared" si="1071"/>
        <v>0</v>
      </c>
      <c r="P6806" s="81">
        <f t="shared" si="1072"/>
        <v>1.7115462322916632</v>
      </c>
      <c r="Q6806" s="81">
        <f t="shared" si="1073"/>
        <v>1.7115462322916632</v>
      </c>
      <c r="S6806" s="1">
        <f t="shared" si="1077"/>
        <v>2</v>
      </c>
      <c r="T6806" s="1" t="str">
        <f t="shared" si="1078"/>
        <v>Peak</v>
      </c>
    </row>
    <row r="6807" spans="1:20" x14ac:dyDescent="0.25">
      <c r="A6807" s="85">
        <v>45209.833333317125</v>
      </c>
      <c r="B6807" s="1">
        <v>10</v>
      </c>
      <c r="C6807" s="1">
        <v>10</v>
      </c>
      <c r="D6807" s="1">
        <v>21</v>
      </c>
      <c r="E6807" s="1" t="str">
        <f t="shared" si="1074"/>
        <v>Non-Summer</v>
      </c>
      <c r="F6807" s="78">
        <v>0.89339999999999997</v>
      </c>
      <c r="G6807" s="79">
        <f t="shared" si="1075"/>
        <v>1.6997503378494574</v>
      </c>
      <c r="J6807" s="78">
        <v>0</v>
      </c>
      <c r="K6807" s="80">
        <f t="shared" si="1076"/>
        <v>0</v>
      </c>
      <c r="L6807" s="68" t="str">
        <f t="shared" si="1069"/>
        <v>Normal</v>
      </c>
      <c r="N6807" s="67">
        <f t="shared" si="1070"/>
        <v>0</v>
      </c>
      <c r="O6807" s="67">
        <f t="shared" si="1071"/>
        <v>0</v>
      </c>
      <c r="P6807" s="81">
        <f t="shared" si="1072"/>
        <v>1.6997503378494574</v>
      </c>
      <c r="Q6807" s="81">
        <f t="shared" si="1073"/>
        <v>1.6997503378494574</v>
      </c>
      <c r="S6807" s="1">
        <f t="shared" si="1077"/>
        <v>2</v>
      </c>
      <c r="T6807" s="1" t="str">
        <f t="shared" si="1078"/>
        <v>Peak</v>
      </c>
    </row>
    <row r="6808" spans="1:20" x14ac:dyDescent="0.25">
      <c r="A6808" s="85">
        <v>45209.874999983789</v>
      </c>
      <c r="B6808" s="1">
        <v>10</v>
      </c>
      <c r="C6808" s="1">
        <v>10</v>
      </c>
      <c r="D6808" s="1">
        <v>22</v>
      </c>
      <c r="E6808" s="1" t="str">
        <f t="shared" si="1074"/>
        <v>Non-Summer</v>
      </c>
      <c r="F6808" s="78">
        <v>0.84970000000000001</v>
      </c>
      <c r="G6808" s="79">
        <f t="shared" si="1075"/>
        <v>1.6166083076681039</v>
      </c>
      <c r="J6808" s="78">
        <v>0</v>
      </c>
      <c r="K6808" s="80">
        <f t="shared" si="1076"/>
        <v>0</v>
      </c>
      <c r="L6808" s="68" t="str">
        <f t="shared" si="1069"/>
        <v>Normal</v>
      </c>
      <c r="N6808" s="67">
        <f t="shared" si="1070"/>
        <v>0</v>
      </c>
      <c r="O6808" s="67">
        <f t="shared" si="1071"/>
        <v>0</v>
      </c>
      <c r="P6808" s="81">
        <f t="shared" si="1072"/>
        <v>1.6166083076681039</v>
      </c>
      <c r="Q6808" s="81">
        <f t="shared" si="1073"/>
        <v>1.6166083076681039</v>
      </c>
      <c r="S6808" s="1">
        <f t="shared" si="1077"/>
        <v>2</v>
      </c>
      <c r="T6808" s="1" t="str">
        <f t="shared" si="1078"/>
        <v>Off-Peak</v>
      </c>
    </row>
    <row r="6809" spans="1:20" x14ac:dyDescent="0.25">
      <c r="A6809" s="85">
        <v>45209.916666650453</v>
      </c>
      <c r="B6809" s="1">
        <v>10</v>
      </c>
      <c r="C6809" s="1">
        <v>10</v>
      </c>
      <c r="D6809" s="1">
        <v>23</v>
      </c>
      <c r="E6809" s="1" t="str">
        <f t="shared" si="1074"/>
        <v>Non-Summer</v>
      </c>
      <c r="F6809" s="78">
        <v>0.77049999999999996</v>
      </c>
      <c r="G6809" s="79">
        <f t="shared" si="1075"/>
        <v>1.4659252689870237</v>
      </c>
      <c r="J6809" s="78">
        <v>0</v>
      </c>
      <c r="K6809" s="80">
        <f t="shared" si="1076"/>
        <v>0</v>
      </c>
      <c r="L6809" s="68" t="str">
        <f t="shared" si="1069"/>
        <v>Normal</v>
      </c>
      <c r="N6809" s="67">
        <f t="shared" si="1070"/>
        <v>0</v>
      </c>
      <c r="O6809" s="67">
        <f t="shared" si="1071"/>
        <v>0</v>
      </c>
      <c r="P6809" s="81">
        <f t="shared" si="1072"/>
        <v>1.4659252689870237</v>
      </c>
      <c r="Q6809" s="81">
        <f t="shared" si="1073"/>
        <v>1.4659252689870237</v>
      </c>
      <c r="S6809" s="1">
        <f t="shared" si="1077"/>
        <v>2</v>
      </c>
      <c r="T6809" s="1" t="str">
        <f t="shared" si="1078"/>
        <v>Off-Peak</v>
      </c>
    </row>
    <row r="6810" spans="1:20" x14ac:dyDescent="0.25">
      <c r="A6810" s="85">
        <v>45209.958333317118</v>
      </c>
      <c r="B6810" s="1">
        <v>10</v>
      </c>
      <c r="C6810" s="1">
        <v>11</v>
      </c>
      <c r="D6810" s="1">
        <v>0</v>
      </c>
      <c r="E6810" s="1" t="str">
        <f t="shared" si="1074"/>
        <v>Non-Summer</v>
      </c>
      <c r="F6810" s="78">
        <v>0.69189999999999996</v>
      </c>
      <c r="G6810" s="79">
        <f t="shared" si="1075"/>
        <v>1.3163837684777699</v>
      </c>
      <c r="J6810" s="78">
        <v>0</v>
      </c>
      <c r="K6810" s="80">
        <f t="shared" si="1076"/>
        <v>0</v>
      </c>
      <c r="L6810" s="68" t="str">
        <f t="shared" si="1069"/>
        <v>Normal</v>
      </c>
      <c r="N6810" s="67">
        <f t="shared" si="1070"/>
        <v>0</v>
      </c>
      <c r="O6810" s="67">
        <f t="shared" si="1071"/>
        <v>0</v>
      </c>
      <c r="P6810" s="81">
        <f t="shared" si="1072"/>
        <v>1.3163837684777699</v>
      </c>
      <c r="Q6810" s="81">
        <f t="shared" si="1073"/>
        <v>1.3163837684777699</v>
      </c>
      <c r="S6810" s="1">
        <f t="shared" si="1077"/>
        <v>2</v>
      </c>
      <c r="T6810" s="1" t="str">
        <f t="shared" si="1078"/>
        <v>Off-Peak</v>
      </c>
    </row>
    <row r="6811" spans="1:20" x14ac:dyDescent="0.25">
      <c r="A6811" s="85">
        <v>45209.999999983782</v>
      </c>
      <c r="B6811" s="1">
        <v>10</v>
      </c>
      <c r="C6811" s="1">
        <v>11</v>
      </c>
      <c r="D6811" s="1">
        <v>1</v>
      </c>
      <c r="E6811" s="1" t="str">
        <f t="shared" si="1074"/>
        <v>Non-Summer</v>
      </c>
      <c r="F6811" s="78">
        <v>0.64529999999999998</v>
      </c>
      <c r="G6811" s="79">
        <f t="shared" si="1075"/>
        <v>1.2277243037992556</v>
      </c>
      <c r="J6811" s="78">
        <v>0</v>
      </c>
      <c r="K6811" s="80">
        <f t="shared" si="1076"/>
        <v>0</v>
      </c>
      <c r="L6811" s="68" t="str">
        <f t="shared" si="1069"/>
        <v>Normal</v>
      </c>
      <c r="N6811" s="67">
        <f t="shared" si="1070"/>
        <v>0</v>
      </c>
      <c r="O6811" s="67">
        <f t="shared" si="1071"/>
        <v>0</v>
      </c>
      <c r="P6811" s="81">
        <f t="shared" si="1072"/>
        <v>1.2277243037992556</v>
      </c>
      <c r="Q6811" s="81">
        <f t="shared" si="1073"/>
        <v>1.2277243037992556</v>
      </c>
      <c r="S6811" s="1">
        <f t="shared" si="1077"/>
        <v>3</v>
      </c>
      <c r="T6811" s="1" t="str">
        <f t="shared" si="1078"/>
        <v>Off-Peak</v>
      </c>
    </row>
    <row r="6812" spans="1:20" x14ac:dyDescent="0.25">
      <c r="A6812" s="85">
        <v>45210.041666650446</v>
      </c>
      <c r="B6812" s="1">
        <v>10</v>
      </c>
      <c r="C6812" s="1">
        <v>11</v>
      </c>
      <c r="D6812" s="1">
        <v>2</v>
      </c>
      <c r="E6812" s="1" t="str">
        <f t="shared" si="1074"/>
        <v>Non-Summer</v>
      </c>
      <c r="F6812" s="78">
        <v>0.6179</v>
      </c>
      <c r="G6812" s="79">
        <f t="shared" si="1075"/>
        <v>1.175594060619185</v>
      </c>
      <c r="J6812" s="78">
        <v>0</v>
      </c>
      <c r="K6812" s="80">
        <f t="shared" si="1076"/>
        <v>0</v>
      </c>
      <c r="L6812" s="68" t="str">
        <f t="shared" si="1069"/>
        <v>Normal</v>
      </c>
      <c r="N6812" s="67">
        <f t="shared" si="1070"/>
        <v>0</v>
      </c>
      <c r="O6812" s="67">
        <f t="shared" si="1071"/>
        <v>0</v>
      </c>
      <c r="P6812" s="81">
        <f t="shared" si="1072"/>
        <v>1.175594060619185</v>
      </c>
      <c r="Q6812" s="81">
        <f t="shared" si="1073"/>
        <v>1.175594060619185</v>
      </c>
      <c r="S6812" s="1">
        <f t="shared" si="1077"/>
        <v>3</v>
      </c>
      <c r="T6812" s="1" t="str">
        <f t="shared" si="1078"/>
        <v>Off-Peak</v>
      </c>
    </row>
    <row r="6813" spans="1:20" x14ac:dyDescent="0.25">
      <c r="A6813" s="85">
        <v>45210.08333331711</v>
      </c>
      <c r="B6813" s="1">
        <v>10</v>
      </c>
      <c r="C6813" s="1">
        <v>11</v>
      </c>
      <c r="D6813" s="1">
        <v>3</v>
      </c>
      <c r="E6813" s="1" t="str">
        <f t="shared" si="1074"/>
        <v>Non-Summer</v>
      </c>
      <c r="F6813" s="78">
        <v>0.60450000000000004</v>
      </c>
      <c r="G6813" s="79">
        <f t="shared" si="1075"/>
        <v>1.1500997081150628</v>
      </c>
      <c r="J6813" s="78">
        <v>0</v>
      </c>
      <c r="K6813" s="80">
        <f t="shared" si="1076"/>
        <v>0</v>
      </c>
      <c r="L6813" s="68" t="str">
        <f t="shared" si="1069"/>
        <v>Normal</v>
      </c>
      <c r="N6813" s="67">
        <f t="shared" si="1070"/>
        <v>0</v>
      </c>
      <c r="O6813" s="67">
        <f t="shared" si="1071"/>
        <v>0</v>
      </c>
      <c r="P6813" s="81">
        <f t="shared" si="1072"/>
        <v>1.1500997081150628</v>
      </c>
      <c r="Q6813" s="81">
        <f t="shared" si="1073"/>
        <v>1.1500997081150628</v>
      </c>
      <c r="S6813" s="1">
        <f t="shared" si="1077"/>
        <v>3</v>
      </c>
      <c r="T6813" s="1" t="str">
        <f t="shared" si="1078"/>
        <v>Off-Peak</v>
      </c>
    </row>
    <row r="6814" spans="1:20" x14ac:dyDescent="0.25">
      <c r="A6814" s="85">
        <v>45210.124999983775</v>
      </c>
      <c r="B6814" s="1">
        <v>10</v>
      </c>
      <c r="C6814" s="1">
        <v>11</v>
      </c>
      <c r="D6814" s="1">
        <v>4</v>
      </c>
      <c r="E6814" s="1" t="str">
        <f t="shared" si="1074"/>
        <v>Non-Summer</v>
      </c>
      <c r="F6814" s="78">
        <v>0.60119999999999996</v>
      </c>
      <c r="G6814" s="79">
        <f t="shared" si="1075"/>
        <v>1.1438212481700176</v>
      </c>
      <c r="J6814" s="78">
        <v>0</v>
      </c>
      <c r="K6814" s="80">
        <f t="shared" si="1076"/>
        <v>0</v>
      </c>
      <c r="L6814" s="68" t="str">
        <f t="shared" si="1069"/>
        <v>Normal</v>
      </c>
      <c r="N6814" s="67">
        <f t="shared" si="1070"/>
        <v>0</v>
      </c>
      <c r="O6814" s="67">
        <f t="shared" si="1071"/>
        <v>0</v>
      </c>
      <c r="P6814" s="81">
        <f t="shared" si="1072"/>
        <v>1.1438212481700176</v>
      </c>
      <c r="Q6814" s="81">
        <f t="shared" si="1073"/>
        <v>1.1438212481700176</v>
      </c>
      <c r="S6814" s="1">
        <f t="shared" si="1077"/>
        <v>3</v>
      </c>
      <c r="T6814" s="1" t="str">
        <f t="shared" si="1078"/>
        <v>Off-Peak</v>
      </c>
    </row>
    <row r="6815" spans="1:20" x14ac:dyDescent="0.25">
      <c r="A6815" s="85">
        <v>45210.166666650439</v>
      </c>
      <c r="B6815" s="1">
        <v>10</v>
      </c>
      <c r="C6815" s="1">
        <v>11</v>
      </c>
      <c r="D6815" s="1">
        <v>5</v>
      </c>
      <c r="E6815" s="1" t="str">
        <f t="shared" si="1074"/>
        <v>Non-Summer</v>
      </c>
      <c r="F6815" s="78">
        <v>0.61429999999999996</v>
      </c>
      <c r="G6815" s="79">
        <f t="shared" si="1075"/>
        <v>1.1687448315882267</v>
      </c>
      <c r="J6815" s="78">
        <v>0</v>
      </c>
      <c r="K6815" s="80">
        <f t="shared" si="1076"/>
        <v>0</v>
      </c>
      <c r="L6815" s="68" t="str">
        <f t="shared" si="1069"/>
        <v>Normal</v>
      </c>
      <c r="N6815" s="67">
        <f t="shared" si="1070"/>
        <v>0</v>
      </c>
      <c r="O6815" s="67">
        <f t="shared" si="1071"/>
        <v>0</v>
      </c>
      <c r="P6815" s="81">
        <f t="shared" si="1072"/>
        <v>1.1687448315882267</v>
      </c>
      <c r="Q6815" s="81">
        <f t="shared" si="1073"/>
        <v>1.1687448315882267</v>
      </c>
      <c r="S6815" s="1">
        <f t="shared" si="1077"/>
        <v>3</v>
      </c>
      <c r="T6815" s="1" t="str">
        <f t="shared" si="1078"/>
        <v>Off-Peak</v>
      </c>
    </row>
    <row r="6816" spans="1:20" x14ac:dyDescent="0.25">
      <c r="A6816" s="85">
        <v>45210.208333317103</v>
      </c>
      <c r="B6816" s="1">
        <v>10</v>
      </c>
      <c r="C6816" s="1">
        <v>11</v>
      </c>
      <c r="D6816" s="1">
        <v>6</v>
      </c>
      <c r="E6816" s="1" t="str">
        <f t="shared" si="1074"/>
        <v>Non-Summer</v>
      </c>
      <c r="F6816" s="78">
        <v>0.65210000000000001</v>
      </c>
      <c r="G6816" s="79">
        <f t="shared" si="1075"/>
        <v>1.2406617364132877</v>
      </c>
      <c r="J6816" s="78">
        <v>0</v>
      </c>
      <c r="K6816" s="80">
        <f t="shared" si="1076"/>
        <v>0</v>
      </c>
      <c r="L6816" s="68" t="str">
        <f t="shared" si="1069"/>
        <v>Normal</v>
      </c>
      <c r="N6816" s="67">
        <f t="shared" si="1070"/>
        <v>0</v>
      </c>
      <c r="O6816" s="67">
        <f t="shared" si="1071"/>
        <v>0</v>
      </c>
      <c r="P6816" s="81">
        <f t="shared" si="1072"/>
        <v>1.2406617364132877</v>
      </c>
      <c r="Q6816" s="81">
        <f t="shared" si="1073"/>
        <v>1.2406617364132877</v>
      </c>
      <c r="S6816" s="1">
        <f t="shared" si="1077"/>
        <v>3</v>
      </c>
      <c r="T6816" s="1" t="str">
        <f t="shared" si="1078"/>
        <v>Peak</v>
      </c>
    </row>
    <row r="6817" spans="1:20" x14ac:dyDescent="0.25">
      <c r="A6817" s="85">
        <v>45210.249999983767</v>
      </c>
      <c r="B6817" s="1">
        <v>10</v>
      </c>
      <c r="C6817" s="1">
        <v>11</v>
      </c>
      <c r="D6817" s="1">
        <v>7</v>
      </c>
      <c r="E6817" s="1" t="str">
        <f t="shared" si="1074"/>
        <v>Non-Summer</v>
      </c>
      <c r="F6817" s="78">
        <v>0.71609999999999996</v>
      </c>
      <c r="G6817" s="79">
        <f t="shared" si="1075"/>
        <v>1.3624258080747667</v>
      </c>
      <c r="J6817" s="78">
        <v>0.349188</v>
      </c>
      <c r="K6817" s="80">
        <f t="shared" si="1076"/>
        <v>0.349188</v>
      </c>
      <c r="L6817" s="68" t="str">
        <f t="shared" si="1069"/>
        <v>Normal</v>
      </c>
      <c r="N6817" s="67">
        <f t="shared" si="1070"/>
        <v>0</v>
      </c>
      <c r="O6817" s="67">
        <f t="shared" si="1071"/>
        <v>0.349188</v>
      </c>
      <c r="P6817" s="81">
        <f t="shared" si="1072"/>
        <v>1.0132378080747666</v>
      </c>
      <c r="Q6817" s="81">
        <f t="shared" si="1073"/>
        <v>1.0132378080747666</v>
      </c>
      <c r="S6817" s="1">
        <f t="shared" si="1077"/>
        <v>3</v>
      </c>
      <c r="T6817" s="1" t="str">
        <f t="shared" si="1078"/>
        <v>Peak</v>
      </c>
    </row>
    <row r="6818" spans="1:20" x14ac:dyDescent="0.25">
      <c r="A6818" s="85">
        <v>45210.291666650432</v>
      </c>
      <c r="B6818" s="1">
        <v>10</v>
      </c>
      <c r="C6818" s="1">
        <v>11</v>
      </c>
      <c r="D6818" s="1">
        <v>8</v>
      </c>
      <c r="E6818" s="1" t="str">
        <f t="shared" si="1074"/>
        <v>Non-Summer</v>
      </c>
      <c r="F6818" s="78">
        <v>0.7359</v>
      </c>
      <c r="G6818" s="79">
        <f t="shared" si="1075"/>
        <v>1.4000965677450368</v>
      </c>
      <c r="J6818" s="78">
        <v>2.0609699999999997</v>
      </c>
      <c r="K6818" s="80">
        <f t="shared" si="1076"/>
        <v>2.0609699999999997</v>
      </c>
      <c r="L6818" s="68" t="str">
        <f t="shared" si="1069"/>
        <v>Normal</v>
      </c>
      <c r="N6818" s="67">
        <f t="shared" si="1070"/>
        <v>0.66087343225496298</v>
      </c>
      <c r="O6818" s="67">
        <f t="shared" si="1071"/>
        <v>1.4000965677450368</v>
      </c>
      <c r="P6818" s="81">
        <f t="shared" si="1072"/>
        <v>0</v>
      </c>
      <c r="Q6818" s="81">
        <f t="shared" si="1073"/>
        <v>-0.66087343225496298</v>
      </c>
      <c r="S6818" s="1">
        <f t="shared" si="1077"/>
        <v>3</v>
      </c>
      <c r="T6818" s="1" t="str">
        <f t="shared" si="1078"/>
        <v>Peak</v>
      </c>
    </row>
    <row r="6819" spans="1:20" x14ac:dyDescent="0.25">
      <c r="A6819" s="85">
        <v>45210.333333317096</v>
      </c>
      <c r="B6819" s="1">
        <v>10</v>
      </c>
      <c r="C6819" s="1">
        <v>11</v>
      </c>
      <c r="D6819" s="1">
        <v>9</v>
      </c>
      <c r="E6819" s="1" t="str">
        <f t="shared" si="1074"/>
        <v>Non-Summer</v>
      </c>
      <c r="F6819" s="78">
        <v>0.69479999999999997</v>
      </c>
      <c r="G6819" s="79">
        <f t="shared" si="1075"/>
        <v>1.3219012029749306</v>
      </c>
      <c r="J6819" s="78">
        <v>3.70255</v>
      </c>
      <c r="K6819" s="80">
        <f t="shared" si="1076"/>
        <v>3.70255</v>
      </c>
      <c r="L6819" s="68" t="str">
        <f t="shared" si="1069"/>
        <v>Normal</v>
      </c>
      <c r="N6819" s="67">
        <f t="shared" si="1070"/>
        <v>2.3806487970250694</v>
      </c>
      <c r="O6819" s="67">
        <f t="shared" si="1071"/>
        <v>1.3219012029749306</v>
      </c>
      <c r="P6819" s="81">
        <f t="shared" si="1072"/>
        <v>0</v>
      </c>
      <c r="Q6819" s="81">
        <f t="shared" si="1073"/>
        <v>-2.3806487970250694</v>
      </c>
      <c r="S6819" s="1">
        <f t="shared" si="1077"/>
        <v>3</v>
      </c>
      <c r="T6819" s="1" t="str">
        <f t="shared" si="1078"/>
        <v>Peak</v>
      </c>
    </row>
    <row r="6820" spans="1:20" x14ac:dyDescent="0.25">
      <c r="A6820" s="85">
        <v>45210.37499998376</v>
      </c>
      <c r="B6820" s="1">
        <v>10</v>
      </c>
      <c r="C6820" s="1">
        <v>11</v>
      </c>
      <c r="D6820" s="1">
        <v>10</v>
      </c>
      <c r="E6820" s="1" t="str">
        <f t="shared" si="1074"/>
        <v>Non-Summer</v>
      </c>
      <c r="F6820" s="78">
        <v>0.66069999999999995</v>
      </c>
      <c r="G6820" s="79">
        <f t="shared" si="1075"/>
        <v>1.2570237835427989</v>
      </c>
      <c r="J6820" s="78">
        <v>4.8566240000000001</v>
      </c>
      <c r="K6820" s="80">
        <f t="shared" si="1076"/>
        <v>4.8566240000000001</v>
      </c>
      <c r="L6820" s="68" t="str">
        <f t="shared" si="1069"/>
        <v>Normal</v>
      </c>
      <c r="N6820" s="67">
        <f t="shared" si="1070"/>
        <v>3.5996002164572012</v>
      </c>
      <c r="O6820" s="67">
        <f t="shared" si="1071"/>
        <v>1.2570237835427989</v>
      </c>
      <c r="P6820" s="81">
        <f t="shared" si="1072"/>
        <v>0</v>
      </c>
      <c r="Q6820" s="81">
        <f t="shared" si="1073"/>
        <v>-3.5996002164572012</v>
      </c>
      <c r="S6820" s="1">
        <f t="shared" si="1077"/>
        <v>3</v>
      </c>
      <c r="T6820" s="1" t="str">
        <f t="shared" si="1078"/>
        <v>Peak</v>
      </c>
    </row>
    <row r="6821" spans="1:20" x14ac:dyDescent="0.25">
      <c r="A6821" s="85">
        <v>45210.416666650424</v>
      </c>
      <c r="B6821" s="1">
        <v>10</v>
      </c>
      <c r="C6821" s="1">
        <v>11</v>
      </c>
      <c r="D6821" s="1">
        <v>11</v>
      </c>
      <c r="E6821" s="1" t="str">
        <f t="shared" si="1074"/>
        <v>Non-Summer</v>
      </c>
      <c r="F6821" s="78">
        <v>0.63600000000000001</v>
      </c>
      <c r="G6821" s="79">
        <f t="shared" si="1075"/>
        <v>1.210030462135947</v>
      </c>
      <c r="J6821" s="78">
        <v>5.551469</v>
      </c>
      <c r="K6821" s="80">
        <f t="shared" si="1076"/>
        <v>5.551469</v>
      </c>
      <c r="L6821" s="68" t="str">
        <f t="shared" si="1069"/>
        <v>Normal</v>
      </c>
      <c r="N6821" s="67">
        <f t="shared" si="1070"/>
        <v>4.341438537864053</v>
      </c>
      <c r="O6821" s="67">
        <f t="shared" si="1071"/>
        <v>1.210030462135947</v>
      </c>
      <c r="P6821" s="81">
        <f t="shared" si="1072"/>
        <v>0</v>
      </c>
      <c r="Q6821" s="81">
        <f t="shared" si="1073"/>
        <v>-4.341438537864053</v>
      </c>
      <c r="S6821" s="1">
        <f t="shared" si="1077"/>
        <v>3</v>
      </c>
      <c r="T6821" s="1" t="str">
        <f t="shared" si="1078"/>
        <v>Peak</v>
      </c>
    </row>
    <row r="6822" spans="1:20" x14ac:dyDescent="0.25">
      <c r="A6822" s="85">
        <v>45210.458333317089</v>
      </c>
      <c r="B6822" s="1">
        <v>10</v>
      </c>
      <c r="C6822" s="1">
        <v>11</v>
      </c>
      <c r="D6822" s="1">
        <v>12</v>
      </c>
      <c r="E6822" s="1" t="str">
        <f t="shared" si="1074"/>
        <v>Non-Summer</v>
      </c>
      <c r="F6822" s="78">
        <v>0.62329999999999997</v>
      </c>
      <c r="G6822" s="79">
        <f t="shared" si="1075"/>
        <v>1.1858679041656222</v>
      </c>
      <c r="J6822" s="78">
        <v>5.7831840000000003</v>
      </c>
      <c r="K6822" s="80">
        <f t="shared" si="1076"/>
        <v>5.7831840000000003</v>
      </c>
      <c r="L6822" s="68" t="str">
        <f t="shared" si="1069"/>
        <v>Normal</v>
      </c>
      <c r="N6822" s="67">
        <f t="shared" si="1070"/>
        <v>4.5973160958343779</v>
      </c>
      <c r="O6822" s="67">
        <f t="shared" si="1071"/>
        <v>1.1858679041656224</v>
      </c>
      <c r="P6822" s="81">
        <f t="shared" si="1072"/>
        <v>0</v>
      </c>
      <c r="Q6822" s="81">
        <f t="shared" si="1073"/>
        <v>-4.5973160958343779</v>
      </c>
      <c r="S6822" s="1">
        <f t="shared" si="1077"/>
        <v>3</v>
      </c>
      <c r="T6822" s="1" t="str">
        <f t="shared" si="1078"/>
        <v>Peak</v>
      </c>
    </row>
    <row r="6823" spans="1:20" x14ac:dyDescent="0.25">
      <c r="A6823" s="85">
        <v>45210.499999983753</v>
      </c>
      <c r="B6823" s="1">
        <v>10</v>
      </c>
      <c r="C6823" s="1">
        <v>11</v>
      </c>
      <c r="D6823" s="1">
        <v>13</v>
      </c>
      <c r="E6823" s="1" t="str">
        <f t="shared" si="1074"/>
        <v>Non-Summer</v>
      </c>
      <c r="F6823" s="78">
        <v>0.61870000000000003</v>
      </c>
      <c r="G6823" s="79">
        <f t="shared" si="1075"/>
        <v>1.1771161115149535</v>
      </c>
      <c r="J6823" s="78">
        <v>5.6524920000000005</v>
      </c>
      <c r="K6823" s="80">
        <f t="shared" si="1076"/>
        <v>5.6524920000000005</v>
      </c>
      <c r="L6823" s="68" t="str">
        <f t="shared" si="1069"/>
        <v>Normal</v>
      </c>
      <c r="N6823" s="67">
        <f t="shared" si="1070"/>
        <v>4.475375888485047</v>
      </c>
      <c r="O6823" s="67">
        <f t="shared" si="1071"/>
        <v>1.1771161115149535</v>
      </c>
      <c r="P6823" s="81">
        <f t="shared" si="1072"/>
        <v>0</v>
      </c>
      <c r="Q6823" s="81">
        <f t="shared" si="1073"/>
        <v>-4.475375888485047</v>
      </c>
      <c r="S6823" s="1">
        <f t="shared" si="1077"/>
        <v>3</v>
      </c>
      <c r="T6823" s="1" t="str">
        <f t="shared" si="1078"/>
        <v>Peak</v>
      </c>
    </row>
    <row r="6824" spans="1:20" x14ac:dyDescent="0.25">
      <c r="A6824" s="85">
        <v>45210.541666650417</v>
      </c>
      <c r="B6824" s="1">
        <v>10</v>
      </c>
      <c r="C6824" s="1">
        <v>11</v>
      </c>
      <c r="D6824" s="1">
        <v>14</v>
      </c>
      <c r="E6824" s="1" t="str">
        <f t="shared" si="1074"/>
        <v>Non-Summer</v>
      </c>
      <c r="F6824" s="78">
        <v>0.61260000000000003</v>
      </c>
      <c r="G6824" s="79">
        <f t="shared" si="1075"/>
        <v>1.1655104734347188</v>
      </c>
      <c r="J6824" s="78">
        <v>5.0367569999999997</v>
      </c>
      <c r="K6824" s="80">
        <f t="shared" si="1076"/>
        <v>5.0367569999999997</v>
      </c>
      <c r="L6824" s="68" t="str">
        <f t="shared" si="1069"/>
        <v>Normal</v>
      </c>
      <c r="N6824" s="67">
        <f t="shared" si="1070"/>
        <v>3.8712465265652809</v>
      </c>
      <c r="O6824" s="67">
        <f t="shared" si="1071"/>
        <v>1.1655104734347188</v>
      </c>
      <c r="P6824" s="81">
        <f t="shared" si="1072"/>
        <v>0</v>
      </c>
      <c r="Q6824" s="81">
        <f t="shared" si="1073"/>
        <v>-3.8712465265652809</v>
      </c>
      <c r="S6824" s="1">
        <f t="shared" si="1077"/>
        <v>3</v>
      </c>
      <c r="T6824" s="1" t="str">
        <f t="shared" si="1078"/>
        <v>Peak</v>
      </c>
    </row>
    <row r="6825" spans="1:20" x14ac:dyDescent="0.25">
      <c r="A6825" s="85">
        <v>45210.583333317081</v>
      </c>
      <c r="B6825" s="1">
        <v>10</v>
      </c>
      <c r="C6825" s="1">
        <v>11</v>
      </c>
      <c r="D6825" s="1">
        <v>15</v>
      </c>
      <c r="E6825" s="1" t="str">
        <f t="shared" si="1074"/>
        <v>Non-Summer</v>
      </c>
      <c r="F6825" s="78">
        <v>0.6139</v>
      </c>
      <c r="G6825" s="79">
        <f t="shared" si="1075"/>
        <v>1.1679838061403425</v>
      </c>
      <c r="J6825" s="78">
        <v>4.0535059999999996</v>
      </c>
      <c r="K6825" s="80">
        <f t="shared" si="1076"/>
        <v>4.0535059999999996</v>
      </c>
      <c r="L6825" s="68" t="str">
        <f t="shared" si="1069"/>
        <v>Normal</v>
      </c>
      <c r="N6825" s="67">
        <f t="shared" si="1070"/>
        <v>2.8855221938596571</v>
      </c>
      <c r="O6825" s="67">
        <f t="shared" si="1071"/>
        <v>1.1679838061403425</v>
      </c>
      <c r="P6825" s="81">
        <f t="shared" si="1072"/>
        <v>0</v>
      </c>
      <c r="Q6825" s="81">
        <f t="shared" si="1073"/>
        <v>-2.8855221938596571</v>
      </c>
      <c r="S6825" s="1">
        <f t="shared" si="1077"/>
        <v>3</v>
      </c>
      <c r="T6825" s="1" t="str">
        <f t="shared" si="1078"/>
        <v>Peak</v>
      </c>
    </row>
    <row r="6826" spans="1:20" x14ac:dyDescent="0.25">
      <c r="A6826" s="85">
        <v>45210.624999983746</v>
      </c>
      <c r="B6826" s="1">
        <v>10</v>
      </c>
      <c r="C6826" s="1">
        <v>11</v>
      </c>
      <c r="D6826" s="1">
        <v>16</v>
      </c>
      <c r="E6826" s="1" t="str">
        <f t="shared" si="1074"/>
        <v>Non-Summer</v>
      </c>
      <c r="F6826" s="78">
        <v>0.63849999999999996</v>
      </c>
      <c r="G6826" s="79">
        <f t="shared" si="1075"/>
        <v>1.2147868711852234</v>
      </c>
      <c r="J6826" s="78">
        <v>2.5620720000000001</v>
      </c>
      <c r="K6826" s="80">
        <f t="shared" si="1076"/>
        <v>2.5620720000000001</v>
      </c>
      <c r="L6826" s="68" t="str">
        <f t="shared" si="1069"/>
        <v>Normal</v>
      </c>
      <c r="N6826" s="67">
        <f t="shared" si="1070"/>
        <v>1.3472851288147767</v>
      </c>
      <c r="O6826" s="67">
        <f t="shared" si="1071"/>
        <v>1.2147868711852234</v>
      </c>
      <c r="P6826" s="81">
        <f t="shared" si="1072"/>
        <v>0</v>
      </c>
      <c r="Q6826" s="81">
        <f t="shared" si="1073"/>
        <v>-1.3472851288147767</v>
      </c>
      <c r="S6826" s="1">
        <f t="shared" si="1077"/>
        <v>3</v>
      </c>
      <c r="T6826" s="1" t="str">
        <f t="shared" si="1078"/>
        <v>Peak</v>
      </c>
    </row>
    <row r="6827" spans="1:20" x14ac:dyDescent="0.25">
      <c r="A6827" s="85">
        <v>45210.66666665041</v>
      </c>
      <c r="B6827" s="1">
        <v>10</v>
      </c>
      <c r="C6827" s="1">
        <v>11</v>
      </c>
      <c r="D6827" s="1">
        <v>17</v>
      </c>
      <c r="E6827" s="1" t="str">
        <f t="shared" si="1074"/>
        <v>Non-Summer</v>
      </c>
      <c r="F6827" s="78">
        <v>0.70230000000000004</v>
      </c>
      <c r="G6827" s="79">
        <f t="shared" si="1075"/>
        <v>1.3361704301227604</v>
      </c>
      <c r="J6827" s="78">
        <v>0.77624499999999996</v>
      </c>
      <c r="K6827" s="80">
        <f t="shared" si="1076"/>
        <v>0.77624499999999996</v>
      </c>
      <c r="L6827" s="68" t="str">
        <f t="shared" si="1069"/>
        <v>Normal</v>
      </c>
      <c r="N6827" s="67">
        <f t="shared" si="1070"/>
        <v>0</v>
      </c>
      <c r="O6827" s="67">
        <f t="shared" si="1071"/>
        <v>0.77624499999999996</v>
      </c>
      <c r="P6827" s="81">
        <f t="shared" si="1072"/>
        <v>0.55992543012276041</v>
      </c>
      <c r="Q6827" s="81">
        <f t="shared" si="1073"/>
        <v>0.55992543012276041</v>
      </c>
      <c r="S6827" s="1">
        <f t="shared" si="1077"/>
        <v>3</v>
      </c>
      <c r="T6827" s="1" t="str">
        <f t="shared" si="1078"/>
        <v>Peak</v>
      </c>
    </row>
    <row r="6828" spans="1:20" x14ac:dyDescent="0.25">
      <c r="A6828" s="85">
        <v>45210.708333317074</v>
      </c>
      <c r="B6828" s="1">
        <v>10</v>
      </c>
      <c r="C6828" s="1">
        <v>11</v>
      </c>
      <c r="D6828" s="1">
        <v>18</v>
      </c>
      <c r="E6828" s="1" t="str">
        <f t="shared" si="1074"/>
        <v>Non-Summer</v>
      </c>
      <c r="F6828" s="78">
        <v>0.78469999999999995</v>
      </c>
      <c r="G6828" s="79">
        <f t="shared" si="1075"/>
        <v>1.4929416723869142</v>
      </c>
      <c r="J6828" s="78">
        <v>0</v>
      </c>
      <c r="K6828" s="80">
        <f t="shared" si="1076"/>
        <v>0</v>
      </c>
      <c r="L6828" s="68" t="str">
        <f t="shared" si="1069"/>
        <v>Normal</v>
      </c>
      <c r="N6828" s="67">
        <f t="shared" si="1070"/>
        <v>0</v>
      </c>
      <c r="O6828" s="67">
        <f t="shared" si="1071"/>
        <v>0</v>
      </c>
      <c r="P6828" s="81">
        <f t="shared" si="1072"/>
        <v>1.4929416723869142</v>
      </c>
      <c r="Q6828" s="81">
        <f t="shared" si="1073"/>
        <v>1.4929416723869142</v>
      </c>
      <c r="S6828" s="1">
        <f t="shared" si="1077"/>
        <v>3</v>
      </c>
      <c r="T6828" s="1" t="str">
        <f t="shared" si="1078"/>
        <v>Peak</v>
      </c>
    </row>
    <row r="6829" spans="1:20" x14ac:dyDescent="0.25">
      <c r="A6829" s="85">
        <v>45210.749999983738</v>
      </c>
      <c r="B6829" s="1">
        <v>10</v>
      </c>
      <c r="C6829" s="1">
        <v>11</v>
      </c>
      <c r="D6829" s="1">
        <v>19</v>
      </c>
      <c r="E6829" s="1" t="str">
        <f t="shared" si="1074"/>
        <v>Non-Summer</v>
      </c>
      <c r="F6829" s="78">
        <v>0.85970000000000002</v>
      </c>
      <c r="G6829" s="79">
        <f t="shared" si="1075"/>
        <v>1.6356339438652101</v>
      </c>
      <c r="J6829" s="78">
        <v>0</v>
      </c>
      <c r="K6829" s="80">
        <f t="shared" si="1076"/>
        <v>0</v>
      </c>
      <c r="L6829" s="68" t="str">
        <f t="shared" si="1069"/>
        <v>Normal</v>
      </c>
      <c r="N6829" s="67">
        <f t="shared" si="1070"/>
        <v>0</v>
      </c>
      <c r="O6829" s="67">
        <f t="shared" si="1071"/>
        <v>0</v>
      </c>
      <c r="P6829" s="81">
        <f t="shared" si="1072"/>
        <v>1.6356339438652101</v>
      </c>
      <c r="Q6829" s="81">
        <f t="shared" si="1073"/>
        <v>1.6356339438652101</v>
      </c>
      <c r="S6829" s="1">
        <f t="shared" si="1077"/>
        <v>3</v>
      </c>
      <c r="T6829" s="1" t="str">
        <f t="shared" si="1078"/>
        <v>Peak</v>
      </c>
    </row>
    <row r="6830" spans="1:20" x14ac:dyDescent="0.25">
      <c r="A6830" s="85">
        <v>45210.791666650402</v>
      </c>
      <c r="B6830" s="1">
        <v>10</v>
      </c>
      <c r="C6830" s="1">
        <v>11</v>
      </c>
      <c r="D6830" s="1">
        <v>20</v>
      </c>
      <c r="E6830" s="1" t="str">
        <f t="shared" si="1074"/>
        <v>Non-Summer</v>
      </c>
      <c r="F6830" s="78">
        <v>0.88370000000000004</v>
      </c>
      <c r="G6830" s="79">
        <f t="shared" si="1075"/>
        <v>1.6812954707382648</v>
      </c>
      <c r="J6830" s="78">
        <v>0</v>
      </c>
      <c r="K6830" s="80">
        <f t="shared" si="1076"/>
        <v>0</v>
      </c>
      <c r="L6830" s="68" t="str">
        <f t="shared" si="1069"/>
        <v>Normal</v>
      </c>
      <c r="N6830" s="67">
        <f t="shared" si="1070"/>
        <v>0</v>
      </c>
      <c r="O6830" s="67">
        <f t="shared" si="1071"/>
        <v>0</v>
      </c>
      <c r="P6830" s="81">
        <f t="shared" si="1072"/>
        <v>1.6812954707382648</v>
      </c>
      <c r="Q6830" s="81">
        <f t="shared" si="1073"/>
        <v>1.6812954707382648</v>
      </c>
      <c r="S6830" s="1">
        <f t="shared" si="1077"/>
        <v>3</v>
      </c>
      <c r="T6830" s="1" t="str">
        <f t="shared" si="1078"/>
        <v>Peak</v>
      </c>
    </row>
    <row r="6831" spans="1:20" x14ac:dyDescent="0.25">
      <c r="A6831" s="85">
        <v>45210.833333317067</v>
      </c>
      <c r="B6831" s="1">
        <v>10</v>
      </c>
      <c r="C6831" s="1">
        <v>11</v>
      </c>
      <c r="D6831" s="1">
        <v>21</v>
      </c>
      <c r="E6831" s="1" t="str">
        <f t="shared" si="1074"/>
        <v>Non-Summer</v>
      </c>
      <c r="F6831" s="78">
        <v>0.87250000000000005</v>
      </c>
      <c r="G6831" s="79">
        <f t="shared" si="1075"/>
        <v>1.6599867581975059</v>
      </c>
      <c r="J6831" s="78">
        <v>0</v>
      </c>
      <c r="K6831" s="80">
        <f t="shared" si="1076"/>
        <v>0</v>
      </c>
      <c r="L6831" s="68" t="str">
        <f t="shared" si="1069"/>
        <v>Normal</v>
      </c>
      <c r="N6831" s="67">
        <f t="shared" si="1070"/>
        <v>0</v>
      </c>
      <c r="O6831" s="67">
        <f t="shared" si="1071"/>
        <v>0</v>
      </c>
      <c r="P6831" s="81">
        <f t="shared" si="1072"/>
        <v>1.6599867581975059</v>
      </c>
      <c r="Q6831" s="81">
        <f t="shared" si="1073"/>
        <v>1.6599867581975059</v>
      </c>
      <c r="S6831" s="1">
        <f t="shared" si="1077"/>
        <v>3</v>
      </c>
      <c r="T6831" s="1" t="str">
        <f t="shared" si="1078"/>
        <v>Peak</v>
      </c>
    </row>
    <row r="6832" spans="1:20" x14ac:dyDescent="0.25">
      <c r="A6832" s="85">
        <v>45210.874999983731</v>
      </c>
      <c r="B6832" s="1">
        <v>10</v>
      </c>
      <c r="C6832" s="1">
        <v>11</v>
      </c>
      <c r="D6832" s="1">
        <v>22</v>
      </c>
      <c r="E6832" s="1" t="str">
        <f t="shared" si="1074"/>
        <v>Non-Summer</v>
      </c>
      <c r="F6832" s="78">
        <v>0.82679999999999998</v>
      </c>
      <c r="G6832" s="79">
        <f t="shared" si="1075"/>
        <v>1.5730396007767309</v>
      </c>
      <c r="J6832" s="78">
        <v>0</v>
      </c>
      <c r="K6832" s="80">
        <f t="shared" si="1076"/>
        <v>0</v>
      </c>
      <c r="L6832" s="68" t="str">
        <f t="shared" si="1069"/>
        <v>Normal</v>
      </c>
      <c r="N6832" s="67">
        <f t="shared" si="1070"/>
        <v>0</v>
      </c>
      <c r="O6832" s="67">
        <f t="shared" si="1071"/>
        <v>0</v>
      </c>
      <c r="P6832" s="81">
        <f t="shared" si="1072"/>
        <v>1.5730396007767309</v>
      </c>
      <c r="Q6832" s="81">
        <f t="shared" si="1073"/>
        <v>1.5730396007767309</v>
      </c>
      <c r="S6832" s="1">
        <f t="shared" si="1077"/>
        <v>3</v>
      </c>
      <c r="T6832" s="1" t="str">
        <f t="shared" si="1078"/>
        <v>Off-Peak</v>
      </c>
    </row>
    <row r="6833" spans="1:20" x14ac:dyDescent="0.25">
      <c r="A6833" s="85">
        <v>45210.916666650395</v>
      </c>
      <c r="B6833" s="1">
        <v>10</v>
      </c>
      <c r="C6833" s="1">
        <v>11</v>
      </c>
      <c r="D6833" s="1">
        <v>23</v>
      </c>
      <c r="E6833" s="1" t="str">
        <f t="shared" si="1074"/>
        <v>Non-Summer</v>
      </c>
      <c r="F6833" s="78">
        <v>0.748</v>
      </c>
      <c r="G6833" s="79">
        <f t="shared" si="1075"/>
        <v>1.4231175875435351</v>
      </c>
      <c r="J6833" s="78">
        <v>0</v>
      </c>
      <c r="K6833" s="80">
        <f t="shared" si="1076"/>
        <v>0</v>
      </c>
      <c r="L6833" s="68" t="str">
        <f t="shared" si="1069"/>
        <v>Normal</v>
      </c>
      <c r="N6833" s="67">
        <f t="shared" si="1070"/>
        <v>0</v>
      </c>
      <c r="O6833" s="67">
        <f t="shared" si="1071"/>
        <v>0</v>
      </c>
      <c r="P6833" s="81">
        <f t="shared" si="1072"/>
        <v>1.4231175875435351</v>
      </c>
      <c r="Q6833" s="81">
        <f t="shared" si="1073"/>
        <v>1.4231175875435351</v>
      </c>
      <c r="S6833" s="1">
        <f t="shared" si="1077"/>
        <v>3</v>
      </c>
      <c r="T6833" s="1" t="str">
        <f t="shared" si="1078"/>
        <v>Off-Peak</v>
      </c>
    </row>
    <row r="6834" spans="1:20" x14ac:dyDescent="0.25">
      <c r="A6834" s="85">
        <v>45210.958333317059</v>
      </c>
      <c r="B6834" s="1">
        <v>10</v>
      </c>
      <c r="C6834" s="1">
        <v>12</v>
      </c>
      <c r="D6834" s="1">
        <v>0</v>
      </c>
      <c r="E6834" s="1" t="str">
        <f t="shared" si="1074"/>
        <v>Non-Summer</v>
      </c>
      <c r="F6834" s="78">
        <v>0.66830000000000001</v>
      </c>
      <c r="G6834" s="79">
        <f t="shared" si="1075"/>
        <v>1.2714832670525995</v>
      </c>
      <c r="J6834" s="78">
        <v>0</v>
      </c>
      <c r="K6834" s="80">
        <f t="shared" si="1076"/>
        <v>0</v>
      </c>
      <c r="L6834" s="68" t="str">
        <f t="shared" si="1069"/>
        <v>Normal</v>
      </c>
      <c r="N6834" s="67">
        <f t="shared" si="1070"/>
        <v>0</v>
      </c>
      <c r="O6834" s="67">
        <f t="shared" si="1071"/>
        <v>0</v>
      </c>
      <c r="P6834" s="81">
        <f t="shared" si="1072"/>
        <v>1.2714832670525995</v>
      </c>
      <c r="Q6834" s="81">
        <f t="shared" si="1073"/>
        <v>1.2714832670525995</v>
      </c>
      <c r="S6834" s="1">
        <f t="shared" si="1077"/>
        <v>3</v>
      </c>
      <c r="T6834" s="1" t="str">
        <f t="shared" si="1078"/>
        <v>Off-Peak</v>
      </c>
    </row>
    <row r="6835" spans="1:20" x14ac:dyDescent="0.25">
      <c r="A6835" s="85">
        <v>45210.999999983724</v>
      </c>
      <c r="B6835" s="1">
        <v>10</v>
      </c>
      <c r="C6835" s="1">
        <v>12</v>
      </c>
      <c r="D6835" s="1">
        <v>1</v>
      </c>
      <c r="E6835" s="1" t="str">
        <f t="shared" si="1074"/>
        <v>Non-Summer</v>
      </c>
      <c r="F6835" s="78">
        <v>0.61919999999999997</v>
      </c>
      <c r="G6835" s="79">
        <f t="shared" si="1075"/>
        <v>1.1780673933248087</v>
      </c>
      <c r="J6835" s="78">
        <v>0</v>
      </c>
      <c r="K6835" s="80">
        <f t="shared" si="1076"/>
        <v>0</v>
      </c>
      <c r="L6835" s="68" t="str">
        <f t="shared" si="1069"/>
        <v>Normal</v>
      </c>
      <c r="N6835" s="67">
        <f t="shared" si="1070"/>
        <v>0</v>
      </c>
      <c r="O6835" s="67">
        <f t="shared" si="1071"/>
        <v>0</v>
      </c>
      <c r="P6835" s="81">
        <f t="shared" si="1072"/>
        <v>1.1780673933248087</v>
      </c>
      <c r="Q6835" s="81">
        <f t="shared" si="1073"/>
        <v>1.1780673933248087</v>
      </c>
      <c r="S6835" s="1">
        <f t="shared" si="1077"/>
        <v>4</v>
      </c>
      <c r="T6835" s="1" t="str">
        <f t="shared" si="1078"/>
        <v>Off-Peak</v>
      </c>
    </row>
    <row r="6836" spans="1:20" x14ac:dyDescent="0.25">
      <c r="A6836" s="85">
        <v>45211.041666650388</v>
      </c>
      <c r="B6836" s="1">
        <v>10</v>
      </c>
      <c r="C6836" s="1">
        <v>12</v>
      </c>
      <c r="D6836" s="1">
        <v>2</v>
      </c>
      <c r="E6836" s="1" t="str">
        <f t="shared" si="1074"/>
        <v>Non-Summer</v>
      </c>
      <c r="F6836" s="78">
        <v>0.58630000000000004</v>
      </c>
      <c r="G6836" s="79">
        <f t="shared" si="1075"/>
        <v>1.1154730502363297</v>
      </c>
      <c r="J6836" s="78">
        <v>0</v>
      </c>
      <c r="K6836" s="80">
        <f t="shared" si="1076"/>
        <v>0</v>
      </c>
      <c r="L6836" s="68" t="str">
        <f t="shared" si="1069"/>
        <v>Normal</v>
      </c>
      <c r="N6836" s="67">
        <f t="shared" si="1070"/>
        <v>0</v>
      </c>
      <c r="O6836" s="67">
        <f t="shared" si="1071"/>
        <v>0</v>
      </c>
      <c r="P6836" s="81">
        <f t="shared" si="1072"/>
        <v>1.1154730502363297</v>
      </c>
      <c r="Q6836" s="81">
        <f t="shared" si="1073"/>
        <v>1.1154730502363297</v>
      </c>
      <c r="S6836" s="1">
        <f t="shared" si="1077"/>
        <v>4</v>
      </c>
      <c r="T6836" s="1" t="str">
        <f t="shared" si="1078"/>
        <v>Off-Peak</v>
      </c>
    </row>
    <row r="6837" spans="1:20" x14ac:dyDescent="0.25">
      <c r="A6837" s="85">
        <v>45211.083333317052</v>
      </c>
      <c r="B6837" s="1">
        <v>10</v>
      </c>
      <c r="C6837" s="1">
        <v>12</v>
      </c>
      <c r="D6837" s="1">
        <v>3</v>
      </c>
      <c r="E6837" s="1" t="str">
        <f t="shared" si="1074"/>
        <v>Non-Summer</v>
      </c>
      <c r="F6837" s="78">
        <v>0.56689999999999996</v>
      </c>
      <c r="G6837" s="79">
        <f t="shared" si="1075"/>
        <v>1.0785633160139438</v>
      </c>
      <c r="J6837" s="78">
        <v>0</v>
      </c>
      <c r="K6837" s="80">
        <f t="shared" si="1076"/>
        <v>0</v>
      </c>
      <c r="L6837" s="68" t="str">
        <f t="shared" si="1069"/>
        <v>Normal</v>
      </c>
      <c r="N6837" s="67">
        <f t="shared" si="1070"/>
        <v>0</v>
      </c>
      <c r="O6837" s="67">
        <f t="shared" si="1071"/>
        <v>0</v>
      </c>
      <c r="P6837" s="81">
        <f t="shared" si="1072"/>
        <v>1.0785633160139438</v>
      </c>
      <c r="Q6837" s="81">
        <f t="shared" si="1073"/>
        <v>1.0785633160139438</v>
      </c>
      <c r="S6837" s="1">
        <f t="shared" si="1077"/>
        <v>4</v>
      </c>
      <c r="T6837" s="1" t="str">
        <f t="shared" si="1078"/>
        <v>Off-Peak</v>
      </c>
    </row>
    <row r="6838" spans="1:20" x14ac:dyDescent="0.25">
      <c r="A6838" s="85">
        <v>45211.124999983716</v>
      </c>
      <c r="B6838" s="1">
        <v>10</v>
      </c>
      <c r="C6838" s="1">
        <v>12</v>
      </c>
      <c r="D6838" s="1">
        <v>4</v>
      </c>
      <c r="E6838" s="1" t="str">
        <f t="shared" si="1074"/>
        <v>Non-Summer</v>
      </c>
      <c r="F6838" s="78">
        <v>0.55889999999999995</v>
      </c>
      <c r="G6838" s="79">
        <f t="shared" si="1075"/>
        <v>1.0633428070562589</v>
      </c>
      <c r="J6838" s="78">
        <v>0</v>
      </c>
      <c r="K6838" s="80">
        <f t="shared" si="1076"/>
        <v>0</v>
      </c>
      <c r="L6838" s="68" t="str">
        <f t="shared" si="1069"/>
        <v>Normal</v>
      </c>
      <c r="N6838" s="67">
        <f t="shared" si="1070"/>
        <v>0</v>
      </c>
      <c r="O6838" s="67">
        <f t="shared" si="1071"/>
        <v>0</v>
      </c>
      <c r="P6838" s="81">
        <f t="shared" si="1072"/>
        <v>1.0633428070562589</v>
      </c>
      <c r="Q6838" s="81">
        <f t="shared" si="1073"/>
        <v>1.0633428070562589</v>
      </c>
      <c r="S6838" s="1">
        <f t="shared" si="1077"/>
        <v>4</v>
      </c>
      <c r="T6838" s="1" t="str">
        <f t="shared" si="1078"/>
        <v>Off-Peak</v>
      </c>
    </row>
    <row r="6839" spans="1:20" x14ac:dyDescent="0.25">
      <c r="A6839" s="85">
        <v>45211.166666650381</v>
      </c>
      <c r="B6839" s="1">
        <v>10</v>
      </c>
      <c r="C6839" s="1">
        <v>12</v>
      </c>
      <c r="D6839" s="1">
        <v>5</v>
      </c>
      <c r="E6839" s="1" t="str">
        <f t="shared" si="1074"/>
        <v>Non-Summer</v>
      </c>
      <c r="F6839" s="78">
        <v>0.56289999999999996</v>
      </c>
      <c r="G6839" s="79">
        <f t="shared" si="1075"/>
        <v>1.0709530615351013</v>
      </c>
      <c r="J6839" s="78">
        <v>0</v>
      </c>
      <c r="K6839" s="80">
        <f t="shared" si="1076"/>
        <v>0</v>
      </c>
      <c r="L6839" s="68" t="str">
        <f t="shared" si="1069"/>
        <v>Normal</v>
      </c>
      <c r="N6839" s="67">
        <f t="shared" si="1070"/>
        <v>0</v>
      </c>
      <c r="O6839" s="67">
        <f t="shared" si="1071"/>
        <v>0</v>
      </c>
      <c r="P6839" s="81">
        <f t="shared" si="1072"/>
        <v>1.0709530615351013</v>
      </c>
      <c r="Q6839" s="81">
        <f t="shared" si="1073"/>
        <v>1.0709530615351013</v>
      </c>
      <c r="S6839" s="1">
        <f t="shared" si="1077"/>
        <v>4</v>
      </c>
      <c r="T6839" s="1" t="str">
        <f t="shared" si="1078"/>
        <v>Off-Peak</v>
      </c>
    </row>
    <row r="6840" spans="1:20" x14ac:dyDescent="0.25">
      <c r="A6840" s="85">
        <v>45211.208333317045</v>
      </c>
      <c r="B6840" s="1">
        <v>10</v>
      </c>
      <c r="C6840" s="1">
        <v>12</v>
      </c>
      <c r="D6840" s="1">
        <v>6</v>
      </c>
      <c r="E6840" s="1" t="str">
        <f t="shared" si="1074"/>
        <v>Non-Summer</v>
      </c>
      <c r="F6840" s="78">
        <v>0.5887</v>
      </c>
      <c r="G6840" s="79">
        <f t="shared" si="1075"/>
        <v>1.1200392029236352</v>
      </c>
      <c r="J6840" s="78">
        <v>0</v>
      </c>
      <c r="K6840" s="80">
        <f t="shared" si="1076"/>
        <v>0</v>
      </c>
      <c r="L6840" s="68" t="str">
        <f t="shared" si="1069"/>
        <v>Normal</v>
      </c>
      <c r="N6840" s="67">
        <f t="shared" si="1070"/>
        <v>0</v>
      </c>
      <c r="O6840" s="67">
        <f t="shared" si="1071"/>
        <v>0</v>
      </c>
      <c r="P6840" s="81">
        <f t="shared" si="1072"/>
        <v>1.1200392029236352</v>
      </c>
      <c r="Q6840" s="81">
        <f t="shared" si="1073"/>
        <v>1.1200392029236352</v>
      </c>
      <c r="S6840" s="1">
        <f t="shared" si="1077"/>
        <v>4</v>
      </c>
      <c r="T6840" s="1" t="str">
        <f t="shared" si="1078"/>
        <v>Peak</v>
      </c>
    </row>
    <row r="6841" spans="1:20" x14ac:dyDescent="0.25">
      <c r="A6841" s="85">
        <v>45211.249999983709</v>
      </c>
      <c r="B6841" s="1">
        <v>10</v>
      </c>
      <c r="C6841" s="1">
        <v>12</v>
      </c>
      <c r="D6841" s="1">
        <v>7</v>
      </c>
      <c r="E6841" s="1" t="str">
        <f t="shared" si="1074"/>
        <v>Non-Summer</v>
      </c>
      <c r="F6841" s="78">
        <v>0.64580000000000004</v>
      </c>
      <c r="G6841" s="79">
        <f t="shared" si="1075"/>
        <v>1.2286755856091109</v>
      </c>
      <c r="J6841" s="78">
        <v>0.30736000000000002</v>
      </c>
      <c r="K6841" s="80">
        <f t="shared" si="1076"/>
        <v>0.30736000000000002</v>
      </c>
      <c r="L6841" s="68" t="str">
        <f t="shared" si="1069"/>
        <v>Normal</v>
      </c>
      <c r="N6841" s="67">
        <f t="shared" si="1070"/>
        <v>0</v>
      </c>
      <c r="O6841" s="67">
        <f t="shared" si="1071"/>
        <v>0.30736000000000002</v>
      </c>
      <c r="P6841" s="81">
        <f t="shared" si="1072"/>
        <v>0.92131558560911087</v>
      </c>
      <c r="Q6841" s="81">
        <f t="shared" si="1073"/>
        <v>0.92131558560911087</v>
      </c>
      <c r="S6841" s="1">
        <f t="shared" si="1077"/>
        <v>4</v>
      </c>
      <c r="T6841" s="1" t="str">
        <f t="shared" si="1078"/>
        <v>Peak</v>
      </c>
    </row>
    <row r="6842" spans="1:20" x14ac:dyDescent="0.25">
      <c r="A6842" s="85">
        <v>45211.291666650373</v>
      </c>
      <c r="B6842" s="1">
        <v>10</v>
      </c>
      <c r="C6842" s="1">
        <v>12</v>
      </c>
      <c r="D6842" s="1">
        <v>8</v>
      </c>
      <c r="E6842" s="1" t="str">
        <f t="shared" si="1074"/>
        <v>Non-Summer</v>
      </c>
      <c r="F6842" s="78">
        <v>0.68359999999999999</v>
      </c>
      <c r="G6842" s="79">
        <f t="shared" si="1075"/>
        <v>1.3005924904341719</v>
      </c>
      <c r="J6842" s="78">
        <v>1.9871569999999998</v>
      </c>
      <c r="K6842" s="80">
        <f t="shared" si="1076"/>
        <v>1.9871569999999998</v>
      </c>
      <c r="L6842" s="68" t="str">
        <f t="shared" si="1069"/>
        <v>Normal</v>
      </c>
      <c r="N6842" s="67">
        <f t="shared" si="1070"/>
        <v>0.68656450956582793</v>
      </c>
      <c r="O6842" s="67">
        <f t="shared" si="1071"/>
        <v>1.3005924904341719</v>
      </c>
      <c r="P6842" s="81">
        <f t="shared" si="1072"/>
        <v>0</v>
      </c>
      <c r="Q6842" s="81">
        <f t="shared" si="1073"/>
        <v>-0.68656450956582793</v>
      </c>
      <c r="S6842" s="1">
        <f t="shared" si="1077"/>
        <v>4</v>
      </c>
      <c r="T6842" s="1" t="str">
        <f t="shared" si="1078"/>
        <v>Peak</v>
      </c>
    </row>
    <row r="6843" spans="1:20" x14ac:dyDescent="0.25">
      <c r="A6843" s="85">
        <v>45211.333333317038</v>
      </c>
      <c r="B6843" s="1">
        <v>10</v>
      </c>
      <c r="C6843" s="1">
        <v>12</v>
      </c>
      <c r="D6843" s="1">
        <v>9</v>
      </c>
      <c r="E6843" s="1" t="str">
        <f t="shared" si="1074"/>
        <v>Non-Summer</v>
      </c>
      <c r="F6843" s="78">
        <v>0.6774</v>
      </c>
      <c r="G6843" s="79">
        <f t="shared" si="1075"/>
        <v>1.2887965959919661</v>
      </c>
      <c r="J6843" s="78">
        <v>2.4217209999999998</v>
      </c>
      <c r="K6843" s="80">
        <f t="shared" si="1076"/>
        <v>2.4217209999999998</v>
      </c>
      <c r="L6843" s="68" t="str">
        <f t="shared" si="1069"/>
        <v>Normal</v>
      </c>
      <c r="N6843" s="67">
        <f t="shared" si="1070"/>
        <v>1.1329244040080337</v>
      </c>
      <c r="O6843" s="67">
        <f t="shared" si="1071"/>
        <v>1.2887965959919661</v>
      </c>
      <c r="P6843" s="81">
        <f t="shared" si="1072"/>
        <v>0</v>
      </c>
      <c r="Q6843" s="81">
        <f t="shared" si="1073"/>
        <v>-1.1329244040080337</v>
      </c>
      <c r="S6843" s="1">
        <f t="shared" si="1077"/>
        <v>4</v>
      </c>
      <c r="T6843" s="1" t="str">
        <f t="shared" si="1078"/>
        <v>Peak</v>
      </c>
    </row>
    <row r="6844" spans="1:20" x14ac:dyDescent="0.25">
      <c r="A6844" s="85">
        <v>45211.374999983702</v>
      </c>
      <c r="B6844" s="1">
        <v>10</v>
      </c>
      <c r="C6844" s="1">
        <v>12</v>
      </c>
      <c r="D6844" s="1">
        <v>10</v>
      </c>
      <c r="E6844" s="1" t="str">
        <f t="shared" si="1074"/>
        <v>Non-Summer</v>
      </c>
      <c r="F6844" s="78">
        <v>0.67469999999999997</v>
      </c>
      <c r="G6844" s="79">
        <f t="shared" si="1075"/>
        <v>1.2836596742187474</v>
      </c>
      <c r="J6844" s="78">
        <v>1.4343630000000001</v>
      </c>
      <c r="K6844" s="80">
        <f t="shared" si="1076"/>
        <v>1.4343630000000001</v>
      </c>
      <c r="L6844" s="68" t="str">
        <f t="shared" si="1069"/>
        <v>Normal</v>
      </c>
      <c r="N6844" s="67">
        <f t="shared" si="1070"/>
        <v>0.15070332578125267</v>
      </c>
      <c r="O6844" s="67">
        <f t="shared" si="1071"/>
        <v>1.2836596742187474</v>
      </c>
      <c r="P6844" s="81">
        <f t="shared" si="1072"/>
        <v>0</v>
      </c>
      <c r="Q6844" s="81">
        <f t="shared" si="1073"/>
        <v>-0.15070332578125267</v>
      </c>
      <c r="S6844" s="1">
        <f t="shared" si="1077"/>
        <v>4</v>
      </c>
      <c r="T6844" s="1" t="str">
        <f t="shared" si="1078"/>
        <v>Peak</v>
      </c>
    </row>
    <row r="6845" spans="1:20" x14ac:dyDescent="0.25">
      <c r="A6845" s="85">
        <v>45211.416666650366</v>
      </c>
      <c r="B6845" s="1">
        <v>10</v>
      </c>
      <c r="C6845" s="1">
        <v>12</v>
      </c>
      <c r="D6845" s="1">
        <v>11</v>
      </c>
      <c r="E6845" s="1" t="str">
        <f t="shared" si="1074"/>
        <v>Non-Summer</v>
      </c>
      <c r="F6845" s="78">
        <v>0.67010000000000003</v>
      </c>
      <c r="G6845" s="79">
        <f t="shared" si="1075"/>
        <v>1.2749078815680788</v>
      </c>
      <c r="J6845" s="78">
        <v>1.338881</v>
      </c>
      <c r="K6845" s="80">
        <f t="shared" si="1076"/>
        <v>1.338881</v>
      </c>
      <c r="L6845" s="68" t="str">
        <f t="shared" si="1069"/>
        <v>Normal</v>
      </c>
      <c r="N6845" s="67">
        <f t="shared" si="1070"/>
        <v>6.3973118431921216E-2</v>
      </c>
      <c r="O6845" s="67">
        <f t="shared" si="1071"/>
        <v>1.2749078815680788</v>
      </c>
      <c r="P6845" s="81">
        <f t="shared" si="1072"/>
        <v>0</v>
      </c>
      <c r="Q6845" s="81">
        <f t="shared" si="1073"/>
        <v>-6.3973118431921216E-2</v>
      </c>
      <c r="S6845" s="1">
        <f t="shared" si="1077"/>
        <v>4</v>
      </c>
      <c r="T6845" s="1" t="str">
        <f t="shared" si="1078"/>
        <v>Peak</v>
      </c>
    </row>
    <row r="6846" spans="1:20" x14ac:dyDescent="0.25">
      <c r="A6846" s="85">
        <v>45211.45833331703</v>
      </c>
      <c r="B6846" s="1">
        <v>10</v>
      </c>
      <c r="C6846" s="1">
        <v>12</v>
      </c>
      <c r="D6846" s="1">
        <v>12</v>
      </c>
      <c r="E6846" s="1" t="str">
        <f t="shared" si="1074"/>
        <v>Non-Summer</v>
      </c>
      <c r="F6846" s="78">
        <v>0.66569999999999996</v>
      </c>
      <c r="G6846" s="79">
        <f t="shared" si="1075"/>
        <v>1.266536601641352</v>
      </c>
      <c r="J6846" s="78">
        <v>0.126834</v>
      </c>
      <c r="K6846" s="80">
        <f t="shared" si="1076"/>
        <v>0.126834</v>
      </c>
      <c r="L6846" s="68" t="str">
        <f t="shared" si="1069"/>
        <v>Normal</v>
      </c>
      <c r="N6846" s="67">
        <f t="shared" si="1070"/>
        <v>0</v>
      </c>
      <c r="O6846" s="67">
        <f t="shared" si="1071"/>
        <v>0.126834</v>
      </c>
      <c r="P6846" s="81">
        <f t="shared" si="1072"/>
        <v>1.1397026016413521</v>
      </c>
      <c r="Q6846" s="81">
        <f t="shared" si="1073"/>
        <v>1.1397026016413521</v>
      </c>
      <c r="S6846" s="1">
        <f t="shared" si="1077"/>
        <v>4</v>
      </c>
      <c r="T6846" s="1" t="str">
        <f t="shared" si="1078"/>
        <v>Peak</v>
      </c>
    </row>
    <row r="6847" spans="1:20" x14ac:dyDescent="0.25">
      <c r="A6847" s="85">
        <v>45211.499999983695</v>
      </c>
      <c r="B6847" s="1">
        <v>10</v>
      </c>
      <c r="C6847" s="1">
        <v>12</v>
      </c>
      <c r="D6847" s="1">
        <v>13</v>
      </c>
      <c r="E6847" s="1" t="str">
        <f t="shared" si="1074"/>
        <v>Non-Summer</v>
      </c>
      <c r="F6847" s="78">
        <v>0.6583</v>
      </c>
      <c r="G6847" s="79">
        <f t="shared" si="1075"/>
        <v>1.2524576308554936</v>
      </c>
      <c r="J6847" s="78">
        <v>3.8126550000000003</v>
      </c>
      <c r="K6847" s="80">
        <f t="shared" si="1076"/>
        <v>3.8126550000000003</v>
      </c>
      <c r="L6847" s="68" t="str">
        <f t="shared" si="1069"/>
        <v>Normal</v>
      </c>
      <c r="N6847" s="67">
        <f t="shared" si="1070"/>
        <v>2.5601973691445066</v>
      </c>
      <c r="O6847" s="67">
        <f t="shared" si="1071"/>
        <v>1.2524576308554938</v>
      </c>
      <c r="P6847" s="81">
        <f t="shared" si="1072"/>
        <v>0</v>
      </c>
      <c r="Q6847" s="81">
        <f t="shared" si="1073"/>
        <v>-2.5601973691445066</v>
      </c>
      <c r="S6847" s="1">
        <f t="shared" si="1077"/>
        <v>4</v>
      </c>
      <c r="T6847" s="1" t="str">
        <f t="shared" si="1078"/>
        <v>Peak</v>
      </c>
    </row>
    <row r="6848" spans="1:20" x14ac:dyDescent="0.25">
      <c r="A6848" s="85">
        <v>45211.541666650359</v>
      </c>
      <c r="B6848" s="1">
        <v>10</v>
      </c>
      <c r="C6848" s="1">
        <v>12</v>
      </c>
      <c r="D6848" s="1">
        <v>14</v>
      </c>
      <c r="E6848" s="1" t="str">
        <f t="shared" si="1074"/>
        <v>Non-Summer</v>
      </c>
      <c r="F6848" s="78">
        <v>0.64939999999999998</v>
      </c>
      <c r="G6848" s="79">
        <f t="shared" si="1075"/>
        <v>1.235524814640069</v>
      </c>
      <c r="J6848" s="78">
        <v>5.1347889999999996</v>
      </c>
      <c r="K6848" s="80">
        <f t="shared" si="1076"/>
        <v>5.1347889999999996</v>
      </c>
      <c r="L6848" s="68" t="str">
        <f t="shared" si="1069"/>
        <v>Normal</v>
      </c>
      <c r="N6848" s="67">
        <f t="shared" si="1070"/>
        <v>3.8992641853599306</v>
      </c>
      <c r="O6848" s="67">
        <f t="shared" si="1071"/>
        <v>1.235524814640069</v>
      </c>
      <c r="P6848" s="81">
        <f t="shared" si="1072"/>
        <v>0</v>
      </c>
      <c r="Q6848" s="81">
        <f t="shared" si="1073"/>
        <v>-3.8992641853599306</v>
      </c>
      <c r="S6848" s="1">
        <f t="shared" si="1077"/>
        <v>4</v>
      </c>
      <c r="T6848" s="1" t="str">
        <f t="shared" si="1078"/>
        <v>Peak</v>
      </c>
    </row>
    <row r="6849" spans="1:20" x14ac:dyDescent="0.25">
      <c r="A6849" s="85">
        <v>45211.583333317023</v>
      </c>
      <c r="B6849" s="1">
        <v>10</v>
      </c>
      <c r="C6849" s="1">
        <v>12</v>
      </c>
      <c r="D6849" s="1">
        <v>15</v>
      </c>
      <c r="E6849" s="1" t="str">
        <f t="shared" si="1074"/>
        <v>Non-Summer</v>
      </c>
      <c r="F6849" s="78">
        <v>0.64649999999999996</v>
      </c>
      <c r="G6849" s="79">
        <f t="shared" si="1075"/>
        <v>1.2300073801429083</v>
      </c>
      <c r="J6849" s="78">
        <v>4.1015500000000005</v>
      </c>
      <c r="K6849" s="80">
        <f t="shared" si="1076"/>
        <v>4.1015500000000005</v>
      </c>
      <c r="L6849" s="68" t="str">
        <f t="shared" si="1069"/>
        <v>Normal</v>
      </c>
      <c r="N6849" s="67">
        <f t="shared" si="1070"/>
        <v>2.8715426198570921</v>
      </c>
      <c r="O6849" s="67">
        <f t="shared" si="1071"/>
        <v>1.2300073801429083</v>
      </c>
      <c r="P6849" s="81">
        <f t="shared" si="1072"/>
        <v>0</v>
      </c>
      <c r="Q6849" s="81">
        <f t="shared" si="1073"/>
        <v>-2.8715426198570921</v>
      </c>
      <c r="S6849" s="1">
        <f t="shared" si="1077"/>
        <v>4</v>
      </c>
      <c r="T6849" s="1" t="str">
        <f t="shared" si="1078"/>
        <v>Peak</v>
      </c>
    </row>
    <row r="6850" spans="1:20" x14ac:dyDescent="0.25">
      <c r="A6850" s="85">
        <v>45211.624999983687</v>
      </c>
      <c r="B6850" s="1">
        <v>10</v>
      </c>
      <c r="C6850" s="1">
        <v>12</v>
      </c>
      <c r="D6850" s="1">
        <v>16</v>
      </c>
      <c r="E6850" s="1" t="str">
        <f t="shared" si="1074"/>
        <v>Non-Summer</v>
      </c>
      <c r="F6850" s="78">
        <v>0.66520000000000001</v>
      </c>
      <c r="G6850" s="79">
        <f t="shared" si="1075"/>
        <v>1.2655853198314968</v>
      </c>
      <c r="J6850" s="78">
        <v>2.5276339999999999</v>
      </c>
      <c r="K6850" s="80">
        <f t="shared" si="1076"/>
        <v>2.5276339999999999</v>
      </c>
      <c r="L6850" s="68" t="str">
        <f t="shared" si="1069"/>
        <v>Normal</v>
      </c>
      <c r="N6850" s="67">
        <f t="shared" si="1070"/>
        <v>1.2620486801685031</v>
      </c>
      <c r="O6850" s="67">
        <f t="shared" si="1071"/>
        <v>1.2655853198314968</v>
      </c>
      <c r="P6850" s="81">
        <f t="shared" si="1072"/>
        <v>0</v>
      </c>
      <c r="Q6850" s="81">
        <f t="shared" si="1073"/>
        <v>-1.2620486801685031</v>
      </c>
      <c r="S6850" s="1">
        <f t="shared" si="1077"/>
        <v>4</v>
      </c>
      <c r="T6850" s="1" t="str">
        <f t="shared" si="1078"/>
        <v>Peak</v>
      </c>
    </row>
    <row r="6851" spans="1:20" x14ac:dyDescent="0.25">
      <c r="A6851" s="85">
        <v>45211.666666650352</v>
      </c>
      <c r="B6851" s="1">
        <v>10</v>
      </c>
      <c r="C6851" s="1">
        <v>12</v>
      </c>
      <c r="D6851" s="1">
        <v>17</v>
      </c>
      <c r="E6851" s="1" t="str">
        <f t="shared" si="1074"/>
        <v>Non-Summer</v>
      </c>
      <c r="F6851" s="78">
        <v>0.7167</v>
      </c>
      <c r="G6851" s="79">
        <f t="shared" si="1075"/>
        <v>1.3635673462465931</v>
      </c>
      <c r="J6851" s="78">
        <v>0.68606800000000001</v>
      </c>
      <c r="K6851" s="80">
        <f t="shared" si="1076"/>
        <v>0.68606800000000001</v>
      </c>
      <c r="L6851" s="68" t="str">
        <f t="shared" si="1069"/>
        <v>Normal</v>
      </c>
      <c r="N6851" s="67">
        <f t="shared" si="1070"/>
        <v>0</v>
      </c>
      <c r="O6851" s="67">
        <f t="shared" si="1071"/>
        <v>0.68606800000000001</v>
      </c>
      <c r="P6851" s="81">
        <f t="shared" si="1072"/>
        <v>0.67749934624659314</v>
      </c>
      <c r="Q6851" s="81">
        <f t="shared" si="1073"/>
        <v>0.67749934624659314</v>
      </c>
      <c r="S6851" s="1">
        <f t="shared" si="1077"/>
        <v>4</v>
      </c>
      <c r="T6851" s="1" t="str">
        <f t="shared" si="1078"/>
        <v>Peak</v>
      </c>
    </row>
    <row r="6852" spans="1:20" x14ac:dyDescent="0.25">
      <c r="A6852" s="85">
        <v>45211.708333317016</v>
      </c>
      <c r="B6852" s="1">
        <v>10</v>
      </c>
      <c r="C6852" s="1">
        <v>12</v>
      </c>
      <c r="D6852" s="1">
        <v>18</v>
      </c>
      <c r="E6852" s="1" t="str">
        <f t="shared" si="1074"/>
        <v>Non-Summer</v>
      </c>
      <c r="F6852" s="78">
        <v>0.78190000000000004</v>
      </c>
      <c r="G6852" s="79">
        <f t="shared" si="1075"/>
        <v>1.4876144942517249</v>
      </c>
      <c r="J6852" s="78">
        <v>0</v>
      </c>
      <c r="K6852" s="80">
        <f t="shared" si="1076"/>
        <v>0</v>
      </c>
      <c r="L6852" s="68" t="str">
        <f t="shared" si="1069"/>
        <v>Normal</v>
      </c>
      <c r="N6852" s="67">
        <f t="shared" si="1070"/>
        <v>0</v>
      </c>
      <c r="O6852" s="67">
        <f t="shared" si="1071"/>
        <v>0</v>
      </c>
      <c r="P6852" s="81">
        <f t="shared" si="1072"/>
        <v>1.4876144942517249</v>
      </c>
      <c r="Q6852" s="81">
        <f t="shared" si="1073"/>
        <v>1.4876144942517249</v>
      </c>
      <c r="S6852" s="1">
        <f t="shared" si="1077"/>
        <v>4</v>
      </c>
      <c r="T6852" s="1" t="str">
        <f t="shared" si="1078"/>
        <v>Peak</v>
      </c>
    </row>
    <row r="6853" spans="1:20" x14ac:dyDescent="0.25">
      <c r="A6853" s="85">
        <v>45211.74999998368</v>
      </c>
      <c r="B6853" s="1">
        <v>10</v>
      </c>
      <c r="C6853" s="1">
        <v>12</v>
      </c>
      <c r="D6853" s="1">
        <v>19</v>
      </c>
      <c r="E6853" s="1" t="str">
        <f t="shared" si="1074"/>
        <v>Non-Summer</v>
      </c>
      <c r="F6853" s="78">
        <v>0.85370000000000001</v>
      </c>
      <c r="G6853" s="79">
        <f t="shared" si="1075"/>
        <v>1.6242185621469465</v>
      </c>
      <c r="J6853" s="78">
        <v>0</v>
      </c>
      <c r="K6853" s="80">
        <f t="shared" si="1076"/>
        <v>0</v>
      </c>
      <c r="L6853" s="68" t="str">
        <f t="shared" si="1069"/>
        <v>Normal</v>
      </c>
      <c r="N6853" s="67">
        <f t="shared" si="1070"/>
        <v>0</v>
      </c>
      <c r="O6853" s="67">
        <f t="shared" si="1071"/>
        <v>0</v>
      </c>
      <c r="P6853" s="81">
        <f t="shared" si="1072"/>
        <v>1.6242185621469465</v>
      </c>
      <c r="Q6853" s="81">
        <f t="shared" si="1073"/>
        <v>1.6242185621469465</v>
      </c>
      <c r="S6853" s="1">
        <f t="shared" si="1077"/>
        <v>4</v>
      </c>
      <c r="T6853" s="1" t="str">
        <f t="shared" si="1078"/>
        <v>Peak</v>
      </c>
    </row>
    <row r="6854" spans="1:20" x14ac:dyDescent="0.25">
      <c r="A6854" s="85">
        <v>45211.791666650344</v>
      </c>
      <c r="B6854" s="1">
        <v>10</v>
      </c>
      <c r="C6854" s="1">
        <v>12</v>
      </c>
      <c r="D6854" s="1">
        <v>20</v>
      </c>
      <c r="E6854" s="1" t="str">
        <f t="shared" si="1074"/>
        <v>Non-Summer</v>
      </c>
      <c r="F6854" s="78">
        <v>0.88719999999999999</v>
      </c>
      <c r="G6854" s="79">
        <f t="shared" si="1075"/>
        <v>1.6879544434072518</v>
      </c>
      <c r="J6854" s="78">
        <v>0</v>
      </c>
      <c r="K6854" s="80">
        <f t="shared" si="1076"/>
        <v>0</v>
      </c>
      <c r="L6854" s="68" t="str">
        <f t="shared" si="1069"/>
        <v>Normal</v>
      </c>
      <c r="N6854" s="67">
        <f t="shared" si="1070"/>
        <v>0</v>
      </c>
      <c r="O6854" s="67">
        <f t="shared" si="1071"/>
        <v>0</v>
      </c>
      <c r="P6854" s="81">
        <f t="shared" si="1072"/>
        <v>1.6879544434072518</v>
      </c>
      <c r="Q6854" s="81">
        <f t="shared" si="1073"/>
        <v>1.6879544434072518</v>
      </c>
      <c r="S6854" s="1">
        <f t="shared" si="1077"/>
        <v>4</v>
      </c>
      <c r="T6854" s="1" t="str">
        <f t="shared" si="1078"/>
        <v>Peak</v>
      </c>
    </row>
    <row r="6855" spans="1:20" x14ac:dyDescent="0.25">
      <c r="A6855" s="85">
        <v>45211.833333317009</v>
      </c>
      <c r="B6855" s="1">
        <v>10</v>
      </c>
      <c r="C6855" s="1">
        <v>12</v>
      </c>
      <c r="D6855" s="1">
        <v>21</v>
      </c>
      <c r="E6855" s="1" t="str">
        <f t="shared" si="1074"/>
        <v>Non-Summer</v>
      </c>
      <c r="F6855" s="78">
        <v>0.87770000000000004</v>
      </c>
      <c r="G6855" s="79">
        <f t="shared" si="1075"/>
        <v>1.669880089020001</v>
      </c>
      <c r="J6855" s="78">
        <v>0</v>
      </c>
      <c r="K6855" s="80">
        <f t="shared" si="1076"/>
        <v>0</v>
      </c>
      <c r="L6855" s="68" t="str">
        <f t="shared" si="1069"/>
        <v>Normal</v>
      </c>
      <c r="N6855" s="67">
        <f t="shared" si="1070"/>
        <v>0</v>
      </c>
      <c r="O6855" s="67">
        <f t="shared" si="1071"/>
        <v>0</v>
      </c>
      <c r="P6855" s="81">
        <f t="shared" si="1072"/>
        <v>1.669880089020001</v>
      </c>
      <c r="Q6855" s="81">
        <f t="shared" si="1073"/>
        <v>1.669880089020001</v>
      </c>
      <c r="S6855" s="1">
        <f t="shared" si="1077"/>
        <v>4</v>
      </c>
      <c r="T6855" s="1" t="str">
        <f t="shared" si="1078"/>
        <v>Peak</v>
      </c>
    </row>
    <row r="6856" spans="1:20" x14ac:dyDescent="0.25">
      <c r="A6856" s="85">
        <v>45211.874999983673</v>
      </c>
      <c r="B6856" s="1">
        <v>10</v>
      </c>
      <c r="C6856" s="1">
        <v>12</v>
      </c>
      <c r="D6856" s="1">
        <v>22</v>
      </c>
      <c r="E6856" s="1" t="str">
        <f t="shared" si="1074"/>
        <v>Non-Summer</v>
      </c>
      <c r="F6856" s="78">
        <v>0.83650000000000002</v>
      </c>
      <c r="G6856" s="79">
        <f t="shared" si="1075"/>
        <v>1.5914944678879239</v>
      </c>
      <c r="J6856" s="78">
        <v>0</v>
      </c>
      <c r="K6856" s="80">
        <f t="shared" si="1076"/>
        <v>0</v>
      </c>
      <c r="L6856" s="68" t="str">
        <f t="shared" si="1069"/>
        <v>Normal</v>
      </c>
      <c r="N6856" s="67">
        <f t="shared" si="1070"/>
        <v>0</v>
      </c>
      <c r="O6856" s="67">
        <f t="shared" si="1071"/>
        <v>0</v>
      </c>
      <c r="P6856" s="81">
        <f t="shared" si="1072"/>
        <v>1.5914944678879239</v>
      </c>
      <c r="Q6856" s="81">
        <f t="shared" si="1073"/>
        <v>1.5914944678879239</v>
      </c>
      <c r="S6856" s="1">
        <f t="shared" si="1077"/>
        <v>4</v>
      </c>
      <c r="T6856" s="1" t="str">
        <f t="shared" si="1078"/>
        <v>Off-Peak</v>
      </c>
    </row>
    <row r="6857" spans="1:20" x14ac:dyDescent="0.25">
      <c r="A6857" s="85">
        <v>45211.916666650337</v>
      </c>
      <c r="B6857" s="1">
        <v>10</v>
      </c>
      <c r="C6857" s="1">
        <v>12</v>
      </c>
      <c r="D6857" s="1">
        <v>23</v>
      </c>
      <c r="E6857" s="1" t="str">
        <f t="shared" si="1074"/>
        <v>Non-Summer</v>
      </c>
      <c r="F6857" s="78">
        <v>0.76039999999999996</v>
      </c>
      <c r="G6857" s="79">
        <f t="shared" si="1075"/>
        <v>1.4467093764279466</v>
      </c>
      <c r="J6857" s="78">
        <v>0</v>
      </c>
      <c r="K6857" s="80">
        <f t="shared" si="1076"/>
        <v>0</v>
      </c>
      <c r="L6857" s="68" t="str">
        <f t="shared" si="1069"/>
        <v>Normal</v>
      </c>
      <c r="N6857" s="67">
        <f t="shared" si="1070"/>
        <v>0</v>
      </c>
      <c r="O6857" s="67">
        <f t="shared" si="1071"/>
        <v>0</v>
      </c>
      <c r="P6857" s="81">
        <f t="shared" si="1072"/>
        <v>1.4467093764279466</v>
      </c>
      <c r="Q6857" s="81">
        <f t="shared" si="1073"/>
        <v>1.4467093764279466</v>
      </c>
      <c r="S6857" s="1">
        <f t="shared" si="1077"/>
        <v>4</v>
      </c>
      <c r="T6857" s="1" t="str">
        <f t="shared" si="1078"/>
        <v>Off-Peak</v>
      </c>
    </row>
    <row r="6858" spans="1:20" x14ac:dyDescent="0.25">
      <c r="A6858" s="85">
        <v>45211.958333317001</v>
      </c>
      <c r="B6858" s="1">
        <v>10</v>
      </c>
      <c r="C6858" s="1">
        <v>13</v>
      </c>
      <c r="D6858" s="1">
        <v>0</v>
      </c>
      <c r="E6858" s="1" t="str">
        <f t="shared" si="1074"/>
        <v>Non-Summer</v>
      </c>
      <c r="F6858" s="78">
        <v>0.67749999999999999</v>
      </c>
      <c r="G6858" s="79">
        <f t="shared" si="1075"/>
        <v>1.2889868523539372</v>
      </c>
      <c r="J6858" s="78">
        <v>0</v>
      </c>
      <c r="K6858" s="80">
        <f t="shared" si="1076"/>
        <v>0</v>
      </c>
      <c r="L6858" s="68" t="str">
        <f t="shared" si="1069"/>
        <v>Normal</v>
      </c>
      <c r="N6858" s="67">
        <f t="shared" si="1070"/>
        <v>0</v>
      </c>
      <c r="O6858" s="67">
        <f t="shared" si="1071"/>
        <v>0</v>
      </c>
      <c r="P6858" s="81">
        <f t="shared" si="1072"/>
        <v>1.2889868523539372</v>
      </c>
      <c r="Q6858" s="81">
        <f t="shared" si="1073"/>
        <v>1.2889868523539372</v>
      </c>
      <c r="S6858" s="1">
        <f t="shared" si="1077"/>
        <v>4</v>
      </c>
      <c r="T6858" s="1" t="str">
        <f t="shared" si="1078"/>
        <v>Off-Peak</v>
      </c>
    </row>
    <row r="6859" spans="1:20" x14ac:dyDescent="0.25">
      <c r="A6859" s="85">
        <v>45211.999999983665</v>
      </c>
      <c r="B6859" s="1">
        <v>10</v>
      </c>
      <c r="C6859" s="1">
        <v>13</v>
      </c>
      <c r="D6859" s="1">
        <v>1</v>
      </c>
      <c r="E6859" s="1" t="str">
        <f t="shared" si="1074"/>
        <v>Non-Summer</v>
      </c>
      <c r="F6859" s="78">
        <v>0.62390000000000001</v>
      </c>
      <c r="G6859" s="79">
        <f t="shared" si="1075"/>
        <v>1.1870094423374487</v>
      </c>
      <c r="J6859" s="78">
        <v>0</v>
      </c>
      <c r="K6859" s="80">
        <f t="shared" si="1076"/>
        <v>0</v>
      </c>
      <c r="L6859" s="68" t="str">
        <f t="shared" si="1069"/>
        <v>Normal</v>
      </c>
      <c r="N6859" s="67">
        <f t="shared" si="1070"/>
        <v>0</v>
      </c>
      <c r="O6859" s="67">
        <f t="shared" si="1071"/>
        <v>0</v>
      </c>
      <c r="P6859" s="81">
        <f t="shared" si="1072"/>
        <v>1.1870094423374487</v>
      </c>
      <c r="Q6859" s="81">
        <f t="shared" si="1073"/>
        <v>1.1870094423374487</v>
      </c>
      <c r="S6859" s="1">
        <f t="shared" si="1077"/>
        <v>5</v>
      </c>
      <c r="T6859" s="1" t="str">
        <f t="shared" si="1078"/>
        <v>Off-Peak</v>
      </c>
    </row>
    <row r="6860" spans="1:20" x14ac:dyDescent="0.25">
      <c r="A6860" s="85">
        <v>45212.04166665033</v>
      </c>
      <c r="B6860" s="1">
        <v>10</v>
      </c>
      <c r="C6860" s="1">
        <v>13</v>
      </c>
      <c r="D6860" s="1">
        <v>2</v>
      </c>
      <c r="E6860" s="1" t="str">
        <f t="shared" si="1074"/>
        <v>Non-Summer</v>
      </c>
      <c r="F6860" s="78">
        <v>0.58919999999999995</v>
      </c>
      <c r="G6860" s="79">
        <f t="shared" si="1075"/>
        <v>1.1209904847334904</v>
      </c>
      <c r="J6860" s="78">
        <v>0</v>
      </c>
      <c r="K6860" s="80">
        <f t="shared" si="1076"/>
        <v>0</v>
      </c>
      <c r="L6860" s="68" t="str">
        <f t="shared" si="1069"/>
        <v>Normal</v>
      </c>
      <c r="N6860" s="67">
        <f t="shared" si="1070"/>
        <v>0</v>
      </c>
      <c r="O6860" s="67">
        <f t="shared" si="1071"/>
        <v>0</v>
      </c>
      <c r="P6860" s="81">
        <f t="shared" si="1072"/>
        <v>1.1209904847334904</v>
      </c>
      <c r="Q6860" s="81">
        <f t="shared" si="1073"/>
        <v>1.1209904847334904</v>
      </c>
      <c r="S6860" s="1">
        <f t="shared" si="1077"/>
        <v>5</v>
      </c>
      <c r="T6860" s="1" t="str">
        <f t="shared" si="1078"/>
        <v>Off-Peak</v>
      </c>
    </row>
    <row r="6861" spans="1:20" x14ac:dyDescent="0.25">
      <c r="A6861" s="85">
        <v>45212.083333316994</v>
      </c>
      <c r="B6861" s="1">
        <v>10</v>
      </c>
      <c r="C6861" s="1">
        <v>13</v>
      </c>
      <c r="D6861" s="1">
        <v>3</v>
      </c>
      <c r="E6861" s="1" t="str">
        <f t="shared" si="1074"/>
        <v>Non-Summer</v>
      </c>
      <c r="F6861" s="78">
        <v>0.56699999999999995</v>
      </c>
      <c r="G6861" s="79">
        <f t="shared" si="1075"/>
        <v>1.078753572375915</v>
      </c>
      <c r="J6861" s="78">
        <v>0</v>
      </c>
      <c r="K6861" s="80">
        <f t="shared" si="1076"/>
        <v>0</v>
      </c>
      <c r="L6861" s="68" t="str">
        <f t="shared" si="1069"/>
        <v>Normal</v>
      </c>
      <c r="N6861" s="67">
        <f t="shared" si="1070"/>
        <v>0</v>
      </c>
      <c r="O6861" s="67">
        <f t="shared" si="1071"/>
        <v>0</v>
      </c>
      <c r="P6861" s="81">
        <f t="shared" si="1072"/>
        <v>1.078753572375915</v>
      </c>
      <c r="Q6861" s="81">
        <f t="shared" si="1073"/>
        <v>1.078753572375915</v>
      </c>
      <c r="S6861" s="1">
        <f t="shared" si="1077"/>
        <v>5</v>
      </c>
      <c r="T6861" s="1" t="str">
        <f t="shared" si="1078"/>
        <v>Off-Peak</v>
      </c>
    </row>
    <row r="6862" spans="1:20" x14ac:dyDescent="0.25">
      <c r="A6862" s="85">
        <v>45212.124999983658</v>
      </c>
      <c r="B6862" s="1">
        <v>10</v>
      </c>
      <c r="C6862" s="1">
        <v>13</v>
      </c>
      <c r="D6862" s="1">
        <v>4</v>
      </c>
      <c r="E6862" s="1" t="str">
        <f t="shared" si="1074"/>
        <v>Non-Summer</v>
      </c>
      <c r="F6862" s="78">
        <v>0.55559999999999998</v>
      </c>
      <c r="G6862" s="79">
        <f t="shared" si="1075"/>
        <v>1.057064347111214</v>
      </c>
      <c r="J6862" s="78">
        <v>0</v>
      </c>
      <c r="K6862" s="80">
        <f t="shared" si="1076"/>
        <v>0</v>
      </c>
      <c r="L6862" s="68" t="str">
        <f t="shared" si="1069"/>
        <v>Normal</v>
      </c>
      <c r="N6862" s="67">
        <f t="shared" si="1070"/>
        <v>0</v>
      </c>
      <c r="O6862" s="67">
        <f t="shared" si="1071"/>
        <v>0</v>
      </c>
      <c r="P6862" s="81">
        <f t="shared" si="1072"/>
        <v>1.057064347111214</v>
      </c>
      <c r="Q6862" s="81">
        <f t="shared" si="1073"/>
        <v>1.057064347111214</v>
      </c>
      <c r="S6862" s="1">
        <f t="shared" si="1077"/>
        <v>5</v>
      </c>
      <c r="T6862" s="1" t="str">
        <f t="shared" si="1078"/>
        <v>Off-Peak</v>
      </c>
    </row>
    <row r="6863" spans="1:20" x14ac:dyDescent="0.25">
      <c r="A6863" s="85">
        <v>45212.166666650322</v>
      </c>
      <c r="B6863" s="1">
        <v>10</v>
      </c>
      <c r="C6863" s="1">
        <v>13</v>
      </c>
      <c r="D6863" s="1">
        <v>5</v>
      </c>
      <c r="E6863" s="1" t="str">
        <f t="shared" si="1074"/>
        <v>Non-Summer</v>
      </c>
      <c r="F6863" s="78">
        <v>0.55789999999999995</v>
      </c>
      <c r="G6863" s="79">
        <f t="shared" si="1075"/>
        <v>1.0614402434365484</v>
      </c>
      <c r="J6863" s="78">
        <v>0</v>
      </c>
      <c r="K6863" s="80">
        <f t="shared" si="1076"/>
        <v>0</v>
      </c>
      <c r="L6863" s="68" t="str">
        <f t="shared" si="1069"/>
        <v>Normal</v>
      </c>
      <c r="N6863" s="67">
        <f t="shared" si="1070"/>
        <v>0</v>
      </c>
      <c r="O6863" s="67">
        <f t="shared" si="1071"/>
        <v>0</v>
      </c>
      <c r="P6863" s="81">
        <f t="shared" si="1072"/>
        <v>1.0614402434365484</v>
      </c>
      <c r="Q6863" s="81">
        <f t="shared" si="1073"/>
        <v>1.0614402434365484</v>
      </c>
      <c r="S6863" s="1">
        <f t="shared" si="1077"/>
        <v>5</v>
      </c>
      <c r="T6863" s="1" t="str">
        <f t="shared" si="1078"/>
        <v>Off-Peak</v>
      </c>
    </row>
    <row r="6864" spans="1:20" x14ac:dyDescent="0.25">
      <c r="A6864" s="85">
        <v>45212.208333316987</v>
      </c>
      <c r="B6864" s="1">
        <v>10</v>
      </c>
      <c r="C6864" s="1">
        <v>13</v>
      </c>
      <c r="D6864" s="1">
        <v>6</v>
      </c>
      <c r="E6864" s="1" t="str">
        <f t="shared" si="1074"/>
        <v>Non-Summer</v>
      </c>
      <c r="F6864" s="78">
        <v>0.58299999999999996</v>
      </c>
      <c r="G6864" s="79">
        <f t="shared" si="1075"/>
        <v>1.1091945902912845</v>
      </c>
      <c r="J6864" s="78">
        <v>0</v>
      </c>
      <c r="K6864" s="80">
        <f t="shared" si="1076"/>
        <v>0</v>
      </c>
      <c r="L6864" s="68" t="str">
        <f t="shared" si="1069"/>
        <v>Normal</v>
      </c>
      <c r="N6864" s="67">
        <f t="shared" si="1070"/>
        <v>0</v>
      </c>
      <c r="O6864" s="67">
        <f t="shared" si="1071"/>
        <v>0</v>
      </c>
      <c r="P6864" s="81">
        <f t="shared" si="1072"/>
        <v>1.1091945902912845</v>
      </c>
      <c r="Q6864" s="81">
        <f t="shared" si="1073"/>
        <v>1.1091945902912845</v>
      </c>
      <c r="S6864" s="1">
        <f t="shared" si="1077"/>
        <v>5</v>
      </c>
      <c r="T6864" s="1" t="str">
        <f t="shared" si="1078"/>
        <v>Peak</v>
      </c>
    </row>
    <row r="6865" spans="1:20" x14ac:dyDescent="0.25">
      <c r="A6865" s="85">
        <v>45212.249999983651</v>
      </c>
      <c r="B6865" s="1">
        <v>10</v>
      </c>
      <c r="C6865" s="1">
        <v>13</v>
      </c>
      <c r="D6865" s="1">
        <v>7</v>
      </c>
      <c r="E6865" s="1" t="str">
        <f t="shared" si="1074"/>
        <v>Non-Summer</v>
      </c>
      <c r="F6865" s="78">
        <v>0.63649999999999995</v>
      </c>
      <c r="G6865" s="79">
        <f t="shared" si="1075"/>
        <v>1.2109817439458022</v>
      </c>
      <c r="J6865" s="78">
        <v>0.35181899999999999</v>
      </c>
      <c r="K6865" s="80">
        <f t="shared" si="1076"/>
        <v>0.35181899999999999</v>
      </c>
      <c r="L6865" s="68" t="str">
        <f t="shared" si="1069"/>
        <v>Normal</v>
      </c>
      <c r="N6865" s="67">
        <f t="shared" si="1070"/>
        <v>0</v>
      </c>
      <c r="O6865" s="67">
        <f t="shared" si="1071"/>
        <v>0.35181899999999999</v>
      </c>
      <c r="P6865" s="81">
        <f t="shared" si="1072"/>
        <v>0.85916274394580217</v>
      </c>
      <c r="Q6865" s="81">
        <f t="shared" si="1073"/>
        <v>0.85916274394580217</v>
      </c>
      <c r="S6865" s="1">
        <f t="shared" si="1077"/>
        <v>5</v>
      </c>
      <c r="T6865" s="1" t="str">
        <f t="shared" si="1078"/>
        <v>Peak</v>
      </c>
    </row>
    <row r="6866" spans="1:20" x14ac:dyDescent="0.25">
      <c r="A6866" s="85">
        <v>45212.291666650315</v>
      </c>
      <c r="B6866" s="1">
        <v>10</v>
      </c>
      <c r="C6866" s="1">
        <v>13</v>
      </c>
      <c r="D6866" s="1">
        <v>8</v>
      </c>
      <c r="E6866" s="1" t="str">
        <f t="shared" si="1074"/>
        <v>Non-Summer</v>
      </c>
      <c r="F6866" s="78">
        <v>0.67530000000000001</v>
      </c>
      <c r="G6866" s="79">
        <f t="shared" si="1075"/>
        <v>1.2848012123905739</v>
      </c>
      <c r="J6866" s="78">
        <v>2.214931</v>
      </c>
      <c r="K6866" s="80">
        <f t="shared" si="1076"/>
        <v>2.214931</v>
      </c>
      <c r="L6866" s="68" t="str">
        <f t="shared" si="1069"/>
        <v>Normal</v>
      </c>
      <c r="N6866" s="67">
        <f t="shared" si="1070"/>
        <v>0.93012978760942611</v>
      </c>
      <c r="O6866" s="67">
        <f t="shared" si="1071"/>
        <v>1.2848012123905739</v>
      </c>
      <c r="P6866" s="81">
        <f t="shared" si="1072"/>
        <v>0</v>
      </c>
      <c r="Q6866" s="81">
        <f t="shared" si="1073"/>
        <v>-0.93012978760942611</v>
      </c>
      <c r="S6866" s="1">
        <f t="shared" si="1077"/>
        <v>5</v>
      </c>
      <c r="T6866" s="1" t="str">
        <f t="shared" si="1078"/>
        <v>Peak</v>
      </c>
    </row>
    <row r="6867" spans="1:20" x14ac:dyDescent="0.25">
      <c r="A6867" s="85">
        <v>45212.333333316979</v>
      </c>
      <c r="B6867" s="1">
        <v>10</v>
      </c>
      <c r="C6867" s="1">
        <v>13</v>
      </c>
      <c r="D6867" s="1">
        <v>9</v>
      </c>
      <c r="E6867" s="1" t="str">
        <f t="shared" si="1074"/>
        <v>Non-Summer</v>
      </c>
      <c r="F6867" s="78">
        <v>0.6784</v>
      </c>
      <c r="G6867" s="79">
        <f t="shared" si="1075"/>
        <v>1.2906991596116768</v>
      </c>
      <c r="J6867" s="78">
        <v>0.91872799999999999</v>
      </c>
      <c r="K6867" s="80">
        <f t="shared" si="1076"/>
        <v>0.91872799999999999</v>
      </c>
      <c r="L6867" s="68" t="str">
        <f t="shared" ref="L6867:L6930" si="1079">IF(AND(D6867&gt;=$C$2,D6867&lt;=$C$3,E6867="Summer"),"MaxDis","Normal")</f>
        <v>Normal</v>
      </c>
      <c r="N6867" s="67">
        <f t="shared" ref="N6867:N6930" si="1080">IF(K6867-G6867&lt;0,0,K6867-G6867)</f>
        <v>0</v>
      </c>
      <c r="O6867" s="67">
        <f t="shared" ref="O6867:O6930" si="1081">K6867-N6867</f>
        <v>0.91872799999999999</v>
      </c>
      <c r="P6867" s="81">
        <f t="shared" ref="P6867:P6930" si="1082">MAX(0,G6867-O6867)</f>
        <v>0.37197115961167682</v>
      </c>
      <c r="Q6867" s="81">
        <f t="shared" ref="Q6867:Q6930" si="1083">G6867-K6867</f>
        <v>0.37197115961167682</v>
      </c>
      <c r="S6867" s="1">
        <f t="shared" si="1077"/>
        <v>5</v>
      </c>
      <c r="T6867" s="1" t="str">
        <f t="shared" si="1078"/>
        <v>Peak</v>
      </c>
    </row>
    <row r="6868" spans="1:20" x14ac:dyDescent="0.25">
      <c r="A6868" s="85">
        <v>45212.374999983644</v>
      </c>
      <c r="B6868" s="1">
        <v>10</v>
      </c>
      <c r="C6868" s="1">
        <v>13</v>
      </c>
      <c r="D6868" s="1">
        <v>10</v>
      </c>
      <c r="E6868" s="1" t="str">
        <f t="shared" ref="E6868:E6931" si="1084">IF(AND(B6868&gt;=$C$5,B6868&lt;=$C$6),"Summer","Non-Summer")</f>
        <v>Non-Summer</v>
      </c>
      <c r="F6868" s="78">
        <v>0.68510000000000004</v>
      </c>
      <c r="G6868" s="79">
        <f t="shared" ref="G6868:G6931" si="1085">F6868*$G$13</f>
        <v>1.3034463358637378</v>
      </c>
      <c r="J6868" s="78">
        <v>1.3089029999999999</v>
      </c>
      <c r="K6868" s="80">
        <f t="shared" ref="K6868:K6931" si="1086">J6868*$K$13</f>
        <v>1.3089029999999999</v>
      </c>
      <c r="L6868" s="68" t="str">
        <f t="shared" si="1079"/>
        <v>Normal</v>
      </c>
      <c r="N6868" s="67">
        <f t="shared" si="1080"/>
        <v>5.4566641362621127E-3</v>
      </c>
      <c r="O6868" s="67">
        <f t="shared" si="1081"/>
        <v>1.3034463358637378</v>
      </c>
      <c r="P6868" s="81">
        <f t="shared" si="1082"/>
        <v>0</v>
      </c>
      <c r="Q6868" s="81">
        <f t="shared" si="1083"/>
        <v>-5.4566641362621127E-3</v>
      </c>
      <c r="S6868" s="1">
        <f t="shared" ref="S6868:S6931" si="1087">WEEKDAY(A6868,2)</f>
        <v>5</v>
      </c>
      <c r="T6868" s="1" t="str">
        <f t="shared" ref="T6868:T6931" si="1088">IF(S6868&gt;5,"Off-Peak",IF(AND(D6868&gt;=$C$7,D6868&lt;$C$8),"Peak","Off-Peak"))</f>
        <v>Peak</v>
      </c>
    </row>
    <row r="6869" spans="1:20" x14ac:dyDescent="0.25">
      <c r="A6869" s="85">
        <v>45212.416666650308</v>
      </c>
      <c r="B6869" s="1">
        <v>10</v>
      </c>
      <c r="C6869" s="1">
        <v>13</v>
      </c>
      <c r="D6869" s="1">
        <v>11</v>
      </c>
      <c r="E6869" s="1" t="str">
        <f t="shared" si="1084"/>
        <v>Non-Summer</v>
      </c>
      <c r="F6869" s="78">
        <v>0.6915</v>
      </c>
      <c r="G6869" s="79">
        <f t="shared" si="1085"/>
        <v>1.3156227430298857</v>
      </c>
      <c r="J6869" s="78">
        <v>1.5609329999999999</v>
      </c>
      <c r="K6869" s="80">
        <f t="shared" si="1086"/>
        <v>1.5609329999999999</v>
      </c>
      <c r="L6869" s="68" t="str">
        <f t="shared" si="1079"/>
        <v>Normal</v>
      </c>
      <c r="N6869" s="67">
        <f t="shared" si="1080"/>
        <v>0.24531025697011422</v>
      </c>
      <c r="O6869" s="67">
        <f t="shared" si="1081"/>
        <v>1.3156227430298857</v>
      </c>
      <c r="P6869" s="81">
        <f t="shared" si="1082"/>
        <v>0</v>
      </c>
      <c r="Q6869" s="81">
        <f t="shared" si="1083"/>
        <v>-0.24531025697011422</v>
      </c>
      <c r="S6869" s="1">
        <f t="shared" si="1087"/>
        <v>5</v>
      </c>
      <c r="T6869" s="1" t="str">
        <f t="shared" si="1088"/>
        <v>Peak</v>
      </c>
    </row>
    <row r="6870" spans="1:20" x14ac:dyDescent="0.25">
      <c r="A6870" s="85">
        <v>45212.458333316972</v>
      </c>
      <c r="B6870" s="1">
        <v>10</v>
      </c>
      <c r="C6870" s="1">
        <v>13</v>
      </c>
      <c r="D6870" s="1">
        <v>12</v>
      </c>
      <c r="E6870" s="1" t="str">
        <f t="shared" si="1084"/>
        <v>Non-Summer</v>
      </c>
      <c r="F6870" s="78">
        <v>0.69710000000000005</v>
      </c>
      <c r="G6870" s="79">
        <f t="shared" si="1085"/>
        <v>1.3262770993002653</v>
      </c>
      <c r="J6870" s="78">
        <v>1.0251300000000001</v>
      </c>
      <c r="K6870" s="80">
        <f t="shared" si="1086"/>
        <v>1.0251300000000001</v>
      </c>
      <c r="L6870" s="68" t="str">
        <f t="shared" si="1079"/>
        <v>Normal</v>
      </c>
      <c r="N6870" s="67">
        <f t="shared" si="1080"/>
        <v>0</v>
      </c>
      <c r="O6870" s="67">
        <f t="shared" si="1081"/>
        <v>1.0251300000000001</v>
      </c>
      <c r="P6870" s="81">
        <f t="shared" si="1082"/>
        <v>0.30114709930026518</v>
      </c>
      <c r="Q6870" s="81">
        <f t="shared" si="1083"/>
        <v>0.30114709930026518</v>
      </c>
      <c r="S6870" s="1">
        <f t="shared" si="1087"/>
        <v>5</v>
      </c>
      <c r="T6870" s="1" t="str">
        <f t="shared" si="1088"/>
        <v>Peak</v>
      </c>
    </row>
    <row r="6871" spans="1:20" x14ac:dyDescent="0.25">
      <c r="A6871" s="85">
        <v>45212.499999983636</v>
      </c>
      <c r="B6871" s="1">
        <v>10</v>
      </c>
      <c r="C6871" s="1">
        <v>13</v>
      </c>
      <c r="D6871" s="1">
        <v>13</v>
      </c>
      <c r="E6871" s="1" t="str">
        <f t="shared" si="1084"/>
        <v>Non-Summer</v>
      </c>
      <c r="F6871" s="78">
        <v>0.70450000000000002</v>
      </c>
      <c r="G6871" s="79">
        <f t="shared" si="1085"/>
        <v>1.3403560700861237</v>
      </c>
      <c r="J6871" s="78">
        <v>4.1125889999999998</v>
      </c>
      <c r="K6871" s="80">
        <f t="shared" si="1086"/>
        <v>4.1125889999999998</v>
      </c>
      <c r="L6871" s="68" t="str">
        <f t="shared" si="1079"/>
        <v>Normal</v>
      </c>
      <c r="N6871" s="67">
        <f t="shared" si="1080"/>
        <v>2.7722329299138764</v>
      </c>
      <c r="O6871" s="67">
        <f t="shared" si="1081"/>
        <v>1.3403560700861235</v>
      </c>
      <c r="P6871" s="81">
        <f t="shared" si="1082"/>
        <v>2.2204460492503131E-16</v>
      </c>
      <c r="Q6871" s="81">
        <f t="shared" si="1083"/>
        <v>-2.7722329299138764</v>
      </c>
      <c r="S6871" s="1">
        <f t="shared" si="1087"/>
        <v>5</v>
      </c>
      <c r="T6871" s="1" t="str">
        <f t="shared" si="1088"/>
        <v>Peak</v>
      </c>
    </row>
    <row r="6872" spans="1:20" x14ac:dyDescent="0.25">
      <c r="A6872" s="85">
        <v>45212.541666650301</v>
      </c>
      <c r="B6872" s="1">
        <v>10</v>
      </c>
      <c r="C6872" s="1">
        <v>13</v>
      </c>
      <c r="D6872" s="1">
        <v>14</v>
      </c>
      <c r="E6872" s="1" t="str">
        <f t="shared" si="1084"/>
        <v>Non-Summer</v>
      </c>
      <c r="F6872" s="78">
        <v>0.70730000000000004</v>
      </c>
      <c r="G6872" s="79">
        <f t="shared" si="1085"/>
        <v>1.3456832482213135</v>
      </c>
      <c r="J6872" s="78">
        <v>2.6809000000000003</v>
      </c>
      <c r="K6872" s="80">
        <f t="shared" si="1086"/>
        <v>2.6809000000000003</v>
      </c>
      <c r="L6872" s="68" t="str">
        <f t="shared" si="1079"/>
        <v>Normal</v>
      </c>
      <c r="N6872" s="67">
        <f t="shared" si="1080"/>
        <v>1.3352167517786868</v>
      </c>
      <c r="O6872" s="67">
        <f t="shared" si="1081"/>
        <v>1.3456832482213135</v>
      </c>
      <c r="P6872" s="81">
        <f t="shared" si="1082"/>
        <v>0</v>
      </c>
      <c r="Q6872" s="81">
        <f t="shared" si="1083"/>
        <v>-1.3352167517786868</v>
      </c>
      <c r="S6872" s="1">
        <f t="shared" si="1087"/>
        <v>5</v>
      </c>
      <c r="T6872" s="1" t="str">
        <f t="shared" si="1088"/>
        <v>Peak</v>
      </c>
    </row>
    <row r="6873" spans="1:20" x14ac:dyDescent="0.25">
      <c r="A6873" s="85">
        <v>45212.583333316965</v>
      </c>
      <c r="B6873" s="1">
        <v>10</v>
      </c>
      <c r="C6873" s="1">
        <v>13</v>
      </c>
      <c r="D6873" s="1">
        <v>15</v>
      </c>
      <c r="E6873" s="1" t="str">
        <f t="shared" si="1084"/>
        <v>Non-Summer</v>
      </c>
      <c r="F6873" s="78">
        <v>0.71940000000000004</v>
      </c>
      <c r="G6873" s="79">
        <f t="shared" si="1085"/>
        <v>1.3687042680198118</v>
      </c>
      <c r="J6873" s="78">
        <v>4.0610900000000001</v>
      </c>
      <c r="K6873" s="80">
        <f t="shared" si="1086"/>
        <v>4.0610900000000001</v>
      </c>
      <c r="L6873" s="68" t="str">
        <f t="shared" si="1079"/>
        <v>Normal</v>
      </c>
      <c r="N6873" s="67">
        <f t="shared" si="1080"/>
        <v>2.6923857319801883</v>
      </c>
      <c r="O6873" s="67">
        <f t="shared" si="1081"/>
        <v>1.3687042680198118</v>
      </c>
      <c r="P6873" s="81">
        <f t="shared" si="1082"/>
        <v>0</v>
      </c>
      <c r="Q6873" s="81">
        <f t="shared" si="1083"/>
        <v>-2.6923857319801883</v>
      </c>
      <c r="S6873" s="1">
        <f t="shared" si="1087"/>
        <v>5</v>
      </c>
      <c r="T6873" s="1" t="str">
        <f t="shared" si="1088"/>
        <v>Peak</v>
      </c>
    </row>
    <row r="6874" spans="1:20" x14ac:dyDescent="0.25">
      <c r="A6874" s="85">
        <v>45212.624999983629</v>
      </c>
      <c r="B6874" s="1">
        <v>10</v>
      </c>
      <c r="C6874" s="1">
        <v>13</v>
      </c>
      <c r="D6874" s="1">
        <v>16</v>
      </c>
      <c r="E6874" s="1" t="str">
        <f t="shared" si="1084"/>
        <v>Non-Summer</v>
      </c>
      <c r="F6874" s="78">
        <v>0.75209999999999999</v>
      </c>
      <c r="G6874" s="79">
        <f t="shared" si="1085"/>
        <v>1.4309180983843486</v>
      </c>
      <c r="J6874" s="78">
        <v>2.4992770000000002</v>
      </c>
      <c r="K6874" s="80">
        <f t="shared" si="1086"/>
        <v>2.4992770000000002</v>
      </c>
      <c r="L6874" s="68" t="str">
        <f t="shared" si="1079"/>
        <v>Normal</v>
      </c>
      <c r="N6874" s="67">
        <f t="shared" si="1080"/>
        <v>1.0683589016156516</v>
      </c>
      <c r="O6874" s="67">
        <f t="shared" si="1081"/>
        <v>1.4309180983843486</v>
      </c>
      <c r="P6874" s="81">
        <f t="shared" si="1082"/>
        <v>0</v>
      </c>
      <c r="Q6874" s="81">
        <f t="shared" si="1083"/>
        <v>-1.0683589016156516</v>
      </c>
      <c r="S6874" s="1">
        <f t="shared" si="1087"/>
        <v>5</v>
      </c>
      <c r="T6874" s="1" t="str">
        <f t="shared" si="1088"/>
        <v>Peak</v>
      </c>
    </row>
    <row r="6875" spans="1:20" x14ac:dyDescent="0.25">
      <c r="A6875" s="85">
        <v>45212.666666650293</v>
      </c>
      <c r="B6875" s="1">
        <v>10</v>
      </c>
      <c r="C6875" s="1">
        <v>13</v>
      </c>
      <c r="D6875" s="1">
        <v>17</v>
      </c>
      <c r="E6875" s="1" t="str">
        <f t="shared" si="1084"/>
        <v>Non-Summer</v>
      </c>
      <c r="F6875" s="78">
        <v>0.80049999999999999</v>
      </c>
      <c r="G6875" s="79">
        <f t="shared" si="1085"/>
        <v>1.523002177578342</v>
      </c>
      <c r="J6875" s="78">
        <v>0.31250800000000001</v>
      </c>
      <c r="K6875" s="80">
        <f t="shared" si="1086"/>
        <v>0.31250800000000001</v>
      </c>
      <c r="L6875" s="68" t="str">
        <f t="shared" si="1079"/>
        <v>Normal</v>
      </c>
      <c r="N6875" s="67">
        <f t="shared" si="1080"/>
        <v>0</v>
      </c>
      <c r="O6875" s="67">
        <f t="shared" si="1081"/>
        <v>0.31250800000000001</v>
      </c>
      <c r="P6875" s="81">
        <f t="shared" si="1082"/>
        <v>1.210494177578342</v>
      </c>
      <c r="Q6875" s="81">
        <f t="shared" si="1083"/>
        <v>1.210494177578342</v>
      </c>
      <c r="S6875" s="1">
        <f t="shared" si="1087"/>
        <v>5</v>
      </c>
      <c r="T6875" s="1" t="str">
        <f t="shared" si="1088"/>
        <v>Peak</v>
      </c>
    </row>
    <row r="6876" spans="1:20" x14ac:dyDescent="0.25">
      <c r="A6876" s="85">
        <v>45212.708333316958</v>
      </c>
      <c r="B6876" s="1">
        <v>10</v>
      </c>
      <c r="C6876" s="1">
        <v>13</v>
      </c>
      <c r="D6876" s="1">
        <v>18</v>
      </c>
      <c r="E6876" s="1" t="str">
        <f t="shared" si="1084"/>
        <v>Non-Summer</v>
      </c>
      <c r="F6876" s="78">
        <v>0.84130000000000005</v>
      </c>
      <c r="G6876" s="79">
        <f t="shared" si="1085"/>
        <v>1.600626773262535</v>
      </c>
      <c r="J6876" s="78">
        <v>0</v>
      </c>
      <c r="K6876" s="80">
        <f t="shared" si="1086"/>
        <v>0</v>
      </c>
      <c r="L6876" s="68" t="str">
        <f t="shared" si="1079"/>
        <v>Normal</v>
      </c>
      <c r="N6876" s="67">
        <f t="shared" si="1080"/>
        <v>0</v>
      </c>
      <c r="O6876" s="67">
        <f t="shared" si="1081"/>
        <v>0</v>
      </c>
      <c r="P6876" s="81">
        <f t="shared" si="1082"/>
        <v>1.600626773262535</v>
      </c>
      <c r="Q6876" s="81">
        <f t="shared" si="1083"/>
        <v>1.600626773262535</v>
      </c>
      <c r="S6876" s="1">
        <f t="shared" si="1087"/>
        <v>5</v>
      </c>
      <c r="T6876" s="1" t="str">
        <f t="shared" si="1088"/>
        <v>Peak</v>
      </c>
    </row>
    <row r="6877" spans="1:20" x14ac:dyDescent="0.25">
      <c r="A6877" s="85">
        <v>45212.749999983622</v>
      </c>
      <c r="B6877" s="1">
        <v>10</v>
      </c>
      <c r="C6877" s="1">
        <v>13</v>
      </c>
      <c r="D6877" s="1">
        <v>19</v>
      </c>
      <c r="E6877" s="1" t="str">
        <f t="shared" si="1084"/>
        <v>Non-Summer</v>
      </c>
      <c r="F6877" s="78">
        <v>0.88039999999999996</v>
      </c>
      <c r="G6877" s="79">
        <f t="shared" si="1085"/>
        <v>1.6750170107932196</v>
      </c>
      <c r="J6877" s="78">
        <v>0</v>
      </c>
      <c r="K6877" s="80">
        <f t="shared" si="1086"/>
        <v>0</v>
      </c>
      <c r="L6877" s="68" t="str">
        <f t="shared" si="1079"/>
        <v>Normal</v>
      </c>
      <c r="N6877" s="67">
        <f t="shared" si="1080"/>
        <v>0</v>
      </c>
      <c r="O6877" s="67">
        <f t="shared" si="1081"/>
        <v>0</v>
      </c>
      <c r="P6877" s="81">
        <f t="shared" si="1082"/>
        <v>1.6750170107932196</v>
      </c>
      <c r="Q6877" s="81">
        <f t="shared" si="1083"/>
        <v>1.6750170107932196</v>
      </c>
      <c r="S6877" s="1">
        <f t="shared" si="1087"/>
        <v>5</v>
      </c>
      <c r="T6877" s="1" t="str">
        <f t="shared" si="1088"/>
        <v>Peak</v>
      </c>
    </row>
    <row r="6878" spans="1:20" x14ac:dyDescent="0.25">
      <c r="A6878" s="85">
        <v>45212.791666650286</v>
      </c>
      <c r="B6878" s="1">
        <v>10</v>
      </c>
      <c r="C6878" s="1">
        <v>13</v>
      </c>
      <c r="D6878" s="1">
        <v>20</v>
      </c>
      <c r="E6878" s="1" t="str">
        <f t="shared" si="1084"/>
        <v>Non-Summer</v>
      </c>
      <c r="F6878" s="78">
        <v>0.88239999999999996</v>
      </c>
      <c r="G6878" s="79">
        <f t="shared" si="1085"/>
        <v>1.6788221380326407</v>
      </c>
      <c r="J6878" s="78">
        <v>0</v>
      </c>
      <c r="K6878" s="80">
        <f t="shared" si="1086"/>
        <v>0</v>
      </c>
      <c r="L6878" s="68" t="str">
        <f t="shared" si="1079"/>
        <v>Normal</v>
      </c>
      <c r="N6878" s="67">
        <f t="shared" si="1080"/>
        <v>0</v>
      </c>
      <c r="O6878" s="67">
        <f t="shared" si="1081"/>
        <v>0</v>
      </c>
      <c r="P6878" s="81">
        <f t="shared" si="1082"/>
        <v>1.6788221380326407</v>
      </c>
      <c r="Q6878" s="81">
        <f t="shared" si="1083"/>
        <v>1.6788221380326407</v>
      </c>
      <c r="S6878" s="1">
        <f t="shared" si="1087"/>
        <v>5</v>
      </c>
      <c r="T6878" s="1" t="str">
        <f t="shared" si="1088"/>
        <v>Peak</v>
      </c>
    </row>
    <row r="6879" spans="1:20" x14ac:dyDescent="0.25">
      <c r="A6879" s="85">
        <v>45212.83333331695</v>
      </c>
      <c r="B6879" s="1">
        <v>10</v>
      </c>
      <c r="C6879" s="1">
        <v>13</v>
      </c>
      <c r="D6879" s="1">
        <v>21</v>
      </c>
      <c r="E6879" s="1" t="str">
        <f t="shared" si="1084"/>
        <v>Non-Summer</v>
      </c>
      <c r="F6879" s="78">
        <v>0.86570000000000003</v>
      </c>
      <c r="G6879" s="79">
        <f t="shared" si="1085"/>
        <v>1.6470493255834737</v>
      </c>
      <c r="J6879" s="78">
        <v>0</v>
      </c>
      <c r="K6879" s="80">
        <f t="shared" si="1086"/>
        <v>0</v>
      </c>
      <c r="L6879" s="68" t="str">
        <f t="shared" si="1079"/>
        <v>Normal</v>
      </c>
      <c r="N6879" s="67">
        <f t="shared" si="1080"/>
        <v>0</v>
      </c>
      <c r="O6879" s="67">
        <f t="shared" si="1081"/>
        <v>0</v>
      </c>
      <c r="P6879" s="81">
        <f t="shared" si="1082"/>
        <v>1.6470493255834737</v>
      </c>
      <c r="Q6879" s="81">
        <f t="shared" si="1083"/>
        <v>1.6470493255834737</v>
      </c>
      <c r="S6879" s="1">
        <f t="shared" si="1087"/>
        <v>5</v>
      </c>
      <c r="T6879" s="1" t="str">
        <f t="shared" si="1088"/>
        <v>Peak</v>
      </c>
    </row>
    <row r="6880" spans="1:20" x14ac:dyDescent="0.25">
      <c r="A6880" s="85">
        <v>45212.874999983615</v>
      </c>
      <c r="B6880" s="1">
        <v>10</v>
      </c>
      <c r="C6880" s="1">
        <v>13</v>
      </c>
      <c r="D6880" s="1">
        <v>22</v>
      </c>
      <c r="E6880" s="1" t="str">
        <f t="shared" si="1084"/>
        <v>Non-Summer</v>
      </c>
      <c r="F6880" s="78">
        <v>0.83609999999999995</v>
      </c>
      <c r="G6880" s="79">
        <f t="shared" si="1085"/>
        <v>1.5907334424400397</v>
      </c>
      <c r="J6880" s="78">
        <v>0</v>
      </c>
      <c r="K6880" s="80">
        <f t="shared" si="1086"/>
        <v>0</v>
      </c>
      <c r="L6880" s="68" t="str">
        <f t="shared" si="1079"/>
        <v>Normal</v>
      </c>
      <c r="N6880" s="67">
        <f t="shared" si="1080"/>
        <v>0</v>
      </c>
      <c r="O6880" s="67">
        <f t="shared" si="1081"/>
        <v>0</v>
      </c>
      <c r="P6880" s="81">
        <f t="shared" si="1082"/>
        <v>1.5907334424400397</v>
      </c>
      <c r="Q6880" s="81">
        <f t="shared" si="1083"/>
        <v>1.5907334424400397</v>
      </c>
      <c r="S6880" s="1">
        <f t="shared" si="1087"/>
        <v>5</v>
      </c>
      <c r="T6880" s="1" t="str">
        <f t="shared" si="1088"/>
        <v>Off-Peak</v>
      </c>
    </row>
    <row r="6881" spans="1:20" x14ac:dyDescent="0.25">
      <c r="A6881" s="85">
        <v>45212.916666650279</v>
      </c>
      <c r="B6881" s="1">
        <v>10</v>
      </c>
      <c r="C6881" s="1">
        <v>13</v>
      </c>
      <c r="D6881" s="1">
        <v>23</v>
      </c>
      <c r="E6881" s="1" t="str">
        <f t="shared" si="1084"/>
        <v>Non-Summer</v>
      </c>
      <c r="F6881" s="78">
        <v>0.78469999999999995</v>
      </c>
      <c r="G6881" s="79">
        <f t="shared" si="1085"/>
        <v>1.4929416723869142</v>
      </c>
      <c r="J6881" s="78">
        <v>0</v>
      </c>
      <c r="K6881" s="80">
        <f t="shared" si="1086"/>
        <v>0</v>
      </c>
      <c r="L6881" s="68" t="str">
        <f t="shared" si="1079"/>
        <v>Normal</v>
      </c>
      <c r="N6881" s="67">
        <f t="shared" si="1080"/>
        <v>0</v>
      </c>
      <c r="O6881" s="67">
        <f t="shared" si="1081"/>
        <v>0</v>
      </c>
      <c r="P6881" s="81">
        <f t="shared" si="1082"/>
        <v>1.4929416723869142</v>
      </c>
      <c r="Q6881" s="81">
        <f t="shared" si="1083"/>
        <v>1.4929416723869142</v>
      </c>
      <c r="S6881" s="1">
        <f t="shared" si="1087"/>
        <v>5</v>
      </c>
      <c r="T6881" s="1" t="str">
        <f t="shared" si="1088"/>
        <v>Off-Peak</v>
      </c>
    </row>
    <row r="6882" spans="1:20" x14ac:dyDescent="0.25">
      <c r="A6882" s="85">
        <v>45212.958333316943</v>
      </c>
      <c r="B6882" s="1">
        <v>10</v>
      </c>
      <c r="C6882" s="1">
        <v>14</v>
      </c>
      <c r="D6882" s="1">
        <v>0</v>
      </c>
      <c r="E6882" s="1" t="str">
        <f t="shared" si="1084"/>
        <v>Non-Summer</v>
      </c>
      <c r="F6882" s="78">
        <v>0.71809999999999996</v>
      </c>
      <c r="G6882" s="79">
        <f t="shared" si="1085"/>
        <v>1.3662309353141877</v>
      </c>
      <c r="J6882" s="78">
        <v>0</v>
      </c>
      <c r="K6882" s="80">
        <f t="shared" si="1086"/>
        <v>0</v>
      </c>
      <c r="L6882" s="68" t="str">
        <f t="shared" si="1079"/>
        <v>Normal</v>
      </c>
      <c r="N6882" s="67">
        <f t="shared" si="1080"/>
        <v>0</v>
      </c>
      <c r="O6882" s="67">
        <f t="shared" si="1081"/>
        <v>0</v>
      </c>
      <c r="P6882" s="81">
        <f t="shared" si="1082"/>
        <v>1.3662309353141877</v>
      </c>
      <c r="Q6882" s="81">
        <f t="shared" si="1083"/>
        <v>1.3662309353141877</v>
      </c>
      <c r="S6882" s="1">
        <f t="shared" si="1087"/>
        <v>5</v>
      </c>
      <c r="T6882" s="1" t="str">
        <f t="shared" si="1088"/>
        <v>Off-Peak</v>
      </c>
    </row>
    <row r="6883" spans="1:20" x14ac:dyDescent="0.25">
      <c r="A6883" s="85">
        <v>45212.999999983607</v>
      </c>
      <c r="B6883" s="1">
        <v>10</v>
      </c>
      <c r="C6883" s="1">
        <v>14</v>
      </c>
      <c r="D6883" s="1">
        <v>1</v>
      </c>
      <c r="E6883" s="1" t="str">
        <f t="shared" si="1084"/>
        <v>Non-Summer</v>
      </c>
      <c r="F6883" s="78">
        <v>0.6663</v>
      </c>
      <c r="G6883" s="79">
        <f t="shared" si="1085"/>
        <v>1.2676781398131785</v>
      </c>
      <c r="J6883" s="78">
        <v>0</v>
      </c>
      <c r="K6883" s="80">
        <f t="shared" si="1086"/>
        <v>0</v>
      </c>
      <c r="L6883" s="68" t="str">
        <f t="shared" si="1079"/>
        <v>Normal</v>
      </c>
      <c r="N6883" s="67">
        <f t="shared" si="1080"/>
        <v>0</v>
      </c>
      <c r="O6883" s="67">
        <f t="shared" si="1081"/>
        <v>0</v>
      </c>
      <c r="P6883" s="81">
        <f t="shared" si="1082"/>
        <v>1.2676781398131785</v>
      </c>
      <c r="Q6883" s="81">
        <f t="shared" si="1083"/>
        <v>1.2676781398131785</v>
      </c>
      <c r="S6883" s="1">
        <f t="shared" si="1087"/>
        <v>6</v>
      </c>
      <c r="T6883" s="1" t="str">
        <f t="shared" si="1088"/>
        <v>Off-Peak</v>
      </c>
    </row>
    <row r="6884" spans="1:20" x14ac:dyDescent="0.25">
      <c r="A6884" s="85">
        <v>45213.041666650272</v>
      </c>
      <c r="B6884" s="1">
        <v>10</v>
      </c>
      <c r="C6884" s="1">
        <v>14</v>
      </c>
      <c r="D6884" s="1">
        <v>2</v>
      </c>
      <c r="E6884" s="1" t="str">
        <f t="shared" si="1084"/>
        <v>Non-Summer</v>
      </c>
      <c r="F6884" s="78">
        <v>0.62690000000000001</v>
      </c>
      <c r="G6884" s="79">
        <f t="shared" si="1085"/>
        <v>1.1927171331965805</v>
      </c>
      <c r="J6884" s="78">
        <v>0</v>
      </c>
      <c r="K6884" s="80">
        <f t="shared" si="1086"/>
        <v>0</v>
      </c>
      <c r="L6884" s="68" t="str">
        <f t="shared" si="1079"/>
        <v>Normal</v>
      </c>
      <c r="N6884" s="67">
        <f t="shared" si="1080"/>
        <v>0</v>
      </c>
      <c r="O6884" s="67">
        <f t="shared" si="1081"/>
        <v>0</v>
      </c>
      <c r="P6884" s="81">
        <f t="shared" si="1082"/>
        <v>1.1927171331965805</v>
      </c>
      <c r="Q6884" s="81">
        <f t="shared" si="1083"/>
        <v>1.1927171331965805</v>
      </c>
      <c r="S6884" s="1">
        <f t="shared" si="1087"/>
        <v>6</v>
      </c>
      <c r="T6884" s="1" t="str">
        <f t="shared" si="1088"/>
        <v>Off-Peak</v>
      </c>
    </row>
    <row r="6885" spans="1:20" x14ac:dyDescent="0.25">
      <c r="A6885" s="85">
        <v>45213.083333316936</v>
      </c>
      <c r="B6885" s="1">
        <v>10</v>
      </c>
      <c r="C6885" s="1">
        <v>14</v>
      </c>
      <c r="D6885" s="1">
        <v>3</v>
      </c>
      <c r="E6885" s="1" t="str">
        <f t="shared" si="1084"/>
        <v>Non-Summer</v>
      </c>
      <c r="F6885" s="78">
        <v>0.60050000000000003</v>
      </c>
      <c r="G6885" s="79">
        <f t="shared" si="1085"/>
        <v>1.1424894536362205</v>
      </c>
      <c r="J6885" s="78">
        <v>0</v>
      </c>
      <c r="K6885" s="80">
        <f t="shared" si="1086"/>
        <v>0</v>
      </c>
      <c r="L6885" s="68" t="str">
        <f t="shared" si="1079"/>
        <v>Normal</v>
      </c>
      <c r="N6885" s="67">
        <f t="shared" si="1080"/>
        <v>0</v>
      </c>
      <c r="O6885" s="67">
        <f t="shared" si="1081"/>
        <v>0</v>
      </c>
      <c r="P6885" s="81">
        <f t="shared" si="1082"/>
        <v>1.1424894536362205</v>
      </c>
      <c r="Q6885" s="81">
        <f t="shared" si="1083"/>
        <v>1.1424894536362205</v>
      </c>
      <c r="S6885" s="1">
        <f t="shared" si="1087"/>
        <v>6</v>
      </c>
      <c r="T6885" s="1" t="str">
        <f t="shared" si="1088"/>
        <v>Off-Peak</v>
      </c>
    </row>
    <row r="6886" spans="1:20" x14ac:dyDescent="0.25">
      <c r="A6886" s="85">
        <v>45213.1249999836</v>
      </c>
      <c r="B6886" s="1">
        <v>10</v>
      </c>
      <c r="C6886" s="1">
        <v>14</v>
      </c>
      <c r="D6886" s="1">
        <v>4</v>
      </c>
      <c r="E6886" s="1" t="str">
        <f t="shared" si="1084"/>
        <v>Non-Summer</v>
      </c>
      <c r="F6886" s="78">
        <v>0.58299999999999996</v>
      </c>
      <c r="G6886" s="79">
        <f t="shared" si="1085"/>
        <v>1.1091945902912845</v>
      </c>
      <c r="J6886" s="78">
        <v>0</v>
      </c>
      <c r="K6886" s="80">
        <f t="shared" si="1086"/>
        <v>0</v>
      </c>
      <c r="L6886" s="68" t="str">
        <f t="shared" si="1079"/>
        <v>Normal</v>
      </c>
      <c r="N6886" s="67">
        <f t="shared" si="1080"/>
        <v>0</v>
      </c>
      <c r="O6886" s="67">
        <f t="shared" si="1081"/>
        <v>0</v>
      </c>
      <c r="P6886" s="81">
        <f t="shared" si="1082"/>
        <v>1.1091945902912845</v>
      </c>
      <c r="Q6886" s="81">
        <f t="shared" si="1083"/>
        <v>1.1091945902912845</v>
      </c>
      <c r="S6886" s="1">
        <f t="shared" si="1087"/>
        <v>6</v>
      </c>
      <c r="T6886" s="1" t="str">
        <f t="shared" si="1088"/>
        <v>Off-Peak</v>
      </c>
    </row>
    <row r="6887" spans="1:20" x14ac:dyDescent="0.25">
      <c r="A6887" s="85">
        <v>45213.166666650264</v>
      </c>
      <c r="B6887" s="1">
        <v>10</v>
      </c>
      <c r="C6887" s="1">
        <v>14</v>
      </c>
      <c r="D6887" s="1">
        <v>5</v>
      </c>
      <c r="E6887" s="1" t="str">
        <f t="shared" si="1084"/>
        <v>Non-Summer</v>
      </c>
      <c r="F6887" s="78">
        <v>0.57740000000000002</v>
      </c>
      <c r="G6887" s="79">
        <f t="shared" si="1085"/>
        <v>1.0985402340209054</v>
      </c>
      <c r="J6887" s="78">
        <v>0</v>
      </c>
      <c r="K6887" s="80">
        <f t="shared" si="1086"/>
        <v>0</v>
      </c>
      <c r="L6887" s="68" t="str">
        <f t="shared" si="1079"/>
        <v>Normal</v>
      </c>
      <c r="N6887" s="67">
        <f t="shared" si="1080"/>
        <v>0</v>
      </c>
      <c r="O6887" s="67">
        <f t="shared" si="1081"/>
        <v>0</v>
      </c>
      <c r="P6887" s="81">
        <f t="shared" si="1082"/>
        <v>1.0985402340209054</v>
      </c>
      <c r="Q6887" s="81">
        <f t="shared" si="1083"/>
        <v>1.0985402340209054</v>
      </c>
      <c r="S6887" s="1">
        <f t="shared" si="1087"/>
        <v>6</v>
      </c>
      <c r="T6887" s="1" t="str">
        <f t="shared" si="1088"/>
        <v>Off-Peak</v>
      </c>
    </row>
    <row r="6888" spans="1:20" x14ac:dyDescent="0.25">
      <c r="A6888" s="85">
        <v>45213.208333316928</v>
      </c>
      <c r="B6888" s="1">
        <v>10</v>
      </c>
      <c r="C6888" s="1">
        <v>14</v>
      </c>
      <c r="D6888" s="1">
        <v>6</v>
      </c>
      <c r="E6888" s="1" t="str">
        <f t="shared" si="1084"/>
        <v>Non-Summer</v>
      </c>
      <c r="F6888" s="78">
        <v>0.58650000000000002</v>
      </c>
      <c r="G6888" s="79">
        <f t="shared" si="1085"/>
        <v>1.1158535629602719</v>
      </c>
      <c r="J6888" s="78">
        <v>0</v>
      </c>
      <c r="K6888" s="80">
        <f t="shared" si="1086"/>
        <v>0</v>
      </c>
      <c r="L6888" s="68" t="str">
        <f t="shared" si="1079"/>
        <v>Normal</v>
      </c>
      <c r="N6888" s="67">
        <f t="shared" si="1080"/>
        <v>0</v>
      </c>
      <c r="O6888" s="67">
        <f t="shared" si="1081"/>
        <v>0</v>
      </c>
      <c r="P6888" s="81">
        <f t="shared" si="1082"/>
        <v>1.1158535629602719</v>
      </c>
      <c r="Q6888" s="81">
        <f t="shared" si="1083"/>
        <v>1.1158535629602719</v>
      </c>
      <c r="S6888" s="1">
        <f t="shared" si="1087"/>
        <v>6</v>
      </c>
      <c r="T6888" s="1" t="str">
        <f t="shared" si="1088"/>
        <v>Off-Peak</v>
      </c>
    </row>
    <row r="6889" spans="1:20" x14ac:dyDescent="0.25">
      <c r="A6889" s="85">
        <v>45213.249999983593</v>
      </c>
      <c r="B6889" s="1">
        <v>10</v>
      </c>
      <c r="C6889" s="1">
        <v>14</v>
      </c>
      <c r="D6889" s="1">
        <v>7</v>
      </c>
      <c r="E6889" s="1" t="str">
        <f t="shared" si="1084"/>
        <v>Non-Summer</v>
      </c>
      <c r="F6889" s="78">
        <v>0.61480000000000001</v>
      </c>
      <c r="G6889" s="79">
        <f t="shared" si="1085"/>
        <v>1.1696961133980821</v>
      </c>
      <c r="J6889" s="78">
        <v>0.32676499999999997</v>
      </c>
      <c r="K6889" s="80">
        <f t="shared" si="1086"/>
        <v>0.32676499999999997</v>
      </c>
      <c r="L6889" s="68" t="str">
        <f t="shared" si="1079"/>
        <v>Normal</v>
      </c>
      <c r="N6889" s="67">
        <f t="shared" si="1080"/>
        <v>0</v>
      </c>
      <c r="O6889" s="67">
        <f t="shared" si="1081"/>
        <v>0.32676499999999997</v>
      </c>
      <c r="P6889" s="81">
        <f t="shared" si="1082"/>
        <v>0.84293111339808213</v>
      </c>
      <c r="Q6889" s="81">
        <f t="shared" si="1083"/>
        <v>0.84293111339808213</v>
      </c>
      <c r="S6889" s="1">
        <f t="shared" si="1087"/>
        <v>6</v>
      </c>
      <c r="T6889" s="1" t="str">
        <f t="shared" si="1088"/>
        <v>Off-Peak</v>
      </c>
    </row>
    <row r="6890" spans="1:20" x14ac:dyDescent="0.25">
      <c r="A6890" s="85">
        <v>45213.291666650257</v>
      </c>
      <c r="B6890" s="1">
        <v>10</v>
      </c>
      <c r="C6890" s="1">
        <v>14</v>
      </c>
      <c r="D6890" s="1">
        <v>8</v>
      </c>
      <c r="E6890" s="1" t="str">
        <f t="shared" si="1084"/>
        <v>Non-Summer</v>
      </c>
      <c r="F6890" s="78">
        <v>0.66590000000000005</v>
      </c>
      <c r="G6890" s="79">
        <f t="shared" si="1085"/>
        <v>1.2669171143652942</v>
      </c>
      <c r="J6890" s="78">
        <v>2.238381</v>
      </c>
      <c r="K6890" s="80">
        <f t="shared" si="1086"/>
        <v>2.238381</v>
      </c>
      <c r="L6890" s="68" t="str">
        <f t="shared" si="1079"/>
        <v>Normal</v>
      </c>
      <c r="N6890" s="67">
        <f t="shared" si="1080"/>
        <v>0.97146388563470576</v>
      </c>
      <c r="O6890" s="67">
        <f t="shared" si="1081"/>
        <v>1.2669171143652942</v>
      </c>
      <c r="P6890" s="81">
        <f t="shared" si="1082"/>
        <v>0</v>
      </c>
      <c r="Q6890" s="81">
        <f t="shared" si="1083"/>
        <v>-0.97146388563470576</v>
      </c>
      <c r="S6890" s="1">
        <f t="shared" si="1087"/>
        <v>6</v>
      </c>
      <c r="T6890" s="1" t="str">
        <f t="shared" si="1088"/>
        <v>Off-Peak</v>
      </c>
    </row>
    <row r="6891" spans="1:20" x14ac:dyDescent="0.25">
      <c r="A6891" s="85">
        <v>45213.333333316921</v>
      </c>
      <c r="B6891" s="1">
        <v>10</v>
      </c>
      <c r="C6891" s="1">
        <v>14</v>
      </c>
      <c r="D6891" s="1">
        <v>9</v>
      </c>
      <c r="E6891" s="1" t="str">
        <f t="shared" si="1084"/>
        <v>Non-Summer</v>
      </c>
      <c r="F6891" s="78">
        <v>0.72230000000000005</v>
      </c>
      <c r="G6891" s="79">
        <f t="shared" si="1085"/>
        <v>1.3742217025169725</v>
      </c>
      <c r="J6891" s="78">
        <v>3.9728470000000002</v>
      </c>
      <c r="K6891" s="80">
        <f t="shared" si="1086"/>
        <v>3.9728470000000002</v>
      </c>
      <c r="L6891" s="68" t="str">
        <f t="shared" si="1079"/>
        <v>Normal</v>
      </c>
      <c r="N6891" s="67">
        <f t="shared" si="1080"/>
        <v>2.5986252974830277</v>
      </c>
      <c r="O6891" s="67">
        <f t="shared" si="1081"/>
        <v>1.3742217025169725</v>
      </c>
      <c r="P6891" s="81">
        <f t="shared" si="1082"/>
        <v>0</v>
      </c>
      <c r="Q6891" s="81">
        <f t="shared" si="1083"/>
        <v>-2.5986252974830277</v>
      </c>
      <c r="S6891" s="1">
        <f t="shared" si="1087"/>
        <v>6</v>
      </c>
      <c r="T6891" s="1" t="str">
        <f t="shared" si="1088"/>
        <v>Off-Peak</v>
      </c>
    </row>
    <row r="6892" spans="1:20" x14ac:dyDescent="0.25">
      <c r="A6892" s="85">
        <v>45213.374999983585</v>
      </c>
      <c r="B6892" s="1">
        <v>10</v>
      </c>
      <c r="C6892" s="1">
        <v>14</v>
      </c>
      <c r="D6892" s="1">
        <v>10</v>
      </c>
      <c r="E6892" s="1" t="str">
        <f t="shared" si="1084"/>
        <v>Non-Summer</v>
      </c>
      <c r="F6892" s="78">
        <v>0.75760000000000005</v>
      </c>
      <c r="G6892" s="79">
        <f t="shared" si="1085"/>
        <v>1.441382198292757</v>
      </c>
      <c r="J6892" s="78">
        <v>5.1254610000000005</v>
      </c>
      <c r="K6892" s="80">
        <f t="shared" si="1086"/>
        <v>5.1254610000000005</v>
      </c>
      <c r="L6892" s="68" t="str">
        <f t="shared" si="1079"/>
        <v>Normal</v>
      </c>
      <c r="N6892" s="67">
        <f t="shared" si="1080"/>
        <v>3.6840788017072432</v>
      </c>
      <c r="O6892" s="67">
        <f t="shared" si="1081"/>
        <v>1.4413821982927573</v>
      </c>
      <c r="P6892" s="81">
        <f t="shared" si="1082"/>
        <v>0</v>
      </c>
      <c r="Q6892" s="81">
        <f t="shared" si="1083"/>
        <v>-3.6840788017072432</v>
      </c>
      <c r="S6892" s="1">
        <f t="shared" si="1087"/>
        <v>6</v>
      </c>
      <c r="T6892" s="1" t="str">
        <f t="shared" si="1088"/>
        <v>Off-Peak</v>
      </c>
    </row>
    <row r="6893" spans="1:20" x14ac:dyDescent="0.25">
      <c r="A6893" s="85">
        <v>45213.41666665025</v>
      </c>
      <c r="B6893" s="1">
        <v>10</v>
      </c>
      <c r="C6893" s="1">
        <v>14</v>
      </c>
      <c r="D6893" s="1">
        <v>11</v>
      </c>
      <c r="E6893" s="1" t="str">
        <f t="shared" si="1084"/>
        <v>Non-Summer</v>
      </c>
      <c r="F6893" s="78">
        <v>0.77710000000000001</v>
      </c>
      <c r="G6893" s="79">
        <f t="shared" si="1085"/>
        <v>1.4784821888771138</v>
      </c>
      <c r="J6893" s="78">
        <v>5.8364940000000001</v>
      </c>
      <c r="K6893" s="80">
        <f t="shared" si="1086"/>
        <v>5.8364940000000001</v>
      </c>
      <c r="L6893" s="68" t="str">
        <f t="shared" si="1079"/>
        <v>Normal</v>
      </c>
      <c r="N6893" s="67">
        <f t="shared" si="1080"/>
        <v>4.3580118111228865</v>
      </c>
      <c r="O6893" s="67">
        <f t="shared" si="1081"/>
        <v>1.4784821888771136</v>
      </c>
      <c r="P6893" s="81">
        <f t="shared" si="1082"/>
        <v>2.2204460492503131E-16</v>
      </c>
      <c r="Q6893" s="81">
        <f t="shared" si="1083"/>
        <v>-4.3580118111228865</v>
      </c>
      <c r="S6893" s="1">
        <f t="shared" si="1087"/>
        <v>6</v>
      </c>
      <c r="T6893" s="1" t="str">
        <f t="shared" si="1088"/>
        <v>Off-Peak</v>
      </c>
    </row>
    <row r="6894" spans="1:20" x14ac:dyDescent="0.25">
      <c r="A6894" s="85">
        <v>45213.458333316914</v>
      </c>
      <c r="B6894" s="1">
        <v>10</v>
      </c>
      <c r="C6894" s="1">
        <v>14</v>
      </c>
      <c r="D6894" s="1">
        <v>12</v>
      </c>
      <c r="E6894" s="1" t="str">
        <f t="shared" si="1084"/>
        <v>Non-Summer</v>
      </c>
      <c r="F6894" s="78">
        <v>0.79859999999999998</v>
      </c>
      <c r="G6894" s="79">
        <f t="shared" si="1085"/>
        <v>1.5193873067008918</v>
      </c>
      <c r="J6894" s="78">
        <v>6.0869790000000004</v>
      </c>
      <c r="K6894" s="80">
        <f t="shared" si="1086"/>
        <v>6.0869790000000004</v>
      </c>
      <c r="L6894" s="68" t="str">
        <f t="shared" si="1079"/>
        <v>Normal</v>
      </c>
      <c r="N6894" s="67">
        <f t="shared" si="1080"/>
        <v>4.567591693299109</v>
      </c>
      <c r="O6894" s="67">
        <f t="shared" si="1081"/>
        <v>1.5193873067008914</v>
      </c>
      <c r="P6894" s="81">
        <f t="shared" si="1082"/>
        <v>4.4408920985006262E-16</v>
      </c>
      <c r="Q6894" s="81">
        <f t="shared" si="1083"/>
        <v>-4.567591693299109</v>
      </c>
      <c r="S6894" s="1">
        <f t="shared" si="1087"/>
        <v>6</v>
      </c>
      <c r="T6894" s="1" t="str">
        <f t="shared" si="1088"/>
        <v>Off-Peak</v>
      </c>
    </row>
    <row r="6895" spans="1:20" x14ac:dyDescent="0.25">
      <c r="A6895" s="85">
        <v>45213.499999983578</v>
      </c>
      <c r="B6895" s="1">
        <v>10</v>
      </c>
      <c r="C6895" s="1">
        <v>14</v>
      </c>
      <c r="D6895" s="1">
        <v>13</v>
      </c>
      <c r="E6895" s="1" t="str">
        <f t="shared" si="1084"/>
        <v>Non-Summer</v>
      </c>
      <c r="F6895" s="78">
        <v>0.81269999999999998</v>
      </c>
      <c r="G6895" s="79">
        <f t="shared" si="1085"/>
        <v>1.5462134537388115</v>
      </c>
      <c r="J6895" s="78">
        <v>5.8804280000000002</v>
      </c>
      <c r="K6895" s="80">
        <f t="shared" si="1086"/>
        <v>5.8804280000000002</v>
      </c>
      <c r="L6895" s="68" t="str">
        <f t="shared" si="1079"/>
        <v>Normal</v>
      </c>
      <c r="N6895" s="67">
        <f t="shared" si="1080"/>
        <v>4.3342145462611885</v>
      </c>
      <c r="O6895" s="67">
        <f t="shared" si="1081"/>
        <v>1.5462134537388117</v>
      </c>
      <c r="P6895" s="81">
        <f t="shared" si="1082"/>
        <v>0</v>
      </c>
      <c r="Q6895" s="81">
        <f t="shared" si="1083"/>
        <v>-4.3342145462611885</v>
      </c>
      <c r="S6895" s="1">
        <f t="shared" si="1087"/>
        <v>6</v>
      </c>
      <c r="T6895" s="1" t="str">
        <f t="shared" si="1088"/>
        <v>Off-Peak</v>
      </c>
    </row>
    <row r="6896" spans="1:20" x14ac:dyDescent="0.25">
      <c r="A6896" s="85">
        <v>45213.541666650242</v>
      </c>
      <c r="B6896" s="1">
        <v>10</v>
      </c>
      <c r="C6896" s="1">
        <v>14</v>
      </c>
      <c r="D6896" s="1">
        <v>14</v>
      </c>
      <c r="E6896" s="1" t="str">
        <f t="shared" si="1084"/>
        <v>Non-Summer</v>
      </c>
      <c r="F6896" s="78">
        <v>0.80759999999999998</v>
      </c>
      <c r="G6896" s="79">
        <f t="shared" si="1085"/>
        <v>1.5365103792782873</v>
      </c>
      <c r="J6896" s="78">
        <v>5.2117719999999998</v>
      </c>
      <c r="K6896" s="80">
        <f t="shared" si="1086"/>
        <v>5.2117719999999998</v>
      </c>
      <c r="L6896" s="68" t="str">
        <f t="shared" si="1079"/>
        <v>Normal</v>
      </c>
      <c r="N6896" s="67">
        <f t="shared" si="1080"/>
        <v>3.6752616207217126</v>
      </c>
      <c r="O6896" s="67">
        <f t="shared" si="1081"/>
        <v>1.5365103792782873</v>
      </c>
      <c r="P6896" s="81">
        <f t="shared" si="1082"/>
        <v>0</v>
      </c>
      <c r="Q6896" s="81">
        <f t="shared" si="1083"/>
        <v>-3.6752616207217126</v>
      </c>
      <c r="S6896" s="1">
        <f t="shared" si="1087"/>
        <v>6</v>
      </c>
      <c r="T6896" s="1" t="str">
        <f t="shared" si="1088"/>
        <v>Off-Peak</v>
      </c>
    </row>
    <row r="6897" spans="1:20" x14ac:dyDescent="0.25">
      <c r="A6897" s="85">
        <v>45213.583333316907</v>
      </c>
      <c r="B6897" s="1">
        <v>10</v>
      </c>
      <c r="C6897" s="1">
        <v>14</v>
      </c>
      <c r="D6897" s="1">
        <v>15</v>
      </c>
      <c r="E6897" s="1" t="str">
        <f t="shared" si="1084"/>
        <v>Non-Summer</v>
      </c>
      <c r="F6897" s="78">
        <v>0.80500000000000005</v>
      </c>
      <c r="G6897" s="79">
        <f t="shared" si="1085"/>
        <v>1.5315637138670399</v>
      </c>
      <c r="J6897" s="78">
        <v>4.1273950000000008</v>
      </c>
      <c r="K6897" s="80">
        <f t="shared" si="1086"/>
        <v>4.1273950000000008</v>
      </c>
      <c r="L6897" s="68" t="str">
        <f t="shared" si="1079"/>
        <v>Normal</v>
      </c>
      <c r="N6897" s="67">
        <f t="shared" si="1080"/>
        <v>2.5958312861329609</v>
      </c>
      <c r="O6897" s="67">
        <f t="shared" si="1081"/>
        <v>1.5315637138670399</v>
      </c>
      <c r="P6897" s="81">
        <f t="shared" si="1082"/>
        <v>0</v>
      </c>
      <c r="Q6897" s="81">
        <f t="shared" si="1083"/>
        <v>-2.5958312861329609</v>
      </c>
      <c r="S6897" s="1">
        <f t="shared" si="1087"/>
        <v>6</v>
      </c>
      <c r="T6897" s="1" t="str">
        <f t="shared" si="1088"/>
        <v>Off-Peak</v>
      </c>
    </row>
    <row r="6898" spans="1:20" x14ac:dyDescent="0.25">
      <c r="A6898" s="85">
        <v>45213.624999983571</v>
      </c>
      <c r="B6898" s="1">
        <v>10</v>
      </c>
      <c r="C6898" s="1">
        <v>14</v>
      </c>
      <c r="D6898" s="1">
        <v>16</v>
      </c>
      <c r="E6898" s="1" t="str">
        <f t="shared" si="1084"/>
        <v>Non-Summer</v>
      </c>
      <c r="F6898" s="78">
        <v>0.81020000000000003</v>
      </c>
      <c r="G6898" s="79">
        <f t="shared" si="1085"/>
        <v>1.541457044689535</v>
      </c>
      <c r="J6898" s="78">
        <v>2.553941</v>
      </c>
      <c r="K6898" s="80">
        <f t="shared" si="1086"/>
        <v>2.553941</v>
      </c>
      <c r="L6898" s="68" t="str">
        <f t="shared" si="1079"/>
        <v>Normal</v>
      </c>
      <c r="N6898" s="67">
        <f t="shared" si="1080"/>
        <v>1.012483955310465</v>
      </c>
      <c r="O6898" s="67">
        <f t="shared" si="1081"/>
        <v>1.541457044689535</v>
      </c>
      <c r="P6898" s="81">
        <f t="shared" si="1082"/>
        <v>0</v>
      </c>
      <c r="Q6898" s="81">
        <f t="shared" si="1083"/>
        <v>-1.012483955310465</v>
      </c>
      <c r="S6898" s="1">
        <f t="shared" si="1087"/>
        <v>6</v>
      </c>
      <c r="T6898" s="1" t="str">
        <f t="shared" si="1088"/>
        <v>Off-Peak</v>
      </c>
    </row>
    <row r="6899" spans="1:20" x14ac:dyDescent="0.25">
      <c r="A6899" s="85">
        <v>45213.666666650235</v>
      </c>
      <c r="B6899" s="1">
        <v>10</v>
      </c>
      <c r="C6899" s="1">
        <v>14</v>
      </c>
      <c r="D6899" s="1">
        <v>17</v>
      </c>
      <c r="E6899" s="1" t="str">
        <f t="shared" si="1084"/>
        <v>Non-Summer</v>
      </c>
      <c r="F6899" s="78">
        <v>0.83079999999999998</v>
      </c>
      <c r="G6899" s="79">
        <f t="shared" si="1085"/>
        <v>1.5806498552555734</v>
      </c>
      <c r="J6899" s="78">
        <v>0.70634299999999994</v>
      </c>
      <c r="K6899" s="80">
        <f t="shared" si="1086"/>
        <v>0.70634299999999994</v>
      </c>
      <c r="L6899" s="68" t="str">
        <f t="shared" si="1079"/>
        <v>Normal</v>
      </c>
      <c r="N6899" s="67">
        <f t="shared" si="1080"/>
        <v>0</v>
      </c>
      <c r="O6899" s="67">
        <f t="shared" si="1081"/>
        <v>0.70634299999999994</v>
      </c>
      <c r="P6899" s="81">
        <f t="shared" si="1082"/>
        <v>0.8743068552555735</v>
      </c>
      <c r="Q6899" s="81">
        <f t="shared" si="1083"/>
        <v>0.8743068552555735</v>
      </c>
      <c r="S6899" s="1">
        <f t="shared" si="1087"/>
        <v>6</v>
      </c>
      <c r="T6899" s="1" t="str">
        <f t="shared" si="1088"/>
        <v>Off-Peak</v>
      </c>
    </row>
    <row r="6900" spans="1:20" x14ac:dyDescent="0.25">
      <c r="A6900" s="85">
        <v>45213.708333316899</v>
      </c>
      <c r="B6900" s="1">
        <v>10</v>
      </c>
      <c r="C6900" s="1">
        <v>14</v>
      </c>
      <c r="D6900" s="1">
        <v>18</v>
      </c>
      <c r="E6900" s="1" t="str">
        <f t="shared" si="1084"/>
        <v>Non-Summer</v>
      </c>
      <c r="F6900" s="78">
        <v>0.8639</v>
      </c>
      <c r="G6900" s="79">
        <f t="shared" si="1085"/>
        <v>1.6436247110679947</v>
      </c>
      <c r="J6900" s="78">
        <v>0</v>
      </c>
      <c r="K6900" s="80">
        <f t="shared" si="1086"/>
        <v>0</v>
      </c>
      <c r="L6900" s="68" t="str">
        <f t="shared" si="1079"/>
        <v>Normal</v>
      </c>
      <c r="N6900" s="67">
        <f t="shared" si="1080"/>
        <v>0</v>
      </c>
      <c r="O6900" s="67">
        <f t="shared" si="1081"/>
        <v>0</v>
      </c>
      <c r="P6900" s="81">
        <f t="shared" si="1082"/>
        <v>1.6436247110679947</v>
      </c>
      <c r="Q6900" s="81">
        <f t="shared" si="1083"/>
        <v>1.6436247110679947</v>
      </c>
      <c r="S6900" s="1">
        <f t="shared" si="1087"/>
        <v>6</v>
      </c>
      <c r="T6900" s="1" t="str">
        <f t="shared" si="1088"/>
        <v>Off-Peak</v>
      </c>
    </row>
    <row r="6901" spans="1:20" x14ac:dyDescent="0.25">
      <c r="A6901" s="85">
        <v>45213.749999983564</v>
      </c>
      <c r="B6901" s="1">
        <v>10</v>
      </c>
      <c r="C6901" s="1">
        <v>14</v>
      </c>
      <c r="D6901" s="1">
        <v>19</v>
      </c>
      <c r="E6901" s="1" t="str">
        <f t="shared" si="1084"/>
        <v>Non-Summer</v>
      </c>
      <c r="F6901" s="78">
        <v>0.89890000000000003</v>
      </c>
      <c r="G6901" s="79">
        <f t="shared" si="1085"/>
        <v>1.7102144377578659</v>
      </c>
      <c r="J6901" s="78">
        <v>0</v>
      </c>
      <c r="K6901" s="80">
        <f t="shared" si="1086"/>
        <v>0</v>
      </c>
      <c r="L6901" s="68" t="str">
        <f t="shared" si="1079"/>
        <v>Normal</v>
      </c>
      <c r="N6901" s="67">
        <f t="shared" si="1080"/>
        <v>0</v>
      </c>
      <c r="O6901" s="67">
        <f t="shared" si="1081"/>
        <v>0</v>
      </c>
      <c r="P6901" s="81">
        <f t="shared" si="1082"/>
        <v>1.7102144377578659</v>
      </c>
      <c r="Q6901" s="81">
        <f t="shared" si="1083"/>
        <v>1.7102144377578659</v>
      </c>
      <c r="S6901" s="1">
        <f t="shared" si="1087"/>
        <v>6</v>
      </c>
      <c r="T6901" s="1" t="str">
        <f t="shared" si="1088"/>
        <v>Off-Peak</v>
      </c>
    </row>
    <row r="6902" spans="1:20" x14ac:dyDescent="0.25">
      <c r="A6902" s="85">
        <v>45213.791666650228</v>
      </c>
      <c r="B6902" s="1">
        <v>10</v>
      </c>
      <c r="C6902" s="1">
        <v>14</v>
      </c>
      <c r="D6902" s="1">
        <v>20</v>
      </c>
      <c r="E6902" s="1" t="str">
        <f t="shared" si="1084"/>
        <v>Non-Summer</v>
      </c>
      <c r="F6902" s="78">
        <v>0.90369999999999995</v>
      </c>
      <c r="G6902" s="79">
        <f t="shared" si="1085"/>
        <v>1.7193467431324767</v>
      </c>
      <c r="J6902" s="78">
        <v>0</v>
      </c>
      <c r="K6902" s="80">
        <f t="shared" si="1086"/>
        <v>0</v>
      </c>
      <c r="L6902" s="68" t="str">
        <f t="shared" si="1079"/>
        <v>Normal</v>
      </c>
      <c r="N6902" s="67">
        <f t="shared" si="1080"/>
        <v>0</v>
      </c>
      <c r="O6902" s="67">
        <f t="shared" si="1081"/>
        <v>0</v>
      </c>
      <c r="P6902" s="81">
        <f t="shared" si="1082"/>
        <v>1.7193467431324767</v>
      </c>
      <c r="Q6902" s="81">
        <f t="shared" si="1083"/>
        <v>1.7193467431324767</v>
      </c>
      <c r="S6902" s="1">
        <f t="shared" si="1087"/>
        <v>6</v>
      </c>
      <c r="T6902" s="1" t="str">
        <f t="shared" si="1088"/>
        <v>Off-Peak</v>
      </c>
    </row>
    <row r="6903" spans="1:20" x14ac:dyDescent="0.25">
      <c r="A6903" s="85">
        <v>45213.833333316892</v>
      </c>
      <c r="B6903" s="1">
        <v>10</v>
      </c>
      <c r="C6903" s="1">
        <v>14</v>
      </c>
      <c r="D6903" s="1">
        <v>21</v>
      </c>
      <c r="E6903" s="1" t="str">
        <f t="shared" si="1084"/>
        <v>Non-Summer</v>
      </c>
      <c r="F6903" s="78">
        <v>0.88980000000000004</v>
      </c>
      <c r="G6903" s="79">
        <f t="shared" si="1085"/>
        <v>1.6929011088184993</v>
      </c>
      <c r="J6903" s="78">
        <v>0</v>
      </c>
      <c r="K6903" s="80">
        <f t="shared" si="1086"/>
        <v>0</v>
      </c>
      <c r="L6903" s="68" t="str">
        <f t="shared" si="1079"/>
        <v>Normal</v>
      </c>
      <c r="N6903" s="67">
        <f t="shared" si="1080"/>
        <v>0</v>
      </c>
      <c r="O6903" s="67">
        <f t="shared" si="1081"/>
        <v>0</v>
      </c>
      <c r="P6903" s="81">
        <f t="shared" si="1082"/>
        <v>1.6929011088184993</v>
      </c>
      <c r="Q6903" s="81">
        <f t="shared" si="1083"/>
        <v>1.6929011088184993</v>
      </c>
      <c r="S6903" s="1">
        <f t="shared" si="1087"/>
        <v>6</v>
      </c>
      <c r="T6903" s="1" t="str">
        <f t="shared" si="1088"/>
        <v>Off-Peak</v>
      </c>
    </row>
    <row r="6904" spans="1:20" x14ac:dyDescent="0.25">
      <c r="A6904" s="85">
        <v>45213.874999983556</v>
      </c>
      <c r="B6904" s="1">
        <v>10</v>
      </c>
      <c r="C6904" s="1">
        <v>14</v>
      </c>
      <c r="D6904" s="1">
        <v>22</v>
      </c>
      <c r="E6904" s="1" t="str">
        <f t="shared" si="1084"/>
        <v>Non-Summer</v>
      </c>
      <c r="F6904" s="78">
        <v>0.86099999999999999</v>
      </c>
      <c r="G6904" s="79">
        <f t="shared" si="1085"/>
        <v>1.6381072765708338</v>
      </c>
      <c r="J6904" s="78">
        <v>0</v>
      </c>
      <c r="K6904" s="80">
        <f t="shared" si="1086"/>
        <v>0</v>
      </c>
      <c r="L6904" s="68" t="str">
        <f t="shared" si="1079"/>
        <v>Normal</v>
      </c>
      <c r="N6904" s="67">
        <f t="shared" si="1080"/>
        <v>0</v>
      </c>
      <c r="O6904" s="67">
        <f t="shared" si="1081"/>
        <v>0</v>
      </c>
      <c r="P6904" s="81">
        <f t="shared" si="1082"/>
        <v>1.6381072765708338</v>
      </c>
      <c r="Q6904" s="81">
        <f t="shared" si="1083"/>
        <v>1.6381072765708338</v>
      </c>
      <c r="S6904" s="1">
        <f t="shared" si="1087"/>
        <v>6</v>
      </c>
      <c r="T6904" s="1" t="str">
        <f t="shared" si="1088"/>
        <v>Off-Peak</v>
      </c>
    </row>
    <row r="6905" spans="1:20" x14ac:dyDescent="0.25">
      <c r="A6905" s="85">
        <v>45213.916666650221</v>
      </c>
      <c r="B6905" s="1">
        <v>10</v>
      </c>
      <c r="C6905" s="1">
        <v>14</v>
      </c>
      <c r="D6905" s="1">
        <v>23</v>
      </c>
      <c r="E6905" s="1" t="str">
        <f t="shared" si="1084"/>
        <v>Non-Summer</v>
      </c>
      <c r="F6905" s="78">
        <v>0.81079999999999997</v>
      </c>
      <c r="G6905" s="79">
        <f t="shared" si="1085"/>
        <v>1.5425985828613613</v>
      </c>
      <c r="J6905" s="78">
        <v>0</v>
      </c>
      <c r="K6905" s="80">
        <f t="shared" si="1086"/>
        <v>0</v>
      </c>
      <c r="L6905" s="68" t="str">
        <f t="shared" si="1079"/>
        <v>Normal</v>
      </c>
      <c r="N6905" s="67">
        <f t="shared" si="1080"/>
        <v>0</v>
      </c>
      <c r="O6905" s="67">
        <f t="shared" si="1081"/>
        <v>0</v>
      </c>
      <c r="P6905" s="81">
        <f t="shared" si="1082"/>
        <v>1.5425985828613613</v>
      </c>
      <c r="Q6905" s="81">
        <f t="shared" si="1083"/>
        <v>1.5425985828613613</v>
      </c>
      <c r="S6905" s="1">
        <f t="shared" si="1087"/>
        <v>6</v>
      </c>
      <c r="T6905" s="1" t="str">
        <f t="shared" si="1088"/>
        <v>Off-Peak</v>
      </c>
    </row>
    <row r="6906" spans="1:20" x14ac:dyDescent="0.25">
      <c r="A6906" s="85">
        <v>45213.958333316885</v>
      </c>
      <c r="B6906" s="1">
        <v>10</v>
      </c>
      <c r="C6906" s="1">
        <v>15</v>
      </c>
      <c r="D6906" s="1">
        <v>0</v>
      </c>
      <c r="E6906" s="1" t="str">
        <f t="shared" si="1084"/>
        <v>Non-Summer</v>
      </c>
      <c r="F6906" s="78">
        <v>0.74650000000000005</v>
      </c>
      <c r="G6906" s="79">
        <f t="shared" si="1085"/>
        <v>1.4202637421139692</v>
      </c>
      <c r="J6906" s="78">
        <v>0</v>
      </c>
      <c r="K6906" s="80">
        <f t="shared" si="1086"/>
        <v>0</v>
      </c>
      <c r="L6906" s="68" t="str">
        <f t="shared" si="1079"/>
        <v>Normal</v>
      </c>
      <c r="N6906" s="67">
        <f t="shared" si="1080"/>
        <v>0</v>
      </c>
      <c r="O6906" s="67">
        <f t="shared" si="1081"/>
        <v>0</v>
      </c>
      <c r="P6906" s="81">
        <f t="shared" si="1082"/>
        <v>1.4202637421139692</v>
      </c>
      <c r="Q6906" s="81">
        <f t="shared" si="1083"/>
        <v>1.4202637421139692</v>
      </c>
      <c r="S6906" s="1">
        <f t="shared" si="1087"/>
        <v>6</v>
      </c>
      <c r="T6906" s="1" t="str">
        <f t="shared" si="1088"/>
        <v>Off-Peak</v>
      </c>
    </row>
    <row r="6907" spans="1:20" x14ac:dyDescent="0.25">
      <c r="A6907" s="85">
        <v>45213.999999983549</v>
      </c>
      <c r="B6907" s="1">
        <v>10</v>
      </c>
      <c r="C6907" s="1">
        <v>15</v>
      </c>
      <c r="D6907" s="1">
        <v>1</v>
      </c>
      <c r="E6907" s="1" t="str">
        <f t="shared" si="1084"/>
        <v>Non-Summer</v>
      </c>
      <c r="F6907" s="78">
        <v>0.69389999999999996</v>
      </c>
      <c r="G6907" s="79">
        <f t="shared" si="1085"/>
        <v>1.320188895717191</v>
      </c>
      <c r="J6907" s="78">
        <v>0</v>
      </c>
      <c r="K6907" s="80">
        <f t="shared" si="1086"/>
        <v>0</v>
      </c>
      <c r="L6907" s="68" t="str">
        <f t="shared" si="1079"/>
        <v>Normal</v>
      </c>
      <c r="N6907" s="67">
        <f t="shared" si="1080"/>
        <v>0</v>
      </c>
      <c r="O6907" s="67">
        <f t="shared" si="1081"/>
        <v>0</v>
      </c>
      <c r="P6907" s="81">
        <f t="shared" si="1082"/>
        <v>1.320188895717191</v>
      </c>
      <c r="Q6907" s="81">
        <f t="shared" si="1083"/>
        <v>1.320188895717191</v>
      </c>
      <c r="S6907" s="1">
        <f t="shared" si="1087"/>
        <v>7</v>
      </c>
      <c r="T6907" s="1" t="str">
        <f t="shared" si="1088"/>
        <v>Off-Peak</v>
      </c>
    </row>
    <row r="6908" spans="1:20" x14ac:dyDescent="0.25">
      <c r="A6908" s="85">
        <v>45214.041666650213</v>
      </c>
      <c r="B6908" s="1">
        <v>10</v>
      </c>
      <c r="C6908" s="1">
        <v>15</v>
      </c>
      <c r="D6908" s="1">
        <v>2</v>
      </c>
      <c r="E6908" s="1" t="str">
        <f t="shared" si="1084"/>
        <v>Non-Summer</v>
      </c>
      <c r="F6908" s="78">
        <v>0.65369999999999995</v>
      </c>
      <c r="G6908" s="79">
        <f t="shared" si="1085"/>
        <v>1.2437058382048245</v>
      </c>
      <c r="J6908" s="78">
        <v>0</v>
      </c>
      <c r="K6908" s="80">
        <f t="shared" si="1086"/>
        <v>0</v>
      </c>
      <c r="L6908" s="68" t="str">
        <f t="shared" si="1079"/>
        <v>Normal</v>
      </c>
      <c r="N6908" s="67">
        <f t="shared" si="1080"/>
        <v>0</v>
      </c>
      <c r="O6908" s="67">
        <f t="shared" si="1081"/>
        <v>0</v>
      </c>
      <c r="P6908" s="81">
        <f t="shared" si="1082"/>
        <v>1.2437058382048245</v>
      </c>
      <c r="Q6908" s="81">
        <f t="shared" si="1083"/>
        <v>1.2437058382048245</v>
      </c>
      <c r="S6908" s="1">
        <f t="shared" si="1087"/>
        <v>7</v>
      </c>
      <c r="T6908" s="1" t="str">
        <f t="shared" si="1088"/>
        <v>Off-Peak</v>
      </c>
    </row>
    <row r="6909" spans="1:20" x14ac:dyDescent="0.25">
      <c r="A6909" s="85">
        <v>45214.083333316878</v>
      </c>
      <c r="B6909" s="1">
        <v>10</v>
      </c>
      <c r="C6909" s="1">
        <v>15</v>
      </c>
      <c r="D6909" s="1">
        <v>3</v>
      </c>
      <c r="E6909" s="1" t="str">
        <f t="shared" si="1084"/>
        <v>Non-Summer</v>
      </c>
      <c r="F6909" s="78">
        <v>0.62709999999999999</v>
      </c>
      <c r="G6909" s="79">
        <f t="shared" si="1085"/>
        <v>1.1930976459205225</v>
      </c>
      <c r="J6909" s="78">
        <v>0</v>
      </c>
      <c r="K6909" s="80">
        <f t="shared" si="1086"/>
        <v>0</v>
      </c>
      <c r="L6909" s="68" t="str">
        <f t="shared" si="1079"/>
        <v>Normal</v>
      </c>
      <c r="N6909" s="67">
        <f t="shared" si="1080"/>
        <v>0</v>
      </c>
      <c r="O6909" s="67">
        <f t="shared" si="1081"/>
        <v>0</v>
      </c>
      <c r="P6909" s="81">
        <f t="shared" si="1082"/>
        <v>1.1930976459205225</v>
      </c>
      <c r="Q6909" s="81">
        <f t="shared" si="1083"/>
        <v>1.1930976459205225</v>
      </c>
      <c r="S6909" s="1">
        <f t="shared" si="1087"/>
        <v>7</v>
      </c>
      <c r="T6909" s="1" t="str">
        <f t="shared" si="1088"/>
        <v>Off-Peak</v>
      </c>
    </row>
    <row r="6910" spans="1:20" x14ac:dyDescent="0.25">
      <c r="A6910" s="85">
        <v>45214.124999983542</v>
      </c>
      <c r="B6910" s="1">
        <v>10</v>
      </c>
      <c r="C6910" s="1">
        <v>15</v>
      </c>
      <c r="D6910" s="1">
        <v>4</v>
      </c>
      <c r="E6910" s="1" t="str">
        <f t="shared" si="1084"/>
        <v>Non-Summer</v>
      </c>
      <c r="F6910" s="78">
        <v>0.61119999999999997</v>
      </c>
      <c r="G6910" s="79">
        <f t="shared" si="1085"/>
        <v>1.1628468843671238</v>
      </c>
      <c r="J6910" s="78">
        <v>0</v>
      </c>
      <c r="K6910" s="80">
        <f t="shared" si="1086"/>
        <v>0</v>
      </c>
      <c r="L6910" s="68" t="str">
        <f t="shared" si="1079"/>
        <v>Normal</v>
      </c>
      <c r="N6910" s="67">
        <f t="shared" si="1080"/>
        <v>0</v>
      </c>
      <c r="O6910" s="67">
        <f t="shared" si="1081"/>
        <v>0</v>
      </c>
      <c r="P6910" s="81">
        <f t="shared" si="1082"/>
        <v>1.1628468843671238</v>
      </c>
      <c r="Q6910" s="81">
        <f t="shared" si="1083"/>
        <v>1.1628468843671238</v>
      </c>
      <c r="S6910" s="1">
        <f t="shared" si="1087"/>
        <v>7</v>
      </c>
      <c r="T6910" s="1" t="str">
        <f t="shared" si="1088"/>
        <v>Off-Peak</v>
      </c>
    </row>
    <row r="6911" spans="1:20" x14ac:dyDescent="0.25">
      <c r="A6911" s="85">
        <v>45214.166666650206</v>
      </c>
      <c r="B6911" s="1">
        <v>10</v>
      </c>
      <c r="C6911" s="1">
        <v>15</v>
      </c>
      <c r="D6911" s="1">
        <v>5</v>
      </c>
      <c r="E6911" s="1" t="str">
        <f t="shared" si="1084"/>
        <v>Non-Summer</v>
      </c>
      <c r="F6911" s="78">
        <v>0.60589999999999999</v>
      </c>
      <c r="G6911" s="79">
        <f t="shared" si="1085"/>
        <v>1.1527632971826576</v>
      </c>
      <c r="J6911" s="78">
        <v>0</v>
      </c>
      <c r="K6911" s="80">
        <f t="shared" si="1086"/>
        <v>0</v>
      </c>
      <c r="L6911" s="68" t="str">
        <f t="shared" si="1079"/>
        <v>Normal</v>
      </c>
      <c r="N6911" s="67">
        <f t="shared" si="1080"/>
        <v>0</v>
      </c>
      <c r="O6911" s="67">
        <f t="shared" si="1081"/>
        <v>0</v>
      </c>
      <c r="P6911" s="81">
        <f t="shared" si="1082"/>
        <v>1.1527632971826576</v>
      </c>
      <c r="Q6911" s="81">
        <f t="shared" si="1083"/>
        <v>1.1527632971826576</v>
      </c>
      <c r="S6911" s="1">
        <f t="shared" si="1087"/>
        <v>7</v>
      </c>
      <c r="T6911" s="1" t="str">
        <f t="shared" si="1088"/>
        <v>Off-Peak</v>
      </c>
    </row>
    <row r="6912" spans="1:20" x14ac:dyDescent="0.25">
      <c r="A6912" s="85">
        <v>45214.20833331687</v>
      </c>
      <c r="B6912" s="1">
        <v>10</v>
      </c>
      <c r="C6912" s="1">
        <v>15</v>
      </c>
      <c r="D6912" s="1">
        <v>6</v>
      </c>
      <c r="E6912" s="1" t="str">
        <f t="shared" si="1084"/>
        <v>Non-Summer</v>
      </c>
      <c r="F6912" s="78">
        <v>0.61550000000000005</v>
      </c>
      <c r="G6912" s="79">
        <f t="shared" si="1085"/>
        <v>1.1710279079318795</v>
      </c>
      <c r="J6912" s="78">
        <v>0</v>
      </c>
      <c r="K6912" s="80">
        <f t="shared" si="1086"/>
        <v>0</v>
      </c>
      <c r="L6912" s="68" t="str">
        <f t="shared" si="1079"/>
        <v>Normal</v>
      </c>
      <c r="N6912" s="67">
        <f t="shared" si="1080"/>
        <v>0</v>
      </c>
      <c r="O6912" s="67">
        <f t="shared" si="1081"/>
        <v>0</v>
      </c>
      <c r="P6912" s="81">
        <f t="shared" si="1082"/>
        <v>1.1710279079318795</v>
      </c>
      <c r="Q6912" s="81">
        <f t="shared" si="1083"/>
        <v>1.1710279079318795</v>
      </c>
      <c r="S6912" s="1">
        <f t="shared" si="1087"/>
        <v>7</v>
      </c>
      <c r="T6912" s="1" t="str">
        <f t="shared" si="1088"/>
        <v>Off-Peak</v>
      </c>
    </row>
    <row r="6913" spans="1:20" x14ac:dyDescent="0.25">
      <c r="A6913" s="85">
        <v>45214.249999983535</v>
      </c>
      <c r="B6913" s="1">
        <v>10</v>
      </c>
      <c r="C6913" s="1">
        <v>15</v>
      </c>
      <c r="D6913" s="1">
        <v>7</v>
      </c>
      <c r="E6913" s="1" t="str">
        <f t="shared" si="1084"/>
        <v>Non-Summer</v>
      </c>
      <c r="F6913" s="78">
        <v>0.64319999999999999</v>
      </c>
      <c r="G6913" s="79">
        <f t="shared" si="1085"/>
        <v>1.2237289201978634</v>
      </c>
      <c r="J6913" s="78">
        <v>0.13521100000000003</v>
      </c>
      <c r="K6913" s="80">
        <f t="shared" si="1086"/>
        <v>0.13521100000000003</v>
      </c>
      <c r="L6913" s="68" t="str">
        <f t="shared" si="1079"/>
        <v>Normal</v>
      </c>
      <c r="N6913" s="67">
        <f t="shared" si="1080"/>
        <v>0</v>
      </c>
      <c r="O6913" s="67">
        <f t="shared" si="1081"/>
        <v>0.13521100000000003</v>
      </c>
      <c r="P6913" s="81">
        <f t="shared" si="1082"/>
        <v>1.0885179201978634</v>
      </c>
      <c r="Q6913" s="81">
        <f t="shared" si="1083"/>
        <v>1.0885179201978634</v>
      </c>
      <c r="S6913" s="1">
        <f t="shared" si="1087"/>
        <v>7</v>
      </c>
      <c r="T6913" s="1" t="str">
        <f t="shared" si="1088"/>
        <v>Off-Peak</v>
      </c>
    </row>
    <row r="6914" spans="1:20" x14ac:dyDescent="0.25">
      <c r="A6914" s="85">
        <v>45214.291666650199</v>
      </c>
      <c r="B6914" s="1">
        <v>10</v>
      </c>
      <c r="C6914" s="1">
        <v>15</v>
      </c>
      <c r="D6914" s="1">
        <v>8</v>
      </c>
      <c r="E6914" s="1" t="str">
        <f t="shared" si="1084"/>
        <v>Non-Summer</v>
      </c>
      <c r="F6914" s="78">
        <v>0.68700000000000006</v>
      </c>
      <c r="G6914" s="79">
        <f t="shared" si="1085"/>
        <v>1.307061206741188</v>
      </c>
      <c r="J6914" s="78">
        <v>0.92160400000000009</v>
      </c>
      <c r="K6914" s="80">
        <f t="shared" si="1086"/>
        <v>0.92160400000000009</v>
      </c>
      <c r="L6914" s="68" t="str">
        <f t="shared" si="1079"/>
        <v>Normal</v>
      </c>
      <c r="N6914" s="67">
        <f t="shared" si="1080"/>
        <v>0</v>
      </c>
      <c r="O6914" s="67">
        <f t="shared" si="1081"/>
        <v>0.92160400000000009</v>
      </c>
      <c r="P6914" s="81">
        <f t="shared" si="1082"/>
        <v>0.38545720674118789</v>
      </c>
      <c r="Q6914" s="81">
        <f t="shared" si="1083"/>
        <v>0.38545720674118789</v>
      </c>
      <c r="S6914" s="1">
        <f t="shared" si="1087"/>
        <v>7</v>
      </c>
      <c r="T6914" s="1" t="str">
        <f t="shared" si="1088"/>
        <v>Off-Peak</v>
      </c>
    </row>
    <row r="6915" spans="1:20" x14ac:dyDescent="0.25">
      <c r="A6915" s="85">
        <v>45214.333333316863</v>
      </c>
      <c r="B6915" s="1">
        <v>10</v>
      </c>
      <c r="C6915" s="1">
        <v>15</v>
      </c>
      <c r="D6915" s="1">
        <v>9</v>
      </c>
      <c r="E6915" s="1" t="str">
        <f t="shared" si="1084"/>
        <v>Non-Summer</v>
      </c>
      <c r="F6915" s="78">
        <v>0.72629999999999995</v>
      </c>
      <c r="G6915" s="79">
        <f t="shared" si="1085"/>
        <v>1.3818319569958148</v>
      </c>
      <c r="J6915" s="78">
        <v>2.1455509999999998</v>
      </c>
      <c r="K6915" s="80">
        <f t="shared" si="1086"/>
        <v>2.1455509999999998</v>
      </c>
      <c r="L6915" s="68" t="str">
        <f t="shared" si="1079"/>
        <v>Normal</v>
      </c>
      <c r="N6915" s="67">
        <f t="shared" si="1080"/>
        <v>0.76371904300418492</v>
      </c>
      <c r="O6915" s="67">
        <f t="shared" si="1081"/>
        <v>1.3818319569958148</v>
      </c>
      <c r="P6915" s="81">
        <f t="shared" si="1082"/>
        <v>0</v>
      </c>
      <c r="Q6915" s="81">
        <f t="shared" si="1083"/>
        <v>-0.76371904300418492</v>
      </c>
      <c r="S6915" s="1">
        <f t="shared" si="1087"/>
        <v>7</v>
      </c>
      <c r="T6915" s="1" t="str">
        <f t="shared" si="1088"/>
        <v>Off-Peak</v>
      </c>
    </row>
    <row r="6916" spans="1:20" x14ac:dyDescent="0.25">
      <c r="A6916" s="85">
        <v>45214.374999983527</v>
      </c>
      <c r="B6916" s="1">
        <v>10</v>
      </c>
      <c r="C6916" s="1">
        <v>15</v>
      </c>
      <c r="D6916" s="1">
        <v>10</v>
      </c>
      <c r="E6916" s="1" t="str">
        <f t="shared" si="1084"/>
        <v>Non-Summer</v>
      </c>
      <c r="F6916" s="78">
        <v>0.74429999999999996</v>
      </c>
      <c r="G6916" s="79">
        <f t="shared" si="1085"/>
        <v>1.4160781021506057</v>
      </c>
      <c r="J6916" s="78">
        <v>0.24705299999999999</v>
      </c>
      <c r="K6916" s="80">
        <f t="shared" si="1086"/>
        <v>0.24705299999999999</v>
      </c>
      <c r="L6916" s="68" t="str">
        <f t="shared" si="1079"/>
        <v>Normal</v>
      </c>
      <c r="N6916" s="67">
        <f t="shared" si="1080"/>
        <v>0</v>
      </c>
      <c r="O6916" s="67">
        <f t="shared" si="1081"/>
        <v>0.24705299999999999</v>
      </c>
      <c r="P6916" s="81">
        <f t="shared" si="1082"/>
        <v>1.1690251021506057</v>
      </c>
      <c r="Q6916" s="81">
        <f t="shared" si="1083"/>
        <v>1.1690251021506057</v>
      </c>
      <c r="S6916" s="1">
        <f t="shared" si="1087"/>
        <v>7</v>
      </c>
      <c r="T6916" s="1" t="str">
        <f t="shared" si="1088"/>
        <v>Off-Peak</v>
      </c>
    </row>
    <row r="6917" spans="1:20" x14ac:dyDescent="0.25">
      <c r="A6917" s="85">
        <v>45214.416666650191</v>
      </c>
      <c r="B6917" s="1">
        <v>10</v>
      </c>
      <c r="C6917" s="1">
        <v>15</v>
      </c>
      <c r="D6917" s="1">
        <v>11</v>
      </c>
      <c r="E6917" s="1" t="str">
        <f t="shared" si="1084"/>
        <v>Non-Summer</v>
      </c>
      <c r="F6917" s="78">
        <v>0.74880000000000002</v>
      </c>
      <c r="G6917" s="79">
        <f t="shared" si="1085"/>
        <v>1.4246396384393036</v>
      </c>
      <c r="J6917" s="78">
        <v>2.2764510000000002</v>
      </c>
      <c r="K6917" s="80">
        <f t="shared" si="1086"/>
        <v>2.2764510000000002</v>
      </c>
      <c r="L6917" s="68" t="str">
        <f t="shared" si="1079"/>
        <v>Normal</v>
      </c>
      <c r="N6917" s="67">
        <f t="shared" si="1080"/>
        <v>0.85181136156069659</v>
      </c>
      <c r="O6917" s="67">
        <f t="shared" si="1081"/>
        <v>1.4246396384393036</v>
      </c>
      <c r="P6917" s="81">
        <f t="shared" si="1082"/>
        <v>0</v>
      </c>
      <c r="Q6917" s="81">
        <f t="shared" si="1083"/>
        <v>-0.85181136156069659</v>
      </c>
      <c r="S6917" s="1">
        <f t="shared" si="1087"/>
        <v>7</v>
      </c>
      <c r="T6917" s="1" t="str">
        <f t="shared" si="1088"/>
        <v>Off-Peak</v>
      </c>
    </row>
    <row r="6918" spans="1:20" x14ac:dyDescent="0.25">
      <c r="A6918" s="85">
        <v>45214.458333316856</v>
      </c>
      <c r="B6918" s="1">
        <v>10</v>
      </c>
      <c r="C6918" s="1">
        <v>15</v>
      </c>
      <c r="D6918" s="1">
        <v>12</v>
      </c>
      <c r="E6918" s="1" t="str">
        <f t="shared" si="1084"/>
        <v>Non-Summer</v>
      </c>
      <c r="F6918" s="78">
        <v>0.75360000000000005</v>
      </c>
      <c r="G6918" s="79">
        <f t="shared" si="1085"/>
        <v>1.4337719438139145</v>
      </c>
      <c r="J6918" s="78">
        <v>0.58046900000000001</v>
      </c>
      <c r="K6918" s="80">
        <f t="shared" si="1086"/>
        <v>0.58046900000000001</v>
      </c>
      <c r="L6918" s="68" t="str">
        <f t="shared" si="1079"/>
        <v>Normal</v>
      </c>
      <c r="N6918" s="67">
        <f t="shared" si="1080"/>
        <v>0</v>
      </c>
      <c r="O6918" s="67">
        <f t="shared" si="1081"/>
        <v>0.58046900000000001</v>
      </c>
      <c r="P6918" s="81">
        <f t="shared" si="1082"/>
        <v>0.85330294381391447</v>
      </c>
      <c r="Q6918" s="81">
        <f t="shared" si="1083"/>
        <v>0.85330294381391447</v>
      </c>
      <c r="S6918" s="1">
        <f t="shared" si="1087"/>
        <v>7</v>
      </c>
      <c r="T6918" s="1" t="str">
        <f t="shared" si="1088"/>
        <v>Off-Peak</v>
      </c>
    </row>
    <row r="6919" spans="1:20" x14ac:dyDescent="0.25">
      <c r="A6919" s="85">
        <v>45214.49999998352</v>
      </c>
      <c r="B6919" s="1">
        <v>10</v>
      </c>
      <c r="C6919" s="1">
        <v>15</v>
      </c>
      <c r="D6919" s="1">
        <v>13</v>
      </c>
      <c r="E6919" s="1" t="str">
        <f t="shared" si="1084"/>
        <v>Non-Summer</v>
      </c>
      <c r="F6919" s="78">
        <v>0.75990000000000002</v>
      </c>
      <c r="G6919" s="79">
        <f t="shared" si="1085"/>
        <v>1.4457580946180915</v>
      </c>
      <c r="J6919" s="78">
        <v>1.4344469999999998</v>
      </c>
      <c r="K6919" s="80">
        <f t="shared" si="1086"/>
        <v>1.4344469999999998</v>
      </c>
      <c r="L6919" s="68" t="str">
        <f t="shared" si="1079"/>
        <v>Normal</v>
      </c>
      <c r="N6919" s="67">
        <f t="shared" si="1080"/>
        <v>0</v>
      </c>
      <c r="O6919" s="67">
        <f t="shared" si="1081"/>
        <v>1.4344469999999998</v>
      </c>
      <c r="P6919" s="81">
        <f t="shared" si="1082"/>
        <v>1.1311094618091655E-2</v>
      </c>
      <c r="Q6919" s="81">
        <f t="shared" si="1083"/>
        <v>1.1311094618091655E-2</v>
      </c>
      <c r="S6919" s="1">
        <f t="shared" si="1087"/>
        <v>7</v>
      </c>
      <c r="T6919" s="1" t="str">
        <f t="shared" si="1088"/>
        <v>Off-Peak</v>
      </c>
    </row>
    <row r="6920" spans="1:20" x14ac:dyDescent="0.25">
      <c r="A6920" s="85">
        <v>45214.541666650184</v>
      </c>
      <c r="B6920" s="1">
        <v>10</v>
      </c>
      <c r="C6920" s="1">
        <v>15</v>
      </c>
      <c r="D6920" s="1">
        <v>14</v>
      </c>
      <c r="E6920" s="1" t="str">
        <f t="shared" si="1084"/>
        <v>Non-Summer</v>
      </c>
      <c r="F6920" s="78">
        <v>0.75780000000000003</v>
      </c>
      <c r="G6920" s="79">
        <f t="shared" si="1085"/>
        <v>1.4417627110166991</v>
      </c>
      <c r="J6920" s="78">
        <v>2.629845</v>
      </c>
      <c r="K6920" s="80">
        <f t="shared" si="1086"/>
        <v>2.629845</v>
      </c>
      <c r="L6920" s="68" t="str">
        <f t="shared" si="1079"/>
        <v>Normal</v>
      </c>
      <c r="N6920" s="67">
        <f t="shared" si="1080"/>
        <v>1.1880822889833009</v>
      </c>
      <c r="O6920" s="67">
        <f t="shared" si="1081"/>
        <v>1.4417627110166991</v>
      </c>
      <c r="P6920" s="81">
        <f t="shared" si="1082"/>
        <v>0</v>
      </c>
      <c r="Q6920" s="81">
        <f t="shared" si="1083"/>
        <v>-1.1880822889833009</v>
      </c>
      <c r="S6920" s="1">
        <f t="shared" si="1087"/>
        <v>7</v>
      </c>
      <c r="T6920" s="1" t="str">
        <f t="shared" si="1088"/>
        <v>Off-Peak</v>
      </c>
    </row>
    <row r="6921" spans="1:20" x14ac:dyDescent="0.25">
      <c r="A6921" s="85">
        <v>45214.583333316848</v>
      </c>
      <c r="B6921" s="1">
        <v>10</v>
      </c>
      <c r="C6921" s="1">
        <v>15</v>
      </c>
      <c r="D6921" s="1">
        <v>15</v>
      </c>
      <c r="E6921" s="1" t="str">
        <f t="shared" si="1084"/>
        <v>Non-Summer</v>
      </c>
      <c r="F6921" s="78">
        <v>0.75380000000000003</v>
      </c>
      <c r="G6921" s="79">
        <f t="shared" si="1085"/>
        <v>1.4341524565378567</v>
      </c>
      <c r="J6921" s="78">
        <v>2.1861610000000002</v>
      </c>
      <c r="K6921" s="80">
        <f t="shared" si="1086"/>
        <v>2.1861610000000002</v>
      </c>
      <c r="L6921" s="68" t="str">
        <f t="shared" si="1079"/>
        <v>Normal</v>
      </c>
      <c r="N6921" s="67">
        <f t="shared" si="1080"/>
        <v>0.75200854346214352</v>
      </c>
      <c r="O6921" s="67">
        <f t="shared" si="1081"/>
        <v>1.4341524565378567</v>
      </c>
      <c r="P6921" s="81">
        <f t="shared" si="1082"/>
        <v>0</v>
      </c>
      <c r="Q6921" s="81">
        <f t="shared" si="1083"/>
        <v>-0.75200854346214352</v>
      </c>
      <c r="S6921" s="1">
        <f t="shared" si="1087"/>
        <v>7</v>
      </c>
      <c r="T6921" s="1" t="str">
        <f t="shared" si="1088"/>
        <v>Off-Peak</v>
      </c>
    </row>
    <row r="6922" spans="1:20" x14ac:dyDescent="0.25">
      <c r="A6922" s="85">
        <v>45214.624999983513</v>
      </c>
      <c r="B6922" s="1">
        <v>10</v>
      </c>
      <c r="C6922" s="1">
        <v>15</v>
      </c>
      <c r="D6922" s="1">
        <v>16</v>
      </c>
      <c r="E6922" s="1" t="str">
        <f t="shared" si="1084"/>
        <v>Non-Summer</v>
      </c>
      <c r="F6922" s="78">
        <v>0.75919999999999999</v>
      </c>
      <c r="G6922" s="79">
        <f t="shared" si="1085"/>
        <v>1.4444263000842938</v>
      </c>
      <c r="J6922" s="78">
        <v>1.6911080000000001</v>
      </c>
      <c r="K6922" s="80">
        <f t="shared" si="1086"/>
        <v>1.6911080000000001</v>
      </c>
      <c r="L6922" s="68" t="str">
        <f t="shared" si="1079"/>
        <v>Normal</v>
      </c>
      <c r="N6922" s="67">
        <f t="shared" si="1080"/>
        <v>0.24668169991570621</v>
      </c>
      <c r="O6922" s="67">
        <f t="shared" si="1081"/>
        <v>1.4444263000842938</v>
      </c>
      <c r="P6922" s="81">
        <f t="shared" si="1082"/>
        <v>0</v>
      </c>
      <c r="Q6922" s="81">
        <f t="shared" si="1083"/>
        <v>-0.24668169991570621</v>
      </c>
      <c r="S6922" s="1">
        <f t="shared" si="1087"/>
        <v>7</v>
      </c>
      <c r="T6922" s="1" t="str">
        <f t="shared" si="1088"/>
        <v>Off-Peak</v>
      </c>
    </row>
    <row r="6923" spans="1:20" x14ac:dyDescent="0.25">
      <c r="A6923" s="85">
        <v>45214.666666650177</v>
      </c>
      <c r="B6923" s="1">
        <v>10</v>
      </c>
      <c r="C6923" s="1">
        <v>15</v>
      </c>
      <c r="D6923" s="1">
        <v>17</v>
      </c>
      <c r="E6923" s="1" t="str">
        <f t="shared" si="1084"/>
        <v>Non-Summer</v>
      </c>
      <c r="F6923" s="78">
        <v>0.78480000000000005</v>
      </c>
      <c r="G6923" s="79">
        <f t="shared" si="1085"/>
        <v>1.4931319287488856</v>
      </c>
      <c r="J6923" s="78">
        <v>0.65491200000000005</v>
      </c>
      <c r="K6923" s="80">
        <f t="shared" si="1086"/>
        <v>0.65491200000000005</v>
      </c>
      <c r="L6923" s="68" t="str">
        <f t="shared" si="1079"/>
        <v>Normal</v>
      </c>
      <c r="N6923" s="67">
        <f t="shared" si="1080"/>
        <v>0</v>
      </c>
      <c r="O6923" s="67">
        <f t="shared" si="1081"/>
        <v>0.65491200000000005</v>
      </c>
      <c r="P6923" s="81">
        <f t="shared" si="1082"/>
        <v>0.83821992874888551</v>
      </c>
      <c r="Q6923" s="81">
        <f t="shared" si="1083"/>
        <v>0.83821992874888551</v>
      </c>
      <c r="S6923" s="1">
        <f t="shared" si="1087"/>
        <v>7</v>
      </c>
      <c r="T6923" s="1" t="str">
        <f t="shared" si="1088"/>
        <v>Off-Peak</v>
      </c>
    </row>
    <row r="6924" spans="1:20" x14ac:dyDescent="0.25">
      <c r="A6924" s="85">
        <v>45214.708333316841</v>
      </c>
      <c r="B6924" s="1">
        <v>10</v>
      </c>
      <c r="C6924" s="1">
        <v>15</v>
      </c>
      <c r="D6924" s="1">
        <v>18</v>
      </c>
      <c r="E6924" s="1" t="str">
        <f t="shared" si="1084"/>
        <v>Non-Summer</v>
      </c>
      <c r="F6924" s="78">
        <v>0.84589999999999999</v>
      </c>
      <c r="G6924" s="79">
        <f t="shared" si="1085"/>
        <v>1.6093785659132036</v>
      </c>
      <c r="J6924" s="78">
        <v>0</v>
      </c>
      <c r="K6924" s="80">
        <f t="shared" si="1086"/>
        <v>0</v>
      </c>
      <c r="L6924" s="68" t="str">
        <f t="shared" si="1079"/>
        <v>Normal</v>
      </c>
      <c r="N6924" s="67">
        <f t="shared" si="1080"/>
        <v>0</v>
      </c>
      <c r="O6924" s="67">
        <f t="shared" si="1081"/>
        <v>0</v>
      </c>
      <c r="P6924" s="81">
        <f t="shared" si="1082"/>
        <v>1.6093785659132036</v>
      </c>
      <c r="Q6924" s="81">
        <f t="shared" si="1083"/>
        <v>1.6093785659132036</v>
      </c>
      <c r="S6924" s="1">
        <f t="shared" si="1087"/>
        <v>7</v>
      </c>
      <c r="T6924" s="1" t="str">
        <f t="shared" si="1088"/>
        <v>Off-Peak</v>
      </c>
    </row>
    <row r="6925" spans="1:20" x14ac:dyDescent="0.25">
      <c r="A6925" s="85">
        <v>45214.749999983505</v>
      </c>
      <c r="B6925" s="1">
        <v>10</v>
      </c>
      <c r="C6925" s="1">
        <v>15</v>
      </c>
      <c r="D6925" s="1">
        <v>19</v>
      </c>
      <c r="E6925" s="1" t="str">
        <f t="shared" si="1084"/>
        <v>Non-Summer</v>
      </c>
      <c r="F6925" s="78">
        <v>0.92259999999999998</v>
      </c>
      <c r="G6925" s="79">
        <f t="shared" si="1085"/>
        <v>1.7553051955450072</v>
      </c>
      <c r="J6925" s="78">
        <v>0</v>
      </c>
      <c r="K6925" s="80">
        <f t="shared" si="1086"/>
        <v>0</v>
      </c>
      <c r="L6925" s="68" t="str">
        <f t="shared" si="1079"/>
        <v>Normal</v>
      </c>
      <c r="N6925" s="67">
        <f t="shared" si="1080"/>
        <v>0</v>
      </c>
      <c r="O6925" s="67">
        <f t="shared" si="1081"/>
        <v>0</v>
      </c>
      <c r="P6925" s="81">
        <f t="shared" si="1082"/>
        <v>1.7553051955450072</v>
      </c>
      <c r="Q6925" s="81">
        <f t="shared" si="1083"/>
        <v>1.7553051955450072</v>
      </c>
      <c r="S6925" s="1">
        <f t="shared" si="1087"/>
        <v>7</v>
      </c>
      <c r="T6925" s="1" t="str">
        <f t="shared" si="1088"/>
        <v>Off-Peak</v>
      </c>
    </row>
    <row r="6926" spans="1:20" x14ac:dyDescent="0.25">
      <c r="A6926" s="85">
        <v>45214.79166665017</v>
      </c>
      <c r="B6926" s="1">
        <v>10</v>
      </c>
      <c r="C6926" s="1">
        <v>15</v>
      </c>
      <c r="D6926" s="1">
        <v>20</v>
      </c>
      <c r="E6926" s="1" t="str">
        <f t="shared" si="1084"/>
        <v>Non-Summer</v>
      </c>
      <c r="F6926" s="78">
        <v>0.94259999999999999</v>
      </c>
      <c r="G6926" s="79">
        <f t="shared" si="1085"/>
        <v>1.7933564679392195</v>
      </c>
      <c r="J6926" s="78">
        <v>0</v>
      </c>
      <c r="K6926" s="80">
        <f t="shared" si="1086"/>
        <v>0</v>
      </c>
      <c r="L6926" s="68" t="str">
        <f t="shared" si="1079"/>
        <v>Normal</v>
      </c>
      <c r="N6926" s="67">
        <f t="shared" si="1080"/>
        <v>0</v>
      </c>
      <c r="O6926" s="67">
        <f t="shared" si="1081"/>
        <v>0</v>
      </c>
      <c r="P6926" s="81">
        <f t="shared" si="1082"/>
        <v>1.7933564679392195</v>
      </c>
      <c r="Q6926" s="81">
        <f t="shared" si="1083"/>
        <v>1.7933564679392195</v>
      </c>
      <c r="S6926" s="1">
        <f t="shared" si="1087"/>
        <v>7</v>
      </c>
      <c r="T6926" s="1" t="str">
        <f t="shared" si="1088"/>
        <v>Off-Peak</v>
      </c>
    </row>
    <row r="6927" spans="1:20" x14ac:dyDescent="0.25">
      <c r="A6927" s="85">
        <v>45214.833333316834</v>
      </c>
      <c r="B6927" s="1">
        <v>10</v>
      </c>
      <c r="C6927" s="1">
        <v>15</v>
      </c>
      <c r="D6927" s="1">
        <v>21</v>
      </c>
      <c r="E6927" s="1" t="str">
        <f t="shared" si="1084"/>
        <v>Non-Summer</v>
      </c>
      <c r="F6927" s="78">
        <v>0.92</v>
      </c>
      <c r="G6927" s="79">
        <f t="shared" si="1085"/>
        <v>1.7503585301337599</v>
      </c>
      <c r="J6927" s="78">
        <v>0</v>
      </c>
      <c r="K6927" s="80">
        <f t="shared" si="1086"/>
        <v>0</v>
      </c>
      <c r="L6927" s="68" t="str">
        <f t="shared" si="1079"/>
        <v>Normal</v>
      </c>
      <c r="N6927" s="67">
        <f t="shared" si="1080"/>
        <v>0</v>
      </c>
      <c r="O6927" s="67">
        <f t="shared" si="1081"/>
        <v>0</v>
      </c>
      <c r="P6927" s="81">
        <f t="shared" si="1082"/>
        <v>1.7503585301337599</v>
      </c>
      <c r="Q6927" s="81">
        <f t="shared" si="1083"/>
        <v>1.7503585301337599</v>
      </c>
      <c r="S6927" s="1">
        <f t="shared" si="1087"/>
        <v>7</v>
      </c>
      <c r="T6927" s="1" t="str">
        <f t="shared" si="1088"/>
        <v>Off-Peak</v>
      </c>
    </row>
    <row r="6928" spans="1:20" x14ac:dyDescent="0.25">
      <c r="A6928" s="85">
        <v>45214.874999983498</v>
      </c>
      <c r="B6928" s="1">
        <v>10</v>
      </c>
      <c r="C6928" s="1">
        <v>15</v>
      </c>
      <c r="D6928" s="1">
        <v>22</v>
      </c>
      <c r="E6928" s="1" t="str">
        <f t="shared" si="1084"/>
        <v>Non-Summer</v>
      </c>
      <c r="F6928" s="78">
        <v>0.86850000000000005</v>
      </c>
      <c r="G6928" s="79">
        <f t="shared" si="1085"/>
        <v>1.6523765037186635</v>
      </c>
      <c r="J6928" s="78">
        <v>0</v>
      </c>
      <c r="K6928" s="80">
        <f t="shared" si="1086"/>
        <v>0</v>
      </c>
      <c r="L6928" s="68" t="str">
        <f t="shared" si="1079"/>
        <v>Normal</v>
      </c>
      <c r="N6928" s="67">
        <f t="shared" si="1080"/>
        <v>0</v>
      </c>
      <c r="O6928" s="67">
        <f t="shared" si="1081"/>
        <v>0</v>
      </c>
      <c r="P6928" s="81">
        <f t="shared" si="1082"/>
        <v>1.6523765037186635</v>
      </c>
      <c r="Q6928" s="81">
        <f t="shared" si="1083"/>
        <v>1.6523765037186635</v>
      </c>
      <c r="S6928" s="1">
        <f t="shared" si="1087"/>
        <v>7</v>
      </c>
      <c r="T6928" s="1" t="str">
        <f t="shared" si="1088"/>
        <v>Off-Peak</v>
      </c>
    </row>
    <row r="6929" spans="1:20" x14ac:dyDescent="0.25">
      <c r="A6929" s="85">
        <v>45214.916666650162</v>
      </c>
      <c r="B6929" s="1">
        <v>10</v>
      </c>
      <c r="C6929" s="1">
        <v>15</v>
      </c>
      <c r="D6929" s="1">
        <v>23</v>
      </c>
      <c r="E6929" s="1" t="str">
        <f t="shared" si="1084"/>
        <v>Non-Summer</v>
      </c>
      <c r="F6929" s="78">
        <v>0.78739999999999999</v>
      </c>
      <c r="G6929" s="79">
        <f t="shared" si="1085"/>
        <v>1.4980785941601331</v>
      </c>
      <c r="J6929" s="78">
        <v>0</v>
      </c>
      <c r="K6929" s="80">
        <f t="shared" si="1086"/>
        <v>0</v>
      </c>
      <c r="L6929" s="68" t="str">
        <f t="shared" si="1079"/>
        <v>Normal</v>
      </c>
      <c r="N6929" s="67">
        <f t="shared" si="1080"/>
        <v>0</v>
      </c>
      <c r="O6929" s="67">
        <f t="shared" si="1081"/>
        <v>0</v>
      </c>
      <c r="P6929" s="81">
        <f t="shared" si="1082"/>
        <v>1.4980785941601331</v>
      </c>
      <c r="Q6929" s="81">
        <f t="shared" si="1083"/>
        <v>1.4980785941601331</v>
      </c>
      <c r="S6929" s="1">
        <f t="shared" si="1087"/>
        <v>7</v>
      </c>
      <c r="T6929" s="1" t="str">
        <f t="shared" si="1088"/>
        <v>Off-Peak</v>
      </c>
    </row>
    <row r="6930" spans="1:20" x14ac:dyDescent="0.25">
      <c r="A6930" s="85">
        <v>45214.958333316827</v>
      </c>
      <c r="B6930" s="1">
        <v>10</v>
      </c>
      <c r="C6930" s="1">
        <v>16</v>
      </c>
      <c r="D6930" s="1">
        <v>0</v>
      </c>
      <c r="E6930" s="1" t="str">
        <f t="shared" si="1084"/>
        <v>Non-Summer</v>
      </c>
      <c r="F6930" s="78">
        <v>0.70320000000000005</v>
      </c>
      <c r="G6930" s="79">
        <f t="shared" si="1085"/>
        <v>1.3378827373805</v>
      </c>
      <c r="J6930" s="78">
        <v>0</v>
      </c>
      <c r="K6930" s="80">
        <f t="shared" si="1086"/>
        <v>0</v>
      </c>
      <c r="L6930" s="68" t="str">
        <f t="shared" si="1079"/>
        <v>Normal</v>
      </c>
      <c r="N6930" s="67">
        <f t="shared" si="1080"/>
        <v>0</v>
      </c>
      <c r="O6930" s="67">
        <f t="shared" si="1081"/>
        <v>0</v>
      </c>
      <c r="P6930" s="81">
        <f t="shared" si="1082"/>
        <v>1.3378827373805</v>
      </c>
      <c r="Q6930" s="81">
        <f t="shared" si="1083"/>
        <v>1.3378827373805</v>
      </c>
      <c r="S6930" s="1">
        <f t="shared" si="1087"/>
        <v>7</v>
      </c>
      <c r="T6930" s="1" t="str">
        <f t="shared" si="1088"/>
        <v>Off-Peak</v>
      </c>
    </row>
    <row r="6931" spans="1:20" x14ac:dyDescent="0.25">
      <c r="A6931" s="85">
        <v>45214.999999983491</v>
      </c>
      <c r="B6931" s="1">
        <v>10</v>
      </c>
      <c r="C6931" s="1">
        <v>16</v>
      </c>
      <c r="D6931" s="1">
        <v>1</v>
      </c>
      <c r="E6931" s="1" t="str">
        <f t="shared" si="1084"/>
        <v>Non-Summer</v>
      </c>
      <c r="F6931" s="78">
        <v>0.64810000000000001</v>
      </c>
      <c r="G6931" s="79">
        <f t="shared" si="1085"/>
        <v>1.2330514819344454</v>
      </c>
      <c r="J6931" s="78">
        <v>0</v>
      </c>
      <c r="K6931" s="80">
        <f t="shared" si="1086"/>
        <v>0</v>
      </c>
      <c r="L6931" s="68" t="str">
        <f t="shared" ref="L6931:L6994" si="1089">IF(AND(D6931&gt;=$C$2,D6931&lt;=$C$3,E6931="Summer"),"MaxDis","Normal")</f>
        <v>Normal</v>
      </c>
      <c r="N6931" s="67">
        <f t="shared" ref="N6931:N6994" si="1090">IF(K6931-G6931&lt;0,0,K6931-G6931)</f>
        <v>0</v>
      </c>
      <c r="O6931" s="67">
        <f t="shared" ref="O6931:O6994" si="1091">K6931-N6931</f>
        <v>0</v>
      </c>
      <c r="P6931" s="81">
        <f t="shared" ref="P6931:P6994" si="1092">MAX(0,G6931-O6931)</f>
        <v>1.2330514819344454</v>
      </c>
      <c r="Q6931" s="81">
        <f t="shared" ref="Q6931:Q6994" si="1093">G6931-K6931</f>
        <v>1.2330514819344454</v>
      </c>
      <c r="S6931" s="1">
        <f t="shared" si="1087"/>
        <v>1</v>
      </c>
      <c r="T6931" s="1" t="str">
        <f t="shared" si="1088"/>
        <v>Off-Peak</v>
      </c>
    </row>
    <row r="6932" spans="1:20" x14ac:dyDescent="0.25">
      <c r="A6932" s="85">
        <v>45215.041666650155</v>
      </c>
      <c r="B6932" s="1">
        <v>10</v>
      </c>
      <c r="C6932" s="1">
        <v>16</v>
      </c>
      <c r="D6932" s="1">
        <v>2</v>
      </c>
      <c r="E6932" s="1" t="str">
        <f t="shared" ref="E6932:E6995" si="1094">IF(AND(B6932&gt;=$C$5,B6932&lt;=$C$6),"Summer","Non-Summer")</f>
        <v>Non-Summer</v>
      </c>
      <c r="F6932" s="78">
        <v>0.6139</v>
      </c>
      <c r="G6932" s="79">
        <f t="shared" ref="G6932:G6995" si="1095">F6932*$G$13</f>
        <v>1.1679838061403425</v>
      </c>
      <c r="J6932" s="78">
        <v>0</v>
      </c>
      <c r="K6932" s="80">
        <f t="shared" ref="K6932:K6995" si="1096">J6932*$K$13</f>
        <v>0</v>
      </c>
      <c r="L6932" s="68" t="str">
        <f t="shared" si="1089"/>
        <v>Normal</v>
      </c>
      <c r="N6932" s="67">
        <f t="shared" si="1090"/>
        <v>0</v>
      </c>
      <c r="O6932" s="67">
        <f t="shared" si="1091"/>
        <v>0</v>
      </c>
      <c r="P6932" s="81">
        <f t="shared" si="1092"/>
        <v>1.1679838061403425</v>
      </c>
      <c r="Q6932" s="81">
        <f t="shared" si="1093"/>
        <v>1.1679838061403425</v>
      </c>
      <c r="S6932" s="1">
        <f t="shared" ref="S6932:S6995" si="1097">WEEKDAY(A6932,2)</f>
        <v>1</v>
      </c>
      <c r="T6932" s="1" t="str">
        <f t="shared" ref="T6932:T6995" si="1098">IF(S6932&gt;5,"Off-Peak",IF(AND(D6932&gt;=$C$7,D6932&lt;$C$8),"Peak","Off-Peak"))</f>
        <v>Off-Peak</v>
      </c>
    </row>
    <row r="6933" spans="1:20" x14ac:dyDescent="0.25">
      <c r="A6933" s="85">
        <v>45215.083333316819</v>
      </c>
      <c r="B6933" s="1">
        <v>10</v>
      </c>
      <c r="C6933" s="1">
        <v>16</v>
      </c>
      <c r="D6933" s="1">
        <v>3</v>
      </c>
      <c r="E6933" s="1" t="str">
        <f t="shared" si="1094"/>
        <v>Non-Summer</v>
      </c>
      <c r="F6933" s="78">
        <v>0.59340000000000004</v>
      </c>
      <c r="G6933" s="79">
        <f t="shared" si="1095"/>
        <v>1.1289812519362752</v>
      </c>
      <c r="J6933" s="78">
        <v>0</v>
      </c>
      <c r="K6933" s="80">
        <f t="shared" si="1096"/>
        <v>0</v>
      </c>
      <c r="L6933" s="68" t="str">
        <f t="shared" si="1089"/>
        <v>Normal</v>
      </c>
      <c r="N6933" s="67">
        <f t="shared" si="1090"/>
        <v>0</v>
      </c>
      <c r="O6933" s="67">
        <f t="shared" si="1091"/>
        <v>0</v>
      </c>
      <c r="P6933" s="81">
        <f t="shared" si="1092"/>
        <v>1.1289812519362752</v>
      </c>
      <c r="Q6933" s="81">
        <f t="shared" si="1093"/>
        <v>1.1289812519362752</v>
      </c>
      <c r="S6933" s="1">
        <f t="shared" si="1097"/>
        <v>1</v>
      </c>
      <c r="T6933" s="1" t="str">
        <f t="shared" si="1098"/>
        <v>Off-Peak</v>
      </c>
    </row>
    <row r="6934" spans="1:20" x14ac:dyDescent="0.25">
      <c r="A6934" s="85">
        <v>45215.124999983484</v>
      </c>
      <c r="B6934" s="1">
        <v>10</v>
      </c>
      <c r="C6934" s="1">
        <v>16</v>
      </c>
      <c r="D6934" s="1">
        <v>4</v>
      </c>
      <c r="E6934" s="1" t="str">
        <f t="shared" si="1094"/>
        <v>Non-Summer</v>
      </c>
      <c r="F6934" s="78">
        <v>0.58450000000000002</v>
      </c>
      <c r="G6934" s="79">
        <f t="shared" si="1095"/>
        <v>1.1120484357208507</v>
      </c>
      <c r="J6934" s="78">
        <v>0</v>
      </c>
      <c r="K6934" s="80">
        <f t="shared" si="1096"/>
        <v>0</v>
      </c>
      <c r="L6934" s="68" t="str">
        <f t="shared" si="1089"/>
        <v>Normal</v>
      </c>
      <c r="N6934" s="67">
        <f t="shared" si="1090"/>
        <v>0</v>
      </c>
      <c r="O6934" s="67">
        <f t="shared" si="1091"/>
        <v>0</v>
      </c>
      <c r="P6934" s="81">
        <f t="shared" si="1092"/>
        <v>1.1120484357208507</v>
      </c>
      <c r="Q6934" s="81">
        <f t="shared" si="1093"/>
        <v>1.1120484357208507</v>
      </c>
      <c r="S6934" s="1">
        <f t="shared" si="1097"/>
        <v>1</v>
      </c>
      <c r="T6934" s="1" t="str">
        <f t="shared" si="1098"/>
        <v>Off-Peak</v>
      </c>
    </row>
    <row r="6935" spans="1:20" x14ac:dyDescent="0.25">
      <c r="A6935" s="85">
        <v>45215.166666650148</v>
      </c>
      <c r="B6935" s="1">
        <v>10</v>
      </c>
      <c r="C6935" s="1">
        <v>16</v>
      </c>
      <c r="D6935" s="1">
        <v>5</v>
      </c>
      <c r="E6935" s="1" t="str">
        <f t="shared" si="1094"/>
        <v>Non-Summer</v>
      </c>
      <c r="F6935" s="78">
        <v>0.59119999999999995</v>
      </c>
      <c r="G6935" s="79">
        <f t="shared" si="1095"/>
        <v>1.1247956119729117</v>
      </c>
      <c r="J6935" s="78">
        <v>0</v>
      </c>
      <c r="K6935" s="80">
        <f t="shared" si="1096"/>
        <v>0</v>
      </c>
      <c r="L6935" s="68" t="str">
        <f t="shared" si="1089"/>
        <v>Normal</v>
      </c>
      <c r="N6935" s="67">
        <f t="shared" si="1090"/>
        <v>0</v>
      </c>
      <c r="O6935" s="67">
        <f t="shared" si="1091"/>
        <v>0</v>
      </c>
      <c r="P6935" s="81">
        <f t="shared" si="1092"/>
        <v>1.1247956119729117</v>
      </c>
      <c r="Q6935" s="81">
        <f t="shared" si="1093"/>
        <v>1.1247956119729117</v>
      </c>
      <c r="S6935" s="1">
        <f t="shared" si="1097"/>
        <v>1</v>
      </c>
      <c r="T6935" s="1" t="str">
        <f t="shared" si="1098"/>
        <v>Off-Peak</v>
      </c>
    </row>
    <row r="6936" spans="1:20" x14ac:dyDescent="0.25">
      <c r="A6936" s="85">
        <v>45215.208333316812</v>
      </c>
      <c r="B6936" s="1">
        <v>10</v>
      </c>
      <c r="C6936" s="1">
        <v>16</v>
      </c>
      <c r="D6936" s="1">
        <v>6</v>
      </c>
      <c r="E6936" s="1" t="str">
        <f t="shared" si="1094"/>
        <v>Non-Summer</v>
      </c>
      <c r="F6936" s="78">
        <v>0.62290000000000001</v>
      </c>
      <c r="G6936" s="79">
        <f t="shared" si="1095"/>
        <v>1.1851068787177379</v>
      </c>
      <c r="J6936" s="78">
        <v>0</v>
      </c>
      <c r="K6936" s="80">
        <f t="shared" si="1096"/>
        <v>0</v>
      </c>
      <c r="L6936" s="68" t="str">
        <f t="shared" si="1089"/>
        <v>Normal</v>
      </c>
      <c r="N6936" s="67">
        <f t="shared" si="1090"/>
        <v>0</v>
      </c>
      <c r="O6936" s="67">
        <f t="shared" si="1091"/>
        <v>0</v>
      </c>
      <c r="P6936" s="81">
        <f t="shared" si="1092"/>
        <v>1.1851068787177379</v>
      </c>
      <c r="Q6936" s="81">
        <f t="shared" si="1093"/>
        <v>1.1851068787177379</v>
      </c>
      <c r="S6936" s="1">
        <f t="shared" si="1097"/>
        <v>1</v>
      </c>
      <c r="T6936" s="1" t="str">
        <f t="shared" si="1098"/>
        <v>Peak</v>
      </c>
    </row>
    <row r="6937" spans="1:20" x14ac:dyDescent="0.25">
      <c r="A6937" s="85">
        <v>45215.249999983476</v>
      </c>
      <c r="B6937" s="1">
        <v>10</v>
      </c>
      <c r="C6937" s="1">
        <v>16</v>
      </c>
      <c r="D6937" s="1">
        <v>7</v>
      </c>
      <c r="E6937" s="1" t="str">
        <f t="shared" si="1094"/>
        <v>Non-Summer</v>
      </c>
      <c r="F6937" s="78">
        <v>0.68320000000000003</v>
      </c>
      <c r="G6937" s="79">
        <f t="shared" si="1095"/>
        <v>1.2998314649862877</v>
      </c>
      <c r="J6937" s="78">
        <v>0.267872</v>
      </c>
      <c r="K6937" s="80">
        <f t="shared" si="1096"/>
        <v>0.267872</v>
      </c>
      <c r="L6937" s="68" t="str">
        <f t="shared" si="1089"/>
        <v>Normal</v>
      </c>
      <c r="N6937" s="67">
        <f t="shared" si="1090"/>
        <v>0</v>
      </c>
      <c r="O6937" s="67">
        <f t="shared" si="1091"/>
        <v>0.267872</v>
      </c>
      <c r="P6937" s="81">
        <f t="shared" si="1092"/>
        <v>1.0319594649862878</v>
      </c>
      <c r="Q6937" s="81">
        <f t="shared" si="1093"/>
        <v>1.0319594649862878</v>
      </c>
      <c r="S6937" s="1">
        <f t="shared" si="1097"/>
        <v>1</v>
      </c>
      <c r="T6937" s="1" t="str">
        <f t="shared" si="1098"/>
        <v>Peak</v>
      </c>
    </row>
    <row r="6938" spans="1:20" x14ac:dyDescent="0.25">
      <c r="A6938" s="85">
        <v>45215.291666650141</v>
      </c>
      <c r="B6938" s="1">
        <v>10</v>
      </c>
      <c r="C6938" s="1">
        <v>16</v>
      </c>
      <c r="D6938" s="1">
        <v>8</v>
      </c>
      <c r="E6938" s="1" t="str">
        <f t="shared" si="1094"/>
        <v>Non-Summer</v>
      </c>
      <c r="F6938" s="78">
        <v>0.71919999999999995</v>
      </c>
      <c r="G6938" s="79">
        <f t="shared" si="1095"/>
        <v>1.3683237552958694</v>
      </c>
      <c r="J6938" s="78">
        <v>2.2937910000000001</v>
      </c>
      <c r="K6938" s="80">
        <f t="shared" si="1096"/>
        <v>2.2937910000000001</v>
      </c>
      <c r="L6938" s="68" t="str">
        <f t="shared" si="1089"/>
        <v>Normal</v>
      </c>
      <c r="N6938" s="67">
        <f t="shared" si="1090"/>
        <v>0.92546724470413078</v>
      </c>
      <c r="O6938" s="67">
        <f t="shared" si="1091"/>
        <v>1.3683237552958694</v>
      </c>
      <c r="P6938" s="81">
        <f t="shared" si="1092"/>
        <v>0</v>
      </c>
      <c r="Q6938" s="81">
        <f t="shared" si="1093"/>
        <v>-0.92546724470413078</v>
      </c>
      <c r="S6938" s="1">
        <f t="shared" si="1097"/>
        <v>1</v>
      </c>
      <c r="T6938" s="1" t="str">
        <f t="shared" si="1098"/>
        <v>Peak</v>
      </c>
    </row>
    <row r="6939" spans="1:20" x14ac:dyDescent="0.25">
      <c r="A6939" s="85">
        <v>45215.333333316805</v>
      </c>
      <c r="B6939" s="1">
        <v>10</v>
      </c>
      <c r="C6939" s="1">
        <v>16</v>
      </c>
      <c r="D6939" s="1">
        <v>9</v>
      </c>
      <c r="E6939" s="1" t="str">
        <f t="shared" si="1094"/>
        <v>Non-Summer</v>
      </c>
      <c r="F6939" s="78">
        <v>0.70520000000000005</v>
      </c>
      <c r="G6939" s="79">
        <f t="shared" si="1095"/>
        <v>1.3416878646199211</v>
      </c>
      <c r="J6939" s="78">
        <v>3.3636379999999999</v>
      </c>
      <c r="K6939" s="80">
        <f t="shared" si="1096"/>
        <v>3.3636379999999999</v>
      </c>
      <c r="L6939" s="68" t="str">
        <f t="shared" si="1089"/>
        <v>Normal</v>
      </c>
      <c r="N6939" s="67">
        <f t="shared" si="1090"/>
        <v>2.0219501353800791</v>
      </c>
      <c r="O6939" s="67">
        <f t="shared" si="1091"/>
        <v>1.3416878646199208</v>
      </c>
      <c r="P6939" s="81">
        <f t="shared" si="1092"/>
        <v>2.2204460492503131E-16</v>
      </c>
      <c r="Q6939" s="81">
        <f t="shared" si="1093"/>
        <v>-2.0219501353800791</v>
      </c>
      <c r="S6939" s="1">
        <f t="shared" si="1097"/>
        <v>1</v>
      </c>
      <c r="T6939" s="1" t="str">
        <f t="shared" si="1098"/>
        <v>Peak</v>
      </c>
    </row>
    <row r="6940" spans="1:20" x14ac:dyDescent="0.25">
      <c r="A6940" s="85">
        <v>45215.374999983469</v>
      </c>
      <c r="B6940" s="1">
        <v>10</v>
      </c>
      <c r="C6940" s="1">
        <v>16</v>
      </c>
      <c r="D6940" s="1">
        <v>10</v>
      </c>
      <c r="E6940" s="1" t="str">
        <f t="shared" si="1094"/>
        <v>Non-Summer</v>
      </c>
      <c r="F6940" s="78">
        <v>0.69930000000000003</v>
      </c>
      <c r="G6940" s="79">
        <f t="shared" si="1095"/>
        <v>1.3304627392636286</v>
      </c>
      <c r="J6940" s="78">
        <v>5.2875559999999995</v>
      </c>
      <c r="K6940" s="80">
        <f t="shared" si="1096"/>
        <v>5.2875559999999995</v>
      </c>
      <c r="L6940" s="68" t="str">
        <f t="shared" si="1089"/>
        <v>Normal</v>
      </c>
      <c r="N6940" s="67">
        <f t="shared" si="1090"/>
        <v>3.9570932607363707</v>
      </c>
      <c r="O6940" s="67">
        <f t="shared" si="1091"/>
        <v>1.3304627392636288</v>
      </c>
      <c r="P6940" s="81">
        <f t="shared" si="1092"/>
        <v>0</v>
      </c>
      <c r="Q6940" s="81">
        <f t="shared" si="1093"/>
        <v>-3.9570932607363707</v>
      </c>
      <c r="S6940" s="1">
        <f t="shared" si="1097"/>
        <v>1</v>
      </c>
      <c r="T6940" s="1" t="str">
        <f t="shared" si="1098"/>
        <v>Peak</v>
      </c>
    </row>
    <row r="6941" spans="1:20" x14ac:dyDescent="0.25">
      <c r="A6941" s="85">
        <v>45215.416666650133</v>
      </c>
      <c r="B6941" s="1">
        <v>10</v>
      </c>
      <c r="C6941" s="1">
        <v>16</v>
      </c>
      <c r="D6941" s="1">
        <v>11</v>
      </c>
      <c r="E6941" s="1" t="str">
        <f t="shared" si="1094"/>
        <v>Non-Summer</v>
      </c>
      <c r="F6941" s="78">
        <v>0.69789999999999996</v>
      </c>
      <c r="G6941" s="79">
        <f t="shared" si="1095"/>
        <v>1.3277991501960336</v>
      </c>
      <c r="J6941" s="78">
        <v>3.899934</v>
      </c>
      <c r="K6941" s="80">
        <f t="shared" si="1096"/>
        <v>3.899934</v>
      </c>
      <c r="L6941" s="68" t="str">
        <f t="shared" si="1089"/>
        <v>Normal</v>
      </c>
      <c r="N6941" s="67">
        <f t="shared" si="1090"/>
        <v>2.5721348498039664</v>
      </c>
      <c r="O6941" s="67">
        <f t="shared" si="1091"/>
        <v>1.3277991501960336</v>
      </c>
      <c r="P6941" s="81">
        <f t="shared" si="1092"/>
        <v>0</v>
      </c>
      <c r="Q6941" s="81">
        <f t="shared" si="1093"/>
        <v>-2.5721348498039664</v>
      </c>
      <c r="S6941" s="1">
        <f t="shared" si="1097"/>
        <v>1</v>
      </c>
      <c r="T6941" s="1" t="str">
        <f t="shared" si="1098"/>
        <v>Peak</v>
      </c>
    </row>
    <row r="6942" spans="1:20" x14ac:dyDescent="0.25">
      <c r="A6942" s="85">
        <v>45215.458333316798</v>
      </c>
      <c r="B6942" s="1">
        <v>10</v>
      </c>
      <c r="C6942" s="1">
        <v>16</v>
      </c>
      <c r="D6942" s="1">
        <v>12</v>
      </c>
      <c r="E6942" s="1" t="str">
        <f t="shared" si="1094"/>
        <v>Non-Summer</v>
      </c>
      <c r="F6942" s="78">
        <v>0.70079999999999998</v>
      </c>
      <c r="G6942" s="79">
        <f t="shared" si="1095"/>
        <v>1.3333165846931943</v>
      </c>
      <c r="J6942" s="78">
        <v>4.6245240000000001</v>
      </c>
      <c r="K6942" s="80">
        <f t="shared" si="1096"/>
        <v>4.6245240000000001</v>
      </c>
      <c r="L6942" s="68" t="str">
        <f t="shared" si="1089"/>
        <v>Normal</v>
      </c>
      <c r="N6942" s="67">
        <f t="shared" si="1090"/>
        <v>3.2912074153068058</v>
      </c>
      <c r="O6942" s="67">
        <f t="shared" si="1091"/>
        <v>1.3333165846931943</v>
      </c>
      <c r="P6942" s="81">
        <f t="shared" si="1092"/>
        <v>0</v>
      </c>
      <c r="Q6942" s="81">
        <f t="shared" si="1093"/>
        <v>-3.2912074153068058</v>
      </c>
      <c r="S6942" s="1">
        <f t="shared" si="1097"/>
        <v>1</v>
      </c>
      <c r="T6942" s="1" t="str">
        <f t="shared" si="1098"/>
        <v>Peak</v>
      </c>
    </row>
    <row r="6943" spans="1:20" x14ac:dyDescent="0.25">
      <c r="A6943" s="85">
        <v>45215.499999983462</v>
      </c>
      <c r="B6943" s="1">
        <v>10</v>
      </c>
      <c r="C6943" s="1">
        <v>16</v>
      </c>
      <c r="D6943" s="1">
        <v>13</v>
      </c>
      <c r="E6943" s="1" t="str">
        <f t="shared" si="1094"/>
        <v>Non-Summer</v>
      </c>
      <c r="F6943" s="78">
        <v>0.70420000000000005</v>
      </c>
      <c r="G6943" s="79">
        <f t="shared" si="1095"/>
        <v>1.3397853010002105</v>
      </c>
      <c r="J6943" s="78">
        <v>6.0403390000000003</v>
      </c>
      <c r="K6943" s="80">
        <f t="shared" si="1096"/>
        <v>6.0403390000000003</v>
      </c>
      <c r="L6943" s="68" t="str">
        <f t="shared" si="1089"/>
        <v>Normal</v>
      </c>
      <c r="N6943" s="67">
        <f t="shared" si="1090"/>
        <v>4.7005536989997898</v>
      </c>
      <c r="O6943" s="67">
        <f t="shared" si="1091"/>
        <v>1.3397853010002105</v>
      </c>
      <c r="P6943" s="81">
        <f t="shared" si="1092"/>
        <v>0</v>
      </c>
      <c r="Q6943" s="81">
        <f t="shared" si="1093"/>
        <v>-4.7005536989997898</v>
      </c>
      <c r="S6943" s="1">
        <f t="shared" si="1097"/>
        <v>1</v>
      </c>
      <c r="T6943" s="1" t="str">
        <f t="shared" si="1098"/>
        <v>Peak</v>
      </c>
    </row>
    <row r="6944" spans="1:20" x14ac:dyDescent="0.25">
      <c r="A6944" s="85">
        <v>45215.541666650126</v>
      </c>
      <c r="B6944" s="1">
        <v>10</v>
      </c>
      <c r="C6944" s="1">
        <v>16</v>
      </c>
      <c r="D6944" s="1">
        <v>14</v>
      </c>
      <c r="E6944" s="1" t="str">
        <f t="shared" si="1094"/>
        <v>Non-Summer</v>
      </c>
      <c r="F6944" s="78">
        <v>0.69830000000000003</v>
      </c>
      <c r="G6944" s="79">
        <f t="shared" si="1095"/>
        <v>1.3285601756439178</v>
      </c>
      <c r="J6944" s="78">
        <v>5.3670309999999999</v>
      </c>
      <c r="K6944" s="80">
        <f t="shared" si="1096"/>
        <v>5.3670309999999999</v>
      </c>
      <c r="L6944" s="68" t="str">
        <f t="shared" si="1089"/>
        <v>Normal</v>
      </c>
      <c r="N6944" s="67">
        <f t="shared" si="1090"/>
        <v>4.0384708243560823</v>
      </c>
      <c r="O6944" s="67">
        <f t="shared" si="1091"/>
        <v>1.3285601756439176</v>
      </c>
      <c r="P6944" s="81">
        <f t="shared" si="1092"/>
        <v>2.2204460492503131E-16</v>
      </c>
      <c r="Q6944" s="81">
        <f t="shared" si="1093"/>
        <v>-4.0384708243560823</v>
      </c>
      <c r="S6944" s="1">
        <f t="shared" si="1097"/>
        <v>1</v>
      </c>
      <c r="T6944" s="1" t="str">
        <f t="shared" si="1098"/>
        <v>Peak</v>
      </c>
    </row>
    <row r="6945" spans="1:20" x14ac:dyDescent="0.25">
      <c r="A6945" s="85">
        <v>45215.58333331679</v>
      </c>
      <c r="B6945" s="1">
        <v>10</v>
      </c>
      <c r="C6945" s="1">
        <v>16</v>
      </c>
      <c r="D6945" s="1">
        <v>15</v>
      </c>
      <c r="E6945" s="1" t="str">
        <f t="shared" si="1094"/>
        <v>Non-Summer</v>
      </c>
      <c r="F6945" s="78">
        <v>0.69650000000000001</v>
      </c>
      <c r="G6945" s="79">
        <f t="shared" si="1095"/>
        <v>1.3251355611284388</v>
      </c>
      <c r="J6945" s="78">
        <v>4.2382290000000005</v>
      </c>
      <c r="K6945" s="80">
        <f t="shared" si="1096"/>
        <v>4.2382290000000005</v>
      </c>
      <c r="L6945" s="68" t="str">
        <f t="shared" si="1089"/>
        <v>Normal</v>
      </c>
      <c r="N6945" s="67">
        <f t="shared" si="1090"/>
        <v>2.9130934388715617</v>
      </c>
      <c r="O6945" s="67">
        <f t="shared" si="1091"/>
        <v>1.3251355611284388</v>
      </c>
      <c r="P6945" s="81">
        <f t="shared" si="1092"/>
        <v>0</v>
      </c>
      <c r="Q6945" s="81">
        <f t="shared" si="1093"/>
        <v>-2.9130934388715617</v>
      </c>
      <c r="S6945" s="1">
        <f t="shared" si="1097"/>
        <v>1</v>
      </c>
      <c r="T6945" s="1" t="str">
        <f t="shared" si="1098"/>
        <v>Peak</v>
      </c>
    </row>
    <row r="6946" spans="1:20" x14ac:dyDescent="0.25">
      <c r="A6946" s="85">
        <v>45215.624999983454</v>
      </c>
      <c r="B6946" s="1">
        <v>10</v>
      </c>
      <c r="C6946" s="1">
        <v>16</v>
      </c>
      <c r="D6946" s="1">
        <v>16</v>
      </c>
      <c r="E6946" s="1" t="str">
        <f t="shared" si="1094"/>
        <v>Non-Summer</v>
      </c>
      <c r="F6946" s="78">
        <v>0.71960000000000002</v>
      </c>
      <c r="G6946" s="79">
        <f t="shared" si="1095"/>
        <v>1.3690847807437538</v>
      </c>
      <c r="J6946" s="78">
        <v>2.5738980000000002</v>
      </c>
      <c r="K6946" s="80">
        <f t="shared" si="1096"/>
        <v>2.5738980000000002</v>
      </c>
      <c r="L6946" s="68" t="str">
        <f t="shared" si="1089"/>
        <v>Normal</v>
      </c>
      <c r="N6946" s="67">
        <f t="shared" si="1090"/>
        <v>1.2048132192562464</v>
      </c>
      <c r="O6946" s="67">
        <f t="shared" si="1091"/>
        <v>1.3690847807437538</v>
      </c>
      <c r="P6946" s="81">
        <f t="shared" si="1092"/>
        <v>0</v>
      </c>
      <c r="Q6946" s="81">
        <f t="shared" si="1093"/>
        <v>-1.2048132192562464</v>
      </c>
      <c r="S6946" s="1">
        <f t="shared" si="1097"/>
        <v>1</v>
      </c>
      <c r="T6946" s="1" t="str">
        <f t="shared" si="1098"/>
        <v>Peak</v>
      </c>
    </row>
    <row r="6947" spans="1:20" x14ac:dyDescent="0.25">
      <c r="A6947" s="85">
        <v>45215.666666650119</v>
      </c>
      <c r="B6947" s="1">
        <v>10</v>
      </c>
      <c r="C6947" s="1">
        <v>16</v>
      </c>
      <c r="D6947" s="1">
        <v>17</v>
      </c>
      <c r="E6947" s="1" t="str">
        <f t="shared" si="1094"/>
        <v>Non-Summer</v>
      </c>
      <c r="F6947" s="78">
        <v>0.77470000000000006</v>
      </c>
      <c r="G6947" s="79">
        <f t="shared" si="1095"/>
        <v>1.4739160361898085</v>
      </c>
      <c r="J6947" s="78">
        <v>0.64643200000000001</v>
      </c>
      <c r="K6947" s="80">
        <f t="shared" si="1096"/>
        <v>0.64643200000000001</v>
      </c>
      <c r="L6947" s="68" t="str">
        <f t="shared" si="1089"/>
        <v>Normal</v>
      </c>
      <c r="N6947" s="67">
        <f t="shared" si="1090"/>
        <v>0</v>
      </c>
      <c r="O6947" s="67">
        <f t="shared" si="1091"/>
        <v>0.64643200000000001</v>
      </c>
      <c r="P6947" s="81">
        <f t="shared" si="1092"/>
        <v>0.82748403618980848</v>
      </c>
      <c r="Q6947" s="81">
        <f t="shared" si="1093"/>
        <v>0.82748403618980848</v>
      </c>
      <c r="S6947" s="1">
        <f t="shared" si="1097"/>
        <v>1</v>
      </c>
      <c r="T6947" s="1" t="str">
        <f t="shared" si="1098"/>
        <v>Peak</v>
      </c>
    </row>
    <row r="6948" spans="1:20" x14ac:dyDescent="0.25">
      <c r="A6948" s="85">
        <v>45215.708333316783</v>
      </c>
      <c r="B6948" s="1">
        <v>10</v>
      </c>
      <c r="C6948" s="1">
        <v>16</v>
      </c>
      <c r="D6948" s="1">
        <v>18</v>
      </c>
      <c r="E6948" s="1" t="str">
        <f t="shared" si="1094"/>
        <v>Non-Summer</v>
      </c>
      <c r="F6948" s="78">
        <v>0.84930000000000005</v>
      </c>
      <c r="G6948" s="79">
        <f t="shared" si="1095"/>
        <v>1.6158472822202199</v>
      </c>
      <c r="J6948" s="78">
        <v>0</v>
      </c>
      <c r="K6948" s="80">
        <f t="shared" si="1096"/>
        <v>0</v>
      </c>
      <c r="L6948" s="68" t="str">
        <f t="shared" si="1089"/>
        <v>Normal</v>
      </c>
      <c r="N6948" s="67">
        <f t="shared" si="1090"/>
        <v>0</v>
      </c>
      <c r="O6948" s="67">
        <f t="shared" si="1091"/>
        <v>0</v>
      </c>
      <c r="P6948" s="81">
        <f t="shared" si="1092"/>
        <v>1.6158472822202199</v>
      </c>
      <c r="Q6948" s="81">
        <f t="shared" si="1093"/>
        <v>1.6158472822202199</v>
      </c>
      <c r="S6948" s="1">
        <f t="shared" si="1097"/>
        <v>1</v>
      </c>
      <c r="T6948" s="1" t="str">
        <f t="shared" si="1098"/>
        <v>Peak</v>
      </c>
    </row>
    <row r="6949" spans="1:20" x14ac:dyDescent="0.25">
      <c r="A6949" s="85">
        <v>45215.749999983447</v>
      </c>
      <c r="B6949" s="1">
        <v>10</v>
      </c>
      <c r="C6949" s="1">
        <v>16</v>
      </c>
      <c r="D6949" s="1">
        <v>19</v>
      </c>
      <c r="E6949" s="1" t="str">
        <f t="shared" si="1094"/>
        <v>Non-Summer</v>
      </c>
      <c r="F6949" s="78">
        <v>0.92869999999999997</v>
      </c>
      <c r="G6949" s="79">
        <f t="shared" si="1095"/>
        <v>1.7669108336252419</v>
      </c>
      <c r="J6949" s="78">
        <v>0</v>
      </c>
      <c r="K6949" s="80">
        <f t="shared" si="1096"/>
        <v>0</v>
      </c>
      <c r="L6949" s="68" t="str">
        <f t="shared" si="1089"/>
        <v>Normal</v>
      </c>
      <c r="N6949" s="67">
        <f t="shared" si="1090"/>
        <v>0</v>
      </c>
      <c r="O6949" s="67">
        <f t="shared" si="1091"/>
        <v>0</v>
      </c>
      <c r="P6949" s="81">
        <f t="shared" si="1092"/>
        <v>1.7669108336252419</v>
      </c>
      <c r="Q6949" s="81">
        <f t="shared" si="1093"/>
        <v>1.7669108336252419</v>
      </c>
      <c r="S6949" s="1">
        <f t="shared" si="1097"/>
        <v>1</v>
      </c>
      <c r="T6949" s="1" t="str">
        <f t="shared" si="1098"/>
        <v>Peak</v>
      </c>
    </row>
    <row r="6950" spans="1:20" x14ac:dyDescent="0.25">
      <c r="A6950" s="85">
        <v>45215.791666650111</v>
      </c>
      <c r="B6950" s="1">
        <v>10</v>
      </c>
      <c r="C6950" s="1">
        <v>16</v>
      </c>
      <c r="D6950" s="1">
        <v>20</v>
      </c>
      <c r="E6950" s="1" t="str">
        <f t="shared" si="1094"/>
        <v>Non-Summer</v>
      </c>
      <c r="F6950" s="78">
        <v>0.95409999999999995</v>
      </c>
      <c r="G6950" s="79">
        <f t="shared" si="1095"/>
        <v>1.8152359495658914</v>
      </c>
      <c r="J6950" s="78">
        <v>0</v>
      </c>
      <c r="K6950" s="80">
        <f t="shared" si="1096"/>
        <v>0</v>
      </c>
      <c r="L6950" s="68" t="str">
        <f t="shared" si="1089"/>
        <v>Normal</v>
      </c>
      <c r="N6950" s="67">
        <f t="shared" si="1090"/>
        <v>0</v>
      </c>
      <c r="O6950" s="67">
        <f t="shared" si="1091"/>
        <v>0</v>
      </c>
      <c r="P6950" s="81">
        <f t="shared" si="1092"/>
        <v>1.8152359495658914</v>
      </c>
      <c r="Q6950" s="81">
        <f t="shared" si="1093"/>
        <v>1.8152359495658914</v>
      </c>
      <c r="S6950" s="1">
        <f t="shared" si="1097"/>
        <v>1</v>
      </c>
      <c r="T6950" s="1" t="str">
        <f t="shared" si="1098"/>
        <v>Peak</v>
      </c>
    </row>
    <row r="6951" spans="1:20" x14ac:dyDescent="0.25">
      <c r="A6951" s="85">
        <v>45215.833333316776</v>
      </c>
      <c r="B6951" s="1">
        <v>10</v>
      </c>
      <c r="C6951" s="1">
        <v>16</v>
      </c>
      <c r="D6951" s="1">
        <v>21</v>
      </c>
      <c r="E6951" s="1" t="str">
        <f t="shared" si="1094"/>
        <v>Non-Summer</v>
      </c>
      <c r="F6951" s="78">
        <v>0.93920000000000003</v>
      </c>
      <c r="G6951" s="79">
        <f t="shared" si="1095"/>
        <v>1.7868877516322035</v>
      </c>
      <c r="J6951" s="78">
        <v>0</v>
      </c>
      <c r="K6951" s="80">
        <f t="shared" si="1096"/>
        <v>0</v>
      </c>
      <c r="L6951" s="68" t="str">
        <f t="shared" si="1089"/>
        <v>Normal</v>
      </c>
      <c r="N6951" s="67">
        <f t="shared" si="1090"/>
        <v>0</v>
      </c>
      <c r="O6951" s="67">
        <f t="shared" si="1091"/>
        <v>0</v>
      </c>
      <c r="P6951" s="81">
        <f t="shared" si="1092"/>
        <v>1.7868877516322035</v>
      </c>
      <c r="Q6951" s="81">
        <f t="shared" si="1093"/>
        <v>1.7868877516322035</v>
      </c>
      <c r="S6951" s="1">
        <f t="shared" si="1097"/>
        <v>1</v>
      </c>
      <c r="T6951" s="1" t="str">
        <f t="shared" si="1098"/>
        <v>Peak</v>
      </c>
    </row>
    <row r="6952" spans="1:20" x14ac:dyDescent="0.25">
      <c r="A6952" s="85">
        <v>45215.87499998344</v>
      </c>
      <c r="B6952" s="1">
        <v>10</v>
      </c>
      <c r="C6952" s="1">
        <v>16</v>
      </c>
      <c r="D6952" s="1">
        <v>22</v>
      </c>
      <c r="E6952" s="1" t="str">
        <f t="shared" si="1094"/>
        <v>Non-Summer</v>
      </c>
      <c r="F6952" s="78">
        <v>0.89259999999999995</v>
      </c>
      <c r="G6952" s="79">
        <f t="shared" si="1095"/>
        <v>1.6982282869536889</v>
      </c>
      <c r="J6952" s="78">
        <v>0</v>
      </c>
      <c r="K6952" s="80">
        <f t="shared" si="1096"/>
        <v>0</v>
      </c>
      <c r="L6952" s="68" t="str">
        <f t="shared" si="1089"/>
        <v>Normal</v>
      </c>
      <c r="N6952" s="67">
        <f t="shared" si="1090"/>
        <v>0</v>
      </c>
      <c r="O6952" s="67">
        <f t="shared" si="1091"/>
        <v>0</v>
      </c>
      <c r="P6952" s="81">
        <f t="shared" si="1092"/>
        <v>1.6982282869536889</v>
      </c>
      <c r="Q6952" s="81">
        <f t="shared" si="1093"/>
        <v>1.6982282869536889</v>
      </c>
      <c r="S6952" s="1">
        <f t="shared" si="1097"/>
        <v>1</v>
      </c>
      <c r="T6952" s="1" t="str">
        <f t="shared" si="1098"/>
        <v>Off-Peak</v>
      </c>
    </row>
    <row r="6953" spans="1:20" x14ac:dyDescent="0.25">
      <c r="A6953" s="85">
        <v>45215.916666650104</v>
      </c>
      <c r="B6953" s="1">
        <v>10</v>
      </c>
      <c r="C6953" s="1">
        <v>16</v>
      </c>
      <c r="D6953" s="1">
        <v>23</v>
      </c>
      <c r="E6953" s="1" t="str">
        <f t="shared" si="1094"/>
        <v>Non-Summer</v>
      </c>
      <c r="F6953" s="78">
        <v>0.81159999999999999</v>
      </c>
      <c r="G6953" s="79">
        <f t="shared" si="1095"/>
        <v>1.5441206337571298</v>
      </c>
      <c r="J6953" s="78">
        <v>0</v>
      </c>
      <c r="K6953" s="80">
        <f t="shared" si="1096"/>
        <v>0</v>
      </c>
      <c r="L6953" s="68" t="str">
        <f t="shared" si="1089"/>
        <v>Normal</v>
      </c>
      <c r="N6953" s="67">
        <f t="shared" si="1090"/>
        <v>0</v>
      </c>
      <c r="O6953" s="67">
        <f t="shared" si="1091"/>
        <v>0</v>
      </c>
      <c r="P6953" s="81">
        <f t="shared" si="1092"/>
        <v>1.5441206337571298</v>
      </c>
      <c r="Q6953" s="81">
        <f t="shared" si="1093"/>
        <v>1.5441206337571298</v>
      </c>
      <c r="S6953" s="1">
        <f t="shared" si="1097"/>
        <v>1</v>
      </c>
      <c r="T6953" s="1" t="str">
        <f t="shared" si="1098"/>
        <v>Off-Peak</v>
      </c>
    </row>
    <row r="6954" spans="1:20" x14ac:dyDescent="0.25">
      <c r="A6954" s="85">
        <v>45215.958333316768</v>
      </c>
      <c r="B6954" s="1">
        <v>10</v>
      </c>
      <c r="C6954" s="1">
        <v>17</v>
      </c>
      <c r="D6954" s="1">
        <v>0</v>
      </c>
      <c r="E6954" s="1" t="str">
        <f t="shared" si="1094"/>
        <v>Non-Summer</v>
      </c>
      <c r="F6954" s="78">
        <v>0.72919999999999996</v>
      </c>
      <c r="G6954" s="79">
        <f t="shared" si="1095"/>
        <v>1.3873493914929755</v>
      </c>
      <c r="J6954" s="78">
        <v>0</v>
      </c>
      <c r="K6954" s="80">
        <f t="shared" si="1096"/>
        <v>0</v>
      </c>
      <c r="L6954" s="68" t="str">
        <f t="shared" si="1089"/>
        <v>Normal</v>
      </c>
      <c r="N6954" s="67">
        <f t="shared" si="1090"/>
        <v>0</v>
      </c>
      <c r="O6954" s="67">
        <f t="shared" si="1091"/>
        <v>0</v>
      </c>
      <c r="P6954" s="81">
        <f t="shared" si="1092"/>
        <v>1.3873493914929755</v>
      </c>
      <c r="Q6954" s="81">
        <f t="shared" si="1093"/>
        <v>1.3873493914929755</v>
      </c>
      <c r="S6954" s="1">
        <f t="shared" si="1097"/>
        <v>1</v>
      </c>
      <c r="T6954" s="1" t="str">
        <f t="shared" si="1098"/>
        <v>Off-Peak</v>
      </c>
    </row>
    <row r="6955" spans="1:20" x14ac:dyDescent="0.25">
      <c r="A6955" s="85">
        <v>45215.999999983433</v>
      </c>
      <c r="B6955" s="1">
        <v>10</v>
      </c>
      <c r="C6955" s="1">
        <v>17</v>
      </c>
      <c r="D6955" s="1">
        <v>1</v>
      </c>
      <c r="E6955" s="1" t="str">
        <f t="shared" si="1094"/>
        <v>Non-Summer</v>
      </c>
      <c r="F6955" s="78">
        <v>0.67949999999999999</v>
      </c>
      <c r="G6955" s="79">
        <f t="shared" si="1095"/>
        <v>1.2927919795933585</v>
      </c>
      <c r="J6955" s="78">
        <v>0</v>
      </c>
      <c r="K6955" s="80">
        <f t="shared" si="1096"/>
        <v>0</v>
      </c>
      <c r="L6955" s="68" t="str">
        <f t="shared" si="1089"/>
        <v>Normal</v>
      </c>
      <c r="N6955" s="67">
        <f t="shared" si="1090"/>
        <v>0</v>
      </c>
      <c r="O6955" s="67">
        <f t="shared" si="1091"/>
        <v>0</v>
      </c>
      <c r="P6955" s="81">
        <f t="shared" si="1092"/>
        <v>1.2927919795933585</v>
      </c>
      <c r="Q6955" s="81">
        <f t="shared" si="1093"/>
        <v>1.2927919795933585</v>
      </c>
      <c r="S6955" s="1">
        <f t="shared" si="1097"/>
        <v>2</v>
      </c>
      <c r="T6955" s="1" t="str">
        <f t="shared" si="1098"/>
        <v>Off-Peak</v>
      </c>
    </row>
    <row r="6956" spans="1:20" x14ac:dyDescent="0.25">
      <c r="A6956" s="85">
        <v>45216.041666650097</v>
      </c>
      <c r="B6956" s="1">
        <v>10</v>
      </c>
      <c r="C6956" s="1">
        <v>17</v>
      </c>
      <c r="D6956" s="1">
        <v>2</v>
      </c>
      <c r="E6956" s="1" t="str">
        <f t="shared" si="1094"/>
        <v>Non-Summer</v>
      </c>
      <c r="F6956" s="78">
        <v>0.64959999999999996</v>
      </c>
      <c r="G6956" s="79">
        <f t="shared" si="1095"/>
        <v>1.235905327364011</v>
      </c>
      <c r="J6956" s="78">
        <v>0</v>
      </c>
      <c r="K6956" s="80">
        <f t="shared" si="1096"/>
        <v>0</v>
      </c>
      <c r="L6956" s="68" t="str">
        <f t="shared" si="1089"/>
        <v>Normal</v>
      </c>
      <c r="N6956" s="67">
        <f t="shared" si="1090"/>
        <v>0</v>
      </c>
      <c r="O6956" s="67">
        <f t="shared" si="1091"/>
        <v>0</v>
      </c>
      <c r="P6956" s="81">
        <f t="shared" si="1092"/>
        <v>1.235905327364011</v>
      </c>
      <c r="Q6956" s="81">
        <f t="shared" si="1093"/>
        <v>1.235905327364011</v>
      </c>
      <c r="S6956" s="1">
        <f t="shared" si="1097"/>
        <v>2</v>
      </c>
      <c r="T6956" s="1" t="str">
        <f t="shared" si="1098"/>
        <v>Off-Peak</v>
      </c>
    </row>
    <row r="6957" spans="1:20" x14ac:dyDescent="0.25">
      <c r="A6957" s="85">
        <v>45216.083333316761</v>
      </c>
      <c r="B6957" s="1">
        <v>10</v>
      </c>
      <c r="C6957" s="1">
        <v>17</v>
      </c>
      <c r="D6957" s="1">
        <v>3</v>
      </c>
      <c r="E6957" s="1" t="str">
        <f t="shared" si="1094"/>
        <v>Non-Summer</v>
      </c>
      <c r="F6957" s="78">
        <v>0.63470000000000004</v>
      </c>
      <c r="G6957" s="79">
        <f t="shared" si="1095"/>
        <v>1.2075571294303231</v>
      </c>
      <c r="J6957" s="78">
        <v>0</v>
      </c>
      <c r="K6957" s="80">
        <f t="shared" si="1096"/>
        <v>0</v>
      </c>
      <c r="L6957" s="68" t="str">
        <f t="shared" si="1089"/>
        <v>Normal</v>
      </c>
      <c r="N6957" s="67">
        <f t="shared" si="1090"/>
        <v>0</v>
      </c>
      <c r="O6957" s="67">
        <f t="shared" si="1091"/>
        <v>0</v>
      </c>
      <c r="P6957" s="81">
        <f t="shared" si="1092"/>
        <v>1.2075571294303231</v>
      </c>
      <c r="Q6957" s="81">
        <f t="shared" si="1093"/>
        <v>1.2075571294303231</v>
      </c>
      <c r="S6957" s="1">
        <f t="shared" si="1097"/>
        <v>2</v>
      </c>
      <c r="T6957" s="1" t="str">
        <f t="shared" si="1098"/>
        <v>Off-Peak</v>
      </c>
    </row>
    <row r="6958" spans="1:20" x14ac:dyDescent="0.25">
      <c r="A6958" s="85">
        <v>45216.124999983425</v>
      </c>
      <c r="B6958" s="1">
        <v>10</v>
      </c>
      <c r="C6958" s="1">
        <v>17</v>
      </c>
      <c r="D6958" s="1">
        <v>4</v>
      </c>
      <c r="E6958" s="1" t="str">
        <f t="shared" si="1094"/>
        <v>Non-Summer</v>
      </c>
      <c r="F6958" s="78">
        <v>0.62980000000000003</v>
      </c>
      <c r="G6958" s="79">
        <f t="shared" si="1095"/>
        <v>1.1982345676937411</v>
      </c>
      <c r="J6958" s="78">
        <v>0</v>
      </c>
      <c r="K6958" s="80">
        <f t="shared" si="1096"/>
        <v>0</v>
      </c>
      <c r="L6958" s="68" t="str">
        <f t="shared" si="1089"/>
        <v>Normal</v>
      </c>
      <c r="N6958" s="67">
        <f t="shared" si="1090"/>
        <v>0</v>
      </c>
      <c r="O6958" s="67">
        <f t="shared" si="1091"/>
        <v>0</v>
      </c>
      <c r="P6958" s="81">
        <f t="shared" si="1092"/>
        <v>1.1982345676937411</v>
      </c>
      <c r="Q6958" s="81">
        <f t="shared" si="1093"/>
        <v>1.1982345676937411</v>
      </c>
      <c r="S6958" s="1">
        <f t="shared" si="1097"/>
        <v>2</v>
      </c>
      <c r="T6958" s="1" t="str">
        <f t="shared" si="1098"/>
        <v>Off-Peak</v>
      </c>
    </row>
    <row r="6959" spans="1:20" x14ac:dyDescent="0.25">
      <c r="A6959" s="85">
        <v>45216.16666665009</v>
      </c>
      <c r="B6959" s="1">
        <v>10</v>
      </c>
      <c r="C6959" s="1">
        <v>17</v>
      </c>
      <c r="D6959" s="1">
        <v>5</v>
      </c>
      <c r="E6959" s="1" t="str">
        <f t="shared" si="1094"/>
        <v>Non-Summer</v>
      </c>
      <c r="F6959" s="78">
        <v>0.64200000000000002</v>
      </c>
      <c r="G6959" s="79">
        <f t="shared" si="1095"/>
        <v>1.2214458438542106</v>
      </c>
      <c r="J6959" s="78">
        <v>0</v>
      </c>
      <c r="K6959" s="80">
        <f t="shared" si="1096"/>
        <v>0</v>
      </c>
      <c r="L6959" s="68" t="str">
        <f t="shared" si="1089"/>
        <v>Normal</v>
      </c>
      <c r="N6959" s="67">
        <f t="shared" si="1090"/>
        <v>0</v>
      </c>
      <c r="O6959" s="67">
        <f t="shared" si="1091"/>
        <v>0</v>
      </c>
      <c r="P6959" s="81">
        <f t="shared" si="1092"/>
        <v>1.2214458438542106</v>
      </c>
      <c r="Q6959" s="81">
        <f t="shared" si="1093"/>
        <v>1.2214458438542106</v>
      </c>
      <c r="S6959" s="1">
        <f t="shared" si="1097"/>
        <v>2</v>
      </c>
      <c r="T6959" s="1" t="str">
        <f t="shared" si="1098"/>
        <v>Off-Peak</v>
      </c>
    </row>
    <row r="6960" spans="1:20" x14ac:dyDescent="0.25">
      <c r="A6960" s="85">
        <v>45216.208333316754</v>
      </c>
      <c r="B6960" s="1">
        <v>10</v>
      </c>
      <c r="C6960" s="1">
        <v>17</v>
      </c>
      <c r="D6960" s="1">
        <v>6</v>
      </c>
      <c r="E6960" s="1" t="str">
        <f t="shared" si="1094"/>
        <v>Non-Summer</v>
      </c>
      <c r="F6960" s="78">
        <v>0.68059999999999998</v>
      </c>
      <c r="G6960" s="79">
        <f t="shared" si="1095"/>
        <v>1.2948847995750401</v>
      </c>
      <c r="J6960" s="78">
        <v>0</v>
      </c>
      <c r="K6960" s="80">
        <f t="shared" si="1096"/>
        <v>0</v>
      </c>
      <c r="L6960" s="68" t="str">
        <f t="shared" si="1089"/>
        <v>Normal</v>
      </c>
      <c r="N6960" s="67">
        <f t="shared" si="1090"/>
        <v>0</v>
      </c>
      <c r="O6960" s="67">
        <f t="shared" si="1091"/>
        <v>0</v>
      </c>
      <c r="P6960" s="81">
        <f t="shared" si="1092"/>
        <v>1.2948847995750401</v>
      </c>
      <c r="Q6960" s="81">
        <f t="shared" si="1093"/>
        <v>1.2948847995750401</v>
      </c>
      <c r="S6960" s="1">
        <f t="shared" si="1097"/>
        <v>2</v>
      </c>
      <c r="T6960" s="1" t="str">
        <f t="shared" si="1098"/>
        <v>Peak</v>
      </c>
    </row>
    <row r="6961" spans="1:20" x14ac:dyDescent="0.25">
      <c r="A6961" s="85">
        <v>45216.249999983418</v>
      </c>
      <c r="B6961" s="1">
        <v>10</v>
      </c>
      <c r="C6961" s="1">
        <v>17</v>
      </c>
      <c r="D6961" s="1">
        <v>7</v>
      </c>
      <c r="E6961" s="1" t="str">
        <f t="shared" si="1094"/>
        <v>Non-Summer</v>
      </c>
      <c r="F6961" s="78">
        <v>0.74519999999999997</v>
      </c>
      <c r="G6961" s="79">
        <f t="shared" si="1095"/>
        <v>1.4177904094083453</v>
      </c>
      <c r="J6961" s="78">
        <v>0.25812499999999999</v>
      </c>
      <c r="K6961" s="80">
        <f t="shared" si="1096"/>
        <v>0.25812499999999999</v>
      </c>
      <c r="L6961" s="68" t="str">
        <f t="shared" si="1089"/>
        <v>Normal</v>
      </c>
      <c r="N6961" s="67">
        <f t="shared" si="1090"/>
        <v>0</v>
      </c>
      <c r="O6961" s="67">
        <f t="shared" si="1091"/>
        <v>0.25812499999999999</v>
      </c>
      <c r="P6961" s="81">
        <f t="shared" si="1092"/>
        <v>1.1596654094083454</v>
      </c>
      <c r="Q6961" s="81">
        <f t="shared" si="1093"/>
        <v>1.1596654094083454</v>
      </c>
      <c r="S6961" s="1">
        <f t="shared" si="1097"/>
        <v>2</v>
      </c>
      <c r="T6961" s="1" t="str">
        <f t="shared" si="1098"/>
        <v>Peak</v>
      </c>
    </row>
    <row r="6962" spans="1:20" x14ac:dyDescent="0.25">
      <c r="A6962" s="85">
        <v>45216.291666650082</v>
      </c>
      <c r="B6962" s="1">
        <v>10</v>
      </c>
      <c r="C6962" s="1">
        <v>17</v>
      </c>
      <c r="D6962" s="1">
        <v>8</v>
      </c>
      <c r="E6962" s="1" t="str">
        <f t="shared" si="1094"/>
        <v>Non-Summer</v>
      </c>
      <c r="F6962" s="78">
        <v>0.7641</v>
      </c>
      <c r="G6962" s="79">
        <f t="shared" si="1095"/>
        <v>1.4537488618208758</v>
      </c>
      <c r="J6962" s="78">
        <v>2.3073139999999999</v>
      </c>
      <c r="K6962" s="80">
        <f t="shared" si="1096"/>
        <v>2.3073139999999999</v>
      </c>
      <c r="L6962" s="68" t="str">
        <f t="shared" si="1089"/>
        <v>Normal</v>
      </c>
      <c r="N6962" s="67">
        <f t="shared" si="1090"/>
        <v>0.85356513817912405</v>
      </c>
      <c r="O6962" s="67">
        <f t="shared" si="1091"/>
        <v>1.4537488618208758</v>
      </c>
      <c r="P6962" s="81">
        <f t="shared" si="1092"/>
        <v>0</v>
      </c>
      <c r="Q6962" s="81">
        <f t="shared" si="1093"/>
        <v>-0.85356513817912405</v>
      </c>
      <c r="S6962" s="1">
        <f t="shared" si="1097"/>
        <v>2</v>
      </c>
      <c r="T6962" s="1" t="str">
        <f t="shared" si="1098"/>
        <v>Peak</v>
      </c>
    </row>
    <row r="6963" spans="1:20" x14ac:dyDescent="0.25">
      <c r="A6963" s="85">
        <v>45216.333333316747</v>
      </c>
      <c r="B6963" s="1">
        <v>10</v>
      </c>
      <c r="C6963" s="1">
        <v>17</v>
      </c>
      <c r="D6963" s="1">
        <v>9</v>
      </c>
      <c r="E6963" s="1" t="str">
        <f t="shared" si="1094"/>
        <v>Non-Summer</v>
      </c>
      <c r="F6963" s="78">
        <v>0.71579999999999999</v>
      </c>
      <c r="G6963" s="79">
        <f t="shared" si="1095"/>
        <v>1.3618550389888535</v>
      </c>
      <c r="J6963" s="78">
        <v>4.1091800000000003</v>
      </c>
      <c r="K6963" s="80">
        <f t="shared" si="1096"/>
        <v>4.1091800000000003</v>
      </c>
      <c r="L6963" s="68" t="str">
        <f t="shared" si="1089"/>
        <v>Normal</v>
      </c>
      <c r="N6963" s="67">
        <f t="shared" si="1090"/>
        <v>2.747324961011147</v>
      </c>
      <c r="O6963" s="67">
        <f t="shared" si="1091"/>
        <v>1.3618550389888533</v>
      </c>
      <c r="P6963" s="81">
        <f t="shared" si="1092"/>
        <v>2.2204460492503131E-16</v>
      </c>
      <c r="Q6963" s="81">
        <f t="shared" si="1093"/>
        <v>-2.747324961011147</v>
      </c>
      <c r="S6963" s="1">
        <f t="shared" si="1097"/>
        <v>2</v>
      </c>
      <c r="T6963" s="1" t="str">
        <f t="shared" si="1098"/>
        <v>Peak</v>
      </c>
    </row>
    <row r="6964" spans="1:20" x14ac:dyDescent="0.25">
      <c r="A6964" s="85">
        <v>45216.374999983411</v>
      </c>
      <c r="B6964" s="1">
        <v>10</v>
      </c>
      <c r="C6964" s="1">
        <v>17</v>
      </c>
      <c r="D6964" s="1">
        <v>10</v>
      </c>
      <c r="E6964" s="1" t="str">
        <f t="shared" si="1094"/>
        <v>Non-Summer</v>
      </c>
      <c r="F6964" s="78">
        <v>0.68179999999999996</v>
      </c>
      <c r="G6964" s="79">
        <f t="shared" si="1095"/>
        <v>1.2971678759186926</v>
      </c>
      <c r="J6964" s="78">
        <v>5.2655339999999997</v>
      </c>
      <c r="K6964" s="80">
        <f t="shared" si="1096"/>
        <v>5.2655339999999997</v>
      </c>
      <c r="L6964" s="68" t="str">
        <f t="shared" si="1089"/>
        <v>Normal</v>
      </c>
      <c r="N6964" s="67">
        <f t="shared" si="1090"/>
        <v>3.9683661240813071</v>
      </c>
      <c r="O6964" s="67">
        <f t="shared" si="1091"/>
        <v>1.2971678759186926</v>
      </c>
      <c r="P6964" s="81">
        <f t="shared" si="1092"/>
        <v>0</v>
      </c>
      <c r="Q6964" s="81">
        <f t="shared" si="1093"/>
        <v>-3.9683661240813071</v>
      </c>
      <c r="S6964" s="1">
        <f t="shared" si="1097"/>
        <v>2</v>
      </c>
      <c r="T6964" s="1" t="str">
        <f t="shared" si="1098"/>
        <v>Peak</v>
      </c>
    </row>
    <row r="6965" spans="1:20" x14ac:dyDescent="0.25">
      <c r="A6965" s="85">
        <v>45216.416666650075</v>
      </c>
      <c r="B6965" s="1">
        <v>10</v>
      </c>
      <c r="C6965" s="1">
        <v>17</v>
      </c>
      <c r="D6965" s="1">
        <v>11</v>
      </c>
      <c r="E6965" s="1" t="str">
        <f t="shared" si="1094"/>
        <v>Non-Summer</v>
      </c>
      <c r="F6965" s="78">
        <v>0.65820000000000001</v>
      </c>
      <c r="G6965" s="79">
        <f t="shared" si="1095"/>
        <v>1.2522673744935224</v>
      </c>
      <c r="J6965" s="78">
        <v>5.9839640000000003</v>
      </c>
      <c r="K6965" s="80">
        <f t="shared" si="1096"/>
        <v>5.9839640000000003</v>
      </c>
      <c r="L6965" s="68" t="str">
        <f t="shared" si="1089"/>
        <v>Normal</v>
      </c>
      <c r="N6965" s="67">
        <f t="shared" si="1090"/>
        <v>4.7316966255064781</v>
      </c>
      <c r="O6965" s="67">
        <f t="shared" si="1091"/>
        <v>1.2522673744935222</v>
      </c>
      <c r="P6965" s="81">
        <f t="shared" si="1092"/>
        <v>2.2204460492503131E-16</v>
      </c>
      <c r="Q6965" s="81">
        <f t="shared" si="1093"/>
        <v>-4.7316966255064781</v>
      </c>
      <c r="S6965" s="1">
        <f t="shared" si="1097"/>
        <v>2</v>
      </c>
      <c r="T6965" s="1" t="str">
        <f t="shared" si="1098"/>
        <v>Peak</v>
      </c>
    </row>
    <row r="6966" spans="1:20" x14ac:dyDescent="0.25">
      <c r="A6966" s="85">
        <v>45216.458333316739</v>
      </c>
      <c r="B6966" s="1">
        <v>10</v>
      </c>
      <c r="C6966" s="1">
        <v>17</v>
      </c>
      <c r="D6966" s="1">
        <v>12</v>
      </c>
      <c r="E6966" s="1" t="str">
        <f t="shared" si="1094"/>
        <v>Non-Summer</v>
      </c>
      <c r="F6966" s="78">
        <v>0.64300000000000002</v>
      </c>
      <c r="G6966" s="79">
        <f t="shared" si="1095"/>
        <v>1.2233484074739212</v>
      </c>
      <c r="J6966" s="78">
        <v>6.2351589999999995</v>
      </c>
      <c r="K6966" s="80">
        <f t="shared" si="1096"/>
        <v>6.2351589999999995</v>
      </c>
      <c r="L6966" s="68" t="str">
        <f t="shared" si="1089"/>
        <v>Normal</v>
      </c>
      <c r="N6966" s="67">
        <f t="shared" si="1090"/>
        <v>5.0118105925260785</v>
      </c>
      <c r="O6966" s="67">
        <f t="shared" si="1091"/>
        <v>1.2233484074739209</v>
      </c>
      <c r="P6966" s="81">
        <f t="shared" si="1092"/>
        <v>2.2204460492503131E-16</v>
      </c>
      <c r="Q6966" s="81">
        <f t="shared" si="1093"/>
        <v>-5.0118105925260785</v>
      </c>
      <c r="S6966" s="1">
        <f t="shared" si="1097"/>
        <v>2</v>
      </c>
      <c r="T6966" s="1" t="str">
        <f t="shared" si="1098"/>
        <v>Peak</v>
      </c>
    </row>
    <row r="6967" spans="1:20" x14ac:dyDescent="0.25">
      <c r="A6967" s="85">
        <v>45216.499999983404</v>
      </c>
      <c r="B6967" s="1">
        <v>10</v>
      </c>
      <c r="C6967" s="1">
        <v>17</v>
      </c>
      <c r="D6967" s="1">
        <v>13</v>
      </c>
      <c r="E6967" s="1" t="str">
        <f t="shared" si="1094"/>
        <v>Non-Summer</v>
      </c>
      <c r="F6967" s="78">
        <v>0.63370000000000004</v>
      </c>
      <c r="G6967" s="79">
        <f t="shared" si="1095"/>
        <v>1.2056545658106126</v>
      </c>
      <c r="J6967" s="78">
        <v>5.9622070000000003</v>
      </c>
      <c r="K6967" s="80">
        <f t="shared" si="1096"/>
        <v>5.9622070000000003</v>
      </c>
      <c r="L6967" s="68" t="str">
        <f t="shared" si="1089"/>
        <v>Normal</v>
      </c>
      <c r="N6967" s="67">
        <f t="shared" si="1090"/>
        <v>4.7565524341893877</v>
      </c>
      <c r="O6967" s="67">
        <f t="shared" si="1091"/>
        <v>1.2056545658106126</v>
      </c>
      <c r="P6967" s="81">
        <f t="shared" si="1092"/>
        <v>0</v>
      </c>
      <c r="Q6967" s="81">
        <f t="shared" si="1093"/>
        <v>-4.7565524341893877</v>
      </c>
      <c r="S6967" s="1">
        <f t="shared" si="1097"/>
        <v>2</v>
      </c>
      <c r="T6967" s="1" t="str">
        <f t="shared" si="1098"/>
        <v>Peak</v>
      </c>
    </row>
    <row r="6968" spans="1:20" x14ac:dyDescent="0.25">
      <c r="A6968" s="85">
        <v>45216.541666650068</v>
      </c>
      <c r="B6968" s="1">
        <v>10</v>
      </c>
      <c r="C6968" s="1">
        <v>17</v>
      </c>
      <c r="D6968" s="1">
        <v>14</v>
      </c>
      <c r="E6968" s="1" t="str">
        <f t="shared" si="1094"/>
        <v>Non-Summer</v>
      </c>
      <c r="F6968" s="78">
        <v>0.62290000000000001</v>
      </c>
      <c r="G6968" s="79">
        <f t="shared" si="1095"/>
        <v>1.1851068787177379</v>
      </c>
      <c r="J6968" s="78">
        <v>5.2902889999999996</v>
      </c>
      <c r="K6968" s="80">
        <f t="shared" si="1096"/>
        <v>5.2902889999999996</v>
      </c>
      <c r="L6968" s="68" t="str">
        <f t="shared" si="1089"/>
        <v>Normal</v>
      </c>
      <c r="N6968" s="67">
        <f t="shared" si="1090"/>
        <v>4.1051821212822617</v>
      </c>
      <c r="O6968" s="67">
        <f t="shared" si="1091"/>
        <v>1.1851068787177379</v>
      </c>
      <c r="P6968" s="81">
        <f t="shared" si="1092"/>
        <v>0</v>
      </c>
      <c r="Q6968" s="81">
        <f t="shared" si="1093"/>
        <v>-4.1051821212822617</v>
      </c>
      <c r="S6968" s="1">
        <f t="shared" si="1097"/>
        <v>2</v>
      </c>
      <c r="T6968" s="1" t="str">
        <f t="shared" si="1098"/>
        <v>Peak</v>
      </c>
    </row>
    <row r="6969" spans="1:20" x14ac:dyDescent="0.25">
      <c r="A6969" s="85">
        <v>45216.583333316732</v>
      </c>
      <c r="B6969" s="1">
        <v>10</v>
      </c>
      <c r="C6969" s="1">
        <v>17</v>
      </c>
      <c r="D6969" s="1">
        <v>15</v>
      </c>
      <c r="E6969" s="1" t="str">
        <f t="shared" si="1094"/>
        <v>Non-Summer</v>
      </c>
      <c r="F6969" s="78">
        <v>0.61950000000000005</v>
      </c>
      <c r="G6969" s="79">
        <f t="shared" si="1095"/>
        <v>1.1786381624107221</v>
      </c>
      <c r="J6969" s="78">
        <v>4.1348349999999998</v>
      </c>
      <c r="K6969" s="80">
        <f t="shared" si="1096"/>
        <v>4.1348349999999998</v>
      </c>
      <c r="L6969" s="68" t="str">
        <f t="shared" si="1089"/>
        <v>Normal</v>
      </c>
      <c r="N6969" s="67">
        <f t="shared" si="1090"/>
        <v>2.9561968375892778</v>
      </c>
      <c r="O6969" s="67">
        <f t="shared" si="1091"/>
        <v>1.1786381624107221</v>
      </c>
      <c r="P6969" s="81">
        <f t="shared" si="1092"/>
        <v>0</v>
      </c>
      <c r="Q6969" s="81">
        <f t="shared" si="1093"/>
        <v>-2.9561968375892778</v>
      </c>
      <c r="S6969" s="1">
        <f t="shared" si="1097"/>
        <v>2</v>
      </c>
      <c r="T6969" s="1" t="str">
        <f t="shared" si="1098"/>
        <v>Peak</v>
      </c>
    </row>
    <row r="6970" spans="1:20" x14ac:dyDescent="0.25">
      <c r="A6970" s="85">
        <v>45216.624999983396</v>
      </c>
      <c r="B6970" s="1">
        <v>10</v>
      </c>
      <c r="C6970" s="1">
        <v>17</v>
      </c>
      <c r="D6970" s="1">
        <v>16</v>
      </c>
      <c r="E6970" s="1" t="str">
        <f t="shared" si="1094"/>
        <v>Non-Summer</v>
      </c>
      <c r="F6970" s="78">
        <v>0.63719999999999999</v>
      </c>
      <c r="G6970" s="79">
        <f t="shared" si="1095"/>
        <v>1.2123135384795996</v>
      </c>
      <c r="J6970" s="78">
        <v>2.5053780000000003</v>
      </c>
      <c r="K6970" s="80">
        <f t="shared" si="1096"/>
        <v>2.5053780000000003</v>
      </c>
      <c r="L6970" s="68" t="str">
        <f t="shared" si="1089"/>
        <v>Normal</v>
      </c>
      <c r="N6970" s="67">
        <f t="shared" si="1090"/>
        <v>1.2930644615204008</v>
      </c>
      <c r="O6970" s="67">
        <f t="shared" si="1091"/>
        <v>1.2123135384795996</v>
      </c>
      <c r="P6970" s="81">
        <f t="shared" si="1092"/>
        <v>0</v>
      </c>
      <c r="Q6970" s="81">
        <f t="shared" si="1093"/>
        <v>-1.2930644615204008</v>
      </c>
      <c r="S6970" s="1">
        <f t="shared" si="1097"/>
        <v>2</v>
      </c>
      <c r="T6970" s="1" t="str">
        <f t="shared" si="1098"/>
        <v>Peak</v>
      </c>
    </row>
    <row r="6971" spans="1:20" x14ac:dyDescent="0.25">
      <c r="A6971" s="85">
        <v>45216.666666650061</v>
      </c>
      <c r="B6971" s="1">
        <v>10</v>
      </c>
      <c r="C6971" s="1">
        <v>17</v>
      </c>
      <c r="D6971" s="1">
        <v>17</v>
      </c>
      <c r="E6971" s="1" t="str">
        <f t="shared" si="1094"/>
        <v>Non-Summer</v>
      </c>
      <c r="F6971" s="78">
        <v>0.6825</v>
      </c>
      <c r="G6971" s="79">
        <f t="shared" si="1095"/>
        <v>1.2984996704524903</v>
      </c>
      <c r="J6971" s="78">
        <v>0.60124300000000008</v>
      </c>
      <c r="K6971" s="80">
        <f t="shared" si="1096"/>
        <v>0.60124300000000008</v>
      </c>
      <c r="L6971" s="68" t="str">
        <f t="shared" si="1089"/>
        <v>Normal</v>
      </c>
      <c r="N6971" s="67">
        <f t="shared" si="1090"/>
        <v>0</v>
      </c>
      <c r="O6971" s="67">
        <f t="shared" si="1091"/>
        <v>0.60124300000000008</v>
      </c>
      <c r="P6971" s="81">
        <f t="shared" si="1092"/>
        <v>0.69725667045249018</v>
      </c>
      <c r="Q6971" s="81">
        <f t="shared" si="1093"/>
        <v>0.69725667045249018</v>
      </c>
      <c r="S6971" s="1">
        <f t="shared" si="1097"/>
        <v>2</v>
      </c>
      <c r="T6971" s="1" t="str">
        <f t="shared" si="1098"/>
        <v>Peak</v>
      </c>
    </row>
    <row r="6972" spans="1:20" x14ac:dyDescent="0.25">
      <c r="A6972" s="85">
        <v>45216.708333316725</v>
      </c>
      <c r="B6972" s="1">
        <v>10</v>
      </c>
      <c r="C6972" s="1">
        <v>17</v>
      </c>
      <c r="D6972" s="1">
        <v>18</v>
      </c>
      <c r="E6972" s="1" t="str">
        <f t="shared" si="1094"/>
        <v>Non-Summer</v>
      </c>
      <c r="F6972" s="78">
        <v>0.75470000000000004</v>
      </c>
      <c r="G6972" s="79">
        <f t="shared" si="1095"/>
        <v>1.4358647637955961</v>
      </c>
      <c r="J6972" s="78">
        <v>0</v>
      </c>
      <c r="K6972" s="80">
        <f t="shared" si="1096"/>
        <v>0</v>
      </c>
      <c r="L6972" s="68" t="str">
        <f t="shared" si="1089"/>
        <v>Normal</v>
      </c>
      <c r="N6972" s="67">
        <f t="shared" si="1090"/>
        <v>0</v>
      </c>
      <c r="O6972" s="67">
        <f t="shared" si="1091"/>
        <v>0</v>
      </c>
      <c r="P6972" s="81">
        <f t="shared" si="1092"/>
        <v>1.4358647637955961</v>
      </c>
      <c r="Q6972" s="81">
        <f t="shared" si="1093"/>
        <v>1.4358647637955961</v>
      </c>
      <c r="S6972" s="1">
        <f t="shared" si="1097"/>
        <v>2</v>
      </c>
      <c r="T6972" s="1" t="str">
        <f t="shared" si="1098"/>
        <v>Peak</v>
      </c>
    </row>
    <row r="6973" spans="1:20" x14ac:dyDescent="0.25">
      <c r="A6973" s="85">
        <v>45216.749999983389</v>
      </c>
      <c r="B6973" s="1">
        <v>10</v>
      </c>
      <c r="C6973" s="1">
        <v>17</v>
      </c>
      <c r="D6973" s="1">
        <v>19</v>
      </c>
      <c r="E6973" s="1" t="str">
        <f t="shared" si="1094"/>
        <v>Non-Summer</v>
      </c>
      <c r="F6973" s="78">
        <v>0.8569</v>
      </c>
      <c r="G6973" s="79">
        <f t="shared" si="1095"/>
        <v>1.6303067657300203</v>
      </c>
      <c r="J6973" s="78">
        <v>0</v>
      </c>
      <c r="K6973" s="80">
        <f t="shared" si="1096"/>
        <v>0</v>
      </c>
      <c r="L6973" s="68" t="str">
        <f t="shared" si="1089"/>
        <v>Normal</v>
      </c>
      <c r="N6973" s="67">
        <f t="shared" si="1090"/>
        <v>0</v>
      </c>
      <c r="O6973" s="67">
        <f t="shared" si="1091"/>
        <v>0</v>
      </c>
      <c r="P6973" s="81">
        <f t="shared" si="1092"/>
        <v>1.6303067657300203</v>
      </c>
      <c r="Q6973" s="81">
        <f t="shared" si="1093"/>
        <v>1.6303067657300203</v>
      </c>
      <c r="S6973" s="1">
        <f t="shared" si="1097"/>
        <v>2</v>
      </c>
      <c r="T6973" s="1" t="str">
        <f t="shared" si="1098"/>
        <v>Peak</v>
      </c>
    </row>
    <row r="6974" spans="1:20" x14ac:dyDescent="0.25">
      <c r="A6974" s="85">
        <v>45216.791666650053</v>
      </c>
      <c r="B6974" s="1">
        <v>10</v>
      </c>
      <c r="C6974" s="1">
        <v>17</v>
      </c>
      <c r="D6974" s="1">
        <v>20</v>
      </c>
      <c r="E6974" s="1" t="str">
        <f t="shared" si="1094"/>
        <v>Non-Summer</v>
      </c>
      <c r="F6974" s="78">
        <v>0.89849999999999997</v>
      </c>
      <c r="G6974" s="79">
        <f t="shared" si="1095"/>
        <v>1.7094534123099816</v>
      </c>
      <c r="J6974" s="78">
        <v>0</v>
      </c>
      <c r="K6974" s="80">
        <f t="shared" si="1096"/>
        <v>0</v>
      </c>
      <c r="L6974" s="68" t="str">
        <f t="shared" si="1089"/>
        <v>Normal</v>
      </c>
      <c r="N6974" s="67">
        <f t="shared" si="1090"/>
        <v>0</v>
      </c>
      <c r="O6974" s="67">
        <f t="shared" si="1091"/>
        <v>0</v>
      </c>
      <c r="P6974" s="81">
        <f t="shared" si="1092"/>
        <v>1.7094534123099816</v>
      </c>
      <c r="Q6974" s="81">
        <f t="shared" si="1093"/>
        <v>1.7094534123099816</v>
      </c>
      <c r="S6974" s="1">
        <f t="shared" si="1097"/>
        <v>2</v>
      </c>
      <c r="T6974" s="1" t="str">
        <f t="shared" si="1098"/>
        <v>Peak</v>
      </c>
    </row>
    <row r="6975" spans="1:20" x14ac:dyDescent="0.25">
      <c r="A6975" s="85">
        <v>45216.833333316717</v>
      </c>
      <c r="B6975" s="1">
        <v>10</v>
      </c>
      <c r="C6975" s="1">
        <v>17</v>
      </c>
      <c r="D6975" s="1">
        <v>21</v>
      </c>
      <c r="E6975" s="1" t="str">
        <f t="shared" si="1094"/>
        <v>Non-Summer</v>
      </c>
      <c r="F6975" s="78">
        <v>0.89359999999999995</v>
      </c>
      <c r="G6975" s="79">
        <f t="shared" si="1095"/>
        <v>1.7001308505733996</v>
      </c>
      <c r="J6975" s="78">
        <v>0</v>
      </c>
      <c r="K6975" s="80">
        <f t="shared" si="1096"/>
        <v>0</v>
      </c>
      <c r="L6975" s="68" t="str">
        <f t="shared" si="1089"/>
        <v>Normal</v>
      </c>
      <c r="N6975" s="67">
        <f t="shared" si="1090"/>
        <v>0</v>
      </c>
      <c r="O6975" s="67">
        <f t="shared" si="1091"/>
        <v>0</v>
      </c>
      <c r="P6975" s="81">
        <f t="shared" si="1092"/>
        <v>1.7001308505733996</v>
      </c>
      <c r="Q6975" s="81">
        <f t="shared" si="1093"/>
        <v>1.7001308505733996</v>
      </c>
      <c r="S6975" s="1">
        <f t="shared" si="1097"/>
        <v>2</v>
      </c>
      <c r="T6975" s="1" t="str">
        <f t="shared" si="1098"/>
        <v>Peak</v>
      </c>
    </row>
    <row r="6976" spans="1:20" x14ac:dyDescent="0.25">
      <c r="A6976" s="85">
        <v>45216.874999983382</v>
      </c>
      <c r="B6976" s="1">
        <v>10</v>
      </c>
      <c r="C6976" s="1">
        <v>17</v>
      </c>
      <c r="D6976" s="1">
        <v>22</v>
      </c>
      <c r="E6976" s="1" t="str">
        <f t="shared" si="1094"/>
        <v>Non-Summer</v>
      </c>
      <c r="F6976" s="78">
        <v>0.85309999999999997</v>
      </c>
      <c r="G6976" s="79">
        <f t="shared" si="1095"/>
        <v>1.62307702397512</v>
      </c>
      <c r="J6976" s="78">
        <v>0</v>
      </c>
      <c r="K6976" s="80">
        <f t="shared" si="1096"/>
        <v>0</v>
      </c>
      <c r="L6976" s="68" t="str">
        <f t="shared" si="1089"/>
        <v>Normal</v>
      </c>
      <c r="N6976" s="67">
        <f t="shared" si="1090"/>
        <v>0</v>
      </c>
      <c r="O6976" s="67">
        <f t="shared" si="1091"/>
        <v>0</v>
      </c>
      <c r="P6976" s="81">
        <f t="shared" si="1092"/>
        <v>1.62307702397512</v>
      </c>
      <c r="Q6976" s="81">
        <f t="shared" si="1093"/>
        <v>1.62307702397512</v>
      </c>
      <c r="S6976" s="1">
        <f t="shared" si="1097"/>
        <v>2</v>
      </c>
      <c r="T6976" s="1" t="str">
        <f t="shared" si="1098"/>
        <v>Off-Peak</v>
      </c>
    </row>
    <row r="6977" spans="1:20" x14ac:dyDescent="0.25">
      <c r="A6977" s="85">
        <v>45216.916666650046</v>
      </c>
      <c r="B6977" s="1">
        <v>10</v>
      </c>
      <c r="C6977" s="1">
        <v>17</v>
      </c>
      <c r="D6977" s="1">
        <v>23</v>
      </c>
      <c r="E6977" s="1" t="str">
        <f t="shared" si="1094"/>
        <v>Non-Summer</v>
      </c>
      <c r="F6977" s="78">
        <v>0.77590000000000003</v>
      </c>
      <c r="G6977" s="79">
        <f t="shared" si="1095"/>
        <v>1.476199112533461</v>
      </c>
      <c r="J6977" s="78">
        <v>0</v>
      </c>
      <c r="K6977" s="80">
        <f t="shared" si="1096"/>
        <v>0</v>
      </c>
      <c r="L6977" s="68" t="str">
        <f t="shared" si="1089"/>
        <v>Normal</v>
      </c>
      <c r="N6977" s="67">
        <f t="shared" si="1090"/>
        <v>0</v>
      </c>
      <c r="O6977" s="67">
        <f t="shared" si="1091"/>
        <v>0</v>
      </c>
      <c r="P6977" s="81">
        <f t="shared" si="1092"/>
        <v>1.476199112533461</v>
      </c>
      <c r="Q6977" s="81">
        <f t="shared" si="1093"/>
        <v>1.476199112533461</v>
      </c>
      <c r="S6977" s="1">
        <f t="shared" si="1097"/>
        <v>2</v>
      </c>
      <c r="T6977" s="1" t="str">
        <f t="shared" si="1098"/>
        <v>Off-Peak</v>
      </c>
    </row>
    <row r="6978" spans="1:20" x14ac:dyDescent="0.25">
      <c r="A6978" s="85">
        <v>45216.95833331671</v>
      </c>
      <c r="B6978" s="1">
        <v>10</v>
      </c>
      <c r="C6978" s="1">
        <v>18</v>
      </c>
      <c r="D6978" s="1">
        <v>0</v>
      </c>
      <c r="E6978" s="1" t="str">
        <f t="shared" si="1094"/>
        <v>Non-Summer</v>
      </c>
      <c r="F6978" s="78">
        <v>0.69799999999999995</v>
      </c>
      <c r="G6978" s="79">
        <f t="shared" si="1095"/>
        <v>1.3279894065580045</v>
      </c>
      <c r="J6978" s="78">
        <v>0</v>
      </c>
      <c r="K6978" s="80">
        <f t="shared" si="1096"/>
        <v>0</v>
      </c>
      <c r="L6978" s="68" t="str">
        <f t="shared" si="1089"/>
        <v>Normal</v>
      </c>
      <c r="N6978" s="67">
        <f t="shared" si="1090"/>
        <v>0</v>
      </c>
      <c r="O6978" s="67">
        <f t="shared" si="1091"/>
        <v>0</v>
      </c>
      <c r="P6978" s="81">
        <f t="shared" si="1092"/>
        <v>1.3279894065580045</v>
      </c>
      <c r="Q6978" s="81">
        <f t="shared" si="1093"/>
        <v>1.3279894065580045</v>
      </c>
      <c r="S6978" s="1">
        <f t="shared" si="1097"/>
        <v>2</v>
      </c>
      <c r="T6978" s="1" t="str">
        <f t="shared" si="1098"/>
        <v>Off-Peak</v>
      </c>
    </row>
    <row r="6979" spans="1:20" x14ac:dyDescent="0.25">
      <c r="A6979" s="85">
        <v>45216.999999983374</v>
      </c>
      <c r="B6979" s="1">
        <v>10</v>
      </c>
      <c r="C6979" s="1">
        <v>18</v>
      </c>
      <c r="D6979" s="1">
        <v>1</v>
      </c>
      <c r="E6979" s="1" t="str">
        <f t="shared" si="1094"/>
        <v>Non-Summer</v>
      </c>
      <c r="F6979" s="78">
        <v>0.64970000000000006</v>
      </c>
      <c r="G6979" s="79">
        <f t="shared" si="1095"/>
        <v>1.2360955837259824</v>
      </c>
      <c r="J6979" s="78">
        <v>0</v>
      </c>
      <c r="K6979" s="80">
        <f t="shared" si="1096"/>
        <v>0</v>
      </c>
      <c r="L6979" s="68" t="str">
        <f t="shared" si="1089"/>
        <v>Normal</v>
      </c>
      <c r="N6979" s="67">
        <f t="shared" si="1090"/>
        <v>0</v>
      </c>
      <c r="O6979" s="67">
        <f t="shared" si="1091"/>
        <v>0</v>
      </c>
      <c r="P6979" s="81">
        <f t="shared" si="1092"/>
        <v>1.2360955837259824</v>
      </c>
      <c r="Q6979" s="81">
        <f t="shared" si="1093"/>
        <v>1.2360955837259824</v>
      </c>
      <c r="S6979" s="1">
        <f t="shared" si="1097"/>
        <v>3</v>
      </c>
      <c r="T6979" s="1" t="str">
        <f t="shared" si="1098"/>
        <v>Off-Peak</v>
      </c>
    </row>
    <row r="6980" spans="1:20" x14ac:dyDescent="0.25">
      <c r="A6980" s="85">
        <v>45217.041666650039</v>
      </c>
      <c r="B6980" s="1">
        <v>10</v>
      </c>
      <c r="C6980" s="1">
        <v>18</v>
      </c>
      <c r="D6980" s="1">
        <v>2</v>
      </c>
      <c r="E6980" s="1" t="str">
        <f t="shared" si="1094"/>
        <v>Non-Summer</v>
      </c>
      <c r="F6980" s="78">
        <v>0.62109999999999999</v>
      </c>
      <c r="G6980" s="79">
        <f t="shared" si="1095"/>
        <v>1.1816822642022589</v>
      </c>
      <c r="J6980" s="78">
        <v>0</v>
      </c>
      <c r="K6980" s="80">
        <f t="shared" si="1096"/>
        <v>0</v>
      </c>
      <c r="L6980" s="68" t="str">
        <f t="shared" si="1089"/>
        <v>Normal</v>
      </c>
      <c r="N6980" s="67">
        <f t="shared" si="1090"/>
        <v>0</v>
      </c>
      <c r="O6980" s="67">
        <f t="shared" si="1091"/>
        <v>0</v>
      </c>
      <c r="P6980" s="81">
        <f t="shared" si="1092"/>
        <v>1.1816822642022589</v>
      </c>
      <c r="Q6980" s="81">
        <f t="shared" si="1093"/>
        <v>1.1816822642022589</v>
      </c>
      <c r="S6980" s="1">
        <f t="shared" si="1097"/>
        <v>3</v>
      </c>
      <c r="T6980" s="1" t="str">
        <f t="shared" si="1098"/>
        <v>Off-Peak</v>
      </c>
    </row>
    <row r="6981" spans="1:20" x14ac:dyDescent="0.25">
      <c r="A6981" s="85">
        <v>45217.083333316703</v>
      </c>
      <c r="B6981" s="1">
        <v>10</v>
      </c>
      <c r="C6981" s="1">
        <v>18</v>
      </c>
      <c r="D6981" s="1">
        <v>3</v>
      </c>
      <c r="E6981" s="1" t="str">
        <f t="shared" si="1094"/>
        <v>Non-Summer</v>
      </c>
      <c r="F6981" s="78">
        <v>0.60670000000000002</v>
      </c>
      <c r="G6981" s="79">
        <f t="shared" si="1095"/>
        <v>1.1542853480784261</v>
      </c>
      <c r="J6981" s="78">
        <v>0</v>
      </c>
      <c r="K6981" s="80">
        <f t="shared" si="1096"/>
        <v>0</v>
      </c>
      <c r="L6981" s="68" t="str">
        <f t="shared" si="1089"/>
        <v>Normal</v>
      </c>
      <c r="N6981" s="67">
        <f t="shared" si="1090"/>
        <v>0</v>
      </c>
      <c r="O6981" s="67">
        <f t="shared" si="1091"/>
        <v>0</v>
      </c>
      <c r="P6981" s="81">
        <f t="shared" si="1092"/>
        <v>1.1542853480784261</v>
      </c>
      <c r="Q6981" s="81">
        <f t="shared" si="1093"/>
        <v>1.1542853480784261</v>
      </c>
      <c r="S6981" s="1">
        <f t="shared" si="1097"/>
        <v>3</v>
      </c>
      <c r="T6981" s="1" t="str">
        <f t="shared" si="1098"/>
        <v>Off-Peak</v>
      </c>
    </row>
    <row r="6982" spans="1:20" x14ac:dyDescent="0.25">
      <c r="A6982" s="85">
        <v>45217.124999983367</v>
      </c>
      <c r="B6982" s="1">
        <v>10</v>
      </c>
      <c r="C6982" s="1">
        <v>18</v>
      </c>
      <c r="D6982" s="1">
        <v>4</v>
      </c>
      <c r="E6982" s="1" t="str">
        <f t="shared" si="1094"/>
        <v>Non-Summer</v>
      </c>
      <c r="F6982" s="78">
        <v>0.6018</v>
      </c>
      <c r="G6982" s="79">
        <f t="shared" si="1095"/>
        <v>1.1449627863418441</v>
      </c>
      <c r="J6982" s="78">
        <v>0</v>
      </c>
      <c r="K6982" s="80">
        <f t="shared" si="1096"/>
        <v>0</v>
      </c>
      <c r="L6982" s="68" t="str">
        <f t="shared" si="1089"/>
        <v>Normal</v>
      </c>
      <c r="N6982" s="67">
        <f t="shared" si="1090"/>
        <v>0</v>
      </c>
      <c r="O6982" s="67">
        <f t="shared" si="1091"/>
        <v>0</v>
      </c>
      <c r="P6982" s="81">
        <f t="shared" si="1092"/>
        <v>1.1449627863418441</v>
      </c>
      <c r="Q6982" s="81">
        <f t="shared" si="1093"/>
        <v>1.1449627863418441</v>
      </c>
      <c r="S6982" s="1">
        <f t="shared" si="1097"/>
        <v>3</v>
      </c>
      <c r="T6982" s="1" t="str">
        <f t="shared" si="1098"/>
        <v>Off-Peak</v>
      </c>
    </row>
    <row r="6983" spans="1:20" x14ac:dyDescent="0.25">
      <c r="A6983" s="85">
        <v>45217.166666650031</v>
      </c>
      <c r="B6983" s="1">
        <v>10</v>
      </c>
      <c r="C6983" s="1">
        <v>18</v>
      </c>
      <c r="D6983" s="1">
        <v>5</v>
      </c>
      <c r="E6983" s="1" t="str">
        <f t="shared" si="1094"/>
        <v>Non-Summer</v>
      </c>
      <c r="F6983" s="78">
        <v>0.61229999999999996</v>
      </c>
      <c r="G6983" s="79">
        <f t="shared" si="1095"/>
        <v>1.1649397043488054</v>
      </c>
      <c r="J6983" s="78">
        <v>0</v>
      </c>
      <c r="K6983" s="80">
        <f t="shared" si="1096"/>
        <v>0</v>
      </c>
      <c r="L6983" s="68" t="str">
        <f t="shared" si="1089"/>
        <v>Normal</v>
      </c>
      <c r="N6983" s="67">
        <f t="shared" si="1090"/>
        <v>0</v>
      </c>
      <c r="O6983" s="67">
        <f t="shared" si="1091"/>
        <v>0</v>
      </c>
      <c r="P6983" s="81">
        <f t="shared" si="1092"/>
        <v>1.1649397043488054</v>
      </c>
      <c r="Q6983" s="81">
        <f t="shared" si="1093"/>
        <v>1.1649397043488054</v>
      </c>
      <c r="S6983" s="1">
        <f t="shared" si="1097"/>
        <v>3</v>
      </c>
      <c r="T6983" s="1" t="str">
        <f t="shared" si="1098"/>
        <v>Off-Peak</v>
      </c>
    </row>
    <row r="6984" spans="1:20" x14ac:dyDescent="0.25">
      <c r="A6984" s="85">
        <v>45217.208333316696</v>
      </c>
      <c r="B6984" s="1">
        <v>10</v>
      </c>
      <c r="C6984" s="1">
        <v>18</v>
      </c>
      <c r="D6984" s="1">
        <v>6</v>
      </c>
      <c r="E6984" s="1" t="str">
        <f t="shared" si="1094"/>
        <v>Non-Summer</v>
      </c>
      <c r="F6984" s="78">
        <v>0.64790000000000003</v>
      </c>
      <c r="G6984" s="79">
        <f t="shared" si="1095"/>
        <v>1.2326709692105033</v>
      </c>
      <c r="J6984" s="78">
        <v>0</v>
      </c>
      <c r="K6984" s="80">
        <f t="shared" si="1096"/>
        <v>0</v>
      </c>
      <c r="L6984" s="68" t="str">
        <f t="shared" si="1089"/>
        <v>Normal</v>
      </c>
      <c r="N6984" s="67">
        <f t="shared" si="1090"/>
        <v>0</v>
      </c>
      <c r="O6984" s="67">
        <f t="shared" si="1091"/>
        <v>0</v>
      </c>
      <c r="P6984" s="81">
        <f t="shared" si="1092"/>
        <v>1.2326709692105033</v>
      </c>
      <c r="Q6984" s="81">
        <f t="shared" si="1093"/>
        <v>1.2326709692105033</v>
      </c>
      <c r="S6984" s="1">
        <f t="shared" si="1097"/>
        <v>3</v>
      </c>
      <c r="T6984" s="1" t="str">
        <f t="shared" si="1098"/>
        <v>Peak</v>
      </c>
    </row>
    <row r="6985" spans="1:20" x14ac:dyDescent="0.25">
      <c r="A6985" s="85">
        <v>45217.24999998336</v>
      </c>
      <c r="B6985" s="1">
        <v>10</v>
      </c>
      <c r="C6985" s="1">
        <v>18</v>
      </c>
      <c r="D6985" s="1">
        <v>7</v>
      </c>
      <c r="E6985" s="1" t="str">
        <f t="shared" si="1094"/>
        <v>Non-Summer</v>
      </c>
      <c r="F6985" s="78">
        <v>0.70760000000000001</v>
      </c>
      <c r="G6985" s="79">
        <f t="shared" si="1095"/>
        <v>1.3462540173072266</v>
      </c>
      <c r="J6985" s="78">
        <v>0.22676499999999999</v>
      </c>
      <c r="K6985" s="80">
        <f t="shared" si="1096"/>
        <v>0.22676499999999999</v>
      </c>
      <c r="L6985" s="68" t="str">
        <f t="shared" si="1089"/>
        <v>Normal</v>
      </c>
      <c r="N6985" s="67">
        <f t="shared" si="1090"/>
        <v>0</v>
      </c>
      <c r="O6985" s="67">
        <f t="shared" si="1091"/>
        <v>0.22676499999999999</v>
      </c>
      <c r="P6985" s="81">
        <f t="shared" si="1092"/>
        <v>1.1194890173072265</v>
      </c>
      <c r="Q6985" s="81">
        <f t="shared" si="1093"/>
        <v>1.1194890173072265</v>
      </c>
      <c r="S6985" s="1">
        <f t="shared" si="1097"/>
        <v>3</v>
      </c>
      <c r="T6985" s="1" t="str">
        <f t="shared" si="1098"/>
        <v>Peak</v>
      </c>
    </row>
    <row r="6986" spans="1:20" x14ac:dyDescent="0.25">
      <c r="A6986" s="85">
        <v>45217.291666650024</v>
      </c>
      <c r="B6986" s="1">
        <v>10</v>
      </c>
      <c r="C6986" s="1">
        <v>18</v>
      </c>
      <c r="D6986" s="1">
        <v>8</v>
      </c>
      <c r="E6986" s="1" t="str">
        <f t="shared" si="1094"/>
        <v>Non-Summer</v>
      </c>
      <c r="F6986" s="78">
        <v>0.73109999999999997</v>
      </c>
      <c r="G6986" s="79">
        <f t="shared" si="1095"/>
        <v>1.3909642623704257</v>
      </c>
      <c r="J6986" s="78">
        <v>2.1155599999999999</v>
      </c>
      <c r="K6986" s="80">
        <f t="shared" si="1096"/>
        <v>2.1155599999999999</v>
      </c>
      <c r="L6986" s="68" t="str">
        <f t="shared" si="1089"/>
        <v>Normal</v>
      </c>
      <c r="N6986" s="67">
        <f t="shared" si="1090"/>
        <v>0.72459573762957419</v>
      </c>
      <c r="O6986" s="67">
        <f t="shared" si="1091"/>
        <v>1.3909642623704257</v>
      </c>
      <c r="P6986" s="81">
        <f t="shared" si="1092"/>
        <v>0</v>
      </c>
      <c r="Q6986" s="81">
        <f t="shared" si="1093"/>
        <v>-0.72459573762957419</v>
      </c>
      <c r="S6986" s="1">
        <f t="shared" si="1097"/>
        <v>3</v>
      </c>
      <c r="T6986" s="1" t="str">
        <f t="shared" si="1098"/>
        <v>Peak</v>
      </c>
    </row>
    <row r="6987" spans="1:20" x14ac:dyDescent="0.25">
      <c r="A6987" s="85">
        <v>45217.333333316688</v>
      </c>
      <c r="B6987" s="1">
        <v>10</v>
      </c>
      <c r="C6987" s="1">
        <v>18</v>
      </c>
      <c r="D6987" s="1">
        <v>9</v>
      </c>
      <c r="E6987" s="1" t="str">
        <f t="shared" si="1094"/>
        <v>Non-Summer</v>
      </c>
      <c r="F6987" s="78">
        <v>0.69430000000000003</v>
      </c>
      <c r="G6987" s="79">
        <f t="shared" si="1095"/>
        <v>1.3209499211650755</v>
      </c>
      <c r="J6987" s="78">
        <v>3.8209250000000003</v>
      </c>
      <c r="K6987" s="80">
        <f t="shared" si="1096"/>
        <v>3.8209250000000003</v>
      </c>
      <c r="L6987" s="68" t="str">
        <f t="shared" si="1089"/>
        <v>Normal</v>
      </c>
      <c r="N6987" s="67">
        <f t="shared" si="1090"/>
        <v>2.4999750788349249</v>
      </c>
      <c r="O6987" s="67">
        <f t="shared" si="1091"/>
        <v>1.3209499211650755</v>
      </c>
      <c r="P6987" s="81">
        <f t="shared" si="1092"/>
        <v>0</v>
      </c>
      <c r="Q6987" s="81">
        <f t="shared" si="1093"/>
        <v>-2.4999750788349249</v>
      </c>
      <c r="S6987" s="1">
        <f t="shared" si="1097"/>
        <v>3</v>
      </c>
      <c r="T6987" s="1" t="str">
        <f t="shared" si="1098"/>
        <v>Peak</v>
      </c>
    </row>
    <row r="6988" spans="1:20" x14ac:dyDescent="0.25">
      <c r="A6988" s="85">
        <v>45217.374999983353</v>
      </c>
      <c r="B6988" s="1">
        <v>10</v>
      </c>
      <c r="C6988" s="1">
        <v>18</v>
      </c>
      <c r="D6988" s="1">
        <v>10</v>
      </c>
      <c r="E6988" s="1" t="str">
        <f t="shared" si="1094"/>
        <v>Non-Summer</v>
      </c>
      <c r="F6988" s="78">
        <v>0.66239999999999999</v>
      </c>
      <c r="G6988" s="79">
        <f t="shared" si="1095"/>
        <v>1.260258141696307</v>
      </c>
      <c r="J6988" s="78">
        <v>4.9391920000000002</v>
      </c>
      <c r="K6988" s="80">
        <f t="shared" si="1096"/>
        <v>4.9391920000000002</v>
      </c>
      <c r="L6988" s="68" t="str">
        <f t="shared" si="1089"/>
        <v>Normal</v>
      </c>
      <c r="N6988" s="67">
        <f t="shared" si="1090"/>
        <v>3.6789338583036932</v>
      </c>
      <c r="O6988" s="67">
        <f t="shared" si="1091"/>
        <v>1.260258141696307</v>
      </c>
      <c r="P6988" s="81">
        <f t="shared" si="1092"/>
        <v>0</v>
      </c>
      <c r="Q6988" s="81">
        <f t="shared" si="1093"/>
        <v>-3.6789338583036932</v>
      </c>
      <c r="S6988" s="1">
        <f t="shared" si="1097"/>
        <v>3</v>
      </c>
      <c r="T6988" s="1" t="str">
        <f t="shared" si="1098"/>
        <v>Peak</v>
      </c>
    </row>
    <row r="6989" spans="1:20" x14ac:dyDescent="0.25">
      <c r="A6989" s="85">
        <v>45217.416666650017</v>
      </c>
      <c r="B6989" s="1">
        <v>10</v>
      </c>
      <c r="C6989" s="1">
        <v>18</v>
      </c>
      <c r="D6989" s="1">
        <v>11</v>
      </c>
      <c r="E6989" s="1" t="str">
        <f t="shared" si="1094"/>
        <v>Non-Summer</v>
      </c>
      <c r="F6989" s="78">
        <v>0.64200000000000002</v>
      </c>
      <c r="G6989" s="79">
        <f t="shared" si="1095"/>
        <v>1.2214458438542106</v>
      </c>
      <c r="J6989" s="78">
        <v>5.617108</v>
      </c>
      <c r="K6989" s="80">
        <f t="shared" si="1096"/>
        <v>5.617108</v>
      </c>
      <c r="L6989" s="68" t="str">
        <f t="shared" si="1089"/>
        <v>Normal</v>
      </c>
      <c r="N6989" s="67">
        <f t="shared" si="1090"/>
        <v>4.3956621561457894</v>
      </c>
      <c r="O6989" s="67">
        <f t="shared" si="1091"/>
        <v>1.2214458438542106</v>
      </c>
      <c r="P6989" s="81">
        <f t="shared" si="1092"/>
        <v>0</v>
      </c>
      <c r="Q6989" s="81">
        <f t="shared" si="1093"/>
        <v>-4.3956621561457894</v>
      </c>
      <c r="S6989" s="1">
        <f t="shared" si="1097"/>
        <v>3</v>
      </c>
      <c r="T6989" s="1" t="str">
        <f t="shared" si="1098"/>
        <v>Peak</v>
      </c>
    </row>
    <row r="6990" spans="1:20" x14ac:dyDescent="0.25">
      <c r="A6990" s="85">
        <v>45217.458333316681</v>
      </c>
      <c r="B6990" s="1">
        <v>10</v>
      </c>
      <c r="C6990" s="1">
        <v>18</v>
      </c>
      <c r="D6990" s="1">
        <v>12</v>
      </c>
      <c r="E6990" s="1" t="str">
        <f t="shared" si="1094"/>
        <v>Non-Summer</v>
      </c>
      <c r="F6990" s="78">
        <v>0.63009999999999999</v>
      </c>
      <c r="G6990" s="79">
        <f t="shared" si="1095"/>
        <v>1.1988053367796543</v>
      </c>
      <c r="J6990" s="78">
        <v>5.8542839999999998</v>
      </c>
      <c r="K6990" s="80">
        <f t="shared" si="1096"/>
        <v>5.8542839999999998</v>
      </c>
      <c r="L6990" s="68" t="str">
        <f t="shared" si="1089"/>
        <v>Normal</v>
      </c>
      <c r="N6990" s="67">
        <f t="shared" si="1090"/>
        <v>4.6554786632203458</v>
      </c>
      <c r="O6990" s="67">
        <f t="shared" si="1091"/>
        <v>1.1988053367796541</v>
      </c>
      <c r="P6990" s="81">
        <f t="shared" si="1092"/>
        <v>2.2204460492503131E-16</v>
      </c>
      <c r="Q6990" s="81">
        <f t="shared" si="1093"/>
        <v>-4.6554786632203458</v>
      </c>
      <c r="S6990" s="1">
        <f t="shared" si="1097"/>
        <v>3</v>
      </c>
      <c r="T6990" s="1" t="str">
        <f t="shared" si="1098"/>
        <v>Peak</v>
      </c>
    </row>
    <row r="6991" spans="1:20" x14ac:dyDescent="0.25">
      <c r="A6991" s="85">
        <v>45217.499999983345</v>
      </c>
      <c r="B6991" s="1">
        <v>10</v>
      </c>
      <c r="C6991" s="1">
        <v>18</v>
      </c>
      <c r="D6991" s="1">
        <v>13</v>
      </c>
      <c r="E6991" s="1" t="str">
        <f t="shared" si="1094"/>
        <v>Non-Summer</v>
      </c>
      <c r="F6991" s="78">
        <v>0.62380000000000002</v>
      </c>
      <c r="G6991" s="79">
        <f t="shared" si="1095"/>
        <v>1.1868191859754775</v>
      </c>
      <c r="J6991" s="78">
        <v>5.6292920000000004</v>
      </c>
      <c r="K6991" s="80">
        <f t="shared" si="1096"/>
        <v>5.6292920000000004</v>
      </c>
      <c r="L6991" s="68" t="str">
        <f t="shared" si="1089"/>
        <v>Normal</v>
      </c>
      <c r="N6991" s="67">
        <f t="shared" si="1090"/>
        <v>4.4424728140245229</v>
      </c>
      <c r="O6991" s="67">
        <f t="shared" si="1091"/>
        <v>1.1868191859754775</v>
      </c>
      <c r="P6991" s="81">
        <f t="shared" si="1092"/>
        <v>0</v>
      </c>
      <c r="Q6991" s="81">
        <f t="shared" si="1093"/>
        <v>-4.4424728140245229</v>
      </c>
      <c r="S6991" s="1">
        <f t="shared" si="1097"/>
        <v>3</v>
      </c>
      <c r="T6991" s="1" t="str">
        <f t="shared" si="1098"/>
        <v>Peak</v>
      </c>
    </row>
    <row r="6992" spans="1:20" x14ac:dyDescent="0.25">
      <c r="A6992" s="85">
        <v>45217.54166665001</v>
      </c>
      <c r="B6992" s="1">
        <v>10</v>
      </c>
      <c r="C6992" s="1">
        <v>18</v>
      </c>
      <c r="D6992" s="1">
        <v>14</v>
      </c>
      <c r="E6992" s="1" t="str">
        <f t="shared" si="1094"/>
        <v>Non-Summer</v>
      </c>
      <c r="F6992" s="78">
        <v>0.61599999999999999</v>
      </c>
      <c r="G6992" s="79">
        <f t="shared" si="1095"/>
        <v>1.1719791897417347</v>
      </c>
      <c r="J6992" s="78">
        <v>4.9615219999999995</v>
      </c>
      <c r="K6992" s="80">
        <f t="shared" si="1096"/>
        <v>4.9615219999999995</v>
      </c>
      <c r="L6992" s="68" t="str">
        <f t="shared" si="1089"/>
        <v>Normal</v>
      </c>
      <c r="N6992" s="67">
        <f t="shared" si="1090"/>
        <v>3.7895428102582649</v>
      </c>
      <c r="O6992" s="67">
        <f t="shared" si="1091"/>
        <v>1.1719791897417347</v>
      </c>
      <c r="P6992" s="81">
        <f t="shared" si="1092"/>
        <v>0</v>
      </c>
      <c r="Q6992" s="81">
        <f t="shared" si="1093"/>
        <v>-3.7895428102582649</v>
      </c>
      <c r="S6992" s="1">
        <f t="shared" si="1097"/>
        <v>3</v>
      </c>
      <c r="T6992" s="1" t="str">
        <f t="shared" si="1098"/>
        <v>Peak</v>
      </c>
    </row>
    <row r="6993" spans="1:20" x14ac:dyDescent="0.25">
      <c r="A6993" s="85">
        <v>45217.583333316674</v>
      </c>
      <c r="B6993" s="1">
        <v>10</v>
      </c>
      <c r="C6993" s="1">
        <v>18</v>
      </c>
      <c r="D6993" s="1">
        <v>15</v>
      </c>
      <c r="E6993" s="1" t="str">
        <f t="shared" si="1094"/>
        <v>Non-Summer</v>
      </c>
      <c r="F6993" s="78">
        <v>0.61880000000000002</v>
      </c>
      <c r="G6993" s="79">
        <f t="shared" si="1095"/>
        <v>1.1773063678769244</v>
      </c>
      <c r="J6993" s="78">
        <v>3.902717</v>
      </c>
      <c r="K6993" s="80">
        <f t="shared" si="1096"/>
        <v>3.902717</v>
      </c>
      <c r="L6993" s="68" t="str">
        <f t="shared" si="1089"/>
        <v>Normal</v>
      </c>
      <c r="N6993" s="67">
        <f t="shared" si="1090"/>
        <v>2.7254106321230758</v>
      </c>
      <c r="O6993" s="67">
        <f t="shared" si="1091"/>
        <v>1.1773063678769242</v>
      </c>
      <c r="P6993" s="81">
        <f t="shared" si="1092"/>
        <v>2.2204460492503131E-16</v>
      </c>
      <c r="Q6993" s="81">
        <f t="shared" si="1093"/>
        <v>-2.7254106321230758</v>
      </c>
      <c r="S6993" s="1">
        <f t="shared" si="1097"/>
        <v>3</v>
      </c>
      <c r="T6993" s="1" t="str">
        <f t="shared" si="1098"/>
        <v>Peak</v>
      </c>
    </row>
    <row r="6994" spans="1:20" x14ac:dyDescent="0.25">
      <c r="A6994" s="85">
        <v>45217.624999983338</v>
      </c>
      <c r="B6994" s="1">
        <v>10</v>
      </c>
      <c r="C6994" s="1">
        <v>18</v>
      </c>
      <c r="D6994" s="1">
        <v>16</v>
      </c>
      <c r="E6994" s="1" t="str">
        <f t="shared" si="1094"/>
        <v>Non-Summer</v>
      </c>
      <c r="F6994" s="78">
        <v>0.64429999999999998</v>
      </c>
      <c r="G6994" s="79">
        <f t="shared" si="1095"/>
        <v>1.225821740179545</v>
      </c>
      <c r="J6994" s="78">
        <v>2.3778359999999998</v>
      </c>
      <c r="K6994" s="80">
        <f t="shared" si="1096"/>
        <v>2.3778359999999998</v>
      </c>
      <c r="L6994" s="68" t="str">
        <f t="shared" si="1089"/>
        <v>Normal</v>
      </c>
      <c r="N6994" s="67">
        <f t="shared" si="1090"/>
        <v>1.1520142598204548</v>
      </c>
      <c r="O6994" s="67">
        <f t="shared" si="1091"/>
        <v>1.225821740179545</v>
      </c>
      <c r="P6994" s="81">
        <f t="shared" si="1092"/>
        <v>0</v>
      </c>
      <c r="Q6994" s="81">
        <f t="shared" si="1093"/>
        <v>-1.1520142598204548</v>
      </c>
      <c r="S6994" s="1">
        <f t="shared" si="1097"/>
        <v>3</v>
      </c>
      <c r="T6994" s="1" t="str">
        <f t="shared" si="1098"/>
        <v>Peak</v>
      </c>
    </row>
    <row r="6995" spans="1:20" x14ac:dyDescent="0.25">
      <c r="A6995" s="85">
        <v>45217.666666650002</v>
      </c>
      <c r="B6995" s="1">
        <v>10</v>
      </c>
      <c r="C6995" s="1">
        <v>18</v>
      </c>
      <c r="D6995" s="1">
        <v>17</v>
      </c>
      <c r="E6995" s="1" t="str">
        <f t="shared" si="1094"/>
        <v>Non-Summer</v>
      </c>
      <c r="F6995" s="78">
        <v>0.69589999999999996</v>
      </c>
      <c r="G6995" s="79">
        <f t="shared" si="1095"/>
        <v>1.3239940229566123</v>
      </c>
      <c r="J6995" s="78">
        <v>0.54905899999999996</v>
      </c>
      <c r="K6995" s="80">
        <f t="shared" si="1096"/>
        <v>0.54905899999999996</v>
      </c>
      <c r="L6995" s="68" t="str">
        <f t="shared" ref="L6995:L7058" si="1099">IF(AND(D6995&gt;=$C$2,D6995&lt;=$C$3,E6995="Summer"),"MaxDis","Normal")</f>
        <v>Normal</v>
      </c>
      <c r="N6995" s="67">
        <f t="shared" ref="N6995:N7058" si="1100">IF(K6995-G6995&lt;0,0,K6995-G6995)</f>
        <v>0</v>
      </c>
      <c r="O6995" s="67">
        <f t="shared" ref="O6995:O7058" si="1101">K6995-N6995</f>
        <v>0.54905899999999996</v>
      </c>
      <c r="P6995" s="81">
        <f t="shared" ref="P6995:P7058" si="1102">MAX(0,G6995-O6995)</f>
        <v>0.77493502295661232</v>
      </c>
      <c r="Q6995" s="81">
        <f t="shared" ref="Q6995:Q7058" si="1103">G6995-K6995</f>
        <v>0.77493502295661232</v>
      </c>
      <c r="S6995" s="1">
        <f t="shared" si="1097"/>
        <v>3</v>
      </c>
      <c r="T6995" s="1" t="str">
        <f t="shared" si="1098"/>
        <v>Peak</v>
      </c>
    </row>
    <row r="6996" spans="1:20" x14ac:dyDescent="0.25">
      <c r="A6996" s="85">
        <v>45217.708333316667</v>
      </c>
      <c r="B6996" s="1">
        <v>10</v>
      </c>
      <c r="C6996" s="1">
        <v>18</v>
      </c>
      <c r="D6996" s="1">
        <v>18</v>
      </c>
      <c r="E6996" s="1" t="str">
        <f t="shared" ref="E6996:E7059" si="1104">IF(AND(B6996&gt;=$C$5,B6996&lt;=$C$6),"Summer","Non-Summer")</f>
        <v>Non-Summer</v>
      </c>
      <c r="F6996" s="78">
        <v>0.77510000000000001</v>
      </c>
      <c r="G6996" s="79">
        <f t="shared" ref="G6996:G7059" si="1105">F6996*$G$13</f>
        <v>1.4746770616376925</v>
      </c>
      <c r="J6996" s="78">
        <v>0</v>
      </c>
      <c r="K6996" s="80">
        <f t="shared" ref="K6996:K7059" si="1106">J6996*$K$13</f>
        <v>0</v>
      </c>
      <c r="L6996" s="68" t="str">
        <f t="shared" si="1099"/>
        <v>Normal</v>
      </c>
      <c r="N6996" s="67">
        <f t="shared" si="1100"/>
        <v>0</v>
      </c>
      <c r="O6996" s="67">
        <f t="shared" si="1101"/>
        <v>0</v>
      </c>
      <c r="P6996" s="81">
        <f t="shared" si="1102"/>
        <v>1.4746770616376925</v>
      </c>
      <c r="Q6996" s="81">
        <f t="shared" si="1103"/>
        <v>1.4746770616376925</v>
      </c>
      <c r="S6996" s="1">
        <f t="shared" ref="S6996:S7059" si="1107">WEEKDAY(A6996,2)</f>
        <v>3</v>
      </c>
      <c r="T6996" s="1" t="str">
        <f t="shared" ref="T6996:T7059" si="1108">IF(S6996&gt;5,"Off-Peak",IF(AND(D6996&gt;=$C$7,D6996&lt;$C$8),"Peak","Off-Peak"))</f>
        <v>Peak</v>
      </c>
    </row>
    <row r="6997" spans="1:20" x14ac:dyDescent="0.25">
      <c r="A6997" s="85">
        <v>45217.749999983331</v>
      </c>
      <c r="B6997" s="1">
        <v>10</v>
      </c>
      <c r="C6997" s="1">
        <v>18</v>
      </c>
      <c r="D6997" s="1">
        <v>19</v>
      </c>
      <c r="E6997" s="1" t="str">
        <f t="shared" si="1104"/>
        <v>Non-Summer</v>
      </c>
      <c r="F6997" s="78">
        <v>0.86219999999999997</v>
      </c>
      <c r="G6997" s="79">
        <f t="shared" si="1105"/>
        <v>1.6403903529144865</v>
      </c>
      <c r="J6997" s="78">
        <v>0</v>
      </c>
      <c r="K6997" s="80">
        <f t="shared" si="1106"/>
        <v>0</v>
      </c>
      <c r="L6997" s="68" t="str">
        <f t="shared" si="1099"/>
        <v>Normal</v>
      </c>
      <c r="N6997" s="67">
        <f t="shared" si="1100"/>
        <v>0</v>
      </c>
      <c r="O6997" s="67">
        <f t="shared" si="1101"/>
        <v>0</v>
      </c>
      <c r="P6997" s="81">
        <f t="shared" si="1102"/>
        <v>1.6403903529144865</v>
      </c>
      <c r="Q6997" s="81">
        <f t="shared" si="1103"/>
        <v>1.6403903529144865</v>
      </c>
      <c r="S6997" s="1">
        <f t="shared" si="1107"/>
        <v>3</v>
      </c>
      <c r="T6997" s="1" t="str">
        <f t="shared" si="1108"/>
        <v>Peak</v>
      </c>
    </row>
    <row r="6998" spans="1:20" x14ac:dyDescent="0.25">
      <c r="A6998" s="85">
        <v>45217.791666649995</v>
      </c>
      <c r="B6998" s="1">
        <v>10</v>
      </c>
      <c r="C6998" s="1">
        <v>18</v>
      </c>
      <c r="D6998" s="1">
        <v>20</v>
      </c>
      <c r="E6998" s="1" t="str">
        <f t="shared" si="1104"/>
        <v>Non-Summer</v>
      </c>
      <c r="F6998" s="78">
        <v>0.88390000000000002</v>
      </c>
      <c r="G6998" s="79">
        <f t="shared" si="1105"/>
        <v>1.6816759834622068</v>
      </c>
      <c r="J6998" s="78">
        <v>0</v>
      </c>
      <c r="K6998" s="80">
        <f t="shared" si="1106"/>
        <v>0</v>
      </c>
      <c r="L6998" s="68" t="str">
        <f t="shared" si="1099"/>
        <v>Normal</v>
      </c>
      <c r="N6998" s="67">
        <f t="shared" si="1100"/>
        <v>0</v>
      </c>
      <c r="O6998" s="67">
        <f t="shared" si="1101"/>
        <v>0</v>
      </c>
      <c r="P6998" s="81">
        <f t="shared" si="1102"/>
        <v>1.6816759834622068</v>
      </c>
      <c r="Q6998" s="81">
        <f t="shared" si="1103"/>
        <v>1.6816759834622068</v>
      </c>
      <c r="S6998" s="1">
        <f t="shared" si="1107"/>
        <v>3</v>
      </c>
      <c r="T6998" s="1" t="str">
        <f t="shared" si="1108"/>
        <v>Peak</v>
      </c>
    </row>
    <row r="6999" spans="1:20" x14ac:dyDescent="0.25">
      <c r="A6999" s="85">
        <v>45217.833333316659</v>
      </c>
      <c r="B6999" s="1">
        <v>10</v>
      </c>
      <c r="C6999" s="1">
        <v>18</v>
      </c>
      <c r="D6999" s="1">
        <v>21</v>
      </c>
      <c r="E6999" s="1" t="str">
        <f t="shared" si="1104"/>
        <v>Non-Summer</v>
      </c>
      <c r="F6999" s="78">
        <v>0.87470000000000003</v>
      </c>
      <c r="G6999" s="79">
        <f t="shared" si="1105"/>
        <v>1.6641723981608691</v>
      </c>
      <c r="J6999" s="78">
        <v>0</v>
      </c>
      <c r="K6999" s="80">
        <f t="shared" si="1106"/>
        <v>0</v>
      </c>
      <c r="L6999" s="68" t="str">
        <f t="shared" si="1099"/>
        <v>Normal</v>
      </c>
      <c r="N6999" s="67">
        <f t="shared" si="1100"/>
        <v>0</v>
      </c>
      <c r="O6999" s="67">
        <f t="shared" si="1101"/>
        <v>0</v>
      </c>
      <c r="P6999" s="81">
        <f t="shared" si="1102"/>
        <v>1.6641723981608691</v>
      </c>
      <c r="Q6999" s="81">
        <f t="shared" si="1103"/>
        <v>1.6641723981608691</v>
      </c>
      <c r="S6999" s="1">
        <f t="shared" si="1107"/>
        <v>3</v>
      </c>
      <c r="T6999" s="1" t="str">
        <f t="shared" si="1108"/>
        <v>Peak</v>
      </c>
    </row>
    <row r="7000" spans="1:20" x14ac:dyDescent="0.25">
      <c r="A7000" s="85">
        <v>45217.874999983324</v>
      </c>
      <c r="B7000" s="1">
        <v>10</v>
      </c>
      <c r="C7000" s="1">
        <v>18</v>
      </c>
      <c r="D7000" s="1">
        <v>22</v>
      </c>
      <c r="E7000" s="1" t="str">
        <f t="shared" si="1104"/>
        <v>Non-Summer</v>
      </c>
      <c r="F7000" s="78">
        <v>0.83050000000000002</v>
      </c>
      <c r="G7000" s="79">
        <f t="shared" si="1105"/>
        <v>1.5800790861696603</v>
      </c>
      <c r="J7000" s="78">
        <v>0</v>
      </c>
      <c r="K7000" s="80">
        <f t="shared" si="1106"/>
        <v>0</v>
      </c>
      <c r="L7000" s="68" t="str">
        <f t="shared" si="1099"/>
        <v>Normal</v>
      </c>
      <c r="N7000" s="67">
        <f t="shared" si="1100"/>
        <v>0</v>
      </c>
      <c r="O7000" s="67">
        <f t="shared" si="1101"/>
        <v>0</v>
      </c>
      <c r="P7000" s="81">
        <f t="shared" si="1102"/>
        <v>1.5800790861696603</v>
      </c>
      <c r="Q7000" s="81">
        <f t="shared" si="1103"/>
        <v>1.5800790861696603</v>
      </c>
      <c r="S7000" s="1">
        <f t="shared" si="1107"/>
        <v>3</v>
      </c>
      <c r="T7000" s="1" t="str">
        <f t="shared" si="1108"/>
        <v>Off-Peak</v>
      </c>
    </row>
    <row r="7001" spans="1:20" x14ac:dyDescent="0.25">
      <c r="A7001" s="85">
        <v>45217.916666649988</v>
      </c>
      <c r="B7001" s="1">
        <v>10</v>
      </c>
      <c r="C7001" s="1">
        <v>18</v>
      </c>
      <c r="D7001" s="1">
        <v>23</v>
      </c>
      <c r="E7001" s="1" t="str">
        <f t="shared" si="1104"/>
        <v>Non-Summer</v>
      </c>
      <c r="F7001" s="78">
        <v>0.75180000000000002</v>
      </c>
      <c r="G7001" s="79">
        <f t="shared" si="1105"/>
        <v>1.4303473292984354</v>
      </c>
      <c r="J7001" s="78">
        <v>0</v>
      </c>
      <c r="K7001" s="80">
        <f t="shared" si="1106"/>
        <v>0</v>
      </c>
      <c r="L7001" s="68" t="str">
        <f t="shared" si="1099"/>
        <v>Normal</v>
      </c>
      <c r="N7001" s="67">
        <f t="shared" si="1100"/>
        <v>0</v>
      </c>
      <c r="O7001" s="67">
        <f t="shared" si="1101"/>
        <v>0</v>
      </c>
      <c r="P7001" s="81">
        <f t="shared" si="1102"/>
        <v>1.4303473292984354</v>
      </c>
      <c r="Q7001" s="81">
        <f t="shared" si="1103"/>
        <v>1.4303473292984354</v>
      </c>
      <c r="S7001" s="1">
        <f t="shared" si="1107"/>
        <v>3</v>
      </c>
      <c r="T7001" s="1" t="str">
        <f t="shared" si="1108"/>
        <v>Off-Peak</v>
      </c>
    </row>
    <row r="7002" spans="1:20" x14ac:dyDescent="0.25">
      <c r="A7002" s="85">
        <v>45217.958333316652</v>
      </c>
      <c r="B7002" s="1">
        <v>10</v>
      </c>
      <c r="C7002" s="1">
        <v>19</v>
      </c>
      <c r="D7002" s="1">
        <v>0</v>
      </c>
      <c r="E7002" s="1" t="str">
        <f t="shared" si="1104"/>
        <v>Non-Summer</v>
      </c>
      <c r="F7002" s="78">
        <v>0.67200000000000004</v>
      </c>
      <c r="G7002" s="79">
        <f t="shared" si="1105"/>
        <v>1.2785227524455289</v>
      </c>
      <c r="J7002" s="78">
        <v>0</v>
      </c>
      <c r="K7002" s="80">
        <f t="shared" si="1106"/>
        <v>0</v>
      </c>
      <c r="L7002" s="68" t="str">
        <f t="shared" si="1099"/>
        <v>Normal</v>
      </c>
      <c r="N7002" s="67">
        <f t="shared" si="1100"/>
        <v>0</v>
      </c>
      <c r="O7002" s="67">
        <f t="shared" si="1101"/>
        <v>0</v>
      </c>
      <c r="P7002" s="81">
        <f t="shared" si="1102"/>
        <v>1.2785227524455289</v>
      </c>
      <c r="Q7002" s="81">
        <f t="shared" si="1103"/>
        <v>1.2785227524455289</v>
      </c>
      <c r="S7002" s="1">
        <f t="shared" si="1107"/>
        <v>3</v>
      </c>
      <c r="T7002" s="1" t="str">
        <f t="shared" si="1108"/>
        <v>Off-Peak</v>
      </c>
    </row>
    <row r="7003" spans="1:20" x14ac:dyDescent="0.25">
      <c r="A7003" s="85">
        <v>45217.999999983316</v>
      </c>
      <c r="B7003" s="1">
        <v>10</v>
      </c>
      <c r="C7003" s="1">
        <v>19</v>
      </c>
      <c r="D7003" s="1">
        <v>1</v>
      </c>
      <c r="E7003" s="1" t="str">
        <f t="shared" si="1104"/>
        <v>Non-Summer</v>
      </c>
      <c r="F7003" s="78">
        <v>0.621</v>
      </c>
      <c r="G7003" s="79">
        <f t="shared" si="1105"/>
        <v>1.1814920078402877</v>
      </c>
      <c r="J7003" s="78">
        <v>0</v>
      </c>
      <c r="K7003" s="80">
        <f t="shared" si="1106"/>
        <v>0</v>
      </c>
      <c r="L7003" s="68" t="str">
        <f t="shared" si="1099"/>
        <v>Normal</v>
      </c>
      <c r="N7003" s="67">
        <f t="shared" si="1100"/>
        <v>0</v>
      </c>
      <c r="O7003" s="67">
        <f t="shared" si="1101"/>
        <v>0</v>
      </c>
      <c r="P7003" s="81">
        <f t="shared" si="1102"/>
        <v>1.1814920078402877</v>
      </c>
      <c r="Q7003" s="81">
        <f t="shared" si="1103"/>
        <v>1.1814920078402877</v>
      </c>
      <c r="S7003" s="1">
        <f t="shared" si="1107"/>
        <v>4</v>
      </c>
      <c r="T7003" s="1" t="str">
        <f t="shared" si="1108"/>
        <v>Off-Peak</v>
      </c>
    </row>
    <row r="7004" spans="1:20" x14ac:dyDescent="0.25">
      <c r="A7004" s="85">
        <v>45218.04166664998</v>
      </c>
      <c r="B7004" s="1">
        <v>10</v>
      </c>
      <c r="C7004" s="1">
        <v>19</v>
      </c>
      <c r="D7004" s="1">
        <v>2</v>
      </c>
      <c r="E7004" s="1" t="str">
        <f t="shared" si="1104"/>
        <v>Non-Summer</v>
      </c>
      <c r="F7004" s="78">
        <v>0.58789999999999998</v>
      </c>
      <c r="G7004" s="79">
        <f t="shared" si="1105"/>
        <v>1.1185171520278667</v>
      </c>
      <c r="J7004" s="78">
        <v>0</v>
      </c>
      <c r="K7004" s="80">
        <f t="shared" si="1106"/>
        <v>0</v>
      </c>
      <c r="L7004" s="68" t="str">
        <f t="shared" si="1099"/>
        <v>Normal</v>
      </c>
      <c r="N7004" s="67">
        <f t="shared" si="1100"/>
        <v>0</v>
      </c>
      <c r="O7004" s="67">
        <f t="shared" si="1101"/>
        <v>0</v>
      </c>
      <c r="P7004" s="81">
        <f t="shared" si="1102"/>
        <v>1.1185171520278667</v>
      </c>
      <c r="Q7004" s="81">
        <f t="shared" si="1103"/>
        <v>1.1185171520278667</v>
      </c>
      <c r="S7004" s="1">
        <f t="shared" si="1107"/>
        <v>4</v>
      </c>
      <c r="T7004" s="1" t="str">
        <f t="shared" si="1108"/>
        <v>Off-Peak</v>
      </c>
    </row>
    <row r="7005" spans="1:20" x14ac:dyDescent="0.25">
      <c r="A7005" s="85">
        <v>45218.083333316645</v>
      </c>
      <c r="B7005" s="1">
        <v>10</v>
      </c>
      <c r="C7005" s="1">
        <v>19</v>
      </c>
      <c r="D7005" s="1">
        <v>3</v>
      </c>
      <c r="E7005" s="1" t="str">
        <f t="shared" si="1104"/>
        <v>Non-Summer</v>
      </c>
      <c r="F7005" s="78">
        <v>0.56810000000000005</v>
      </c>
      <c r="G7005" s="79">
        <f t="shared" si="1105"/>
        <v>1.0808463923575968</v>
      </c>
      <c r="J7005" s="78">
        <v>0</v>
      </c>
      <c r="K7005" s="80">
        <f t="shared" si="1106"/>
        <v>0</v>
      </c>
      <c r="L7005" s="68" t="str">
        <f t="shared" si="1099"/>
        <v>Normal</v>
      </c>
      <c r="N7005" s="67">
        <f t="shared" si="1100"/>
        <v>0</v>
      </c>
      <c r="O7005" s="67">
        <f t="shared" si="1101"/>
        <v>0</v>
      </c>
      <c r="P7005" s="81">
        <f t="shared" si="1102"/>
        <v>1.0808463923575968</v>
      </c>
      <c r="Q7005" s="81">
        <f t="shared" si="1103"/>
        <v>1.0808463923575968</v>
      </c>
      <c r="S7005" s="1">
        <f t="shared" si="1107"/>
        <v>4</v>
      </c>
      <c r="T7005" s="1" t="str">
        <f t="shared" si="1108"/>
        <v>Off-Peak</v>
      </c>
    </row>
    <row r="7006" spans="1:20" x14ac:dyDescent="0.25">
      <c r="A7006" s="85">
        <v>45218.124999983309</v>
      </c>
      <c r="B7006" s="1">
        <v>10</v>
      </c>
      <c r="C7006" s="1">
        <v>19</v>
      </c>
      <c r="D7006" s="1">
        <v>4</v>
      </c>
      <c r="E7006" s="1" t="str">
        <f t="shared" si="1104"/>
        <v>Non-Summer</v>
      </c>
      <c r="F7006" s="78">
        <v>0.55910000000000004</v>
      </c>
      <c r="G7006" s="79">
        <f t="shared" si="1105"/>
        <v>1.0637233197802012</v>
      </c>
      <c r="J7006" s="78">
        <v>0</v>
      </c>
      <c r="K7006" s="80">
        <f t="shared" si="1106"/>
        <v>0</v>
      </c>
      <c r="L7006" s="68" t="str">
        <f t="shared" si="1099"/>
        <v>Normal</v>
      </c>
      <c r="N7006" s="67">
        <f t="shared" si="1100"/>
        <v>0</v>
      </c>
      <c r="O7006" s="67">
        <f t="shared" si="1101"/>
        <v>0</v>
      </c>
      <c r="P7006" s="81">
        <f t="shared" si="1102"/>
        <v>1.0637233197802012</v>
      </c>
      <c r="Q7006" s="81">
        <f t="shared" si="1103"/>
        <v>1.0637233197802012</v>
      </c>
      <c r="S7006" s="1">
        <f t="shared" si="1107"/>
        <v>4</v>
      </c>
      <c r="T7006" s="1" t="str">
        <f t="shared" si="1108"/>
        <v>Off-Peak</v>
      </c>
    </row>
    <row r="7007" spans="1:20" x14ac:dyDescent="0.25">
      <c r="A7007" s="85">
        <v>45218.166666649973</v>
      </c>
      <c r="B7007" s="1">
        <v>10</v>
      </c>
      <c r="C7007" s="1">
        <v>19</v>
      </c>
      <c r="D7007" s="1">
        <v>5</v>
      </c>
      <c r="E7007" s="1" t="str">
        <f t="shared" si="1104"/>
        <v>Non-Summer</v>
      </c>
      <c r="F7007" s="78">
        <v>0.56499999999999995</v>
      </c>
      <c r="G7007" s="79">
        <f t="shared" si="1105"/>
        <v>1.0749484451364937</v>
      </c>
      <c r="J7007" s="78">
        <v>0</v>
      </c>
      <c r="K7007" s="80">
        <f t="shared" si="1106"/>
        <v>0</v>
      </c>
      <c r="L7007" s="68" t="str">
        <f t="shared" si="1099"/>
        <v>Normal</v>
      </c>
      <c r="N7007" s="67">
        <f t="shared" si="1100"/>
        <v>0</v>
      </c>
      <c r="O7007" s="67">
        <f t="shared" si="1101"/>
        <v>0</v>
      </c>
      <c r="P7007" s="81">
        <f t="shared" si="1102"/>
        <v>1.0749484451364937</v>
      </c>
      <c r="Q7007" s="81">
        <f t="shared" si="1103"/>
        <v>1.0749484451364937</v>
      </c>
      <c r="S7007" s="1">
        <f t="shared" si="1107"/>
        <v>4</v>
      </c>
      <c r="T7007" s="1" t="str">
        <f t="shared" si="1108"/>
        <v>Off-Peak</v>
      </c>
    </row>
    <row r="7008" spans="1:20" x14ac:dyDescent="0.25">
      <c r="A7008" s="85">
        <v>45218.208333316637</v>
      </c>
      <c r="B7008" s="1">
        <v>10</v>
      </c>
      <c r="C7008" s="1">
        <v>19</v>
      </c>
      <c r="D7008" s="1">
        <v>6</v>
      </c>
      <c r="E7008" s="1" t="str">
        <f t="shared" si="1104"/>
        <v>Non-Summer</v>
      </c>
      <c r="F7008" s="78">
        <v>0.59530000000000005</v>
      </c>
      <c r="G7008" s="79">
        <f t="shared" si="1105"/>
        <v>1.1325961228137253</v>
      </c>
      <c r="J7008" s="78">
        <v>0</v>
      </c>
      <c r="K7008" s="80">
        <f t="shared" si="1106"/>
        <v>0</v>
      </c>
      <c r="L7008" s="68" t="str">
        <f t="shared" si="1099"/>
        <v>Normal</v>
      </c>
      <c r="N7008" s="67">
        <f t="shared" si="1100"/>
        <v>0</v>
      </c>
      <c r="O7008" s="67">
        <f t="shared" si="1101"/>
        <v>0</v>
      </c>
      <c r="P7008" s="81">
        <f t="shared" si="1102"/>
        <v>1.1325961228137253</v>
      </c>
      <c r="Q7008" s="81">
        <f t="shared" si="1103"/>
        <v>1.1325961228137253</v>
      </c>
      <c r="S7008" s="1">
        <f t="shared" si="1107"/>
        <v>4</v>
      </c>
      <c r="T7008" s="1" t="str">
        <f t="shared" si="1108"/>
        <v>Peak</v>
      </c>
    </row>
    <row r="7009" spans="1:20" x14ac:dyDescent="0.25">
      <c r="A7009" s="85">
        <v>45218.249999983302</v>
      </c>
      <c r="B7009" s="1">
        <v>10</v>
      </c>
      <c r="C7009" s="1">
        <v>19</v>
      </c>
      <c r="D7009" s="1">
        <v>7</v>
      </c>
      <c r="E7009" s="1" t="str">
        <f t="shared" si="1104"/>
        <v>Non-Summer</v>
      </c>
      <c r="F7009" s="78">
        <v>0.65259999999999996</v>
      </c>
      <c r="G7009" s="79">
        <f t="shared" si="1105"/>
        <v>1.2416130182231429</v>
      </c>
      <c r="J7009" s="78">
        <v>0.14258500000000002</v>
      </c>
      <c r="K7009" s="80">
        <f t="shared" si="1106"/>
        <v>0.14258500000000002</v>
      </c>
      <c r="L7009" s="68" t="str">
        <f t="shared" si="1099"/>
        <v>Normal</v>
      </c>
      <c r="N7009" s="67">
        <f t="shared" si="1100"/>
        <v>0</v>
      </c>
      <c r="O7009" s="67">
        <f t="shared" si="1101"/>
        <v>0.14258500000000002</v>
      </c>
      <c r="P7009" s="81">
        <f t="shared" si="1102"/>
        <v>1.0990280182231429</v>
      </c>
      <c r="Q7009" s="81">
        <f t="shared" si="1103"/>
        <v>1.0990280182231429</v>
      </c>
      <c r="S7009" s="1">
        <f t="shared" si="1107"/>
        <v>4</v>
      </c>
      <c r="T7009" s="1" t="str">
        <f t="shared" si="1108"/>
        <v>Peak</v>
      </c>
    </row>
    <row r="7010" spans="1:20" x14ac:dyDescent="0.25">
      <c r="A7010" s="85">
        <v>45218.291666649966</v>
      </c>
      <c r="B7010" s="1">
        <v>10</v>
      </c>
      <c r="C7010" s="1">
        <v>19</v>
      </c>
      <c r="D7010" s="1">
        <v>8</v>
      </c>
      <c r="E7010" s="1" t="str">
        <f t="shared" si="1104"/>
        <v>Non-Summer</v>
      </c>
      <c r="F7010" s="78">
        <v>0.68130000000000002</v>
      </c>
      <c r="G7010" s="79">
        <f t="shared" si="1105"/>
        <v>1.2962165941088375</v>
      </c>
      <c r="J7010" s="78">
        <v>1.8512249999999999</v>
      </c>
      <c r="K7010" s="80">
        <f t="shared" si="1106"/>
        <v>1.8512249999999999</v>
      </c>
      <c r="L7010" s="68" t="str">
        <f t="shared" si="1099"/>
        <v>Normal</v>
      </c>
      <c r="N7010" s="67">
        <f t="shared" si="1100"/>
        <v>0.5550084058911624</v>
      </c>
      <c r="O7010" s="67">
        <f t="shared" si="1101"/>
        <v>1.2962165941088375</v>
      </c>
      <c r="P7010" s="81">
        <f t="shared" si="1102"/>
        <v>0</v>
      </c>
      <c r="Q7010" s="81">
        <f t="shared" si="1103"/>
        <v>-0.5550084058911624</v>
      </c>
      <c r="S7010" s="1">
        <f t="shared" si="1107"/>
        <v>4</v>
      </c>
      <c r="T7010" s="1" t="str">
        <f t="shared" si="1108"/>
        <v>Peak</v>
      </c>
    </row>
    <row r="7011" spans="1:20" x14ac:dyDescent="0.25">
      <c r="A7011" s="85">
        <v>45218.33333331663</v>
      </c>
      <c r="B7011" s="1">
        <v>10</v>
      </c>
      <c r="C7011" s="1">
        <v>19</v>
      </c>
      <c r="D7011" s="1">
        <v>9</v>
      </c>
      <c r="E7011" s="1" t="str">
        <f t="shared" si="1104"/>
        <v>Non-Summer</v>
      </c>
      <c r="F7011" s="78">
        <v>0.65720000000000001</v>
      </c>
      <c r="G7011" s="79">
        <f t="shared" si="1105"/>
        <v>1.2503648108738119</v>
      </c>
      <c r="J7011" s="78">
        <v>3.5625050000000003</v>
      </c>
      <c r="K7011" s="80">
        <f t="shared" si="1106"/>
        <v>3.5625050000000003</v>
      </c>
      <c r="L7011" s="68" t="str">
        <f t="shared" si="1099"/>
        <v>Normal</v>
      </c>
      <c r="N7011" s="67">
        <f t="shared" si="1100"/>
        <v>2.3121401891261883</v>
      </c>
      <c r="O7011" s="67">
        <f t="shared" si="1101"/>
        <v>1.2503648108738119</v>
      </c>
      <c r="P7011" s="81">
        <f t="shared" si="1102"/>
        <v>0</v>
      </c>
      <c r="Q7011" s="81">
        <f t="shared" si="1103"/>
        <v>-2.3121401891261883</v>
      </c>
      <c r="S7011" s="1">
        <f t="shared" si="1107"/>
        <v>4</v>
      </c>
      <c r="T7011" s="1" t="str">
        <f t="shared" si="1108"/>
        <v>Peak</v>
      </c>
    </row>
    <row r="7012" spans="1:20" x14ac:dyDescent="0.25">
      <c r="A7012" s="85">
        <v>45218.374999983294</v>
      </c>
      <c r="B7012" s="1">
        <v>10</v>
      </c>
      <c r="C7012" s="1">
        <v>19</v>
      </c>
      <c r="D7012" s="1">
        <v>10</v>
      </c>
      <c r="E7012" s="1" t="str">
        <f t="shared" si="1104"/>
        <v>Non-Summer</v>
      </c>
      <c r="F7012" s="78">
        <v>0.64729999999999999</v>
      </c>
      <c r="G7012" s="79">
        <f t="shared" si="1105"/>
        <v>1.2315294310386768</v>
      </c>
      <c r="J7012" s="78">
        <v>4.824967</v>
      </c>
      <c r="K7012" s="80">
        <f t="shared" si="1106"/>
        <v>4.824967</v>
      </c>
      <c r="L7012" s="68" t="str">
        <f t="shared" si="1099"/>
        <v>Normal</v>
      </c>
      <c r="N7012" s="67">
        <f t="shared" si="1100"/>
        <v>3.5934375689613232</v>
      </c>
      <c r="O7012" s="67">
        <f t="shared" si="1101"/>
        <v>1.2315294310386768</v>
      </c>
      <c r="P7012" s="81">
        <f t="shared" si="1102"/>
        <v>0</v>
      </c>
      <c r="Q7012" s="81">
        <f t="shared" si="1103"/>
        <v>-3.5934375689613232</v>
      </c>
      <c r="S7012" s="1">
        <f t="shared" si="1107"/>
        <v>4</v>
      </c>
      <c r="T7012" s="1" t="str">
        <f t="shared" si="1108"/>
        <v>Peak</v>
      </c>
    </row>
    <row r="7013" spans="1:20" x14ac:dyDescent="0.25">
      <c r="A7013" s="85">
        <v>45218.416666649959</v>
      </c>
      <c r="B7013" s="1">
        <v>10</v>
      </c>
      <c r="C7013" s="1">
        <v>19</v>
      </c>
      <c r="D7013" s="1">
        <v>11</v>
      </c>
      <c r="E7013" s="1" t="str">
        <f t="shared" si="1104"/>
        <v>Non-Summer</v>
      </c>
      <c r="F7013" s="78">
        <v>0.64670000000000005</v>
      </c>
      <c r="G7013" s="79">
        <f t="shared" si="1105"/>
        <v>1.2303878928668506</v>
      </c>
      <c r="J7013" s="78">
        <v>5.5070550000000003</v>
      </c>
      <c r="K7013" s="80">
        <f t="shared" si="1106"/>
        <v>5.5070550000000003</v>
      </c>
      <c r="L7013" s="68" t="str">
        <f t="shared" si="1099"/>
        <v>Normal</v>
      </c>
      <c r="N7013" s="67">
        <f t="shared" si="1100"/>
        <v>4.2766671071331501</v>
      </c>
      <c r="O7013" s="67">
        <f t="shared" si="1101"/>
        <v>1.2303878928668501</v>
      </c>
      <c r="P7013" s="81">
        <f t="shared" si="1102"/>
        <v>4.4408920985006262E-16</v>
      </c>
      <c r="Q7013" s="81">
        <f t="shared" si="1103"/>
        <v>-4.2766671071331501</v>
      </c>
      <c r="S7013" s="1">
        <f t="shared" si="1107"/>
        <v>4</v>
      </c>
      <c r="T7013" s="1" t="str">
        <f t="shared" si="1108"/>
        <v>Peak</v>
      </c>
    </row>
    <row r="7014" spans="1:20" x14ac:dyDescent="0.25">
      <c r="A7014" s="85">
        <v>45218.458333316623</v>
      </c>
      <c r="B7014" s="1">
        <v>10</v>
      </c>
      <c r="C7014" s="1">
        <v>19</v>
      </c>
      <c r="D7014" s="1">
        <v>12</v>
      </c>
      <c r="E7014" s="1" t="str">
        <f t="shared" si="1104"/>
        <v>Non-Summer</v>
      </c>
      <c r="F7014" s="78">
        <v>0.64900000000000002</v>
      </c>
      <c r="G7014" s="79">
        <f t="shared" si="1105"/>
        <v>1.234763789192185</v>
      </c>
      <c r="J7014" s="78">
        <v>5.7279869999999997</v>
      </c>
      <c r="K7014" s="80">
        <f t="shared" si="1106"/>
        <v>5.7279869999999997</v>
      </c>
      <c r="L7014" s="68" t="str">
        <f t="shared" si="1099"/>
        <v>Normal</v>
      </c>
      <c r="N7014" s="67">
        <f t="shared" si="1100"/>
        <v>4.4932232108078143</v>
      </c>
      <c r="O7014" s="67">
        <f t="shared" si="1101"/>
        <v>1.2347637891921854</v>
      </c>
      <c r="P7014" s="81">
        <f t="shared" si="1102"/>
        <v>0</v>
      </c>
      <c r="Q7014" s="81">
        <f t="shared" si="1103"/>
        <v>-4.4932232108078143</v>
      </c>
      <c r="S7014" s="1">
        <f t="shared" si="1107"/>
        <v>4</v>
      </c>
      <c r="T7014" s="1" t="str">
        <f t="shared" si="1108"/>
        <v>Peak</v>
      </c>
    </row>
    <row r="7015" spans="1:20" x14ac:dyDescent="0.25">
      <c r="A7015" s="85">
        <v>45218.499999983287</v>
      </c>
      <c r="B7015" s="1">
        <v>10</v>
      </c>
      <c r="C7015" s="1">
        <v>19</v>
      </c>
      <c r="D7015" s="1">
        <v>13</v>
      </c>
      <c r="E7015" s="1" t="str">
        <f t="shared" si="1104"/>
        <v>Non-Summer</v>
      </c>
      <c r="F7015" s="78">
        <v>0.65039999999999998</v>
      </c>
      <c r="G7015" s="79">
        <f t="shared" si="1105"/>
        <v>1.2374273782597796</v>
      </c>
      <c r="J7015" s="78">
        <v>4.4899939999999994</v>
      </c>
      <c r="K7015" s="80">
        <f t="shared" si="1106"/>
        <v>4.4899939999999994</v>
      </c>
      <c r="L7015" s="68" t="str">
        <f t="shared" si="1099"/>
        <v>Normal</v>
      </c>
      <c r="N7015" s="67">
        <f t="shared" si="1100"/>
        <v>3.25256662174022</v>
      </c>
      <c r="O7015" s="67">
        <f t="shared" si="1101"/>
        <v>1.2374273782597793</v>
      </c>
      <c r="P7015" s="81">
        <f t="shared" si="1102"/>
        <v>2.2204460492503131E-16</v>
      </c>
      <c r="Q7015" s="81">
        <f t="shared" si="1103"/>
        <v>-3.25256662174022</v>
      </c>
      <c r="S7015" s="1">
        <f t="shared" si="1107"/>
        <v>4</v>
      </c>
      <c r="T7015" s="1" t="str">
        <f t="shared" si="1108"/>
        <v>Peak</v>
      </c>
    </row>
    <row r="7016" spans="1:20" x14ac:dyDescent="0.25">
      <c r="A7016" s="85">
        <v>45218.541666649951</v>
      </c>
      <c r="B7016" s="1">
        <v>10</v>
      </c>
      <c r="C7016" s="1">
        <v>19</v>
      </c>
      <c r="D7016" s="1">
        <v>14</v>
      </c>
      <c r="E7016" s="1" t="str">
        <f t="shared" si="1104"/>
        <v>Non-Summer</v>
      </c>
      <c r="F7016" s="78">
        <v>0.64510000000000001</v>
      </c>
      <c r="G7016" s="79">
        <f t="shared" si="1105"/>
        <v>1.2273437910753136</v>
      </c>
      <c r="J7016" s="78">
        <v>3.754041</v>
      </c>
      <c r="K7016" s="80">
        <f t="shared" si="1106"/>
        <v>3.754041</v>
      </c>
      <c r="L7016" s="68" t="str">
        <f t="shared" si="1099"/>
        <v>Normal</v>
      </c>
      <c r="N7016" s="67">
        <f t="shared" si="1100"/>
        <v>2.5266972089246864</v>
      </c>
      <c r="O7016" s="67">
        <f t="shared" si="1101"/>
        <v>1.2273437910753136</v>
      </c>
      <c r="P7016" s="81">
        <f t="shared" si="1102"/>
        <v>0</v>
      </c>
      <c r="Q7016" s="81">
        <f t="shared" si="1103"/>
        <v>-2.5266972089246864</v>
      </c>
      <c r="S7016" s="1">
        <f t="shared" si="1107"/>
        <v>4</v>
      </c>
      <c r="T7016" s="1" t="str">
        <f t="shared" si="1108"/>
        <v>Peak</v>
      </c>
    </row>
    <row r="7017" spans="1:20" x14ac:dyDescent="0.25">
      <c r="A7017" s="85">
        <v>45218.583333316616</v>
      </c>
      <c r="B7017" s="1">
        <v>10</v>
      </c>
      <c r="C7017" s="1">
        <v>19</v>
      </c>
      <c r="D7017" s="1">
        <v>15</v>
      </c>
      <c r="E7017" s="1" t="str">
        <f t="shared" si="1104"/>
        <v>Non-Summer</v>
      </c>
      <c r="F7017" s="78">
        <v>0.64670000000000005</v>
      </c>
      <c r="G7017" s="79">
        <f t="shared" si="1105"/>
        <v>1.2303878928668506</v>
      </c>
      <c r="J7017" s="78">
        <v>1.821637</v>
      </c>
      <c r="K7017" s="80">
        <f t="shared" si="1106"/>
        <v>1.821637</v>
      </c>
      <c r="L7017" s="68" t="str">
        <f t="shared" si="1099"/>
        <v>Normal</v>
      </c>
      <c r="N7017" s="67">
        <f t="shared" si="1100"/>
        <v>0.59124910713314938</v>
      </c>
      <c r="O7017" s="67">
        <f t="shared" si="1101"/>
        <v>1.2303878928668506</v>
      </c>
      <c r="P7017" s="81">
        <f t="shared" si="1102"/>
        <v>0</v>
      </c>
      <c r="Q7017" s="81">
        <f t="shared" si="1103"/>
        <v>-0.59124910713314938</v>
      </c>
      <c r="S7017" s="1">
        <f t="shared" si="1107"/>
        <v>4</v>
      </c>
      <c r="T7017" s="1" t="str">
        <f t="shared" si="1108"/>
        <v>Peak</v>
      </c>
    </row>
    <row r="7018" spans="1:20" x14ac:dyDescent="0.25">
      <c r="A7018" s="85">
        <v>45218.62499998328</v>
      </c>
      <c r="B7018" s="1">
        <v>10</v>
      </c>
      <c r="C7018" s="1">
        <v>19</v>
      </c>
      <c r="D7018" s="1">
        <v>16</v>
      </c>
      <c r="E7018" s="1" t="str">
        <f t="shared" si="1104"/>
        <v>Non-Summer</v>
      </c>
      <c r="F7018" s="78">
        <v>0.67530000000000001</v>
      </c>
      <c r="G7018" s="79">
        <f t="shared" si="1105"/>
        <v>1.2848012123905739</v>
      </c>
      <c r="J7018" s="78">
        <v>2.0401729999999998</v>
      </c>
      <c r="K7018" s="80">
        <f t="shared" si="1106"/>
        <v>2.0401729999999998</v>
      </c>
      <c r="L7018" s="68" t="str">
        <f t="shared" si="1099"/>
        <v>Normal</v>
      </c>
      <c r="N7018" s="67">
        <f t="shared" si="1100"/>
        <v>0.75537178760942592</v>
      </c>
      <c r="O7018" s="67">
        <f t="shared" si="1101"/>
        <v>1.2848012123905739</v>
      </c>
      <c r="P7018" s="81">
        <f t="shared" si="1102"/>
        <v>0</v>
      </c>
      <c r="Q7018" s="81">
        <f t="shared" si="1103"/>
        <v>-0.75537178760942592</v>
      </c>
      <c r="S7018" s="1">
        <f t="shared" si="1107"/>
        <v>4</v>
      </c>
      <c r="T7018" s="1" t="str">
        <f t="shared" si="1108"/>
        <v>Peak</v>
      </c>
    </row>
    <row r="7019" spans="1:20" x14ac:dyDescent="0.25">
      <c r="A7019" s="85">
        <v>45218.666666649944</v>
      </c>
      <c r="B7019" s="1">
        <v>10</v>
      </c>
      <c r="C7019" s="1">
        <v>19</v>
      </c>
      <c r="D7019" s="1">
        <v>17</v>
      </c>
      <c r="E7019" s="1" t="str">
        <f t="shared" si="1104"/>
        <v>Non-Summer</v>
      </c>
      <c r="F7019" s="78">
        <v>0.73380000000000001</v>
      </c>
      <c r="G7019" s="79">
        <f t="shared" si="1105"/>
        <v>1.3961011841436444</v>
      </c>
      <c r="J7019" s="78">
        <v>0.40314</v>
      </c>
      <c r="K7019" s="80">
        <f t="shared" si="1106"/>
        <v>0.40314</v>
      </c>
      <c r="L7019" s="68" t="str">
        <f t="shared" si="1099"/>
        <v>Normal</v>
      </c>
      <c r="N7019" s="67">
        <f t="shared" si="1100"/>
        <v>0</v>
      </c>
      <c r="O7019" s="67">
        <f t="shared" si="1101"/>
        <v>0.40314</v>
      </c>
      <c r="P7019" s="81">
        <f t="shared" si="1102"/>
        <v>0.99296118414364432</v>
      </c>
      <c r="Q7019" s="81">
        <f t="shared" si="1103"/>
        <v>0.99296118414364432</v>
      </c>
      <c r="S7019" s="1">
        <f t="shared" si="1107"/>
        <v>4</v>
      </c>
      <c r="T7019" s="1" t="str">
        <f t="shared" si="1108"/>
        <v>Peak</v>
      </c>
    </row>
    <row r="7020" spans="1:20" x14ac:dyDescent="0.25">
      <c r="A7020" s="85">
        <v>45218.708333316608</v>
      </c>
      <c r="B7020" s="1">
        <v>10</v>
      </c>
      <c r="C7020" s="1">
        <v>19</v>
      </c>
      <c r="D7020" s="1">
        <v>18</v>
      </c>
      <c r="E7020" s="1" t="str">
        <f t="shared" si="1104"/>
        <v>Non-Summer</v>
      </c>
      <c r="F7020" s="78">
        <v>0.81259999999999999</v>
      </c>
      <c r="G7020" s="79">
        <f t="shared" si="1105"/>
        <v>1.5460231973768404</v>
      </c>
      <c r="J7020" s="78">
        <v>0</v>
      </c>
      <c r="K7020" s="80">
        <f t="shared" si="1106"/>
        <v>0</v>
      </c>
      <c r="L7020" s="68" t="str">
        <f t="shared" si="1099"/>
        <v>Normal</v>
      </c>
      <c r="N7020" s="67">
        <f t="shared" si="1100"/>
        <v>0</v>
      </c>
      <c r="O7020" s="67">
        <f t="shared" si="1101"/>
        <v>0</v>
      </c>
      <c r="P7020" s="81">
        <f t="shared" si="1102"/>
        <v>1.5460231973768404</v>
      </c>
      <c r="Q7020" s="81">
        <f t="shared" si="1103"/>
        <v>1.5460231973768404</v>
      </c>
      <c r="S7020" s="1">
        <f t="shared" si="1107"/>
        <v>4</v>
      </c>
      <c r="T7020" s="1" t="str">
        <f t="shared" si="1108"/>
        <v>Peak</v>
      </c>
    </row>
    <row r="7021" spans="1:20" x14ac:dyDescent="0.25">
      <c r="A7021" s="85">
        <v>45218.749999983273</v>
      </c>
      <c r="B7021" s="1">
        <v>10</v>
      </c>
      <c r="C7021" s="1">
        <v>19</v>
      </c>
      <c r="D7021" s="1">
        <v>19</v>
      </c>
      <c r="E7021" s="1" t="str">
        <f t="shared" si="1104"/>
        <v>Non-Summer</v>
      </c>
      <c r="F7021" s="78">
        <v>0.88239999999999996</v>
      </c>
      <c r="G7021" s="79">
        <f t="shared" si="1105"/>
        <v>1.6788221380326407</v>
      </c>
      <c r="J7021" s="78">
        <v>0</v>
      </c>
      <c r="K7021" s="80">
        <f t="shared" si="1106"/>
        <v>0</v>
      </c>
      <c r="L7021" s="68" t="str">
        <f t="shared" si="1099"/>
        <v>Normal</v>
      </c>
      <c r="N7021" s="67">
        <f t="shared" si="1100"/>
        <v>0</v>
      </c>
      <c r="O7021" s="67">
        <f t="shared" si="1101"/>
        <v>0</v>
      </c>
      <c r="P7021" s="81">
        <f t="shared" si="1102"/>
        <v>1.6788221380326407</v>
      </c>
      <c r="Q7021" s="81">
        <f t="shared" si="1103"/>
        <v>1.6788221380326407</v>
      </c>
      <c r="S7021" s="1">
        <f t="shared" si="1107"/>
        <v>4</v>
      </c>
      <c r="T7021" s="1" t="str">
        <f t="shared" si="1108"/>
        <v>Peak</v>
      </c>
    </row>
    <row r="7022" spans="1:20" x14ac:dyDescent="0.25">
      <c r="A7022" s="85">
        <v>45218.791666649937</v>
      </c>
      <c r="B7022" s="1">
        <v>10</v>
      </c>
      <c r="C7022" s="1">
        <v>19</v>
      </c>
      <c r="D7022" s="1">
        <v>20</v>
      </c>
      <c r="E7022" s="1" t="str">
        <f t="shared" si="1104"/>
        <v>Non-Summer</v>
      </c>
      <c r="F7022" s="78">
        <v>0.89949999999999997</v>
      </c>
      <c r="G7022" s="79">
        <f t="shared" si="1105"/>
        <v>1.7113559759296921</v>
      </c>
      <c r="J7022" s="78">
        <v>0</v>
      </c>
      <c r="K7022" s="80">
        <f t="shared" si="1106"/>
        <v>0</v>
      </c>
      <c r="L7022" s="68" t="str">
        <f t="shared" si="1099"/>
        <v>Normal</v>
      </c>
      <c r="N7022" s="67">
        <f t="shared" si="1100"/>
        <v>0</v>
      </c>
      <c r="O7022" s="67">
        <f t="shared" si="1101"/>
        <v>0</v>
      </c>
      <c r="P7022" s="81">
        <f t="shared" si="1102"/>
        <v>1.7113559759296921</v>
      </c>
      <c r="Q7022" s="81">
        <f t="shared" si="1103"/>
        <v>1.7113559759296921</v>
      </c>
      <c r="S7022" s="1">
        <f t="shared" si="1107"/>
        <v>4</v>
      </c>
      <c r="T7022" s="1" t="str">
        <f t="shared" si="1108"/>
        <v>Peak</v>
      </c>
    </row>
    <row r="7023" spans="1:20" x14ac:dyDescent="0.25">
      <c r="A7023" s="85">
        <v>45218.833333316601</v>
      </c>
      <c r="B7023" s="1">
        <v>10</v>
      </c>
      <c r="C7023" s="1">
        <v>19</v>
      </c>
      <c r="D7023" s="1">
        <v>21</v>
      </c>
      <c r="E7023" s="1" t="str">
        <f t="shared" si="1104"/>
        <v>Non-Summer</v>
      </c>
      <c r="F7023" s="78">
        <v>0.88970000000000005</v>
      </c>
      <c r="G7023" s="79">
        <f t="shared" si="1105"/>
        <v>1.6927108524565284</v>
      </c>
      <c r="J7023" s="78">
        <v>0</v>
      </c>
      <c r="K7023" s="80">
        <f t="shared" si="1106"/>
        <v>0</v>
      </c>
      <c r="L7023" s="68" t="str">
        <f t="shared" si="1099"/>
        <v>Normal</v>
      </c>
      <c r="N7023" s="67">
        <f t="shared" si="1100"/>
        <v>0</v>
      </c>
      <c r="O7023" s="67">
        <f t="shared" si="1101"/>
        <v>0</v>
      </c>
      <c r="P7023" s="81">
        <f t="shared" si="1102"/>
        <v>1.6927108524565284</v>
      </c>
      <c r="Q7023" s="81">
        <f t="shared" si="1103"/>
        <v>1.6927108524565284</v>
      </c>
      <c r="S7023" s="1">
        <f t="shared" si="1107"/>
        <v>4</v>
      </c>
      <c r="T7023" s="1" t="str">
        <f t="shared" si="1108"/>
        <v>Peak</v>
      </c>
    </row>
    <row r="7024" spans="1:20" x14ac:dyDescent="0.25">
      <c r="A7024" s="85">
        <v>45218.874999983265</v>
      </c>
      <c r="B7024" s="1">
        <v>10</v>
      </c>
      <c r="C7024" s="1">
        <v>19</v>
      </c>
      <c r="D7024" s="1">
        <v>22</v>
      </c>
      <c r="E7024" s="1" t="str">
        <f t="shared" si="1104"/>
        <v>Non-Summer</v>
      </c>
      <c r="F7024" s="78">
        <v>0.84789999999999999</v>
      </c>
      <c r="G7024" s="79">
        <f t="shared" si="1105"/>
        <v>1.6131836931526249</v>
      </c>
      <c r="J7024" s="78">
        <v>0</v>
      </c>
      <c r="K7024" s="80">
        <f t="shared" si="1106"/>
        <v>0</v>
      </c>
      <c r="L7024" s="68" t="str">
        <f t="shared" si="1099"/>
        <v>Normal</v>
      </c>
      <c r="N7024" s="67">
        <f t="shared" si="1100"/>
        <v>0</v>
      </c>
      <c r="O7024" s="67">
        <f t="shared" si="1101"/>
        <v>0</v>
      </c>
      <c r="P7024" s="81">
        <f t="shared" si="1102"/>
        <v>1.6131836931526249</v>
      </c>
      <c r="Q7024" s="81">
        <f t="shared" si="1103"/>
        <v>1.6131836931526249</v>
      </c>
      <c r="S7024" s="1">
        <f t="shared" si="1107"/>
        <v>4</v>
      </c>
      <c r="T7024" s="1" t="str">
        <f t="shared" si="1108"/>
        <v>Off-Peak</v>
      </c>
    </row>
    <row r="7025" spans="1:20" x14ac:dyDescent="0.25">
      <c r="A7025" s="85">
        <v>45218.91666664993</v>
      </c>
      <c r="B7025" s="1">
        <v>10</v>
      </c>
      <c r="C7025" s="1">
        <v>19</v>
      </c>
      <c r="D7025" s="1">
        <v>23</v>
      </c>
      <c r="E7025" s="1" t="str">
        <f t="shared" si="1104"/>
        <v>Non-Summer</v>
      </c>
      <c r="F7025" s="78">
        <v>0.77270000000000005</v>
      </c>
      <c r="G7025" s="79">
        <f t="shared" si="1105"/>
        <v>1.4701109089503872</v>
      </c>
      <c r="J7025" s="78">
        <v>0</v>
      </c>
      <c r="K7025" s="80">
        <f t="shared" si="1106"/>
        <v>0</v>
      </c>
      <c r="L7025" s="68" t="str">
        <f t="shared" si="1099"/>
        <v>Normal</v>
      </c>
      <c r="N7025" s="67">
        <f t="shared" si="1100"/>
        <v>0</v>
      </c>
      <c r="O7025" s="67">
        <f t="shared" si="1101"/>
        <v>0</v>
      </c>
      <c r="P7025" s="81">
        <f t="shared" si="1102"/>
        <v>1.4701109089503872</v>
      </c>
      <c r="Q7025" s="81">
        <f t="shared" si="1103"/>
        <v>1.4701109089503872</v>
      </c>
      <c r="S7025" s="1">
        <f t="shared" si="1107"/>
        <v>4</v>
      </c>
      <c r="T7025" s="1" t="str">
        <f t="shared" si="1108"/>
        <v>Off-Peak</v>
      </c>
    </row>
    <row r="7026" spans="1:20" x14ac:dyDescent="0.25">
      <c r="A7026" s="85">
        <v>45218.958333316594</v>
      </c>
      <c r="B7026" s="1">
        <v>10</v>
      </c>
      <c r="C7026" s="1">
        <v>20</v>
      </c>
      <c r="D7026" s="1">
        <v>0</v>
      </c>
      <c r="E7026" s="1" t="str">
        <f t="shared" si="1104"/>
        <v>Non-Summer</v>
      </c>
      <c r="F7026" s="78">
        <v>0.69210000000000005</v>
      </c>
      <c r="G7026" s="79">
        <f t="shared" si="1105"/>
        <v>1.3167642812017122</v>
      </c>
      <c r="J7026" s="78">
        <v>0</v>
      </c>
      <c r="K7026" s="80">
        <f t="shared" si="1106"/>
        <v>0</v>
      </c>
      <c r="L7026" s="68" t="str">
        <f t="shared" si="1099"/>
        <v>Normal</v>
      </c>
      <c r="N7026" s="67">
        <f t="shared" si="1100"/>
        <v>0</v>
      </c>
      <c r="O7026" s="67">
        <f t="shared" si="1101"/>
        <v>0</v>
      </c>
      <c r="P7026" s="81">
        <f t="shared" si="1102"/>
        <v>1.3167642812017122</v>
      </c>
      <c r="Q7026" s="81">
        <f t="shared" si="1103"/>
        <v>1.3167642812017122</v>
      </c>
      <c r="S7026" s="1">
        <f t="shared" si="1107"/>
        <v>4</v>
      </c>
      <c r="T7026" s="1" t="str">
        <f t="shared" si="1108"/>
        <v>Off-Peak</v>
      </c>
    </row>
    <row r="7027" spans="1:20" x14ac:dyDescent="0.25">
      <c r="A7027" s="85">
        <v>45218.999999983258</v>
      </c>
      <c r="B7027" s="1">
        <v>10</v>
      </c>
      <c r="C7027" s="1">
        <v>20</v>
      </c>
      <c r="D7027" s="1">
        <v>1</v>
      </c>
      <c r="E7027" s="1" t="str">
        <f t="shared" si="1104"/>
        <v>Non-Summer</v>
      </c>
      <c r="F7027" s="78">
        <v>0.63929999999999998</v>
      </c>
      <c r="G7027" s="79">
        <f t="shared" si="1105"/>
        <v>1.2163089220809919</v>
      </c>
      <c r="J7027" s="78">
        <v>0</v>
      </c>
      <c r="K7027" s="80">
        <f t="shared" si="1106"/>
        <v>0</v>
      </c>
      <c r="L7027" s="68" t="str">
        <f t="shared" si="1099"/>
        <v>Normal</v>
      </c>
      <c r="N7027" s="67">
        <f t="shared" si="1100"/>
        <v>0</v>
      </c>
      <c r="O7027" s="67">
        <f t="shared" si="1101"/>
        <v>0</v>
      </c>
      <c r="P7027" s="81">
        <f t="shared" si="1102"/>
        <v>1.2163089220809919</v>
      </c>
      <c r="Q7027" s="81">
        <f t="shared" si="1103"/>
        <v>1.2163089220809919</v>
      </c>
      <c r="S7027" s="1">
        <f t="shared" si="1107"/>
        <v>5</v>
      </c>
      <c r="T7027" s="1" t="str">
        <f t="shared" si="1108"/>
        <v>Off-Peak</v>
      </c>
    </row>
    <row r="7028" spans="1:20" x14ac:dyDescent="0.25">
      <c r="A7028" s="85">
        <v>45219.041666649922</v>
      </c>
      <c r="B7028" s="1">
        <v>10</v>
      </c>
      <c r="C7028" s="1">
        <v>20</v>
      </c>
      <c r="D7028" s="1">
        <v>2</v>
      </c>
      <c r="E7028" s="1" t="str">
        <f t="shared" si="1104"/>
        <v>Non-Summer</v>
      </c>
      <c r="F7028" s="78">
        <v>0.6048</v>
      </c>
      <c r="G7028" s="79">
        <f t="shared" si="1105"/>
        <v>1.1506704772009759</v>
      </c>
      <c r="J7028" s="78">
        <v>0</v>
      </c>
      <c r="K7028" s="80">
        <f t="shared" si="1106"/>
        <v>0</v>
      </c>
      <c r="L7028" s="68" t="str">
        <f t="shared" si="1099"/>
        <v>Normal</v>
      </c>
      <c r="N7028" s="67">
        <f t="shared" si="1100"/>
        <v>0</v>
      </c>
      <c r="O7028" s="67">
        <f t="shared" si="1101"/>
        <v>0</v>
      </c>
      <c r="P7028" s="81">
        <f t="shared" si="1102"/>
        <v>1.1506704772009759</v>
      </c>
      <c r="Q7028" s="81">
        <f t="shared" si="1103"/>
        <v>1.1506704772009759</v>
      </c>
      <c r="S7028" s="1">
        <f t="shared" si="1107"/>
        <v>5</v>
      </c>
      <c r="T7028" s="1" t="str">
        <f t="shared" si="1108"/>
        <v>Off-Peak</v>
      </c>
    </row>
    <row r="7029" spans="1:20" x14ac:dyDescent="0.25">
      <c r="A7029" s="85">
        <v>45219.083333316587</v>
      </c>
      <c r="B7029" s="1">
        <v>10</v>
      </c>
      <c r="C7029" s="1">
        <v>20</v>
      </c>
      <c r="D7029" s="1">
        <v>3</v>
      </c>
      <c r="E7029" s="1" t="str">
        <f t="shared" si="1104"/>
        <v>Non-Summer</v>
      </c>
      <c r="F7029" s="78">
        <v>0.58389999999999997</v>
      </c>
      <c r="G7029" s="79">
        <f t="shared" si="1105"/>
        <v>1.1109068975490242</v>
      </c>
      <c r="J7029" s="78">
        <v>0</v>
      </c>
      <c r="K7029" s="80">
        <f t="shared" si="1106"/>
        <v>0</v>
      </c>
      <c r="L7029" s="68" t="str">
        <f t="shared" si="1099"/>
        <v>Normal</v>
      </c>
      <c r="N7029" s="67">
        <f t="shared" si="1100"/>
        <v>0</v>
      </c>
      <c r="O7029" s="67">
        <f t="shared" si="1101"/>
        <v>0</v>
      </c>
      <c r="P7029" s="81">
        <f t="shared" si="1102"/>
        <v>1.1109068975490242</v>
      </c>
      <c r="Q7029" s="81">
        <f t="shared" si="1103"/>
        <v>1.1109068975490242</v>
      </c>
      <c r="S7029" s="1">
        <f t="shared" si="1107"/>
        <v>5</v>
      </c>
      <c r="T7029" s="1" t="str">
        <f t="shared" si="1108"/>
        <v>Off-Peak</v>
      </c>
    </row>
    <row r="7030" spans="1:20" x14ac:dyDescent="0.25">
      <c r="A7030" s="85">
        <v>45219.124999983251</v>
      </c>
      <c r="B7030" s="1">
        <v>10</v>
      </c>
      <c r="C7030" s="1">
        <v>20</v>
      </c>
      <c r="D7030" s="1">
        <v>4</v>
      </c>
      <c r="E7030" s="1" t="str">
        <f t="shared" si="1104"/>
        <v>Non-Summer</v>
      </c>
      <c r="F7030" s="78">
        <v>0.5736</v>
      </c>
      <c r="G7030" s="79">
        <f t="shared" si="1105"/>
        <v>1.0913104922660051</v>
      </c>
      <c r="J7030" s="78">
        <v>0</v>
      </c>
      <c r="K7030" s="80">
        <f t="shared" si="1106"/>
        <v>0</v>
      </c>
      <c r="L7030" s="68" t="str">
        <f t="shared" si="1099"/>
        <v>Normal</v>
      </c>
      <c r="N7030" s="67">
        <f t="shared" si="1100"/>
        <v>0</v>
      </c>
      <c r="O7030" s="67">
        <f t="shared" si="1101"/>
        <v>0</v>
      </c>
      <c r="P7030" s="81">
        <f t="shared" si="1102"/>
        <v>1.0913104922660051</v>
      </c>
      <c r="Q7030" s="81">
        <f t="shared" si="1103"/>
        <v>1.0913104922660051</v>
      </c>
      <c r="S7030" s="1">
        <f t="shared" si="1107"/>
        <v>5</v>
      </c>
      <c r="T7030" s="1" t="str">
        <f t="shared" si="1108"/>
        <v>Off-Peak</v>
      </c>
    </row>
    <row r="7031" spans="1:20" x14ac:dyDescent="0.25">
      <c r="A7031" s="85">
        <v>45219.166666649915</v>
      </c>
      <c r="B7031" s="1">
        <v>10</v>
      </c>
      <c r="C7031" s="1">
        <v>20</v>
      </c>
      <c r="D7031" s="1">
        <v>5</v>
      </c>
      <c r="E7031" s="1" t="str">
        <f t="shared" si="1104"/>
        <v>Non-Summer</v>
      </c>
      <c r="F7031" s="78">
        <v>0.57889999999999997</v>
      </c>
      <c r="G7031" s="79">
        <f t="shared" si="1105"/>
        <v>1.1013940794504711</v>
      </c>
      <c r="J7031" s="78">
        <v>0</v>
      </c>
      <c r="K7031" s="80">
        <f t="shared" si="1106"/>
        <v>0</v>
      </c>
      <c r="L7031" s="68" t="str">
        <f t="shared" si="1099"/>
        <v>Normal</v>
      </c>
      <c r="N7031" s="67">
        <f t="shared" si="1100"/>
        <v>0</v>
      </c>
      <c r="O7031" s="67">
        <f t="shared" si="1101"/>
        <v>0</v>
      </c>
      <c r="P7031" s="81">
        <f t="shared" si="1102"/>
        <v>1.1013940794504711</v>
      </c>
      <c r="Q7031" s="81">
        <f t="shared" si="1103"/>
        <v>1.1013940794504711</v>
      </c>
      <c r="S7031" s="1">
        <f t="shared" si="1107"/>
        <v>5</v>
      </c>
      <c r="T7031" s="1" t="str">
        <f t="shared" si="1108"/>
        <v>Off-Peak</v>
      </c>
    </row>
    <row r="7032" spans="1:20" x14ac:dyDescent="0.25">
      <c r="A7032" s="85">
        <v>45219.208333316579</v>
      </c>
      <c r="B7032" s="1">
        <v>10</v>
      </c>
      <c r="C7032" s="1">
        <v>20</v>
      </c>
      <c r="D7032" s="1">
        <v>6</v>
      </c>
      <c r="E7032" s="1" t="str">
        <f t="shared" si="1104"/>
        <v>Non-Summer</v>
      </c>
      <c r="F7032" s="78">
        <v>0.60750000000000004</v>
      </c>
      <c r="G7032" s="79">
        <f t="shared" si="1105"/>
        <v>1.1558073989741946</v>
      </c>
      <c r="J7032" s="78">
        <v>0</v>
      </c>
      <c r="K7032" s="80">
        <f t="shared" si="1106"/>
        <v>0</v>
      </c>
      <c r="L7032" s="68" t="str">
        <f t="shared" si="1099"/>
        <v>Normal</v>
      </c>
      <c r="N7032" s="67">
        <f t="shared" si="1100"/>
        <v>0</v>
      </c>
      <c r="O7032" s="67">
        <f t="shared" si="1101"/>
        <v>0</v>
      </c>
      <c r="P7032" s="81">
        <f t="shared" si="1102"/>
        <v>1.1558073989741946</v>
      </c>
      <c r="Q7032" s="81">
        <f t="shared" si="1103"/>
        <v>1.1558073989741946</v>
      </c>
      <c r="S7032" s="1">
        <f t="shared" si="1107"/>
        <v>5</v>
      </c>
      <c r="T7032" s="1" t="str">
        <f t="shared" si="1108"/>
        <v>Peak</v>
      </c>
    </row>
    <row r="7033" spans="1:20" x14ac:dyDescent="0.25">
      <c r="A7033" s="85">
        <v>45219.249999983243</v>
      </c>
      <c r="B7033" s="1">
        <v>10</v>
      </c>
      <c r="C7033" s="1">
        <v>20</v>
      </c>
      <c r="D7033" s="1">
        <v>7</v>
      </c>
      <c r="E7033" s="1" t="str">
        <f t="shared" si="1104"/>
        <v>Non-Summer</v>
      </c>
      <c r="F7033" s="78">
        <v>0.66190000000000004</v>
      </c>
      <c r="G7033" s="79">
        <f t="shared" si="1105"/>
        <v>1.2593068598864519</v>
      </c>
      <c r="J7033" s="78">
        <v>6.1335000000000001E-2</v>
      </c>
      <c r="K7033" s="80">
        <f t="shared" si="1106"/>
        <v>6.1335000000000001E-2</v>
      </c>
      <c r="L7033" s="68" t="str">
        <f t="shared" si="1099"/>
        <v>Normal</v>
      </c>
      <c r="N7033" s="67">
        <f t="shared" si="1100"/>
        <v>0</v>
      </c>
      <c r="O7033" s="67">
        <f t="shared" si="1101"/>
        <v>6.1335000000000001E-2</v>
      </c>
      <c r="P7033" s="81">
        <f t="shared" si="1102"/>
        <v>1.1979718598864519</v>
      </c>
      <c r="Q7033" s="81">
        <f t="shared" si="1103"/>
        <v>1.1979718598864519</v>
      </c>
      <c r="S7033" s="1">
        <f t="shared" si="1107"/>
        <v>5</v>
      </c>
      <c r="T7033" s="1" t="str">
        <f t="shared" si="1108"/>
        <v>Peak</v>
      </c>
    </row>
    <row r="7034" spans="1:20" x14ac:dyDescent="0.25">
      <c r="A7034" s="85">
        <v>45219.291666649908</v>
      </c>
      <c r="B7034" s="1">
        <v>10</v>
      </c>
      <c r="C7034" s="1">
        <v>20</v>
      </c>
      <c r="D7034" s="1">
        <v>8</v>
      </c>
      <c r="E7034" s="1" t="str">
        <f t="shared" si="1104"/>
        <v>Non-Summer</v>
      </c>
      <c r="F7034" s="78">
        <v>0.69540000000000002</v>
      </c>
      <c r="G7034" s="79">
        <f t="shared" si="1105"/>
        <v>1.3230427411467571</v>
      </c>
      <c r="J7034" s="78">
        <v>1.6252709999999999</v>
      </c>
      <c r="K7034" s="80">
        <f t="shared" si="1106"/>
        <v>1.6252709999999999</v>
      </c>
      <c r="L7034" s="68" t="str">
        <f t="shared" si="1099"/>
        <v>Normal</v>
      </c>
      <c r="N7034" s="67">
        <f t="shared" si="1100"/>
        <v>0.30222825885324278</v>
      </c>
      <c r="O7034" s="67">
        <f t="shared" si="1101"/>
        <v>1.3230427411467571</v>
      </c>
      <c r="P7034" s="81">
        <f t="shared" si="1102"/>
        <v>0</v>
      </c>
      <c r="Q7034" s="81">
        <f t="shared" si="1103"/>
        <v>-0.30222825885324278</v>
      </c>
      <c r="S7034" s="1">
        <f t="shared" si="1107"/>
        <v>5</v>
      </c>
      <c r="T7034" s="1" t="str">
        <f t="shared" si="1108"/>
        <v>Peak</v>
      </c>
    </row>
    <row r="7035" spans="1:20" x14ac:dyDescent="0.25">
      <c r="A7035" s="85">
        <v>45219.333333316572</v>
      </c>
      <c r="B7035" s="1">
        <v>10</v>
      </c>
      <c r="C7035" s="1">
        <v>20</v>
      </c>
      <c r="D7035" s="1">
        <v>9</v>
      </c>
      <c r="E7035" s="1" t="str">
        <f t="shared" si="1104"/>
        <v>Non-Summer</v>
      </c>
      <c r="F7035" s="78">
        <v>0.68669999999999998</v>
      </c>
      <c r="G7035" s="79">
        <f t="shared" si="1105"/>
        <v>1.3064904376552748</v>
      </c>
      <c r="J7035" s="78">
        <v>3.002078</v>
      </c>
      <c r="K7035" s="80">
        <f t="shared" si="1106"/>
        <v>3.002078</v>
      </c>
      <c r="L7035" s="68" t="str">
        <f t="shared" si="1099"/>
        <v>Normal</v>
      </c>
      <c r="N7035" s="67">
        <f t="shared" si="1100"/>
        <v>1.6955875623447252</v>
      </c>
      <c r="O7035" s="67">
        <f t="shared" si="1101"/>
        <v>1.3064904376552748</v>
      </c>
      <c r="P7035" s="81">
        <f t="shared" si="1102"/>
        <v>0</v>
      </c>
      <c r="Q7035" s="81">
        <f t="shared" si="1103"/>
        <v>-1.6955875623447252</v>
      </c>
      <c r="S7035" s="1">
        <f t="shared" si="1107"/>
        <v>5</v>
      </c>
      <c r="T7035" s="1" t="str">
        <f t="shared" si="1108"/>
        <v>Peak</v>
      </c>
    </row>
    <row r="7036" spans="1:20" x14ac:dyDescent="0.25">
      <c r="A7036" s="85">
        <v>45219.374999983236</v>
      </c>
      <c r="B7036" s="1">
        <v>10</v>
      </c>
      <c r="C7036" s="1">
        <v>20</v>
      </c>
      <c r="D7036" s="1">
        <v>10</v>
      </c>
      <c r="E7036" s="1" t="str">
        <f t="shared" si="1104"/>
        <v>Non-Summer</v>
      </c>
      <c r="F7036" s="78">
        <v>0.68149999999999999</v>
      </c>
      <c r="G7036" s="79">
        <f t="shared" si="1105"/>
        <v>1.2965971068327795</v>
      </c>
      <c r="J7036" s="78">
        <v>3.3356669999999999</v>
      </c>
      <c r="K7036" s="80">
        <f t="shared" si="1106"/>
        <v>3.3356669999999999</v>
      </c>
      <c r="L7036" s="68" t="str">
        <f t="shared" si="1099"/>
        <v>Normal</v>
      </c>
      <c r="N7036" s="67">
        <f t="shared" si="1100"/>
        <v>2.0390698931672206</v>
      </c>
      <c r="O7036" s="67">
        <f t="shared" si="1101"/>
        <v>1.2965971068327793</v>
      </c>
      <c r="P7036" s="81">
        <f t="shared" si="1102"/>
        <v>2.2204460492503131E-16</v>
      </c>
      <c r="Q7036" s="81">
        <f t="shared" si="1103"/>
        <v>-2.0390698931672206</v>
      </c>
      <c r="S7036" s="1">
        <f t="shared" si="1107"/>
        <v>5</v>
      </c>
      <c r="T7036" s="1" t="str">
        <f t="shared" si="1108"/>
        <v>Peak</v>
      </c>
    </row>
    <row r="7037" spans="1:20" x14ac:dyDescent="0.25">
      <c r="A7037" s="85">
        <v>45219.4166666499</v>
      </c>
      <c r="B7037" s="1">
        <v>10</v>
      </c>
      <c r="C7037" s="1">
        <v>20</v>
      </c>
      <c r="D7037" s="1">
        <v>11</v>
      </c>
      <c r="E7037" s="1" t="str">
        <f t="shared" si="1104"/>
        <v>Non-Summer</v>
      </c>
      <c r="F7037" s="78">
        <v>0.67430000000000001</v>
      </c>
      <c r="G7037" s="79">
        <f t="shared" si="1105"/>
        <v>1.2828986487708633</v>
      </c>
      <c r="J7037" s="78">
        <v>0.45317299999999999</v>
      </c>
      <c r="K7037" s="80">
        <f t="shared" si="1106"/>
        <v>0.45317299999999999</v>
      </c>
      <c r="L7037" s="68" t="str">
        <f t="shared" si="1099"/>
        <v>Normal</v>
      </c>
      <c r="N7037" s="67">
        <f t="shared" si="1100"/>
        <v>0</v>
      </c>
      <c r="O7037" s="67">
        <f t="shared" si="1101"/>
        <v>0.45317299999999999</v>
      </c>
      <c r="P7037" s="81">
        <f t="shared" si="1102"/>
        <v>0.8297256487708633</v>
      </c>
      <c r="Q7037" s="81">
        <f t="shared" si="1103"/>
        <v>0.8297256487708633</v>
      </c>
      <c r="S7037" s="1">
        <f t="shared" si="1107"/>
        <v>5</v>
      </c>
      <c r="T7037" s="1" t="str">
        <f t="shared" si="1108"/>
        <v>Peak</v>
      </c>
    </row>
    <row r="7038" spans="1:20" x14ac:dyDescent="0.25">
      <c r="A7038" s="85">
        <v>45219.458333316565</v>
      </c>
      <c r="B7038" s="1">
        <v>10</v>
      </c>
      <c r="C7038" s="1">
        <v>20</v>
      </c>
      <c r="D7038" s="1">
        <v>12</v>
      </c>
      <c r="E7038" s="1" t="str">
        <f t="shared" si="1104"/>
        <v>Non-Summer</v>
      </c>
      <c r="F7038" s="78">
        <v>0.66900000000000004</v>
      </c>
      <c r="G7038" s="79">
        <f t="shared" si="1105"/>
        <v>1.2728150615863971</v>
      </c>
      <c r="J7038" s="78">
        <v>0.18888199999999999</v>
      </c>
      <c r="K7038" s="80">
        <f t="shared" si="1106"/>
        <v>0.18888199999999999</v>
      </c>
      <c r="L7038" s="68" t="str">
        <f t="shared" si="1099"/>
        <v>Normal</v>
      </c>
      <c r="N7038" s="67">
        <f t="shared" si="1100"/>
        <v>0</v>
      </c>
      <c r="O7038" s="67">
        <f t="shared" si="1101"/>
        <v>0.18888199999999999</v>
      </c>
      <c r="P7038" s="81">
        <f t="shared" si="1102"/>
        <v>1.0839330615863971</v>
      </c>
      <c r="Q7038" s="81">
        <f t="shared" si="1103"/>
        <v>1.0839330615863971</v>
      </c>
      <c r="S7038" s="1">
        <f t="shared" si="1107"/>
        <v>5</v>
      </c>
      <c r="T7038" s="1" t="str">
        <f t="shared" si="1108"/>
        <v>Peak</v>
      </c>
    </row>
    <row r="7039" spans="1:20" x14ac:dyDescent="0.25">
      <c r="A7039" s="85">
        <v>45219.499999983229</v>
      </c>
      <c r="B7039" s="1">
        <v>10</v>
      </c>
      <c r="C7039" s="1">
        <v>20</v>
      </c>
      <c r="D7039" s="1">
        <v>13</v>
      </c>
      <c r="E7039" s="1" t="str">
        <f t="shared" si="1104"/>
        <v>Non-Summer</v>
      </c>
      <c r="F7039" s="78">
        <v>0.66479999999999995</v>
      </c>
      <c r="G7039" s="79">
        <f t="shared" si="1105"/>
        <v>1.2648242943836123</v>
      </c>
      <c r="J7039" s="78">
        <v>3.8288060000000002</v>
      </c>
      <c r="K7039" s="80">
        <f t="shared" si="1106"/>
        <v>3.8288060000000002</v>
      </c>
      <c r="L7039" s="68" t="str">
        <f t="shared" si="1099"/>
        <v>Normal</v>
      </c>
      <c r="N7039" s="67">
        <f t="shared" si="1100"/>
        <v>2.5639817056163876</v>
      </c>
      <c r="O7039" s="67">
        <f t="shared" si="1101"/>
        <v>1.2648242943836125</v>
      </c>
      <c r="P7039" s="81">
        <f t="shared" si="1102"/>
        <v>0</v>
      </c>
      <c r="Q7039" s="81">
        <f t="shared" si="1103"/>
        <v>-2.5639817056163876</v>
      </c>
      <c r="S7039" s="1">
        <f t="shared" si="1107"/>
        <v>5</v>
      </c>
      <c r="T7039" s="1" t="str">
        <f t="shared" si="1108"/>
        <v>Peak</v>
      </c>
    </row>
    <row r="7040" spans="1:20" x14ac:dyDescent="0.25">
      <c r="A7040" s="85">
        <v>45219.541666649893</v>
      </c>
      <c r="B7040" s="1">
        <v>10</v>
      </c>
      <c r="C7040" s="1">
        <v>20</v>
      </c>
      <c r="D7040" s="1">
        <v>14</v>
      </c>
      <c r="E7040" s="1" t="str">
        <f t="shared" si="1104"/>
        <v>Non-Summer</v>
      </c>
      <c r="F7040" s="78">
        <v>0.65500000000000003</v>
      </c>
      <c r="G7040" s="79">
        <f t="shared" si="1105"/>
        <v>1.2461791709104486</v>
      </c>
      <c r="J7040" s="78">
        <v>3.243906</v>
      </c>
      <c r="K7040" s="80">
        <f t="shared" si="1106"/>
        <v>3.243906</v>
      </c>
      <c r="L7040" s="68" t="str">
        <f t="shared" si="1099"/>
        <v>Normal</v>
      </c>
      <c r="N7040" s="67">
        <f t="shared" si="1100"/>
        <v>1.9977268290895513</v>
      </c>
      <c r="O7040" s="67">
        <f t="shared" si="1101"/>
        <v>1.2461791709104486</v>
      </c>
      <c r="P7040" s="81">
        <f t="shared" si="1102"/>
        <v>0</v>
      </c>
      <c r="Q7040" s="81">
        <f t="shared" si="1103"/>
        <v>-1.9977268290895513</v>
      </c>
      <c r="S7040" s="1">
        <f t="shared" si="1107"/>
        <v>5</v>
      </c>
      <c r="T7040" s="1" t="str">
        <f t="shared" si="1108"/>
        <v>Peak</v>
      </c>
    </row>
    <row r="7041" spans="1:20" x14ac:dyDescent="0.25">
      <c r="A7041" s="85">
        <v>45219.583333316557</v>
      </c>
      <c r="B7041" s="1">
        <v>10</v>
      </c>
      <c r="C7041" s="1">
        <v>20</v>
      </c>
      <c r="D7041" s="1">
        <v>15</v>
      </c>
      <c r="E7041" s="1" t="str">
        <f t="shared" si="1104"/>
        <v>Non-Summer</v>
      </c>
      <c r="F7041" s="78">
        <v>0.64790000000000003</v>
      </c>
      <c r="G7041" s="79">
        <f t="shared" si="1105"/>
        <v>1.2326709692105033</v>
      </c>
      <c r="J7041" s="78">
        <v>3.2563409999999999</v>
      </c>
      <c r="K7041" s="80">
        <f t="shared" si="1106"/>
        <v>3.2563409999999999</v>
      </c>
      <c r="L7041" s="68" t="str">
        <f t="shared" si="1099"/>
        <v>Normal</v>
      </c>
      <c r="N7041" s="67">
        <f t="shared" si="1100"/>
        <v>2.0236700307894964</v>
      </c>
      <c r="O7041" s="67">
        <f t="shared" si="1101"/>
        <v>1.2326709692105036</v>
      </c>
      <c r="P7041" s="81">
        <f t="shared" si="1102"/>
        <v>0</v>
      </c>
      <c r="Q7041" s="81">
        <f t="shared" si="1103"/>
        <v>-2.0236700307894964</v>
      </c>
      <c r="S7041" s="1">
        <f t="shared" si="1107"/>
        <v>5</v>
      </c>
      <c r="T7041" s="1" t="str">
        <f t="shared" si="1108"/>
        <v>Peak</v>
      </c>
    </row>
    <row r="7042" spans="1:20" x14ac:dyDescent="0.25">
      <c r="A7042" s="85">
        <v>45219.624999983222</v>
      </c>
      <c r="B7042" s="1">
        <v>10</v>
      </c>
      <c r="C7042" s="1">
        <v>20</v>
      </c>
      <c r="D7042" s="1">
        <v>16</v>
      </c>
      <c r="E7042" s="1" t="str">
        <f t="shared" si="1104"/>
        <v>Non-Summer</v>
      </c>
      <c r="F7042" s="78">
        <v>0.66020000000000001</v>
      </c>
      <c r="G7042" s="79">
        <f t="shared" si="1105"/>
        <v>1.2560725017329437</v>
      </c>
      <c r="J7042" s="78">
        <v>0.80250100000000002</v>
      </c>
      <c r="K7042" s="80">
        <f t="shared" si="1106"/>
        <v>0.80250100000000002</v>
      </c>
      <c r="L7042" s="68" t="str">
        <f t="shared" si="1099"/>
        <v>Normal</v>
      </c>
      <c r="N7042" s="67">
        <f t="shared" si="1100"/>
        <v>0</v>
      </c>
      <c r="O7042" s="67">
        <f t="shared" si="1101"/>
        <v>0.80250100000000002</v>
      </c>
      <c r="P7042" s="81">
        <f t="shared" si="1102"/>
        <v>0.45357150173294369</v>
      </c>
      <c r="Q7042" s="81">
        <f t="shared" si="1103"/>
        <v>0.45357150173294369</v>
      </c>
      <c r="S7042" s="1">
        <f t="shared" si="1107"/>
        <v>5</v>
      </c>
      <c r="T7042" s="1" t="str">
        <f t="shared" si="1108"/>
        <v>Peak</v>
      </c>
    </row>
    <row r="7043" spans="1:20" x14ac:dyDescent="0.25">
      <c r="A7043" s="85">
        <v>45219.666666649886</v>
      </c>
      <c r="B7043" s="1">
        <v>10</v>
      </c>
      <c r="C7043" s="1">
        <v>20</v>
      </c>
      <c r="D7043" s="1">
        <v>17</v>
      </c>
      <c r="E7043" s="1" t="str">
        <f t="shared" si="1104"/>
        <v>Non-Summer</v>
      </c>
      <c r="F7043" s="78">
        <v>0.69710000000000005</v>
      </c>
      <c r="G7043" s="79">
        <f t="shared" si="1105"/>
        <v>1.3262770993002653</v>
      </c>
      <c r="J7043" s="78">
        <v>0.100762</v>
      </c>
      <c r="K7043" s="80">
        <f t="shared" si="1106"/>
        <v>0.100762</v>
      </c>
      <c r="L7043" s="68" t="str">
        <f t="shared" si="1099"/>
        <v>Normal</v>
      </c>
      <c r="N7043" s="67">
        <f t="shared" si="1100"/>
        <v>0</v>
      </c>
      <c r="O7043" s="67">
        <f t="shared" si="1101"/>
        <v>0.100762</v>
      </c>
      <c r="P7043" s="81">
        <f t="shared" si="1102"/>
        <v>1.2255150993002653</v>
      </c>
      <c r="Q7043" s="81">
        <f t="shared" si="1103"/>
        <v>1.2255150993002653</v>
      </c>
      <c r="S7043" s="1">
        <f t="shared" si="1107"/>
        <v>5</v>
      </c>
      <c r="T7043" s="1" t="str">
        <f t="shared" si="1108"/>
        <v>Peak</v>
      </c>
    </row>
    <row r="7044" spans="1:20" x14ac:dyDescent="0.25">
      <c r="A7044" s="85">
        <v>45219.70833331655</v>
      </c>
      <c r="B7044" s="1">
        <v>10</v>
      </c>
      <c r="C7044" s="1">
        <v>20</v>
      </c>
      <c r="D7044" s="1">
        <v>18</v>
      </c>
      <c r="E7044" s="1" t="str">
        <f t="shared" si="1104"/>
        <v>Non-Summer</v>
      </c>
      <c r="F7044" s="78">
        <v>0.75219999999999998</v>
      </c>
      <c r="G7044" s="79">
        <f t="shared" si="1105"/>
        <v>1.4311083547463197</v>
      </c>
      <c r="J7044" s="78">
        <v>0</v>
      </c>
      <c r="K7044" s="80">
        <f t="shared" si="1106"/>
        <v>0</v>
      </c>
      <c r="L7044" s="68" t="str">
        <f t="shared" si="1099"/>
        <v>Normal</v>
      </c>
      <c r="N7044" s="67">
        <f t="shared" si="1100"/>
        <v>0</v>
      </c>
      <c r="O7044" s="67">
        <f t="shared" si="1101"/>
        <v>0</v>
      </c>
      <c r="P7044" s="81">
        <f t="shared" si="1102"/>
        <v>1.4311083547463197</v>
      </c>
      <c r="Q7044" s="81">
        <f t="shared" si="1103"/>
        <v>1.4311083547463197</v>
      </c>
      <c r="S7044" s="1">
        <f t="shared" si="1107"/>
        <v>5</v>
      </c>
      <c r="T7044" s="1" t="str">
        <f t="shared" si="1108"/>
        <v>Peak</v>
      </c>
    </row>
    <row r="7045" spans="1:20" x14ac:dyDescent="0.25">
      <c r="A7045" s="85">
        <v>45219.749999983214</v>
      </c>
      <c r="B7045" s="1">
        <v>10</v>
      </c>
      <c r="C7045" s="1">
        <v>20</v>
      </c>
      <c r="D7045" s="1">
        <v>19</v>
      </c>
      <c r="E7045" s="1" t="str">
        <f t="shared" si="1104"/>
        <v>Non-Summer</v>
      </c>
      <c r="F7045" s="78">
        <v>0.83069999999999999</v>
      </c>
      <c r="G7045" s="79">
        <f t="shared" si="1105"/>
        <v>1.5804595988936023</v>
      </c>
      <c r="J7045" s="78">
        <v>0</v>
      </c>
      <c r="K7045" s="80">
        <f t="shared" si="1106"/>
        <v>0</v>
      </c>
      <c r="L7045" s="68" t="str">
        <f t="shared" si="1099"/>
        <v>Normal</v>
      </c>
      <c r="N7045" s="67">
        <f t="shared" si="1100"/>
        <v>0</v>
      </c>
      <c r="O7045" s="67">
        <f t="shared" si="1101"/>
        <v>0</v>
      </c>
      <c r="P7045" s="81">
        <f t="shared" si="1102"/>
        <v>1.5804595988936023</v>
      </c>
      <c r="Q7045" s="81">
        <f t="shared" si="1103"/>
        <v>1.5804595988936023</v>
      </c>
      <c r="S7045" s="1">
        <f t="shared" si="1107"/>
        <v>5</v>
      </c>
      <c r="T7045" s="1" t="str">
        <f t="shared" si="1108"/>
        <v>Peak</v>
      </c>
    </row>
    <row r="7046" spans="1:20" x14ac:dyDescent="0.25">
      <c r="A7046" s="85">
        <v>45219.791666649879</v>
      </c>
      <c r="B7046" s="1">
        <v>10</v>
      </c>
      <c r="C7046" s="1">
        <v>20</v>
      </c>
      <c r="D7046" s="1">
        <v>20</v>
      </c>
      <c r="E7046" s="1" t="str">
        <f t="shared" si="1104"/>
        <v>Non-Summer</v>
      </c>
      <c r="F7046" s="78">
        <v>0.85940000000000005</v>
      </c>
      <c r="G7046" s="79">
        <f t="shared" si="1105"/>
        <v>1.635063174779297</v>
      </c>
      <c r="J7046" s="78">
        <v>0</v>
      </c>
      <c r="K7046" s="80">
        <f t="shared" si="1106"/>
        <v>0</v>
      </c>
      <c r="L7046" s="68" t="str">
        <f t="shared" si="1099"/>
        <v>Normal</v>
      </c>
      <c r="N7046" s="67">
        <f t="shared" si="1100"/>
        <v>0</v>
      </c>
      <c r="O7046" s="67">
        <f t="shared" si="1101"/>
        <v>0</v>
      </c>
      <c r="P7046" s="81">
        <f t="shared" si="1102"/>
        <v>1.635063174779297</v>
      </c>
      <c r="Q7046" s="81">
        <f t="shared" si="1103"/>
        <v>1.635063174779297</v>
      </c>
      <c r="S7046" s="1">
        <f t="shared" si="1107"/>
        <v>5</v>
      </c>
      <c r="T7046" s="1" t="str">
        <f t="shared" si="1108"/>
        <v>Peak</v>
      </c>
    </row>
    <row r="7047" spans="1:20" x14ac:dyDescent="0.25">
      <c r="A7047" s="85">
        <v>45219.833333316543</v>
      </c>
      <c r="B7047" s="1">
        <v>10</v>
      </c>
      <c r="C7047" s="1">
        <v>20</v>
      </c>
      <c r="D7047" s="1">
        <v>21</v>
      </c>
      <c r="E7047" s="1" t="str">
        <f t="shared" si="1104"/>
        <v>Non-Summer</v>
      </c>
      <c r="F7047" s="78">
        <v>0.86040000000000005</v>
      </c>
      <c r="G7047" s="79">
        <f t="shared" si="1105"/>
        <v>1.6369657383990075</v>
      </c>
      <c r="J7047" s="78">
        <v>0</v>
      </c>
      <c r="K7047" s="80">
        <f t="shared" si="1106"/>
        <v>0</v>
      </c>
      <c r="L7047" s="68" t="str">
        <f t="shared" si="1099"/>
        <v>Normal</v>
      </c>
      <c r="N7047" s="67">
        <f t="shared" si="1100"/>
        <v>0</v>
      </c>
      <c r="O7047" s="67">
        <f t="shared" si="1101"/>
        <v>0</v>
      </c>
      <c r="P7047" s="81">
        <f t="shared" si="1102"/>
        <v>1.6369657383990075</v>
      </c>
      <c r="Q7047" s="81">
        <f t="shared" si="1103"/>
        <v>1.6369657383990075</v>
      </c>
      <c r="S7047" s="1">
        <f t="shared" si="1107"/>
        <v>5</v>
      </c>
      <c r="T7047" s="1" t="str">
        <f t="shared" si="1108"/>
        <v>Peak</v>
      </c>
    </row>
    <row r="7048" spans="1:20" x14ac:dyDescent="0.25">
      <c r="A7048" s="85">
        <v>45219.874999983207</v>
      </c>
      <c r="B7048" s="1">
        <v>10</v>
      </c>
      <c r="C7048" s="1">
        <v>20</v>
      </c>
      <c r="D7048" s="1">
        <v>22</v>
      </c>
      <c r="E7048" s="1" t="str">
        <f t="shared" si="1104"/>
        <v>Non-Summer</v>
      </c>
      <c r="F7048" s="78">
        <v>0.84279999999999999</v>
      </c>
      <c r="G7048" s="79">
        <f t="shared" si="1105"/>
        <v>1.6034806186921007</v>
      </c>
      <c r="J7048" s="78">
        <v>0</v>
      </c>
      <c r="K7048" s="80">
        <f t="shared" si="1106"/>
        <v>0</v>
      </c>
      <c r="L7048" s="68" t="str">
        <f t="shared" si="1099"/>
        <v>Normal</v>
      </c>
      <c r="N7048" s="67">
        <f t="shared" si="1100"/>
        <v>0</v>
      </c>
      <c r="O7048" s="67">
        <f t="shared" si="1101"/>
        <v>0</v>
      </c>
      <c r="P7048" s="81">
        <f t="shared" si="1102"/>
        <v>1.6034806186921007</v>
      </c>
      <c r="Q7048" s="81">
        <f t="shared" si="1103"/>
        <v>1.6034806186921007</v>
      </c>
      <c r="S7048" s="1">
        <f t="shared" si="1107"/>
        <v>5</v>
      </c>
      <c r="T7048" s="1" t="str">
        <f t="shared" si="1108"/>
        <v>Off-Peak</v>
      </c>
    </row>
    <row r="7049" spans="1:20" x14ac:dyDescent="0.25">
      <c r="A7049" s="85">
        <v>45219.916666649871</v>
      </c>
      <c r="B7049" s="1">
        <v>10</v>
      </c>
      <c r="C7049" s="1">
        <v>20</v>
      </c>
      <c r="D7049" s="1">
        <v>23</v>
      </c>
      <c r="E7049" s="1" t="str">
        <f t="shared" si="1104"/>
        <v>Non-Summer</v>
      </c>
      <c r="F7049" s="78">
        <v>0.79849999999999999</v>
      </c>
      <c r="G7049" s="79">
        <f t="shared" si="1105"/>
        <v>1.5191970503389207</v>
      </c>
      <c r="J7049" s="78">
        <v>0</v>
      </c>
      <c r="K7049" s="80">
        <f t="shared" si="1106"/>
        <v>0</v>
      </c>
      <c r="L7049" s="68" t="str">
        <f t="shared" si="1099"/>
        <v>Normal</v>
      </c>
      <c r="N7049" s="67">
        <f t="shared" si="1100"/>
        <v>0</v>
      </c>
      <c r="O7049" s="67">
        <f t="shared" si="1101"/>
        <v>0</v>
      </c>
      <c r="P7049" s="81">
        <f t="shared" si="1102"/>
        <v>1.5191970503389207</v>
      </c>
      <c r="Q7049" s="81">
        <f t="shared" si="1103"/>
        <v>1.5191970503389207</v>
      </c>
      <c r="S7049" s="1">
        <f t="shared" si="1107"/>
        <v>5</v>
      </c>
      <c r="T7049" s="1" t="str">
        <f t="shared" si="1108"/>
        <v>Off-Peak</v>
      </c>
    </row>
    <row r="7050" spans="1:20" x14ac:dyDescent="0.25">
      <c r="A7050" s="85">
        <v>45219.958333316536</v>
      </c>
      <c r="B7050" s="1">
        <v>10</v>
      </c>
      <c r="C7050" s="1">
        <v>21</v>
      </c>
      <c r="D7050" s="1">
        <v>0</v>
      </c>
      <c r="E7050" s="1" t="str">
        <f t="shared" si="1104"/>
        <v>Non-Summer</v>
      </c>
      <c r="F7050" s="78">
        <v>0.73680000000000001</v>
      </c>
      <c r="G7050" s="79">
        <f t="shared" si="1105"/>
        <v>1.4018088750027762</v>
      </c>
      <c r="J7050" s="78">
        <v>0</v>
      </c>
      <c r="K7050" s="80">
        <f t="shared" si="1106"/>
        <v>0</v>
      </c>
      <c r="L7050" s="68" t="str">
        <f t="shared" si="1099"/>
        <v>Normal</v>
      </c>
      <c r="N7050" s="67">
        <f t="shared" si="1100"/>
        <v>0</v>
      </c>
      <c r="O7050" s="67">
        <f t="shared" si="1101"/>
        <v>0</v>
      </c>
      <c r="P7050" s="81">
        <f t="shared" si="1102"/>
        <v>1.4018088750027762</v>
      </c>
      <c r="Q7050" s="81">
        <f t="shared" si="1103"/>
        <v>1.4018088750027762</v>
      </c>
      <c r="S7050" s="1">
        <f t="shared" si="1107"/>
        <v>5</v>
      </c>
      <c r="T7050" s="1" t="str">
        <f t="shared" si="1108"/>
        <v>Off-Peak</v>
      </c>
    </row>
    <row r="7051" spans="1:20" x14ac:dyDescent="0.25">
      <c r="A7051" s="85">
        <v>45219.9999999832</v>
      </c>
      <c r="B7051" s="1">
        <v>10</v>
      </c>
      <c r="C7051" s="1">
        <v>21</v>
      </c>
      <c r="D7051" s="1">
        <v>1</v>
      </c>
      <c r="E7051" s="1" t="str">
        <f t="shared" si="1104"/>
        <v>Non-Summer</v>
      </c>
      <c r="F7051" s="78">
        <v>0.6875</v>
      </c>
      <c r="G7051" s="79">
        <f t="shared" si="1105"/>
        <v>1.3080124885510434</v>
      </c>
      <c r="J7051" s="78">
        <v>0</v>
      </c>
      <c r="K7051" s="80">
        <f t="shared" si="1106"/>
        <v>0</v>
      </c>
      <c r="L7051" s="68" t="str">
        <f t="shared" si="1099"/>
        <v>Normal</v>
      </c>
      <c r="N7051" s="67">
        <f t="shared" si="1100"/>
        <v>0</v>
      </c>
      <c r="O7051" s="67">
        <f t="shared" si="1101"/>
        <v>0</v>
      </c>
      <c r="P7051" s="81">
        <f t="shared" si="1102"/>
        <v>1.3080124885510434</v>
      </c>
      <c r="Q7051" s="81">
        <f t="shared" si="1103"/>
        <v>1.3080124885510434</v>
      </c>
      <c r="S7051" s="1">
        <f t="shared" si="1107"/>
        <v>6</v>
      </c>
      <c r="T7051" s="1" t="str">
        <f t="shared" si="1108"/>
        <v>Off-Peak</v>
      </c>
    </row>
    <row r="7052" spans="1:20" x14ac:dyDescent="0.25">
      <c r="A7052" s="85">
        <v>45220.041666649864</v>
      </c>
      <c r="B7052" s="1">
        <v>10</v>
      </c>
      <c r="C7052" s="1">
        <v>21</v>
      </c>
      <c r="D7052" s="1">
        <v>2</v>
      </c>
      <c r="E7052" s="1" t="str">
        <f t="shared" si="1104"/>
        <v>Non-Summer</v>
      </c>
      <c r="F7052" s="78">
        <v>0.65259999999999996</v>
      </c>
      <c r="G7052" s="79">
        <f t="shared" si="1105"/>
        <v>1.2416130182231429</v>
      </c>
      <c r="J7052" s="78">
        <v>0</v>
      </c>
      <c r="K7052" s="80">
        <f t="shared" si="1106"/>
        <v>0</v>
      </c>
      <c r="L7052" s="68" t="str">
        <f t="shared" si="1099"/>
        <v>Normal</v>
      </c>
      <c r="N7052" s="67">
        <f t="shared" si="1100"/>
        <v>0</v>
      </c>
      <c r="O7052" s="67">
        <f t="shared" si="1101"/>
        <v>0</v>
      </c>
      <c r="P7052" s="81">
        <f t="shared" si="1102"/>
        <v>1.2416130182231429</v>
      </c>
      <c r="Q7052" s="81">
        <f t="shared" si="1103"/>
        <v>1.2416130182231429</v>
      </c>
      <c r="S7052" s="1">
        <f t="shared" si="1107"/>
        <v>6</v>
      </c>
      <c r="T7052" s="1" t="str">
        <f t="shared" si="1108"/>
        <v>Off-Peak</v>
      </c>
    </row>
    <row r="7053" spans="1:20" x14ac:dyDescent="0.25">
      <c r="A7053" s="85">
        <v>45220.083333316528</v>
      </c>
      <c r="B7053" s="1">
        <v>10</v>
      </c>
      <c r="C7053" s="1">
        <v>21</v>
      </c>
      <c r="D7053" s="1">
        <v>3</v>
      </c>
      <c r="E7053" s="1" t="str">
        <f t="shared" si="1104"/>
        <v>Non-Summer</v>
      </c>
      <c r="F7053" s="78">
        <v>0.62990000000000002</v>
      </c>
      <c r="G7053" s="79">
        <f t="shared" si="1105"/>
        <v>1.1984248240557123</v>
      </c>
      <c r="J7053" s="78">
        <v>0</v>
      </c>
      <c r="K7053" s="80">
        <f t="shared" si="1106"/>
        <v>0</v>
      </c>
      <c r="L7053" s="68" t="str">
        <f t="shared" si="1099"/>
        <v>Normal</v>
      </c>
      <c r="N7053" s="67">
        <f t="shared" si="1100"/>
        <v>0</v>
      </c>
      <c r="O7053" s="67">
        <f t="shared" si="1101"/>
        <v>0</v>
      </c>
      <c r="P7053" s="81">
        <f t="shared" si="1102"/>
        <v>1.1984248240557123</v>
      </c>
      <c r="Q7053" s="81">
        <f t="shared" si="1103"/>
        <v>1.1984248240557123</v>
      </c>
      <c r="S7053" s="1">
        <f t="shared" si="1107"/>
        <v>6</v>
      </c>
      <c r="T7053" s="1" t="str">
        <f t="shared" si="1108"/>
        <v>Off-Peak</v>
      </c>
    </row>
    <row r="7054" spans="1:20" x14ac:dyDescent="0.25">
      <c r="A7054" s="85">
        <v>45220.124999983193</v>
      </c>
      <c r="B7054" s="1">
        <v>10</v>
      </c>
      <c r="C7054" s="1">
        <v>21</v>
      </c>
      <c r="D7054" s="1">
        <v>4</v>
      </c>
      <c r="E7054" s="1" t="str">
        <f t="shared" si="1104"/>
        <v>Non-Summer</v>
      </c>
      <c r="F7054" s="78">
        <v>0.61599999999999999</v>
      </c>
      <c r="G7054" s="79">
        <f t="shared" si="1105"/>
        <v>1.1719791897417347</v>
      </c>
      <c r="J7054" s="78">
        <v>0</v>
      </c>
      <c r="K7054" s="80">
        <f t="shared" si="1106"/>
        <v>0</v>
      </c>
      <c r="L7054" s="68" t="str">
        <f t="shared" si="1099"/>
        <v>Normal</v>
      </c>
      <c r="N7054" s="67">
        <f t="shared" si="1100"/>
        <v>0</v>
      </c>
      <c r="O7054" s="67">
        <f t="shared" si="1101"/>
        <v>0</v>
      </c>
      <c r="P7054" s="81">
        <f t="shared" si="1102"/>
        <v>1.1719791897417347</v>
      </c>
      <c r="Q7054" s="81">
        <f t="shared" si="1103"/>
        <v>1.1719791897417347</v>
      </c>
      <c r="S7054" s="1">
        <f t="shared" si="1107"/>
        <v>6</v>
      </c>
      <c r="T7054" s="1" t="str">
        <f t="shared" si="1108"/>
        <v>Off-Peak</v>
      </c>
    </row>
    <row r="7055" spans="1:20" x14ac:dyDescent="0.25">
      <c r="A7055" s="85">
        <v>45220.166666649857</v>
      </c>
      <c r="B7055" s="1">
        <v>10</v>
      </c>
      <c r="C7055" s="1">
        <v>21</v>
      </c>
      <c r="D7055" s="1">
        <v>5</v>
      </c>
      <c r="E7055" s="1" t="str">
        <f t="shared" si="1104"/>
        <v>Non-Summer</v>
      </c>
      <c r="F7055" s="78">
        <v>0.61299999999999999</v>
      </c>
      <c r="G7055" s="79">
        <f t="shared" si="1105"/>
        <v>1.1662714988826028</v>
      </c>
      <c r="J7055" s="78">
        <v>0</v>
      </c>
      <c r="K7055" s="80">
        <f t="shared" si="1106"/>
        <v>0</v>
      </c>
      <c r="L7055" s="68" t="str">
        <f t="shared" si="1099"/>
        <v>Normal</v>
      </c>
      <c r="N7055" s="67">
        <f t="shared" si="1100"/>
        <v>0</v>
      </c>
      <c r="O7055" s="67">
        <f t="shared" si="1101"/>
        <v>0</v>
      </c>
      <c r="P7055" s="81">
        <f t="shared" si="1102"/>
        <v>1.1662714988826028</v>
      </c>
      <c r="Q7055" s="81">
        <f t="shared" si="1103"/>
        <v>1.1662714988826028</v>
      </c>
      <c r="S7055" s="1">
        <f t="shared" si="1107"/>
        <v>6</v>
      </c>
      <c r="T7055" s="1" t="str">
        <f t="shared" si="1108"/>
        <v>Off-Peak</v>
      </c>
    </row>
    <row r="7056" spans="1:20" x14ac:dyDescent="0.25">
      <c r="A7056" s="85">
        <v>45220.208333316521</v>
      </c>
      <c r="B7056" s="1">
        <v>10</v>
      </c>
      <c r="C7056" s="1">
        <v>21</v>
      </c>
      <c r="D7056" s="1">
        <v>6</v>
      </c>
      <c r="E7056" s="1" t="str">
        <f t="shared" si="1104"/>
        <v>Non-Summer</v>
      </c>
      <c r="F7056" s="78">
        <v>0.62190000000000001</v>
      </c>
      <c r="G7056" s="79">
        <f t="shared" si="1105"/>
        <v>1.1832043150980274</v>
      </c>
      <c r="J7056" s="78">
        <v>0</v>
      </c>
      <c r="K7056" s="80">
        <f t="shared" si="1106"/>
        <v>0</v>
      </c>
      <c r="L7056" s="68" t="str">
        <f t="shared" si="1099"/>
        <v>Normal</v>
      </c>
      <c r="N7056" s="67">
        <f t="shared" si="1100"/>
        <v>0</v>
      </c>
      <c r="O7056" s="67">
        <f t="shared" si="1101"/>
        <v>0</v>
      </c>
      <c r="P7056" s="81">
        <f t="shared" si="1102"/>
        <v>1.1832043150980274</v>
      </c>
      <c r="Q7056" s="81">
        <f t="shared" si="1103"/>
        <v>1.1832043150980274</v>
      </c>
      <c r="S7056" s="1">
        <f t="shared" si="1107"/>
        <v>6</v>
      </c>
      <c r="T7056" s="1" t="str">
        <f t="shared" si="1108"/>
        <v>Off-Peak</v>
      </c>
    </row>
    <row r="7057" spans="1:20" x14ac:dyDescent="0.25">
      <c r="A7057" s="85">
        <v>45220.249999983185</v>
      </c>
      <c r="B7057" s="1">
        <v>10</v>
      </c>
      <c r="C7057" s="1">
        <v>21</v>
      </c>
      <c r="D7057" s="1">
        <v>7</v>
      </c>
      <c r="E7057" s="1" t="str">
        <f t="shared" si="1104"/>
        <v>Non-Summer</v>
      </c>
      <c r="F7057" s="78">
        <v>0.65059999999999996</v>
      </c>
      <c r="G7057" s="79">
        <f t="shared" si="1105"/>
        <v>1.2378078909837218</v>
      </c>
      <c r="J7057" s="78">
        <v>2.5958999999999999E-2</v>
      </c>
      <c r="K7057" s="80">
        <f t="shared" si="1106"/>
        <v>2.5958999999999999E-2</v>
      </c>
      <c r="L7057" s="68" t="str">
        <f t="shared" si="1099"/>
        <v>Normal</v>
      </c>
      <c r="N7057" s="67">
        <f t="shared" si="1100"/>
        <v>0</v>
      </c>
      <c r="O7057" s="67">
        <f t="shared" si="1101"/>
        <v>2.5958999999999999E-2</v>
      </c>
      <c r="P7057" s="81">
        <f t="shared" si="1102"/>
        <v>1.2118488909837217</v>
      </c>
      <c r="Q7057" s="81">
        <f t="shared" si="1103"/>
        <v>1.2118488909837217</v>
      </c>
      <c r="S7057" s="1">
        <f t="shared" si="1107"/>
        <v>6</v>
      </c>
      <c r="T7057" s="1" t="str">
        <f t="shared" si="1108"/>
        <v>Off-Peak</v>
      </c>
    </row>
    <row r="7058" spans="1:20" x14ac:dyDescent="0.25">
      <c r="A7058" s="85">
        <v>45220.29166664985</v>
      </c>
      <c r="B7058" s="1">
        <v>10</v>
      </c>
      <c r="C7058" s="1">
        <v>21</v>
      </c>
      <c r="D7058" s="1">
        <v>8</v>
      </c>
      <c r="E7058" s="1" t="str">
        <f t="shared" si="1104"/>
        <v>Non-Summer</v>
      </c>
      <c r="F7058" s="78">
        <v>0.69440000000000002</v>
      </c>
      <c r="G7058" s="79">
        <f t="shared" si="1105"/>
        <v>1.3211401775270466</v>
      </c>
      <c r="J7058" s="78">
        <v>1.408129</v>
      </c>
      <c r="K7058" s="80">
        <f t="shared" si="1106"/>
        <v>1.408129</v>
      </c>
      <c r="L7058" s="68" t="str">
        <f t="shared" si="1099"/>
        <v>Normal</v>
      </c>
      <c r="N7058" s="67">
        <f t="shared" si="1100"/>
        <v>8.6988822472953364E-2</v>
      </c>
      <c r="O7058" s="67">
        <f t="shared" si="1101"/>
        <v>1.3211401775270466</v>
      </c>
      <c r="P7058" s="81">
        <f t="shared" si="1102"/>
        <v>0</v>
      </c>
      <c r="Q7058" s="81">
        <f t="shared" si="1103"/>
        <v>-8.6988822472953364E-2</v>
      </c>
      <c r="S7058" s="1">
        <f t="shared" si="1107"/>
        <v>6</v>
      </c>
      <c r="T7058" s="1" t="str">
        <f t="shared" si="1108"/>
        <v>Off-Peak</v>
      </c>
    </row>
    <row r="7059" spans="1:20" x14ac:dyDescent="0.25">
      <c r="A7059" s="85">
        <v>45220.333333316514</v>
      </c>
      <c r="B7059" s="1">
        <v>10</v>
      </c>
      <c r="C7059" s="1">
        <v>21</v>
      </c>
      <c r="D7059" s="1">
        <v>9</v>
      </c>
      <c r="E7059" s="1" t="str">
        <f t="shared" si="1104"/>
        <v>Non-Summer</v>
      </c>
      <c r="F7059" s="78">
        <v>0.72350000000000003</v>
      </c>
      <c r="G7059" s="79">
        <f t="shared" si="1105"/>
        <v>1.3765047788606253</v>
      </c>
      <c r="J7059" s="78">
        <v>0.932168</v>
      </c>
      <c r="K7059" s="80">
        <f t="shared" si="1106"/>
        <v>0.932168</v>
      </c>
      <c r="L7059" s="68" t="str">
        <f t="shared" ref="L7059:L7122" si="1109">IF(AND(D7059&gt;=$C$2,D7059&lt;=$C$3,E7059="Summer"),"MaxDis","Normal")</f>
        <v>Normal</v>
      </c>
      <c r="N7059" s="67">
        <f t="shared" ref="N7059:N7122" si="1110">IF(K7059-G7059&lt;0,0,K7059-G7059)</f>
        <v>0</v>
      </c>
      <c r="O7059" s="67">
        <f t="shared" ref="O7059:O7122" si="1111">K7059-N7059</f>
        <v>0.932168</v>
      </c>
      <c r="P7059" s="81">
        <f t="shared" ref="P7059:P7122" si="1112">MAX(0,G7059-O7059)</f>
        <v>0.44433677886062528</v>
      </c>
      <c r="Q7059" s="81">
        <f t="shared" ref="Q7059:Q7122" si="1113">G7059-K7059</f>
        <v>0.44433677886062528</v>
      </c>
      <c r="S7059" s="1">
        <f t="shared" si="1107"/>
        <v>6</v>
      </c>
      <c r="T7059" s="1" t="str">
        <f t="shared" si="1108"/>
        <v>Off-Peak</v>
      </c>
    </row>
    <row r="7060" spans="1:20" x14ac:dyDescent="0.25">
      <c r="A7060" s="85">
        <v>45220.374999983178</v>
      </c>
      <c r="B7060" s="1">
        <v>10</v>
      </c>
      <c r="C7060" s="1">
        <v>21</v>
      </c>
      <c r="D7060" s="1">
        <v>10</v>
      </c>
      <c r="E7060" s="1" t="str">
        <f t="shared" ref="E7060:E7123" si="1114">IF(AND(B7060&gt;=$C$5,B7060&lt;=$C$6),"Summer","Non-Summer")</f>
        <v>Non-Summer</v>
      </c>
      <c r="F7060" s="78">
        <v>0.72499999999999998</v>
      </c>
      <c r="G7060" s="79">
        <f t="shared" ref="G7060:G7123" si="1115">F7060*$G$13</f>
        <v>1.379358624290191</v>
      </c>
      <c r="J7060" s="78">
        <v>3.3190880000000003</v>
      </c>
      <c r="K7060" s="80">
        <f t="shared" ref="K7060:K7123" si="1116">J7060*$K$13</f>
        <v>3.3190880000000003</v>
      </c>
      <c r="L7060" s="68" t="str">
        <f t="shared" si="1109"/>
        <v>Normal</v>
      </c>
      <c r="N7060" s="67">
        <f t="shared" si="1110"/>
        <v>1.9397293757098093</v>
      </c>
      <c r="O7060" s="67">
        <f t="shared" si="1111"/>
        <v>1.379358624290191</v>
      </c>
      <c r="P7060" s="81">
        <f t="shared" si="1112"/>
        <v>0</v>
      </c>
      <c r="Q7060" s="81">
        <f t="shared" si="1113"/>
        <v>-1.9397293757098093</v>
      </c>
      <c r="S7060" s="1">
        <f t="shared" ref="S7060:S7123" si="1117">WEEKDAY(A7060,2)</f>
        <v>6</v>
      </c>
      <c r="T7060" s="1" t="str">
        <f t="shared" ref="T7060:T7123" si="1118">IF(S7060&gt;5,"Off-Peak",IF(AND(D7060&gt;=$C$7,D7060&lt;$C$8),"Peak","Off-Peak"))</f>
        <v>Off-Peak</v>
      </c>
    </row>
    <row r="7061" spans="1:20" x14ac:dyDescent="0.25">
      <c r="A7061" s="85">
        <v>45220.416666649842</v>
      </c>
      <c r="B7061" s="1">
        <v>10</v>
      </c>
      <c r="C7061" s="1">
        <v>21</v>
      </c>
      <c r="D7061" s="1">
        <v>11</v>
      </c>
      <c r="E7061" s="1" t="str">
        <f t="shared" si="1114"/>
        <v>Non-Summer</v>
      </c>
      <c r="F7061" s="78">
        <v>0.70960000000000001</v>
      </c>
      <c r="G7061" s="79">
        <f t="shared" si="1115"/>
        <v>1.3500591445466477</v>
      </c>
      <c r="J7061" s="78">
        <v>4.2273310000000004</v>
      </c>
      <c r="K7061" s="80">
        <f t="shared" si="1116"/>
        <v>4.2273310000000004</v>
      </c>
      <c r="L7061" s="68" t="str">
        <f t="shared" si="1109"/>
        <v>Normal</v>
      </c>
      <c r="N7061" s="67">
        <f t="shared" si="1110"/>
        <v>2.877271855453353</v>
      </c>
      <c r="O7061" s="67">
        <f t="shared" si="1111"/>
        <v>1.3500591445466474</v>
      </c>
      <c r="P7061" s="81">
        <f t="shared" si="1112"/>
        <v>2.2204460492503131E-16</v>
      </c>
      <c r="Q7061" s="81">
        <f t="shared" si="1113"/>
        <v>-2.877271855453353</v>
      </c>
      <c r="S7061" s="1">
        <f t="shared" si="1117"/>
        <v>6</v>
      </c>
      <c r="T7061" s="1" t="str">
        <f t="shared" si="1118"/>
        <v>Off-Peak</v>
      </c>
    </row>
    <row r="7062" spans="1:20" x14ac:dyDescent="0.25">
      <c r="A7062" s="85">
        <v>45220.458333316506</v>
      </c>
      <c r="B7062" s="1">
        <v>10</v>
      </c>
      <c r="C7062" s="1">
        <v>21</v>
      </c>
      <c r="D7062" s="1">
        <v>12</v>
      </c>
      <c r="E7062" s="1" t="str">
        <f t="shared" si="1114"/>
        <v>Non-Summer</v>
      </c>
      <c r="F7062" s="78">
        <v>0.70230000000000004</v>
      </c>
      <c r="G7062" s="79">
        <f t="shared" si="1115"/>
        <v>1.3361704301227604</v>
      </c>
      <c r="J7062" s="78">
        <v>4.5147320000000004</v>
      </c>
      <c r="K7062" s="80">
        <f t="shared" si="1116"/>
        <v>4.5147320000000004</v>
      </c>
      <c r="L7062" s="68" t="str">
        <f t="shared" si="1109"/>
        <v>Normal</v>
      </c>
      <c r="N7062" s="67">
        <f t="shared" si="1110"/>
        <v>3.1785615698772398</v>
      </c>
      <c r="O7062" s="67">
        <f t="shared" si="1111"/>
        <v>1.3361704301227606</v>
      </c>
      <c r="P7062" s="81">
        <f t="shared" si="1112"/>
        <v>0</v>
      </c>
      <c r="Q7062" s="81">
        <f t="shared" si="1113"/>
        <v>-3.1785615698772398</v>
      </c>
      <c r="S7062" s="1">
        <f t="shared" si="1117"/>
        <v>6</v>
      </c>
      <c r="T7062" s="1" t="str">
        <f t="shared" si="1118"/>
        <v>Off-Peak</v>
      </c>
    </row>
    <row r="7063" spans="1:20" x14ac:dyDescent="0.25">
      <c r="A7063" s="85">
        <v>45220.499999983171</v>
      </c>
      <c r="B7063" s="1">
        <v>10</v>
      </c>
      <c r="C7063" s="1">
        <v>21</v>
      </c>
      <c r="D7063" s="1">
        <v>13</v>
      </c>
      <c r="E7063" s="1" t="str">
        <f t="shared" si="1114"/>
        <v>Non-Summer</v>
      </c>
      <c r="F7063" s="78">
        <v>0.70240000000000002</v>
      </c>
      <c r="G7063" s="79">
        <f t="shared" si="1115"/>
        <v>1.3363606864847313</v>
      </c>
      <c r="J7063" s="78">
        <v>3.83765</v>
      </c>
      <c r="K7063" s="80">
        <f t="shared" si="1116"/>
        <v>3.83765</v>
      </c>
      <c r="L7063" s="68" t="str">
        <f t="shared" si="1109"/>
        <v>Normal</v>
      </c>
      <c r="N7063" s="67">
        <f t="shared" si="1110"/>
        <v>2.5012893135152687</v>
      </c>
      <c r="O7063" s="67">
        <f t="shared" si="1111"/>
        <v>1.3363606864847313</v>
      </c>
      <c r="P7063" s="81">
        <f t="shared" si="1112"/>
        <v>0</v>
      </c>
      <c r="Q7063" s="81">
        <f t="shared" si="1113"/>
        <v>-2.5012893135152687</v>
      </c>
      <c r="S7063" s="1">
        <f t="shared" si="1117"/>
        <v>6</v>
      </c>
      <c r="T7063" s="1" t="str">
        <f t="shared" si="1118"/>
        <v>Off-Peak</v>
      </c>
    </row>
    <row r="7064" spans="1:20" x14ac:dyDescent="0.25">
      <c r="A7064" s="85">
        <v>45220.541666649835</v>
      </c>
      <c r="B7064" s="1">
        <v>10</v>
      </c>
      <c r="C7064" s="1">
        <v>21</v>
      </c>
      <c r="D7064" s="1">
        <v>14</v>
      </c>
      <c r="E7064" s="1" t="str">
        <f t="shared" si="1114"/>
        <v>Non-Summer</v>
      </c>
      <c r="F7064" s="78">
        <v>0.70709999999999995</v>
      </c>
      <c r="G7064" s="79">
        <f t="shared" si="1115"/>
        <v>1.345302735497371</v>
      </c>
      <c r="J7064" s="78">
        <v>2.752513</v>
      </c>
      <c r="K7064" s="80">
        <f t="shared" si="1116"/>
        <v>2.752513</v>
      </c>
      <c r="L7064" s="68" t="str">
        <f t="shared" si="1109"/>
        <v>Normal</v>
      </c>
      <c r="N7064" s="67">
        <f t="shared" si="1110"/>
        <v>1.407210264502629</v>
      </c>
      <c r="O7064" s="67">
        <f t="shared" si="1111"/>
        <v>1.345302735497371</v>
      </c>
      <c r="P7064" s="81">
        <f t="shared" si="1112"/>
        <v>0</v>
      </c>
      <c r="Q7064" s="81">
        <f t="shared" si="1113"/>
        <v>-1.407210264502629</v>
      </c>
      <c r="S7064" s="1">
        <f t="shared" si="1117"/>
        <v>6</v>
      </c>
      <c r="T7064" s="1" t="str">
        <f t="shared" si="1118"/>
        <v>Off-Peak</v>
      </c>
    </row>
    <row r="7065" spans="1:20" x14ac:dyDescent="0.25">
      <c r="A7065" s="85">
        <v>45220.583333316499</v>
      </c>
      <c r="B7065" s="1">
        <v>10</v>
      </c>
      <c r="C7065" s="1">
        <v>21</v>
      </c>
      <c r="D7065" s="1">
        <v>15</v>
      </c>
      <c r="E7065" s="1" t="str">
        <f t="shared" si="1114"/>
        <v>Non-Summer</v>
      </c>
      <c r="F7065" s="78">
        <v>0.71970000000000001</v>
      </c>
      <c r="G7065" s="79">
        <f t="shared" si="1115"/>
        <v>1.369275037105725</v>
      </c>
      <c r="J7065" s="78">
        <v>1.4460060000000001</v>
      </c>
      <c r="K7065" s="80">
        <f t="shared" si="1116"/>
        <v>1.4460060000000001</v>
      </c>
      <c r="L7065" s="68" t="str">
        <f t="shared" si="1109"/>
        <v>Normal</v>
      </c>
      <c r="N7065" s="67">
        <f t="shared" si="1110"/>
        <v>7.6730962894275168E-2</v>
      </c>
      <c r="O7065" s="67">
        <f t="shared" si="1111"/>
        <v>1.369275037105725</v>
      </c>
      <c r="P7065" s="81">
        <f t="shared" si="1112"/>
        <v>0</v>
      </c>
      <c r="Q7065" s="81">
        <f t="shared" si="1113"/>
        <v>-7.6730962894275168E-2</v>
      </c>
      <c r="S7065" s="1">
        <f t="shared" si="1117"/>
        <v>6</v>
      </c>
      <c r="T7065" s="1" t="str">
        <f t="shared" si="1118"/>
        <v>Off-Peak</v>
      </c>
    </row>
    <row r="7066" spans="1:20" x14ac:dyDescent="0.25">
      <c r="A7066" s="85">
        <v>45220.624999983163</v>
      </c>
      <c r="B7066" s="1">
        <v>10</v>
      </c>
      <c r="C7066" s="1">
        <v>21</v>
      </c>
      <c r="D7066" s="1">
        <v>16</v>
      </c>
      <c r="E7066" s="1" t="str">
        <f t="shared" si="1114"/>
        <v>Non-Summer</v>
      </c>
      <c r="F7066" s="78">
        <v>0.74580000000000002</v>
      </c>
      <c r="G7066" s="79">
        <f t="shared" si="1115"/>
        <v>1.4189319475801718</v>
      </c>
      <c r="J7066" s="78">
        <v>0.37684500000000004</v>
      </c>
      <c r="K7066" s="80">
        <f t="shared" si="1116"/>
        <v>0.37684500000000004</v>
      </c>
      <c r="L7066" s="68" t="str">
        <f t="shared" si="1109"/>
        <v>Normal</v>
      </c>
      <c r="N7066" s="67">
        <f t="shared" si="1110"/>
        <v>0</v>
      </c>
      <c r="O7066" s="67">
        <f t="shared" si="1111"/>
        <v>0.37684500000000004</v>
      </c>
      <c r="P7066" s="81">
        <f t="shared" si="1112"/>
        <v>1.0420869475801717</v>
      </c>
      <c r="Q7066" s="81">
        <f t="shared" si="1113"/>
        <v>1.0420869475801717</v>
      </c>
      <c r="S7066" s="1">
        <f t="shared" si="1117"/>
        <v>6</v>
      </c>
      <c r="T7066" s="1" t="str">
        <f t="shared" si="1118"/>
        <v>Off-Peak</v>
      </c>
    </row>
    <row r="7067" spans="1:20" x14ac:dyDescent="0.25">
      <c r="A7067" s="85">
        <v>45220.666666649828</v>
      </c>
      <c r="B7067" s="1">
        <v>10</v>
      </c>
      <c r="C7067" s="1">
        <v>21</v>
      </c>
      <c r="D7067" s="1">
        <v>17</v>
      </c>
      <c r="E7067" s="1" t="str">
        <f t="shared" si="1114"/>
        <v>Non-Summer</v>
      </c>
      <c r="F7067" s="78">
        <v>0.78120000000000001</v>
      </c>
      <c r="G7067" s="79">
        <f t="shared" si="1115"/>
        <v>1.4862826997179273</v>
      </c>
      <c r="J7067" s="78">
        <v>3.1028E-2</v>
      </c>
      <c r="K7067" s="80">
        <f t="shared" si="1116"/>
        <v>3.1028E-2</v>
      </c>
      <c r="L7067" s="68" t="str">
        <f t="shared" si="1109"/>
        <v>Normal</v>
      </c>
      <c r="N7067" s="67">
        <f t="shared" si="1110"/>
        <v>0</v>
      </c>
      <c r="O7067" s="67">
        <f t="shared" si="1111"/>
        <v>3.1028E-2</v>
      </c>
      <c r="P7067" s="81">
        <f t="shared" si="1112"/>
        <v>1.4552546997179272</v>
      </c>
      <c r="Q7067" s="81">
        <f t="shared" si="1113"/>
        <v>1.4552546997179272</v>
      </c>
      <c r="S7067" s="1">
        <f t="shared" si="1117"/>
        <v>6</v>
      </c>
      <c r="T7067" s="1" t="str">
        <f t="shared" si="1118"/>
        <v>Off-Peak</v>
      </c>
    </row>
    <row r="7068" spans="1:20" x14ac:dyDescent="0.25">
      <c r="A7068" s="85">
        <v>45220.708333316492</v>
      </c>
      <c r="B7068" s="1">
        <v>10</v>
      </c>
      <c r="C7068" s="1">
        <v>21</v>
      </c>
      <c r="D7068" s="1">
        <v>18</v>
      </c>
      <c r="E7068" s="1" t="str">
        <f t="shared" si="1114"/>
        <v>Non-Summer</v>
      </c>
      <c r="F7068" s="78">
        <v>0.82569999999999999</v>
      </c>
      <c r="G7068" s="79">
        <f t="shared" si="1115"/>
        <v>1.5709467807950492</v>
      </c>
      <c r="J7068" s="78">
        <v>0</v>
      </c>
      <c r="K7068" s="80">
        <f t="shared" si="1116"/>
        <v>0</v>
      </c>
      <c r="L7068" s="68" t="str">
        <f t="shared" si="1109"/>
        <v>Normal</v>
      </c>
      <c r="N7068" s="67">
        <f t="shared" si="1110"/>
        <v>0</v>
      </c>
      <c r="O7068" s="67">
        <f t="shared" si="1111"/>
        <v>0</v>
      </c>
      <c r="P7068" s="81">
        <f t="shared" si="1112"/>
        <v>1.5709467807950492</v>
      </c>
      <c r="Q7068" s="81">
        <f t="shared" si="1113"/>
        <v>1.5709467807950492</v>
      </c>
      <c r="S7068" s="1">
        <f t="shared" si="1117"/>
        <v>6</v>
      </c>
      <c r="T7068" s="1" t="str">
        <f t="shared" si="1118"/>
        <v>Off-Peak</v>
      </c>
    </row>
    <row r="7069" spans="1:20" x14ac:dyDescent="0.25">
      <c r="A7069" s="85">
        <v>45220.749999983156</v>
      </c>
      <c r="B7069" s="1">
        <v>10</v>
      </c>
      <c r="C7069" s="1">
        <v>21</v>
      </c>
      <c r="D7069" s="1">
        <v>19</v>
      </c>
      <c r="E7069" s="1" t="str">
        <f t="shared" si="1114"/>
        <v>Non-Summer</v>
      </c>
      <c r="F7069" s="78">
        <v>0.86839999999999995</v>
      </c>
      <c r="G7069" s="79">
        <f t="shared" si="1115"/>
        <v>1.6521862473566922</v>
      </c>
      <c r="J7069" s="78">
        <v>0</v>
      </c>
      <c r="K7069" s="80">
        <f t="shared" si="1116"/>
        <v>0</v>
      </c>
      <c r="L7069" s="68" t="str">
        <f t="shared" si="1109"/>
        <v>Normal</v>
      </c>
      <c r="N7069" s="67">
        <f t="shared" si="1110"/>
        <v>0</v>
      </c>
      <c r="O7069" s="67">
        <f t="shared" si="1111"/>
        <v>0</v>
      </c>
      <c r="P7069" s="81">
        <f t="shared" si="1112"/>
        <v>1.6521862473566922</v>
      </c>
      <c r="Q7069" s="81">
        <f t="shared" si="1113"/>
        <v>1.6521862473566922</v>
      </c>
      <c r="S7069" s="1">
        <f t="shared" si="1117"/>
        <v>6</v>
      </c>
      <c r="T7069" s="1" t="str">
        <f t="shared" si="1118"/>
        <v>Off-Peak</v>
      </c>
    </row>
    <row r="7070" spans="1:20" x14ac:dyDescent="0.25">
      <c r="A7070" s="85">
        <v>45220.79166664982</v>
      </c>
      <c r="B7070" s="1">
        <v>10</v>
      </c>
      <c r="C7070" s="1">
        <v>21</v>
      </c>
      <c r="D7070" s="1">
        <v>20</v>
      </c>
      <c r="E7070" s="1" t="str">
        <f t="shared" si="1114"/>
        <v>Non-Summer</v>
      </c>
      <c r="F7070" s="78">
        <v>0.87060000000000004</v>
      </c>
      <c r="G7070" s="79">
        <f t="shared" si="1115"/>
        <v>1.6563718873200557</v>
      </c>
      <c r="J7070" s="78">
        <v>0</v>
      </c>
      <c r="K7070" s="80">
        <f t="shared" si="1116"/>
        <v>0</v>
      </c>
      <c r="L7070" s="68" t="str">
        <f t="shared" si="1109"/>
        <v>Normal</v>
      </c>
      <c r="N7070" s="67">
        <f t="shared" si="1110"/>
        <v>0</v>
      </c>
      <c r="O7070" s="67">
        <f t="shared" si="1111"/>
        <v>0</v>
      </c>
      <c r="P7070" s="81">
        <f t="shared" si="1112"/>
        <v>1.6563718873200557</v>
      </c>
      <c r="Q7070" s="81">
        <f t="shared" si="1113"/>
        <v>1.6563718873200557</v>
      </c>
      <c r="S7070" s="1">
        <f t="shared" si="1117"/>
        <v>6</v>
      </c>
      <c r="T7070" s="1" t="str">
        <f t="shared" si="1118"/>
        <v>Off-Peak</v>
      </c>
    </row>
    <row r="7071" spans="1:20" x14ac:dyDescent="0.25">
      <c r="A7071" s="85">
        <v>45220.833333316485</v>
      </c>
      <c r="B7071" s="1">
        <v>10</v>
      </c>
      <c r="C7071" s="1">
        <v>21</v>
      </c>
      <c r="D7071" s="1">
        <v>21</v>
      </c>
      <c r="E7071" s="1" t="str">
        <f t="shared" si="1114"/>
        <v>Non-Summer</v>
      </c>
      <c r="F7071" s="78">
        <v>0.86</v>
      </c>
      <c r="G7071" s="79">
        <f t="shared" si="1115"/>
        <v>1.6362047129511232</v>
      </c>
      <c r="J7071" s="78">
        <v>0</v>
      </c>
      <c r="K7071" s="80">
        <f t="shared" si="1116"/>
        <v>0</v>
      </c>
      <c r="L7071" s="68" t="str">
        <f t="shared" si="1109"/>
        <v>Normal</v>
      </c>
      <c r="N7071" s="67">
        <f t="shared" si="1110"/>
        <v>0</v>
      </c>
      <c r="O7071" s="67">
        <f t="shared" si="1111"/>
        <v>0</v>
      </c>
      <c r="P7071" s="81">
        <f t="shared" si="1112"/>
        <v>1.6362047129511232</v>
      </c>
      <c r="Q7071" s="81">
        <f t="shared" si="1113"/>
        <v>1.6362047129511232</v>
      </c>
      <c r="S7071" s="1">
        <f t="shared" si="1117"/>
        <v>6</v>
      </c>
      <c r="T7071" s="1" t="str">
        <f t="shared" si="1118"/>
        <v>Off-Peak</v>
      </c>
    </row>
    <row r="7072" spans="1:20" x14ac:dyDescent="0.25">
      <c r="A7072" s="85">
        <v>45220.874999983149</v>
      </c>
      <c r="B7072" s="1">
        <v>10</v>
      </c>
      <c r="C7072" s="1">
        <v>21</v>
      </c>
      <c r="D7072" s="1">
        <v>22</v>
      </c>
      <c r="E7072" s="1" t="str">
        <f t="shared" si="1114"/>
        <v>Non-Summer</v>
      </c>
      <c r="F7072" s="78">
        <v>0.83589999999999998</v>
      </c>
      <c r="G7072" s="79">
        <f t="shared" si="1115"/>
        <v>1.5903529297160974</v>
      </c>
      <c r="J7072" s="78">
        <v>0</v>
      </c>
      <c r="K7072" s="80">
        <f t="shared" si="1116"/>
        <v>0</v>
      </c>
      <c r="L7072" s="68" t="str">
        <f t="shared" si="1109"/>
        <v>Normal</v>
      </c>
      <c r="N7072" s="67">
        <f t="shared" si="1110"/>
        <v>0</v>
      </c>
      <c r="O7072" s="67">
        <f t="shared" si="1111"/>
        <v>0</v>
      </c>
      <c r="P7072" s="81">
        <f t="shared" si="1112"/>
        <v>1.5903529297160974</v>
      </c>
      <c r="Q7072" s="81">
        <f t="shared" si="1113"/>
        <v>1.5903529297160974</v>
      </c>
      <c r="S7072" s="1">
        <f t="shared" si="1117"/>
        <v>6</v>
      </c>
      <c r="T7072" s="1" t="str">
        <f t="shared" si="1118"/>
        <v>Off-Peak</v>
      </c>
    </row>
    <row r="7073" spans="1:20" x14ac:dyDescent="0.25">
      <c r="A7073" s="85">
        <v>45220.916666649813</v>
      </c>
      <c r="B7073" s="1">
        <v>10</v>
      </c>
      <c r="C7073" s="1">
        <v>21</v>
      </c>
      <c r="D7073" s="1">
        <v>23</v>
      </c>
      <c r="E7073" s="1" t="str">
        <f t="shared" si="1114"/>
        <v>Non-Summer</v>
      </c>
      <c r="F7073" s="78">
        <v>0.79039999999999999</v>
      </c>
      <c r="G7073" s="79">
        <f t="shared" si="1115"/>
        <v>1.5037862850192649</v>
      </c>
      <c r="J7073" s="78">
        <v>0</v>
      </c>
      <c r="K7073" s="80">
        <f t="shared" si="1116"/>
        <v>0</v>
      </c>
      <c r="L7073" s="68" t="str">
        <f t="shared" si="1109"/>
        <v>Normal</v>
      </c>
      <c r="N7073" s="67">
        <f t="shared" si="1110"/>
        <v>0</v>
      </c>
      <c r="O7073" s="67">
        <f t="shared" si="1111"/>
        <v>0</v>
      </c>
      <c r="P7073" s="81">
        <f t="shared" si="1112"/>
        <v>1.5037862850192649</v>
      </c>
      <c r="Q7073" s="81">
        <f t="shared" si="1113"/>
        <v>1.5037862850192649</v>
      </c>
      <c r="S7073" s="1">
        <f t="shared" si="1117"/>
        <v>6</v>
      </c>
      <c r="T7073" s="1" t="str">
        <f t="shared" si="1118"/>
        <v>Off-Peak</v>
      </c>
    </row>
    <row r="7074" spans="1:20" x14ac:dyDescent="0.25">
      <c r="A7074" s="85">
        <v>45220.958333316477</v>
      </c>
      <c r="B7074" s="1">
        <v>10</v>
      </c>
      <c r="C7074" s="1">
        <v>22</v>
      </c>
      <c r="D7074" s="1">
        <v>0</v>
      </c>
      <c r="E7074" s="1" t="str">
        <f t="shared" si="1114"/>
        <v>Non-Summer</v>
      </c>
      <c r="F7074" s="78">
        <v>0.73140000000000005</v>
      </c>
      <c r="G7074" s="79">
        <f t="shared" si="1115"/>
        <v>1.3915350314563391</v>
      </c>
      <c r="J7074" s="78">
        <v>0</v>
      </c>
      <c r="K7074" s="80">
        <f t="shared" si="1116"/>
        <v>0</v>
      </c>
      <c r="L7074" s="68" t="str">
        <f t="shared" si="1109"/>
        <v>Normal</v>
      </c>
      <c r="N7074" s="67">
        <f t="shared" si="1110"/>
        <v>0</v>
      </c>
      <c r="O7074" s="67">
        <f t="shared" si="1111"/>
        <v>0</v>
      </c>
      <c r="P7074" s="81">
        <f t="shared" si="1112"/>
        <v>1.3915350314563391</v>
      </c>
      <c r="Q7074" s="81">
        <f t="shared" si="1113"/>
        <v>1.3915350314563391</v>
      </c>
      <c r="S7074" s="1">
        <f t="shared" si="1117"/>
        <v>6</v>
      </c>
      <c r="T7074" s="1" t="str">
        <f t="shared" si="1118"/>
        <v>Off-Peak</v>
      </c>
    </row>
    <row r="7075" spans="1:20" x14ac:dyDescent="0.25">
      <c r="A7075" s="85">
        <v>45220.999999983142</v>
      </c>
      <c r="B7075" s="1">
        <v>10</v>
      </c>
      <c r="C7075" s="1">
        <v>22</v>
      </c>
      <c r="D7075" s="1">
        <v>1</v>
      </c>
      <c r="E7075" s="1" t="str">
        <f t="shared" si="1114"/>
        <v>Non-Summer</v>
      </c>
      <c r="F7075" s="78">
        <v>0.6835</v>
      </c>
      <c r="G7075" s="79">
        <f t="shared" si="1115"/>
        <v>1.3004022340722008</v>
      </c>
      <c r="J7075" s="78">
        <v>0</v>
      </c>
      <c r="K7075" s="80">
        <f t="shared" si="1116"/>
        <v>0</v>
      </c>
      <c r="L7075" s="68" t="str">
        <f t="shared" si="1109"/>
        <v>Normal</v>
      </c>
      <c r="N7075" s="67">
        <f t="shared" si="1110"/>
        <v>0</v>
      </c>
      <c r="O7075" s="67">
        <f t="shared" si="1111"/>
        <v>0</v>
      </c>
      <c r="P7075" s="81">
        <f t="shared" si="1112"/>
        <v>1.3004022340722008</v>
      </c>
      <c r="Q7075" s="81">
        <f t="shared" si="1113"/>
        <v>1.3004022340722008</v>
      </c>
      <c r="S7075" s="1">
        <f t="shared" si="1117"/>
        <v>7</v>
      </c>
      <c r="T7075" s="1" t="str">
        <f t="shared" si="1118"/>
        <v>Off-Peak</v>
      </c>
    </row>
    <row r="7076" spans="1:20" x14ac:dyDescent="0.25">
      <c r="A7076" s="85">
        <v>45221.041666649806</v>
      </c>
      <c r="B7076" s="1">
        <v>10</v>
      </c>
      <c r="C7076" s="1">
        <v>22</v>
      </c>
      <c r="D7076" s="1">
        <v>2</v>
      </c>
      <c r="E7076" s="1" t="str">
        <f t="shared" si="1114"/>
        <v>Non-Summer</v>
      </c>
      <c r="F7076" s="78">
        <v>0.64759999999999995</v>
      </c>
      <c r="G7076" s="79">
        <f t="shared" si="1115"/>
        <v>1.23210020012459</v>
      </c>
      <c r="J7076" s="78">
        <v>0</v>
      </c>
      <c r="K7076" s="80">
        <f t="shared" si="1116"/>
        <v>0</v>
      </c>
      <c r="L7076" s="68" t="str">
        <f t="shared" si="1109"/>
        <v>Normal</v>
      </c>
      <c r="N7076" s="67">
        <f t="shared" si="1110"/>
        <v>0</v>
      </c>
      <c r="O7076" s="67">
        <f t="shared" si="1111"/>
        <v>0</v>
      </c>
      <c r="P7076" s="81">
        <f t="shared" si="1112"/>
        <v>1.23210020012459</v>
      </c>
      <c r="Q7076" s="81">
        <f t="shared" si="1113"/>
        <v>1.23210020012459</v>
      </c>
      <c r="S7076" s="1">
        <f t="shared" si="1117"/>
        <v>7</v>
      </c>
      <c r="T7076" s="1" t="str">
        <f t="shared" si="1118"/>
        <v>Off-Peak</v>
      </c>
    </row>
    <row r="7077" spans="1:20" x14ac:dyDescent="0.25">
      <c r="A7077" s="85">
        <v>45221.08333331647</v>
      </c>
      <c r="B7077" s="1">
        <v>10</v>
      </c>
      <c r="C7077" s="1">
        <v>22</v>
      </c>
      <c r="D7077" s="1">
        <v>3</v>
      </c>
      <c r="E7077" s="1" t="str">
        <f t="shared" si="1114"/>
        <v>Non-Summer</v>
      </c>
      <c r="F7077" s="78">
        <v>0.62429999999999997</v>
      </c>
      <c r="G7077" s="79">
        <f t="shared" si="1115"/>
        <v>1.1877704677853327</v>
      </c>
      <c r="J7077" s="78">
        <v>0</v>
      </c>
      <c r="K7077" s="80">
        <f t="shared" si="1116"/>
        <v>0</v>
      </c>
      <c r="L7077" s="68" t="str">
        <f t="shared" si="1109"/>
        <v>Normal</v>
      </c>
      <c r="N7077" s="67">
        <f t="shared" si="1110"/>
        <v>0</v>
      </c>
      <c r="O7077" s="67">
        <f t="shared" si="1111"/>
        <v>0</v>
      </c>
      <c r="P7077" s="81">
        <f t="shared" si="1112"/>
        <v>1.1877704677853327</v>
      </c>
      <c r="Q7077" s="81">
        <f t="shared" si="1113"/>
        <v>1.1877704677853327</v>
      </c>
      <c r="S7077" s="1">
        <f t="shared" si="1117"/>
        <v>7</v>
      </c>
      <c r="T7077" s="1" t="str">
        <f t="shared" si="1118"/>
        <v>Off-Peak</v>
      </c>
    </row>
    <row r="7078" spans="1:20" x14ac:dyDescent="0.25">
      <c r="A7078" s="85">
        <v>45221.124999983134</v>
      </c>
      <c r="B7078" s="1">
        <v>10</v>
      </c>
      <c r="C7078" s="1">
        <v>22</v>
      </c>
      <c r="D7078" s="1">
        <v>4</v>
      </c>
      <c r="E7078" s="1" t="str">
        <f t="shared" si="1114"/>
        <v>Non-Summer</v>
      </c>
      <c r="F7078" s="78">
        <v>0.61009999999999998</v>
      </c>
      <c r="G7078" s="79">
        <f t="shared" si="1115"/>
        <v>1.1607540643854422</v>
      </c>
      <c r="J7078" s="78">
        <v>0</v>
      </c>
      <c r="K7078" s="80">
        <f t="shared" si="1116"/>
        <v>0</v>
      </c>
      <c r="L7078" s="68" t="str">
        <f t="shared" si="1109"/>
        <v>Normal</v>
      </c>
      <c r="N7078" s="67">
        <f t="shared" si="1110"/>
        <v>0</v>
      </c>
      <c r="O7078" s="67">
        <f t="shared" si="1111"/>
        <v>0</v>
      </c>
      <c r="P7078" s="81">
        <f t="shared" si="1112"/>
        <v>1.1607540643854422</v>
      </c>
      <c r="Q7078" s="81">
        <f t="shared" si="1113"/>
        <v>1.1607540643854422</v>
      </c>
      <c r="S7078" s="1">
        <f t="shared" si="1117"/>
        <v>7</v>
      </c>
      <c r="T7078" s="1" t="str">
        <f t="shared" si="1118"/>
        <v>Off-Peak</v>
      </c>
    </row>
    <row r="7079" spans="1:20" x14ac:dyDescent="0.25">
      <c r="A7079" s="85">
        <v>45221.166666649799</v>
      </c>
      <c r="B7079" s="1">
        <v>10</v>
      </c>
      <c r="C7079" s="1">
        <v>22</v>
      </c>
      <c r="D7079" s="1">
        <v>5</v>
      </c>
      <c r="E7079" s="1" t="str">
        <f t="shared" si="1114"/>
        <v>Non-Summer</v>
      </c>
      <c r="F7079" s="78">
        <v>0.60650000000000004</v>
      </c>
      <c r="G7079" s="79">
        <f t="shared" si="1115"/>
        <v>1.1539048353544841</v>
      </c>
      <c r="J7079" s="78">
        <v>0</v>
      </c>
      <c r="K7079" s="80">
        <f t="shared" si="1116"/>
        <v>0</v>
      </c>
      <c r="L7079" s="68" t="str">
        <f t="shared" si="1109"/>
        <v>Normal</v>
      </c>
      <c r="N7079" s="67">
        <f t="shared" si="1110"/>
        <v>0</v>
      </c>
      <c r="O7079" s="67">
        <f t="shared" si="1111"/>
        <v>0</v>
      </c>
      <c r="P7079" s="81">
        <f t="shared" si="1112"/>
        <v>1.1539048353544841</v>
      </c>
      <c r="Q7079" s="81">
        <f t="shared" si="1113"/>
        <v>1.1539048353544841</v>
      </c>
      <c r="S7079" s="1">
        <f t="shared" si="1117"/>
        <v>7</v>
      </c>
      <c r="T7079" s="1" t="str">
        <f t="shared" si="1118"/>
        <v>Off-Peak</v>
      </c>
    </row>
    <row r="7080" spans="1:20" x14ac:dyDescent="0.25">
      <c r="A7080" s="85">
        <v>45221.208333316463</v>
      </c>
      <c r="B7080" s="1">
        <v>10</v>
      </c>
      <c r="C7080" s="1">
        <v>22</v>
      </c>
      <c r="D7080" s="1">
        <v>6</v>
      </c>
      <c r="E7080" s="1" t="str">
        <f t="shared" si="1114"/>
        <v>Non-Summer</v>
      </c>
      <c r="F7080" s="78">
        <v>0.62029999999999996</v>
      </c>
      <c r="G7080" s="79">
        <f t="shared" si="1115"/>
        <v>1.1801602133064903</v>
      </c>
      <c r="J7080" s="78">
        <v>0</v>
      </c>
      <c r="K7080" s="80">
        <f t="shared" si="1116"/>
        <v>0</v>
      </c>
      <c r="L7080" s="68" t="str">
        <f t="shared" si="1109"/>
        <v>Normal</v>
      </c>
      <c r="N7080" s="67">
        <f t="shared" si="1110"/>
        <v>0</v>
      </c>
      <c r="O7080" s="67">
        <f t="shared" si="1111"/>
        <v>0</v>
      </c>
      <c r="P7080" s="81">
        <f t="shared" si="1112"/>
        <v>1.1801602133064903</v>
      </c>
      <c r="Q7080" s="81">
        <f t="shared" si="1113"/>
        <v>1.1801602133064903</v>
      </c>
      <c r="S7080" s="1">
        <f t="shared" si="1117"/>
        <v>7</v>
      </c>
      <c r="T7080" s="1" t="str">
        <f t="shared" si="1118"/>
        <v>Off-Peak</v>
      </c>
    </row>
    <row r="7081" spans="1:20" x14ac:dyDescent="0.25">
      <c r="A7081" s="85">
        <v>45221.249999983127</v>
      </c>
      <c r="B7081" s="1">
        <v>10</v>
      </c>
      <c r="C7081" s="1">
        <v>22</v>
      </c>
      <c r="D7081" s="1">
        <v>7</v>
      </c>
      <c r="E7081" s="1" t="str">
        <f t="shared" si="1114"/>
        <v>Non-Summer</v>
      </c>
      <c r="F7081" s="78">
        <v>0.65280000000000005</v>
      </c>
      <c r="G7081" s="79">
        <f t="shared" si="1115"/>
        <v>1.2419935309470853</v>
      </c>
      <c r="J7081" s="78">
        <v>0</v>
      </c>
      <c r="K7081" s="80">
        <f t="shared" si="1116"/>
        <v>0</v>
      </c>
      <c r="L7081" s="68" t="str">
        <f t="shared" si="1109"/>
        <v>Normal</v>
      </c>
      <c r="N7081" s="67">
        <f t="shared" si="1110"/>
        <v>0</v>
      </c>
      <c r="O7081" s="67">
        <f t="shared" si="1111"/>
        <v>0</v>
      </c>
      <c r="P7081" s="81">
        <f t="shared" si="1112"/>
        <v>1.2419935309470853</v>
      </c>
      <c r="Q7081" s="81">
        <f t="shared" si="1113"/>
        <v>1.2419935309470853</v>
      </c>
      <c r="S7081" s="1">
        <f t="shared" si="1117"/>
        <v>7</v>
      </c>
      <c r="T7081" s="1" t="str">
        <f t="shared" si="1118"/>
        <v>Off-Peak</v>
      </c>
    </row>
    <row r="7082" spans="1:20" x14ac:dyDescent="0.25">
      <c r="A7082" s="85">
        <v>45221.291666649791</v>
      </c>
      <c r="B7082" s="1">
        <v>10</v>
      </c>
      <c r="C7082" s="1">
        <v>22</v>
      </c>
      <c r="D7082" s="1">
        <v>8</v>
      </c>
      <c r="E7082" s="1" t="str">
        <f t="shared" si="1114"/>
        <v>Non-Summer</v>
      </c>
      <c r="F7082" s="78">
        <v>0.70050000000000001</v>
      </c>
      <c r="G7082" s="79">
        <f t="shared" si="1115"/>
        <v>1.3327458156072811</v>
      </c>
      <c r="J7082" s="78">
        <v>0.31345100000000004</v>
      </c>
      <c r="K7082" s="80">
        <f t="shared" si="1116"/>
        <v>0.31345100000000004</v>
      </c>
      <c r="L7082" s="68" t="str">
        <f t="shared" si="1109"/>
        <v>Normal</v>
      </c>
      <c r="N7082" s="67">
        <f t="shared" si="1110"/>
        <v>0</v>
      </c>
      <c r="O7082" s="67">
        <f t="shared" si="1111"/>
        <v>0.31345100000000004</v>
      </c>
      <c r="P7082" s="81">
        <f t="shared" si="1112"/>
        <v>1.0192948156072812</v>
      </c>
      <c r="Q7082" s="81">
        <f t="shared" si="1113"/>
        <v>1.0192948156072812</v>
      </c>
      <c r="S7082" s="1">
        <f t="shared" si="1117"/>
        <v>7</v>
      </c>
      <c r="T7082" s="1" t="str">
        <f t="shared" si="1118"/>
        <v>Off-Peak</v>
      </c>
    </row>
    <row r="7083" spans="1:20" x14ac:dyDescent="0.25">
      <c r="A7083" s="85">
        <v>45221.333333316456</v>
      </c>
      <c r="B7083" s="1">
        <v>10</v>
      </c>
      <c r="C7083" s="1">
        <v>22</v>
      </c>
      <c r="D7083" s="1">
        <v>9</v>
      </c>
      <c r="E7083" s="1" t="str">
        <f t="shared" si="1114"/>
        <v>Non-Summer</v>
      </c>
      <c r="F7083" s="78">
        <v>0.73270000000000002</v>
      </c>
      <c r="G7083" s="79">
        <f t="shared" si="1115"/>
        <v>1.3940083641619627</v>
      </c>
      <c r="J7083" s="78">
        <v>2.2922130000000003</v>
      </c>
      <c r="K7083" s="80">
        <f t="shared" si="1116"/>
        <v>2.2922130000000003</v>
      </c>
      <c r="L7083" s="68" t="str">
        <f t="shared" si="1109"/>
        <v>Normal</v>
      </c>
      <c r="N7083" s="67">
        <f t="shared" si="1110"/>
        <v>0.89820463583803756</v>
      </c>
      <c r="O7083" s="67">
        <f t="shared" si="1111"/>
        <v>1.3940083641619627</v>
      </c>
      <c r="P7083" s="81">
        <f t="shared" si="1112"/>
        <v>0</v>
      </c>
      <c r="Q7083" s="81">
        <f t="shared" si="1113"/>
        <v>-0.89820463583803756</v>
      </c>
      <c r="S7083" s="1">
        <f t="shared" si="1117"/>
        <v>7</v>
      </c>
      <c r="T7083" s="1" t="str">
        <f t="shared" si="1118"/>
        <v>Off-Peak</v>
      </c>
    </row>
    <row r="7084" spans="1:20" x14ac:dyDescent="0.25">
      <c r="A7084" s="85">
        <v>45221.37499998312</v>
      </c>
      <c r="B7084" s="1">
        <v>10</v>
      </c>
      <c r="C7084" s="1">
        <v>22</v>
      </c>
      <c r="D7084" s="1">
        <v>10</v>
      </c>
      <c r="E7084" s="1" t="str">
        <f t="shared" si="1114"/>
        <v>Non-Summer</v>
      </c>
      <c r="F7084" s="78">
        <v>0.74380000000000002</v>
      </c>
      <c r="G7084" s="79">
        <f t="shared" si="1115"/>
        <v>1.4151268203407505</v>
      </c>
      <c r="J7084" s="78">
        <v>2.3535439999999999</v>
      </c>
      <c r="K7084" s="80">
        <f t="shared" si="1116"/>
        <v>2.3535439999999999</v>
      </c>
      <c r="L7084" s="68" t="str">
        <f t="shared" si="1109"/>
        <v>Normal</v>
      </c>
      <c r="N7084" s="67">
        <f t="shared" si="1110"/>
        <v>0.93841717965924931</v>
      </c>
      <c r="O7084" s="67">
        <f t="shared" si="1111"/>
        <v>1.4151268203407505</v>
      </c>
      <c r="P7084" s="81">
        <f t="shared" si="1112"/>
        <v>0</v>
      </c>
      <c r="Q7084" s="81">
        <f t="shared" si="1113"/>
        <v>-0.93841717965924931</v>
      </c>
      <c r="S7084" s="1">
        <f t="shared" si="1117"/>
        <v>7</v>
      </c>
      <c r="T7084" s="1" t="str">
        <f t="shared" si="1118"/>
        <v>Off-Peak</v>
      </c>
    </row>
    <row r="7085" spans="1:20" x14ac:dyDescent="0.25">
      <c r="A7085" s="85">
        <v>45221.416666649784</v>
      </c>
      <c r="B7085" s="1">
        <v>10</v>
      </c>
      <c r="C7085" s="1">
        <v>22</v>
      </c>
      <c r="D7085" s="1">
        <v>11</v>
      </c>
      <c r="E7085" s="1" t="str">
        <f t="shared" si="1114"/>
        <v>Non-Summer</v>
      </c>
      <c r="F7085" s="78">
        <v>0.74150000000000005</v>
      </c>
      <c r="G7085" s="79">
        <f t="shared" si="1115"/>
        <v>1.4107509240154161</v>
      </c>
      <c r="J7085" s="78">
        <v>5.3973280000000008</v>
      </c>
      <c r="K7085" s="80">
        <f t="shared" si="1116"/>
        <v>5.3973280000000008</v>
      </c>
      <c r="L7085" s="68" t="str">
        <f t="shared" si="1109"/>
        <v>Normal</v>
      </c>
      <c r="N7085" s="67">
        <f t="shared" si="1110"/>
        <v>3.9865770759845844</v>
      </c>
      <c r="O7085" s="67">
        <f t="shared" si="1111"/>
        <v>1.4107509240154164</v>
      </c>
      <c r="P7085" s="81">
        <f t="shared" si="1112"/>
        <v>0</v>
      </c>
      <c r="Q7085" s="81">
        <f t="shared" si="1113"/>
        <v>-3.9865770759845844</v>
      </c>
      <c r="S7085" s="1">
        <f t="shared" si="1117"/>
        <v>7</v>
      </c>
      <c r="T7085" s="1" t="str">
        <f t="shared" si="1118"/>
        <v>Off-Peak</v>
      </c>
    </row>
    <row r="7086" spans="1:20" x14ac:dyDescent="0.25">
      <c r="A7086" s="85">
        <v>45221.458333316448</v>
      </c>
      <c r="B7086" s="1">
        <v>10</v>
      </c>
      <c r="C7086" s="1">
        <v>22</v>
      </c>
      <c r="D7086" s="1">
        <v>12</v>
      </c>
      <c r="E7086" s="1" t="str">
        <f t="shared" si="1114"/>
        <v>Non-Summer</v>
      </c>
      <c r="F7086" s="78">
        <v>0.74180000000000001</v>
      </c>
      <c r="G7086" s="79">
        <f t="shared" si="1115"/>
        <v>1.4113216931013293</v>
      </c>
      <c r="J7086" s="78">
        <v>4.4296699999999998</v>
      </c>
      <c r="K7086" s="80">
        <f t="shared" si="1116"/>
        <v>4.4296699999999998</v>
      </c>
      <c r="L7086" s="68" t="str">
        <f t="shared" si="1109"/>
        <v>Normal</v>
      </c>
      <c r="N7086" s="67">
        <f t="shared" si="1110"/>
        <v>3.0183483068986705</v>
      </c>
      <c r="O7086" s="67">
        <f t="shared" si="1111"/>
        <v>1.4113216931013293</v>
      </c>
      <c r="P7086" s="81">
        <f t="shared" si="1112"/>
        <v>0</v>
      </c>
      <c r="Q7086" s="81">
        <f t="shared" si="1113"/>
        <v>-3.0183483068986705</v>
      </c>
      <c r="S7086" s="1">
        <f t="shared" si="1117"/>
        <v>7</v>
      </c>
      <c r="T7086" s="1" t="str">
        <f t="shared" si="1118"/>
        <v>Off-Peak</v>
      </c>
    </row>
    <row r="7087" spans="1:20" x14ac:dyDescent="0.25">
      <c r="A7087" s="85">
        <v>45221.499999983113</v>
      </c>
      <c r="B7087" s="1">
        <v>10</v>
      </c>
      <c r="C7087" s="1">
        <v>22</v>
      </c>
      <c r="D7087" s="1">
        <v>13</v>
      </c>
      <c r="E7087" s="1" t="str">
        <f t="shared" si="1114"/>
        <v>Non-Summer</v>
      </c>
      <c r="F7087" s="78">
        <v>0.74590000000000001</v>
      </c>
      <c r="G7087" s="79">
        <f t="shared" si="1115"/>
        <v>1.4191222039421427</v>
      </c>
      <c r="J7087" s="78">
        <v>5.3919390000000007</v>
      </c>
      <c r="K7087" s="80">
        <f t="shared" si="1116"/>
        <v>5.3919390000000007</v>
      </c>
      <c r="L7087" s="68" t="str">
        <f t="shared" si="1109"/>
        <v>Normal</v>
      </c>
      <c r="N7087" s="67">
        <f t="shared" si="1110"/>
        <v>3.9728167960578578</v>
      </c>
      <c r="O7087" s="67">
        <f t="shared" si="1111"/>
        <v>1.4191222039421429</v>
      </c>
      <c r="P7087" s="81">
        <f t="shared" si="1112"/>
        <v>0</v>
      </c>
      <c r="Q7087" s="81">
        <f t="shared" si="1113"/>
        <v>-3.9728167960578578</v>
      </c>
      <c r="S7087" s="1">
        <f t="shared" si="1117"/>
        <v>7</v>
      </c>
      <c r="T7087" s="1" t="str">
        <f t="shared" si="1118"/>
        <v>Off-Peak</v>
      </c>
    </row>
    <row r="7088" spans="1:20" x14ac:dyDescent="0.25">
      <c r="A7088" s="85">
        <v>45221.541666649777</v>
      </c>
      <c r="B7088" s="1">
        <v>10</v>
      </c>
      <c r="C7088" s="1">
        <v>22</v>
      </c>
      <c r="D7088" s="1">
        <v>14</v>
      </c>
      <c r="E7088" s="1" t="str">
        <f t="shared" si="1114"/>
        <v>Non-Summer</v>
      </c>
      <c r="F7088" s="78">
        <v>0.74119999999999997</v>
      </c>
      <c r="G7088" s="79">
        <f t="shared" si="1115"/>
        <v>1.4101801549295028</v>
      </c>
      <c r="J7088" s="78">
        <v>4.7575539999999998</v>
      </c>
      <c r="K7088" s="80">
        <f t="shared" si="1116"/>
        <v>4.7575539999999998</v>
      </c>
      <c r="L7088" s="68" t="str">
        <f t="shared" si="1109"/>
        <v>Normal</v>
      </c>
      <c r="N7088" s="67">
        <f t="shared" si="1110"/>
        <v>3.3473738450704973</v>
      </c>
      <c r="O7088" s="67">
        <f t="shared" si="1111"/>
        <v>1.4101801549295025</v>
      </c>
      <c r="P7088" s="81">
        <f t="shared" si="1112"/>
        <v>2.2204460492503131E-16</v>
      </c>
      <c r="Q7088" s="81">
        <f t="shared" si="1113"/>
        <v>-3.3473738450704973</v>
      </c>
      <c r="S7088" s="1">
        <f t="shared" si="1117"/>
        <v>7</v>
      </c>
      <c r="T7088" s="1" t="str">
        <f t="shared" si="1118"/>
        <v>Off-Peak</v>
      </c>
    </row>
    <row r="7089" spans="1:20" x14ac:dyDescent="0.25">
      <c r="A7089" s="85">
        <v>45221.583333316441</v>
      </c>
      <c r="B7089" s="1">
        <v>10</v>
      </c>
      <c r="C7089" s="1">
        <v>22</v>
      </c>
      <c r="D7089" s="1">
        <v>15</v>
      </c>
      <c r="E7089" s="1" t="str">
        <f t="shared" si="1114"/>
        <v>Non-Summer</v>
      </c>
      <c r="F7089" s="78">
        <v>0.73609999999999998</v>
      </c>
      <c r="G7089" s="79">
        <f t="shared" si="1115"/>
        <v>1.4004770804689788</v>
      </c>
      <c r="J7089" s="78">
        <v>3.705965</v>
      </c>
      <c r="K7089" s="80">
        <f t="shared" si="1116"/>
        <v>3.705965</v>
      </c>
      <c r="L7089" s="68" t="str">
        <f t="shared" si="1109"/>
        <v>Normal</v>
      </c>
      <c r="N7089" s="67">
        <f t="shared" si="1110"/>
        <v>2.3054879195310214</v>
      </c>
      <c r="O7089" s="67">
        <f t="shared" si="1111"/>
        <v>1.4004770804689786</v>
      </c>
      <c r="P7089" s="81">
        <f t="shared" si="1112"/>
        <v>2.2204460492503131E-16</v>
      </c>
      <c r="Q7089" s="81">
        <f t="shared" si="1113"/>
        <v>-2.3054879195310214</v>
      </c>
      <c r="S7089" s="1">
        <f t="shared" si="1117"/>
        <v>7</v>
      </c>
      <c r="T7089" s="1" t="str">
        <f t="shared" si="1118"/>
        <v>Off-Peak</v>
      </c>
    </row>
    <row r="7090" spans="1:20" x14ac:dyDescent="0.25">
      <c r="A7090" s="85">
        <v>45221.624999983105</v>
      </c>
      <c r="B7090" s="1">
        <v>10</v>
      </c>
      <c r="C7090" s="1">
        <v>22</v>
      </c>
      <c r="D7090" s="1">
        <v>16</v>
      </c>
      <c r="E7090" s="1" t="str">
        <f t="shared" si="1114"/>
        <v>Non-Summer</v>
      </c>
      <c r="F7090" s="78">
        <v>0.74270000000000003</v>
      </c>
      <c r="G7090" s="79">
        <f t="shared" si="1115"/>
        <v>1.4130340003590689</v>
      </c>
      <c r="J7090" s="78">
        <v>2.144622</v>
      </c>
      <c r="K7090" s="80">
        <f t="shared" si="1116"/>
        <v>2.144622</v>
      </c>
      <c r="L7090" s="68" t="str">
        <f t="shared" si="1109"/>
        <v>Normal</v>
      </c>
      <c r="N7090" s="67">
        <f t="shared" si="1110"/>
        <v>0.73158799964093113</v>
      </c>
      <c r="O7090" s="67">
        <f t="shared" si="1111"/>
        <v>1.4130340003590689</v>
      </c>
      <c r="P7090" s="81">
        <f t="shared" si="1112"/>
        <v>0</v>
      </c>
      <c r="Q7090" s="81">
        <f t="shared" si="1113"/>
        <v>-0.73158799964093113</v>
      </c>
      <c r="S7090" s="1">
        <f t="shared" si="1117"/>
        <v>7</v>
      </c>
      <c r="T7090" s="1" t="str">
        <f t="shared" si="1118"/>
        <v>Off-Peak</v>
      </c>
    </row>
    <row r="7091" spans="1:20" x14ac:dyDescent="0.25">
      <c r="A7091" s="85">
        <v>45221.666666649769</v>
      </c>
      <c r="B7091" s="1">
        <v>10</v>
      </c>
      <c r="C7091" s="1">
        <v>22</v>
      </c>
      <c r="D7091" s="1">
        <v>17</v>
      </c>
      <c r="E7091" s="1" t="str">
        <f t="shared" si="1114"/>
        <v>Non-Summer</v>
      </c>
      <c r="F7091" s="78">
        <v>0.76880000000000004</v>
      </c>
      <c r="G7091" s="79">
        <f t="shared" si="1115"/>
        <v>1.4626909108335158</v>
      </c>
      <c r="J7091" s="78">
        <v>0.31533899999999998</v>
      </c>
      <c r="K7091" s="80">
        <f t="shared" si="1116"/>
        <v>0.31533899999999998</v>
      </c>
      <c r="L7091" s="68" t="str">
        <f t="shared" si="1109"/>
        <v>Normal</v>
      </c>
      <c r="N7091" s="67">
        <f t="shared" si="1110"/>
        <v>0</v>
      </c>
      <c r="O7091" s="67">
        <f t="shared" si="1111"/>
        <v>0.31533899999999998</v>
      </c>
      <c r="P7091" s="81">
        <f t="shared" si="1112"/>
        <v>1.1473519108335157</v>
      </c>
      <c r="Q7091" s="81">
        <f t="shared" si="1113"/>
        <v>1.1473519108335157</v>
      </c>
      <c r="S7091" s="1">
        <f t="shared" si="1117"/>
        <v>7</v>
      </c>
      <c r="T7091" s="1" t="str">
        <f t="shared" si="1118"/>
        <v>Off-Peak</v>
      </c>
    </row>
    <row r="7092" spans="1:20" x14ac:dyDescent="0.25">
      <c r="A7092" s="85">
        <v>45221.708333316434</v>
      </c>
      <c r="B7092" s="1">
        <v>10</v>
      </c>
      <c r="C7092" s="1">
        <v>22</v>
      </c>
      <c r="D7092" s="1">
        <v>18</v>
      </c>
      <c r="E7092" s="1" t="str">
        <f t="shared" si="1114"/>
        <v>Non-Summer</v>
      </c>
      <c r="F7092" s="78">
        <v>0.83160000000000001</v>
      </c>
      <c r="G7092" s="79">
        <f t="shared" si="1115"/>
        <v>1.582171906151342</v>
      </c>
      <c r="J7092" s="78">
        <v>0</v>
      </c>
      <c r="K7092" s="80">
        <f t="shared" si="1116"/>
        <v>0</v>
      </c>
      <c r="L7092" s="68" t="str">
        <f t="shared" si="1109"/>
        <v>Normal</v>
      </c>
      <c r="N7092" s="67">
        <f t="shared" si="1110"/>
        <v>0</v>
      </c>
      <c r="O7092" s="67">
        <f t="shared" si="1111"/>
        <v>0</v>
      </c>
      <c r="P7092" s="81">
        <f t="shared" si="1112"/>
        <v>1.582171906151342</v>
      </c>
      <c r="Q7092" s="81">
        <f t="shared" si="1113"/>
        <v>1.582171906151342</v>
      </c>
      <c r="S7092" s="1">
        <f t="shared" si="1117"/>
        <v>7</v>
      </c>
      <c r="T7092" s="1" t="str">
        <f t="shared" si="1118"/>
        <v>Off-Peak</v>
      </c>
    </row>
    <row r="7093" spans="1:20" x14ac:dyDescent="0.25">
      <c r="A7093" s="85">
        <v>45221.749999983098</v>
      </c>
      <c r="B7093" s="1">
        <v>10</v>
      </c>
      <c r="C7093" s="1">
        <v>22</v>
      </c>
      <c r="D7093" s="1">
        <v>19</v>
      </c>
      <c r="E7093" s="1" t="str">
        <f t="shared" si="1114"/>
        <v>Non-Summer</v>
      </c>
      <c r="F7093" s="78">
        <v>0.91569999999999996</v>
      </c>
      <c r="G7093" s="79">
        <f t="shared" si="1115"/>
        <v>1.7421775065690039</v>
      </c>
      <c r="J7093" s="78">
        <v>0</v>
      </c>
      <c r="K7093" s="80">
        <f t="shared" si="1116"/>
        <v>0</v>
      </c>
      <c r="L7093" s="68" t="str">
        <f t="shared" si="1109"/>
        <v>Normal</v>
      </c>
      <c r="N7093" s="67">
        <f t="shared" si="1110"/>
        <v>0</v>
      </c>
      <c r="O7093" s="67">
        <f t="shared" si="1111"/>
        <v>0</v>
      </c>
      <c r="P7093" s="81">
        <f t="shared" si="1112"/>
        <v>1.7421775065690039</v>
      </c>
      <c r="Q7093" s="81">
        <f t="shared" si="1113"/>
        <v>1.7421775065690039</v>
      </c>
      <c r="S7093" s="1">
        <f t="shared" si="1117"/>
        <v>7</v>
      </c>
      <c r="T7093" s="1" t="str">
        <f t="shared" si="1118"/>
        <v>Off-Peak</v>
      </c>
    </row>
    <row r="7094" spans="1:20" x14ac:dyDescent="0.25">
      <c r="A7094" s="85">
        <v>45221.791666649762</v>
      </c>
      <c r="B7094" s="1">
        <v>10</v>
      </c>
      <c r="C7094" s="1">
        <v>22</v>
      </c>
      <c r="D7094" s="1">
        <v>20</v>
      </c>
      <c r="E7094" s="1" t="str">
        <f t="shared" si="1114"/>
        <v>Non-Summer</v>
      </c>
      <c r="F7094" s="78">
        <v>0.94069999999999998</v>
      </c>
      <c r="G7094" s="79">
        <f t="shared" si="1115"/>
        <v>1.7897415970617694</v>
      </c>
      <c r="J7094" s="78">
        <v>0</v>
      </c>
      <c r="K7094" s="80">
        <f t="shared" si="1116"/>
        <v>0</v>
      </c>
      <c r="L7094" s="68" t="str">
        <f t="shared" si="1109"/>
        <v>Normal</v>
      </c>
      <c r="N7094" s="67">
        <f t="shared" si="1110"/>
        <v>0</v>
      </c>
      <c r="O7094" s="67">
        <f t="shared" si="1111"/>
        <v>0</v>
      </c>
      <c r="P7094" s="81">
        <f t="shared" si="1112"/>
        <v>1.7897415970617694</v>
      </c>
      <c r="Q7094" s="81">
        <f t="shared" si="1113"/>
        <v>1.7897415970617694</v>
      </c>
      <c r="S7094" s="1">
        <f t="shared" si="1117"/>
        <v>7</v>
      </c>
      <c r="T7094" s="1" t="str">
        <f t="shared" si="1118"/>
        <v>Off-Peak</v>
      </c>
    </row>
    <row r="7095" spans="1:20" x14ac:dyDescent="0.25">
      <c r="A7095" s="85">
        <v>45221.833333316426</v>
      </c>
      <c r="B7095" s="1">
        <v>10</v>
      </c>
      <c r="C7095" s="1">
        <v>22</v>
      </c>
      <c r="D7095" s="1">
        <v>21</v>
      </c>
      <c r="E7095" s="1" t="str">
        <f t="shared" si="1114"/>
        <v>Non-Summer</v>
      </c>
      <c r="F7095" s="78">
        <v>0.92520000000000002</v>
      </c>
      <c r="G7095" s="79">
        <f t="shared" si="1115"/>
        <v>1.760251860956255</v>
      </c>
      <c r="J7095" s="78">
        <v>0</v>
      </c>
      <c r="K7095" s="80">
        <f t="shared" si="1116"/>
        <v>0</v>
      </c>
      <c r="L7095" s="68" t="str">
        <f t="shared" si="1109"/>
        <v>Normal</v>
      </c>
      <c r="N7095" s="67">
        <f t="shared" si="1110"/>
        <v>0</v>
      </c>
      <c r="O7095" s="67">
        <f t="shared" si="1111"/>
        <v>0</v>
      </c>
      <c r="P7095" s="81">
        <f t="shared" si="1112"/>
        <v>1.760251860956255</v>
      </c>
      <c r="Q7095" s="81">
        <f t="shared" si="1113"/>
        <v>1.760251860956255</v>
      </c>
      <c r="S7095" s="1">
        <f t="shared" si="1117"/>
        <v>7</v>
      </c>
      <c r="T7095" s="1" t="str">
        <f t="shared" si="1118"/>
        <v>Off-Peak</v>
      </c>
    </row>
    <row r="7096" spans="1:20" x14ac:dyDescent="0.25">
      <c r="A7096" s="85">
        <v>45221.874999983091</v>
      </c>
      <c r="B7096" s="1">
        <v>10</v>
      </c>
      <c r="C7096" s="1">
        <v>22</v>
      </c>
      <c r="D7096" s="1">
        <v>22</v>
      </c>
      <c r="E7096" s="1" t="str">
        <f t="shared" si="1114"/>
        <v>Non-Summer</v>
      </c>
      <c r="F7096" s="78">
        <v>0.87749999999999995</v>
      </c>
      <c r="G7096" s="79">
        <f t="shared" si="1115"/>
        <v>1.6694995762960587</v>
      </c>
      <c r="J7096" s="78">
        <v>0</v>
      </c>
      <c r="K7096" s="80">
        <f t="shared" si="1116"/>
        <v>0</v>
      </c>
      <c r="L7096" s="68" t="str">
        <f t="shared" si="1109"/>
        <v>Normal</v>
      </c>
      <c r="N7096" s="67">
        <f t="shared" si="1110"/>
        <v>0</v>
      </c>
      <c r="O7096" s="67">
        <f t="shared" si="1111"/>
        <v>0</v>
      </c>
      <c r="P7096" s="81">
        <f t="shared" si="1112"/>
        <v>1.6694995762960587</v>
      </c>
      <c r="Q7096" s="81">
        <f t="shared" si="1113"/>
        <v>1.6694995762960587</v>
      </c>
      <c r="S7096" s="1">
        <f t="shared" si="1117"/>
        <v>7</v>
      </c>
      <c r="T7096" s="1" t="str">
        <f t="shared" si="1118"/>
        <v>Off-Peak</v>
      </c>
    </row>
    <row r="7097" spans="1:20" x14ac:dyDescent="0.25">
      <c r="A7097" s="85">
        <v>45221.916666649755</v>
      </c>
      <c r="B7097" s="1">
        <v>10</v>
      </c>
      <c r="C7097" s="1">
        <v>22</v>
      </c>
      <c r="D7097" s="1">
        <v>23</v>
      </c>
      <c r="E7097" s="1" t="str">
        <f t="shared" si="1114"/>
        <v>Non-Summer</v>
      </c>
      <c r="F7097" s="78">
        <v>0.79630000000000001</v>
      </c>
      <c r="G7097" s="79">
        <f t="shared" si="1115"/>
        <v>1.5150114103755574</v>
      </c>
      <c r="J7097" s="78">
        <v>0</v>
      </c>
      <c r="K7097" s="80">
        <f t="shared" si="1116"/>
        <v>0</v>
      </c>
      <c r="L7097" s="68" t="str">
        <f t="shared" si="1109"/>
        <v>Normal</v>
      </c>
      <c r="N7097" s="67">
        <f t="shared" si="1110"/>
        <v>0</v>
      </c>
      <c r="O7097" s="67">
        <f t="shared" si="1111"/>
        <v>0</v>
      </c>
      <c r="P7097" s="81">
        <f t="shared" si="1112"/>
        <v>1.5150114103755574</v>
      </c>
      <c r="Q7097" s="81">
        <f t="shared" si="1113"/>
        <v>1.5150114103755574</v>
      </c>
      <c r="S7097" s="1">
        <f t="shared" si="1117"/>
        <v>7</v>
      </c>
      <c r="T7097" s="1" t="str">
        <f t="shared" si="1118"/>
        <v>Off-Peak</v>
      </c>
    </row>
    <row r="7098" spans="1:20" x14ac:dyDescent="0.25">
      <c r="A7098" s="85">
        <v>45221.958333316419</v>
      </c>
      <c r="B7098" s="1">
        <v>10</v>
      </c>
      <c r="C7098" s="1">
        <v>23</v>
      </c>
      <c r="D7098" s="1">
        <v>0</v>
      </c>
      <c r="E7098" s="1" t="str">
        <f t="shared" si="1114"/>
        <v>Non-Summer</v>
      </c>
      <c r="F7098" s="78">
        <v>0.71509999999999996</v>
      </c>
      <c r="G7098" s="79">
        <f t="shared" si="1115"/>
        <v>1.3605232444550559</v>
      </c>
      <c r="J7098" s="78">
        <v>0</v>
      </c>
      <c r="K7098" s="80">
        <f t="shared" si="1116"/>
        <v>0</v>
      </c>
      <c r="L7098" s="68" t="str">
        <f t="shared" si="1109"/>
        <v>Normal</v>
      </c>
      <c r="N7098" s="67">
        <f t="shared" si="1110"/>
        <v>0</v>
      </c>
      <c r="O7098" s="67">
        <f t="shared" si="1111"/>
        <v>0</v>
      </c>
      <c r="P7098" s="81">
        <f t="shared" si="1112"/>
        <v>1.3605232444550559</v>
      </c>
      <c r="Q7098" s="81">
        <f t="shared" si="1113"/>
        <v>1.3605232444550559</v>
      </c>
      <c r="S7098" s="1">
        <f t="shared" si="1117"/>
        <v>7</v>
      </c>
      <c r="T7098" s="1" t="str">
        <f t="shared" si="1118"/>
        <v>Off-Peak</v>
      </c>
    </row>
    <row r="7099" spans="1:20" x14ac:dyDescent="0.25">
      <c r="A7099" s="85">
        <v>45221.999999983083</v>
      </c>
      <c r="B7099" s="1">
        <v>10</v>
      </c>
      <c r="C7099" s="1">
        <v>23</v>
      </c>
      <c r="D7099" s="1">
        <v>1</v>
      </c>
      <c r="E7099" s="1" t="str">
        <f t="shared" si="1114"/>
        <v>Non-Summer</v>
      </c>
      <c r="F7099" s="78">
        <v>0.66520000000000001</v>
      </c>
      <c r="G7099" s="79">
        <f t="shared" si="1115"/>
        <v>1.2655853198314968</v>
      </c>
      <c r="J7099" s="78">
        <v>0</v>
      </c>
      <c r="K7099" s="80">
        <f t="shared" si="1116"/>
        <v>0</v>
      </c>
      <c r="L7099" s="68" t="str">
        <f t="shared" si="1109"/>
        <v>Normal</v>
      </c>
      <c r="N7099" s="67">
        <f t="shared" si="1110"/>
        <v>0</v>
      </c>
      <c r="O7099" s="67">
        <f t="shared" si="1111"/>
        <v>0</v>
      </c>
      <c r="P7099" s="81">
        <f t="shared" si="1112"/>
        <v>1.2655853198314968</v>
      </c>
      <c r="Q7099" s="81">
        <f t="shared" si="1113"/>
        <v>1.2655853198314968</v>
      </c>
      <c r="S7099" s="1">
        <f t="shared" si="1117"/>
        <v>1</v>
      </c>
      <c r="T7099" s="1" t="str">
        <f t="shared" si="1118"/>
        <v>Off-Peak</v>
      </c>
    </row>
    <row r="7100" spans="1:20" x14ac:dyDescent="0.25">
      <c r="A7100" s="85">
        <v>45222.041666649748</v>
      </c>
      <c r="B7100" s="1">
        <v>10</v>
      </c>
      <c r="C7100" s="1">
        <v>23</v>
      </c>
      <c r="D7100" s="1">
        <v>2</v>
      </c>
      <c r="E7100" s="1" t="str">
        <f t="shared" si="1114"/>
        <v>Non-Summer</v>
      </c>
      <c r="F7100" s="78">
        <v>0.63419999999999999</v>
      </c>
      <c r="G7100" s="79">
        <f t="shared" si="1115"/>
        <v>1.2066058476204677</v>
      </c>
      <c r="J7100" s="78">
        <v>0</v>
      </c>
      <c r="K7100" s="80">
        <f t="shared" si="1116"/>
        <v>0</v>
      </c>
      <c r="L7100" s="68" t="str">
        <f t="shared" si="1109"/>
        <v>Normal</v>
      </c>
      <c r="N7100" s="67">
        <f t="shared" si="1110"/>
        <v>0</v>
      </c>
      <c r="O7100" s="67">
        <f t="shared" si="1111"/>
        <v>0</v>
      </c>
      <c r="P7100" s="81">
        <f t="shared" si="1112"/>
        <v>1.2066058476204677</v>
      </c>
      <c r="Q7100" s="81">
        <f t="shared" si="1113"/>
        <v>1.2066058476204677</v>
      </c>
      <c r="S7100" s="1">
        <f t="shared" si="1117"/>
        <v>1</v>
      </c>
      <c r="T7100" s="1" t="str">
        <f t="shared" si="1118"/>
        <v>Off-Peak</v>
      </c>
    </row>
    <row r="7101" spans="1:20" x14ac:dyDescent="0.25">
      <c r="A7101" s="85">
        <v>45222.083333316412</v>
      </c>
      <c r="B7101" s="1">
        <v>10</v>
      </c>
      <c r="C7101" s="1">
        <v>23</v>
      </c>
      <c r="D7101" s="1">
        <v>3</v>
      </c>
      <c r="E7101" s="1" t="str">
        <f t="shared" si="1114"/>
        <v>Non-Summer</v>
      </c>
      <c r="F7101" s="78">
        <v>0.61780000000000002</v>
      </c>
      <c r="G7101" s="79">
        <f t="shared" si="1115"/>
        <v>1.1754038042572139</v>
      </c>
      <c r="J7101" s="78">
        <v>0</v>
      </c>
      <c r="K7101" s="80">
        <f t="shared" si="1116"/>
        <v>0</v>
      </c>
      <c r="L7101" s="68" t="str">
        <f t="shared" si="1109"/>
        <v>Normal</v>
      </c>
      <c r="N7101" s="67">
        <f t="shared" si="1110"/>
        <v>0</v>
      </c>
      <c r="O7101" s="67">
        <f t="shared" si="1111"/>
        <v>0</v>
      </c>
      <c r="P7101" s="81">
        <f t="shared" si="1112"/>
        <v>1.1754038042572139</v>
      </c>
      <c r="Q7101" s="81">
        <f t="shared" si="1113"/>
        <v>1.1754038042572139</v>
      </c>
      <c r="S7101" s="1">
        <f t="shared" si="1117"/>
        <v>1</v>
      </c>
      <c r="T7101" s="1" t="str">
        <f t="shared" si="1118"/>
        <v>Off-Peak</v>
      </c>
    </row>
    <row r="7102" spans="1:20" x14ac:dyDescent="0.25">
      <c r="A7102" s="85">
        <v>45222.124999983076</v>
      </c>
      <c r="B7102" s="1">
        <v>10</v>
      </c>
      <c r="C7102" s="1">
        <v>23</v>
      </c>
      <c r="D7102" s="1">
        <v>4</v>
      </c>
      <c r="E7102" s="1" t="str">
        <f t="shared" si="1114"/>
        <v>Non-Summer</v>
      </c>
      <c r="F7102" s="78">
        <v>0.61119999999999997</v>
      </c>
      <c r="G7102" s="79">
        <f t="shared" si="1115"/>
        <v>1.1628468843671238</v>
      </c>
      <c r="J7102" s="78">
        <v>0</v>
      </c>
      <c r="K7102" s="80">
        <f t="shared" si="1116"/>
        <v>0</v>
      </c>
      <c r="L7102" s="68" t="str">
        <f t="shared" si="1109"/>
        <v>Normal</v>
      </c>
      <c r="N7102" s="67">
        <f t="shared" si="1110"/>
        <v>0</v>
      </c>
      <c r="O7102" s="67">
        <f t="shared" si="1111"/>
        <v>0</v>
      </c>
      <c r="P7102" s="81">
        <f t="shared" si="1112"/>
        <v>1.1628468843671238</v>
      </c>
      <c r="Q7102" s="81">
        <f t="shared" si="1113"/>
        <v>1.1628468843671238</v>
      </c>
      <c r="S7102" s="1">
        <f t="shared" si="1117"/>
        <v>1</v>
      </c>
      <c r="T7102" s="1" t="str">
        <f t="shared" si="1118"/>
        <v>Off-Peak</v>
      </c>
    </row>
    <row r="7103" spans="1:20" x14ac:dyDescent="0.25">
      <c r="A7103" s="85">
        <v>45222.16666664974</v>
      </c>
      <c r="B7103" s="1">
        <v>10</v>
      </c>
      <c r="C7103" s="1">
        <v>23</v>
      </c>
      <c r="D7103" s="1">
        <v>5</v>
      </c>
      <c r="E7103" s="1" t="str">
        <f t="shared" si="1114"/>
        <v>Non-Summer</v>
      </c>
      <c r="F7103" s="78">
        <v>0.62019999999999997</v>
      </c>
      <c r="G7103" s="79">
        <f t="shared" si="1115"/>
        <v>1.1799699569445192</v>
      </c>
      <c r="J7103" s="78">
        <v>0</v>
      </c>
      <c r="K7103" s="80">
        <f t="shared" si="1116"/>
        <v>0</v>
      </c>
      <c r="L7103" s="68" t="str">
        <f t="shared" si="1109"/>
        <v>Normal</v>
      </c>
      <c r="N7103" s="67">
        <f t="shared" si="1110"/>
        <v>0</v>
      </c>
      <c r="O7103" s="67">
        <f t="shared" si="1111"/>
        <v>0</v>
      </c>
      <c r="P7103" s="81">
        <f t="shared" si="1112"/>
        <v>1.1799699569445192</v>
      </c>
      <c r="Q7103" s="81">
        <f t="shared" si="1113"/>
        <v>1.1799699569445192</v>
      </c>
      <c r="S7103" s="1">
        <f t="shared" si="1117"/>
        <v>1</v>
      </c>
      <c r="T7103" s="1" t="str">
        <f t="shared" si="1118"/>
        <v>Off-Peak</v>
      </c>
    </row>
    <row r="7104" spans="1:20" x14ac:dyDescent="0.25">
      <c r="A7104" s="85">
        <v>45222.208333316405</v>
      </c>
      <c r="B7104" s="1">
        <v>10</v>
      </c>
      <c r="C7104" s="1">
        <v>23</v>
      </c>
      <c r="D7104" s="1">
        <v>6</v>
      </c>
      <c r="E7104" s="1" t="str">
        <f t="shared" si="1114"/>
        <v>Non-Summer</v>
      </c>
      <c r="F7104" s="78">
        <v>0.65720000000000001</v>
      </c>
      <c r="G7104" s="79">
        <f t="shared" si="1115"/>
        <v>1.2503648108738119</v>
      </c>
      <c r="J7104" s="78">
        <v>0</v>
      </c>
      <c r="K7104" s="80">
        <f t="shared" si="1116"/>
        <v>0</v>
      </c>
      <c r="L7104" s="68" t="str">
        <f t="shared" si="1109"/>
        <v>Normal</v>
      </c>
      <c r="N7104" s="67">
        <f t="shared" si="1110"/>
        <v>0</v>
      </c>
      <c r="O7104" s="67">
        <f t="shared" si="1111"/>
        <v>0</v>
      </c>
      <c r="P7104" s="81">
        <f t="shared" si="1112"/>
        <v>1.2503648108738119</v>
      </c>
      <c r="Q7104" s="81">
        <f t="shared" si="1113"/>
        <v>1.2503648108738119</v>
      </c>
      <c r="S7104" s="1">
        <f t="shared" si="1117"/>
        <v>1</v>
      </c>
      <c r="T7104" s="1" t="str">
        <f t="shared" si="1118"/>
        <v>Peak</v>
      </c>
    </row>
    <row r="7105" spans="1:20" x14ac:dyDescent="0.25">
      <c r="A7105" s="85">
        <v>45222.249999983069</v>
      </c>
      <c r="B7105" s="1">
        <v>10</v>
      </c>
      <c r="C7105" s="1">
        <v>23</v>
      </c>
      <c r="D7105" s="1">
        <v>7</v>
      </c>
      <c r="E7105" s="1" t="str">
        <f t="shared" si="1114"/>
        <v>Non-Summer</v>
      </c>
      <c r="F7105" s="78">
        <v>0.72050000000000003</v>
      </c>
      <c r="G7105" s="79">
        <f t="shared" si="1115"/>
        <v>1.3707970880014935</v>
      </c>
      <c r="J7105" s="78">
        <v>0</v>
      </c>
      <c r="K7105" s="80">
        <f t="shared" si="1116"/>
        <v>0</v>
      </c>
      <c r="L7105" s="68" t="str">
        <f t="shared" si="1109"/>
        <v>Normal</v>
      </c>
      <c r="N7105" s="67">
        <f t="shared" si="1110"/>
        <v>0</v>
      </c>
      <c r="O7105" s="67">
        <f t="shared" si="1111"/>
        <v>0</v>
      </c>
      <c r="P7105" s="81">
        <f t="shared" si="1112"/>
        <v>1.3707970880014935</v>
      </c>
      <c r="Q7105" s="81">
        <f t="shared" si="1113"/>
        <v>1.3707970880014935</v>
      </c>
      <c r="S7105" s="1">
        <f t="shared" si="1117"/>
        <v>1</v>
      </c>
      <c r="T7105" s="1" t="str">
        <f t="shared" si="1118"/>
        <v>Peak</v>
      </c>
    </row>
    <row r="7106" spans="1:20" x14ac:dyDescent="0.25">
      <c r="A7106" s="85">
        <v>45222.291666649733</v>
      </c>
      <c r="B7106" s="1">
        <v>10</v>
      </c>
      <c r="C7106" s="1">
        <v>23</v>
      </c>
      <c r="D7106" s="1">
        <v>8</v>
      </c>
      <c r="E7106" s="1" t="str">
        <f t="shared" si="1114"/>
        <v>Non-Summer</v>
      </c>
      <c r="F7106" s="78">
        <v>0.74880000000000002</v>
      </c>
      <c r="G7106" s="79">
        <f t="shared" si="1115"/>
        <v>1.4246396384393036</v>
      </c>
      <c r="J7106" s="78">
        <v>0.38183499999999998</v>
      </c>
      <c r="K7106" s="80">
        <f t="shared" si="1116"/>
        <v>0.38183499999999998</v>
      </c>
      <c r="L7106" s="68" t="str">
        <f t="shared" si="1109"/>
        <v>Normal</v>
      </c>
      <c r="N7106" s="67">
        <f t="shared" si="1110"/>
        <v>0</v>
      </c>
      <c r="O7106" s="67">
        <f t="shared" si="1111"/>
        <v>0.38183499999999998</v>
      </c>
      <c r="P7106" s="81">
        <f t="shared" si="1112"/>
        <v>1.0428046384393037</v>
      </c>
      <c r="Q7106" s="81">
        <f t="shared" si="1113"/>
        <v>1.0428046384393037</v>
      </c>
      <c r="S7106" s="1">
        <f t="shared" si="1117"/>
        <v>1</v>
      </c>
      <c r="T7106" s="1" t="str">
        <f t="shared" si="1118"/>
        <v>Peak</v>
      </c>
    </row>
    <row r="7107" spans="1:20" x14ac:dyDescent="0.25">
      <c r="A7107" s="85">
        <v>45222.333333316397</v>
      </c>
      <c r="B7107" s="1">
        <v>10</v>
      </c>
      <c r="C7107" s="1">
        <v>23</v>
      </c>
      <c r="D7107" s="1">
        <v>9</v>
      </c>
      <c r="E7107" s="1" t="str">
        <f t="shared" si="1114"/>
        <v>Non-Summer</v>
      </c>
      <c r="F7107" s="78">
        <v>0.71719999999999995</v>
      </c>
      <c r="G7107" s="79">
        <f t="shared" si="1115"/>
        <v>1.3645186280564483</v>
      </c>
      <c r="J7107" s="78">
        <v>1.791695</v>
      </c>
      <c r="K7107" s="80">
        <f t="shared" si="1116"/>
        <v>1.791695</v>
      </c>
      <c r="L7107" s="68" t="str">
        <f t="shared" si="1109"/>
        <v>Normal</v>
      </c>
      <c r="N7107" s="67">
        <f t="shared" si="1110"/>
        <v>0.42717637194355174</v>
      </c>
      <c r="O7107" s="67">
        <f t="shared" si="1111"/>
        <v>1.3645186280564483</v>
      </c>
      <c r="P7107" s="81">
        <f t="shared" si="1112"/>
        <v>0</v>
      </c>
      <c r="Q7107" s="81">
        <f t="shared" si="1113"/>
        <v>-0.42717637194355174</v>
      </c>
      <c r="S7107" s="1">
        <f t="shared" si="1117"/>
        <v>1</v>
      </c>
      <c r="T7107" s="1" t="str">
        <f t="shared" si="1118"/>
        <v>Peak</v>
      </c>
    </row>
    <row r="7108" spans="1:20" x14ac:dyDescent="0.25">
      <c r="A7108" s="85">
        <v>45222.374999983062</v>
      </c>
      <c r="B7108" s="1">
        <v>10</v>
      </c>
      <c r="C7108" s="1">
        <v>23</v>
      </c>
      <c r="D7108" s="1">
        <v>10</v>
      </c>
      <c r="E7108" s="1" t="str">
        <f t="shared" si="1114"/>
        <v>Non-Summer</v>
      </c>
      <c r="F7108" s="78">
        <v>0.70350000000000001</v>
      </c>
      <c r="G7108" s="79">
        <f t="shared" si="1115"/>
        <v>1.3384535064664129</v>
      </c>
      <c r="J7108" s="78">
        <v>1.3614570000000001</v>
      </c>
      <c r="K7108" s="80">
        <f t="shared" si="1116"/>
        <v>1.3614570000000001</v>
      </c>
      <c r="L7108" s="68" t="str">
        <f t="shared" si="1109"/>
        <v>Normal</v>
      </c>
      <c r="N7108" s="67">
        <f t="shared" si="1110"/>
        <v>2.3003493533587216E-2</v>
      </c>
      <c r="O7108" s="67">
        <f t="shared" si="1111"/>
        <v>1.3384535064664129</v>
      </c>
      <c r="P7108" s="81">
        <f t="shared" si="1112"/>
        <v>0</v>
      </c>
      <c r="Q7108" s="81">
        <f t="shared" si="1113"/>
        <v>-2.3003493533587216E-2</v>
      </c>
      <c r="S7108" s="1">
        <f t="shared" si="1117"/>
        <v>1</v>
      </c>
      <c r="T7108" s="1" t="str">
        <f t="shared" si="1118"/>
        <v>Peak</v>
      </c>
    </row>
    <row r="7109" spans="1:20" x14ac:dyDescent="0.25">
      <c r="A7109" s="85">
        <v>45222.416666649726</v>
      </c>
      <c r="B7109" s="1">
        <v>10</v>
      </c>
      <c r="C7109" s="1">
        <v>23</v>
      </c>
      <c r="D7109" s="1">
        <v>11</v>
      </c>
      <c r="E7109" s="1" t="str">
        <f t="shared" si="1114"/>
        <v>Non-Summer</v>
      </c>
      <c r="F7109" s="78">
        <v>0.68930000000000002</v>
      </c>
      <c r="G7109" s="79">
        <f t="shared" si="1115"/>
        <v>1.3114371030665224</v>
      </c>
      <c r="J7109" s="78">
        <v>1.1462760000000001</v>
      </c>
      <c r="K7109" s="80">
        <f t="shared" si="1116"/>
        <v>1.1462760000000001</v>
      </c>
      <c r="L7109" s="68" t="str">
        <f t="shared" si="1109"/>
        <v>Normal</v>
      </c>
      <c r="N7109" s="67">
        <f t="shared" si="1110"/>
        <v>0</v>
      </c>
      <c r="O7109" s="67">
        <f t="shared" si="1111"/>
        <v>1.1462760000000001</v>
      </c>
      <c r="P7109" s="81">
        <f t="shared" si="1112"/>
        <v>0.16516110306652232</v>
      </c>
      <c r="Q7109" s="81">
        <f t="shared" si="1113"/>
        <v>0.16516110306652232</v>
      </c>
      <c r="S7109" s="1">
        <f t="shared" si="1117"/>
        <v>1</v>
      </c>
      <c r="T7109" s="1" t="str">
        <f t="shared" si="1118"/>
        <v>Peak</v>
      </c>
    </row>
    <row r="7110" spans="1:20" x14ac:dyDescent="0.25">
      <c r="A7110" s="85">
        <v>45222.45833331639</v>
      </c>
      <c r="B7110" s="1">
        <v>10</v>
      </c>
      <c r="C7110" s="1">
        <v>23</v>
      </c>
      <c r="D7110" s="1">
        <v>12</v>
      </c>
      <c r="E7110" s="1" t="str">
        <f t="shared" si="1114"/>
        <v>Non-Summer</v>
      </c>
      <c r="F7110" s="78">
        <v>0.67330000000000001</v>
      </c>
      <c r="G7110" s="79">
        <f t="shared" si="1115"/>
        <v>1.2809960851511526</v>
      </c>
      <c r="J7110" s="78">
        <v>1.2566759999999999</v>
      </c>
      <c r="K7110" s="80">
        <f t="shared" si="1116"/>
        <v>1.2566759999999999</v>
      </c>
      <c r="L7110" s="68" t="str">
        <f t="shared" si="1109"/>
        <v>Normal</v>
      </c>
      <c r="N7110" s="67">
        <f t="shared" si="1110"/>
        <v>0</v>
      </c>
      <c r="O7110" s="67">
        <f t="shared" si="1111"/>
        <v>1.2566759999999999</v>
      </c>
      <c r="P7110" s="81">
        <f t="shared" si="1112"/>
        <v>2.4320085151152693E-2</v>
      </c>
      <c r="Q7110" s="81">
        <f t="shared" si="1113"/>
        <v>2.4320085151152693E-2</v>
      </c>
      <c r="S7110" s="1">
        <f t="shared" si="1117"/>
        <v>1</v>
      </c>
      <c r="T7110" s="1" t="str">
        <f t="shared" si="1118"/>
        <v>Peak</v>
      </c>
    </row>
    <row r="7111" spans="1:20" x14ac:dyDescent="0.25">
      <c r="A7111" s="85">
        <v>45222.499999983054</v>
      </c>
      <c r="B7111" s="1">
        <v>10</v>
      </c>
      <c r="C7111" s="1">
        <v>23</v>
      </c>
      <c r="D7111" s="1">
        <v>13</v>
      </c>
      <c r="E7111" s="1" t="str">
        <f t="shared" si="1114"/>
        <v>Non-Summer</v>
      </c>
      <c r="F7111" s="78">
        <v>0.66049999999999998</v>
      </c>
      <c r="G7111" s="79">
        <f t="shared" si="1115"/>
        <v>1.2566432708188569</v>
      </c>
      <c r="J7111" s="78">
        <v>1.1346130000000001</v>
      </c>
      <c r="K7111" s="80">
        <f t="shared" si="1116"/>
        <v>1.1346130000000001</v>
      </c>
      <c r="L7111" s="68" t="str">
        <f t="shared" si="1109"/>
        <v>Normal</v>
      </c>
      <c r="N7111" s="67">
        <f t="shared" si="1110"/>
        <v>0</v>
      </c>
      <c r="O7111" s="67">
        <f t="shared" si="1111"/>
        <v>1.1346130000000001</v>
      </c>
      <c r="P7111" s="81">
        <f t="shared" si="1112"/>
        <v>0.12203027081885676</v>
      </c>
      <c r="Q7111" s="81">
        <f t="shared" si="1113"/>
        <v>0.12203027081885676</v>
      </c>
      <c r="S7111" s="1">
        <f t="shared" si="1117"/>
        <v>1</v>
      </c>
      <c r="T7111" s="1" t="str">
        <f t="shared" si="1118"/>
        <v>Peak</v>
      </c>
    </row>
    <row r="7112" spans="1:20" x14ac:dyDescent="0.25">
      <c r="A7112" s="85">
        <v>45222.541666649719</v>
      </c>
      <c r="B7112" s="1">
        <v>10</v>
      </c>
      <c r="C7112" s="1">
        <v>23</v>
      </c>
      <c r="D7112" s="1">
        <v>14</v>
      </c>
      <c r="E7112" s="1" t="str">
        <f t="shared" si="1114"/>
        <v>Non-Summer</v>
      </c>
      <c r="F7112" s="78">
        <v>0.6452</v>
      </c>
      <c r="G7112" s="79">
        <f t="shared" si="1115"/>
        <v>1.2275340474372844</v>
      </c>
      <c r="J7112" s="78">
        <v>0.94248599999999993</v>
      </c>
      <c r="K7112" s="80">
        <f t="shared" si="1116"/>
        <v>0.94248599999999993</v>
      </c>
      <c r="L7112" s="68" t="str">
        <f t="shared" si="1109"/>
        <v>Normal</v>
      </c>
      <c r="N7112" s="67">
        <f t="shared" si="1110"/>
        <v>0</v>
      </c>
      <c r="O7112" s="67">
        <f t="shared" si="1111"/>
        <v>0.94248599999999993</v>
      </c>
      <c r="P7112" s="81">
        <f t="shared" si="1112"/>
        <v>0.28504804743728451</v>
      </c>
      <c r="Q7112" s="81">
        <f t="shared" si="1113"/>
        <v>0.28504804743728451</v>
      </c>
      <c r="S7112" s="1">
        <f t="shared" si="1117"/>
        <v>1</v>
      </c>
      <c r="T7112" s="1" t="str">
        <f t="shared" si="1118"/>
        <v>Peak</v>
      </c>
    </row>
    <row r="7113" spans="1:20" x14ac:dyDescent="0.25">
      <c r="A7113" s="85">
        <v>45222.583333316383</v>
      </c>
      <c r="B7113" s="1">
        <v>10</v>
      </c>
      <c r="C7113" s="1">
        <v>23</v>
      </c>
      <c r="D7113" s="1">
        <v>15</v>
      </c>
      <c r="E7113" s="1" t="str">
        <f t="shared" si="1114"/>
        <v>Non-Summer</v>
      </c>
      <c r="F7113" s="78">
        <v>0.63690000000000002</v>
      </c>
      <c r="G7113" s="79">
        <f t="shared" si="1115"/>
        <v>1.2117427693936864</v>
      </c>
      <c r="J7113" s="78">
        <v>2.226337</v>
      </c>
      <c r="K7113" s="80">
        <f t="shared" si="1116"/>
        <v>2.226337</v>
      </c>
      <c r="L7113" s="68" t="str">
        <f t="shared" si="1109"/>
        <v>Normal</v>
      </c>
      <c r="N7113" s="67">
        <f t="shared" si="1110"/>
        <v>1.0145942306063136</v>
      </c>
      <c r="O7113" s="67">
        <f t="shared" si="1111"/>
        <v>1.2117427693936864</v>
      </c>
      <c r="P7113" s="81">
        <f t="shared" si="1112"/>
        <v>0</v>
      </c>
      <c r="Q7113" s="81">
        <f t="shared" si="1113"/>
        <v>-1.0145942306063136</v>
      </c>
      <c r="S7113" s="1">
        <f t="shared" si="1117"/>
        <v>1</v>
      </c>
      <c r="T7113" s="1" t="str">
        <f t="shared" si="1118"/>
        <v>Peak</v>
      </c>
    </row>
    <row r="7114" spans="1:20" x14ac:dyDescent="0.25">
      <c r="A7114" s="85">
        <v>45222.624999983047</v>
      </c>
      <c r="B7114" s="1">
        <v>10</v>
      </c>
      <c r="C7114" s="1">
        <v>23</v>
      </c>
      <c r="D7114" s="1">
        <v>16</v>
      </c>
      <c r="E7114" s="1" t="str">
        <f t="shared" si="1114"/>
        <v>Non-Summer</v>
      </c>
      <c r="F7114" s="78">
        <v>0.65290000000000004</v>
      </c>
      <c r="G7114" s="79">
        <f t="shared" si="1115"/>
        <v>1.2421837873090562</v>
      </c>
      <c r="J7114" s="78">
        <v>0.45127699999999998</v>
      </c>
      <c r="K7114" s="80">
        <f t="shared" si="1116"/>
        <v>0.45127699999999998</v>
      </c>
      <c r="L7114" s="68" t="str">
        <f t="shared" si="1109"/>
        <v>Normal</v>
      </c>
      <c r="N7114" s="67">
        <f t="shared" si="1110"/>
        <v>0</v>
      </c>
      <c r="O7114" s="67">
        <f t="shared" si="1111"/>
        <v>0.45127699999999998</v>
      </c>
      <c r="P7114" s="81">
        <f t="shared" si="1112"/>
        <v>0.79090678730905628</v>
      </c>
      <c r="Q7114" s="81">
        <f t="shared" si="1113"/>
        <v>0.79090678730905628</v>
      </c>
      <c r="S7114" s="1">
        <f t="shared" si="1117"/>
        <v>1</v>
      </c>
      <c r="T7114" s="1" t="str">
        <f t="shared" si="1118"/>
        <v>Peak</v>
      </c>
    </row>
    <row r="7115" spans="1:20" x14ac:dyDescent="0.25">
      <c r="A7115" s="85">
        <v>45222.666666649711</v>
      </c>
      <c r="B7115" s="1">
        <v>10</v>
      </c>
      <c r="C7115" s="1">
        <v>23</v>
      </c>
      <c r="D7115" s="1">
        <v>17</v>
      </c>
      <c r="E7115" s="1" t="str">
        <f t="shared" si="1114"/>
        <v>Non-Summer</v>
      </c>
      <c r="F7115" s="78">
        <v>0.70209999999999995</v>
      </c>
      <c r="G7115" s="79">
        <f t="shared" si="1115"/>
        <v>1.3357899173988181</v>
      </c>
      <c r="J7115" s="78">
        <v>2.0699000000000002E-2</v>
      </c>
      <c r="K7115" s="80">
        <f t="shared" si="1116"/>
        <v>2.0699000000000002E-2</v>
      </c>
      <c r="L7115" s="68" t="str">
        <f t="shared" si="1109"/>
        <v>Normal</v>
      </c>
      <c r="N7115" s="67">
        <f t="shared" si="1110"/>
        <v>0</v>
      </c>
      <c r="O7115" s="67">
        <f t="shared" si="1111"/>
        <v>2.0699000000000002E-2</v>
      </c>
      <c r="P7115" s="81">
        <f t="shared" si="1112"/>
        <v>1.3150909173988181</v>
      </c>
      <c r="Q7115" s="81">
        <f t="shared" si="1113"/>
        <v>1.3150909173988181</v>
      </c>
      <c r="S7115" s="1">
        <f t="shared" si="1117"/>
        <v>1</v>
      </c>
      <c r="T7115" s="1" t="str">
        <f t="shared" si="1118"/>
        <v>Peak</v>
      </c>
    </row>
    <row r="7116" spans="1:20" x14ac:dyDescent="0.25">
      <c r="A7116" s="85">
        <v>45222.708333316376</v>
      </c>
      <c r="B7116" s="1">
        <v>10</v>
      </c>
      <c r="C7116" s="1">
        <v>23</v>
      </c>
      <c r="D7116" s="1">
        <v>18</v>
      </c>
      <c r="E7116" s="1" t="str">
        <f t="shared" si="1114"/>
        <v>Non-Summer</v>
      </c>
      <c r="F7116" s="78">
        <v>0.7843</v>
      </c>
      <c r="G7116" s="79">
        <f t="shared" si="1115"/>
        <v>1.4921806469390302</v>
      </c>
      <c r="J7116" s="78">
        <v>0</v>
      </c>
      <c r="K7116" s="80">
        <f t="shared" si="1116"/>
        <v>0</v>
      </c>
      <c r="L7116" s="68" t="str">
        <f t="shared" si="1109"/>
        <v>Normal</v>
      </c>
      <c r="N7116" s="67">
        <f t="shared" si="1110"/>
        <v>0</v>
      </c>
      <c r="O7116" s="67">
        <f t="shared" si="1111"/>
        <v>0</v>
      </c>
      <c r="P7116" s="81">
        <f t="shared" si="1112"/>
        <v>1.4921806469390302</v>
      </c>
      <c r="Q7116" s="81">
        <f t="shared" si="1113"/>
        <v>1.4921806469390302</v>
      </c>
      <c r="S7116" s="1">
        <f t="shared" si="1117"/>
        <v>1</v>
      </c>
      <c r="T7116" s="1" t="str">
        <f t="shared" si="1118"/>
        <v>Peak</v>
      </c>
    </row>
    <row r="7117" spans="1:20" x14ac:dyDescent="0.25">
      <c r="A7117" s="85">
        <v>45222.74999998304</v>
      </c>
      <c r="B7117" s="1">
        <v>10</v>
      </c>
      <c r="C7117" s="1">
        <v>23</v>
      </c>
      <c r="D7117" s="1">
        <v>19</v>
      </c>
      <c r="E7117" s="1" t="str">
        <f t="shared" si="1114"/>
        <v>Non-Summer</v>
      </c>
      <c r="F7117" s="78">
        <v>0.88529999999999998</v>
      </c>
      <c r="G7117" s="79">
        <f t="shared" si="1115"/>
        <v>1.6843395725298016</v>
      </c>
      <c r="J7117" s="78">
        <v>0</v>
      </c>
      <c r="K7117" s="80">
        <f t="shared" si="1116"/>
        <v>0</v>
      </c>
      <c r="L7117" s="68" t="str">
        <f t="shared" si="1109"/>
        <v>Normal</v>
      </c>
      <c r="N7117" s="67">
        <f t="shared" si="1110"/>
        <v>0</v>
      </c>
      <c r="O7117" s="67">
        <f t="shared" si="1111"/>
        <v>0</v>
      </c>
      <c r="P7117" s="81">
        <f t="shared" si="1112"/>
        <v>1.6843395725298016</v>
      </c>
      <c r="Q7117" s="81">
        <f t="shared" si="1113"/>
        <v>1.6843395725298016</v>
      </c>
      <c r="S7117" s="1">
        <f t="shared" si="1117"/>
        <v>1</v>
      </c>
      <c r="T7117" s="1" t="str">
        <f t="shared" si="1118"/>
        <v>Peak</v>
      </c>
    </row>
    <row r="7118" spans="1:20" x14ac:dyDescent="0.25">
      <c r="A7118" s="85">
        <v>45222.791666649704</v>
      </c>
      <c r="B7118" s="1">
        <v>10</v>
      </c>
      <c r="C7118" s="1">
        <v>23</v>
      </c>
      <c r="D7118" s="1">
        <v>20</v>
      </c>
      <c r="E7118" s="1" t="str">
        <f t="shared" si="1114"/>
        <v>Non-Summer</v>
      </c>
      <c r="F7118" s="78">
        <v>0.90980000000000005</v>
      </c>
      <c r="G7118" s="79">
        <f t="shared" si="1115"/>
        <v>1.7309523812127117</v>
      </c>
      <c r="J7118" s="78">
        <v>0</v>
      </c>
      <c r="K7118" s="80">
        <f t="shared" si="1116"/>
        <v>0</v>
      </c>
      <c r="L7118" s="68" t="str">
        <f t="shared" si="1109"/>
        <v>Normal</v>
      </c>
      <c r="N7118" s="67">
        <f t="shared" si="1110"/>
        <v>0</v>
      </c>
      <c r="O7118" s="67">
        <f t="shared" si="1111"/>
        <v>0</v>
      </c>
      <c r="P7118" s="81">
        <f t="shared" si="1112"/>
        <v>1.7309523812127117</v>
      </c>
      <c r="Q7118" s="81">
        <f t="shared" si="1113"/>
        <v>1.7309523812127117</v>
      </c>
      <c r="S7118" s="1">
        <f t="shared" si="1117"/>
        <v>1</v>
      </c>
      <c r="T7118" s="1" t="str">
        <f t="shared" si="1118"/>
        <v>Peak</v>
      </c>
    </row>
    <row r="7119" spans="1:20" x14ac:dyDescent="0.25">
      <c r="A7119" s="85">
        <v>45222.833333316368</v>
      </c>
      <c r="B7119" s="1">
        <v>10</v>
      </c>
      <c r="C7119" s="1">
        <v>23</v>
      </c>
      <c r="D7119" s="1">
        <v>21</v>
      </c>
      <c r="E7119" s="1" t="str">
        <f t="shared" si="1114"/>
        <v>Non-Summer</v>
      </c>
      <c r="F7119" s="78">
        <v>0.89339999999999997</v>
      </c>
      <c r="G7119" s="79">
        <f t="shared" si="1115"/>
        <v>1.6997503378494574</v>
      </c>
      <c r="J7119" s="78">
        <v>0</v>
      </c>
      <c r="K7119" s="80">
        <f t="shared" si="1116"/>
        <v>0</v>
      </c>
      <c r="L7119" s="68" t="str">
        <f t="shared" si="1109"/>
        <v>Normal</v>
      </c>
      <c r="N7119" s="67">
        <f t="shared" si="1110"/>
        <v>0</v>
      </c>
      <c r="O7119" s="67">
        <f t="shared" si="1111"/>
        <v>0</v>
      </c>
      <c r="P7119" s="81">
        <f t="shared" si="1112"/>
        <v>1.6997503378494574</v>
      </c>
      <c r="Q7119" s="81">
        <f t="shared" si="1113"/>
        <v>1.6997503378494574</v>
      </c>
      <c r="S7119" s="1">
        <f t="shared" si="1117"/>
        <v>1</v>
      </c>
      <c r="T7119" s="1" t="str">
        <f t="shared" si="1118"/>
        <v>Peak</v>
      </c>
    </row>
    <row r="7120" spans="1:20" x14ac:dyDescent="0.25">
      <c r="A7120" s="85">
        <v>45222.874999983032</v>
      </c>
      <c r="B7120" s="1">
        <v>10</v>
      </c>
      <c r="C7120" s="1">
        <v>23</v>
      </c>
      <c r="D7120" s="1">
        <v>22</v>
      </c>
      <c r="E7120" s="1" t="str">
        <f t="shared" si="1114"/>
        <v>Non-Summer</v>
      </c>
      <c r="F7120" s="78">
        <v>0.84219999999999995</v>
      </c>
      <c r="G7120" s="79">
        <f t="shared" si="1115"/>
        <v>1.6023390805202742</v>
      </c>
      <c r="J7120" s="78">
        <v>0</v>
      </c>
      <c r="K7120" s="80">
        <f t="shared" si="1116"/>
        <v>0</v>
      </c>
      <c r="L7120" s="68" t="str">
        <f t="shared" si="1109"/>
        <v>Normal</v>
      </c>
      <c r="N7120" s="67">
        <f t="shared" si="1110"/>
        <v>0</v>
      </c>
      <c r="O7120" s="67">
        <f t="shared" si="1111"/>
        <v>0</v>
      </c>
      <c r="P7120" s="81">
        <f t="shared" si="1112"/>
        <v>1.6023390805202742</v>
      </c>
      <c r="Q7120" s="81">
        <f t="shared" si="1113"/>
        <v>1.6023390805202742</v>
      </c>
      <c r="S7120" s="1">
        <f t="shared" si="1117"/>
        <v>1</v>
      </c>
      <c r="T7120" s="1" t="str">
        <f t="shared" si="1118"/>
        <v>Off-Peak</v>
      </c>
    </row>
    <row r="7121" spans="1:20" x14ac:dyDescent="0.25">
      <c r="A7121" s="85">
        <v>45222.916666649697</v>
      </c>
      <c r="B7121" s="1">
        <v>10</v>
      </c>
      <c r="C7121" s="1">
        <v>23</v>
      </c>
      <c r="D7121" s="1">
        <v>23</v>
      </c>
      <c r="E7121" s="1" t="str">
        <f t="shared" si="1114"/>
        <v>Non-Summer</v>
      </c>
      <c r="F7121" s="78">
        <v>0.75900000000000001</v>
      </c>
      <c r="G7121" s="79">
        <f t="shared" si="1115"/>
        <v>1.4440457873603518</v>
      </c>
      <c r="J7121" s="78">
        <v>0</v>
      </c>
      <c r="K7121" s="80">
        <f t="shared" si="1116"/>
        <v>0</v>
      </c>
      <c r="L7121" s="68" t="str">
        <f t="shared" si="1109"/>
        <v>Normal</v>
      </c>
      <c r="N7121" s="67">
        <f t="shared" si="1110"/>
        <v>0</v>
      </c>
      <c r="O7121" s="67">
        <f t="shared" si="1111"/>
        <v>0</v>
      </c>
      <c r="P7121" s="81">
        <f t="shared" si="1112"/>
        <v>1.4440457873603518</v>
      </c>
      <c r="Q7121" s="81">
        <f t="shared" si="1113"/>
        <v>1.4440457873603518</v>
      </c>
      <c r="S7121" s="1">
        <f t="shared" si="1117"/>
        <v>1</v>
      </c>
      <c r="T7121" s="1" t="str">
        <f t="shared" si="1118"/>
        <v>Off-Peak</v>
      </c>
    </row>
    <row r="7122" spans="1:20" x14ac:dyDescent="0.25">
      <c r="A7122" s="85">
        <v>45222.958333316361</v>
      </c>
      <c r="B7122" s="1">
        <v>10</v>
      </c>
      <c r="C7122" s="1">
        <v>24</v>
      </c>
      <c r="D7122" s="1">
        <v>0</v>
      </c>
      <c r="E7122" s="1" t="str">
        <f t="shared" si="1114"/>
        <v>Non-Summer</v>
      </c>
      <c r="F7122" s="78">
        <v>0.67349999999999999</v>
      </c>
      <c r="G7122" s="79">
        <f t="shared" si="1115"/>
        <v>1.2813765978750948</v>
      </c>
      <c r="J7122" s="78">
        <v>0</v>
      </c>
      <c r="K7122" s="80">
        <f t="shared" si="1116"/>
        <v>0</v>
      </c>
      <c r="L7122" s="68" t="str">
        <f t="shared" si="1109"/>
        <v>Normal</v>
      </c>
      <c r="N7122" s="67">
        <f t="shared" si="1110"/>
        <v>0</v>
      </c>
      <c r="O7122" s="67">
        <f t="shared" si="1111"/>
        <v>0</v>
      </c>
      <c r="P7122" s="81">
        <f t="shared" si="1112"/>
        <v>1.2813765978750948</v>
      </c>
      <c r="Q7122" s="81">
        <f t="shared" si="1113"/>
        <v>1.2813765978750948</v>
      </c>
      <c r="S7122" s="1">
        <f t="shared" si="1117"/>
        <v>1</v>
      </c>
      <c r="T7122" s="1" t="str">
        <f t="shared" si="1118"/>
        <v>Off-Peak</v>
      </c>
    </row>
    <row r="7123" spans="1:20" x14ac:dyDescent="0.25">
      <c r="A7123" s="85">
        <v>45222.999999983025</v>
      </c>
      <c r="B7123" s="1">
        <v>10</v>
      </c>
      <c r="C7123" s="1">
        <v>24</v>
      </c>
      <c r="D7123" s="1">
        <v>1</v>
      </c>
      <c r="E7123" s="1" t="str">
        <f t="shared" si="1114"/>
        <v>Non-Summer</v>
      </c>
      <c r="F7123" s="78">
        <v>0.61850000000000005</v>
      </c>
      <c r="G7123" s="79">
        <f t="shared" si="1115"/>
        <v>1.1767355987910113</v>
      </c>
      <c r="J7123" s="78">
        <v>0</v>
      </c>
      <c r="K7123" s="80">
        <f t="shared" si="1116"/>
        <v>0</v>
      </c>
      <c r="L7123" s="68" t="str">
        <f t="shared" ref="L7123:L7186" si="1119">IF(AND(D7123&gt;=$C$2,D7123&lt;=$C$3,E7123="Summer"),"MaxDis","Normal")</f>
        <v>Normal</v>
      </c>
      <c r="N7123" s="67">
        <f t="shared" ref="N7123:N7186" si="1120">IF(K7123-G7123&lt;0,0,K7123-G7123)</f>
        <v>0</v>
      </c>
      <c r="O7123" s="67">
        <f t="shared" ref="O7123:O7186" si="1121">K7123-N7123</f>
        <v>0</v>
      </c>
      <c r="P7123" s="81">
        <f t="shared" ref="P7123:P7186" si="1122">MAX(0,G7123-O7123)</f>
        <v>1.1767355987910113</v>
      </c>
      <c r="Q7123" s="81">
        <f t="shared" ref="Q7123:Q7186" si="1123">G7123-K7123</f>
        <v>1.1767355987910113</v>
      </c>
      <c r="S7123" s="1">
        <f t="shared" si="1117"/>
        <v>2</v>
      </c>
      <c r="T7123" s="1" t="str">
        <f t="shared" si="1118"/>
        <v>Off-Peak</v>
      </c>
    </row>
    <row r="7124" spans="1:20" x14ac:dyDescent="0.25">
      <c r="A7124" s="85">
        <v>45223.041666649689</v>
      </c>
      <c r="B7124" s="1">
        <v>10</v>
      </c>
      <c r="C7124" s="1">
        <v>24</v>
      </c>
      <c r="D7124" s="1">
        <v>2</v>
      </c>
      <c r="E7124" s="1" t="str">
        <f t="shared" ref="E7124:E7187" si="1124">IF(AND(B7124&gt;=$C$5,B7124&lt;=$C$6),"Summer","Non-Summer")</f>
        <v>Non-Summer</v>
      </c>
      <c r="F7124" s="78">
        <v>0.58399999999999996</v>
      </c>
      <c r="G7124" s="79">
        <f t="shared" ref="G7124:G7187" si="1125">F7124*$G$13</f>
        <v>1.1110971539109953</v>
      </c>
      <c r="J7124" s="78">
        <v>0</v>
      </c>
      <c r="K7124" s="80">
        <f t="shared" ref="K7124:K7187" si="1126">J7124*$K$13</f>
        <v>0</v>
      </c>
      <c r="L7124" s="68" t="str">
        <f t="shared" si="1119"/>
        <v>Normal</v>
      </c>
      <c r="N7124" s="67">
        <f t="shared" si="1120"/>
        <v>0</v>
      </c>
      <c r="O7124" s="67">
        <f t="shared" si="1121"/>
        <v>0</v>
      </c>
      <c r="P7124" s="81">
        <f t="shared" si="1122"/>
        <v>1.1110971539109953</v>
      </c>
      <c r="Q7124" s="81">
        <f t="shared" si="1123"/>
        <v>1.1110971539109953</v>
      </c>
      <c r="S7124" s="1">
        <f t="shared" ref="S7124:S7187" si="1127">WEEKDAY(A7124,2)</f>
        <v>2</v>
      </c>
      <c r="T7124" s="1" t="str">
        <f t="shared" ref="T7124:T7187" si="1128">IF(S7124&gt;5,"Off-Peak",IF(AND(D7124&gt;=$C$7,D7124&lt;$C$8),"Peak","Off-Peak"))</f>
        <v>Off-Peak</v>
      </c>
    </row>
    <row r="7125" spans="1:20" x14ac:dyDescent="0.25">
      <c r="A7125" s="85">
        <v>45223.083333316354</v>
      </c>
      <c r="B7125" s="1">
        <v>10</v>
      </c>
      <c r="C7125" s="1">
        <v>24</v>
      </c>
      <c r="D7125" s="1">
        <v>3</v>
      </c>
      <c r="E7125" s="1" t="str">
        <f t="shared" si="1124"/>
        <v>Non-Summer</v>
      </c>
      <c r="F7125" s="78">
        <v>0.56430000000000002</v>
      </c>
      <c r="G7125" s="79">
        <f t="shared" si="1125"/>
        <v>1.0736166506026963</v>
      </c>
      <c r="J7125" s="78">
        <v>0</v>
      </c>
      <c r="K7125" s="80">
        <f t="shared" si="1126"/>
        <v>0</v>
      </c>
      <c r="L7125" s="68" t="str">
        <f t="shared" si="1119"/>
        <v>Normal</v>
      </c>
      <c r="N7125" s="67">
        <f t="shared" si="1120"/>
        <v>0</v>
      </c>
      <c r="O7125" s="67">
        <f t="shared" si="1121"/>
        <v>0</v>
      </c>
      <c r="P7125" s="81">
        <f t="shared" si="1122"/>
        <v>1.0736166506026963</v>
      </c>
      <c r="Q7125" s="81">
        <f t="shared" si="1123"/>
        <v>1.0736166506026963</v>
      </c>
      <c r="S7125" s="1">
        <f t="shared" si="1127"/>
        <v>2</v>
      </c>
      <c r="T7125" s="1" t="str">
        <f t="shared" si="1128"/>
        <v>Off-Peak</v>
      </c>
    </row>
    <row r="7126" spans="1:20" x14ac:dyDescent="0.25">
      <c r="A7126" s="85">
        <v>45223.124999983018</v>
      </c>
      <c r="B7126" s="1">
        <v>10</v>
      </c>
      <c r="C7126" s="1">
        <v>24</v>
      </c>
      <c r="D7126" s="1">
        <v>4</v>
      </c>
      <c r="E7126" s="1" t="str">
        <f t="shared" si="1124"/>
        <v>Non-Summer</v>
      </c>
      <c r="F7126" s="78">
        <v>0.55489999999999995</v>
      </c>
      <c r="G7126" s="79">
        <f t="shared" si="1125"/>
        <v>1.0557325525774166</v>
      </c>
      <c r="J7126" s="78">
        <v>0</v>
      </c>
      <c r="K7126" s="80">
        <f t="shared" si="1126"/>
        <v>0</v>
      </c>
      <c r="L7126" s="68" t="str">
        <f t="shared" si="1119"/>
        <v>Normal</v>
      </c>
      <c r="N7126" s="67">
        <f t="shared" si="1120"/>
        <v>0</v>
      </c>
      <c r="O7126" s="67">
        <f t="shared" si="1121"/>
        <v>0</v>
      </c>
      <c r="P7126" s="81">
        <f t="shared" si="1122"/>
        <v>1.0557325525774166</v>
      </c>
      <c r="Q7126" s="81">
        <f t="shared" si="1123"/>
        <v>1.0557325525774166</v>
      </c>
      <c r="S7126" s="1">
        <f t="shared" si="1127"/>
        <v>2</v>
      </c>
      <c r="T7126" s="1" t="str">
        <f t="shared" si="1128"/>
        <v>Off-Peak</v>
      </c>
    </row>
    <row r="7127" spans="1:20" x14ac:dyDescent="0.25">
      <c r="A7127" s="85">
        <v>45223.166666649682</v>
      </c>
      <c r="B7127" s="1">
        <v>10</v>
      </c>
      <c r="C7127" s="1">
        <v>24</v>
      </c>
      <c r="D7127" s="1">
        <v>5</v>
      </c>
      <c r="E7127" s="1" t="str">
        <f t="shared" si="1124"/>
        <v>Non-Summer</v>
      </c>
      <c r="F7127" s="78">
        <v>0.56030000000000002</v>
      </c>
      <c r="G7127" s="79">
        <f t="shared" si="1125"/>
        <v>1.0660063961238539</v>
      </c>
      <c r="J7127" s="78">
        <v>0</v>
      </c>
      <c r="K7127" s="80">
        <f t="shared" si="1126"/>
        <v>0</v>
      </c>
      <c r="L7127" s="68" t="str">
        <f t="shared" si="1119"/>
        <v>Normal</v>
      </c>
      <c r="N7127" s="67">
        <f t="shared" si="1120"/>
        <v>0</v>
      </c>
      <c r="O7127" s="67">
        <f t="shared" si="1121"/>
        <v>0</v>
      </c>
      <c r="P7127" s="81">
        <f t="shared" si="1122"/>
        <v>1.0660063961238539</v>
      </c>
      <c r="Q7127" s="81">
        <f t="shared" si="1123"/>
        <v>1.0660063961238539</v>
      </c>
      <c r="S7127" s="1">
        <f t="shared" si="1127"/>
        <v>2</v>
      </c>
      <c r="T7127" s="1" t="str">
        <f t="shared" si="1128"/>
        <v>Off-Peak</v>
      </c>
    </row>
    <row r="7128" spans="1:20" x14ac:dyDescent="0.25">
      <c r="A7128" s="85">
        <v>45223.208333316346</v>
      </c>
      <c r="B7128" s="1">
        <v>10</v>
      </c>
      <c r="C7128" s="1">
        <v>24</v>
      </c>
      <c r="D7128" s="1">
        <v>6</v>
      </c>
      <c r="E7128" s="1" t="str">
        <f t="shared" si="1124"/>
        <v>Non-Summer</v>
      </c>
      <c r="F7128" s="78">
        <v>0.58879999999999999</v>
      </c>
      <c r="G7128" s="79">
        <f t="shared" si="1125"/>
        <v>1.1202294592856061</v>
      </c>
      <c r="J7128" s="78">
        <v>0</v>
      </c>
      <c r="K7128" s="80">
        <f t="shared" si="1126"/>
        <v>0</v>
      </c>
      <c r="L7128" s="68" t="str">
        <f t="shared" si="1119"/>
        <v>Normal</v>
      </c>
      <c r="N7128" s="67">
        <f t="shared" si="1120"/>
        <v>0</v>
      </c>
      <c r="O7128" s="67">
        <f t="shared" si="1121"/>
        <v>0</v>
      </c>
      <c r="P7128" s="81">
        <f t="shared" si="1122"/>
        <v>1.1202294592856061</v>
      </c>
      <c r="Q7128" s="81">
        <f t="shared" si="1123"/>
        <v>1.1202294592856061</v>
      </c>
      <c r="S7128" s="1">
        <f t="shared" si="1127"/>
        <v>2</v>
      </c>
      <c r="T7128" s="1" t="str">
        <f t="shared" si="1128"/>
        <v>Peak</v>
      </c>
    </row>
    <row r="7129" spans="1:20" x14ac:dyDescent="0.25">
      <c r="A7129" s="85">
        <v>45223.249999983011</v>
      </c>
      <c r="B7129" s="1">
        <v>10</v>
      </c>
      <c r="C7129" s="1">
        <v>24</v>
      </c>
      <c r="D7129" s="1">
        <v>7</v>
      </c>
      <c r="E7129" s="1" t="str">
        <f t="shared" si="1124"/>
        <v>Non-Summer</v>
      </c>
      <c r="F7129" s="78">
        <v>0.64510000000000001</v>
      </c>
      <c r="G7129" s="79">
        <f t="shared" si="1125"/>
        <v>1.2273437910753136</v>
      </c>
      <c r="J7129" s="78">
        <v>0</v>
      </c>
      <c r="K7129" s="80">
        <f t="shared" si="1126"/>
        <v>0</v>
      </c>
      <c r="L7129" s="68" t="str">
        <f t="shared" si="1119"/>
        <v>Normal</v>
      </c>
      <c r="N7129" s="67">
        <f t="shared" si="1120"/>
        <v>0</v>
      </c>
      <c r="O7129" s="67">
        <f t="shared" si="1121"/>
        <v>0</v>
      </c>
      <c r="P7129" s="81">
        <f t="shared" si="1122"/>
        <v>1.2273437910753136</v>
      </c>
      <c r="Q7129" s="81">
        <f t="shared" si="1123"/>
        <v>1.2273437910753136</v>
      </c>
      <c r="S7129" s="1">
        <f t="shared" si="1127"/>
        <v>2</v>
      </c>
      <c r="T7129" s="1" t="str">
        <f t="shared" si="1128"/>
        <v>Peak</v>
      </c>
    </row>
    <row r="7130" spans="1:20" x14ac:dyDescent="0.25">
      <c r="A7130" s="85">
        <v>45223.291666649675</v>
      </c>
      <c r="B7130" s="1">
        <v>10</v>
      </c>
      <c r="C7130" s="1">
        <v>24</v>
      </c>
      <c r="D7130" s="1">
        <v>8</v>
      </c>
      <c r="E7130" s="1" t="str">
        <f t="shared" si="1124"/>
        <v>Non-Summer</v>
      </c>
      <c r="F7130" s="78">
        <v>0.66620000000000001</v>
      </c>
      <c r="G7130" s="79">
        <f t="shared" si="1125"/>
        <v>1.2674878834512073</v>
      </c>
      <c r="J7130" s="78">
        <v>0.33710199999999996</v>
      </c>
      <c r="K7130" s="80">
        <f t="shared" si="1126"/>
        <v>0.33710199999999996</v>
      </c>
      <c r="L7130" s="68" t="str">
        <f t="shared" si="1119"/>
        <v>Normal</v>
      </c>
      <c r="N7130" s="67">
        <f t="shared" si="1120"/>
        <v>0</v>
      </c>
      <c r="O7130" s="67">
        <f t="shared" si="1121"/>
        <v>0.33710199999999996</v>
      </c>
      <c r="P7130" s="81">
        <f t="shared" si="1122"/>
        <v>0.93038588345120732</v>
      </c>
      <c r="Q7130" s="81">
        <f t="shared" si="1123"/>
        <v>0.93038588345120732</v>
      </c>
      <c r="S7130" s="1">
        <f t="shared" si="1127"/>
        <v>2</v>
      </c>
      <c r="T7130" s="1" t="str">
        <f t="shared" si="1128"/>
        <v>Peak</v>
      </c>
    </row>
    <row r="7131" spans="1:20" x14ac:dyDescent="0.25">
      <c r="A7131" s="85">
        <v>45223.333333316339</v>
      </c>
      <c r="B7131" s="1">
        <v>10</v>
      </c>
      <c r="C7131" s="1">
        <v>24</v>
      </c>
      <c r="D7131" s="1">
        <v>9</v>
      </c>
      <c r="E7131" s="1" t="str">
        <f t="shared" si="1124"/>
        <v>Non-Summer</v>
      </c>
      <c r="F7131" s="78">
        <v>0.62749999999999995</v>
      </c>
      <c r="G7131" s="79">
        <f t="shared" si="1125"/>
        <v>1.1938586713684067</v>
      </c>
      <c r="J7131" s="78">
        <v>1.662145</v>
      </c>
      <c r="K7131" s="80">
        <f t="shared" si="1126"/>
        <v>1.662145</v>
      </c>
      <c r="L7131" s="68" t="str">
        <f t="shared" si="1119"/>
        <v>Normal</v>
      </c>
      <c r="N7131" s="67">
        <f t="shared" si="1120"/>
        <v>0.46828632863159325</v>
      </c>
      <c r="O7131" s="67">
        <f t="shared" si="1121"/>
        <v>1.1938586713684067</v>
      </c>
      <c r="P7131" s="81">
        <f t="shared" si="1122"/>
        <v>0</v>
      </c>
      <c r="Q7131" s="81">
        <f t="shared" si="1123"/>
        <v>-0.46828632863159325</v>
      </c>
      <c r="S7131" s="1">
        <f t="shared" si="1127"/>
        <v>2</v>
      </c>
      <c r="T7131" s="1" t="str">
        <f t="shared" si="1128"/>
        <v>Peak</v>
      </c>
    </row>
    <row r="7132" spans="1:20" x14ac:dyDescent="0.25">
      <c r="A7132" s="85">
        <v>45223.374999983003</v>
      </c>
      <c r="B7132" s="1">
        <v>10</v>
      </c>
      <c r="C7132" s="1">
        <v>24</v>
      </c>
      <c r="D7132" s="1">
        <v>10</v>
      </c>
      <c r="E7132" s="1" t="str">
        <f t="shared" si="1124"/>
        <v>Non-Summer</v>
      </c>
      <c r="F7132" s="78">
        <v>0.60660000000000003</v>
      </c>
      <c r="G7132" s="79">
        <f t="shared" si="1125"/>
        <v>1.1540950917164552</v>
      </c>
      <c r="J7132" s="78">
        <v>0.39980500000000002</v>
      </c>
      <c r="K7132" s="80">
        <f t="shared" si="1126"/>
        <v>0.39980500000000002</v>
      </c>
      <c r="L7132" s="68" t="str">
        <f t="shared" si="1119"/>
        <v>Normal</v>
      </c>
      <c r="N7132" s="67">
        <f t="shared" si="1120"/>
        <v>0</v>
      </c>
      <c r="O7132" s="67">
        <f t="shared" si="1121"/>
        <v>0.39980500000000002</v>
      </c>
      <c r="P7132" s="81">
        <f t="shared" si="1122"/>
        <v>0.75429009171645522</v>
      </c>
      <c r="Q7132" s="81">
        <f t="shared" si="1123"/>
        <v>0.75429009171645522</v>
      </c>
      <c r="S7132" s="1">
        <f t="shared" si="1127"/>
        <v>2</v>
      </c>
      <c r="T7132" s="1" t="str">
        <f t="shared" si="1128"/>
        <v>Peak</v>
      </c>
    </row>
    <row r="7133" spans="1:20" x14ac:dyDescent="0.25">
      <c r="A7133" s="85">
        <v>45223.416666649668</v>
      </c>
      <c r="B7133" s="1">
        <v>10</v>
      </c>
      <c r="C7133" s="1">
        <v>24</v>
      </c>
      <c r="D7133" s="1">
        <v>11</v>
      </c>
      <c r="E7133" s="1" t="str">
        <f t="shared" si="1124"/>
        <v>Non-Summer</v>
      </c>
      <c r="F7133" s="78">
        <v>0.59730000000000005</v>
      </c>
      <c r="G7133" s="79">
        <f t="shared" si="1125"/>
        <v>1.1364012500531464</v>
      </c>
      <c r="J7133" s="78">
        <v>3.8242640000000003</v>
      </c>
      <c r="K7133" s="80">
        <f t="shared" si="1126"/>
        <v>3.8242640000000003</v>
      </c>
      <c r="L7133" s="68" t="str">
        <f t="shared" si="1119"/>
        <v>Normal</v>
      </c>
      <c r="N7133" s="67">
        <f t="shared" si="1120"/>
        <v>2.6878627499468539</v>
      </c>
      <c r="O7133" s="67">
        <f t="shared" si="1121"/>
        <v>1.1364012500531464</v>
      </c>
      <c r="P7133" s="81">
        <f t="shared" si="1122"/>
        <v>0</v>
      </c>
      <c r="Q7133" s="81">
        <f t="shared" si="1123"/>
        <v>-2.6878627499468539</v>
      </c>
      <c r="S7133" s="1">
        <f t="shared" si="1127"/>
        <v>2</v>
      </c>
      <c r="T7133" s="1" t="str">
        <f t="shared" si="1128"/>
        <v>Peak</v>
      </c>
    </row>
    <row r="7134" spans="1:20" x14ac:dyDescent="0.25">
      <c r="A7134" s="85">
        <v>45223.458333316332</v>
      </c>
      <c r="B7134" s="1">
        <v>10</v>
      </c>
      <c r="C7134" s="1">
        <v>24</v>
      </c>
      <c r="D7134" s="1">
        <v>12</v>
      </c>
      <c r="E7134" s="1" t="str">
        <f t="shared" si="1124"/>
        <v>Non-Summer</v>
      </c>
      <c r="F7134" s="78">
        <v>0.6008</v>
      </c>
      <c r="G7134" s="79">
        <f t="shared" si="1125"/>
        <v>1.1430602227221336</v>
      </c>
      <c r="J7134" s="78">
        <v>4.349164</v>
      </c>
      <c r="K7134" s="80">
        <f t="shared" si="1126"/>
        <v>4.349164</v>
      </c>
      <c r="L7134" s="68" t="str">
        <f t="shared" si="1119"/>
        <v>Normal</v>
      </c>
      <c r="N7134" s="67">
        <f t="shared" si="1120"/>
        <v>3.2061037772778667</v>
      </c>
      <c r="O7134" s="67">
        <f t="shared" si="1121"/>
        <v>1.1430602227221334</v>
      </c>
      <c r="P7134" s="81">
        <f t="shared" si="1122"/>
        <v>2.2204460492503131E-16</v>
      </c>
      <c r="Q7134" s="81">
        <f t="shared" si="1123"/>
        <v>-3.2061037772778667</v>
      </c>
      <c r="S7134" s="1">
        <f t="shared" si="1127"/>
        <v>2</v>
      </c>
      <c r="T7134" s="1" t="str">
        <f t="shared" si="1128"/>
        <v>Peak</v>
      </c>
    </row>
    <row r="7135" spans="1:20" x14ac:dyDescent="0.25">
      <c r="A7135" s="85">
        <v>45223.499999982996</v>
      </c>
      <c r="B7135" s="1">
        <v>10</v>
      </c>
      <c r="C7135" s="1">
        <v>24</v>
      </c>
      <c r="D7135" s="1">
        <v>13</v>
      </c>
      <c r="E7135" s="1" t="str">
        <f t="shared" si="1124"/>
        <v>Non-Summer</v>
      </c>
      <c r="F7135" s="78">
        <v>0.6159</v>
      </c>
      <c r="G7135" s="79">
        <f t="shared" si="1125"/>
        <v>1.1717889333797638</v>
      </c>
      <c r="J7135" s="78">
        <v>2.6243539999999999</v>
      </c>
      <c r="K7135" s="80">
        <f t="shared" si="1126"/>
        <v>2.6243539999999999</v>
      </c>
      <c r="L7135" s="68" t="str">
        <f t="shared" si="1119"/>
        <v>Normal</v>
      </c>
      <c r="N7135" s="67">
        <f t="shared" si="1120"/>
        <v>1.4525650666202361</v>
      </c>
      <c r="O7135" s="67">
        <f t="shared" si="1121"/>
        <v>1.1717889333797638</v>
      </c>
      <c r="P7135" s="81">
        <f t="shared" si="1122"/>
        <v>0</v>
      </c>
      <c r="Q7135" s="81">
        <f t="shared" si="1123"/>
        <v>-1.4525650666202361</v>
      </c>
      <c r="S7135" s="1">
        <f t="shared" si="1127"/>
        <v>2</v>
      </c>
      <c r="T7135" s="1" t="str">
        <f t="shared" si="1128"/>
        <v>Peak</v>
      </c>
    </row>
    <row r="7136" spans="1:20" x14ac:dyDescent="0.25">
      <c r="A7136" s="85">
        <v>45223.54166664966</v>
      </c>
      <c r="B7136" s="1">
        <v>10</v>
      </c>
      <c r="C7136" s="1">
        <v>24</v>
      </c>
      <c r="D7136" s="1">
        <v>14</v>
      </c>
      <c r="E7136" s="1" t="str">
        <f t="shared" si="1124"/>
        <v>Non-Summer</v>
      </c>
      <c r="F7136" s="78">
        <v>0.6331</v>
      </c>
      <c r="G7136" s="79">
        <f t="shared" si="1125"/>
        <v>1.2045130276387861</v>
      </c>
      <c r="J7136" s="78">
        <v>1.534759</v>
      </c>
      <c r="K7136" s="80">
        <f t="shared" si="1126"/>
        <v>1.534759</v>
      </c>
      <c r="L7136" s="68" t="str">
        <f t="shared" si="1119"/>
        <v>Normal</v>
      </c>
      <c r="N7136" s="67">
        <f t="shared" si="1120"/>
        <v>0.33024597236121389</v>
      </c>
      <c r="O7136" s="67">
        <f t="shared" si="1121"/>
        <v>1.2045130276387861</v>
      </c>
      <c r="P7136" s="81">
        <f t="shared" si="1122"/>
        <v>0</v>
      </c>
      <c r="Q7136" s="81">
        <f t="shared" si="1123"/>
        <v>-0.33024597236121389</v>
      </c>
      <c r="S7136" s="1">
        <f t="shared" si="1127"/>
        <v>2</v>
      </c>
      <c r="T7136" s="1" t="str">
        <f t="shared" si="1128"/>
        <v>Peak</v>
      </c>
    </row>
    <row r="7137" spans="1:20" x14ac:dyDescent="0.25">
      <c r="A7137" s="85">
        <v>45223.583333316325</v>
      </c>
      <c r="B7137" s="1">
        <v>10</v>
      </c>
      <c r="C7137" s="1">
        <v>24</v>
      </c>
      <c r="D7137" s="1">
        <v>15</v>
      </c>
      <c r="E7137" s="1" t="str">
        <f t="shared" si="1124"/>
        <v>Non-Summer</v>
      </c>
      <c r="F7137" s="78">
        <v>0.66049999999999998</v>
      </c>
      <c r="G7137" s="79">
        <f t="shared" si="1125"/>
        <v>1.2566432708188569</v>
      </c>
      <c r="J7137" s="78">
        <v>0.14560200000000001</v>
      </c>
      <c r="K7137" s="80">
        <f t="shared" si="1126"/>
        <v>0.14560200000000001</v>
      </c>
      <c r="L7137" s="68" t="str">
        <f t="shared" si="1119"/>
        <v>Normal</v>
      </c>
      <c r="N7137" s="67">
        <f t="shared" si="1120"/>
        <v>0</v>
      </c>
      <c r="O7137" s="67">
        <f t="shared" si="1121"/>
        <v>0.14560200000000001</v>
      </c>
      <c r="P7137" s="81">
        <f t="shared" si="1122"/>
        <v>1.1110412708188568</v>
      </c>
      <c r="Q7137" s="81">
        <f t="shared" si="1123"/>
        <v>1.1110412708188568</v>
      </c>
      <c r="S7137" s="1">
        <f t="shared" si="1127"/>
        <v>2</v>
      </c>
      <c r="T7137" s="1" t="str">
        <f t="shared" si="1128"/>
        <v>Peak</v>
      </c>
    </row>
    <row r="7138" spans="1:20" x14ac:dyDescent="0.25">
      <c r="A7138" s="85">
        <v>45223.624999982989</v>
      </c>
      <c r="B7138" s="1">
        <v>10</v>
      </c>
      <c r="C7138" s="1">
        <v>24</v>
      </c>
      <c r="D7138" s="1">
        <v>16</v>
      </c>
      <c r="E7138" s="1" t="str">
        <f t="shared" si="1124"/>
        <v>Non-Summer</v>
      </c>
      <c r="F7138" s="78">
        <v>0.70740000000000003</v>
      </c>
      <c r="G7138" s="79">
        <f t="shared" si="1125"/>
        <v>1.3458735045832844</v>
      </c>
      <c r="J7138" s="78">
        <v>1.158E-3</v>
      </c>
      <c r="K7138" s="80">
        <f t="shared" si="1126"/>
        <v>1.158E-3</v>
      </c>
      <c r="L7138" s="68" t="str">
        <f t="shared" si="1119"/>
        <v>Normal</v>
      </c>
      <c r="N7138" s="67">
        <f t="shared" si="1120"/>
        <v>0</v>
      </c>
      <c r="O7138" s="67">
        <f t="shared" si="1121"/>
        <v>1.158E-3</v>
      </c>
      <c r="P7138" s="81">
        <f t="shared" si="1122"/>
        <v>1.3447155045832844</v>
      </c>
      <c r="Q7138" s="81">
        <f t="shared" si="1123"/>
        <v>1.3447155045832844</v>
      </c>
      <c r="S7138" s="1">
        <f t="shared" si="1127"/>
        <v>2</v>
      </c>
      <c r="T7138" s="1" t="str">
        <f t="shared" si="1128"/>
        <v>Peak</v>
      </c>
    </row>
    <row r="7139" spans="1:20" x14ac:dyDescent="0.25">
      <c r="A7139" s="85">
        <v>45223.666666649653</v>
      </c>
      <c r="B7139" s="1">
        <v>10</v>
      </c>
      <c r="C7139" s="1">
        <v>24</v>
      </c>
      <c r="D7139" s="1">
        <v>17</v>
      </c>
      <c r="E7139" s="1" t="str">
        <f t="shared" si="1124"/>
        <v>Non-Summer</v>
      </c>
      <c r="F7139" s="78">
        <v>0.76459999999999995</v>
      </c>
      <c r="G7139" s="79">
        <f t="shared" si="1125"/>
        <v>1.454700143630731</v>
      </c>
      <c r="J7139" s="78">
        <v>0</v>
      </c>
      <c r="K7139" s="80">
        <f t="shared" si="1126"/>
        <v>0</v>
      </c>
      <c r="L7139" s="68" t="str">
        <f t="shared" si="1119"/>
        <v>Normal</v>
      </c>
      <c r="N7139" s="67">
        <f t="shared" si="1120"/>
        <v>0</v>
      </c>
      <c r="O7139" s="67">
        <f t="shared" si="1121"/>
        <v>0</v>
      </c>
      <c r="P7139" s="81">
        <f t="shared" si="1122"/>
        <v>1.454700143630731</v>
      </c>
      <c r="Q7139" s="81">
        <f t="shared" si="1123"/>
        <v>1.454700143630731</v>
      </c>
      <c r="S7139" s="1">
        <f t="shared" si="1127"/>
        <v>2</v>
      </c>
      <c r="T7139" s="1" t="str">
        <f t="shared" si="1128"/>
        <v>Peak</v>
      </c>
    </row>
    <row r="7140" spans="1:20" x14ac:dyDescent="0.25">
      <c r="A7140" s="85">
        <v>45223.708333316317</v>
      </c>
      <c r="B7140" s="1">
        <v>10</v>
      </c>
      <c r="C7140" s="1">
        <v>24</v>
      </c>
      <c r="D7140" s="1">
        <v>18</v>
      </c>
      <c r="E7140" s="1" t="str">
        <f t="shared" si="1124"/>
        <v>Non-Summer</v>
      </c>
      <c r="F7140" s="78">
        <v>0.84519999999999995</v>
      </c>
      <c r="G7140" s="79">
        <f t="shared" si="1125"/>
        <v>1.6080467713794062</v>
      </c>
      <c r="J7140" s="78">
        <v>0</v>
      </c>
      <c r="K7140" s="80">
        <f t="shared" si="1126"/>
        <v>0</v>
      </c>
      <c r="L7140" s="68" t="str">
        <f t="shared" si="1119"/>
        <v>Normal</v>
      </c>
      <c r="N7140" s="67">
        <f t="shared" si="1120"/>
        <v>0</v>
      </c>
      <c r="O7140" s="67">
        <f t="shared" si="1121"/>
        <v>0</v>
      </c>
      <c r="P7140" s="81">
        <f t="shared" si="1122"/>
        <v>1.6080467713794062</v>
      </c>
      <c r="Q7140" s="81">
        <f t="shared" si="1123"/>
        <v>1.6080467713794062</v>
      </c>
      <c r="S7140" s="1">
        <f t="shared" si="1127"/>
        <v>2</v>
      </c>
      <c r="T7140" s="1" t="str">
        <f t="shared" si="1128"/>
        <v>Peak</v>
      </c>
    </row>
    <row r="7141" spans="1:20" x14ac:dyDescent="0.25">
      <c r="A7141" s="85">
        <v>45223.749999982982</v>
      </c>
      <c r="B7141" s="1">
        <v>10</v>
      </c>
      <c r="C7141" s="1">
        <v>24</v>
      </c>
      <c r="D7141" s="1">
        <v>19</v>
      </c>
      <c r="E7141" s="1" t="str">
        <f t="shared" si="1124"/>
        <v>Non-Summer</v>
      </c>
      <c r="F7141" s="78">
        <v>0.94020000000000004</v>
      </c>
      <c r="G7141" s="79">
        <f t="shared" si="1125"/>
        <v>1.788790315251914</v>
      </c>
      <c r="J7141" s="78">
        <v>0</v>
      </c>
      <c r="K7141" s="80">
        <f t="shared" si="1126"/>
        <v>0</v>
      </c>
      <c r="L7141" s="68" t="str">
        <f t="shared" si="1119"/>
        <v>Normal</v>
      </c>
      <c r="N7141" s="67">
        <f t="shared" si="1120"/>
        <v>0</v>
      </c>
      <c r="O7141" s="67">
        <f t="shared" si="1121"/>
        <v>0</v>
      </c>
      <c r="P7141" s="81">
        <f t="shared" si="1122"/>
        <v>1.788790315251914</v>
      </c>
      <c r="Q7141" s="81">
        <f t="shared" si="1123"/>
        <v>1.788790315251914</v>
      </c>
      <c r="S7141" s="1">
        <f t="shared" si="1127"/>
        <v>2</v>
      </c>
      <c r="T7141" s="1" t="str">
        <f t="shared" si="1128"/>
        <v>Peak</v>
      </c>
    </row>
    <row r="7142" spans="1:20" x14ac:dyDescent="0.25">
      <c r="A7142" s="85">
        <v>45223.791666649646</v>
      </c>
      <c r="B7142" s="1">
        <v>10</v>
      </c>
      <c r="C7142" s="1">
        <v>24</v>
      </c>
      <c r="D7142" s="1">
        <v>20</v>
      </c>
      <c r="E7142" s="1" t="str">
        <f t="shared" si="1124"/>
        <v>Non-Summer</v>
      </c>
      <c r="F7142" s="78">
        <v>0.96579999999999999</v>
      </c>
      <c r="G7142" s="79">
        <f t="shared" si="1125"/>
        <v>1.8374959439165055</v>
      </c>
      <c r="J7142" s="78">
        <v>0</v>
      </c>
      <c r="K7142" s="80">
        <f t="shared" si="1126"/>
        <v>0</v>
      </c>
      <c r="L7142" s="68" t="str">
        <f t="shared" si="1119"/>
        <v>Normal</v>
      </c>
      <c r="N7142" s="67">
        <f t="shared" si="1120"/>
        <v>0</v>
      </c>
      <c r="O7142" s="67">
        <f t="shared" si="1121"/>
        <v>0</v>
      </c>
      <c r="P7142" s="81">
        <f t="shared" si="1122"/>
        <v>1.8374959439165055</v>
      </c>
      <c r="Q7142" s="81">
        <f t="shared" si="1123"/>
        <v>1.8374959439165055</v>
      </c>
      <c r="S7142" s="1">
        <f t="shared" si="1127"/>
        <v>2</v>
      </c>
      <c r="T7142" s="1" t="str">
        <f t="shared" si="1128"/>
        <v>Peak</v>
      </c>
    </row>
    <row r="7143" spans="1:20" x14ac:dyDescent="0.25">
      <c r="A7143" s="85">
        <v>45223.83333331631</v>
      </c>
      <c r="B7143" s="1">
        <v>10</v>
      </c>
      <c r="C7143" s="1">
        <v>24</v>
      </c>
      <c r="D7143" s="1">
        <v>21</v>
      </c>
      <c r="E7143" s="1" t="str">
        <f t="shared" si="1124"/>
        <v>Non-Summer</v>
      </c>
      <c r="F7143" s="78">
        <v>0.95269999999999999</v>
      </c>
      <c r="G7143" s="79">
        <f t="shared" si="1125"/>
        <v>1.8125723604982966</v>
      </c>
      <c r="J7143" s="78">
        <v>0</v>
      </c>
      <c r="K7143" s="80">
        <f t="shared" si="1126"/>
        <v>0</v>
      </c>
      <c r="L7143" s="68" t="str">
        <f t="shared" si="1119"/>
        <v>Normal</v>
      </c>
      <c r="N7143" s="67">
        <f t="shared" si="1120"/>
        <v>0</v>
      </c>
      <c r="O7143" s="67">
        <f t="shared" si="1121"/>
        <v>0</v>
      </c>
      <c r="P7143" s="81">
        <f t="shared" si="1122"/>
        <v>1.8125723604982966</v>
      </c>
      <c r="Q7143" s="81">
        <f t="shared" si="1123"/>
        <v>1.8125723604982966</v>
      </c>
      <c r="S7143" s="1">
        <f t="shared" si="1127"/>
        <v>2</v>
      </c>
      <c r="T7143" s="1" t="str">
        <f t="shared" si="1128"/>
        <v>Peak</v>
      </c>
    </row>
    <row r="7144" spans="1:20" x14ac:dyDescent="0.25">
      <c r="A7144" s="85">
        <v>45223.874999982974</v>
      </c>
      <c r="B7144" s="1">
        <v>10</v>
      </c>
      <c r="C7144" s="1">
        <v>24</v>
      </c>
      <c r="D7144" s="1">
        <v>22</v>
      </c>
      <c r="E7144" s="1" t="str">
        <f t="shared" si="1124"/>
        <v>Non-Summer</v>
      </c>
      <c r="F7144" s="78">
        <v>0.90590000000000004</v>
      </c>
      <c r="G7144" s="79">
        <f t="shared" si="1125"/>
        <v>1.7235323830958402</v>
      </c>
      <c r="J7144" s="78">
        <v>0</v>
      </c>
      <c r="K7144" s="80">
        <f t="shared" si="1126"/>
        <v>0</v>
      </c>
      <c r="L7144" s="68" t="str">
        <f t="shared" si="1119"/>
        <v>Normal</v>
      </c>
      <c r="N7144" s="67">
        <f t="shared" si="1120"/>
        <v>0</v>
      </c>
      <c r="O7144" s="67">
        <f t="shared" si="1121"/>
        <v>0</v>
      </c>
      <c r="P7144" s="81">
        <f t="shared" si="1122"/>
        <v>1.7235323830958402</v>
      </c>
      <c r="Q7144" s="81">
        <f t="shared" si="1123"/>
        <v>1.7235323830958402</v>
      </c>
      <c r="S7144" s="1">
        <f t="shared" si="1127"/>
        <v>2</v>
      </c>
      <c r="T7144" s="1" t="str">
        <f t="shared" si="1128"/>
        <v>Off-Peak</v>
      </c>
    </row>
    <row r="7145" spans="1:20" x14ac:dyDescent="0.25">
      <c r="A7145" s="85">
        <v>45223.916666649639</v>
      </c>
      <c r="B7145" s="1">
        <v>10</v>
      </c>
      <c r="C7145" s="1">
        <v>24</v>
      </c>
      <c r="D7145" s="1">
        <v>23</v>
      </c>
      <c r="E7145" s="1" t="str">
        <f t="shared" si="1124"/>
        <v>Non-Summer</v>
      </c>
      <c r="F7145" s="78">
        <v>0.8196</v>
      </c>
      <c r="G7145" s="79">
        <f t="shared" si="1125"/>
        <v>1.5593411427148147</v>
      </c>
      <c r="J7145" s="78">
        <v>0</v>
      </c>
      <c r="K7145" s="80">
        <f t="shared" si="1126"/>
        <v>0</v>
      </c>
      <c r="L7145" s="68" t="str">
        <f t="shared" si="1119"/>
        <v>Normal</v>
      </c>
      <c r="N7145" s="67">
        <f t="shared" si="1120"/>
        <v>0</v>
      </c>
      <c r="O7145" s="67">
        <f t="shared" si="1121"/>
        <v>0</v>
      </c>
      <c r="P7145" s="81">
        <f t="shared" si="1122"/>
        <v>1.5593411427148147</v>
      </c>
      <c r="Q7145" s="81">
        <f t="shared" si="1123"/>
        <v>1.5593411427148147</v>
      </c>
      <c r="S7145" s="1">
        <f t="shared" si="1127"/>
        <v>2</v>
      </c>
      <c r="T7145" s="1" t="str">
        <f t="shared" si="1128"/>
        <v>Off-Peak</v>
      </c>
    </row>
    <row r="7146" spans="1:20" x14ac:dyDescent="0.25">
      <c r="A7146" s="85">
        <v>45223.958333316303</v>
      </c>
      <c r="B7146" s="1">
        <v>10</v>
      </c>
      <c r="C7146" s="1">
        <v>25</v>
      </c>
      <c r="D7146" s="1">
        <v>0</v>
      </c>
      <c r="E7146" s="1" t="str">
        <f t="shared" si="1124"/>
        <v>Non-Summer</v>
      </c>
      <c r="F7146" s="78">
        <v>0.72230000000000005</v>
      </c>
      <c r="G7146" s="79">
        <f t="shared" si="1125"/>
        <v>1.3742217025169725</v>
      </c>
      <c r="J7146" s="78">
        <v>0</v>
      </c>
      <c r="K7146" s="80">
        <f t="shared" si="1126"/>
        <v>0</v>
      </c>
      <c r="L7146" s="68" t="str">
        <f t="shared" si="1119"/>
        <v>Normal</v>
      </c>
      <c r="N7146" s="67">
        <f t="shared" si="1120"/>
        <v>0</v>
      </c>
      <c r="O7146" s="67">
        <f t="shared" si="1121"/>
        <v>0</v>
      </c>
      <c r="P7146" s="81">
        <f t="shared" si="1122"/>
        <v>1.3742217025169725</v>
      </c>
      <c r="Q7146" s="81">
        <f t="shared" si="1123"/>
        <v>1.3742217025169725</v>
      </c>
      <c r="S7146" s="1">
        <f t="shared" si="1127"/>
        <v>2</v>
      </c>
      <c r="T7146" s="1" t="str">
        <f t="shared" si="1128"/>
        <v>Off-Peak</v>
      </c>
    </row>
    <row r="7147" spans="1:20" x14ac:dyDescent="0.25">
      <c r="A7147" s="85">
        <v>45223.999999982967</v>
      </c>
      <c r="B7147" s="1">
        <v>10</v>
      </c>
      <c r="C7147" s="1">
        <v>25</v>
      </c>
      <c r="D7147" s="1">
        <v>1</v>
      </c>
      <c r="E7147" s="1" t="str">
        <f t="shared" si="1124"/>
        <v>Non-Summer</v>
      </c>
      <c r="F7147" s="78">
        <v>0.65229999999999999</v>
      </c>
      <c r="G7147" s="79">
        <f t="shared" si="1125"/>
        <v>1.2410422491372299</v>
      </c>
      <c r="J7147" s="78">
        <v>0</v>
      </c>
      <c r="K7147" s="80">
        <f t="shared" si="1126"/>
        <v>0</v>
      </c>
      <c r="L7147" s="68" t="str">
        <f t="shared" si="1119"/>
        <v>Normal</v>
      </c>
      <c r="N7147" s="67">
        <f t="shared" si="1120"/>
        <v>0</v>
      </c>
      <c r="O7147" s="67">
        <f t="shared" si="1121"/>
        <v>0</v>
      </c>
      <c r="P7147" s="81">
        <f t="shared" si="1122"/>
        <v>1.2410422491372299</v>
      </c>
      <c r="Q7147" s="81">
        <f t="shared" si="1123"/>
        <v>1.2410422491372299</v>
      </c>
      <c r="S7147" s="1">
        <f t="shared" si="1127"/>
        <v>3</v>
      </c>
      <c r="T7147" s="1" t="str">
        <f t="shared" si="1128"/>
        <v>Off-Peak</v>
      </c>
    </row>
    <row r="7148" spans="1:20" x14ac:dyDescent="0.25">
      <c r="A7148" s="85">
        <v>45224.041666649631</v>
      </c>
      <c r="B7148" s="1">
        <v>10</v>
      </c>
      <c r="C7148" s="1">
        <v>25</v>
      </c>
      <c r="D7148" s="1">
        <v>2</v>
      </c>
      <c r="E7148" s="1" t="str">
        <f t="shared" si="1124"/>
        <v>Non-Summer</v>
      </c>
      <c r="F7148" s="78">
        <v>0.60209999999999997</v>
      </c>
      <c r="G7148" s="79">
        <f t="shared" si="1125"/>
        <v>1.1455335554277573</v>
      </c>
      <c r="J7148" s="78">
        <v>0</v>
      </c>
      <c r="K7148" s="80">
        <f t="shared" si="1126"/>
        <v>0</v>
      </c>
      <c r="L7148" s="68" t="str">
        <f t="shared" si="1119"/>
        <v>Normal</v>
      </c>
      <c r="N7148" s="67">
        <f t="shared" si="1120"/>
        <v>0</v>
      </c>
      <c r="O7148" s="67">
        <f t="shared" si="1121"/>
        <v>0</v>
      </c>
      <c r="P7148" s="81">
        <f t="shared" si="1122"/>
        <v>1.1455335554277573</v>
      </c>
      <c r="Q7148" s="81">
        <f t="shared" si="1123"/>
        <v>1.1455335554277573</v>
      </c>
      <c r="S7148" s="1">
        <f t="shared" si="1127"/>
        <v>3</v>
      </c>
      <c r="T7148" s="1" t="str">
        <f t="shared" si="1128"/>
        <v>Off-Peak</v>
      </c>
    </row>
    <row r="7149" spans="1:20" x14ac:dyDescent="0.25">
      <c r="A7149" s="85">
        <v>45224.083333316295</v>
      </c>
      <c r="B7149" s="1">
        <v>10</v>
      </c>
      <c r="C7149" s="1">
        <v>25</v>
      </c>
      <c r="D7149" s="1">
        <v>3</v>
      </c>
      <c r="E7149" s="1" t="str">
        <f t="shared" si="1124"/>
        <v>Non-Summer</v>
      </c>
      <c r="F7149" s="78">
        <v>0.56969999999999998</v>
      </c>
      <c r="G7149" s="79">
        <f t="shared" si="1125"/>
        <v>1.0838904941491336</v>
      </c>
      <c r="J7149" s="78">
        <v>0</v>
      </c>
      <c r="K7149" s="80">
        <f t="shared" si="1126"/>
        <v>0</v>
      </c>
      <c r="L7149" s="68" t="str">
        <f t="shared" si="1119"/>
        <v>Normal</v>
      </c>
      <c r="N7149" s="67">
        <f t="shared" si="1120"/>
        <v>0</v>
      </c>
      <c r="O7149" s="67">
        <f t="shared" si="1121"/>
        <v>0</v>
      </c>
      <c r="P7149" s="81">
        <f t="shared" si="1122"/>
        <v>1.0838904941491336</v>
      </c>
      <c r="Q7149" s="81">
        <f t="shared" si="1123"/>
        <v>1.0838904941491336</v>
      </c>
      <c r="S7149" s="1">
        <f t="shared" si="1127"/>
        <v>3</v>
      </c>
      <c r="T7149" s="1" t="str">
        <f t="shared" si="1128"/>
        <v>Off-Peak</v>
      </c>
    </row>
    <row r="7150" spans="1:20" x14ac:dyDescent="0.25">
      <c r="A7150" s="85">
        <v>45224.12499998296</v>
      </c>
      <c r="B7150" s="1">
        <v>10</v>
      </c>
      <c r="C7150" s="1">
        <v>25</v>
      </c>
      <c r="D7150" s="1">
        <v>4</v>
      </c>
      <c r="E7150" s="1" t="str">
        <f t="shared" si="1124"/>
        <v>Non-Summer</v>
      </c>
      <c r="F7150" s="78">
        <v>0.54959999999999998</v>
      </c>
      <c r="G7150" s="79">
        <f t="shared" si="1125"/>
        <v>1.0456489653929504</v>
      </c>
      <c r="J7150" s="78">
        <v>0</v>
      </c>
      <c r="K7150" s="80">
        <f t="shared" si="1126"/>
        <v>0</v>
      </c>
      <c r="L7150" s="68" t="str">
        <f t="shared" si="1119"/>
        <v>Normal</v>
      </c>
      <c r="N7150" s="67">
        <f t="shared" si="1120"/>
        <v>0</v>
      </c>
      <c r="O7150" s="67">
        <f t="shared" si="1121"/>
        <v>0</v>
      </c>
      <c r="P7150" s="81">
        <f t="shared" si="1122"/>
        <v>1.0456489653929504</v>
      </c>
      <c r="Q7150" s="81">
        <f t="shared" si="1123"/>
        <v>1.0456489653929504</v>
      </c>
      <c r="S7150" s="1">
        <f t="shared" si="1127"/>
        <v>3</v>
      </c>
      <c r="T7150" s="1" t="str">
        <f t="shared" si="1128"/>
        <v>Off-Peak</v>
      </c>
    </row>
    <row r="7151" spans="1:20" x14ac:dyDescent="0.25">
      <c r="A7151" s="85">
        <v>45224.166666649624</v>
      </c>
      <c r="B7151" s="1">
        <v>10</v>
      </c>
      <c r="C7151" s="1">
        <v>25</v>
      </c>
      <c r="D7151" s="1">
        <v>5</v>
      </c>
      <c r="E7151" s="1" t="str">
        <f t="shared" si="1124"/>
        <v>Non-Summer</v>
      </c>
      <c r="F7151" s="78">
        <v>0.54520000000000002</v>
      </c>
      <c r="G7151" s="79">
        <f t="shared" si="1125"/>
        <v>1.0372776854662238</v>
      </c>
      <c r="J7151" s="78">
        <v>0</v>
      </c>
      <c r="K7151" s="80">
        <f t="shared" si="1126"/>
        <v>0</v>
      </c>
      <c r="L7151" s="68" t="str">
        <f t="shared" si="1119"/>
        <v>Normal</v>
      </c>
      <c r="N7151" s="67">
        <f t="shared" si="1120"/>
        <v>0</v>
      </c>
      <c r="O7151" s="67">
        <f t="shared" si="1121"/>
        <v>0</v>
      </c>
      <c r="P7151" s="81">
        <f t="shared" si="1122"/>
        <v>1.0372776854662238</v>
      </c>
      <c r="Q7151" s="81">
        <f t="shared" si="1123"/>
        <v>1.0372776854662238</v>
      </c>
      <c r="S7151" s="1">
        <f t="shared" si="1127"/>
        <v>3</v>
      </c>
      <c r="T7151" s="1" t="str">
        <f t="shared" si="1128"/>
        <v>Off-Peak</v>
      </c>
    </row>
    <row r="7152" spans="1:20" x14ac:dyDescent="0.25">
      <c r="A7152" s="85">
        <v>45224.208333316288</v>
      </c>
      <c r="B7152" s="1">
        <v>10</v>
      </c>
      <c r="C7152" s="1">
        <v>25</v>
      </c>
      <c r="D7152" s="1">
        <v>6</v>
      </c>
      <c r="E7152" s="1" t="str">
        <f t="shared" si="1124"/>
        <v>Non-Summer</v>
      </c>
      <c r="F7152" s="78">
        <v>0.56369999999999998</v>
      </c>
      <c r="G7152" s="79">
        <f t="shared" si="1125"/>
        <v>1.07247511243087</v>
      </c>
      <c r="J7152" s="78">
        <v>0</v>
      </c>
      <c r="K7152" s="80">
        <f t="shared" si="1126"/>
        <v>0</v>
      </c>
      <c r="L7152" s="68" t="str">
        <f t="shared" si="1119"/>
        <v>Normal</v>
      </c>
      <c r="N7152" s="67">
        <f t="shared" si="1120"/>
        <v>0</v>
      </c>
      <c r="O7152" s="67">
        <f t="shared" si="1121"/>
        <v>0</v>
      </c>
      <c r="P7152" s="81">
        <f t="shared" si="1122"/>
        <v>1.07247511243087</v>
      </c>
      <c r="Q7152" s="81">
        <f t="shared" si="1123"/>
        <v>1.07247511243087</v>
      </c>
      <c r="S7152" s="1">
        <f t="shared" si="1127"/>
        <v>3</v>
      </c>
      <c r="T7152" s="1" t="str">
        <f t="shared" si="1128"/>
        <v>Peak</v>
      </c>
    </row>
    <row r="7153" spans="1:20" x14ac:dyDescent="0.25">
      <c r="A7153" s="85">
        <v>45224.249999982952</v>
      </c>
      <c r="B7153" s="1">
        <v>10</v>
      </c>
      <c r="C7153" s="1">
        <v>25</v>
      </c>
      <c r="D7153" s="1">
        <v>7</v>
      </c>
      <c r="E7153" s="1" t="str">
        <f t="shared" si="1124"/>
        <v>Non-Summer</v>
      </c>
      <c r="F7153" s="78">
        <v>0.61229999999999996</v>
      </c>
      <c r="G7153" s="79">
        <f t="shared" si="1125"/>
        <v>1.1649397043488054</v>
      </c>
      <c r="J7153" s="78">
        <v>0.106284</v>
      </c>
      <c r="K7153" s="80">
        <f t="shared" si="1126"/>
        <v>0.106284</v>
      </c>
      <c r="L7153" s="68" t="str">
        <f t="shared" si="1119"/>
        <v>Normal</v>
      </c>
      <c r="N7153" s="67">
        <f t="shared" si="1120"/>
        <v>0</v>
      </c>
      <c r="O7153" s="67">
        <f t="shared" si="1121"/>
        <v>0.106284</v>
      </c>
      <c r="P7153" s="81">
        <f t="shared" si="1122"/>
        <v>1.0586557043488054</v>
      </c>
      <c r="Q7153" s="81">
        <f t="shared" si="1123"/>
        <v>1.0586557043488054</v>
      </c>
      <c r="S7153" s="1">
        <f t="shared" si="1127"/>
        <v>3</v>
      </c>
      <c r="T7153" s="1" t="str">
        <f t="shared" si="1128"/>
        <v>Peak</v>
      </c>
    </row>
    <row r="7154" spans="1:20" x14ac:dyDescent="0.25">
      <c r="A7154" s="85">
        <v>45224.291666649617</v>
      </c>
      <c r="B7154" s="1">
        <v>10</v>
      </c>
      <c r="C7154" s="1">
        <v>25</v>
      </c>
      <c r="D7154" s="1">
        <v>8</v>
      </c>
      <c r="E7154" s="1" t="str">
        <f t="shared" si="1124"/>
        <v>Non-Summer</v>
      </c>
      <c r="F7154" s="78">
        <v>0.65090000000000003</v>
      </c>
      <c r="G7154" s="79">
        <f t="shared" si="1125"/>
        <v>1.2383786600696352</v>
      </c>
      <c r="J7154" s="78">
        <v>1.9033530000000001</v>
      </c>
      <c r="K7154" s="80">
        <f t="shared" si="1126"/>
        <v>1.9033530000000001</v>
      </c>
      <c r="L7154" s="68" t="str">
        <f t="shared" si="1119"/>
        <v>Normal</v>
      </c>
      <c r="N7154" s="67">
        <f t="shared" si="1120"/>
        <v>0.66497433993036492</v>
      </c>
      <c r="O7154" s="67">
        <f t="shared" si="1121"/>
        <v>1.2383786600696352</v>
      </c>
      <c r="P7154" s="81">
        <f t="shared" si="1122"/>
        <v>0</v>
      </c>
      <c r="Q7154" s="81">
        <f t="shared" si="1123"/>
        <v>-0.66497433993036492</v>
      </c>
      <c r="S7154" s="1">
        <f t="shared" si="1127"/>
        <v>3</v>
      </c>
      <c r="T7154" s="1" t="str">
        <f t="shared" si="1128"/>
        <v>Peak</v>
      </c>
    </row>
    <row r="7155" spans="1:20" x14ac:dyDescent="0.25">
      <c r="A7155" s="85">
        <v>45224.333333316281</v>
      </c>
      <c r="B7155" s="1">
        <v>10</v>
      </c>
      <c r="C7155" s="1">
        <v>25</v>
      </c>
      <c r="D7155" s="1">
        <v>9</v>
      </c>
      <c r="E7155" s="1" t="str">
        <f t="shared" si="1124"/>
        <v>Non-Summer</v>
      </c>
      <c r="F7155" s="78">
        <v>0.64259999999999995</v>
      </c>
      <c r="G7155" s="79">
        <f t="shared" si="1125"/>
        <v>1.2225873820260369</v>
      </c>
      <c r="J7155" s="78">
        <v>3.5707589999999998</v>
      </c>
      <c r="K7155" s="80">
        <f t="shared" si="1126"/>
        <v>3.5707589999999998</v>
      </c>
      <c r="L7155" s="68" t="str">
        <f t="shared" si="1119"/>
        <v>Normal</v>
      </c>
      <c r="N7155" s="67">
        <f t="shared" si="1120"/>
        <v>2.3481716179739629</v>
      </c>
      <c r="O7155" s="67">
        <f t="shared" si="1121"/>
        <v>1.2225873820260369</v>
      </c>
      <c r="P7155" s="81">
        <f t="shared" si="1122"/>
        <v>0</v>
      </c>
      <c r="Q7155" s="81">
        <f t="shared" si="1123"/>
        <v>-2.3481716179739629</v>
      </c>
      <c r="S7155" s="1">
        <f t="shared" si="1127"/>
        <v>3</v>
      </c>
      <c r="T7155" s="1" t="str">
        <f t="shared" si="1128"/>
        <v>Peak</v>
      </c>
    </row>
    <row r="7156" spans="1:20" x14ac:dyDescent="0.25">
      <c r="A7156" s="85">
        <v>45224.374999982945</v>
      </c>
      <c r="B7156" s="1">
        <v>10</v>
      </c>
      <c r="C7156" s="1">
        <v>25</v>
      </c>
      <c r="D7156" s="1">
        <v>10</v>
      </c>
      <c r="E7156" s="1" t="str">
        <f t="shared" si="1124"/>
        <v>Non-Summer</v>
      </c>
      <c r="F7156" s="78">
        <v>0.63580000000000003</v>
      </c>
      <c r="G7156" s="79">
        <f t="shared" si="1125"/>
        <v>1.2096499494120048</v>
      </c>
      <c r="J7156" s="78">
        <v>4.6186220000000002</v>
      </c>
      <c r="K7156" s="80">
        <f t="shared" si="1126"/>
        <v>4.6186220000000002</v>
      </c>
      <c r="L7156" s="68" t="str">
        <f t="shared" si="1119"/>
        <v>Normal</v>
      </c>
      <c r="N7156" s="67">
        <f t="shared" si="1120"/>
        <v>3.4089720505879955</v>
      </c>
      <c r="O7156" s="67">
        <f t="shared" si="1121"/>
        <v>1.2096499494120048</v>
      </c>
      <c r="P7156" s="81">
        <f t="shared" si="1122"/>
        <v>0</v>
      </c>
      <c r="Q7156" s="81">
        <f t="shared" si="1123"/>
        <v>-3.4089720505879955</v>
      </c>
      <c r="S7156" s="1">
        <f t="shared" si="1127"/>
        <v>3</v>
      </c>
      <c r="T7156" s="1" t="str">
        <f t="shared" si="1128"/>
        <v>Peak</v>
      </c>
    </row>
    <row r="7157" spans="1:20" x14ac:dyDescent="0.25">
      <c r="A7157" s="85">
        <v>45224.416666649609</v>
      </c>
      <c r="B7157" s="1">
        <v>10</v>
      </c>
      <c r="C7157" s="1">
        <v>25</v>
      </c>
      <c r="D7157" s="1">
        <v>11</v>
      </c>
      <c r="E7157" s="1" t="str">
        <f t="shared" si="1124"/>
        <v>Non-Summer</v>
      </c>
      <c r="F7157" s="78">
        <v>0.63539999999999996</v>
      </c>
      <c r="G7157" s="79">
        <f t="shared" si="1125"/>
        <v>1.2088889239641205</v>
      </c>
      <c r="J7157" s="78">
        <v>5.2633770000000002</v>
      </c>
      <c r="K7157" s="80">
        <f t="shared" si="1126"/>
        <v>5.2633770000000002</v>
      </c>
      <c r="L7157" s="68" t="str">
        <f t="shared" si="1119"/>
        <v>Normal</v>
      </c>
      <c r="N7157" s="67">
        <f t="shared" si="1120"/>
        <v>4.0544880760358799</v>
      </c>
      <c r="O7157" s="67">
        <f t="shared" si="1121"/>
        <v>1.2088889239641203</v>
      </c>
      <c r="P7157" s="81">
        <f t="shared" si="1122"/>
        <v>2.2204460492503131E-16</v>
      </c>
      <c r="Q7157" s="81">
        <f t="shared" si="1123"/>
        <v>-4.0544880760358799</v>
      </c>
      <c r="S7157" s="1">
        <f t="shared" si="1127"/>
        <v>3</v>
      </c>
      <c r="T7157" s="1" t="str">
        <f t="shared" si="1128"/>
        <v>Peak</v>
      </c>
    </row>
    <row r="7158" spans="1:20" x14ac:dyDescent="0.25">
      <c r="A7158" s="85">
        <v>45224.458333316274</v>
      </c>
      <c r="B7158" s="1">
        <v>10</v>
      </c>
      <c r="C7158" s="1">
        <v>25</v>
      </c>
      <c r="D7158" s="1">
        <v>12</v>
      </c>
      <c r="E7158" s="1" t="str">
        <f t="shared" si="1124"/>
        <v>Non-Summer</v>
      </c>
      <c r="F7158" s="78">
        <v>0.63790000000000002</v>
      </c>
      <c r="G7158" s="79">
        <f t="shared" si="1125"/>
        <v>1.2136453330133972</v>
      </c>
      <c r="J7158" s="78">
        <v>5.5229539999999995</v>
      </c>
      <c r="K7158" s="80">
        <f t="shared" si="1126"/>
        <v>5.5229539999999995</v>
      </c>
      <c r="L7158" s="68" t="str">
        <f t="shared" si="1119"/>
        <v>Normal</v>
      </c>
      <c r="N7158" s="67">
        <f t="shared" si="1120"/>
        <v>4.3093086669866025</v>
      </c>
      <c r="O7158" s="67">
        <f t="shared" si="1121"/>
        <v>1.2136453330133969</v>
      </c>
      <c r="P7158" s="81">
        <f t="shared" si="1122"/>
        <v>2.2204460492503131E-16</v>
      </c>
      <c r="Q7158" s="81">
        <f t="shared" si="1123"/>
        <v>-4.3093086669866025</v>
      </c>
      <c r="S7158" s="1">
        <f t="shared" si="1127"/>
        <v>3</v>
      </c>
      <c r="T7158" s="1" t="str">
        <f t="shared" si="1128"/>
        <v>Peak</v>
      </c>
    </row>
    <row r="7159" spans="1:20" x14ac:dyDescent="0.25">
      <c r="A7159" s="85">
        <v>45224.499999982938</v>
      </c>
      <c r="B7159" s="1">
        <v>10</v>
      </c>
      <c r="C7159" s="1">
        <v>25</v>
      </c>
      <c r="D7159" s="1">
        <v>13</v>
      </c>
      <c r="E7159" s="1" t="str">
        <f t="shared" si="1124"/>
        <v>Non-Summer</v>
      </c>
      <c r="F7159" s="78">
        <v>0.64219999999999999</v>
      </c>
      <c r="G7159" s="79">
        <f t="shared" si="1125"/>
        <v>1.2218263565781526</v>
      </c>
      <c r="J7159" s="78">
        <v>5.3766660000000002</v>
      </c>
      <c r="K7159" s="80">
        <f t="shared" si="1126"/>
        <v>5.3766660000000002</v>
      </c>
      <c r="L7159" s="68" t="str">
        <f t="shared" si="1119"/>
        <v>Normal</v>
      </c>
      <c r="N7159" s="67">
        <f t="shared" si="1120"/>
        <v>4.1548396434218473</v>
      </c>
      <c r="O7159" s="67">
        <f t="shared" si="1121"/>
        <v>1.2218263565781529</v>
      </c>
      <c r="P7159" s="81">
        <f t="shared" si="1122"/>
        <v>0</v>
      </c>
      <c r="Q7159" s="81">
        <f t="shared" si="1123"/>
        <v>-4.1548396434218473</v>
      </c>
      <c r="S7159" s="1">
        <f t="shared" si="1127"/>
        <v>3</v>
      </c>
      <c r="T7159" s="1" t="str">
        <f t="shared" si="1128"/>
        <v>Peak</v>
      </c>
    </row>
    <row r="7160" spans="1:20" x14ac:dyDescent="0.25">
      <c r="A7160" s="85">
        <v>45224.541666649602</v>
      </c>
      <c r="B7160" s="1">
        <v>10</v>
      </c>
      <c r="C7160" s="1">
        <v>25</v>
      </c>
      <c r="D7160" s="1">
        <v>14</v>
      </c>
      <c r="E7160" s="1" t="str">
        <f t="shared" si="1124"/>
        <v>Non-Summer</v>
      </c>
      <c r="F7160" s="78">
        <v>0.64129999999999998</v>
      </c>
      <c r="G7160" s="79">
        <f t="shared" si="1125"/>
        <v>1.2201140493204132</v>
      </c>
      <c r="J7160" s="78">
        <v>4.7385720000000005</v>
      </c>
      <c r="K7160" s="80">
        <f t="shared" si="1126"/>
        <v>4.7385720000000005</v>
      </c>
      <c r="L7160" s="68" t="str">
        <f t="shared" si="1119"/>
        <v>Normal</v>
      </c>
      <c r="N7160" s="67">
        <f t="shared" si="1120"/>
        <v>3.5184579506795872</v>
      </c>
      <c r="O7160" s="67">
        <f t="shared" si="1121"/>
        <v>1.2201140493204132</v>
      </c>
      <c r="P7160" s="81">
        <f t="shared" si="1122"/>
        <v>0</v>
      </c>
      <c r="Q7160" s="81">
        <f t="shared" si="1123"/>
        <v>-3.5184579506795872</v>
      </c>
      <c r="S7160" s="1">
        <f t="shared" si="1127"/>
        <v>3</v>
      </c>
      <c r="T7160" s="1" t="str">
        <f t="shared" si="1128"/>
        <v>Peak</v>
      </c>
    </row>
    <row r="7161" spans="1:20" x14ac:dyDescent="0.25">
      <c r="A7161" s="85">
        <v>45224.583333316266</v>
      </c>
      <c r="B7161" s="1">
        <v>10</v>
      </c>
      <c r="C7161" s="1">
        <v>25</v>
      </c>
      <c r="D7161" s="1">
        <v>15</v>
      </c>
      <c r="E7161" s="1" t="str">
        <f t="shared" si="1124"/>
        <v>Non-Summer</v>
      </c>
      <c r="F7161" s="78">
        <v>0.64970000000000006</v>
      </c>
      <c r="G7161" s="79">
        <f t="shared" si="1125"/>
        <v>1.2360955837259824</v>
      </c>
      <c r="J7161" s="78">
        <v>3.6915979999999999</v>
      </c>
      <c r="K7161" s="80">
        <f t="shared" si="1126"/>
        <v>3.6915979999999999</v>
      </c>
      <c r="L7161" s="68" t="str">
        <f t="shared" si="1119"/>
        <v>Normal</v>
      </c>
      <c r="N7161" s="67">
        <f t="shared" si="1120"/>
        <v>2.4555024162740176</v>
      </c>
      <c r="O7161" s="67">
        <f t="shared" si="1121"/>
        <v>1.2360955837259824</v>
      </c>
      <c r="P7161" s="81">
        <f t="shared" si="1122"/>
        <v>0</v>
      </c>
      <c r="Q7161" s="81">
        <f t="shared" si="1123"/>
        <v>-2.4555024162740176</v>
      </c>
      <c r="S7161" s="1">
        <f t="shared" si="1127"/>
        <v>3</v>
      </c>
      <c r="T7161" s="1" t="str">
        <f t="shared" si="1128"/>
        <v>Peak</v>
      </c>
    </row>
    <row r="7162" spans="1:20" x14ac:dyDescent="0.25">
      <c r="A7162" s="85">
        <v>45224.624999982931</v>
      </c>
      <c r="B7162" s="1">
        <v>10</v>
      </c>
      <c r="C7162" s="1">
        <v>25</v>
      </c>
      <c r="D7162" s="1">
        <v>16</v>
      </c>
      <c r="E7162" s="1" t="str">
        <f t="shared" si="1124"/>
        <v>Non-Summer</v>
      </c>
      <c r="F7162" s="78">
        <v>0.68200000000000005</v>
      </c>
      <c r="G7162" s="79">
        <f t="shared" si="1125"/>
        <v>1.2975483886426351</v>
      </c>
      <c r="J7162" s="78">
        <v>2.0950390000000003</v>
      </c>
      <c r="K7162" s="80">
        <f t="shared" si="1126"/>
        <v>2.0950390000000003</v>
      </c>
      <c r="L7162" s="68" t="str">
        <f t="shared" si="1119"/>
        <v>Normal</v>
      </c>
      <c r="N7162" s="67">
        <f t="shared" si="1120"/>
        <v>0.79749061135736521</v>
      </c>
      <c r="O7162" s="67">
        <f t="shared" si="1121"/>
        <v>1.2975483886426351</v>
      </c>
      <c r="P7162" s="81">
        <f t="shared" si="1122"/>
        <v>0</v>
      </c>
      <c r="Q7162" s="81">
        <f t="shared" si="1123"/>
        <v>-0.79749061135736521</v>
      </c>
      <c r="S7162" s="1">
        <f t="shared" si="1127"/>
        <v>3</v>
      </c>
      <c r="T7162" s="1" t="str">
        <f t="shared" si="1128"/>
        <v>Peak</v>
      </c>
    </row>
    <row r="7163" spans="1:20" x14ac:dyDescent="0.25">
      <c r="A7163" s="85">
        <v>45224.666666649595</v>
      </c>
      <c r="B7163" s="1">
        <v>10</v>
      </c>
      <c r="C7163" s="1">
        <v>25</v>
      </c>
      <c r="D7163" s="1">
        <v>17</v>
      </c>
      <c r="E7163" s="1" t="str">
        <f t="shared" si="1124"/>
        <v>Non-Summer</v>
      </c>
      <c r="F7163" s="78">
        <v>0.74480000000000002</v>
      </c>
      <c r="G7163" s="79">
        <f t="shared" si="1125"/>
        <v>1.4170293839604611</v>
      </c>
      <c r="J7163" s="78">
        <v>0.23209200000000002</v>
      </c>
      <c r="K7163" s="80">
        <f t="shared" si="1126"/>
        <v>0.23209200000000002</v>
      </c>
      <c r="L7163" s="68" t="str">
        <f t="shared" si="1119"/>
        <v>Normal</v>
      </c>
      <c r="N7163" s="67">
        <f t="shared" si="1120"/>
        <v>0</v>
      </c>
      <c r="O7163" s="67">
        <f t="shared" si="1121"/>
        <v>0.23209200000000002</v>
      </c>
      <c r="P7163" s="81">
        <f t="shared" si="1122"/>
        <v>1.1849373839604611</v>
      </c>
      <c r="Q7163" s="81">
        <f t="shared" si="1123"/>
        <v>1.1849373839604611</v>
      </c>
      <c r="S7163" s="1">
        <f t="shared" si="1127"/>
        <v>3</v>
      </c>
      <c r="T7163" s="1" t="str">
        <f t="shared" si="1128"/>
        <v>Peak</v>
      </c>
    </row>
    <row r="7164" spans="1:20" x14ac:dyDescent="0.25">
      <c r="A7164" s="85">
        <v>45224.708333316259</v>
      </c>
      <c r="B7164" s="1">
        <v>10</v>
      </c>
      <c r="C7164" s="1">
        <v>25</v>
      </c>
      <c r="D7164" s="1">
        <v>18</v>
      </c>
      <c r="E7164" s="1" t="str">
        <f t="shared" si="1124"/>
        <v>Non-Summer</v>
      </c>
      <c r="F7164" s="78">
        <v>0.82240000000000002</v>
      </c>
      <c r="G7164" s="79">
        <f t="shared" si="1125"/>
        <v>1.5646683208500043</v>
      </c>
      <c r="J7164" s="78">
        <v>0</v>
      </c>
      <c r="K7164" s="80">
        <f t="shared" si="1126"/>
        <v>0</v>
      </c>
      <c r="L7164" s="68" t="str">
        <f t="shared" si="1119"/>
        <v>Normal</v>
      </c>
      <c r="N7164" s="67">
        <f t="shared" si="1120"/>
        <v>0</v>
      </c>
      <c r="O7164" s="67">
        <f t="shared" si="1121"/>
        <v>0</v>
      </c>
      <c r="P7164" s="81">
        <f t="shared" si="1122"/>
        <v>1.5646683208500043</v>
      </c>
      <c r="Q7164" s="81">
        <f t="shared" si="1123"/>
        <v>1.5646683208500043</v>
      </c>
      <c r="S7164" s="1">
        <f t="shared" si="1127"/>
        <v>3</v>
      </c>
      <c r="T7164" s="1" t="str">
        <f t="shared" si="1128"/>
        <v>Peak</v>
      </c>
    </row>
    <row r="7165" spans="1:20" x14ac:dyDescent="0.25">
      <c r="A7165" s="85">
        <v>45224.749999982923</v>
      </c>
      <c r="B7165" s="1">
        <v>10</v>
      </c>
      <c r="C7165" s="1">
        <v>25</v>
      </c>
      <c r="D7165" s="1">
        <v>19</v>
      </c>
      <c r="E7165" s="1" t="str">
        <f t="shared" si="1124"/>
        <v>Non-Summer</v>
      </c>
      <c r="F7165" s="78">
        <v>0.88370000000000004</v>
      </c>
      <c r="G7165" s="79">
        <f t="shared" si="1125"/>
        <v>1.6812954707382648</v>
      </c>
      <c r="J7165" s="78">
        <v>0</v>
      </c>
      <c r="K7165" s="80">
        <f t="shared" si="1126"/>
        <v>0</v>
      </c>
      <c r="L7165" s="68" t="str">
        <f t="shared" si="1119"/>
        <v>Normal</v>
      </c>
      <c r="N7165" s="67">
        <f t="shared" si="1120"/>
        <v>0</v>
      </c>
      <c r="O7165" s="67">
        <f t="shared" si="1121"/>
        <v>0</v>
      </c>
      <c r="P7165" s="81">
        <f t="shared" si="1122"/>
        <v>1.6812954707382648</v>
      </c>
      <c r="Q7165" s="81">
        <f t="shared" si="1123"/>
        <v>1.6812954707382648</v>
      </c>
      <c r="S7165" s="1">
        <f t="shared" si="1127"/>
        <v>3</v>
      </c>
      <c r="T7165" s="1" t="str">
        <f t="shared" si="1128"/>
        <v>Peak</v>
      </c>
    </row>
    <row r="7166" spans="1:20" x14ac:dyDescent="0.25">
      <c r="A7166" s="85">
        <v>45224.791666649588</v>
      </c>
      <c r="B7166" s="1">
        <v>10</v>
      </c>
      <c r="C7166" s="1">
        <v>25</v>
      </c>
      <c r="D7166" s="1">
        <v>20</v>
      </c>
      <c r="E7166" s="1" t="str">
        <f t="shared" si="1124"/>
        <v>Non-Summer</v>
      </c>
      <c r="F7166" s="78">
        <v>0.89380000000000004</v>
      </c>
      <c r="G7166" s="79">
        <f t="shared" si="1125"/>
        <v>1.7005113632973419</v>
      </c>
      <c r="J7166" s="78">
        <v>0</v>
      </c>
      <c r="K7166" s="80">
        <f t="shared" si="1126"/>
        <v>0</v>
      </c>
      <c r="L7166" s="68" t="str">
        <f t="shared" si="1119"/>
        <v>Normal</v>
      </c>
      <c r="N7166" s="67">
        <f t="shared" si="1120"/>
        <v>0</v>
      </c>
      <c r="O7166" s="67">
        <f t="shared" si="1121"/>
        <v>0</v>
      </c>
      <c r="P7166" s="81">
        <f t="shared" si="1122"/>
        <v>1.7005113632973419</v>
      </c>
      <c r="Q7166" s="81">
        <f t="shared" si="1123"/>
        <v>1.7005113632973419</v>
      </c>
      <c r="S7166" s="1">
        <f t="shared" si="1127"/>
        <v>3</v>
      </c>
      <c r="T7166" s="1" t="str">
        <f t="shared" si="1128"/>
        <v>Peak</v>
      </c>
    </row>
    <row r="7167" spans="1:20" x14ac:dyDescent="0.25">
      <c r="A7167" s="85">
        <v>45224.833333316252</v>
      </c>
      <c r="B7167" s="1">
        <v>10</v>
      </c>
      <c r="C7167" s="1">
        <v>25</v>
      </c>
      <c r="D7167" s="1">
        <v>21</v>
      </c>
      <c r="E7167" s="1" t="str">
        <f t="shared" si="1124"/>
        <v>Non-Summer</v>
      </c>
      <c r="F7167" s="78">
        <v>0.88170000000000004</v>
      </c>
      <c r="G7167" s="79">
        <f t="shared" si="1125"/>
        <v>1.6774903434988435</v>
      </c>
      <c r="J7167" s="78">
        <v>0</v>
      </c>
      <c r="K7167" s="80">
        <f t="shared" si="1126"/>
        <v>0</v>
      </c>
      <c r="L7167" s="68" t="str">
        <f t="shared" si="1119"/>
        <v>Normal</v>
      </c>
      <c r="N7167" s="67">
        <f t="shared" si="1120"/>
        <v>0</v>
      </c>
      <c r="O7167" s="67">
        <f t="shared" si="1121"/>
        <v>0</v>
      </c>
      <c r="P7167" s="81">
        <f t="shared" si="1122"/>
        <v>1.6774903434988435</v>
      </c>
      <c r="Q7167" s="81">
        <f t="shared" si="1123"/>
        <v>1.6774903434988435</v>
      </c>
      <c r="S7167" s="1">
        <f t="shared" si="1127"/>
        <v>3</v>
      </c>
      <c r="T7167" s="1" t="str">
        <f t="shared" si="1128"/>
        <v>Peak</v>
      </c>
    </row>
    <row r="7168" spans="1:20" x14ac:dyDescent="0.25">
      <c r="A7168" s="85">
        <v>45224.874999982916</v>
      </c>
      <c r="B7168" s="1">
        <v>10</v>
      </c>
      <c r="C7168" s="1">
        <v>25</v>
      </c>
      <c r="D7168" s="1">
        <v>22</v>
      </c>
      <c r="E7168" s="1" t="str">
        <f t="shared" si="1124"/>
        <v>Non-Summer</v>
      </c>
      <c r="F7168" s="78">
        <v>0.83950000000000002</v>
      </c>
      <c r="G7168" s="79">
        <f t="shared" si="1125"/>
        <v>1.5972021587470557</v>
      </c>
      <c r="J7168" s="78">
        <v>0</v>
      </c>
      <c r="K7168" s="80">
        <f t="shared" si="1126"/>
        <v>0</v>
      </c>
      <c r="L7168" s="68" t="str">
        <f t="shared" si="1119"/>
        <v>Normal</v>
      </c>
      <c r="N7168" s="67">
        <f t="shared" si="1120"/>
        <v>0</v>
      </c>
      <c r="O7168" s="67">
        <f t="shared" si="1121"/>
        <v>0</v>
      </c>
      <c r="P7168" s="81">
        <f t="shared" si="1122"/>
        <v>1.5972021587470557</v>
      </c>
      <c r="Q7168" s="81">
        <f t="shared" si="1123"/>
        <v>1.5972021587470557</v>
      </c>
      <c r="S7168" s="1">
        <f t="shared" si="1127"/>
        <v>3</v>
      </c>
      <c r="T7168" s="1" t="str">
        <f t="shared" si="1128"/>
        <v>Off-Peak</v>
      </c>
    </row>
    <row r="7169" spans="1:20" x14ac:dyDescent="0.25">
      <c r="A7169" s="85">
        <v>45224.91666664958</v>
      </c>
      <c r="B7169" s="1">
        <v>10</v>
      </c>
      <c r="C7169" s="1">
        <v>25</v>
      </c>
      <c r="D7169" s="1">
        <v>23</v>
      </c>
      <c r="E7169" s="1" t="str">
        <f t="shared" si="1124"/>
        <v>Non-Summer</v>
      </c>
      <c r="F7169" s="78">
        <v>0.76280000000000003</v>
      </c>
      <c r="G7169" s="79">
        <f t="shared" si="1125"/>
        <v>1.4512755291152521</v>
      </c>
      <c r="J7169" s="78">
        <v>0</v>
      </c>
      <c r="K7169" s="80">
        <f t="shared" si="1126"/>
        <v>0</v>
      </c>
      <c r="L7169" s="68" t="str">
        <f t="shared" si="1119"/>
        <v>Normal</v>
      </c>
      <c r="N7169" s="67">
        <f t="shared" si="1120"/>
        <v>0</v>
      </c>
      <c r="O7169" s="67">
        <f t="shared" si="1121"/>
        <v>0</v>
      </c>
      <c r="P7169" s="81">
        <f t="shared" si="1122"/>
        <v>1.4512755291152521</v>
      </c>
      <c r="Q7169" s="81">
        <f t="shared" si="1123"/>
        <v>1.4512755291152521</v>
      </c>
      <c r="S7169" s="1">
        <f t="shared" si="1127"/>
        <v>3</v>
      </c>
      <c r="T7169" s="1" t="str">
        <f t="shared" si="1128"/>
        <v>Off-Peak</v>
      </c>
    </row>
    <row r="7170" spans="1:20" x14ac:dyDescent="0.25">
      <c r="A7170" s="85">
        <v>45224.958333316245</v>
      </c>
      <c r="B7170" s="1">
        <v>10</v>
      </c>
      <c r="C7170" s="1">
        <v>26</v>
      </c>
      <c r="D7170" s="1">
        <v>0</v>
      </c>
      <c r="E7170" s="1" t="str">
        <f t="shared" si="1124"/>
        <v>Non-Summer</v>
      </c>
      <c r="F7170" s="78">
        <v>0.67810000000000004</v>
      </c>
      <c r="G7170" s="79">
        <f t="shared" si="1125"/>
        <v>1.2901283905257637</v>
      </c>
      <c r="J7170" s="78">
        <v>0</v>
      </c>
      <c r="K7170" s="80">
        <f t="shared" si="1126"/>
        <v>0</v>
      </c>
      <c r="L7170" s="68" t="str">
        <f t="shared" si="1119"/>
        <v>Normal</v>
      </c>
      <c r="N7170" s="67">
        <f t="shared" si="1120"/>
        <v>0</v>
      </c>
      <c r="O7170" s="67">
        <f t="shared" si="1121"/>
        <v>0</v>
      </c>
      <c r="P7170" s="81">
        <f t="shared" si="1122"/>
        <v>1.2901283905257637</v>
      </c>
      <c r="Q7170" s="81">
        <f t="shared" si="1123"/>
        <v>1.2901283905257637</v>
      </c>
      <c r="S7170" s="1">
        <f t="shared" si="1127"/>
        <v>3</v>
      </c>
      <c r="T7170" s="1" t="str">
        <f t="shared" si="1128"/>
        <v>Off-Peak</v>
      </c>
    </row>
    <row r="7171" spans="1:20" x14ac:dyDescent="0.25">
      <c r="A7171" s="85">
        <v>45224.999999982909</v>
      </c>
      <c r="B7171" s="1">
        <v>10</v>
      </c>
      <c r="C7171" s="1">
        <v>26</v>
      </c>
      <c r="D7171" s="1">
        <v>1</v>
      </c>
      <c r="E7171" s="1" t="str">
        <f t="shared" si="1124"/>
        <v>Non-Summer</v>
      </c>
      <c r="F7171" s="78">
        <v>0.61909999999999998</v>
      </c>
      <c r="G7171" s="79">
        <f t="shared" si="1125"/>
        <v>1.1778771369628376</v>
      </c>
      <c r="J7171" s="78">
        <v>0</v>
      </c>
      <c r="K7171" s="80">
        <f t="shared" si="1126"/>
        <v>0</v>
      </c>
      <c r="L7171" s="68" t="str">
        <f t="shared" si="1119"/>
        <v>Normal</v>
      </c>
      <c r="N7171" s="67">
        <f t="shared" si="1120"/>
        <v>0</v>
      </c>
      <c r="O7171" s="67">
        <f t="shared" si="1121"/>
        <v>0</v>
      </c>
      <c r="P7171" s="81">
        <f t="shared" si="1122"/>
        <v>1.1778771369628376</v>
      </c>
      <c r="Q7171" s="81">
        <f t="shared" si="1123"/>
        <v>1.1778771369628376</v>
      </c>
      <c r="S7171" s="1">
        <f t="shared" si="1127"/>
        <v>4</v>
      </c>
      <c r="T7171" s="1" t="str">
        <f t="shared" si="1128"/>
        <v>Off-Peak</v>
      </c>
    </row>
    <row r="7172" spans="1:20" x14ac:dyDescent="0.25">
      <c r="A7172" s="85">
        <v>45225.041666649573</v>
      </c>
      <c r="B7172" s="1">
        <v>10</v>
      </c>
      <c r="C7172" s="1">
        <v>26</v>
      </c>
      <c r="D7172" s="1">
        <v>2</v>
      </c>
      <c r="E7172" s="1" t="str">
        <f t="shared" si="1124"/>
        <v>Non-Summer</v>
      </c>
      <c r="F7172" s="78">
        <v>0.58030000000000004</v>
      </c>
      <c r="G7172" s="79">
        <f t="shared" si="1125"/>
        <v>1.1040576685180661</v>
      </c>
      <c r="J7172" s="78">
        <v>0</v>
      </c>
      <c r="K7172" s="80">
        <f t="shared" si="1126"/>
        <v>0</v>
      </c>
      <c r="L7172" s="68" t="str">
        <f t="shared" si="1119"/>
        <v>Normal</v>
      </c>
      <c r="N7172" s="67">
        <f t="shared" si="1120"/>
        <v>0</v>
      </c>
      <c r="O7172" s="67">
        <f t="shared" si="1121"/>
        <v>0</v>
      </c>
      <c r="P7172" s="81">
        <f t="shared" si="1122"/>
        <v>1.1040576685180661</v>
      </c>
      <c r="Q7172" s="81">
        <f t="shared" si="1123"/>
        <v>1.1040576685180661</v>
      </c>
      <c r="S7172" s="1">
        <f t="shared" si="1127"/>
        <v>4</v>
      </c>
      <c r="T7172" s="1" t="str">
        <f t="shared" si="1128"/>
        <v>Off-Peak</v>
      </c>
    </row>
    <row r="7173" spans="1:20" x14ac:dyDescent="0.25">
      <c r="A7173" s="85">
        <v>45225.083333316237</v>
      </c>
      <c r="B7173" s="1">
        <v>10</v>
      </c>
      <c r="C7173" s="1">
        <v>26</v>
      </c>
      <c r="D7173" s="1">
        <v>3</v>
      </c>
      <c r="E7173" s="1" t="str">
        <f t="shared" si="1124"/>
        <v>Non-Summer</v>
      </c>
      <c r="F7173" s="78">
        <v>0.55579999999999996</v>
      </c>
      <c r="G7173" s="79">
        <f t="shared" si="1125"/>
        <v>1.057444859835156</v>
      </c>
      <c r="J7173" s="78">
        <v>0</v>
      </c>
      <c r="K7173" s="80">
        <f t="shared" si="1126"/>
        <v>0</v>
      </c>
      <c r="L7173" s="68" t="str">
        <f t="shared" si="1119"/>
        <v>Normal</v>
      </c>
      <c r="N7173" s="67">
        <f t="shared" si="1120"/>
        <v>0</v>
      </c>
      <c r="O7173" s="67">
        <f t="shared" si="1121"/>
        <v>0</v>
      </c>
      <c r="P7173" s="81">
        <f t="shared" si="1122"/>
        <v>1.057444859835156</v>
      </c>
      <c r="Q7173" s="81">
        <f t="shared" si="1123"/>
        <v>1.057444859835156</v>
      </c>
      <c r="S7173" s="1">
        <f t="shared" si="1127"/>
        <v>4</v>
      </c>
      <c r="T7173" s="1" t="str">
        <f t="shared" si="1128"/>
        <v>Off-Peak</v>
      </c>
    </row>
    <row r="7174" spans="1:20" x14ac:dyDescent="0.25">
      <c r="A7174" s="85">
        <v>45225.124999982901</v>
      </c>
      <c r="B7174" s="1">
        <v>10</v>
      </c>
      <c r="C7174" s="1">
        <v>26</v>
      </c>
      <c r="D7174" s="1">
        <v>4</v>
      </c>
      <c r="E7174" s="1" t="str">
        <f t="shared" si="1124"/>
        <v>Non-Summer</v>
      </c>
      <c r="F7174" s="78">
        <v>0.54249999999999998</v>
      </c>
      <c r="G7174" s="79">
        <f t="shared" si="1125"/>
        <v>1.0321407636930051</v>
      </c>
      <c r="J7174" s="78">
        <v>0</v>
      </c>
      <c r="K7174" s="80">
        <f t="shared" si="1126"/>
        <v>0</v>
      </c>
      <c r="L7174" s="68" t="str">
        <f t="shared" si="1119"/>
        <v>Normal</v>
      </c>
      <c r="N7174" s="67">
        <f t="shared" si="1120"/>
        <v>0</v>
      </c>
      <c r="O7174" s="67">
        <f t="shared" si="1121"/>
        <v>0</v>
      </c>
      <c r="P7174" s="81">
        <f t="shared" si="1122"/>
        <v>1.0321407636930051</v>
      </c>
      <c r="Q7174" s="81">
        <f t="shared" si="1123"/>
        <v>1.0321407636930051</v>
      </c>
      <c r="S7174" s="1">
        <f t="shared" si="1127"/>
        <v>4</v>
      </c>
      <c r="T7174" s="1" t="str">
        <f t="shared" si="1128"/>
        <v>Off-Peak</v>
      </c>
    </row>
    <row r="7175" spans="1:20" x14ac:dyDescent="0.25">
      <c r="A7175" s="85">
        <v>45225.166666649566</v>
      </c>
      <c r="B7175" s="1">
        <v>10</v>
      </c>
      <c r="C7175" s="1">
        <v>26</v>
      </c>
      <c r="D7175" s="1">
        <v>5</v>
      </c>
      <c r="E7175" s="1" t="str">
        <f t="shared" si="1124"/>
        <v>Non-Summer</v>
      </c>
      <c r="F7175" s="78">
        <v>0.54169999999999996</v>
      </c>
      <c r="G7175" s="79">
        <f t="shared" si="1125"/>
        <v>1.0306187127972364</v>
      </c>
      <c r="J7175" s="78">
        <v>0</v>
      </c>
      <c r="K7175" s="80">
        <f t="shared" si="1126"/>
        <v>0</v>
      </c>
      <c r="L7175" s="68" t="str">
        <f t="shared" si="1119"/>
        <v>Normal</v>
      </c>
      <c r="N7175" s="67">
        <f t="shared" si="1120"/>
        <v>0</v>
      </c>
      <c r="O7175" s="67">
        <f t="shared" si="1121"/>
        <v>0</v>
      </c>
      <c r="P7175" s="81">
        <f t="shared" si="1122"/>
        <v>1.0306187127972364</v>
      </c>
      <c r="Q7175" s="81">
        <f t="shared" si="1123"/>
        <v>1.0306187127972364</v>
      </c>
      <c r="S7175" s="1">
        <f t="shared" si="1127"/>
        <v>4</v>
      </c>
      <c r="T7175" s="1" t="str">
        <f t="shared" si="1128"/>
        <v>Off-Peak</v>
      </c>
    </row>
    <row r="7176" spans="1:20" x14ac:dyDescent="0.25">
      <c r="A7176" s="85">
        <v>45225.20833331623</v>
      </c>
      <c r="B7176" s="1">
        <v>10</v>
      </c>
      <c r="C7176" s="1">
        <v>26</v>
      </c>
      <c r="D7176" s="1">
        <v>6</v>
      </c>
      <c r="E7176" s="1" t="str">
        <f t="shared" si="1124"/>
        <v>Non-Summer</v>
      </c>
      <c r="F7176" s="78">
        <v>0.56200000000000006</v>
      </c>
      <c r="G7176" s="79">
        <f t="shared" si="1125"/>
        <v>1.0692407542773621</v>
      </c>
      <c r="J7176" s="78">
        <v>0</v>
      </c>
      <c r="K7176" s="80">
        <f t="shared" si="1126"/>
        <v>0</v>
      </c>
      <c r="L7176" s="68" t="str">
        <f t="shared" si="1119"/>
        <v>Normal</v>
      </c>
      <c r="N7176" s="67">
        <f t="shared" si="1120"/>
        <v>0</v>
      </c>
      <c r="O7176" s="67">
        <f t="shared" si="1121"/>
        <v>0</v>
      </c>
      <c r="P7176" s="81">
        <f t="shared" si="1122"/>
        <v>1.0692407542773621</v>
      </c>
      <c r="Q7176" s="81">
        <f t="shared" si="1123"/>
        <v>1.0692407542773621</v>
      </c>
      <c r="S7176" s="1">
        <f t="shared" si="1127"/>
        <v>4</v>
      </c>
      <c r="T7176" s="1" t="str">
        <f t="shared" si="1128"/>
        <v>Peak</v>
      </c>
    </row>
    <row r="7177" spans="1:20" x14ac:dyDescent="0.25">
      <c r="A7177" s="85">
        <v>45225.249999982894</v>
      </c>
      <c r="B7177" s="1">
        <v>10</v>
      </c>
      <c r="C7177" s="1">
        <v>26</v>
      </c>
      <c r="D7177" s="1">
        <v>7</v>
      </c>
      <c r="E7177" s="1" t="str">
        <f t="shared" si="1124"/>
        <v>Non-Summer</v>
      </c>
      <c r="F7177" s="78">
        <v>0.61199999999999999</v>
      </c>
      <c r="G7177" s="79">
        <f t="shared" si="1125"/>
        <v>1.1643689352628923</v>
      </c>
      <c r="J7177" s="78">
        <v>8.5171999999999998E-2</v>
      </c>
      <c r="K7177" s="80">
        <f t="shared" si="1126"/>
        <v>8.5171999999999998E-2</v>
      </c>
      <c r="L7177" s="68" t="str">
        <f t="shared" si="1119"/>
        <v>Normal</v>
      </c>
      <c r="N7177" s="67">
        <f t="shared" si="1120"/>
        <v>0</v>
      </c>
      <c r="O7177" s="67">
        <f t="shared" si="1121"/>
        <v>8.5171999999999998E-2</v>
      </c>
      <c r="P7177" s="81">
        <f t="shared" si="1122"/>
        <v>1.0791969352628923</v>
      </c>
      <c r="Q7177" s="81">
        <f t="shared" si="1123"/>
        <v>1.0791969352628923</v>
      </c>
      <c r="S7177" s="1">
        <f t="shared" si="1127"/>
        <v>4</v>
      </c>
      <c r="T7177" s="1" t="str">
        <f t="shared" si="1128"/>
        <v>Peak</v>
      </c>
    </row>
    <row r="7178" spans="1:20" x14ac:dyDescent="0.25">
      <c r="A7178" s="85">
        <v>45225.291666649558</v>
      </c>
      <c r="B7178" s="1">
        <v>10</v>
      </c>
      <c r="C7178" s="1">
        <v>26</v>
      </c>
      <c r="D7178" s="1">
        <v>8</v>
      </c>
      <c r="E7178" s="1" t="str">
        <f t="shared" si="1124"/>
        <v>Non-Summer</v>
      </c>
      <c r="F7178" s="78">
        <v>0.64980000000000004</v>
      </c>
      <c r="G7178" s="79">
        <f t="shared" si="1125"/>
        <v>1.2362858400879535</v>
      </c>
      <c r="J7178" s="78">
        <v>1.8448370000000001</v>
      </c>
      <c r="K7178" s="80">
        <f t="shared" si="1126"/>
        <v>1.8448370000000001</v>
      </c>
      <c r="L7178" s="68" t="str">
        <f t="shared" si="1119"/>
        <v>Normal</v>
      </c>
      <c r="N7178" s="67">
        <f t="shared" si="1120"/>
        <v>0.60855115991204656</v>
      </c>
      <c r="O7178" s="67">
        <f t="shared" si="1121"/>
        <v>1.2362858400879535</v>
      </c>
      <c r="P7178" s="81">
        <f t="shared" si="1122"/>
        <v>0</v>
      </c>
      <c r="Q7178" s="81">
        <f t="shared" si="1123"/>
        <v>-0.60855115991204656</v>
      </c>
      <c r="S7178" s="1">
        <f t="shared" si="1127"/>
        <v>4</v>
      </c>
      <c r="T7178" s="1" t="str">
        <f t="shared" si="1128"/>
        <v>Peak</v>
      </c>
    </row>
    <row r="7179" spans="1:20" x14ac:dyDescent="0.25">
      <c r="A7179" s="85">
        <v>45225.333333316223</v>
      </c>
      <c r="B7179" s="1">
        <v>10</v>
      </c>
      <c r="C7179" s="1">
        <v>26</v>
      </c>
      <c r="D7179" s="1">
        <v>9</v>
      </c>
      <c r="E7179" s="1" t="str">
        <f t="shared" si="1124"/>
        <v>Non-Summer</v>
      </c>
      <c r="F7179" s="78">
        <v>0.64200000000000002</v>
      </c>
      <c r="G7179" s="79">
        <f t="shared" si="1125"/>
        <v>1.2214458438542106</v>
      </c>
      <c r="J7179" s="78">
        <v>3.5629209999999998</v>
      </c>
      <c r="K7179" s="80">
        <f t="shared" si="1126"/>
        <v>3.5629209999999998</v>
      </c>
      <c r="L7179" s="68" t="str">
        <f t="shared" si="1119"/>
        <v>Normal</v>
      </c>
      <c r="N7179" s="67">
        <f t="shared" si="1120"/>
        <v>2.3414751561457892</v>
      </c>
      <c r="O7179" s="67">
        <f t="shared" si="1121"/>
        <v>1.2214458438542106</v>
      </c>
      <c r="P7179" s="81">
        <f t="shared" si="1122"/>
        <v>0</v>
      </c>
      <c r="Q7179" s="81">
        <f t="shared" si="1123"/>
        <v>-2.3414751561457892</v>
      </c>
      <c r="S7179" s="1">
        <f t="shared" si="1127"/>
        <v>4</v>
      </c>
      <c r="T7179" s="1" t="str">
        <f t="shared" si="1128"/>
        <v>Peak</v>
      </c>
    </row>
    <row r="7180" spans="1:20" x14ac:dyDescent="0.25">
      <c r="A7180" s="85">
        <v>45225.374999982887</v>
      </c>
      <c r="B7180" s="1">
        <v>10</v>
      </c>
      <c r="C7180" s="1">
        <v>26</v>
      </c>
      <c r="D7180" s="1">
        <v>10</v>
      </c>
      <c r="E7180" s="1" t="str">
        <f t="shared" si="1124"/>
        <v>Non-Summer</v>
      </c>
      <c r="F7180" s="78">
        <v>0.63339999999999996</v>
      </c>
      <c r="G7180" s="79">
        <f t="shared" si="1125"/>
        <v>1.2050837967246992</v>
      </c>
      <c r="J7180" s="78">
        <v>4.7042950000000001</v>
      </c>
      <c r="K7180" s="80">
        <f t="shared" si="1126"/>
        <v>4.7042950000000001</v>
      </c>
      <c r="L7180" s="68" t="str">
        <f t="shared" si="1119"/>
        <v>Normal</v>
      </c>
      <c r="N7180" s="67">
        <f t="shared" si="1120"/>
        <v>3.4992112032753009</v>
      </c>
      <c r="O7180" s="67">
        <f t="shared" si="1121"/>
        <v>1.2050837967246992</v>
      </c>
      <c r="P7180" s="81">
        <f t="shared" si="1122"/>
        <v>0</v>
      </c>
      <c r="Q7180" s="81">
        <f t="shared" si="1123"/>
        <v>-3.4992112032753009</v>
      </c>
      <c r="S7180" s="1">
        <f t="shared" si="1127"/>
        <v>4</v>
      </c>
      <c r="T7180" s="1" t="str">
        <f t="shared" si="1128"/>
        <v>Peak</v>
      </c>
    </row>
    <row r="7181" spans="1:20" x14ac:dyDescent="0.25">
      <c r="A7181" s="85">
        <v>45225.416666649551</v>
      </c>
      <c r="B7181" s="1">
        <v>10</v>
      </c>
      <c r="C7181" s="1">
        <v>26</v>
      </c>
      <c r="D7181" s="1">
        <v>11</v>
      </c>
      <c r="E7181" s="1" t="str">
        <f t="shared" si="1124"/>
        <v>Non-Summer</v>
      </c>
      <c r="F7181" s="78">
        <v>0.63539999999999996</v>
      </c>
      <c r="G7181" s="79">
        <f t="shared" si="1125"/>
        <v>1.2088889239641205</v>
      </c>
      <c r="J7181" s="78">
        <v>3.8283499999999999</v>
      </c>
      <c r="K7181" s="80">
        <f t="shared" si="1126"/>
        <v>3.8283499999999999</v>
      </c>
      <c r="L7181" s="68" t="str">
        <f t="shared" si="1119"/>
        <v>Normal</v>
      </c>
      <c r="N7181" s="67">
        <f t="shared" si="1120"/>
        <v>2.6194610760358792</v>
      </c>
      <c r="O7181" s="67">
        <f t="shared" si="1121"/>
        <v>1.2088889239641207</v>
      </c>
      <c r="P7181" s="81">
        <f t="shared" si="1122"/>
        <v>0</v>
      </c>
      <c r="Q7181" s="81">
        <f t="shared" si="1123"/>
        <v>-2.6194610760358792</v>
      </c>
      <c r="S7181" s="1">
        <f t="shared" si="1127"/>
        <v>4</v>
      </c>
      <c r="T7181" s="1" t="str">
        <f t="shared" si="1128"/>
        <v>Peak</v>
      </c>
    </row>
    <row r="7182" spans="1:20" x14ac:dyDescent="0.25">
      <c r="A7182" s="85">
        <v>45225.458333316215</v>
      </c>
      <c r="B7182" s="1">
        <v>10</v>
      </c>
      <c r="C7182" s="1">
        <v>26</v>
      </c>
      <c r="D7182" s="1">
        <v>12</v>
      </c>
      <c r="E7182" s="1" t="str">
        <f t="shared" si="1124"/>
        <v>Non-Summer</v>
      </c>
      <c r="F7182" s="78">
        <v>0.63819999999999999</v>
      </c>
      <c r="G7182" s="79">
        <f t="shared" si="1125"/>
        <v>1.2142161020993103</v>
      </c>
      <c r="J7182" s="78">
        <v>4.6134219999999999</v>
      </c>
      <c r="K7182" s="80">
        <f t="shared" si="1126"/>
        <v>4.6134219999999999</v>
      </c>
      <c r="L7182" s="68" t="str">
        <f t="shared" si="1119"/>
        <v>Normal</v>
      </c>
      <c r="N7182" s="67">
        <f t="shared" si="1120"/>
        <v>3.3992058979006896</v>
      </c>
      <c r="O7182" s="67">
        <f t="shared" si="1121"/>
        <v>1.2142161020993103</v>
      </c>
      <c r="P7182" s="81">
        <f t="shared" si="1122"/>
        <v>0</v>
      </c>
      <c r="Q7182" s="81">
        <f t="shared" si="1123"/>
        <v>-3.3992058979006896</v>
      </c>
      <c r="S7182" s="1">
        <f t="shared" si="1127"/>
        <v>4</v>
      </c>
      <c r="T7182" s="1" t="str">
        <f t="shared" si="1128"/>
        <v>Peak</v>
      </c>
    </row>
    <row r="7183" spans="1:20" x14ac:dyDescent="0.25">
      <c r="A7183" s="85">
        <v>45225.49999998288</v>
      </c>
      <c r="B7183" s="1">
        <v>10</v>
      </c>
      <c r="C7183" s="1">
        <v>26</v>
      </c>
      <c r="D7183" s="1">
        <v>13</v>
      </c>
      <c r="E7183" s="1" t="str">
        <f t="shared" si="1124"/>
        <v>Non-Summer</v>
      </c>
      <c r="F7183" s="78">
        <v>0.64039999999999997</v>
      </c>
      <c r="G7183" s="79">
        <f t="shared" si="1125"/>
        <v>1.2184017420626736</v>
      </c>
      <c r="J7183" s="78">
        <v>4.4336469999999997</v>
      </c>
      <c r="K7183" s="80">
        <f t="shared" si="1126"/>
        <v>4.4336469999999997</v>
      </c>
      <c r="L7183" s="68" t="str">
        <f t="shared" si="1119"/>
        <v>Normal</v>
      </c>
      <c r="N7183" s="67">
        <f t="shared" si="1120"/>
        <v>3.2152452579373261</v>
      </c>
      <c r="O7183" s="67">
        <f t="shared" si="1121"/>
        <v>1.2184017420626736</v>
      </c>
      <c r="P7183" s="81">
        <f t="shared" si="1122"/>
        <v>0</v>
      </c>
      <c r="Q7183" s="81">
        <f t="shared" si="1123"/>
        <v>-3.2152452579373261</v>
      </c>
      <c r="S7183" s="1">
        <f t="shared" si="1127"/>
        <v>4</v>
      </c>
      <c r="T7183" s="1" t="str">
        <f t="shared" si="1128"/>
        <v>Peak</v>
      </c>
    </row>
    <row r="7184" spans="1:20" x14ac:dyDescent="0.25">
      <c r="A7184" s="85">
        <v>45225.541666649544</v>
      </c>
      <c r="B7184" s="1">
        <v>10</v>
      </c>
      <c r="C7184" s="1">
        <v>26</v>
      </c>
      <c r="D7184" s="1">
        <v>14</v>
      </c>
      <c r="E7184" s="1" t="str">
        <f t="shared" si="1124"/>
        <v>Non-Summer</v>
      </c>
      <c r="F7184" s="78">
        <v>0.64180000000000004</v>
      </c>
      <c r="G7184" s="79">
        <f t="shared" si="1125"/>
        <v>1.2210653311302686</v>
      </c>
      <c r="J7184" s="78">
        <v>3.707843</v>
      </c>
      <c r="K7184" s="80">
        <f t="shared" si="1126"/>
        <v>3.707843</v>
      </c>
      <c r="L7184" s="68" t="str">
        <f t="shared" si="1119"/>
        <v>Normal</v>
      </c>
      <c r="N7184" s="67">
        <f t="shared" si="1120"/>
        <v>2.4867776688697312</v>
      </c>
      <c r="O7184" s="67">
        <f t="shared" si="1121"/>
        <v>1.2210653311302688</v>
      </c>
      <c r="P7184" s="81">
        <f t="shared" si="1122"/>
        <v>0</v>
      </c>
      <c r="Q7184" s="81">
        <f t="shared" si="1123"/>
        <v>-2.4867776688697312</v>
      </c>
      <c r="S7184" s="1">
        <f t="shared" si="1127"/>
        <v>4</v>
      </c>
      <c r="T7184" s="1" t="str">
        <f t="shared" si="1128"/>
        <v>Peak</v>
      </c>
    </row>
    <row r="7185" spans="1:20" x14ac:dyDescent="0.25">
      <c r="A7185" s="85">
        <v>45225.583333316208</v>
      </c>
      <c r="B7185" s="1">
        <v>10</v>
      </c>
      <c r="C7185" s="1">
        <v>26</v>
      </c>
      <c r="D7185" s="1">
        <v>15</v>
      </c>
      <c r="E7185" s="1" t="str">
        <f t="shared" si="1124"/>
        <v>Non-Summer</v>
      </c>
      <c r="F7185" s="78">
        <v>0.65969999999999995</v>
      </c>
      <c r="G7185" s="79">
        <f t="shared" si="1125"/>
        <v>1.2551212199230883</v>
      </c>
      <c r="J7185" s="78">
        <v>2.9706260000000002</v>
      </c>
      <c r="K7185" s="80">
        <f t="shared" si="1126"/>
        <v>2.9706260000000002</v>
      </c>
      <c r="L7185" s="68" t="str">
        <f t="shared" si="1119"/>
        <v>Normal</v>
      </c>
      <c r="N7185" s="67">
        <f t="shared" si="1120"/>
        <v>1.7155047800769119</v>
      </c>
      <c r="O7185" s="67">
        <f t="shared" si="1121"/>
        <v>1.2551212199230883</v>
      </c>
      <c r="P7185" s="81">
        <f t="shared" si="1122"/>
        <v>0</v>
      </c>
      <c r="Q7185" s="81">
        <f t="shared" si="1123"/>
        <v>-1.7155047800769119</v>
      </c>
      <c r="S7185" s="1">
        <f t="shared" si="1127"/>
        <v>4</v>
      </c>
      <c r="T7185" s="1" t="str">
        <f t="shared" si="1128"/>
        <v>Peak</v>
      </c>
    </row>
    <row r="7186" spans="1:20" x14ac:dyDescent="0.25">
      <c r="A7186" s="85">
        <v>45225.624999982872</v>
      </c>
      <c r="B7186" s="1">
        <v>10</v>
      </c>
      <c r="C7186" s="1">
        <v>26</v>
      </c>
      <c r="D7186" s="1">
        <v>16</v>
      </c>
      <c r="E7186" s="1" t="str">
        <f t="shared" si="1124"/>
        <v>Non-Summer</v>
      </c>
      <c r="F7186" s="78">
        <v>0.68920000000000003</v>
      </c>
      <c r="G7186" s="79">
        <f t="shared" si="1125"/>
        <v>1.3112468467045513</v>
      </c>
      <c r="J7186" s="78">
        <v>1.7886710000000001</v>
      </c>
      <c r="K7186" s="80">
        <f t="shared" si="1126"/>
        <v>1.7886710000000001</v>
      </c>
      <c r="L7186" s="68" t="str">
        <f t="shared" si="1119"/>
        <v>Normal</v>
      </c>
      <c r="N7186" s="67">
        <f t="shared" si="1120"/>
        <v>0.47742415329544885</v>
      </c>
      <c r="O7186" s="67">
        <f t="shared" si="1121"/>
        <v>1.3112468467045513</v>
      </c>
      <c r="P7186" s="81">
        <f t="shared" si="1122"/>
        <v>0</v>
      </c>
      <c r="Q7186" s="81">
        <f t="shared" si="1123"/>
        <v>-0.47742415329544885</v>
      </c>
      <c r="S7186" s="1">
        <f t="shared" si="1127"/>
        <v>4</v>
      </c>
      <c r="T7186" s="1" t="str">
        <f t="shared" si="1128"/>
        <v>Peak</v>
      </c>
    </row>
    <row r="7187" spans="1:20" x14ac:dyDescent="0.25">
      <c r="A7187" s="85">
        <v>45225.666666649537</v>
      </c>
      <c r="B7187" s="1">
        <v>10</v>
      </c>
      <c r="C7187" s="1">
        <v>26</v>
      </c>
      <c r="D7187" s="1">
        <v>17</v>
      </c>
      <c r="E7187" s="1" t="str">
        <f t="shared" si="1124"/>
        <v>Non-Summer</v>
      </c>
      <c r="F7187" s="78">
        <v>0.73580000000000001</v>
      </c>
      <c r="G7187" s="79">
        <f t="shared" si="1125"/>
        <v>1.3999063113830656</v>
      </c>
      <c r="J7187" s="78">
        <v>0.159273</v>
      </c>
      <c r="K7187" s="80">
        <f t="shared" si="1126"/>
        <v>0.159273</v>
      </c>
      <c r="L7187" s="68" t="str">
        <f t="shared" ref="L7187:L7250" si="1129">IF(AND(D7187&gt;=$C$2,D7187&lt;=$C$3,E7187="Summer"),"MaxDis","Normal")</f>
        <v>Normal</v>
      </c>
      <c r="N7187" s="67">
        <f t="shared" ref="N7187:N7250" si="1130">IF(K7187-G7187&lt;0,0,K7187-G7187)</f>
        <v>0</v>
      </c>
      <c r="O7187" s="67">
        <f t="shared" ref="O7187:O7250" si="1131">K7187-N7187</f>
        <v>0.159273</v>
      </c>
      <c r="P7187" s="81">
        <f t="shared" ref="P7187:P7250" si="1132">MAX(0,G7187-O7187)</f>
        <v>1.2406333113830657</v>
      </c>
      <c r="Q7187" s="81">
        <f t="shared" ref="Q7187:Q7250" si="1133">G7187-K7187</f>
        <v>1.2406333113830657</v>
      </c>
      <c r="S7187" s="1">
        <f t="shared" si="1127"/>
        <v>4</v>
      </c>
      <c r="T7187" s="1" t="str">
        <f t="shared" si="1128"/>
        <v>Peak</v>
      </c>
    </row>
    <row r="7188" spans="1:20" x14ac:dyDescent="0.25">
      <c r="A7188" s="85">
        <v>45225.708333316201</v>
      </c>
      <c r="B7188" s="1">
        <v>10</v>
      </c>
      <c r="C7188" s="1">
        <v>26</v>
      </c>
      <c r="D7188" s="1">
        <v>18</v>
      </c>
      <c r="E7188" s="1" t="str">
        <f t="shared" ref="E7188:E7251" si="1134">IF(AND(B7188&gt;=$C$5,B7188&lt;=$C$6),"Summer","Non-Summer")</f>
        <v>Non-Summer</v>
      </c>
      <c r="F7188" s="78">
        <v>0.80489999999999995</v>
      </c>
      <c r="G7188" s="79">
        <f t="shared" ref="G7188:G7251" si="1135">F7188*$G$13</f>
        <v>1.5313734575050686</v>
      </c>
      <c r="J7188" s="78">
        <v>0</v>
      </c>
      <c r="K7188" s="80">
        <f t="shared" ref="K7188:K7251" si="1136">J7188*$K$13</f>
        <v>0</v>
      </c>
      <c r="L7188" s="68" t="str">
        <f t="shared" si="1129"/>
        <v>Normal</v>
      </c>
      <c r="N7188" s="67">
        <f t="shared" si="1130"/>
        <v>0</v>
      </c>
      <c r="O7188" s="67">
        <f t="shared" si="1131"/>
        <v>0</v>
      </c>
      <c r="P7188" s="81">
        <f t="shared" si="1132"/>
        <v>1.5313734575050686</v>
      </c>
      <c r="Q7188" s="81">
        <f t="shared" si="1133"/>
        <v>1.5313734575050686</v>
      </c>
      <c r="S7188" s="1">
        <f t="shared" ref="S7188:S7251" si="1137">WEEKDAY(A7188,2)</f>
        <v>4</v>
      </c>
      <c r="T7188" s="1" t="str">
        <f t="shared" ref="T7188:T7251" si="1138">IF(S7188&gt;5,"Off-Peak",IF(AND(D7188&gt;=$C$7,D7188&lt;$C$8),"Peak","Off-Peak"))</f>
        <v>Peak</v>
      </c>
    </row>
    <row r="7189" spans="1:20" x14ac:dyDescent="0.25">
      <c r="A7189" s="85">
        <v>45225.749999982865</v>
      </c>
      <c r="B7189" s="1">
        <v>10</v>
      </c>
      <c r="C7189" s="1">
        <v>26</v>
      </c>
      <c r="D7189" s="1">
        <v>19</v>
      </c>
      <c r="E7189" s="1" t="str">
        <f t="shared" si="1134"/>
        <v>Non-Summer</v>
      </c>
      <c r="F7189" s="78">
        <v>0.87949999999999995</v>
      </c>
      <c r="G7189" s="79">
        <f t="shared" si="1135"/>
        <v>1.67330470353548</v>
      </c>
      <c r="J7189" s="78">
        <v>0</v>
      </c>
      <c r="K7189" s="80">
        <f t="shared" si="1136"/>
        <v>0</v>
      </c>
      <c r="L7189" s="68" t="str">
        <f t="shared" si="1129"/>
        <v>Normal</v>
      </c>
      <c r="N7189" s="67">
        <f t="shared" si="1130"/>
        <v>0</v>
      </c>
      <c r="O7189" s="67">
        <f t="shared" si="1131"/>
        <v>0</v>
      </c>
      <c r="P7189" s="81">
        <f t="shared" si="1132"/>
        <v>1.67330470353548</v>
      </c>
      <c r="Q7189" s="81">
        <f t="shared" si="1133"/>
        <v>1.67330470353548</v>
      </c>
      <c r="S7189" s="1">
        <f t="shared" si="1137"/>
        <v>4</v>
      </c>
      <c r="T7189" s="1" t="str">
        <f t="shared" si="1138"/>
        <v>Peak</v>
      </c>
    </row>
    <row r="7190" spans="1:20" x14ac:dyDescent="0.25">
      <c r="A7190" s="85">
        <v>45225.791666649529</v>
      </c>
      <c r="B7190" s="1">
        <v>10</v>
      </c>
      <c r="C7190" s="1">
        <v>26</v>
      </c>
      <c r="D7190" s="1">
        <v>20</v>
      </c>
      <c r="E7190" s="1" t="str">
        <f t="shared" si="1134"/>
        <v>Non-Summer</v>
      </c>
      <c r="F7190" s="78">
        <v>0.89910000000000001</v>
      </c>
      <c r="G7190" s="79">
        <f t="shared" si="1135"/>
        <v>1.7105949504818081</v>
      </c>
      <c r="J7190" s="78">
        <v>0</v>
      </c>
      <c r="K7190" s="80">
        <f t="shared" si="1136"/>
        <v>0</v>
      </c>
      <c r="L7190" s="68" t="str">
        <f t="shared" si="1129"/>
        <v>Normal</v>
      </c>
      <c r="N7190" s="67">
        <f t="shared" si="1130"/>
        <v>0</v>
      </c>
      <c r="O7190" s="67">
        <f t="shared" si="1131"/>
        <v>0</v>
      </c>
      <c r="P7190" s="81">
        <f t="shared" si="1132"/>
        <v>1.7105949504818081</v>
      </c>
      <c r="Q7190" s="81">
        <f t="shared" si="1133"/>
        <v>1.7105949504818081</v>
      </c>
      <c r="S7190" s="1">
        <f t="shared" si="1137"/>
        <v>4</v>
      </c>
      <c r="T7190" s="1" t="str">
        <f t="shared" si="1138"/>
        <v>Peak</v>
      </c>
    </row>
    <row r="7191" spans="1:20" x14ac:dyDescent="0.25">
      <c r="A7191" s="85">
        <v>45225.833333316194</v>
      </c>
      <c r="B7191" s="1">
        <v>10</v>
      </c>
      <c r="C7191" s="1">
        <v>26</v>
      </c>
      <c r="D7191" s="1">
        <v>21</v>
      </c>
      <c r="E7191" s="1" t="str">
        <f t="shared" si="1134"/>
        <v>Non-Summer</v>
      </c>
      <c r="F7191" s="78">
        <v>0.89329999999999998</v>
      </c>
      <c r="G7191" s="79">
        <f t="shared" si="1135"/>
        <v>1.6995600814874865</v>
      </c>
      <c r="J7191" s="78">
        <v>0</v>
      </c>
      <c r="K7191" s="80">
        <f t="shared" si="1136"/>
        <v>0</v>
      </c>
      <c r="L7191" s="68" t="str">
        <f t="shared" si="1129"/>
        <v>Normal</v>
      </c>
      <c r="N7191" s="67">
        <f t="shared" si="1130"/>
        <v>0</v>
      </c>
      <c r="O7191" s="67">
        <f t="shared" si="1131"/>
        <v>0</v>
      </c>
      <c r="P7191" s="81">
        <f t="shared" si="1132"/>
        <v>1.6995600814874865</v>
      </c>
      <c r="Q7191" s="81">
        <f t="shared" si="1133"/>
        <v>1.6995600814874865</v>
      </c>
      <c r="S7191" s="1">
        <f t="shared" si="1137"/>
        <v>4</v>
      </c>
      <c r="T7191" s="1" t="str">
        <f t="shared" si="1138"/>
        <v>Peak</v>
      </c>
    </row>
    <row r="7192" spans="1:20" x14ac:dyDescent="0.25">
      <c r="A7192" s="85">
        <v>45225.874999982858</v>
      </c>
      <c r="B7192" s="1">
        <v>10</v>
      </c>
      <c r="C7192" s="1">
        <v>26</v>
      </c>
      <c r="D7192" s="1">
        <v>22</v>
      </c>
      <c r="E7192" s="1" t="str">
        <f t="shared" si="1134"/>
        <v>Non-Summer</v>
      </c>
      <c r="F7192" s="78">
        <v>0.85680000000000001</v>
      </c>
      <c r="G7192" s="79">
        <f t="shared" si="1135"/>
        <v>1.6301165093680492</v>
      </c>
      <c r="J7192" s="78">
        <v>0</v>
      </c>
      <c r="K7192" s="80">
        <f t="shared" si="1136"/>
        <v>0</v>
      </c>
      <c r="L7192" s="68" t="str">
        <f t="shared" si="1129"/>
        <v>Normal</v>
      </c>
      <c r="N7192" s="67">
        <f t="shared" si="1130"/>
        <v>0</v>
      </c>
      <c r="O7192" s="67">
        <f t="shared" si="1131"/>
        <v>0</v>
      </c>
      <c r="P7192" s="81">
        <f t="shared" si="1132"/>
        <v>1.6301165093680492</v>
      </c>
      <c r="Q7192" s="81">
        <f t="shared" si="1133"/>
        <v>1.6301165093680492</v>
      </c>
      <c r="S7192" s="1">
        <f t="shared" si="1137"/>
        <v>4</v>
      </c>
      <c r="T7192" s="1" t="str">
        <f t="shared" si="1138"/>
        <v>Off-Peak</v>
      </c>
    </row>
    <row r="7193" spans="1:20" x14ac:dyDescent="0.25">
      <c r="A7193" s="85">
        <v>45225.916666649522</v>
      </c>
      <c r="B7193" s="1">
        <v>10</v>
      </c>
      <c r="C7193" s="1">
        <v>26</v>
      </c>
      <c r="D7193" s="1">
        <v>23</v>
      </c>
      <c r="E7193" s="1" t="str">
        <f t="shared" si="1134"/>
        <v>Non-Summer</v>
      </c>
      <c r="F7193" s="78">
        <v>0.78390000000000004</v>
      </c>
      <c r="G7193" s="79">
        <f t="shared" si="1135"/>
        <v>1.4914196214911459</v>
      </c>
      <c r="J7193" s="78">
        <v>0</v>
      </c>
      <c r="K7193" s="80">
        <f t="shared" si="1136"/>
        <v>0</v>
      </c>
      <c r="L7193" s="68" t="str">
        <f t="shared" si="1129"/>
        <v>Normal</v>
      </c>
      <c r="N7193" s="67">
        <f t="shared" si="1130"/>
        <v>0</v>
      </c>
      <c r="O7193" s="67">
        <f t="shared" si="1131"/>
        <v>0</v>
      </c>
      <c r="P7193" s="81">
        <f t="shared" si="1132"/>
        <v>1.4914196214911459</v>
      </c>
      <c r="Q7193" s="81">
        <f t="shared" si="1133"/>
        <v>1.4914196214911459</v>
      </c>
      <c r="S7193" s="1">
        <f t="shared" si="1137"/>
        <v>4</v>
      </c>
      <c r="T7193" s="1" t="str">
        <f t="shared" si="1138"/>
        <v>Off-Peak</v>
      </c>
    </row>
    <row r="7194" spans="1:20" x14ac:dyDescent="0.25">
      <c r="A7194" s="85">
        <v>45225.958333316186</v>
      </c>
      <c r="B7194" s="1">
        <v>10</v>
      </c>
      <c r="C7194" s="1">
        <v>27</v>
      </c>
      <c r="D7194" s="1">
        <v>0</v>
      </c>
      <c r="E7194" s="1" t="str">
        <f t="shared" si="1134"/>
        <v>Non-Summer</v>
      </c>
      <c r="F7194" s="78">
        <v>0.6976</v>
      </c>
      <c r="G7194" s="79">
        <f t="shared" si="1135"/>
        <v>1.3272283811101204</v>
      </c>
      <c r="J7194" s="78">
        <v>0</v>
      </c>
      <c r="K7194" s="80">
        <f t="shared" si="1136"/>
        <v>0</v>
      </c>
      <c r="L7194" s="68" t="str">
        <f t="shared" si="1129"/>
        <v>Normal</v>
      </c>
      <c r="N7194" s="67">
        <f t="shared" si="1130"/>
        <v>0</v>
      </c>
      <c r="O7194" s="67">
        <f t="shared" si="1131"/>
        <v>0</v>
      </c>
      <c r="P7194" s="81">
        <f t="shared" si="1132"/>
        <v>1.3272283811101204</v>
      </c>
      <c r="Q7194" s="81">
        <f t="shared" si="1133"/>
        <v>1.3272283811101204</v>
      </c>
      <c r="S7194" s="1">
        <f t="shared" si="1137"/>
        <v>4</v>
      </c>
      <c r="T7194" s="1" t="str">
        <f t="shared" si="1138"/>
        <v>Off-Peak</v>
      </c>
    </row>
    <row r="7195" spans="1:20" x14ac:dyDescent="0.25">
      <c r="A7195" s="85">
        <v>45225.999999982851</v>
      </c>
      <c r="B7195" s="1">
        <v>10</v>
      </c>
      <c r="C7195" s="1">
        <v>27</v>
      </c>
      <c r="D7195" s="1">
        <v>1</v>
      </c>
      <c r="E7195" s="1" t="str">
        <f t="shared" si="1134"/>
        <v>Non-Summer</v>
      </c>
      <c r="F7195" s="78">
        <v>0.63600000000000001</v>
      </c>
      <c r="G7195" s="79">
        <f t="shared" si="1135"/>
        <v>1.210030462135947</v>
      </c>
      <c r="J7195" s="78">
        <v>0</v>
      </c>
      <c r="K7195" s="80">
        <f t="shared" si="1136"/>
        <v>0</v>
      </c>
      <c r="L7195" s="68" t="str">
        <f t="shared" si="1129"/>
        <v>Normal</v>
      </c>
      <c r="N7195" s="67">
        <f t="shared" si="1130"/>
        <v>0</v>
      </c>
      <c r="O7195" s="67">
        <f t="shared" si="1131"/>
        <v>0</v>
      </c>
      <c r="P7195" s="81">
        <f t="shared" si="1132"/>
        <v>1.210030462135947</v>
      </c>
      <c r="Q7195" s="81">
        <f t="shared" si="1133"/>
        <v>1.210030462135947</v>
      </c>
      <c r="S7195" s="1">
        <f t="shared" si="1137"/>
        <v>5</v>
      </c>
      <c r="T7195" s="1" t="str">
        <f t="shared" si="1138"/>
        <v>Off-Peak</v>
      </c>
    </row>
    <row r="7196" spans="1:20" x14ac:dyDescent="0.25">
      <c r="A7196" s="85">
        <v>45226.041666649515</v>
      </c>
      <c r="B7196" s="1">
        <v>10</v>
      </c>
      <c r="C7196" s="1">
        <v>27</v>
      </c>
      <c r="D7196" s="1">
        <v>2</v>
      </c>
      <c r="E7196" s="1" t="str">
        <f t="shared" si="1134"/>
        <v>Non-Summer</v>
      </c>
      <c r="F7196" s="78">
        <v>0.59250000000000003</v>
      </c>
      <c r="G7196" s="79">
        <f t="shared" si="1135"/>
        <v>1.1272689446785356</v>
      </c>
      <c r="J7196" s="78">
        <v>0</v>
      </c>
      <c r="K7196" s="80">
        <f t="shared" si="1136"/>
        <v>0</v>
      </c>
      <c r="L7196" s="68" t="str">
        <f t="shared" si="1129"/>
        <v>Normal</v>
      </c>
      <c r="N7196" s="67">
        <f t="shared" si="1130"/>
        <v>0</v>
      </c>
      <c r="O7196" s="67">
        <f t="shared" si="1131"/>
        <v>0</v>
      </c>
      <c r="P7196" s="81">
        <f t="shared" si="1132"/>
        <v>1.1272689446785356</v>
      </c>
      <c r="Q7196" s="81">
        <f t="shared" si="1133"/>
        <v>1.1272689446785356</v>
      </c>
      <c r="S7196" s="1">
        <f t="shared" si="1137"/>
        <v>5</v>
      </c>
      <c r="T7196" s="1" t="str">
        <f t="shared" si="1138"/>
        <v>Off-Peak</v>
      </c>
    </row>
    <row r="7197" spans="1:20" x14ac:dyDescent="0.25">
      <c r="A7197" s="85">
        <v>45226.083333316179</v>
      </c>
      <c r="B7197" s="1">
        <v>10</v>
      </c>
      <c r="C7197" s="1">
        <v>27</v>
      </c>
      <c r="D7197" s="1">
        <v>3</v>
      </c>
      <c r="E7197" s="1" t="str">
        <f t="shared" si="1134"/>
        <v>Non-Summer</v>
      </c>
      <c r="F7197" s="78">
        <v>0.5645</v>
      </c>
      <c r="G7197" s="79">
        <f t="shared" si="1135"/>
        <v>1.0739971633266385</v>
      </c>
      <c r="J7197" s="78">
        <v>0</v>
      </c>
      <c r="K7197" s="80">
        <f t="shared" si="1136"/>
        <v>0</v>
      </c>
      <c r="L7197" s="68" t="str">
        <f t="shared" si="1129"/>
        <v>Normal</v>
      </c>
      <c r="N7197" s="67">
        <f t="shared" si="1130"/>
        <v>0</v>
      </c>
      <c r="O7197" s="67">
        <f t="shared" si="1131"/>
        <v>0</v>
      </c>
      <c r="P7197" s="81">
        <f t="shared" si="1132"/>
        <v>1.0739971633266385</v>
      </c>
      <c r="Q7197" s="81">
        <f t="shared" si="1133"/>
        <v>1.0739971633266385</v>
      </c>
      <c r="S7197" s="1">
        <f t="shared" si="1137"/>
        <v>5</v>
      </c>
      <c r="T7197" s="1" t="str">
        <f t="shared" si="1138"/>
        <v>Off-Peak</v>
      </c>
    </row>
    <row r="7198" spans="1:20" x14ac:dyDescent="0.25">
      <c r="A7198" s="85">
        <v>45226.124999982843</v>
      </c>
      <c r="B7198" s="1">
        <v>10</v>
      </c>
      <c r="C7198" s="1">
        <v>27</v>
      </c>
      <c r="D7198" s="1">
        <v>4</v>
      </c>
      <c r="E7198" s="1" t="str">
        <f t="shared" si="1134"/>
        <v>Non-Summer</v>
      </c>
      <c r="F7198" s="78">
        <v>0.54859999999999998</v>
      </c>
      <c r="G7198" s="79">
        <f t="shared" si="1135"/>
        <v>1.0437464017732396</v>
      </c>
      <c r="J7198" s="78">
        <v>0</v>
      </c>
      <c r="K7198" s="80">
        <f t="shared" si="1136"/>
        <v>0</v>
      </c>
      <c r="L7198" s="68" t="str">
        <f t="shared" si="1129"/>
        <v>Normal</v>
      </c>
      <c r="N7198" s="67">
        <f t="shared" si="1130"/>
        <v>0</v>
      </c>
      <c r="O7198" s="67">
        <f t="shared" si="1131"/>
        <v>0</v>
      </c>
      <c r="P7198" s="81">
        <f t="shared" si="1132"/>
        <v>1.0437464017732396</v>
      </c>
      <c r="Q7198" s="81">
        <f t="shared" si="1133"/>
        <v>1.0437464017732396</v>
      </c>
      <c r="S7198" s="1">
        <f t="shared" si="1137"/>
        <v>5</v>
      </c>
      <c r="T7198" s="1" t="str">
        <f t="shared" si="1138"/>
        <v>Off-Peak</v>
      </c>
    </row>
    <row r="7199" spans="1:20" x14ac:dyDescent="0.25">
      <c r="A7199" s="85">
        <v>45226.166666649508</v>
      </c>
      <c r="B7199" s="1">
        <v>10</v>
      </c>
      <c r="C7199" s="1">
        <v>27</v>
      </c>
      <c r="D7199" s="1">
        <v>5</v>
      </c>
      <c r="E7199" s="1" t="str">
        <f t="shared" si="1134"/>
        <v>Non-Summer</v>
      </c>
      <c r="F7199" s="78">
        <v>0.54669999999999996</v>
      </c>
      <c r="G7199" s="79">
        <f t="shared" si="1135"/>
        <v>1.0401315308957895</v>
      </c>
      <c r="J7199" s="78">
        <v>0</v>
      </c>
      <c r="K7199" s="80">
        <f t="shared" si="1136"/>
        <v>0</v>
      </c>
      <c r="L7199" s="68" t="str">
        <f t="shared" si="1129"/>
        <v>Normal</v>
      </c>
      <c r="N7199" s="67">
        <f t="shared" si="1130"/>
        <v>0</v>
      </c>
      <c r="O7199" s="67">
        <f t="shared" si="1131"/>
        <v>0</v>
      </c>
      <c r="P7199" s="81">
        <f t="shared" si="1132"/>
        <v>1.0401315308957895</v>
      </c>
      <c r="Q7199" s="81">
        <f t="shared" si="1133"/>
        <v>1.0401315308957895</v>
      </c>
      <c r="S7199" s="1">
        <f t="shared" si="1137"/>
        <v>5</v>
      </c>
      <c r="T7199" s="1" t="str">
        <f t="shared" si="1138"/>
        <v>Off-Peak</v>
      </c>
    </row>
    <row r="7200" spans="1:20" x14ac:dyDescent="0.25">
      <c r="A7200" s="85">
        <v>45226.208333316172</v>
      </c>
      <c r="B7200" s="1">
        <v>10</v>
      </c>
      <c r="C7200" s="1">
        <v>27</v>
      </c>
      <c r="D7200" s="1">
        <v>6</v>
      </c>
      <c r="E7200" s="1" t="str">
        <f t="shared" si="1134"/>
        <v>Non-Summer</v>
      </c>
      <c r="F7200" s="78">
        <v>0.56369999999999998</v>
      </c>
      <c r="G7200" s="79">
        <f t="shared" si="1135"/>
        <v>1.07247511243087</v>
      </c>
      <c r="J7200" s="78">
        <v>0</v>
      </c>
      <c r="K7200" s="80">
        <f t="shared" si="1136"/>
        <v>0</v>
      </c>
      <c r="L7200" s="68" t="str">
        <f t="shared" si="1129"/>
        <v>Normal</v>
      </c>
      <c r="N7200" s="67">
        <f t="shared" si="1130"/>
        <v>0</v>
      </c>
      <c r="O7200" s="67">
        <f t="shared" si="1131"/>
        <v>0</v>
      </c>
      <c r="P7200" s="81">
        <f t="shared" si="1132"/>
        <v>1.07247511243087</v>
      </c>
      <c r="Q7200" s="81">
        <f t="shared" si="1133"/>
        <v>1.07247511243087</v>
      </c>
      <c r="S7200" s="1">
        <f t="shared" si="1137"/>
        <v>5</v>
      </c>
      <c r="T7200" s="1" t="str">
        <f t="shared" si="1138"/>
        <v>Peak</v>
      </c>
    </row>
    <row r="7201" spans="1:20" x14ac:dyDescent="0.25">
      <c r="A7201" s="85">
        <v>45226.249999982836</v>
      </c>
      <c r="B7201" s="1">
        <v>10</v>
      </c>
      <c r="C7201" s="1">
        <v>27</v>
      </c>
      <c r="D7201" s="1">
        <v>7</v>
      </c>
      <c r="E7201" s="1" t="str">
        <f t="shared" si="1134"/>
        <v>Non-Summer</v>
      </c>
      <c r="F7201" s="78">
        <v>0.60919999999999996</v>
      </c>
      <c r="G7201" s="79">
        <f t="shared" si="1135"/>
        <v>1.1590417571277025</v>
      </c>
      <c r="J7201" s="78">
        <v>0</v>
      </c>
      <c r="K7201" s="80">
        <f t="shared" si="1136"/>
        <v>0</v>
      </c>
      <c r="L7201" s="68" t="str">
        <f t="shared" si="1129"/>
        <v>Normal</v>
      </c>
      <c r="N7201" s="67">
        <f t="shared" si="1130"/>
        <v>0</v>
      </c>
      <c r="O7201" s="67">
        <f t="shared" si="1131"/>
        <v>0</v>
      </c>
      <c r="P7201" s="81">
        <f t="shared" si="1132"/>
        <v>1.1590417571277025</v>
      </c>
      <c r="Q7201" s="81">
        <f t="shared" si="1133"/>
        <v>1.1590417571277025</v>
      </c>
      <c r="S7201" s="1">
        <f t="shared" si="1137"/>
        <v>5</v>
      </c>
      <c r="T7201" s="1" t="str">
        <f t="shared" si="1138"/>
        <v>Peak</v>
      </c>
    </row>
    <row r="7202" spans="1:20" x14ac:dyDescent="0.25">
      <c r="A7202" s="85">
        <v>45226.2916666495</v>
      </c>
      <c r="B7202" s="1">
        <v>10</v>
      </c>
      <c r="C7202" s="1">
        <v>27</v>
      </c>
      <c r="D7202" s="1">
        <v>8</v>
      </c>
      <c r="E7202" s="1" t="str">
        <f t="shared" si="1134"/>
        <v>Non-Summer</v>
      </c>
      <c r="F7202" s="78">
        <v>0.6492</v>
      </c>
      <c r="G7202" s="79">
        <f t="shared" si="1135"/>
        <v>1.235144301916127</v>
      </c>
      <c r="J7202" s="78">
        <v>0.74589899999999998</v>
      </c>
      <c r="K7202" s="80">
        <f t="shared" si="1136"/>
        <v>0.74589899999999998</v>
      </c>
      <c r="L7202" s="68" t="str">
        <f t="shared" si="1129"/>
        <v>Normal</v>
      </c>
      <c r="N7202" s="67">
        <f t="shared" si="1130"/>
        <v>0</v>
      </c>
      <c r="O7202" s="67">
        <f t="shared" si="1131"/>
        <v>0.74589899999999998</v>
      </c>
      <c r="P7202" s="81">
        <f t="shared" si="1132"/>
        <v>0.48924530191612703</v>
      </c>
      <c r="Q7202" s="81">
        <f t="shared" si="1133"/>
        <v>0.48924530191612703</v>
      </c>
      <c r="S7202" s="1">
        <f t="shared" si="1137"/>
        <v>5</v>
      </c>
      <c r="T7202" s="1" t="str">
        <f t="shared" si="1138"/>
        <v>Peak</v>
      </c>
    </row>
    <row r="7203" spans="1:20" x14ac:dyDescent="0.25">
      <c r="A7203" s="85">
        <v>45226.333333316164</v>
      </c>
      <c r="B7203" s="1">
        <v>10</v>
      </c>
      <c r="C7203" s="1">
        <v>27</v>
      </c>
      <c r="D7203" s="1">
        <v>9</v>
      </c>
      <c r="E7203" s="1" t="str">
        <f t="shared" si="1134"/>
        <v>Non-Summer</v>
      </c>
      <c r="F7203" s="78">
        <v>0.65010000000000001</v>
      </c>
      <c r="G7203" s="79">
        <f t="shared" si="1135"/>
        <v>1.2368566091738666</v>
      </c>
      <c r="J7203" s="78">
        <v>1.243196</v>
      </c>
      <c r="K7203" s="80">
        <f t="shared" si="1136"/>
        <v>1.243196</v>
      </c>
      <c r="L7203" s="68" t="str">
        <f t="shared" si="1129"/>
        <v>Normal</v>
      </c>
      <c r="N7203" s="67">
        <f t="shared" si="1130"/>
        <v>6.3393908261333287E-3</v>
      </c>
      <c r="O7203" s="67">
        <f t="shared" si="1131"/>
        <v>1.2368566091738666</v>
      </c>
      <c r="P7203" s="81">
        <f t="shared" si="1132"/>
        <v>0</v>
      </c>
      <c r="Q7203" s="81">
        <f t="shared" si="1133"/>
        <v>-6.3393908261333287E-3</v>
      </c>
      <c r="S7203" s="1">
        <f t="shared" si="1137"/>
        <v>5</v>
      </c>
      <c r="T7203" s="1" t="str">
        <f t="shared" si="1138"/>
        <v>Peak</v>
      </c>
    </row>
    <row r="7204" spans="1:20" x14ac:dyDescent="0.25">
      <c r="A7204" s="85">
        <v>45226.374999982829</v>
      </c>
      <c r="B7204" s="1">
        <v>10</v>
      </c>
      <c r="C7204" s="1">
        <v>27</v>
      </c>
      <c r="D7204" s="1">
        <v>10</v>
      </c>
      <c r="E7204" s="1" t="str">
        <f t="shared" si="1134"/>
        <v>Non-Summer</v>
      </c>
      <c r="F7204" s="78">
        <v>0.65480000000000005</v>
      </c>
      <c r="G7204" s="79">
        <f t="shared" si="1135"/>
        <v>1.2457986581865064</v>
      </c>
      <c r="J7204" s="78">
        <v>1.186644</v>
      </c>
      <c r="K7204" s="80">
        <f t="shared" si="1136"/>
        <v>1.186644</v>
      </c>
      <c r="L7204" s="68" t="str">
        <f t="shared" si="1129"/>
        <v>Normal</v>
      </c>
      <c r="N7204" s="67">
        <f t="shared" si="1130"/>
        <v>0</v>
      </c>
      <c r="O7204" s="67">
        <f t="shared" si="1131"/>
        <v>1.186644</v>
      </c>
      <c r="P7204" s="81">
        <f t="shared" si="1132"/>
        <v>5.9154658186506337E-2</v>
      </c>
      <c r="Q7204" s="81">
        <f t="shared" si="1133"/>
        <v>5.9154658186506337E-2</v>
      </c>
      <c r="S7204" s="1">
        <f t="shared" si="1137"/>
        <v>5</v>
      </c>
      <c r="T7204" s="1" t="str">
        <f t="shared" si="1138"/>
        <v>Peak</v>
      </c>
    </row>
    <row r="7205" spans="1:20" x14ac:dyDescent="0.25">
      <c r="A7205" s="85">
        <v>45226.416666649493</v>
      </c>
      <c r="B7205" s="1">
        <v>10</v>
      </c>
      <c r="C7205" s="1">
        <v>27</v>
      </c>
      <c r="D7205" s="1">
        <v>11</v>
      </c>
      <c r="E7205" s="1" t="str">
        <f t="shared" si="1134"/>
        <v>Non-Summer</v>
      </c>
      <c r="F7205" s="78">
        <v>0.6573</v>
      </c>
      <c r="G7205" s="79">
        <f t="shared" si="1135"/>
        <v>1.2505550672357828</v>
      </c>
      <c r="J7205" s="78">
        <v>1.098482</v>
      </c>
      <c r="K7205" s="80">
        <f t="shared" si="1136"/>
        <v>1.098482</v>
      </c>
      <c r="L7205" s="68" t="str">
        <f t="shared" si="1129"/>
        <v>Normal</v>
      </c>
      <c r="N7205" s="67">
        <f t="shared" si="1130"/>
        <v>0</v>
      </c>
      <c r="O7205" s="67">
        <f t="shared" si="1131"/>
        <v>1.098482</v>
      </c>
      <c r="P7205" s="81">
        <f t="shared" si="1132"/>
        <v>0.15207306723578284</v>
      </c>
      <c r="Q7205" s="81">
        <f t="shared" si="1133"/>
        <v>0.15207306723578284</v>
      </c>
      <c r="S7205" s="1">
        <f t="shared" si="1137"/>
        <v>5</v>
      </c>
      <c r="T7205" s="1" t="str">
        <f t="shared" si="1138"/>
        <v>Peak</v>
      </c>
    </row>
    <row r="7206" spans="1:20" x14ac:dyDescent="0.25">
      <c r="A7206" s="85">
        <v>45226.458333316157</v>
      </c>
      <c r="B7206" s="1">
        <v>10</v>
      </c>
      <c r="C7206" s="1">
        <v>27</v>
      </c>
      <c r="D7206" s="1">
        <v>12</v>
      </c>
      <c r="E7206" s="1" t="str">
        <f t="shared" si="1134"/>
        <v>Non-Summer</v>
      </c>
      <c r="F7206" s="78">
        <v>0.66510000000000002</v>
      </c>
      <c r="G7206" s="79">
        <f t="shared" si="1135"/>
        <v>1.2653950634695257</v>
      </c>
      <c r="J7206" s="78">
        <v>1.266373</v>
      </c>
      <c r="K7206" s="80">
        <f t="shared" si="1136"/>
        <v>1.266373</v>
      </c>
      <c r="L7206" s="68" t="str">
        <f t="shared" si="1129"/>
        <v>Normal</v>
      </c>
      <c r="N7206" s="67">
        <f t="shared" si="1130"/>
        <v>9.7793653047428819E-4</v>
      </c>
      <c r="O7206" s="67">
        <f t="shared" si="1131"/>
        <v>1.2653950634695257</v>
      </c>
      <c r="P7206" s="81">
        <f t="shared" si="1132"/>
        <v>0</v>
      </c>
      <c r="Q7206" s="81">
        <f t="shared" si="1133"/>
        <v>-9.7793653047428819E-4</v>
      </c>
      <c r="S7206" s="1">
        <f t="shared" si="1137"/>
        <v>5</v>
      </c>
      <c r="T7206" s="1" t="str">
        <f t="shared" si="1138"/>
        <v>Peak</v>
      </c>
    </row>
    <row r="7207" spans="1:20" x14ac:dyDescent="0.25">
      <c r="A7207" s="85">
        <v>45226.499999982821</v>
      </c>
      <c r="B7207" s="1">
        <v>10</v>
      </c>
      <c r="C7207" s="1">
        <v>27</v>
      </c>
      <c r="D7207" s="1">
        <v>13</v>
      </c>
      <c r="E7207" s="1" t="str">
        <f t="shared" si="1134"/>
        <v>Non-Summer</v>
      </c>
      <c r="F7207" s="78">
        <v>0.67190000000000005</v>
      </c>
      <c r="G7207" s="79">
        <f t="shared" si="1135"/>
        <v>1.2783324960835578</v>
      </c>
      <c r="J7207" s="78">
        <v>1.6184149999999999</v>
      </c>
      <c r="K7207" s="80">
        <f t="shared" si="1136"/>
        <v>1.6184149999999999</v>
      </c>
      <c r="L7207" s="68" t="str">
        <f t="shared" si="1129"/>
        <v>Normal</v>
      </c>
      <c r="N7207" s="67">
        <f t="shared" si="1130"/>
        <v>0.34008250391644212</v>
      </c>
      <c r="O7207" s="67">
        <f t="shared" si="1131"/>
        <v>1.2783324960835578</v>
      </c>
      <c r="P7207" s="81">
        <f t="shared" si="1132"/>
        <v>0</v>
      </c>
      <c r="Q7207" s="81">
        <f t="shared" si="1133"/>
        <v>-0.34008250391644212</v>
      </c>
      <c r="S7207" s="1">
        <f t="shared" si="1137"/>
        <v>5</v>
      </c>
      <c r="T7207" s="1" t="str">
        <f t="shared" si="1138"/>
        <v>Peak</v>
      </c>
    </row>
    <row r="7208" spans="1:20" x14ac:dyDescent="0.25">
      <c r="A7208" s="85">
        <v>45226.541666649486</v>
      </c>
      <c r="B7208" s="1">
        <v>10</v>
      </c>
      <c r="C7208" s="1">
        <v>27</v>
      </c>
      <c r="D7208" s="1">
        <v>14</v>
      </c>
      <c r="E7208" s="1" t="str">
        <f t="shared" si="1134"/>
        <v>Non-Summer</v>
      </c>
      <c r="F7208" s="78">
        <v>0.67530000000000001</v>
      </c>
      <c r="G7208" s="79">
        <f t="shared" si="1135"/>
        <v>1.2848012123905739</v>
      </c>
      <c r="J7208" s="78">
        <v>1.2949280000000001</v>
      </c>
      <c r="K7208" s="80">
        <f t="shared" si="1136"/>
        <v>1.2949280000000001</v>
      </c>
      <c r="L7208" s="68" t="str">
        <f t="shared" si="1129"/>
        <v>Normal</v>
      </c>
      <c r="N7208" s="67">
        <f t="shared" si="1130"/>
        <v>1.0126787609426202E-2</v>
      </c>
      <c r="O7208" s="67">
        <f t="shared" si="1131"/>
        <v>1.2848012123905739</v>
      </c>
      <c r="P7208" s="81">
        <f t="shared" si="1132"/>
        <v>0</v>
      </c>
      <c r="Q7208" s="81">
        <f t="shared" si="1133"/>
        <v>-1.0126787609426202E-2</v>
      </c>
      <c r="S7208" s="1">
        <f t="shared" si="1137"/>
        <v>5</v>
      </c>
      <c r="T7208" s="1" t="str">
        <f t="shared" si="1138"/>
        <v>Peak</v>
      </c>
    </row>
    <row r="7209" spans="1:20" x14ac:dyDescent="0.25">
      <c r="A7209" s="85">
        <v>45226.58333331615</v>
      </c>
      <c r="B7209" s="1">
        <v>10</v>
      </c>
      <c r="C7209" s="1">
        <v>27</v>
      </c>
      <c r="D7209" s="1">
        <v>15</v>
      </c>
      <c r="E7209" s="1" t="str">
        <f t="shared" si="1134"/>
        <v>Non-Summer</v>
      </c>
      <c r="F7209" s="78">
        <v>0.68400000000000005</v>
      </c>
      <c r="G7209" s="79">
        <f t="shared" si="1135"/>
        <v>1.3013535158820562</v>
      </c>
      <c r="J7209" s="78">
        <v>0.58378399999999997</v>
      </c>
      <c r="K7209" s="80">
        <f t="shared" si="1136"/>
        <v>0.58378399999999997</v>
      </c>
      <c r="L7209" s="68" t="str">
        <f t="shared" si="1129"/>
        <v>Normal</v>
      </c>
      <c r="N7209" s="67">
        <f t="shared" si="1130"/>
        <v>0</v>
      </c>
      <c r="O7209" s="67">
        <f t="shared" si="1131"/>
        <v>0.58378399999999997</v>
      </c>
      <c r="P7209" s="81">
        <f t="shared" si="1132"/>
        <v>0.7175695158820562</v>
      </c>
      <c r="Q7209" s="81">
        <f t="shared" si="1133"/>
        <v>0.7175695158820562</v>
      </c>
      <c r="S7209" s="1">
        <f t="shared" si="1137"/>
        <v>5</v>
      </c>
      <c r="T7209" s="1" t="str">
        <f t="shared" si="1138"/>
        <v>Peak</v>
      </c>
    </row>
    <row r="7210" spans="1:20" x14ac:dyDescent="0.25">
      <c r="A7210" s="85">
        <v>45226.624999982814</v>
      </c>
      <c r="B7210" s="1">
        <v>10</v>
      </c>
      <c r="C7210" s="1">
        <v>27</v>
      </c>
      <c r="D7210" s="1">
        <v>16</v>
      </c>
      <c r="E7210" s="1" t="str">
        <f t="shared" si="1134"/>
        <v>Non-Summer</v>
      </c>
      <c r="F7210" s="78">
        <v>0.70930000000000004</v>
      </c>
      <c r="G7210" s="79">
        <f t="shared" si="1135"/>
        <v>1.3494883754607345</v>
      </c>
      <c r="J7210" s="78">
        <v>0.410271</v>
      </c>
      <c r="K7210" s="80">
        <f t="shared" si="1136"/>
        <v>0.410271</v>
      </c>
      <c r="L7210" s="68" t="str">
        <f t="shared" si="1129"/>
        <v>Normal</v>
      </c>
      <c r="N7210" s="67">
        <f t="shared" si="1130"/>
        <v>0</v>
      </c>
      <c r="O7210" s="67">
        <f t="shared" si="1131"/>
        <v>0.410271</v>
      </c>
      <c r="P7210" s="81">
        <f t="shared" si="1132"/>
        <v>0.93921737546073447</v>
      </c>
      <c r="Q7210" s="81">
        <f t="shared" si="1133"/>
        <v>0.93921737546073447</v>
      </c>
      <c r="S7210" s="1">
        <f t="shared" si="1137"/>
        <v>5</v>
      </c>
      <c r="T7210" s="1" t="str">
        <f t="shared" si="1138"/>
        <v>Peak</v>
      </c>
    </row>
    <row r="7211" spans="1:20" x14ac:dyDescent="0.25">
      <c r="A7211" s="85">
        <v>45226.666666649478</v>
      </c>
      <c r="B7211" s="1">
        <v>10</v>
      </c>
      <c r="C7211" s="1">
        <v>27</v>
      </c>
      <c r="D7211" s="1">
        <v>17</v>
      </c>
      <c r="E7211" s="1" t="str">
        <f t="shared" si="1134"/>
        <v>Non-Summer</v>
      </c>
      <c r="F7211" s="78">
        <v>0.76060000000000005</v>
      </c>
      <c r="G7211" s="79">
        <f t="shared" si="1135"/>
        <v>1.4470898891518889</v>
      </c>
      <c r="J7211" s="78">
        <v>5.5759999999999994E-3</v>
      </c>
      <c r="K7211" s="80">
        <f t="shared" si="1136"/>
        <v>5.5759999999999994E-3</v>
      </c>
      <c r="L7211" s="68" t="str">
        <f t="shared" si="1129"/>
        <v>Normal</v>
      </c>
      <c r="N7211" s="67">
        <f t="shared" si="1130"/>
        <v>0</v>
      </c>
      <c r="O7211" s="67">
        <f t="shared" si="1131"/>
        <v>5.5759999999999994E-3</v>
      </c>
      <c r="P7211" s="81">
        <f t="shared" si="1132"/>
        <v>1.4415138891518888</v>
      </c>
      <c r="Q7211" s="81">
        <f t="shared" si="1133"/>
        <v>1.4415138891518888</v>
      </c>
      <c r="S7211" s="1">
        <f t="shared" si="1137"/>
        <v>5</v>
      </c>
      <c r="T7211" s="1" t="str">
        <f t="shared" si="1138"/>
        <v>Peak</v>
      </c>
    </row>
    <row r="7212" spans="1:20" x14ac:dyDescent="0.25">
      <c r="A7212" s="85">
        <v>45226.708333316143</v>
      </c>
      <c r="B7212" s="1">
        <v>10</v>
      </c>
      <c r="C7212" s="1">
        <v>27</v>
      </c>
      <c r="D7212" s="1">
        <v>18</v>
      </c>
      <c r="E7212" s="1" t="str">
        <f t="shared" si="1134"/>
        <v>Non-Summer</v>
      </c>
      <c r="F7212" s="78">
        <v>0.82250000000000001</v>
      </c>
      <c r="G7212" s="79">
        <f t="shared" si="1135"/>
        <v>1.5648585772119754</v>
      </c>
      <c r="J7212" s="78">
        <v>0</v>
      </c>
      <c r="K7212" s="80">
        <f t="shared" si="1136"/>
        <v>0</v>
      </c>
      <c r="L7212" s="68" t="str">
        <f t="shared" si="1129"/>
        <v>Normal</v>
      </c>
      <c r="N7212" s="67">
        <f t="shared" si="1130"/>
        <v>0</v>
      </c>
      <c r="O7212" s="67">
        <f t="shared" si="1131"/>
        <v>0</v>
      </c>
      <c r="P7212" s="81">
        <f t="shared" si="1132"/>
        <v>1.5648585772119754</v>
      </c>
      <c r="Q7212" s="81">
        <f t="shared" si="1133"/>
        <v>1.5648585772119754</v>
      </c>
      <c r="S7212" s="1">
        <f t="shared" si="1137"/>
        <v>5</v>
      </c>
      <c r="T7212" s="1" t="str">
        <f t="shared" si="1138"/>
        <v>Peak</v>
      </c>
    </row>
    <row r="7213" spans="1:20" x14ac:dyDescent="0.25">
      <c r="A7213" s="85">
        <v>45226.749999982807</v>
      </c>
      <c r="B7213" s="1">
        <v>10</v>
      </c>
      <c r="C7213" s="1">
        <v>27</v>
      </c>
      <c r="D7213" s="1">
        <v>19</v>
      </c>
      <c r="E7213" s="1" t="str">
        <f t="shared" si="1134"/>
        <v>Non-Summer</v>
      </c>
      <c r="F7213" s="78">
        <v>0.86750000000000005</v>
      </c>
      <c r="G7213" s="79">
        <f t="shared" si="1135"/>
        <v>1.6504739400989528</v>
      </c>
      <c r="J7213" s="78">
        <v>0</v>
      </c>
      <c r="K7213" s="80">
        <f t="shared" si="1136"/>
        <v>0</v>
      </c>
      <c r="L7213" s="68" t="str">
        <f t="shared" si="1129"/>
        <v>Normal</v>
      </c>
      <c r="N7213" s="67">
        <f t="shared" si="1130"/>
        <v>0</v>
      </c>
      <c r="O7213" s="67">
        <f t="shared" si="1131"/>
        <v>0</v>
      </c>
      <c r="P7213" s="81">
        <f t="shared" si="1132"/>
        <v>1.6504739400989528</v>
      </c>
      <c r="Q7213" s="81">
        <f t="shared" si="1133"/>
        <v>1.6504739400989528</v>
      </c>
      <c r="S7213" s="1">
        <f t="shared" si="1137"/>
        <v>5</v>
      </c>
      <c r="T7213" s="1" t="str">
        <f t="shared" si="1138"/>
        <v>Peak</v>
      </c>
    </row>
    <row r="7214" spans="1:20" x14ac:dyDescent="0.25">
      <c r="A7214" s="85">
        <v>45226.791666649471</v>
      </c>
      <c r="B7214" s="1">
        <v>10</v>
      </c>
      <c r="C7214" s="1">
        <v>27</v>
      </c>
      <c r="D7214" s="1">
        <v>20</v>
      </c>
      <c r="E7214" s="1" t="str">
        <f t="shared" si="1134"/>
        <v>Non-Summer</v>
      </c>
      <c r="F7214" s="78">
        <v>0.86570000000000003</v>
      </c>
      <c r="G7214" s="79">
        <f t="shared" si="1135"/>
        <v>1.6470493255834737</v>
      </c>
      <c r="J7214" s="78">
        <v>0</v>
      </c>
      <c r="K7214" s="80">
        <f t="shared" si="1136"/>
        <v>0</v>
      </c>
      <c r="L7214" s="68" t="str">
        <f t="shared" si="1129"/>
        <v>Normal</v>
      </c>
      <c r="N7214" s="67">
        <f t="shared" si="1130"/>
        <v>0</v>
      </c>
      <c r="O7214" s="67">
        <f t="shared" si="1131"/>
        <v>0</v>
      </c>
      <c r="P7214" s="81">
        <f t="shared" si="1132"/>
        <v>1.6470493255834737</v>
      </c>
      <c r="Q7214" s="81">
        <f t="shared" si="1133"/>
        <v>1.6470493255834737</v>
      </c>
      <c r="S7214" s="1">
        <f t="shared" si="1137"/>
        <v>5</v>
      </c>
      <c r="T7214" s="1" t="str">
        <f t="shared" si="1138"/>
        <v>Peak</v>
      </c>
    </row>
    <row r="7215" spans="1:20" x14ac:dyDescent="0.25">
      <c r="A7215" s="85">
        <v>45226.833333316135</v>
      </c>
      <c r="B7215" s="1">
        <v>10</v>
      </c>
      <c r="C7215" s="1">
        <v>27</v>
      </c>
      <c r="D7215" s="1">
        <v>21</v>
      </c>
      <c r="E7215" s="1" t="str">
        <f t="shared" si="1134"/>
        <v>Non-Summer</v>
      </c>
      <c r="F7215" s="78">
        <v>0.85219999999999996</v>
      </c>
      <c r="G7215" s="79">
        <f t="shared" si="1135"/>
        <v>1.6213647167173804</v>
      </c>
      <c r="J7215" s="78">
        <v>0</v>
      </c>
      <c r="K7215" s="80">
        <f t="shared" si="1136"/>
        <v>0</v>
      </c>
      <c r="L7215" s="68" t="str">
        <f t="shared" si="1129"/>
        <v>Normal</v>
      </c>
      <c r="N7215" s="67">
        <f t="shared" si="1130"/>
        <v>0</v>
      </c>
      <c r="O7215" s="67">
        <f t="shared" si="1131"/>
        <v>0</v>
      </c>
      <c r="P7215" s="81">
        <f t="shared" si="1132"/>
        <v>1.6213647167173804</v>
      </c>
      <c r="Q7215" s="81">
        <f t="shared" si="1133"/>
        <v>1.6213647167173804</v>
      </c>
      <c r="S7215" s="1">
        <f t="shared" si="1137"/>
        <v>5</v>
      </c>
      <c r="T7215" s="1" t="str">
        <f t="shared" si="1138"/>
        <v>Peak</v>
      </c>
    </row>
    <row r="7216" spans="1:20" x14ac:dyDescent="0.25">
      <c r="A7216" s="85">
        <v>45226.8749999828</v>
      </c>
      <c r="B7216" s="1">
        <v>10</v>
      </c>
      <c r="C7216" s="1">
        <v>27</v>
      </c>
      <c r="D7216" s="1">
        <v>22</v>
      </c>
      <c r="E7216" s="1" t="str">
        <f t="shared" si="1134"/>
        <v>Non-Summer</v>
      </c>
      <c r="F7216" s="78">
        <v>0.82540000000000002</v>
      </c>
      <c r="G7216" s="79">
        <f t="shared" si="1135"/>
        <v>1.5703760117091361</v>
      </c>
      <c r="J7216" s="78">
        <v>0</v>
      </c>
      <c r="K7216" s="80">
        <f t="shared" si="1136"/>
        <v>0</v>
      </c>
      <c r="L7216" s="68" t="str">
        <f t="shared" si="1129"/>
        <v>Normal</v>
      </c>
      <c r="N7216" s="67">
        <f t="shared" si="1130"/>
        <v>0</v>
      </c>
      <c r="O7216" s="67">
        <f t="shared" si="1131"/>
        <v>0</v>
      </c>
      <c r="P7216" s="81">
        <f t="shared" si="1132"/>
        <v>1.5703760117091361</v>
      </c>
      <c r="Q7216" s="81">
        <f t="shared" si="1133"/>
        <v>1.5703760117091361</v>
      </c>
      <c r="S7216" s="1">
        <f t="shared" si="1137"/>
        <v>5</v>
      </c>
      <c r="T7216" s="1" t="str">
        <f t="shared" si="1138"/>
        <v>Off-Peak</v>
      </c>
    </row>
    <row r="7217" spans="1:20" x14ac:dyDescent="0.25">
      <c r="A7217" s="85">
        <v>45226.916666649464</v>
      </c>
      <c r="B7217" s="1">
        <v>10</v>
      </c>
      <c r="C7217" s="1">
        <v>27</v>
      </c>
      <c r="D7217" s="1">
        <v>23</v>
      </c>
      <c r="E7217" s="1" t="str">
        <f t="shared" si="1134"/>
        <v>Non-Summer</v>
      </c>
      <c r="F7217" s="78">
        <v>0.77710000000000001</v>
      </c>
      <c r="G7217" s="79">
        <f t="shared" si="1135"/>
        <v>1.4784821888771138</v>
      </c>
      <c r="J7217" s="78">
        <v>0</v>
      </c>
      <c r="K7217" s="80">
        <f t="shared" si="1136"/>
        <v>0</v>
      </c>
      <c r="L7217" s="68" t="str">
        <f t="shared" si="1129"/>
        <v>Normal</v>
      </c>
      <c r="N7217" s="67">
        <f t="shared" si="1130"/>
        <v>0</v>
      </c>
      <c r="O7217" s="67">
        <f t="shared" si="1131"/>
        <v>0</v>
      </c>
      <c r="P7217" s="81">
        <f t="shared" si="1132"/>
        <v>1.4784821888771138</v>
      </c>
      <c r="Q7217" s="81">
        <f t="shared" si="1133"/>
        <v>1.4784821888771138</v>
      </c>
      <c r="S7217" s="1">
        <f t="shared" si="1137"/>
        <v>5</v>
      </c>
      <c r="T7217" s="1" t="str">
        <f t="shared" si="1138"/>
        <v>Off-Peak</v>
      </c>
    </row>
    <row r="7218" spans="1:20" x14ac:dyDescent="0.25">
      <c r="A7218" s="85">
        <v>45226.958333316128</v>
      </c>
      <c r="B7218" s="1">
        <v>10</v>
      </c>
      <c r="C7218" s="1">
        <v>28</v>
      </c>
      <c r="D7218" s="1">
        <v>0</v>
      </c>
      <c r="E7218" s="1" t="str">
        <f t="shared" si="1134"/>
        <v>Non-Summer</v>
      </c>
      <c r="F7218" s="78">
        <v>0.71220000000000006</v>
      </c>
      <c r="G7218" s="79">
        <f t="shared" si="1135"/>
        <v>1.3550058099578954</v>
      </c>
      <c r="J7218" s="78">
        <v>0</v>
      </c>
      <c r="K7218" s="80">
        <f t="shared" si="1136"/>
        <v>0</v>
      </c>
      <c r="L7218" s="68" t="str">
        <f t="shared" si="1129"/>
        <v>Normal</v>
      </c>
      <c r="N7218" s="67">
        <f t="shared" si="1130"/>
        <v>0</v>
      </c>
      <c r="O7218" s="67">
        <f t="shared" si="1131"/>
        <v>0</v>
      </c>
      <c r="P7218" s="81">
        <f t="shared" si="1132"/>
        <v>1.3550058099578954</v>
      </c>
      <c r="Q7218" s="81">
        <f t="shared" si="1133"/>
        <v>1.3550058099578954</v>
      </c>
      <c r="S7218" s="1">
        <f t="shared" si="1137"/>
        <v>5</v>
      </c>
      <c r="T7218" s="1" t="str">
        <f t="shared" si="1138"/>
        <v>Off-Peak</v>
      </c>
    </row>
    <row r="7219" spans="1:20" x14ac:dyDescent="0.25">
      <c r="A7219" s="85">
        <v>45226.999999982792</v>
      </c>
      <c r="B7219" s="1">
        <v>10</v>
      </c>
      <c r="C7219" s="1">
        <v>28</v>
      </c>
      <c r="D7219" s="1">
        <v>1</v>
      </c>
      <c r="E7219" s="1" t="str">
        <f t="shared" si="1134"/>
        <v>Non-Summer</v>
      </c>
      <c r="F7219" s="78">
        <v>0.66279999999999994</v>
      </c>
      <c r="G7219" s="79">
        <f t="shared" si="1135"/>
        <v>1.261019167144191</v>
      </c>
      <c r="J7219" s="78">
        <v>0</v>
      </c>
      <c r="K7219" s="80">
        <f t="shared" si="1136"/>
        <v>0</v>
      </c>
      <c r="L7219" s="68" t="str">
        <f t="shared" si="1129"/>
        <v>Normal</v>
      </c>
      <c r="N7219" s="67">
        <f t="shared" si="1130"/>
        <v>0</v>
      </c>
      <c r="O7219" s="67">
        <f t="shared" si="1131"/>
        <v>0</v>
      </c>
      <c r="P7219" s="81">
        <f t="shared" si="1132"/>
        <v>1.261019167144191</v>
      </c>
      <c r="Q7219" s="81">
        <f t="shared" si="1133"/>
        <v>1.261019167144191</v>
      </c>
      <c r="S7219" s="1">
        <f t="shared" si="1137"/>
        <v>6</v>
      </c>
      <c r="T7219" s="1" t="str">
        <f t="shared" si="1138"/>
        <v>Off-Peak</v>
      </c>
    </row>
    <row r="7220" spans="1:20" x14ac:dyDescent="0.25">
      <c r="A7220" s="85">
        <v>45227.041666649457</v>
      </c>
      <c r="B7220" s="1">
        <v>10</v>
      </c>
      <c r="C7220" s="1">
        <v>28</v>
      </c>
      <c r="D7220" s="1">
        <v>2</v>
      </c>
      <c r="E7220" s="1" t="str">
        <f t="shared" si="1134"/>
        <v>Non-Summer</v>
      </c>
      <c r="F7220" s="78">
        <v>0.62760000000000005</v>
      </c>
      <c r="G7220" s="79">
        <f t="shared" si="1135"/>
        <v>1.1940489277303779</v>
      </c>
      <c r="J7220" s="78">
        <v>0</v>
      </c>
      <c r="K7220" s="80">
        <f t="shared" si="1136"/>
        <v>0</v>
      </c>
      <c r="L7220" s="68" t="str">
        <f t="shared" si="1129"/>
        <v>Normal</v>
      </c>
      <c r="N7220" s="67">
        <f t="shared" si="1130"/>
        <v>0</v>
      </c>
      <c r="O7220" s="67">
        <f t="shared" si="1131"/>
        <v>0</v>
      </c>
      <c r="P7220" s="81">
        <f t="shared" si="1132"/>
        <v>1.1940489277303779</v>
      </c>
      <c r="Q7220" s="81">
        <f t="shared" si="1133"/>
        <v>1.1940489277303779</v>
      </c>
      <c r="S7220" s="1">
        <f t="shared" si="1137"/>
        <v>6</v>
      </c>
      <c r="T7220" s="1" t="str">
        <f t="shared" si="1138"/>
        <v>Off-Peak</v>
      </c>
    </row>
    <row r="7221" spans="1:20" x14ac:dyDescent="0.25">
      <c r="A7221" s="85">
        <v>45227.083333316121</v>
      </c>
      <c r="B7221" s="1">
        <v>10</v>
      </c>
      <c r="C7221" s="1">
        <v>28</v>
      </c>
      <c r="D7221" s="1">
        <v>3</v>
      </c>
      <c r="E7221" s="1" t="str">
        <f t="shared" si="1134"/>
        <v>Non-Summer</v>
      </c>
      <c r="F7221" s="78">
        <v>0.60599999999999998</v>
      </c>
      <c r="G7221" s="79">
        <f t="shared" si="1135"/>
        <v>1.1529535535446287</v>
      </c>
      <c r="J7221" s="78">
        <v>0</v>
      </c>
      <c r="K7221" s="80">
        <f t="shared" si="1136"/>
        <v>0</v>
      </c>
      <c r="L7221" s="68" t="str">
        <f t="shared" si="1129"/>
        <v>Normal</v>
      </c>
      <c r="N7221" s="67">
        <f t="shared" si="1130"/>
        <v>0</v>
      </c>
      <c r="O7221" s="67">
        <f t="shared" si="1131"/>
        <v>0</v>
      </c>
      <c r="P7221" s="81">
        <f t="shared" si="1132"/>
        <v>1.1529535535446287</v>
      </c>
      <c r="Q7221" s="81">
        <f t="shared" si="1133"/>
        <v>1.1529535535446287</v>
      </c>
      <c r="S7221" s="1">
        <f t="shared" si="1137"/>
        <v>6</v>
      </c>
      <c r="T7221" s="1" t="str">
        <f t="shared" si="1138"/>
        <v>Off-Peak</v>
      </c>
    </row>
    <row r="7222" spans="1:20" x14ac:dyDescent="0.25">
      <c r="A7222" s="85">
        <v>45227.124999982785</v>
      </c>
      <c r="B7222" s="1">
        <v>10</v>
      </c>
      <c r="C7222" s="1">
        <v>28</v>
      </c>
      <c r="D7222" s="1">
        <v>4</v>
      </c>
      <c r="E7222" s="1" t="str">
        <f t="shared" si="1134"/>
        <v>Non-Summer</v>
      </c>
      <c r="F7222" s="78">
        <v>0.59509999999999996</v>
      </c>
      <c r="G7222" s="79">
        <f t="shared" si="1135"/>
        <v>1.1322156100897829</v>
      </c>
      <c r="J7222" s="78">
        <v>0</v>
      </c>
      <c r="K7222" s="80">
        <f t="shared" si="1136"/>
        <v>0</v>
      </c>
      <c r="L7222" s="68" t="str">
        <f t="shared" si="1129"/>
        <v>Normal</v>
      </c>
      <c r="N7222" s="67">
        <f t="shared" si="1130"/>
        <v>0</v>
      </c>
      <c r="O7222" s="67">
        <f t="shared" si="1131"/>
        <v>0</v>
      </c>
      <c r="P7222" s="81">
        <f t="shared" si="1132"/>
        <v>1.1322156100897829</v>
      </c>
      <c r="Q7222" s="81">
        <f t="shared" si="1133"/>
        <v>1.1322156100897829</v>
      </c>
      <c r="S7222" s="1">
        <f t="shared" si="1137"/>
        <v>6</v>
      </c>
      <c r="T7222" s="1" t="str">
        <f t="shared" si="1138"/>
        <v>Off-Peak</v>
      </c>
    </row>
    <row r="7223" spans="1:20" x14ac:dyDescent="0.25">
      <c r="A7223" s="85">
        <v>45227.166666649449</v>
      </c>
      <c r="B7223" s="1">
        <v>10</v>
      </c>
      <c r="C7223" s="1">
        <v>28</v>
      </c>
      <c r="D7223" s="1">
        <v>5</v>
      </c>
      <c r="E7223" s="1" t="str">
        <f t="shared" si="1134"/>
        <v>Non-Summer</v>
      </c>
      <c r="F7223" s="78">
        <v>0.59660000000000002</v>
      </c>
      <c r="G7223" s="79">
        <f t="shared" si="1135"/>
        <v>1.135069455519349</v>
      </c>
      <c r="J7223" s="78">
        <v>0</v>
      </c>
      <c r="K7223" s="80">
        <f t="shared" si="1136"/>
        <v>0</v>
      </c>
      <c r="L7223" s="68" t="str">
        <f t="shared" si="1129"/>
        <v>Normal</v>
      </c>
      <c r="N7223" s="67">
        <f t="shared" si="1130"/>
        <v>0</v>
      </c>
      <c r="O7223" s="67">
        <f t="shared" si="1131"/>
        <v>0</v>
      </c>
      <c r="P7223" s="81">
        <f t="shared" si="1132"/>
        <v>1.135069455519349</v>
      </c>
      <c r="Q7223" s="81">
        <f t="shared" si="1133"/>
        <v>1.135069455519349</v>
      </c>
      <c r="S7223" s="1">
        <f t="shared" si="1137"/>
        <v>6</v>
      </c>
      <c r="T7223" s="1" t="str">
        <f t="shared" si="1138"/>
        <v>Off-Peak</v>
      </c>
    </row>
    <row r="7224" spans="1:20" x14ac:dyDescent="0.25">
      <c r="A7224" s="85">
        <v>45227.208333316114</v>
      </c>
      <c r="B7224" s="1">
        <v>10</v>
      </c>
      <c r="C7224" s="1">
        <v>28</v>
      </c>
      <c r="D7224" s="1">
        <v>6</v>
      </c>
      <c r="E7224" s="1" t="str">
        <f t="shared" si="1134"/>
        <v>Non-Summer</v>
      </c>
      <c r="F7224" s="78">
        <v>0.61309999999999998</v>
      </c>
      <c r="G7224" s="79">
        <f t="shared" si="1135"/>
        <v>1.166461755244574</v>
      </c>
      <c r="J7224" s="78">
        <v>0</v>
      </c>
      <c r="K7224" s="80">
        <f t="shared" si="1136"/>
        <v>0</v>
      </c>
      <c r="L7224" s="68" t="str">
        <f t="shared" si="1129"/>
        <v>Normal</v>
      </c>
      <c r="N7224" s="67">
        <f t="shared" si="1130"/>
        <v>0</v>
      </c>
      <c r="O7224" s="67">
        <f t="shared" si="1131"/>
        <v>0</v>
      </c>
      <c r="P7224" s="81">
        <f t="shared" si="1132"/>
        <v>1.166461755244574</v>
      </c>
      <c r="Q7224" s="81">
        <f t="shared" si="1133"/>
        <v>1.166461755244574</v>
      </c>
      <c r="S7224" s="1">
        <f t="shared" si="1137"/>
        <v>6</v>
      </c>
      <c r="T7224" s="1" t="str">
        <f t="shared" si="1138"/>
        <v>Off-Peak</v>
      </c>
    </row>
    <row r="7225" spans="1:20" x14ac:dyDescent="0.25">
      <c r="A7225" s="85">
        <v>45227.249999982778</v>
      </c>
      <c r="B7225" s="1">
        <v>10</v>
      </c>
      <c r="C7225" s="1">
        <v>28</v>
      </c>
      <c r="D7225" s="1">
        <v>7</v>
      </c>
      <c r="E7225" s="1" t="str">
        <f t="shared" si="1134"/>
        <v>Non-Summer</v>
      </c>
      <c r="F7225" s="78">
        <v>0.64870000000000005</v>
      </c>
      <c r="G7225" s="79">
        <f t="shared" si="1135"/>
        <v>1.2341930201062719</v>
      </c>
      <c r="J7225" s="78">
        <v>0</v>
      </c>
      <c r="K7225" s="80">
        <f t="shared" si="1136"/>
        <v>0</v>
      </c>
      <c r="L7225" s="68" t="str">
        <f t="shared" si="1129"/>
        <v>Normal</v>
      </c>
      <c r="N7225" s="67">
        <f t="shared" si="1130"/>
        <v>0</v>
      </c>
      <c r="O7225" s="67">
        <f t="shared" si="1131"/>
        <v>0</v>
      </c>
      <c r="P7225" s="81">
        <f t="shared" si="1132"/>
        <v>1.2341930201062719</v>
      </c>
      <c r="Q7225" s="81">
        <f t="shared" si="1133"/>
        <v>1.2341930201062719</v>
      </c>
      <c r="S7225" s="1">
        <f t="shared" si="1137"/>
        <v>6</v>
      </c>
      <c r="T7225" s="1" t="str">
        <f t="shared" si="1138"/>
        <v>Off-Peak</v>
      </c>
    </row>
    <row r="7226" spans="1:20" x14ac:dyDescent="0.25">
      <c r="A7226" s="85">
        <v>45227.291666649442</v>
      </c>
      <c r="B7226" s="1">
        <v>10</v>
      </c>
      <c r="C7226" s="1">
        <v>28</v>
      </c>
      <c r="D7226" s="1">
        <v>8</v>
      </c>
      <c r="E7226" s="1" t="str">
        <f t="shared" si="1134"/>
        <v>Non-Summer</v>
      </c>
      <c r="F7226" s="78">
        <v>0.70450000000000002</v>
      </c>
      <c r="G7226" s="79">
        <f t="shared" si="1135"/>
        <v>1.3403560700861237</v>
      </c>
      <c r="J7226" s="78">
        <v>0.20408400000000002</v>
      </c>
      <c r="K7226" s="80">
        <f t="shared" si="1136"/>
        <v>0.20408400000000002</v>
      </c>
      <c r="L7226" s="68" t="str">
        <f t="shared" si="1129"/>
        <v>Normal</v>
      </c>
      <c r="N7226" s="67">
        <f t="shared" si="1130"/>
        <v>0</v>
      </c>
      <c r="O7226" s="67">
        <f t="shared" si="1131"/>
        <v>0.20408400000000002</v>
      </c>
      <c r="P7226" s="81">
        <f t="shared" si="1132"/>
        <v>1.1362720700861237</v>
      </c>
      <c r="Q7226" s="81">
        <f t="shared" si="1133"/>
        <v>1.1362720700861237</v>
      </c>
      <c r="S7226" s="1">
        <f t="shared" si="1137"/>
        <v>6</v>
      </c>
      <c r="T7226" s="1" t="str">
        <f t="shared" si="1138"/>
        <v>Off-Peak</v>
      </c>
    </row>
    <row r="7227" spans="1:20" x14ac:dyDescent="0.25">
      <c r="A7227" s="85">
        <v>45227.333333316106</v>
      </c>
      <c r="B7227" s="1">
        <v>10</v>
      </c>
      <c r="C7227" s="1">
        <v>28</v>
      </c>
      <c r="D7227" s="1">
        <v>9</v>
      </c>
      <c r="E7227" s="1" t="str">
        <f t="shared" si="1134"/>
        <v>Non-Summer</v>
      </c>
      <c r="F7227" s="78">
        <v>0.74390000000000001</v>
      </c>
      <c r="G7227" s="79">
        <f t="shared" si="1135"/>
        <v>1.4153170767027217</v>
      </c>
      <c r="J7227" s="78">
        <v>0.76723400000000008</v>
      </c>
      <c r="K7227" s="80">
        <f t="shared" si="1136"/>
        <v>0.76723400000000008</v>
      </c>
      <c r="L7227" s="68" t="str">
        <f t="shared" si="1129"/>
        <v>Normal</v>
      </c>
      <c r="N7227" s="67">
        <f t="shared" si="1130"/>
        <v>0</v>
      </c>
      <c r="O7227" s="67">
        <f t="shared" si="1131"/>
        <v>0.76723400000000008</v>
      </c>
      <c r="P7227" s="81">
        <f t="shared" si="1132"/>
        <v>0.64808307670272158</v>
      </c>
      <c r="Q7227" s="81">
        <f t="shared" si="1133"/>
        <v>0.64808307670272158</v>
      </c>
      <c r="S7227" s="1">
        <f t="shared" si="1137"/>
        <v>6</v>
      </c>
      <c r="T7227" s="1" t="str">
        <f t="shared" si="1138"/>
        <v>Off-Peak</v>
      </c>
    </row>
    <row r="7228" spans="1:20" x14ac:dyDescent="0.25">
      <c r="A7228" s="85">
        <v>45227.374999982771</v>
      </c>
      <c r="B7228" s="1">
        <v>10</v>
      </c>
      <c r="C7228" s="1">
        <v>28</v>
      </c>
      <c r="D7228" s="1">
        <v>10</v>
      </c>
      <c r="E7228" s="1" t="str">
        <f t="shared" si="1134"/>
        <v>Non-Summer</v>
      </c>
      <c r="F7228" s="78">
        <v>0.75780000000000003</v>
      </c>
      <c r="G7228" s="79">
        <f t="shared" si="1135"/>
        <v>1.4417627110166991</v>
      </c>
      <c r="J7228" s="78">
        <v>0.55018699999999998</v>
      </c>
      <c r="K7228" s="80">
        <f t="shared" si="1136"/>
        <v>0.55018699999999998</v>
      </c>
      <c r="L7228" s="68" t="str">
        <f t="shared" si="1129"/>
        <v>Normal</v>
      </c>
      <c r="N7228" s="67">
        <f t="shared" si="1130"/>
        <v>0</v>
      </c>
      <c r="O7228" s="67">
        <f t="shared" si="1131"/>
        <v>0.55018699999999998</v>
      </c>
      <c r="P7228" s="81">
        <f t="shared" si="1132"/>
        <v>0.89157571101669908</v>
      </c>
      <c r="Q7228" s="81">
        <f t="shared" si="1133"/>
        <v>0.89157571101669908</v>
      </c>
      <c r="S7228" s="1">
        <f t="shared" si="1137"/>
        <v>6</v>
      </c>
      <c r="T7228" s="1" t="str">
        <f t="shared" si="1138"/>
        <v>Off-Peak</v>
      </c>
    </row>
    <row r="7229" spans="1:20" x14ac:dyDescent="0.25">
      <c r="A7229" s="85">
        <v>45227.416666649435</v>
      </c>
      <c r="B7229" s="1">
        <v>10</v>
      </c>
      <c r="C7229" s="1">
        <v>28</v>
      </c>
      <c r="D7229" s="1">
        <v>11</v>
      </c>
      <c r="E7229" s="1" t="str">
        <f t="shared" si="1134"/>
        <v>Non-Summer</v>
      </c>
      <c r="F7229" s="78">
        <v>0.75529999999999997</v>
      </c>
      <c r="G7229" s="79">
        <f t="shared" si="1135"/>
        <v>1.4370063019674224</v>
      </c>
      <c r="J7229" s="78">
        <v>0.809361</v>
      </c>
      <c r="K7229" s="80">
        <f t="shared" si="1136"/>
        <v>0.809361</v>
      </c>
      <c r="L7229" s="68" t="str">
        <f t="shared" si="1129"/>
        <v>Normal</v>
      </c>
      <c r="N7229" s="67">
        <f t="shared" si="1130"/>
        <v>0</v>
      </c>
      <c r="O7229" s="67">
        <f t="shared" si="1131"/>
        <v>0.809361</v>
      </c>
      <c r="P7229" s="81">
        <f t="shared" si="1132"/>
        <v>0.62764530196742241</v>
      </c>
      <c r="Q7229" s="81">
        <f t="shared" si="1133"/>
        <v>0.62764530196742241</v>
      </c>
      <c r="S7229" s="1">
        <f t="shared" si="1137"/>
        <v>6</v>
      </c>
      <c r="T7229" s="1" t="str">
        <f t="shared" si="1138"/>
        <v>Off-Peak</v>
      </c>
    </row>
    <row r="7230" spans="1:20" x14ac:dyDescent="0.25">
      <c r="A7230" s="85">
        <v>45227.458333316099</v>
      </c>
      <c r="B7230" s="1">
        <v>10</v>
      </c>
      <c r="C7230" s="1">
        <v>28</v>
      </c>
      <c r="D7230" s="1">
        <v>12</v>
      </c>
      <c r="E7230" s="1" t="str">
        <f t="shared" si="1134"/>
        <v>Non-Summer</v>
      </c>
      <c r="F7230" s="78">
        <v>0.75149999999999995</v>
      </c>
      <c r="G7230" s="79">
        <f t="shared" si="1135"/>
        <v>1.4297765602125221</v>
      </c>
      <c r="J7230" s="78">
        <v>0.66861999999999999</v>
      </c>
      <c r="K7230" s="80">
        <f t="shared" si="1136"/>
        <v>0.66861999999999999</v>
      </c>
      <c r="L7230" s="68" t="str">
        <f t="shared" si="1129"/>
        <v>Normal</v>
      </c>
      <c r="N7230" s="67">
        <f t="shared" si="1130"/>
        <v>0</v>
      </c>
      <c r="O7230" s="67">
        <f t="shared" si="1131"/>
        <v>0.66861999999999999</v>
      </c>
      <c r="P7230" s="81">
        <f t="shared" si="1132"/>
        <v>0.76115656021252209</v>
      </c>
      <c r="Q7230" s="81">
        <f t="shared" si="1133"/>
        <v>0.76115656021252209</v>
      </c>
      <c r="S7230" s="1">
        <f t="shared" si="1137"/>
        <v>6</v>
      </c>
      <c r="T7230" s="1" t="str">
        <f t="shared" si="1138"/>
        <v>Off-Peak</v>
      </c>
    </row>
    <row r="7231" spans="1:20" x14ac:dyDescent="0.25">
      <c r="A7231" s="85">
        <v>45227.499999982763</v>
      </c>
      <c r="B7231" s="1">
        <v>10</v>
      </c>
      <c r="C7231" s="1">
        <v>28</v>
      </c>
      <c r="D7231" s="1">
        <v>13</v>
      </c>
      <c r="E7231" s="1" t="str">
        <f t="shared" si="1134"/>
        <v>Non-Summer</v>
      </c>
      <c r="F7231" s="78">
        <v>0.74890000000000001</v>
      </c>
      <c r="G7231" s="79">
        <f t="shared" si="1135"/>
        <v>1.4248298948012745</v>
      </c>
      <c r="J7231" s="78">
        <v>0.81262099999999993</v>
      </c>
      <c r="K7231" s="80">
        <f t="shared" si="1136"/>
        <v>0.81262099999999993</v>
      </c>
      <c r="L7231" s="68" t="str">
        <f t="shared" si="1129"/>
        <v>Normal</v>
      </c>
      <c r="N7231" s="67">
        <f t="shared" si="1130"/>
        <v>0</v>
      </c>
      <c r="O7231" s="67">
        <f t="shared" si="1131"/>
        <v>0.81262099999999993</v>
      </c>
      <c r="P7231" s="81">
        <f t="shared" si="1132"/>
        <v>0.61220889480127461</v>
      </c>
      <c r="Q7231" s="81">
        <f t="shared" si="1133"/>
        <v>0.61220889480127461</v>
      </c>
      <c r="S7231" s="1">
        <f t="shared" si="1137"/>
        <v>6</v>
      </c>
      <c r="T7231" s="1" t="str">
        <f t="shared" si="1138"/>
        <v>Off-Peak</v>
      </c>
    </row>
    <row r="7232" spans="1:20" x14ac:dyDescent="0.25">
      <c r="A7232" s="85">
        <v>45227.541666649427</v>
      </c>
      <c r="B7232" s="1">
        <v>10</v>
      </c>
      <c r="C7232" s="1">
        <v>28</v>
      </c>
      <c r="D7232" s="1">
        <v>14</v>
      </c>
      <c r="E7232" s="1" t="str">
        <f t="shared" si="1134"/>
        <v>Non-Summer</v>
      </c>
      <c r="F7232" s="78">
        <v>0.74690000000000001</v>
      </c>
      <c r="G7232" s="79">
        <f t="shared" si="1135"/>
        <v>1.4210247675618535</v>
      </c>
      <c r="J7232" s="78">
        <v>0.30985600000000002</v>
      </c>
      <c r="K7232" s="80">
        <f t="shared" si="1136"/>
        <v>0.30985600000000002</v>
      </c>
      <c r="L7232" s="68" t="str">
        <f t="shared" si="1129"/>
        <v>Normal</v>
      </c>
      <c r="N7232" s="67">
        <f t="shared" si="1130"/>
        <v>0</v>
      </c>
      <c r="O7232" s="67">
        <f t="shared" si="1131"/>
        <v>0.30985600000000002</v>
      </c>
      <c r="P7232" s="81">
        <f t="shared" si="1132"/>
        <v>1.1111687675618533</v>
      </c>
      <c r="Q7232" s="81">
        <f t="shared" si="1133"/>
        <v>1.1111687675618533</v>
      </c>
      <c r="S7232" s="1">
        <f t="shared" si="1137"/>
        <v>6</v>
      </c>
      <c r="T7232" s="1" t="str">
        <f t="shared" si="1138"/>
        <v>Off-Peak</v>
      </c>
    </row>
    <row r="7233" spans="1:20" x14ac:dyDescent="0.25">
      <c r="A7233" s="85">
        <v>45227.583333316092</v>
      </c>
      <c r="B7233" s="1">
        <v>10</v>
      </c>
      <c r="C7233" s="1">
        <v>28</v>
      </c>
      <c r="D7233" s="1">
        <v>15</v>
      </c>
      <c r="E7233" s="1" t="str">
        <f t="shared" si="1134"/>
        <v>Non-Summer</v>
      </c>
      <c r="F7233" s="78">
        <v>0.75319999999999998</v>
      </c>
      <c r="G7233" s="79">
        <f t="shared" si="1135"/>
        <v>1.4330109183660302</v>
      </c>
      <c r="J7233" s="78">
        <v>0.22601599999999999</v>
      </c>
      <c r="K7233" s="80">
        <f t="shared" si="1136"/>
        <v>0.22601599999999999</v>
      </c>
      <c r="L7233" s="68" t="str">
        <f t="shared" si="1129"/>
        <v>Normal</v>
      </c>
      <c r="N7233" s="67">
        <f t="shared" si="1130"/>
        <v>0</v>
      </c>
      <c r="O7233" s="67">
        <f t="shared" si="1131"/>
        <v>0.22601599999999999</v>
      </c>
      <c r="P7233" s="81">
        <f t="shared" si="1132"/>
        <v>1.2069949183660302</v>
      </c>
      <c r="Q7233" s="81">
        <f t="shared" si="1133"/>
        <v>1.2069949183660302</v>
      </c>
      <c r="S7233" s="1">
        <f t="shared" si="1137"/>
        <v>6</v>
      </c>
      <c r="T7233" s="1" t="str">
        <f t="shared" si="1138"/>
        <v>Off-Peak</v>
      </c>
    </row>
    <row r="7234" spans="1:20" x14ac:dyDescent="0.25">
      <c r="A7234" s="85">
        <v>45227.624999982756</v>
      </c>
      <c r="B7234" s="1">
        <v>10</v>
      </c>
      <c r="C7234" s="1">
        <v>28</v>
      </c>
      <c r="D7234" s="1">
        <v>16</v>
      </c>
      <c r="E7234" s="1" t="str">
        <f t="shared" si="1134"/>
        <v>Non-Summer</v>
      </c>
      <c r="F7234" s="78">
        <v>0.76780000000000004</v>
      </c>
      <c r="G7234" s="79">
        <f t="shared" si="1135"/>
        <v>1.4607883472138052</v>
      </c>
      <c r="J7234" s="78">
        <v>0.21942500000000001</v>
      </c>
      <c r="K7234" s="80">
        <f t="shared" si="1136"/>
        <v>0.21942500000000001</v>
      </c>
      <c r="L7234" s="68" t="str">
        <f t="shared" si="1129"/>
        <v>Normal</v>
      </c>
      <c r="N7234" s="67">
        <f t="shared" si="1130"/>
        <v>0</v>
      </c>
      <c r="O7234" s="67">
        <f t="shared" si="1131"/>
        <v>0.21942500000000001</v>
      </c>
      <c r="P7234" s="81">
        <f t="shared" si="1132"/>
        <v>1.2413633472138053</v>
      </c>
      <c r="Q7234" s="81">
        <f t="shared" si="1133"/>
        <v>1.2413633472138053</v>
      </c>
      <c r="S7234" s="1">
        <f t="shared" si="1137"/>
        <v>6</v>
      </c>
      <c r="T7234" s="1" t="str">
        <f t="shared" si="1138"/>
        <v>Off-Peak</v>
      </c>
    </row>
    <row r="7235" spans="1:20" x14ac:dyDescent="0.25">
      <c r="A7235" s="85">
        <v>45227.66666664942</v>
      </c>
      <c r="B7235" s="1">
        <v>10</v>
      </c>
      <c r="C7235" s="1">
        <v>28</v>
      </c>
      <c r="D7235" s="1">
        <v>17</v>
      </c>
      <c r="E7235" s="1" t="str">
        <f t="shared" si="1134"/>
        <v>Non-Summer</v>
      </c>
      <c r="F7235" s="78">
        <v>0.80479999999999996</v>
      </c>
      <c r="G7235" s="79">
        <f t="shared" si="1135"/>
        <v>1.5311832011430975</v>
      </c>
      <c r="J7235" s="78">
        <v>0</v>
      </c>
      <c r="K7235" s="80">
        <f t="shared" si="1136"/>
        <v>0</v>
      </c>
      <c r="L7235" s="68" t="str">
        <f t="shared" si="1129"/>
        <v>Normal</v>
      </c>
      <c r="N7235" s="67">
        <f t="shared" si="1130"/>
        <v>0</v>
      </c>
      <c r="O7235" s="67">
        <f t="shared" si="1131"/>
        <v>0</v>
      </c>
      <c r="P7235" s="81">
        <f t="shared" si="1132"/>
        <v>1.5311832011430975</v>
      </c>
      <c r="Q7235" s="81">
        <f t="shared" si="1133"/>
        <v>1.5311832011430975</v>
      </c>
      <c r="S7235" s="1">
        <f t="shared" si="1137"/>
        <v>6</v>
      </c>
      <c r="T7235" s="1" t="str">
        <f t="shared" si="1138"/>
        <v>Off-Peak</v>
      </c>
    </row>
    <row r="7236" spans="1:20" x14ac:dyDescent="0.25">
      <c r="A7236" s="85">
        <v>45227.708333316084</v>
      </c>
      <c r="B7236" s="1">
        <v>10</v>
      </c>
      <c r="C7236" s="1">
        <v>28</v>
      </c>
      <c r="D7236" s="1">
        <v>18</v>
      </c>
      <c r="E7236" s="1" t="str">
        <f t="shared" si="1134"/>
        <v>Non-Summer</v>
      </c>
      <c r="F7236" s="78">
        <v>0.86319999999999997</v>
      </c>
      <c r="G7236" s="79">
        <f t="shared" si="1135"/>
        <v>1.6422929165341971</v>
      </c>
      <c r="J7236" s="78">
        <v>0</v>
      </c>
      <c r="K7236" s="80">
        <f t="shared" si="1136"/>
        <v>0</v>
      </c>
      <c r="L7236" s="68" t="str">
        <f t="shared" si="1129"/>
        <v>Normal</v>
      </c>
      <c r="N7236" s="67">
        <f t="shared" si="1130"/>
        <v>0</v>
      </c>
      <c r="O7236" s="67">
        <f t="shared" si="1131"/>
        <v>0</v>
      </c>
      <c r="P7236" s="81">
        <f t="shared" si="1132"/>
        <v>1.6422929165341971</v>
      </c>
      <c r="Q7236" s="81">
        <f t="shared" si="1133"/>
        <v>1.6422929165341971</v>
      </c>
      <c r="S7236" s="1">
        <f t="shared" si="1137"/>
        <v>6</v>
      </c>
      <c r="T7236" s="1" t="str">
        <f t="shared" si="1138"/>
        <v>Off-Peak</v>
      </c>
    </row>
    <row r="7237" spans="1:20" x14ac:dyDescent="0.25">
      <c r="A7237" s="85">
        <v>45227.749999982749</v>
      </c>
      <c r="B7237" s="1">
        <v>10</v>
      </c>
      <c r="C7237" s="1">
        <v>28</v>
      </c>
      <c r="D7237" s="1">
        <v>19</v>
      </c>
      <c r="E7237" s="1" t="str">
        <f t="shared" si="1134"/>
        <v>Non-Summer</v>
      </c>
      <c r="F7237" s="78">
        <v>0.91400000000000003</v>
      </c>
      <c r="G7237" s="79">
        <f t="shared" si="1135"/>
        <v>1.7389431484154962</v>
      </c>
      <c r="J7237" s="78">
        <v>0</v>
      </c>
      <c r="K7237" s="80">
        <f t="shared" si="1136"/>
        <v>0</v>
      </c>
      <c r="L7237" s="68" t="str">
        <f t="shared" si="1129"/>
        <v>Normal</v>
      </c>
      <c r="N7237" s="67">
        <f t="shared" si="1130"/>
        <v>0</v>
      </c>
      <c r="O7237" s="67">
        <f t="shared" si="1131"/>
        <v>0</v>
      </c>
      <c r="P7237" s="81">
        <f t="shared" si="1132"/>
        <v>1.7389431484154962</v>
      </c>
      <c r="Q7237" s="81">
        <f t="shared" si="1133"/>
        <v>1.7389431484154962</v>
      </c>
      <c r="S7237" s="1">
        <f t="shared" si="1137"/>
        <v>6</v>
      </c>
      <c r="T7237" s="1" t="str">
        <f t="shared" si="1138"/>
        <v>Off-Peak</v>
      </c>
    </row>
    <row r="7238" spans="1:20" x14ac:dyDescent="0.25">
      <c r="A7238" s="85">
        <v>45227.791666649413</v>
      </c>
      <c r="B7238" s="1">
        <v>10</v>
      </c>
      <c r="C7238" s="1">
        <v>28</v>
      </c>
      <c r="D7238" s="1">
        <v>20</v>
      </c>
      <c r="E7238" s="1" t="str">
        <f t="shared" si="1134"/>
        <v>Non-Summer</v>
      </c>
      <c r="F7238" s="78">
        <v>0.91300000000000003</v>
      </c>
      <c r="G7238" s="79">
        <f t="shared" si="1135"/>
        <v>1.7370405847957855</v>
      </c>
      <c r="J7238" s="78">
        <v>0</v>
      </c>
      <c r="K7238" s="80">
        <f t="shared" si="1136"/>
        <v>0</v>
      </c>
      <c r="L7238" s="68" t="str">
        <f t="shared" si="1129"/>
        <v>Normal</v>
      </c>
      <c r="N7238" s="67">
        <f t="shared" si="1130"/>
        <v>0</v>
      </c>
      <c r="O7238" s="67">
        <f t="shared" si="1131"/>
        <v>0</v>
      </c>
      <c r="P7238" s="81">
        <f t="shared" si="1132"/>
        <v>1.7370405847957855</v>
      </c>
      <c r="Q7238" s="81">
        <f t="shared" si="1133"/>
        <v>1.7370405847957855</v>
      </c>
      <c r="S7238" s="1">
        <f t="shared" si="1137"/>
        <v>6</v>
      </c>
      <c r="T7238" s="1" t="str">
        <f t="shared" si="1138"/>
        <v>Off-Peak</v>
      </c>
    </row>
    <row r="7239" spans="1:20" x14ac:dyDescent="0.25">
      <c r="A7239" s="85">
        <v>45227.833333316077</v>
      </c>
      <c r="B7239" s="1">
        <v>10</v>
      </c>
      <c r="C7239" s="1">
        <v>28</v>
      </c>
      <c r="D7239" s="1">
        <v>21</v>
      </c>
      <c r="E7239" s="1" t="str">
        <f t="shared" si="1134"/>
        <v>Non-Summer</v>
      </c>
      <c r="F7239" s="78">
        <v>0.89729999999999999</v>
      </c>
      <c r="G7239" s="79">
        <f t="shared" si="1135"/>
        <v>1.7071703359663288</v>
      </c>
      <c r="J7239" s="78">
        <v>0</v>
      </c>
      <c r="K7239" s="80">
        <f t="shared" si="1136"/>
        <v>0</v>
      </c>
      <c r="L7239" s="68" t="str">
        <f t="shared" si="1129"/>
        <v>Normal</v>
      </c>
      <c r="N7239" s="67">
        <f t="shared" si="1130"/>
        <v>0</v>
      </c>
      <c r="O7239" s="67">
        <f t="shared" si="1131"/>
        <v>0</v>
      </c>
      <c r="P7239" s="81">
        <f t="shared" si="1132"/>
        <v>1.7071703359663288</v>
      </c>
      <c r="Q7239" s="81">
        <f t="shared" si="1133"/>
        <v>1.7071703359663288</v>
      </c>
      <c r="S7239" s="1">
        <f t="shared" si="1137"/>
        <v>6</v>
      </c>
      <c r="T7239" s="1" t="str">
        <f t="shared" si="1138"/>
        <v>Off-Peak</v>
      </c>
    </row>
    <row r="7240" spans="1:20" x14ac:dyDescent="0.25">
      <c r="A7240" s="85">
        <v>45227.874999982741</v>
      </c>
      <c r="B7240" s="1">
        <v>10</v>
      </c>
      <c r="C7240" s="1">
        <v>28</v>
      </c>
      <c r="D7240" s="1">
        <v>22</v>
      </c>
      <c r="E7240" s="1" t="str">
        <f t="shared" si="1134"/>
        <v>Non-Summer</v>
      </c>
      <c r="F7240" s="78">
        <v>0.86990000000000001</v>
      </c>
      <c r="G7240" s="79">
        <f t="shared" si="1135"/>
        <v>1.6550400927862583</v>
      </c>
      <c r="J7240" s="78">
        <v>0</v>
      </c>
      <c r="K7240" s="80">
        <f t="shared" si="1136"/>
        <v>0</v>
      </c>
      <c r="L7240" s="68" t="str">
        <f t="shared" si="1129"/>
        <v>Normal</v>
      </c>
      <c r="N7240" s="67">
        <f t="shared" si="1130"/>
        <v>0</v>
      </c>
      <c r="O7240" s="67">
        <f t="shared" si="1131"/>
        <v>0</v>
      </c>
      <c r="P7240" s="81">
        <f t="shared" si="1132"/>
        <v>1.6550400927862583</v>
      </c>
      <c r="Q7240" s="81">
        <f t="shared" si="1133"/>
        <v>1.6550400927862583</v>
      </c>
      <c r="S7240" s="1">
        <f t="shared" si="1137"/>
        <v>6</v>
      </c>
      <c r="T7240" s="1" t="str">
        <f t="shared" si="1138"/>
        <v>Off-Peak</v>
      </c>
    </row>
    <row r="7241" spans="1:20" x14ac:dyDescent="0.25">
      <c r="A7241" s="85">
        <v>45227.916666649406</v>
      </c>
      <c r="B7241" s="1">
        <v>10</v>
      </c>
      <c r="C7241" s="1">
        <v>28</v>
      </c>
      <c r="D7241" s="1">
        <v>23</v>
      </c>
      <c r="E7241" s="1" t="str">
        <f t="shared" si="1134"/>
        <v>Non-Summer</v>
      </c>
      <c r="F7241" s="78">
        <v>0.82230000000000003</v>
      </c>
      <c r="G7241" s="79">
        <f t="shared" si="1135"/>
        <v>1.5644780644880334</v>
      </c>
      <c r="J7241" s="78">
        <v>0</v>
      </c>
      <c r="K7241" s="80">
        <f t="shared" si="1136"/>
        <v>0</v>
      </c>
      <c r="L7241" s="68" t="str">
        <f t="shared" si="1129"/>
        <v>Normal</v>
      </c>
      <c r="N7241" s="67">
        <f t="shared" si="1130"/>
        <v>0</v>
      </c>
      <c r="O7241" s="67">
        <f t="shared" si="1131"/>
        <v>0</v>
      </c>
      <c r="P7241" s="81">
        <f t="shared" si="1132"/>
        <v>1.5644780644880334</v>
      </c>
      <c r="Q7241" s="81">
        <f t="shared" si="1133"/>
        <v>1.5644780644880334</v>
      </c>
      <c r="S7241" s="1">
        <f t="shared" si="1137"/>
        <v>6</v>
      </c>
      <c r="T7241" s="1" t="str">
        <f t="shared" si="1138"/>
        <v>Off-Peak</v>
      </c>
    </row>
    <row r="7242" spans="1:20" x14ac:dyDescent="0.25">
      <c r="A7242" s="85">
        <v>45227.95833331607</v>
      </c>
      <c r="B7242" s="1">
        <v>10</v>
      </c>
      <c r="C7242" s="1">
        <v>29</v>
      </c>
      <c r="D7242" s="1">
        <v>0</v>
      </c>
      <c r="E7242" s="1" t="str">
        <f t="shared" si="1134"/>
        <v>Non-Summer</v>
      </c>
      <c r="F7242" s="78">
        <v>0.76019999999999999</v>
      </c>
      <c r="G7242" s="79">
        <f t="shared" si="1135"/>
        <v>1.4463288637040044</v>
      </c>
      <c r="J7242" s="78">
        <v>0</v>
      </c>
      <c r="K7242" s="80">
        <f t="shared" si="1136"/>
        <v>0</v>
      </c>
      <c r="L7242" s="68" t="str">
        <f t="shared" si="1129"/>
        <v>Normal</v>
      </c>
      <c r="N7242" s="67">
        <f t="shared" si="1130"/>
        <v>0</v>
      </c>
      <c r="O7242" s="67">
        <f t="shared" si="1131"/>
        <v>0</v>
      </c>
      <c r="P7242" s="81">
        <f t="shared" si="1132"/>
        <v>1.4463288637040044</v>
      </c>
      <c r="Q7242" s="81">
        <f t="shared" si="1133"/>
        <v>1.4463288637040044</v>
      </c>
      <c r="S7242" s="1">
        <f t="shared" si="1137"/>
        <v>6</v>
      </c>
      <c r="T7242" s="1" t="str">
        <f t="shared" si="1138"/>
        <v>Off-Peak</v>
      </c>
    </row>
    <row r="7243" spans="1:20" x14ac:dyDescent="0.25">
      <c r="A7243" s="85">
        <v>45227.999999982734</v>
      </c>
      <c r="B7243" s="1">
        <v>10</v>
      </c>
      <c r="C7243" s="1">
        <v>29</v>
      </c>
      <c r="D7243" s="1">
        <v>1</v>
      </c>
      <c r="E7243" s="1" t="str">
        <f t="shared" si="1134"/>
        <v>Non-Summer</v>
      </c>
      <c r="F7243" s="78">
        <v>0.70940000000000003</v>
      </c>
      <c r="G7243" s="79">
        <f t="shared" si="1135"/>
        <v>1.3496786318227056</v>
      </c>
      <c r="J7243" s="78">
        <v>0</v>
      </c>
      <c r="K7243" s="80">
        <f t="shared" si="1136"/>
        <v>0</v>
      </c>
      <c r="L7243" s="68" t="str">
        <f t="shared" si="1129"/>
        <v>Normal</v>
      </c>
      <c r="N7243" s="67">
        <f t="shared" si="1130"/>
        <v>0</v>
      </c>
      <c r="O7243" s="67">
        <f t="shared" si="1131"/>
        <v>0</v>
      </c>
      <c r="P7243" s="81">
        <f t="shared" si="1132"/>
        <v>1.3496786318227056</v>
      </c>
      <c r="Q7243" s="81">
        <f t="shared" si="1133"/>
        <v>1.3496786318227056</v>
      </c>
      <c r="S7243" s="1">
        <f t="shared" si="1137"/>
        <v>7</v>
      </c>
      <c r="T7243" s="1" t="str">
        <f t="shared" si="1138"/>
        <v>Off-Peak</v>
      </c>
    </row>
    <row r="7244" spans="1:20" x14ac:dyDescent="0.25">
      <c r="A7244" s="85">
        <v>45228.041666649398</v>
      </c>
      <c r="B7244" s="1">
        <v>10</v>
      </c>
      <c r="C7244" s="1">
        <v>29</v>
      </c>
      <c r="D7244" s="1">
        <v>2</v>
      </c>
      <c r="E7244" s="1" t="str">
        <f t="shared" si="1134"/>
        <v>Non-Summer</v>
      </c>
      <c r="F7244" s="78">
        <v>0.67079999999999995</v>
      </c>
      <c r="G7244" s="79">
        <f t="shared" si="1135"/>
        <v>1.2762396761018759</v>
      </c>
      <c r="J7244" s="78">
        <v>0</v>
      </c>
      <c r="K7244" s="80">
        <f t="shared" si="1136"/>
        <v>0</v>
      </c>
      <c r="L7244" s="68" t="str">
        <f t="shared" si="1129"/>
        <v>Normal</v>
      </c>
      <c r="N7244" s="67">
        <f t="shared" si="1130"/>
        <v>0</v>
      </c>
      <c r="O7244" s="67">
        <f t="shared" si="1131"/>
        <v>0</v>
      </c>
      <c r="P7244" s="81">
        <f t="shared" si="1132"/>
        <v>1.2762396761018759</v>
      </c>
      <c r="Q7244" s="81">
        <f t="shared" si="1133"/>
        <v>1.2762396761018759</v>
      </c>
      <c r="S7244" s="1">
        <f t="shared" si="1137"/>
        <v>7</v>
      </c>
      <c r="T7244" s="1" t="str">
        <f t="shared" si="1138"/>
        <v>Off-Peak</v>
      </c>
    </row>
    <row r="7245" spans="1:20" x14ac:dyDescent="0.25">
      <c r="A7245" s="85">
        <v>45228.083333316063</v>
      </c>
      <c r="B7245" s="1">
        <v>10</v>
      </c>
      <c r="C7245" s="1">
        <v>29</v>
      </c>
      <c r="D7245" s="1">
        <v>3</v>
      </c>
      <c r="E7245" s="1" t="str">
        <f t="shared" si="1134"/>
        <v>Non-Summer</v>
      </c>
      <c r="F7245" s="78">
        <v>0.64400000000000002</v>
      </c>
      <c r="G7245" s="79">
        <f t="shared" si="1135"/>
        <v>1.2252509710936319</v>
      </c>
      <c r="J7245" s="78">
        <v>0</v>
      </c>
      <c r="K7245" s="80">
        <f t="shared" si="1136"/>
        <v>0</v>
      </c>
      <c r="L7245" s="68" t="str">
        <f t="shared" si="1129"/>
        <v>Normal</v>
      </c>
      <c r="N7245" s="67">
        <f t="shared" si="1130"/>
        <v>0</v>
      </c>
      <c r="O7245" s="67">
        <f t="shared" si="1131"/>
        <v>0</v>
      </c>
      <c r="P7245" s="81">
        <f t="shared" si="1132"/>
        <v>1.2252509710936319</v>
      </c>
      <c r="Q7245" s="81">
        <f t="shared" si="1133"/>
        <v>1.2252509710936319</v>
      </c>
      <c r="S7245" s="1">
        <f t="shared" si="1137"/>
        <v>7</v>
      </c>
      <c r="T7245" s="1" t="str">
        <f t="shared" si="1138"/>
        <v>Off-Peak</v>
      </c>
    </row>
    <row r="7246" spans="1:20" x14ac:dyDescent="0.25">
      <c r="A7246" s="85">
        <v>45228.124999982727</v>
      </c>
      <c r="B7246" s="1">
        <v>10</v>
      </c>
      <c r="C7246" s="1">
        <v>29</v>
      </c>
      <c r="D7246" s="1">
        <v>4</v>
      </c>
      <c r="E7246" s="1" t="str">
        <f t="shared" si="1134"/>
        <v>Non-Summer</v>
      </c>
      <c r="F7246" s="78">
        <v>0.62819999999999998</v>
      </c>
      <c r="G7246" s="79">
        <f t="shared" si="1135"/>
        <v>1.1951904659022041</v>
      </c>
      <c r="J7246" s="78">
        <v>0</v>
      </c>
      <c r="K7246" s="80">
        <f t="shared" si="1136"/>
        <v>0</v>
      </c>
      <c r="L7246" s="68" t="str">
        <f t="shared" si="1129"/>
        <v>Normal</v>
      </c>
      <c r="N7246" s="67">
        <f t="shared" si="1130"/>
        <v>0</v>
      </c>
      <c r="O7246" s="67">
        <f t="shared" si="1131"/>
        <v>0</v>
      </c>
      <c r="P7246" s="81">
        <f t="shared" si="1132"/>
        <v>1.1951904659022041</v>
      </c>
      <c r="Q7246" s="81">
        <f t="shared" si="1133"/>
        <v>1.1951904659022041</v>
      </c>
      <c r="S7246" s="1">
        <f t="shared" si="1137"/>
        <v>7</v>
      </c>
      <c r="T7246" s="1" t="str">
        <f t="shared" si="1138"/>
        <v>Off-Peak</v>
      </c>
    </row>
    <row r="7247" spans="1:20" x14ac:dyDescent="0.25">
      <c r="A7247" s="85">
        <v>45228.166666649391</v>
      </c>
      <c r="B7247" s="1">
        <v>10</v>
      </c>
      <c r="C7247" s="1">
        <v>29</v>
      </c>
      <c r="D7247" s="1">
        <v>5</v>
      </c>
      <c r="E7247" s="1" t="str">
        <f t="shared" si="1134"/>
        <v>Non-Summer</v>
      </c>
      <c r="F7247" s="78">
        <v>0.62280000000000002</v>
      </c>
      <c r="G7247" s="79">
        <f t="shared" si="1135"/>
        <v>1.184916622355767</v>
      </c>
      <c r="J7247" s="78">
        <v>0</v>
      </c>
      <c r="K7247" s="80">
        <f t="shared" si="1136"/>
        <v>0</v>
      </c>
      <c r="L7247" s="68" t="str">
        <f t="shared" si="1129"/>
        <v>Normal</v>
      </c>
      <c r="N7247" s="67">
        <f t="shared" si="1130"/>
        <v>0</v>
      </c>
      <c r="O7247" s="67">
        <f t="shared" si="1131"/>
        <v>0</v>
      </c>
      <c r="P7247" s="81">
        <f t="shared" si="1132"/>
        <v>1.184916622355767</v>
      </c>
      <c r="Q7247" s="81">
        <f t="shared" si="1133"/>
        <v>1.184916622355767</v>
      </c>
      <c r="S7247" s="1">
        <f t="shared" si="1137"/>
        <v>7</v>
      </c>
      <c r="T7247" s="1" t="str">
        <f t="shared" si="1138"/>
        <v>Off-Peak</v>
      </c>
    </row>
    <row r="7248" spans="1:20" x14ac:dyDescent="0.25">
      <c r="A7248" s="85">
        <v>45228.208333316055</v>
      </c>
      <c r="B7248" s="1">
        <v>10</v>
      </c>
      <c r="C7248" s="1">
        <v>29</v>
      </c>
      <c r="D7248" s="1">
        <v>6</v>
      </c>
      <c r="E7248" s="1" t="str">
        <f t="shared" si="1134"/>
        <v>Non-Summer</v>
      </c>
      <c r="F7248" s="78">
        <v>0.63180000000000003</v>
      </c>
      <c r="G7248" s="79">
        <f t="shared" si="1135"/>
        <v>1.2020396949331624</v>
      </c>
      <c r="J7248" s="78">
        <v>0</v>
      </c>
      <c r="K7248" s="80">
        <f t="shared" si="1136"/>
        <v>0</v>
      </c>
      <c r="L7248" s="68" t="str">
        <f t="shared" si="1129"/>
        <v>Normal</v>
      </c>
      <c r="N7248" s="67">
        <f t="shared" si="1130"/>
        <v>0</v>
      </c>
      <c r="O7248" s="67">
        <f t="shared" si="1131"/>
        <v>0</v>
      </c>
      <c r="P7248" s="81">
        <f t="shared" si="1132"/>
        <v>1.2020396949331624</v>
      </c>
      <c r="Q7248" s="81">
        <f t="shared" si="1133"/>
        <v>1.2020396949331624</v>
      </c>
      <c r="S7248" s="1">
        <f t="shared" si="1137"/>
        <v>7</v>
      </c>
      <c r="T7248" s="1" t="str">
        <f t="shared" si="1138"/>
        <v>Off-Peak</v>
      </c>
    </row>
    <row r="7249" spans="1:20" x14ac:dyDescent="0.25">
      <c r="A7249" s="85">
        <v>45228.24999998272</v>
      </c>
      <c r="B7249" s="1">
        <v>10</v>
      </c>
      <c r="C7249" s="1">
        <v>29</v>
      </c>
      <c r="D7249" s="1">
        <v>7</v>
      </c>
      <c r="E7249" s="1" t="str">
        <f t="shared" si="1134"/>
        <v>Non-Summer</v>
      </c>
      <c r="F7249" s="78">
        <v>0.65710000000000002</v>
      </c>
      <c r="G7249" s="79">
        <f t="shared" si="1135"/>
        <v>1.2501745545118408</v>
      </c>
      <c r="J7249" s="78">
        <v>0</v>
      </c>
      <c r="K7249" s="80">
        <f t="shared" si="1136"/>
        <v>0</v>
      </c>
      <c r="L7249" s="68" t="str">
        <f t="shared" si="1129"/>
        <v>Normal</v>
      </c>
      <c r="N7249" s="67">
        <f t="shared" si="1130"/>
        <v>0</v>
      </c>
      <c r="O7249" s="67">
        <f t="shared" si="1131"/>
        <v>0</v>
      </c>
      <c r="P7249" s="81">
        <f t="shared" si="1132"/>
        <v>1.2501745545118408</v>
      </c>
      <c r="Q7249" s="81">
        <f t="shared" si="1133"/>
        <v>1.2501745545118408</v>
      </c>
      <c r="S7249" s="1">
        <f t="shared" si="1137"/>
        <v>7</v>
      </c>
      <c r="T7249" s="1" t="str">
        <f t="shared" si="1138"/>
        <v>Off-Peak</v>
      </c>
    </row>
    <row r="7250" spans="1:20" x14ac:dyDescent="0.25">
      <c r="A7250" s="85">
        <v>45228.291666649384</v>
      </c>
      <c r="B7250" s="1">
        <v>10</v>
      </c>
      <c r="C7250" s="1">
        <v>29</v>
      </c>
      <c r="D7250" s="1">
        <v>8</v>
      </c>
      <c r="E7250" s="1" t="str">
        <f t="shared" si="1134"/>
        <v>Non-Summer</v>
      </c>
      <c r="F7250" s="78">
        <v>0.70299999999999996</v>
      </c>
      <c r="G7250" s="79">
        <f t="shared" si="1135"/>
        <v>1.3375022246565575</v>
      </c>
      <c r="J7250" s="78">
        <v>0.16534299999999999</v>
      </c>
      <c r="K7250" s="80">
        <f t="shared" si="1136"/>
        <v>0.16534299999999999</v>
      </c>
      <c r="L7250" s="68" t="str">
        <f t="shared" si="1129"/>
        <v>Normal</v>
      </c>
      <c r="N7250" s="67">
        <f t="shared" si="1130"/>
        <v>0</v>
      </c>
      <c r="O7250" s="67">
        <f t="shared" si="1131"/>
        <v>0.16534299999999999</v>
      </c>
      <c r="P7250" s="81">
        <f t="shared" si="1132"/>
        <v>1.1721592246565575</v>
      </c>
      <c r="Q7250" s="81">
        <f t="shared" si="1133"/>
        <v>1.1721592246565575</v>
      </c>
      <c r="S7250" s="1">
        <f t="shared" si="1137"/>
        <v>7</v>
      </c>
      <c r="T7250" s="1" t="str">
        <f t="shared" si="1138"/>
        <v>Off-Peak</v>
      </c>
    </row>
    <row r="7251" spans="1:20" x14ac:dyDescent="0.25">
      <c r="A7251" s="85">
        <v>45228.333333316048</v>
      </c>
      <c r="B7251" s="1">
        <v>10</v>
      </c>
      <c r="C7251" s="1">
        <v>29</v>
      </c>
      <c r="D7251" s="1">
        <v>9</v>
      </c>
      <c r="E7251" s="1" t="str">
        <f t="shared" si="1134"/>
        <v>Non-Summer</v>
      </c>
      <c r="F7251" s="78">
        <v>0.75609999999999999</v>
      </c>
      <c r="G7251" s="79">
        <f t="shared" si="1135"/>
        <v>1.4385283528631909</v>
      </c>
      <c r="J7251" s="78">
        <v>0.81689999999999996</v>
      </c>
      <c r="K7251" s="80">
        <f t="shared" si="1136"/>
        <v>0.81689999999999996</v>
      </c>
      <c r="L7251" s="68" t="str">
        <f t="shared" ref="L7251:L7314" si="1139">IF(AND(D7251&gt;=$C$2,D7251&lt;=$C$3,E7251="Summer"),"MaxDis","Normal")</f>
        <v>Normal</v>
      </c>
      <c r="N7251" s="67">
        <f t="shared" ref="N7251:N7314" si="1140">IF(K7251-G7251&lt;0,0,K7251-G7251)</f>
        <v>0</v>
      </c>
      <c r="O7251" s="67">
        <f t="shared" ref="O7251:O7314" si="1141">K7251-N7251</f>
        <v>0.81689999999999996</v>
      </c>
      <c r="P7251" s="81">
        <f t="shared" ref="P7251:P7314" si="1142">MAX(0,G7251-O7251)</f>
        <v>0.62162835286319096</v>
      </c>
      <c r="Q7251" s="81">
        <f t="shared" ref="Q7251:Q7314" si="1143">G7251-K7251</f>
        <v>0.62162835286319096</v>
      </c>
      <c r="S7251" s="1">
        <f t="shared" si="1137"/>
        <v>7</v>
      </c>
      <c r="T7251" s="1" t="str">
        <f t="shared" si="1138"/>
        <v>Off-Peak</v>
      </c>
    </row>
    <row r="7252" spans="1:20" x14ac:dyDescent="0.25">
      <c r="A7252" s="85">
        <v>45228.374999982712</v>
      </c>
      <c r="B7252" s="1">
        <v>10</v>
      </c>
      <c r="C7252" s="1">
        <v>29</v>
      </c>
      <c r="D7252" s="1">
        <v>10</v>
      </c>
      <c r="E7252" s="1" t="str">
        <f t="shared" ref="E7252:E7315" si="1144">IF(AND(B7252&gt;=$C$5,B7252&lt;=$C$6),"Summer","Non-Summer")</f>
        <v>Non-Summer</v>
      </c>
      <c r="F7252" s="78">
        <v>0.79859999999999998</v>
      </c>
      <c r="G7252" s="79">
        <f t="shared" ref="G7252:G7315" si="1145">F7252*$G$13</f>
        <v>1.5193873067008918</v>
      </c>
      <c r="J7252" s="78">
        <v>1.1922980000000001</v>
      </c>
      <c r="K7252" s="80">
        <f t="shared" ref="K7252:K7315" si="1146">J7252*$K$13</f>
        <v>1.1922980000000001</v>
      </c>
      <c r="L7252" s="68" t="str">
        <f t="shared" si="1139"/>
        <v>Normal</v>
      </c>
      <c r="N7252" s="67">
        <f t="shared" si="1140"/>
        <v>0</v>
      </c>
      <c r="O7252" s="67">
        <f t="shared" si="1141"/>
        <v>1.1922980000000001</v>
      </c>
      <c r="P7252" s="81">
        <f t="shared" si="1142"/>
        <v>0.32708930670089176</v>
      </c>
      <c r="Q7252" s="81">
        <f t="shared" si="1143"/>
        <v>0.32708930670089176</v>
      </c>
      <c r="S7252" s="1">
        <f t="shared" ref="S7252:S7315" si="1147">WEEKDAY(A7252,2)</f>
        <v>7</v>
      </c>
      <c r="T7252" s="1" t="str">
        <f t="shared" ref="T7252:T7315" si="1148">IF(S7252&gt;5,"Off-Peak",IF(AND(D7252&gt;=$C$7,D7252&lt;$C$8),"Peak","Off-Peak"))</f>
        <v>Off-Peak</v>
      </c>
    </row>
    <row r="7253" spans="1:20" x14ac:dyDescent="0.25">
      <c r="A7253" s="85">
        <v>45228.416666649377</v>
      </c>
      <c r="B7253" s="1">
        <v>10</v>
      </c>
      <c r="C7253" s="1">
        <v>29</v>
      </c>
      <c r="D7253" s="1">
        <v>11</v>
      </c>
      <c r="E7253" s="1" t="str">
        <f t="shared" si="1144"/>
        <v>Non-Summer</v>
      </c>
      <c r="F7253" s="78">
        <v>0.82479999999999998</v>
      </c>
      <c r="G7253" s="79">
        <f t="shared" si="1145"/>
        <v>1.5692344735373098</v>
      </c>
      <c r="J7253" s="78">
        <v>0.84217200000000003</v>
      </c>
      <c r="K7253" s="80">
        <f t="shared" si="1146"/>
        <v>0.84217200000000003</v>
      </c>
      <c r="L7253" s="68" t="str">
        <f t="shared" si="1139"/>
        <v>Normal</v>
      </c>
      <c r="N7253" s="67">
        <f t="shared" si="1140"/>
        <v>0</v>
      </c>
      <c r="O7253" s="67">
        <f t="shared" si="1141"/>
        <v>0.84217200000000003</v>
      </c>
      <c r="P7253" s="81">
        <f t="shared" si="1142"/>
        <v>0.72706247353730979</v>
      </c>
      <c r="Q7253" s="81">
        <f t="shared" si="1143"/>
        <v>0.72706247353730979</v>
      </c>
      <c r="S7253" s="1">
        <f t="shared" si="1147"/>
        <v>7</v>
      </c>
      <c r="T7253" s="1" t="str">
        <f t="shared" si="1148"/>
        <v>Off-Peak</v>
      </c>
    </row>
    <row r="7254" spans="1:20" x14ac:dyDescent="0.25">
      <c r="A7254" s="85">
        <v>45228.458333316041</v>
      </c>
      <c r="B7254" s="1">
        <v>10</v>
      </c>
      <c r="C7254" s="1">
        <v>29</v>
      </c>
      <c r="D7254" s="1">
        <v>12</v>
      </c>
      <c r="E7254" s="1" t="str">
        <f t="shared" si="1144"/>
        <v>Non-Summer</v>
      </c>
      <c r="F7254" s="78">
        <v>0.84870000000000001</v>
      </c>
      <c r="G7254" s="79">
        <f t="shared" si="1145"/>
        <v>1.6147057440483934</v>
      </c>
      <c r="J7254" s="78">
        <v>0.81345699999999999</v>
      </c>
      <c r="K7254" s="80">
        <f t="shared" si="1146"/>
        <v>0.81345699999999999</v>
      </c>
      <c r="L7254" s="68" t="str">
        <f t="shared" si="1139"/>
        <v>Normal</v>
      </c>
      <c r="N7254" s="67">
        <f t="shared" si="1140"/>
        <v>0</v>
      </c>
      <c r="O7254" s="67">
        <f t="shared" si="1141"/>
        <v>0.81345699999999999</v>
      </c>
      <c r="P7254" s="81">
        <f t="shared" si="1142"/>
        <v>0.80124874404839341</v>
      </c>
      <c r="Q7254" s="81">
        <f t="shared" si="1143"/>
        <v>0.80124874404839341</v>
      </c>
      <c r="S7254" s="1">
        <f t="shared" si="1147"/>
        <v>7</v>
      </c>
      <c r="T7254" s="1" t="str">
        <f t="shared" si="1148"/>
        <v>Off-Peak</v>
      </c>
    </row>
    <row r="7255" spans="1:20" x14ac:dyDescent="0.25">
      <c r="A7255" s="85">
        <v>45228.499999982705</v>
      </c>
      <c r="B7255" s="1">
        <v>10</v>
      </c>
      <c r="C7255" s="1">
        <v>29</v>
      </c>
      <c r="D7255" s="1">
        <v>13</v>
      </c>
      <c r="E7255" s="1" t="str">
        <f t="shared" si="1144"/>
        <v>Non-Summer</v>
      </c>
      <c r="F7255" s="78">
        <v>0.87080000000000002</v>
      </c>
      <c r="G7255" s="79">
        <f t="shared" si="1145"/>
        <v>1.6567524000439979</v>
      </c>
      <c r="J7255" s="78">
        <v>0.83437800000000006</v>
      </c>
      <c r="K7255" s="80">
        <f t="shared" si="1146"/>
        <v>0.83437800000000006</v>
      </c>
      <c r="L7255" s="68" t="str">
        <f t="shared" si="1139"/>
        <v>Normal</v>
      </c>
      <c r="N7255" s="67">
        <f t="shared" si="1140"/>
        <v>0</v>
      </c>
      <c r="O7255" s="67">
        <f t="shared" si="1141"/>
        <v>0.83437800000000006</v>
      </c>
      <c r="P7255" s="81">
        <f t="shared" si="1142"/>
        <v>0.82237440004399787</v>
      </c>
      <c r="Q7255" s="81">
        <f t="shared" si="1143"/>
        <v>0.82237440004399787</v>
      </c>
      <c r="S7255" s="1">
        <f t="shared" si="1147"/>
        <v>7</v>
      </c>
      <c r="T7255" s="1" t="str">
        <f t="shared" si="1148"/>
        <v>Off-Peak</v>
      </c>
    </row>
    <row r="7256" spans="1:20" x14ac:dyDescent="0.25">
      <c r="A7256" s="85">
        <v>45228.541666649369</v>
      </c>
      <c r="B7256" s="1">
        <v>10</v>
      </c>
      <c r="C7256" s="1">
        <v>29</v>
      </c>
      <c r="D7256" s="1">
        <v>14</v>
      </c>
      <c r="E7256" s="1" t="str">
        <f t="shared" si="1144"/>
        <v>Non-Summer</v>
      </c>
      <c r="F7256" s="78">
        <v>0.88529999999999998</v>
      </c>
      <c r="G7256" s="79">
        <f t="shared" si="1145"/>
        <v>1.6843395725298016</v>
      </c>
      <c r="J7256" s="78">
        <v>0.90419899999999997</v>
      </c>
      <c r="K7256" s="80">
        <f t="shared" si="1146"/>
        <v>0.90419899999999997</v>
      </c>
      <c r="L7256" s="68" t="str">
        <f t="shared" si="1139"/>
        <v>Normal</v>
      </c>
      <c r="N7256" s="67">
        <f t="shared" si="1140"/>
        <v>0</v>
      </c>
      <c r="O7256" s="67">
        <f t="shared" si="1141"/>
        <v>0.90419899999999997</v>
      </c>
      <c r="P7256" s="81">
        <f t="shared" si="1142"/>
        <v>0.78014057252980162</v>
      </c>
      <c r="Q7256" s="81">
        <f t="shared" si="1143"/>
        <v>0.78014057252980162</v>
      </c>
      <c r="S7256" s="1">
        <f t="shared" si="1147"/>
        <v>7</v>
      </c>
      <c r="T7256" s="1" t="str">
        <f t="shared" si="1148"/>
        <v>Off-Peak</v>
      </c>
    </row>
    <row r="7257" spans="1:20" x14ac:dyDescent="0.25">
      <c r="A7257" s="85">
        <v>45228.583333316034</v>
      </c>
      <c r="B7257" s="1">
        <v>10</v>
      </c>
      <c r="C7257" s="1">
        <v>29</v>
      </c>
      <c r="D7257" s="1">
        <v>15</v>
      </c>
      <c r="E7257" s="1" t="str">
        <f t="shared" si="1144"/>
        <v>Non-Summer</v>
      </c>
      <c r="F7257" s="78">
        <v>0.89170000000000005</v>
      </c>
      <c r="G7257" s="79">
        <f t="shared" si="1145"/>
        <v>1.6965159796959497</v>
      </c>
      <c r="J7257" s="78">
        <v>0.20275399999999999</v>
      </c>
      <c r="K7257" s="80">
        <f t="shared" si="1146"/>
        <v>0.20275399999999999</v>
      </c>
      <c r="L7257" s="68" t="str">
        <f t="shared" si="1139"/>
        <v>Normal</v>
      </c>
      <c r="N7257" s="67">
        <f t="shared" si="1140"/>
        <v>0</v>
      </c>
      <c r="O7257" s="67">
        <f t="shared" si="1141"/>
        <v>0.20275399999999999</v>
      </c>
      <c r="P7257" s="81">
        <f t="shared" si="1142"/>
        <v>1.4937619796959498</v>
      </c>
      <c r="Q7257" s="81">
        <f t="shared" si="1143"/>
        <v>1.4937619796959498</v>
      </c>
      <c r="S7257" s="1">
        <f t="shared" si="1147"/>
        <v>7</v>
      </c>
      <c r="T7257" s="1" t="str">
        <f t="shared" si="1148"/>
        <v>Off-Peak</v>
      </c>
    </row>
    <row r="7258" spans="1:20" x14ac:dyDescent="0.25">
      <c r="A7258" s="85">
        <v>45228.624999982698</v>
      </c>
      <c r="B7258" s="1">
        <v>10</v>
      </c>
      <c r="C7258" s="1">
        <v>29</v>
      </c>
      <c r="D7258" s="1">
        <v>16</v>
      </c>
      <c r="E7258" s="1" t="str">
        <f t="shared" si="1144"/>
        <v>Non-Summer</v>
      </c>
      <c r="F7258" s="78">
        <v>0.90680000000000005</v>
      </c>
      <c r="G7258" s="79">
        <f t="shared" si="1145"/>
        <v>1.7252446903535799</v>
      </c>
      <c r="J7258" s="78">
        <v>0.17504400000000001</v>
      </c>
      <c r="K7258" s="80">
        <f t="shared" si="1146"/>
        <v>0.17504400000000001</v>
      </c>
      <c r="L7258" s="68" t="str">
        <f t="shared" si="1139"/>
        <v>Normal</v>
      </c>
      <c r="N7258" s="67">
        <f t="shared" si="1140"/>
        <v>0</v>
      </c>
      <c r="O7258" s="67">
        <f t="shared" si="1141"/>
        <v>0.17504400000000001</v>
      </c>
      <c r="P7258" s="81">
        <f t="shared" si="1142"/>
        <v>1.5502006903535799</v>
      </c>
      <c r="Q7258" s="81">
        <f t="shared" si="1143"/>
        <v>1.5502006903535799</v>
      </c>
      <c r="S7258" s="1">
        <f t="shared" si="1147"/>
        <v>7</v>
      </c>
      <c r="T7258" s="1" t="str">
        <f t="shared" si="1148"/>
        <v>Off-Peak</v>
      </c>
    </row>
    <row r="7259" spans="1:20" x14ac:dyDescent="0.25">
      <c r="A7259" s="85">
        <v>45228.666666649362</v>
      </c>
      <c r="B7259" s="1">
        <v>10</v>
      </c>
      <c r="C7259" s="1">
        <v>29</v>
      </c>
      <c r="D7259" s="1">
        <v>17</v>
      </c>
      <c r="E7259" s="1" t="str">
        <f t="shared" si="1144"/>
        <v>Non-Summer</v>
      </c>
      <c r="F7259" s="78">
        <v>0.94889999999999997</v>
      </c>
      <c r="G7259" s="79">
        <f t="shared" si="1145"/>
        <v>1.8053426187433963</v>
      </c>
      <c r="J7259" s="78">
        <v>7.2806999999999997E-2</v>
      </c>
      <c r="K7259" s="80">
        <f t="shared" si="1146"/>
        <v>7.2806999999999997E-2</v>
      </c>
      <c r="L7259" s="68" t="str">
        <f t="shared" si="1139"/>
        <v>Normal</v>
      </c>
      <c r="N7259" s="67">
        <f t="shared" si="1140"/>
        <v>0</v>
      </c>
      <c r="O7259" s="67">
        <f t="shared" si="1141"/>
        <v>7.2806999999999997E-2</v>
      </c>
      <c r="P7259" s="81">
        <f t="shared" si="1142"/>
        <v>1.7325356187433962</v>
      </c>
      <c r="Q7259" s="81">
        <f t="shared" si="1143"/>
        <v>1.7325356187433962</v>
      </c>
      <c r="S7259" s="1">
        <f t="shared" si="1147"/>
        <v>7</v>
      </c>
      <c r="T7259" s="1" t="str">
        <f t="shared" si="1148"/>
        <v>Off-Peak</v>
      </c>
    </row>
    <row r="7260" spans="1:20" x14ac:dyDescent="0.25">
      <c r="A7260" s="85">
        <v>45228.708333316026</v>
      </c>
      <c r="B7260" s="1">
        <v>10</v>
      </c>
      <c r="C7260" s="1">
        <v>29</v>
      </c>
      <c r="D7260" s="1">
        <v>18</v>
      </c>
      <c r="E7260" s="1" t="str">
        <f t="shared" si="1144"/>
        <v>Non-Summer</v>
      </c>
      <c r="F7260" s="78">
        <v>1.0022</v>
      </c>
      <c r="G7260" s="79">
        <f t="shared" si="1145"/>
        <v>1.9067492596739717</v>
      </c>
      <c r="J7260" s="78">
        <v>0</v>
      </c>
      <c r="K7260" s="80">
        <f t="shared" si="1146"/>
        <v>0</v>
      </c>
      <c r="L7260" s="68" t="str">
        <f t="shared" si="1139"/>
        <v>Normal</v>
      </c>
      <c r="N7260" s="67">
        <f t="shared" si="1140"/>
        <v>0</v>
      </c>
      <c r="O7260" s="67">
        <f t="shared" si="1141"/>
        <v>0</v>
      </c>
      <c r="P7260" s="81">
        <f t="shared" si="1142"/>
        <v>1.9067492596739717</v>
      </c>
      <c r="Q7260" s="81">
        <f t="shared" si="1143"/>
        <v>1.9067492596739717</v>
      </c>
      <c r="S7260" s="1">
        <f t="shared" si="1147"/>
        <v>7</v>
      </c>
      <c r="T7260" s="1" t="str">
        <f t="shared" si="1148"/>
        <v>Off-Peak</v>
      </c>
    </row>
    <row r="7261" spans="1:20" x14ac:dyDescent="0.25">
      <c r="A7261" s="85">
        <v>45228.74999998269</v>
      </c>
      <c r="B7261" s="1">
        <v>10</v>
      </c>
      <c r="C7261" s="1">
        <v>29</v>
      </c>
      <c r="D7261" s="1">
        <v>19</v>
      </c>
      <c r="E7261" s="1" t="str">
        <f t="shared" si="1144"/>
        <v>Non-Summer</v>
      </c>
      <c r="F7261" s="78">
        <v>1.0406</v>
      </c>
      <c r="G7261" s="79">
        <f t="shared" si="1145"/>
        <v>1.9798077026708589</v>
      </c>
      <c r="J7261" s="78">
        <v>0</v>
      </c>
      <c r="K7261" s="80">
        <f t="shared" si="1146"/>
        <v>0</v>
      </c>
      <c r="L7261" s="68" t="str">
        <f t="shared" si="1139"/>
        <v>Normal</v>
      </c>
      <c r="N7261" s="67">
        <f t="shared" si="1140"/>
        <v>0</v>
      </c>
      <c r="O7261" s="67">
        <f t="shared" si="1141"/>
        <v>0</v>
      </c>
      <c r="P7261" s="81">
        <f t="shared" si="1142"/>
        <v>1.9798077026708589</v>
      </c>
      <c r="Q7261" s="81">
        <f t="shared" si="1143"/>
        <v>1.9798077026708589</v>
      </c>
      <c r="S7261" s="1">
        <f t="shared" si="1147"/>
        <v>7</v>
      </c>
      <c r="T7261" s="1" t="str">
        <f t="shared" si="1148"/>
        <v>Off-Peak</v>
      </c>
    </row>
    <row r="7262" spans="1:20" x14ac:dyDescent="0.25">
      <c r="A7262" s="85">
        <v>45228.791666649355</v>
      </c>
      <c r="B7262" s="1">
        <v>10</v>
      </c>
      <c r="C7262" s="1">
        <v>29</v>
      </c>
      <c r="D7262" s="1">
        <v>20</v>
      </c>
      <c r="E7262" s="1" t="str">
        <f t="shared" si="1144"/>
        <v>Non-Summer</v>
      </c>
      <c r="F7262" s="78">
        <v>1.0390999999999999</v>
      </c>
      <c r="G7262" s="79">
        <f t="shared" si="1145"/>
        <v>1.976953857241293</v>
      </c>
      <c r="J7262" s="78">
        <v>0</v>
      </c>
      <c r="K7262" s="80">
        <f t="shared" si="1146"/>
        <v>0</v>
      </c>
      <c r="L7262" s="68" t="str">
        <f t="shared" si="1139"/>
        <v>Normal</v>
      </c>
      <c r="N7262" s="67">
        <f t="shared" si="1140"/>
        <v>0</v>
      </c>
      <c r="O7262" s="67">
        <f t="shared" si="1141"/>
        <v>0</v>
      </c>
      <c r="P7262" s="81">
        <f t="shared" si="1142"/>
        <v>1.976953857241293</v>
      </c>
      <c r="Q7262" s="81">
        <f t="shared" si="1143"/>
        <v>1.976953857241293</v>
      </c>
      <c r="S7262" s="1">
        <f t="shared" si="1147"/>
        <v>7</v>
      </c>
      <c r="T7262" s="1" t="str">
        <f t="shared" si="1148"/>
        <v>Off-Peak</v>
      </c>
    </row>
    <row r="7263" spans="1:20" x14ac:dyDescent="0.25">
      <c r="A7263" s="85">
        <v>45228.833333316019</v>
      </c>
      <c r="B7263" s="1">
        <v>10</v>
      </c>
      <c r="C7263" s="1">
        <v>29</v>
      </c>
      <c r="D7263" s="1">
        <v>21</v>
      </c>
      <c r="E7263" s="1" t="str">
        <f t="shared" si="1144"/>
        <v>Non-Summer</v>
      </c>
      <c r="F7263" s="78">
        <v>1.0153000000000001</v>
      </c>
      <c r="G7263" s="79">
        <f t="shared" si="1145"/>
        <v>1.9316728430921808</v>
      </c>
      <c r="J7263" s="78">
        <v>0</v>
      </c>
      <c r="K7263" s="80">
        <f t="shared" si="1146"/>
        <v>0</v>
      </c>
      <c r="L7263" s="68" t="str">
        <f t="shared" si="1139"/>
        <v>Normal</v>
      </c>
      <c r="N7263" s="67">
        <f t="shared" si="1140"/>
        <v>0</v>
      </c>
      <c r="O7263" s="67">
        <f t="shared" si="1141"/>
        <v>0</v>
      </c>
      <c r="P7263" s="81">
        <f t="shared" si="1142"/>
        <v>1.9316728430921808</v>
      </c>
      <c r="Q7263" s="81">
        <f t="shared" si="1143"/>
        <v>1.9316728430921808</v>
      </c>
      <c r="S7263" s="1">
        <f t="shared" si="1147"/>
        <v>7</v>
      </c>
      <c r="T7263" s="1" t="str">
        <f t="shared" si="1148"/>
        <v>Off-Peak</v>
      </c>
    </row>
    <row r="7264" spans="1:20" x14ac:dyDescent="0.25">
      <c r="A7264" s="85">
        <v>45228.874999982683</v>
      </c>
      <c r="B7264" s="1">
        <v>10</v>
      </c>
      <c r="C7264" s="1">
        <v>29</v>
      </c>
      <c r="D7264" s="1">
        <v>22</v>
      </c>
      <c r="E7264" s="1" t="str">
        <f t="shared" si="1144"/>
        <v>Non-Summer</v>
      </c>
      <c r="F7264" s="78">
        <v>0.96189999999999998</v>
      </c>
      <c r="G7264" s="79">
        <f t="shared" si="1145"/>
        <v>1.8300759457996341</v>
      </c>
      <c r="J7264" s="78">
        <v>0</v>
      </c>
      <c r="K7264" s="80">
        <f t="shared" si="1146"/>
        <v>0</v>
      </c>
      <c r="L7264" s="68" t="str">
        <f t="shared" si="1139"/>
        <v>Normal</v>
      </c>
      <c r="N7264" s="67">
        <f t="shared" si="1140"/>
        <v>0</v>
      </c>
      <c r="O7264" s="67">
        <f t="shared" si="1141"/>
        <v>0</v>
      </c>
      <c r="P7264" s="81">
        <f t="shared" si="1142"/>
        <v>1.8300759457996341</v>
      </c>
      <c r="Q7264" s="81">
        <f t="shared" si="1143"/>
        <v>1.8300759457996341</v>
      </c>
      <c r="S7264" s="1">
        <f t="shared" si="1147"/>
        <v>7</v>
      </c>
      <c r="T7264" s="1" t="str">
        <f t="shared" si="1148"/>
        <v>Off-Peak</v>
      </c>
    </row>
    <row r="7265" spans="1:20" x14ac:dyDescent="0.25">
      <c r="A7265" s="85">
        <v>45228.916666649347</v>
      </c>
      <c r="B7265" s="1">
        <v>10</v>
      </c>
      <c r="C7265" s="1">
        <v>29</v>
      </c>
      <c r="D7265" s="1">
        <v>23</v>
      </c>
      <c r="E7265" s="1" t="str">
        <f t="shared" si="1144"/>
        <v>Non-Summer</v>
      </c>
      <c r="F7265" s="78">
        <v>0.87139999999999995</v>
      </c>
      <c r="G7265" s="79">
        <f t="shared" si="1145"/>
        <v>1.657893938215824</v>
      </c>
      <c r="J7265" s="78">
        <v>0</v>
      </c>
      <c r="K7265" s="80">
        <f t="shared" si="1146"/>
        <v>0</v>
      </c>
      <c r="L7265" s="68" t="str">
        <f t="shared" si="1139"/>
        <v>Normal</v>
      </c>
      <c r="N7265" s="67">
        <f t="shared" si="1140"/>
        <v>0</v>
      </c>
      <c r="O7265" s="67">
        <f t="shared" si="1141"/>
        <v>0</v>
      </c>
      <c r="P7265" s="81">
        <f t="shared" si="1142"/>
        <v>1.657893938215824</v>
      </c>
      <c r="Q7265" s="81">
        <f t="shared" si="1143"/>
        <v>1.657893938215824</v>
      </c>
      <c r="S7265" s="1">
        <f t="shared" si="1147"/>
        <v>7</v>
      </c>
      <c r="T7265" s="1" t="str">
        <f t="shared" si="1148"/>
        <v>Off-Peak</v>
      </c>
    </row>
    <row r="7266" spans="1:20" x14ac:dyDescent="0.25">
      <c r="A7266" s="85">
        <v>45228.958333316012</v>
      </c>
      <c r="B7266" s="1">
        <v>10</v>
      </c>
      <c r="C7266" s="1">
        <v>30</v>
      </c>
      <c r="D7266" s="1">
        <v>0</v>
      </c>
      <c r="E7266" s="1" t="str">
        <f t="shared" si="1144"/>
        <v>Non-Summer</v>
      </c>
      <c r="F7266" s="78">
        <v>0.78190000000000004</v>
      </c>
      <c r="G7266" s="79">
        <f t="shared" si="1145"/>
        <v>1.4876144942517249</v>
      </c>
      <c r="J7266" s="78">
        <v>0</v>
      </c>
      <c r="K7266" s="80">
        <f t="shared" si="1146"/>
        <v>0</v>
      </c>
      <c r="L7266" s="68" t="str">
        <f t="shared" si="1139"/>
        <v>Normal</v>
      </c>
      <c r="N7266" s="67">
        <f t="shared" si="1140"/>
        <v>0</v>
      </c>
      <c r="O7266" s="67">
        <f t="shared" si="1141"/>
        <v>0</v>
      </c>
      <c r="P7266" s="81">
        <f t="shared" si="1142"/>
        <v>1.4876144942517249</v>
      </c>
      <c r="Q7266" s="81">
        <f t="shared" si="1143"/>
        <v>1.4876144942517249</v>
      </c>
      <c r="S7266" s="1">
        <f t="shared" si="1147"/>
        <v>7</v>
      </c>
      <c r="T7266" s="1" t="str">
        <f t="shared" si="1148"/>
        <v>Off-Peak</v>
      </c>
    </row>
    <row r="7267" spans="1:20" x14ac:dyDescent="0.25">
      <c r="A7267" s="85">
        <v>45228.999999982676</v>
      </c>
      <c r="B7267" s="1">
        <v>10</v>
      </c>
      <c r="C7267" s="1">
        <v>30</v>
      </c>
      <c r="D7267" s="1">
        <v>1</v>
      </c>
      <c r="E7267" s="1" t="str">
        <f t="shared" si="1144"/>
        <v>Non-Summer</v>
      </c>
      <c r="F7267" s="78">
        <v>0.72650000000000003</v>
      </c>
      <c r="G7267" s="79">
        <f t="shared" si="1145"/>
        <v>1.3822124697197571</v>
      </c>
      <c r="J7267" s="78">
        <v>0</v>
      </c>
      <c r="K7267" s="80">
        <f t="shared" si="1146"/>
        <v>0</v>
      </c>
      <c r="L7267" s="68" t="str">
        <f t="shared" si="1139"/>
        <v>Normal</v>
      </c>
      <c r="N7267" s="67">
        <f t="shared" si="1140"/>
        <v>0</v>
      </c>
      <c r="O7267" s="67">
        <f t="shared" si="1141"/>
        <v>0</v>
      </c>
      <c r="P7267" s="81">
        <f t="shared" si="1142"/>
        <v>1.3822124697197571</v>
      </c>
      <c r="Q7267" s="81">
        <f t="shared" si="1143"/>
        <v>1.3822124697197571</v>
      </c>
      <c r="S7267" s="1">
        <f t="shared" si="1147"/>
        <v>1</v>
      </c>
      <c r="T7267" s="1" t="str">
        <f t="shared" si="1148"/>
        <v>Off-Peak</v>
      </c>
    </row>
    <row r="7268" spans="1:20" x14ac:dyDescent="0.25">
      <c r="A7268" s="85">
        <v>45229.04166664934</v>
      </c>
      <c r="B7268" s="1">
        <v>10</v>
      </c>
      <c r="C7268" s="1">
        <v>30</v>
      </c>
      <c r="D7268" s="1">
        <v>2</v>
      </c>
      <c r="E7268" s="1" t="str">
        <f t="shared" si="1144"/>
        <v>Non-Summer</v>
      </c>
      <c r="F7268" s="78">
        <v>0.69489999999999996</v>
      </c>
      <c r="G7268" s="79">
        <f t="shared" si="1145"/>
        <v>1.3220914593369018</v>
      </c>
      <c r="J7268" s="78">
        <v>0</v>
      </c>
      <c r="K7268" s="80">
        <f t="shared" si="1146"/>
        <v>0</v>
      </c>
      <c r="L7268" s="68" t="str">
        <f t="shared" si="1139"/>
        <v>Normal</v>
      </c>
      <c r="N7268" s="67">
        <f t="shared" si="1140"/>
        <v>0</v>
      </c>
      <c r="O7268" s="67">
        <f t="shared" si="1141"/>
        <v>0</v>
      </c>
      <c r="P7268" s="81">
        <f t="shared" si="1142"/>
        <v>1.3220914593369018</v>
      </c>
      <c r="Q7268" s="81">
        <f t="shared" si="1143"/>
        <v>1.3220914593369018</v>
      </c>
      <c r="S7268" s="1">
        <f t="shared" si="1147"/>
        <v>1</v>
      </c>
      <c r="T7268" s="1" t="str">
        <f t="shared" si="1148"/>
        <v>Off-Peak</v>
      </c>
    </row>
    <row r="7269" spans="1:20" x14ac:dyDescent="0.25">
      <c r="A7269" s="85">
        <v>45229.083333316004</v>
      </c>
      <c r="B7269" s="1">
        <v>10</v>
      </c>
      <c r="C7269" s="1">
        <v>30</v>
      </c>
      <c r="D7269" s="1">
        <v>3</v>
      </c>
      <c r="E7269" s="1" t="str">
        <f t="shared" si="1144"/>
        <v>Non-Summer</v>
      </c>
      <c r="F7269" s="78">
        <v>0.67700000000000005</v>
      </c>
      <c r="G7269" s="79">
        <f t="shared" si="1145"/>
        <v>1.288035570544082</v>
      </c>
      <c r="J7269" s="78">
        <v>0</v>
      </c>
      <c r="K7269" s="80">
        <f t="shared" si="1146"/>
        <v>0</v>
      </c>
      <c r="L7269" s="68" t="str">
        <f t="shared" si="1139"/>
        <v>Normal</v>
      </c>
      <c r="N7269" s="67">
        <f t="shared" si="1140"/>
        <v>0</v>
      </c>
      <c r="O7269" s="67">
        <f t="shared" si="1141"/>
        <v>0</v>
      </c>
      <c r="P7269" s="81">
        <f t="shared" si="1142"/>
        <v>1.288035570544082</v>
      </c>
      <c r="Q7269" s="81">
        <f t="shared" si="1143"/>
        <v>1.288035570544082</v>
      </c>
      <c r="S7269" s="1">
        <f t="shared" si="1147"/>
        <v>1</v>
      </c>
      <c r="T7269" s="1" t="str">
        <f t="shared" si="1148"/>
        <v>Off-Peak</v>
      </c>
    </row>
    <row r="7270" spans="1:20" x14ac:dyDescent="0.25">
      <c r="A7270" s="85">
        <v>45229.124999982669</v>
      </c>
      <c r="B7270" s="1">
        <v>10</v>
      </c>
      <c r="C7270" s="1">
        <v>30</v>
      </c>
      <c r="D7270" s="1">
        <v>4</v>
      </c>
      <c r="E7270" s="1" t="str">
        <f t="shared" si="1144"/>
        <v>Non-Summer</v>
      </c>
      <c r="F7270" s="78">
        <v>0.67290000000000005</v>
      </c>
      <c r="G7270" s="79">
        <f t="shared" si="1145"/>
        <v>1.2802350597032686</v>
      </c>
      <c r="J7270" s="78">
        <v>0</v>
      </c>
      <c r="K7270" s="80">
        <f t="shared" si="1146"/>
        <v>0</v>
      </c>
      <c r="L7270" s="68" t="str">
        <f t="shared" si="1139"/>
        <v>Normal</v>
      </c>
      <c r="N7270" s="67">
        <f t="shared" si="1140"/>
        <v>0</v>
      </c>
      <c r="O7270" s="67">
        <f t="shared" si="1141"/>
        <v>0</v>
      </c>
      <c r="P7270" s="81">
        <f t="shared" si="1142"/>
        <v>1.2802350597032686</v>
      </c>
      <c r="Q7270" s="81">
        <f t="shared" si="1143"/>
        <v>1.2802350597032686</v>
      </c>
      <c r="S7270" s="1">
        <f t="shared" si="1147"/>
        <v>1</v>
      </c>
      <c r="T7270" s="1" t="str">
        <f t="shared" si="1148"/>
        <v>Off-Peak</v>
      </c>
    </row>
    <row r="7271" spans="1:20" x14ac:dyDescent="0.25">
      <c r="A7271" s="85">
        <v>45229.166666649333</v>
      </c>
      <c r="B7271" s="1">
        <v>10</v>
      </c>
      <c r="C7271" s="1">
        <v>30</v>
      </c>
      <c r="D7271" s="1">
        <v>5</v>
      </c>
      <c r="E7271" s="1" t="str">
        <f t="shared" si="1144"/>
        <v>Non-Summer</v>
      </c>
      <c r="F7271" s="78">
        <v>0.68630000000000002</v>
      </c>
      <c r="G7271" s="79">
        <f t="shared" si="1145"/>
        <v>1.3057294122073906</v>
      </c>
      <c r="J7271" s="78">
        <v>0</v>
      </c>
      <c r="K7271" s="80">
        <f t="shared" si="1146"/>
        <v>0</v>
      </c>
      <c r="L7271" s="68" t="str">
        <f t="shared" si="1139"/>
        <v>Normal</v>
      </c>
      <c r="N7271" s="67">
        <f t="shared" si="1140"/>
        <v>0</v>
      </c>
      <c r="O7271" s="67">
        <f t="shared" si="1141"/>
        <v>0</v>
      </c>
      <c r="P7271" s="81">
        <f t="shared" si="1142"/>
        <v>1.3057294122073906</v>
      </c>
      <c r="Q7271" s="81">
        <f t="shared" si="1143"/>
        <v>1.3057294122073906</v>
      </c>
      <c r="S7271" s="1">
        <f t="shared" si="1147"/>
        <v>1</v>
      </c>
      <c r="T7271" s="1" t="str">
        <f t="shared" si="1148"/>
        <v>Off-Peak</v>
      </c>
    </row>
    <row r="7272" spans="1:20" x14ac:dyDescent="0.25">
      <c r="A7272" s="85">
        <v>45229.208333315997</v>
      </c>
      <c r="B7272" s="1">
        <v>10</v>
      </c>
      <c r="C7272" s="1">
        <v>30</v>
      </c>
      <c r="D7272" s="1">
        <v>6</v>
      </c>
      <c r="E7272" s="1" t="str">
        <f t="shared" si="1144"/>
        <v>Non-Summer</v>
      </c>
      <c r="F7272" s="78">
        <v>0.72650000000000003</v>
      </c>
      <c r="G7272" s="79">
        <f t="shared" si="1145"/>
        <v>1.3822124697197571</v>
      </c>
      <c r="J7272" s="78">
        <v>0</v>
      </c>
      <c r="K7272" s="80">
        <f t="shared" si="1146"/>
        <v>0</v>
      </c>
      <c r="L7272" s="68" t="str">
        <f t="shared" si="1139"/>
        <v>Normal</v>
      </c>
      <c r="N7272" s="67">
        <f t="shared" si="1140"/>
        <v>0</v>
      </c>
      <c r="O7272" s="67">
        <f t="shared" si="1141"/>
        <v>0</v>
      </c>
      <c r="P7272" s="81">
        <f t="shared" si="1142"/>
        <v>1.3822124697197571</v>
      </c>
      <c r="Q7272" s="81">
        <f t="shared" si="1143"/>
        <v>1.3822124697197571</v>
      </c>
      <c r="S7272" s="1">
        <f t="shared" si="1147"/>
        <v>1</v>
      </c>
      <c r="T7272" s="1" t="str">
        <f t="shared" si="1148"/>
        <v>Peak</v>
      </c>
    </row>
    <row r="7273" spans="1:20" x14ac:dyDescent="0.25">
      <c r="A7273" s="85">
        <v>45229.249999982661</v>
      </c>
      <c r="B7273" s="1">
        <v>10</v>
      </c>
      <c r="C7273" s="1">
        <v>30</v>
      </c>
      <c r="D7273" s="1">
        <v>7</v>
      </c>
      <c r="E7273" s="1" t="str">
        <f t="shared" si="1144"/>
        <v>Non-Summer</v>
      </c>
      <c r="F7273" s="78">
        <v>0.79420000000000002</v>
      </c>
      <c r="G7273" s="79">
        <f t="shared" si="1145"/>
        <v>1.5110160267741652</v>
      </c>
      <c r="J7273" s="78">
        <v>0</v>
      </c>
      <c r="K7273" s="80">
        <f t="shared" si="1146"/>
        <v>0</v>
      </c>
      <c r="L7273" s="68" t="str">
        <f t="shared" si="1139"/>
        <v>Normal</v>
      </c>
      <c r="N7273" s="67">
        <f t="shared" si="1140"/>
        <v>0</v>
      </c>
      <c r="O7273" s="67">
        <f t="shared" si="1141"/>
        <v>0</v>
      </c>
      <c r="P7273" s="81">
        <f t="shared" si="1142"/>
        <v>1.5110160267741652</v>
      </c>
      <c r="Q7273" s="81">
        <f t="shared" si="1143"/>
        <v>1.5110160267741652</v>
      </c>
      <c r="S7273" s="1">
        <f t="shared" si="1147"/>
        <v>1</v>
      </c>
      <c r="T7273" s="1" t="str">
        <f t="shared" si="1148"/>
        <v>Peak</v>
      </c>
    </row>
    <row r="7274" spans="1:20" x14ac:dyDescent="0.25">
      <c r="A7274" s="85">
        <v>45229.291666649326</v>
      </c>
      <c r="B7274" s="1">
        <v>10</v>
      </c>
      <c r="C7274" s="1">
        <v>30</v>
      </c>
      <c r="D7274" s="1">
        <v>8</v>
      </c>
      <c r="E7274" s="1" t="str">
        <f t="shared" si="1144"/>
        <v>Non-Summer</v>
      </c>
      <c r="F7274" s="78">
        <v>0.8296</v>
      </c>
      <c r="G7274" s="79">
        <f t="shared" si="1145"/>
        <v>1.5783667789119207</v>
      </c>
      <c r="J7274" s="78">
        <v>1.6582619999999999</v>
      </c>
      <c r="K7274" s="80">
        <f t="shared" si="1146"/>
        <v>1.6582619999999999</v>
      </c>
      <c r="L7274" s="68" t="str">
        <f t="shared" si="1139"/>
        <v>Normal</v>
      </c>
      <c r="N7274" s="67">
        <f t="shared" si="1140"/>
        <v>7.9895221088079227E-2</v>
      </c>
      <c r="O7274" s="67">
        <f t="shared" si="1141"/>
        <v>1.5783667789119207</v>
      </c>
      <c r="P7274" s="81">
        <f t="shared" si="1142"/>
        <v>0</v>
      </c>
      <c r="Q7274" s="81">
        <f t="shared" si="1143"/>
        <v>-7.9895221088079227E-2</v>
      </c>
      <c r="S7274" s="1">
        <f t="shared" si="1147"/>
        <v>1</v>
      </c>
      <c r="T7274" s="1" t="str">
        <f t="shared" si="1148"/>
        <v>Peak</v>
      </c>
    </row>
    <row r="7275" spans="1:20" x14ac:dyDescent="0.25">
      <c r="A7275" s="85">
        <v>45229.33333331599</v>
      </c>
      <c r="B7275" s="1">
        <v>10</v>
      </c>
      <c r="C7275" s="1">
        <v>30</v>
      </c>
      <c r="D7275" s="1">
        <v>9</v>
      </c>
      <c r="E7275" s="1" t="str">
        <f t="shared" si="1144"/>
        <v>Non-Summer</v>
      </c>
      <c r="F7275" s="78">
        <v>0.78949999999999998</v>
      </c>
      <c r="G7275" s="79">
        <f t="shared" si="1145"/>
        <v>1.5020739777615253</v>
      </c>
      <c r="J7275" s="78">
        <v>3.3889430000000003</v>
      </c>
      <c r="K7275" s="80">
        <f t="shared" si="1146"/>
        <v>3.3889430000000003</v>
      </c>
      <c r="L7275" s="68" t="str">
        <f t="shared" si="1139"/>
        <v>Normal</v>
      </c>
      <c r="N7275" s="67">
        <f t="shared" si="1140"/>
        <v>1.886869022238475</v>
      </c>
      <c r="O7275" s="67">
        <f t="shared" si="1141"/>
        <v>1.5020739777615253</v>
      </c>
      <c r="P7275" s="81">
        <f t="shared" si="1142"/>
        <v>0</v>
      </c>
      <c r="Q7275" s="81">
        <f t="shared" si="1143"/>
        <v>-1.886869022238475</v>
      </c>
      <c r="S7275" s="1">
        <f t="shared" si="1147"/>
        <v>1</v>
      </c>
      <c r="T7275" s="1" t="str">
        <f t="shared" si="1148"/>
        <v>Peak</v>
      </c>
    </row>
    <row r="7276" spans="1:20" x14ac:dyDescent="0.25">
      <c r="A7276" s="85">
        <v>45229.374999982654</v>
      </c>
      <c r="B7276" s="1">
        <v>10</v>
      </c>
      <c r="C7276" s="1">
        <v>30</v>
      </c>
      <c r="D7276" s="1">
        <v>10</v>
      </c>
      <c r="E7276" s="1" t="str">
        <f t="shared" si="1144"/>
        <v>Non-Summer</v>
      </c>
      <c r="F7276" s="78">
        <v>0.76139999999999997</v>
      </c>
      <c r="G7276" s="79">
        <f t="shared" si="1145"/>
        <v>1.4486119400476571</v>
      </c>
      <c r="J7276" s="78">
        <v>4.5540839999999996</v>
      </c>
      <c r="K7276" s="80">
        <f t="shared" si="1146"/>
        <v>4.5540839999999996</v>
      </c>
      <c r="L7276" s="68" t="str">
        <f t="shared" si="1139"/>
        <v>Normal</v>
      </c>
      <c r="N7276" s="67">
        <f t="shared" si="1140"/>
        <v>3.1054720599523424</v>
      </c>
      <c r="O7276" s="67">
        <f t="shared" si="1141"/>
        <v>1.4486119400476571</v>
      </c>
      <c r="P7276" s="81">
        <f t="shared" si="1142"/>
        <v>0</v>
      </c>
      <c r="Q7276" s="81">
        <f t="shared" si="1143"/>
        <v>-3.1054720599523424</v>
      </c>
      <c r="S7276" s="1">
        <f t="shared" si="1147"/>
        <v>1</v>
      </c>
      <c r="T7276" s="1" t="str">
        <f t="shared" si="1148"/>
        <v>Peak</v>
      </c>
    </row>
    <row r="7277" spans="1:20" x14ac:dyDescent="0.25">
      <c r="A7277" s="85">
        <v>45229.416666649318</v>
      </c>
      <c r="B7277" s="1">
        <v>10</v>
      </c>
      <c r="C7277" s="1">
        <v>30</v>
      </c>
      <c r="D7277" s="1">
        <v>11</v>
      </c>
      <c r="E7277" s="1" t="str">
        <f t="shared" si="1144"/>
        <v>Non-Summer</v>
      </c>
      <c r="F7277" s="78">
        <v>0.74299999999999999</v>
      </c>
      <c r="G7277" s="79">
        <f t="shared" si="1145"/>
        <v>1.413604769444982</v>
      </c>
      <c r="J7277" s="78">
        <v>5.3624879999999999</v>
      </c>
      <c r="K7277" s="80">
        <f t="shared" si="1146"/>
        <v>5.3624879999999999</v>
      </c>
      <c r="L7277" s="68" t="str">
        <f t="shared" si="1139"/>
        <v>Normal</v>
      </c>
      <c r="N7277" s="67">
        <f t="shared" si="1140"/>
        <v>3.9488832305550181</v>
      </c>
      <c r="O7277" s="67">
        <f t="shared" si="1141"/>
        <v>1.4136047694449818</v>
      </c>
      <c r="P7277" s="81">
        <f t="shared" si="1142"/>
        <v>2.2204460492503131E-16</v>
      </c>
      <c r="Q7277" s="81">
        <f t="shared" si="1143"/>
        <v>-3.9488832305550181</v>
      </c>
      <c r="S7277" s="1">
        <f t="shared" si="1147"/>
        <v>1</v>
      </c>
      <c r="T7277" s="1" t="str">
        <f t="shared" si="1148"/>
        <v>Peak</v>
      </c>
    </row>
    <row r="7278" spans="1:20" x14ac:dyDescent="0.25">
      <c r="A7278" s="85">
        <v>45229.458333315983</v>
      </c>
      <c r="B7278" s="1">
        <v>10</v>
      </c>
      <c r="C7278" s="1">
        <v>30</v>
      </c>
      <c r="D7278" s="1">
        <v>12</v>
      </c>
      <c r="E7278" s="1" t="str">
        <f t="shared" si="1144"/>
        <v>Non-Summer</v>
      </c>
      <c r="F7278" s="78">
        <v>0.73429999999999995</v>
      </c>
      <c r="G7278" s="79">
        <f t="shared" si="1145"/>
        <v>1.3970524659534997</v>
      </c>
      <c r="J7278" s="78">
        <v>5.6651809999999996</v>
      </c>
      <c r="K7278" s="80">
        <f t="shared" si="1146"/>
        <v>5.6651809999999996</v>
      </c>
      <c r="L7278" s="68" t="str">
        <f t="shared" si="1139"/>
        <v>Normal</v>
      </c>
      <c r="N7278" s="67">
        <f t="shared" si="1140"/>
        <v>4.2681285340465003</v>
      </c>
      <c r="O7278" s="67">
        <f t="shared" si="1141"/>
        <v>1.3970524659534993</v>
      </c>
      <c r="P7278" s="81">
        <f t="shared" si="1142"/>
        <v>4.4408920985006262E-16</v>
      </c>
      <c r="Q7278" s="81">
        <f t="shared" si="1143"/>
        <v>-4.2681285340465003</v>
      </c>
      <c r="S7278" s="1">
        <f t="shared" si="1147"/>
        <v>1</v>
      </c>
      <c r="T7278" s="1" t="str">
        <f t="shared" si="1148"/>
        <v>Peak</v>
      </c>
    </row>
    <row r="7279" spans="1:20" x14ac:dyDescent="0.25">
      <c r="A7279" s="85">
        <v>45229.499999982647</v>
      </c>
      <c r="B7279" s="1">
        <v>10</v>
      </c>
      <c r="C7279" s="1">
        <v>30</v>
      </c>
      <c r="D7279" s="1">
        <v>13</v>
      </c>
      <c r="E7279" s="1" t="str">
        <f t="shared" si="1144"/>
        <v>Non-Summer</v>
      </c>
      <c r="F7279" s="78">
        <v>0.72860000000000003</v>
      </c>
      <c r="G7279" s="79">
        <f t="shared" si="1145"/>
        <v>1.3862078533211493</v>
      </c>
      <c r="J7279" s="78">
        <v>5.3866890000000005</v>
      </c>
      <c r="K7279" s="80">
        <f t="shared" si="1146"/>
        <v>5.3866890000000005</v>
      </c>
      <c r="L7279" s="68" t="str">
        <f t="shared" si="1139"/>
        <v>Normal</v>
      </c>
      <c r="N7279" s="67">
        <f t="shared" si="1140"/>
        <v>4.000481146678851</v>
      </c>
      <c r="O7279" s="67">
        <f t="shared" si="1141"/>
        <v>1.3862078533211495</v>
      </c>
      <c r="P7279" s="81">
        <f t="shared" si="1142"/>
        <v>0</v>
      </c>
      <c r="Q7279" s="81">
        <f t="shared" si="1143"/>
        <v>-4.000481146678851</v>
      </c>
      <c r="S7279" s="1">
        <f t="shared" si="1147"/>
        <v>1</v>
      </c>
      <c r="T7279" s="1" t="str">
        <f t="shared" si="1148"/>
        <v>Peak</v>
      </c>
    </row>
    <row r="7280" spans="1:20" x14ac:dyDescent="0.25">
      <c r="A7280" s="85">
        <v>45229.541666649311</v>
      </c>
      <c r="B7280" s="1">
        <v>10</v>
      </c>
      <c r="C7280" s="1">
        <v>30</v>
      </c>
      <c r="D7280" s="1">
        <v>14</v>
      </c>
      <c r="E7280" s="1" t="str">
        <f t="shared" si="1144"/>
        <v>Non-Summer</v>
      </c>
      <c r="F7280" s="78">
        <v>0.71750000000000003</v>
      </c>
      <c r="G7280" s="79">
        <f t="shared" si="1145"/>
        <v>1.3650893971423617</v>
      </c>
      <c r="J7280" s="78">
        <v>3.4896430000000001</v>
      </c>
      <c r="K7280" s="80">
        <f t="shared" si="1146"/>
        <v>3.4896430000000001</v>
      </c>
      <c r="L7280" s="68" t="str">
        <f t="shared" si="1139"/>
        <v>Normal</v>
      </c>
      <c r="N7280" s="67">
        <f t="shared" si="1140"/>
        <v>2.1245536028576382</v>
      </c>
      <c r="O7280" s="67">
        <f t="shared" si="1141"/>
        <v>1.3650893971423619</v>
      </c>
      <c r="P7280" s="81">
        <f t="shared" si="1142"/>
        <v>0</v>
      </c>
      <c r="Q7280" s="81">
        <f t="shared" si="1143"/>
        <v>-2.1245536028576382</v>
      </c>
      <c r="S7280" s="1">
        <f t="shared" si="1147"/>
        <v>1</v>
      </c>
      <c r="T7280" s="1" t="str">
        <f t="shared" si="1148"/>
        <v>Peak</v>
      </c>
    </row>
    <row r="7281" spans="1:20" x14ac:dyDescent="0.25">
      <c r="A7281" s="85">
        <v>45229.583333315975</v>
      </c>
      <c r="B7281" s="1">
        <v>10</v>
      </c>
      <c r="C7281" s="1">
        <v>30</v>
      </c>
      <c r="D7281" s="1">
        <v>15</v>
      </c>
      <c r="E7281" s="1" t="str">
        <f t="shared" si="1144"/>
        <v>Non-Summer</v>
      </c>
      <c r="F7281" s="78">
        <v>0.71309999999999996</v>
      </c>
      <c r="G7281" s="79">
        <f t="shared" si="1145"/>
        <v>1.3567181172156348</v>
      </c>
      <c r="J7281" s="78">
        <v>3.5230619999999999</v>
      </c>
      <c r="K7281" s="80">
        <f t="shared" si="1146"/>
        <v>3.5230619999999999</v>
      </c>
      <c r="L7281" s="68" t="str">
        <f t="shared" si="1139"/>
        <v>Normal</v>
      </c>
      <c r="N7281" s="67">
        <f t="shared" si="1140"/>
        <v>2.1663438827843651</v>
      </c>
      <c r="O7281" s="67">
        <f t="shared" si="1141"/>
        <v>1.3567181172156348</v>
      </c>
      <c r="P7281" s="81">
        <f t="shared" si="1142"/>
        <v>0</v>
      </c>
      <c r="Q7281" s="81">
        <f t="shared" si="1143"/>
        <v>-2.1663438827843651</v>
      </c>
      <c r="S7281" s="1">
        <f t="shared" si="1147"/>
        <v>1</v>
      </c>
      <c r="T7281" s="1" t="str">
        <f t="shared" si="1148"/>
        <v>Peak</v>
      </c>
    </row>
    <row r="7282" spans="1:20" x14ac:dyDescent="0.25">
      <c r="A7282" s="85">
        <v>45229.62499998264</v>
      </c>
      <c r="B7282" s="1">
        <v>10</v>
      </c>
      <c r="C7282" s="1">
        <v>30</v>
      </c>
      <c r="D7282" s="1">
        <v>16</v>
      </c>
      <c r="E7282" s="1" t="str">
        <f t="shared" si="1144"/>
        <v>Non-Summer</v>
      </c>
      <c r="F7282" s="78">
        <v>0.7359</v>
      </c>
      <c r="G7282" s="79">
        <f t="shared" si="1145"/>
        <v>1.4000965677450368</v>
      </c>
      <c r="J7282" s="78">
        <v>1.667224</v>
      </c>
      <c r="K7282" s="80">
        <f t="shared" si="1146"/>
        <v>1.667224</v>
      </c>
      <c r="L7282" s="68" t="str">
        <f t="shared" si="1139"/>
        <v>Normal</v>
      </c>
      <c r="N7282" s="67">
        <f t="shared" si="1140"/>
        <v>0.26712743225496327</v>
      </c>
      <c r="O7282" s="67">
        <f t="shared" si="1141"/>
        <v>1.4000965677450368</v>
      </c>
      <c r="P7282" s="81">
        <f t="shared" si="1142"/>
        <v>0</v>
      </c>
      <c r="Q7282" s="81">
        <f t="shared" si="1143"/>
        <v>-0.26712743225496327</v>
      </c>
      <c r="S7282" s="1">
        <f t="shared" si="1147"/>
        <v>1</v>
      </c>
      <c r="T7282" s="1" t="str">
        <f t="shared" si="1148"/>
        <v>Peak</v>
      </c>
    </row>
    <row r="7283" spans="1:20" x14ac:dyDescent="0.25">
      <c r="A7283" s="85">
        <v>45229.666666649304</v>
      </c>
      <c r="B7283" s="1">
        <v>10</v>
      </c>
      <c r="C7283" s="1">
        <v>30</v>
      </c>
      <c r="D7283" s="1">
        <v>17</v>
      </c>
      <c r="E7283" s="1" t="str">
        <f t="shared" si="1144"/>
        <v>Non-Summer</v>
      </c>
      <c r="F7283" s="78">
        <v>0.79879999999999995</v>
      </c>
      <c r="G7283" s="79">
        <f t="shared" si="1145"/>
        <v>1.5197678194248339</v>
      </c>
      <c r="J7283" s="78">
        <v>4.9801000000000005E-2</v>
      </c>
      <c r="K7283" s="80">
        <f t="shared" si="1146"/>
        <v>4.9801000000000005E-2</v>
      </c>
      <c r="L7283" s="68" t="str">
        <f t="shared" si="1139"/>
        <v>Normal</v>
      </c>
      <c r="N7283" s="67">
        <f t="shared" si="1140"/>
        <v>0</v>
      </c>
      <c r="O7283" s="67">
        <f t="shared" si="1141"/>
        <v>4.9801000000000005E-2</v>
      </c>
      <c r="P7283" s="81">
        <f t="shared" si="1142"/>
        <v>1.4699668194248339</v>
      </c>
      <c r="Q7283" s="81">
        <f t="shared" si="1143"/>
        <v>1.4699668194248339</v>
      </c>
      <c r="S7283" s="1">
        <f t="shared" si="1147"/>
        <v>1</v>
      </c>
      <c r="T7283" s="1" t="str">
        <f t="shared" si="1148"/>
        <v>Peak</v>
      </c>
    </row>
    <row r="7284" spans="1:20" x14ac:dyDescent="0.25">
      <c r="A7284" s="85">
        <v>45229.708333315968</v>
      </c>
      <c r="B7284" s="1">
        <v>10</v>
      </c>
      <c r="C7284" s="1">
        <v>30</v>
      </c>
      <c r="D7284" s="1">
        <v>18</v>
      </c>
      <c r="E7284" s="1" t="str">
        <f t="shared" si="1144"/>
        <v>Non-Summer</v>
      </c>
      <c r="F7284" s="78">
        <v>0.91279999999999994</v>
      </c>
      <c r="G7284" s="79">
        <f t="shared" si="1145"/>
        <v>1.7366600720718433</v>
      </c>
      <c r="J7284" s="78">
        <v>0</v>
      </c>
      <c r="K7284" s="80">
        <f t="shared" si="1146"/>
        <v>0</v>
      </c>
      <c r="L7284" s="68" t="str">
        <f t="shared" si="1139"/>
        <v>Normal</v>
      </c>
      <c r="N7284" s="67">
        <f t="shared" si="1140"/>
        <v>0</v>
      </c>
      <c r="O7284" s="67">
        <f t="shared" si="1141"/>
        <v>0</v>
      </c>
      <c r="P7284" s="81">
        <f t="shared" si="1142"/>
        <v>1.7366600720718433</v>
      </c>
      <c r="Q7284" s="81">
        <f t="shared" si="1143"/>
        <v>1.7366600720718433</v>
      </c>
      <c r="S7284" s="1">
        <f t="shared" si="1147"/>
        <v>1</v>
      </c>
      <c r="T7284" s="1" t="str">
        <f t="shared" si="1148"/>
        <v>Peak</v>
      </c>
    </row>
    <row r="7285" spans="1:20" x14ac:dyDescent="0.25">
      <c r="A7285" s="85">
        <v>45229.749999982632</v>
      </c>
      <c r="B7285" s="1">
        <v>10</v>
      </c>
      <c r="C7285" s="1">
        <v>30</v>
      </c>
      <c r="D7285" s="1">
        <v>19</v>
      </c>
      <c r="E7285" s="1" t="str">
        <f t="shared" si="1144"/>
        <v>Non-Summer</v>
      </c>
      <c r="F7285" s="78">
        <v>1.0308999999999999</v>
      </c>
      <c r="G7285" s="79">
        <f t="shared" si="1145"/>
        <v>1.9613528355596661</v>
      </c>
      <c r="J7285" s="78">
        <v>0</v>
      </c>
      <c r="K7285" s="80">
        <f t="shared" si="1146"/>
        <v>0</v>
      </c>
      <c r="L7285" s="68" t="str">
        <f t="shared" si="1139"/>
        <v>Normal</v>
      </c>
      <c r="N7285" s="67">
        <f t="shared" si="1140"/>
        <v>0</v>
      </c>
      <c r="O7285" s="67">
        <f t="shared" si="1141"/>
        <v>0</v>
      </c>
      <c r="P7285" s="81">
        <f t="shared" si="1142"/>
        <v>1.9613528355596661</v>
      </c>
      <c r="Q7285" s="81">
        <f t="shared" si="1143"/>
        <v>1.9613528355596661</v>
      </c>
      <c r="S7285" s="1">
        <f t="shared" si="1147"/>
        <v>1</v>
      </c>
      <c r="T7285" s="1" t="str">
        <f t="shared" si="1148"/>
        <v>Peak</v>
      </c>
    </row>
    <row r="7286" spans="1:20" x14ac:dyDescent="0.25">
      <c r="A7286" s="85">
        <v>45229.791666649297</v>
      </c>
      <c r="B7286" s="1">
        <v>10</v>
      </c>
      <c r="C7286" s="1">
        <v>30</v>
      </c>
      <c r="D7286" s="1">
        <v>20</v>
      </c>
      <c r="E7286" s="1" t="str">
        <f t="shared" si="1144"/>
        <v>Non-Summer</v>
      </c>
      <c r="F7286" s="78">
        <v>1.0597000000000001</v>
      </c>
      <c r="G7286" s="79">
        <f t="shared" si="1145"/>
        <v>2.0161466678073321</v>
      </c>
      <c r="J7286" s="78">
        <v>0</v>
      </c>
      <c r="K7286" s="80">
        <f t="shared" si="1146"/>
        <v>0</v>
      </c>
      <c r="L7286" s="68" t="str">
        <f t="shared" si="1139"/>
        <v>Normal</v>
      </c>
      <c r="N7286" s="67">
        <f t="shared" si="1140"/>
        <v>0</v>
      </c>
      <c r="O7286" s="67">
        <f t="shared" si="1141"/>
        <v>0</v>
      </c>
      <c r="P7286" s="81">
        <f t="shared" si="1142"/>
        <v>2.0161466678073321</v>
      </c>
      <c r="Q7286" s="81">
        <f t="shared" si="1143"/>
        <v>2.0161466678073321</v>
      </c>
      <c r="S7286" s="1">
        <f t="shared" si="1147"/>
        <v>1</v>
      </c>
      <c r="T7286" s="1" t="str">
        <f t="shared" si="1148"/>
        <v>Peak</v>
      </c>
    </row>
    <row r="7287" spans="1:20" x14ac:dyDescent="0.25">
      <c r="A7287" s="85">
        <v>45229.833333315961</v>
      </c>
      <c r="B7287" s="1">
        <v>10</v>
      </c>
      <c r="C7287" s="1">
        <v>30</v>
      </c>
      <c r="D7287" s="1">
        <v>21</v>
      </c>
      <c r="E7287" s="1" t="str">
        <f t="shared" si="1144"/>
        <v>Non-Summer</v>
      </c>
      <c r="F7287" s="78">
        <v>1.0523</v>
      </c>
      <c r="G7287" s="79">
        <f t="shared" si="1145"/>
        <v>2.0020676970214732</v>
      </c>
      <c r="J7287" s="78">
        <v>0</v>
      </c>
      <c r="K7287" s="80">
        <f t="shared" si="1146"/>
        <v>0</v>
      </c>
      <c r="L7287" s="68" t="str">
        <f t="shared" si="1139"/>
        <v>Normal</v>
      </c>
      <c r="N7287" s="67">
        <f t="shared" si="1140"/>
        <v>0</v>
      </c>
      <c r="O7287" s="67">
        <f t="shared" si="1141"/>
        <v>0</v>
      </c>
      <c r="P7287" s="81">
        <f t="shared" si="1142"/>
        <v>2.0020676970214732</v>
      </c>
      <c r="Q7287" s="81">
        <f t="shared" si="1143"/>
        <v>2.0020676970214732</v>
      </c>
      <c r="S7287" s="1">
        <f t="shared" si="1147"/>
        <v>1</v>
      </c>
      <c r="T7287" s="1" t="str">
        <f t="shared" si="1148"/>
        <v>Peak</v>
      </c>
    </row>
    <row r="7288" spans="1:20" x14ac:dyDescent="0.25">
      <c r="A7288" s="85">
        <v>45229.874999982625</v>
      </c>
      <c r="B7288" s="1">
        <v>10</v>
      </c>
      <c r="C7288" s="1">
        <v>30</v>
      </c>
      <c r="D7288" s="1">
        <v>22</v>
      </c>
      <c r="E7288" s="1" t="str">
        <f t="shared" si="1144"/>
        <v>Non-Summer</v>
      </c>
      <c r="F7288" s="78">
        <v>1.0051000000000001</v>
      </c>
      <c r="G7288" s="79">
        <f t="shared" si="1145"/>
        <v>1.9122666941711326</v>
      </c>
      <c r="J7288" s="78">
        <v>0</v>
      </c>
      <c r="K7288" s="80">
        <f t="shared" si="1146"/>
        <v>0</v>
      </c>
      <c r="L7288" s="68" t="str">
        <f t="shared" si="1139"/>
        <v>Normal</v>
      </c>
      <c r="N7288" s="67">
        <f t="shared" si="1140"/>
        <v>0</v>
      </c>
      <c r="O7288" s="67">
        <f t="shared" si="1141"/>
        <v>0</v>
      </c>
      <c r="P7288" s="81">
        <f t="shared" si="1142"/>
        <v>1.9122666941711326</v>
      </c>
      <c r="Q7288" s="81">
        <f t="shared" si="1143"/>
        <v>1.9122666941711326</v>
      </c>
      <c r="S7288" s="1">
        <f t="shared" si="1147"/>
        <v>1</v>
      </c>
      <c r="T7288" s="1" t="str">
        <f t="shared" si="1148"/>
        <v>Off-Peak</v>
      </c>
    </row>
    <row r="7289" spans="1:20" x14ac:dyDescent="0.25">
      <c r="A7289" s="85">
        <v>45229.916666649289</v>
      </c>
      <c r="B7289" s="1">
        <v>10</v>
      </c>
      <c r="C7289" s="1">
        <v>30</v>
      </c>
      <c r="D7289" s="1">
        <v>23</v>
      </c>
      <c r="E7289" s="1" t="str">
        <f t="shared" si="1144"/>
        <v>Non-Summer</v>
      </c>
      <c r="F7289" s="78">
        <v>0.91669999999999996</v>
      </c>
      <c r="G7289" s="79">
        <f t="shared" si="1145"/>
        <v>1.7440800701887147</v>
      </c>
      <c r="J7289" s="78">
        <v>0</v>
      </c>
      <c r="K7289" s="80">
        <f t="shared" si="1146"/>
        <v>0</v>
      </c>
      <c r="L7289" s="68" t="str">
        <f t="shared" si="1139"/>
        <v>Normal</v>
      </c>
      <c r="N7289" s="67">
        <f t="shared" si="1140"/>
        <v>0</v>
      </c>
      <c r="O7289" s="67">
        <f t="shared" si="1141"/>
        <v>0</v>
      </c>
      <c r="P7289" s="81">
        <f t="shared" si="1142"/>
        <v>1.7440800701887147</v>
      </c>
      <c r="Q7289" s="81">
        <f t="shared" si="1143"/>
        <v>1.7440800701887147</v>
      </c>
      <c r="S7289" s="1">
        <f t="shared" si="1147"/>
        <v>1</v>
      </c>
      <c r="T7289" s="1" t="str">
        <f t="shared" si="1148"/>
        <v>Off-Peak</v>
      </c>
    </row>
    <row r="7290" spans="1:20" x14ac:dyDescent="0.25">
      <c r="A7290" s="85">
        <v>45229.958333315953</v>
      </c>
      <c r="B7290" s="1">
        <v>10</v>
      </c>
      <c r="C7290" s="1">
        <v>31</v>
      </c>
      <c r="D7290" s="1">
        <v>0</v>
      </c>
      <c r="E7290" s="1" t="str">
        <f t="shared" si="1144"/>
        <v>Non-Summer</v>
      </c>
      <c r="F7290" s="78">
        <v>0.83340000000000003</v>
      </c>
      <c r="G7290" s="79">
        <f t="shared" si="1145"/>
        <v>1.585596520666821</v>
      </c>
      <c r="J7290" s="78">
        <v>0</v>
      </c>
      <c r="K7290" s="80">
        <f t="shared" si="1146"/>
        <v>0</v>
      </c>
      <c r="L7290" s="68" t="str">
        <f t="shared" si="1139"/>
        <v>Normal</v>
      </c>
      <c r="N7290" s="67">
        <f t="shared" si="1140"/>
        <v>0</v>
      </c>
      <c r="O7290" s="67">
        <f t="shared" si="1141"/>
        <v>0</v>
      </c>
      <c r="P7290" s="81">
        <f t="shared" si="1142"/>
        <v>1.585596520666821</v>
      </c>
      <c r="Q7290" s="81">
        <f t="shared" si="1143"/>
        <v>1.585596520666821</v>
      </c>
      <c r="S7290" s="1">
        <f t="shared" si="1147"/>
        <v>1</v>
      </c>
      <c r="T7290" s="1" t="str">
        <f t="shared" si="1148"/>
        <v>Off-Peak</v>
      </c>
    </row>
    <row r="7291" spans="1:20" x14ac:dyDescent="0.25">
      <c r="A7291" s="85">
        <v>45229.999999982618</v>
      </c>
      <c r="B7291" s="1">
        <v>10</v>
      </c>
      <c r="C7291" s="1">
        <v>31</v>
      </c>
      <c r="D7291" s="1">
        <v>1</v>
      </c>
      <c r="E7291" s="1" t="str">
        <f t="shared" si="1144"/>
        <v>Non-Summer</v>
      </c>
      <c r="F7291" s="78">
        <v>0.77929999999999999</v>
      </c>
      <c r="G7291" s="79">
        <f t="shared" si="1145"/>
        <v>1.4826678288404771</v>
      </c>
      <c r="J7291" s="78">
        <v>0</v>
      </c>
      <c r="K7291" s="80">
        <f t="shared" si="1146"/>
        <v>0</v>
      </c>
      <c r="L7291" s="68" t="str">
        <f t="shared" si="1139"/>
        <v>Normal</v>
      </c>
      <c r="N7291" s="67">
        <f t="shared" si="1140"/>
        <v>0</v>
      </c>
      <c r="O7291" s="67">
        <f t="shared" si="1141"/>
        <v>0</v>
      </c>
      <c r="P7291" s="81">
        <f t="shared" si="1142"/>
        <v>1.4826678288404771</v>
      </c>
      <c r="Q7291" s="81">
        <f t="shared" si="1143"/>
        <v>1.4826678288404771</v>
      </c>
      <c r="S7291" s="1">
        <f t="shared" si="1147"/>
        <v>2</v>
      </c>
      <c r="T7291" s="1" t="str">
        <f t="shared" si="1148"/>
        <v>Off-Peak</v>
      </c>
    </row>
    <row r="7292" spans="1:20" x14ac:dyDescent="0.25">
      <c r="A7292" s="85">
        <v>45230.041666649282</v>
      </c>
      <c r="B7292" s="1">
        <v>10</v>
      </c>
      <c r="C7292" s="1">
        <v>31</v>
      </c>
      <c r="D7292" s="1">
        <v>2</v>
      </c>
      <c r="E7292" s="1" t="str">
        <f t="shared" si="1144"/>
        <v>Non-Summer</v>
      </c>
      <c r="F7292" s="78">
        <v>0.75080000000000002</v>
      </c>
      <c r="G7292" s="79">
        <f t="shared" si="1145"/>
        <v>1.4284447656787249</v>
      </c>
      <c r="J7292" s="78">
        <v>0</v>
      </c>
      <c r="K7292" s="80">
        <f t="shared" si="1146"/>
        <v>0</v>
      </c>
      <c r="L7292" s="68" t="str">
        <f t="shared" si="1139"/>
        <v>Normal</v>
      </c>
      <c r="N7292" s="67">
        <f t="shared" si="1140"/>
        <v>0</v>
      </c>
      <c r="O7292" s="67">
        <f t="shared" si="1141"/>
        <v>0</v>
      </c>
      <c r="P7292" s="81">
        <f t="shared" si="1142"/>
        <v>1.4284447656787249</v>
      </c>
      <c r="Q7292" s="81">
        <f t="shared" si="1143"/>
        <v>1.4284447656787249</v>
      </c>
      <c r="S7292" s="1">
        <f t="shared" si="1147"/>
        <v>2</v>
      </c>
      <c r="T7292" s="1" t="str">
        <f t="shared" si="1148"/>
        <v>Off-Peak</v>
      </c>
    </row>
    <row r="7293" spans="1:20" x14ac:dyDescent="0.25">
      <c r="A7293" s="85">
        <v>45230.083333315946</v>
      </c>
      <c r="B7293" s="1">
        <v>10</v>
      </c>
      <c r="C7293" s="1">
        <v>31</v>
      </c>
      <c r="D7293" s="1">
        <v>3</v>
      </c>
      <c r="E7293" s="1" t="str">
        <f t="shared" si="1144"/>
        <v>Non-Summer</v>
      </c>
      <c r="F7293" s="78">
        <v>0.73450000000000004</v>
      </c>
      <c r="G7293" s="79">
        <f t="shared" si="1145"/>
        <v>1.397432978677442</v>
      </c>
      <c r="J7293" s="78">
        <v>0</v>
      </c>
      <c r="K7293" s="80">
        <f t="shared" si="1146"/>
        <v>0</v>
      </c>
      <c r="L7293" s="68" t="str">
        <f t="shared" si="1139"/>
        <v>Normal</v>
      </c>
      <c r="N7293" s="67">
        <f t="shared" si="1140"/>
        <v>0</v>
      </c>
      <c r="O7293" s="67">
        <f t="shared" si="1141"/>
        <v>0</v>
      </c>
      <c r="P7293" s="81">
        <f t="shared" si="1142"/>
        <v>1.397432978677442</v>
      </c>
      <c r="Q7293" s="81">
        <f t="shared" si="1143"/>
        <v>1.397432978677442</v>
      </c>
      <c r="S7293" s="1">
        <f t="shared" si="1147"/>
        <v>2</v>
      </c>
      <c r="T7293" s="1" t="str">
        <f t="shared" si="1148"/>
        <v>Off-Peak</v>
      </c>
    </row>
    <row r="7294" spans="1:20" x14ac:dyDescent="0.25">
      <c r="A7294" s="85">
        <v>45230.12499998261</v>
      </c>
      <c r="B7294" s="1">
        <v>10</v>
      </c>
      <c r="C7294" s="1">
        <v>31</v>
      </c>
      <c r="D7294" s="1">
        <v>4</v>
      </c>
      <c r="E7294" s="1" t="str">
        <f t="shared" si="1144"/>
        <v>Non-Summer</v>
      </c>
      <c r="F7294" s="78">
        <v>0.72929999999999995</v>
      </c>
      <c r="G7294" s="79">
        <f t="shared" si="1145"/>
        <v>1.3875396478549467</v>
      </c>
      <c r="J7294" s="78">
        <v>0</v>
      </c>
      <c r="K7294" s="80">
        <f t="shared" si="1146"/>
        <v>0</v>
      </c>
      <c r="L7294" s="68" t="str">
        <f t="shared" si="1139"/>
        <v>Normal</v>
      </c>
      <c r="N7294" s="67">
        <f t="shared" si="1140"/>
        <v>0</v>
      </c>
      <c r="O7294" s="67">
        <f t="shared" si="1141"/>
        <v>0</v>
      </c>
      <c r="P7294" s="81">
        <f t="shared" si="1142"/>
        <v>1.3875396478549467</v>
      </c>
      <c r="Q7294" s="81">
        <f t="shared" si="1143"/>
        <v>1.3875396478549467</v>
      </c>
      <c r="S7294" s="1">
        <f t="shared" si="1147"/>
        <v>2</v>
      </c>
      <c r="T7294" s="1" t="str">
        <f t="shared" si="1148"/>
        <v>Off-Peak</v>
      </c>
    </row>
    <row r="7295" spans="1:20" x14ac:dyDescent="0.25">
      <c r="A7295" s="85">
        <v>45230.166666649275</v>
      </c>
      <c r="B7295" s="1">
        <v>10</v>
      </c>
      <c r="C7295" s="1">
        <v>31</v>
      </c>
      <c r="D7295" s="1">
        <v>5</v>
      </c>
      <c r="E7295" s="1" t="str">
        <f t="shared" si="1144"/>
        <v>Non-Summer</v>
      </c>
      <c r="F7295" s="78">
        <v>0.73929999999999996</v>
      </c>
      <c r="G7295" s="79">
        <f t="shared" si="1145"/>
        <v>1.4065652840520526</v>
      </c>
      <c r="J7295" s="78">
        <v>0</v>
      </c>
      <c r="K7295" s="80">
        <f t="shared" si="1146"/>
        <v>0</v>
      </c>
      <c r="L7295" s="68" t="str">
        <f t="shared" si="1139"/>
        <v>Normal</v>
      </c>
      <c r="N7295" s="67">
        <f t="shared" si="1140"/>
        <v>0</v>
      </c>
      <c r="O7295" s="67">
        <f t="shared" si="1141"/>
        <v>0</v>
      </c>
      <c r="P7295" s="81">
        <f t="shared" si="1142"/>
        <v>1.4065652840520526</v>
      </c>
      <c r="Q7295" s="81">
        <f t="shared" si="1143"/>
        <v>1.4065652840520526</v>
      </c>
      <c r="S7295" s="1">
        <f t="shared" si="1147"/>
        <v>2</v>
      </c>
      <c r="T7295" s="1" t="str">
        <f t="shared" si="1148"/>
        <v>Off-Peak</v>
      </c>
    </row>
    <row r="7296" spans="1:20" x14ac:dyDescent="0.25">
      <c r="A7296" s="85">
        <v>45230.208333315939</v>
      </c>
      <c r="B7296" s="1">
        <v>10</v>
      </c>
      <c r="C7296" s="1">
        <v>31</v>
      </c>
      <c r="D7296" s="1">
        <v>6</v>
      </c>
      <c r="E7296" s="1" t="str">
        <f t="shared" si="1144"/>
        <v>Non-Summer</v>
      </c>
      <c r="F7296" s="78">
        <v>0.77470000000000006</v>
      </c>
      <c r="G7296" s="79">
        <f t="shared" si="1145"/>
        <v>1.4739160361898085</v>
      </c>
      <c r="J7296" s="78">
        <v>0</v>
      </c>
      <c r="K7296" s="80">
        <f t="shared" si="1146"/>
        <v>0</v>
      </c>
      <c r="L7296" s="68" t="str">
        <f t="shared" si="1139"/>
        <v>Normal</v>
      </c>
      <c r="N7296" s="67">
        <f t="shared" si="1140"/>
        <v>0</v>
      </c>
      <c r="O7296" s="67">
        <f t="shared" si="1141"/>
        <v>0</v>
      </c>
      <c r="P7296" s="81">
        <f t="shared" si="1142"/>
        <v>1.4739160361898085</v>
      </c>
      <c r="Q7296" s="81">
        <f t="shared" si="1143"/>
        <v>1.4739160361898085</v>
      </c>
      <c r="S7296" s="1">
        <f t="shared" si="1147"/>
        <v>2</v>
      </c>
      <c r="T7296" s="1" t="str">
        <f t="shared" si="1148"/>
        <v>Peak</v>
      </c>
    </row>
    <row r="7297" spans="1:20" x14ac:dyDescent="0.25">
      <c r="A7297" s="85">
        <v>45230.249999982603</v>
      </c>
      <c r="B7297" s="1">
        <v>10</v>
      </c>
      <c r="C7297" s="1">
        <v>31</v>
      </c>
      <c r="D7297" s="1">
        <v>7</v>
      </c>
      <c r="E7297" s="1" t="str">
        <f t="shared" si="1144"/>
        <v>Non-Summer</v>
      </c>
      <c r="F7297" s="78">
        <v>0.83860000000000001</v>
      </c>
      <c r="G7297" s="79">
        <f t="shared" si="1145"/>
        <v>1.5954898514893163</v>
      </c>
      <c r="J7297" s="78">
        <v>0</v>
      </c>
      <c r="K7297" s="80">
        <f t="shared" si="1146"/>
        <v>0</v>
      </c>
      <c r="L7297" s="68" t="str">
        <f t="shared" si="1139"/>
        <v>Normal</v>
      </c>
      <c r="N7297" s="67">
        <f t="shared" si="1140"/>
        <v>0</v>
      </c>
      <c r="O7297" s="67">
        <f t="shared" si="1141"/>
        <v>0</v>
      </c>
      <c r="P7297" s="81">
        <f t="shared" si="1142"/>
        <v>1.5954898514893163</v>
      </c>
      <c r="Q7297" s="81">
        <f t="shared" si="1143"/>
        <v>1.5954898514893163</v>
      </c>
      <c r="S7297" s="1">
        <f t="shared" si="1147"/>
        <v>2</v>
      </c>
      <c r="T7297" s="1" t="str">
        <f t="shared" si="1148"/>
        <v>Peak</v>
      </c>
    </row>
    <row r="7298" spans="1:20" x14ac:dyDescent="0.25">
      <c r="A7298" s="85">
        <v>45230.291666649267</v>
      </c>
      <c r="B7298" s="1">
        <v>10</v>
      </c>
      <c r="C7298" s="1">
        <v>31</v>
      </c>
      <c r="D7298" s="1">
        <v>8</v>
      </c>
      <c r="E7298" s="1" t="str">
        <f t="shared" si="1144"/>
        <v>Non-Summer</v>
      </c>
      <c r="F7298" s="78">
        <v>0.87160000000000004</v>
      </c>
      <c r="G7298" s="79">
        <f t="shared" si="1145"/>
        <v>1.6582744509397664</v>
      </c>
      <c r="J7298" s="78">
        <v>0.161472</v>
      </c>
      <c r="K7298" s="80">
        <f t="shared" si="1146"/>
        <v>0.161472</v>
      </c>
      <c r="L7298" s="68" t="str">
        <f t="shared" si="1139"/>
        <v>Normal</v>
      </c>
      <c r="N7298" s="67">
        <f t="shared" si="1140"/>
        <v>0</v>
      </c>
      <c r="O7298" s="67">
        <f t="shared" si="1141"/>
        <v>0.161472</v>
      </c>
      <c r="P7298" s="81">
        <f t="shared" si="1142"/>
        <v>1.4968024509397664</v>
      </c>
      <c r="Q7298" s="81">
        <f t="shared" si="1143"/>
        <v>1.4968024509397664</v>
      </c>
      <c r="S7298" s="1">
        <f t="shared" si="1147"/>
        <v>2</v>
      </c>
      <c r="T7298" s="1" t="str">
        <f t="shared" si="1148"/>
        <v>Peak</v>
      </c>
    </row>
    <row r="7299" spans="1:20" x14ac:dyDescent="0.25">
      <c r="A7299" s="85">
        <v>45230.333333315932</v>
      </c>
      <c r="B7299" s="1">
        <v>10</v>
      </c>
      <c r="C7299" s="1">
        <v>31</v>
      </c>
      <c r="D7299" s="1">
        <v>9</v>
      </c>
      <c r="E7299" s="1" t="str">
        <f t="shared" si="1144"/>
        <v>Non-Summer</v>
      </c>
      <c r="F7299" s="78">
        <v>0.85140000000000005</v>
      </c>
      <c r="G7299" s="79">
        <f t="shared" si="1145"/>
        <v>1.6198426658216121</v>
      </c>
      <c r="J7299" s="78">
        <v>0.17636399999999999</v>
      </c>
      <c r="K7299" s="80">
        <f t="shared" si="1146"/>
        <v>0.17636399999999999</v>
      </c>
      <c r="L7299" s="68" t="str">
        <f t="shared" si="1139"/>
        <v>Normal</v>
      </c>
      <c r="N7299" s="67">
        <f t="shared" si="1140"/>
        <v>0</v>
      </c>
      <c r="O7299" s="67">
        <f t="shared" si="1141"/>
        <v>0.17636399999999999</v>
      </c>
      <c r="P7299" s="81">
        <f t="shared" si="1142"/>
        <v>1.4434786658216121</v>
      </c>
      <c r="Q7299" s="81">
        <f t="shared" si="1143"/>
        <v>1.4434786658216121</v>
      </c>
      <c r="S7299" s="1">
        <f t="shared" si="1147"/>
        <v>2</v>
      </c>
      <c r="T7299" s="1" t="str">
        <f t="shared" si="1148"/>
        <v>Peak</v>
      </c>
    </row>
    <row r="7300" spans="1:20" x14ac:dyDescent="0.25">
      <c r="A7300" s="85">
        <v>45230.374999982596</v>
      </c>
      <c r="B7300" s="1">
        <v>10</v>
      </c>
      <c r="C7300" s="1">
        <v>31</v>
      </c>
      <c r="D7300" s="1">
        <v>10</v>
      </c>
      <c r="E7300" s="1" t="str">
        <f t="shared" si="1144"/>
        <v>Non-Summer</v>
      </c>
      <c r="F7300" s="78">
        <v>0.83420000000000005</v>
      </c>
      <c r="G7300" s="79">
        <f t="shared" si="1145"/>
        <v>1.5871185715625895</v>
      </c>
      <c r="J7300" s="78">
        <v>0.46983800000000003</v>
      </c>
      <c r="K7300" s="80">
        <f t="shared" si="1146"/>
        <v>0.46983800000000003</v>
      </c>
      <c r="L7300" s="68" t="str">
        <f t="shared" si="1139"/>
        <v>Normal</v>
      </c>
      <c r="N7300" s="67">
        <f t="shared" si="1140"/>
        <v>0</v>
      </c>
      <c r="O7300" s="67">
        <f t="shared" si="1141"/>
        <v>0.46983800000000003</v>
      </c>
      <c r="P7300" s="81">
        <f t="shared" si="1142"/>
        <v>1.1172805715625895</v>
      </c>
      <c r="Q7300" s="81">
        <f t="shared" si="1143"/>
        <v>1.1172805715625895</v>
      </c>
      <c r="S7300" s="1">
        <f t="shared" si="1147"/>
        <v>2</v>
      </c>
      <c r="T7300" s="1" t="str">
        <f t="shared" si="1148"/>
        <v>Peak</v>
      </c>
    </row>
    <row r="7301" spans="1:20" x14ac:dyDescent="0.25">
      <c r="A7301" s="85">
        <v>45230.41666664926</v>
      </c>
      <c r="B7301" s="1">
        <v>10</v>
      </c>
      <c r="C7301" s="1">
        <v>31</v>
      </c>
      <c r="D7301" s="1">
        <v>11</v>
      </c>
      <c r="E7301" s="1" t="str">
        <f t="shared" si="1144"/>
        <v>Non-Summer</v>
      </c>
      <c r="F7301" s="78">
        <v>0.81920000000000004</v>
      </c>
      <c r="G7301" s="79">
        <f t="shared" si="1145"/>
        <v>1.5585801172669305</v>
      </c>
      <c r="J7301" s="78">
        <v>0.57685299999999995</v>
      </c>
      <c r="K7301" s="80">
        <f t="shared" si="1146"/>
        <v>0.57685299999999995</v>
      </c>
      <c r="L7301" s="68" t="str">
        <f t="shared" si="1139"/>
        <v>Normal</v>
      </c>
      <c r="N7301" s="67">
        <f t="shared" si="1140"/>
        <v>0</v>
      </c>
      <c r="O7301" s="67">
        <f t="shared" si="1141"/>
        <v>0.57685299999999995</v>
      </c>
      <c r="P7301" s="81">
        <f t="shared" si="1142"/>
        <v>0.98172711726693052</v>
      </c>
      <c r="Q7301" s="81">
        <f t="shared" si="1143"/>
        <v>0.98172711726693052</v>
      </c>
      <c r="S7301" s="1">
        <f t="shared" si="1147"/>
        <v>2</v>
      </c>
      <c r="T7301" s="1" t="str">
        <f t="shared" si="1148"/>
        <v>Peak</v>
      </c>
    </row>
    <row r="7302" spans="1:20" x14ac:dyDescent="0.25">
      <c r="A7302" s="85">
        <v>45230.458333315924</v>
      </c>
      <c r="B7302" s="1">
        <v>10</v>
      </c>
      <c r="C7302" s="1">
        <v>31</v>
      </c>
      <c r="D7302" s="1">
        <v>12</v>
      </c>
      <c r="E7302" s="1" t="str">
        <f t="shared" si="1144"/>
        <v>Non-Summer</v>
      </c>
      <c r="F7302" s="78">
        <v>0.82720000000000005</v>
      </c>
      <c r="G7302" s="79">
        <f t="shared" si="1145"/>
        <v>1.5738006262246154</v>
      </c>
      <c r="J7302" s="78">
        <v>0.73162300000000002</v>
      </c>
      <c r="K7302" s="80">
        <f t="shared" si="1146"/>
        <v>0.73162300000000002</v>
      </c>
      <c r="L7302" s="68" t="str">
        <f t="shared" si="1139"/>
        <v>Normal</v>
      </c>
      <c r="N7302" s="67">
        <f t="shared" si="1140"/>
        <v>0</v>
      </c>
      <c r="O7302" s="67">
        <f t="shared" si="1141"/>
        <v>0.73162300000000002</v>
      </c>
      <c r="P7302" s="81">
        <f t="shared" si="1142"/>
        <v>0.84217762622461534</v>
      </c>
      <c r="Q7302" s="81">
        <f t="shared" si="1143"/>
        <v>0.84217762622461534</v>
      </c>
      <c r="S7302" s="1">
        <f t="shared" si="1147"/>
        <v>2</v>
      </c>
      <c r="T7302" s="1" t="str">
        <f t="shared" si="1148"/>
        <v>Peak</v>
      </c>
    </row>
    <row r="7303" spans="1:20" x14ac:dyDescent="0.25">
      <c r="A7303" s="85">
        <v>45230.499999982589</v>
      </c>
      <c r="B7303" s="1">
        <v>10</v>
      </c>
      <c r="C7303" s="1">
        <v>31</v>
      </c>
      <c r="D7303" s="1">
        <v>13</v>
      </c>
      <c r="E7303" s="1" t="str">
        <f t="shared" si="1144"/>
        <v>Non-Summer</v>
      </c>
      <c r="F7303" s="78">
        <v>0.83650000000000002</v>
      </c>
      <c r="G7303" s="79">
        <f t="shared" si="1145"/>
        <v>1.5914944678879239</v>
      </c>
      <c r="J7303" s="78">
        <v>0.90946000000000005</v>
      </c>
      <c r="K7303" s="80">
        <f t="shared" si="1146"/>
        <v>0.90946000000000005</v>
      </c>
      <c r="L7303" s="68" t="str">
        <f t="shared" si="1139"/>
        <v>Normal</v>
      </c>
      <c r="N7303" s="67">
        <f t="shared" si="1140"/>
        <v>0</v>
      </c>
      <c r="O7303" s="67">
        <f t="shared" si="1141"/>
        <v>0.90946000000000005</v>
      </c>
      <c r="P7303" s="81">
        <f t="shared" si="1142"/>
        <v>0.68203446788792388</v>
      </c>
      <c r="Q7303" s="81">
        <f t="shared" si="1143"/>
        <v>0.68203446788792388</v>
      </c>
      <c r="S7303" s="1">
        <f t="shared" si="1147"/>
        <v>2</v>
      </c>
      <c r="T7303" s="1" t="str">
        <f t="shared" si="1148"/>
        <v>Peak</v>
      </c>
    </row>
    <row r="7304" spans="1:20" x14ac:dyDescent="0.25">
      <c r="A7304" s="85">
        <v>45230.541666649253</v>
      </c>
      <c r="B7304" s="1">
        <v>10</v>
      </c>
      <c r="C7304" s="1">
        <v>31</v>
      </c>
      <c r="D7304" s="1">
        <v>14</v>
      </c>
      <c r="E7304" s="1" t="str">
        <f t="shared" si="1144"/>
        <v>Non-Summer</v>
      </c>
      <c r="F7304" s="78">
        <v>0.83520000000000005</v>
      </c>
      <c r="G7304" s="79">
        <f t="shared" si="1145"/>
        <v>1.5890211351823003</v>
      </c>
      <c r="J7304" s="78">
        <v>0.65876800000000002</v>
      </c>
      <c r="K7304" s="80">
        <f t="shared" si="1146"/>
        <v>0.65876800000000002</v>
      </c>
      <c r="L7304" s="68" t="str">
        <f t="shared" si="1139"/>
        <v>Normal</v>
      </c>
      <c r="N7304" s="67">
        <f t="shared" si="1140"/>
        <v>0</v>
      </c>
      <c r="O7304" s="67">
        <f t="shared" si="1141"/>
        <v>0.65876800000000002</v>
      </c>
      <c r="P7304" s="81">
        <f t="shared" si="1142"/>
        <v>0.93025313518230024</v>
      </c>
      <c r="Q7304" s="81">
        <f t="shared" si="1143"/>
        <v>0.93025313518230024</v>
      </c>
      <c r="S7304" s="1">
        <f t="shared" si="1147"/>
        <v>2</v>
      </c>
      <c r="T7304" s="1" t="str">
        <f t="shared" si="1148"/>
        <v>Peak</v>
      </c>
    </row>
    <row r="7305" spans="1:20" x14ac:dyDescent="0.25">
      <c r="A7305" s="85">
        <v>45230.583333315917</v>
      </c>
      <c r="B7305" s="1">
        <v>10</v>
      </c>
      <c r="C7305" s="1">
        <v>31</v>
      </c>
      <c r="D7305" s="1">
        <v>15</v>
      </c>
      <c r="E7305" s="1" t="str">
        <f t="shared" si="1144"/>
        <v>Non-Summer</v>
      </c>
      <c r="F7305" s="78">
        <v>0.84179999999999999</v>
      </c>
      <c r="G7305" s="79">
        <f t="shared" si="1145"/>
        <v>1.6015780550723901</v>
      </c>
      <c r="J7305" s="78">
        <v>0.79050799999999999</v>
      </c>
      <c r="K7305" s="80">
        <f t="shared" si="1146"/>
        <v>0.79050799999999999</v>
      </c>
      <c r="L7305" s="68" t="str">
        <f t="shared" si="1139"/>
        <v>Normal</v>
      </c>
      <c r="N7305" s="67">
        <f t="shared" si="1140"/>
        <v>0</v>
      </c>
      <c r="O7305" s="67">
        <f t="shared" si="1141"/>
        <v>0.79050799999999999</v>
      </c>
      <c r="P7305" s="81">
        <f t="shared" si="1142"/>
        <v>0.81107005507239016</v>
      </c>
      <c r="Q7305" s="81">
        <f t="shared" si="1143"/>
        <v>0.81107005507239016</v>
      </c>
      <c r="S7305" s="1">
        <f t="shared" si="1147"/>
        <v>2</v>
      </c>
      <c r="T7305" s="1" t="str">
        <f t="shared" si="1148"/>
        <v>Peak</v>
      </c>
    </row>
    <row r="7306" spans="1:20" x14ac:dyDescent="0.25">
      <c r="A7306" s="85">
        <v>45230.624999982581</v>
      </c>
      <c r="B7306" s="1">
        <v>10</v>
      </c>
      <c r="C7306" s="1">
        <v>31</v>
      </c>
      <c r="D7306" s="1">
        <v>16</v>
      </c>
      <c r="E7306" s="1" t="str">
        <f t="shared" si="1144"/>
        <v>Non-Summer</v>
      </c>
      <c r="F7306" s="78">
        <v>0.87529999999999997</v>
      </c>
      <c r="G7306" s="79">
        <f t="shared" si="1145"/>
        <v>1.6653139363326954</v>
      </c>
      <c r="J7306" s="78">
        <v>5.1228000000000003E-2</v>
      </c>
      <c r="K7306" s="80">
        <f t="shared" si="1146"/>
        <v>5.1228000000000003E-2</v>
      </c>
      <c r="L7306" s="68" t="str">
        <f t="shared" si="1139"/>
        <v>Normal</v>
      </c>
      <c r="N7306" s="67">
        <f t="shared" si="1140"/>
        <v>0</v>
      </c>
      <c r="O7306" s="67">
        <f t="shared" si="1141"/>
        <v>5.1228000000000003E-2</v>
      </c>
      <c r="P7306" s="81">
        <f t="shared" si="1142"/>
        <v>1.6140859363326954</v>
      </c>
      <c r="Q7306" s="81">
        <f t="shared" si="1143"/>
        <v>1.6140859363326954</v>
      </c>
      <c r="S7306" s="1">
        <f t="shared" si="1147"/>
        <v>2</v>
      </c>
      <c r="T7306" s="1" t="str">
        <f t="shared" si="1148"/>
        <v>Peak</v>
      </c>
    </row>
    <row r="7307" spans="1:20" x14ac:dyDescent="0.25">
      <c r="A7307" s="85">
        <v>45230.666666649246</v>
      </c>
      <c r="B7307" s="1">
        <v>10</v>
      </c>
      <c r="C7307" s="1">
        <v>31</v>
      </c>
      <c r="D7307" s="1">
        <v>17</v>
      </c>
      <c r="E7307" s="1" t="str">
        <f t="shared" si="1144"/>
        <v>Non-Summer</v>
      </c>
      <c r="F7307" s="78">
        <v>0.9224</v>
      </c>
      <c r="G7307" s="79">
        <f t="shared" si="1145"/>
        <v>1.7549246828210652</v>
      </c>
      <c r="J7307" s="78">
        <v>0</v>
      </c>
      <c r="K7307" s="80">
        <f t="shared" si="1146"/>
        <v>0</v>
      </c>
      <c r="L7307" s="68" t="str">
        <f t="shared" si="1139"/>
        <v>Normal</v>
      </c>
      <c r="N7307" s="67">
        <f t="shared" si="1140"/>
        <v>0</v>
      </c>
      <c r="O7307" s="67">
        <f t="shared" si="1141"/>
        <v>0</v>
      </c>
      <c r="P7307" s="81">
        <f t="shared" si="1142"/>
        <v>1.7549246828210652</v>
      </c>
      <c r="Q7307" s="81">
        <f t="shared" si="1143"/>
        <v>1.7549246828210652</v>
      </c>
      <c r="S7307" s="1">
        <f t="shared" si="1147"/>
        <v>2</v>
      </c>
      <c r="T7307" s="1" t="str">
        <f t="shared" si="1148"/>
        <v>Peak</v>
      </c>
    </row>
    <row r="7308" spans="1:20" x14ac:dyDescent="0.25">
      <c r="A7308" s="85">
        <v>45230.70833331591</v>
      </c>
      <c r="B7308" s="1">
        <v>10</v>
      </c>
      <c r="C7308" s="1">
        <v>31</v>
      </c>
      <c r="D7308" s="1">
        <v>18</v>
      </c>
      <c r="E7308" s="1" t="str">
        <f t="shared" si="1144"/>
        <v>Non-Summer</v>
      </c>
      <c r="F7308" s="78">
        <v>1.0036</v>
      </c>
      <c r="G7308" s="79">
        <f t="shared" si="1145"/>
        <v>1.9094128487415667</v>
      </c>
      <c r="J7308" s="78">
        <v>0</v>
      </c>
      <c r="K7308" s="80">
        <f t="shared" si="1146"/>
        <v>0</v>
      </c>
      <c r="L7308" s="68" t="str">
        <f t="shared" si="1139"/>
        <v>Normal</v>
      </c>
      <c r="N7308" s="67">
        <f t="shared" si="1140"/>
        <v>0</v>
      </c>
      <c r="O7308" s="67">
        <f t="shared" si="1141"/>
        <v>0</v>
      </c>
      <c r="P7308" s="81">
        <f t="shared" si="1142"/>
        <v>1.9094128487415667</v>
      </c>
      <c r="Q7308" s="81">
        <f t="shared" si="1143"/>
        <v>1.9094128487415667</v>
      </c>
      <c r="S7308" s="1">
        <f t="shared" si="1147"/>
        <v>2</v>
      </c>
      <c r="T7308" s="1" t="str">
        <f t="shared" si="1148"/>
        <v>Peak</v>
      </c>
    </row>
    <row r="7309" spans="1:20" x14ac:dyDescent="0.25">
      <c r="A7309" s="85">
        <v>45230.749999982574</v>
      </c>
      <c r="B7309" s="1">
        <v>10</v>
      </c>
      <c r="C7309" s="1">
        <v>31</v>
      </c>
      <c r="D7309" s="1">
        <v>19</v>
      </c>
      <c r="E7309" s="1" t="str">
        <f t="shared" si="1144"/>
        <v>Non-Summer</v>
      </c>
      <c r="F7309" s="78">
        <v>1.0843</v>
      </c>
      <c r="G7309" s="79">
        <f t="shared" si="1145"/>
        <v>2.0629497328522128</v>
      </c>
      <c r="J7309" s="78">
        <v>0</v>
      </c>
      <c r="K7309" s="80">
        <f t="shared" si="1146"/>
        <v>0</v>
      </c>
      <c r="L7309" s="68" t="str">
        <f t="shared" si="1139"/>
        <v>Normal</v>
      </c>
      <c r="N7309" s="67">
        <f t="shared" si="1140"/>
        <v>0</v>
      </c>
      <c r="O7309" s="67">
        <f t="shared" si="1141"/>
        <v>0</v>
      </c>
      <c r="P7309" s="81">
        <f t="shared" si="1142"/>
        <v>2.0629497328522128</v>
      </c>
      <c r="Q7309" s="81">
        <f t="shared" si="1143"/>
        <v>2.0629497328522128</v>
      </c>
      <c r="S7309" s="1">
        <f t="shared" si="1147"/>
        <v>2</v>
      </c>
      <c r="T7309" s="1" t="str">
        <f t="shared" si="1148"/>
        <v>Peak</v>
      </c>
    </row>
    <row r="7310" spans="1:20" x14ac:dyDescent="0.25">
      <c r="A7310" s="85">
        <v>45230.791666649238</v>
      </c>
      <c r="B7310" s="1">
        <v>10</v>
      </c>
      <c r="C7310" s="1">
        <v>31</v>
      </c>
      <c r="D7310" s="1">
        <v>20</v>
      </c>
      <c r="E7310" s="1" t="str">
        <f t="shared" si="1144"/>
        <v>Non-Summer</v>
      </c>
      <c r="F7310" s="78">
        <v>1.0883</v>
      </c>
      <c r="G7310" s="79">
        <f t="shared" si="1145"/>
        <v>2.0705599873310554</v>
      </c>
      <c r="J7310" s="78">
        <v>0</v>
      </c>
      <c r="K7310" s="80">
        <f t="shared" si="1146"/>
        <v>0</v>
      </c>
      <c r="L7310" s="68" t="str">
        <f t="shared" si="1139"/>
        <v>Normal</v>
      </c>
      <c r="N7310" s="67">
        <f t="shared" si="1140"/>
        <v>0</v>
      </c>
      <c r="O7310" s="67">
        <f t="shared" si="1141"/>
        <v>0</v>
      </c>
      <c r="P7310" s="81">
        <f t="shared" si="1142"/>
        <v>2.0705599873310554</v>
      </c>
      <c r="Q7310" s="81">
        <f t="shared" si="1143"/>
        <v>2.0705599873310554</v>
      </c>
      <c r="S7310" s="1">
        <f t="shared" si="1147"/>
        <v>2</v>
      </c>
      <c r="T7310" s="1" t="str">
        <f t="shared" si="1148"/>
        <v>Peak</v>
      </c>
    </row>
    <row r="7311" spans="1:20" x14ac:dyDescent="0.25">
      <c r="A7311" s="85">
        <v>45230.833333315903</v>
      </c>
      <c r="B7311" s="1">
        <v>10</v>
      </c>
      <c r="C7311" s="1">
        <v>31</v>
      </c>
      <c r="D7311" s="1">
        <v>21</v>
      </c>
      <c r="E7311" s="1" t="str">
        <f t="shared" si="1144"/>
        <v>Non-Summer</v>
      </c>
      <c r="F7311" s="78">
        <v>1.0719000000000001</v>
      </c>
      <c r="G7311" s="79">
        <f t="shared" si="1145"/>
        <v>2.0393579439678011</v>
      </c>
      <c r="J7311" s="78">
        <v>0</v>
      </c>
      <c r="K7311" s="80">
        <f t="shared" si="1146"/>
        <v>0</v>
      </c>
      <c r="L7311" s="68" t="str">
        <f t="shared" si="1139"/>
        <v>Normal</v>
      </c>
      <c r="N7311" s="67">
        <f t="shared" si="1140"/>
        <v>0</v>
      </c>
      <c r="O7311" s="67">
        <f t="shared" si="1141"/>
        <v>0</v>
      </c>
      <c r="P7311" s="81">
        <f t="shared" si="1142"/>
        <v>2.0393579439678011</v>
      </c>
      <c r="Q7311" s="81">
        <f t="shared" si="1143"/>
        <v>2.0393579439678011</v>
      </c>
      <c r="S7311" s="1">
        <f t="shared" si="1147"/>
        <v>2</v>
      </c>
      <c r="T7311" s="1" t="str">
        <f t="shared" si="1148"/>
        <v>Peak</v>
      </c>
    </row>
    <row r="7312" spans="1:20" x14ac:dyDescent="0.25">
      <c r="A7312" s="85">
        <v>45230.874999982567</v>
      </c>
      <c r="B7312" s="1">
        <v>10</v>
      </c>
      <c r="C7312" s="1">
        <v>31</v>
      </c>
      <c r="D7312" s="1">
        <v>22</v>
      </c>
      <c r="E7312" s="1" t="str">
        <f t="shared" si="1144"/>
        <v>Non-Summer</v>
      </c>
      <c r="F7312" s="78">
        <v>1.0201</v>
      </c>
      <c r="G7312" s="79">
        <f t="shared" si="1145"/>
        <v>1.9408051484667916</v>
      </c>
      <c r="J7312" s="78">
        <v>0</v>
      </c>
      <c r="K7312" s="80">
        <f t="shared" si="1146"/>
        <v>0</v>
      </c>
      <c r="L7312" s="68" t="str">
        <f t="shared" si="1139"/>
        <v>Normal</v>
      </c>
      <c r="N7312" s="67">
        <f t="shared" si="1140"/>
        <v>0</v>
      </c>
      <c r="O7312" s="67">
        <f t="shared" si="1141"/>
        <v>0</v>
      </c>
      <c r="P7312" s="81">
        <f t="shared" si="1142"/>
        <v>1.9408051484667916</v>
      </c>
      <c r="Q7312" s="81">
        <f t="shared" si="1143"/>
        <v>1.9408051484667916</v>
      </c>
      <c r="S7312" s="1">
        <f t="shared" si="1147"/>
        <v>2</v>
      </c>
      <c r="T7312" s="1" t="str">
        <f t="shared" si="1148"/>
        <v>Off-Peak</v>
      </c>
    </row>
    <row r="7313" spans="1:20" x14ac:dyDescent="0.25">
      <c r="A7313" s="85">
        <v>45230.916666649231</v>
      </c>
      <c r="B7313" s="1">
        <v>10</v>
      </c>
      <c r="C7313" s="1">
        <v>31</v>
      </c>
      <c r="D7313" s="1">
        <v>23</v>
      </c>
      <c r="E7313" s="1" t="str">
        <f t="shared" si="1144"/>
        <v>Non-Summer</v>
      </c>
      <c r="F7313" s="78">
        <v>0.92810000000000004</v>
      </c>
      <c r="G7313" s="79">
        <f t="shared" si="1145"/>
        <v>1.7657692954534157</v>
      </c>
      <c r="J7313" s="78">
        <v>0</v>
      </c>
      <c r="K7313" s="80">
        <f t="shared" si="1146"/>
        <v>0</v>
      </c>
      <c r="L7313" s="68" t="str">
        <f t="shared" si="1139"/>
        <v>Normal</v>
      </c>
      <c r="N7313" s="67">
        <f t="shared" si="1140"/>
        <v>0</v>
      </c>
      <c r="O7313" s="67">
        <f t="shared" si="1141"/>
        <v>0</v>
      </c>
      <c r="P7313" s="81">
        <f t="shared" si="1142"/>
        <v>1.7657692954534157</v>
      </c>
      <c r="Q7313" s="81">
        <f t="shared" si="1143"/>
        <v>1.7657692954534157</v>
      </c>
      <c r="S7313" s="1">
        <f t="shared" si="1147"/>
        <v>2</v>
      </c>
      <c r="T7313" s="1" t="str">
        <f t="shared" si="1148"/>
        <v>Off-Peak</v>
      </c>
    </row>
    <row r="7314" spans="1:20" x14ac:dyDescent="0.25">
      <c r="A7314" s="85">
        <v>45230.958333315895</v>
      </c>
      <c r="B7314" s="1">
        <v>11</v>
      </c>
      <c r="C7314" s="1">
        <v>1</v>
      </c>
      <c r="D7314" s="1">
        <v>0</v>
      </c>
      <c r="E7314" s="1" t="str">
        <f t="shared" si="1144"/>
        <v>Non-Summer</v>
      </c>
      <c r="F7314" s="78">
        <v>0.83940000000000003</v>
      </c>
      <c r="G7314" s="79">
        <f t="shared" si="1145"/>
        <v>1.5970119023850848</v>
      </c>
      <c r="J7314" s="78">
        <v>0</v>
      </c>
      <c r="K7314" s="80">
        <f t="shared" si="1146"/>
        <v>0</v>
      </c>
      <c r="L7314" s="68" t="str">
        <f t="shared" si="1139"/>
        <v>Normal</v>
      </c>
      <c r="N7314" s="67">
        <f t="shared" si="1140"/>
        <v>0</v>
      </c>
      <c r="O7314" s="67">
        <f t="shared" si="1141"/>
        <v>0</v>
      </c>
      <c r="P7314" s="81">
        <f t="shared" si="1142"/>
        <v>1.5970119023850848</v>
      </c>
      <c r="Q7314" s="81">
        <f t="shared" si="1143"/>
        <v>1.5970119023850848</v>
      </c>
      <c r="S7314" s="1">
        <f t="shared" si="1147"/>
        <v>2</v>
      </c>
      <c r="T7314" s="1" t="str">
        <f t="shared" si="1148"/>
        <v>Off-Peak</v>
      </c>
    </row>
    <row r="7315" spans="1:20" x14ac:dyDescent="0.25">
      <c r="A7315" s="85">
        <v>45230.99999998256</v>
      </c>
      <c r="B7315" s="1">
        <v>11</v>
      </c>
      <c r="C7315" s="1">
        <v>1</v>
      </c>
      <c r="D7315" s="1">
        <v>1</v>
      </c>
      <c r="E7315" s="1" t="str">
        <f t="shared" si="1144"/>
        <v>Non-Summer</v>
      </c>
      <c r="F7315" s="78">
        <v>0.78439999999999999</v>
      </c>
      <c r="G7315" s="79">
        <f t="shared" si="1145"/>
        <v>1.4923709033010011</v>
      </c>
      <c r="J7315" s="78">
        <v>0</v>
      </c>
      <c r="K7315" s="80">
        <f t="shared" si="1146"/>
        <v>0</v>
      </c>
      <c r="L7315" s="68" t="str">
        <f t="shared" ref="L7315:L7378" si="1149">IF(AND(D7315&gt;=$C$2,D7315&lt;=$C$3,E7315="Summer"),"MaxDis","Normal")</f>
        <v>Normal</v>
      </c>
      <c r="N7315" s="67">
        <f t="shared" ref="N7315:N7378" si="1150">IF(K7315-G7315&lt;0,0,K7315-G7315)</f>
        <v>0</v>
      </c>
      <c r="O7315" s="67">
        <f t="shared" ref="O7315:O7378" si="1151">K7315-N7315</f>
        <v>0</v>
      </c>
      <c r="P7315" s="81">
        <f t="shared" ref="P7315:P7378" si="1152">MAX(0,G7315-O7315)</f>
        <v>1.4923709033010011</v>
      </c>
      <c r="Q7315" s="81">
        <f t="shared" ref="Q7315:Q7378" si="1153">G7315-K7315</f>
        <v>1.4923709033010011</v>
      </c>
      <c r="S7315" s="1">
        <f t="shared" si="1147"/>
        <v>3</v>
      </c>
      <c r="T7315" s="1" t="str">
        <f t="shared" si="1148"/>
        <v>Off-Peak</v>
      </c>
    </row>
    <row r="7316" spans="1:20" x14ac:dyDescent="0.25">
      <c r="A7316" s="85">
        <v>45231.041666649224</v>
      </c>
      <c r="B7316" s="1">
        <v>11</v>
      </c>
      <c r="C7316" s="1">
        <v>1</v>
      </c>
      <c r="D7316" s="1">
        <v>2</v>
      </c>
      <c r="E7316" s="1" t="str">
        <f t="shared" ref="E7316:E7379" si="1154">IF(AND(B7316&gt;=$C$5,B7316&lt;=$C$6),"Summer","Non-Summer")</f>
        <v>Non-Summer</v>
      </c>
      <c r="F7316" s="78">
        <v>0.75680000000000003</v>
      </c>
      <c r="G7316" s="79">
        <f t="shared" ref="G7316:G7379" si="1155">F7316*$G$13</f>
        <v>1.4398601473969885</v>
      </c>
      <c r="J7316" s="78">
        <v>0</v>
      </c>
      <c r="K7316" s="80">
        <f t="shared" ref="K7316:K7379" si="1156">J7316*$K$13</f>
        <v>0</v>
      </c>
      <c r="L7316" s="68" t="str">
        <f t="shared" si="1149"/>
        <v>Normal</v>
      </c>
      <c r="N7316" s="67">
        <f t="shared" si="1150"/>
        <v>0</v>
      </c>
      <c r="O7316" s="67">
        <f t="shared" si="1151"/>
        <v>0</v>
      </c>
      <c r="P7316" s="81">
        <f t="shared" si="1152"/>
        <v>1.4398601473969885</v>
      </c>
      <c r="Q7316" s="81">
        <f t="shared" si="1153"/>
        <v>1.4398601473969885</v>
      </c>
      <c r="S7316" s="1">
        <f t="shared" ref="S7316:S7379" si="1157">WEEKDAY(A7316,2)</f>
        <v>3</v>
      </c>
      <c r="T7316" s="1" t="str">
        <f t="shared" ref="T7316:T7379" si="1158">IF(S7316&gt;5,"Off-Peak",IF(AND(D7316&gt;=$C$7,D7316&lt;$C$8),"Peak","Off-Peak"))</f>
        <v>Off-Peak</v>
      </c>
    </row>
    <row r="7317" spans="1:20" x14ac:dyDescent="0.25">
      <c r="A7317" s="85">
        <v>45231.083333315888</v>
      </c>
      <c r="B7317" s="1">
        <v>11</v>
      </c>
      <c r="C7317" s="1">
        <v>1</v>
      </c>
      <c r="D7317" s="1">
        <v>3</v>
      </c>
      <c r="E7317" s="1" t="str">
        <f t="shared" si="1154"/>
        <v>Non-Summer</v>
      </c>
      <c r="F7317" s="78">
        <v>0.74009999999999998</v>
      </c>
      <c r="G7317" s="79">
        <f t="shared" si="1155"/>
        <v>1.4080873349478211</v>
      </c>
      <c r="J7317" s="78">
        <v>0</v>
      </c>
      <c r="K7317" s="80">
        <f t="shared" si="1156"/>
        <v>0</v>
      </c>
      <c r="L7317" s="68" t="str">
        <f t="shared" si="1149"/>
        <v>Normal</v>
      </c>
      <c r="N7317" s="67">
        <f t="shared" si="1150"/>
        <v>0</v>
      </c>
      <c r="O7317" s="67">
        <f t="shared" si="1151"/>
        <v>0</v>
      </c>
      <c r="P7317" s="81">
        <f t="shared" si="1152"/>
        <v>1.4080873349478211</v>
      </c>
      <c r="Q7317" s="81">
        <f t="shared" si="1153"/>
        <v>1.4080873349478211</v>
      </c>
      <c r="S7317" s="1">
        <f t="shared" si="1157"/>
        <v>3</v>
      </c>
      <c r="T7317" s="1" t="str">
        <f t="shared" si="1158"/>
        <v>Off-Peak</v>
      </c>
    </row>
    <row r="7318" spans="1:20" x14ac:dyDescent="0.25">
      <c r="A7318" s="85">
        <v>45231.124999982552</v>
      </c>
      <c r="B7318" s="1">
        <v>11</v>
      </c>
      <c r="C7318" s="1">
        <v>1</v>
      </c>
      <c r="D7318" s="1">
        <v>4</v>
      </c>
      <c r="E7318" s="1" t="str">
        <f t="shared" si="1154"/>
        <v>Non-Summer</v>
      </c>
      <c r="F7318" s="78">
        <v>0.73570000000000002</v>
      </c>
      <c r="G7318" s="79">
        <f t="shared" si="1155"/>
        <v>1.3997160550210945</v>
      </c>
      <c r="J7318" s="78">
        <v>0</v>
      </c>
      <c r="K7318" s="80">
        <f t="shared" si="1156"/>
        <v>0</v>
      </c>
      <c r="L7318" s="68" t="str">
        <f t="shared" si="1149"/>
        <v>Normal</v>
      </c>
      <c r="N7318" s="67">
        <f t="shared" si="1150"/>
        <v>0</v>
      </c>
      <c r="O7318" s="67">
        <f t="shared" si="1151"/>
        <v>0</v>
      </c>
      <c r="P7318" s="81">
        <f t="shared" si="1152"/>
        <v>1.3997160550210945</v>
      </c>
      <c r="Q7318" s="81">
        <f t="shared" si="1153"/>
        <v>1.3997160550210945</v>
      </c>
      <c r="S7318" s="1">
        <f t="shared" si="1157"/>
        <v>3</v>
      </c>
      <c r="T7318" s="1" t="str">
        <f t="shared" si="1158"/>
        <v>Off-Peak</v>
      </c>
    </row>
    <row r="7319" spans="1:20" x14ac:dyDescent="0.25">
      <c r="A7319" s="85">
        <v>45231.166666649216</v>
      </c>
      <c r="B7319" s="1">
        <v>11</v>
      </c>
      <c r="C7319" s="1">
        <v>1</v>
      </c>
      <c r="D7319" s="1">
        <v>5</v>
      </c>
      <c r="E7319" s="1" t="str">
        <f t="shared" si="1154"/>
        <v>Non-Summer</v>
      </c>
      <c r="F7319" s="78">
        <v>0.74670000000000003</v>
      </c>
      <c r="G7319" s="79">
        <f t="shared" si="1155"/>
        <v>1.4206442548379112</v>
      </c>
      <c r="J7319" s="78">
        <v>0</v>
      </c>
      <c r="K7319" s="80">
        <f t="shared" si="1156"/>
        <v>0</v>
      </c>
      <c r="L7319" s="68" t="str">
        <f t="shared" si="1149"/>
        <v>Normal</v>
      </c>
      <c r="N7319" s="67">
        <f t="shared" si="1150"/>
        <v>0</v>
      </c>
      <c r="O7319" s="67">
        <f t="shared" si="1151"/>
        <v>0</v>
      </c>
      <c r="P7319" s="81">
        <f t="shared" si="1152"/>
        <v>1.4206442548379112</v>
      </c>
      <c r="Q7319" s="81">
        <f t="shared" si="1153"/>
        <v>1.4206442548379112</v>
      </c>
      <c r="S7319" s="1">
        <f t="shared" si="1157"/>
        <v>3</v>
      </c>
      <c r="T7319" s="1" t="str">
        <f t="shared" si="1158"/>
        <v>Off-Peak</v>
      </c>
    </row>
    <row r="7320" spans="1:20" x14ac:dyDescent="0.25">
      <c r="A7320" s="85">
        <v>45231.208333315881</v>
      </c>
      <c r="B7320" s="1">
        <v>11</v>
      </c>
      <c r="C7320" s="1">
        <v>1</v>
      </c>
      <c r="D7320" s="1">
        <v>6</v>
      </c>
      <c r="E7320" s="1" t="str">
        <f t="shared" si="1154"/>
        <v>Non-Summer</v>
      </c>
      <c r="F7320" s="78">
        <v>0.7833</v>
      </c>
      <c r="G7320" s="79">
        <f t="shared" si="1155"/>
        <v>1.4902780833193194</v>
      </c>
      <c r="J7320" s="78">
        <v>0</v>
      </c>
      <c r="K7320" s="80">
        <f t="shared" si="1156"/>
        <v>0</v>
      </c>
      <c r="L7320" s="68" t="str">
        <f t="shared" si="1149"/>
        <v>Normal</v>
      </c>
      <c r="N7320" s="67">
        <f t="shared" si="1150"/>
        <v>0</v>
      </c>
      <c r="O7320" s="67">
        <f t="shared" si="1151"/>
        <v>0</v>
      </c>
      <c r="P7320" s="81">
        <f t="shared" si="1152"/>
        <v>1.4902780833193194</v>
      </c>
      <c r="Q7320" s="81">
        <f t="shared" si="1153"/>
        <v>1.4902780833193194</v>
      </c>
      <c r="S7320" s="1">
        <f t="shared" si="1157"/>
        <v>3</v>
      </c>
      <c r="T7320" s="1" t="str">
        <f t="shared" si="1158"/>
        <v>Peak</v>
      </c>
    </row>
    <row r="7321" spans="1:20" x14ac:dyDescent="0.25">
      <c r="A7321" s="85">
        <v>45231.249999982545</v>
      </c>
      <c r="B7321" s="1">
        <v>11</v>
      </c>
      <c r="C7321" s="1">
        <v>1</v>
      </c>
      <c r="D7321" s="1">
        <v>7</v>
      </c>
      <c r="E7321" s="1" t="str">
        <f t="shared" si="1154"/>
        <v>Non-Summer</v>
      </c>
      <c r="F7321" s="78">
        <v>0.84550000000000003</v>
      </c>
      <c r="G7321" s="79">
        <f t="shared" si="1155"/>
        <v>1.6086175404653194</v>
      </c>
      <c r="J7321" s="78">
        <v>0</v>
      </c>
      <c r="K7321" s="80">
        <f t="shared" si="1156"/>
        <v>0</v>
      </c>
      <c r="L7321" s="68" t="str">
        <f t="shared" si="1149"/>
        <v>Normal</v>
      </c>
      <c r="N7321" s="67">
        <f t="shared" si="1150"/>
        <v>0</v>
      </c>
      <c r="O7321" s="67">
        <f t="shared" si="1151"/>
        <v>0</v>
      </c>
      <c r="P7321" s="81">
        <f t="shared" si="1152"/>
        <v>1.6086175404653194</v>
      </c>
      <c r="Q7321" s="81">
        <f t="shared" si="1153"/>
        <v>1.6086175404653194</v>
      </c>
      <c r="S7321" s="1">
        <f t="shared" si="1157"/>
        <v>3</v>
      </c>
      <c r="T7321" s="1" t="str">
        <f t="shared" si="1158"/>
        <v>Peak</v>
      </c>
    </row>
    <row r="7322" spans="1:20" x14ac:dyDescent="0.25">
      <c r="A7322" s="85">
        <v>45231.291666649209</v>
      </c>
      <c r="B7322" s="1">
        <v>11</v>
      </c>
      <c r="C7322" s="1">
        <v>1</v>
      </c>
      <c r="D7322" s="1">
        <v>8</v>
      </c>
      <c r="E7322" s="1" t="str">
        <f t="shared" si="1154"/>
        <v>Non-Summer</v>
      </c>
      <c r="F7322" s="78">
        <v>0.87719999999999998</v>
      </c>
      <c r="G7322" s="79">
        <f t="shared" si="1155"/>
        <v>1.6689288072101456</v>
      </c>
      <c r="J7322" s="78">
        <v>1.184925</v>
      </c>
      <c r="K7322" s="80">
        <f t="shared" si="1156"/>
        <v>1.184925</v>
      </c>
      <c r="L7322" s="68" t="str">
        <f t="shared" si="1149"/>
        <v>Normal</v>
      </c>
      <c r="N7322" s="67">
        <f t="shared" si="1150"/>
        <v>0</v>
      </c>
      <c r="O7322" s="67">
        <f t="shared" si="1151"/>
        <v>1.184925</v>
      </c>
      <c r="P7322" s="81">
        <f t="shared" si="1152"/>
        <v>0.48400380721014558</v>
      </c>
      <c r="Q7322" s="81">
        <f t="shared" si="1153"/>
        <v>0.48400380721014558</v>
      </c>
      <c r="S7322" s="1">
        <f t="shared" si="1157"/>
        <v>3</v>
      </c>
      <c r="T7322" s="1" t="str">
        <f t="shared" si="1158"/>
        <v>Peak</v>
      </c>
    </row>
    <row r="7323" spans="1:20" x14ac:dyDescent="0.25">
      <c r="A7323" s="85">
        <v>45231.333333315873</v>
      </c>
      <c r="B7323" s="1">
        <v>11</v>
      </c>
      <c r="C7323" s="1">
        <v>1</v>
      </c>
      <c r="D7323" s="1">
        <v>9</v>
      </c>
      <c r="E7323" s="1" t="str">
        <f t="shared" si="1154"/>
        <v>Non-Summer</v>
      </c>
      <c r="F7323" s="78">
        <v>0.8357</v>
      </c>
      <c r="G7323" s="79">
        <f t="shared" si="1155"/>
        <v>1.5899724169921554</v>
      </c>
      <c r="J7323" s="78">
        <v>3.2652199999999998</v>
      </c>
      <c r="K7323" s="80">
        <f t="shared" si="1156"/>
        <v>3.2652199999999998</v>
      </c>
      <c r="L7323" s="68" t="str">
        <f t="shared" si="1149"/>
        <v>Normal</v>
      </c>
      <c r="N7323" s="67">
        <f t="shared" si="1150"/>
        <v>1.6752475830078444</v>
      </c>
      <c r="O7323" s="67">
        <f t="shared" si="1151"/>
        <v>1.5899724169921554</v>
      </c>
      <c r="P7323" s="81">
        <f t="shared" si="1152"/>
        <v>0</v>
      </c>
      <c r="Q7323" s="81">
        <f t="shared" si="1153"/>
        <v>-1.6752475830078444</v>
      </c>
      <c r="S7323" s="1">
        <f t="shared" si="1157"/>
        <v>3</v>
      </c>
      <c r="T7323" s="1" t="str">
        <f t="shared" si="1158"/>
        <v>Peak</v>
      </c>
    </row>
    <row r="7324" spans="1:20" x14ac:dyDescent="0.25">
      <c r="A7324" s="85">
        <v>45231.374999982538</v>
      </c>
      <c r="B7324" s="1">
        <v>11</v>
      </c>
      <c r="C7324" s="1">
        <v>1</v>
      </c>
      <c r="D7324" s="1">
        <v>10</v>
      </c>
      <c r="E7324" s="1" t="str">
        <f t="shared" si="1154"/>
        <v>Non-Summer</v>
      </c>
      <c r="F7324" s="78">
        <v>0.79510000000000003</v>
      </c>
      <c r="G7324" s="79">
        <f t="shared" si="1155"/>
        <v>1.5127283340319049</v>
      </c>
      <c r="J7324" s="78">
        <v>2.8727610000000001</v>
      </c>
      <c r="K7324" s="80">
        <f t="shared" si="1156"/>
        <v>2.8727610000000001</v>
      </c>
      <c r="L7324" s="68" t="str">
        <f t="shared" si="1149"/>
        <v>Normal</v>
      </c>
      <c r="N7324" s="67">
        <f t="shared" si="1150"/>
        <v>1.3600326659680952</v>
      </c>
      <c r="O7324" s="67">
        <f t="shared" si="1151"/>
        <v>1.5127283340319049</v>
      </c>
      <c r="P7324" s="81">
        <f t="shared" si="1152"/>
        <v>0</v>
      </c>
      <c r="Q7324" s="81">
        <f t="shared" si="1153"/>
        <v>-1.3600326659680952</v>
      </c>
      <c r="S7324" s="1">
        <f t="shared" si="1157"/>
        <v>3</v>
      </c>
      <c r="T7324" s="1" t="str">
        <f t="shared" si="1158"/>
        <v>Peak</v>
      </c>
    </row>
    <row r="7325" spans="1:20" x14ac:dyDescent="0.25">
      <c r="A7325" s="85">
        <v>45231.416666649202</v>
      </c>
      <c r="B7325" s="1">
        <v>11</v>
      </c>
      <c r="C7325" s="1">
        <v>1</v>
      </c>
      <c r="D7325" s="1">
        <v>11</v>
      </c>
      <c r="E7325" s="1" t="str">
        <f t="shared" si="1154"/>
        <v>Non-Summer</v>
      </c>
      <c r="F7325" s="78">
        <v>0.76800000000000002</v>
      </c>
      <c r="G7325" s="79">
        <f t="shared" si="1155"/>
        <v>1.4611688599377473</v>
      </c>
      <c r="J7325" s="78">
        <v>3.8785889999999998</v>
      </c>
      <c r="K7325" s="80">
        <f t="shared" si="1156"/>
        <v>3.8785889999999998</v>
      </c>
      <c r="L7325" s="68" t="str">
        <f t="shared" si="1149"/>
        <v>Normal</v>
      </c>
      <c r="N7325" s="67">
        <f t="shared" si="1150"/>
        <v>2.4174201400622524</v>
      </c>
      <c r="O7325" s="67">
        <f t="shared" si="1151"/>
        <v>1.4611688599377475</v>
      </c>
      <c r="P7325" s="81">
        <f t="shared" si="1152"/>
        <v>0</v>
      </c>
      <c r="Q7325" s="81">
        <f t="shared" si="1153"/>
        <v>-2.4174201400622524</v>
      </c>
      <c r="S7325" s="1">
        <f t="shared" si="1157"/>
        <v>3</v>
      </c>
      <c r="T7325" s="1" t="str">
        <f t="shared" si="1158"/>
        <v>Peak</v>
      </c>
    </row>
    <row r="7326" spans="1:20" x14ac:dyDescent="0.25">
      <c r="A7326" s="85">
        <v>45231.458333315866</v>
      </c>
      <c r="B7326" s="1">
        <v>11</v>
      </c>
      <c r="C7326" s="1">
        <v>1</v>
      </c>
      <c r="D7326" s="1">
        <v>12</v>
      </c>
      <c r="E7326" s="1" t="str">
        <f t="shared" si="1154"/>
        <v>Non-Summer</v>
      </c>
      <c r="F7326" s="78">
        <v>0.75619999999999998</v>
      </c>
      <c r="G7326" s="79">
        <f t="shared" si="1155"/>
        <v>1.438718609225162</v>
      </c>
      <c r="J7326" s="78">
        <v>3.9573800000000001</v>
      </c>
      <c r="K7326" s="80">
        <f t="shared" si="1156"/>
        <v>3.9573800000000001</v>
      </c>
      <c r="L7326" s="68" t="str">
        <f t="shared" si="1149"/>
        <v>Normal</v>
      </c>
      <c r="N7326" s="67">
        <f t="shared" si="1150"/>
        <v>2.5186613907748381</v>
      </c>
      <c r="O7326" s="67">
        <f t="shared" si="1151"/>
        <v>1.438718609225162</v>
      </c>
      <c r="P7326" s="81">
        <f t="shared" si="1152"/>
        <v>0</v>
      </c>
      <c r="Q7326" s="81">
        <f t="shared" si="1153"/>
        <v>-2.5186613907748381</v>
      </c>
      <c r="S7326" s="1">
        <f t="shared" si="1157"/>
        <v>3</v>
      </c>
      <c r="T7326" s="1" t="str">
        <f t="shared" si="1158"/>
        <v>Peak</v>
      </c>
    </row>
    <row r="7327" spans="1:20" x14ac:dyDescent="0.25">
      <c r="A7327" s="85">
        <v>45231.49999998253</v>
      </c>
      <c r="B7327" s="1">
        <v>11</v>
      </c>
      <c r="C7327" s="1">
        <v>1</v>
      </c>
      <c r="D7327" s="1">
        <v>13</v>
      </c>
      <c r="E7327" s="1" t="str">
        <f t="shared" si="1154"/>
        <v>Non-Summer</v>
      </c>
      <c r="F7327" s="78">
        <v>0.76190000000000002</v>
      </c>
      <c r="G7327" s="79">
        <f t="shared" si="1155"/>
        <v>1.4495632218575125</v>
      </c>
      <c r="J7327" s="78">
        <v>3.7037109999999998</v>
      </c>
      <c r="K7327" s="80">
        <f t="shared" si="1156"/>
        <v>3.7037109999999998</v>
      </c>
      <c r="L7327" s="68" t="str">
        <f t="shared" si="1149"/>
        <v>Normal</v>
      </c>
      <c r="N7327" s="67">
        <f t="shared" si="1150"/>
        <v>2.254147778142487</v>
      </c>
      <c r="O7327" s="67">
        <f t="shared" si="1151"/>
        <v>1.4495632218575127</v>
      </c>
      <c r="P7327" s="81">
        <f t="shared" si="1152"/>
        <v>0</v>
      </c>
      <c r="Q7327" s="81">
        <f t="shared" si="1153"/>
        <v>-2.254147778142487</v>
      </c>
      <c r="S7327" s="1">
        <f t="shared" si="1157"/>
        <v>3</v>
      </c>
      <c r="T7327" s="1" t="str">
        <f t="shared" si="1158"/>
        <v>Peak</v>
      </c>
    </row>
    <row r="7328" spans="1:20" x14ac:dyDescent="0.25">
      <c r="A7328" s="85">
        <v>45231.541666649195</v>
      </c>
      <c r="B7328" s="1">
        <v>11</v>
      </c>
      <c r="C7328" s="1">
        <v>1</v>
      </c>
      <c r="D7328" s="1">
        <v>14</v>
      </c>
      <c r="E7328" s="1" t="str">
        <f t="shared" si="1154"/>
        <v>Non-Summer</v>
      </c>
      <c r="F7328" s="78">
        <v>0.76319999999999999</v>
      </c>
      <c r="G7328" s="79">
        <f t="shared" si="1155"/>
        <v>1.4520365545631364</v>
      </c>
      <c r="J7328" s="78">
        <v>4.7001859999999995</v>
      </c>
      <c r="K7328" s="80">
        <f t="shared" si="1156"/>
        <v>4.7001859999999995</v>
      </c>
      <c r="L7328" s="68" t="str">
        <f t="shared" si="1149"/>
        <v>Normal</v>
      </c>
      <c r="N7328" s="67">
        <f t="shared" si="1150"/>
        <v>3.2481494454368631</v>
      </c>
      <c r="O7328" s="67">
        <f t="shared" si="1151"/>
        <v>1.4520365545631364</v>
      </c>
      <c r="P7328" s="81">
        <f t="shared" si="1152"/>
        <v>0</v>
      </c>
      <c r="Q7328" s="81">
        <f t="shared" si="1153"/>
        <v>-3.2481494454368631</v>
      </c>
      <c r="S7328" s="1">
        <f t="shared" si="1157"/>
        <v>3</v>
      </c>
      <c r="T7328" s="1" t="str">
        <f t="shared" si="1158"/>
        <v>Peak</v>
      </c>
    </row>
    <row r="7329" spans="1:20" x14ac:dyDescent="0.25">
      <c r="A7329" s="85">
        <v>45231.583333315859</v>
      </c>
      <c r="B7329" s="1">
        <v>11</v>
      </c>
      <c r="C7329" s="1">
        <v>1</v>
      </c>
      <c r="D7329" s="1">
        <v>15</v>
      </c>
      <c r="E7329" s="1" t="str">
        <f t="shared" si="1154"/>
        <v>Non-Summer</v>
      </c>
      <c r="F7329" s="78">
        <v>0.76090000000000002</v>
      </c>
      <c r="G7329" s="79">
        <f t="shared" si="1155"/>
        <v>1.447660658237802</v>
      </c>
      <c r="J7329" s="78">
        <v>1.7568060000000001</v>
      </c>
      <c r="K7329" s="80">
        <f t="shared" si="1156"/>
        <v>1.7568060000000001</v>
      </c>
      <c r="L7329" s="68" t="str">
        <f t="shared" si="1149"/>
        <v>Normal</v>
      </c>
      <c r="N7329" s="67">
        <f t="shared" si="1150"/>
        <v>0.3091453417621981</v>
      </c>
      <c r="O7329" s="67">
        <f t="shared" si="1151"/>
        <v>1.447660658237802</v>
      </c>
      <c r="P7329" s="81">
        <f t="shared" si="1152"/>
        <v>0</v>
      </c>
      <c r="Q7329" s="81">
        <f t="shared" si="1153"/>
        <v>-0.3091453417621981</v>
      </c>
      <c r="S7329" s="1">
        <f t="shared" si="1157"/>
        <v>3</v>
      </c>
      <c r="T7329" s="1" t="str">
        <f t="shared" si="1158"/>
        <v>Peak</v>
      </c>
    </row>
    <row r="7330" spans="1:20" x14ac:dyDescent="0.25">
      <c r="A7330" s="85">
        <v>45231.624999982523</v>
      </c>
      <c r="B7330" s="1">
        <v>11</v>
      </c>
      <c r="C7330" s="1">
        <v>1</v>
      </c>
      <c r="D7330" s="1">
        <v>16</v>
      </c>
      <c r="E7330" s="1" t="str">
        <f t="shared" si="1154"/>
        <v>Non-Summer</v>
      </c>
      <c r="F7330" s="78">
        <v>0.77800000000000002</v>
      </c>
      <c r="G7330" s="79">
        <f t="shared" si="1155"/>
        <v>1.4801944961348534</v>
      </c>
      <c r="J7330" s="78">
        <v>0.43163899999999999</v>
      </c>
      <c r="K7330" s="80">
        <f t="shared" si="1156"/>
        <v>0.43163899999999999</v>
      </c>
      <c r="L7330" s="68" t="str">
        <f t="shared" si="1149"/>
        <v>Normal</v>
      </c>
      <c r="N7330" s="67">
        <f t="shared" si="1150"/>
        <v>0</v>
      </c>
      <c r="O7330" s="67">
        <f t="shared" si="1151"/>
        <v>0.43163899999999999</v>
      </c>
      <c r="P7330" s="81">
        <f t="shared" si="1152"/>
        <v>1.0485554961348535</v>
      </c>
      <c r="Q7330" s="81">
        <f t="shared" si="1153"/>
        <v>1.0485554961348535</v>
      </c>
      <c r="S7330" s="1">
        <f t="shared" si="1157"/>
        <v>3</v>
      </c>
      <c r="T7330" s="1" t="str">
        <f t="shared" si="1158"/>
        <v>Peak</v>
      </c>
    </row>
    <row r="7331" spans="1:20" x14ac:dyDescent="0.25">
      <c r="A7331" s="85">
        <v>45231.666666649187</v>
      </c>
      <c r="B7331" s="1">
        <v>11</v>
      </c>
      <c r="C7331" s="1">
        <v>1</v>
      </c>
      <c r="D7331" s="1">
        <v>17</v>
      </c>
      <c r="E7331" s="1" t="str">
        <f t="shared" si="1154"/>
        <v>Non-Summer</v>
      </c>
      <c r="F7331" s="78">
        <v>0.83450000000000002</v>
      </c>
      <c r="G7331" s="79">
        <f t="shared" si="1155"/>
        <v>1.5876893406485026</v>
      </c>
      <c r="J7331" s="78">
        <v>0</v>
      </c>
      <c r="K7331" s="80">
        <f t="shared" si="1156"/>
        <v>0</v>
      </c>
      <c r="L7331" s="68" t="str">
        <f t="shared" si="1149"/>
        <v>Normal</v>
      </c>
      <c r="N7331" s="67">
        <f t="shared" si="1150"/>
        <v>0</v>
      </c>
      <c r="O7331" s="67">
        <f t="shared" si="1151"/>
        <v>0</v>
      </c>
      <c r="P7331" s="81">
        <f t="shared" si="1152"/>
        <v>1.5876893406485026</v>
      </c>
      <c r="Q7331" s="81">
        <f t="shared" si="1153"/>
        <v>1.5876893406485026</v>
      </c>
      <c r="S7331" s="1">
        <f t="shared" si="1157"/>
        <v>3</v>
      </c>
      <c r="T7331" s="1" t="str">
        <f t="shared" si="1158"/>
        <v>Peak</v>
      </c>
    </row>
    <row r="7332" spans="1:20" x14ac:dyDescent="0.25">
      <c r="A7332" s="85">
        <v>45231.708333315852</v>
      </c>
      <c r="B7332" s="1">
        <v>11</v>
      </c>
      <c r="C7332" s="1">
        <v>1</v>
      </c>
      <c r="D7332" s="1">
        <v>18</v>
      </c>
      <c r="E7332" s="1" t="str">
        <f t="shared" si="1154"/>
        <v>Non-Summer</v>
      </c>
      <c r="F7332" s="78">
        <v>0.94479999999999997</v>
      </c>
      <c r="G7332" s="79">
        <f t="shared" si="1155"/>
        <v>1.7975421079025828</v>
      </c>
      <c r="J7332" s="78">
        <v>0</v>
      </c>
      <c r="K7332" s="80">
        <f t="shared" si="1156"/>
        <v>0</v>
      </c>
      <c r="L7332" s="68" t="str">
        <f t="shared" si="1149"/>
        <v>Normal</v>
      </c>
      <c r="N7332" s="67">
        <f t="shared" si="1150"/>
        <v>0</v>
      </c>
      <c r="O7332" s="67">
        <f t="shared" si="1151"/>
        <v>0</v>
      </c>
      <c r="P7332" s="81">
        <f t="shared" si="1152"/>
        <v>1.7975421079025828</v>
      </c>
      <c r="Q7332" s="81">
        <f t="shared" si="1153"/>
        <v>1.7975421079025828</v>
      </c>
      <c r="S7332" s="1">
        <f t="shared" si="1157"/>
        <v>3</v>
      </c>
      <c r="T7332" s="1" t="str">
        <f t="shared" si="1158"/>
        <v>Peak</v>
      </c>
    </row>
    <row r="7333" spans="1:20" x14ac:dyDescent="0.25">
      <c r="A7333" s="85">
        <v>45231.749999982516</v>
      </c>
      <c r="B7333" s="1">
        <v>11</v>
      </c>
      <c r="C7333" s="1">
        <v>1</v>
      </c>
      <c r="D7333" s="1">
        <v>19</v>
      </c>
      <c r="E7333" s="1" t="str">
        <f t="shared" si="1154"/>
        <v>Non-Summer</v>
      </c>
      <c r="F7333" s="78">
        <v>1.0354000000000001</v>
      </c>
      <c r="G7333" s="79">
        <f t="shared" si="1155"/>
        <v>1.969914371848364</v>
      </c>
      <c r="J7333" s="78">
        <v>0</v>
      </c>
      <c r="K7333" s="80">
        <f t="shared" si="1156"/>
        <v>0</v>
      </c>
      <c r="L7333" s="68" t="str">
        <f t="shared" si="1149"/>
        <v>Normal</v>
      </c>
      <c r="N7333" s="67">
        <f t="shared" si="1150"/>
        <v>0</v>
      </c>
      <c r="O7333" s="67">
        <f t="shared" si="1151"/>
        <v>0</v>
      </c>
      <c r="P7333" s="81">
        <f t="shared" si="1152"/>
        <v>1.969914371848364</v>
      </c>
      <c r="Q7333" s="81">
        <f t="shared" si="1153"/>
        <v>1.969914371848364</v>
      </c>
      <c r="S7333" s="1">
        <f t="shared" si="1157"/>
        <v>3</v>
      </c>
      <c r="T7333" s="1" t="str">
        <f t="shared" si="1158"/>
        <v>Peak</v>
      </c>
    </row>
    <row r="7334" spans="1:20" x14ac:dyDescent="0.25">
      <c r="A7334" s="85">
        <v>45231.79166664918</v>
      </c>
      <c r="B7334" s="1">
        <v>11</v>
      </c>
      <c r="C7334" s="1">
        <v>1</v>
      </c>
      <c r="D7334" s="1">
        <v>20</v>
      </c>
      <c r="E7334" s="1" t="str">
        <f t="shared" si="1154"/>
        <v>Non-Summer</v>
      </c>
      <c r="F7334" s="78">
        <v>1.0468999999999999</v>
      </c>
      <c r="G7334" s="79">
        <f t="shared" si="1155"/>
        <v>1.9917938534750359</v>
      </c>
      <c r="J7334" s="78">
        <v>0</v>
      </c>
      <c r="K7334" s="80">
        <f t="shared" si="1156"/>
        <v>0</v>
      </c>
      <c r="L7334" s="68" t="str">
        <f t="shared" si="1149"/>
        <v>Normal</v>
      </c>
      <c r="N7334" s="67">
        <f t="shared" si="1150"/>
        <v>0</v>
      </c>
      <c r="O7334" s="67">
        <f t="shared" si="1151"/>
        <v>0</v>
      </c>
      <c r="P7334" s="81">
        <f t="shared" si="1152"/>
        <v>1.9917938534750359</v>
      </c>
      <c r="Q7334" s="81">
        <f t="shared" si="1153"/>
        <v>1.9917938534750359</v>
      </c>
      <c r="S7334" s="1">
        <f t="shared" si="1157"/>
        <v>3</v>
      </c>
      <c r="T7334" s="1" t="str">
        <f t="shared" si="1158"/>
        <v>Peak</v>
      </c>
    </row>
    <row r="7335" spans="1:20" x14ac:dyDescent="0.25">
      <c r="A7335" s="85">
        <v>45231.833333315844</v>
      </c>
      <c r="B7335" s="1">
        <v>11</v>
      </c>
      <c r="C7335" s="1">
        <v>1</v>
      </c>
      <c r="D7335" s="1">
        <v>21</v>
      </c>
      <c r="E7335" s="1" t="str">
        <f t="shared" si="1154"/>
        <v>Non-Summer</v>
      </c>
      <c r="F7335" s="78">
        <v>1.0336000000000001</v>
      </c>
      <c r="G7335" s="79">
        <f t="shared" si="1155"/>
        <v>1.966489757332885</v>
      </c>
      <c r="J7335" s="78">
        <v>0</v>
      </c>
      <c r="K7335" s="80">
        <f t="shared" si="1156"/>
        <v>0</v>
      </c>
      <c r="L7335" s="68" t="str">
        <f t="shared" si="1149"/>
        <v>Normal</v>
      </c>
      <c r="N7335" s="67">
        <f t="shared" si="1150"/>
        <v>0</v>
      </c>
      <c r="O7335" s="67">
        <f t="shared" si="1151"/>
        <v>0</v>
      </c>
      <c r="P7335" s="81">
        <f t="shared" si="1152"/>
        <v>1.966489757332885</v>
      </c>
      <c r="Q7335" s="81">
        <f t="shared" si="1153"/>
        <v>1.966489757332885</v>
      </c>
      <c r="S7335" s="1">
        <f t="shared" si="1157"/>
        <v>3</v>
      </c>
      <c r="T7335" s="1" t="str">
        <f t="shared" si="1158"/>
        <v>Peak</v>
      </c>
    </row>
    <row r="7336" spans="1:20" x14ac:dyDescent="0.25">
      <c r="A7336" s="85">
        <v>45231.874999982509</v>
      </c>
      <c r="B7336" s="1">
        <v>11</v>
      </c>
      <c r="C7336" s="1">
        <v>1</v>
      </c>
      <c r="D7336" s="1">
        <v>22</v>
      </c>
      <c r="E7336" s="1" t="str">
        <f t="shared" si="1154"/>
        <v>Non-Summer</v>
      </c>
      <c r="F7336" s="78">
        <v>0.98319999999999996</v>
      </c>
      <c r="G7336" s="79">
        <f t="shared" si="1155"/>
        <v>1.8706005508994701</v>
      </c>
      <c r="J7336" s="78">
        <v>0</v>
      </c>
      <c r="K7336" s="80">
        <f t="shared" si="1156"/>
        <v>0</v>
      </c>
      <c r="L7336" s="68" t="str">
        <f t="shared" si="1149"/>
        <v>Normal</v>
      </c>
      <c r="N7336" s="67">
        <f t="shared" si="1150"/>
        <v>0</v>
      </c>
      <c r="O7336" s="67">
        <f t="shared" si="1151"/>
        <v>0</v>
      </c>
      <c r="P7336" s="81">
        <f t="shared" si="1152"/>
        <v>1.8706005508994701</v>
      </c>
      <c r="Q7336" s="81">
        <f t="shared" si="1153"/>
        <v>1.8706005508994701</v>
      </c>
      <c r="S7336" s="1">
        <f t="shared" si="1157"/>
        <v>3</v>
      </c>
      <c r="T7336" s="1" t="str">
        <f t="shared" si="1158"/>
        <v>Off-Peak</v>
      </c>
    </row>
    <row r="7337" spans="1:20" x14ac:dyDescent="0.25">
      <c r="A7337" s="85">
        <v>45231.916666649173</v>
      </c>
      <c r="B7337" s="1">
        <v>11</v>
      </c>
      <c r="C7337" s="1">
        <v>1</v>
      </c>
      <c r="D7337" s="1">
        <v>23</v>
      </c>
      <c r="E7337" s="1" t="str">
        <f t="shared" si="1154"/>
        <v>Non-Summer</v>
      </c>
      <c r="F7337" s="78">
        <v>0.89329999999999998</v>
      </c>
      <c r="G7337" s="79">
        <f t="shared" si="1155"/>
        <v>1.6995600814874865</v>
      </c>
      <c r="J7337" s="78">
        <v>0</v>
      </c>
      <c r="K7337" s="80">
        <f t="shared" si="1156"/>
        <v>0</v>
      </c>
      <c r="L7337" s="68" t="str">
        <f t="shared" si="1149"/>
        <v>Normal</v>
      </c>
      <c r="N7337" s="67">
        <f t="shared" si="1150"/>
        <v>0</v>
      </c>
      <c r="O7337" s="67">
        <f t="shared" si="1151"/>
        <v>0</v>
      </c>
      <c r="P7337" s="81">
        <f t="shared" si="1152"/>
        <v>1.6995600814874865</v>
      </c>
      <c r="Q7337" s="81">
        <f t="shared" si="1153"/>
        <v>1.6995600814874865</v>
      </c>
      <c r="S7337" s="1">
        <f t="shared" si="1157"/>
        <v>3</v>
      </c>
      <c r="T7337" s="1" t="str">
        <f t="shared" si="1158"/>
        <v>Off-Peak</v>
      </c>
    </row>
    <row r="7338" spans="1:20" x14ac:dyDescent="0.25">
      <c r="A7338" s="85">
        <v>45231.958333315837</v>
      </c>
      <c r="B7338" s="1">
        <v>11</v>
      </c>
      <c r="C7338" s="1">
        <v>2</v>
      </c>
      <c r="D7338" s="1">
        <v>0</v>
      </c>
      <c r="E7338" s="1" t="str">
        <f t="shared" si="1154"/>
        <v>Non-Summer</v>
      </c>
      <c r="F7338" s="78">
        <v>0.80700000000000005</v>
      </c>
      <c r="G7338" s="79">
        <f t="shared" si="1155"/>
        <v>1.535368841106461</v>
      </c>
      <c r="J7338" s="78">
        <v>0</v>
      </c>
      <c r="K7338" s="80">
        <f t="shared" si="1156"/>
        <v>0</v>
      </c>
      <c r="L7338" s="68" t="str">
        <f t="shared" si="1149"/>
        <v>Normal</v>
      </c>
      <c r="N7338" s="67">
        <f t="shared" si="1150"/>
        <v>0</v>
      </c>
      <c r="O7338" s="67">
        <f t="shared" si="1151"/>
        <v>0</v>
      </c>
      <c r="P7338" s="81">
        <f t="shared" si="1152"/>
        <v>1.535368841106461</v>
      </c>
      <c r="Q7338" s="81">
        <f t="shared" si="1153"/>
        <v>1.535368841106461</v>
      </c>
      <c r="S7338" s="1">
        <f t="shared" si="1157"/>
        <v>3</v>
      </c>
      <c r="T7338" s="1" t="str">
        <f t="shared" si="1158"/>
        <v>Off-Peak</v>
      </c>
    </row>
    <row r="7339" spans="1:20" x14ac:dyDescent="0.25">
      <c r="A7339" s="85">
        <v>45231.999999982501</v>
      </c>
      <c r="B7339" s="1">
        <v>11</v>
      </c>
      <c r="C7339" s="1">
        <v>2</v>
      </c>
      <c r="D7339" s="1">
        <v>1</v>
      </c>
      <c r="E7339" s="1" t="str">
        <f t="shared" si="1154"/>
        <v>Non-Summer</v>
      </c>
      <c r="F7339" s="78">
        <v>0.75449999999999995</v>
      </c>
      <c r="G7339" s="79">
        <f t="shared" si="1155"/>
        <v>1.4354842510716539</v>
      </c>
      <c r="J7339" s="78">
        <v>0</v>
      </c>
      <c r="K7339" s="80">
        <f t="shared" si="1156"/>
        <v>0</v>
      </c>
      <c r="L7339" s="68" t="str">
        <f t="shared" si="1149"/>
        <v>Normal</v>
      </c>
      <c r="N7339" s="67">
        <f t="shared" si="1150"/>
        <v>0</v>
      </c>
      <c r="O7339" s="67">
        <f t="shared" si="1151"/>
        <v>0</v>
      </c>
      <c r="P7339" s="81">
        <f t="shared" si="1152"/>
        <v>1.4354842510716539</v>
      </c>
      <c r="Q7339" s="81">
        <f t="shared" si="1153"/>
        <v>1.4354842510716539</v>
      </c>
      <c r="S7339" s="1">
        <f t="shared" si="1157"/>
        <v>4</v>
      </c>
      <c r="T7339" s="1" t="str">
        <f t="shared" si="1158"/>
        <v>Off-Peak</v>
      </c>
    </row>
    <row r="7340" spans="1:20" x14ac:dyDescent="0.25">
      <c r="A7340" s="85">
        <v>45232.041666649166</v>
      </c>
      <c r="B7340" s="1">
        <v>11</v>
      </c>
      <c r="C7340" s="1">
        <v>2</v>
      </c>
      <c r="D7340" s="1">
        <v>2</v>
      </c>
      <c r="E7340" s="1" t="str">
        <f t="shared" si="1154"/>
        <v>Non-Summer</v>
      </c>
      <c r="F7340" s="78">
        <v>0.72330000000000005</v>
      </c>
      <c r="G7340" s="79">
        <f t="shared" si="1155"/>
        <v>1.3761242661366833</v>
      </c>
      <c r="J7340" s="78">
        <v>0</v>
      </c>
      <c r="K7340" s="80">
        <f t="shared" si="1156"/>
        <v>0</v>
      </c>
      <c r="L7340" s="68" t="str">
        <f t="shared" si="1149"/>
        <v>Normal</v>
      </c>
      <c r="N7340" s="67">
        <f t="shared" si="1150"/>
        <v>0</v>
      </c>
      <c r="O7340" s="67">
        <f t="shared" si="1151"/>
        <v>0</v>
      </c>
      <c r="P7340" s="81">
        <f t="shared" si="1152"/>
        <v>1.3761242661366833</v>
      </c>
      <c r="Q7340" s="81">
        <f t="shared" si="1153"/>
        <v>1.3761242661366833</v>
      </c>
      <c r="S7340" s="1">
        <f t="shared" si="1157"/>
        <v>4</v>
      </c>
      <c r="T7340" s="1" t="str">
        <f t="shared" si="1158"/>
        <v>Off-Peak</v>
      </c>
    </row>
    <row r="7341" spans="1:20" x14ac:dyDescent="0.25">
      <c r="A7341" s="85">
        <v>45232.08333331583</v>
      </c>
      <c r="B7341" s="1">
        <v>11</v>
      </c>
      <c r="C7341" s="1">
        <v>2</v>
      </c>
      <c r="D7341" s="1">
        <v>3</v>
      </c>
      <c r="E7341" s="1" t="str">
        <f t="shared" si="1154"/>
        <v>Non-Summer</v>
      </c>
      <c r="F7341" s="78">
        <v>0.70620000000000005</v>
      </c>
      <c r="G7341" s="79">
        <f t="shared" si="1155"/>
        <v>1.3435904282396318</v>
      </c>
      <c r="J7341" s="78">
        <v>0</v>
      </c>
      <c r="K7341" s="80">
        <f t="shared" si="1156"/>
        <v>0</v>
      </c>
      <c r="L7341" s="68" t="str">
        <f t="shared" si="1149"/>
        <v>Normal</v>
      </c>
      <c r="N7341" s="67">
        <f t="shared" si="1150"/>
        <v>0</v>
      </c>
      <c r="O7341" s="67">
        <f t="shared" si="1151"/>
        <v>0</v>
      </c>
      <c r="P7341" s="81">
        <f t="shared" si="1152"/>
        <v>1.3435904282396318</v>
      </c>
      <c r="Q7341" s="81">
        <f t="shared" si="1153"/>
        <v>1.3435904282396318</v>
      </c>
      <c r="S7341" s="1">
        <f t="shared" si="1157"/>
        <v>4</v>
      </c>
      <c r="T7341" s="1" t="str">
        <f t="shared" si="1158"/>
        <v>Off-Peak</v>
      </c>
    </row>
    <row r="7342" spans="1:20" x14ac:dyDescent="0.25">
      <c r="A7342" s="85">
        <v>45232.124999982494</v>
      </c>
      <c r="B7342" s="1">
        <v>11</v>
      </c>
      <c r="C7342" s="1">
        <v>2</v>
      </c>
      <c r="D7342" s="1">
        <v>4</v>
      </c>
      <c r="E7342" s="1" t="str">
        <f t="shared" si="1154"/>
        <v>Non-Summer</v>
      </c>
      <c r="F7342" s="78">
        <v>0.70250000000000001</v>
      </c>
      <c r="G7342" s="79">
        <f t="shared" si="1155"/>
        <v>1.3365509428467024</v>
      </c>
      <c r="J7342" s="78">
        <v>0</v>
      </c>
      <c r="K7342" s="80">
        <f t="shared" si="1156"/>
        <v>0</v>
      </c>
      <c r="L7342" s="68" t="str">
        <f t="shared" si="1149"/>
        <v>Normal</v>
      </c>
      <c r="N7342" s="67">
        <f t="shared" si="1150"/>
        <v>0</v>
      </c>
      <c r="O7342" s="67">
        <f t="shared" si="1151"/>
        <v>0</v>
      </c>
      <c r="P7342" s="81">
        <f t="shared" si="1152"/>
        <v>1.3365509428467024</v>
      </c>
      <c r="Q7342" s="81">
        <f t="shared" si="1153"/>
        <v>1.3365509428467024</v>
      </c>
      <c r="S7342" s="1">
        <f t="shared" si="1157"/>
        <v>4</v>
      </c>
      <c r="T7342" s="1" t="str">
        <f t="shared" si="1158"/>
        <v>Off-Peak</v>
      </c>
    </row>
    <row r="7343" spans="1:20" x14ac:dyDescent="0.25">
      <c r="A7343" s="85">
        <v>45232.166666649158</v>
      </c>
      <c r="B7343" s="1">
        <v>11</v>
      </c>
      <c r="C7343" s="1">
        <v>2</v>
      </c>
      <c r="D7343" s="1">
        <v>5</v>
      </c>
      <c r="E7343" s="1" t="str">
        <f t="shared" si="1154"/>
        <v>Non-Summer</v>
      </c>
      <c r="F7343" s="78">
        <v>0.71440000000000003</v>
      </c>
      <c r="G7343" s="79">
        <f t="shared" si="1155"/>
        <v>1.3591914499212587</v>
      </c>
      <c r="J7343" s="78">
        <v>0</v>
      </c>
      <c r="K7343" s="80">
        <f t="shared" si="1156"/>
        <v>0</v>
      </c>
      <c r="L7343" s="68" t="str">
        <f t="shared" si="1149"/>
        <v>Normal</v>
      </c>
      <c r="N7343" s="67">
        <f t="shared" si="1150"/>
        <v>0</v>
      </c>
      <c r="O7343" s="67">
        <f t="shared" si="1151"/>
        <v>0</v>
      </c>
      <c r="P7343" s="81">
        <f t="shared" si="1152"/>
        <v>1.3591914499212587</v>
      </c>
      <c r="Q7343" s="81">
        <f t="shared" si="1153"/>
        <v>1.3591914499212587</v>
      </c>
      <c r="S7343" s="1">
        <f t="shared" si="1157"/>
        <v>4</v>
      </c>
      <c r="T7343" s="1" t="str">
        <f t="shared" si="1158"/>
        <v>Off-Peak</v>
      </c>
    </row>
    <row r="7344" spans="1:20" x14ac:dyDescent="0.25">
      <c r="A7344" s="85">
        <v>45232.208333315823</v>
      </c>
      <c r="B7344" s="1">
        <v>11</v>
      </c>
      <c r="C7344" s="1">
        <v>2</v>
      </c>
      <c r="D7344" s="1">
        <v>6</v>
      </c>
      <c r="E7344" s="1" t="str">
        <f t="shared" si="1154"/>
        <v>Non-Summer</v>
      </c>
      <c r="F7344" s="78">
        <v>0.75280000000000002</v>
      </c>
      <c r="G7344" s="79">
        <f t="shared" si="1155"/>
        <v>1.432249892918146</v>
      </c>
      <c r="J7344" s="78">
        <v>0</v>
      </c>
      <c r="K7344" s="80">
        <f t="shared" si="1156"/>
        <v>0</v>
      </c>
      <c r="L7344" s="68" t="str">
        <f t="shared" si="1149"/>
        <v>Normal</v>
      </c>
      <c r="N7344" s="67">
        <f t="shared" si="1150"/>
        <v>0</v>
      </c>
      <c r="O7344" s="67">
        <f t="shared" si="1151"/>
        <v>0</v>
      </c>
      <c r="P7344" s="81">
        <f t="shared" si="1152"/>
        <v>1.432249892918146</v>
      </c>
      <c r="Q7344" s="81">
        <f t="shared" si="1153"/>
        <v>1.432249892918146</v>
      </c>
      <c r="S7344" s="1">
        <f t="shared" si="1157"/>
        <v>4</v>
      </c>
      <c r="T7344" s="1" t="str">
        <f t="shared" si="1158"/>
        <v>Peak</v>
      </c>
    </row>
    <row r="7345" spans="1:20" x14ac:dyDescent="0.25">
      <c r="A7345" s="85">
        <v>45232.249999982487</v>
      </c>
      <c r="B7345" s="1">
        <v>11</v>
      </c>
      <c r="C7345" s="1">
        <v>2</v>
      </c>
      <c r="D7345" s="1">
        <v>7</v>
      </c>
      <c r="E7345" s="1" t="str">
        <f t="shared" si="1154"/>
        <v>Non-Summer</v>
      </c>
      <c r="F7345" s="78">
        <v>0.81459999999999999</v>
      </c>
      <c r="G7345" s="79">
        <f t="shared" si="1155"/>
        <v>1.5498283246162616</v>
      </c>
      <c r="J7345" s="78">
        <v>0</v>
      </c>
      <c r="K7345" s="80">
        <f t="shared" si="1156"/>
        <v>0</v>
      </c>
      <c r="L7345" s="68" t="str">
        <f t="shared" si="1149"/>
        <v>Normal</v>
      </c>
      <c r="N7345" s="67">
        <f t="shared" si="1150"/>
        <v>0</v>
      </c>
      <c r="O7345" s="67">
        <f t="shared" si="1151"/>
        <v>0</v>
      </c>
      <c r="P7345" s="81">
        <f t="shared" si="1152"/>
        <v>1.5498283246162616</v>
      </c>
      <c r="Q7345" s="81">
        <f t="shared" si="1153"/>
        <v>1.5498283246162616</v>
      </c>
      <c r="S7345" s="1">
        <f t="shared" si="1157"/>
        <v>4</v>
      </c>
      <c r="T7345" s="1" t="str">
        <f t="shared" si="1158"/>
        <v>Peak</v>
      </c>
    </row>
    <row r="7346" spans="1:20" x14ac:dyDescent="0.25">
      <c r="A7346" s="85">
        <v>45232.291666649151</v>
      </c>
      <c r="B7346" s="1">
        <v>11</v>
      </c>
      <c r="C7346" s="1">
        <v>2</v>
      </c>
      <c r="D7346" s="1">
        <v>8</v>
      </c>
      <c r="E7346" s="1" t="str">
        <f t="shared" si="1154"/>
        <v>Non-Summer</v>
      </c>
      <c r="F7346" s="78">
        <v>0.84409999999999996</v>
      </c>
      <c r="G7346" s="79">
        <f t="shared" si="1155"/>
        <v>1.6059539513977246</v>
      </c>
      <c r="J7346" s="78">
        <v>1.6577739999999999</v>
      </c>
      <c r="K7346" s="80">
        <f t="shared" si="1156"/>
        <v>1.6577739999999999</v>
      </c>
      <c r="L7346" s="68" t="str">
        <f t="shared" si="1149"/>
        <v>Normal</v>
      </c>
      <c r="N7346" s="67">
        <f t="shared" si="1150"/>
        <v>5.1820048602275293E-2</v>
      </c>
      <c r="O7346" s="67">
        <f t="shared" si="1151"/>
        <v>1.6059539513977246</v>
      </c>
      <c r="P7346" s="81">
        <f t="shared" si="1152"/>
        <v>0</v>
      </c>
      <c r="Q7346" s="81">
        <f t="shared" si="1153"/>
        <v>-5.1820048602275293E-2</v>
      </c>
      <c r="S7346" s="1">
        <f t="shared" si="1157"/>
        <v>4</v>
      </c>
      <c r="T7346" s="1" t="str">
        <f t="shared" si="1158"/>
        <v>Peak</v>
      </c>
    </row>
    <row r="7347" spans="1:20" x14ac:dyDescent="0.25">
      <c r="A7347" s="85">
        <v>45232.333333315815</v>
      </c>
      <c r="B7347" s="1">
        <v>11</v>
      </c>
      <c r="C7347" s="1">
        <v>2</v>
      </c>
      <c r="D7347" s="1">
        <v>9</v>
      </c>
      <c r="E7347" s="1" t="str">
        <f t="shared" si="1154"/>
        <v>Non-Summer</v>
      </c>
      <c r="F7347" s="78">
        <v>0.79949999999999999</v>
      </c>
      <c r="G7347" s="79">
        <f t="shared" si="1155"/>
        <v>1.5210996139586315</v>
      </c>
      <c r="J7347" s="78">
        <v>3.4398170000000001</v>
      </c>
      <c r="K7347" s="80">
        <f t="shared" si="1156"/>
        <v>3.4398170000000001</v>
      </c>
      <c r="L7347" s="68" t="str">
        <f t="shared" si="1149"/>
        <v>Normal</v>
      </c>
      <c r="N7347" s="67">
        <f t="shared" si="1150"/>
        <v>1.9187173860413687</v>
      </c>
      <c r="O7347" s="67">
        <f t="shared" si="1151"/>
        <v>1.5210996139586315</v>
      </c>
      <c r="P7347" s="81">
        <f t="shared" si="1152"/>
        <v>0</v>
      </c>
      <c r="Q7347" s="81">
        <f t="shared" si="1153"/>
        <v>-1.9187173860413687</v>
      </c>
      <c r="S7347" s="1">
        <f t="shared" si="1157"/>
        <v>4</v>
      </c>
      <c r="T7347" s="1" t="str">
        <f t="shared" si="1158"/>
        <v>Peak</v>
      </c>
    </row>
    <row r="7348" spans="1:20" x14ac:dyDescent="0.25">
      <c r="A7348" s="85">
        <v>45232.374999982479</v>
      </c>
      <c r="B7348" s="1">
        <v>11</v>
      </c>
      <c r="C7348" s="1">
        <v>2</v>
      </c>
      <c r="D7348" s="1">
        <v>10</v>
      </c>
      <c r="E7348" s="1" t="str">
        <f t="shared" si="1154"/>
        <v>Non-Summer</v>
      </c>
      <c r="F7348" s="78">
        <v>0.76380000000000003</v>
      </c>
      <c r="G7348" s="79">
        <f t="shared" si="1155"/>
        <v>1.4531780927349627</v>
      </c>
      <c r="J7348" s="78">
        <v>4.6158980000000005</v>
      </c>
      <c r="K7348" s="80">
        <f t="shared" si="1156"/>
        <v>4.6158980000000005</v>
      </c>
      <c r="L7348" s="68" t="str">
        <f t="shared" si="1149"/>
        <v>Normal</v>
      </c>
      <c r="N7348" s="67">
        <f t="shared" si="1150"/>
        <v>3.1627199072650378</v>
      </c>
      <c r="O7348" s="67">
        <f t="shared" si="1151"/>
        <v>1.4531780927349627</v>
      </c>
      <c r="P7348" s="81">
        <f t="shared" si="1152"/>
        <v>0</v>
      </c>
      <c r="Q7348" s="81">
        <f t="shared" si="1153"/>
        <v>-3.1627199072650378</v>
      </c>
      <c r="S7348" s="1">
        <f t="shared" si="1157"/>
        <v>4</v>
      </c>
      <c r="T7348" s="1" t="str">
        <f t="shared" si="1158"/>
        <v>Peak</v>
      </c>
    </row>
    <row r="7349" spans="1:20" x14ac:dyDescent="0.25">
      <c r="A7349" s="85">
        <v>45232.416666649144</v>
      </c>
      <c r="B7349" s="1">
        <v>11</v>
      </c>
      <c r="C7349" s="1">
        <v>2</v>
      </c>
      <c r="D7349" s="1">
        <v>11</v>
      </c>
      <c r="E7349" s="1" t="str">
        <f t="shared" si="1154"/>
        <v>Non-Summer</v>
      </c>
      <c r="F7349" s="78">
        <v>0.74019999999999997</v>
      </c>
      <c r="G7349" s="79">
        <f t="shared" si="1155"/>
        <v>1.4082775913097922</v>
      </c>
      <c r="J7349" s="78">
        <v>5.2777799999999999</v>
      </c>
      <c r="K7349" s="80">
        <f t="shared" si="1156"/>
        <v>5.2777799999999999</v>
      </c>
      <c r="L7349" s="68" t="str">
        <f t="shared" si="1149"/>
        <v>Normal</v>
      </c>
      <c r="N7349" s="67">
        <f t="shared" si="1150"/>
        <v>3.8695024086902077</v>
      </c>
      <c r="O7349" s="67">
        <f t="shared" si="1151"/>
        <v>1.4082775913097922</v>
      </c>
      <c r="P7349" s="81">
        <f t="shared" si="1152"/>
        <v>0</v>
      </c>
      <c r="Q7349" s="81">
        <f t="shared" si="1153"/>
        <v>-3.8695024086902077</v>
      </c>
      <c r="S7349" s="1">
        <f t="shared" si="1157"/>
        <v>4</v>
      </c>
      <c r="T7349" s="1" t="str">
        <f t="shared" si="1158"/>
        <v>Peak</v>
      </c>
    </row>
    <row r="7350" spans="1:20" x14ac:dyDescent="0.25">
      <c r="A7350" s="85">
        <v>45232.458333315808</v>
      </c>
      <c r="B7350" s="1">
        <v>11</v>
      </c>
      <c r="C7350" s="1">
        <v>2</v>
      </c>
      <c r="D7350" s="1">
        <v>12</v>
      </c>
      <c r="E7350" s="1" t="str">
        <f t="shared" si="1154"/>
        <v>Non-Summer</v>
      </c>
      <c r="F7350" s="78">
        <v>0.72070000000000001</v>
      </c>
      <c r="G7350" s="79">
        <f t="shared" si="1155"/>
        <v>1.3711776007254355</v>
      </c>
      <c r="J7350" s="78">
        <v>5.5119530000000001</v>
      </c>
      <c r="K7350" s="80">
        <f t="shared" si="1156"/>
        <v>5.5119530000000001</v>
      </c>
      <c r="L7350" s="68" t="str">
        <f t="shared" si="1149"/>
        <v>Normal</v>
      </c>
      <c r="N7350" s="67">
        <f t="shared" si="1150"/>
        <v>4.1407753992745651</v>
      </c>
      <c r="O7350" s="67">
        <f t="shared" si="1151"/>
        <v>1.371177600725435</v>
      </c>
      <c r="P7350" s="81">
        <f t="shared" si="1152"/>
        <v>4.4408920985006262E-16</v>
      </c>
      <c r="Q7350" s="81">
        <f t="shared" si="1153"/>
        <v>-4.1407753992745651</v>
      </c>
      <c r="S7350" s="1">
        <f t="shared" si="1157"/>
        <v>4</v>
      </c>
      <c r="T7350" s="1" t="str">
        <f t="shared" si="1158"/>
        <v>Peak</v>
      </c>
    </row>
    <row r="7351" spans="1:20" x14ac:dyDescent="0.25">
      <c r="A7351" s="85">
        <v>45232.499999982472</v>
      </c>
      <c r="B7351" s="1">
        <v>11</v>
      </c>
      <c r="C7351" s="1">
        <v>2</v>
      </c>
      <c r="D7351" s="1">
        <v>13</v>
      </c>
      <c r="E7351" s="1" t="str">
        <f t="shared" si="1154"/>
        <v>Non-Summer</v>
      </c>
      <c r="F7351" s="78">
        <v>0.70199999999999996</v>
      </c>
      <c r="G7351" s="79">
        <f t="shared" si="1155"/>
        <v>1.335599661036847</v>
      </c>
      <c r="J7351" s="78">
        <v>5.2757839999999998</v>
      </c>
      <c r="K7351" s="80">
        <f t="shared" si="1156"/>
        <v>5.2757839999999998</v>
      </c>
      <c r="L7351" s="68" t="str">
        <f t="shared" si="1149"/>
        <v>Normal</v>
      </c>
      <c r="N7351" s="67">
        <f t="shared" si="1150"/>
        <v>3.940184338963153</v>
      </c>
      <c r="O7351" s="67">
        <f t="shared" si="1151"/>
        <v>1.3355996610368468</v>
      </c>
      <c r="P7351" s="81">
        <f t="shared" si="1152"/>
        <v>2.2204460492503131E-16</v>
      </c>
      <c r="Q7351" s="81">
        <f t="shared" si="1153"/>
        <v>-3.940184338963153</v>
      </c>
      <c r="S7351" s="1">
        <f t="shared" si="1157"/>
        <v>4</v>
      </c>
      <c r="T7351" s="1" t="str">
        <f t="shared" si="1158"/>
        <v>Peak</v>
      </c>
    </row>
    <row r="7352" spans="1:20" x14ac:dyDescent="0.25">
      <c r="A7352" s="85">
        <v>45232.541666649136</v>
      </c>
      <c r="B7352" s="1">
        <v>11</v>
      </c>
      <c r="C7352" s="1">
        <v>2</v>
      </c>
      <c r="D7352" s="1">
        <v>14</v>
      </c>
      <c r="E7352" s="1" t="str">
        <f t="shared" si="1154"/>
        <v>Non-Summer</v>
      </c>
      <c r="F7352" s="78">
        <v>0.68369999999999997</v>
      </c>
      <c r="G7352" s="79">
        <f t="shared" si="1155"/>
        <v>1.3007827467961428</v>
      </c>
      <c r="J7352" s="78">
        <v>4.5990410000000006</v>
      </c>
      <c r="K7352" s="80">
        <f t="shared" si="1156"/>
        <v>4.5990410000000006</v>
      </c>
      <c r="L7352" s="68" t="str">
        <f t="shared" si="1149"/>
        <v>Normal</v>
      </c>
      <c r="N7352" s="67">
        <f t="shared" si="1150"/>
        <v>3.2982582532038576</v>
      </c>
      <c r="O7352" s="67">
        <f t="shared" si="1151"/>
        <v>1.300782746796143</v>
      </c>
      <c r="P7352" s="81">
        <f t="shared" si="1152"/>
        <v>0</v>
      </c>
      <c r="Q7352" s="81">
        <f t="shared" si="1153"/>
        <v>-3.2982582532038576</v>
      </c>
      <c r="S7352" s="1">
        <f t="shared" si="1157"/>
        <v>4</v>
      </c>
      <c r="T7352" s="1" t="str">
        <f t="shared" si="1158"/>
        <v>Peak</v>
      </c>
    </row>
    <row r="7353" spans="1:20" x14ac:dyDescent="0.25">
      <c r="A7353" s="85">
        <v>45232.583333315801</v>
      </c>
      <c r="B7353" s="1">
        <v>11</v>
      </c>
      <c r="C7353" s="1">
        <v>2</v>
      </c>
      <c r="D7353" s="1">
        <v>15</v>
      </c>
      <c r="E7353" s="1" t="str">
        <f t="shared" si="1154"/>
        <v>Non-Summer</v>
      </c>
      <c r="F7353" s="78">
        <v>0.67279999999999995</v>
      </c>
      <c r="G7353" s="79">
        <f t="shared" si="1155"/>
        <v>1.2800448033412972</v>
      </c>
      <c r="J7353" s="78">
        <v>3.4505169999999996</v>
      </c>
      <c r="K7353" s="80">
        <f t="shared" si="1156"/>
        <v>3.4505169999999996</v>
      </c>
      <c r="L7353" s="68" t="str">
        <f t="shared" si="1149"/>
        <v>Normal</v>
      </c>
      <c r="N7353" s="67">
        <f t="shared" si="1150"/>
        <v>2.1704721966587024</v>
      </c>
      <c r="O7353" s="67">
        <f t="shared" si="1151"/>
        <v>1.2800448033412972</v>
      </c>
      <c r="P7353" s="81">
        <f t="shared" si="1152"/>
        <v>0</v>
      </c>
      <c r="Q7353" s="81">
        <f t="shared" si="1153"/>
        <v>-2.1704721966587024</v>
      </c>
      <c r="S7353" s="1">
        <f t="shared" si="1157"/>
        <v>4</v>
      </c>
      <c r="T7353" s="1" t="str">
        <f t="shared" si="1158"/>
        <v>Peak</v>
      </c>
    </row>
    <row r="7354" spans="1:20" x14ac:dyDescent="0.25">
      <c r="A7354" s="85">
        <v>45232.624999982465</v>
      </c>
      <c r="B7354" s="1">
        <v>11</v>
      </c>
      <c r="C7354" s="1">
        <v>2</v>
      </c>
      <c r="D7354" s="1">
        <v>16</v>
      </c>
      <c r="E7354" s="1" t="str">
        <f t="shared" si="1154"/>
        <v>Non-Summer</v>
      </c>
      <c r="F7354" s="78">
        <v>0.68779999999999997</v>
      </c>
      <c r="G7354" s="79">
        <f t="shared" si="1155"/>
        <v>1.3085832576369565</v>
      </c>
      <c r="J7354" s="78">
        <v>1.785409</v>
      </c>
      <c r="K7354" s="80">
        <f t="shared" si="1156"/>
        <v>1.785409</v>
      </c>
      <c r="L7354" s="68" t="str">
        <f t="shared" si="1149"/>
        <v>Normal</v>
      </c>
      <c r="N7354" s="67">
        <f t="shared" si="1150"/>
        <v>0.47682574236304354</v>
      </c>
      <c r="O7354" s="67">
        <f t="shared" si="1151"/>
        <v>1.3085832576369565</v>
      </c>
      <c r="P7354" s="81">
        <f t="shared" si="1152"/>
        <v>0</v>
      </c>
      <c r="Q7354" s="81">
        <f t="shared" si="1153"/>
        <v>-0.47682574236304354</v>
      </c>
      <c r="S7354" s="1">
        <f t="shared" si="1157"/>
        <v>4</v>
      </c>
      <c r="T7354" s="1" t="str">
        <f t="shared" si="1158"/>
        <v>Peak</v>
      </c>
    </row>
    <row r="7355" spans="1:20" x14ac:dyDescent="0.25">
      <c r="A7355" s="85">
        <v>45232.666666649129</v>
      </c>
      <c r="B7355" s="1">
        <v>11</v>
      </c>
      <c r="C7355" s="1">
        <v>2</v>
      </c>
      <c r="D7355" s="1">
        <v>17</v>
      </c>
      <c r="E7355" s="1" t="str">
        <f t="shared" si="1154"/>
        <v>Non-Summer</v>
      </c>
      <c r="F7355" s="78">
        <v>0.75149999999999995</v>
      </c>
      <c r="G7355" s="79">
        <f t="shared" si="1155"/>
        <v>1.4297765602125221</v>
      </c>
      <c r="J7355" s="78">
        <v>2.7077999999999998E-2</v>
      </c>
      <c r="K7355" s="80">
        <f t="shared" si="1156"/>
        <v>2.7077999999999998E-2</v>
      </c>
      <c r="L7355" s="68" t="str">
        <f t="shared" si="1149"/>
        <v>Normal</v>
      </c>
      <c r="N7355" s="67">
        <f t="shared" si="1150"/>
        <v>0</v>
      </c>
      <c r="O7355" s="67">
        <f t="shared" si="1151"/>
        <v>2.7077999999999998E-2</v>
      </c>
      <c r="P7355" s="81">
        <f t="shared" si="1152"/>
        <v>1.4026985602125221</v>
      </c>
      <c r="Q7355" s="81">
        <f t="shared" si="1153"/>
        <v>1.4026985602125221</v>
      </c>
      <c r="S7355" s="1">
        <f t="shared" si="1157"/>
        <v>4</v>
      </c>
      <c r="T7355" s="1" t="str">
        <f t="shared" si="1158"/>
        <v>Peak</v>
      </c>
    </row>
    <row r="7356" spans="1:20" x14ac:dyDescent="0.25">
      <c r="A7356" s="85">
        <v>45232.708333315793</v>
      </c>
      <c r="B7356" s="1">
        <v>11</v>
      </c>
      <c r="C7356" s="1">
        <v>2</v>
      </c>
      <c r="D7356" s="1">
        <v>18</v>
      </c>
      <c r="E7356" s="1" t="str">
        <f t="shared" si="1154"/>
        <v>Non-Summer</v>
      </c>
      <c r="F7356" s="78">
        <v>0.85260000000000002</v>
      </c>
      <c r="G7356" s="79">
        <f t="shared" si="1155"/>
        <v>1.6221257421652648</v>
      </c>
      <c r="J7356" s="78">
        <v>0</v>
      </c>
      <c r="K7356" s="80">
        <f t="shared" si="1156"/>
        <v>0</v>
      </c>
      <c r="L7356" s="68" t="str">
        <f t="shared" si="1149"/>
        <v>Normal</v>
      </c>
      <c r="N7356" s="67">
        <f t="shared" si="1150"/>
        <v>0</v>
      </c>
      <c r="O7356" s="67">
        <f t="shared" si="1151"/>
        <v>0</v>
      </c>
      <c r="P7356" s="81">
        <f t="shared" si="1152"/>
        <v>1.6221257421652648</v>
      </c>
      <c r="Q7356" s="81">
        <f t="shared" si="1153"/>
        <v>1.6221257421652648</v>
      </c>
      <c r="S7356" s="1">
        <f t="shared" si="1157"/>
        <v>4</v>
      </c>
      <c r="T7356" s="1" t="str">
        <f t="shared" si="1158"/>
        <v>Peak</v>
      </c>
    </row>
    <row r="7357" spans="1:20" x14ac:dyDescent="0.25">
      <c r="A7357" s="85">
        <v>45232.749999982458</v>
      </c>
      <c r="B7357" s="1">
        <v>11</v>
      </c>
      <c r="C7357" s="1">
        <v>2</v>
      </c>
      <c r="D7357" s="1">
        <v>19</v>
      </c>
      <c r="E7357" s="1" t="str">
        <f t="shared" si="1154"/>
        <v>Non-Summer</v>
      </c>
      <c r="F7357" s="78">
        <v>0.93820000000000003</v>
      </c>
      <c r="G7357" s="79">
        <f t="shared" si="1155"/>
        <v>1.784985188012493</v>
      </c>
      <c r="J7357" s="78">
        <v>0</v>
      </c>
      <c r="K7357" s="80">
        <f t="shared" si="1156"/>
        <v>0</v>
      </c>
      <c r="L7357" s="68" t="str">
        <f t="shared" si="1149"/>
        <v>Normal</v>
      </c>
      <c r="N7357" s="67">
        <f t="shared" si="1150"/>
        <v>0</v>
      </c>
      <c r="O7357" s="67">
        <f t="shared" si="1151"/>
        <v>0</v>
      </c>
      <c r="P7357" s="81">
        <f t="shared" si="1152"/>
        <v>1.784985188012493</v>
      </c>
      <c r="Q7357" s="81">
        <f t="shared" si="1153"/>
        <v>1.784985188012493</v>
      </c>
      <c r="S7357" s="1">
        <f t="shared" si="1157"/>
        <v>4</v>
      </c>
      <c r="T7357" s="1" t="str">
        <f t="shared" si="1158"/>
        <v>Peak</v>
      </c>
    </row>
    <row r="7358" spans="1:20" x14ac:dyDescent="0.25">
      <c r="A7358" s="85">
        <v>45232.791666649122</v>
      </c>
      <c r="B7358" s="1">
        <v>11</v>
      </c>
      <c r="C7358" s="1">
        <v>2</v>
      </c>
      <c r="D7358" s="1">
        <v>20</v>
      </c>
      <c r="E7358" s="1" t="str">
        <f t="shared" si="1154"/>
        <v>Non-Summer</v>
      </c>
      <c r="F7358" s="78">
        <v>0.9556</v>
      </c>
      <c r="G7358" s="79">
        <f t="shared" si="1155"/>
        <v>1.8180897949954573</v>
      </c>
      <c r="J7358" s="78">
        <v>0</v>
      </c>
      <c r="K7358" s="80">
        <f t="shared" si="1156"/>
        <v>0</v>
      </c>
      <c r="L7358" s="68" t="str">
        <f t="shared" si="1149"/>
        <v>Normal</v>
      </c>
      <c r="N7358" s="67">
        <f t="shared" si="1150"/>
        <v>0</v>
      </c>
      <c r="O7358" s="67">
        <f t="shared" si="1151"/>
        <v>0</v>
      </c>
      <c r="P7358" s="81">
        <f t="shared" si="1152"/>
        <v>1.8180897949954573</v>
      </c>
      <c r="Q7358" s="81">
        <f t="shared" si="1153"/>
        <v>1.8180897949954573</v>
      </c>
      <c r="S7358" s="1">
        <f t="shared" si="1157"/>
        <v>4</v>
      </c>
      <c r="T7358" s="1" t="str">
        <f t="shared" si="1158"/>
        <v>Peak</v>
      </c>
    </row>
    <row r="7359" spans="1:20" x14ac:dyDescent="0.25">
      <c r="A7359" s="85">
        <v>45232.833333315786</v>
      </c>
      <c r="B7359" s="1">
        <v>11</v>
      </c>
      <c r="C7359" s="1">
        <v>2</v>
      </c>
      <c r="D7359" s="1">
        <v>21</v>
      </c>
      <c r="E7359" s="1" t="str">
        <f t="shared" si="1154"/>
        <v>Non-Summer</v>
      </c>
      <c r="F7359" s="78">
        <v>0.94869999999999999</v>
      </c>
      <c r="G7359" s="79">
        <f t="shared" si="1155"/>
        <v>1.8049621060194541</v>
      </c>
      <c r="J7359" s="78">
        <v>0</v>
      </c>
      <c r="K7359" s="80">
        <f t="shared" si="1156"/>
        <v>0</v>
      </c>
      <c r="L7359" s="68" t="str">
        <f t="shared" si="1149"/>
        <v>Normal</v>
      </c>
      <c r="N7359" s="67">
        <f t="shared" si="1150"/>
        <v>0</v>
      </c>
      <c r="O7359" s="67">
        <f t="shared" si="1151"/>
        <v>0</v>
      </c>
      <c r="P7359" s="81">
        <f t="shared" si="1152"/>
        <v>1.8049621060194541</v>
      </c>
      <c r="Q7359" s="81">
        <f t="shared" si="1153"/>
        <v>1.8049621060194541</v>
      </c>
      <c r="S7359" s="1">
        <f t="shared" si="1157"/>
        <v>4</v>
      </c>
      <c r="T7359" s="1" t="str">
        <f t="shared" si="1158"/>
        <v>Peak</v>
      </c>
    </row>
    <row r="7360" spans="1:20" x14ac:dyDescent="0.25">
      <c r="A7360" s="85">
        <v>45232.87499998245</v>
      </c>
      <c r="B7360" s="1">
        <v>11</v>
      </c>
      <c r="C7360" s="1">
        <v>2</v>
      </c>
      <c r="D7360" s="1">
        <v>22</v>
      </c>
      <c r="E7360" s="1" t="str">
        <f t="shared" si="1154"/>
        <v>Non-Summer</v>
      </c>
      <c r="F7360" s="78">
        <v>0.90690000000000004</v>
      </c>
      <c r="G7360" s="79">
        <f t="shared" si="1155"/>
        <v>1.7254349467155508</v>
      </c>
      <c r="J7360" s="78">
        <v>0</v>
      </c>
      <c r="K7360" s="80">
        <f t="shared" si="1156"/>
        <v>0</v>
      </c>
      <c r="L7360" s="68" t="str">
        <f t="shared" si="1149"/>
        <v>Normal</v>
      </c>
      <c r="N7360" s="67">
        <f t="shared" si="1150"/>
        <v>0</v>
      </c>
      <c r="O7360" s="67">
        <f t="shared" si="1151"/>
        <v>0</v>
      </c>
      <c r="P7360" s="81">
        <f t="shared" si="1152"/>
        <v>1.7254349467155508</v>
      </c>
      <c r="Q7360" s="81">
        <f t="shared" si="1153"/>
        <v>1.7254349467155508</v>
      </c>
      <c r="S7360" s="1">
        <f t="shared" si="1157"/>
        <v>4</v>
      </c>
      <c r="T7360" s="1" t="str">
        <f t="shared" si="1158"/>
        <v>Off-Peak</v>
      </c>
    </row>
    <row r="7361" spans="1:20" x14ac:dyDescent="0.25">
      <c r="A7361" s="85">
        <v>45232.916666649115</v>
      </c>
      <c r="B7361" s="1">
        <v>11</v>
      </c>
      <c r="C7361" s="1">
        <v>2</v>
      </c>
      <c r="D7361" s="1">
        <v>23</v>
      </c>
      <c r="E7361" s="1" t="str">
        <f t="shared" si="1154"/>
        <v>Non-Summer</v>
      </c>
      <c r="F7361" s="78">
        <v>0.82899999999999996</v>
      </c>
      <c r="G7361" s="79">
        <f t="shared" si="1155"/>
        <v>1.5772252407400942</v>
      </c>
      <c r="J7361" s="78">
        <v>0</v>
      </c>
      <c r="K7361" s="80">
        <f t="shared" si="1156"/>
        <v>0</v>
      </c>
      <c r="L7361" s="68" t="str">
        <f t="shared" si="1149"/>
        <v>Normal</v>
      </c>
      <c r="N7361" s="67">
        <f t="shared" si="1150"/>
        <v>0</v>
      </c>
      <c r="O7361" s="67">
        <f t="shared" si="1151"/>
        <v>0</v>
      </c>
      <c r="P7361" s="81">
        <f t="shared" si="1152"/>
        <v>1.5772252407400942</v>
      </c>
      <c r="Q7361" s="81">
        <f t="shared" si="1153"/>
        <v>1.5772252407400942</v>
      </c>
      <c r="S7361" s="1">
        <f t="shared" si="1157"/>
        <v>4</v>
      </c>
      <c r="T7361" s="1" t="str">
        <f t="shared" si="1158"/>
        <v>Off-Peak</v>
      </c>
    </row>
    <row r="7362" spans="1:20" x14ac:dyDescent="0.25">
      <c r="A7362" s="85">
        <v>45232.958333315779</v>
      </c>
      <c r="B7362" s="1">
        <v>11</v>
      </c>
      <c r="C7362" s="1">
        <v>3</v>
      </c>
      <c r="D7362" s="1">
        <v>0</v>
      </c>
      <c r="E7362" s="1" t="str">
        <f t="shared" si="1154"/>
        <v>Non-Summer</v>
      </c>
      <c r="F7362" s="78">
        <v>0.74839999999999995</v>
      </c>
      <c r="G7362" s="79">
        <f t="shared" si="1155"/>
        <v>1.4238786129914192</v>
      </c>
      <c r="J7362" s="78">
        <v>0</v>
      </c>
      <c r="K7362" s="80">
        <f t="shared" si="1156"/>
        <v>0</v>
      </c>
      <c r="L7362" s="68" t="str">
        <f t="shared" si="1149"/>
        <v>Normal</v>
      </c>
      <c r="N7362" s="67">
        <f t="shared" si="1150"/>
        <v>0</v>
      </c>
      <c r="O7362" s="67">
        <f t="shared" si="1151"/>
        <v>0</v>
      </c>
      <c r="P7362" s="81">
        <f t="shared" si="1152"/>
        <v>1.4238786129914192</v>
      </c>
      <c r="Q7362" s="81">
        <f t="shared" si="1153"/>
        <v>1.4238786129914192</v>
      </c>
      <c r="S7362" s="1">
        <f t="shared" si="1157"/>
        <v>4</v>
      </c>
      <c r="T7362" s="1" t="str">
        <f t="shared" si="1158"/>
        <v>Off-Peak</v>
      </c>
    </row>
    <row r="7363" spans="1:20" x14ac:dyDescent="0.25">
      <c r="A7363" s="85">
        <v>45232.999999982443</v>
      </c>
      <c r="B7363" s="1">
        <v>11</v>
      </c>
      <c r="C7363" s="1">
        <v>3</v>
      </c>
      <c r="D7363" s="1">
        <v>1</v>
      </c>
      <c r="E7363" s="1" t="str">
        <f t="shared" si="1154"/>
        <v>Non-Summer</v>
      </c>
      <c r="F7363" s="78">
        <v>0.69879999999999998</v>
      </c>
      <c r="G7363" s="79">
        <f t="shared" si="1155"/>
        <v>1.3295114574537732</v>
      </c>
      <c r="J7363" s="78">
        <v>0</v>
      </c>
      <c r="K7363" s="80">
        <f t="shared" si="1156"/>
        <v>0</v>
      </c>
      <c r="L7363" s="68" t="str">
        <f t="shared" si="1149"/>
        <v>Normal</v>
      </c>
      <c r="N7363" s="67">
        <f t="shared" si="1150"/>
        <v>0</v>
      </c>
      <c r="O7363" s="67">
        <f t="shared" si="1151"/>
        <v>0</v>
      </c>
      <c r="P7363" s="81">
        <f t="shared" si="1152"/>
        <v>1.3295114574537732</v>
      </c>
      <c r="Q7363" s="81">
        <f t="shared" si="1153"/>
        <v>1.3295114574537732</v>
      </c>
      <c r="S7363" s="1">
        <f t="shared" si="1157"/>
        <v>5</v>
      </c>
      <c r="T7363" s="1" t="str">
        <f t="shared" si="1158"/>
        <v>Off-Peak</v>
      </c>
    </row>
    <row r="7364" spans="1:20" x14ac:dyDescent="0.25">
      <c r="A7364" s="85">
        <v>45233.041666649107</v>
      </c>
      <c r="B7364" s="1">
        <v>11</v>
      </c>
      <c r="C7364" s="1">
        <v>3</v>
      </c>
      <c r="D7364" s="1">
        <v>2</v>
      </c>
      <c r="E7364" s="1" t="str">
        <f t="shared" si="1154"/>
        <v>Non-Summer</v>
      </c>
      <c r="F7364" s="78">
        <v>0.67020000000000002</v>
      </c>
      <c r="G7364" s="79">
        <f t="shared" si="1155"/>
        <v>1.2750981379300497</v>
      </c>
      <c r="J7364" s="78">
        <v>0</v>
      </c>
      <c r="K7364" s="80">
        <f t="shared" si="1156"/>
        <v>0</v>
      </c>
      <c r="L7364" s="68" t="str">
        <f t="shared" si="1149"/>
        <v>Normal</v>
      </c>
      <c r="N7364" s="67">
        <f t="shared" si="1150"/>
        <v>0</v>
      </c>
      <c r="O7364" s="67">
        <f t="shared" si="1151"/>
        <v>0</v>
      </c>
      <c r="P7364" s="81">
        <f t="shared" si="1152"/>
        <v>1.2750981379300497</v>
      </c>
      <c r="Q7364" s="81">
        <f t="shared" si="1153"/>
        <v>1.2750981379300497</v>
      </c>
      <c r="S7364" s="1">
        <f t="shared" si="1157"/>
        <v>5</v>
      </c>
      <c r="T7364" s="1" t="str">
        <f t="shared" si="1158"/>
        <v>Off-Peak</v>
      </c>
    </row>
    <row r="7365" spans="1:20" x14ac:dyDescent="0.25">
      <c r="A7365" s="85">
        <v>45233.083333315772</v>
      </c>
      <c r="B7365" s="1">
        <v>11</v>
      </c>
      <c r="C7365" s="1">
        <v>3</v>
      </c>
      <c r="D7365" s="1">
        <v>3</v>
      </c>
      <c r="E7365" s="1" t="str">
        <f t="shared" si="1154"/>
        <v>Non-Summer</v>
      </c>
      <c r="F7365" s="78">
        <v>0.65390000000000004</v>
      </c>
      <c r="G7365" s="79">
        <f t="shared" si="1155"/>
        <v>1.244086350928767</v>
      </c>
      <c r="J7365" s="78">
        <v>0</v>
      </c>
      <c r="K7365" s="80">
        <f t="shared" si="1156"/>
        <v>0</v>
      </c>
      <c r="L7365" s="68" t="str">
        <f t="shared" si="1149"/>
        <v>Normal</v>
      </c>
      <c r="N7365" s="67">
        <f t="shared" si="1150"/>
        <v>0</v>
      </c>
      <c r="O7365" s="67">
        <f t="shared" si="1151"/>
        <v>0</v>
      </c>
      <c r="P7365" s="81">
        <f t="shared" si="1152"/>
        <v>1.244086350928767</v>
      </c>
      <c r="Q7365" s="81">
        <f t="shared" si="1153"/>
        <v>1.244086350928767</v>
      </c>
      <c r="S7365" s="1">
        <f t="shared" si="1157"/>
        <v>5</v>
      </c>
      <c r="T7365" s="1" t="str">
        <f t="shared" si="1158"/>
        <v>Off-Peak</v>
      </c>
    </row>
    <row r="7366" spans="1:20" x14ac:dyDescent="0.25">
      <c r="A7366" s="85">
        <v>45233.124999982436</v>
      </c>
      <c r="B7366" s="1">
        <v>11</v>
      </c>
      <c r="C7366" s="1">
        <v>3</v>
      </c>
      <c r="D7366" s="1">
        <v>4</v>
      </c>
      <c r="E7366" s="1" t="str">
        <f t="shared" si="1154"/>
        <v>Non-Summer</v>
      </c>
      <c r="F7366" s="78">
        <v>0.64829999999999999</v>
      </c>
      <c r="G7366" s="79">
        <f t="shared" si="1155"/>
        <v>1.2334319946583874</v>
      </c>
      <c r="J7366" s="78">
        <v>0</v>
      </c>
      <c r="K7366" s="80">
        <f t="shared" si="1156"/>
        <v>0</v>
      </c>
      <c r="L7366" s="68" t="str">
        <f t="shared" si="1149"/>
        <v>Normal</v>
      </c>
      <c r="N7366" s="67">
        <f t="shared" si="1150"/>
        <v>0</v>
      </c>
      <c r="O7366" s="67">
        <f t="shared" si="1151"/>
        <v>0</v>
      </c>
      <c r="P7366" s="81">
        <f t="shared" si="1152"/>
        <v>1.2334319946583874</v>
      </c>
      <c r="Q7366" s="81">
        <f t="shared" si="1153"/>
        <v>1.2334319946583874</v>
      </c>
      <c r="S7366" s="1">
        <f t="shared" si="1157"/>
        <v>5</v>
      </c>
      <c r="T7366" s="1" t="str">
        <f t="shared" si="1158"/>
        <v>Off-Peak</v>
      </c>
    </row>
    <row r="7367" spans="1:20" x14ac:dyDescent="0.25">
      <c r="A7367" s="85">
        <v>45233.1666666491</v>
      </c>
      <c r="B7367" s="1">
        <v>11</v>
      </c>
      <c r="C7367" s="1">
        <v>3</v>
      </c>
      <c r="D7367" s="1">
        <v>5</v>
      </c>
      <c r="E7367" s="1" t="str">
        <f t="shared" si="1154"/>
        <v>Non-Summer</v>
      </c>
      <c r="F7367" s="78">
        <v>0.66149999999999998</v>
      </c>
      <c r="G7367" s="79">
        <f t="shared" si="1155"/>
        <v>1.2585458344385674</v>
      </c>
      <c r="J7367" s="78">
        <v>0</v>
      </c>
      <c r="K7367" s="80">
        <f t="shared" si="1156"/>
        <v>0</v>
      </c>
      <c r="L7367" s="68" t="str">
        <f t="shared" si="1149"/>
        <v>Normal</v>
      </c>
      <c r="N7367" s="67">
        <f t="shared" si="1150"/>
        <v>0</v>
      </c>
      <c r="O7367" s="67">
        <f t="shared" si="1151"/>
        <v>0</v>
      </c>
      <c r="P7367" s="81">
        <f t="shared" si="1152"/>
        <v>1.2585458344385674</v>
      </c>
      <c r="Q7367" s="81">
        <f t="shared" si="1153"/>
        <v>1.2585458344385674</v>
      </c>
      <c r="S7367" s="1">
        <f t="shared" si="1157"/>
        <v>5</v>
      </c>
      <c r="T7367" s="1" t="str">
        <f t="shared" si="1158"/>
        <v>Off-Peak</v>
      </c>
    </row>
    <row r="7368" spans="1:20" x14ac:dyDescent="0.25">
      <c r="A7368" s="85">
        <v>45233.208333315764</v>
      </c>
      <c r="B7368" s="1">
        <v>11</v>
      </c>
      <c r="C7368" s="1">
        <v>3</v>
      </c>
      <c r="D7368" s="1">
        <v>6</v>
      </c>
      <c r="E7368" s="1" t="str">
        <f t="shared" si="1154"/>
        <v>Non-Summer</v>
      </c>
      <c r="F7368" s="78">
        <v>0.69420000000000004</v>
      </c>
      <c r="G7368" s="79">
        <f t="shared" si="1155"/>
        <v>1.3207596648031044</v>
      </c>
      <c r="J7368" s="78">
        <v>0</v>
      </c>
      <c r="K7368" s="80">
        <f t="shared" si="1156"/>
        <v>0</v>
      </c>
      <c r="L7368" s="68" t="str">
        <f t="shared" si="1149"/>
        <v>Normal</v>
      </c>
      <c r="N7368" s="67">
        <f t="shared" si="1150"/>
        <v>0</v>
      </c>
      <c r="O7368" s="67">
        <f t="shared" si="1151"/>
        <v>0</v>
      </c>
      <c r="P7368" s="81">
        <f t="shared" si="1152"/>
        <v>1.3207596648031044</v>
      </c>
      <c r="Q7368" s="81">
        <f t="shared" si="1153"/>
        <v>1.3207596648031044</v>
      </c>
      <c r="S7368" s="1">
        <f t="shared" si="1157"/>
        <v>5</v>
      </c>
      <c r="T7368" s="1" t="str">
        <f t="shared" si="1158"/>
        <v>Peak</v>
      </c>
    </row>
    <row r="7369" spans="1:20" x14ac:dyDescent="0.25">
      <c r="A7369" s="85">
        <v>45233.249999982429</v>
      </c>
      <c r="B7369" s="1">
        <v>11</v>
      </c>
      <c r="C7369" s="1">
        <v>3</v>
      </c>
      <c r="D7369" s="1">
        <v>7</v>
      </c>
      <c r="E7369" s="1" t="str">
        <f t="shared" si="1154"/>
        <v>Non-Summer</v>
      </c>
      <c r="F7369" s="78">
        <v>0.75109999999999999</v>
      </c>
      <c r="G7369" s="79">
        <f t="shared" si="1155"/>
        <v>1.4290155347646381</v>
      </c>
      <c r="J7369" s="78">
        <v>0</v>
      </c>
      <c r="K7369" s="80">
        <f t="shared" si="1156"/>
        <v>0</v>
      </c>
      <c r="L7369" s="68" t="str">
        <f t="shared" si="1149"/>
        <v>Normal</v>
      </c>
      <c r="N7369" s="67">
        <f t="shared" si="1150"/>
        <v>0</v>
      </c>
      <c r="O7369" s="67">
        <f t="shared" si="1151"/>
        <v>0</v>
      </c>
      <c r="P7369" s="81">
        <f t="shared" si="1152"/>
        <v>1.4290155347646381</v>
      </c>
      <c r="Q7369" s="81">
        <f t="shared" si="1153"/>
        <v>1.4290155347646381</v>
      </c>
      <c r="S7369" s="1">
        <f t="shared" si="1157"/>
        <v>5</v>
      </c>
      <c r="T7369" s="1" t="str">
        <f t="shared" si="1158"/>
        <v>Peak</v>
      </c>
    </row>
    <row r="7370" spans="1:20" x14ac:dyDescent="0.25">
      <c r="A7370" s="85">
        <v>45233.291666649093</v>
      </c>
      <c r="B7370" s="1">
        <v>11</v>
      </c>
      <c r="C7370" s="1">
        <v>3</v>
      </c>
      <c r="D7370" s="1">
        <v>8</v>
      </c>
      <c r="E7370" s="1" t="str">
        <f t="shared" si="1154"/>
        <v>Non-Summer</v>
      </c>
      <c r="F7370" s="78">
        <v>0.78149999999999997</v>
      </c>
      <c r="G7370" s="79">
        <f t="shared" si="1155"/>
        <v>1.4868534688038404</v>
      </c>
      <c r="J7370" s="78">
        <v>0.922821</v>
      </c>
      <c r="K7370" s="80">
        <f t="shared" si="1156"/>
        <v>0.922821</v>
      </c>
      <c r="L7370" s="68" t="str">
        <f t="shared" si="1149"/>
        <v>Normal</v>
      </c>
      <c r="N7370" s="67">
        <f t="shared" si="1150"/>
        <v>0</v>
      </c>
      <c r="O7370" s="67">
        <f t="shared" si="1151"/>
        <v>0.922821</v>
      </c>
      <c r="P7370" s="81">
        <f t="shared" si="1152"/>
        <v>0.56403246880384039</v>
      </c>
      <c r="Q7370" s="81">
        <f t="shared" si="1153"/>
        <v>0.56403246880384039</v>
      </c>
      <c r="S7370" s="1">
        <f t="shared" si="1157"/>
        <v>5</v>
      </c>
      <c r="T7370" s="1" t="str">
        <f t="shared" si="1158"/>
        <v>Peak</v>
      </c>
    </row>
    <row r="7371" spans="1:20" x14ac:dyDescent="0.25">
      <c r="A7371" s="85">
        <v>45233.333333315757</v>
      </c>
      <c r="B7371" s="1">
        <v>11</v>
      </c>
      <c r="C7371" s="1">
        <v>3</v>
      </c>
      <c r="D7371" s="1">
        <v>9</v>
      </c>
      <c r="E7371" s="1" t="str">
        <f t="shared" si="1154"/>
        <v>Non-Summer</v>
      </c>
      <c r="F7371" s="78">
        <v>0.75219999999999998</v>
      </c>
      <c r="G7371" s="79">
        <f t="shared" si="1155"/>
        <v>1.4311083547463197</v>
      </c>
      <c r="J7371" s="78">
        <v>2.986056</v>
      </c>
      <c r="K7371" s="80">
        <f t="shared" si="1156"/>
        <v>2.986056</v>
      </c>
      <c r="L7371" s="68" t="str">
        <f t="shared" si="1149"/>
        <v>Normal</v>
      </c>
      <c r="N7371" s="67">
        <f t="shared" si="1150"/>
        <v>1.5549476452536803</v>
      </c>
      <c r="O7371" s="67">
        <f t="shared" si="1151"/>
        <v>1.4311083547463197</v>
      </c>
      <c r="P7371" s="81">
        <f t="shared" si="1152"/>
        <v>0</v>
      </c>
      <c r="Q7371" s="81">
        <f t="shared" si="1153"/>
        <v>-1.5549476452536803</v>
      </c>
      <c r="S7371" s="1">
        <f t="shared" si="1157"/>
        <v>5</v>
      </c>
      <c r="T7371" s="1" t="str">
        <f t="shared" si="1158"/>
        <v>Peak</v>
      </c>
    </row>
    <row r="7372" spans="1:20" x14ac:dyDescent="0.25">
      <c r="A7372" s="85">
        <v>45233.374999982421</v>
      </c>
      <c r="B7372" s="1">
        <v>11</v>
      </c>
      <c r="C7372" s="1">
        <v>3</v>
      </c>
      <c r="D7372" s="1">
        <v>10</v>
      </c>
      <c r="E7372" s="1" t="str">
        <f t="shared" si="1154"/>
        <v>Non-Summer</v>
      </c>
      <c r="F7372" s="78">
        <v>0.73250000000000004</v>
      </c>
      <c r="G7372" s="79">
        <f t="shared" si="1155"/>
        <v>1.3936278514380207</v>
      </c>
      <c r="J7372" s="78">
        <v>4.3849089999999995</v>
      </c>
      <c r="K7372" s="80">
        <f t="shared" si="1156"/>
        <v>4.3849089999999995</v>
      </c>
      <c r="L7372" s="68" t="str">
        <f t="shared" si="1149"/>
        <v>Normal</v>
      </c>
      <c r="N7372" s="67">
        <f t="shared" si="1150"/>
        <v>2.9912811485619786</v>
      </c>
      <c r="O7372" s="67">
        <f t="shared" si="1151"/>
        <v>1.3936278514380209</v>
      </c>
      <c r="P7372" s="81">
        <f t="shared" si="1152"/>
        <v>0</v>
      </c>
      <c r="Q7372" s="81">
        <f t="shared" si="1153"/>
        <v>-2.9912811485619786</v>
      </c>
      <c r="S7372" s="1">
        <f t="shared" si="1157"/>
        <v>5</v>
      </c>
      <c r="T7372" s="1" t="str">
        <f t="shared" si="1158"/>
        <v>Peak</v>
      </c>
    </row>
    <row r="7373" spans="1:20" x14ac:dyDescent="0.25">
      <c r="A7373" s="85">
        <v>45233.416666649086</v>
      </c>
      <c r="B7373" s="1">
        <v>11</v>
      </c>
      <c r="C7373" s="1">
        <v>3</v>
      </c>
      <c r="D7373" s="1">
        <v>11</v>
      </c>
      <c r="E7373" s="1" t="str">
        <f t="shared" si="1154"/>
        <v>Non-Summer</v>
      </c>
      <c r="F7373" s="78">
        <v>0.72770000000000001</v>
      </c>
      <c r="G7373" s="79">
        <f t="shared" si="1155"/>
        <v>1.3844955460634099</v>
      </c>
      <c r="J7373" s="78">
        <v>4.4310100000000006</v>
      </c>
      <c r="K7373" s="80">
        <f t="shared" si="1156"/>
        <v>4.4310100000000006</v>
      </c>
      <c r="L7373" s="68" t="str">
        <f t="shared" si="1149"/>
        <v>Normal</v>
      </c>
      <c r="N7373" s="67">
        <f t="shared" si="1150"/>
        <v>3.0465144539365907</v>
      </c>
      <c r="O7373" s="67">
        <f t="shared" si="1151"/>
        <v>1.3844955460634099</v>
      </c>
      <c r="P7373" s="81">
        <f t="shared" si="1152"/>
        <v>0</v>
      </c>
      <c r="Q7373" s="81">
        <f t="shared" si="1153"/>
        <v>-3.0465144539365907</v>
      </c>
      <c r="S7373" s="1">
        <f t="shared" si="1157"/>
        <v>5</v>
      </c>
      <c r="T7373" s="1" t="str">
        <f t="shared" si="1158"/>
        <v>Peak</v>
      </c>
    </row>
    <row r="7374" spans="1:20" x14ac:dyDescent="0.25">
      <c r="A7374" s="85">
        <v>45233.45833331575</v>
      </c>
      <c r="B7374" s="1">
        <v>11</v>
      </c>
      <c r="C7374" s="1">
        <v>3</v>
      </c>
      <c r="D7374" s="1">
        <v>12</v>
      </c>
      <c r="E7374" s="1" t="str">
        <f t="shared" si="1154"/>
        <v>Non-Summer</v>
      </c>
      <c r="F7374" s="78">
        <v>0.71640000000000004</v>
      </c>
      <c r="G7374" s="79">
        <f t="shared" si="1155"/>
        <v>1.36299657716068</v>
      </c>
      <c r="J7374" s="78">
        <v>3.7620960000000001</v>
      </c>
      <c r="K7374" s="80">
        <f t="shared" si="1156"/>
        <v>3.7620960000000001</v>
      </c>
      <c r="L7374" s="68" t="str">
        <f t="shared" si="1149"/>
        <v>Normal</v>
      </c>
      <c r="N7374" s="67">
        <f t="shared" si="1150"/>
        <v>2.3990994228393201</v>
      </c>
      <c r="O7374" s="67">
        <f t="shared" si="1151"/>
        <v>1.36299657716068</v>
      </c>
      <c r="P7374" s="81">
        <f t="shared" si="1152"/>
        <v>0</v>
      </c>
      <c r="Q7374" s="81">
        <f t="shared" si="1153"/>
        <v>-2.3990994228393201</v>
      </c>
      <c r="S7374" s="1">
        <f t="shared" si="1157"/>
        <v>5</v>
      </c>
      <c r="T7374" s="1" t="str">
        <f t="shared" si="1158"/>
        <v>Peak</v>
      </c>
    </row>
    <row r="7375" spans="1:20" x14ac:dyDescent="0.25">
      <c r="A7375" s="85">
        <v>45233.499999982414</v>
      </c>
      <c r="B7375" s="1">
        <v>11</v>
      </c>
      <c r="C7375" s="1">
        <v>3</v>
      </c>
      <c r="D7375" s="1">
        <v>13</v>
      </c>
      <c r="E7375" s="1" t="str">
        <f t="shared" si="1154"/>
        <v>Non-Summer</v>
      </c>
      <c r="F7375" s="78">
        <v>0.70730000000000004</v>
      </c>
      <c r="G7375" s="79">
        <f t="shared" si="1155"/>
        <v>1.3456832482213135</v>
      </c>
      <c r="J7375" s="78">
        <v>2.6005259999999999</v>
      </c>
      <c r="K7375" s="80">
        <f t="shared" si="1156"/>
        <v>2.6005259999999999</v>
      </c>
      <c r="L7375" s="68" t="str">
        <f t="shared" si="1149"/>
        <v>Normal</v>
      </c>
      <c r="N7375" s="67">
        <f t="shared" si="1150"/>
        <v>1.2548427517786864</v>
      </c>
      <c r="O7375" s="67">
        <f t="shared" si="1151"/>
        <v>1.3456832482213135</v>
      </c>
      <c r="P7375" s="81">
        <f t="shared" si="1152"/>
        <v>0</v>
      </c>
      <c r="Q7375" s="81">
        <f t="shared" si="1153"/>
        <v>-1.2548427517786864</v>
      </c>
      <c r="S7375" s="1">
        <f t="shared" si="1157"/>
        <v>5</v>
      </c>
      <c r="T7375" s="1" t="str">
        <f t="shared" si="1158"/>
        <v>Peak</v>
      </c>
    </row>
    <row r="7376" spans="1:20" x14ac:dyDescent="0.25">
      <c r="A7376" s="85">
        <v>45233.541666649078</v>
      </c>
      <c r="B7376" s="1">
        <v>11</v>
      </c>
      <c r="C7376" s="1">
        <v>3</v>
      </c>
      <c r="D7376" s="1">
        <v>14</v>
      </c>
      <c r="E7376" s="1" t="str">
        <f t="shared" si="1154"/>
        <v>Non-Summer</v>
      </c>
      <c r="F7376" s="78">
        <v>0.70669999999999999</v>
      </c>
      <c r="G7376" s="79">
        <f t="shared" si="1155"/>
        <v>1.344541710049487</v>
      </c>
      <c r="J7376" s="78">
        <v>2.7942819999999999</v>
      </c>
      <c r="K7376" s="80">
        <f t="shared" si="1156"/>
        <v>2.7942819999999999</v>
      </c>
      <c r="L7376" s="68" t="str">
        <f t="shared" si="1149"/>
        <v>Normal</v>
      </c>
      <c r="N7376" s="67">
        <f t="shared" si="1150"/>
        <v>1.449740289950513</v>
      </c>
      <c r="O7376" s="67">
        <f t="shared" si="1151"/>
        <v>1.344541710049487</v>
      </c>
      <c r="P7376" s="81">
        <f t="shared" si="1152"/>
        <v>0</v>
      </c>
      <c r="Q7376" s="81">
        <f t="shared" si="1153"/>
        <v>-1.449740289950513</v>
      </c>
      <c r="S7376" s="1">
        <f t="shared" si="1157"/>
        <v>5</v>
      </c>
      <c r="T7376" s="1" t="str">
        <f t="shared" si="1158"/>
        <v>Peak</v>
      </c>
    </row>
    <row r="7377" spans="1:20" x14ac:dyDescent="0.25">
      <c r="A7377" s="85">
        <v>45233.583333315742</v>
      </c>
      <c r="B7377" s="1">
        <v>11</v>
      </c>
      <c r="C7377" s="1">
        <v>3</v>
      </c>
      <c r="D7377" s="1">
        <v>15</v>
      </c>
      <c r="E7377" s="1" t="str">
        <f t="shared" si="1154"/>
        <v>Non-Summer</v>
      </c>
      <c r="F7377" s="78">
        <v>0.70860000000000001</v>
      </c>
      <c r="G7377" s="79">
        <f t="shared" si="1155"/>
        <v>1.3481565809269371</v>
      </c>
      <c r="J7377" s="78">
        <v>2.5867739999999997</v>
      </c>
      <c r="K7377" s="80">
        <f t="shared" si="1156"/>
        <v>2.5867739999999997</v>
      </c>
      <c r="L7377" s="68" t="str">
        <f t="shared" si="1149"/>
        <v>Normal</v>
      </c>
      <c r="N7377" s="67">
        <f t="shared" si="1150"/>
        <v>1.2386174190730626</v>
      </c>
      <c r="O7377" s="67">
        <f t="shared" si="1151"/>
        <v>1.3481565809269371</v>
      </c>
      <c r="P7377" s="81">
        <f t="shared" si="1152"/>
        <v>0</v>
      </c>
      <c r="Q7377" s="81">
        <f t="shared" si="1153"/>
        <v>-1.2386174190730626</v>
      </c>
      <c r="S7377" s="1">
        <f t="shared" si="1157"/>
        <v>5</v>
      </c>
      <c r="T7377" s="1" t="str">
        <f t="shared" si="1158"/>
        <v>Peak</v>
      </c>
    </row>
    <row r="7378" spans="1:20" x14ac:dyDescent="0.25">
      <c r="A7378" s="85">
        <v>45233.624999982407</v>
      </c>
      <c r="B7378" s="1">
        <v>11</v>
      </c>
      <c r="C7378" s="1">
        <v>3</v>
      </c>
      <c r="D7378" s="1">
        <v>16</v>
      </c>
      <c r="E7378" s="1" t="str">
        <f t="shared" si="1154"/>
        <v>Non-Summer</v>
      </c>
      <c r="F7378" s="78">
        <v>0.73240000000000005</v>
      </c>
      <c r="G7378" s="79">
        <f t="shared" si="1155"/>
        <v>1.3934375950760496</v>
      </c>
      <c r="J7378" s="78">
        <v>1.5598969999999999</v>
      </c>
      <c r="K7378" s="80">
        <f t="shared" si="1156"/>
        <v>1.5598969999999999</v>
      </c>
      <c r="L7378" s="68" t="str">
        <f t="shared" si="1149"/>
        <v>Normal</v>
      </c>
      <c r="N7378" s="67">
        <f t="shared" si="1150"/>
        <v>0.16645940492395028</v>
      </c>
      <c r="O7378" s="67">
        <f t="shared" si="1151"/>
        <v>1.3934375950760496</v>
      </c>
      <c r="P7378" s="81">
        <f t="shared" si="1152"/>
        <v>0</v>
      </c>
      <c r="Q7378" s="81">
        <f t="shared" si="1153"/>
        <v>-0.16645940492395028</v>
      </c>
      <c r="S7378" s="1">
        <f t="shared" si="1157"/>
        <v>5</v>
      </c>
      <c r="T7378" s="1" t="str">
        <f t="shared" si="1158"/>
        <v>Peak</v>
      </c>
    </row>
    <row r="7379" spans="1:20" x14ac:dyDescent="0.25">
      <c r="A7379" s="85">
        <v>45233.666666649071</v>
      </c>
      <c r="B7379" s="1">
        <v>11</v>
      </c>
      <c r="C7379" s="1">
        <v>3</v>
      </c>
      <c r="D7379" s="1">
        <v>17</v>
      </c>
      <c r="E7379" s="1" t="str">
        <f t="shared" si="1154"/>
        <v>Non-Summer</v>
      </c>
      <c r="F7379" s="78">
        <v>0.78759999999999997</v>
      </c>
      <c r="G7379" s="79">
        <f t="shared" si="1155"/>
        <v>1.4984591068840751</v>
      </c>
      <c r="J7379" s="78">
        <v>1.4249000000000001E-2</v>
      </c>
      <c r="K7379" s="80">
        <f t="shared" si="1156"/>
        <v>1.4249000000000001E-2</v>
      </c>
      <c r="L7379" s="68" t="str">
        <f t="shared" ref="L7379:L7442" si="1159">IF(AND(D7379&gt;=$C$2,D7379&lt;=$C$3,E7379="Summer"),"MaxDis","Normal")</f>
        <v>Normal</v>
      </c>
      <c r="N7379" s="67">
        <f t="shared" ref="N7379:N7442" si="1160">IF(K7379-G7379&lt;0,0,K7379-G7379)</f>
        <v>0</v>
      </c>
      <c r="O7379" s="67">
        <f t="shared" ref="O7379:O7442" si="1161">K7379-N7379</f>
        <v>1.4249000000000001E-2</v>
      </c>
      <c r="P7379" s="81">
        <f t="shared" ref="P7379:P7442" si="1162">MAX(0,G7379-O7379)</f>
        <v>1.4842101068840752</v>
      </c>
      <c r="Q7379" s="81">
        <f t="shared" ref="Q7379:Q7442" si="1163">G7379-K7379</f>
        <v>1.4842101068840752</v>
      </c>
      <c r="S7379" s="1">
        <f t="shared" si="1157"/>
        <v>5</v>
      </c>
      <c r="T7379" s="1" t="str">
        <f t="shared" si="1158"/>
        <v>Peak</v>
      </c>
    </row>
    <row r="7380" spans="1:20" x14ac:dyDescent="0.25">
      <c r="A7380" s="85">
        <v>45233.708333315735</v>
      </c>
      <c r="B7380" s="1">
        <v>11</v>
      </c>
      <c r="C7380" s="1">
        <v>3</v>
      </c>
      <c r="D7380" s="1">
        <v>18</v>
      </c>
      <c r="E7380" s="1" t="str">
        <f t="shared" ref="E7380:E7443" si="1164">IF(AND(B7380&gt;=$C$5,B7380&lt;=$C$6),"Summer","Non-Summer")</f>
        <v>Non-Summer</v>
      </c>
      <c r="F7380" s="78">
        <v>0.85799999999999998</v>
      </c>
      <c r="G7380" s="79">
        <f t="shared" ref="G7380:G7443" si="1165">F7380*$G$13</f>
        <v>1.632399585711702</v>
      </c>
      <c r="J7380" s="78">
        <v>0</v>
      </c>
      <c r="K7380" s="80">
        <f t="shared" ref="K7380:K7443" si="1166">J7380*$K$13</f>
        <v>0</v>
      </c>
      <c r="L7380" s="68" t="str">
        <f t="shared" si="1159"/>
        <v>Normal</v>
      </c>
      <c r="N7380" s="67">
        <f t="shared" si="1160"/>
        <v>0</v>
      </c>
      <c r="O7380" s="67">
        <f t="shared" si="1161"/>
        <v>0</v>
      </c>
      <c r="P7380" s="81">
        <f t="shared" si="1162"/>
        <v>1.632399585711702</v>
      </c>
      <c r="Q7380" s="81">
        <f t="shared" si="1163"/>
        <v>1.632399585711702</v>
      </c>
      <c r="S7380" s="1">
        <f t="shared" ref="S7380:S7443" si="1167">WEEKDAY(A7380,2)</f>
        <v>5</v>
      </c>
      <c r="T7380" s="1" t="str">
        <f t="shared" ref="T7380:T7443" si="1168">IF(S7380&gt;5,"Off-Peak",IF(AND(D7380&gt;=$C$7,D7380&lt;$C$8),"Peak","Off-Peak"))</f>
        <v>Peak</v>
      </c>
    </row>
    <row r="7381" spans="1:20" x14ac:dyDescent="0.25">
      <c r="A7381" s="85">
        <v>45233.749999982399</v>
      </c>
      <c r="B7381" s="1">
        <v>11</v>
      </c>
      <c r="C7381" s="1">
        <v>3</v>
      </c>
      <c r="D7381" s="1">
        <v>19</v>
      </c>
      <c r="E7381" s="1" t="str">
        <f t="shared" si="1164"/>
        <v>Non-Summer</v>
      </c>
      <c r="F7381" s="78">
        <v>0.90749999999999997</v>
      </c>
      <c r="G7381" s="79">
        <f t="shared" si="1165"/>
        <v>1.726576484887377</v>
      </c>
      <c r="J7381" s="78">
        <v>0</v>
      </c>
      <c r="K7381" s="80">
        <f t="shared" si="1166"/>
        <v>0</v>
      </c>
      <c r="L7381" s="68" t="str">
        <f t="shared" si="1159"/>
        <v>Normal</v>
      </c>
      <c r="N7381" s="67">
        <f t="shared" si="1160"/>
        <v>0</v>
      </c>
      <c r="O7381" s="67">
        <f t="shared" si="1161"/>
        <v>0</v>
      </c>
      <c r="P7381" s="81">
        <f t="shared" si="1162"/>
        <v>1.726576484887377</v>
      </c>
      <c r="Q7381" s="81">
        <f t="shared" si="1163"/>
        <v>1.726576484887377</v>
      </c>
      <c r="S7381" s="1">
        <f t="shared" si="1167"/>
        <v>5</v>
      </c>
      <c r="T7381" s="1" t="str">
        <f t="shared" si="1168"/>
        <v>Peak</v>
      </c>
    </row>
    <row r="7382" spans="1:20" x14ac:dyDescent="0.25">
      <c r="A7382" s="85">
        <v>45233.791666649064</v>
      </c>
      <c r="B7382" s="1">
        <v>11</v>
      </c>
      <c r="C7382" s="1">
        <v>3</v>
      </c>
      <c r="D7382" s="1">
        <v>20</v>
      </c>
      <c r="E7382" s="1" t="str">
        <f t="shared" si="1164"/>
        <v>Non-Summer</v>
      </c>
      <c r="F7382" s="78">
        <v>0.90649999999999997</v>
      </c>
      <c r="G7382" s="79">
        <f t="shared" si="1165"/>
        <v>1.7246739212676665</v>
      </c>
      <c r="J7382" s="78">
        <v>0</v>
      </c>
      <c r="K7382" s="80">
        <f t="shared" si="1166"/>
        <v>0</v>
      </c>
      <c r="L7382" s="68" t="str">
        <f t="shared" si="1159"/>
        <v>Normal</v>
      </c>
      <c r="N7382" s="67">
        <f t="shared" si="1160"/>
        <v>0</v>
      </c>
      <c r="O7382" s="67">
        <f t="shared" si="1161"/>
        <v>0</v>
      </c>
      <c r="P7382" s="81">
        <f t="shared" si="1162"/>
        <v>1.7246739212676665</v>
      </c>
      <c r="Q7382" s="81">
        <f t="shared" si="1163"/>
        <v>1.7246739212676665</v>
      </c>
      <c r="S7382" s="1">
        <f t="shared" si="1167"/>
        <v>5</v>
      </c>
      <c r="T7382" s="1" t="str">
        <f t="shared" si="1168"/>
        <v>Peak</v>
      </c>
    </row>
    <row r="7383" spans="1:20" x14ac:dyDescent="0.25">
      <c r="A7383" s="85">
        <v>45233.833333315728</v>
      </c>
      <c r="B7383" s="1">
        <v>11</v>
      </c>
      <c r="C7383" s="1">
        <v>3</v>
      </c>
      <c r="D7383" s="1">
        <v>21</v>
      </c>
      <c r="E7383" s="1" t="str">
        <f t="shared" si="1164"/>
        <v>Non-Summer</v>
      </c>
      <c r="F7383" s="78">
        <v>0.89459999999999995</v>
      </c>
      <c r="G7383" s="79">
        <f t="shared" si="1165"/>
        <v>1.7020334141931102</v>
      </c>
      <c r="J7383" s="78">
        <v>0</v>
      </c>
      <c r="K7383" s="80">
        <f t="shared" si="1166"/>
        <v>0</v>
      </c>
      <c r="L7383" s="68" t="str">
        <f t="shared" si="1159"/>
        <v>Normal</v>
      </c>
      <c r="N7383" s="67">
        <f t="shared" si="1160"/>
        <v>0</v>
      </c>
      <c r="O7383" s="67">
        <f t="shared" si="1161"/>
        <v>0</v>
      </c>
      <c r="P7383" s="81">
        <f t="shared" si="1162"/>
        <v>1.7020334141931102</v>
      </c>
      <c r="Q7383" s="81">
        <f t="shared" si="1163"/>
        <v>1.7020334141931102</v>
      </c>
      <c r="S7383" s="1">
        <f t="shared" si="1167"/>
        <v>5</v>
      </c>
      <c r="T7383" s="1" t="str">
        <f t="shared" si="1168"/>
        <v>Peak</v>
      </c>
    </row>
    <row r="7384" spans="1:20" x14ac:dyDescent="0.25">
      <c r="A7384" s="85">
        <v>45233.874999982392</v>
      </c>
      <c r="B7384" s="1">
        <v>11</v>
      </c>
      <c r="C7384" s="1">
        <v>3</v>
      </c>
      <c r="D7384" s="1">
        <v>22</v>
      </c>
      <c r="E7384" s="1" t="str">
        <f t="shared" si="1164"/>
        <v>Non-Summer</v>
      </c>
      <c r="F7384" s="78">
        <v>0.86419999999999997</v>
      </c>
      <c r="G7384" s="79">
        <f t="shared" si="1165"/>
        <v>1.6441954801539078</v>
      </c>
      <c r="J7384" s="78">
        <v>0</v>
      </c>
      <c r="K7384" s="80">
        <f t="shared" si="1166"/>
        <v>0</v>
      </c>
      <c r="L7384" s="68" t="str">
        <f t="shared" si="1159"/>
        <v>Normal</v>
      </c>
      <c r="N7384" s="67">
        <f t="shared" si="1160"/>
        <v>0</v>
      </c>
      <c r="O7384" s="67">
        <f t="shared" si="1161"/>
        <v>0</v>
      </c>
      <c r="P7384" s="81">
        <f t="shared" si="1162"/>
        <v>1.6441954801539078</v>
      </c>
      <c r="Q7384" s="81">
        <f t="shared" si="1163"/>
        <v>1.6441954801539078</v>
      </c>
      <c r="S7384" s="1">
        <f t="shared" si="1167"/>
        <v>5</v>
      </c>
      <c r="T7384" s="1" t="str">
        <f t="shared" si="1168"/>
        <v>Off-Peak</v>
      </c>
    </row>
    <row r="7385" spans="1:20" x14ac:dyDescent="0.25">
      <c r="A7385" s="85">
        <v>45233.916666649056</v>
      </c>
      <c r="B7385" s="1">
        <v>11</v>
      </c>
      <c r="C7385" s="1">
        <v>3</v>
      </c>
      <c r="D7385" s="1">
        <v>23</v>
      </c>
      <c r="E7385" s="1" t="str">
        <f t="shared" si="1164"/>
        <v>Non-Summer</v>
      </c>
      <c r="F7385" s="78">
        <v>0.80830000000000002</v>
      </c>
      <c r="G7385" s="79">
        <f t="shared" si="1165"/>
        <v>1.5378421738120849</v>
      </c>
      <c r="J7385" s="78">
        <v>0</v>
      </c>
      <c r="K7385" s="80">
        <f t="shared" si="1166"/>
        <v>0</v>
      </c>
      <c r="L7385" s="68" t="str">
        <f t="shared" si="1159"/>
        <v>Normal</v>
      </c>
      <c r="N7385" s="67">
        <f t="shared" si="1160"/>
        <v>0</v>
      </c>
      <c r="O7385" s="67">
        <f t="shared" si="1161"/>
        <v>0</v>
      </c>
      <c r="P7385" s="81">
        <f t="shared" si="1162"/>
        <v>1.5378421738120849</v>
      </c>
      <c r="Q7385" s="81">
        <f t="shared" si="1163"/>
        <v>1.5378421738120849</v>
      </c>
      <c r="S7385" s="1">
        <f t="shared" si="1167"/>
        <v>5</v>
      </c>
      <c r="T7385" s="1" t="str">
        <f t="shared" si="1168"/>
        <v>Off-Peak</v>
      </c>
    </row>
    <row r="7386" spans="1:20" x14ac:dyDescent="0.25">
      <c r="A7386" s="85">
        <v>45233.958333315721</v>
      </c>
      <c r="B7386" s="1">
        <v>11</v>
      </c>
      <c r="C7386" s="1">
        <v>4</v>
      </c>
      <c r="D7386" s="1">
        <v>0</v>
      </c>
      <c r="E7386" s="1" t="str">
        <f t="shared" si="1164"/>
        <v>Non-Summer</v>
      </c>
      <c r="F7386" s="78">
        <v>0.74</v>
      </c>
      <c r="G7386" s="79">
        <f t="shared" si="1165"/>
        <v>1.4078970785858502</v>
      </c>
      <c r="J7386" s="78">
        <v>0</v>
      </c>
      <c r="K7386" s="80">
        <f t="shared" si="1166"/>
        <v>0</v>
      </c>
      <c r="L7386" s="68" t="str">
        <f t="shared" si="1159"/>
        <v>Normal</v>
      </c>
      <c r="N7386" s="67">
        <f t="shared" si="1160"/>
        <v>0</v>
      </c>
      <c r="O7386" s="67">
        <f t="shared" si="1161"/>
        <v>0</v>
      </c>
      <c r="P7386" s="81">
        <f t="shared" si="1162"/>
        <v>1.4078970785858502</v>
      </c>
      <c r="Q7386" s="81">
        <f t="shared" si="1163"/>
        <v>1.4078970785858502</v>
      </c>
      <c r="S7386" s="1">
        <f t="shared" si="1167"/>
        <v>5</v>
      </c>
      <c r="T7386" s="1" t="str">
        <f t="shared" si="1168"/>
        <v>Off-Peak</v>
      </c>
    </row>
    <row r="7387" spans="1:20" x14ac:dyDescent="0.25">
      <c r="A7387" s="85">
        <v>45233.999999982385</v>
      </c>
      <c r="B7387" s="1">
        <v>11</v>
      </c>
      <c r="C7387" s="1">
        <v>4</v>
      </c>
      <c r="D7387" s="1">
        <v>1</v>
      </c>
      <c r="E7387" s="1" t="str">
        <f t="shared" si="1164"/>
        <v>Non-Summer</v>
      </c>
      <c r="F7387" s="78">
        <v>0.68769999999999998</v>
      </c>
      <c r="G7387" s="79">
        <f t="shared" si="1165"/>
        <v>1.3083930012749854</v>
      </c>
      <c r="J7387" s="78">
        <v>0</v>
      </c>
      <c r="K7387" s="80">
        <f t="shared" si="1166"/>
        <v>0</v>
      </c>
      <c r="L7387" s="68" t="str">
        <f t="shared" si="1159"/>
        <v>Normal</v>
      </c>
      <c r="N7387" s="67">
        <f t="shared" si="1160"/>
        <v>0</v>
      </c>
      <c r="O7387" s="67">
        <f t="shared" si="1161"/>
        <v>0</v>
      </c>
      <c r="P7387" s="81">
        <f t="shared" si="1162"/>
        <v>1.3083930012749854</v>
      </c>
      <c r="Q7387" s="81">
        <f t="shared" si="1163"/>
        <v>1.3083930012749854</v>
      </c>
      <c r="S7387" s="1">
        <f t="shared" si="1167"/>
        <v>6</v>
      </c>
      <c r="T7387" s="1" t="str">
        <f t="shared" si="1168"/>
        <v>Off-Peak</v>
      </c>
    </row>
    <row r="7388" spans="1:20" x14ac:dyDescent="0.25">
      <c r="A7388" s="85">
        <v>45234.041666649049</v>
      </c>
      <c r="B7388" s="1">
        <v>11</v>
      </c>
      <c r="C7388" s="1">
        <v>4</v>
      </c>
      <c r="D7388" s="1">
        <v>2</v>
      </c>
      <c r="E7388" s="1" t="str">
        <f t="shared" si="1164"/>
        <v>Non-Summer</v>
      </c>
      <c r="F7388" s="78">
        <v>0.65129999999999999</v>
      </c>
      <c r="G7388" s="79">
        <f t="shared" si="1165"/>
        <v>1.2391396855175192</v>
      </c>
      <c r="J7388" s="78">
        <v>0</v>
      </c>
      <c r="K7388" s="80">
        <f t="shared" si="1166"/>
        <v>0</v>
      </c>
      <c r="L7388" s="68" t="str">
        <f t="shared" si="1159"/>
        <v>Normal</v>
      </c>
      <c r="N7388" s="67">
        <f t="shared" si="1160"/>
        <v>0</v>
      </c>
      <c r="O7388" s="67">
        <f t="shared" si="1161"/>
        <v>0</v>
      </c>
      <c r="P7388" s="81">
        <f t="shared" si="1162"/>
        <v>1.2391396855175192</v>
      </c>
      <c r="Q7388" s="81">
        <f t="shared" si="1163"/>
        <v>1.2391396855175192</v>
      </c>
      <c r="S7388" s="1">
        <f t="shared" si="1167"/>
        <v>6</v>
      </c>
      <c r="T7388" s="1" t="str">
        <f t="shared" si="1168"/>
        <v>Off-Peak</v>
      </c>
    </row>
    <row r="7389" spans="1:20" x14ac:dyDescent="0.25">
      <c r="A7389" s="85">
        <v>45234.083333315713</v>
      </c>
      <c r="B7389" s="1">
        <v>11</v>
      </c>
      <c r="C7389" s="1">
        <v>4</v>
      </c>
      <c r="D7389" s="1">
        <v>3</v>
      </c>
      <c r="E7389" s="1" t="str">
        <f t="shared" si="1164"/>
        <v>Non-Summer</v>
      </c>
      <c r="F7389" s="78">
        <v>0.63</v>
      </c>
      <c r="G7389" s="79">
        <f t="shared" si="1165"/>
        <v>1.1986150804176834</v>
      </c>
      <c r="J7389" s="78">
        <v>0</v>
      </c>
      <c r="K7389" s="80">
        <f t="shared" si="1166"/>
        <v>0</v>
      </c>
      <c r="L7389" s="68" t="str">
        <f t="shared" si="1159"/>
        <v>Normal</v>
      </c>
      <c r="N7389" s="67">
        <f t="shared" si="1160"/>
        <v>0</v>
      </c>
      <c r="O7389" s="67">
        <f t="shared" si="1161"/>
        <v>0</v>
      </c>
      <c r="P7389" s="81">
        <f t="shared" si="1162"/>
        <v>1.1986150804176834</v>
      </c>
      <c r="Q7389" s="81">
        <f t="shared" si="1163"/>
        <v>1.1986150804176834</v>
      </c>
      <c r="S7389" s="1">
        <f t="shared" si="1167"/>
        <v>6</v>
      </c>
      <c r="T7389" s="1" t="str">
        <f t="shared" si="1168"/>
        <v>Off-Peak</v>
      </c>
    </row>
    <row r="7390" spans="1:20" x14ac:dyDescent="0.25">
      <c r="A7390" s="85">
        <v>45234.124999982378</v>
      </c>
      <c r="B7390" s="1">
        <v>11</v>
      </c>
      <c r="C7390" s="1">
        <v>4</v>
      </c>
      <c r="D7390" s="1">
        <v>4</v>
      </c>
      <c r="E7390" s="1" t="str">
        <f t="shared" si="1164"/>
        <v>Non-Summer</v>
      </c>
      <c r="F7390" s="78">
        <v>0.61990000000000001</v>
      </c>
      <c r="G7390" s="79">
        <f t="shared" si="1165"/>
        <v>1.1793991878586061</v>
      </c>
      <c r="J7390" s="78">
        <v>0</v>
      </c>
      <c r="K7390" s="80">
        <f t="shared" si="1166"/>
        <v>0</v>
      </c>
      <c r="L7390" s="68" t="str">
        <f t="shared" si="1159"/>
        <v>Normal</v>
      </c>
      <c r="N7390" s="67">
        <f t="shared" si="1160"/>
        <v>0</v>
      </c>
      <c r="O7390" s="67">
        <f t="shared" si="1161"/>
        <v>0</v>
      </c>
      <c r="P7390" s="81">
        <f t="shared" si="1162"/>
        <v>1.1793991878586061</v>
      </c>
      <c r="Q7390" s="81">
        <f t="shared" si="1163"/>
        <v>1.1793991878586061</v>
      </c>
      <c r="S7390" s="1">
        <f t="shared" si="1167"/>
        <v>6</v>
      </c>
      <c r="T7390" s="1" t="str">
        <f t="shared" si="1168"/>
        <v>Off-Peak</v>
      </c>
    </row>
    <row r="7391" spans="1:20" x14ac:dyDescent="0.25">
      <c r="A7391" s="85">
        <v>45234.166666649042</v>
      </c>
      <c r="B7391" s="1">
        <v>11</v>
      </c>
      <c r="C7391" s="1">
        <v>4</v>
      </c>
      <c r="D7391" s="1">
        <v>5</v>
      </c>
      <c r="E7391" s="1" t="str">
        <f t="shared" si="1164"/>
        <v>Non-Summer</v>
      </c>
      <c r="F7391" s="78">
        <v>0.62180000000000002</v>
      </c>
      <c r="G7391" s="79">
        <f t="shared" si="1165"/>
        <v>1.1830140587360563</v>
      </c>
      <c r="J7391" s="78">
        <v>0</v>
      </c>
      <c r="K7391" s="80">
        <f t="shared" si="1166"/>
        <v>0</v>
      </c>
      <c r="L7391" s="68" t="str">
        <f t="shared" si="1159"/>
        <v>Normal</v>
      </c>
      <c r="N7391" s="67">
        <f t="shared" si="1160"/>
        <v>0</v>
      </c>
      <c r="O7391" s="67">
        <f t="shared" si="1161"/>
        <v>0</v>
      </c>
      <c r="P7391" s="81">
        <f t="shared" si="1162"/>
        <v>1.1830140587360563</v>
      </c>
      <c r="Q7391" s="81">
        <f t="shared" si="1163"/>
        <v>1.1830140587360563</v>
      </c>
      <c r="S7391" s="1">
        <f t="shared" si="1167"/>
        <v>6</v>
      </c>
      <c r="T7391" s="1" t="str">
        <f t="shared" si="1168"/>
        <v>Off-Peak</v>
      </c>
    </row>
    <row r="7392" spans="1:20" x14ac:dyDescent="0.25">
      <c r="A7392" s="85">
        <v>45234.208333315706</v>
      </c>
      <c r="B7392" s="1">
        <v>11</v>
      </c>
      <c r="C7392" s="1">
        <v>4</v>
      </c>
      <c r="D7392" s="1">
        <v>6</v>
      </c>
      <c r="E7392" s="1" t="str">
        <f t="shared" si="1164"/>
        <v>Non-Summer</v>
      </c>
      <c r="F7392" s="78">
        <v>0.63859999999999995</v>
      </c>
      <c r="G7392" s="79">
        <f t="shared" si="1165"/>
        <v>1.2149771275471943</v>
      </c>
      <c r="J7392" s="78">
        <v>0</v>
      </c>
      <c r="K7392" s="80">
        <f t="shared" si="1166"/>
        <v>0</v>
      </c>
      <c r="L7392" s="68" t="str">
        <f t="shared" si="1159"/>
        <v>Normal</v>
      </c>
      <c r="N7392" s="67">
        <f t="shared" si="1160"/>
        <v>0</v>
      </c>
      <c r="O7392" s="67">
        <f t="shared" si="1161"/>
        <v>0</v>
      </c>
      <c r="P7392" s="81">
        <f t="shared" si="1162"/>
        <v>1.2149771275471943</v>
      </c>
      <c r="Q7392" s="81">
        <f t="shared" si="1163"/>
        <v>1.2149771275471943</v>
      </c>
      <c r="S7392" s="1">
        <f t="shared" si="1167"/>
        <v>6</v>
      </c>
      <c r="T7392" s="1" t="str">
        <f t="shared" si="1168"/>
        <v>Off-Peak</v>
      </c>
    </row>
    <row r="7393" spans="1:20" x14ac:dyDescent="0.25">
      <c r="A7393" s="85">
        <v>45234.24999998237</v>
      </c>
      <c r="B7393" s="1">
        <v>11</v>
      </c>
      <c r="C7393" s="1">
        <v>4</v>
      </c>
      <c r="D7393" s="1">
        <v>7</v>
      </c>
      <c r="E7393" s="1" t="str">
        <f t="shared" si="1164"/>
        <v>Non-Summer</v>
      </c>
      <c r="F7393" s="78">
        <v>0.67290000000000005</v>
      </c>
      <c r="G7393" s="79">
        <f t="shared" si="1165"/>
        <v>1.2802350597032686</v>
      </c>
      <c r="J7393" s="78">
        <v>0</v>
      </c>
      <c r="K7393" s="80">
        <f t="shared" si="1166"/>
        <v>0</v>
      </c>
      <c r="L7393" s="68" t="str">
        <f t="shared" si="1159"/>
        <v>Normal</v>
      </c>
      <c r="N7393" s="67">
        <f t="shared" si="1160"/>
        <v>0</v>
      </c>
      <c r="O7393" s="67">
        <f t="shared" si="1161"/>
        <v>0</v>
      </c>
      <c r="P7393" s="81">
        <f t="shared" si="1162"/>
        <v>1.2802350597032686</v>
      </c>
      <c r="Q7393" s="81">
        <f t="shared" si="1163"/>
        <v>1.2802350597032686</v>
      </c>
      <c r="S7393" s="1">
        <f t="shared" si="1167"/>
        <v>6</v>
      </c>
      <c r="T7393" s="1" t="str">
        <f t="shared" si="1168"/>
        <v>Off-Peak</v>
      </c>
    </row>
    <row r="7394" spans="1:20" x14ac:dyDescent="0.25">
      <c r="A7394" s="85">
        <v>45234.291666649035</v>
      </c>
      <c r="B7394" s="1">
        <v>11</v>
      </c>
      <c r="C7394" s="1">
        <v>4</v>
      </c>
      <c r="D7394" s="1">
        <v>8</v>
      </c>
      <c r="E7394" s="1" t="str">
        <f t="shared" si="1164"/>
        <v>Non-Summer</v>
      </c>
      <c r="F7394" s="78">
        <v>0.72209999999999996</v>
      </c>
      <c r="G7394" s="79">
        <f t="shared" si="1165"/>
        <v>1.3738411897930303</v>
      </c>
      <c r="J7394" s="78">
        <v>1.5532650000000001</v>
      </c>
      <c r="K7394" s="80">
        <f t="shared" si="1166"/>
        <v>1.5532650000000001</v>
      </c>
      <c r="L7394" s="68" t="str">
        <f t="shared" si="1159"/>
        <v>Normal</v>
      </c>
      <c r="N7394" s="67">
        <f t="shared" si="1160"/>
        <v>0.17942381020696985</v>
      </c>
      <c r="O7394" s="67">
        <f t="shared" si="1161"/>
        <v>1.3738411897930303</v>
      </c>
      <c r="P7394" s="81">
        <f t="shared" si="1162"/>
        <v>0</v>
      </c>
      <c r="Q7394" s="81">
        <f t="shared" si="1163"/>
        <v>-0.17942381020696985</v>
      </c>
      <c r="S7394" s="1">
        <f t="shared" si="1167"/>
        <v>6</v>
      </c>
      <c r="T7394" s="1" t="str">
        <f t="shared" si="1168"/>
        <v>Off-Peak</v>
      </c>
    </row>
    <row r="7395" spans="1:20" x14ac:dyDescent="0.25">
      <c r="A7395" s="85">
        <v>45234.333333315699</v>
      </c>
      <c r="B7395" s="1">
        <v>11</v>
      </c>
      <c r="C7395" s="1">
        <v>4</v>
      </c>
      <c r="D7395" s="1">
        <v>9</v>
      </c>
      <c r="E7395" s="1" t="str">
        <f t="shared" si="1164"/>
        <v>Non-Summer</v>
      </c>
      <c r="F7395" s="78">
        <v>0.74480000000000002</v>
      </c>
      <c r="G7395" s="79">
        <f t="shared" si="1165"/>
        <v>1.4170293839604611</v>
      </c>
      <c r="J7395" s="78">
        <v>3.3169569999999999</v>
      </c>
      <c r="K7395" s="80">
        <f t="shared" si="1166"/>
        <v>3.3169569999999999</v>
      </c>
      <c r="L7395" s="68" t="str">
        <f t="shared" si="1159"/>
        <v>Normal</v>
      </c>
      <c r="N7395" s="67">
        <f t="shared" si="1160"/>
        <v>1.8999276160395389</v>
      </c>
      <c r="O7395" s="67">
        <f t="shared" si="1161"/>
        <v>1.4170293839604611</v>
      </c>
      <c r="P7395" s="81">
        <f t="shared" si="1162"/>
        <v>0</v>
      </c>
      <c r="Q7395" s="81">
        <f t="shared" si="1163"/>
        <v>-1.8999276160395389</v>
      </c>
      <c r="S7395" s="1">
        <f t="shared" si="1167"/>
        <v>6</v>
      </c>
      <c r="T7395" s="1" t="str">
        <f t="shared" si="1168"/>
        <v>Off-Peak</v>
      </c>
    </row>
    <row r="7396" spans="1:20" x14ac:dyDescent="0.25">
      <c r="A7396" s="85">
        <v>45234.374999982363</v>
      </c>
      <c r="B7396" s="1">
        <v>11</v>
      </c>
      <c r="C7396" s="1">
        <v>4</v>
      </c>
      <c r="D7396" s="1">
        <v>10</v>
      </c>
      <c r="E7396" s="1" t="str">
        <f t="shared" si="1164"/>
        <v>Non-Summer</v>
      </c>
      <c r="F7396" s="78">
        <v>0.74250000000000005</v>
      </c>
      <c r="G7396" s="79">
        <f t="shared" si="1165"/>
        <v>1.4126534876351269</v>
      </c>
      <c r="J7396" s="78">
        <v>4.4810100000000004</v>
      </c>
      <c r="K7396" s="80">
        <f t="shared" si="1166"/>
        <v>4.4810100000000004</v>
      </c>
      <c r="L7396" s="68" t="str">
        <f t="shared" si="1159"/>
        <v>Normal</v>
      </c>
      <c r="N7396" s="67">
        <f t="shared" si="1160"/>
        <v>3.0683565123648737</v>
      </c>
      <c r="O7396" s="67">
        <f t="shared" si="1161"/>
        <v>1.4126534876351267</v>
      </c>
      <c r="P7396" s="81">
        <f t="shared" si="1162"/>
        <v>2.2204460492503131E-16</v>
      </c>
      <c r="Q7396" s="81">
        <f t="shared" si="1163"/>
        <v>-3.0683565123648737</v>
      </c>
      <c r="S7396" s="1">
        <f t="shared" si="1167"/>
        <v>6</v>
      </c>
      <c r="T7396" s="1" t="str">
        <f t="shared" si="1168"/>
        <v>Off-Peak</v>
      </c>
    </row>
    <row r="7397" spans="1:20" x14ac:dyDescent="0.25">
      <c r="A7397" s="85">
        <v>45234.416666649027</v>
      </c>
      <c r="B7397" s="1">
        <v>11</v>
      </c>
      <c r="C7397" s="1">
        <v>4</v>
      </c>
      <c r="D7397" s="1">
        <v>11</v>
      </c>
      <c r="E7397" s="1" t="str">
        <f t="shared" si="1164"/>
        <v>Non-Summer</v>
      </c>
      <c r="F7397" s="78">
        <v>0.73380000000000001</v>
      </c>
      <c r="G7397" s="79">
        <f t="shared" si="1165"/>
        <v>1.3961011841436444</v>
      </c>
      <c r="J7397" s="78">
        <v>5.1944249999999998</v>
      </c>
      <c r="K7397" s="80">
        <f t="shared" si="1166"/>
        <v>5.1944249999999998</v>
      </c>
      <c r="L7397" s="68" t="str">
        <f t="shared" si="1159"/>
        <v>Normal</v>
      </c>
      <c r="N7397" s="67">
        <f t="shared" si="1160"/>
        <v>3.7983238158563557</v>
      </c>
      <c r="O7397" s="67">
        <f t="shared" si="1161"/>
        <v>1.3961011841436441</v>
      </c>
      <c r="P7397" s="81">
        <f t="shared" si="1162"/>
        <v>2.2204460492503131E-16</v>
      </c>
      <c r="Q7397" s="81">
        <f t="shared" si="1163"/>
        <v>-3.7983238158563557</v>
      </c>
      <c r="S7397" s="1">
        <f t="shared" si="1167"/>
        <v>6</v>
      </c>
      <c r="T7397" s="1" t="str">
        <f t="shared" si="1168"/>
        <v>Off-Peak</v>
      </c>
    </row>
    <row r="7398" spans="1:20" x14ac:dyDescent="0.25">
      <c r="A7398" s="85">
        <v>45234.458333315692</v>
      </c>
      <c r="B7398" s="1">
        <v>11</v>
      </c>
      <c r="C7398" s="1">
        <v>4</v>
      </c>
      <c r="D7398" s="1">
        <v>12</v>
      </c>
      <c r="E7398" s="1" t="str">
        <f t="shared" si="1164"/>
        <v>Non-Summer</v>
      </c>
      <c r="F7398" s="78">
        <v>0.72870000000000001</v>
      </c>
      <c r="G7398" s="79">
        <f t="shared" si="1165"/>
        <v>1.3863981096831204</v>
      </c>
      <c r="J7398" s="78">
        <v>5.3771649999999998</v>
      </c>
      <c r="K7398" s="80">
        <f t="shared" si="1166"/>
        <v>5.3771649999999998</v>
      </c>
      <c r="L7398" s="68" t="str">
        <f t="shared" si="1159"/>
        <v>Normal</v>
      </c>
      <c r="N7398" s="67">
        <f t="shared" si="1160"/>
        <v>3.9907668903168796</v>
      </c>
      <c r="O7398" s="67">
        <f t="shared" si="1161"/>
        <v>1.3863981096831202</v>
      </c>
      <c r="P7398" s="81">
        <f t="shared" si="1162"/>
        <v>2.2204460492503131E-16</v>
      </c>
      <c r="Q7398" s="81">
        <f t="shared" si="1163"/>
        <v>-3.9907668903168796</v>
      </c>
      <c r="S7398" s="1">
        <f t="shared" si="1167"/>
        <v>6</v>
      </c>
      <c r="T7398" s="1" t="str">
        <f t="shared" si="1168"/>
        <v>Off-Peak</v>
      </c>
    </row>
    <row r="7399" spans="1:20" x14ac:dyDescent="0.25">
      <c r="A7399" s="85">
        <v>45234.499999982356</v>
      </c>
      <c r="B7399" s="1">
        <v>11</v>
      </c>
      <c r="C7399" s="1">
        <v>4</v>
      </c>
      <c r="D7399" s="1">
        <v>13</v>
      </c>
      <c r="E7399" s="1" t="str">
        <f t="shared" si="1164"/>
        <v>Non-Summer</v>
      </c>
      <c r="F7399" s="78">
        <v>0.72509999999999997</v>
      </c>
      <c r="G7399" s="79">
        <f t="shared" si="1165"/>
        <v>1.3795488806521621</v>
      </c>
      <c r="J7399" s="78">
        <v>5.1311030000000004</v>
      </c>
      <c r="K7399" s="80">
        <f t="shared" si="1166"/>
        <v>5.1311030000000004</v>
      </c>
      <c r="L7399" s="68" t="str">
        <f t="shared" si="1159"/>
        <v>Normal</v>
      </c>
      <c r="N7399" s="67">
        <f t="shared" si="1160"/>
        <v>3.7515541193478383</v>
      </c>
      <c r="O7399" s="67">
        <f t="shared" si="1161"/>
        <v>1.3795488806521621</v>
      </c>
      <c r="P7399" s="81">
        <f t="shared" si="1162"/>
        <v>0</v>
      </c>
      <c r="Q7399" s="81">
        <f t="shared" si="1163"/>
        <v>-3.7515541193478383</v>
      </c>
      <c r="S7399" s="1">
        <f t="shared" si="1167"/>
        <v>6</v>
      </c>
      <c r="T7399" s="1" t="str">
        <f t="shared" si="1168"/>
        <v>Off-Peak</v>
      </c>
    </row>
    <row r="7400" spans="1:20" x14ac:dyDescent="0.25">
      <c r="A7400" s="85">
        <v>45234.54166664902</v>
      </c>
      <c r="B7400" s="1">
        <v>11</v>
      </c>
      <c r="C7400" s="1">
        <v>4</v>
      </c>
      <c r="D7400" s="1">
        <v>14</v>
      </c>
      <c r="E7400" s="1" t="str">
        <f t="shared" si="1164"/>
        <v>Non-Summer</v>
      </c>
      <c r="F7400" s="78">
        <v>0.71719999999999995</v>
      </c>
      <c r="G7400" s="79">
        <f t="shared" si="1165"/>
        <v>1.3645186280564483</v>
      </c>
      <c r="J7400" s="78">
        <v>3.9285399999999999</v>
      </c>
      <c r="K7400" s="80">
        <f t="shared" si="1166"/>
        <v>3.9285399999999999</v>
      </c>
      <c r="L7400" s="68" t="str">
        <f t="shared" si="1159"/>
        <v>Normal</v>
      </c>
      <c r="N7400" s="67">
        <f t="shared" si="1160"/>
        <v>2.5640213719435518</v>
      </c>
      <c r="O7400" s="67">
        <f t="shared" si="1161"/>
        <v>1.3645186280564481</v>
      </c>
      <c r="P7400" s="81">
        <f t="shared" si="1162"/>
        <v>2.2204460492503131E-16</v>
      </c>
      <c r="Q7400" s="81">
        <f t="shared" si="1163"/>
        <v>-2.5640213719435518</v>
      </c>
      <c r="S7400" s="1">
        <f t="shared" si="1167"/>
        <v>6</v>
      </c>
      <c r="T7400" s="1" t="str">
        <f t="shared" si="1168"/>
        <v>Off-Peak</v>
      </c>
    </row>
    <row r="7401" spans="1:20" x14ac:dyDescent="0.25">
      <c r="A7401" s="85">
        <v>45234.583333315684</v>
      </c>
      <c r="B7401" s="1">
        <v>11</v>
      </c>
      <c r="C7401" s="1">
        <v>4</v>
      </c>
      <c r="D7401" s="1">
        <v>15</v>
      </c>
      <c r="E7401" s="1" t="str">
        <f t="shared" si="1164"/>
        <v>Non-Summer</v>
      </c>
      <c r="F7401" s="78">
        <v>0.71220000000000006</v>
      </c>
      <c r="G7401" s="79">
        <f t="shared" si="1165"/>
        <v>1.3550058099578954</v>
      </c>
      <c r="J7401" s="78">
        <v>1.533026</v>
      </c>
      <c r="K7401" s="80">
        <f t="shared" si="1166"/>
        <v>1.533026</v>
      </c>
      <c r="L7401" s="68" t="str">
        <f t="shared" si="1159"/>
        <v>Normal</v>
      </c>
      <c r="N7401" s="67">
        <f t="shared" si="1160"/>
        <v>0.17802019004210456</v>
      </c>
      <c r="O7401" s="67">
        <f t="shared" si="1161"/>
        <v>1.3550058099578954</v>
      </c>
      <c r="P7401" s="81">
        <f t="shared" si="1162"/>
        <v>0</v>
      </c>
      <c r="Q7401" s="81">
        <f t="shared" si="1163"/>
        <v>-0.17802019004210456</v>
      </c>
      <c r="S7401" s="1">
        <f t="shared" si="1167"/>
        <v>6</v>
      </c>
      <c r="T7401" s="1" t="str">
        <f t="shared" si="1168"/>
        <v>Off-Peak</v>
      </c>
    </row>
    <row r="7402" spans="1:20" x14ac:dyDescent="0.25">
      <c r="A7402" s="85">
        <v>45234.624999982349</v>
      </c>
      <c r="B7402" s="1">
        <v>11</v>
      </c>
      <c r="C7402" s="1">
        <v>4</v>
      </c>
      <c r="D7402" s="1">
        <v>16</v>
      </c>
      <c r="E7402" s="1" t="str">
        <f t="shared" si="1164"/>
        <v>Non-Summer</v>
      </c>
      <c r="F7402" s="78">
        <v>0.71660000000000001</v>
      </c>
      <c r="G7402" s="79">
        <f t="shared" si="1165"/>
        <v>1.363377089884622</v>
      </c>
      <c r="J7402" s="78">
        <v>0.238374</v>
      </c>
      <c r="K7402" s="80">
        <f t="shared" si="1166"/>
        <v>0.238374</v>
      </c>
      <c r="L7402" s="68" t="str">
        <f t="shared" si="1159"/>
        <v>Normal</v>
      </c>
      <c r="N7402" s="67">
        <f t="shared" si="1160"/>
        <v>0</v>
      </c>
      <c r="O7402" s="67">
        <f t="shared" si="1161"/>
        <v>0.238374</v>
      </c>
      <c r="P7402" s="81">
        <f t="shared" si="1162"/>
        <v>1.1250030898846219</v>
      </c>
      <c r="Q7402" s="81">
        <f t="shared" si="1163"/>
        <v>1.1250030898846219</v>
      </c>
      <c r="S7402" s="1">
        <f t="shared" si="1167"/>
        <v>6</v>
      </c>
      <c r="T7402" s="1" t="str">
        <f t="shared" si="1168"/>
        <v>Off-Peak</v>
      </c>
    </row>
    <row r="7403" spans="1:20" x14ac:dyDescent="0.25">
      <c r="A7403" s="85">
        <v>45234.666666649013</v>
      </c>
      <c r="B7403" s="1">
        <v>11</v>
      </c>
      <c r="C7403" s="1">
        <v>4</v>
      </c>
      <c r="D7403" s="1">
        <v>17</v>
      </c>
      <c r="E7403" s="1" t="str">
        <f t="shared" si="1164"/>
        <v>Non-Summer</v>
      </c>
      <c r="F7403" s="78">
        <v>0.73960000000000004</v>
      </c>
      <c r="G7403" s="79">
        <f t="shared" si="1165"/>
        <v>1.407136053137966</v>
      </c>
      <c r="J7403" s="78">
        <v>0</v>
      </c>
      <c r="K7403" s="80">
        <f t="shared" si="1166"/>
        <v>0</v>
      </c>
      <c r="L7403" s="68" t="str">
        <f t="shared" si="1159"/>
        <v>Normal</v>
      </c>
      <c r="N7403" s="67">
        <f t="shared" si="1160"/>
        <v>0</v>
      </c>
      <c r="O7403" s="67">
        <f t="shared" si="1161"/>
        <v>0</v>
      </c>
      <c r="P7403" s="81">
        <f t="shared" si="1162"/>
        <v>1.407136053137966</v>
      </c>
      <c r="Q7403" s="81">
        <f t="shared" si="1163"/>
        <v>1.407136053137966</v>
      </c>
      <c r="S7403" s="1">
        <f t="shared" si="1167"/>
        <v>6</v>
      </c>
      <c r="T7403" s="1" t="str">
        <f t="shared" si="1168"/>
        <v>Off-Peak</v>
      </c>
    </row>
    <row r="7404" spans="1:20" x14ac:dyDescent="0.25">
      <c r="A7404" s="85">
        <v>45234.708333315677</v>
      </c>
      <c r="B7404" s="1">
        <v>11</v>
      </c>
      <c r="C7404" s="1">
        <v>4</v>
      </c>
      <c r="D7404" s="1">
        <v>18</v>
      </c>
      <c r="E7404" s="1" t="str">
        <f t="shared" si="1164"/>
        <v>Non-Summer</v>
      </c>
      <c r="F7404" s="78">
        <v>0.80800000000000005</v>
      </c>
      <c r="G7404" s="79">
        <f t="shared" si="1165"/>
        <v>1.5372714047261717</v>
      </c>
      <c r="J7404" s="78">
        <v>0</v>
      </c>
      <c r="K7404" s="80">
        <f t="shared" si="1166"/>
        <v>0</v>
      </c>
      <c r="L7404" s="68" t="str">
        <f t="shared" si="1159"/>
        <v>Normal</v>
      </c>
      <c r="N7404" s="67">
        <f t="shared" si="1160"/>
        <v>0</v>
      </c>
      <c r="O7404" s="67">
        <f t="shared" si="1161"/>
        <v>0</v>
      </c>
      <c r="P7404" s="81">
        <f t="shared" si="1162"/>
        <v>1.5372714047261717</v>
      </c>
      <c r="Q7404" s="81">
        <f t="shared" si="1163"/>
        <v>1.5372714047261717</v>
      </c>
      <c r="S7404" s="1">
        <f t="shared" si="1167"/>
        <v>6</v>
      </c>
      <c r="T7404" s="1" t="str">
        <f t="shared" si="1168"/>
        <v>Off-Peak</v>
      </c>
    </row>
    <row r="7405" spans="1:20" x14ac:dyDescent="0.25">
      <c r="A7405" s="85">
        <v>45234.749999982341</v>
      </c>
      <c r="B7405" s="1">
        <v>11</v>
      </c>
      <c r="C7405" s="1">
        <v>4</v>
      </c>
      <c r="D7405" s="1">
        <v>19</v>
      </c>
      <c r="E7405" s="1" t="str">
        <f t="shared" si="1164"/>
        <v>Non-Summer</v>
      </c>
      <c r="F7405" s="78">
        <v>0.87870000000000004</v>
      </c>
      <c r="G7405" s="79">
        <f t="shared" si="1165"/>
        <v>1.6717826526397117</v>
      </c>
      <c r="J7405" s="78">
        <v>0</v>
      </c>
      <c r="K7405" s="80">
        <f t="shared" si="1166"/>
        <v>0</v>
      </c>
      <c r="L7405" s="68" t="str">
        <f t="shared" si="1159"/>
        <v>Normal</v>
      </c>
      <c r="N7405" s="67">
        <f t="shared" si="1160"/>
        <v>0</v>
      </c>
      <c r="O7405" s="67">
        <f t="shared" si="1161"/>
        <v>0</v>
      </c>
      <c r="P7405" s="81">
        <f t="shared" si="1162"/>
        <v>1.6717826526397117</v>
      </c>
      <c r="Q7405" s="81">
        <f t="shared" si="1163"/>
        <v>1.6717826526397117</v>
      </c>
      <c r="S7405" s="1">
        <f t="shared" si="1167"/>
        <v>6</v>
      </c>
      <c r="T7405" s="1" t="str">
        <f t="shared" si="1168"/>
        <v>Off-Peak</v>
      </c>
    </row>
    <row r="7406" spans="1:20" x14ac:dyDescent="0.25">
      <c r="A7406" s="85">
        <v>45234.791666649005</v>
      </c>
      <c r="B7406" s="1">
        <v>11</v>
      </c>
      <c r="C7406" s="1">
        <v>4</v>
      </c>
      <c r="D7406" s="1">
        <v>20</v>
      </c>
      <c r="E7406" s="1" t="str">
        <f t="shared" si="1164"/>
        <v>Non-Summer</v>
      </c>
      <c r="F7406" s="78">
        <v>0.88849999999999996</v>
      </c>
      <c r="G7406" s="79">
        <f t="shared" si="1165"/>
        <v>1.6904277761128754</v>
      </c>
      <c r="J7406" s="78">
        <v>0</v>
      </c>
      <c r="K7406" s="80">
        <f t="shared" si="1166"/>
        <v>0</v>
      </c>
      <c r="L7406" s="68" t="str">
        <f t="shared" si="1159"/>
        <v>Normal</v>
      </c>
      <c r="N7406" s="67">
        <f t="shared" si="1160"/>
        <v>0</v>
      </c>
      <c r="O7406" s="67">
        <f t="shared" si="1161"/>
        <v>0</v>
      </c>
      <c r="P7406" s="81">
        <f t="shared" si="1162"/>
        <v>1.6904277761128754</v>
      </c>
      <c r="Q7406" s="81">
        <f t="shared" si="1163"/>
        <v>1.6904277761128754</v>
      </c>
      <c r="S7406" s="1">
        <f t="shared" si="1167"/>
        <v>6</v>
      </c>
      <c r="T7406" s="1" t="str">
        <f t="shared" si="1168"/>
        <v>Off-Peak</v>
      </c>
    </row>
    <row r="7407" spans="1:20" x14ac:dyDescent="0.25">
      <c r="A7407" s="85">
        <v>45234.83333331567</v>
      </c>
      <c r="B7407" s="1">
        <v>11</v>
      </c>
      <c r="C7407" s="1">
        <v>4</v>
      </c>
      <c r="D7407" s="1">
        <v>21</v>
      </c>
      <c r="E7407" s="1" t="str">
        <f t="shared" si="1164"/>
        <v>Non-Summer</v>
      </c>
      <c r="F7407" s="78">
        <v>0.88600000000000001</v>
      </c>
      <c r="G7407" s="79">
        <f t="shared" si="1165"/>
        <v>1.685671367063599</v>
      </c>
      <c r="J7407" s="78">
        <v>0</v>
      </c>
      <c r="K7407" s="80">
        <f t="shared" si="1166"/>
        <v>0</v>
      </c>
      <c r="L7407" s="68" t="str">
        <f t="shared" si="1159"/>
        <v>Normal</v>
      </c>
      <c r="N7407" s="67">
        <f t="shared" si="1160"/>
        <v>0</v>
      </c>
      <c r="O7407" s="67">
        <f t="shared" si="1161"/>
        <v>0</v>
      </c>
      <c r="P7407" s="81">
        <f t="shared" si="1162"/>
        <v>1.685671367063599</v>
      </c>
      <c r="Q7407" s="81">
        <f t="shared" si="1163"/>
        <v>1.685671367063599</v>
      </c>
      <c r="S7407" s="1">
        <f t="shared" si="1167"/>
        <v>6</v>
      </c>
      <c r="T7407" s="1" t="str">
        <f t="shared" si="1168"/>
        <v>Off-Peak</v>
      </c>
    </row>
    <row r="7408" spans="1:20" x14ac:dyDescent="0.25">
      <c r="A7408" s="85">
        <v>45234.874999982334</v>
      </c>
      <c r="B7408" s="1">
        <v>11</v>
      </c>
      <c r="C7408" s="1">
        <v>4</v>
      </c>
      <c r="D7408" s="1">
        <v>22</v>
      </c>
      <c r="E7408" s="1" t="str">
        <f t="shared" si="1164"/>
        <v>Non-Summer</v>
      </c>
      <c r="F7408" s="78">
        <v>0.86909999999999998</v>
      </c>
      <c r="G7408" s="79">
        <f t="shared" si="1165"/>
        <v>1.6535180418904898</v>
      </c>
      <c r="J7408" s="78">
        <v>0</v>
      </c>
      <c r="K7408" s="80">
        <f t="shared" si="1166"/>
        <v>0</v>
      </c>
      <c r="L7408" s="68" t="str">
        <f t="shared" si="1159"/>
        <v>Normal</v>
      </c>
      <c r="N7408" s="67">
        <f t="shared" si="1160"/>
        <v>0</v>
      </c>
      <c r="O7408" s="67">
        <f t="shared" si="1161"/>
        <v>0</v>
      </c>
      <c r="P7408" s="81">
        <f t="shared" si="1162"/>
        <v>1.6535180418904898</v>
      </c>
      <c r="Q7408" s="81">
        <f t="shared" si="1163"/>
        <v>1.6535180418904898</v>
      </c>
      <c r="S7408" s="1">
        <f t="shared" si="1167"/>
        <v>6</v>
      </c>
      <c r="T7408" s="1" t="str">
        <f t="shared" si="1168"/>
        <v>Off-Peak</v>
      </c>
    </row>
    <row r="7409" spans="1:20" x14ac:dyDescent="0.25">
      <c r="A7409" s="85">
        <v>45234.916666648998</v>
      </c>
      <c r="B7409" s="1">
        <v>11</v>
      </c>
      <c r="C7409" s="1">
        <v>4</v>
      </c>
      <c r="D7409" s="1">
        <v>23</v>
      </c>
      <c r="E7409" s="1" t="str">
        <f t="shared" si="1164"/>
        <v>Non-Summer</v>
      </c>
      <c r="F7409" s="78">
        <v>0.82909999999999995</v>
      </c>
      <c r="G7409" s="79">
        <f t="shared" si="1165"/>
        <v>1.5774154971020653</v>
      </c>
      <c r="J7409" s="78">
        <v>0</v>
      </c>
      <c r="K7409" s="80">
        <f t="shared" si="1166"/>
        <v>0</v>
      </c>
      <c r="L7409" s="68" t="str">
        <f t="shared" si="1159"/>
        <v>Normal</v>
      </c>
      <c r="N7409" s="67">
        <f t="shared" si="1160"/>
        <v>0</v>
      </c>
      <c r="O7409" s="67">
        <f t="shared" si="1161"/>
        <v>0</v>
      </c>
      <c r="P7409" s="81">
        <f t="shared" si="1162"/>
        <v>1.5774154971020653</v>
      </c>
      <c r="Q7409" s="81">
        <f t="shared" si="1163"/>
        <v>1.5774154971020653</v>
      </c>
      <c r="S7409" s="1">
        <f t="shared" si="1167"/>
        <v>6</v>
      </c>
      <c r="T7409" s="1" t="str">
        <f t="shared" si="1168"/>
        <v>Off-Peak</v>
      </c>
    </row>
    <row r="7410" spans="1:20" x14ac:dyDescent="0.25">
      <c r="A7410" s="85">
        <v>45234.958333315662</v>
      </c>
      <c r="B7410" s="1">
        <v>11</v>
      </c>
      <c r="C7410" s="1">
        <v>5</v>
      </c>
      <c r="D7410" s="1">
        <v>0</v>
      </c>
      <c r="E7410" s="1" t="str">
        <f t="shared" si="1164"/>
        <v>Non-Summer</v>
      </c>
      <c r="F7410" s="78">
        <v>0.77159999999999995</v>
      </c>
      <c r="G7410" s="79">
        <f t="shared" si="1165"/>
        <v>1.4680180889687053</v>
      </c>
      <c r="J7410" s="78">
        <v>0</v>
      </c>
      <c r="K7410" s="80">
        <f t="shared" si="1166"/>
        <v>0</v>
      </c>
      <c r="L7410" s="68" t="str">
        <f t="shared" si="1159"/>
        <v>Normal</v>
      </c>
      <c r="N7410" s="67">
        <f t="shared" si="1160"/>
        <v>0</v>
      </c>
      <c r="O7410" s="67">
        <f t="shared" si="1161"/>
        <v>0</v>
      </c>
      <c r="P7410" s="81">
        <f t="shared" si="1162"/>
        <v>1.4680180889687053</v>
      </c>
      <c r="Q7410" s="81">
        <f t="shared" si="1163"/>
        <v>1.4680180889687053</v>
      </c>
      <c r="S7410" s="1">
        <f t="shared" si="1167"/>
        <v>6</v>
      </c>
      <c r="T7410" s="1" t="str">
        <f t="shared" si="1168"/>
        <v>Off-Peak</v>
      </c>
    </row>
    <row r="7411" spans="1:20" x14ac:dyDescent="0.25">
      <c r="A7411" s="85">
        <v>45234.999999982327</v>
      </c>
      <c r="B7411" s="1">
        <v>11</v>
      </c>
      <c r="C7411" s="1">
        <v>5</v>
      </c>
      <c r="D7411" s="1">
        <v>1</v>
      </c>
      <c r="E7411" s="1" t="str">
        <f t="shared" si="1164"/>
        <v>Non-Summer</v>
      </c>
      <c r="F7411" s="78">
        <v>0.72599999999999998</v>
      </c>
      <c r="G7411" s="79">
        <f t="shared" si="1165"/>
        <v>1.3812611879099017</v>
      </c>
      <c r="J7411" s="78">
        <v>0</v>
      </c>
      <c r="K7411" s="80">
        <f t="shared" si="1166"/>
        <v>0</v>
      </c>
      <c r="L7411" s="68" t="str">
        <f t="shared" si="1159"/>
        <v>Normal</v>
      </c>
      <c r="N7411" s="67">
        <f t="shared" si="1160"/>
        <v>0</v>
      </c>
      <c r="O7411" s="67">
        <f t="shared" si="1161"/>
        <v>0</v>
      </c>
      <c r="P7411" s="81">
        <f t="shared" si="1162"/>
        <v>1.3812611879099017</v>
      </c>
      <c r="Q7411" s="81">
        <f t="shared" si="1163"/>
        <v>1.3812611879099017</v>
      </c>
      <c r="S7411" s="1">
        <f t="shared" si="1167"/>
        <v>7</v>
      </c>
      <c r="T7411" s="1" t="str">
        <f t="shared" si="1168"/>
        <v>Off-Peak</v>
      </c>
    </row>
    <row r="7412" spans="1:20" x14ac:dyDescent="0.25">
      <c r="A7412" s="85">
        <v>45235.041666648991</v>
      </c>
      <c r="B7412" s="1">
        <v>11</v>
      </c>
      <c r="C7412" s="1">
        <v>5</v>
      </c>
      <c r="D7412" s="1">
        <v>1</v>
      </c>
      <c r="E7412" s="1" t="str">
        <f t="shared" si="1164"/>
        <v>Non-Summer</v>
      </c>
      <c r="F7412" s="78">
        <v>0.69140000000000001</v>
      </c>
      <c r="G7412" s="79">
        <f t="shared" si="1165"/>
        <v>1.3154324866679146</v>
      </c>
      <c r="J7412" s="78">
        <v>0</v>
      </c>
      <c r="K7412" s="80">
        <f t="shared" si="1166"/>
        <v>0</v>
      </c>
      <c r="L7412" s="68" t="str">
        <f t="shared" si="1159"/>
        <v>Normal</v>
      </c>
      <c r="N7412" s="67">
        <f t="shared" si="1160"/>
        <v>0</v>
      </c>
      <c r="O7412" s="67">
        <f t="shared" si="1161"/>
        <v>0</v>
      </c>
      <c r="P7412" s="81">
        <f t="shared" si="1162"/>
        <v>1.3154324866679146</v>
      </c>
      <c r="Q7412" s="81">
        <f t="shared" si="1163"/>
        <v>1.3154324866679146</v>
      </c>
      <c r="S7412" s="1">
        <f t="shared" si="1167"/>
        <v>7</v>
      </c>
      <c r="T7412" s="1" t="str">
        <f t="shared" si="1168"/>
        <v>Off-Peak</v>
      </c>
    </row>
    <row r="7413" spans="1:20" x14ac:dyDescent="0.25">
      <c r="A7413" s="85">
        <v>45235.083333315655</v>
      </c>
      <c r="B7413" s="1">
        <v>11</v>
      </c>
      <c r="C7413" s="1">
        <v>5</v>
      </c>
      <c r="D7413" s="1">
        <v>2</v>
      </c>
      <c r="E7413" s="1" t="str">
        <f t="shared" si="1164"/>
        <v>Non-Summer</v>
      </c>
      <c r="F7413" s="78">
        <v>0.66879999999999995</v>
      </c>
      <c r="G7413" s="79">
        <f t="shared" si="1165"/>
        <v>1.2724345488624549</v>
      </c>
      <c r="J7413" s="78">
        <v>0</v>
      </c>
      <c r="K7413" s="80">
        <f t="shared" si="1166"/>
        <v>0</v>
      </c>
      <c r="L7413" s="68" t="str">
        <f t="shared" si="1159"/>
        <v>Normal</v>
      </c>
      <c r="N7413" s="67">
        <f t="shared" si="1160"/>
        <v>0</v>
      </c>
      <c r="O7413" s="67">
        <f t="shared" si="1161"/>
        <v>0</v>
      </c>
      <c r="P7413" s="81">
        <f t="shared" si="1162"/>
        <v>1.2724345488624549</v>
      </c>
      <c r="Q7413" s="81">
        <f t="shared" si="1163"/>
        <v>1.2724345488624549</v>
      </c>
      <c r="S7413" s="1">
        <f t="shared" si="1167"/>
        <v>7</v>
      </c>
      <c r="T7413" s="1" t="str">
        <f t="shared" si="1168"/>
        <v>Off-Peak</v>
      </c>
    </row>
    <row r="7414" spans="1:20" x14ac:dyDescent="0.25">
      <c r="A7414" s="85">
        <v>45235.124999982319</v>
      </c>
      <c r="B7414" s="1">
        <v>11</v>
      </c>
      <c r="C7414" s="1">
        <v>5</v>
      </c>
      <c r="D7414" s="1">
        <v>3</v>
      </c>
      <c r="E7414" s="1" t="str">
        <f t="shared" si="1164"/>
        <v>Non-Summer</v>
      </c>
      <c r="F7414" s="78">
        <v>0.65859999999999996</v>
      </c>
      <c r="G7414" s="79">
        <f t="shared" si="1165"/>
        <v>1.2530283999414067</v>
      </c>
      <c r="J7414" s="78">
        <v>0</v>
      </c>
      <c r="K7414" s="80">
        <f t="shared" si="1166"/>
        <v>0</v>
      </c>
      <c r="L7414" s="68" t="str">
        <f t="shared" si="1159"/>
        <v>Normal</v>
      </c>
      <c r="N7414" s="67">
        <f t="shared" si="1160"/>
        <v>0</v>
      </c>
      <c r="O7414" s="67">
        <f t="shared" si="1161"/>
        <v>0</v>
      </c>
      <c r="P7414" s="81">
        <f t="shared" si="1162"/>
        <v>1.2530283999414067</v>
      </c>
      <c r="Q7414" s="81">
        <f t="shared" si="1163"/>
        <v>1.2530283999414067</v>
      </c>
      <c r="S7414" s="1">
        <f t="shared" si="1167"/>
        <v>7</v>
      </c>
      <c r="T7414" s="1" t="str">
        <f t="shared" si="1168"/>
        <v>Off-Peak</v>
      </c>
    </row>
    <row r="7415" spans="1:20" x14ac:dyDescent="0.25">
      <c r="A7415" s="85">
        <v>45235.166666648984</v>
      </c>
      <c r="B7415" s="1">
        <v>11</v>
      </c>
      <c r="C7415" s="1">
        <v>5</v>
      </c>
      <c r="D7415" s="1">
        <v>4</v>
      </c>
      <c r="E7415" s="1" t="str">
        <f t="shared" si="1164"/>
        <v>Non-Summer</v>
      </c>
      <c r="F7415" s="78">
        <v>0.65480000000000005</v>
      </c>
      <c r="G7415" s="79">
        <f t="shared" si="1165"/>
        <v>1.2457986581865064</v>
      </c>
      <c r="J7415" s="78">
        <v>0</v>
      </c>
      <c r="K7415" s="80">
        <f t="shared" si="1166"/>
        <v>0</v>
      </c>
      <c r="L7415" s="68" t="str">
        <f t="shared" si="1159"/>
        <v>Normal</v>
      </c>
      <c r="N7415" s="67">
        <f t="shared" si="1160"/>
        <v>0</v>
      </c>
      <c r="O7415" s="67">
        <f t="shared" si="1161"/>
        <v>0</v>
      </c>
      <c r="P7415" s="81">
        <f t="shared" si="1162"/>
        <v>1.2457986581865064</v>
      </c>
      <c r="Q7415" s="81">
        <f t="shared" si="1163"/>
        <v>1.2457986581865064</v>
      </c>
      <c r="S7415" s="1">
        <f t="shared" si="1167"/>
        <v>7</v>
      </c>
      <c r="T7415" s="1" t="str">
        <f t="shared" si="1168"/>
        <v>Off-Peak</v>
      </c>
    </row>
    <row r="7416" spans="1:20" x14ac:dyDescent="0.25">
      <c r="A7416" s="85">
        <v>45235.208333315648</v>
      </c>
      <c r="B7416" s="1">
        <v>11</v>
      </c>
      <c r="C7416" s="1">
        <v>5</v>
      </c>
      <c r="D7416" s="1">
        <v>5</v>
      </c>
      <c r="E7416" s="1" t="str">
        <f t="shared" si="1164"/>
        <v>Non-Summer</v>
      </c>
      <c r="F7416" s="78">
        <v>0.67679999999999996</v>
      </c>
      <c r="G7416" s="79">
        <f t="shared" si="1165"/>
        <v>1.2876550578201398</v>
      </c>
      <c r="J7416" s="78">
        <v>0</v>
      </c>
      <c r="K7416" s="80">
        <f t="shared" si="1166"/>
        <v>0</v>
      </c>
      <c r="L7416" s="68" t="str">
        <f t="shared" si="1159"/>
        <v>Normal</v>
      </c>
      <c r="N7416" s="67">
        <f t="shared" si="1160"/>
        <v>0</v>
      </c>
      <c r="O7416" s="67">
        <f t="shared" si="1161"/>
        <v>0</v>
      </c>
      <c r="P7416" s="81">
        <f t="shared" si="1162"/>
        <v>1.2876550578201398</v>
      </c>
      <c r="Q7416" s="81">
        <f t="shared" si="1163"/>
        <v>1.2876550578201398</v>
      </c>
      <c r="S7416" s="1">
        <f t="shared" si="1167"/>
        <v>7</v>
      </c>
      <c r="T7416" s="1" t="str">
        <f t="shared" si="1168"/>
        <v>Off-Peak</v>
      </c>
    </row>
    <row r="7417" spans="1:20" x14ac:dyDescent="0.25">
      <c r="A7417" s="85">
        <v>45235.249999982312</v>
      </c>
      <c r="B7417" s="1">
        <v>11</v>
      </c>
      <c r="C7417" s="1">
        <v>5</v>
      </c>
      <c r="D7417" s="1">
        <v>6</v>
      </c>
      <c r="E7417" s="1" t="str">
        <f t="shared" si="1164"/>
        <v>Non-Summer</v>
      </c>
      <c r="F7417" s="78">
        <v>0.68730000000000002</v>
      </c>
      <c r="G7417" s="79">
        <f t="shared" si="1165"/>
        <v>1.3076319758271011</v>
      </c>
      <c r="J7417" s="78">
        <v>0</v>
      </c>
      <c r="K7417" s="80">
        <f t="shared" si="1166"/>
        <v>0</v>
      </c>
      <c r="L7417" s="68" t="str">
        <f t="shared" si="1159"/>
        <v>Normal</v>
      </c>
      <c r="N7417" s="67">
        <f t="shared" si="1160"/>
        <v>0</v>
      </c>
      <c r="O7417" s="67">
        <f t="shared" si="1161"/>
        <v>0</v>
      </c>
      <c r="P7417" s="81">
        <f t="shared" si="1162"/>
        <v>1.3076319758271011</v>
      </c>
      <c r="Q7417" s="81">
        <f t="shared" si="1163"/>
        <v>1.3076319758271011</v>
      </c>
      <c r="S7417" s="1">
        <f t="shared" si="1167"/>
        <v>7</v>
      </c>
      <c r="T7417" s="1" t="str">
        <f t="shared" si="1168"/>
        <v>Off-Peak</v>
      </c>
    </row>
    <row r="7418" spans="1:20" x14ac:dyDescent="0.25">
      <c r="A7418" s="85">
        <v>45235.291666648976</v>
      </c>
      <c r="B7418" s="1">
        <v>11</v>
      </c>
      <c r="C7418" s="1">
        <v>5</v>
      </c>
      <c r="D7418" s="1">
        <v>7</v>
      </c>
      <c r="E7418" s="1" t="str">
        <f t="shared" si="1164"/>
        <v>Non-Summer</v>
      </c>
      <c r="F7418" s="78">
        <v>0.73060000000000003</v>
      </c>
      <c r="G7418" s="79">
        <f t="shared" si="1165"/>
        <v>1.3900129805605705</v>
      </c>
      <c r="J7418" s="78">
        <v>0.49498000000000003</v>
      </c>
      <c r="K7418" s="80">
        <f t="shared" si="1166"/>
        <v>0.49498000000000003</v>
      </c>
      <c r="L7418" s="68" t="str">
        <f t="shared" si="1159"/>
        <v>Normal</v>
      </c>
      <c r="N7418" s="67">
        <f t="shared" si="1160"/>
        <v>0</v>
      </c>
      <c r="O7418" s="67">
        <f t="shared" si="1161"/>
        <v>0.49498000000000003</v>
      </c>
      <c r="P7418" s="81">
        <f t="shared" si="1162"/>
        <v>0.89503298056057057</v>
      </c>
      <c r="Q7418" s="81">
        <f t="shared" si="1163"/>
        <v>0.89503298056057057</v>
      </c>
      <c r="S7418" s="1">
        <f t="shared" si="1167"/>
        <v>7</v>
      </c>
      <c r="T7418" s="1" t="str">
        <f t="shared" si="1168"/>
        <v>Off-Peak</v>
      </c>
    </row>
    <row r="7419" spans="1:20" x14ac:dyDescent="0.25">
      <c r="A7419" s="85">
        <v>45235.333333315641</v>
      </c>
      <c r="B7419" s="1">
        <v>11</v>
      </c>
      <c r="C7419" s="1">
        <v>5</v>
      </c>
      <c r="D7419" s="1">
        <v>8</v>
      </c>
      <c r="E7419" s="1" t="str">
        <f t="shared" si="1164"/>
        <v>Non-Summer</v>
      </c>
      <c r="F7419" s="78">
        <v>0.76980000000000004</v>
      </c>
      <c r="G7419" s="79">
        <f t="shared" si="1165"/>
        <v>1.4645934744532265</v>
      </c>
      <c r="J7419" s="78">
        <v>6.3805000000000001E-2</v>
      </c>
      <c r="K7419" s="80">
        <f t="shared" si="1166"/>
        <v>6.3805000000000001E-2</v>
      </c>
      <c r="L7419" s="68" t="str">
        <f t="shared" si="1159"/>
        <v>Normal</v>
      </c>
      <c r="N7419" s="67">
        <f t="shared" si="1160"/>
        <v>0</v>
      </c>
      <c r="O7419" s="67">
        <f t="shared" si="1161"/>
        <v>6.3805000000000001E-2</v>
      </c>
      <c r="P7419" s="81">
        <f t="shared" si="1162"/>
        <v>1.4007884744532264</v>
      </c>
      <c r="Q7419" s="81">
        <f t="shared" si="1163"/>
        <v>1.4007884744532264</v>
      </c>
      <c r="S7419" s="1">
        <f t="shared" si="1167"/>
        <v>7</v>
      </c>
      <c r="T7419" s="1" t="str">
        <f t="shared" si="1168"/>
        <v>Off-Peak</v>
      </c>
    </row>
    <row r="7420" spans="1:20" x14ac:dyDescent="0.25">
      <c r="A7420" s="85">
        <v>45235.374999982305</v>
      </c>
      <c r="B7420" s="1">
        <v>11</v>
      </c>
      <c r="C7420" s="1">
        <v>5</v>
      </c>
      <c r="D7420" s="1">
        <v>9</v>
      </c>
      <c r="E7420" s="1" t="str">
        <f t="shared" si="1164"/>
        <v>Non-Summer</v>
      </c>
      <c r="F7420" s="78">
        <v>0.78520000000000001</v>
      </c>
      <c r="G7420" s="79">
        <f t="shared" si="1165"/>
        <v>1.4938929541967698</v>
      </c>
      <c r="J7420" s="78">
        <v>0.64511099999999999</v>
      </c>
      <c r="K7420" s="80">
        <f t="shared" si="1166"/>
        <v>0.64511099999999999</v>
      </c>
      <c r="L7420" s="68" t="str">
        <f t="shared" si="1159"/>
        <v>Normal</v>
      </c>
      <c r="N7420" s="67">
        <f t="shared" si="1160"/>
        <v>0</v>
      </c>
      <c r="O7420" s="67">
        <f t="shared" si="1161"/>
        <v>0.64511099999999999</v>
      </c>
      <c r="P7420" s="81">
        <f t="shared" si="1162"/>
        <v>0.84878195419676983</v>
      </c>
      <c r="Q7420" s="81">
        <f t="shared" si="1163"/>
        <v>0.84878195419676983</v>
      </c>
      <c r="S7420" s="1">
        <f t="shared" si="1167"/>
        <v>7</v>
      </c>
      <c r="T7420" s="1" t="str">
        <f t="shared" si="1168"/>
        <v>Off-Peak</v>
      </c>
    </row>
    <row r="7421" spans="1:20" x14ac:dyDescent="0.25">
      <c r="A7421" s="85">
        <v>45235.416666648969</v>
      </c>
      <c r="B7421" s="1">
        <v>11</v>
      </c>
      <c r="C7421" s="1">
        <v>5</v>
      </c>
      <c r="D7421" s="1">
        <v>10</v>
      </c>
      <c r="E7421" s="1" t="str">
        <f t="shared" si="1164"/>
        <v>Non-Summer</v>
      </c>
      <c r="F7421" s="78">
        <v>0.77610000000000001</v>
      </c>
      <c r="G7421" s="79">
        <f t="shared" si="1165"/>
        <v>1.4765796252574033</v>
      </c>
      <c r="J7421" s="78">
        <v>1.4627929999999998</v>
      </c>
      <c r="K7421" s="80">
        <f t="shared" si="1166"/>
        <v>1.4627929999999998</v>
      </c>
      <c r="L7421" s="68" t="str">
        <f t="shared" si="1159"/>
        <v>Normal</v>
      </c>
      <c r="N7421" s="67">
        <f t="shared" si="1160"/>
        <v>0</v>
      </c>
      <c r="O7421" s="67">
        <f t="shared" si="1161"/>
        <v>1.4627929999999998</v>
      </c>
      <c r="P7421" s="81">
        <f t="shared" si="1162"/>
        <v>1.3786625257403484E-2</v>
      </c>
      <c r="Q7421" s="81">
        <f t="shared" si="1163"/>
        <v>1.3786625257403484E-2</v>
      </c>
      <c r="S7421" s="1">
        <f t="shared" si="1167"/>
        <v>7</v>
      </c>
      <c r="T7421" s="1" t="str">
        <f t="shared" si="1168"/>
        <v>Off-Peak</v>
      </c>
    </row>
    <row r="7422" spans="1:20" x14ac:dyDescent="0.25">
      <c r="A7422" s="85">
        <v>45235.458333315633</v>
      </c>
      <c r="B7422" s="1">
        <v>11</v>
      </c>
      <c r="C7422" s="1">
        <v>5</v>
      </c>
      <c r="D7422" s="1">
        <v>11</v>
      </c>
      <c r="E7422" s="1" t="str">
        <f t="shared" si="1164"/>
        <v>Non-Summer</v>
      </c>
      <c r="F7422" s="78">
        <v>0.76270000000000004</v>
      </c>
      <c r="G7422" s="79">
        <f t="shared" si="1165"/>
        <v>1.451085272753281</v>
      </c>
      <c r="J7422" s="78">
        <v>0.92179699999999998</v>
      </c>
      <c r="K7422" s="80">
        <f t="shared" si="1166"/>
        <v>0.92179699999999998</v>
      </c>
      <c r="L7422" s="68" t="str">
        <f t="shared" si="1159"/>
        <v>Normal</v>
      </c>
      <c r="N7422" s="67">
        <f t="shared" si="1160"/>
        <v>0</v>
      </c>
      <c r="O7422" s="67">
        <f t="shared" si="1161"/>
        <v>0.92179699999999998</v>
      </c>
      <c r="P7422" s="81">
        <f t="shared" si="1162"/>
        <v>0.52928827275328105</v>
      </c>
      <c r="Q7422" s="81">
        <f t="shared" si="1163"/>
        <v>0.52928827275328105</v>
      </c>
      <c r="S7422" s="1">
        <f t="shared" si="1167"/>
        <v>7</v>
      </c>
      <c r="T7422" s="1" t="str">
        <f t="shared" si="1168"/>
        <v>Off-Peak</v>
      </c>
    </row>
    <row r="7423" spans="1:20" x14ac:dyDescent="0.25">
      <c r="A7423" s="85">
        <v>45235.499999982298</v>
      </c>
      <c r="B7423" s="1">
        <v>11</v>
      </c>
      <c r="C7423" s="1">
        <v>5</v>
      </c>
      <c r="D7423" s="1">
        <v>12</v>
      </c>
      <c r="E7423" s="1" t="str">
        <f t="shared" si="1164"/>
        <v>Non-Summer</v>
      </c>
      <c r="F7423" s="78">
        <v>0.75409999999999999</v>
      </c>
      <c r="G7423" s="79">
        <f t="shared" si="1165"/>
        <v>1.4347232256237699</v>
      </c>
      <c r="J7423" s="78">
        <v>1.2541999999999999E-2</v>
      </c>
      <c r="K7423" s="80">
        <f t="shared" si="1166"/>
        <v>1.2541999999999999E-2</v>
      </c>
      <c r="L7423" s="68" t="str">
        <f t="shared" si="1159"/>
        <v>Normal</v>
      </c>
      <c r="N7423" s="67">
        <f t="shared" si="1160"/>
        <v>0</v>
      </c>
      <c r="O7423" s="67">
        <f t="shared" si="1161"/>
        <v>1.2541999999999999E-2</v>
      </c>
      <c r="P7423" s="81">
        <f t="shared" si="1162"/>
        <v>1.4221812256237698</v>
      </c>
      <c r="Q7423" s="81">
        <f t="shared" si="1163"/>
        <v>1.4221812256237698</v>
      </c>
      <c r="S7423" s="1">
        <f t="shared" si="1167"/>
        <v>7</v>
      </c>
      <c r="T7423" s="1" t="str">
        <f t="shared" si="1168"/>
        <v>Off-Peak</v>
      </c>
    </row>
    <row r="7424" spans="1:20" x14ac:dyDescent="0.25">
      <c r="A7424" s="85">
        <v>45235.541666648962</v>
      </c>
      <c r="B7424" s="1">
        <v>11</v>
      </c>
      <c r="C7424" s="1">
        <v>5</v>
      </c>
      <c r="D7424" s="1">
        <v>13</v>
      </c>
      <c r="E7424" s="1" t="str">
        <f t="shared" si="1164"/>
        <v>Non-Summer</v>
      </c>
      <c r="F7424" s="78">
        <v>0.75070000000000003</v>
      </c>
      <c r="G7424" s="79">
        <f t="shared" si="1165"/>
        <v>1.4282545093167538</v>
      </c>
      <c r="J7424" s="78">
        <v>0.87640599999999991</v>
      </c>
      <c r="K7424" s="80">
        <f t="shared" si="1166"/>
        <v>0.87640599999999991</v>
      </c>
      <c r="L7424" s="68" t="str">
        <f t="shared" si="1159"/>
        <v>Normal</v>
      </c>
      <c r="N7424" s="67">
        <f t="shared" si="1160"/>
        <v>0</v>
      </c>
      <c r="O7424" s="67">
        <f t="shared" si="1161"/>
        <v>0.87640599999999991</v>
      </c>
      <c r="P7424" s="81">
        <f t="shared" si="1162"/>
        <v>0.55184850931675389</v>
      </c>
      <c r="Q7424" s="81">
        <f t="shared" si="1163"/>
        <v>0.55184850931675389</v>
      </c>
      <c r="S7424" s="1">
        <f t="shared" si="1167"/>
        <v>7</v>
      </c>
      <c r="T7424" s="1" t="str">
        <f t="shared" si="1168"/>
        <v>Off-Peak</v>
      </c>
    </row>
    <row r="7425" spans="1:20" x14ac:dyDescent="0.25">
      <c r="A7425" s="85">
        <v>45235.583333315626</v>
      </c>
      <c r="B7425" s="1">
        <v>11</v>
      </c>
      <c r="C7425" s="1">
        <v>5</v>
      </c>
      <c r="D7425" s="1">
        <v>14</v>
      </c>
      <c r="E7425" s="1" t="str">
        <f t="shared" si="1164"/>
        <v>Non-Summer</v>
      </c>
      <c r="F7425" s="78">
        <v>0.74960000000000004</v>
      </c>
      <c r="G7425" s="79">
        <f t="shared" si="1165"/>
        <v>1.4261616893350721</v>
      </c>
      <c r="J7425" s="78">
        <v>0</v>
      </c>
      <c r="K7425" s="80">
        <f t="shared" si="1166"/>
        <v>0</v>
      </c>
      <c r="L7425" s="68" t="str">
        <f t="shared" si="1159"/>
        <v>Normal</v>
      </c>
      <c r="N7425" s="67">
        <f t="shared" si="1160"/>
        <v>0</v>
      </c>
      <c r="O7425" s="67">
        <f t="shared" si="1161"/>
        <v>0</v>
      </c>
      <c r="P7425" s="81">
        <f t="shared" si="1162"/>
        <v>1.4261616893350721</v>
      </c>
      <c r="Q7425" s="81">
        <f t="shared" si="1163"/>
        <v>1.4261616893350721</v>
      </c>
      <c r="S7425" s="1">
        <f t="shared" si="1167"/>
        <v>7</v>
      </c>
      <c r="T7425" s="1" t="str">
        <f t="shared" si="1168"/>
        <v>Off-Peak</v>
      </c>
    </row>
    <row r="7426" spans="1:20" x14ac:dyDescent="0.25">
      <c r="A7426" s="85">
        <v>45235.62499998229</v>
      </c>
      <c r="B7426" s="1">
        <v>11</v>
      </c>
      <c r="C7426" s="1">
        <v>5</v>
      </c>
      <c r="D7426" s="1">
        <v>15</v>
      </c>
      <c r="E7426" s="1" t="str">
        <f t="shared" si="1164"/>
        <v>Non-Summer</v>
      </c>
      <c r="F7426" s="78">
        <v>0.7631</v>
      </c>
      <c r="G7426" s="79">
        <f t="shared" si="1165"/>
        <v>1.4518462982011653</v>
      </c>
      <c r="J7426" s="78">
        <v>0.36032799999999998</v>
      </c>
      <c r="K7426" s="80">
        <f t="shared" si="1166"/>
        <v>0.36032799999999998</v>
      </c>
      <c r="L7426" s="68" t="str">
        <f t="shared" si="1159"/>
        <v>Normal</v>
      </c>
      <c r="N7426" s="67">
        <f t="shared" si="1160"/>
        <v>0</v>
      </c>
      <c r="O7426" s="67">
        <f t="shared" si="1161"/>
        <v>0.36032799999999998</v>
      </c>
      <c r="P7426" s="81">
        <f t="shared" si="1162"/>
        <v>1.0915182982011653</v>
      </c>
      <c r="Q7426" s="81">
        <f t="shared" si="1163"/>
        <v>1.0915182982011653</v>
      </c>
      <c r="S7426" s="1">
        <f t="shared" si="1167"/>
        <v>7</v>
      </c>
      <c r="T7426" s="1" t="str">
        <f t="shared" si="1168"/>
        <v>Off-Peak</v>
      </c>
    </row>
    <row r="7427" spans="1:20" x14ac:dyDescent="0.25">
      <c r="A7427" s="85">
        <v>45235.666666648955</v>
      </c>
      <c r="B7427" s="1">
        <v>11</v>
      </c>
      <c r="C7427" s="1">
        <v>5</v>
      </c>
      <c r="D7427" s="1">
        <v>16</v>
      </c>
      <c r="E7427" s="1" t="str">
        <f t="shared" si="1164"/>
        <v>Non-Summer</v>
      </c>
      <c r="F7427" s="78">
        <v>0.79179999999999995</v>
      </c>
      <c r="G7427" s="79">
        <f t="shared" si="1165"/>
        <v>1.5064498740868597</v>
      </c>
      <c r="J7427" s="78">
        <v>0</v>
      </c>
      <c r="K7427" s="80">
        <f t="shared" si="1166"/>
        <v>0</v>
      </c>
      <c r="L7427" s="68" t="str">
        <f t="shared" si="1159"/>
        <v>Normal</v>
      </c>
      <c r="N7427" s="67">
        <f t="shared" si="1160"/>
        <v>0</v>
      </c>
      <c r="O7427" s="67">
        <f t="shared" si="1161"/>
        <v>0</v>
      </c>
      <c r="P7427" s="81">
        <f t="shared" si="1162"/>
        <v>1.5064498740868597</v>
      </c>
      <c r="Q7427" s="81">
        <f t="shared" si="1163"/>
        <v>1.5064498740868597</v>
      </c>
      <c r="S7427" s="1">
        <f t="shared" si="1167"/>
        <v>7</v>
      </c>
      <c r="T7427" s="1" t="str">
        <f t="shared" si="1168"/>
        <v>Off-Peak</v>
      </c>
    </row>
    <row r="7428" spans="1:20" x14ac:dyDescent="0.25">
      <c r="A7428" s="85">
        <v>45235.708333315619</v>
      </c>
      <c r="B7428" s="1">
        <v>11</v>
      </c>
      <c r="C7428" s="1">
        <v>5</v>
      </c>
      <c r="D7428" s="1">
        <v>17</v>
      </c>
      <c r="E7428" s="1" t="str">
        <f t="shared" si="1164"/>
        <v>Non-Summer</v>
      </c>
      <c r="F7428" s="78">
        <v>0.86450000000000005</v>
      </c>
      <c r="G7428" s="79">
        <f t="shared" si="1165"/>
        <v>1.644766249239821</v>
      </c>
      <c r="J7428" s="78">
        <v>0</v>
      </c>
      <c r="K7428" s="80">
        <f t="shared" si="1166"/>
        <v>0</v>
      </c>
      <c r="L7428" s="68" t="str">
        <f t="shared" si="1159"/>
        <v>Normal</v>
      </c>
      <c r="N7428" s="67">
        <f t="shared" si="1160"/>
        <v>0</v>
      </c>
      <c r="O7428" s="67">
        <f t="shared" si="1161"/>
        <v>0</v>
      </c>
      <c r="P7428" s="81">
        <f t="shared" si="1162"/>
        <v>1.644766249239821</v>
      </c>
      <c r="Q7428" s="81">
        <f t="shared" si="1163"/>
        <v>1.644766249239821</v>
      </c>
      <c r="S7428" s="1">
        <f t="shared" si="1167"/>
        <v>7</v>
      </c>
      <c r="T7428" s="1" t="str">
        <f t="shared" si="1168"/>
        <v>Off-Peak</v>
      </c>
    </row>
    <row r="7429" spans="1:20" x14ac:dyDescent="0.25">
      <c r="A7429" s="85">
        <v>45235.749999982283</v>
      </c>
      <c r="B7429" s="1">
        <v>11</v>
      </c>
      <c r="C7429" s="1">
        <v>5</v>
      </c>
      <c r="D7429" s="1">
        <v>18</v>
      </c>
      <c r="E7429" s="1" t="str">
        <f t="shared" si="1164"/>
        <v>Non-Summer</v>
      </c>
      <c r="F7429" s="78">
        <v>0.94899999999999995</v>
      </c>
      <c r="G7429" s="79">
        <f t="shared" si="1165"/>
        <v>1.8055328751053672</v>
      </c>
      <c r="J7429" s="78">
        <v>0</v>
      </c>
      <c r="K7429" s="80">
        <f t="shared" si="1166"/>
        <v>0</v>
      </c>
      <c r="L7429" s="68" t="str">
        <f t="shared" si="1159"/>
        <v>Normal</v>
      </c>
      <c r="N7429" s="67">
        <f t="shared" si="1160"/>
        <v>0</v>
      </c>
      <c r="O7429" s="67">
        <f t="shared" si="1161"/>
        <v>0</v>
      </c>
      <c r="P7429" s="81">
        <f t="shared" si="1162"/>
        <v>1.8055328751053672</v>
      </c>
      <c r="Q7429" s="81">
        <f t="shared" si="1163"/>
        <v>1.8055328751053672</v>
      </c>
      <c r="S7429" s="1">
        <f t="shared" si="1167"/>
        <v>7</v>
      </c>
      <c r="T7429" s="1" t="str">
        <f t="shared" si="1168"/>
        <v>Off-Peak</v>
      </c>
    </row>
    <row r="7430" spans="1:20" x14ac:dyDescent="0.25">
      <c r="A7430" s="85">
        <v>45235.791666648947</v>
      </c>
      <c r="B7430" s="1">
        <v>11</v>
      </c>
      <c r="C7430" s="1">
        <v>5</v>
      </c>
      <c r="D7430" s="1">
        <v>19</v>
      </c>
      <c r="E7430" s="1" t="str">
        <f t="shared" si="1164"/>
        <v>Non-Summer</v>
      </c>
      <c r="F7430" s="78">
        <v>0.95140000000000002</v>
      </c>
      <c r="G7430" s="79">
        <f t="shared" si="1165"/>
        <v>1.810099027792673</v>
      </c>
      <c r="J7430" s="78">
        <v>0</v>
      </c>
      <c r="K7430" s="80">
        <f t="shared" si="1166"/>
        <v>0</v>
      </c>
      <c r="L7430" s="68" t="str">
        <f t="shared" si="1159"/>
        <v>Normal</v>
      </c>
      <c r="N7430" s="67">
        <f t="shared" si="1160"/>
        <v>0</v>
      </c>
      <c r="O7430" s="67">
        <f t="shared" si="1161"/>
        <v>0</v>
      </c>
      <c r="P7430" s="81">
        <f t="shared" si="1162"/>
        <v>1.810099027792673</v>
      </c>
      <c r="Q7430" s="81">
        <f t="shared" si="1163"/>
        <v>1.810099027792673</v>
      </c>
      <c r="S7430" s="1">
        <f t="shared" si="1167"/>
        <v>7</v>
      </c>
      <c r="T7430" s="1" t="str">
        <f t="shared" si="1168"/>
        <v>Off-Peak</v>
      </c>
    </row>
    <row r="7431" spans="1:20" x14ac:dyDescent="0.25">
      <c r="A7431" s="85">
        <v>45235.833333315612</v>
      </c>
      <c r="B7431" s="1">
        <v>11</v>
      </c>
      <c r="C7431" s="1">
        <v>5</v>
      </c>
      <c r="D7431" s="1">
        <v>20</v>
      </c>
      <c r="E7431" s="1" t="str">
        <f t="shared" si="1164"/>
        <v>Non-Summer</v>
      </c>
      <c r="F7431" s="78">
        <v>0.93579999999999997</v>
      </c>
      <c r="G7431" s="79">
        <f t="shared" si="1165"/>
        <v>1.7804190353251872</v>
      </c>
      <c r="J7431" s="78">
        <v>0</v>
      </c>
      <c r="K7431" s="80">
        <f t="shared" si="1166"/>
        <v>0</v>
      </c>
      <c r="L7431" s="68" t="str">
        <f t="shared" si="1159"/>
        <v>Normal</v>
      </c>
      <c r="N7431" s="67">
        <f t="shared" si="1160"/>
        <v>0</v>
      </c>
      <c r="O7431" s="67">
        <f t="shared" si="1161"/>
        <v>0</v>
      </c>
      <c r="P7431" s="81">
        <f t="shared" si="1162"/>
        <v>1.7804190353251872</v>
      </c>
      <c r="Q7431" s="81">
        <f t="shared" si="1163"/>
        <v>1.7804190353251872</v>
      </c>
      <c r="S7431" s="1">
        <f t="shared" si="1167"/>
        <v>7</v>
      </c>
      <c r="T7431" s="1" t="str">
        <f t="shared" si="1168"/>
        <v>Off-Peak</v>
      </c>
    </row>
    <row r="7432" spans="1:20" x14ac:dyDescent="0.25">
      <c r="A7432" s="85">
        <v>45235.874999982276</v>
      </c>
      <c r="B7432" s="1">
        <v>11</v>
      </c>
      <c r="C7432" s="1">
        <v>5</v>
      </c>
      <c r="D7432" s="1">
        <v>21</v>
      </c>
      <c r="E7432" s="1" t="str">
        <f t="shared" si="1164"/>
        <v>Non-Summer</v>
      </c>
      <c r="F7432" s="78">
        <v>0.90400000000000003</v>
      </c>
      <c r="G7432" s="79">
        <f t="shared" si="1165"/>
        <v>1.7199175122183901</v>
      </c>
      <c r="J7432" s="78">
        <v>0</v>
      </c>
      <c r="K7432" s="80">
        <f t="shared" si="1166"/>
        <v>0</v>
      </c>
      <c r="L7432" s="68" t="str">
        <f t="shared" si="1159"/>
        <v>Normal</v>
      </c>
      <c r="N7432" s="67">
        <f t="shared" si="1160"/>
        <v>0</v>
      </c>
      <c r="O7432" s="67">
        <f t="shared" si="1161"/>
        <v>0</v>
      </c>
      <c r="P7432" s="81">
        <f t="shared" si="1162"/>
        <v>1.7199175122183901</v>
      </c>
      <c r="Q7432" s="81">
        <f t="shared" si="1163"/>
        <v>1.7199175122183901</v>
      </c>
      <c r="S7432" s="1">
        <f t="shared" si="1167"/>
        <v>7</v>
      </c>
      <c r="T7432" s="1" t="str">
        <f t="shared" si="1168"/>
        <v>Off-Peak</v>
      </c>
    </row>
    <row r="7433" spans="1:20" x14ac:dyDescent="0.25">
      <c r="A7433" s="85">
        <v>45235.91666664894</v>
      </c>
      <c r="B7433" s="1">
        <v>11</v>
      </c>
      <c r="C7433" s="1">
        <v>5</v>
      </c>
      <c r="D7433" s="1">
        <v>22</v>
      </c>
      <c r="E7433" s="1" t="str">
        <f t="shared" si="1164"/>
        <v>Non-Summer</v>
      </c>
      <c r="F7433" s="78">
        <v>0.84289999999999998</v>
      </c>
      <c r="G7433" s="79">
        <f t="shared" si="1165"/>
        <v>1.6036708750540718</v>
      </c>
      <c r="J7433" s="78">
        <v>0</v>
      </c>
      <c r="K7433" s="80">
        <f t="shared" si="1166"/>
        <v>0</v>
      </c>
      <c r="L7433" s="68" t="str">
        <f t="shared" si="1159"/>
        <v>Normal</v>
      </c>
      <c r="N7433" s="67">
        <f t="shared" si="1160"/>
        <v>0</v>
      </c>
      <c r="O7433" s="67">
        <f t="shared" si="1161"/>
        <v>0</v>
      </c>
      <c r="P7433" s="81">
        <f t="shared" si="1162"/>
        <v>1.6036708750540718</v>
      </c>
      <c r="Q7433" s="81">
        <f t="shared" si="1163"/>
        <v>1.6036708750540718</v>
      </c>
      <c r="S7433" s="1">
        <f t="shared" si="1167"/>
        <v>7</v>
      </c>
      <c r="T7433" s="1" t="str">
        <f t="shared" si="1168"/>
        <v>Off-Peak</v>
      </c>
    </row>
    <row r="7434" spans="1:20" x14ac:dyDescent="0.25">
      <c r="A7434" s="85">
        <v>45235.958333315604</v>
      </c>
      <c r="B7434" s="1">
        <v>11</v>
      </c>
      <c r="C7434" s="1">
        <v>5</v>
      </c>
      <c r="D7434" s="1">
        <v>23</v>
      </c>
      <c r="E7434" s="1" t="str">
        <f t="shared" si="1164"/>
        <v>Non-Summer</v>
      </c>
      <c r="F7434" s="78">
        <v>0.75790000000000002</v>
      </c>
      <c r="G7434" s="79">
        <f t="shared" si="1165"/>
        <v>1.4419529673786702</v>
      </c>
      <c r="J7434" s="78">
        <v>0</v>
      </c>
      <c r="K7434" s="80">
        <f t="shared" si="1166"/>
        <v>0</v>
      </c>
      <c r="L7434" s="68" t="str">
        <f t="shared" si="1159"/>
        <v>Normal</v>
      </c>
      <c r="N7434" s="67">
        <f t="shared" si="1160"/>
        <v>0</v>
      </c>
      <c r="O7434" s="67">
        <f t="shared" si="1161"/>
        <v>0</v>
      </c>
      <c r="P7434" s="81">
        <f t="shared" si="1162"/>
        <v>1.4419529673786702</v>
      </c>
      <c r="Q7434" s="81">
        <f t="shared" si="1163"/>
        <v>1.4419529673786702</v>
      </c>
      <c r="S7434" s="1">
        <f t="shared" si="1167"/>
        <v>7</v>
      </c>
      <c r="T7434" s="1" t="str">
        <f t="shared" si="1168"/>
        <v>Off-Peak</v>
      </c>
    </row>
    <row r="7435" spans="1:20" x14ac:dyDescent="0.25">
      <c r="A7435" s="85">
        <v>45235.999999982268</v>
      </c>
      <c r="B7435" s="1">
        <v>11</v>
      </c>
      <c r="C7435" s="1">
        <v>6</v>
      </c>
      <c r="D7435" s="1">
        <v>0</v>
      </c>
      <c r="E7435" s="1" t="str">
        <f t="shared" si="1164"/>
        <v>Non-Summer</v>
      </c>
      <c r="F7435" s="78">
        <v>0.63529999999999998</v>
      </c>
      <c r="G7435" s="79">
        <f t="shared" si="1165"/>
        <v>1.2086986676021494</v>
      </c>
      <c r="J7435" s="78">
        <v>0</v>
      </c>
      <c r="K7435" s="80">
        <f t="shared" si="1166"/>
        <v>0</v>
      </c>
      <c r="L7435" s="68" t="str">
        <f t="shared" si="1159"/>
        <v>Normal</v>
      </c>
      <c r="N7435" s="67">
        <f t="shared" si="1160"/>
        <v>0</v>
      </c>
      <c r="O7435" s="67">
        <f t="shared" si="1161"/>
        <v>0</v>
      </c>
      <c r="P7435" s="81">
        <f t="shared" si="1162"/>
        <v>1.2086986676021494</v>
      </c>
      <c r="Q7435" s="81">
        <f t="shared" si="1163"/>
        <v>1.2086986676021494</v>
      </c>
      <c r="S7435" s="1">
        <f t="shared" si="1167"/>
        <v>1</v>
      </c>
      <c r="T7435" s="1" t="str">
        <f t="shared" si="1168"/>
        <v>Off-Peak</v>
      </c>
    </row>
    <row r="7436" spans="1:20" x14ac:dyDescent="0.25">
      <c r="A7436" s="85">
        <v>45236.041666648933</v>
      </c>
      <c r="B7436" s="1">
        <v>11</v>
      </c>
      <c r="C7436" s="1">
        <v>6</v>
      </c>
      <c r="D7436" s="1">
        <v>1</v>
      </c>
      <c r="E7436" s="1" t="str">
        <f t="shared" si="1164"/>
        <v>Non-Summer</v>
      </c>
      <c r="F7436" s="78">
        <v>0.60670000000000002</v>
      </c>
      <c r="G7436" s="79">
        <f t="shared" si="1165"/>
        <v>1.1542853480784261</v>
      </c>
      <c r="J7436" s="78">
        <v>0</v>
      </c>
      <c r="K7436" s="80">
        <f t="shared" si="1166"/>
        <v>0</v>
      </c>
      <c r="L7436" s="68" t="str">
        <f t="shared" si="1159"/>
        <v>Normal</v>
      </c>
      <c r="N7436" s="67">
        <f t="shared" si="1160"/>
        <v>0</v>
      </c>
      <c r="O7436" s="67">
        <f t="shared" si="1161"/>
        <v>0</v>
      </c>
      <c r="P7436" s="81">
        <f t="shared" si="1162"/>
        <v>1.1542853480784261</v>
      </c>
      <c r="Q7436" s="81">
        <f t="shared" si="1163"/>
        <v>1.1542853480784261</v>
      </c>
      <c r="S7436" s="1">
        <f t="shared" si="1167"/>
        <v>1</v>
      </c>
      <c r="T7436" s="1" t="str">
        <f t="shared" si="1168"/>
        <v>Off-Peak</v>
      </c>
    </row>
    <row r="7437" spans="1:20" x14ac:dyDescent="0.25">
      <c r="A7437" s="85">
        <v>45236.083333315597</v>
      </c>
      <c r="B7437" s="1">
        <v>11</v>
      </c>
      <c r="C7437" s="1">
        <v>6</v>
      </c>
      <c r="D7437" s="1">
        <v>2</v>
      </c>
      <c r="E7437" s="1" t="str">
        <f t="shared" si="1164"/>
        <v>Non-Summer</v>
      </c>
      <c r="F7437" s="78">
        <v>0.59130000000000005</v>
      </c>
      <c r="G7437" s="79">
        <f t="shared" si="1165"/>
        <v>1.1249858683348828</v>
      </c>
      <c r="J7437" s="78">
        <v>0</v>
      </c>
      <c r="K7437" s="80">
        <f t="shared" si="1166"/>
        <v>0</v>
      </c>
      <c r="L7437" s="68" t="str">
        <f t="shared" si="1159"/>
        <v>Normal</v>
      </c>
      <c r="N7437" s="67">
        <f t="shared" si="1160"/>
        <v>0</v>
      </c>
      <c r="O7437" s="67">
        <f t="shared" si="1161"/>
        <v>0</v>
      </c>
      <c r="P7437" s="81">
        <f t="shared" si="1162"/>
        <v>1.1249858683348828</v>
      </c>
      <c r="Q7437" s="81">
        <f t="shared" si="1163"/>
        <v>1.1249858683348828</v>
      </c>
      <c r="S7437" s="1">
        <f t="shared" si="1167"/>
        <v>1</v>
      </c>
      <c r="T7437" s="1" t="str">
        <f t="shared" si="1168"/>
        <v>Off-Peak</v>
      </c>
    </row>
    <row r="7438" spans="1:20" x14ac:dyDescent="0.25">
      <c r="A7438" s="85">
        <v>45236.124999982261</v>
      </c>
      <c r="B7438" s="1">
        <v>11</v>
      </c>
      <c r="C7438" s="1">
        <v>6</v>
      </c>
      <c r="D7438" s="1">
        <v>3</v>
      </c>
      <c r="E7438" s="1" t="str">
        <f t="shared" si="1164"/>
        <v>Non-Summer</v>
      </c>
      <c r="F7438" s="78">
        <v>0.58530000000000004</v>
      </c>
      <c r="G7438" s="79">
        <f t="shared" si="1165"/>
        <v>1.1135704866166192</v>
      </c>
      <c r="J7438" s="78">
        <v>0</v>
      </c>
      <c r="K7438" s="80">
        <f t="shared" si="1166"/>
        <v>0</v>
      </c>
      <c r="L7438" s="68" t="str">
        <f t="shared" si="1159"/>
        <v>Normal</v>
      </c>
      <c r="N7438" s="67">
        <f t="shared" si="1160"/>
        <v>0</v>
      </c>
      <c r="O7438" s="67">
        <f t="shared" si="1161"/>
        <v>0</v>
      </c>
      <c r="P7438" s="81">
        <f t="shared" si="1162"/>
        <v>1.1135704866166192</v>
      </c>
      <c r="Q7438" s="81">
        <f t="shared" si="1163"/>
        <v>1.1135704866166192</v>
      </c>
      <c r="S7438" s="1">
        <f t="shared" si="1167"/>
        <v>1</v>
      </c>
      <c r="T7438" s="1" t="str">
        <f t="shared" si="1168"/>
        <v>Off-Peak</v>
      </c>
    </row>
    <row r="7439" spans="1:20" x14ac:dyDescent="0.25">
      <c r="A7439" s="85">
        <v>45236.166666648925</v>
      </c>
      <c r="B7439" s="1">
        <v>11</v>
      </c>
      <c r="C7439" s="1">
        <v>6</v>
      </c>
      <c r="D7439" s="1">
        <v>4</v>
      </c>
      <c r="E7439" s="1" t="str">
        <f t="shared" si="1164"/>
        <v>Non-Summer</v>
      </c>
      <c r="F7439" s="78">
        <v>0.59699999999999998</v>
      </c>
      <c r="G7439" s="79">
        <f t="shared" si="1165"/>
        <v>1.1358304809672333</v>
      </c>
      <c r="J7439" s="78">
        <v>0</v>
      </c>
      <c r="K7439" s="80">
        <f t="shared" si="1166"/>
        <v>0</v>
      </c>
      <c r="L7439" s="68" t="str">
        <f t="shared" si="1159"/>
        <v>Normal</v>
      </c>
      <c r="N7439" s="67">
        <f t="shared" si="1160"/>
        <v>0</v>
      </c>
      <c r="O7439" s="67">
        <f t="shared" si="1161"/>
        <v>0</v>
      </c>
      <c r="P7439" s="81">
        <f t="shared" si="1162"/>
        <v>1.1358304809672333</v>
      </c>
      <c r="Q7439" s="81">
        <f t="shared" si="1163"/>
        <v>1.1358304809672333</v>
      </c>
      <c r="S7439" s="1">
        <f t="shared" si="1167"/>
        <v>1</v>
      </c>
      <c r="T7439" s="1" t="str">
        <f t="shared" si="1168"/>
        <v>Off-Peak</v>
      </c>
    </row>
    <row r="7440" spans="1:20" x14ac:dyDescent="0.25">
      <c r="A7440" s="85">
        <v>45236.20833331559</v>
      </c>
      <c r="B7440" s="1">
        <v>11</v>
      </c>
      <c r="C7440" s="1">
        <v>6</v>
      </c>
      <c r="D7440" s="1">
        <v>5</v>
      </c>
      <c r="E7440" s="1" t="str">
        <f t="shared" si="1164"/>
        <v>Non-Summer</v>
      </c>
      <c r="F7440" s="78">
        <v>0.63600000000000001</v>
      </c>
      <c r="G7440" s="79">
        <f t="shared" si="1165"/>
        <v>1.210030462135947</v>
      </c>
      <c r="J7440" s="78">
        <v>0</v>
      </c>
      <c r="K7440" s="80">
        <f t="shared" si="1166"/>
        <v>0</v>
      </c>
      <c r="L7440" s="68" t="str">
        <f t="shared" si="1159"/>
        <v>Normal</v>
      </c>
      <c r="N7440" s="67">
        <f t="shared" si="1160"/>
        <v>0</v>
      </c>
      <c r="O7440" s="67">
        <f t="shared" si="1161"/>
        <v>0</v>
      </c>
      <c r="P7440" s="81">
        <f t="shared" si="1162"/>
        <v>1.210030462135947</v>
      </c>
      <c r="Q7440" s="81">
        <f t="shared" si="1163"/>
        <v>1.210030462135947</v>
      </c>
      <c r="S7440" s="1">
        <f t="shared" si="1167"/>
        <v>1</v>
      </c>
      <c r="T7440" s="1" t="str">
        <f t="shared" si="1168"/>
        <v>Off-Peak</v>
      </c>
    </row>
    <row r="7441" spans="1:20" x14ac:dyDescent="0.25">
      <c r="A7441" s="85">
        <v>45236.249999982254</v>
      </c>
      <c r="B7441" s="1">
        <v>11</v>
      </c>
      <c r="C7441" s="1">
        <v>6</v>
      </c>
      <c r="D7441" s="1">
        <v>6</v>
      </c>
      <c r="E7441" s="1" t="str">
        <f t="shared" si="1164"/>
        <v>Non-Summer</v>
      </c>
      <c r="F7441" s="78">
        <v>0.69599999999999995</v>
      </c>
      <c r="G7441" s="79">
        <f t="shared" si="1165"/>
        <v>1.3241842793185834</v>
      </c>
      <c r="J7441" s="78">
        <v>0</v>
      </c>
      <c r="K7441" s="80">
        <f t="shared" si="1166"/>
        <v>0</v>
      </c>
      <c r="L7441" s="68" t="str">
        <f t="shared" si="1159"/>
        <v>Normal</v>
      </c>
      <c r="N7441" s="67">
        <f t="shared" si="1160"/>
        <v>0</v>
      </c>
      <c r="O7441" s="67">
        <f t="shared" si="1161"/>
        <v>0</v>
      </c>
      <c r="P7441" s="81">
        <f t="shared" si="1162"/>
        <v>1.3241842793185834</v>
      </c>
      <c r="Q7441" s="81">
        <f t="shared" si="1163"/>
        <v>1.3241842793185834</v>
      </c>
      <c r="S7441" s="1">
        <f t="shared" si="1167"/>
        <v>1</v>
      </c>
      <c r="T7441" s="1" t="str">
        <f t="shared" si="1168"/>
        <v>Peak</v>
      </c>
    </row>
    <row r="7442" spans="1:20" x14ac:dyDescent="0.25">
      <c r="A7442" s="85">
        <v>45236.291666648918</v>
      </c>
      <c r="B7442" s="1">
        <v>11</v>
      </c>
      <c r="C7442" s="1">
        <v>6</v>
      </c>
      <c r="D7442" s="1">
        <v>7</v>
      </c>
      <c r="E7442" s="1" t="str">
        <f t="shared" si="1164"/>
        <v>Non-Summer</v>
      </c>
      <c r="F7442" s="78">
        <v>0.70109999999999995</v>
      </c>
      <c r="G7442" s="79">
        <f t="shared" si="1165"/>
        <v>1.3338873537791074</v>
      </c>
      <c r="J7442" s="78">
        <v>1.7310000000000001E-3</v>
      </c>
      <c r="K7442" s="80">
        <f t="shared" si="1166"/>
        <v>1.7310000000000001E-3</v>
      </c>
      <c r="L7442" s="68" t="str">
        <f t="shared" si="1159"/>
        <v>Normal</v>
      </c>
      <c r="N7442" s="67">
        <f t="shared" si="1160"/>
        <v>0</v>
      </c>
      <c r="O7442" s="67">
        <f t="shared" si="1161"/>
        <v>1.7310000000000001E-3</v>
      </c>
      <c r="P7442" s="81">
        <f t="shared" si="1162"/>
        <v>1.3321563537791075</v>
      </c>
      <c r="Q7442" s="81">
        <f t="shared" si="1163"/>
        <v>1.3321563537791075</v>
      </c>
      <c r="S7442" s="1">
        <f t="shared" si="1167"/>
        <v>1</v>
      </c>
      <c r="T7442" s="1" t="str">
        <f t="shared" si="1168"/>
        <v>Peak</v>
      </c>
    </row>
    <row r="7443" spans="1:20" x14ac:dyDescent="0.25">
      <c r="A7443" s="85">
        <v>45236.333333315582</v>
      </c>
      <c r="B7443" s="1">
        <v>11</v>
      </c>
      <c r="C7443" s="1">
        <v>6</v>
      </c>
      <c r="D7443" s="1">
        <v>8</v>
      </c>
      <c r="E7443" s="1" t="str">
        <f t="shared" si="1164"/>
        <v>Non-Summer</v>
      </c>
      <c r="F7443" s="78">
        <v>0.66759999999999997</v>
      </c>
      <c r="G7443" s="79">
        <f t="shared" si="1165"/>
        <v>1.2701514725188021</v>
      </c>
      <c r="J7443" s="78">
        <v>0.356012</v>
      </c>
      <c r="K7443" s="80">
        <f t="shared" si="1166"/>
        <v>0.356012</v>
      </c>
      <c r="L7443" s="68" t="str">
        <f t="shared" ref="L7443:L7506" si="1169">IF(AND(D7443&gt;=$C$2,D7443&lt;=$C$3,E7443="Summer"),"MaxDis","Normal")</f>
        <v>Normal</v>
      </c>
      <c r="N7443" s="67">
        <f t="shared" ref="N7443:N7506" si="1170">IF(K7443-G7443&lt;0,0,K7443-G7443)</f>
        <v>0</v>
      </c>
      <c r="O7443" s="67">
        <f t="shared" ref="O7443:O7506" si="1171">K7443-N7443</f>
        <v>0.356012</v>
      </c>
      <c r="P7443" s="81">
        <f t="shared" ref="P7443:P7506" si="1172">MAX(0,G7443-O7443)</f>
        <v>0.91413947251880212</v>
      </c>
      <c r="Q7443" s="81">
        <f t="shared" ref="Q7443:Q7506" si="1173">G7443-K7443</f>
        <v>0.91413947251880212</v>
      </c>
      <c r="S7443" s="1">
        <f t="shared" si="1167"/>
        <v>1</v>
      </c>
      <c r="T7443" s="1" t="str">
        <f t="shared" si="1168"/>
        <v>Peak</v>
      </c>
    </row>
    <row r="7444" spans="1:20" x14ac:dyDescent="0.25">
      <c r="A7444" s="85">
        <v>45236.374999982247</v>
      </c>
      <c r="B7444" s="1">
        <v>11</v>
      </c>
      <c r="C7444" s="1">
        <v>6</v>
      </c>
      <c r="D7444" s="1">
        <v>9</v>
      </c>
      <c r="E7444" s="1" t="str">
        <f t="shared" ref="E7444:E7507" si="1174">IF(AND(B7444&gt;=$C$5,B7444&lt;=$C$6),"Summer","Non-Summer")</f>
        <v>Non-Summer</v>
      </c>
      <c r="F7444" s="78">
        <v>0.65159999999999996</v>
      </c>
      <c r="G7444" s="79">
        <f t="shared" ref="G7444:G7507" si="1175">F7444*$G$13</f>
        <v>1.2397104546034323</v>
      </c>
      <c r="J7444" s="78">
        <v>1.4236169999999999</v>
      </c>
      <c r="K7444" s="80">
        <f t="shared" ref="K7444:K7507" si="1176">J7444*$K$13</f>
        <v>1.4236169999999999</v>
      </c>
      <c r="L7444" s="68" t="str">
        <f t="shared" si="1169"/>
        <v>Normal</v>
      </c>
      <c r="N7444" s="67">
        <f t="shared" si="1170"/>
        <v>0.18390654539656759</v>
      </c>
      <c r="O7444" s="67">
        <f t="shared" si="1171"/>
        <v>1.2397104546034323</v>
      </c>
      <c r="P7444" s="81">
        <f t="shared" si="1172"/>
        <v>0</v>
      </c>
      <c r="Q7444" s="81">
        <f t="shared" si="1173"/>
        <v>-0.18390654539656759</v>
      </c>
      <c r="S7444" s="1">
        <f t="shared" ref="S7444:S7507" si="1177">WEEKDAY(A7444,2)</f>
        <v>1</v>
      </c>
      <c r="T7444" s="1" t="str">
        <f t="shared" ref="T7444:T7507" si="1178">IF(S7444&gt;5,"Off-Peak",IF(AND(D7444&gt;=$C$7,D7444&lt;$C$8),"Peak","Off-Peak"))</f>
        <v>Peak</v>
      </c>
    </row>
    <row r="7445" spans="1:20" x14ac:dyDescent="0.25">
      <c r="A7445" s="85">
        <v>45236.416666648911</v>
      </c>
      <c r="B7445" s="1">
        <v>11</v>
      </c>
      <c r="C7445" s="1">
        <v>6</v>
      </c>
      <c r="D7445" s="1">
        <v>10</v>
      </c>
      <c r="E7445" s="1" t="str">
        <f t="shared" si="1174"/>
        <v>Non-Summer</v>
      </c>
      <c r="F7445" s="78">
        <v>0.63759999999999994</v>
      </c>
      <c r="G7445" s="79">
        <f t="shared" si="1175"/>
        <v>1.2130745639274838</v>
      </c>
      <c r="J7445" s="78">
        <v>2.1839219999999999</v>
      </c>
      <c r="K7445" s="80">
        <f t="shared" si="1176"/>
        <v>2.1839219999999999</v>
      </c>
      <c r="L7445" s="68" t="str">
        <f t="shared" si="1169"/>
        <v>Normal</v>
      </c>
      <c r="N7445" s="67">
        <f t="shared" si="1170"/>
        <v>0.97084743607251611</v>
      </c>
      <c r="O7445" s="67">
        <f t="shared" si="1171"/>
        <v>1.2130745639274838</v>
      </c>
      <c r="P7445" s="81">
        <f t="shared" si="1172"/>
        <v>0</v>
      </c>
      <c r="Q7445" s="81">
        <f t="shared" si="1173"/>
        <v>-0.97084743607251611</v>
      </c>
      <c r="S7445" s="1">
        <f t="shared" si="1177"/>
        <v>1</v>
      </c>
      <c r="T7445" s="1" t="str">
        <f t="shared" si="1178"/>
        <v>Peak</v>
      </c>
    </row>
    <row r="7446" spans="1:20" x14ac:dyDescent="0.25">
      <c r="A7446" s="85">
        <v>45236.458333315575</v>
      </c>
      <c r="B7446" s="1">
        <v>11</v>
      </c>
      <c r="C7446" s="1">
        <v>6</v>
      </c>
      <c r="D7446" s="1">
        <v>11</v>
      </c>
      <c r="E7446" s="1" t="str">
        <f t="shared" si="1174"/>
        <v>Non-Summer</v>
      </c>
      <c r="F7446" s="78">
        <v>0.62729999999999997</v>
      </c>
      <c r="G7446" s="79">
        <f t="shared" si="1175"/>
        <v>1.1934781586444645</v>
      </c>
      <c r="J7446" s="78">
        <v>1.945184</v>
      </c>
      <c r="K7446" s="80">
        <f t="shared" si="1176"/>
        <v>1.945184</v>
      </c>
      <c r="L7446" s="68" t="str">
        <f t="shared" si="1169"/>
        <v>Normal</v>
      </c>
      <c r="N7446" s="67">
        <f t="shared" si="1170"/>
        <v>0.75170584135553553</v>
      </c>
      <c r="O7446" s="67">
        <f t="shared" si="1171"/>
        <v>1.1934781586444645</v>
      </c>
      <c r="P7446" s="81">
        <f t="shared" si="1172"/>
        <v>0</v>
      </c>
      <c r="Q7446" s="81">
        <f t="shared" si="1173"/>
        <v>-0.75170584135553553</v>
      </c>
      <c r="S7446" s="1">
        <f t="shared" si="1177"/>
        <v>1</v>
      </c>
      <c r="T7446" s="1" t="str">
        <f t="shared" si="1178"/>
        <v>Peak</v>
      </c>
    </row>
    <row r="7447" spans="1:20" x14ac:dyDescent="0.25">
      <c r="A7447" s="85">
        <v>45236.499999982239</v>
      </c>
      <c r="B7447" s="1">
        <v>11</v>
      </c>
      <c r="C7447" s="1">
        <v>6</v>
      </c>
      <c r="D7447" s="1">
        <v>12</v>
      </c>
      <c r="E7447" s="1" t="str">
        <f t="shared" si="1174"/>
        <v>Non-Summer</v>
      </c>
      <c r="F7447" s="78">
        <v>0.62180000000000002</v>
      </c>
      <c r="G7447" s="79">
        <f t="shared" si="1175"/>
        <v>1.1830140587360563</v>
      </c>
      <c r="J7447" s="78">
        <v>3.4236800000000001</v>
      </c>
      <c r="K7447" s="80">
        <f t="shared" si="1176"/>
        <v>3.4236800000000001</v>
      </c>
      <c r="L7447" s="68" t="str">
        <f t="shared" si="1169"/>
        <v>Normal</v>
      </c>
      <c r="N7447" s="67">
        <f t="shared" si="1170"/>
        <v>2.240665941263944</v>
      </c>
      <c r="O7447" s="67">
        <f t="shared" si="1171"/>
        <v>1.183014058736056</v>
      </c>
      <c r="P7447" s="81">
        <f t="shared" si="1172"/>
        <v>2.2204460492503131E-16</v>
      </c>
      <c r="Q7447" s="81">
        <f t="shared" si="1173"/>
        <v>-2.240665941263944</v>
      </c>
      <c r="S7447" s="1">
        <f t="shared" si="1177"/>
        <v>1</v>
      </c>
      <c r="T7447" s="1" t="str">
        <f t="shared" si="1178"/>
        <v>Peak</v>
      </c>
    </row>
    <row r="7448" spans="1:20" x14ac:dyDescent="0.25">
      <c r="A7448" s="85">
        <v>45236.541666648904</v>
      </c>
      <c r="B7448" s="1">
        <v>11</v>
      </c>
      <c r="C7448" s="1">
        <v>6</v>
      </c>
      <c r="D7448" s="1">
        <v>13</v>
      </c>
      <c r="E7448" s="1" t="str">
        <f t="shared" si="1174"/>
        <v>Non-Summer</v>
      </c>
      <c r="F7448" s="78">
        <v>0.61619999999999997</v>
      </c>
      <c r="G7448" s="79">
        <f t="shared" si="1175"/>
        <v>1.1723597024656769</v>
      </c>
      <c r="J7448" s="78">
        <v>1.02668</v>
      </c>
      <c r="K7448" s="80">
        <f t="shared" si="1176"/>
        <v>1.02668</v>
      </c>
      <c r="L7448" s="68" t="str">
        <f t="shared" si="1169"/>
        <v>Normal</v>
      </c>
      <c r="N7448" s="67">
        <f t="shared" si="1170"/>
        <v>0</v>
      </c>
      <c r="O7448" s="67">
        <f t="shared" si="1171"/>
        <v>1.02668</v>
      </c>
      <c r="P7448" s="81">
        <f t="shared" si="1172"/>
        <v>0.14567970246567685</v>
      </c>
      <c r="Q7448" s="81">
        <f t="shared" si="1173"/>
        <v>0.14567970246567685</v>
      </c>
      <c r="S7448" s="1">
        <f t="shared" si="1177"/>
        <v>1</v>
      </c>
      <c r="T7448" s="1" t="str">
        <f t="shared" si="1178"/>
        <v>Peak</v>
      </c>
    </row>
    <row r="7449" spans="1:20" x14ac:dyDescent="0.25">
      <c r="A7449" s="85">
        <v>45236.583333315568</v>
      </c>
      <c r="B7449" s="1">
        <v>11</v>
      </c>
      <c r="C7449" s="1">
        <v>6</v>
      </c>
      <c r="D7449" s="1">
        <v>14</v>
      </c>
      <c r="E7449" s="1" t="str">
        <f t="shared" si="1174"/>
        <v>Non-Summer</v>
      </c>
      <c r="F7449" s="78">
        <v>0.61729999999999996</v>
      </c>
      <c r="G7449" s="79">
        <f t="shared" si="1175"/>
        <v>1.1744525224473585</v>
      </c>
      <c r="J7449" s="78">
        <v>0.82085799999999998</v>
      </c>
      <c r="K7449" s="80">
        <f t="shared" si="1176"/>
        <v>0.82085799999999998</v>
      </c>
      <c r="L7449" s="68" t="str">
        <f t="shared" si="1169"/>
        <v>Normal</v>
      </c>
      <c r="N7449" s="67">
        <f t="shared" si="1170"/>
        <v>0</v>
      </c>
      <c r="O7449" s="67">
        <f t="shared" si="1171"/>
        <v>0.82085799999999998</v>
      </c>
      <c r="P7449" s="81">
        <f t="shared" si="1172"/>
        <v>0.35359452244735856</v>
      </c>
      <c r="Q7449" s="81">
        <f t="shared" si="1173"/>
        <v>0.35359452244735856</v>
      </c>
      <c r="S7449" s="1">
        <f t="shared" si="1177"/>
        <v>1</v>
      </c>
      <c r="T7449" s="1" t="str">
        <f t="shared" si="1178"/>
        <v>Peak</v>
      </c>
    </row>
    <row r="7450" spans="1:20" x14ac:dyDescent="0.25">
      <c r="A7450" s="85">
        <v>45236.624999982232</v>
      </c>
      <c r="B7450" s="1">
        <v>11</v>
      </c>
      <c r="C7450" s="1">
        <v>6</v>
      </c>
      <c r="D7450" s="1">
        <v>15</v>
      </c>
      <c r="E7450" s="1" t="str">
        <f t="shared" si="1174"/>
        <v>Non-Summer</v>
      </c>
      <c r="F7450" s="78">
        <v>0.64639999999999997</v>
      </c>
      <c r="G7450" s="79">
        <f t="shared" si="1175"/>
        <v>1.2298171237809372</v>
      </c>
      <c r="J7450" s="78">
        <v>1.220712</v>
      </c>
      <c r="K7450" s="80">
        <f t="shared" si="1176"/>
        <v>1.220712</v>
      </c>
      <c r="L7450" s="68" t="str">
        <f t="shared" si="1169"/>
        <v>Normal</v>
      </c>
      <c r="N7450" s="67">
        <f t="shared" si="1170"/>
        <v>0</v>
      </c>
      <c r="O7450" s="67">
        <f t="shared" si="1171"/>
        <v>1.220712</v>
      </c>
      <c r="P7450" s="81">
        <f t="shared" si="1172"/>
        <v>9.1051237809371965E-3</v>
      </c>
      <c r="Q7450" s="81">
        <f t="shared" si="1173"/>
        <v>9.1051237809371965E-3</v>
      </c>
      <c r="S7450" s="1">
        <f t="shared" si="1177"/>
        <v>1</v>
      </c>
      <c r="T7450" s="1" t="str">
        <f t="shared" si="1178"/>
        <v>Peak</v>
      </c>
    </row>
    <row r="7451" spans="1:20" x14ac:dyDescent="0.25">
      <c r="A7451" s="85">
        <v>45236.666666648896</v>
      </c>
      <c r="B7451" s="1">
        <v>11</v>
      </c>
      <c r="C7451" s="1">
        <v>6</v>
      </c>
      <c r="D7451" s="1">
        <v>16</v>
      </c>
      <c r="E7451" s="1" t="str">
        <f t="shared" si="1174"/>
        <v>Non-Summer</v>
      </c>
      <c r="F7451" s="78">
        <v>0.7399</v>
      </c>
      <c r="G7451" s="79">
        <f t="shared" si="1175"/>
        <v>1.4077068222238791</v>
      </c>
      <c r="J7451" s="78">
        <v>0</v>
      </c>
      <c r="K7451" s="80">
        <f t="shared" si="1176"/>
        <v>0</v>
      </c>
      <c r="L7451" s="68" t="str">
        <f t="shared" si="1169"/>
        <v>Normal</v>
      </c>
      <c r="N7451" s="67">
        <f t="shared" si="1170"/>
        <v>0</v>
      </c>
      <c r="O7451" s="67">
        <f t="shared" si="1171"/>
        <v>0</v>
      </c>
      <c r="P7451" s="81">
        <f t="shared" si="1172"/>
        <v>1.4077068222238791</v>
      </c>
      <c r="Q7451" s="81">
        <f t="shared" si="1173"/>
        <v>1.4077068222238791</v>
      </c>
      <c r="S7451" s="1">
        <f t="shared" si="1177"/>
        <v>1</v>
      </c>
      <c r="T7451" s="1" t="str">
        <f t="shared" si="1178"/>
        <v>Peak</v>
      </c>
    </row>
    <row r="7452" spans="1:20" x14ac:dyDescent="0.25">
      <c r="A7452" s="85">
        <v>45236.708333315561</v>
      </c>
      <c r="B7452" s="1">
        <v>11</v>
      </c>
      <c r="C7452" s="1">
        <v>6</v>
      </c>
      <c r="D7452" s="1">
        <v>17</v>
      </c>
      <c r="E7452" s="1" t="str">
        <f t="shared" si="1174"/>
        <v>Non-Summer</v>
      </c>
      <c r="F7452" s="78">
        <v>0.86880000000000002</v>
      </c>
      <c r="G7452" s="79">
        <f t="shared" si="1175"/>
        <v>1.6529472728045767</v>
      </c>
      <c r="J7452" s="78">
        <v>0</v>
      </c>
      <c r="K7452" s="80">
        <f t="shared" si="1176"/>
        <v>0</v>
      </c>
      <c r="L7452" s="68" t="str">
        <f t="shared" si="1169"/>
        <v>Normal</v>
      </c>
      <c r="N7452" s="67">
        <f t="shared" si="1170"/>
        <v>0</v>
      </c>
      <c r="O7452" s="67">
        <f t="shared" si="1171"/>
        <v>0</v>
      </c>
      <c r="P7452" s="81">
        <f t="shared" si="1172"/>
        <v>1.6529472728045767</v>
      </c>
      <c r="Q7452" s="81">
        <f t="shared" si="1173"/>
        <v>1.6529472728045767</v>
      </c>
      <c r="S7452" s="1">
        <f t="shared" si="1177"/>
        <v>1</v>
      </c>
      <c r="T7452" s="1" t="str">
        <f t="shared" si="1178"/>
        <v>Peak</v>
      </c>
    </row>
    <row r="7453" spans="1:20" x14ac:dyDescent="0.25">
      <c r="A7453" s="85">
        <v>45236.749999982225</v>
      </c>
      <c r="B7453" s="1">
        <v>11</v>
      </c>
      <c r="C7453" s="1">
        <v>6</v>
      </c>
      <c r="D7453" s="1">
        <v>18</v>
      </c>
      <c r="E7453" s="1" t="str">
        <f t="shared" si="1174"/>
        <v>Non-Summer</v>
      </c>
      <c r="F7453" s="78">
        <v>0.90149999999999997</v>
      </c>
      <c r="G7453" s="79">
        <f t="shared" si="1175"/>
        <v>1.7151611031691134</v>
      </c>
      <c r="J7453" s="78">
        <v>0</v>
      </c>
      <c r="K7453" s="80">
        <f t="shared" si="1176"/>
        <v>0</v>
      </c>
      <c r="L7453" s="68" t="str">
        <f t="shared" si="1169"/>
        <v>Normal</v>
      </c>
      <c r="N7453" s="67">
        <f t="shared" si="1170"/>
        <v>0</v>
      </c>
      <c r="O7453" s="67">
        <f t="shared" si="1171"/>
        <v>0</v>
      </c>
      <c r="P7453" s="81">
        <f t="shared" si="1172"/>
        <v>1.7151611031691134</v>
      </c>
      <c r="Q7453" s="81">
        <f t="shared" si="1173"/>
        <v>1.7151611031691134</v>
      </c>
      <c r="S7453" s="1">
        <f t="shared" si="1177"/>
        <v>1</v>
      </c>
      <c r="T7453" s="1" t="str">
        <f t="shared" si="1178"/>
        <v>Peak</v>
      </c>
    </row>
    <row r="7454" spans="1:20" x14ac:dyDescent="0.25">
      <c r="A7454" s="85">
        <v>45236.791666648889</v>
      </c>
      <c r="B7454" s="1">
        <v>11</v>
      </c>
      <c r="C7454" s="1">
        <v>6</v>
      </c>
      <c r="D7454" s="1">
        <v>19</v>
      </c>
      <c r="E7454" s="1" t="str">
        <f t="shared" si="1174"/>
        <v>Non-Summer</v>
      </c>
      <c r="F7454" s="78">
        <v>0.89570000000000005</v>
      </c>
      <c r="G7454" s="79">
        <f t="shared" si="1175"/>
        <v>1.704126234174792</v>
      </c>
      <c r="J7454" s="78">
        <v>0</v>
      </c>
      <c r="K7454" s="80">
        <f t="shared" si="1176"/>
        <v>0</v>
      </c>
      <c r="L7454" s="68" t="str">
        <f t="shared" si="1169"/>
        <v>Normal</v>
      </c>
      <c r="N7454" s="67">
        <f t="shared" si="1170"/>
        <v>0</v>
      </c>
      <c r="O7454" s="67">
        <f t="shared" si="1171"/>
        <v>0</v>
      </c>
      <c r="P7454" s="81">
        <f t="shared" si="1172"/>
        <v>1.704126234174792</v>
      </c>
      <c r="Q7454" s="81">
        <f t="shared" si="1173"/>
        <v>1.704126234174792</v>
      </c>
      <c r="S7454" s="1">
        <f t="shared" si="1177"/>
        <v>1</v>
      </c>
      <c r="T7454" s="1" t="str">
        <f t="shared" si="1178"/>
        <v>Peak</v>
      </c>
    </row>
    <row r="7455" spans="1:20" x14ac:dyDescent="0.25">
      <c r="A7455" s="85">
        <v>45236.833333315553</v>
      </c>
      <c r="B7455" s="1">
        <v>11</v>
      </c>
      <c r="C7455" s="1">
        <v>6</v>
      </c>
      <c r="D7455" s="1">
        <v>20</v>
      </c>
      <c r="E7455" s="1" t="str">
        <f t="shared" si="1174"/>
        <v>Non-Summer</v>
      </c>
      <c r="F7455" s="78">
        <v>0.86960000000000004</v>
      </c>
      <c r="G7455" s="79">
        <f t="shared" si="1175"/>
        <v>1.6544693237003452</v>
      </c>
      <c r="J7455" s="78">
        <v>0</v>
      </c>
      <c r="K7455" s="80">
        <f t="shared" si="1176"/>
        <v>0</v>
      </c>
      <c r="L7455" s="68" t="str">
        <f t="shared" si="1169"/>
        <v>Normal</v>
      </c>
      <c r="N7455" s="67">
        <f t="shared" si="1170"/>
        <v>0</v>
      </c>
      <c r="O7455" s="67">
        <f t="shared" si="1171"/>
        <v>0</v>
      </c>
      <c r="P7455" s="81">
        <f t="shared" si="1172"/>
        <v>1.6544693237003452</v>
      </c>
      <c r="Q7455" s="81">
        <f t="shared" si="1173"/>
        <v>1.6544693237003452</v>
      </c>
      <c r="S7455" s="1">
        <f t="shared" si="1177"/>
        <v>1</v>
      </c>
      <c r="T7455" s="1" t="str">
        <f t="shared" si="1178"/>
        <v>Peak</v>
      </c>
    </row>
    <row r="7456" spans="1:20" x14ac:dyDescent="0.25">
      <c r="A7456" s="85">
        <v>45236.874999982218</v>
      </c>
      <c r="B7456" s="1">
        <v>11</v>
      </c>
      <c r="C7456" s="1">
        <v>6</v>
      </c>
      <c r="D7456" s="1">
        <v>21</v>
      </c>
      <c r="E7456" s="1" t="str">
        <f t="shared" si="1174"/>
        <v>Non-Summer</v>
      </c>
      <c r="F7456" s="78">
        <v>0.81140000000000001</v>
      </c>
      <c r="G7456" s="79">
        <f t="shared" si="1175"/>
        <v>1.5437401210331876</v>
      </c>
      <c r="J7456" s="78">
        <v>0</v>
      </c>
      <c r="K7456" s="80">
        <f t="shared" si="1176"/>
        <v>0</v>
      </c>
      <c r="L7456" s="68" t="str">
        <f t="shared" si="1169"/>
        <v>Normal</v>
      </c>
      <c r="N7456" s="67">
        <f t="shared" si="1170"/>
        <v>0</v>
      </c>
      <c r="O7456" s="67">
        <f t="shared" si="1171"/>
        <v>0</v>
      </c>
      <c r="P7456" s="81">
        <f t="shared" si="1172"/>
        <v>1.5437401210331876</v>
      </c>
      <c r="Q7456" s="81">
        <f t="shared" si="1173"/>
        <v>1.5437401210331876</v>
      </c>
      <c r="S7456" s="1">
        <f t="shared" si="1177"/>
        <v>1</v>
      </c>
      <c r="T7456" s="1" t="str">
        <f t="shared" si="1178"/>
        <v>Peak</v>
      </c>
    </row>
    <row r="7457" spans="1:20" x14ac:dyDescent="0.25">
      <c r="A7457" s="85">
        <v>45236.916666648882</v>
      </c>
      <c r="B7457" s="1">
        <v>11</v>
      </c>
      <c r="C7457" s="1">
        <v>6</v>
      </c>
      <c r="D7457" s="1">
        <v>22</v>
      </c>
      <c r="E7457" s="1" t="str">
        <f t="shared" si="1174"/>
        <v>Non-Summer</v>
      </c>
      <c r="F7457" s="78">
        <v>0.72840000000000005</v>
      </c>
      <c r="G7457" s="79">
        <f t="shared" si="1175"/>
        <v>1.3858273405972072</v>
      </c>
      <c r="J7457" s="78">
        <v>0</v>
      </c>
      <c r="K7457" s="80">
        <f t="shared" si="1176"/>
        <v>0</v>
      </c>
      <c r="L7457" s="68" t="str">
        <f t="shared" si="1169"/>
        <v>Normal</v>
      </c>
      <c r="N7457" s="67">
        <f t="shared" si="1170"/>
        <v>0</v>
      </c>
      <c r="O7457" s="67">
        <f t="shared" si="1171"/>
        <v>0</v>
      </c>
      <c r="P7457" s="81">
        <f t="shared" si="1172"/>
        <v>1.3858273405972072</v>
      </c>
      <c r="Q7457" s="81">
        <f t="shared" si="1173"/>
        <v>1.3858273405972072</v>
      </c>
      <c r="S7457" s="1">
        <f t="shared" si="1177"/>
        <v>1</v>
      </c>
      <c r="T7457" s="1" t="str">
        <f t="shared" si="1178"/>
        <v>Off-Peak</v>
      </c>
    </row>
    <row r="7458" spans="1:20" x14ac:dyDescent="0.25">
      <c r="A7458" s="85">
        <v>45236.958333315546</v>
      </c>
      <c r="B7458" s="1">
        <v>11</v>
      </c>
      <c r="C7458" s="1">
        <v>6</v>
      </c>
      <c r="D7458" s="1">
        <v>23</v>
      </c>
      <c r="E7458" s="1" t="str">
        <f t="shared" si="1174"/>
        <v>Non-Summer</v>
      </c>
      <c r="F7458" s="78">
        <v>0.65180000000000005</v>
      </c>
      <c r="G7458" s="79">
        <f t="shared" si="1175"/>
        <v>1.2400909673273746</v>
      </c>
      <c r="J7458" s="78">
        <v>0</v>
      </c>
      <c r="K7458" s="80">
        <f t="shared" si="1176"/>
        <v>0</v>
      </c>
      <c r="L7458" s="68" t="str">
        <f t="shared" si="1169"/>
        <v>Normal</v>
      </c>
      <c r="N7458" s="67">
        <f t="shared" si="1170"/>
        <v>0</v>
      </c>
      <c r="O7458" s="67">
        <f t="shared" si="1171"/>
        <v>0</v>
      </c>
      <c r="P7458" s="81">
        <f t="shared" si="1172"/>
        <v>1.2400909673273746</v>
      </c>
      <c r="Q7458" s="81">
        <f t="shared" si="1173"/>
        <v>1.2400909673273746</v>
      </c>
      <c r="S7458" s="1">
        <f t="shared" si="1177"/>
        <v>1</v>
      </c>
      <c r="T7458" s="1" t="str">
        <f t="shared" si="1178"/>
        <v>Off-Peak</v>
      </c>
    </row>
    <row r="7459" spans="1:20" x14ac:dyDescent="0.25">
      <c r="A7459" s="85">
        <v>45236.99999998221</v>
      </c>
      <c r="B7459" s="1">
        <v>11</v>
      </c>
      <c r="C7459" s="1">
        <v>7</v>
      </c>
      <c r="D7459" s="1">
        <v>0</v>
      </c>
      <c r="E7459" s="1" t="str">
        <f t="shared" si="1174"/>
        <v>Non-Summer</v>
      </c>
      <c r="F7459" s="78">
        <v>0.60609999999999997</v>
      </c>
      <c r="G7459" s="79">
        <f t="shared" si="1175"/>
        <v>1.1531438099065996</v>
      </c>
      <c r="J7459" s="78">
        <v>0</v>
      </c>
      <c r="K7459" s="80">
        <f t="shared" si="1176"/>
        <v>0</v>
      </c>
      <c r="L7459" s="68" t="str">
        <f t="shared" si="1169"/>
        <v>Normal</v>
      </c>
      <c r="N7459" s="67">
        <f t="shared" si="1170"/>
        <v>0</v>
      </c>
      <c r="O7459" s="67">
        <f t="shared" si="1171"/>
        <v>0</v>
      </c>
      <c r="P7459" s="81">
        <f t="shared" si="1172"/>
        <v>1.1531438099065996</v>
      </c>
      <c r="Q7459" s="81">
        <f t="shared" si="1173"/>
        <v>1.1531438099065996</v>
      </c>
      <c r="S7459" s="1">
        <f t="shared" si="1177"/>
        <v>2</v>
      </c>
      <c r="T7459" s="1" t="str">
        <f t="shared" si="1178"/>
        <v>Off-Peak</v>
      </c>
    </row>
    <row r="7460" spans="1:20" x14ac:dyDescent="0.25">
      <c r="A7460" s="85">
        <v>45237.041666648875</v>
      </c>
      <c r="B7460" s="1">
        <v>11</v>
      </c>
      <c r="C7460" s="1">
        <v>7</v>
      </c>
      <c r="D7460" s="1">
        <v>1</v>
      </c>
      <c r="E7460" s="1" t="str">
        <f t="shared" si="1174"/>
        <v>Non-Summer</v>
      </c>
      <c r="F7460" s="78">
        <v>0.58030000000000004</v>
      </c>
      <c r="G7460" s="79">
        <f t="shared" si="1175"/>
        <v>1.1040576685180661</v>
      </c>
      <c r="J7460" s="78">
        <v>0</v>
      </c>
      <c r="K7460" s="80">
        <f t="shared" si="1176"/>
        <v>0</v>
      </c>
      <c r="L7460" s="68" t="str">
        <f t="shared" si="1169"/>
        <v>Normal</v>
      </c>
      <c r="N7460" s="67">
        <f t="shared" si="1170"/>
        <v>0</v>
      </c>
      <c r="O7460" s="67">
        <f t="shared" si="1171"/>
        <v>0</v>
      </c>
      <c r="P7460" s="81">
        <f t="shared" si="1172"/>
        <v>1.1040576685180661</v>
      </c>
      <c r="Q7460" s="81">
        <f t="shared" si="1173"/>
        <v>1.1040576685180661</v>
      </c>
      <c r="S7460" s="1">
        <f t="shared" si="1177"/>
        <v>2</v>
      </c>
      <c r="T7460" s="1" t="str">
        <f t="shared" si="1178"/>
        <v>Off-Peak</v>
      </c>
    </row>
    <row r="7461" spans="1:20" x14ac:dyDescent="0.25">
      <c r="A7461" s="85">
        <v>45237.083333315539</v>
      </c>
      <c r="B7461" s="1">
        <v>11</v>
      </c>
      <c r="C7461" s="1">
        <v>7</v>
      </c>
      <c r="D7461" s="1">
        <v>2</v>
      </c>
      <c r="E7461" s="1" t="str">
        <f t="shared" si="1174"/>
        <v>Non-Summer</v>
      </c>
      <c r="F7461" s="78">
        <v>0.56730000000000003</v>
      </c>
      <c r="G7461" s="79">
        <f t="shared" si="1175"/>
        <v>1.0793243414618281</v>
      </c>
      <c r="J7461" s="78">
        <v>0</v>
      </c>
      <c r="K7461" s="80">
        <f t="shared" si="1176"/>
        <v>0</v>
      </c>
      <c r="L7461" s="68" t="str">
        <f t="shared" si="1169"/>
        <v>Normal</v>
      </c>
      <c r="N7461" s="67">
        <f t="shared" si="1170"/>
        <v>0</v>
      </c>
      <c r="O7461" s="67">
        <f t="shared" si="1171"/>
        <v>0</v>
      </c>
      <c r="P7461" s="81">
        <f t="shared" si="1172"/>
        <v>1.0793243414618281</v>
      </c>
      <c r="Q7461" s="81">
        <f t="shared" si="1173"/>
        <v>1.0793243414618281</v>
      </c>
      <c r="S7461" s="1">
        <f t="shared" si="1177"/>
        <v>2</v>
      </c>
      <c r="T7461" s="1" t="str">
        <f t="shared" si="1178"/>
        <v>Off-Peak</v>
      </c>
    </row>
    <row r="7462" spans="1:20" x14ac:dyDescent="0.25">
      <c r="A7462" s="85">
        <v>45237.124999982203</v>
      </c>
      <c r="B7462" s="1">
        <v>11</v>
      </c>
      <c r="C7462" s="1">
        <v>7</v>
      </c>
      <c r="D7462" s="1">
        <v>3</v>
      </c>
      <c r="E7462" s="1" t="str">
        <f t="shared" si="1174"/>
        <v>Non-Summer</v>
      </c>
      <c r="F7462" s="78">
        <v>0.56569999999999998</v>
      </c>
      <c r="G7462" s="79">
        <f t="shared" si="1175"/>
        <v>1.0762802396702911</v>
      </c>
      <c r="J7462" s="78">
        <v>0</v>
      </c>
      <c r="K7462" s="80">
        <f t="shared" si="1176"/>
        <v>0</v>
      </c>
      <c r="L7462" s="68" t="str">
        <f t="shared" si="1169"/>
        <v>Normal</v>
      </c>
      <c r="N7462" s="67">
        <f t="shared" si="1170"/>
        <v>0</v>
      </c>
      <c r="O7462" s="67">
        <f t="shared" si="1171"/>
        <v>0</v>
      </c>
      <c r="P7462" s="81">
        <f t="shared" si="1172"/>
        <v>1.0762802396702911</v>
      </c>
      <c r="Q7462" s="81">
        <f t="shared" si="1173"/>
        <v>1.0762802396702911</v>
      </c>
      <c r="S7462" s="1">
        <f t="shared" si="1177"/>
        <v>2</v>
      </c>
      <c r="T7462" s="1" t="str">
        <f t="shared" si="1178"/>
        <v>Off-Peak</v>
      </c>
    </row>
    <row r="7463" spans="1:20" x14ac:dyDescent="0.25">
      <c r="A7463" s="85">
        <v>45237.166666648867</v>
      </c>
      <c r="B7463" s="1">
        <v>11</v>
      </c>
      <c r="C7463" s="1">
        <v>7</v>
      </c>
      <c r="D7463" s="1">
        <v>4</v>
      </c>
      <c r="E7463" s="1" t="str">
        <f t="shared" si="1174"/>
        <v>Non-Summer</v>
      </c>
      <c r="F7463" s="78">
        <v>0.58250000000000002</v>
      </c>
      <c r="G7463" s="79">
        <f t="shared" si="1175"/>
        <v>1.1082433084814294</v>
      </c>
      <c r="J7463" s="78">
        <v>0</v>
      </c>
      <c r="K7463" s="80">
        <f t="shared" si="1176"/>
        <v>0</v>
      </c>
      <c r="L7463" s="68" t="str">
        <f t="shared" si="1169"/>
        <v>Normal</v>
      </c>
      <c r="N7463" s="67">
        <f t="shared" si="1170"/>
        <v>0</v>
      </c>
      <c r="O7463" s="67">
        <f t="shared" si="1171"/>
        <v>0</v>
      </c>
      <c r="P7463" s="81">
        <f t="shared" si="1172"/>
        <v>1.1082433084814294</v>
      </c>
      <c r="Q7463" s="81">
        <f t="shared" si="1173"/>
        <v>1.1082433084814294</v>
      </c>
      <c r="S7463" s="1">
        <f t="shared" si="1177"/>
        <v>2</v>
      </c>
      <c r="T7463" s="1" t="str">
        <f t="shared" si="1178"/>
        <v>Off-Peak</v>
      </c>
    </row>
    <row r="7464" spans="1:20" x14ac:dyDescent="0.25">
      <c r="A7464" s="85">
        <v>45237.208333315531</v>
      </c>
      <c r="B7464" s="1">
        <v>11</v>
      </c>
      <c r="C7464" s="1">
        <v>7</v>
      </c>
      <c r="D7464" s="1">
        <v>5</v>
      </c>
      <c r="E7464" s="1" t="str">
        <f t="shared" si="1174"/>
        <v>Non-Summer</v>
      </c>
      <c r="F7464" s="78">
        <v>0.62809999999999999</v>
      </c>
      <c r="G7464" s="79">
        <f t="shared" si="1175"/>
        <v>1.195000209540233</v>
      </c>
      <c r="J7464" s="78">
        <v>0</v>
      </c>
      <c r="K7464" s="80">
        <f t="shared" si="1176"/>
        <v>0</v>
      </c>
      <c r="L7464" s="68" t="str">
        <f t="shared" si="1169"/>
        <v>Normal</v>
      </c>
      <c r="N7464" s="67">
        <f t="shared" si="1170"/>
        <v>0</v>
      </c>
      <c r="O7464" s="67">
        <f t="shared" si="1171"/>
        <v>0</v>
      </c>
      <c r="P7464" s="81">
        <f t="shared" si="1172"/>
        <v>1.195000209540233</v>
      </c>
      <c r="Q7464" s="81">
        <f t="shared" si="1173"/>
        <v>1.195000209540233</v>
      </c>
      <c r="S7464" s="1">
        <f t="shared" si="1177"/>
        <v>2</v>
      </c>
      <c r="T7464" s="1" t="str">
        <f t="shared" si="1178"/>
        <v>Off-Peak</v>
      </c>
    </row>
    <row r="7465" spans="1:20" x14ac:dyDescent="0.25">
      <c r="A7465" s="85">
        <v>45237.249999982196</v>
      </c>
      <c r="B7465" s="1">
        <v>11</v>
      </c>
      <c r="C7465" s="1">
        <v>7</v>
      </c>
      <c r="D7465" s="1">
        <v>6</v>
      </c>
      <c r="E7465" s="1" t="str">
        <f t="shared" si="1174"/>
        <v>Non-Summer</v>
      </c>
      <c r="F7465" s="78">
        <v>0.69479999999999997</v>
      </c>
      <c r="G7465" s="79">
        <f t="shared" si="1175"/>
        <v>1.3219012029749306</v>
      </c>
      <c r="J7465" s="78">
        <v>0</v>
      </c>
      <c r="K7465" s="80">
        <f t="shared" si="1176"/>
        <v>0</v>
      </c>
      <c r="L7465" s="68" t="str">
        <f t="shared" si="1169"/>
        <v>Normal</v>
      </c>
      <c r="N7465" s="67">
        <f t="shared" si="1170"/>
        <v>0</v>
      </c>
      <c r="O7465" s="67">
        <f t="shared" si="1171"/>
        <v>0</v>
      </c>
      <c r="P7465" s="81">
        <f t="shared" si="1172"/>
        <v>1.3219012029749306</v>
      </c>
      <c r="Q7465" s="81">
        <f t="shared" si="1173"/>
        <v>1.3219012029749306</v>
      </c>
      <c r="S7465" s="1">
        <f t="shared" si="1177"/>
        <v>2</v>
      </c>
      <c r="T7465" s="1" t="str">
        <f t="shared" si="1178"/>
        <v>Peak</v>
      </c>
    </row>
    <row r="7466" spans="1:20" x14ac:dyDescent="0.25">
      <c r="A7466" s="85">
        <v>45237.29166664886</v>
      </c>
      <c r="B7466" s="1">
        <v>11</v>
      </c>
      <c r="C7466" s="1">
        <v>7</v>
      </c>
      <c r="D7466" s="1">
        <v>7</v>
      </c>
      <c r="E7466" s="1" t="str">
        <f t="shared" si="1174"/>
        <v>Non-Summer</v>
      </c>
      <c r="F7466" s="78">
        <v>0.69489999999999996</v>
      </c>
      <c r="G7466" s="79">
        <f t="shared" si="1175"/>
        <v>1.3220914593369018</v>
      </c>
      <c r="J7466" s="78">
        <v>0.96200399999999997</v>
      </c>
      <c r="K7466" s="80">
        <f t="shared" si="1176"/>
        <v>0.96200399999999997</v>
      </c>
      <c r="L7466" s="68" t="str">
        <f t="shared" si="1169"/>
        <v>Normal</v>
      </c>
      <c r="N7466" s="67">
        <f t="shared" si="1170"/>
        <v>0</v>
      </c>
      <c r="O7466" s="67">
        <f t="shared" si="1171"/>
        <v>0.96200399999999997</v>
      </c>
      <c r="P7466" s="81">
        <f t="shared" si="1172"/>
        <v>0.36008745933690178</v>
      </c>
      <c r="Q7466" s="81">
        <f t="shared" si="1173"/>
        <v>0.36008745933690178</v>
      </c>
      <c r="S7466" s="1">
        <f t="shared" si="1177"/>
        <v>2</v>
      </c>
      <c r="T7466" s="1" t="str">
        <f t="shared" si="1178"/>
        <v>Peak</v>
      </c>
    </row>
    <row r="7467" spans="1:20" x14ac:dyDescent="0.25">
      <c r="A7467" s="85">
        <v>45237.333333315524</v>
      </c>
      <c r="B7467" s="1">
        <v>11</v>
      </c>
      <c r="C7467" s="1">
        <v>7</v>
      </c>
      <c r="D7467" s="1">
        <v>8</v>
      </c>
      <c r="E7467" s="1" t="str">
        <f t="shared" si="1174"/>
        <v>Non-Summer</v>
      </c>
      <c r="F7467" s="78">
        <v>0.65800000000000003</v>
      </c>
      <c r="G7467" s="79">
        <f t="shared" si="1175"/>
        <v>1.2518868617695804</v>
      </c>
      <c r="J7467" s="78">
        <v>1.886733</v>
      </c>
      <c r="K7467" s="80">
        <f t="shared" si="1176"/>
        <v>1.886733</v>
      </c>
      <c r="L7467" s="68" t="str">
        <f t="shared" si="1169"/>
        <v>Normal</v>
      </c>
      <c r="N7467" s="67">
        <f t="shared" si="1170"/>
        <v>0.63484613823041958</v>
      </c>
      <c r="O7467" s="67">
        <f t="shared" si="1171"/>
        <v>1.2518868617695804</v>
      </c>
      <c r="P7467" s="81">
        <f t="shared" si="1172"/>
        <v>0</v>
      </c>
      <c r="Q7467" s="81">
        <f t="shared" si="1173"/>
        <v>-0.63484613823041958</v>
      </c>
      <c r="S7467" s="1">
        <f t="shared" si="1177"/>
        <v>2</v>
      </c>
      <c r="T7467" s="1" t="str">
        <f t="shared" si="1178"/>
        <v>Peak</v>
      </c>
    </row>
    <row r="7468" spans="1:20" x14ac:dyDescent="0.25">
      <c r="A7468" s="85">
        <v>45237.374999982188</v>
      </c>
      <c r="B7468" s="1">
        <v>11</v>
      </c>
      <c r="C7468" s="1">
        <v>7</v>
      </c>
      <c r="D7468" s="1">
        <v>9</v>
      </c>
      <c r="E7468" s="1" t="str">
        <f t="shared" si="1174"/>
        <v>Non-Summer</v>
      </c>
      <c r="F7468" s="78">
        <v>0.63839999999999997</v>
      </c>
      <c r="G7468" s="79">
        <f t="shared" si="1175"/>
        <v>1.2145966148232523</v>
      </c>
      <c r="J7468" s="78">
        <v>2.9907900000000001</v>
      </c>
      <c r="K7468" s="80">
        <f t="shared" si="1176"/>
        <v>2.9907900000000001</v>
      </c>
      <c r="L7468" s="68" t="str">
        <f t="shared" si="1169"/>
        <v>Normal</v>
      </c>
      <c r="N7468" s="67">
        <f t="shared" si="1170"/>
        <v>1.7761933851767477</v>
      </c>
      <c r="O7468" s="67">
        <f t="shared" si="1171"/>
        <v>1.2145966148232523</v>
      </c>
      <c r="P7468" s="81">
        <f t="shared" si="1172"/>
        <v>0</v>
      </c>
      <c r="Q7468" s="81">
        <f t="shared" si="1173"/>
        <v>-1.7761933851767477</v>
      </c>
      <c r="S7468" s="1">
        <f t="shared" si="1177"/>
        <v>2</v>
      </c>
      <c r="T7468" s="1" t="str">
        <f t="shared" si="1178"/>
        <v>Peak</v>
      </c>
    </row>
    <row r="7469" spans="1:20" x14ac:dyDescent="0.25">
      <c r="A7469" s="85">
        <v>45237.416666648853</v>
      </c>
      <c r="B7469" s="1">
        <v>11</v>
      </c>
      <c r="C7469" s="1">
        <v>7</v>
      </c>
      <c r="D7469" s="1">
        <v>10</v>
      </c>
      <c r="E7469" s="1" t="str">
        <f t="shared" si="1174"/>
        <v>Non-Summer</v>
      </c>
      <c r="F7469" s="78">
        <v>0.62590000000000001</v>
      </c>
      <c r="G7469" s="79">
        <f t="shared" si="1175"/>
        <v>1.1908145695768697</v>
      </c>
      <c r="J7469" s="78">
        <v>3.4917260000000003</v>
      </c>
      <c r="K7469" s="80">
        <f t="shared" si="1176"/>
        <v>3.4917260000000003</v>
      </c>
      <c r="L7469" s="68" t="str">
        <f t="shared" si="1169"/>
        <v>Normal</v>
      </c>
      <c r="N7469" s="67">
        <f t="shared" si="1170"/>
        <v>2.3009114304231306</v>
      </c>
      <c r="O7469" s="67">
        <f t="shared" si="1171"/>
        <v>1.1908145695768697</v>
      </c>
      <c r="P7469" s="81">
        <f t="shared" si="1172"/>
        <v>0</v>
      </c>
      <c r="Q7469" s="81">
        <f t="shared" si="1173"/>
        <v>-2.3009114304231306</v>
      </c>
      <c r="S7469" s="1">
        <f t="shared" si="1177"/>
        <v>2</v>
      </c>
      <c r="T7469" s="1" t="str">
        <f t="shared" si="1178"/>
        <v>Peak</v>
      </c>
    </row>
    <row r="7470" spans="1:20" x14ac:dyDescent="0.25">
      <c r="A7470" s="85">
        <v>45237.458333315517</v>
      </c>
      <c r="B7470" s="1">
        <v>11</v>
      </c>
      <c r="C7470" s="1">
        <v>7</v>
      </c>
      <c r="D7470" s="1">
        <v>11</v>
      </c>
      <c r="E7470" s="1" t="str">
        <f t="shared" si="1174"/>
        <v>Non-Summer</v>
      </c>
      <c r="F7470" s="78">
        <v>0.62170000000000003</v>
      </c>
      <c r="G7470" s="79">
        <f t="shared" si="1175"/>
        <v>1.1828238023740854</v>
      </c>
      <c r="J7470" s="78">
        <v>4.0588839999999999</v>
      </c>
      <c r="K7470" s="80">
        <f t="shared" si="1176"/>
        <v>4.0588839999999999</v>
      </c>
      <c r="L7470" s="68" t="str">
        <f t="shared" si="1169"/>
        <v>Normal</v>
      </c>
      <c r="N7470" s="67">
        <f t="shared" si="1170"/>
        <v>2.8760601976259146</v>
      </c>
      <c r="O7470" s="67">
        <f t="shared" si="1171"/>
        <v>1.1828238023740854</v>
      </c>
      <c r="P7470" s="81">
        <f t="shared" si="1172"/>
        <v>0</v>
      </c>
      <c r="Q7470" s="81">
        <f t="shared" si="1173"/>
        <v>-2.8760601976259146</v>
      </c>
      <c r="S7470" s="1">
        <f t="shared" si="1177"/>
        <v>2</v>
      </c>
      <c r="T7470" s="1" t="str">
        <f t="shared" si="1178"/>
        <v>Peak</v>
      </c>
    </row>
    <row r="7471" spans="1:20" x14ac:dyDescent="0.25">
      <c r="A7471" s="85">
        <v>45237.499999982181</v>
      </c>
      <c r="B7471" s="1">
        <v>11</v>
      </c>
      <c r="C7471" s="1">
        <v>7</v>
      </c>
      <c r="D7471" s="1">
        <v>12</v>
      </c>
      <c r="E7471" s="1" t="str">
        <f t="shared" si="1174"/>
        <v>Non-Summer</v>
      </c>
      <c r="F7471" s="78">
        <v>0.62060000000000004</v>
      </c>
      <c r="G7471" s="79">
        <f t="shared" si="1175"/>
        <v>1.1807309823924037</v>
      </c>
      <c r="J7471" s="78">
        <v>4.0276769999999997</v>
      </c>
      <c r="K7471" s="80">
        <f t="shared" si="1176"/>
        <v>4.0276769999999997</v>
      </c>
      <c r="L7471" s="68" t="str">
        <f t="shared" si="1169"/>
        <v>Normal</v>
      </c>
      <c r="N7471" s="67">
        <f t="shared" si="1170"/>
        <v>2.8469460176075962</v>
      </c>
      <c r="O7471" s="67">
        <f t="shared" si="1171"/>
        <v>1.1807309823924035</v>
      </c>
      <c r="P7471" s="81">
        <f t="shared" si="1172"/>
        <v>2.2204460492503131E-16</v>
      </c>
      <c r="Q7471" s="81">
        <f t="shared" si="1173"/>
        <v>-2.8469460176075962</v>
      </c>
      <c r="S7471" s="1">
        <f t="shared" si="1177"/>
        <v>2</v>
      </c>
      <c r="T7471" s="1" t="str">
        <f t="shared" si="1178"/>
        <v>Peak</v>
      </c>
    </row>
    <row r="7472" spans="1:20" x14ac:dyDescent="0.25">
      <c r="A7472" s="85">
        <v>45237.541666648845</v>
      </c>
      <c r="B7472" s="1">
        <v>11</v>
      </c>
      <c r="C7472" s="1">
        <v>7</v>
      </c>
      <c r="D7472" s="1">
        <v>13</v>
      </c>
      <c r="E7472" s="1" t="str">
        <f t="shared" si="1174"/>
        <v>Non-Summer</v>
      </c>
      <c r="F7472" s="78">
        <v>0.61980000000000002</v>
      </c>
      <c r="G7472" s="79">
        <f t="shared" si="1175"/>
        <v>1.1792089314966352</v>
      </c>
      <c r="J7472" s="78">
        <v>3.6922800000000002</v>
      </c>
      <c r="K7472" s="80">
        <f t="shared" si="1176"/>
        <v>3.6922800000000002</v>
      </c>
      <c r="L7472" s="68" t="str">
        <f t="shared" si="1169"/>
        <v>Normal</v>
      </c>
      <c r="N7472" s="67">
        <f t="shared" si="1170"/>
        <v>2.5130710685033648</v>
      </c>
      <c r="O7472" s="67">
        <f t="shared" si="1171"/>
        <v>1.1792089314966354</v>
      </c>
      <c r="P7472" s="81">
        <f t="shared" si="1172"/>
        <v>0</v>
      </c>
      <c r="Q7472" s="81">
        <f t="shared" si="1173"/>
        <v>-2.5130710685033648</v>
      </c>
      <c r="S7472" s="1">
        <f t="shared" si="1177"/>
        <v>2</v>
      </c>
      <c r="T7472" s="1" t="str">
        <f t="shared" si="1178"/>
        <v>Peak</v>
      </c>
    </row>
    <row r="7473" spans="1:20" x14ac:dyDescent="0.25">
      <c r="A7473" s="85">
        <v>45237.58333331551</v>
      </c>
      <c r="B7473" s="1">
        <v>11</v>
      </c>
      <c r="C7473" s="1">
        <v>7</v>
      </c>
      <c r="D7473" s="1">
        <v>14</v>
      </c>
      <c r="E7473" s="1" t="str">
        <f t="shared" si="1174"/>
        <v>Non-Summer</v>
      </c>
      <c r="F7473" s="78">
        <v>0.63360000000000005</v>
      </c>
      <c r="G7473" s="79">
        <f t="shared" si="1175"/>
        <v>1.2054643094486415</v>
      </c>
      <c r="J7473" s="78">
        <v>2.8116570000000003</v>
      </c>
      <c r="K7473" s="80">
        <f t="shared" si="1176"/>
        <v>2.8116570000000003</v>
      </c>
      <c r="L7473" s="68" t="str">
        <f t="shared" si="1169"/>
        <v>Normal</v>
      </c>
      <c r="N7473" s="67">
        <f t="shared" si="1170"/>
        <v>1.6061926905513588</v>
      </c>
      <c r="O7473" s="67">
        <f t="shared" si="1171"/>
        <v>1.2054643094486415</v>
      </c>
      <c r="P7473" s="81">
        <f t="shared" si="1172"/>
        <v>0</v>
      </c>
      <c r="Q7473" s="81">
        <f t="shared" si="1173"/>
        <v>-1.6061926905513588</v>
      </c>
      <c r="S7473" s="1">
        <f t="shared" si="1177"/>
        <v>2</v>
      </c>
      <c r="T7473" s="1" t="str">
        <f t="shared" si="1178"/>
        <v>Peak</v>
      </c>
    </row>
    <row r="7474" spans="1:20" x14ac:dyDescent="0.25">
      <c r="A7474" s="85">
        <v>45237.624999982174</v>
      </c>
      <c r="B7474" s="1">
        <v>11</v>
      </c>
      <c r="C7474" s="1">
        <v>7</v>
      </c>
      <c r="D7474" s="1">
        <v>15</v>
      </c>
      <c r="E7474" s="1" t="str">
        <f t="shared" si="1174"/>
        <v>Non-Summer</v>
      </c>
      <c r="F7474" s="78">
        <v>0.68330000000000002</v>
      </c>
      <c r="G7474" s="79">
        <f t="shared" si="1175"/>
        <v>1.3000217213482588</v>
      </c>
      <c r="J7474" s="78">
        <v>1.587056</v>
      </c>
      <c r="K7474" s="80">
        <f t="shared" si="1176"/>
        <v>1.587056</v>
      </c>
      <c r="L7474" s="68" t="str">
        <f t="shared" si="1169"/>
        <v>Normal</v>
      </c>
      <c r="N7474" s="67">
        <f t="shared" si="1170"/>
        <v>0.28703427865174125</v>
      </c>
      <c r="O7474" s="67">
        <f t="shared" si="1171"/>
        <v>1.3000217213482588</v>
      </c>
      <c r="P7474" s="81">
        <f t="shared" si="1172"/>
        <v>0</v>
      </c>
      <c r="Q7474" s="81">
        <f t="shared" si="1173"/>
        <v>-0.28703427865174125</v>
      </c>
      <c r="S7474" s="1">
        <f t="shared" si="1177"/>
        <v>2</v>
      </c>
      <c r="T7474" s="1" t="str">
        <f t="shared" si="1178"/>
        <v>Peak</v>
      </c>
    </row>
    <row r="7475" spans="1:20" x14ac:dyDescent="0.25">
      <c r="A7475" s="85">
        <v>45237.666666648838</v>
      </c>
      <c r="B7475" s="1">
        <v>11</v>
      </c>
      <c r="C7475" s="1">
        <v>7</v>
      </c>
      <c r="D7475" s="1">
        <v>16</v>
      </c>
      <c r="E7475" s="1" t="str">
        <f t="shared" si="1174"/>
        <v>Non-Summer</v>
      </c>
      <c r="F7475" s="78">
        <v>0.79339999999999999</v>
      </c>
      <c r="G7475" s="79">
        <f t="shared" si="1175"/>
        <v>1.5094939758783967</v>
      </c>
      <c r="J7475" s="78">
        <v>0</v>
      </c>
      <c r="K7475" s="80">
        <f t="shared" si="1176"/>
        <v>0</v>
      </c>
      <c r="L7475" s="68" t="str">
        <f t="shared" si="1169"/>
        <v>Normal</v>
      </c>
      <c r="N7475" s="67">
        <f t="shared" si="1170"/>
        <v>0</v>
      </c>
      <c r="O7475" s="67">
        <f t="shared" si="1171"/>
        <v>0</v>
      </c>
      <c r="P7475" s="81">
        <f t="shared" si="1172"/>
        <v>1.5094939758783967</v>
      </c>
      <c r="Q7475" s="81">
        <f t="shared" si="1173"/>
        <v>1.5094939758783967</v>
      </c>
      <c r="S7475" s="1">
        <f t="shared" si="1177"/>
        <v>2</v>
      </c>
      <c r="T7475" s="1" t="str">
        <f t="shared" si="1178"/>
        <v>Peak</v>
      </c>
    </row>
    <row r="7476" spans="1:20" x14ac:dyDescent="0.25">
      <c r="A7476" s="85">
        <v>45237.708333315502</v>
      </c>
      <c r="B7476" s="1">
        <v>11</v>
      </c>
      <c r="C7476" s="1">
        <v>7</v>
      </c>
      <c r="D7476" s="1">
        <v>17</v>
      </c>
      <c r="E7476" s="1" t="str">
        <f t="shared" si="1174"/>
        <v>Non-Summer</v>
      </c>
      <c r="F7476" s="78">
        <v>0.91349999999999998</v>
      </c>
      <c r="G7476" s="79">
        <f t="shared" si="1175"/>
        <v>1.7379918666056406</v>
      </c>
      <c r="J7476" s="78">
        <v>0</v>
      </c>
      <c r="K7476" s="80">
        <f t="shared" si="1176"/>
        <v>0</v>
      </c>
      <c r="L7476" s="68" t="str">
        <f t="shared" si="1169"/>
        <v>Normal</v>
      </c>
      <c r="N7476" s="67">
        <f t="shared" si="1170"/>
        <v>0</v>
      </c>
      <c r="O7476" s="67">
        <f t="shared" si="1171"/>
        <v>0</v>
      </c>
      <c r="P7476" s="81">
        <f t="shared" si="1172"/>
        <v>1.7379918666056406</v>
      </c>
      <c r="Q7476" s="81">
        <f t="shared" si="1173"/>
        <v>1.7379918666056406</v>
      </c>
      <c r="S7476" s="1">
        <f t="shared" si="1177"/>
        <v>2</v>
      </c>
      <c r="T7476" s="1" t="str">
        <f t="shared" si="1178"/>
        <v>Peak</v>
      </c>
    </row>
    <row r="7477" spans="1:20" x14ac:dyDescent="0.25">
      <c r="A7477" s="85">
        <v>45237.749999982167</v>
      </c>
      <c r="B7477" s="1">
        <v>11</v>
      </c>
      <c r="C7477" s="1">
        <v>7</v>
      </c>
      <c r="D7477" s="1">
        <v>18</v>
      </c>
      <c r="E7477" s="1" t="str">
        <f t="shared" si="1174"/>
        <v>Non-Summer</v>
      </c>
      <c r="F7477" s="78">
        <v>0.94810000000000005</v>
      </c>
      <c r="G7477" s="79">
        <f t="shared" si="1175"/>
        <v>1.803820567847628</v>
      </c>
      <c r="J7477" s="78">
        <v>0</v>
      </c>
      <c r="K7477" s="80">
        <f t="shared" si="1176"/>
        <v>0</v>
      </c>
      <c r="L7477" s="68" t="str">
        <f t="shared" si="1169"/>
        <v>Normal</v>
      </c>
      <c r="N7477" s="67">
        <f t="shared" si="1170"/>
        <v>0</v>
      </c>
      <c r="O7477" s="67">
        <f t="shared" si="1171"/>
        <v>0</v>
      </c>
      <c r="P7477" s="81">
        <f t="shared" si="1172"/>
        <v>1.803820567847628</v>
      </c>
      <c r="Q7477" s="81">
        <f t="shared" si="1173"/>
        <v>1.803820567847628</v>
      </c>
      <c r="S7477" s="1">
        <f t="shared" si="1177"/>
        <v>2</v>
      </c>
      <c r="T7477" s="1" t="str">
        <f t="shared" si="1178"/>
        <v>Peak</v>
      </c>
    </row>
    <row r="7478" spans="1:20" x14ac:dyDescent="0.25">
      <c r="A7478" s="85">
        <v>45237.791666648831</v>
      </c>
      <c r="B7478" s="1">
        <v>11</v>
      </c>
      <c r="C7478" s="1">
        <v>7</v>
      </c>
      <c r="D7478" s="1">
        <v>19</v>
      </c>
      <c r="E7478" s="1" t="str">
        <f t="shared" si="1174"/>
        <v>Non-Summer</v>
      </c>
      <c r="F7478" s="78">
        <v>0.94769999999999999</v>
      </c>
      <c r="G7478" s="79">
        <f t="shared" si="1175"/>
        <v>1.8030595423997435</v>
      </c>
      <c r="J7478" s="78">
        <v>0</v>
      </c>
      <c r="K7478" s="80">
        <f t="shared" si="1176"/>
        <v>0</v>
      </c>
      <c r="L7478" s="68" t="str">
        <f t="shared" si="1169"/>
        <v>Normal</v>
      </c>
      <c r="N7478" s="67">
        <f t="shared" si="1170"/>
        <v>0</v>
      </c>
      <c r="O7478" s="67">
        <f t="shared" si="1171"/>
        <v>0</v>
      </c>
      <c r="P7478" s="81">
        <f t="shared" si="1172"/>
        <v>1.8030595423997435</v>
      </c>
      <c r="Q7478" s="81">
        <f t="shared" si="1173"/>
        <v>1.8030595423997435</v>
      </c>
      <c r="S7478" s="1">
        <f t="shared" si="1177"/>
        <v>2</v>
      </c>
      <c r="T7478" s="1" t="str">
        <f t="shared" si="1178"/>
        <v>Peak</v>
      </c>
    </row>
    <row r="7479" spans="1:20" x14ac:dyDescent="0.25">
      <c r="A7479" s="85">
        <v>45237.833333315495</v>
      </c>
      <c r="B7479" s="1">
        <v>11</v>
      </c>
      <c r="C7479" s="1">
        <v>7</v>
      </c>
      <c r="D7479" s="1">
        <v>20</v>
      </c>
      <c r="E7479" s="1" t="str">
        <f t="shared" si="1174"/>
        <v>Non-Summer</v>
      </c>
      <c r="F7479" s="78">
        <v>0.9294</v>
      </c>
      <c r="G7479" s="79">
        <f t="shared" si="1175"/>
        <v>1.7682426281590395</v>
      </c>
      <c r="J7479" s="78">
        <v>0</v>
      </c>
      <c r="K7479" s="80">
        <f t="shared" si="1176"/>
        <v>0</v>
      </c>
      <c r="L7479" s="68" t="str">
        <f t="shared" si="1169"/>
        <v>Normal</v>
      </c>
      <c r="N7479" s="67">
        <f t="shared" si="1170"/>
        <v>0</v>
      </c>
      <c r="O7479" s="67">
        <f t="shared" si="1171"/>
        <v>0</v>
      </c>
      <c r="P7479" s="81">
        <f t="shared" si="1172"/>
        <v>1.7682426281590395</v>
      </c>
      <c r="Q7479" s="81">
        <f t="shared" si="1173"/>
        <v>1.7682426281590395</v>
      </c>
      <c r="S7479" s="1">
        <f t="shared" si="1177"/>
        <v>2</v>
      </c>
      <c r="T7479" s="1" t="str">
        <f t="shared" si="1178"/>
        <v>Peak</v>
      </c>
    </row>
    <row r="7480" spans="1:20" x14ac:dyDescent="0.25">
      <c r="A7480" s="85">
        <v>45237.874999982159</v>
      </c>
      <c r="B7480" s="1">
        <v>11</v>
      </c>
      <c r="C7480" s="1">
        <v>7</v>
      </c>
      <c r="D7480" s="1">
        <v>21</v>
      </c>
      <c r="E7480" s="1" t="str">
        <f t="shared" si="1174"/>
        <v>Non-Summer</v>
      </c>
      <c r="F7480" s="78">
        <v>0.875</v>
      </c>
      <c r="G7480" s="79">
        <f t="shared" si="1175"/>
        <v>1.6647431672467823</v>
      </c>
      <c r="J7480" s="78">
        <v>0</v>
      </c>
      <c r="K7480" s="80">
        <f t="shared" si="1176"/>
        <v>0</v>
      </c>
      <c r="L7480" s="68" t="str">
        <f t="shared" si="1169"/>
        <v>Normal</v>
      </c>
      <c r="N7480" s="67">
        <f t="shared" si="1170"/>
        <v>0</v>
      </c>
      <c r="O7480" s="67">
        <f t="shared" si="1171"/>
        <v>0</v>
      </c>
      <c r="P7480" s="81">
        <f t="shared" si="1172"/>
        <v>1.6647431672467823</v>
      </c>
      <c r="Q7480" s="81">
        <f t="shared" si="1173"/>
        <v>1.6647431672467823</v>
      </c>
      <c r="S7480" s="1">
        <f t="shared" si="1177"/>
        <v>2</v>
      </c>
      <c r="T7480" s="1" t="str">
        <f t="shared" si="1178"/>
        <v>Peak</v>
      </c>
    </row>
    <row r="7481" spans="1:20" x14ac:dyDescent="0.25">
      <c r="A7481" s="85">
        <v>45237.916666648824</v>
      </c>
      <c r="B7481" s="1">
        <v>11</v>
      </c>
      <c r="C7481" s="1">
        <v>7</v>
      </c>
      <c r="D7481" s="1">
        <v>22</v>
      </c>
      <c r="E7481" s="1" t="str">
        <f t="shared" si="1174"/>
        <v>Non-Summer</v>
      </c>
      <c r="F7481" s="78">
        <v>0.78979999999999995</v>
      </c>
      <c r="G7481" s="79">
        <f t="shared" si="1175"/>
        <v>1.5026447468474384</v>
      </c>
      <c r="J7481" s="78">
        <v>0</v>
      </c>
      <c r="K7481" s="80">
        <f t="shared" si="1176"/>
        <v>0</v>
      </c>
      <c r="L7481" s="68" t="str">
        <f t="shared" si="1169"/>
        <v>Normal</v>
      </c>
      <c r="N7481" s="67">
        <f t="shared" si="1170"/>
        <v>0</v>
      </c>
      <c r="O7481" s="67">
        <f t="shared" si="1171"/>
        <v>0</v>
      </c>
      <c r="P7481" s="81">
        <f t="shared" si="1172"/>
        <v>1.5026447468474384</v>
      </c>
      <c r="Q7481" s="81">
        <f t="shared" si="1173"/>
        <v>1.5026447468474384</v>
      </c>
      <c r="S7481" s="1">
        <f t="shared" si="1177"/>
        <v>2</v>
      </c>
      <c r="T7481" s="1" t="str">
        <f t="shared" si="1178"/>
        <v>Off-Peak</v>
      </c>
    </row>
    <row r="7482" spans="1:20" x14ac:dyDescent="0.25">
      <c r="A7482" s="85">
        <v>45237.958333315488</v>
      </c>
      <c r="B7482" s="1">
        <v>11</v>
      </c>
      <c r="C7482" s="1">
        <v>7</v>
      </c>
      <c r="D7482" s="1">
        <v>23</v>
      </c>
      <c r="E7482" s="1" t="str">
        <f t="shared" si="1174"/>
        <v>Non-Summer</v>
      </c>
      <c r="F7482" s="78">
        <v>0.71120000000000005</v>
      </c>
      <c r="G7482" s="79">
        <f t="shared" si="1175"/>
        <v>1.3531032463381847</v>
      </c>
      <c r="J7482" s="78">
        <v>0</v>
      </c>
      <c r="K7482" s="80">
        <f t="shared" si="1176"/>
        <v>0</v>
      </c>
      <c r="L7482" s="68" t="str">
        <f t="shared" si="1169"/>
        <v>Normal</v>
      </c>
      <c r="N7482" s="67">
        <f t="shared" si="1170"/>
        <v>0</v>
      </c>
      <c r="O7482" s="67">
        <f t="shared" si="1171"/>
        <v>0</v>
      </c>
      <c r="P7482" s="81">
        <f t="shared" si="1172"/>
        <v>1.3531032463381847</v>
      </c>
      <c r="Q7482" s="81">
        <f t="shared" si="1173"/>
        <v>1.3531032463381847</v>
      </c>
      <c r="S7482" s="1">
        <f t="shared" si="1177"/>
        <v>2</v>
      </c>
      <c r="T7482" s="1" t="str">
        <f t="shared" si="1178"/>
        <v>Off-Peak</v>
      </c>
    </row>
    <row r="7483" spans="1:20" x14ac:dyDescent="0.25">
      <c r="A7483" s="85">
        <v>45237.999999982152</v>
      </c>
      <c r="B7483" s="1">
        <v>11</v>
      </c>
      <c r="C7483" s="1">
        <v>8</v>
      </c>
      <c r="D7483" s="1">
        <v>0</v>
      </c>
      <c r="E7483" s="1" t="str">
        <f t="shared" si="1174"/>
        <v>Non-Summer</v>
      </c>
      <c r="F7483" s="78">
        <v>0.66400000000000003</v>
      </c>
      <c r="G7483" s="79">
        <f t="shared" si="1175"/>
        <v>1.263302243487844</v>
      </c>
      <c r="J7483" s="78">
        <v>0</v>
      </c>
      <c r="K7483" s="80">
        <f t="shared" si="1176"/>
        <v>0</v>
      </c>
      <c r="L7483" s="68" t="str">
        <f t="shared" si="1169"/>
        <v>Normal</v>
      </c>
      <c r="N7483" s="67">
        <f t="shared" si="1170"/>
        <v>0</v>
      </c>
      <c r="O7483" s="67">
        <f t="shared" si="1171"/>
        <v>0</v>
      </c>
      <c r="P7483" s="81">
        <f t="shared" si="1172"/>
        <v>1.263302243487844</v>
      </c>
      <c r="Q7483" s="81">
        <f t="shared" si="1173"/>
        <v>1.263302243487844</v>
      </c>
      <c r="S7483" s="1">
        <f t="shared" si="1177"/>
        <v>3</v>
      </c>
      <c r="T7483" s="1" t="str">
        <f t="shared" si="1178"/>
        <v>Off-Peak</v>
      </c>
    </row>
    <row r="7484" spans="1:20" x14ac:dyDescent="0.25">
      <c r="A7484" s="85">
        <v>45238.041666648816</v>
      </c>
      <c r="B7484" s="1">
        <v>11</v>
      </c>
      <c r="C7484" s="1">
        <v>8</v>
      </c>
      <c r="D7484" s="1">
        <v>1</v>
      </c>
      <c r="E7484" s="1" t="str">
        <f t="shared" si="1174"/>
        <v>Non-Summer</v>
      </c>
      <c r="F7484" s="78">
        <v>0.63439999999999996</v>
      </c>
      <c r="G7484" s="79">
        <f t="shared" si="1175"/>
        <v>1.20698636034441</v>
      </c>
      <c r="J7484" s="78">
        <v>0</v>
      </c>
      <c r="K7484" s="80">
        <f t="shared" si="1176"/>
        <v>0</v>
      </c>
      <c r="L7484" s="68" t="str">
        <f t="shared" si="1169"/>
        <v>Normal</v>
      </c>
      <c r="N7484" s="67">
        <f t="shared" si="1170"/>
        <v>0</v>
      </c>
      <c r="O7484" s="67">
        <f t="shared" si="1171"/>
        <v>0</v>
      </c>
      <c r="P7484" s="81">
        <f t="shared" si="1172"/>
        <v>1.20698636034441</v>
      </c>
      <c r="Q7484" s="81">
        <f t="shared" si="1173"/>
        <v>1.20698636034441</v>
      </c>
      <c r="S7484" s="1">
        <f t="shared" si="1177"/>
        <v>3</v>
      </c>
      <c r="T7484" s="1" t="str">
        <f t="shared" si="1178"/>
        <v>Off-Peak</v>
      </c>
    </row>
    <row r="7485" spans="1:20" x14ac:dyDescent="0.25">
      <c r="A7485" s="85">
        <v>45238.083333315481</v>
      </c>
      <c r="B7485" s="1">
        <v>11</v>
      </c>
      <c r="C7485" s="1">
        <v>8</v>
      </c>
      <c r="D7485" s="1">
        <v>2</v>
      </c>
      <c r="E7485" s="1" t="str">
        <f t="shared" si="1174"/>
        <v>Non-Summer</v>
      </c>
      <c r="F7485" s="78">
        <v>0.61670000000000003</v>
      </c>
      <c r="G7485" s="79">
        <f t="shared" si="1175"/>
        <v>1.1733109842755323</v>
      </c>
      <c r="J7485" s="78">
        <v>0</v>
      </c>
      <c r="K7485" s="80">
        <f t="shared" si="1176"/>
        <v>0</v>
      </c>
      <c r="L7485" s="68" t="str">
        <f t="shared" si="1169"/>
        <v>Normal</v>
      </c>
      <c r="N7485" s="67">
        <f t="shared" si="1170"/>
        <v>0</v>
      </c>
      <c r="O7485" s="67">
        <f t="shared" si="1171"/>
        <v>0</v>
      </c>
      <c r="P7485" s="81">
        <f t="shared" si="1172"/>
        <v>1.1733109842755323</v>
      </c>
      <c r="Q7485" s="81">
        <f t="shared" si="1173"/>
        <v>1.1733109842755323</v>
      </c>
      <c r="S7485" s="1">
        <f t="shared" si="1177"/>
        <v>3</v>
      </c>
      <c r="T7485" s="1" t="str">
        <f t="shared" si="1178"/>
        <v>Off-Peak</v>
      </c>
    </row>
    <row r="7486" spans="1:20" x14ac:dyDescent="0.25">
      <c r="A7486" s="85">
        <v>45238.124999982145</v>
      </c>
      <c r="B7486" s="1">
        <v>11</v>
      </c>
      <c r="C7486" s="1">
        <v>8</v>
      </c>
      <c r="D7486" s="1">
        <v>3</v>
      </c>
      <c r="E7486" s="1" t="str">
        <f t="shared" si="1174"/>
        <v>Non-Summer</v>
      </c>
      <c r="F7486" s="78">
        <v>0.60809999999999997</v>
      </c>
      <c r="G7486" s="79">
        <f t="shared" si="1175"/>
        <v>1.1569489371460209</v>
      </c>
      <c r="J7486" s="78">
        <v>0</v>
      </c>
      <c r="K7486" s="80">
        <f t="shared" si="1176"/>
        <v>0</v>
      </c>
      <c r="L7486" s="68" t="str">
        <f t="shared" si="1169"/>
        <v>Normal</v>
      </c>
      <c r="N7486" s="67">
        <f t="shared" si="1170"/>
        <v>0</v>
      </c>
      <c r="O7486" s="67">
        <f t="shared" si="1171"/>
        <v>0</v>
      </c>
      <c r="P7486" s="81">
        <f t="shared" si="1172"/>
        <v>1.1569489371460209</v>
      </c>
      <c r="Q7486" s="81">
        <f t="shared" si="1173"/>
        <v>1.1569489371460209</v>
      </c>
      <c r="S7486" s="1">
        <f t="shared" si="1177"/>
        <v>3</v>
      </c>
      <c r="T7486" s="1" t="str">
        <f t="shared" si="1178"/>
        <v>Off-Peak</v>
      </c>
    </row>
    <row r="7487" spans="1:20" x14ac:dyDescent="0.25">
      <c r="A7487" s="85">
        <v>45238.166666648809</v>
      </c>
      <c r="B7487" s="1">
        <v>11</v>
      </c>
      <c r="C7487" s="1">
        <v>8</v>
      </c>
      <c r="D7487" s="1">
        <v>4</v>
      </c>
      <c r="E7487" s="1" t="str">
        <f t="shared" si="1174"/>
        <v>Non-Summer</v>
      </c>
      <c r="F7487" s="78">
        <v>0.61729999999999996</v>
      </c>
      <c r="G7487" s="79">
        <f t="shared" si="1175"/>
        <v>1.1744525224473585</v>
      </c>
      <c r="J7487" s="78">
        <v>0</v>
      </c>
      <c r="K7487" s="80">
        <f t="shared" si="1176"/>
        <v>0</v>
      </c>
      <c r="L7487" s="68" t="str">
        <f t="shared" si="1169"/>
        <v>Normal</v>
      </c>
      <c r="N7487" s="67">
        <f t="shared" si="1170"/>
        <v>0</v>
      </c>
      <c r="O7487" s="67">
        <f t="shared" si="1171"/>
        <v>0</v>
      </c>
      <c r="P7487" s="81">
        <f t="shared" si="1172"/>
        <v>1.1744525224473585</v>
      </c>
      <c r="Q7487" s="81">
        <f t="shared" si="1173"/>
        <v>1.1744525224473585</v>
      </c>
      <c r="S7487" s="1">
        <f t="shared" si="1177"/>
        <v>3</v>
      </c>
      <c r="T7487" s="1" t="str">
        <f t="shared" si="1178"/>
        <v>Off-Peak</v>
      </c>
    </row>
    <row r="7488" spans="1:20" x14ac:dyDescent="0.25">
      <c r="A7488" s="85">
        <v>45238.208333315473</v>
      </c>
      <c r="B7488" s="1">
        <v>11</v>
      </c>
      <c r="C7488" s="1">
        <v>8</v>
      </c>
      <c r="D7488" s="1">
        <v>5</v>
      </c>
      <c r="E7488" s="1" t="str">
        <f t="shared" si="1174"/>
        <v>Non-Summer</v>
      </c>
      <c r="F7488" s="78">
        <v>0.65239999999999998</v>
      </c>
      <c r="G7488" s="79">
        <f t="shared" si="1175"/>
        <v>1.2412325054992008</v>
      </c>
      <c r="J7488" s="78">
        <v>0</v>
      </c>
      <c r="K7488" s="80">
        <f t="shared" si="1176"/>
        <v>0</v>
      </c>
      <c r="L7488" s="68" t="str">
        <f t="shared" si="1169"/>
        <v>Normal</v>
      </c>
      <c r="N7488" s="67">
        <f t="shared" si="1170"/>
        <v>0</v>
      </c>
      <c r="O7488" s="67">
        <f t="shared" si="1171"/>
        <v>0</v>
      </c>
      <c r="P7488" s="81">
        <f t="shared" si="1172"/>
        <v>1.2412325054992008</v>
      </c>
      <c r="Q7488" s="81">
        <f t="shared" si="1173"/>
        <v>1.2412325054992008</v>
      </c>
      <c r="S7488" s="1">
        <f t="shared" si="1177"/>
        <v>3</v>
      </c>
      <c r="T7488" s="1" t="str">
        <f t="shared" si="1178"/>
        <v>Off-Peak</v>
      </c>
    </row>
    <row r="7489" spans="1:20" x14ac:dyDescent="0.25">
      <c r="A7489" s="85">
        <v>45238.249999982138</v>
      </c>
      <c r="B7489" s="1">
        <v>11</v>
      </c>
      <c r="C7489" s="1">
        <v>8</v>
      </c>
      <c r="D7489" s="1">
        <v>6</v>
      </c>
      <c r="E7489" s="1" t="str">
        <f t="shared" si="1174"/>
        <v>Non-Summer</v>
      </c>
      <c r="F7489" s="78">
        <v>0.70950000000000002</v>
      </c>
      <c r="G7489" s="79">
        <f t="shared" si="1175"/>
        <v>1.3498688881846768</v>
      </c>
      <c r="J7489" s="78">
        <v>0</v>
      </c>
      <c r="K7489" s="80">
        <f t="shared" si="1176"/>
        <v>0</v>
      </c>
      <c r="L7489" s="68" t="str">
        <f t="shared" si="1169"/>
        <v>Normal</v>
      </c>
      <c r="N7489" s="67">
        <f t="shared" si="1170"/>
        <v>0</v>
      </c>
      <c r="O7489" s="67">
        <f t="shared" si="1171"/>
        <v>0</v>
      </c>
      <c r="P7489" s="81">
        <f t="shared" si="1172"/>
        <v>1.3498688881846768</v>
      </c>
      <c r="Q7489" s="81">
        <f t="shared" si="1173"/>
        <v>1.3498688881846768</v>
      </c>
      <c r="S7489" s="1">
        <f t="shared" si="1177"/>
        <v>3</v>
      </c>
      <c r="T7489" s="1" t="str">
        <f t="shared" si="1178"/>
        <v>Peak</v>
      </c>
    </row>
    <row r="7490" spans="1:20" x14ac:dyDescent="0.25">
      <c r="A7490" s="85">
        <v>45238.291666648802</v>
      </c>
      <c r="B7490" s="1">
        <v>11</v>
      </c>
      <c r="C7490" s="1">
        <v>8</v>
      </c>
      <c r="D7490" s="1">
        <v>7</v>
      </c>
      <c r="E7490" s="1" t="str">
        <f t="shared" si="1174"/>
        <v>Non-Summer</v>
      </c>
      <c r="F7490" s="78">
        <v>0.73070000000000002</v>
      </c>
      <c r="G7490" s="79">
        <f t="shared" si="1175"/>
        <v>1.3902032369225417</v>
      </c>
      <c r="J7490" s="78">
        <v>0.241645</v>
      </c>
      <c r="K7490" s="80">
        <f t="shared" si="1176"/>
        <v>0.241645</v>
      </c>
      <c r="L7490" s="68" t="str">
        <f t="shared" si="1169"/>
        <v>Normal</v>
      </c>
      <c r="N7490" s="67">
        <f t="shared" si="1170"/>
        <v>0</v>
      </c>
      <c r="O7490" s="67">
        <f t="shared" si="1171"/>
        <v>0.241645</v>
      </c>
      <c r="P7490" s="81">
        <f t="shared" si="1172"/>
        <v>1.1485582369225416</v>
      </c>
      <c r="Q7490" s="81">
        <f t="shared" si="1173"/>
        <v>1.1485582369225416</v>
      </c>
      <c r="S7490" s="1">
        <f t="shared" si="1177"/>
        <v>3</v>
      </c>
      <c r="T7490" s="1" t="str">
        <f t="shared" si="1178"/>
        <v>Peak</v>
      </c>
    </row>
    <row r="7491" spans="1:20" x14ac:dyDescent="0.25">
      <c r="A7491" s="85">
        <v>45238.333333315466</v>
      </c>
      <c r="B7491" s="1">
        <v>11</v>
      </c>
      <c r="C7491" s="1">
        <v>8</v>
      </c>
      <c r="D7491" s="1">
        <v>8</v>
      </c>
      <c r="E7491" s="1" t="str">
        <f t="shared" si="1174"/>
        <v>Non-Summer</v>
      </c>
      <c r="F7491" s="78">
        <v>0.71289999999999998</v>
      </c>
      <c r="G7491" s="79">
        <f t="shared" si="1175"/>
        <v>1.3563376044916926</v>
      </c>
      <c r="J7491" s="78">
        <v>1.4734990000000001</v>
      </c>
      <c r="K7491" s="80">
        <f t="shared" si="1176"/>
        <v>1.4734990000000001</v>
      </c>
      <c r="L7491" s="68" t="str">
        <f t="shared" si="1169"/>
        <v>Normal</v>
      </c>
      <c r="N7491" s="67">
        <f t="shared" si="1170"/>
        <v>0.11716139550830751</v>
      </c>
      <c r="O7491" s="67">
        <f t="shared" si="1171"/>
        <v>1.3563376044916926</v>
      </c>
      <c r="P7491" s="81">
        <f t="shared" si="1172"/>
        <v>0</v>
      </c>
      <c r="Q7491" s="81">
        <f t="shared" si="1173"/>
        <v>-0.11716139550830751</v>
      </c>
      <c r="S7491" s="1">
        <f t="shared" si="1177"/>
        <v>3</v>
      </c>
      <c r="T7491" s="1" t="str">
        <f t="shared" si="1178"/>
        <v>Peak</v>
      </c>
    </row>
    <row r="7492" spans="1:20" x14ac:dyDescent="0.25">
      <c r="A7492" s="85">
        <v>45238.37499998213</v>
      </c>
      <c r="B7492" s="1">
        <v>11</v>
      </c>
      <c r="C7492" s="1">
        <v>8</v>
      </c>
      <c r="D7492" s="1">
        <v>9</v>
      </c>
      <c r="E7492" s="1" t="str">
        <f t="shared" si="1174"/>
        <v>Non-Summer</v>
      </c>
      <c r="F7492" s="78">
        <v>0.69830000000000003</v>
      </c>
      <c r="G7492" s="79">
        <f t="shared" si="1175"/>
        <v>1.3285601756439178</v>
      </c>
      <c r="J7492" s="78">
        <v>3.6369859999999998</v>
      </c>
      <c r="K7492" s="80">
        <f t="shared" si="1176"/>
        <v>3.6369859999999998</v>
      </c>
      <c r="L7492" s="68" t="str">
        <f t="shared" si="1169"/>
        <v>Normal</v>
      </c>
      <c r="N7492" s="67">
        <f t="shared" si="1170"/>
        <v>2.3084258243560818</v>
      </c>
      <c r="O7492" s="67">
        <f t="shared" si="1171"/>
        <v>1.328560175643918</v>
      </c>
      <c r="P7492" s="81">
        <f t="shared" si="1172"/>
        <v>0</v>
      </c>
      <c r="Q7492" s="81">
        <f t="shared" si="1173"/>
        <v>-2.3084258243560818</v>
      </c>
      <c r="S7492" s="1">
        <f t="shared" si="1177"/>
        <v>3</v>
      </c>
      <c r="T7492" s="1" t="str">
        <f t="shared" si="1178"/>
        <v>Peak</v>
      </c>
    </row>
    <row r="7493" spans="1:20" x14ac:dyDescent="0.25">
      <c r="A7493" s="85">
        <v>45238.416666648794</v>
      </c>
      <c r="B7493" s="1">
        <v>11</v>
      </c>
      <c r="C7493" s="1">
        <v>8</v>
      </c>
      <c r="D7493" s="1">
        <v>10</v>
      </c>
      <c r="E7493" s="1" t="str">
        <f t="shared" si="1174"/>
        <v>Non-Summer</v>
      </c>
      <c r="F7493" s="78">
        <v>0.68810000000000004</v>
      </c>
      <c r="G7493" s="79">
        <f t="shared" si="1175"/>
        <v>1.3091540267228696</v>
      </c>
      <c r="J7493" s="78">
        <v>3.127767</v>
      </c>
      <c r="K7493" s="80">
        <f t="shared" si="1176"/>
        <v>3.127767</v>
      </c>
      <c r="L7493" s="68" t="str">
        <f t="shared" si="1169"/>
        <v>Normal</v>
      </c>
      <c r="N7493" s="67">
        <f t="shared" si="1170"/>
        <v>1.8186129732771303</v>
      </c>
      <c r="O7493" s="67">
        <f t="shared" si="1171"/>
        <v>1.3091540267228696</v>
      </c>
      <c r="P7493" s="81">
        <f t="shared" si="1172"/>
        <v>0</v>
      </c>
      <c r="Q7493" s="81">
        <f t="shared" si="1173"/>
        <v>-1.8186129732771303</v>
      </c>
      <c r="S7493" s="1">
        <f t="shared" si="1177"/>
        <v>3</v>
      </c>
      <c r="T7493" s="1" t="str">
        <f t="shared" si="1178"/>
        <v>Peak</v>
      </c>
    </row>
    <row r="7494" spans="1:20" x14ac:dyDescent="0.25">
      <c r="A7494" s="85">
        <v>45238.458333315459</v>
      </c>
      <c r="B7494" s="1">
        <v>11</v>
      </c>
      <c r="C7494" s="1">
        <v>8</v>
      </c>
      <c r="D7494" s="1">
        <v>11</v>
      </c>
      <c r="E7494" s="1" t="str">
        <f t="shared" si="1174"/>
        <v>Non-Summer</v>
      </c>
      <c r="F7494" s="78">
        <v>0.68610000000000004</v>
      </c>
      <c r="G7494" s="79">
        <f t="shared" si="1175"/>
        <v>1.3053488994834486</v>
      </c>
      <c r="J7494" s="78">
        <v>2.9841690000000001</v>
      </c>
      <c r="K7494" s="80">
        <f t="shared" si="1176"/>
        <v>2.9841690000000001</v>
      </c>
      <c r="L7494" s="68" t="str">
        <f t="shared" si="1169"/>
        <v>Normal</v>
      </c>
      <c r="N7494" s="67">
        <f t="shared" si="1170"/>
        <v>1.6788201005165515</v>
      </c>
      <c r="O7494" s="67">
        <f t="shared" si="1171"/>
        <v>1.3053488994834486</v>
      </c>
      <c r="P7494" s="81">
        <f t="shared" si="1172"/>
        <v>0</v>
      </c>
      <c r="Q7494" s="81">
        <f t="shared" si="1173"/>
        <v>-1.6788201005165515</v>
      </c>
      <c r="S7494" s="1">
        <f t="shared" si="1177"/>
        <v>3</v>
      </c>
      <c r="T7494" s="1" t="str">
        <f t="shared" si="1178"/>
        <v>Peak</v>
      </c>
    </row>
    <row r="7495" spans="1:20" x14ac:dyDescent="0.25">
      <c r="A7495" s="85">
        <v>45238.499999982123</v>
      </c>
      <c r="B7495" s="1">
        <v>11</v>
      </c>
      <c r="C7495" s="1">
        <v>8</v>
      </c>
      <c r="D7495" s="1">
        <v>12</v>
      </c>
      <c r="E7495" s="1" t="str">
        <f t="shared" si="1174"/>
        <v>Non-Summer</v>
      </c>
      <c r="F7495" s="78">
        <v>0.68669999999999998</v>
      </c>
      <c r="G7495" s="79">
        <f t="shared" si="1175"/>
        <v>1.3064904376552748</v>
      </c>
      <c r="J7495" s="78">
        <v>2.6610510000000001</v>
      </c>
      <c r="K7495" s="80">
        <f t="shared" si="1176"/>
        <v>2.6610510000000001</v>
      </c>
      <c r="L7495" s="68" t="str">
        <f t="shared" si="1169"/>
        <v>Normal</v>
      </c>
      <c r="N7495" s="67">
        <f t="shared" si="1170"/>
        <v>1.3545605623447252</v>
      </c>
      <c r="O7495" s="67">
        <f t="shared" si="1171"/>
        <v>1.3064904376552748</v>
      </c>
      <c r="P7495" s="81">
        <f t="shared" si="1172"/>
        <v>0</v>
      </c>
      <c r="Q7495" s="81">
        <f t="shared" si="1173"/>
        <v>-1.3545605623447252</v>
      </c>
      <c r="S7495" s="1">
        <f t="shared" si="1177"/>
        <v>3</v>
      </c>
      <c r="T7495" s="1" t="str">
        <f t="shared" si="1178"/>
        <v>Peak</v>
      </c>
    </row>
    <row r="7496" spans="1:20" x14ac:dyDescent="0.25">
      <c r="A7496" s="85">
        <v>45238.541666648787</v>
      </c>
      <c r="B7496" s="1">
        <v>11</v>
      </c>
      <c r="C7496" s="1">
        <v>8</v>
      </c>
      <c r="D7496" s="1">
        <v>13</v>
      </c>
      <c r="E7496" s="1" t="str">
        <f t="shared" si="1174"/>
        <v>Non-Summer</v>
      </c>
      <c r="F7496" s="78">
        <v>0.68259999999999998</v>
      </c>
      <c r="G7496" s="79">
        <f t="shared" si="1175"/>
        <v>1.2986899268144612</v>
      </c>
      <c r="J7496" s="78">
        <v>3.4314529999999999</v>
      </c>
      <c r="K7496" s="80">
        <f t="shared" si="1176"/>
        <v>3.4314529999999999</v>
      </c>
      <c r="L7496" s="68" t="str">
        <f t="shared" si="1169"/>
        <v>Normal</v>
      </c>
      <c r="N7496" s="67">
        <f t="shared" si="1170"/>
        <v>2.1327630731855387</v>
      </c>
      <c r="O7496" s="67">
        <f t="shared" si="1171"/>
        <v>1.2986899268144612</v>
      </c>
      <c r="P7496" s="81">
        <f t="shared" si="1172"/>
        <v>0</v>
      </c>
      <c r="Q7496" s="81">
        <f t="shared" si="1173"/>
        <v>-2.1327630731855387</v>
      </c>
      <c r="S7496" s="1">
        <f t="shared" si="1177"/>
        <v>3</v>
      </c>
      <c r="T7496" s="1" t="str">
        <f t="shared" si="1178"/>
        <v>Peak</v>
      </c>
    </row>
    <row r="7497" spans="1:20" x14ac:dyDescent="0.25">
      <c r="A7497" s="85">
        <v>45238.583333315451</v>
      </c>
      <c r="B7497" s="1">
        <v>11</v>
      </c>
      <c r="C7497" s="1">
        <v>8</v>
      </c>
      <c r="D7497" s="1">
        <v>14</v>
      </c>
      <c r="E7497" s="1" t="str">
        <f t="shared" si="1174"/>
        <v>Non-Summer</v>
      </c>
      <c r="F7497" s="78">
        <v>0.68930000000000002</v>
      </c>
      <c r="G7497" s="79">
        <f t="shared" si="1175"/>
        <v>1.3114371030665224</v>
      </c>
      <c r="J7497" s="78">
        <v>2.511247</v>
      </c>
      <c r="K7497" s="80">
        <f t="shared" si="1176"/>
        <v>2.511247</v>
      </c>
      <c r="L7497" s="68" t="str">
        <f t="shared" si="1169"/>
        <v>Normal</v>
      </c>
      <c r="N7497" s="67">
        <f t="shared" si="1170"/>
        <v>1.1998098969334776</v>
      </c>
      <c r="O7497" s="67">
        <f t="shared" si="1171"/>
        <v>1.3114371030665224</v>
      </c>
      <c r="P7497" s="81">
        <f t="shared" si="1172"/>
        <v>0</v>
      </c>
      <c r="Q7497" s="81">
        <f t="shared" si="1173"/>
        <v>-1.1998098969334776</v>
      </c>
      <c r="S7497" s="1">
        <f t="shared" si="1177"/>
        <v>3</v>
      </c>
      <c r="T7497" s="1" t="str">
        <f t="shared" si="1178"/>
        <v>Peak</v>
      </c>
    </row>
    <row r="7498" spans="1:20" x14ac:dyDescent="0.25">
      <c r="A7498" s="85">
        <v>45238.624999982116</v>
      </c>
      <c r="B7498" s="1">
        <v>11</v>
      </c>
      <c r="C7498" s="1">
        <v>8</v>
      </c>
      <c r="D7498" s="1">
        <v>15</v>
      </c>
      <c r="E7498" s="1" t="str">
        <f t="shared" si="1174"/>
        <v>Non-Summer</v>
      </c>
      <c r="F7498" s="78">
        <v>0.72899999999999998</v>
      </c>
      <c r="G7498" s="79">
        <f t="shared" si="1175"/>
        <v>1.3869688787690335</v>
      </c>
      <c r="J7498" s="78">
        <v>1.059329</v>
      </c>
      <c r="K7498" s="80">
        <f t="shared" si="1176"/>
        <v>1.059329</v>
      </c>
      <c r="L7498" s="68" t="str">
        <f t="shared" si="1169"/>
        <v>Normal</v>
      </c>
      <c r="N7498" s="67">
        <f t="shared" si="1170"/>
        <v>0</v>
      </c>
      <c r="O7498" s="67">
        <f t="shared" si="1171"/>
        <v>1.059329</v>
      </c>
      <c r="P7498" s="81">
        <f t="shared" si="1172"/>
        <v>0.32763987876903355</v>
      </c>
      <c r="Q7498" s="81">
        <f t="shared" si="1173"/>
        <v>0.32763987876903355</v>
      </c>
      <c r="S7498" s="1">
        <f t="shared" si="1177"/>
        <v>3</v>
      </c>
      <c r="T7498" s="1" t="str">
        <f t="shared" si="1178"/>
        <v>Peak</v>
      </c>
    </row>
    <row r="7499" spans="1:20" x14ac:dyDescent="0.25">
      <c r="A7499" s="85">
        <v>45238.66666664878</v>
      </c>
      <c r="B7499" s="1">
        <v>11</v>
      </c>
      <c r="C7499" s="1">
        <v>8</v>
      </c>
      <c r="D7499" s="1">
        <v>16</v>
      </c>
      <c r="E7499" s="1" t="str">
        <f t="shared" si="1174"/>
        <v>Non-Summer</v>
      </c>
      <c r="F7499" s="78">
        <v>0.81630000000000003</v>
      </c>
      <c r="G7499" s="79">
        <f t="shared" si="1175"/>
        <v>1.5530626827697698</v>
      </c>
      <c r="J7499" s="78">
        <v>0</v>
      </c>
      <c r="K7499" s="80">
        <f t="shared" si="1176"/>
        <v>0</v>
      </c>
      <c r="L7499" s="68" t="str">
        <f t="shared" si="1169"/>
        <v>Normal</v>
      </c>
      <c r="N7499" s="67">
        <f t="shared" si="1170"/>
        <v>0</v>
      </c>
      <c r="O7499" s="67">
        <f t="shared" si="1171"/>
        <v>0</v>
      </c>
      <c r="P7499" s="81">
        <f t="shared" si="1172"/>
        <v>1.5530626827697698</v>
      </c>
      <c r="Q7499" s="81">
        <f t="shared" si="1173"/>
        <v>1.5530626827697698</v>
      </c>
      <c r="S7499" s="1">
        <f t="shared" si="1177"/>
        <v>3</v>
      </c>
      <c r="T7499" s="1" t="str">
        <f t="shared" si="1178"/>
        <v>Peak</v>
      </c>
    </row>
    <row r="7500" spans="1:20" x14ac:dyDescent="0.25">
      <c r="A7500" s="85">
        <v>45238.708333315444</v>
      </c>
      <c r="B7500" s="1">
        <v>11</v>
      </c>
      <c r="C7500" s="1">
        <v>8</v>
      </c>
      <c r="D7500" s="1">
        <v>17</v>
      </c>
      <c r="E7500" s="1" t="str">
        <f t="shared" si="1174"/>
        <v>Non-Summer</v>
      </c>
      <c r="F7500" s="78">
        <v>0.90569999999999995</v>
      </c>
      <c r="G7500" s="79">
        <f t="shared" si="1175"/>
        <v>1.723151870371898</v>
      </c>
      <c r="J7500" s="78">
        <v>0</v>
      </c>
      <c r="K7500" s="80">
        <f t="shared" si="1176"/>
        <v>0</v>
      </c>
      <c r="L7500" s="68" t="str">
        <f t="shared" si="1169"/>
        <v>Normal</v>
      </c>
      <c r="N7500" s="67">
        <f t="shared" si="1170"/>
        <v>0</v>
      </c>
      <c r="O7500" s="67">
        <f t="shared" si="1171"/>
        <v>0</v>
      </c>
      <c r="P7500" s="81">
        <f t="shared" si="1172"/>
        <v>1.723151870371898</v>
      </c>
      <c r="Q7500" s="81">
        <f t="shared" si="1173"/>
        <v>1.723151870371898</v>
      </c>
      <c r="S7500" s="1">
        <f t="shared" si="1177"/>
        <v>3</v>
      </c>
      <c r="T7500" s="1" t="str">
        <f t="shared" si="1178"/>
        <v>Peak</v>
      </c>
    </row>
    <row r="7501" spans="1:20" x14ac:dyDescent="0.25">
      <c r="A7501" s="85">
        <v>45238.749999982108</v>
      </c>
      <c r="B7501" s="1">
        <v>11</v>
      </c>
      <c r="C7501" s="1">
        <v>8</v>
      </c>
      <c r="D7501" s="1">
        <v>18</v>
      </c>
      <c r="E7501" s="1" t="str">
        <f t="shared" si="1174"/>
        <v>Non-Summer</v>
      </c>
      <c r="F7501" s="78">
        <v>0.93130000000000002</v>
      </c>
      <c r="G7501" s="79">
        <f t="shared" si="1175"/>
        <v>1.7718574990364897</v>
      </c>
      <c r="J7501" s="78">
        <v>0</v>
      </c>
      <c r="K7501" s="80">
        <f t="shared" si="1176"/>
        <v>0</v>
      </c>
      <c r="L7501" s="68" t="str">
        <f t="shared" si="1169"/>
        <v>Normal</v>
      </c>
      <c r="N7501" s="67">
        <f t="shared" si="1170"/>
        <v>0</v>
      </c>
      <c r="O7501" s="67">
        <f t="shared" si="1171"/>
        <v>0</v>
      </c>
      <c r="P7501" s="81">
        <f t="shared" si="1172"/>
        <v>1.7718574990364897</v>
      </c>
      <c r="Q7501" s="81">
        <f t="shared" si="1173"/>
        <v>1.7718574990364897</v>
      </c>
      <c r="S7501" s="1">
        <f t="shared" si="1177"/>
        <v>3</v>
      </c>
      <c r="T7501" s="1" t="str">
        <f t="shared" si="1178"/>
        <v>Peak</v>
      </c>
    </row>
    <row r="7502" spans="1:20" x14ac:dyDescent="0.25">
      <c r="A7502" s="85">
        <v>45238.791666648773</v>
      </c>
      <c r="B7502" s="1">
        <v>11</v>
      </c>
      <c r="C7502" s="1">
        <v>8</v>
      </c>
      <c r="D7502" s="1">
        <v>19</v>
      </c>
      <c r="E7502" s="1" t="str">
        <f t="shared" si="1174"/>
        <v>Non-Summer</v>
      </c>
      <c r="F7502" s="78">
        <v>0.92500000000000004</v>
      </c>
      <c r="G7502" s="79">
        <f t="shared" si="1175"/>
        <v>1.7598713482323129</v>
      </c>
      <c r="J7502" s="78">
        <v>0</v>
      </c>
      <c r="K7502" s="80">
        <f t="shared" si="1176"/>
        <v>0</v>
      </c>
      <c r="L7502" s="68" t="str">
        <f t="shared" si="1169"/>
        <v>Normal</v>
      </c>
      <c r="N7502" s="67">
        <f t="shared" si="1170"/>
        <v>0</v>
      </c>
      <c r="O7502" s="67">
        <f t="shared" si="1171"/>
        <v>0</v>
      </c>
      <c r="P7502" s="81">
        <f t="shared" si="1172"/>
        <v>1.7598713482323129</v>
      </c>
      <c r="Q7502" s="81">
        <f t="shared" si="1173"/>
        <v>1.7598713482323129</v>
      </c>
      <c r="S7502" s="1">
        <f t="shared" si="1177"/>
        <v>3</v>
      </c>
      <c r="T7502" s="1" t="str">
        <f t="shared" si="1178"/>
        <v>Peak</v>
      </c>
    </row>
    <row r="7503" spans="1:20" x14ac:dyDescent="0.25">
      <c r="A7503" s="85">
        <v>45238.833333315437</v>
      </c>
      <c r="B7503" s="1">
        <v>11</v>
      </c>
      <c r="C7503" s="1">
        <v>8</v>
      </c>
      <c r="D7503" s="1">
        <v>20</v>
      </c>
      <c r="E7503" s="1" t="str">
        <f t="shared" si="1174"/>
        <v>Non-Summer</v>
      </c>
      <c r="F7503" s="78">
        <v>0.90529999999999999</v>
      </c>
      <c r="G7503" s="79">
        <f t="shared" si="1175"/>
        <v>1.7223908449240137</v>
      </c>
      <c r="J7503" s="78">
        <v>0</v>
      </c>
      <c r="K7503" s="80">
        <f t="shared" si="1176"/>
        <v>0</v>
      </c>
      <c r="L7503" s="68" t="str">
        <f t="shared" si="1169"/>
        <v>Normal</v>
      </c>
      <c r="N7503" s="67">
        <f t="shared" si="1170"/>
        <v>0</v>
      </c>
      <c r="O7503" s="67">
        <f t="shared" si="1171"/>
        <v>0</v>
      </c>
      <c r="P7503" s="81">
        <f t="shared" si="1172"/>
        <v>1.7223908449240137</v>
      </c>
      <c r="Q7503" s="81">
        <f t="shared" si="1173"/>
        <v>1.7223908449240137</v>
      </c>
      <c r="S7503" s="1">
        <f t="shared" si="1177"/>
        <v>3</v>
      </c>
      <c r="T7503" s="1" t="str">
        <f t="shared" si="1178"/>
        <v>Peak</v>
      </c>
    </row>
    <row r="7504" spans="1:20" x14ac:dyDescent="0.25">
      <c r="A7504" s="85">
        <v>45238.874999982101</v>
      </c>
      <c r="B7504" s="1">
        <v>11</v>
      </c>
      <c r="C7504" s="1">
        <v>8</v>
      </c>
      <c r="D7504" s="1">
        <v>21</v>
      </c>
      <c r="E7504" s="1" t="str">
        <f t="shared" si="1174"/>
        <v>Non-Summer</v>
      </c>
      <c r="F7504" s="78">
        <v>0.85409999999999997</v>
      </c>
      <c r="G7504" s="79">
        <f t="shared" si="1175"/>
        <v>1.6249795875948305</v>
      </c>
      <c r="J7504" s="78">
        <v>0</v>
      </c>
      <c r="K7504" s="80">
        <f t="shared" si="1176"/>
        <v>0</v>
      </c>
      <c r="L7504" s="68" t="str">
        <f t="shared" si="1169"/>
        <v>Normal</v>
      </c>
      <c r="N7504" s="67">
        <f t="shared" si="1170"/>
        <v>0</v>
      </c>
      <c r="O7504" s="67">
        <f t="shared" si="1171"/>
        <v>0</v>
      </c>
      <c r="P7504" s="81">
        <f t="shared" si="1172"/>
        <v>1.6249795875948305</v>
      </c>
      <c r="Q7504" s="81">
        <f t="shared" si="1173"/>
        <v>1.6249795875948305</v>
      </c>
      <c r="S7504" s="1">
        <f t="shared" si="1177"/>
        <v>3</v>
      </c>
      <c r="T7504" s="1" t="str">
        <f t="shared" si="1178"/>
        <v>Peak</v>
      </c>
    </row>
    <row r="7505" spans="1:20" x14ac:dyDescent="0.25">
      <c r="A7505" s="85">
        <v>45238.916666648765</v>
      </c>
      <c r="B7505" s="1">
        <v>11</v>
      </c>
      <c r="C7505" s="1">
        <v>8</v>
      </c>
      <c r="D7505" s="1">
        <v>22</v>
      </c>
      <c r="E7505" s="1" t="str">
        <f t="shared" si="1174"/>
        <v>Non-Summer</v>
      </c>
      <c r="F7505" s="78">
        <v>0.77290000000000003</v>
      </c>
      <c r="G7505" s="79">
        <f t="shared" si="1175"/>
        <v>1.4704914216743292</v>
      </c>
      <c r="J7505" s="78">
        <v>0</v>
      </c>
      <c r="K7505" s="80">
        <f t="shared" si="1176"/>
        <v>0</v>
      </c>
      <c r="L7505" s="68" t="str">
        <f t="shared" si="1169"/>
        <v>Normal</v>
      </c>
      <c r="N7505" s="67">
        <f t="shared" si="1170"/>
        <v>0</v>
      </c>
      <c r="O7505" s="67">
        <f t="shared" si="1171"/>
        <v>0</v>
      </c>
      <c r="P7505" s="81">
        <f t="shared" si="1172"/>
        <v>1.4704914216743292</v>
      </c>
      <c r="Q7505" s="81">
        <f t="shared" si="1173"/>
        <v>1.4704914216743292</v>
      </c>
      <c r="S7505" s="1">
        <f t="shared" si="1177"/>
        <v>3</v>
      </c>
      <c r="T7505" s="1" t="str">
        <f t="shared" si="1178"/>
        <v>Off-Peak</v>
      </c>
    </row>
    <row r="7506" spans="1:20" x14ac:dyDescent="0.25">
      <c r="A7506" s="85">
        <v>45238.95833331543</v>
      </c>
      <c r="B7506" s="1">
        <v>11</v>
      </c>
      <c r="C7506" s="1">
        <v>8</v>
      </c>
      <c r="D7506" s="1">
        <v>23</v>
      </c>
      <c r="E7506" s="1" t="str">
        <f t="shared" si="1174"/>
        <v>Non-Summer</v>
      </c>
      <c r="F7506" s="78">
        <v>0.69650000000000001</v>
      </c>
      <c r="G7506" s="79">
        <f t="shared" si="1175"/>
        <v>1.3251355611284388</v>
      </c>
      <c r="J7506" s="78">
        <v>0</v>
      </c>
      <c r="K7506" s="80">
        <f t="shared" si="1176"/>
        <v>0</v>
      </c>
      <c r="L7506" s="68" t="str">
        <f t="shared" si="1169"/>
        <v>Normal</v>
      </c>
      <c r="N7506" s="67">
        <f t="shared" si="1170"/>
        <v>0</v>
      </c>
      <c r="O7506" s="67">
        <f t="shared" si="1171"/>
        <v>0</v>
      </c>
      <c r="P7506" s="81">
        <f t="shared" si="1172"/>
        <v>1.3251355611284388</v>
      </c>
      <c r="Q7506" s="81">
        <f t="shared" si="1173"/>
        <v>1.3251355611284388</v>
      </c>
      <c r="S7506" s="1">
        <f t="shared" si="1177"/>
        <v>3</v>
      </c>
      <c r="T7506" s="1" t="str">
        <f t="shared" si="1178"/>
        <v>Off-Peak</v>
      </c>
    </row>
    <row r="7507" spans="1:20" x14ac:dyDescent="0.25">
      <c r="A7507" s="85">
        <v>45238.999999982094</v>
      </c>
      <c r="B7507" s="1">
        <v>11</v>
      </c>
      <c r="C7507" s="1">
        <v>9</v>
      </c>
      <c r="D7507" s="1">
        <v>0</v>
      </c>
      <c r="E7507" s="1" t="str">
        <f t="shared" si="1174"/>
        <v>Non-Summer</v>
      </c>
      <c r="F7507" s="78">
        <v>0.64900000000000002</v>
      </c>
      <c r="G7507" s="79">
        <f t="shared" si="1175"/>
        <v>1.234763789192185</v>
      </c>
      <c r="J7507" s="78">
        <v>0</v>
      </c>
      <c r="K7507" s="80">
        <f t="shared" si="1176"/>
        <v>0</v>
      </c>
      <c r="L7507" s="68" t="str">
        <f t="shared" ref="L7507:L7570" si="1179">IF(AND(D7507&gt;=$C$2,D7507&lt;=$C$3,E7507="Summer"),"MaxDis","Normal")</f>
        <v>Normal</v>
      </c>
      <c r="N7507" s="67">
        <f t="shared" ref="N7507:N7570" si="1180">IF(K7507-G7507&lt;0,0,K7507-G7507)</f>
        <v>0</v>
      </c>
      <c r="O7507" s="67">
        <f t="shared" ref="O7507:O7570" si="1181">K7507-N7507</f>
        <v>0</v>
      </c>
      <c r="P7507" s="81">
        <f t="shared" ref="P7507:P7570" si="1182">MAX(0,G7507-O7507)</f>
        <v>1.234763789192185</v>
      </c>
      <c r="Q7507" s="81">
        <f t="shared" ref="Q7507:Q7570" si="1183">G7507-K7507</f>
        <v>1.234763789192185</v>
      </c>
      <c r="S7507" s="1">
        <f t="shared" si="1177"/>
        <v>4</v>
      </c>
      <c r="T7507" s="1" t="str">
        <f t="shared" si="1178"/>
        <v>Off-Peak</v>
      </c>
    </row>
    <row r="7508" spans="1:20" x14ac:dyDescent="0.25">
      <c r="A7508" s="85">
        <v>45239.041666648758</v>
      </c>
      <c r="B7508" s="1">
        <v>11</v>
      </c>
      <c r="C7508" s="1">
        <v>9</v>
      </c>
      <c r="D7508" s="1">
        <v>1</v>
      </c>
      <c r="E7508" s="1" t="str">
        <f t="shared" ref="E7508:E7571" si="1184">IF(AND(B7508&gt;=$C$5,B7508&lt;=$C$6),"Summer","Non-Summer")</f>
        <v>Non-Summer</v>
      </c>
      <c r="F7508" s="78">
        <v>0.62009999999999998</v>
      </c>
      <c r="G7508" s="79">
        <f t="shared" ref="G7508:G7571" si="1185">F7508*$G$13</f>
        <v>1.1797797005825483</v>
      </c>
      <c r="J7508" s="78">
        <v>0</v>
      </c>
      <c r="K7508" s="80">
        <f t="shared" ref="K7508:K7571" si="1186">J7508*$K$13</f>
        <v>0</v>
      </c>
      <c r="L7508" s="68" t="str">
        <f t="shared" si="1179"/>
        <v>Normal</v>
      </c>
      <c r="N7508" s="67">
        <f t="shared" si="1180"/>
        <v>0</v>
      </c>
      <c r="O7508" s="67">
        <f t="shared" si="1181"/>
        <v>0</v>
      </c>
      <c r="P7508" s="81">
        <f t="shared" si="1182"/>
        <v>1.1797797005825483</v>
      </c>
      <c r="Q7508" s="81">
        <f t="shared" si="1183"/>
        <v>1.1797797005825483</v>
      </c>
      <c r="S7508" s="1">
        <f t="shared" ref="S7508:S7571" si="1187">WEEKDAY(A7508,2)</f>
        <v>4</v>
      </c>
      <c r="T7508" s="1" t="str">
        <f t="shared" ref="T7508:T7571" si="1188">IF(S7508&gt;5,"Off-Peak",IF(AND(D7508&gt;=$C$7,D7508&lt;$C$8),"Peak","Off-Peak"))</f>
        <v>Off-Peak</v>
      </c>
    </row>
    <row r="7509" spans="1:20" x14ac:dyDescent="0.25">
      <c r="A7509" s="85">
        <v>45239.083333315422</v>
      </c>
      <c r="B7509" s="1">
        <v>11</v>
      </c>
      <c r="C7509" s="1">
        <v>9</v>
      </c>
      <c r="D7509" s="1">
        <v>2</v>
      </c>
      <c r="E7509" s="1" t="str">
        <f t="shared" si="1184"/>
        <v>Non-Summer</v>
      </c>
      <c r="F7509" s="78">
        <v>0.60619999999999996</v>
      </c>
      <c r="G7509" s="79">
        <f t="shared" si="1185"/>
        <v>1.1533340662685707</v>
      </c>
      <c r="J7509" s="78">
        <v>0</v>
      </c>
      <c r="K7509" s="80">
        <f t="shared" si="1186"/>
        <v>0</v>
      </c>
      <c r="L7509" s="68" t="str">
        <f t="shared" si="1179"/>
        <v>Normal</v>
      </c>
      <c r="N7509" s="67">
        <f t="shared" si="1180"/>
        <v>0</v>
      </c>
      <c r="O7509" s="67">
        <f t="shared" si="1181"/>
        <v>0</v>
      </c>
      <c r="P7509" s="81">
        <f t="shared" si="1182"/>
        <v>1.1533340662685707</v>
      </c>
      <c r="Q7509" s="81">
        <f t="shared" si="1183"/>
        <v>1.1533340662685707</v>
      </c>
      <c r="S7509" s="1">
        <f t="shared" si="1187"/>
        <v>4</v>
      </c>
      <c r="T7509" s="1" t="str">
        <f t="shared" si="1188"/>
        <v>Off-Peak</v>
      </c>
    </row>
    <row r="7510" spans="1:20" x14ac:dyDescent="0.25">
      <c r="A7510" s="85">
        <v>45239.124999982087</v>
      </c>
      <c r="B7510" s="1">
        <v>11</v>
      </c>
      <c r="C7510" s="1">
        <v>9</v>
      </c>
      <c r="D7510" s="1">
        <v>3</v>
      </c>
      <c r="E7510" s="1" t="str">
        <f t="shared" si="1184"/>
        <v>Non-Summer</v>
      </c>
      <c r="F7510" s="78">
        <v>0.60399999999999998</v>
      </c>
      <c r="G7510" s="79">
        <f t="shared" si="1185"/>
        <v>1.1491484263052074</v>
      </c>
      <c r="J7510" s="78">
        <v>0</v>
      </c>
      <c r="K7510" s="80">
        <f t="shared" si="1186"/>
        <v>0</v>
      </c>
      <c r="L7510" s="68" t="str">
        <f t="shared" si="1179"/>
        <v>Normal</v>
      </c>
      <c r="N7510" s="67">
        <f t="shared" si="1180"/>
        <v>0</v>
      </c>
      <c r="O7510" s="67">
        <f t="shared" si="1181"/>
        <v>0</v>
      </c>
      <c r="P7510" s="81">
        <f t="shared" si="1182"/>
        <v>1.1491484263052074</v>
      </c>
      <c r="Q7510" s="81">
        <f t="shared" si="1183"/>
        <v>1.1491484263052074</v>
      </c>
      <c r="S7510" s="1">
        <f t="shared" si="1187"/>
        <v>4</v>
      </c>
      <c r="T7510" s="1" t="str">
        <f t="shared" si="1188"/>
        <v>Off-Peak</v>
      </c>
    </row>
    <row r="7511" spans="1:20" x14ac:dyDescent="0.25">
      <c r="A7511" s="85">
        <v>45239.166666648751</v>
      </c>
      <c r="B7511" s="1">
        <v>11</v>
      </c>
      <c r="C7511" s="1">
        <v>9</v>
      </c>
      <c r="D7511" s="1">
        <v>4</v>
      </c>
      <c r="E7511" s="1" t="str">
        <f t="shared" si="1184"/>
        <v>Non-Summer</v>
      </c>
      <c r="F7511" s="78">
        <v>0.62280000000000002</v>
      </c>
      <c r="G7511" s="79">
        <f t="shared" si="1185"/>
        <v>1.184916622355767</v>
      </c>
      <c r="J7511" s="78">
        <v>0</v>
      </c>
      <c r="K7511" s="80">
        <f t="shared" si="1186"/>
        <v>0</v>
      </c>
      <c r="L7511" s="68" t="str">
        <f t="shared" si="1179"/>
        <v>Normal</v>
      </c>
      <c r="N7511" s="67">
        <f t="shared" si="1180"/>
        <v>0</v>
      </c>
      <c r="O7511" s="67">
        <f t="shared" si="1181"/>
        <v>0</v>
      </c>
      <c r="P7511" s="81">
        <f t="shared" si="1182"/>
        <v>1.184916622355767</v>
      </c>
      <c r="Q7511" s="81">
        <f t="shared" si="1183"/>
        <v>1.184916622355767</v>
      </c>
      <c r="S7511" s="1">
        <f t="shared" si="1187"/>
        <v>4</v>
      </c>
      <c r="T7511" s="1" t="str">
        <f t="shared" si="1188"/>
        <v>Off-Peak</v>
      </c>
    </row>
    <row r="7512" spans="1:20" x14ac:dyDescent="0.25">
      <c r="A7512" s="85">
        <v>45239.208333315415</v>
      </c>
      <c r="B7512" s="1">
        <v>11</v>
      </c>
      <c r="C7512" s="1">
        <v>9</v>
      </c>
      <c r="D7512" s="1">
        <v>5</v>
      </c>
      <c r="E7512" s="1" t="str">
        <f t="shared" si="1184"/>
        <v>Non-Summer</v>
      </c>
      <c r="F7512" s="78">
        <v>0.66610000000000003</v>
      </c>
      <c r="G7512" s="79">
        <f t="shared" si="1185"/>
        <v>1.2672976270892362</v>
      </c>
      <c r="J7512" s="78">
        <v>0</v>
      </c>
      <c r="K7512" s="80">
        <f t="shared" si="1186"/>
        <v>0</v>
      </c>
      <c r="L7512" s="68" t="str">
        <f t="shared" si="1179"/>
        <v>Normal</v>
      </c>
      <c r="N7512" s="67">
        <f t="shared" si="1180"/>
        <v>0</v>
      </c>
      <c r="O7512" s="67">
        <f t="shared" si="1181"/>
        <v>0</v>
      </c>
      <c r="P7512" s="81">
        <f t="shared" si="1182"/>
        <v>1.2672976270892362</v>
      </c>
      <c r="Q7512" s="81">
        <f t="shared" si="1183"/>
        <v>1.2672976270892362</v>
      </c>
      <c r="S7512" s="1">
        <f t="shared" si="1187"/>
        <v>4</v>
      </c>
      <c r="T7512" s="1" t="str">
        <f t="shared" si="1188"/>
        <v>Off-Peak</v>
      </c>
    </row>
    <row r="7513" spans="1:20" x14ac:dyDescent="0.25">
      <c r="A7513" s="85">
        <v>45239.249999982079</v>
      </c>
      <c r="B7513" s="1">
        <v>11</v>
      </c>
      <c r="C7513" s="1">
        <v>9</v>
      </c>
      <c r="D7513" s="1">
        <v>6</v>
      </c>
      <c r="E7513" s="1" t="str">
        <f t="shared" si="1184"/>
        <v>Non-Summer</v>
      </c>
      <c r="F7513" s="78">
        <v>0.73070000000000002</v>
      </c>
      <c r="G7513" s="79">
        <f t="shared" si="1185"/>
        <v>1.3902032369225417</v>
      </c>
      <c r="J7513" s="78">
        <v>0</v>
      </c>
      <c r="K7513" s="80">
        <f t="shared" si="1186"/>
        <v>0</v>
      </c>
      <c r="L7513" s="68" t="str">
        <f t="shared" si="1179"/>
        <v>Normal</v>
      </c>
      <c r="N7513" s="67">
        <f t="shared" si="1180"/>
        <v>0</v>
      </c>
      <c r="O7513" s="67">
        <f t="shared" si="1181"/>
        <v>0</v>
      </c>
      <c r="P7513" s="81">
        <f t="shared" si="1182"/>
        <v>1.3902032369225417</v>
      </c>
      <c r="Q7513" s="81">
        <f t="shared" si="1183"/>
        <v>1.3902032369225417</v>
      </c>
      <c r="S7513" s="1">
        <f t="shared" si="1187"/>
        <v>4</v>
      </c>
      <c r="T7513" s="1" t="str">
        <f t="shared" si="1188"/>
        <v>Peak</v>
      </c>
    </row>
    <row r="7514" spans="1:20" x14ac:dyDescent="0.25">
      <c r="A7514" s="85">
        <v>45239.291666648744</v>
      </c>
      <c r="B7514" s="1">
        <v>11</v>
      </c>
      <c r="C7514" s="1">
        <v>9</v>
      </c>
      <c r="D7514" s="1">
        <v>7</v>
      </c>
      <c r="E7514" s="1" t="str">
        <f t="shared" si="1184"/>
        <v>Non-Summer</v>
      </c>
      <c r="F7514" s="78">
        <v>0.73009999999999997</v>
      </c>
      <c r="G7514" s="79">
        <f t="shared" si="1185"/>
        <v>1.3890616987507152</v>
      </c>
      <c r="J7514" s="78">
        <v>1.3524179999999999</v>
      </c>
      <c r="K7514" s="80">
        <f t="shared" si="1186"/>
        <v>1.3524179999999999</v>
      </c>
      <c r="L7514" s="68" t="str">
        <f t="shared" si="1179"/>
        <v>Normal</v>
      </c>
      <c r="N7514" s="67">
        <f t="shared" si="1180"/>
        <v>0</v>
      </c>
      <c r="O7514" s="67">
        <f t="shared" si="1181"/>
        <v>1.3524179999999999</v>
      </c>
      <c r="P7514" s="81">
        <f t="shared" si="1182"/>
        <v>3.664369875071527E-2</v>
      </c>
      <c r="Q7514" s="81">
        <f t="shared" si="1183"/>
        <v>3.664369875071527E-2</v>
      </c>
      <c r="S7514" s="1">
        <f t="shared" si="1187"/>
        <v>4</v>
      </c>
      <c r="T7514" s="1" t="str">
        <f t="shared" si="1188"/>
        <v>Peak</v>
      </c>
    </row>
    <row r="7515" spans="1:20" x14ac:dyDescent="0.25">
      <c r="A7515" s="85">
        <v>45239.333333315408</v>
      </c>
      <c r="B7515" s="1">
        <v>11</v>
      </c>
      <c r="C7515" s="1">
        <v>9</v>
      </c>
      <c r="D7515" s="1">
        <v>8</v>
      </c>
      <c r="E7515" s="1" t="str">
        <f t="shared" si="1184"/>
        <v>Non-Summer</v>
      </c>
      <c r="F7515" s="78">
        <v>0.68879999999999997</v>
      </c>
      <c r="G7515" s="79">
        <f t="shared" si="1185"/>
        <v>1.310485821256667</v>
      </c>
      <c r="J7515" s="78">
        <v>3.2257769999999999</v>
      </c>
      <c r="K7515" s="80">
        <f t="shared" si="1186"/>
        <v>3.2257769999999999</v>
      </c>
      <c r="L7515" s="68" t="str">
        <f t="shared" si="1179"/>
        <v>Normal</v>
      </c>
      <c r="N7515" s="67">
        <f t="shared" si="1180"/>
        <v>1.9152911787433329</v>
      </c>
      <c r="O7515" s="67">
        <f t="shared" si="1181"/>
        <v>1.310485821256667</v>
      </c>
      <c r="P7515" s="81">
        <f t="shared" si="1182"/>
        <v>0</v>
      </c>
      <c r="Q7515" s="81">
        <f t="shared" si="1183"/>
        <v>-1.9152911787433329</v>
      </c>
      <c r="S7515" s="1">
        <f t="shared" si="1187"/>
        <v>4</v>
      </c>
      <c r="T7515" s="1" t="str">
        <f t="shared" si="1188"/>
        <v>Peak</v>
      </c>
    </row>
    <row r="7516" spans="1:20" x14ac:dyDescent="0.25">
      <c r="A7516" s="85">
        <v>45239.374999982072</v>
      </c>
      <c r="B7516" s="1">
        <v>11</v>
      </c>
      <c r="C7516" s="1">
        <v>9</v>
      </c>
      <c r="D7516" s="1">
        <v>9</v>
      </c>
      <c r="E7516" s="1" t="str">
        <f t="shared" si="1184"/>
        <v>Non-Summer</v>
      </c>
      <c r="F7516" s="78">
        <v>0.6643</v>
      </c>
      <c r="G7516" s="79">
        <f t="shared" si="1185"/>
        <v>1.2638730125737572</v>
      </c>
      <c r="J7516" s="78">
        <v>4.6111930000000001</v>
      </c>
      <c r="K7516" s="80">
        <f t="shared" si="1186"/>
        <v>4.6111930000000001</v>
      </c>
      <c r="L7516" s="68" t="str">
        <f t="shared" si="1179"/>
        <v>Normal</v>
      </c>
      <c r="N7516" s="67">
        <f t="shared" si="1180"/>
        <v>3.3473199874262427</v>
      </c>
      <c r="O7516" s="67">
        <f t="shared" si="1181"/>
        <v>1.2638730125737574</v>
      </c>
      <c r="P7516" s="81">
        <f t="shared" si="1182"/>
        <v>0</v>
      </c>
      <c r="Q7516" s="81">
        <f t="shared" si="1183"/>
        <v>-3.3473199874262427</v>
      </c>
      <c r="S7516" s="1">
        <f t="shared" si="1187"/>
        <v>4</v>
      </c>
      <c r="T7516" s="1" t="str">
        <f t="shared" si="1188"/>
        <v>Peak</v>
      </c>
    </row>
    <row r="7517" spans="1:20" x14ac:dyDescent="0.25">
      <c r="A7517" s="85">
        <v>45239.416666648736</v>
      </c>
      <c r="B7517" s="1">
        <v>11</v>
      </c>
      <c r="C7517" s="1">
        <v>9</v>
      </c>
      <c r="D7517" s="1">
        <v>10</v>
      </c>
      <c r="E7517" s="1" t="str">
        <f t="shared" si="1184"/>
        <v>Non-Summer</v>
      </c>
      <c r="F7517" s="78">
        <v>0.64780000000000004</v>
      </c>
      <c r="G7517" s="79">
        <f t="shared" si="1185"/>
        <v>1.2324807128485322</v>
      </c>
      <c r="J7517" s="78">
        <v>3.7168139999999998</v>
      </c>
      <c r="K7517" s="80">
        <f t="shared" si="1186"/>
        <v>3.7168139999999998</v>
      </c>
      <c r="L7517" s="68" t="str">
        <f t="shared" si="1179"/>
        <v>Normal</v>
      </c>
      <c r="N7517" s="67">
        <f t="shared" si="1180"/>
        <v>2.4843332871514674</v>
      </c>
      <c r="O7517" s="67">
        <f t="shared" si="1181"/>
        <v>1.2324807128485324</v>
      </c>
      <c r="P7517" s="81">
        <f t="shared" si="1182"/>
        <v>0</v>
      </c>
      <c r="Q7517" s="81">
        <f t="shared" si="1183"/>
        <v>-2.4843332871514674</v>
      </c>
      <c r="S7517" s="1">
        <f t="shared" si="1187"/>
        <v>4</v>
      </c>
      <c r="T7517" s="1" t="str">
        <f t="shared" si="1188"/>
        <v>Peak</v>
      </c>
    </row>
    <row r="7518" spans="1:20" x14ac:dyDescent="0.25">
      <c r="A7518" s="85">
        <v>45239.458333315401</v>
      </c>
      <c r="B7518" s="1">
        <v>11</v>
      </c>
      <c r="C7518" s="1">
        <v>9</v>
      </c>
      <c r="D7518" s="1">
        <v>11</v>
      </c>
      <c r="E7518" s="1" t="str">
        <f t="shared" si="1184"/>
        <v>Non-Summer</v>
      </c>
      <c r="F7518" s="78">
        <v>0.63949999999999996</v>
      </c>
      <c r="G7518" s="79">
        <f t="shared" si="1185"/>
        <v>1.216689434804934</v>
      </c>
      <c r="J7518" s="78">
        <v>4.1177079999999995</v>
      </c>
      <c r="K7518" s="80">
        <f t="shared" si="1186"/>
        <v>4.1177079999999995</v>
      </c>
      <c r="L7518" s="68" t="str">
        <f t="shared" si="1179"/>
        <v>Normal</v>
      </c>
      <c r="N7518" s="67">
        <f t="shared" si="1180"/>
        <v>2.9010185651950655</v>
      </c>
      <c r="O7518" s="67">
        <f t="shared" si="1181"/>
        <v>1.216689434804934</v>
      </c>
      <c r="P7518" s="81">
        <f t="shared" si="1182"/>
        <v>0</v>
      </c>
      <c r="Q7518" s="81">
        <f t="shared" si="1183"/>
        <v>-2.9010185651950655</v>
      </c>
      <c r="S7518" s="1">
        <f t="shared" si="1187"/>
        <v>4</v>
      </c>
      <c r="T7518" s="1" t="str">
        <f t="shared" si="1188"/>
        <v>Peak</v>
      </c>
    </row>
    <row r="7519" spans="1:20" x14ac:dyDescent="0.25">
      <c r="A7519" s="85">
        <v>45239.499999982065</v>
      </c>
      <c r="B7519" s="1">
        <v>11</v>
      </c>
      <c r="C7519" s="1">
        <v>9</v>
      </c>
      <c r="D7519" s="1">
        <v>12</v>
      </c>
      <c r="E7519" s="1" t="str">
        <f t="shared" si="1184"/>
        <v>Non-Summer</v>
      </c>
      <c r="F7519" s="78">
        <v>0.63570000000000004</v>
      </c>
      <c r="G7519" s="79">
        <f t="shared" si="1185"/>
        <v>1.2094596930500339</v>
      </c>
      <c r="J7519" s="78">
        <v>5.4795360000000004</v>
      </c>
      <c r="K7519" s="80">
        <f t="shared" si="1186"/>
        <v>5.4795360000000004</v>
      </c>
      <c r="L7519" s="68" t="str">
        <f t="shared" si="1179"/>
        <v>Normal</v>
      </c>
      <c r="N7519" s="67">
        <f t="shared" si="1180"/>
        <v>4.2700763069499663</v>
      </c>
      <c r="O7519" s="67">
        <f t="shared" si="1181"/>
        <v>1.2094596930500341</v>
      </c>
      <c r="P7519" s="81">
        <f t="shared" si="1182"/>
        <v>0</v>
      </c>
      <c r="Q7519" s="81">
        <f t="shared" si="1183"/>
        <v>-4.2700763069499663</v>
      </c>
      <c r="S7519" s="1">
        <f t="shared" si="1187"/>
        <v>4</v>
      </c>
      <c r="T7519" s="1" t="str">
        <f t="shared" si="1188"/>
        <v>Peak</v>
      </c>
    </row>
    <row r="7520" spans="1:20" x14ac:dyDescent="0.25">
      <c r="A7520" s="85">
        <v>45239.541666648729</v>
      </c>
      <c r="B7520" s="1">
        <v>11</v>
      </c>
      <c r="C7520" s="1">
        <v>9</v>
      </c>
      <c r="D7520" s="1">
        <v>13</v>
      </c>
      <c r="E7520" s="1" t="str">
        <f t="shared" si="1184"/>
        <v>Non-Summer</v>
      </c>
      <c r="F7520" s="78">
        <v>0.62890000000000001</v>
      </c>
      <c r="G7520" s="79">
        <f t="shared" si="1185"/>
        <v>1.1965222604360017</v>
      </c>
      <c r="J7520" s="78">
        <v>3.6083470000000002</v>
      </c>
      <c r="K7520" s="80">
        <f t="shared" si="1186"/>
        <v>3.6083470000000002</v>
      </c>
      <c r="L7520" s="68" t="str">
        <f t="shared" si="1179"/>
        <v>Normal</v>
      </c>
      <c r="N7520" s="67">
        <f t="shared" si="1180"/>
        <v>2.4118247395639987</v>
      </c>
      <c r="O7520" s="67">
        <f t="shared" si="1181"/>
        <v>1.1965222604360015</v>
      </c>
      <c r="P7520" s="81">
        <f t="shared" si="1182"/>
        <v>2.2204460492503131E-16</v>
      </c>
      <c r="Q7520" s="81">
        <f t="shared" si="1183"/>
        <v>-2.4118247395639987</v>
      </c>
      <c r="S7520" s="1">
        <f t="shared" si="1187"/>
        <v>4</v>
      </c>
      <c r="T7520" s="1" t="str">
        <f t="shared" si="1188"/>
        <v>Peak</v>
      </c>
    </row>
    <row r="7521" spans="1:20" x14ac:dyDescent="0.25">
      <c r="A7521" s="85">
        <v>45239.583333315393</v>
      </c>
      <c r="B7521" s="1">
        <v>11</v>
      </c>
      <c r="C7521" s="1">
        <v>9</v>
      </c>
      <c r="D7521" s="1">
        <v>14</v>
      </c>
      <c r="E7521" s="1" t="str">
        <f t="shared" si="1184"/>
        <v>Non-Summer</v>
      </c>
      <c r="F7521" s="78">
        <v>0.63170000000000004</v>
      </c>
      <c r="G7521" s="79">
        <f t="shared" si="1185"/>
        <v>1.2018494385711913</v>
      </c>
      <c r="J7521" s="78">
        <v>0.96664899999999998</v>
      </c>
      <c r="K7521" s="80">
        <f t="shared" si="1186"/>
        <v>0.96664899999999998</v>
      </c>
      <c r="L7521" s="68" t="str">
        <f t="shared" si="1179"/>
        <v>Normal</v>
      </c>
      <c r="N7521" s="67">
        <f t="shared" si="1180"/>
        <v>0</v>
      </c>
      <c r="O7521" s="67">
        <f t="shared" si="1181"/>
        <v>0.96664899999999998</v>
      </c>
      <c r="P7521" s="81">
        <f t="shared" si="1182"/>
        <v>0.23520043857119133</v>
      </c>
      <c r="Q7521" s="81">
        <f t="shared" si="1183"/>
        <v>0.23520043857119133</v>
      </c>
      <c r="S7521" s="1">
        <f t="shared" si="1187"/>
        <v>4</v>
      </c>
      <c r="T7521" s="1" t="str">
        <f t="shared" si="1188"/>
        <v>Peak</v>
      </c>
    </row>
    <row r="7522" spans="1:20" x14ac:dyDescent="0.25">
      <c r="A7522" s="85">
        <v>45239.624999982057</v>
      </c>
      <c r="B7522" s="1">
        <v>11</v>
      </c>
      <c r="C7522" s="1">
        <v>9</v>
      </c>
      <c r="D7522" s="1">
        <v>15</v>
      </c>
      <c r="E7522" s="1" t="str">
        <f t="shared" si="1184"/>
        <v>Non-Summer</v>
      </c>
      <c r="F7522" s="78">
        <v>0.66569999999999996</v>
      </c>
      <c r="G7522" s="79">
        <f t="shared" si="1185"/>
        <v>1.266536601641352</v>
      </c>
      <c r="J7522" s="78">
        <v>1.0908879999999999</v>
      </c>
      <c r="K7522" s="80">
        <f t="shared" si="1186"/>
        <v>1.0908879999999999</v>
      </c>
      <c r="L7522" s="68" t="str">
        <f t="shared" si="1179"/>
        <v>Normal</v>
      </c>
      <c r="N7522" s="67">
        <f t="shared" si="1180"/>
        <v>0</v>
      </c>
      <c r="O7522" s="67">
        <f t="shared" si="1181"/>
        <v>1.0908879999999999</v>
      </c>
      <c r="P7522" s="81">
        <f t="shared" si="1182"/>
        <v>0.1756486016413521</v>
      </c>
      <c r="Q7522" s="81">
        <f t="shared" si="1183"/>
        <v>0.1756486016413521</v>
      </c>
      <c r="S7522" s="1">
        <f t="shared" si="1187"/>
        <v>4</v>
      </c>
      <c r="T7522" s="1" t="str">
        <f t="shared" si="1188"/>
        <v>Peak</v>
      </c>
    </row>
    <row r="7523" spans="1:20" x14ac:dyDescent="0.25">
      <c r="A7523" s="85">
        <v>45239.666666648722</v>
      </c>
      <c r="B7523" s="1">
        <v>11</v>
      </c>
      <c r="C7523" s="1">
        <v>9</v>
      </c>
      <c r="D7523" s="1">
        <v>16</v>
      </c>
      <c r="E7523" s="1" t="str">
        <f t="shared" si="1184"/>
        <v>Non-Summer</v>
      </c>
      <c r="F7523" s="78">
        <v>0.76519999999999999</v>
      </c>
      <c r="G7523" s="79">
        <f t="shared" si="1185"/>
        <v>1.4558416818025575</v>
      </c>
      <c r="J7523" s="78">
        <v>0</v>
      </c>
      <c r="K7523" s="80">
        <f t="shared" si="1186"/>
        <v>0</v>
      </c>
      <c r="L7523" s="68" t="str">
        <f t="shared" si="1179"/>
        <v>Normal</v>
      </c>
      <c r="N7523" s="67">
        <f t="shared" si="1180"/>
        <v>0</v>
      </c>
      <c r="O7523" s="67">
        <f t="shared" si="1181"/>
        <v>0</v>
      </c>
      <c r="P7523" s="81">
        <f t="shared" si="1182"/>
        <v>1.4558416818025575</v>
      </c>
      <c r="Q7523" s="81">
        <f t="shared" si="1183"/>
        <v>1.4558416818025575</v>
      </c>
      <c r="S7523" s="1">
        <f t="shared" si="1187"/>
        <v>4</v>
      </c>
      <c r="T7523" s="1" t="str">
        <f t="shared" si="1188"/>
        <v>Peak</v>
      </c>
    </row>
    <row r="7524" spans="1:20" x14ac:dyDescent="0.25">
      <c r="A7524" s="85">
        <v>45239.708333315386</v>
      </c>
      <c r="B7524" s="1">
        <v>11</v>
      </c>
      <c r="C7524" s="1">
        <v>9</v>
      </c>
      <c r="D7524" s="1">
        <v>17</v>
      </c>
      <c r="E7524" s="1" t="str">
        <f t="shared" si="1184"/>
        <v>Non-Summer</v>
      </c>
      <c r="F7524" s="78">
        <v>0.89349999999999996</v>
      </c>
      <c r="G7524" s="79">
        <f t="shared" si="1185"/>
        <v>1.6999405942114285</v>
      </c>
      <c r="J7524" s="78">
        <v>0</v>
      </c>
      <c r="K7524" s="80">
        <f t="shared" si="1186"/>
        <v>0</v>
      </c>
      <c r="L7524" s="68" t="str">
        <f t="shared" si="1179"/>
        <v>Normal</v>
      </c>
      <c r="N7524" s="67">
        <f t="shared" si="1180"/>
        <v>0</v>
      </c>
      <c r="O7524" s="67">
        <f t="shared" si="1181"/>
        <v>0</v>
      </c>
      <c r="P7524" s="81">
        <f t="shared" si="1182"/>
        <v>1.6999405942114285</v>
      </c>
      <c r="Q7524" s="81">
        <f t="shared" si="1183"/>
        <v>1.6999405942114285</v>
      </c>
      <c r="S7524" s="1">
        <f t="shared" si="1187"/>
        <v>4</v>
      </c>
      <c r="T7524" s="1" t="str">
        <f t="shared" si="1188"/>
        <v>Peak</v>
      </c>
    </row>
    <row r="7525" spans="1:20" x14ac:dyDescent="0.25">
      <c r="A7525" s="85">
        <v>45239.74999998205</v>
      </c>
      <c r="B7525" s="1">
        <v>11</v>
      </c>
      <c r="C7525" s="1">
        <v>9</v>
      </c>
      <c r="D7525" s="1">
        <v>18</v>
      </c>
      <c r="E7525" s="1" t="str">
        <f t="shared" si="1184"/>
        <v>Non-Summer</v>
      </c>
      <c r="F7525" s="78">
        <v>0.9325</v>
      </c>
      <c r="G7525" s="79">
        <f t="shared" si="1185"/>
        <v>1.7741405753801422</v>
      </c>
      <c r="J7525" s="78">
        <v>0</v>
      </c>
      <c r="K7525" s="80">
        <f t="shared" si="1186"/>
        <v>0</v>
      </c>
      <c r="L7525" s="68" t="str">
        <f t="shared" si="1179"/>
        <v>Normal</v>
      </c>
      <c r="N7525" s="67">
        <f t="shared" si="1180"/>
        <v>0</v>
      </c>
      <c r="O7525" s="67">
        <f t="shared" si="1181"/>
        <v>0</v>
      </c>
      <c r="P7525" s="81">
        <f t="shared" si="1182"/>
        <v>1.7741405753801422</v>
      </c>
      <c r="Q7525" s="81">
        <f t="shared" si="1183"/>
        <v>1.7741405753801422</v>
      </c>
      <c r="S7525" s="1">
        <f t="shared" si="1187"/>
        <v>4</v>
      </c>
      <c r="T7525" s="1" t="str">
        <f t="shared" si="1188"/>
        <v>Peak</v>
      </c>
    </row>
    <row r="7526" spans="1:20" x14ac:dyDescent="0.25">
      <c r="A7526" s="85">
        <v>45239.791666648714</v>
      </c>
      <c r="B7526" s="1">
        <v>11</v>
      </c>
      <c r="C7526" s="1">
        <v>9</v>
      </c>
      <c r="D7526" s="1">
        <v>19</v>
      </c>
      <c r="E7526" s="1" t="str">
        <f t="shared" si="1184"/>
        <v>Non-Summer</v>
      </c>
      <c r="F7526" s="78">
        <v>0.94099999999999995</v>
      </c>
      <c r="G7526" s="79">
        <f t="shared" si="1185"/>
        <v>1.7903123661476823</v>
      </c>
      <c r="J7526" s="78">
        <v>0</v>
      </c>
      <c r="K7526" s="80">
        <f t="shared" si="1186"/>
        <v>0</v>
      </c>
      <c r="L7526" s="68" t="str">
        <f t="shared" si="1179"/>
        <v>Normal</v>
      </c>
      <c r="N7526" s="67">
        <f t="shared" si="1180"/>
        <v>0</v>
      </c>
      <c r="O7526" s="67">
        <f t="shared" si="1181"/>
        <v>0</v>
      </c>
      <c r="P7526" s="81">
        <f t="shared" si="1182"/>
        <v>1.7903123661476823</v>
      </c>
      <c r="Q7526" s="81">
        <f t="shared" si="1183"/>
        <v>1.7903123661476823</v>
      </c>
      <c r="S7526" s="1">
        <f t="shared" si="1187"/>
        <v>4</v>
      </c>
      <c r="T7526" s="1" t="str">
        <f t="shared" si="1188"/>
        <v>Peak</v>
      </c>
    </row>
    <row r="7527" spans="1:20" x14ac:dyDescent="0.25">
      <c r="A7527" s="85">
        <v>45239.833333315379</v>
      </c>
      <c r="B7527" s="1">
        <v>11</v>
      </c>
      <c r="C7527" s="1">
        <v>9</v>
      </c>
      <c r="D7527" s="1">
        <v>20</v>
      </c>
      <c r="E7527" s="1" t="str">
        <f t="shared" si="1184"/>
        <v>Non-Summer</v>
      </c>
      <c r="F7527" s="78">
        <v>0.93089999999999995</v>
      </c>
      <c r="G7527" s="79">
        <f t="shared" si="1185"/>
        <v>1.7710964735886052</v>
      </c>
      <c r="J7527" s="78">
        <v>0</v>
      </c>
      <c r="K7527" s="80">
        <f t="shared" si="1186"/>
        <v>0</v>
      </c>
      <c r="L7527" s="68" t="str">
        <f t="shared" si="1179"/>
        <v>Normal</v>
      </c>
      <c r="N7527" s="67">
        <f t="shared" si="1180"/>
        <v>0</v>
      </c>
      <c r="O7527" s="67">
        <f t="shared" si="1181"/>
        <v>0</v>
      </c>
      <c r="P7527" s="81">
        <f t="shared" si="1182"/>
        <v>1.7710964735886052</v>
      </c>
      <c r="Q7527" s="81">
        <f t="shared" si="1183"/>
        <v>1.7710964735886052</v>
      </c>
      <c r="S7527" s="1">
        <f t="shared" si="1187"/>
        <v>4</v>
      </c>
      <c r="T7527" s="1" t="str">
        <f t="shared" si="1188"/>
        <v>Peak</v>
      </c>
    </row>
    <row r="7528" spans="1:20" x14ac:dyDescent="0.25">
      <c r="A7528" s="85">
        <v>45239.874999982043</v>
      </c>
      <c r="B7528" s="1">
        <v>11</v>
      </c>
      <c r="C7528" s="1">
        <v>9</v>
      </c>
      <c r="D7528" s="1">
        <v>21</v>
      </c>
      <c r="E7528" s="1" t="str">
        <f t="shared" si="1184"/>
        <v>Non-Summer</v>
      </c>
      <c r="F7528" s="78">
        <v>0.89039999999999997</v>
      </c>
      <c r="G7528" s="79">
        <f t="shared" si="1185"/>
        <v>1.6940426469903256</v>
      </c>
      <c r="J7528" s="78">
        <v>0</v>
      </c>
      <c r="K7528" s="80">
        <f t="shared" si="1186"/>
        <v>0</v>
      </c>
      <c r="L7528" s="68" t="str">
        <f t="shared" si="1179"/>
        <v>Normal</v>
      </c>
      <c r="N7528" s="67">
        <f t="shared" si="1180"/>
        <v>0</v>
      </c>
      <c r="O7528" s="67">
        <f t="shared" si="1181"/>
        <v>0</v>
      </c>
      <c r="P7528" s="81">
        <f t="shared" si="1182"/>
        <v>1.6940426469903256</v>
      </c>
      <c r="Q7528" s="81">
        <f t="shared" si="1183"/>
        <v>1.6940426469903256</v>
      </c>
      <c r="S7528" s="1">
        <f t="shared" si="1187"/>
        <v>4</v>
      </c>
      <c r="T7528" s="1" t="str">
        <f t="shared" si="1188"/>
        <v>Peak</v>
      </c>
    </row>
    <row r="7529" spans="1:20" x14ac:dyDescent="0.25">
      <c r="A7529" s="85">
        <v>45239.916666648707</v>
      </c>
      <c r="B7529" s="1">
        <v>11</v>
      </c>
      <c r="C7529" s="1">
        <v>9</v>
      </c>
      <c r="D7529" s="1">
        <v>22</v>
      </c>
      <c r="E7529" s="1" t="str">
        <f t="shared" si="1184"/>
        <v>Non-Summer</v>
      </c>
      <c r="F7529" s="78">
        <v>0.81620000000000004</v>
      </c>
      <c r="G7529" s="79">
        <f t="shared" si="1185"/>
        <v>1.5528724264077987</v>
      </c>
      <c r="J7529" s="78">
        <v>0</v>
      </c>
      <c r="K7529" s="80">
        <f t="shared" si="1186"/>
        <v>0</v>
      </c>
      <c r="L7529" s="68" t="str">
        <f t="shared" si="1179"/>
        <v>Normal</v>
      </c>
      <c r="N7529" s="67">
        <f t="shared" si="1180"/>
        <v>0</v>
      </c>
      <c r="O7529" s="67">
        <f t="shared" si="1181"/>
        <v>0</v>
      </c>
      <c r="P7529" s="81">
        <f t="shared" si="1182"/>
        <v>1.5528724264077987</v>
      </c>
      <c r="Q7529" s="81">
        <f t="shared" si="1183"/>
        <v>1.5528724264077987</v>
      </c>
      <c r="S7529" s="1">
        <f t="shared" si="1187"/>
        <v>4</v>
      </c>
      <c r="T7529" s="1" t="str">
        <f t="shared" si="1188"/>
        <v>Off-Peak</v>
      </c>
    </row>
    <row r="7530" spans="1:20" x14ac:dyDescent="0.25">
      <c r="A7530" s="85">
        <v>45239.958333315371</v>
      </c>
      <c r="B7530" s="1">
        <v>11</v>
      </c>
      <c r="C7530" s="1">
        <v>9</v>
      </c>
      <c r="D7530" s="1">
        <v>23</v>
      </c>
      <c r="E7530" s="1" t="str">
        <f t="shared" si="1184"/>
        <v>Non-Summer</v>
      </c>
      <c r="F7530" s="78">
        <v>0.73960000000000004</v>
      </c>
      <c r="G7530" s="79">
        <f t="shared" si="1185"/>
        <v>1.407136053137966</v>
      </c>
      <c r="J7530" s="78">
        <v>0</v>
      </c>
      <c r="K7530" s="80">
        <f t="shared" si="1186"/>
        <v>0</v>
      </c>
      <c r="L7530" s="68" t="str">
        <f t="shared" si="1179"/>
        <v>Normal</v>
      </c>
      <c r="N7530" s="67">
        <f t="shared" si="1180"/>
        <v>0</v>
      </c>
      <c r="O7530" s="67">
        <f t="shared" si="1181"/>
        <v>0</v>
      </c>
      <c r="P7530" s="81">
        <f t="shared" si="1182"/>
        <v>1.407136053137966</v>
      </c>
      <c r="Q7530" s="81">
        <f t="shared" si="1183"/>
        <v>1.407136053137966</v>
      </c>
      <c r="S7530" s="1">
        <f t="shared" si="1187"/>
        <v>4</v>
      </c>
      <c r="T7530" s="1" t="str">
        <f t="shared" si="1188"/>
        <v>Off-Peak</v>
      </c>
    </row>
    <row r="7531" spans="1:20" x14ac:dyDescent="0.25">
      <c r="A7531" s="85">
        <v>45239.999999982036</v>
      </c>
      <c r="B7531" s="1">
        <v>11</v>
      </c>
      <c r="C7531" s="1">
        <v>10</v>
      </c>
      <c r="D7531" s="1">
        <v>0</v>
      </c>
      <c r="E7531" s="1" t="str">
        <f t="shared" si="1184"/>
        <v>Non-Summer</v>
      </c>
      <c r="F7531" s="78">
        <v>0.69089999999999996</v>
      </c>
      <c r="G7531" s="79">
        <f t="shared" si="1185"/>
        <v>1.3144812048580592</v>
      </c>
      <c r="J7531" s="78">
        <v>0</v>
      </c>
      <c r="K7531" s="80">
        <f t="shared" si="1186"/>
        <v>0</v>
      </c>
      <c r="L7531" s="68" t="str">
        <f t="shared" si="1179"/>
        <v>Normal</v>
      </c>
      <c r="N7531" s="67">
        <f t="shared" si="1180"/>
        <v>0</v>
      </c>
      <c r="O7531" s="67">
        <f t="shared" si="1181"/>
        <v>0</v>
      </c>
      <c r="P7531" s="81">
        <f t="shared" si="1182"/>
        <v>1.3144812048580592</v>
      </c>
      <c r="Q7531" s="81">
        <f t="shared" si="1183"/>
        <v>1.3144812048580592</v>
      </c>
      <c r="S7531" s="1">
        <f t="shared" si="1187"/>
        <v>5</v>
      </c>
      <c r="T7531" s="1" t="str">
        <f t="shared" si="1188"/>
        <v>Off-Peak</v>
      </c>
    </row>
    <row r="7532" spans="1:20" x14ac:dyDescent="0.25">
      <c r="A7532" s="85">
        <v>45240.0416666487</v>
      </c>
      <c r="B7532" s="1">
        <v>11</v>
      </c>
      <c r="C7532" s="1">
        <v>10</v>
      </c>
      <c r="D7532" s="1">
        <v>1</v>
      </c>
      <c r="E7532" s="1" t="str">
        <f t="shared" si="1184"/>
        <v>Non-Summer</v>
      </c>
      <c r="F7532" s="78">
        <v>0.65980000000000005</v>
      </c>
      <c r="G7532" s="79">
        <f t="shared" si="1185"/>
        <v>1.2553114762850595</v>
      </c>
      <c r="J7532" s="78">
        <v>0</v>
      </c>
      <c r="K7532" s="80">
        <f t="shared" si="1186"/>
        <v>0</v>
      </c>
      <c r="L7532" s="68" t="str">
        <f t="shared" si="1179"/>
        <v>Normal</v>
      </c>
      <c r="N7532" s="67">
        <f t="shared" si="1180"/>
        <v>0</v>
      </c>
      <c r="O7532" s="67">
        <f t="shared" si="1181"/>
        <v>0</v>
      </c>
      <c r="P7532" s="81">
        <f t="shared" si="1182"/>
        <v>1.2553114762850595</v>
      </c>
      <c r="Q7532" s="81">
        <f t="shared" si="1183"/>
        <v>1.2553114762850595</v>
      </c>
      <c r="S7532" s="1">
        <f t="shared" si="1187"/>
        <v>5</v>
      </c>
      <c r="T7532" s="1" t="str">
        <f t="shared" si="1188"/>
        <v>Off-Peak</v>
      </c>
    </row>
    <row r="7533" spans="1:20" x14ac:dyDescent="0.25">
      <c r="A7533" s="85">
        <v>45240.083333315364</v>
      </c>
      <c r="B7533" s="1">
        <v>11</v>
      </c>
      <c r="C7533" s="1">
        <v>10</v>
      </c>
      <c r="D7533" s="1">
        <v>2</v>
      </c>
      <c r="E7533" s="1" t="str">
        <f t="shared" si="1184"/>
        <v>Non-Summer</v>
      </c>
      <c r="F7533" s="78">
        <v>0.64390000000000003</v>
      </c>
      <c r="G7533" s="79">
        <f t="shared" si="1185"/>
        <v>1.2250607147316608</v>
      </c>
      <c r="J7533" s="78">
        <v>0</v>
      </c>
      <c r="K7533" s="80">
        <f t="shared" si="1186"/>
        <v>0</v>
      </c>
      <c r="L7533" s="68" t="str">
        <f t="shared" si="1179"/>
        <v>Normal</v>
      </c>
      <c r="N7533" s="67">
        <f t="shared" si="1180"/>
        <v>0</v>
      </c>
      <c r="O7533" s="67">
        <f t="shared" si="1181"/>
        <v>0</v>
      </c>
      <c r="P7533" s="81">
        <f t="shared" si="1182"/>
        <v>1.2250607147316608</v>
      </c>
      <c r="Q7533" s="81">
        <f t="shared" si="1183"/>
        <v>1.2250607147316608</v>
      </c>
      <c r="S7533" s="1">
        <f t="shared" si="1187"/>
        <v>5</v>
      </c>
      <c r="T7533" s="1" t="str">
        <f t="shared" si="1188"/>
        <v>Off-Peak</v>
      </c>
    </row>
    <row r="7534" spans="1:20" x14ac:dyDescent="0.25">
      <c r="A7534" s="85">
        <v>45240.124999982028</v>
      </c>
      <c r="B7534" s="1">
        <v>11</v>
      </c>
      <c r="C7534" s="1">
        <v>10</v>
      </c>
      <c r="D7534" s="1">
        <v>3</v>
      </c>
      <c r="E7534" s="1" t="str">
        <f t="shared" si="1184"/>
        <v>Non-Summer</v>
      </c>
      <c r="F7534" s="78">
        <v>0.6411</v>
      </c>
      <c r="G7534" s="79">
        <f t="shared" si="1185"/>
        <v>1.219733536596471</v>
      </c>
      <c r="J7534" s="78">
        <v>0</v>
      </c>
      <c r="K7534" s="80">
        <f t="shared" si="1186"/>
        <v>0</v>
      </c>
      <c r="L7534" s="68" t="str">
        <f t="shared" si="1179"/>
        <v>Normal</v>
      </c>
      <c r="N7534" s="67">
        <f t="shared" si="1180"/>
        <v>0</v>
      </c>
      <c r="O7534" s="67">
        <f t="shared" si="1181"/>
        <v>0</v>
      </c>
      <c r="P7534" s="81">
        <f t="shared" si="1182"/>
        <v>1.219733536596471</v>
      </c>
      <c r="Q7534" s="81">
        <f t="shared" si="1183"/>
        <v>1.219733536596471</v>
      </c>
      <c r="S7534" s="1">
        <f t="shared" si="1187"/>
        <v>5</v>
      </c>
      <c r="T7534" s="1" t="str">
        <f t="shared" si="1188"/>
        <v>Off-Peak</v>
      </c>
    </row>
    <row r="7535" spans="1:20" x14ac:dyDescent="0.25">
      <c r="A7535" s="85">
        <v>45240.166666648693</v>
      </c>
      <c r="B7535" s="1">
        <v>11</v>
      </c>
      <c r="C7535" s="1">
        <v>10</v>
      </c>
      <c r="D7535" s="1">
        <v>4</v>
      </c>
      <c r="E7535" s="1" t="str">
        <f t="shared" si="1184"/>
        <v>Non-Summer</v>
      </c>
      <c r="F7535" s="78">
        <v>0.65559999999999996</v>
      </c>
      <c r="G7535" s="79">
        <f t="shared" si="1185"/>
        <v>1.2473207090822749</v>
      </c>
      <c r="J7535" s="78">
        <v>0</v>
      </c>
      <c r="K7535" s="80">
        <f t="shared" si="1186"/>
        <v>0</v>
      </c>
      <c r="L7535" s="68" t="str">
        <f t="shared" si="1179"/>
        <v>Normal</v>
      </c>
      <c r="N7535" s="67">
        <f t="shared" si="1180"/>
        <v>0</v>
      </c>
      <c r="O7535" s="67">
        <f t="shared" si="1181"/>
        <v>0</v>
      </c>
      <c r="P7535" s="81">
        <f t="shared" si="1182"/>
        <v>1.2473207090822749</v>
      </c>
      <c r="Q7535" s="81">
        <f t="shared" si="1183"/>
        <v>1.2473207090822749</v>
      </c>
      <c r="S7535" s="1">
        <f t="shared" si="1187"/>
        <v>5</v>
      </c>
      <c r="T7535" s="1" t="str">
        <f t="shared" si="1188"/>
        <v>Off-Peak</v>
      </c>
    </row>
    <row r="7536" spans="1:20" x14ac:dyDescent="0.25">
      <c r="A7536" s="85">
        <v>45240.208333315357</v>
      </c>
      <c r="B7536" s="1">
        <v>11</v>
      </c>
      <c r="C7536" s="1">
        <v>10</v>
      </c>
      <c r="D7536" s="1">
        <v>5</v>
      </c>
      <c r="E7536" s="1" t="str">
        <f t="shared" si="1184"/>
        <v>Non-Summer</v>
      </c>
      <c r="F7536" s="78">
        <v>0.69420000000000004</v>
      </c>
      <c r="G7536" s="79">
        <f t="shared" si="1185"/>
        <v>1.3207596648031044</v>
      </c>
      <c r="J7536" s="78">
        <v>0</v>
      </c>
      <c r="K7536" s="80">
        <f t="shared" si="1186"/>
        <v>0</v>
      </c>
      <c r="L7536" s="68" t="str">
        <f t="shared" si="1179"/>
        <v>Normal</v>
      </c>
      <c r="N7536" s="67">
        <f t="shared" si="1180"/>
        <v>0</v>
      </c>
      <c r="O7536" s="67">
        <f t="shared" si="1181"/>
        <v>0</v>
      </c>
      <c r="P7536" s="81">
        <f t="shared" si="1182"/>
        <v>1.3207596648031044</v>
      </c>
      <c r="Q7536" s="81">
        <f t="shared" si="1183"/>
        <v>1.3207596648031044</v>
      </c>
      <c r="S7536" s="1">
        <f t="shared" si="1187"/>
        <v>5</v>
      </c>
      <c r="T7536" s="1" t="str">
        <f t="shared" si="1188"/>
        <v>Off-Peak</v>
      </c>
    </row>
    <row r="7537" spans="1:20" x14ac:dyDescent="0.25">
      <c r="A7537" s="85">
        <v>45240.249999982021</v>
      </c>
      <c r="B7537" s="1">
        <v>11</v>
      </c>
      <c r="C7537" s="1">
        <v>10</v>
      </c>
      <c r="D7537" s="1">
        <v>6</v>
      </c>
      <c r="E7537" s="1" t="str">
        <f t="shared" si="1184"/>
        <v>Non-Summer</v>
      </c>
      <c r="F7537" s="78">
        <v>0.74790000000000001</v>
      </c>
      <c r="G7537" s="79">
        <f t="shared" si="1185"/>
        <v>1.422927331181564</v>
      </c>
      <c r="J7537" s="78">
        <v>0</v>
      </c>
      <c r="K7537" s="80">
        <f t="shared" si="1186"/>
        <v>0</v>
      </c>
      <c r="L7537" s="68" t="str">
        <f t="shared" si="1179"/>
        <v>Normal</v>
      </c>
      <c r="N7537" s="67">
        <f t="shared" si="1180"/>
        <v>0</v>
      </c>
      <c r="O7537" s="67">
        <f t="shared" si="1181"/>
        <v>0</v>
      </c>
      <c r="P7537" s="81">
        <f t="shared" si="1182"/>
        <v>1.422927331181564</v>
      </c>
      <c r="Q7537" s="81">
        <f t="shared" si="1183"/>
        <v>1.422927331181564</v>
      </c>
      <c r="S7537" s="1">
        <f t="shared" si="1187"/>
        <v>5</v>
      </c>
      <c r="T7537" s="1" t="str">
        <f t="shared" si="1188"/>
        <v>Peak</v>
      </c>
    </row>
    <row r="7538" spans="1:20" x14ac:dyDescent="0.25">
      <c r="A7538" s="85">
        <v>45240.291666648685</v>
      </c>
      <c r="B7538" s="1">
        <v>11</v>
      </c>
      <c r="C7538" s="1">
        <v>10</v>
      </c>
      <c r="D7538" s="1">
        <v>7</v>
      </c>
      <c r="E7538" s="1" t="str">
        <f t="shared" si="1184"/>
        <v>Non-Summer</v>
      </c>
      <c r="F7538" s="78">
        <v>0.75449999999999995</v>
      </c>
      <c r="G7538" s="79">
        <f t="shared" si="1185"/>
        <v>1.4354842510716539</v>
      </c>
      <c r="J7538" s="78">
        <v>0.99490000000000001</v>
      </c>
      <c r="K7538" s="80">
        <f t="shared" si="1186"/>
        <v>0.99490000000000001</v>
      </c>
      <c r="L7538" s="68" t="str">
        <f t="shared" si="1179"/>
        <v>Normal</v>
      </c>
      <c r="N7538" s="67">
        <f t="shared" si="1180"/>
        <v>0</v>
      </c>
      <c r="O7538" s="67">
        <f t="shared" si="1181"/>
        <v>0.99490000000000001</v>
      </c>
      <c r="P7538" s="81">
        <f t="shared" si="1182"/>
        <v>0.44058425107165389</v>
      </c>
      <c r="Q7538" s="81">
        <f t="shared" si="1183"/>
        <v>0.44058425107165389</v>
      </c>
      <c r="S7538" s="1">
        <f t="shared" si="1187"/>
        <v>5</v>
      </c>
      <c r="T7538" s="1" t="str">
        <f t="shared" si="1188"/>
        <v>Peak</v>
      </c>
    </row>
    <row r="7539" spans="1:20" x14ac:dyDescent="0.25">
      <c r="A7539" s="85">
        <v>45240.33333331535</v>
      </c>
      <c r="B7539" s="1">
        <v>11</v>
      </c>
      <c r="C7539" s="1">
        <v>10</v>
      </c>
      <c r="D7539" s="1">
        <v>8</v>
      </c>
      <c r="E7539" s="1" t="str">
        <f t="shared" si="1184"/>
        <v>Non-Summer</v>
      </c>
      <c r="F7539" s="78">
        <v>0.72799999999999998</v>
      </c>
      <c r="G7539" s="79">
        <f t="shared" si="1185"/>
        <v>1.3850663151493228</v>
      </c>
      <c r="J7539" s="78">
        <v>3.3692660000000001</v>
      </c>
      <c r="K7539" s="80">
        <f t="shared" si="1186"/>
        <v>3.3692660000000001</v>
      </c>
      <c r="L7539" s="68" t="str">
        <f t="shared" si="1179"/>
        <v>Normal</v>
      </c>
      <c r="N7539" s="67">
        <f t="shared" si="1180"/>
        <v>1.9841996848506773</v>
      </c>
      <c r="O7539" s="67">
        <f t="shared" si="1181"/>
        <v>1.3850663151493228</v>
      </c>
      <c r="P7539" s="81">
        <f t="shared" si="1182"/>
        <v>0</v>
      </c>
      <c r="Q7539" s="81">
        <f t="shared" si="1183"/>
        <v>-1.9841996848506773</v>
      </c>
      <c r="S7539" s="1">
        <f t="shared" si="1187"/>
        <v>5</v>
      </c>
      <c r="T7539" s="1" t="str">
        <f t="shared" si="1188"/>
        <v>Peak</v>
      </c>
    </row>
    <row r="7540" spans="1:20" x14ac:dyDescent="0.25">
      <c r="A7540" s="85">
        <v>45240.374999982014</v>
      </c>
      <c r="B7540" s="1">
        <v>11</v>
      </c>
      <c r="C7540" s="1">
        <v>10</v>
      </c>
      <c r="D7540" s="1">
        <v>9</v>
      </c>
      <c r="E7540" s="1" t="str">
        <f t="shared" si="1184"/>
        <v>Non-Summer</v>
      </c>
      <c r="F7540" s="78">
        <v>0.71150000000000002</v>
      </c>
      <c r="G7540" s="79">
        <f t="shared" si="1185"/>
        <v>1.3536740154240978</v>
      </c>
      <c r="J7540" s="78">
        <v>4.6229719999999999</v>
      </c>
      <c r="K7540" s="80">
        <f t="shared" si="1186"/>
        <v>4.6229719999999999</v>
      </c>
      <c r="L7540" s="68" t="str">
        <f t="shared" si="1179"/>
        <v>Normal</v>
      </c>
      <c r="N7540" s="67">
        <f t="shared" si="1180"/>
        <v>3.269297984575902</v>
      </c>
      <c r="O7540" s="67">
        <f t="shared" si="1181"/>
        <v>1.3536740154240978</v>
      </c>
      <c r="P7540" s="81">
        <f t="shared" si="1182"/>
        <v>0</v>
      </c>
      <c r="Q7540" s="81">
        <f t="shared" si="1183"/>
        <v>-3.269297984575902</v>
      </c>
      <c r="S7540" s="1">
        <f t="shared" si="1187"/>
        <v>5</v>
      </c>
      <c r="T7540" s="1" t="str">
        <f t="shared" si="1188"/>
        <v>Peak</v>
      </c>
    </row>
    <row r="7541" spans="1:20" x14ac:dyDescent="0.25">
      <c r="A7541" s="85">
        <v>45240.416666648678</v>
      </c>
      <c r="B7541" s="1">
        <v>11</v>
      </c>
      <c r="C7541" s="1">
        <v>10</v>
      </c>
      <c r="D7541" s="1">
        <v>10</v>
      </c>
      <c r="E7541" s="1" t="str">
        <f t="shared" si="1184"/>
        <v>Non-Summer</v>
      </c>
      <c r="F7541" s="78">
        <v>0.70579999999999998</v>
      </c>
      <c r="G7541" s="79">
        <f t="shared" si="1185"/>
        <v>1.3428294027917473</v>
      </c>
      <c r="J7541" s="78">
        <v>5.3569690000000003</v>
      </c>
      <c r="K7541" s="80">
        <f t="shared" si="1186"/>
        <v>5.3569690000000003</v>
      </c>
      <c r="L7541" s="68" t="str">
        <f t="shared" si="1179"/>
        <v>Normal</v>
      </c>
      <c r="N7541" s="67">
        <f t="shared" si="1180"/>
        <v>4.0141395972082528</v>
      </c>
      <c r="O7541" s="67">
        <f t="shared" si="1181"/>
        <v>1.3428294027917476</v>
      </c>
      <c r="P7541" s="81">
        <f t="shared" si="1182"/>
        <v>0</v>
      </c>
      <c r="Q7541" s="81">
        <f t="shared" si="1183"/>
        <v>-4.0141395972082528</v>
      </c>
      <c r="S7541" s="1">
        <f t="shared" si="1187"/>
        <v>5</v>
      </c>
      <c r="T7541" s="1" t="str">
        <f t="shared" si="1188"/>
        <v>Peak</v>
      </c>
    </row>
    <row r="7542" spans="1:20" x14ac:dyDescent="0.25">
      <c r="A7542" s="85">
        <v>45240.458333315342</v>
      </c>
      <c r="B7542" s="1">
        <v>11</v>
      </c>
      <c r="C7542" s="1">
        <v>10</v>
      </c>
      <c r="D7542" s="1">
        <v>11</v>
      </c>
      <c r="E7542" s="1" t="str">
        <f t="shared" si="1184"/>
        <v>Non-Summer</v>
      </c>
      <c r="F7542" s="78">
        <v>0.71179999999999999</v>
      </c>
      <c r="G7542" s="79">
        <f t="shared" si="1185"/>
        <v>1.354244784510011</v>
      </c>
      <c r="J7542" s="78">
        <v>5.6296119999999998</v>
      </c>
      <c r="K7542" s="80">
        <f t="shared" si="1186"/>
        <v>5.6296119999999998</v>
      </c>
      <c r="L7542" s="68" t="str">
        <f t="shared" si="1179"/>
        <v>Normal</v>
      </c>
      <c r="N7542" s="67">
        <f t="shared" si="1180"/>
        <v>4.2753672154899887</v>
      </c>
      <c r="O7542" s="67">
        <f t="shared" si="1181"/>
        <v>1.3542447845100112</v>
      </c>
      <c r="P7542" s="81">
        <f t="shared" si="1182"/>
        <v>0</v>
      </c>
      <c r="Q7542" s="81">
        <f t="shared" si="1183"/>
        <v>-4.2753672154899887</v>
      </c>
      <c r="S7542" s="1">
        <f t="shared" si="1187"/>
        <v>5</v>
      </c>
      <c r="T7542" s="1" t="str">
        <f t="shared" si="1188"/>
        <v>Peak</v>
      </c>
    </row>
    <row r="7543" spans="1:20" x14ac:dyDescent="0.25">
      <c r="A7543" s="85">
        <v>45240.499999982007</v>
      </c>
      <c r="B7543" s="1">
        <v>11</v>
      </c>
      <c r="C7543" s="1">
        <v>10</v>
      </c>
      <c r="D7543" s="1">
        <v>12</v>
      </c>
      <c r="E7543" s="1" t="str">
        <f t="shared" si="1184"/>
        <v>Non-Summer</v>
      </c>
      <c r="F7543" s="78">
        <v>0.71760000000000002</v>
      </c>
      <c r="G7543" s="79">
        <f t="shared" si="1185"/>
        <v>1.3652796535043326</v>
      </c>
      <c r="J7543" s="78">
        <v>5.4352120000000008</v>
      </c>
      <c r="K7543" s="80">
        <f t="shared" si="1186"/>
        <v>5.4352120000000008</v>
      </c>
      <c r="L7543" s="68" t="str">
        <f t="shared" si="1179"/>
        <v>Normal</v>
      </c>
      <c r="N7543" s="67">
        <f t="shared" si="1180"/>
        <v>4.0699323464956683</v>
      </c>
      <c r="O7543" s="67">
        <f t="shared" si="1181"/>
        <v>1.3652796535043326</v>
      </c>
      <c r="P7543" s="81">
        <f t="shared" si="1182"/>
        <v>0</v>
      </c>
      <c r="Q7543" s="81">
        <f t="shared" si="1183"/>
        <v>-4.0699323464956683</v>
      </c>
      <c r="S7543" s="1">
        <f t="shared" si="1187"/>
        <v>5</v>
      </c>
      <c r="T7543" s="1" t="str">
        <f t="shared" si="1188"/>
        <v>Peak</v>
      </c>
    </row>
    <row r="7544" spans="1:20" x14ac:dyDescent="0.25">
      <c r="A7544" s="85">
        <v>45240.541666648671</v>
      </c>
      <c r="B7544" s="1">
        <v>11</v>
      </c>
      <c r="C7544" s="1">
        <v>10</v>
      </c>
      <c r="D7544" s="1">
        <v>13</v>
      </c>
      <c r="E7544" s="1" t="str">
        <f t="shared" si="1184"/>
        <v>Non-Summer</v>
      </c>
      <c r="F7544" s="78">
        <v>0.72160000000000002</v>
      </c>
      <c r="G7544" s="79">
        <f t="shared" si="1185"/>
        <v>1.3728899079831751</v>
      </c>
      <c r="J7544" s="78">
        <v>4.7116709999999999</v>
      </c>
      <c r="K7544" s="80">
        <f t="shared" si="1186"/>
        <v>4.7116709999999999</v>
      </c>
      <c r="L7544" s="68" t="str">
        <f t="shared" si="1179"/>
        <v>Normal</v>
      </c>
      <c r="N7544" s="67">
        <f t="shared" si="1180"/>
        <v>3.3387810920168248</v>
      </c>
      <c r="O7544" s="67">
        <f t="shared" si="1181"/>
        <v>1.3728899079831751</v>
      </c>
      <c r="P7544" s="81">
        <f t="shared" si="1182"/>
        <v>0</v>
      </c>
      <c r="Q7544" s="81">
        <f t="shared" si="1183"/>
        <v>-3.3387810920168248</v>
      </c>
      <c r="S7544" s="1">
        <f t="shared" si="1187"/>
        <v>5</v>
      </c>
      <c r="T7544" s="1" t="str">
        <f t="shared" si="1188"/>
        <v>Peak</v>
      </c>
    </row>
    <row r="7545" spans="1:20" x14ac:dyDescent="0.25">
      <c r="A7545" s="85">
        <v>45240.583333315335</v>
      </c>
      <c r="B7545" s="1">
        <v>11</v>
      </c>
      <c r="C7545" s="1">
        <v>10</v>
      </c>
      <c r="D7545" s="1">
        <v>14</v>
      </c>
      <c r="E7545" s="1" t="str">
        <f t="shared" si="1184"/>
        <v>Non-Summer</v>
      </c>
      <c r="F7545" s="78">
        <v>0.74019999999999997</v>
      </c>
      <c r="G7545" s="79">
        <f t="shared" si="1185"/>
        <v>1.4082775913097922</v>
      </c>
      <c r="J7545" s="78">
        <v>3.522268</v>
      </c>
      <c r="K7545" s="80">
        <f t="shared" si="1186"/>
        <v>3.522268</v>
      </c>
      <c r="L7545" s="68" t="str">
        <f t="shared" si="1179"/>
        <v>Normal</v>
      </c>
      <c r="N7545" s="67">
        <f t="shared" si="1180"/>
        <v>2.1139904086902077</v>
      </c>
      <c r="O7545" s="67">
        <f t="shared" si="1181"/>
        <v>1.4082775913097922</v>
      </c>
      <c r="P7545" s="81">
        <f t="shared" si="1182"/>
        <v>0</v>
      </c>
      <c r="Q7545" s="81">
        <f t="shared" si="1183"/>
        <v>-2.1139904086902077</v>
      </c>
      <c r="S7545" s="1">
        <f t="shared" si="1187"/>
        <v>5</v>
      </c>
      <c r="T7545" s="1" t="str">
        <f t="shared" si="1188"/>
        <v>Peak</v>
      </c>
    </row>
    <row r="7546" spans="1:20" x14ac:dyDescent="0.25">
      <c r="A7546" s="85">
        <v>45240.624999981999</v>
      </c>
      <c r="B7546" s="1">
        <v>11</v>
      </c>
      <c r="C7546" s="1">
        <v>10</v>
      </c>
      <c r="D7546" s="1">
        <v>15</v>
      </c>
      <c r="E7546" s="1" t="str">
        <f t="shared" si="1184"/>
        <v>Non-Summer</v>
      </c>
      <c r="F7546" s="78">
        <v>0.78739999999999999</v>
      </c>
      <c r="G7546" s="79">
        <f t="shared" si="1185"/>
        <v>1.4980785941601331</v>
      </c>
      <c r="J7546" s="78">
        <v>1.7388479999999999</v>
      </c>
      <c r="K7546" s="80">
        <f t="shared" si="1186"/>
        <v>1.7388479999999999</v>
      </c>
      <c r="L7546" s="68" t="str">
        <f t="shared" si="1179"/>
        <v>Normal</v>
      </c>
      <c r="N7546" s="67">
        <f t="shared" si="1180"/>
        <v>0.24076940583986683</v>
      </c>
      <c r="O7546" s="67">
        <f t="shared" si="1181"/>
        <v>1.4980785941601331</v>
      </c>
      <c r="P7546" s="81">
        <f t="shared" si="1182"/>
        <v>0</v>
      </c>
      <c r="Q7546" s="81">
        <f t="shared" si="1183"/>
        <v>-0.24076940583986683</v>
      </c>
      <c r="S7546" s="1">
        <f t="shared" si="1187"/>
        <v>5</v>
      </c>
      <c r="T7546" s="1" t="str">
        <f t="shared" si="1188"/>
        <v>Peak</v>
      </c>
    </row>
    <row r="7547" spans="1:20" x14ac:dyDescent="0.25">
      <c r="A7547" s="85">
        <v>45240.666666648664</v>
      </c>
      <c r="B7547" s="1">
        <v>11</v>
      </c>
      <c r="C7547" s="1">
        <v>10</v>
      </c>
      <c r="D7547" s="1">
        <v>16</v>
      </c>
      <c r="E7547" s="1" t="str">
        <f t="shared" si="1184"/>
        <v>Non-Summer</v>
      </c>
      <c r="F7547" s="78">
        <v>0.87660000000000005</v>
      </c>
      <c r="G7547" s="79">
        <f t="shared" si="1185"/>
        <v>1.6677872690383193</v>
      </c>
      <c r="J7547" s="78">
        <v>0</v>
      </c>
      <c r="K7547" s="80">
        <f t="shared" si="1186"/>
        <v>0</v>
      </c>
      <c r="L7547" s="68" t="str">
        <f t="shared" si="1179"/>
        <v>Normal</v>
      </c>
      <c r="N7547" s="67">
        <f t="shared" si="1180"/>
        <v>0</v>
      </c>
      <c r="O7547" s="67">
        <f t="shared" si="1181"/>
        <v>0</v>
      </c>
      <c r="P7547" s="81">
        <f t="shared" si="1182"/>
        <v>1.6677872690383193</v>
      </c>
      <c r="Q7547" s="81">
        <f t="shared" si="1183"/>
        <v>1.6677872690383193</v>
      </c>
      <c r="S7547" s="1">
        <f t="shared" si="1187"/>
        <v>5</v>
      </c>
      <c r="T7547" s="1" t="str">
        <f t="shared" si="1188"/>
        <v>Peak</v>
      </c>
    </row>
    <row r="7548" spans="1:20" x14ac:dyDescent="0.25">
      <c r="A7548" s="85">
        <v>45240.708333315328</v>
      </c>
      <c r="B7548" s="1">
        <v>11</v>
      </c>
      <c r="C7548" s="1">
        <v>10</v>
      </c>
      <c r="D7548" s="1">
        <v>17</v>
      </c>
      <c r="E7548" s="1" t="str">
        <f t="shared" si="1184"/>
        <v>Non-Summer</v>
      </c>
      <c r="F7548" s="78">
        <v>0.96189999999999998</v>
      </c>
      <c r="G7548" s="79">
        <f t="shared" si="1185"/>
        <v>1.8300759457996341</v>
      </c>
      <c r="J7548" s="78">
        <v>0</v>
      </c>
      <c r="K7548" s="80">
        <f t="shared" si="1186"/>
        <v>0</v>
      </c>
      <c r="L7548" s="68" t="str">
        <f t="shared" si="1179"/>
        <v>Normal</v>
      </c>
      <c r="N7548" s="67">
        <f t="shared" si="1180"/>
        <v>0</v>
      </c>
      <c r="O7548" s="67">
        <f t="shared" si="1181"/>
        <v>0</v>
      </c>
      <c r="P7548" s="81">
        <f t="shared" si="1182"/>
        <v>1.8300759457996341</v>
      </c>
      <c r="Q7548" s="81">
        <f t="shared" si="1183"/>
        <v>1.8300759457996341</v>
      </c>
      <c r="S7548" s="1">
        <f t="shared" si="1187"/>
        <v>5</v>
      </c>
      <c r="T7548" s="1" t="str">
        <f t="shared" si="1188"/>
        <v>Peak</v>
      </c>
    </row>
    <row r="7549" spans="1:20" x14ac:dyDescent="0.25">
      <c r="A7549" s="85">
        <v>45240.749999981992</v>
      </c>
      <c r="B7549" s="1">
        <v>11</v>
      </c>
      <c r="C7549" s="1">
        <v>10</v>
      </c>
      <c r="D7549" s="1">
        <v>18</v>
      </c>
      <c r="E7549" s="1" t="str">
        <f t="shared" si="1184"/>
        <v>Non-Summer</v>
      </c>
      <c r="F7549" s="78">
        <v>0.97809999999999997</v>
      </c>
      <c r="G7549" s="79">
        <f t="shared" si="1185"/>
        <v>1.8608974764389461</v>
      </c>
      <c r="J7549" s="78">
        <v>0</v>
      </c>
      <c r="K7549" s="80">
        <f t="shared" si="1186"/>
        <v>0</v>
      </c>
      <c r="L7549" s="68" t="str">
        <f t="shared" si="1179"/>
        <v>Normal</v>
      </c>
      <c r="N7549" s="67">
        <f t="shared" si="1180"/>
        <v>0</v>
      </c>
      <c r="O7549" s="67">
        <f t="shared" si="1181"/>
        <v>0</v>
      </c>
      <c r="P7549" s="81">
        <f t="shared" si="1182"/>
        <v>1.8608974764389461</v>
      </c>
      <c r="Q7549" s="81">
        <f t="shared" si="1183"/>
        <v>1.8608974764389461</v>
      </c>
      <c r="S7549" s="1">
        <f t="shared" si="1187"/>
        <v>5</v>
      </c>
      <c r="T7549" s="1" t="str">
        <f t="shared" si="1188"/>
        <v>Peak</v>
      </c>
    </row>
    <row r="7550" spans="1:20" x14ac:dyDescent="0.25">
      <c r="A7550" s="85">
        <v>45240.791666648656</v>
      </c>
      <c r="B7550" s="1">
        <v>11</v>
      </c>
      <c r="C7550" s="1">
        <v>10</v>
      </c>
      <c r="D7550" s="1">
        <v>19</v>
      </c>
      <c r="E7550" s="1" t="str">
        <f t="shared" si="1184"/>
        <v>Non-Summer</v>
      </c>
      <c r="F7550" s="78">
        <v>0.97340000000000004</v>
      </c>
      <c r="G7550" s="79">
        <f t="shared" si="1185"/>
        <v>1.8519554274263064</v>
      </c>
      <c r="J7550" s="78">
        <v>0</v>
      </c>
      <c r="K7550" s="80">
        <f t="shared" si="1186"/>
        <v>0</v>
      </c>
      <c r="L7550" s="68" t="str">
        <f t="shared" si="1179"/>
        <v>Normal</v>
      </c>
      <c r="N7550" s="67">
        <f t="shared" si="1180"/>
        <v>0</v>
      </c>
      <c r="O7550" s="67">
        <f t="shared" si="1181"/>
        <v>0</v>
      </c>
      <c r="P7550" s="81">
        <f t="shared" si="1182"/>
        <v>1.8519554274263064</v>
      </c>
      <c r="Q7550" s="81">
        <f t="shared" si="1183"/>
        <v>1.8519554274263064</v>
      </c>
      <c r="S7550" s="1">
        <f t="shared" si="1187"/>
        <v>5</v>
      </c>
      <c r="T7550" s="1" t="str">
        <f t="shared" si="1188"/>
        <v>Peak</v>
      </c>
    </row>
    <row r="7551" spans="1:20" x14ac:dyDescent="0.25">
      <c r="A7551" s="85">
        <v>45240.83333331532</v>
      </c>
      <c r="B7551" s="1">
        <v>11</v>
      </c>
      <c r="C7551" s="1">
        <v>10</v>
      </c>
      <c r="D7551" s="1">
        <v>20</v>
      </c>
      <c r="E7551" s="1" t="str">
        <f t="shared" si="1184"/>
        <v>Non-Summer</v>
      </c>
      <c r="F7551" s="78">
        <v>0.96340000000000003</v>
      </c>
      <c r="G7551" s="79">
        <f t="shared" si="1185"/>
        <v>1.8329297912292002</v>
      </c>
      <c r="J7551" s="78">
        <v>0</v>
      </c>
      <c r="K7551" s="80">
        <f t="shared" si="1186"/>
        <v>0</v>
      </c>
      <c r="L7551" s="68" t="str">
        <f t="shared" si="1179"/>
        <v>Normal</v>
      </c>
      <c r="N7551" s="67">
        <f t="shared" si="1180"/>
        <v>0</v>
      </c>
      <c r="O7551" s="67">
        <f t="shared" si="1181"/>
        <v>0</v>
      </c>
      <c r="P7551" s="81">
        <f t="shared" si="1182"/>
        <v>1.8329297912292002</v>
      </c>
      <c r="Q7551" s="81">
        <f t="shared" si="1183"/>
        <v>1.8329297912292002</v>
      </c>
      <c r="S7551" s="1">
        <f t="shared" si="1187"/>
        <v>5</v>
      </c>
      <c r="T7551" s="1" t="str">
        <f t="shared" si="1188"/>
        <v>Peak</v>
      </c>
    </row>
    <row r="7552" spans="1:20" x14ac:dyDescent="0.25">
      <c r="A7552" s="85">
        <v>45240.874999981985</v>
      </c>
      <c r="B7552" s="1">
        <v>11</v>
      </c>
      <c r="C7552" s="1">
        <v>10</v>
      </c>
      <c r="D7552" s="1">
        <v>21</v>
      </c>
      <c r="E7552" s="1" t="str">
        <f t="shared" si="1184"/>
        <v>Non-Summer</v>
      </c>
      <c r="F7552" s="78">
        <v>0.93389999999999995</v>
      </c>
      <c r="G7552" s="79">
        <f t="shared" si="1185"/>
        <v>1.776804164447737</v>
      </c>
      <c r="J7552" s="78">
        <v>0</v>
      </c>
      <c r="K7552" s="80">
        <f t="shared" si="1186"/>
        <v>0</v>
      </c>
      <c r="L7552" s="68" t="str">
        <f t="shared" si="1179"/>
        <v>Normal</v>
      </c>
      <c r="N7552" s="67">
        <f t="shared" si="1180"/>
        <v>0</v>
      </c>
      <c r="O7552" s="67">
        <f t="shared" si="1181"/>
        <v>0</v>
      </c>
      <c r="P7552" s="81">
        <f t="shared" si="1182"/>
        <v>1.776804164447737</v>
      </c>
      <c r="Q7552" s="81">
        <f t="shared" si="1183"/>
        <v>1.776804164447737</v>
      </c>
      <c r="S7552" s="1">
        <f t="shared" si="1187"/>
        <v>5</v>
      </c>
      <c r="T7552" s="1" t="str">
        <f t="shared" si="1188"/>
        <v>Peak</v>
      </c>
    </row>
    <row r="7553" spans="1:20" x14ac:dyDescent="0.25">
      <c r="A7553" s="85">
        <v>45240.916666648649</v>
      </c>
      <c r="B7553" s="1">
        <v>11</v>
      </c>
      <c r="C7553" s="1">
        <v>10</v>
      </c>
      <c r="D7553" s="1">
        <v>22</v>
      </c>
      <c r="E7553" s="1" t="str">
        <f t="shared" si="1184"/>
        <v>Non-Summer</v>
      </c>
      <c r="F7553" s="78">
        <v>0.87819999999999998</v>
      </c>
      <c r="G7553" s="79">
        <f t="shared" si="1185"/>
        <v>1.6708313708298563</v>
      </c>
      <c r="J7553" s="78">
        <v>0</v>
      </c>
      <c r="K7553" s="80">
        <f t="shared" si="1186"/>
        <v>0</v>
      </c>
      <c r="L7553" s="68" t="str">
        <f t="shared" si="1179"/>
        <v>Normal</v>
      </c>
      <c r="N7553" s="67">
        <f t="shared" si="1180"/>
        <v>0</v>
      </c>
      <c r="O7553" s="67">
        <f t="shared" si="1181"/>
        <v>0</v>
      </c>
      <c r="P7553" s="81">
        <f t="shared" si="1182"/>
        <v>1.6708313708298563</v>
      </c>
      <c r="Q7553" s="81">
        <f t="shared" si="1183"/>
        <v>1.6708313708298563</v>
      </c>
      <c r="S7553" s="1">
        <f t="shared" si="1187"/>
        <v>5</v>
      </c>
      <c r="T7553" s="1" t="str">
        <f t="shared" si="1188"/>
        <v>Off-Peak</v>
      </c>
    </row>
    <row r="7554" spans="1:20" x14ac:dyDescent="0.25">
      <c r="A7554" s="85">
        <v>45240.958333315313</v>
      </c>
      <c r="B7554" s="1">
        <v>11</v>
      </c>
      <c r="C7554" s="1">
        <v>10</v>
      </c>
      <c r="D7554" s="1">
        <v>23</v>
      </c>
      <c r="E7554" s="1" t="str">
        <f t="shared" si="1184"/>
        <v>Non-Summer</v>
      </c>
      <c r="F7554" s="78">
        <v>0.81440000000000001</v>
      </c>
      <c r="G7554" s="79">
        <f t="shared" si="1185"/>
        <v>1.5494478118923194</v>
      </c>
      <c r="J7554" s="78">
        <v>0</v>
      </c>
      <c r="K7554" s="80">
        <f t="shared" si="1186"/>
        <v>0</v>
      </c>
      <c r="L7554" s="68" t="str">
        <f t="shared" si="1179"/>
        <v>Normal</v>
      </c>
      <c r="N7554" s="67">
        <f t="shared" si="1180"/>
        <v>0</v>
      </c>
      <c r="O7554" s="67">
        <f t="shared" si="1181"/>
        <v>0</v>
      </c>
      <c r="P7554" s="81">
        <f t="shared" si="1182"/>
        <v>1.5494478118923194</v>
      </c>
      <c r="Q7554" s="81">
        <f t="shared" si="1183"/>
        <v>1.5494478118923194</v>
      </c>
      <c r="S7554" s="1">
        <f t="shared" si="1187"/>
        <v>5</v>
      </c>
      <c r="T7554" s="1" t="str">
        <f t="shared" si="1188"/>
        <v>Off-Peak</v>
      </c>
    </row>
    <row r="7555" spans="1:20" x14ac:dyDescent="0.25">
      <c r="A7555" s="85">
        <v>45240.999999981977</v>
      </c>
      <c r="B7555" s="1">
        <v>11</v>
      </c>
      <c r="C7555" s="1">
        <v>11</v>
      </c>
      <c r="D7555" s="1">
        <v>0</v>
      </c>
      <c r="E7555" s="1" t="str">
        <f t="shared" si="1184"/>
        <v>Non-Summer</v>
      </c>
      <c r="F7555" s="78">
        <v>0.76819999999999999</v>
      </c>
      <c r="G7555" s="79">
        <f t="shared" si="1185"/>
        <v>1.4615493726616893</v>
      </c>
      <c r="J7555" s="78">
        <v>0</v>
      </c>
      <c r="K7555" s="80">
        <f t="shared" si="1186"/>
        <v>0</v>
      </c>
      <c r="L7555" s="68" t="str">
        <f t="shared" si="1179"/>
        <v>Normal</v>
      </c>
      <c r="N7555" s="67">
        <f t="shared" si="1180"/>
        <v>0</v>
      </c>
      <c r="O7555" s="67">
        <f t="shared" si="1181"/>
        <v>0</v>
      </c>
      <c r="P7555" s="81">
        <f t="shared" si="1182"/>
        <v>1.4615493726616893</v>
      </c>
      <c r="Q7555" s="81">
        <f t="shared" si="1183"/>
        <v>1.4615493726616893</v>
      </c>
      <c r="S7555" s="1">
        <f t="shared" si="1187"/>
        <v>6</v>
      </c>
      <c r="T7555" s="1" t="str">
        <f t="shared" si="1188"/>
        <v>Off-Peak</v>
      </c>
    </row>
    <row r="7556" spans="1:20" x14ac:dyDescent="0.25">
      <c r="A7556" s="85">
        <v>45241.041666648642</v>
      </c>
      <c r="B7556" s="1">
        <v>11</v>
      </c>
      <c r="C7556" s="1">
        <v>11</v>
      </c>
      <c r="D7556" s="1">
        <v>1</v>
      </c>
      <c r="E7556" s="1" t="str">
        <f t="shared" si="1184"/>
        <v>Non-Summer</v>
      </c>
      <c r="F7556" s="78">
        <v>0.73550000000000004</v>
      </c>
      <c r="G7556" s="79">
        <f t="shared" si="1185"/>
        <v>1.3993355422971525</v>
      </c>
      <c r="J7556" s="78">
        <v>0</v>
      </c>
      <c r="K7556" s="80">
        <f t="shared" si="1186"/>
        <v>0</v>
      </c>
      <c r="L7556" s="68" t="str">
        <f t="shared" si="1179"/>
        <v>Normal</v>
      </c>
      <c r="N7556" s="67">
        <f t="shared" si="1180"/>
        <v>0</v>
      </c>
      <c r="O7556" s="67">
        <f t="shared" si="1181"/>
        <v>0</v>
      </c>
      <c r="P7556" s="81">
        <f t="shared" si="1182"/>
        <v>1.3993355422971525</v>
      </c>
      <c r="Q7556" s="81">
        <f t="shared" si="1183"/>
        <v>1.3993355422971525</v>
      </c>
      <c r="S7556" s="1">
        <f t="shared" si="1187"/>
        <v>6</v>
      </c>
      <c r="T7556" s="1" t="str">
        <f t="shared" si="1188"/>
        <v>Off-Peak</v>
      </c>
    </row>
    <row r="7557" spans="1:20" x14ac:dyDescent="0.25">
      <c r="A7557" s="85">
        <v>45241.083333315306</v>
      </c>
      <c r="B7557" s="1">
        <v>11</v>
      </c>
      <c r="C7557" s="1">
        <v>11</v>
      </c>
      <c r="D7557" s="1">
        <v>2</v>
      </c>
      <c r="E7557" s="1" t="str">
        <f t="shared" si="1184"/>
        <v>Non-Summer</v>
      </c>
      <c r="F7557" s="78">
        <v>0.7157</v>
      </c>
      <c r="G7557" s="79">
        <f t="shared" si="1185"/>
        <v>1.3616647826268824</v>
      </c>
      <c r="J7557" s="78">
        <v>0</v>
      </c>
      <c r="K7557" s="80">
        <f t="shared" si="1186"/>
        <v>0</v>
      </c>
      <c r="L7557" s="68" t="str">
        <f t="shared" si="1179"/>
        <v>Normal</v>
      </c>
      <c r="N7557" s="67">
        <f t="shared" si="1180"/>
        <v>0</v>
      </c>
      <c r="O7557" s="67">
        <f t="shared" si="1181"/>
        <v>0</v>
      </c>
      <c r="P7557" s="81">
        <f t="shared" si="1182"/>
        <v>1.3616647826268824</v>
      </c>
      <c r="Q7557" s="81">
        <f t="shared" si="1183"/>
        <v>1.3616647826268824</v>
      </c>
      <c r="S7557" s="1">
        <f t="shared" si="1187"/>
        <v>6</v>
      </c>
      <c r="T7557" s="1" t="str">
        <f t="shared" si="1188"/>
        <v>Off-Peak</v>
      </c>
    </row>
    <row r="7558" spans="1:20" x14ac:dyDescent="0.25">
      <c r="A7558" s="85">
        <v>45241.12499998197</v>
      </c>
      <c r="B7558" s="1">
        <v>11</v>
      </c>
      <c r="C7558" s="1">
        <v>11</v>
      </c>
      <c r="D7558" s="1">
        <v>3</v>
      </c>
      <c r="E7558" s="1" t="str">
        <f t="shared" si="1184"/>
        <v>Non-Summer</v>
      </c>
      <c r="F7558" s="78">
        <v>0.70699999999999996</v>
      </c>
      <c r="G7558" s="79">
        <f t="shared" si="1185"/>
        <v>1.3451124791354001</v>
      </c>
      <c r="J7558" s="78">
        <v>0</v>
      </c>
      <c r="K7558" s="80">
        <f t="shared" si="1186"/>
        <v>0</v>
      </c>
      <c r="L7558" s="68" t="str">
        <f t="shared" si="1179"/>
        <v>Normal</v>
      </c>
      <c r="N7558" s="67">
        <f t="shared" si="1180"/>
        <v>0</v>
      </c>
      <c r="O7558" s="67">
        <f t="shared" si="1181"/>
        <v>0</v>
      </c>
      <c r="P7558" s="81">
        <f t="shared" si="1182"/>
        <v>1.3451124791354001</v>
      </c>
      <c r="Q7558" s="81">
        <f t="shared" si="1183"/>
        <v>1.3451124791354001</v>
      </c>
      <c r="S7558" s="1">
        <f t="shared" si="1187"/>
        <v>6</v>
      </c>
      <c r="T7558" s="1" t="str">
        <f t="shared" si="1188"/>
        <v>Off-Peak</v>
      </c>
    </row>
    <row r="7559" spans="1:20" x14ac:dyDescent="0.25">
      <c r="A7559" s="85">
        <v>45241.166666648634</v>
      </c>
      <c r="B7559" s="1">
        <v>11</v>
      </c>
      <c r="C7559" s="1">
        <v>11</v>
      </c>
      <c r="D7559" s="1">
        <v>4</v>
      </c>
      <c r="E7559" s="1" t="str">
        <f t="shared" si="1184"/>
        <v>Non-Summer</v>
      </c>
      <c r="F7559" s="78">
        <v>0.71079999999999999</v>
      </c>
      <c r="G7559" s="79">
        <f t="shared" si="1185"/>
        <v>1.3523422208903004</v>
      </c>
      <c r="J7559" s="78">
        <v>0</v>
      </c>
      <c r="K7559" s="80">
        <f t="shared" si="1186"/>
        <v>0</v>
      </c>
      <c r="L7559" s="68" t="str">
        <f t="shared" si="1179"/>
        <v>Normal</v>
      </c>
      <c r="N7559" s="67">
        <f t="shared" si="1180"/>
        <v>0</v>
      </c>
      <c r="O7559" s="67">
        <f t="shared" si="1181"/>
        <v>0</v>
      </c>
      <c r="P7559" s="81">
        <f t="shared" si="1182"/>
        <v>1.3523422208903004</v>
      </c>
      <c r="Q7559" s="81">
        <f t="shared" si="1183"/>
        <v>1.3523422208903004</v>
      </c>
      <c r="S7559" s="1">
        <f t="shared" si="1187"/>
        <v>6</v>
      </c>
      <c r="T7559" s="1" t="str">
        <f t="shared" si="1188"/>
        <v>Off-Peak</v>
      </c>
    </row>
    <row r="7560" spans="1:20" x14ac:dyDescent="0.25">
      <c r="A7560" s="85">
        <v>45241.208333315299</v>
      </c>
      <c r="B7560" s="1">
        <v>11</v>
      </c>
      <c r="C7560" s="1">
        <v>11</v>
      </c>
      <c r="D7560" s="1">
        <v>5</v>
      </c>
      <c r="E7560" s="1" t="str">
        <f t="shared" si="1184"/>
        <v>Non-Summer</v>
      </c>
      <c r="F7560" s="78">
        <v>0.73199999999999998</v>
      </c>
      <c r="G7560" s="79">
        <f t="shared" si="1185"/>
        <v>1.3926765696281653</v>
      </c>
      <c r="J7560" s="78">
        <v>0</v>
      </c>
      <c r="K7560" s="80">
        <f t="shared" si="1186"/>
        <v>0</v>
      </c>
      <c r="L7560" s="68" t="str">
        <f t="shared" si="1179"/>
        <v>Normal</v>
      </c>
      <c r="N7560" s="67">
        <f t="shared" si="1180"/>
        <v>0</v>
      </c>
      <c r="O7560" s="67">
        <f t="shared" si="1181"/>
        <v>0</v>
      </c>
      <c r="P7560" s="81">
        <f t="shared" si="1182"/>
        <v>1.3926765696281653</v>
      </c>
      <c r="Q7560" s="81">
        <f t="shared" si="1183"/>
        <v>1.3926765696281653</v>
      </c>
      <c r="S7560" s="1">
        <f t="shared" si="1187"/>
        <v>6</v>
      </c>
      <c r="T7560" s="1" t="str">
        <f t="shared" si="1188"/>
        <v>Off-Peak</v>
      </c>
    </row>
    <row r="7561" spans="1:20" x14ac:dyDescent="0.25">
      <c r="A7561" s="85">
        <v>45241.249999981963</v>
      </c>
      <c r="B7561" s="1">
        <v>11</v>
      </c>
      <c r="C7561" s="1">
        <v>11</v>
      </c>
      <c r="D7561" s="1">
        <v>6</v>
      </c>
      <c r="E7561" s="1" t="str">
        <f t="shared" si="1184"/>
        <v>Non-Summer</v>
      </c>
      <c r="F7561" s="78">
        <v>0.76749999999999996</v>
      </c>
      <c r="G7561" s="79">
        <f t="shared" si="1185"/>
        <v>1.4602175781278919</v>
      </c>
      <c r="J7561" s="78">
        <v>0</v>
      </c>
      <c r="K7561" s="80">
        <f t="shared" si="1186"/>
        <v>0</v>
      </c>
      <c r="L7561" s="68" t="str">
        <f t="shared" si="1179"/>
        <v>Normal</v>
      </c>
      <c r="N7561" s="67">
        <f t="shared" si="1180"/>
        <v>0</v>
      </c>
      <c r="O7561" s="67">
        <f t="shared" si="1181"/>
        <v>0</v>
      </c>
      <c r="P7561" s="81">
        <f t="shared" si="1182"/>
        <v>1.4602175781278919</v>
      </c>
      <c r="Q7561" s="81">
        <f t="shared" si="1183"/>
        <v>1.4602175781278919</v>
      </c>
      <c r="S7561" s="1">
        <f t="shared" si="1187"/>
        <v>6</v>
      </c>
      <c r="T7561" s="1" t="str">
        <f t="shared" si="1188"/>
        <v>Off-Peak</v>
      </c>
    </row>
    <row r="7562" spans="1:20" x14ac:dyDescent="0.25">
      <c r="A7562" s="85">
        <v>45241.291666648627</v>
      </c>
      <c r="B7562" s="1">
        <v>11</v>
      </c>
      <c r="C7562" s="1">
        <v>11</v>
      </c>
      <c r="D7562" s="1">
        <v>7</v>
      </c>
      <c r="E7562" s="1" t="str">
        <f t="shared" si="1184"/>
        <v>Non-Summer</v>
      </c>
      <c r="F7562" s="78">
        <v>0.79659999999999997</v>
      </c>
      <c r="G7562" s="79">
        <f t="shared" si="1185"/>
        <v>1.5155821794614706</v>
      </c>
      <c r="J7562" s="78">
        <v>1.3902560000000002</v>
      </c>
      <c r="K7562" s="80">
        <f t="shared" si="1186"/>
        <v>1.3902560000000002</v>
      </c>
      <c r="L7562" s="68" t="str">
        <f t="shared" si="1179"/>
        <v>Normal</v>
      </c>
      <c r="N7562" s="67">
        <f t="shared" si="1180"/>
        <v>0</v>
      </c>
      <c r="O7562" s="67">
        <f t="shared" si="1181"/>
        <v>1.3902560000000002</v>
      </c>
      <c r="P7562" s="81">
        <f t="shared" si="1182"/>
        <v>0.1253261794614704</v>
      </c>
      <c r="Q7562" s="81">
        <f t="shared" si="1183"/>
        <v>0.1253261794614704</v>
      </c>
      <c r="S7562" s="1">
        <f t="shared" si="1187"/>
        <v>6</v>
      </c>
      <c r="T7562" s="1" t="str">
        <f t="shared" si="1188"/>
        <v>Off-Peak</v>
      </c>
    </row>
    <row r="7563" spans="1:20" x14ac:dyDescent="0.25">
      <c r="A7563" s="85">
        <v>45241.333333315291</v>
      </c>
      <c r="B7563" s="1">
        <v>11</v>
      </c>
      <c r="C7563" s="1">
        <v>11</v>
      </c>
      <c r="D7563" s="1">
        <v>8</v>
      </c>
      <c r="E7563" s="1" t="str">
        <f t="shared" si="1184"/>
        <v>Non-Summer</v>
      </c>
      <c r="F7563" s="78">
        <v>0.79869999999999997</v>
      </c>
      <c r="G7563" s="79">
        <f t="shared" si="1185"/>
        <v>1.519577563062863</v>
      </c>
      <c r="J7563" s="78">
        <v>2.4672680000000002</v>
      </c>
      <c r="K7563" s="80">
        <f t="shared" si="1186"/>
        <v>2.4672680000000002</v>
      </c>
      <c r="L7563" s="68" t="str">
        <f t="shared" si="1179"/>
        <v>Normal</v>
      </c>
      <c r="N7563" s="67">
        <f t="shared" si="1180"/>
        <v>0.94769043693713728</v>
      </c>
      <c r="O7563" s="67">
        <f t="shared" si="1181"/>
        <v>1.519577563062863</v>
      </c>
      <c r="P7563" s="81">
        <f t="shared" si="1182"/>
        <v>0</v>
      </c>
      <c r="Q7563" s="81">
        <f t="shared" si="1183"/>
        <v>-0.94769043693713728</v>
      </c>
      <c r="S7563" s="1">
        <f t="shared" si="1187"/>
        <v>6</v>
      </c>
      <c r="T7563" s="1" t="str">
        <f t="shared" si="1188"/>
        <v>Off-Peak</v>
      </c>
    </row>
    <row r="7564" spans="1:20" x14ac:dyDescent="0.25">
      <c r="A7564" s="85">
        <v>45241.374999981956</v>
      </c>
      <c r="B7564" s="1">
        <v>11</v>
      </c>
      <c r="C7564" s="1">
        <v>11</v>
      </c>
      <c r="D7564" s="1">
        <v>9</v>
      </c>
      <c r="E7564" s="1" t="str">
        <f t="shared" si="1184"/>
        <v>Non-Summer</v>
      </c>
      <c r="F7564" s="78">
        <v>0.78639999999999999</v>
      </c>
      <c r="G7564" s="79">
        <f t="shared" si="1185"/>
        <v>1.4961760305404224</v>
      </c>
      <c r="J7564" s="78">
        <v>3.516864</v>
      </c>
      <c r="K7564" s="80">
        <f t="shared" si="1186"/>
        <v>3.516864</v>
      </c>
      <c r="L7564" s="68" t="str">
        <f t="shared" si="1179"/>
        <v>Normal</v>
      </c>
      <c r="N7564" s="67">
        <f t="shared" si="1180"/>
        <v>2.0206879694595776</v>
      </c>
      <c r="O7564" s="67">
        <f t="shared" si="1181"/>
        <v>1.4961760305404224</v>
      </c>
      <c r="P7564" s="81">
        <f t="shared" si="1182"/>
        <v>0</v>
      </c>
      <c r="Q7564" s="81">
        <f t="shared" si="1183"/>
        <v>-2.0206879694595776</v>
      </c>
      <c r="S7564" s="1">
        <f t="shared" si="1187"/>
        <v>6</v>
      </c>
      <c r="T7564" s="1" t="str">
        <f t="shared" si="1188"/>
        <v>Off-Peak</v>
      </c>
    </row>
    <row r="7565" spans="1:20" x14ac:dyDescent="0.25">
      <c r="A7565" s="85">
        <v>45241.41666664862</v>
      </c>
      <c r="B7565" s="1">
        <v>11</v>
      </c>
      <c r="C7565" s="1">
        <v>11</v>
      </c>
      <c r="D7565" s="1">
        <v>10</v>
      </c>
      <c r="E7565" s="1" t="str">
        <f t="shared" si="1184"/>
        <v>Non-Summer</v>
      </c>
      <c r="F7565" s="78">
        <v>0.77100000000000002</v>
      </c>
      <c r="G7565" s="79">
        <f t="shared" si="1185"/>
        <v>1.4668765507968791</v>
      </c>
      <c r="J7565" s="78">
        <v>5.1319920000000003</v>
      </c>
      <c r="K7565" s="80">
        <f t="shared" si="1186"/>
        <v>5.1319920000000003</v>
      </c>
      <c r="L7565" s="68" t="str">
        <f t="shared" si="1179"/>
        <v>Normal</v>
      </c>
      <c r="N7565" s="67">
        <f t="shared" si="1180"/>
        <v>3.665115449203121</v>
      </c>
      <c r="O7565" s="67">
        <f t="shared" si="1181"/>
        <v>1.4668765507968793</v>
      </c>
      <c r="P7565" s="81">
        <f t="shared" si="1182"/>
        <v>0</v>
      </c>
      <c r="Q7565" s="81">
        <f t="shared" si="1183"/>
        <v>-3.665115449203121</v>
      </c>
      <c r="S7565" s="1">
        <f t="shared" si="1187"/>
        <v>6</v>
      </c>
      <c r="T7565" s="1" t="str">
        <f t="shared" si="1188"/>
        <v>Off-Peak</v>
      </c>
    </row>
    <row r="7566" spans="1:20" x14ac:dyDescent="0.25">
      <c r="A7566" s="85">
        <v>45241.458333315284</v>
      </c>
      <c r="B7566" s="1">
        <v>11</v>
      </c>
      <c r="C7566" s="1">
        <v>11</v>
      </c>
      <c r="D7566" s="1">
        <v>11</v>
      </c>
      <c r="E7566" s="1" t="str">
        <f t="shared" si="1184"/>
        <v>Non-Summer</v>
      </c>
      <c r="F7566" s="78">
        <v>0.76160000000000005</v>
      </c>
      <c r="G7566" s="79">
        <f t="shared" si="1185"/>
        <v>1.4489924527715994</v>
      </c>
      <c r="J7566" s="78">
        <v>5.3921619999999999</v>
      </c>
      <c r="K7566" s="80">
        <f t="shared" si="1186"/>
        <v>5.3921619999999999</v>
      </c>
      <c r="L7566" s="68" t="str">
        <f t="shared" si="1179"/>
        <v>Normal</v>
      </c>
      <c r="N7566" s="67">
        <f t="shared" si="1180"/>
        <v>3.9431695472284005</v>
      </c>
      <c r="O7566" s="67">
        <f t="shared" si="1181"/>
        <v>1.4489924527715994</v>
      </c>
      <c r="P7566" s="81">
        <f t="shared" si="1182"/>
        <v>0</v>
      </c>
      <c r="Q7566" s="81">
        <f t="shared" si="1183"/>
        <v>-3.9431695472284005</v>
      </c>
      <c r="S7566" s="1">
        <f t="shared" si="1187"/>
        <v>6</v>
      </c>
      <c r="T7566" s="1" t="str">
        <f t="shared" si="1188"/>
        <v>Off-Peak</v>
      </c>
    </row>
    <row r="7567" spans="1:20" x14ac:dyDescent="0.25">
      <c r="A7567" s="85">
        <v>45241.499999981948</v>
      </c>
      <c r="B7567" s="1">
        <v>11</v>
      </c>
      <c r="C7567" s="1">
        <v>11</v>
      </c>
      <c r="D7567" s="1">
        <v>12</v>
      </c>
      <c r="E7567" s="1" t="str">
        <f t="shared" si="1184"/>
        <v>Non-Summer</v>
      </c>
      <c r="F7567" s="78">
        <v>0.75390000000000001</v>
      </c>
      <c r="G7567" s="79">
        <f t="shared" si="1185"/>
        <v>1.4343427128998276</v>
      </c>
      <c r="J7567" s="78">
        <v>3.8192390000000001</v>
      </c>
      <c r="K7567" s="80">
        <f t="shared" si="1186"/>
        <v>3.8192390000000001</v>
      </c>
      <c r="L7567" s="68" t="str">
        <f t="shared" si="1179"/>
        <v>Normal</v>
      </c>
      <c r="N7567" s="67">
        <f t="shared" si="1180"/>
        <v>2.3848962871001724</v>
      </c>
      <c r="O7567" s="67">
        <f t="shared" si="1181"/>
        <v>1.4343427128998276</v>
      </c>
      <c r="P7567" s="81">
        <f t="shared" si="1182"/>
        <v>0</v>
      </c>
      <c r="Q7567" s="81">
        <f t="shared" si="1183"/>
        <v>-2.3848962871001724</v>
      </c>
      <c r="S7567" s="1">
        <f t="shared" si="1187"/>
        <v>6</v>
      </c>
      <c r="T7567" s="1" t="str">
        <f t="shared" si="1188"/>
        <v>Off-Peak</v>
      </c>
    </row>
    <row r="7568" spans="1:20" x14ac:dyDescent="0.25">
      <c r="A7568" s="85">
        <v>45241.541666648613</v>
      </c>
      <c r="B7568" s="1">
        <v>11</v>
      </c>
      <c r="C7568" s="1">
        <v>11</v>
      </c>
      <c r="D7568" s="1">
        <v>13</v>
      </c>
      <c r="E7568" s="1" t="str">
        <f t="shared" si="1184"/>
        <v>Non-Summer</v>
      </c>
      <c r="F7568" s="78">
        <v>0.74399999999999999</v>
      </c>
      <c r="G7568" s="79">
        <f t="shared" si="1185"/>
        <v>1.4155073330646926</v>
      </c>
      <c r="J7568" s="78">
        <v>3.1674150000000001</v>
      </c>
      <c r="K7568" s="80">
        <f t="shared" si="1186"/>
        <v>3.1674150000000001</v>
      </c>
      <c r="L7568" s="68" t="str">
        <f t="shared" si="1179"/>
        <v>Normal</v>
      </c>
      <c r="N7568" s="67">
        <f t="shared" si="1180"/>
        <v>1.7519076669353075</v>
      </c>
      <c r="O7568" s="67">
        <f t="shared" si="1181"/>
        <v>1.4155073330646926</v>
      </c>
      <c r="P7568" s="81">
        <f t="shared" si="1182"/>
        <v>0</v>
      </c>
      <c r="Q7568" s="81">
        <f t="shared" si="1183"/>
        <v>-1.7519076669353075</v>
      </c>
      <c r="S7568" s="1">
        <f t="shared" si="1187"/>
        <v>6</v>
      </c>
      <c r="T7568" s="1" t="str">
        <f t="shared" si="1188"/>
        <v>Off-Peak</v>
      </c>
    </row>
    <row r="7569" spans="1:20" x14ac:dyDescent="0.25">
      <c r="A7569" s="85">
        <v>45241.583333315277</v>
      </c>
      <c r="B7569" s="1">
        <v>11</v>
      </c>
      <c r="C7569" s="1">
        <v>11</v>
      </c>
      <c r="D7569" s="1">
        <v>14</v>
      </c>
      <c r="E7569" s="1" t="str">
        <f t="shared" si="1184"/>
        <v>Non-Summer</v>
      </c>
      <c r="F7569" s="78">
        <v>0.74260000000000004</v>
      </c>
      <c r="G7569" s="79">
        <f t="shared" si="1185"/>
        <v>1.4128437439970978</v>
      </c>
      <c r="J7569" s="78">
        <v>2.2227030000000001</v>
      </c>
      <c r="K7569" s="80">
        <f t="shared" si="1186"/>
        <v>2.2227030000000001</v>
      </c>
      <c r="L7569" s="68" t="str">
        <f t="shared" si="1179"/>
        <v>Normal</v>
      </c>
      <c r="N7569" s="67">
        <f t="shared" si="1180"/>
        <v>0.80985925600290232</v>
      </c>
      <c r="O7569" s="67">
        <f t="shared" si="1181"/>
        <v>1.4128437439970978</v>
      </c>
      <c r="P7569" s="81">
        <f t="shared" si="1182"/>
        <v>0</v>
      </c>
      <c r="Q7569" s="81">
        <f t="shared" si="1183"/>
        <v>-0.80985925600290232</v>
      </c>
      <c r="S7569" s="1">
        <f t="shared" si="1187"/>
        <v>6</v>
      </c>
      <c r="T7569" s="1" t="str">
        <f t="shared" si="1188"/>
        <v>Off-Peak</v>
      </c>
    </row>
    <row r="7570" spans="1:20" x14ac:dyDescent="0.25">
      <c r="A7570" s="85">
        <v>45241.624999981941</v>
      </c>
      <c r="B7570" s="1">
        <v>11</v>
      </c>
      <c r="C7570" s="1">
        <v>11</v>
      </c>
      <c r="D7570" s="1">
        <v>15</v>
      </c>
      <c r="E7570" s="1" t="str">
        <f t="shared" si="1184"/>
        <v>Non-Summer</v>
      </c>
      <c r="F7570" s="78">
        <v>0.7681</v>
      </c>
      <c r="G7570" s="79">
        <f t="shared" si="1185"/>
        <v>1.4613591162997184</v>
      </c>
      <c r="J7570" s="78">
        <v>0.67124899999999998</v>
      </c>
      <c r="K7570" s="80">
        <f t="shared" si="1186"/>
        <v>0.67124899999999998</v>
      </c>
      <c r="L7570" s="68" t="str">
        <f t="shared" si="1179"/>
        <v>Normal</v>
      </c>
      <c r="N7570" s="67">
        <f t="shared" si="1180"/>
        <v>0</v>
      </c>
      <c r="O7570" s="67">
        <f t="shared" si="1181"/>
        <v>0.67124899999999998</v>
      </c>
      <c r="P7570" s="81">
        <f t="shared" si="1182"/>
        <v>0.79011011629971839</v>
      </c>
      <c r="Q7570" s="81">
        <f t="shared" si="1183"/>
        <v>0.79011011629971839</v>
      </c>
      <c r="S7570" s="1">
        <f t="shared" si="1187"/>
        <v>6</v>
      </c>
      <c r="T7570" s="1" t="str">
        <f t="shared" si="1188"/>
        <v>Off-Peak</v>
      </c>
    </row>
    <row r="7571" spans="1:20" x14ac:dyDescent="0.25">
      <c r="A7571" s="85">
        <v>45241.666666648605</v>
      </c>
      <c r="B7571" s="1">
        <v>11</v>
      </c>
      <c r="C7571" s="1">
        <v>11</v>
      </c>
      <c r="D7571" s="1">
        <v>16</v>
      </c>
      <c r="E7571" s="1" t="str">
        <f t="shared" si="1184"/>
        <v>Non-Summer</v>
      </c>
      <c r="F7571" s="78">
        <v>0.84870000000000001</v>
      </c>
      <c r="G7571" s="79">
        <f t="shared" si="1185"/>
        <v>1.6147057440483934</v>
      </c>
      <c r="J7571" s="78">
        <v>0</v>
      </c>
      <c r="K7571" s="80">
        <f t="shared" si="1186"/>
        <v>0</v>
      </c>
      <c r="L7571" s="68" t="str">
        <f t="shared" ref="L7571:L7634" si="1189">IF(AND(D7571&gt;=$C$2,D7571&lt;=$C$3,E7571="Summer"),"MaxDis","Normal")</f>
        <v>Normal</v>
      </c>
      <c r="N7571" s="67">
        <f t="shared" ref="N7571:N7634" si="1190">IF(K7571-G7571&lt;0,0,K7571-G7571)</f>
        <v>0</v>
      </c>
      <c r="O7571" s="67">
        <f t="shared" ref="O7571:O7634" si="1191">K7571-N7571</f>
        <v>0</v>
      </c>
      <c r="P7571" s="81">
        <f t="shared" ref="P7571:P7634" si="1192">MAX(0,G7571-O7571)</f>
        <v>1.6147057440483934</v>
      </c>
      <c r="Q7571" s="81">
        <f t="shared" ref="Q7571:Q7634" si="1193">G7571-K7571</f>
        <v>1.6147057440483934</v>
      </c>
      <c r="S7571" s="1">
        <f t="shared" si="1187"/>
        <v>6</v>
      </c>
      <c r="T7571" s="1" t="str">
        <f t="shared" si="1188"/>
        <v>Off-Peak</v>
      </c>
    </row>
    <row r="7572" spans="1:20" x14ac:dyDescent="0.25">
      <c r="A7572" s="85">
        <v>45241.70833331527</v>
      </c>
      <c r="B7572" s="1">
        <v>11</v>
      </c>
      <c r="C7572" s="1">
        <v>11</v>
      </c>
      <c r="D7572" s="1">
        <v>17</v>
      </c>
      <c r="E7572" s="1" t="str">
        <f t="shared" ref="E7572:E7635" si="1194">IF(AND(B7572&gt;=$C$5,B7572&lt;=$C$6),"Summer","Non-Summer")</f>
        <v>Non-Summer</v>
      </c>
      <c r="F7572" s="78">
        <v>0.93410000000000004</v>
      </c>
      <c r="G7572" s="79">
        <f t="shared" ref="G7572:G7635" si="1195">F7572*$G$13</f>
        <v>1.7771846771716793</v>
      </c>
      <c r="J7572" s="78">
        <v>0</v>
      </c>
      <c r="K7572" s="80">
        <f t="shared" ref="K7572:K7635" si="1196">J7572*$K$13</f>
        <v>0</v>
      </c>
      <c r="L7572" s="68" t="str">
        <f t="shared" si="1189"/>
        <v>Normal</v>
      </c>
      <c r="N7572" s="67">
        <f t="shared" si="1190"/>
        <v>0</v>
      </c>
      <c r="O7572" s="67">
        <f t="shared" si="1191"/>
        <v>0</v>
      </c>
      <c r="P7572" s="81">
        <f t="shared" si="1192"/>
        <v>1.7771846771716793</v>
      </c>
      <c r="Q7572" s="81">
        <f t="shared" si="1193"/>
        <v>1.7771846771716793</v>
      </c>
      <c r="S7572" s="1">
        <f t="shared" ref="S7572:S7635" si="1197">WEEKDAY(A7572,2)</f>
        <v>6</v>
      </c>
      <c r="T7572" s="1" t="str">
        <f t="shared" ref="T7572:T7635" si="1198">IF(S7572&gt;5,"Off-Peak",IF(AND(D7572&gt;=$C$7,D7572&lt;$C$8),"Peak","Off-Peak"))</f>
        <v>Off-Peak</v>
      </c>
    </row>
    <row r="7573" spans="1:20" x14ac:dyDescent="0.25">
      <c r="A7573" s="85">
        <v>45241.749999981934</v>
      </c>
      <c r="B7573" s="1">
        <v>11</v>
      </c>
      <c r="C7573" s="1">
        <v>11</v>
      </c>
      <c r="D7573" s="1">
        <v>18</v>
      </c>
      <c r="E7573" s="1" t="str">
        <f t="shared" si="1194"/>
        <v>Non-Summer</v>
      </c>
      <c r="F7573" s="78">
        <v>0.94210000000000005</v>
      </c>
      <c r="G7573" s="79">
        <f t="shared" si="1195"/>
        <v>1.7924051861293642</v>
      </c>
      <c r="J7573" s="78">
        <v>0</v>
      </c>
      <c r="K7573" s="80">
        <f t="shared" si="1196"/>
        <v>0</v>
      </c>
      <c r="L7573" s="68" t="str">
        <f t="shared" si="1189"/>
        <v>Normal</v>
      </c>
      <c r="N7573" s="67">
        <f t="shared" si="1190"/>
        <v>0</v>
      </c>
      <c r="O7573" s="67">
        <f t="shared" si="1191"/>
        <v>0</v>
      </c>
      <c r="P7573" s="81">
        <f t="shared" si="1192"/>
        <v>1.7924051861293642</v>
      </c>
      <c r="Q7573" s="81">
        <f t="shared" si="1193"/>
        <v>1.7924051861293642</v>
      </c>
      <c r="S7573" s="1">
        <f t="shared" si="1197"/>
        <v>6</v>
      </c>
      <c r="T7573" s="1" t="str">
        <f t="shared" si="1198"/>
        <v>Off-Peak</v>
      </c>
    </row>
    <row r="7574" spans="1:20" x14ac:dyDescent="0.25">
      <c r="A7574" s="85">
        <v>45241.791666648598</v>
      </c>
      <c r="B7574" s="1">
        <v>11</v>
      </c>
      <c r="C7574" s="1">
        <v>11</v>
      </c>
      <c r="D7574" s="1">
        <v>19</v>
      </c>
      <c r="E7574" s="1" t="str">
        <f t="shared" si="1194"/>
        <v>Non-Summer</v>
      </c>
      <c r="F7574" s="78">
        <v>0.93410000000000004</v>
      </c>
      <c r="G7574" s="79">
        <f t="shared" si="1195"/>
        <v>1.7771846771716793</v>
      </c>
      <c r="J7574" s="78">
        <v>0</v>
      </c>
      <c r="K7574" s="80">
        <f t="shared" si="1196"/>
        <v>0</v>
      </c>
      <c r="L7574" s="68" t="str">
        <f t="shared" si="1189"/>
        <v>Normal</v>
      </c>
      <c r="N7574" s="67">
        <f t="shared" si="1190"/>
        <v>0</v>
      </c>
      <c r="O7574" s="67">
        <f t="shared" si="1191"/>
        <v>0</v>
      </c>
      <c r="P7574" s="81">
        <f t="shared" si="1192"/>
        <v>1.7771846771716793</v>
      </c>
      <c r="Q7574" s="81">
        <f t="shared" si="1193"/>
        <v>1.7771846771716793</v>
      </c>
      <c r="S7574" s="1">
        <f t="shared" si="1197"/>
        <v>6</v>
      </c>
      <c r="T7574" s="1" t="str">
        <f t="shared" si="1198"/>
        <v>Off-Peak</v>
      </c>
    </row>
    <row r="7575" spans="1:20" x14ac:dyDescent="0.25">
      <c r="A7575" s="85">
        <v>45241.833333315262</v>
      </c>
      <c r="B7575" s="1">
        <v>11</v>
      </c>
      <c r="C7575" s="1">
        <v>11</v>
      </c>
      <c r="D7575" s="1">
        <v>20</v>
      </c>
      <c r="E7575" s="1" t="str">
        <f t="shared" si="1194"/>
        <v>Non-Summer</v>
      </c>
      <c r="F7575" s="78">
        <v>0.9204</v>
      </c>
      <c r="G7575" s="79">
        <f t="shared" si="1195"/>
        <v>1.7511195555816439</v>
      </c>
      <c r="J7575" s="78">
        <v>0</v>
      </c>
      <c r="K7575" s="80">
        <f t="shared" si="1196"/>
        <v>0</v>
      </c>
      <c r="L7575" s="68" t="str">
        <f t="shared" si="1189"/>
        <v>Normal</v>
      </c>
      <c r="N7575" s="67">
        <f t="shared" si="1190"/>
        <v>0</v>
      </c>
      <c r="O7575" s="67">
        <f t="shared" si="1191"/>
        <v>0</v>
      </c>
      <c r="P7575" s="81">
        <f t="shared" si="1192"/>
        <v>1.7511195555816439</v>
      </c>
      <c r="Q7575" s="81">
        <f t="shared" si="1193"/>
        <v>1.7511195555816439</v>
      </c>
      <c r="S7575" s="1">
        <f t="shared" si="1197"/>
        <v>6</v>
      </c>
      <c r="T7575" s="1" t="str">
        <f t="shared" si="1198"/>
        <v>Off-Peak</v>
      </c>
    </row>
    <row r="7576" spans="1:20" x14ac:dyDescent="0.25">
      <c r="A7576" s="85">
        <v>45241.874999981927</v>
      </c>
      <c r="B7576" s="1">
        <v>11</v>
      </c>
      <c r="C7576" s="1">
        <v>11</v>
      </c>
      <c r="D7576" s="1">
        <v>21</v>
      </c>
      <c r="E7576" s="1" t="str">
        <f t="shared" si="1194"/>
        <v>Non-Summer</v>
      </c>
      <c r="F7576" s="78">
        <v>0.89049999999999996</v>
      </c>
      <c r="G7576" s="79">
        <f t="shared" si="1195"/>
        <v>1.6942329033522967</v>
      </c>
      <c r="J7576" s="78">
        <v>0</v>
      </c>
      <c r="K7576" s="80">
        <f t="shared" si="1196"/>
        <v>0</v>
      </c>
      <c r="L7576" s="68" t="str">
        <f t="shared" si="1189"/>
        <v>Normal</v>
      </c>
      <c r="N7576" s="67">
        <f t="shared" si="1190"/>
        <v>0</v>
      </c>
      <c r="O7576" s="67">
        <f t="shared" si="1191"/>
        <v>0</v>
      </c>
      <c r="P7576" s="81">
        <f t="shared" si="1192"/>
        <v>1.6942329033522967</v>
      </c>
      <c r="Q7576" s="81">
        <f t="shared" si="1193"/>
        <v>1.6942329033522967</v>
      </c>
      <c r="S7576" s="1">
        <f t="shared" si="1197"/>
        <v>6</v>
      </c>
      <c r="T7576" s="1" t="str">
        <f t="shared" si="1198"/>
        <v>Off-Peak</v>
      </c>
    </row>
    <row r="7577" spans="1:20" x14ac:dyDescent="0.25">
      <c r="A7577" s="85">
        <v>45241.916666648591</v>
      </c>
      <c r="B7577" s="1">
        <v>11</v>
      </c>
      <c r="C7577" s="1">
        <v>11</v>
      </c>
      <c r="D7577" s="1">
        <v>22</v>
      </c>
      <c r="E7577" s="1" t="str">
        <f t="shared" si="1194"/>
        <v>Non-Summer</v>
      </c>
      <c r="F7577" s="78">
        <v>0.83750000000000002</v>
      </c>
      <c r="G7577" s="79">
        <f t="shared" si="1195"/>
        <v>1.5933970315076347</v>
      </c>
      <c r="J7577" s="78">
        <v>0</v>
      </c>
      <c r="K7577" s="80">
        <f t="shared" si="1196"/>
        <v>0</v>
      </c>
      <c r="L7577" s="68" t="str">
        <f t="shared" si="1189"/>
        <v>Normal</v>
      </c>
      <c r="N7577" s="67">
        <f t="shared" si="1190"/>
        <v>0</v>
      </c>
      <c r="O7577" s="67">
        <f t="shared" si="1191"/>
        <v>0</v>
      </c>
      <c r="P7577" s="81">
        <f t="shared" si="1192"/>
        <v>1.5933970315076347</v>
      </c>
      <c r="Q7577" s="81">
        <f t="shared" si="1193"/>
        <v>1.5933970315076347</v>
      </c>
      <c r="S7577" s="1">
        <f t="shared" si="1197"/>
        <v>6</v>
      </c>
      <c r="T7577" s="1" t="str">
        <f t="shared" si="1198"/>
        <v>Off-Peak</v>
      </c>
    </row>
    <row r="7578" spans="1:20" x14ac:dyDescent="0.25">
      <c r="A7578" s="85">
        <v>45241.958333315255</v>
      </c>
      <c r="B7578" s="1">
        <v>11</v>
      </c>
      <c r="C7578" s="1">
        <v>11</v>
      </c>
      <c r="D7578" s="1">
        <v>23</v>
      </c>
      <c r="E7578" s="1" t="str">
        <f t="shared" si="1194"/>
        <v>Non-Summer</v>
      </c>
      <c r="F7578" s="78">
        <v>0.77500000000000002</v>
      </c>
      <c r="G7578" s="79">
        <f t="shared" si="1195"/>
        <v>1.4744868052757216</v>
      </c>
      <c r="J7578" s="78">
        <v>0</v>
      </c>
      <c r="K7578" s="80">
        <f t="shared" si="1196"/>
        <v>0</v>
      </c>
      <c r="L7578" s="68" t="str">
        <f t="shared" si="1189"/>
        <v>Normal</v>
      </c>
      <c r="N7578" s="67">
        <f t="shared" si="1190"/>
        <v>0</v>
      </c>
      <c r="O7578" s="67">
        <f t="shared" si="1191"/>
        <v>0</v>
      </c>
      <c r="P7578" s="81">
        <f t="shared" si="1192"/>
        <v>1.4744868052757216</v>
      </c>
      <c r="Q7578" s="81">
        <f t="shared" si="1193"/>
        <v>1.4744868052757216</v>
      </c>
      <c r="S7578" s="1">
        <f t="shared" si="1197"/>
        <v>6</v>
      </c>
      <c r="T7578" s="1" t="str">
        <f t="shared" si="1198"/>
        <v>Off-Peak</v>
      </c>
    </row>
    <row r="7579" spans="1:20" x14ac:dyDescent="0.25">
      <c r="A7579" s="85">
        <v>45241.999999981919</v>
      </c>
      <c r="B7579" s="1">
        <v>11</v>
      </c>
      <c r="C7579" s="1">
        <v>12</v>
      </c>
      <c r="D7579" s="1">
        <v>0</v>
      </c>
      <c r="E7579" s="1" t="str">
        <f t="shared" si="1194"/>
        <v>Non-Summer</v>
      </c>
      <c r="F7579" s="78">
        <v>0.7228</v>
      </c>
      <c r="G7579" s="79">
        <f t="shared" si="1195"/>
        <v>1.3751729843268277</v>
      </c>
      <c r="J7579" s="78">
        <v>0</v>
      </c>
      <c r="K7579" s="80">
        <f t="shared" si="1196"/>
        <v>0</v>
      </c>
      <c r="L7579" s="68" t="str">
        <f t="shared" si="1189"/>
        <v>Normal</v>
      </c>
      <c r="N7579" s="67">
        <f t="shared" si="1190"/>
        <v>0</v>
      </c>
      <c r="O7579" s="67">
        <f t="shared" si="1191"/>
        <v>0</v>
      </c>
      <c r="P7579" s="81">
        <f t="shared" si="1192"/>
        <v>1.3751729843268277</v>
      </c>
      <c r="Q7579" s="81">
        <f t="shared" si="1193"/>
        <v>1.3751729843268277</v>
      </c>
      <c r="S7579" s="1">
        <f t="shared" si="1197"/>
        <v>7</v>
      </c>
      <c r="T7579" s="1" t="str">
        <f t="shared" si="1198"/>
        <v>Off-Peak</v>
      </c>
    </row>
    <row r="7580" spans="1:20" x14ac:dyDescent="0.25">
      <c r="A7580" s="85">
        <v>45242.041666648583</v>
      </c>
      <c r="B7580" s="1">
        <v>11</v>
      </c>
      <c r="C7580" s="1">
        <v>12</v>
      </c>
      <c r="D7580" s="1">
        <v>1</v>
      </c>
      <c r="E7580" s="1" t="str">
        <f t="shared" si="1194"/>
        <v>Non-Summer</v>
      </c>
      <c r="F7580" s="78">
        <v>0.68620000000000003</v>
      </c>
      <c r="G7580" s="79">
        <f t="shared" si="1195"/>
        <v>1.3055391558454195</v>
      </c>
      <c r="J7580" s="78">
        <v>0</v>
      </c>
      <c r="K7580" s="80">
        <f t="shared" si="1196"/>
        <v>0</v>
      </c>
      <c r="L7580" s="68" t="str">
        <f t="shared" si="1189"/>
        <v>Normal</v>
      </c>
      <c r="N7580" s="67">
        <f t="shared" si="1190"/>
        <v>0</v>
      </c>
      <c r="O7580" s="67">
        <f t="shared" si="1191"/>
        <v>0</v>
      </c>
      <c r="P7580" s="81">
        <f t="shared" si="1192"/>
        <v>1.3055391558454195</v>
      </c>
      <c r="Q7580" s="81">
        <f t="shared" si="1193"/>
        <v>1.3055391558454195</v>
      </c>
      <c r="S7580" s="1">
        <f t="shared" si="1197"/>
        <v>7</v>
      </c>
      <c r="T7580" s="1" t="str">
        <f t="shared" si="1198"/>
        <v>Off-Peak</v>
      </c>
    </row>
    <row r="7581" spans="1:20" x14ac:dyDescent="0.25">
      <c r="A7581" s="85">
        <v>45242.083333315248</v>
      </c>
      <c r="B7581" s="1">
        <v>11</v>
      </c>
      <c r="C7581" s="1">
        <v>12</v>
      </c>
      <c r="D7581" s="1">
        <v>2</v>
      </c>
      <c r="E7581" s="1" t="str">
        <f t="shared" si="1194"/>
        <v>Non-Summer</v>
      </c>
      <c r="F7581" s="78">
        <v>0.66279999999999994</v>
      </c>
      <c r="G7581" s="79">
        <f t="shared" si="1195"/>
        <v>1.261019167144191</v>
      </c>
      <c r="J7581" s="78">
        <v>0</v>
      </c>
      <c r="K7581" s="80">
        <f t="shared" si="1196"/>
        <v>0</v>
      </c>
      <c r="L7581" s="68" t="str">
        <f t="shared" si="1189"/>
        <v>Normal</v>
      </c>
      <c r="N7581" s="67">
        <f t="shared" si="1190"/>
        <v>0</v>
      </c>
      <c r="O7581" s="67">
        <f t="shared" si="1191"/>
        <v>0</v>
      </c>
      <c r="P7581" s="81">
        <f t="shared" si="1192"/>
        <v>1.261019167144191</v>
      </c>
      <c r="Q7581" s="81">
        <f t="shared" si="1193"/>
        <v>1.261019167144191</v>
      </c>
      <c r="S7581" s="1">
        <f t="shared" si="1197"/>
        <v>7</v>
      </c>
      <c r="T7581" s="1" t="str">
        <f t="shared" si="1198"/>
        <v>Off-Peak</v>
      </c>
    </row>
    <row r="7582" spans="1:20" x14ac:dyDescent="0.25">
      <c r="A7582" s="85">
        <v>45242.124999981912</v>
      </c>
      <c r="B7582" s="1">
        <v>11</v>
      </c>
      <c r="C7582" s="1">
        <v>12</v>
      </c>
      <c r="D7582" s="1">
        <v>3</v>
      </c>
      <c r="E7582" s="1" t="str">
        <f t="shared" si="1194"/>
        <v>Non-Summer</v>
      </c>
      <c r="F7582" s="78">
        <v>0.64910000000000001</v>
      </c>
      <c r="G7582" s="79">
        <f t="shared" si="1195"/>
        <v>1.2349540455541559</v>
      </c>
      <c r="J7582" s="78">
        <v>0</v>
      </c>
      <c r="K7582" s="80">
        <f t="shared" si="1196"/>
        <v>0</v>
      </c>
      <c r="L7582" s="68" t="str">
        <f t="shared" si="1189"/>
        <v>Normal</v>
      </c>
      <c r="N7582" s="67">
        <f t="shared" si="1190"/>
        <v>0</v>
      </c>
      <c r="O7582" s="67">
        <f t="shared" si="1191"/>
        <v>0</v>
      </c>
      <c r="P7582" s="81">
        <f t="shared" si="1192"/>
        <v>1.2349540455541559</v>
      </c>
      <c r="Q7582" s="81">
        <f t="shared" si="1193"/>
        <v>1.2349540455541559</v>
      </c>
      <c r="S7582" s="1">
        <f t="shared" si="1197"/>
        <v>7</v>
      </c>
      <c r="T7582" s="1" t="str">
        <f t="shared" si="1198"/>
        <v>Off-Peak</v>
      </c>
    </row>
    <row r="7583" spans="1:20" x14ac:dyDescent="0.25">
      <c r="A7583" s="85">
        <v>45242.166666648576</v>
      </c>
      <c r="B7583" s="1">
        <v>11</v>
      </c>
      <c r="C7583" s="1">
        <v>12</v>
      </c>
      <c r="D7583" s="1">
        <v>4</v>
      </c>
      <c r="E7583" s="1" t="str">
        <f t="shared" si="1194"/>
        <v>Non-Summer</v>
      </c>
      <c r="F7583" s="78">
        <v>0.64739999999999998</v>
      </c>
      <c r="G7583" s="79">
        <f t="shared" si="1195"/>
        <v>1.2317196874006477</v>
      </c>
      <c r="J7583" s="78">
        <v>0</v>
      </c>
      <c r="K7583" s="80">
        <f t="shared" si="1196"/>
        <v>0</v>
      </c>
      <c r="L7583" s="68" t="str">
        <f t="shared" si="1189"/>
        <v>Normal</v>
      </c>
      <c r="N7583" s="67">
        <f t="shared" si="1190"/>
        <v>0</v>
      </c>
      <c r="O7583" s="67">
        <f t="shared" si="1191"/>
        <v>0</v>
      </c>
      <c r="P7583" s="81">
        <f t="shared" si="1192"/>
        <v>1.2317196874006477</v>
      </c>
      <c r="Q7583" s="81">
        <f t="shared" si="1193"/>
        <v>1.2317196874006477</v>
      </c>
      <c r="S7583" s="1">
        <f t="shared" si="1197"/>
        <v>7</v>
      </c>
      <c r="T7583" s="1" t="str">
        <f t="shared" si="1198"/>
        <v>Off-Peak</v>
      </c>
    </row>
    <row r="7584" spans="1:20" x14ac:dyDescent="0.25">
      <c r="A7584" s="85">
        <v>45242.20833331524</v>
      </c>
      <c r="B7584" s="1">
        <v>11</v>
      </c>
      <c r="C7584" s="1">
        <v>12</v>
      </c>
      <c r="D7584" s="1">
        <v>5</v>
      </c>
      <c r="E7584" s="1" t="str">
        <f t="shared" si="1194"/>
        <v>Non-Summer</v>
      </c>
      <c r="F7584" s="78">
        <v>0.66369999999999996</v>
      </c>
      <c r="G7584" s="79">
        <f t="shared" si="1195"/>
        <v>1.2627314744019307</v>
      </c>
      <c r="J7584" s="78">
        <v>0</v>
      </c>
      <c r="K7584" s="80">
        <f t="shared" si="1196"/>
        <v>0</v>
      </c>
      <c r="L7584" s="68" t="str">
        <f t="shared" si="1189"/>
        <v>Normal</v>
      </c>
      <c r="N7584" s="67">
        <f t="shared" si="1190"/>
        <v>0</v>
      </c>
      <c r="O7584" s="67">
        <f t="shared" si="1191"/>
        <v>0</v>
      </c>
      <c r="P7584" s="81">
        <f t="shared" si="1192"/>
        <v>1.2627314744019307</v>
      </c>
      <c r="Q7584" s="81">
        <f t="shared" si="1193"/>
        <v>1.2627314744019307</v>
      </c>
      <c r="S7584" s="1">
        <f t="shared" si="1197"/>
        <v>7</v>
      </c>
      <c r="T7584" s="1" t="str">
        <f t="shared" si="1198"/>
        <v>Off-Peak</v>
      </c>
    </row>
    <row r="7585" spans="1:20" x14ac:dyDescent="0.25">
      <c r="A7585" s="85">
        <v>45242.249999981905</v>
      </c>
      <c r="B7585" s="1">
        <v>11</v>
      </c>
      <c r="C7585" s="1">
        <v>12</v>
      </c>
      <c r="D7585" s="1">
        <v>6</v>
      </c>
      <c r="E7585" s="1" t="str">
        <f t="shared" si="1194"/>
        <v>Non-Summer</v>
      </c>
      <c r="F7585" s="78">
        <v>0.69550000000000001</v>
      </c>
      <c r="G7585" s="79">
        <f t="shared" si="1195"/>
        <v>1.3232329975087282</v>
      </c>
      <c r="J7585" s="78">
        <v>0</v>
      </c>
      <c r="K7585" s="80">
        <f t="shared" si="1196"/>
        <v>0</v>
      </c>
      <c r="L7585" s="68" t="str">
        <f t="shared" si="1189"/>
        <v>Normal</v>
      </c>
      <c r="N7585" s="67">
        <f t="shared" si="1190"/>
        <v>0</v>
      </c>
      <c r="O7585" s="67">
        <f t="shared" si="1191"/>
        <v>0</v>
      </c>
      <c r="P7585" s="81">
        <f t="shared" si="1192"/>
        <v>1.3232329975087282</v>
      </c>
      <c r="Q7585" s="81">
        <f t="shared" si="1193"/>
        <v>1.3232329975087282</v>
      </c>
      <c r="S7585" s="1">
        <f t="shared" si="1197"/>
        <v>7</v>
      </c>
      <c r="T7585" s="1" t="str">
        <f t="shared" si="1198"/>
        <v>Off-Peak</v>
      </c>
    </row>
    <row r="7586" spans="1:20" x14ac:dyDescent="0.25">
      <c r="A7586" s="85">
        <v>45242.291666648569</v>
      </c>
      <c r="B7586" s="1">
        <v>11</v>
      </c>
      <c r="C7586" s="1">
        <v>12</v>
      </c>
      <c r="D7586" s="1">
        <v>7</v>
      </c>
      <c r="E7586" s="1" t="str">
        <f t="shared" si="1194"/>
        <v>Non-Summer</v>
      </c>
      <c r="F7586" s="78">
        <v>0.72970000000000002</v>
      </c>
      <c r="G7586" s="79">
        <f t="shared" si="1195"/>
        <v>1.3883006733028309</v>
      </c>
      <c r="J7586" s="78">
        <v>1.262453</v>
      </c>
      <c r="K7586" s="80">
        <f t="shared" si="1196"/>
        <v>1.262453</v>
      </c>
      <c r="L7586" s="68" t="str">
        <f t="shared" si="1189"/>
        <v>Normal</v>
      </c>
      <c r="N7586" s="67">
        <f t="shared" si="1190"/>
        <v>0</v>
      </c>
      <c r="O7586" s="67">
        <f t="shared" si="1191"/>
        <v>1.262453</v>
      </c>
      <c r="P7586" s="81">
        <f t="shared" si="1192"/>
        <v>0.12584767330283086</v>
      </c>
      <c r="Q7586" s="81">
        <f t="shared" si="1193"/>
        <v>0.12584767330283086</v>
      </c>
      <c r="S7586" s="1">
        <f t="shared" si="1197"/>
        <v>7</v>
      </c>
      <c r="T7586" s="1" t="str">
        <f t="shared" si="1198"/>
        <v>Off-Peak</v>
      </c>
    </row>
    <row r="7587" spans="1:20" x14ac:dyDescent="0.25">
      <c r="A7587" s="85">
        <v>45242.333333315233</v>
      </c>
      <c r="B7587" s="1">
        <v>11</v>
      </c>
      <c r="C7587" s="1">
        <v>12</v>
      </c>
      <c r="D7587" s="1">
        <v>8</v>
      </c>
      <c r="E7587" s="1" t="str">
        <f t="shared" si="1194"/>
        <v>Non-Summer</v>
      </c>
      <c r="F7587" s="78">
        <v>0.75590000000000002</v>
      </c>
      <c r="G7587" s="79">
        <f t="shared" si="1195"/>
        <v>1.4381478401392489</v>
      </c>
      <c r="J7587" s="78">
        <v>3.0555859999999999</v>
      </c>
      <c r="K7587" s="80">
        <f t="shared" si="1196"/>
        <v>3.0555859999999999</v>
      </c>
      <c r="L7587" s="68" t="str">
        <f t="shared" si="1189"/>
        <v>Normal</v>
      </c>
      <c r="N7587" s="67">
        <f t="shared" si="1190"/>
        <v>1.617438159860751</v>
      </c>
      <c r="O7587" s="67">
        <f t="shared" si="1191"/>
        <v>1.4381478401392489</v>
      </c>
      <c r="P7587" s="81">
        <f t="shared" si="1192"/>
        <v>0</v>
      </c>
      <c r="Q7587" s="81">
        <f t="shared" si="1193"/>
        <v>-1.617438159860751</v>
      </c>
      <c r="S7587" s="1">
        <f t="shared" si="1197"/>
        <v>7</v>
      </c>
      <c r="T7587" s="1" t="str">
        <f t="shared" si="1198"/>
        <v>Off-Peak</v>
      </c>
    </row>
    <row r="7588" spans="1:20" x14ac:dyDescent="0.25">
      <c r="A7588" s="85">
        <v>45242.374999981897</v>
      </c>
      <c r="B7588" s="1">
        <v>11</v>
      </c>
      <c r="C7588" s="1">
        <v>12</v>
      </c>
      <c r="D7588" s="1">
        <v>9</v>
      </c>
      <c r="E7588" s="1" t="str">
        <f t="shared" si="1194"/>
        <v>Non-Summer</v>
      </c>
      <c r="F7588" s="78">
        <v>0.76070000000000004</v>
      </c>
      <c r="G7588" s="79">
        <f t="shared" si="1195"/>
        <v>1.44728014551386</v>
      </c>
      <c r="J7588" s="78">
        <v>4.2492169999999998</v>
      </c>
      <c r="K7588" s="80">
        <f t="shared" si="1196"/>
        <v>4.2492169999999998</v>
      </c>
      <c r="L7588" s="68" t="str">
        <f t="shared" si="1189"/>
        <v>Normal</v>
      </c>
      <c r="N7588" s="67">
        <f t="shared" si="1190"/>
        <v>2.80193685448614</v>
      </c>
      <c r="O7588" s="67">
        <f t="shared" si="1191"/>
        <v>1.4472801455138598</v>
      </c>
      <c r="P7588" s="81">
        <f t="shared" si="1192"/>
        <v>2.2204460492503131E-16</v>
      </c>
      <c r="Q7588" s="81">
        <f t="shared" si="1193"/>
        <v>-2.80193685448614</v>
      </c>
      <c r="S7588" s="1">
        <f t="shared" si="1197"/>
        <v>7</v>
      </c>
      <c r="T7588" s="1" t="str">
        <f t="shared" si="1198"/>
        <v>Off-Peak</v>
      </c>
    </row>
    <row r="7589" spans="1:20" x14ac:dyDescent="0.25">
      <c r="A7589" s="85">
        <v>45242.416666648562</v>
      </c>
      <c r="B7589" s="1">
        <v>11</v>
      </c>
      <c r="C7589" s="1">
        <v>12</v>
      </c>
      <c r="D7589" s="1">
        <v>10</v>
      </c>
      <c r="E7589" s="1" t="str">
        <f t="shared" si="1194"/>
        <v>Non-Summer</v>
      </c>
      <c r="F7589" s="78">
        <v>0.75880000000000003</v>
      </c>
      <c r="G7589" s="79">
        <f t="shared" si="1195"/>
        <v>1.4436652746364098</v>
      </c>
      <c r="J7589" s="78">
        <v>4.0497920000000001</v>
      </c>
      <c r="K7589" s="80">
        <f t="shared" si="1196"/>
        <v>4.0497920000000001</v>
      </c>
      <c r="L7589" s="68" t="str">
        <f t="shared" si="1189"/>
        <v>Normal</v>
      </c>
      <c r="N7589" s="67">
        <f t="shared" si="1190"/>
        <v>2.6061267253635902</v>
      </c>
      <c r="O7589" s="67">
        <f t="shared" si="1191"/>
        <v>1.4436652746364098</v>
      </c>
      <c r="P7589" s="81">
        <f t="shared" si="1192"/>
        <v>0</v>
      </c>
      <c r="Q7589" s="81">
        <f t="shared" si="1193"/>
        <v>-2.6061267253635902</v>
      </c>
      <c r="S7589" s="1">
        <f t="shared" si="1197"/>
        <v>7</v>
      </c>
      <c r="T7589" s="1" t="str">
        <f t="shared" si="1198"/>
        <v>Off-Peak</v>
      </c>
    </row>
    <row r="7590" spans="1:20" x14ac:dyDescent="0.25">
      <c r="A7590" s="85">
        <v>45242.458333315226</v>
      </c>
      <c r="B7590" s="1">
        <v>11</v>
      </c>
      <c r="C7590" s="1">
        <v>12</v>
      </c>
      <c r="D7590" s="1">
        <v>11</v>
      </c>
      <c r="E7590" s="1" t="str">
        <f t="shared" si="1194"/>
        <v>Non-Summer</v>
      </c>
      <c r="F7590" s="78">
        <v>0.75790000000000002</v>
      </c>
      <c r="G7590" s="79">
        <f t="shared" si="1195"/>
        <v>1.4419529673786702</v>
      </c>
      <c r="J7590" s="78">
        <v>2.1540319999999999</v>
      </c>
      <c r="K7590" s="80">
        <f t="shared" si="1196"/>
        <v>2.1540319999999999</v>
      </c>
      <c r="L7590" s="68" t="str">
        <f t="shared" si="1189"/>
        <v>Normal</v>
      </c>
      <c r="N7590" s="67">
        <f t="shared" si="1190"/>
        <v>0.71207903262132977</v>
      </c>
      <c r="O7590" s="67">
        <f t="shared" si="1191"/>
        <v>1.4419529673786702</v>
      </c>
      <c r="P7590" s="81">
        <f t="shared" si="1192"/>
        <v>0</v>
      </c>
      <c r="Q7590" s="81">
        <f t="shared" si="1193"/>
        <v>-0.71207903262132977</v>
      </c>
      <c r="S7590" s="1">
        <f t="shared" si="1197"/>
        <v>7</v>
      </c>
      <c r="T7590" s="1" t="str">
        <f t="shared" si="1198"/>
        <v>Off-Peak</v>
      </c>
    </row>
    <row r="7591" spans="1:20" x14ac:dyDescent="0.25">
      <c r="A7591" s="85">
        <v>45242.49999998189</v>
      </c>
      <c r="B7591" s="1">
        <v>11</v>
      </c>
      <c r="C7591" s="1">
        <v>12</v>
      </c>
      <c r="D7591" s="1">
        <v>12</v>
      </c>
      <c r="E7591" s="1" t="str">
        <f t="shared" si="1194"/>
        <v>Non-Summer</v>
      </c>
      <c r="F7591" s="78">
        <v>0.7571</v>
      </c>
      <c r="G7591" s="79">
        <f t="shared" si="1195"/>
        <v>1.4404309164829017</v>
      </c>
      <c r="J7591" s="78">
        <v>3.035155</v>
      </c>
      <c r="K7591" s="80">
        <f t="shared" si="1196"/>
        <v>3.035155</v>
      </c>
      <c r="L7591" s="68" t="str">
        <f t="shared" si="1189"/>
        <v>Normal</v>
      </c>
      <c r="N7591" s="67">
        <f t="shared" si="1190"/>
        <v>1.5947240835170984</v>
      </c>
      <c r="O7591" s="67">
        <f t="shared" si="1191"/>
        <v>1.4404309164829017</v>
      </c>
      <c r="P7591" s="81">
        <f t="shared" si="1192"/>
        <v>0</v>
      </c>
      <c r="Q7591" s="81">
        <f t="shared" si="1193"/>
        <v>-1.5947240835170984</v>
      </c>
      <c r="S7591" s="1">
        <f t="shared" si="1197"/>
        <v>7</v>
      </c>
      <c r="T7591" s="1" t="str">
        <f t="shared" si="1198"/>
        <v>Off-Peak</v>
      </c>
    </row>
    <row r="7592" spans="1:20" x14ac:dyDescent="0.25">
      <c r="A7592" s="85">
        <v>45242.541666648554</v>
      </c>
      <c r="B7592" s="1">
        <v>11</v>
      </c>
      <c r="C7592" s="1">
        <v>12</v>
      </c>
      <c r="D7592" s="1">
        <v>13</v>
      </c>
      <c r="E7592" s="1" t="str">
        <f t="shared" si="1194"/>
        <v>Non-Summer</v>
      </c>
      <c r="F7592" s="78">
        <v>0.75190000000000001</v>
      </c>
      <c r="G7592" s="79">
        <f t="shared" si="1195"/>
        <v>1.4305375856604066</v>
      </c>
      <c r="J7592" s="78">
        <v>1.4090499999999999</v>
      </c>
      <c r="K7592" s="80">
        <f t="shared" si="1196"/>
        <v>1.4090499999999999</v>
      </c>
      <c r="L7592" s="68" t="str">
        <f t="shared" si="1189"/>
        <v>Normal</v>
      </c>
      <c r="N7592" s="67">
        <f t="shared" si="1190"/>
        <v>0</v>
      </c>
      <c r="O7592" s="67">
        <f t="shared" si="1191"/>
        <v>1.4090499999999999</v>
      </c>
      <c r="P7592" s="81">
        <f t="shared" si="1192"/>
        <v>2.148758566040665E-2</v>
      </c>
      <c r="Q7592" s="81">
        <f t="shared" si="1193"/>
        <v>2.148758566040665E-2</v>
      </c>
      <c r="S7592" s="1">
        <f t="shared" si="1197"/>
        <v>7</v>
      </c>
      <c r="T7592" s="1" t="str">
        <f t="shared" si="1198"/>
        <v>Off-Peak</v>
      </c>
    </row>
    <row r="7593" spans="1:20" x14ac:dyDescent="0.25">
      <c r="A7593" s="85">
        <v>45242.583333315219</v>
      </c>
      <c r="B7593" s="1">
        <v>11</v>
      </c>
      <c r="C7593" s="1">
        <v>12</v>
      </c>
      <c r="D7593" s="1">
        <v>14</v>
      </c>
      <c r="E7593" s="1" t="str">
        <f t="shared" si="1194"/>
        <v>Non-Summer</v>
      </c>
      <c r="F7593" s="78">
        <v>0.75419999999999998</v>
      </c>
      <c r="G7593" s="79">
        <f t="shared" si="1195"/>
        <v>1.4349134819857408</v>
      </c>
      <c r="J7593" s="78">
        <v>0.13309200000000002</v>
      </c>
      <c r="K7593" s="80">
        <f t="shared" si="1196"/>
        <v>0.13309200000000002</v>
      </c>
      <c r="L7593" s="68" t="str">
        <f t="shared" si="1189"/>
        <v>Normal</v>
      </c>
      <c r="N7593" s="67">
        <f t="shared" si="1190"/>
        <v>0</v>
      </c>
      <c r="O7593" s="67">
        <f t="shared" si="1191"/>
        <v>0.13309200000000002</v>
      </c>
      <c r="P7593" s="81">
        <f t="shared" si="1192"/>
        <v>1.3018214819857408</v>
      </c>
      <c r="Q7593" s="81">
        <f t="shared" si="1193"/>
        <v>1.3018214819857408</v>
      </c>
      <c r="S7593" s="1">
        <f t="shared" si="1197"/>
        <v>7</v>
      </c>
      <c r="T7593" s="1" t="str">
        <f t="shared" si="1198"/>
        <v>Off-Peak</v>
      </c>
    </row>
    <row r="7594" spans="1:20" x14ac:dyDescent="0.25">
      <c r="A7594" s="85">
        <v>45242.624999981883</v>
      </c>
      <c r="B7594" s="1">
        <v>11</v>
      </c>
      <c r="C7594" s="1">
        <v>12</v>
      </c>
      <c r="D7594" s="1">
        <v>15</v>
      </c>
      <c r="E7594" s="1" t="str">
        <f t="shared" si="1194"/>
        <v>Non-Summer</v>
      </c>
      <c r="F7594" s="78">
        <v>0.77890000000000004</v>
      </c>
      <c r="G7594" s="79">
        <f t="shared" si="1195"/>
        <v>1.4819068033925928</v>
      </c>
      <c r="J7594" s="78">
        <v>2.4234000000000002E-2</v>
      </c>
      <c r="K7594" s="80">
        <f t="shared" si="1196"/>
        <v>2.4234000000000002E-2</v>
      </c>
      <c r="L7594" s="68" t="str">
        <f t="shared" si="1189"/>
        <v>Normal</v>
      </c>
      <c r="N7594" s="67">
        <f t="shared" si="1190"/>
        <v>0</v>
      </c>
      <c r="O7594" s="67">
        <f t="shared" si="1191"/>
        <v>2.4234000000000002E-2</v>
      </c>
      <c r="P7594" s="81">
        <f t="shared" si="1192"/>
        <v>1.4576728033925928</v>
      </c>
      <c r="Q7594" s="81">
        <f t="shared" si="1193"/>
        <v>1.4576728033925928</v>
      </c>
      <c r="S7594" s="1">
        <f t="shared" si="1197"/>
        <v>7</v>
      </c>
      <c r="T7594" s="1" t="str">
        <f t="shared" si="1198"/>
        <v>Off-Peak</v>
      </c>
    </row>
    <row r="7595" spans="1:20" x14ac:dyDescent="0.25">
      <c r="A7595" s="85">
        <v>45242.666666648547</v>
      </c>
      <c r="B7595" s="1">
        <v>11</v>
      </c>
      <c r="C7595" s="1">
        <v>12</v>
      </c>
      <c r="D7595" s="1">
        <v>16</v>
      </c>
      <c r="E7595" s="1" t="str">
        <f t="shared" si="1194"/>
        <v>Non-Summer</v>
      </c>
      <c r="F7595" s="78">
        <v>0.86699999999999999</v>
      </c>
      <c r="G7595" s="79">
        <f t="shared" si="1195"/>
        <v>1.6495226582890974</v>
      </c>
      <c r="J7595" s="78">
        <v>0</v>
      </c>
      <c r="K7595" s="80">
        <f t="shared" si="1196"/>
        <v>0</v>
      </c>
      <c r="L7595" s="68" t="str">
        <f t="shared" si="1189"/>
        <v>Normal</v>
      </c>
      <c r="N7595" s="67">
        <f t="shared" si="1190"/>
        <v>0</v>
      </c>
      <c r="O7595" s="67">
        <f t="shared" si="1191"/>
        <v>0</v>
      </c>
      <c r="P7595" s="81">
        <f t="shared" si="1192"/>
        <v>1.6495226582890974</v>
      </c>
      <c r="Q7595" s="81">
        <f t="shared" si="1193"/>
        <v>1.6495226582890974</v>
      </c>
      <c r="S7595" s="1">
        <f t="shared" si="1197"/>
        <v>7</v>
      </c>
      <c r="T7595" s="1" t="str">
        <f t="shared" si="1198"/>
        <v>Off-Peak</v>
      </c>
    </row>
    <row r="7596" spans="1:20" x14ac:dyDescent="0.25">
      <c r="A7596" s="85">
        <v>45242.708333315211</v>
      </c>
      <c r="B7596" s="1">
        <v>11</v>
      </c>
      <c r="C7596" s="1">
        <v>12</v>
      </c>
      <c r="D7596" s="1">
        <v>17</v>
      </c>
      <c r="E7596" s="1" t="str">
        <f t="shared" si="1194"/>
        <v>Non-Summer</v>
      </c>
      <c r="F7596" s="78">
        <v>0.97140000000000004</v>
      </c>
      <c r="G7596" s="79">
        <f t="shared" si="1195"/>
        <v>1.8481503001868851</v>
      </c>
      <c r="J7596" s="78">
        <v>0</v>
      </c>
      <c r="K7596" s="80">
        <f t="shared" si="1196"/>
        <v>0</v>
      </c>
      <c r="L7596" s="68" t="str">
        <f t="shared" si="1189"/>
        <v>Normal</v>
      </c>
      <c r="N7596" s="67">
        <f t="shared" si="1190"/>
        <v>0</v>
      </c>
      <c r="O7596" s="67">
        <f t="shared" si="1191"/>
        <v>0</v>
      </c>
      <c r="P7596" s="81">
        <f t="shared" si="1192"/>
        <v>1.8481503001868851</v>
      </c>
      <c r="Q7596" s="81">
        <f t="shared" si="1193"/>
        <v>1.8481503001868851</v>
      </c>
      <c r="S7596" s="1">
        <f t="shared" si="1197"/>
        <v>7</v>
      </c>
      <c r="T7596" s="1" t="str">
        <f t="shared" si="1198"/>
        <v>Off-Peak</v>
      </c>
    </row>
    <row r="7597" spans="1:20" x14ac:dyDescent="0.25">
      <c r="A7597" s="85">
        <v>45242.749999981876</v>
      </c>
      <c r="B7597" s="1">
        <v>11</v>
      </c>
      <c r="C7597" s="1">
        <v>12</v>
      </c>
      <c r="D7597" s="1">
        <v>18</v>
      </c>
      <c r="E7597" s="1" t="str">
        <f t="shared" si="1194"/>
        <v>Non-Summer</v>
      </c>
      <c r="F7597" s="78">
        <v>0.98370000000000002</v>
      </c>
      <c r="G7597" s="79">
        <f t="shared" si="1195"/>
        <v>1.8715518327093255</v>
      </c>
      <c r="J7597" s="78">
        <v>0</v>
      </c>
      <c r="K7597" s="80">
        <f t="shared" si="1196"/>
        <v>0</v>
      </c>
      <c r="L7597" s="68" t="str">
        <f t="shared" si="1189"/>
        <v>Normal</v>
      </c>
      <c r="N7597" s="67">
        <f t="shared" si="1190"/>
        <v>0</v>
      </c>
      <c r="O7597" s="67">
        <f t="shared" si="1191"/>
        <v>0</v>
      </c>
      <c r="P7597" s="81">
        <f t="shared" si="1192"/>
        <v>1.8715518327093255</v>
      </c>
      <c r="Q7597" s="81">
        <f t="shared" si="1193"/>
        <v>1.8715518327093255</v>
      </c>
      <c r="S7597" s="1">
        <f t="shared" si="1197"/>
        <v>7</v>
      </c>
      <c r="T7597" s="1" t="str">
        <f t="shared" si="1198"/>
        <v>Off-Peak</v>
      </c>
    </row>
    <row r="7598" spans="1:20" x14ac:dyDescent="0.25">
      <c r="A7598" s="85">
        <v>45242.79166664854</v>
      </c>
      <c r="B7598" s="1">
        <v>11</v>
      </c>
      <c r="C7598" s="1">
        <v>12</v>
      </c>
      <c r="D7598" s="1">
        <v>19</v>
      </c>
      <c r="E7598" s="1" t="str">
        <f t="shared" si="1194"/>
        <v>Non-Summer</v>
      </c>
      <c r="F7598" s="78">
        <v>0.97689999999999999</v>
      </c>
      <c r="G7598" s="79">
        <f t="shared" si="1195"/>
        <v>1.8586144000952933</v>
      </c>
      <c r="J7598" s="78">
        <v>0</v>
      </c>
      <c r="K7598" s="80">
        <f t="shared" si="1196"/>
        <v>0</v>
      </c>
      <c r="L7598" s="68" t="str">
        <f t="shared" si="1189"/>
        <v>Normal</v>
      </c>
      <c r="N7598" s="67">
        <f t="shared" si="1190"/>
        <v>0</v>
      </c>
      <c r="O7598" s="67">
        <f t="shared" si="1191"/>
        <v>0</v>
      </c>
      <c r="P7598" s="81">
        <f t="shared" si="1192"/>
        <v>1.8586144000952933</v>
      </c>
      <c r="Q7598" s="81">
        <f t="shared" si="1193"/>
        <v>1.8586144000952933</v>
      </c>
      <c r="S7598" s="1">
        <f t="shared" si="1197"/>
        <v>7</v>
      </c>
      <c r="T7598" s="1" t="str">
        <f t="shared" si="1198"/>
        <v>Off-Peak</v>
      </c>
    </row>
    <row r="7599" spans="1:20" x14ac:dyDescent="0.25">
      <c r="A7599" s="85">
        <v>45242.833333315204</v>
      </c>
      <c r="B7599" s="1">
        <v>11</v>
      </c>
      <c r="C7599" s="1">
        <v>12</v>
      </c>
      <c r="D7599" s="1">
        <v>20</v>
      </c>
      <c r="E7599" s="1" t="str">
        <f t="shared" si="1194"/>
        <v>Non-Summer</v>
      </c>
      <c r="F7599" s="78">
        <v>0.95079999999999998</v>
      </c>
      <c r="G7599" s="79">
        <f t="shared" si="1195"/>
        <v>1.8089574896208465</v>
      </c>
      <c r="J7599" s="78">
        <v>0</v>
      </c>
      <c r="K7599" s="80">
        <f t="shared" si="1196"/>
        <v>0</v>
      </c>
      <c r="L7599" s="68" t="str">
        <f t="shared" si="1189"/>
        <v>Normal</v>
      </c>
      <c r="N7599" s="67">
        <f t="shared" si="1190"/>
        <v>0</v>
      </c>
      <c r="O7599" s="67">
        <f t="shared" si="1191"/>
        <v>0</v>
      </c>
      <c r="P7599" s="81">
        <f t="shared" si="1192"/>
        <v>1.8089574896208465</v>
      </c>
      <c r="Q7599" s="81">
        <f t="shared" si="1193"/>
        <v>1.8089574896208465</v>
      </c>
      <c r="S7599" s="1">
        <f t="shared" si="1197"/>
        <v>7</v>
      </c>
      <c r="T7599" s="1" t="str">
        <f t="shared" si="1198"/>
        <v>Off-Peak</v>
      </c>
    </row>
    <row r="7600" spans="1:20" x14ac:dyDescent="0.25">
      <c r="A7600" s="85">
        <v>45242.874999981868</v>
      </c>
      <c r="B7600" s="1">
        <v>11</v>
      </c>
      <c r="C7600" s="1">
        <v>12</v>
      </c>
      <c r="D7600" s="1">
        <v>21</v>
      </c>
      <c r="E7600" s="1" t="str">
        <f t="shared" si="1194"/>
        <v>Non-Summer</v>
      </c>
      <c r="F7600" s="78">
        <v>0.89549999999999996</v>
      </c>
      <c r="G7600" s="79">
        <f t="shared" si="1195"/>
        <v>1.7037457214508498</v>
      </c>
      <c r="J7600" s="78">
        <v>0</v>
      </c>
      <c r="K7600" s="80">
        <f t="shared" si="1196"/>
        <v>0</v>
      </c>
      <c r="L7600" s="68" t="str">
        <f t="shared" si="1189"/>
        <v>Normal</v>
      </c>
      <c r="N7600" s="67">
        <f t="shared" si="1190"/>
        <v>0</v>
      </c>
      <c r="O7600" s="67">
        <f t="shared" si="1191"/>
        <v>0</v>
      </c>
      <c r="P7600" s="81">
        <f t="shared" si="1192"/>
        <v>1.7037457214508498</v>
      </c>
      <c r="Q7600" s="81">
        <f t="shared" si="1193"/>
        <v>1.7037457214508498</v>
      </c>
      <c r="S7600" s="1">
        <f t="shared" si="1197"/>
        <v>7</v>
      </c>
      <c r="T7600" s="1" t="str">
        <f t="shared" si="1198"/>
        <v>Off-Peak</v>
      </c>
    </row>
    <row r="7601" spans="1:20" x14ac:dyDescent="0.25">
      <c r="A7601" s="85">
        <v>45242.916666648533</v>
      </c>
      <c r="B7601" s="1">
        <v>11</v>
      </c>
      <c r="C7601" s="1">
        <v>12</v>
      </c>
      <c r="D7601" s="1">
        <v>22</v>
      </c>
      <c r="E7601" s="1" t="str">
        <f t="shared" si="1194"/>
        <v>Non-Summer</v>
      </c>
      <c r="F7601" s="78">
        <v>0.80979999999999996</v>
      </c>
      <c r="G7601" s="79">
        <f t="shared" si="1195"/>
        <v>1.5406960192416506</v>
      </c>
      <c r="J7601" s="78">
        <v>0</v>
      </c>
      <c r="K7601" s="80">
        <f t="shared" si="1196"/>
        <v>0</v>
      </c>
      <c r="L7601" s="68" t="str">
        <f t="shared" si="1189"/>
        <v>Normal</v>
      </c>
      <c r="N7601" s="67">
        <f t="shared" si="1190"/>
        <v>0</v>
      </c>
      <c r="O7601" s="67">
        <f t="shared" si="1191"/>
        <v>0</v>
      </c>
      <c r="P7601" s="81">
        <f t="shared" si="1192"/>
        <v>1.5406960192416506</v>
      </c>
      <c r="Q7601" s="81">
        <f t="shared" si="1193"/>
        <v>1.5406960192416506</v>
      </c>
      <c r="S7601" s="1">
        <f t="shared" si="1197"/>
        <v>7</v>
      </c>
      <c r="T7601" s="1" t="str">
        <f t="shared" si="1198"/>
        <v>Off-Peak</v>
      </c>
    </row>
    <row r="7602" spans="1:20" x14ac:dyDescent="0.25">
      <c r="A7602" s="85">
        <v>45242.958333315197</v>
      </c>
      <c r="B7602" s="1">
        <v>11</v>
      </c>
      <c r="C7602" s="1">
        <v>12</v>
      </c>
      <c r="D7602" s="1">
        <v>23</v>
      </c>
      <c r="E7602" s="1" t="str">
        <f t="shared" si="1194"/>
        <v>Non-Summer</v>
      </c>
      <c r="F7602" s="78">
        <v>0.72860000000000003</v>
      </c>
      <c r="G7602" s="79">
        <f t="shared" si="1195"/>
        <v>1.3862078533211493</v>
      </c>
      <c r="J7602" s="78">
        <v>0</v>
      </c>
      <c r="K7602" s="80">
        <f t="shared" si="1196"/>
        <v>0</v>
      </c>
      <c r="L7602" s="68" t="str">
        <f t="shared" si="1189"/>
        <v>Normal</v>
      </c>
      <c r="N7602" s="67">
        <f t="shared" si="1190"/>
        <v>0</v>
      </c>
      <c r="O7602" s="67">
        <f t="shared" si="1191"/>
        <v>0</v>
      </c>
      <c r="P7602" s="81">
        <f t="shared" si="1192"/>
        <v>1.3862078533211493</v>
      </c>
      <c r="Q7602" s="81">
        <f t="shared" si="1193"/>
        <v>1.3862078533211493</v>
      </c>
      <c r="S7602" s="1">
        <f t="shared" si="1197"/>
        <v>7</v>
      </c>
      <c r="T7602" s="1" t="str">
        <f t="shared" si="1198"/>
        <v>Off-Peak</v>
      </c>
    </row>
    <row r="7603" spans="1:20" x14ac:dyDescent="0.25">
      <c r="A7603" s="85">
        <v>45242.999999981861</v>
      </c>
      <c r="B7603" s="1">
        <v>11</v>
      </c>
      <c r="C7603" s="1">
        <v>13</v>
      </c>
      <c r="D7603" s="1">
        <v>0</v>
      </c>
      <c r="E7603" s="1" t="str">
        <f t="shared" si="1194"/>
        <v>Non-Summer</v>
      </c>
      <c r="F7603" s="78">
        <v>0.67930000000000001</v>
      </c>
      <c r="G7603" s="79">
        <f t="shared" si="1195"/>
        <v>1.2924114668694162</v>
      </c>
      <c r="J7603" s="78">
        <v>0</v>
      </c>
      <c r="K7603" s="80">
        <f t="shared" si="1196"/>
        <v>0</v>
      </c>
      <c r="L7603" s="68" t="str">
        <f t="shared" si="1189"/>
        <v>Normal</v>
      </c>
      <c r="N7603" s="67">
        <f t="shared" si="1190"/>
        <v>0</v>
      </c>
      <c r="O7603" s="67">
        <f t="shared" si="1191"/>
        <v>0</v>
      </c>
      <c r="P7603" s="81">
        <f t="shared" si="1192"/>
        <v>1.2924114668694162</v>
      </c>
      <c r="Q7603" s="81">
        <f t="shared" si="1193"/>
        <v>1.2924114668694162</v>
      </c>
      <c r="S7603" s="1">
        <f t="shared" si="1197"/>
        <v>1</v>
      </c>
      <c r="T7603" s="1" t="str">
        <f t="shared" si="1198"/>
        <v>Off-Peak</v>
      </c>
    </row>
    <row r="7604" spans="1:20" x14ac:dyDescent="0.25">
      <c r="A7604" s="85">
        <v>45243.041666648525</v>
      </c>
      <c r="B7604" s="1">
        <v>11</v>
      </c>
      <c r="C7604" s="1">
        <v>13</v>
      </c>
      <c r="D7604" s="1">
        <v>1</v>
      </c>
      <c r="E7604" s="1" t="str">
        <f t="shared" si="1194"/>
        <v>Non-Summer</v>
      </c>
      <c r="F7604" s="78">
        <v>0.65010000000000001</v>
      </c>
      <c r="G7604" s="79">
        <f t="shared" si="1195"/>
        <v>1.2368566091738666</v>
      </c>
      <c r="J7604" s="78">
        <v>0</v>
      </c>
      <c r="K7604" s="80">
        <f t="shared" si="1196"/>
        <v>0</v>
      </c>
      <c r="L7604" s="68" t="str">
        <f t="shared" si="1189"/>
        <v>Normal</v>
      </c>
      <c r="N7604" s="67">
        <f t="shared" si="1190"/>
        <v>0</v>
      </c>
      <c r="O7604" s="67">
        <f t="shared" si="1191"/>
        <v>0</v>
      </c>
      <c r="P7604" s="81">
        <f t="shared" si="1192"/>
        <v>1.2368566091738666</v>
      </c>
      <c r="Q7604" s="81">
        <f t="shared" si="1193"/>
        <v>1.2368566091738666</v>
      </c>
      <c r="S7604" s="1">
        <f t="shared" si="1197"/>
        <v>1</v>
      </c>
      <c r="T7604" s="1" t="str">
        <f t="shared" si="1198"/>
        <v>Off-Peak</v>
      </c>
    </row>
    <row r="7605" spans="1:20" x14ac:dyDescent="0.25">
      <c r="A7605" s="85">
        <v>45243.08333331519</v>
      </c>
      <c r="B7605" s="1">
        <v>11</v>
      </c>
      <c r="C7605" s="1">
        <v>13</v>
      </c>
      <c r="D7605" s="1">
        <v>2</v>
      </c>
      <c r="E7605" s="1" t="str">
        <f t="shared" si="1194"/>
        <v>Non-Summer</v>
      </c>
      <c r="F7605" s="78">
        <v>0.63600000000000001</v>
      </c>
      <c r="G7605" s="79">
        <f t="shared" si="1195"/>
        <v>1.210030462135947</v>
      </c>
      <c r="J7605" s="78">
        <v>0</v>
      </c>
      <c r="K7605" s="80">
        <f t="shared" si="1196"/>
        <v>0</v>
      </c>
      <c r="L7605" s="68" t="str">
        <f t="shared" si="1189"/>
        <v>Normal</v>
      </c>
      <c r="N7605" s="67">
        <f t="shared" si="1190"/>
        <v>0</v>
      </c>
      <c r="O7605" s="67">
        <f t="shared" si="1191"/>
        <v>0</v>
      </c>
      <c r="P7605" s="81">
        <f t="shared" si="1192"/>
        <v>1.210030462135947</v>
      </c>
      <c r="Q7605" s="81">
        <f t="shared" si="1193"/>
        <v>1.210030462135947</v>
      </c>
      <c r="S7605" s="1">
        <f t="shared" si="1197"/>
        <v>1</v>
      </c>
      <c r="T7605" s="1" t="str">
        <f t="shared" si="1198"/>
        <v>Off-Peak</v>
      </c>
    </row>
    <row r="7606" spans="1:20" x14ac:dyDescent="0.25">
      <c r="A7606" s="85">
        <v>45243.124999981854</v>
      </c>
      <c r="B7606" s="1">
        <v>11</v>
      </c>
      <c r="C7606" s="1">
        <v>13</v>
      </c>
      <c r="D7606" s="1">
        <v>3</v>
      </c>
      <c r="E7606" s="1" t="str">
        <f t="shared" si="1194"/>
        <v>Non-Summer</v>
      </c>
      <c r="F7606" s="78">
        <v>0.63370000000000004</v>
      </c>
      <c r="G7606" s="79">
        <f t="shared" si="1195"/>
        <v>1.2056545658106126</v>
      </c>
      <c r="J7606" s="78">
        <v>0</v>
      </c>
      <c r="K7606" s="80">
        <f t="shared" si="1196"/>
        <v>0</v>
      </c>
      <c r="L7606" s="68" t="str">
        <f t="shared" si="1189"/>
        <v>Normal</v>
      </c>
      <c r="N7606" s="67">
        <f t="shared" si="1190"/>
        <v>0</v>
      </c>
      <c r="O7606" s="67">
        <f t="shared" si="1191"/>
        <v>0</v>
      </c>
      <c r="P7606" s="81">
        <f t="shared" si="1192"/>
        <v>1.2056545658106126</v>
      </c>
      <c r="Q7606" s="81">
        <f t="shared" si="1193"/>
        <v>1.2056545658106126</v>
      </c>
      <c r="S7606" s="1">
        <f t="shared" si="1197"/>
        <v>1</v>
      </c>
      <c r="T7606" s="1" t="str">
        <f t="shared" si="1198"/>
        <v>Off-Peak</v>
      </c>
    </row>
    <row r="7607" spans="1:20" x14ac:dyDescent="0.25">
      <c r="A7607" s="85">
        <v>45243.166666648518</v>
      </c>
      <c r="B7607" s="1">
        <v>11</v>
      </c>
      <c r="C7607" s="1">
        <v>13</v>
      </c>
      <c r="D7607" s="1">
        <v>4</v>
      </c>
      <c r="E7607" s="1" t="str">
        <f t="shared" si="1194"/>
        <v>Non-Summer</v>
      </c>
      <c r="F7607" s="78">
        <v>0.65080000000000005</v>
      </c>
      <c r="G7607" s="79">
        <f t="shared" si="1195"/>
        <v>1.238188403707664</v>
      </c>
      <c r="J7607" s="78">
        <v>0</v>
      </c>
      <c r="K7607" s="80">
        <f t="shared" si="1196"/>
        <v>0</v>
      </c>
      <c r="L7607" s="68" t="str">
        <f t="shared" si="1189"/>
        <v>Normal</v>
      </c>
      <c r="N7607" s="67">
        <f t="shared" si="1190"/>
        <v>0</v>
      </c>
      <c r="O7607" s="67">
        <f t="shared" si="1191"/>
        <v>0</v>
      </c>
      <c r="P7607" s="81">
        <f t="shared" si="1192"/>
        <v>1.238188403707664</v>
      </c>
      <c r="Q7607" s="81">
        <f t="shared" si="1193"/>
        <v>1.238188403707664</v>
      </c>
      <c r="S7607" s="1">
        <f t="shared" si="1197"/>
        <v>1</v>
      </c>
      <c r="T7607" s="1" t="str">
        <f t="shared" si="1198"/>
        <v>Off-Peak</v>
      </c>
    </row>
    <row r="7608" spans="1:20" x14ac:dyDescent="0.25">
      <c r="A7608" s="85">
        <v>45243.208333315182</v>
      </c>
      <c r="B7608" s="1">
        <v>11</v>
      </c>
      <c r="C7608" s="1">
        <v>13</v>
      </c>
      <c r="D7608" s="1">
        <v>5</v>
      </c>
      <c r="E7608" s="1" t="str">
        <f t="shared" si="1194"/>
        <v>Non-Summer</v>
      </c>
      <c r="F7608" s="78">
        <v>0.69389999999999996</v>
      </c>
      <c r="G7608" s="79">
        <f t="shared" si="1195"/>
        <v>1.320188895717191</v>
      </c>
      <c r="J7608" s="78">
        <v>0</v>
      </c>
      <c r="K7608" s="80">
        <f t="shared" si="1196"/>
        <v>0</v>
      </c>
      <c r="L7608" s="68" t="str">
        <f t="shared" si="1189"/>
        <v>Normal</v>
      </c>
      <c r="N7608" s="67">
        <f t="shared" si="1190"/>
        <v>0</v>
      </c>
      <c r="O7608" s="67">
        <f t="shared" si="1191"/>
        <v>0</v>
      </c>
      <c r="P7608" s="81">
        <f t="shared" si="1192"/>
        <v>1.320188895717191</v>
      </c>
      <c r="Q7608" s="81">
        <f t="shared" si="1193"/>
        <v>1.320188895717191</v>
      </c>
      <c r="S7608" s="1">
        <f t="shared" si="1197"/>
        <v>1</v>
      </c>
      <c r="T7608" s="1" t="str">
        <f t="shared" si="1198"/>
        <v>Off-Peak</v>
      </c>
    </row>
    <row r="7609" spans="1:20" x14ac:dyDescent="0.25">
      <c r="A7609" s="85">
        <v>45243.249999981846</v>
      </c>
      <c r="B7609" s="1">
        <v>11</v>
      </c>
      <c r="C7609" s="1">
        <v>13</v>
      </c>
      <c r="D7609" s="1">
        <v>6</v>
      </c>
      <c r="E7609" s="1" t="str">
        <f t="shared" si="1194"/>
        <v>Non-Summer</v>
      </c>
      <c r="F7609" s="78">
        <v>0.75700000000000001</v>
      </c>
      <c r="G7609" s="79">
        <f t="shared" si="1195"/>
        <v>1.4402406601209305</v>
      </c>
      <c r="J7609" s="78">
        <v>0</v>
      </c>
      <c r="K7609" s="80">
        <f t="shared" si="1196"/>
        <v>0</v>
      </c>
      <c r="L7609" s="68" t="str">
        <f t="shared" si="1189"/>
        <v>Normal</v>
      </c>
      <c r="N7609" s="67">
        <f t="shared" si="1190"/>
        <v>0</v>
      </c>
      <c r="O7609" s="67">
        <f t="shared" si="1191"/>
        <v>0</v>
      </c>
      <c r="P7609" s="81">
        <f t="shared" si="1192"/>
        <v>1.4402406601209305</v>
      </c>
      <c r="Q7609" s="81">
        <f t="shared" si="1193"/>
        <v>1.4402406601209305</v>
      </c>
      <c r="S7609" s="1">
        <f t="shared" si="1197"/>
        <v>1</v>
      </c>
      <c r="T7609" s="1" t="str">
        <f t="shared" si="1198"/>
        <v>Peak</v>
      </c>
    </row>
    <row r="7610" spans="1:20" x14ac:dyDescent="0.25">
      <c r="A7610" s="85">
        <v>45243.291666648511</v>
      </c>
      <c r="B7610" s="1">
        <v>11</v>
      </c>
      <c r="C7610" s="1">
        <v>13</v>
      </c>
      <c r="D7610" s="1">
        <v>7</v>
      </c>
      <c r="E7610" s="1" t="str">
        <f t="shared" si="1194"/>
        <v>Non-Summer</v>
      </c>
      <c r="F7610" s="78">
        <v>0.75429999999999997</v>
      </c>
      <c r="G7610" s="79">
        <f t="shared" si="1195"/>
        <v>1.4351037383477119</v>
      </c>
      <c r="J7610" s="78">
        <v>1.31088</v>
      </c>
      <c r="K7610" s="80">
        <f t="shared" si="1196"/>
        <v>1.31088</v>
      </c>
      <c r="L7610" s="68" t="str">
        <f t="shared" si="1189"/>
        <v>Normal</v>
      </c>
      <c r="N7610" s="67">
        <f t="shared" si="1190"/>
        <v>0</v>
      </c>
      <c r="O7610" s="67">
        <f t="shared" si="1191"/>
        <v>1.31088</v>
      </c>
      <c r="P7610" s="81">
        <f t="shared" si="1192"/>
        <v>0.12422373834771183</v>
      </c>
      <c r="Q7610" s="81">
        <f t="shared" si="1193"/>
        <v>0.12422373834771183</v>
      </c>
      <c r="S7610" s="1">
        <f t="shared" si="1197"/>
        <v>1</v>
      </c>
      <c r="T7610" s="1" t="str">
        <f t="shared" si="1198"/>
        <v>Peak</v>
      </c>
    </row>
    <row r="7611" spans="1:20" x14ac:dyDescent="0.25">
      <c r="A7611" s="85">
        <v>45243.333333315175</v>
      </c>
      <c r="B7611" s="1">
        <v>11</v>
      </c>
      <c r="C7611" s="1">
        <v>13</v>
      </c>
      <c r="D7611" s="1">
        <v>8</v>
      </c>
      <c r="E7611" s="1" t="str">
        <f t="shared" si="1194"/>
        <v>Non-Summer</v>
      </c>
      <c r="F7611" s="78">
        <v>0.70309999999999995</v>
      </c>
      <c r="G7611" s="79">
        <f t="shared" si="1195"/>
        <v>1.3376924810185287</v>
      </c>
      <c r="J7611" s="78">
        <v>3.1634140000000004</v>
      </c>
      <c r="K7611" s="80">
        <f t="shared" si="1196"/>
        <v>3.1634140000000004</v>
      </c>
      <c r="L7611" s="68" t="str">
        <f t="shared" si="1189"/>
        <v>Normal</v>
      </c>
      <c r="N7611" s="67">
        <f t="shared" si="1190"/>
        <v>1.8257215189814717</v>
      </c>
      <c r="O7611" s="67">
        <f t="shared" si="1191"/>
        <v>1.3376924810185287</v>
      </c>
      <c r="P7611" s="81">
        <f t="shared" si="1192"/>
        <v>0</v>
      </c>
      <c r="Q7611" s="81">
        <f t="shared" si="1193"/>
        <v>-1.8257215189814717</v>
      </c>
      <c r="S7611" s="1">
        <f t="shared" si="1197"/>
        <v>1</v>
      </c>
      <c r="T7611" s="1" t="str">
        <f t="shared" si="1198"/>
        <v>Peak</v>
      </c>
    </row>
    <row r="7612" spans="1:20" x14ac:dyDescent="0.25">
      <c r="A7612" s="85">
        <v>45243.374999981839</v>
      </c>
      <c r="B7612" s="1">
        <v>11</v>
      </c>
      <c r="C7612" s="1">
        <v>13</v>
      </c>
      <c r="D7612" s="1">
        <v>9</v>
      </c>
      <c r="E7612" s="1" t="str">
        <f t="shared" si="1194"/>
        <v>Non-Summer</v>
      </c>
      <c r="F7612" s="78">
        <v>0.67279999999999995</v>
      </c>
      <c r="G7612" s="79">
        <f t="shared" si="1195"/>
        <v>1.2800448033412972</v>
      </c>
      <c r="J7612" s="78">
        <v>2.2666080000000002</v>
      </c>
      <c r="K7612" s="80">
        <f t="shared" si="1196"/>
        <v>2.2666080000000002</v>
      </c>
      <c r="L7612" s="68" t="str">
        <f t="shared" si="1189"/>
        <v>Normal</v>
      </c>
      <c r="N7612" s="67">
        <f t="shared" si="1190"/>
        <v>0.98656319665870296</v>
      </c>
      <c r="O7612" s="67">
        <f t="shared" si="1191"/>
        <v>1.2800448033412972</v>
      </c>
      <c r="P7612" s="81">
        <f t="shared" si="1192"/>
        <v>0</v>
      </c>
      <c r="Q7612" s="81">
        <f t="shared" si="1193"/>
        <v>-0.98656319665870296</v>
      </c>
      <c r="S7612" s="1">
        <f t="shared" si="1197"/>
        <v>1</v>
      </c>
      <c r="T7612" s="1" t="str">
        <f t="shared" si="1198"/>
        <v>Peak</v>
      </c>
    </row>
    <row r="7613" spans="1:20" x14ac:dyDescent="0.25">
      <c r="A7613" s="85">
        <v>45243.416666648503</v>
      </c>
      <c r="B7613" s="1">
        <v>11</v>
      </c>
      <c r="C7613" s="1">
        <v>13</v>
      </c>
      <c r="D7613" s="1">
        <v>10</v>
      </c>
      <c r="E7613" s="1" t="str">
        <f t="shared" si="1194"/>
        <v>Non-Summer</v>
      </c>
      <c r="F7613" s="78">
        <v>0.6542</v>
      </c>
      <c r="G7613" s="79">
        <f t="shared" si="1195"/>
        <v>1.2446571200146801</v>
      </c>
      <c r="J7613" s="78">
        <v>3.5415939999999999</v>
      </c>
      <c r="K7613" s="80">
        <f t="shared" si="1196"/>
        <v>3.5415939999999999</v>
      </c>
      <c r="L7613" s="68" t="str">
        <f t="shared" si="1189"/>
        <v>Normal</v>
      </c>
      <c r="N7613" s="67">
        <f t="shared" si="1190"/>
        <v>2.2969368799853198</v>
      </c>
      <c r="O7613" s="67">
        <f t="shared" si="1191"/>
        <v>1.2446571200146801</v>
      </c>
      <c r="P7613" s="81">
        <f t="shared" si="1192"/>
        <v>0</v>
      </c>
      <c r="Q7613" s="81">
        <f t="shared" si="1193"/>
        <v>-2.2969368799853198</v>
      </c>
      <c r="S7613" s="1">
        <f t="shared" si="1197"/>
        <v>1</v>
      </c>
      <c r="T7613" s="1" t="str">
        <f t="shared" si="1198"/>
        <v>Peak</v>
      </c>
    </row>
    <row r="7614" spans="1:20" x14ac:dyDescent="0.25">
      <c r="A7614" s="85">
        <v>45243.458333315168</v>
      </c>
      <c r="B7614" s="1">
        <v>11</v>
      </c>
      <c r="C7614" s="1">
        <v>13</v>
      </c>
      <c r="D7614" s="1">
        <v>11</v>
      </c>
      <c r="E7614" s="1" t="str">
        <f t="shared" si="1194"/>
        <v>Non-Summer</v>
      </c>
      <c r="F7614" s="78">
        <v>0.64380000000000004</v>
      </c>
      <c r="G7614" s="79">
        <f t="shared" si="1195"/>
        <v>1.2248704583696897</v>
      </c>
      <c r="J7614" s="78">
        <v>1.4039659999999998</v>
      </c>
      <c r="K7614" s="80">
        <f t="shared" si="1196"/>
        <v>1.4039659999999998</v>
      </c>
      <c r="L7614" s="68" t="str">
        <f t="shared" si="1189"/>
        <v>Normal</v>
      </c>
      <c r="N7614" s="67">
        <f t="shared" si="1190"/>
        <v>0.17909554163031016</v>
      </c>
      <c r="O7614" s="67">
        <f t="shared" si="1191"/>
        <v>1.2248704583696897</v>
      </c>
      <c r="P7614" s="81">
        <f t="shared" si="1192"/>
        <v>0</v>
      </c>
      <c r="Q7614" s="81">
        <f t="shared" si="1193"/>
        <v>-0.17909554163031016</v>
      </c>
      <c r="S7614" s="1">
        <f t="shared" si="1197"/>
        <v>1</v>
      </c>
      <c r="T7614" s="1" t="str">
        <f t="shared" si="1198"/>
        <v>Peak</v>
      </c>
    </row>
    <row r="7615" spans="1:20" x14ac:dyDescent="0.25">
      <c r="A7615" s="85">
        <v>45243.499999981832</v>
      </c>
      <c r="B7615" s="1">
        <v>11</v>
      </c>
      <c r="C7615" s="1">
        <v>13</v>
      </c>
      <c r="D7615" s="1">
        <v>12</v>
      </c>
      <c r="E7615" s="1" t="str">
        <f t="shared" si="1194"/>
        <v>Non-Summer</v>
      </c>
      <c r="F7615" s="78">
        <v>0.63749999999999996</v>
      </c>
      <c r="G7615" s="79">
        <f t="shared" si="1195"/>
        <v>1.2128843075655127</v>
      </c>
      <c r="J7615" s="78">
        <v>3.4645760000000001</v>
      </c>
      <c r="K7615" s="80">
        <f t="shared" si="1196"/>
        <v>3.4645760000000001</v>
      </c>
      <c r="L7615" s="68" t="str">
        <f t="shared" si="1189"/>
        <v>Normal</v>
      </c>
      <c r="N7615" s="67">
        <f t="shared" si="1190"/>
        <v>2.2516916924344876</v>
      </c>
      <c r="O7615" s="67">
        <f t="shared" si="1191"/>
        <v>1.2128843075655125</v>
      </c>
      <c r="P7615" s="81">
        <f t="shared" si="1192"/>
        <v>2.2204460492503131E-16</v>
      </c>
      <c r="Q7615" s="81">
        <f t="shared" si="1193"/>
        <v>-2.2516916924344876</v>
      </c>
      <c r="S7615" s="1">
        <f t="shared" si="1197"/>
        <v>1</v>
      </c>
      <c r="T7615" s="1" t="str">
        <f t="shared" si="1198"/>
        <v>Peak</v>
      </c>
    </row>
    <row r="7616" spans="1:20" x14ac:dyDescent="0.25">
      <c r="A7616" s="85">
        <v>45243.541666648496</v>
      </c>
      <c r="B7616" s="1">
        <v>11</v>
      </c>
      <c r="C7616" s="1">
        <v>13</v>
      </c>
      <c r="D7616" s="1">
        <v>13</v>
      </c>
      <c r="E7616" s="1" t="str">
        <f t="shared" si="1194"/>
        <v>Non-Summer</v>
      </c>
      <c r="F7616" s="78">
        <v>0.62919999999999998</v>
      </c>
      <c r="G7616" s="79">
        <f t="shared" si="1195"/>
        <v>1.1970930295219147</v>
      </c>
      <c r="J7616" s="78">
        <v>2.7283910000000002</v>
      </c>
      <c r="K7616" s="80">
        <f t="shared" si="1196"/>
        <v>2.7283910000000002</v>
      </c>
      <c r="L7616" s="68" t="str">
        <f t="shared" si="1189"/>
        <v>Normal</v>
      </c>
      <c r="N7616" s="67">
        <f t="shared" si="1190"/>
        <v>1.5312979704780856</v>
      </c>
      <c r="O7616" s="67">
        <f t="shared" si="1191"/>
        <v>1.1970930295219147</v>
      </c>
      <c r="P7616" s="81">
        <f t="shared" si="1192"/>
        <v>0</v>
      </c>
      <c r="Q7616" s="81">
        <f t="shared" si="1193"/>
        <v>-1.5312979704780856</v>
      </c>
      <c r="S7616" s="1">
        <f t="shared" si="1197"/>
        <v>1</v>
      </c>
      <c r="T7616" s="1" t="str">
        <f t="shared" si="1198"/>
        <v>Peak</v>
      </c>
    </row>
    <row r="7617" spans="1:20" x14ac:dyDescent="0.25">
      <c r="A7617" s="85">
        <v>45243.58333331516</v>
      </c>
      <c r="B7617" s="1">
        <v>11</v>
      </c>
      <c r="C7617" s="1">
        <v>13</v>
      </c>
      <c r="D7617" s="1">
        <v>14</v>
      </c>
      <c r="E7617" s="1" t="str">
        <f t="shared" si="1194"/>
        <v>Non-Summer</v>
      </c>
      <c r="F7617" s="78">
        <v>0.62909999999999999</v>
      </c>
      <c r="G7617" s="79">
        <f t="shared" si="1195"/>
        <v>1.1969027731599438</v>
      </c>
      <c r="J7617" s="78">
        <v>0.92228900000000003</v>
      </c>
      <c r="K7617" s="80">
        <f t="shared" si="1196"/>
        <v>0.92228900000000003</v>
      </c>
      <c r="L7617" s="68" t="str">
        <f t="shared" si="1189"/>
        <v>Normal</v>
      </c>
      <c r="N7617" s="67">
        <f t="shared" si="1190"/>
        <v>0</v>
      </c>
      <c r="O7617" s="67">
        <f t="shared" si="1191"/>
        <v>0.92228900000000003</v>
      </c>
      <c r="P7617" s="81">
        <f t="shared" si="1192"/>
        <v>0.27461377315994373</v>
      </c>
      <c r="Q7617" s="81">
        <f t="shared" si="1193"/>
        <v>0.27461377315994373</v>
      </c>
      <c r="S7617" s="1">
        <f t="shared" si="1197"/>
        <v>1</v>
      </c>
      <c r="T7617" s="1" t="str">
        <f t="shared" si="1198"/>
        <v>Peak</v>
      </c>
    </row>
    <row r="7618" spans="1:20" x14ac:dyDescent="0.25">
      <c r="A7618" s="85">
        <v>45243.624999981825</v>
      </c>
      <c r="B7618" s="1">
        <v>11</v>
      </c>
      <c r="C7618" s="1">
        <v>13</v>
      </c>
      <c r="D7618" s="1">
        <v>15</v>
      </c>
      <c r="E7618" s="1" t="str">
        <f t="shared" si="1194"/>
        <v>Non-Summer</v>
      </c>
      <c r="F7618" s="78">
        <v>0.66110000000000002</v>
      </c>
      <c r="G7618" s="79">
        <f t="shared" si="1195"/>
        <v>1.2577848089906833</v>
      </c>
      <c r="J7618" s="78">
        <v>6.9771E-2</v>
      </c>
      <c r="K7618" s="80">
        <f t="shared" si="1196"/>
        <v>6.9771E-2</v>
      </c>
      <c r="L7618" s="68" t="str">
        <f t="shared" si="1189"/>
        <v>Normal</v>
      </c>
      <c r="N7618" s="67">
        <f t="shared" si="1190"/>
        <v>0</v>
      </c>
      <c r="O7618" s="67">
        <f t="shared" si="1191"/>
        <v>6.9771E-2</v>
      </c>
      <c r="P7618" s="81">
        <f t="shared" si="1192"/>
        <v>1.1880138089906833</v>
      </c>
      <c r="Q7618" s="81">
        <f t="shared" si="1193"/>
        <v>1.1880138089906833</v>
      </c>
      <c r="S7618" s="1">
        <f t="shared" si="1197"/>
        <v>1</v>
      </c>
      <c r="T7618" s="1" t="str">
        <f t="shared" si="1198"/>
        <v>Peak</v>
      </c>
    </row>
    <row r="7619" spans="1:20" x14ac:dyDescent="0.25">
      <c r="A7619" s="85">
        <v>45243.666666648489</v>
      </c>
      <c r="B7619" s="1">
        <v>11</v>
      </c>
      <c r="C7619" s="1">
        <v>13</v>
      </c>
      <c r="D7619" s="1">
        <v>16</v>
      </c>
      <c r="E7619" s="1" t="str">
        <f t="shared" si="1194"/>
        <v>Non-Summer</v>
      </c>
      <c r="F7619" s="78">
        <v>0.76900000000000002</v>
      </c>
      <c r="G7619" s="79">
        <f t="shared" si="1195"/>
        <v>1.4630714235574578</v>
      </c>
      <c r="J7619" s="78">
        <v>0</v>
      </c>
      <c r="K7619" s="80">
        <f t="shared" si="1196"/>
        <v>0</v>
      </c>
      <c r="L7619" s="68" t="str">
        <f t="shared" si="1189"/>
        <v>Normal</v>
      </c>
      <c r="N7619" s="67">
        <f t="shared" si="1190"/>
        <v>0</v>
      </c>
      <c r="O7619" s="67">
        <f t="shared" si="1191"/>
        <v>0</v>
      </c>
      <c r="P7619" s="81">
        <f t="shared" si="1192"/>
        <v>1.4630714235574578</v>
      </c>
      <c r="Q7619" s="81">
        <f t="shared" si="1193"/>
        <v>1.4630714235574578</v>
      </c>
      <c r="S7619" s="1">
        <f t="shared" si="1197"/>
        <v>1</v>
      </c>
      <c r="T7619" s="1" t="str">
        <f t="shared" si="1198"/>
        <v>Peak</v>
      </c>
    </row>
    <row r="7620" spans="1:20" x14ac:dyDescent="0.25">
      <c r="A7620" s="85">
        <v>45243.708333315153</v>
      </c>
      <c r="B7620" s="1">
        <v>11</v>
      </c>
      <c r="C7620" s="1">
        <v>13</v>
      </c>
      <c r="D7620" s="1">
        <v>17</v>
      </c>
      <c r="E7620" s="1" t="str">
        <f t="shared" si="1194"/>
        <v>Non-Summer</v>
      </c>
      <c r="F7620" s="78">
        <v>0.90710000000000002</v>
      </c>
      <c r="G7620" s="79">
        <f t="shared" si="1195"/>
        <v>1.725815459439493</v>
      </c>
      <c r="J7620" s="78">
        <v>0</v>
      </c>
      <c r="K7620" s="80">
        <f t="shared" si="1196"/>
        <v>0</v>
      </c>
      <c r="L7620" s="68" t="str">
        <f t="shared" si="1189"/>
        <v>Normal</v>
      </c>
      <c r="N7620" s="67">
        <f t="shared" si="1190"/>
        <v>0</v>
      </c>
      <c r="O7620" s="67">
        <f t="shared" si="1191"/>
        <v>0</v>
      </c>
      <c r="P7620" s="81">
        <f t="shared" si="1192"/>
        <v>1.725815459439493</v>
      </c>
      <c r="Q7620" s="81">
        <f t="shared" si="1193"/>
        <v>1.725815459439493</v>
      </c>
      <c r="S7620" s="1">
        <f t="shared" si="1197"/>
        <v>1</v>
      </c>
      <c r="T7620" s="1" t="str">
        <f t="shared" si="1198"/>
        <v>Peak</v>
      </c>
    </row>
    <row r="7621" spans="1:20" x14ac:dyDescent="0.25">
      <c r="A7621" s="85">
        <v>45243.749999981817</v>
      </c>
      <c r="B7621" s="1">
        <v>11</v>
      </c>
      <c r="C7621" s="1">
        <v>13</v>
      </c>
      <c r="D7621" s="1">
        <v>18</v>
      </c>
      <c r="E7621" s="1" t="str">
        <f t="shared" si="1194"/>
        <v>Non-Summer</v>
      </c>
      <c r="F7621" s="78">
        <v>0.94940000000000002</v>
      </c>
      <c r="G7621" s="79">
        <f t="shared" si="1195"/>
        <v>1.8062939005532517</v>
      </c>
      <c r="J7621" s="78">
        <v>0</v>
      </c>
      <c r="K7621" s="80">
        <f t="shared" si="1196"/>
        <v>0</v>
      </c>
      <c r="L7621" s="68" t="str">
        <f t="shared" si="1189"/>
        <v>Normal</v>
      </c>
      <c r="N7621" s="67">
        <f t="shared" si="1190"/>
        <v>0</v>
      </c>
      <c r="O7621" s="67">
        <f t="shared" si="1191"/>
        <v>0</v>
      </c>
      <c r="P7621" s="81">
        <f t="shared" si="1192"/>
        <v>1.8062939005532517</v>
      </c>
      <c r="Q7621" s="81">
        <f t="shared" si="1193"/>
        <v>1.8062939005532517</v>
      </c>
      <c r="S7621" s="1">
        <f t="shared" si="1197"/>
        <v>1</v>
      </c>
      <c r="T7621" s="1" t="str">
        <f t="shared" si="1198"/>
        <v>Peak</v>
      </c>
    </row>
    <row r="7622" spans="1:20" x14ac:dyDescent="0.25">
      <c r="A7622" s="85">
        <v>45243.791666648482</v>
      </c>
      <c r="B7622" s="1">
        <v>11</v>
      </c>
      <c r="C7622" s="1">
        <v>13</v>
      </c>
      <c r="D7622" s="1">
        <v>19</v>
      </c>
      <c r="E7622" s="1" t="str">
        <f t="shared" si="1194"/>
        <v>Non-Summer</v>
      </c>
      <c r="F7622" s="78">
        <v>0.95509999999999995</v>
      </c>
      <c r="G7622" s="79">
        <f t="shared" si="1195"/>
        <v>1.8171385131856019</v>
      </c>
      <c r="J7622" s="78">
        <v>0</v>
      </c>
      <c r="K7622" s="80">
        <f t="shared" si="1196"/>
        <v>0</v>
      </c>
      <c r="L7622" s="68" t="str">
        <f t="shared" si="1189"/>
        <v>Normal</v>
      </c>
      <c r="N7622" s="67">
        <f t="shared" si="1190"/>
        <v>0</v>
      </c>
      <c r="O7622" s="67">
        <f t="shared" si="1191"/>
        <v>0</v>
      </c>
      <c r="P7622" s="81">
        <f t="shared" si="1192"/>
        <v>1.8171385131856019</v>
      </c>
      <c r="Q7622" s="81">
        <f t="shared" si="1193"/>
        <v>1.8171385131856019</v>
      </c>
      <c r="S7622" s="1">
        <f t="shared" si="1197"/>
        <v>1</v>
      </c>
      <c r="T7622" s="1" t="str">
        <f t="shared" si="1198"/>
        <v>Peak</v>
      </c>
    </row>
    <row r="7623" spans="1:20" x14ac:dyDescent="0.25">
      <c r="A7623" s="85">
        <v>45243.833333315146</v>
      </c>
      <c r="B7623" s="1">
        <v>11</v>
      </c>
      <c r="C7623" s="1">
        <v>13</v>
      </c>
      <c r="D7623" s="1">
        <v>20</v>
      </c>
      <c r="E7623" s="1" t="str">
        <f t="shared" si="1194"/>
        <v>Non-Summer</v>
      </c>
      <c r="F7623" s="78">
        <v>0.94130000000000003</v>
      </c>
      <c r="G7623" s="79">
        <f t="shared" si="1195"/>
        <v>1.7908831352335957</v>
      </c>
      <c r="J7623" s="78">
        <v>0</v>
      </c>
      <c r="K7623" s="80">
        <f t="shared" si="1196"/>
        <v>0</v>
      </c>
      <c r="L7623" s="68" t="str">
        <f t="shared" si="1189"/>
        <v>Normal</v>
      </c>
      <c r="N7623" s="67">
        <f t="shared" si="1190"/>
        <v>0</v>
      </c>
      <c r="O7623" s="67">
        <f t="shared" si="1191"/>
        <v>0</v>
      </c>
      <c r="P7623" s="81">
        <f t="shared" si="1192"/>
        <v>1.7908831352335957</v>
      </c>
      <c r="Q7623" s="81">
        <f t="shared" si="1193"/>
        <v>1.7908831352335957</v>
      </c>
      <c r="S7623" s="1">
        <f t="shared" si="1197"/>
        <v>1</v>
      </c>
      <c r="T7623" s="1" t="str">
        <f t="shared" si="1198"/>
        <v>Peak</v>
      </c>
    </row>
    <row r="7624" spans="1:20" x14ac:dyDescent="0.25">
      <c r="A7624" s="85">
        <v>45243.87499998181</v>
      </c>
      <c r="B7624" s="1">
        <v>11</v>
      </c>
      <c r="C7624" s="1">
        <v>13</v>
      </c>
      <c r="D7624" s="1">
        <v>21</v>
      </c>
      <c r="E7624" s="1" t="str">
        <f t="shared" si="1194"/>
        <v>Non-Summer</v>
      </c>
      <c r="F7624" s="78">
        <v>0.89410000000000001</v>
      </c>
      <c r="G7624" s="79">
        <f t="shared" si="1195"/>
        <v>1.701082132383255</v>
      </c>
      <c r="J7624" s="78">
        <v>0</v>
      </c>
      <c r="K7624" s="80">
        <f t="shared" si="1196"/>
        <v>0</v>
      </c>
      <c r="L7624" s="68" t="str">
        <f t="shared" si="1189"/>
        <v>Normal</v>
      </c>
      <c r="N7624" s="67">
        <f t="shared" si="1190"/>
        <v>0</v>
      </c>
      <c r="O7624" s="67">
        <f t="shared" si="1191"/>
        <v>0</v>
      </c>
      <c r="P7624" s="81">
        <f t="shared" si="1192"/>
        <v>1.701082132383255</v>
      </c>
      <c r="Q7624" s="81">
        <f t="shared" si="1193"/>
        <v>1.701082132383255</v>
      </c>
      <c r="S7624" s="1">
        <f t="shared" si="1197"/>
        <v>1</v>
      </c>
      <c r="T7624" s="1" t="str">
        <f t="shared" si="1198"/>
        <v>Peak</v>
      </c>
    </row>
    <row r="7625" spans="1:20" x14ac:dyDescent="0.25">
      <c r="A7625" s="85">
        <v>45243.916666648474</v>
      </c>
      <c r="B7625" s="1">
        <v>11</v>
      </c>
      <c r="C7625" s="1">
        <v>13</v>
      </c>
      <c r="D7625" s="1">
        <v>22</v>
      </c>
      <c r="E7625" s="1" t="str">
        <f t="shared" si="1194"/>
        <v>Non-Summer</v>
      </c>
      <c r="F7625" s="78">
        <v>0.81589999999999996</v>
      </c>
      <c r="G7625" s="79">
        <f t="shared" si="1195"/>
        <v>1.5523016573218853</v>
      </c>
      <c r="J7625" s="78">
        <v>0</v>
      </c>
      <c r="K7625" s="80">
        <f t="shared" si="1196"/>
        <v>0</v>
      </c>
      <c r="L7625" s="68" t="str">
        <f t="shared" si="1189"/>
        <v>Normal</v>
      </c>
      <c r="N7625" s="67">
        <f t="shared" si="1190"/>
        <v>0</v>
      </c>
      <c r="O7625" s="67">
        <f t="shared" si="1191"/>
        <v>0</v>
      </c>
      <c r="P7625" s="81">
        <f t="shared" si="1192"/>
        <v>1.5523016573218853</v>
      </c>
      <c r="Q7625" s="81">
        <f t="shared" si="1193"/>
        <v>1.5523016573218853</v>
      </c>
      <c r="S7625" s="1">
        <f t="shared" si="1197"/>
        <v>1</v>
      </c>
      <c r="T7625" s="1" t="str">
        <f t="shared" si="1198"/>
        <v>Off-Peak</v>
      </c>
    </row>
    <row r="7626" spans="1:20" x14ac:dyDescent="0.25">
      <c r="A7626" s="85">
        <v>45243.958333315139</v>
      </c>
      <c r="B7626" s="1">
        <v>11</v>
      </c>
      <c r="C7626" s="1">
        <v>13</v>
      </c>
      <c r="D7626" s="1">
        <v>23</v>
      </c>
      <c r="E7626" s="1" t="str">
        <f t="shared" si="1194"/>
        <v>Non-Summer</v>
      </c>
      <c r="F7626" s="78">
        <v>0.74590000000000001</v>
      </c>
      <c r="G7626" s="79">
        <f t="shared" si="1195"/>
        <v>1.4191222039421427</v>
      </c>
      <c r="J7626" s="78">
        <v>0</v>
      </c>
      <c r="K7626" s="80">
        <f t="shared" si="1196"/>
        <v>0</v>
      </c>
      <c r="L7626" s="68" t="str">
        <f t="shared" si="1189"/>
        <v>Normal</v>
      </c>
      <c r="N7626" s="67">
        <f t="shared" si="1190"/>
        <v>0</v>
      </c>
      <c r="O7626" s="67">
        <f t="shared" si="1191"/>
        <v>0</v>
      </c>
      <c r="P7626" s="81">
        <f t="shared" si="1192"/>
        <v>1.4191222039421427</v>
      </c>
      <c r="Q7626" s="81">
        <f t="shared" si="1193"/>
        <v>1.4191222039421427</v>
      </c>
      <c r="S7626" s="1">
        <f t="shared" si="1197"/>
        <v>1</v>
      </c>
      <c r="T7626" s="1" t="str">
        <f t="shared" si="1198"/>
        <v>Off-Peak</v>
      </c>
    </row>
    <row r="7627" spans="1:20" x14ac:dyDescent="0.25">
      <c r="A7627" s="85">
        <v>45243.999999981803</v>
      </c>
      <c r="B7627" s="1">
        <v>11</v>
      </c>
      <c r="C7627" s="1">
        <v>14</v>
      </c>
      <c r="D7627" s="1">
        <v>0</v>
      </c>
      <c r="E7627" s="1" t="str">
        <f t="shared" si="1194"/>
        <v>Non-Summer</v>
      </c>
      <c r="F7627" s="78">
        <v>0.7026</v>
      </c>
      <c r="G7627" s="79">
        <f t="shared" si="1195"/>
        <v>1.3367411992086735</v>
      </c>
      <c r="J7627" s="78">
        <v>0</v>
      </c>
      <c r="K7627" s="80">
        <f t="shared" si="1196"/>
        <v>0</v>
      </c>
      <c r="L7627" s="68" t="str">
        <f t="shared" si="1189"/>
        <v>Normal</v>
      </c>
      <c r="N7627" s="67">
        <f t="shared" si="1190"/>
        <v>0</v>
      </c>
      <c r="O7627" s="67">
        <f t="shared" si="1191"/>
        <v>0</v>
      </c>
      <c r="P7627" s="81">
        <f t="shared" si="1192"/>
        <v>1.3367411992086735</v>
      </c>
      <c r="Q7627" s="81">
        <f t="shared" si="1193"/>
        <v>1.3367411992086735</v>
      </c>
      <c r="S7627" s="1">
        <f t="shared" si="1197"/>
        <v>2</v>
      </c>
      <c r="T7627" s="1" t="str">
        <f t="shared" si="1198"/>
        <v>Off-Peak</v>
      </c>
    </row>
    <row r="7628" spans="1:20" x14ac:dyDescent="0.25">
      <c r="A7628" s="85">
        <v>45244.041666648467</v>
      </c>
      <c r="B7628" s="1">
        <v>11</v>
      </c>
      <c r="C7628" s="1">
        <v>14</v>
      </c>
      <c r="D7628" s="1">
        <v>1</v>
      </c>
      <c r="E7628" s="1" t="str">
        <f t="shared" si="1194"/>
        <v>Non-Summer</v>
      </c>
      <c r="F7628" s="78">
        <v>0.67989999999999995</v>
      </c>
      <c r="G7628" s="79">
        <f t="shared" si="1195"/>
        <v>1.2935530050412425</v>
      </c>
      <c r="J7628" s="78">
        <v>0</v>
      </c>
      <c r="K7628" s="80">
        <f t="shared" si="1196"/>
        <v>0</v>
      </c>
      <c r="L7628" s="68" t="str">
        <f t="shared" si="1189"/>
        <v>Normal</v>
      </c>
      <c r="N7628" s="67">
        <f t="shared" si="1190"/>
        <v>0</v>
      </c>
      <c r="O7628" s="67">
        <f t="shared" si="1191"/>
        <v>0</v>
      </c>
      <c r="P7628" s="81">
        <f t="shared" si="1192"/>
        <v>1.2935530050412425</v>
      </c>
      <c r="Q7628" s="81">
        <f t="shared" si="1193"/>
        <v>1.2935530050412425</v>
      </c>
      <c r="S7628" s="1">
        <f t="shared" si="1197"/>
        <v>2</v>
      </c>
      <c r="T7628" s="1" t="str">
        <f t="shared" si="1198"/>
        <v>Off-Peak</v>
      </c>
    </row>
    <row r="7629" spans="1:20" x14ac:dyDescent="0.25">
      <c r="A7629" s="85">
        <v>45244.083333315131</v>
      </c>
      <c r="B7629" s="1">
        <v>11</v>
      </c>
      <c r="C7629" s="1">
        <v>14</v>
      </c>
      <c r="D7629" s="1">
        <v>2</v>
      </c>
      <c r="E7629" s="1" t="str">
        <f t="shared" si="1194"/>
        <v>Non-Summer</v>
      </c>
      <c r="F7629" s="78">
        <v>0.66990000000000005</v>
      </c>
      <c r="G7629" s="79">
        <f t="shared" si="1195"/>
        <v>1.2745273688441368</v>
      </c>
      <c r="J7629" s="78">
        <v>0</v>
      </c>
      <c r="K7629" s="80">
        <f t="shared" si="1196"/>
        <v>0</v>
      </c>
      <c r="L7629" s="68" t="str">
        <f t="shared" si="1189"/>
        <v>Normal</v>
      </c>
      <c r="N7629" s="67">
        <f t="shared" si="1190"/>
        <v>0</v>
      </c>
      <c r="O7629" s="67">
        <f t="shared" si="1191"/>
        <v>0</v>
      </c>
      <c r="P7629" s="81">
        <f t="shared" si="1192"/>
        <v>1.2745273688441368</v>
      </c>
      <c r="Q7629" s="81">
        <f t="shared" si="1193"/>
        <v>1.2745273688441368</v>
      </c>
      <c r="S7629" s="1">
        <f t="shared" si="1197"/>
        <v>2</v>
      </c>
      <c r="T7629" s="1" t="str">
        <f t="shared" si="1198"/>
        <v>Off-Peak</v>
      </c>
    </row>
    <row r="7630" spans="1:20" x14ac:dyDescent="0.25">
      <c r="A7630" s="85">
        <v>45244.124999981796</v>
      </c>
      <c r="B7630" s="1">
        <v>11</v>
      </c>
      <c r="C7630" s="1">
        <v>14</v>
      </c>
      <c r="D7630" s="1">
        <v>3</v>
      </c>
      <c r="E7630" s="1" t="str">
        <f t="shared" si="1194"/>
        <v>Non-Summer</v>
      </c>
      <c r="F7630" s="78">
        <v>0.67079999999999995</v>
      </c>
      <c r="G7630" s="79">
        <f t="shared" si="1195"/>
        <v>1.2762396761018759</v>
      </c>
      <c r="J7630" s="78">
        <v>0</v>
      </c>
      <c r="K7630" s="80">
        <f t="shared" si="1196"/>
        <v>0</v>
      </c>
      <c r="L7630" s="68" t="str">
        <f t="shared" si="1189"/>
        <v>Normal</v>
      </c>
      <c r="N7630" s="67">
        <f t="shared" si="1190"/>
        <v>0</v>
      </c>
      <c r="O7630" s="67">
        <f t="shared" si="1191"/>
        <v>0</v>
      </c>
      <c r="P7630" s="81">
        <f t="shared" si="1192"/>
        <v>1.2762396761018759</v>
      </c>
      <c r="Q7630" s="81">
        <f t="shared" si="1193"/>
        <v>1.2762396761018759</v>
      </c>
      <c r="S7630" s="1">
        <f t="shared" si="1197"/>
        <v>2</v>
      </c>
      <c r="T7630" s="1" t="str">
        <f t="shared" si="1198"/>
        <v>Off-Peak</v>
      </c>
    </row>
    <row r="7631" spans="1:20" x14ac:dyDescent="0.25">
      <c r="A7631" s="85">
        <v>45244.16666664846</v>
      </c>
      <c r="B7631" s="1">
        <v>11</v>
      </c>
      <c r="C7631" s="1">
        <v>14</v>
      </c>
      <c r="D7631" s="1">
        <v>4</v>
      </c>
      <c r="E7631" s="1" t="str">
        <f t="shared" si="1194"/>
        <v>Non-Summer</v>
      </c>
      <c r="F7631" s="78">
        <v>0.68879999999999997</v>
      </c>
      <c r="G7631" s="79">
        <f t="shared" si="1195"/>
        <v>1.310485821256667</v>
      </c>
      <c r="J7631" s="78">
        <v>0</v>
      </c>
      <c r="K7631" s="80">
        <f t="shared" si="1196"/>
        <v>0</v>
      </c>
      <c r="L7631" s="68" t="str">
        <f t="shared" si="1189"/>
        <v>Normal</v>
      </c>
      <c r="N7631" s="67">
        <f t="shared" si="1190"/>
        <v>0</v>
      </c>
      <c r="O7631" s="67">
        <f t="shared" si="1191"/>
        <v>0</v>
      </c>
      <c r="P7631" s="81">
        <f t="shared" si="1192"/>
        <v>1.310485821256667</v>
      </c>
      <c r="Q7631" s="81">
        <f t="shared" si="1193"/>
        <v>1.310485821256667</v>
      </c>
      <c r="S7631" s="1">
        <f t="shared" si="1197"/>
        <v>2</v>
      </c>
      <c r="T7631" s="1" t="str">
        <f t="shared" si="1198"/>
        <v>Off-Peak</v>
      </c>
    </row>
    <row r="7632" spans="1:20" x14ac:dyDescent="0.25">
      <c r="A7632" s="85">
        <v>45244.208333315124</v>
      </c>
      <c r="B7632" s="1">
        <v>11</v>
      </c>
      <c r="C7632" s="1">
        <v>14</v>
      </c>
      <c r="D7632" s="1">
        <v>5</v>
      </c>
      <c r="E7632" s="1" t="str">
        <f t="shared" si="1194"/>
        <v>Non-Summer</v>
      </c>
      <c r="F7632" s="78">
        <v>0.73319999999999996</v>
      </c>
      <c r="G7632" s="79">
        <f t="shared" si="1195"/>
        <v>1.3949596459718181</v>
      </c>
      <c r="J7632" s="78">
        <v>0</v>
      </c>
      <c r="K7632" s="80">
        <f t="shared" si="1196"/>
        <v>0</v>
      </c>
      <c r="L7632" s="68" t="str">
        <f t="shared" si="1189"/>
        <v>Normal</v>
      </c>
      <c r="N7632" s="67">
        <f t="shared" si="1190"/>
        <v>0</v>
      </c>
      <c r="O7632" s="67">
        <f t="shared" si="1191"/>
        <v>0</v>
      </c>
      <c r="P7632" s="81">
        <f t="shared" si="1192"/>
        <v>1.3949596459718181</v>
      </c>
      <c r="Q7632" s="81">
        <f t="shared" si="1193"/>
        <v>1.3949596459718181</v>
      </c>
      <c r="S7632" s="1">
        <f t="shared" si="1197"/>
        <v>2</v>
      </c>
      <c r="T7632" s="1" t="str">
        <f t="shared" si="1198"/>
        <v>Off-Peak</v>
      </c>
    </row>
    <row r="7633" spans="1:20" x14ac:dyDescent="0.25">
      <c r="A7633" s="85">
        <v>45244.249999981788</v>
      </c>
      <c r="B7633" s="1">
        <v>11</v>
      </c>
      <c r="C7633" s="1">
        <v>14</v>
      </c>
      <c r="D7633" s="1">
        <v>6</v>
      </c>
      <c r="E7633" s="1" t="str">
        <f t="shared" si="1194"/>
        <v>Non-Summer</v>
      </c>
      <c r="F7633" s="78">
        <v>0.79759999999999998</v>
      </c>
      <c r="G7633" s="79">
        <f t="shared" si="1195"/>
        <v>1.5174847430811813</v>
      </c>
      <c r="J7633" s="78">
        <v>0</v>
      </c>
      <c r="K7633" s="80">
        <f t="shared" si="1196"/>
        <v>0</v>
      </c>
      <c r="L7633" s="68" t="str">
        <f t="shared" si="1189"/>
        <v>Normal</v>
      </c>
      <c r="N7633" s="67">
        <f t="shared" si="1190"/>
        <v>0</v>
      </c>
      <c r="O7633" s="67">
        <f t="shared" si="1191"/>
        <v>0</v>
      </c>
      <c r="P7633" s="81">
        <f t="shared" si="1192"/>
        <v>1.5174847430811813</v>
      </c>
      <c r="Q7633" s="81">
        <f t="shared" si="1193"/>
        <v>1.5174847430811813</v>
      </c>
      <c r="S7633" s="1">
        <f t="shared" si="1197"/>
        <v>2</v>
      </c>
      <c r="T7633" s="1" t="str">
        <f t="shared" si="1198"/>
        <v>Peak</v>
      </c>
    </row>
    <row r="7634" spans="1:20" x14ac:dyDescent="0.25">
      <c r="A7634" s="85">
        <v>45244.291666648453</v>
      </c>
      <c r="B7634" s="1">
        <v>11</v>
      </c>
      <c r="C7634" s="1">
        <v>14</v>
      </c>
      <c r="D7634" s="1">
        <v>7</v>
      </c>
      <c r="E7634" s="1" t="str">
        <f t="shared" si="1194"/>
        <v>Non-Summer</v>
      </c>
      <c r="F7634" s="78">
        <v>0.79090000000000005</v>
      </c>
      <c r="G7634" s="79">
        <f t="shared" si="1195"/>
        <v>1.5047375668291203</v>
      </c>
      <c r="J7634" s="78">
        <v>6.3090999999999994E-2</v>
      </c>
      <c r="K7634" s="80">
        <f t="shared" si="1196"/>
        <v>6.3090999999999994E-2</v>
      </c>
      <c r="L7634" s="68" t="str">
        <f t="shared" si="1189"/>
        <v>Normal</v>
      </c>
      <c r="N7634" s="67">
        <f t="shared" si="1190"/>
        <v>0</v>
      </c>
      <c r="O7634" s="67">
        <f t="shared" si="1191"/>
        <v>6.3090999999999994E-2</v>
      </c>
      <c r="P7634" s="81">
        <f t="shared" si="1192"/>
        <v>1.4416465668291203</v>
      </c>
      <c r="Q7634" s="81">
        <f t="shared" si="1193"/>
        <v>1.4416465668291203</v>
      </c>
      <c r="S7634" s="1">
        <f t="shared" si="1197"/>
        <v>2</v>
      </c>
      <c r="T7634" s="1" t="str">
        <f t="shared" si="1198"/>
        <v>Peak</v>
      </c>
    </row>
    <row r="7635" spans="1:20" x14ac:dyDescent="0.25">
      <c r="A7635" s="85">
        <v>45244.333333315117</v>
      </c>
      <c r="B7635" s="1">
        <v>11</v>
      </c>
      <c r="C7635" s="1">
        <v>14</v>
      </c>
      <c r="D7635" s="1">
        <v>8</v>
      </c>
      <c r="E7635" s="1" t="str">
        <f t="shared" si="1194"/>
        <v>Non-Summer</v>
      </c>
      <c r="F7635" s="78">
        <v>0.72970000000000002</v>
      </c>
      <c r="G7635" s="79">
        <f t="shared" si="1195"/>
        <v>1.3883006733028309</v>
      </c>
      <c r="J7635" s="78">
        <v>2.065477</v>
      </c>
      <c r="K7635" s="80">
        <f t="shared" si="1196"/>
        <v>2.065477</v>
      </c>
      <c r="L7635" s="68" t="str">
        <f t="shared" ref="L7635:L7698" si="1199">IF(AND(D7635&gt;=$C$2,D7635&lt;=$C$3,E7635="Summer"),"MaxDis","Normal")</f>
        <v>Normal</v>
      </c>
      <c r="N7635" s="67">
        <f t="shared" ref="N7635:N7698" si="1200">IF(K7635-G7635&lt;0,0,K7635-G7635)</f>
        <v>0.6771763266971691</v>
      </c>
      <c r="O7635" s="67">
        <f t="shared" ref="O7635:O7698" si="1201">K7635-N7635</f>
        <v>1.3883006733028309</v>
      </c>
      <c r="P7635" s="81">
        <f t="shared" ref="P7635:P7698" si="1202">MAX(0,G7635-O7635)</f>
        <v>0</v>
      </c>
      <c r="Q7635" s="81">
        <f t="shared" ref="Q7635:Q7698" si="1203">G7635-K7635</f>
        <v>-0.6771763266971691</v>
      </c>
      <c r="S7635" s="1">
        <f t="shared" si="1197"/>
        <v>2</v>
      </c>
      <c r="T7635" s="1" t="str">
        <f t="shared" si="1198"/>
        <v>Peak</v>
      </c>
    </row>
    <row r="7636" spans="1:20" x14ac:dyDescent="0.25">
      <c r="A7636" s="85">
        <v>45244.374999981781</v>
      </c>
      <c r="B7636" s="1">
        <v>11</v>
      </c>
      <c r="C7636" s="1">
        <v>14</v>
      </c>
      <c r="D7636" s="1">
        <v>9</v>
      </c>
      <c r="E7636" s="1" t="str">
        <f t="shared" ref="E7636:E7699" si="1204">IF(AND(B7636&gt;=$C$5,B7636&lt;=$C$6),"Summer","Non-Summer")</f>
        <v>Non-Summer</v>
      </c>
      <c r="F7636" s="78">
        <v>0.68720000000000003</v>
      </c>
      <c r="G7636" s="79">
        <f t="shared" ref="G7636:G7699" si="1205">F7636*$G$13</f>
        <v>1.3074417194651302</v>
      </c>
      <c r="J7636" s="78">
        <v>2.7849200000000001</v>
      </c>
      <c r="K7636" s="80">
        <f t="shared" ref="K7636:K7699" si="1206">J7636*$K$13</f>
        <v>2.7849200000000001</v>
      </c>
      <c r="L7636" s="68" t="str">
        <f t="shared" si="1199"/>
        <v>Normal</v>
      </c>
      <c r="N7636" s="67">
        <f t="shared" si="1200"/>
        <v>1.4774782805348698</v>
      </c>
      <c r="O7636" s="67">
        <f t="shared" si="1201"/>
        <v>1.3074417194651302</v>
      </c>
      <c r="P7636" s="81">
        <f t="shared" si="1202"/>
        <v>0</v>
      </c>
      <c r="Q7636" s="81">
        <f t="shared" si="1203"/>
        <v>-1.4774782805348698</v>
      </c>
      <c r="S7636" s="1">
        <f t="shared" ref="S7636:S7699" si="1207">WEEKDAY(A7636,2)</f>
        <v>2</v>
      </c>
      <c r="T7636" s="1" t="str">
        <f t="shared" ref="T7636:T7699" si="1208">IF(S7636&gt;5,"Off-Peak",IF(AND(D7636&gt;=$C$7,D7636&lt;$C$8),"Peak","Off-Peak"))</f>
        <v>Peak</v>
      </c>
    </row>
    <row r="7637" spans="1:20" x14ac:dyDescent="0.25">
      <c r="A7637" s="85">
        <v>45244.416666648445</v>
      </c>
      <c r="B7637" s="1">
        <v>11</v>
      </c>
      <c r="C7637" s="1">
        <v>14</v>
      </c>
      <c r="D7637" s="1">
        <v>10</v>
      </c>
      <c r="E7637" s="1" t="str">
        <f t="shared" si="1204"/>
        <v>Non-Summer</v>
      </c>
      <c r="F7637" s="78">
        <v>0.6583</v>
      </c>
      <c r="G7637" s="79">
        <f t="shared" si="1205"/>
        <v>1.2524576308554936</v>
      </c>
      <c r="J7637" s="78">
        <v>1.571464</v>
      </c>
      <c r="K7637" s="80">
        <f t="shared" si="1206"/>
        <v>1.571464</v>
      </c>
      <c r="L7637" s="68" t="str">
        <f t="shared" si="1199"/>
        <v>Normal</v>
      </c>
      <c r="N7637" s="67">
        <f t="shared" si="1200"/>
        <v>0.31900636914450642</v>
      </c>
      <c r="O7637" s="67">
        <f t="shared" si="1201"/>
        <v>1.2524576308554936</v>
      </c>
      <c r="P7637" s="81">
        <f t="shared" si="1202"/>
        <v>0</v>
      </c>
      <c r="Q7637" s="81">
        <f t="shared" si="1203"/>
        <v>-0.31900636914450642</v>
      </c>
      <c r="S7637" s="1">
        <f t="shared" si="1207"/>
        <v>2</v>
      </c>
      <c r="T7637" s="1" t="str">
        <f t="shared" si="1208"/>
        <v>Peak</v>
      </c>
    </row>
    <row r="7638" spans="1:20" x14ac:dyDescent="0.25">
      <c r="A7638" s="85">
        <v>45244.458333315109</v>
      </c>
      <c r="B7638" s="1">
        <v>11</v>
      </c>
      <c r="C7638" s="1">
        <v>14</v>
      </c>
      <c r="D7638" s="1">
        <v>11</v>
      </c>
      <c r="E7638" s="1" t="str">
        <f t="shared" si="1204"/>
        <v>Non-Summer</v>
      </c>
      <c r="F7638" s="78">
        <v>0.64419999999999999</v>
      </c>
      <c r="G7638" s="79">
        <f t="shared" si="1205"/>
        <v>1.2256314838175739</v>
      </c>
      <c r="J7638" s="78">
        <v>2.1756840000000004</v>
      </c>
      <c r="K7638" s="80">
        <f t="shared" si="1206"/>
        <v>2.1756840000000004</v>
      </c>
      <c r="L7638" s="68" t="str">
        <f t="shared" si="1199"/>
        <v>Normal</v>
      </c>
      <c r="N7638" s="67">
        <f t="shared" si="1200"/>
        <v>0.95005251618242648</v>
      </c>
      <c r="O7638" s="67">
        <f t="shared" si="1201"/>
        <v>1.2256314838175739</v>
      </c>
      <c r="P7638" s="81">
        <f t="shared" si="1202"/>
        <v>0</v>
      </c>
      <c r="Q7638" s="81">
        <f t="shared" si="1203"/>
        <v>-0.95005251618242648</v>
      </c>
      <c r="S7638" s="1">
        <f t="shared" si="1207"/>
        <v>2</v>
      </c>
      <c r="T7638" s="1" t="str">
        <f t="shared" si="1208"/>
        <v>Peak</v>
      </c>
    </row>
    <row r="7639" spans="1:20" x14ac:dyDescent="0.25">
      <c r="A7639" s="85">
        <v>45244.499999981774</v>
      </c>
      <c r="B7639" s="1">
        <v>11</v>
      </c>
      <c r="C7639" s="1">
        <v>14</v>
      </c>
      <c r="D7639" s="1">
        <v>12</v>
      </c>
      <c r="E7639" s="1" t="str">
        <f t="shared" si="1204"/>
        <v>Non-Summer</v>
      </c>
      <c r="F7639" s="78">
        <v>0.6341</v>
      </c>
      <c r="G7639" s="79">
        <f t="shared" si="1205"/>
        <v>1.2064155912584968</v>
      </c>
      <c r="J7639" s="78">
        <v>3.1328149999999999</v>
      </c>
      <c r="K7639" s="80">
        <f t="shared" si="1206"/>
        <v>3.1328149999999999</v>
      </c>
      <c r="L7639" s="68" t="str">
        <f t="shared" si="1199"/>
        <v>Normal</v>
      </c>
      <c r="N7639" s="67">
        <f t="shared" si="1200"/>
        <v>1.9263994087415031</v>
      </c>
      <c r="O7639" s="67">
        <f t="shared" si="1201"/>
        <v>1.2064155912584968</v>
      </c>
      <c r="P7639" s="81">
        <f t="shared" si="1202"/>
        <v>0</v>
      </c>
      <c r="Q7639" s="81">
        <f t="shared" si="1203"/>
        <v>-1.9263994087415031</v>
      </c>
      <c r="S7639" s="1">
        <f t="shared" si="1207"/>
        <v>2</v>
      </c>
      <c r="T7639" s="1" t="str">
        <f t="shared" si="1208"/>
        <v>Peak</v>
      </c>
    </row>
    <row r="7640" spans="1:20" x14ac:dyDescent="0.25">
      <c r="A7640" s="85">
        <v>45244.541666648438</v>
      </c>
      <c r="B7640" s="1">
        <v>11</v>
      </c>
      <c r="C7640" s="1">
        <v>14</v>
      </c>
      <c r="D7640" s="1">
        <v>13</v>
      </c>
      <c r="E7640" s="1" t="str">
        <f t="shared" si="1204"/>
        <v>Non-Summer</v>
      </c>
      <c r="F7640" s="78">
        <v>0.62250000000000005</v>
      </c>
      <c r="G7640" s="79">
        <f t="shared" si="1205"/>
        <v>1.1843458532698539</v>
      </c>
      <c r="J7640" s="78">
        <v>0.372332</v>
      </c>
      <c r="K7640" s="80">
        <f t="shared" si="1206"/>
        <v>0.372332</v>
      </c>
      <c r="L7640" s="68" t="str">
        <f t="shared" si="1199"/>
        <v>Normal</v>
      </c>
      <c r="N7640" s="67">
        <f t="shared" si="1200"/>
        <v>0</v>
      </c>
      <c r="O7640" s="67">
        <f t="shared" si="1201"/>
        <v>0.372332</v>
      </c>
      <c r="P7640" s="81">
        <f t="shared" si="1202"/>
        <v>0.81201385326985387</v>
      </c>
      <c r="Q7640" s="81">
        <f t="shared" si="1203"/>
        <v>0.81201385326985387</v>
      </c>
      <c r="S7640" s="1">
        <f t="shared" si="1207"/>
        <v>2</v>
      </c>
      <c r="T7640" s="1" t="str">
        <f t="shared" si="1208"/>
        <v>Peak</v>
      </c>
    </row>
    <row r="7641" spans="1:20" x14ac:dyDescent="0.25">
      <c r="A7641" s="85">
        <v>45244.583333315102</v>
      </c>
      <c r="B7641" s="1">
        <v>11</v>
      </c>
      <c r="C7641" s="1">
        <v>14</v>
      </c>
      <c r="D7641" s="1">
        <v>14</v>
      </c>
      <c r="E7641" s="1" t="str">
        <f t="shared" si="1204"/>
        <v>Non-Summer</v>
      </c>
      <c r="F7641" s="78">
        <v>0.62250000000000005</v>
      </c>
      <c r="G7641" s="79">
        <f t="shared" si="1205"/>
        <v>1.1843458532698539</v>
      </c>
      <c r="J7641" s="78">
        <v>0.23943299999999998</v>
      </c>
      <c r="K7641" s="80">
        <f t="shared" si="1206"/>
        <v>0.23943299999999998</v>
      </c>
      <c r="L7641" s="68" t="str">
        <f t="shared" si="1199"/>
        <v>Normal</v>
      </c>
      <c r="N7641" s="67">
        <f t="shared" si="1200"/>
        <v>0</v>
      </c>
      <c r="O7641" s="67">
        <f t="shared" si="1201"/>
        <v>0.23943299999999998</v>
      </c>
      <c r="P7641" s="81">
        <f t="shared" si="1202"/>
        <v>0.94491285326985386</v>
      </c>
      <c r="Q7641" s="81">
        <f t="shared" si="1203"/>
        <v>0.94491285326985386</v>
      </c>
      <c r="S7641" s="1">
        <f t="shared" si="1207"/>
        <v>2</v>
      </c>
      <c r="T7641" s="1" t="str">
        <f t="shared" si="1208"/>
        <v>Peak</v>
      </c>
    </row>
    <row r="7642" spans="1:20" x14ac:dyDescent="0.25">
      <c r="A7642" s="85">
        <v>45244.624999981766</v>
      </c>
      <c r="B7642" s="1">
        <v>11</v>
      </c>
      <c r="C7642" s="1">
        <v>14</v>
      </c>
      <c r="D7642" s="1">
        <v>15</v>
      </c>
      <c r="E7642" s="1" t="str">
        <f t="shared" si="1204"/>
        <v>Non-Summer</v>
      </c>
      <c r="F7642" s="78">
        <v>0.65629999999999999</v>
      </c>
      <c r="G7642" s="79">
        <f t="shared" si="1205"/>
        <v>1.2486525036160723</v>
      </c>
      <c r="J7642" s="78">
        <v>0.121962</v>
      </c>
      <c r="K7642" s="80">
        <f t="shared" si="1206"/>
        <v>0.121962</v>
      </c>
      <c r="L7642" s="68" t="str">
        <f t="shared" si="1199"/>
        <v>Normal</v>
      </c>
      <c r="N7642" s="67">
        <f t="shared" si="1200"/>
        <v>0</v>
      </c>
      <c r="O7642" s="67">
        <f t="shared" si="1201"/>
        <v>0.121962</v>
      </c>
      <c r="P7642" s="81">
        <f t="shared" si="1202"/>
        <v>1.1266905036160724</v>
      </c>
      <c r="Q7642" s="81">
        <f t="shared" si="1203"/>
        <v>1.1266905036160724</v>
      </c>
      <c r="S7642" s="1">
        <f t="shared" si="1207"/>
        <v>2</v>
      </c>
      <c r="T7642" s="1" t="str">
        <f t="shared" si="1208"/>
        <v>Peak</v>
      </c>
    </row>
    <row r="7643" spans="1:20" x14ac:dyDescent="0.25">
      <c r="A7643" s="85">
        <v>45244.666666648431</v>
      </c>
      <c r="B7643" s="1">
        <v>11</v>
      </c>
      <c r="C7643" s="1">
        <v>14</v>
      </c>
      <c r="D7643" s="1">
        <v>16</v>
      </c>
      <c r="E7643" s="1" t="str">
        <f t="shared" si="1204"/>
        <v>Non-Summer</v>
      </c>
      <c r="F7643" s="78">
        <v>0.76639999999999997</v>
      </c>
      <c r="G7643" s="79">
        <f t="shared" si="1205"/>
        <v>1.4581247581462102</v>
      </c>
      <c r="J7643" s="78">
        <v>0</v>
      </c>
      <c r="K7643" s="80">
        <f t="shared" si="1206"/>
        <v>0</v>
      </c>
      <c r="L7643" s="68" t="str">
        <f t="shared" si="1199"/>
        <v>Normal</v>
      </c>
      <c r="N7643" s="67">
        <f t="shared" si="1200"/>
        <v>0</v>
      </c>
      <c r="O7643" s="67">
        <f t="shared" si="1201"/>
        <v>0</v>
      </c>
      <c r="P7643" s="81">
        <f t="shared" si="1202"/>
        <v>1.4581247581462102</v>
      </c>
      <c r="Q7643" s="81">
        <f t="shared" si="1203"/>
        <v>1.4581247581462102</v>
      </c>
      <c r="S7643" s="1">
        <f t="shared" si="1207"/>
        <v>2</v>
      </c>
      <c r="T7643" s="1" t="str">
        <f t="shared" si="1208"/>
        <v>Peak</v>
      </c>
    </row>
    <row r="7644" spans="1:20" x14ac:dyDescent="0.25">
      <c r="A7644" s="85">
        <v>45244.708333315095</v>
      </c>
      <c r="B7644" s="1">
        <v>11</v>
      </c>
      <c r="C7644" s="1">
        <v>14</v>
      </c>
      <c r="D7644" s="1">
        <v>17</v>
      </c>
      <c r="E7644" s="1" t="str">
        <f t="shared" si="1204"/>
        <v>Non-Summer</v>
      </c>
      <c r="F7644" s="78">
        <v>0.90259999999999996</v>
      </c>
      <c r="G7644" s="79">
        <f t="shared" si="1205"/>
        <v>1.7172539231507951</v>
      </c>
      <c r="J7644" s="78">
        <v>0</v>
      </c>
      <c r="K7644" s="80">
        <f t="shared" si="1206"/>
        <v>0</v>
      </c>
      <c r="L7644" s="68" t="str">
        <f t="shared" si="1199"/>
        <v>Normal</v>
      </c>
      <c r="N7644" s="67">
        <f t="shared" si="1200"/>
        <v>0</v>
      </c>
      <c r="O7644" s="67">
        <f t="shared" si="1201"/>
        <v>0</v>
      </c>
      <c r="P7644" s="81">
        <f t="shared" si="1202"/>
        <v>1.7172539231507951</v>
      </c>
      <c r="Q7644" s="81">
        <f t="shared" si="1203"/>
        <v>1.7172539231507951</v>
      </c>
      <c r="S7644" s="1">
        <f t="shared" si="1207"/>
        <v>2</v>
      </c>
      <c r="T7644" s="1" t="str">
        <f t="shared" si="1208"/>
        <v>Peak</v>
      </c>
    </row>
    <row r="7645" spans="1:20" x14ac:dyDescent="0.25">
      <c r="A7645" s="85">
        <v>45244.749999981759</v>
      </c>
      <c r="B7645" s="1">
        <v>11</v>
      </c>
      <c r="C7645" s="1">
        <v>14</v>
      </c>
      <c r="D7645" s="1">
        <v>18</v>
      </c>
      <c r="E7645" s="1" t="str">
        <f t="shared" si="1204"/>
        <v>Non-Summer</v>
      </c>
      <c r="F7645" s="78">
        <v>0.94269999999999998</v>
      </c>
      <c r="G7645" s="79">
        <f t="shared" si="1205"/>
        <v>1.7935467243011904</v>
      </c>
      <c r="J7645" s="78">
        <v>0</v>
      </c>
      <c r="K7645" s="80">
        <f t="shared" si="1206"/>
        <v>0</v>
      </c>
      <c r="L7645" s="68" t="str">
        <f t="shared" si="1199"/>
        <v>Normal</v>
      </c>
      <c r="N7645" s="67">
        <f t="shared" si="1200"/>
        <v>0</v>
      </c>
      <c r="O7645" s="67">
        <f t="shared" si="1201"/>
        <v>0</v>
      </c>
      <c r="P7645" s="81">
        <f t="shared" si="1202"/>
        <v>1.7935467243011904</v>
      </c>
      <c r="Q7645" s="81">
        <f t="shared" si="1203"/>
        <v>1.7935467243011904</v>
      </c>
      <c r="S7645" s="1">
        <f t="shared" si="1207"/>
        <v>2</v>
      </c>
      <c r="T7645" s="1" t="str">
        <f t="shared" si="1208"/>
        <v>Peak</v>
      </c>
    </row>
    <row r="7646" spans="1:20" x14ac:dyDescent="0.25">
      <c r="A7646" s="85">
        <v>45244.791666648423</v>
      </c>
      <c r="B7646" s="1">
        <v>11</v>
      </c>
      <c r="C7646" s="1">
        <v>14</v>
      </c>
      <c r="D7646" s="1">
        <v>19</v>
      </c>
      <c r="E7646" s="1" t="str">
        <f t="shared" si="1204"/>
        <v>Non-Summer</v>
      </c>
      <c r="F7646" s="78">
        <v>0.94879999999999998</v>
      </c>
      <c r="G7646" s="79">
        <f t="shared" si="1205"/>
        <v>1.8051523623814252</v>
      </c>
      <c r="J7646" s="78">
        <v>0</v>
      </c>
      <c r="K7646" s="80">
        <f t="shared" si="1206"/>
        <v>0</v>
      </c>
      <c r="L7646" s="68" t="str">
        <f t="shared" si="1199"/>
        <v>Normal</v>
      </c>
      <c r="N7646" s="67">
        <f t="shared" si="1200"/>
        <v>0</v>
      </c>
      <c r="O7646" s="67">
        <f t="shared" si="1201"/>
        <v>0</v>
      </c>
      <c r="P7646" s="81">
        <f t="shared" si="1202"/>
        <v>1.8051523623814252</v>
      </c>
      <c r="Q7646" s="81">
        <f t="shared" si="1203"/>
        <v>1.8051523623814252</v>
      </c>
      <c r="S7646" s="1">
        <f t="shared" si="1207"/>
        <v>2</v>
      </c>
      <c r="T7646" s="1" t="str">
        <f t="shared" si="1208"/>
        <v>Peak</v>
      </c>
    </row>
    <row r="7647" spans="1:20" x14ac:dyDescent="0.25">
      <c r="A7647" s="85">
        <v>45244.833333315088</v>
      </c>
      <c r="B7647" s="1">
        <v>11</v>
      </c>
      <c r="C7647" s="1">
        <v>14</v>
      </c>
      <c r="D7647" s="1">
        <v>20</v>
      </c>
      <c r="E7647" s="1" t="str">
        <f t="shared" si="1204"/>
        <v>Non-Summer</v>
      </c>
      <c r="F7647" s="78">
        <v>0.93630000000000002</v>
      </c>
      <c r="G7647" s="79">
        <f t="shared" si="1205"/>
        <v>1.7813703171350426</v>
      </c>
      <c r="J7647" s="78">
        <v>0</v>
      </c>
      <c r="K7647" s="80">
        <f t="shared" si="1206"/>
        <v>0</v>
      </c>
      <c r="L7647" s="68" t="str">
        <f t="shared" si="1199"/>
        <v>Normal</v>
      </c>
      <c r="N7647" s="67">
        <f t="shared" si="1200"/>
        <v>0</v>
      </c>
      <c r="O7647" s="67">
        <f t="shared" si="1201"/>
        <v>0</v>
      </c>
      <c r="P7647" s="81">
        <f t="shared" si="1202"/>
        <v>1.7813703171350426</v>
      </c>
      <c r="Q7647" s="81">
        <f t="shared" si="1203"/>
        <v>1.7813703171350426</v>
      </c>
      <c r="S7647" s="1">
        <f t="shared" si="1207"/>
        <v>2</v>
      </c>
      <c r="T7647" s="1" t="str">
        <f t="shared" si="1208"/>
        <v>Peak</v>
      </c>
    </row>
    <row r="7648" spans="1:20" x14ac:dyDescent="0.25">
      <c r="A7648" s="85">
        <v>45244.874999981752</v>
      </c>
      <c r="B7648" s="1">
        <v>11</v>
      </c>
      <c r="C7648" s="1">
        <v>14</v>
      </c>
      <c r="D7648" s="1">
        <v>21</v>
      </c>
      <c r="E7648" s="1" t="str">
        <f t="shared" si="1204"/>
        <v>Non-Summer</v>
      </c>
      <c r="F7648" s="78">
        <v>0.88929999999999998</v>
      </c>
      <c r="G7648" s="79">
        <f t="shared" si="1205"/>
        <v>1.6919498270086439</v>
      </c>
      <c r="J7648" s="78">
        <v>0</v>
      </c>
      <c r="K7648" s="80">
        <f t="shared" si="1206"/>
        <v>0</v>
      </c>
      <c r="L7648" s="68" t="str">
        <f t="shared" si="1199"/>
        <v>Normal</v>
      </c>
      <c r="N7648" s="67">
        <f t="shared" si="1200"/>
        <v>0</v>
      </c>
      <c r="O7648" s="67">
        <f t="shared" si="1201"/>
        <v>0</v>
      </c>
      <c r="P7648" s="81">
        <f t="shared" si="1202"/>
        <v>1.6919498270086439</v>
      </c>
      <c r="Q7648" s="81">
        <f t="shared" si="1203"/>
        <v>1.6919498270086439</v>
      </c>
      <c r="S7648" s="1">
        <f t="shared" si="1207"/>
        <v>2</v>
      </c>
      <c r="T7648" s="1" t="str">
        <f t="shared" si="1208"/>
        <v>Peak</v>
      </c>
    </row>
    <row r="7649" spans="1:20" x14ac:dyDescent="0.25">
      <c r="A7649" s="85">
        <v>45244.916666648416</v>
      </c>
      <c r="B7649" s="1">
        <v>11</v>
      </c>
      <c r="C7649" s="1">
        <v>14</v>
      </c>
      <c r="D7649" s="1">
        <v>22</v>
      </c>
      <c r="E7649" s="1" t="str">
        <f t="shared" si="1204"/>
        <v>Non-Summer</v>
      </c>
      <c r="F7649" s="78">
        <v>0.80910000000000004</v>
      </c>
      <c r="G7649" s="79">
        <f t="shared" si="1205"/>
        <v>1.5393642247078534</v>
      </c>
      <c r="J7649" s="78">
        <v>0</v>
      </c>
      <c r="K7649" s="80">
        <f t="shared" si="1206"/>
        <v>0</v>
      </c>
      <c r="L7649" s="68" t="str">
        <f t="shared" si="1199"/>
        <v>Normal</v>
      </c>
      <c r="N7649" s="67">
        <f t="shared" si="1200"/>
        <v>0</v>
      </c>
      <c r="O7649" s="67">
        <f t="shared" si="1201"/>
        <v>0</v>
      </c>
      <c r="P7649" s="81">
        <f t="shared" si="1202"/>
        <v>1.5393642247078534</v>
      </c>
      <c r="Q7649" s="81">
        <f t="shared" si="1203"/>
        <v>1.5393642247078534</v>
      </c>
      <c r="S7649" s="1">
        <f t="shared" si="1207"/>
        <v>2</v>
      </c>
      <c r="T7649" s="1" t="str">
        <f t="shared" si="1208"/>
        <v>Off-Peak</v>
      </c>
    </row>
    <row r="7650" spans="1:20" x14ac:dyDescent="0.25">
      <c r="A7650" s="85">
        <v>45244.95833331508</v>
      </c>
      <c r="B7650" s="1">
        <v>11</v>
      </c>
      <c r="C7650" s="1">
        <v>14</v>
      </c>
      <c r="D7650" s="1">
        <v>23</v>
      </c>
      <c r="E7650" s="1" t="str">
        <f t="shared" si="1204"/>
        <v>Non-Summer</v>
      </c>
      <c r="F7650" s="78">
        <v>0.73140000000000005</v>
      </c>
      <c r="G7650" s="79">
        <f t="shared" si="1205"/>
        <v>1.3915350314563391</v>
      </c>
      <c r="J7650" s="78">
        <v>0</v>
      </c>
      <c r="K7650" s="80">
        <f t="shared" si="1206"/>
        <v>0</v>
      </c>
      <c r="L7650" s="68" t="str">
        <f t="shared" si="1199"/>
        <v>Normal</v>
      </c>
      <c r="N7650" s="67">
        <f t="shared" si="1200"/>
        <v>0</v>
      </c>
      <c r="O7650" s="67">
        <f t="shared" si="1201"/>
        <v>0</v>
      </c>
      <c r="P7650" s="81">
        <f t="shared" si="1202"/>
        <v>1.3915350314563391</v>
      </c>
      <c r="Q7650" s="81">
        <f t="shared" si="1203"/>
        <v>1.3915350314563391</v>
      </c>
      <c r="S7650" s="1">
        <f t="shared" si="1207"/>
        <v>2</v>
      </c>
      <c r="T7650" s="1" t="str">
        <f t="shared" si="1208"/>
        <v>Off-Peak</v>
      </c>
    </row>
    <row r="7651" spans="1:20" x14ac:dyDescent="0.25">
      <c r="A7651" s="85">
        <v>45244.999999981745</v>
      </c>
      <c r="B7651" s="1">
        <v>11</v>
      </c>
      <c r="C7651" s="1">
        <v>15</v>
      </c>
      <c r="D7651" s="1">
        <v>0</v>
      </c>
      <c r="E7651" s="1" t="str">
        <f t="shared" si="1204"/>
        <v>Non-Summer</v>
      </c>
      <c r="F7651" s="78">
        <v>0.68310000000000004</v>
      </c>
      <c r="G7651" s="79">
        <f t="shared" si="1205"/>
        <v>1.2996412086243168</v>
      </c>
      <c r="J7651" s="78">
        <v>0</v>
      </c>
      <c r="K7651" s="80">
        <f t="shared" si="1206"/>
        <v>0</v>
      </c>
      <c r="L7651" s="68" t="str">
        <f t="shared" si="1199"/>
        <v>Normal</v>
      </c>
      <c r="N7651" s="67">
        <f t="shared" si="1200"/>
        <v>0</v>
      </c>
      <c r="O7651" s="67">
        <f t="shared" si="1201"/>
        <v>0</v>
      </c>
      <c r="P7651" s="81">
        <f t="shared" si="1202"/>
        <v>1.2996412086243168</v>
      </c>
      <c r="Q7651" s="81">
        <f t="shared" si="1203"/>
        <v>1.2996412086243168</v>
      </c>
      <c r="S7651" s="1">
        <f t="shared" si="1207"/>
        <v>3</v>
      </c>
      <c r="T7651" s="1" t="str">
        <f t="shared" si="1208"/>
        <v>Off-Peak</v>
      </c>
    </row>
    <row r="7652" spans="1:20" x14ac:dyDescent="0.25">
      <c r="A7652" s="85">
        <v>45245.041666648409</v>
      </c>
      <c r="B7652" s="1">
        <v>11</v>
      </c>
      <c r="C7652" s="1">
        <v>15</v>
      </c>
      <c r="D7652" s="1">
        <v>1</v>
      </c>
      <c r="E7652" s="1" t="str">
        <f t="shared" si="1204"/>
        <v>Non-Summer</v>
      </c>
      <c r="F7652" s="78">
        <v>0.65239999999999998</v>
      </c>
      <c r="G7652" s="79">
        <f t="shared" si="1205"/>
        <v>1.2412325054992008</v>
      </c>
      <c r="J7652" s="78">
        <v>0</v>
      </c>
      <c r="K7652" s="80">
        <f t="shared" si="1206"/>
        <v>0</v>
      </c>
      <c r="L7652" s="68" t="str">
        <f t="shared" si="1199"/>
        <v>Normal</v>
      </c>
      <c r="N7652" s="67">
        <f t="shared" si="1200"/>
        <v>0</v>
      </c>
      <c r="O7652" s="67">
        <f t="shared" si="1201"/>
        <v>0</v>
      </c>
      <c r="P7652" s="81">
        <f t="shared" si="1202"/>
        <v>1.2412325054992008</v>
      </c>
      <c r="Q7652" s="81">
        <f t="shared" si="1203"/>
        <v>1.2412325054992008</v>
      </c>
      <c r="S7652" s="1">
        <f t="shared" si="1207"/>
        <v>3</v>
      </c>
      <c r="T7652" s="1" t="str">
        <f t="shared" si="1208"/>
        <v>Off-Peak</v>
      </c>
    </row>
    <row r="7653" spans="1:20" x14ac:dyDescent="0.25">
      <c r="A7653" s="85">
        <v>45245.083333315073</v>
      </c>
      <c r="B7653" s="1">
        <v>11</v>
      </c>
      <c r="C7653" s="1">
        <v>15</v>
      </c>
      <c r="D7653" s="1">
        <v>2</v>
      </c>
      <c r="E7653" s="1" t="str">
        <f t="shared" si="1204"/>
        <v>Non-Summer</v>
      </c>
      <c r="F7653" s="78">
        <v>0.6391</v>
      </c>
      <c r="G7653" s="79">
        <f t="shared" si="1205"/>
        <v>1.2159284093570499</v>
      </c>
      <c r="J7653" s="78">
        <v>0</v>
      </c>
      <c r="K7653" s="80">
        <f t="shared" si="1206"/>
        <v>0</v>
      </c>
      <c r="L7653" s="68" t="str">
        <f t="shared" si="1199"/>
        <v>Normal</v>
      </c>
      <c r="N7653" s="67">
        <f t="shared" si="1200"/>
        <v>0</v>
      </c>
      <c r="O7653" s="67">
        <f t="shared" si="1201"/>
        <v>0</v>
      </c>
      <c r="P7653" s="81">
        <f t="shared" si="1202"/>
        <v>1.2159284093570499</v>
      </c>
      <c r="Q7653" s="81">
        <f t="shared" si="1203"/>
        <v>1.2159284093570499</v>
      </c>
      <c r="S7653" s="1">
        <f t="shared" si="1207"/>
        <v>3</v>
      </c>
      <c r="T7653" s="1" t="str">
        <f t="shared" si="1208"/>
        <v>Off-Peak</v>
      </c>
    </row>
    <row r="7654" spans="1:20" x14ac:dyDescent="0.25">
      <c r="A7654" s="85">
        <v>45245.124999981737</v>
      </c>
      <c r="B7654" s="1">
        <v>11</v>
      </c>
      <c r="C7654" s="1">
        <v>15</v>
      </c>
      <c r="D7654" s="1">
        <v>3</v>
      </c>
      <c r="E7654" s="1" t="str">
        <f t="shared" si="1204"/>
        <v>Non-Summer</v>
      </c>
      <c r="F7654" s="78">
        <v>0.6361</v>
      </c>
      <c r="G7654" s="79">
        <f t="shared" si="1205"/>
        <v>1.2102207184979179</v>
      </c>
      <c r="J7654" s="78">
        <v>0</v>
      </c>
      <c r="K7654" s="80">
        <f t="shared" si="1206"/>
        <v>0</v>
      </c>
      <c r="L7654" s="68" t="str">
        <f t="shared" si="1199"/>
        <v>Normal</v>
      </c>
      <c r="N7654" s="67">
        <f t="shared" si="1200"/>
        <v>0</v>
      </c>
      <c r="O7654" s="67">
        <f t="shared" si="1201"/>
        <v>0</v>
      </c>
      <c r="P7654" s="81">
        <f t="shared" si="1202"/>
        <v>1.2102207184979179</v>
      </c>
      <c r="Q7654" s="81">
        <f t="shared" si="1203"/>
        <v>1.2102207184979179</v>
      </c>
      <c r="S7654" s="1">
        <f t="shared" si="1207"/>
        <v>3</v>
      </c>
      <c r="T7654" s="1" t="str">
        <f t="shared" si="1208"/>
        <v>Off-Peak</v>
      </c>
    </row>
    <row r="7655" spans="1:20" x14ac:dyDescent="0.25">
      <c r="A7655" s="85">
        <v>45245.166666648402</v>
      </c>
      <c r="B7655" s="1">
        <v>11</v>
      </c>
      <c r="C7655" s="1">
        <v>15</v>
      </c>
      <c r="D7655" s="1">
        <v>4</v>
      </c>
      <c r="E7655" s="1" t="str">
        <f t="shared" si="1204"/>
        <v>Non-Summer</v>
      </c>
      <c r="F7655" s="78">
        <v>0.65090000000000003</v>
      </c>
      <c r="G7655" s="79">
        <f t="shared" si="1205"/>
        <v>1.2383786600696352</v>
      </c>
      <c r="J7655" s="78">
        <v>0</v>
      </c>
      <c r="K7655" s="80">
        <f t="shared" si="1206"/>
        <v>0</v>
      </c>
      <c r="L7655" s="68" t="str">
        <f t="shared" si="1199"/>
        <v>Normal</v>
      </c>
      <c r="N7655" s="67">
        <f t="shared" si="1200"/>
        <v>0</v>
      </c>
      <c r="O7655" s="67">
        <f t="shared" si="1201"/>
        <v>0</v>
      </c>
      <c r="P7655" s="81">
        <f t="shared" si="1202"/>
        <v>1.2383786600696352</v>
      </c>
      <c r="Q7655" s="81">
        <f t="shared" si="1203"/>
        <v>1.2383786600696352</v>
      </c>
      <c r="S7655" s="1">
        <f t="shared" si="1207"/>
        <v>3</v>
      </c>
      <c r="T7655" s="1" t="str">
        <f t="shared" si="1208"/>
        <v>Off-Peak</v>
      </c>
    </row>
    <row r="7656" spans="1:20" x14ac:dyDescent="0.25">
      <c r="A7656" s="85">
        <v>45245.208333315066</v>
      </c>
      <c r="B7656" s="1">
        <v>11</v>
      </c>
      <c r="C7656" s="1">
        <v>15</v>
      </c>
      <c r="D7656" s="1">
        <v>5</v>
      </c>
      <c r="E7656" s="1" t="str">
        <f t="shared" si="1204"/>
        <v>Non-Summer</v>
      </c>
      <c r="F7656" s="78">
        <v>0.69299999999999995</v>
      </c>
      <c r="G7656" s="79">
        <f t="shared" si="1205"/>
        <v>1.3184765884594516</v>
      </c>
      <c r="J7656" s="78">
        <v>0</v>
      </c>
      <c r="K7656" s="80">
        <f t="shared" si="1206"/>
        <v>0</v>
      </c>
      <c r="L7656" s="68" t="str">
        <f t="shared" si="1199"/>
        <v>Normal</v>
      </c>
      <c r="N7656" s="67">
        <f t="shared" si="1200"/>
        <v>0</v>
      </c>
      <c r="O7656" s="67">
        <f t="shared" si="1201"/>
        <v>0</v>
      </c>
      <c r="P7656" s="81">
        <f t="shared" si="1202"/>
        <v>1.3184765884594516</v>
      </c>
      <c r="Q7656" s="81">
        <f t="shared" si="1203"/>
        <v>1.3184765884594516</v>
      </c>
      <c r="S7656" s="1">
        <f t="shared" si="1207"/>
        <v>3</v>
      </c>
      <c r="T7656" s="1" t="str">
        <f t="shared" si="1208"/>
        <v>Off-Peak</v>
      </c>
    </row>
    <row r="7657" spans="1:20" x14ac:dyDescent="0.25">
      <c r="A7657" s="85">
        <v>45245.24999998173</v>
      </c>
      <c r="B7657" s="1">
        <v>11</v>
      </c>
      <c r="C7657" s="1">
        <v>15</v>
      </c>
      <c r="D7657" s="1">
        <v>6</v>
      </c>
      <c r="E7657" s="1" t="str">
        <f t="shared" si="1204"/>
        <v>Non-Summer</v>
      </c>
      <c r="F7657" s="78">
        <v>0.75029999999999997</v>
      </c>
      <c r="G7657" s="79">
        <f t="shared" si="1205"/>
        <v>1.4274934838688693</v>
      </c>
      <c r="J7657" s="78">
        <v>0</v>
      </c>
      <c r="K7657" s="80">
        <f t="shared" si="1206"/>
        <v>0</v>
      </c>
      <c r="L7657" s="68" t="str">
        <f t="shared" si="1199"/>
        <v>Normal</v>
      </c>
      <c r="N7657" s="67">
        <f t="shared" si="1200"/>
        <v>0</v>
      </c>
      <c r="O7657" s="67">
        <f t="shared" si="1201"/>
        <v>0</v>
      </c>
      <c r="P7657" s="81">
        <f t="shared" si="1202"/>
        <v>1.4274934838688693</v>
      </c>
      <c r="Q7657" s="81">
        <f t="shared" si="1203"/>
        <v>1.4274934838688693</v>
      </c>
      <c r="S7657" s="1">
        <f t="shared" si="1207"/>
        <v>3</v>
      </c>
      <c r="T7657" s="1" t="str">
        <f t="shared" si="1208"/>
        <v>Peak</v>
      </c>
    </row>
    <row r="7658" spans="1:20" x14ac:dyDescent="0.25">
      <c r="A7658" s="85">
        <v>45245.291666648394</v>
      </c>
      <c r="B7658" s="1">
        <v>11</v>
      </c>
      <c r="C7658" s="1">
        <v>15</v>
      </c>
      <c r="D7658" s="1">
        <v>7</v>
      </c>
      <c r="E7658" s="1" t="str">
        <f t="shared" si="1204"/>
        <v>Non-Summer</v>
      </c>
      <c r="F7658" s="78">
        <v>0.74429999999999996</v>
      </c>
      <c r="G7658" s="79">
        <f t="shared" si="1205"/>
        <v>1.4160781021506057</v>
      </c>
      <c r="J7658" s="78">
        <v>1.2836E-2</v>
      </c>
      <c r="K7658" s="80">
        <f t="shared" si="1206"/>
        <v>1.2836E-2</v>
      </c>
      <c r="L7658" s="68" t="str">
        <f t="shared" si="1199"/>
        <v>Normal</v>
      </c>
      <c r="N7658" s="67">
        <f t="shared" si="1200"/>
        <v>0</v>
      </c>
      <c r="O7658" s="67">
        <f t="shared" si="1201"/>
        <v>1.2836E-2</v>
      </c>
      <c r="P7658" s="81">
        <f t="shared" si="1202"/>
        <v>1.4032421021506056</v>
      </c>
      <c r="Q7658" s="81">
        <f t="shared" si="1203"/>
        <v>1.4032421021506056</v>
      </c>
      <c r="S7658" s="1">
        <f t="shared" si="1207"/>
        <v>3</v>
      </c>
      <c r="T7658" s="1" t="str">
        <f t="shared" si="1208"/>
        <v>Peak</v>
      </c>
    </row>
    <row r="7659" spans="1:20" x14ac:dyDescent="0.25">
      <c r="A7659" s="85">
        <v>45245.333333315059</v>
      </c>
      <c r="B7659" s="1">
        <v>11</v>
      </c>
      <c r="C7659" s="1">
        <v>15</v>
      </c>
      <c r="D7659" s="1">
        <v>8</v>
      </c>
      <c r="E7659" s="1" t="str">
        <f t="shared" si="1204"/>
        <v>Non-Summer</v>
      </c>
      <c r="F7659" s="78">
        <v>0.69289999999999996</v>
      </c>
      <c r="G7659" s="79">
        <f t="shared" si="1205"/>
        <v>1.3182863320974805</v>
      </c>
      <c r="J7659" s="78">
        <v>0</v>
      </c>
      <c r="K7659" s="80">
        <f t="shared" si="1206"/>
        <v>0</v>
      </c>
      <c r="L7659" s="68" t="str">
        <f t="shared" si="1199"/>
        <v>Normal</v>
      </c>
      <c r="N7659" s="67">
        <f t="shared" si="1200"/>
        <v>0</v>
      </c>
      <c r="O7659" s="67">
        <f t="shared" si="1201"/>
        <v>0</v>
      </c>
      <c r="P7659" s="81">
        <f t="shared" si="1202"/>
        <v>1.3182863320974805</v>
      </c>
      <c r="Q7659" s="81">
        <f t="shared" si="1203"/>
        <v>1.3182863320974805</v>
      </c>
      <c r="S7659" s="1">
        <f t="shared" si="1207"/>
        <v>3</v>
      </c>
      <c r="T7659" s="1" t="str">
        <f t="shared" si="1208"/>
        <v>Peak</v>
      </c>
    </row>
    <row r="7660" spans="1:20" x14ac:dyDescent="0.25">
      <c r="A7660" s="85">
        <v>45245.374999981723</v>
      </c>
      <c r="B7660" s="1">
        <v>11</v>
      </c>
      <c r="C7660" s="1">
        <v>15</v>
      </c>
      <c r="D7660" s="1">
        <v>9</v>
      </c>
      <c r="E7660" s="1" t="str">
        <f t="shared" si="1204"/>
        <v>Non-Summer</v>
      </c>
      <c r="F7660" s="78">
        <v>0.65880000000000005</v>
      </c>
      <c r="G7660" s="79">
        <f t="shared" si="1205"/>
        <v>1.2534089126653489</v>
      </c>
      <c r="J7660" s="78">
        <v>3.3752999999999998E-2</v>
      </c>
      <c r="K7660" s="80">
        <f t="shared" si="1206"/>
        <v>3.3752999999999998E-2</v>
      </c>
      <c r="L7660" s="68" t="str">
        <f t="shared" si="1199"/>
        <v>Normal</v>
      </c>
      <c r="N7660" s="67">
        <f t="shared" si="1200"/>
        <v>0</v>
      </c>
      <c r="O7660" s="67">
        <f t="shared" si="1201"/>
        <v>3.3752999999999998E-2</v>
      </c>
      <c r="P7660" s="81">
        <f t="shared" si="1202"/>
        <v>1.219655912665349</v>
      </c>
      <c r="Q7660" s="81">
        <f t="shared" si="1203"/>
        <v>1.219655912665349</v>
      </c>
      <c r="S7660" s="1">
        <f t="shared" si="1207"/>
        <v>3</v>
      </c>
      <c r="T7660" s="1" t="str">
        <f t="shared" si="1208"/>
        <v>Peak</v>
      </c>
    </row>
    <row r="7661" spans="1:20" x14ac:dyDescent="0.25">
      <c r="A7661" s="85">
        <v>45245.416666648387</v>
      </c>
      <c r="B7661" s="1">
        <v>11</v>
      </c>
      <c r="C7661" s="1">
        <v>15</v>
      </c>
      <c r="D7661" s="1">
        <v>10</v>
      </c>
      <c r="E7661" s="1" t="str">
        <f t="shared" si="1204"/>
        <v>Non-Summer</v>
      </c>
      <c r="F7661" s="78">
        <v>0.63619999999999999</v>
      </c>
      <c r="G7661" s="79">
        <f t="shared" si="1205"/>
        <v>1.210410974859889</v>
      </c>
      <c r="J7661" s="78">
        <v>0.13710900000000001</v>
      </c>
      <c r="K7661" s="80">
        <f t="shared" si="1206"/>
        <v>0.13710900000000001</v>
      </c>
      <c r="L7661" s="68" t="str">
        <f t="shared" si="1199"/>
        <v>Normal</v>
      </c>
      <c r="N7661" s="67">
        <f t="shared" si="1200"/>
        <v>0</v>
      </c>
      <c r="O7661" s="67">
        <f t="shared" si="1201"/>
        <v>0.13710900000000001</v>
      </c>
      <c r="P7661" s="81">
        <f t="shared" si="1202"/>
        <v>1.0733019748598891</v>
      </c>
      <c r="Q7661" s="81">
        <f t="shared" si="1203"/>
        <v>1.0733019748598891</v>
      </c>
      <c r="S7661" s="1">
        <f t="shared" si="1207"/>
        <v>3</v>
      </c>
      <c r="T7661" s="1" t="str">
        <f t="shared" si="1208"/>
        <v>Peak</v>
      </c>
    </row>
    <row r="7662" spans="1:20" x14ac:dyDescent="0.25">
      <c r="A7662" s="85">
        <v>45245.458333315051</v>
      </c>
      <c r="B7662" s="1">
        <v>11</v>
      </c>
      <c r="C7662" s="1">
        <v>15</v>
      </c>
      <c r="D7662" s="1">
        <v>11</v>
      </c>
      <c r="E7662" s="1" t="str">
        <f t="shared" si="1204"/>
        <v>Non-Summer</v>
      </c>
      <c r="F7662" s="78">
        <v>0.62180000000000002</v>
      </c>
      <c r="G7662" s="79">
        <f t="shared" si="1205"/>
        <v>1.1830140587360563</v>
      </c>
      <c r="J7662" s="78">
        <v>0.470252</v>
      </c>
      <c r="K7662" s="80">
        <f t="shared" si="1206"/>
        <v>0.470252</v>
      </c>
      <c r="L7662" s="68" t="str">
        <f t="shared" si="1199"/>
        <v>Normal</v>
      </c>
      <c r="N7662" s="67">
        <f t="shared" si="1200"/>
        <v>0</v>
      </c>
      <c r="O7662" s="67">
        <f t="shared" si="1201"/>
        <v>0.470252</v>
      </c>
      <c r="P7662" s="81">
        <f t="shared" si="1202"/>
        <v>0.71276205873605625</v>
      </c>
      <c r="Q7662" s="81">
        <f t="shared" si="1203"/>
        <v>0.71276205873605625</v>
      </c>
      <c r="S7662" s="1">
        <f t="shared" si="1207"/>
        <v>3</v>
      </c>
      <c r="T7662" s="1" t="str">
        <f t="shared" si="1208"/>
        <v>Peak</v>
      </c>
    </row>
    <row r="7663" spans="1:20" x14ac:dyDescent="0.25">
      <c r="A7663" s="85">
        <v>45245.499999981716</v>
      </c>
      <c r="B7663" s="1">
        <v>11</v>
      </c>
      <c r="C7663" s="1">
        <v>15</v>
      </c>
      <c r="D7663" s="1">
        <v>12</v>
      </c>
      <c r="E7663" s="1" t="str">
        <f t="shared" si="1204"/>
        <v>Non-Summer</v>
      </c>
      <c r="F7663" s="78">
        <v>0.61180000000000001</v>
      </c>
      <c r="G7663" s="79">
        <f t="shared" si="1205"/>
        <v>1.1639884225389503</v>
      </c>
      <c r="J7663" s="78">
        <v>0.34251900000000002</v>
      </c>
      <c r="K7663" s="80">
        <f t="shared" si="1206"/>
        <v>0.34251900000000002</v>
      </c>
      <c r="L7663" s="68" t="str">
        <f t="shared" si="1199"/>
        <v>Normal</v>
      </c>
      <c r="N7663" s="67">
        <f t="shared" si="1200"/>
        <v>0</v>
      </c>
      <c r="O7663" s="67">
        <f t="shared" si="1201"/>
        <v>0.34251900000000002</v>
      </c>
      <c r="P7663" s="81">
        <f t="shared" si="1202"/>
        <v>0.82146942253895028</v>
      </c>
      <c r="Q7663" s="81">
        <f t="shared" si="1203"/>
        <v>0.82146942253895028</v>
      </c>
      <c r="S7663" s="1">
        <f t="shared" si="1207"/>
        <v>3</v>
      </c>
      <c r="T7663" s="1" t="str">
        <f t="shared" si="1208"/>
        <v>Peak</v>
      </c>
    </row>
    <row r="7664" spans="1:20" x14ac:dyDescent="0.25">
      <c r="A7664" s="85">
        <v>45245.54166664838</v>
      </c>
      <c r="B7664" s="1">
        <v>11</v>
      </c>
      <c r="C7664" s="1">
        <v>15</v>
      </c>
      <c r="D7664" s="1">
        <v>13</v>
      </c>
      <c r="E7664" s="1" t="str">
        <f t="shared" si="1204"/>
        <v>Non-Summer</v>
      </c>
      <c r="F7664" s="78">
        <v>0.60240000000000005</v>
      </c>
      <c r="G7664" s="79">
        <f t="shared" si="1205"/>
        <v>1.1461043245136706</v>
      </c>
      <c r="J7664" s="78">
        <v>1.4138660000000001</v>
      </c>
      <c r="K7664" s="80">
        <f t="shared" si="1206"/>
        <v>1.4138660000000001</v>
      </c>
      <c r="L7664" s="68" t="str">
        <f t="shared" si="1199"/>
        <v>Normal</v>
      </c>
      <c r="N7664" s="67">
        <f t="shared" si="1200"/>
        <v>0.26776167548632945</v>
      </c>
      <c r="O7664" s="67">
        <f t="shared" si="1201"/>
        <v>1.1461043245136706</v>
      </c>
      <c r="P7664" s="81">
        <f t="shared" si="1202"/>
        <v>0</v>
      </c>
      <c r="Q7664" s="81">
        <f t="shared" si="1203"/>
        <v>-0.26776167548632945</v>
      </c>
      <c r="S7664" s="1">
        <f t="shared" si="1207"/>
        <v>3</v>
      </c>
      <c r="T7664" s="1" t="str">
        <f t="shared" si="1208"/>
        <v>Peak</v>
      </c>
    </row>
    <row r="7665" spans="1:20" x14ac:dyDescent="0.25">
      <c r="A7665" s="85">
        <v>45245.583333315044</v>
      </c>
      <c r="B7665" s="1">
        <v>11</v>
      </c>
      <c r="C7665" s="1">
        <v>15</v>
      </c>
      <c r="D7665" s="1">
        <v>14</v>
      </c>
      <c r="E7665" s="1" t="str">
        <f t="shared" si="1204"/>
        <v>Non-Summer</v>
      </c>
      <c r="F7665" s="78">
        <v>0.60340000000000005</v>
      </c>
      <c r="G7665" s="79">
        <f t="shared" si="1205"/>
        <v>1.1480068881333811</v>
      </c>
      <c r="J7665" s="78">
        <v>0.380963</v>
      </c>
      <c r="K7665" s="80">
        <f t="shared" si="1206"/>
        <v>0.380963</v>
      </c>
      <c r="L7665" s="68" t="str">
        <f t="shared" si="1199"/>
        <v>Normal</v>
      </c>
      <c r="N7665" s="67">
        <f t="shared" si="1200"/>
        <v>0</v>
      </c>
      <c r="O7665" s="67">
        <f t="shared" si="1201"/>
        <v>0.380963</v>
      </c>
      <c r="P7665" s="81">
        <f t="shared" si="1202"/>
        <v>0.7670438881333812</v>
      </c>
      <c r="Q7665" s="81">
        <f t="shared" si="1203"/>
        <v>0.7670438881333812</v>
      </c>
      <c r="S7665" s="1">
        <f t="shared" si="1207"/>
        <v>3</v>
      </c>
      <c r="T7665" s="1" t="str">
        <f t="shared" si="1208"/>
        <v>Peak</v>
      </c>
    </row>
    <row r="7666" spans="1:20" x14ac:dyDescent="0.25">
      <c r="A7666" s="85">
        <v>45245.624999981708</v>
      </c>
      <c r="B7666" s="1">
        <v>11</v>
      </c>
      <c r="C7666" s="1">
        <v>15</v>
      </c>
      <c r="D7666" s="1">
        <v>15</v>
      </c>
      <c r="E7666" s="1" t="str">
        <f t="shared" si="1204"/>
        <v>Non-Summer</v>
      </c>
      <c r="F7666" s="78">
        <v>0.63490000000000002</v>
      </c>
      <c r="G7666" s="79">
        <f t="shared" si="1205"/>
        <v>1.2079376421542654</v>
      </c>
      <c r="J7666" s="78">
        <v>8.1095E-2</v>
      </c>
      <c r="K7666" s="80">
        <f t="shared" si="1206"/>
        <v>8.1095E-2</v>
      </c>
      <c r="L7666" s="68" t="str">
        <f t="shared" si="1199"/>
        <v>Normal</v>
      </c>
      <c r="N7666" s="67">
        <f t="shared" si="1200"/>
        <v>0</v>
      </c>
      <c r="O7666" s="67">
        <f t="shared" si="1201"/>
        <v>8.1095E-2</v>
      </c>
      <c r="P7666" s="81">
        <f t="shared" si="1202"/>
        <v>1.1268426421542654</v>
      </c>
      <c r="Q7666" s="81">
        <f t="shared" si="1203"/>
        <v>1.1268426421542654</v>
      </c>
      <c r="S7666" s="1">
        <f t="shared" si="1207"/>
        <v>3</v>
      </c>
      <c r="T7666" s="1" t="str">
        <f t="shared" si="1208"/>
        <v>Peak</v>
      </c>
    </row>
    <row r="7667" spans="1:20" x14ac:dyDescent="0.25">
      <c r="A7667" s="85">
        <v>45245.666666648372</v>
      </c>
      <c r="B7667" s="1">
        <v>11</v>
      </c>
      <c r="C7667" s="1">
        <v>15</v>
      </c>
      <c r="D7667" s="1">
        <v>16</v>
      </c>
      <c r="E7667" s="1" t="str">
        <f t="shared" si="1204"/>
        <v>Non-Summer</v>
      </c>
      <c r="F7667" s="78">
        <v>0.73809999999999998</v>
      </c>
      <c r="G7667" s="79">
        <f t="shared" si="1205"/>
        <v>1.4042822077084001</v>
      </c>
      <c r="J7667" s="78">
        <v>0</v>
      </c>
      <c r="K7667" s="80">
        <f t="shared" si="1206"/>
        <v>0</v>
      </c>
      <c r="L7667" s="68" t="str">
        <f t="shared" si="1199"/>
        <v>Normal</v>
      </c>
      <c r="N7667" s="67">
        <f t="shared" si="1200"/>
        <v>0</v>
      </c>
      <c r="O7667" s="67">
        <f t="shared" si="1201"/>
        <v>0</v>
      </c>
      <c r="P7667" s="81">
        <f t="shared" si="1202"/>
        <v>1.4042822077084001</v>
      </c>
      <c r="Q7667" s="81">
        <f t="shared" si="1203"/>
        <v>1.4042822077084001</v>
      </c>
      <c r="S7667" s="1">
        <f t="shared" si="1207"/>
        <v>3</v>
      </c>
      <c r="T7667" s="1" t="str">
        <f t="shared" si="1208"/>
        <v>Peak</v>
      </c>
    </row>
    <row r="7668" spans="1:20" x14ac:dyDescent="0.25">
      <c r="A7668" s="85">
        <v>45245.708333315037</v>
      </c>
      <c r="B7668" s="1">
        <v>11</v>
      </c>
      <c r="C7668" s="1">
        <v>15</v>
      </c>
      <c r="D7668" s="1">
        <v>17</v>
      </c>
      <c r="E7668" s="1" t="str">
        <f t="shared" si="1204"/>
        <v>Non-Summer</v>
      </c>
      <c r="F7668" s="78">
        <v>0.86580000000000001</v>
      </c>
      <c r="G7668" s="79">
        <f t="shared" si="1205"/>
        <v>1.6472395819454448</v>
      </c>
      <c r="J7668" s="78">
        <v>0</v>
      </c>
      <c r="K7668" s="80">
        <f t="shared" si="1206"/>
        <v>0</v>
      </c>
      <c r="L7668" s="68" t="str">
        <f t="shared" si="1199"/>
        <v>Normal</v>
      </c>
      <c r="N7668" s="67">
        <f t="shared" si="1200"/>
        <v>0</v>
      </c>
      <c r="O7668" s="67">
        <f t="shared" si="1201"/>
        <v>0</v>
      </c>
      <c r="P7668" s="81">
        <f t="shared" si="1202"/>
        <v>1.6472395819454448</v>
      </c>
      <c r="Q7668" s="81">
        <f t="shared" si="1203"/>
        <v>1.6472395819454448</v>
      </c>
      <c r="S7668" s="1">
        <f t="shared" si="1207"/>
        <v>3</v>
      </c>
      <c r="T7668" s="1" t="str">
        <f t="shared" si="1208"/>
        <v>Peak</v>
      </c>
    </row>
    <row r="7669" spans="1:20" x14ac:dyDescent="0.25">
      <c r="A7669" s="85">
        <v>45245.749999981701</v>
      </c>
      <c r="B7669" s="1">
        <v>11</v>
      </c>
      <c r="C7669" s="1">
        <v>15</v>
      </c>
      <c r="D7669" s="1">
        <v>18</v>
      </c>
      <c r="E7669" s="1" t="str">
        <f t="shared" si="1204"/>
        <v>Non-Summer</v>
      </c>
      <c r="F7669" s="78">
        <v>0.90280000000000005</v>
      </c>
      <c r="G7669" s="79">
        <f t="shared" si="1205"/>
        <v>1.7176344358747373</v>
      </c>
      <c r="J7669" s="78">
        <v>0</v>
      </c>
      <c r="K7669" s="80">
        <f t="shared" si="1206"/>
        <v>0</v>
      </c>
      <c r="L7669" s="68" t="str">
        <f t="shared" si="1199"/>
        <v>Normal</v>
      </c>
      <c r="N7669" s="67">
        <f t="shared" si="1200"/>
        <v>0</v>
      </c>
      <c r="O7669" s="67">
        <f t="shared" si="1201"/>
        <v>0</v>
      </c>
      <c r="P7669" s="81">
        <f t="shared" si="1202"/>
        <v>1.7176344358747373</v>
      </c>
      <c r="Q7669" s="81">
        <f t="shared" si="1203"/>
        <v>1.7176344358747373</v>
      </c>
      <c r="S7669" s="1">
        <f t="shared" si="1207"/>
        <v>3</v>
      </c>
      <c r="T7669" s="1" t="str">
        <f t="shared" si="1208"/>
        <v>Peak</v>
      </c>
    </row>
    <row r="7670" spans="1:20" x14ac:dyDescent="0.25">
      <c r="A7670" s="85">
        <v>45245.791666648365</v>
      </c>
      <c r="B7670" s="1">
        <v>11</v>
      </c>
      <c r="C7670" s="1">
        <v>15</v>
      </c>
      <c r="D7670" s="1">
        <v>19</v>
      </c>
      <c r="E7670" s="1" t="str">
        <f t="shared" si="1204"/>
        <v>Non-Summer</v>
      </c>
      <c r="F7670" s="78">
        <v>0.90969999999999995</v>
      </c>
      <c r="G7670" s="79">
        <f t="shared" si="1205"/>
        <v>1.7307621248507403</v>
      </c>
      <c r="J7670" s="78">
        <v>0</v>
      </c>
      <c r="K7670" s="80">
        <f t="shared" si="1206"/>
        <v>0</v>
      </c>
      <c r="L7670" s="68" t="str">
        <f t="shared" si="1199"/>
        <v>Normal</v>
      </c>
      <c r="N7670" s="67">
        <f t="shared" si="1200"/>
        <v>0</v>
      </c>
      <c r="O7670" s="67">
        <f t="shared" si="1201"/>
        <v>0</v>
      </c>
      <c r="P7670" s="81">
        <f t="shared" si="1202"/>
        <v>1.7307621248507403</v>
      </c>
      <c r="Q7670" s="81">
        <f t="shared" si="1203"/>
        <v>1.7307621248507403</v>
      </c>
      <c r="S7670" s="1">
        <f t="shared" si="1207"/>
        <v>3</v>
      </c>
      <c r="T7670" s="1" t="str">
        <f t="shared" si="1208"/>
        <v>Peak</v>
      </c>
    </row>
    <row r="7671" spans="1:20" x14ac:dyDescent="0.25">
      <c r="A7671" s="85">
        <v>45245.833333315029</v>
      </c>
      <c r="B7671" s="1">
        <v>11</v>
      </c>
      <c r="C7671" s="1">
        <v>15</v>
      </c>
      <c r="D7671" s="1">
        <v>20</v>
      </c>
      <c r="E7671" s="1" t="str">
        <f t="shared" si="1204"/>
        <v>Non-Summer</v>
      </c>
      <c r="F7671" s="78">
        <v>0.89870000000000005</v>
      </c>
      <c r="G7671" s="79">
        <f t="shared" si="1205"/>
        <v>1.7098339250339238</v>
      </c>
      <c r="J7671" s="78">
        <v>0</v>
      </c>
      <c r="K7671" s="80">
        <f t="shared" si="1206"/>
        <v>0</v>
      </c>
      <c r="L7671" s="68" t="str">
        <f t="shared" si="1199"/>
        <v>Normal</v>
      </c>
      <c r="N7671" s="67">
        <f t="shared" si="1200"/>
        <v>0</v>
      </c>
      <c r="O7671" s="67">
        <f t="shared" si="1201"/>
        <v>0</v>
      </c>
      <c r="P7671" s="81">
        <f t="shared" si="1202"/>
        <v>1.7098339250339238</v>
      </c>
      <c r="Q7671" s="81">
        <f t="shared" si="1203"/>
        <v>1.7098339250339238</v>
      </c>
      <c r="S7671" s="1">
        <f t="shared" si="1207"/>
        <v>3</v>
      </c>
      <c r="T7671" s="1" t="str">
        <f t="shared" si="1208"/>
        <v>Peak</v>
      </c>
    </row>
    <row r="7672" spans="1:20" x14ac:dyDescent="0.25">
      <c r="A7672" s="85">
        <v>45245.874999981694</v>
      </c>
      <c r="B7672" s="1">
        <v>11</v>
      </c>
      <c r="C7672" s="1">
        <v>15</v>
      </c>
      <c r="D7672" s="1">
        <v>21</v>
      </c>
      <c r="E7672" s="1" t="str">
        <f t="shared" si="1204"/>
        <v>Non-Summer</v>
      </c>
      <c r="F7672" s="78">
        <v>0.85589999999999999</v>
      </c>
      <c r="G7672" s="79">
        <f t="shared" si="1205"/>
        <v>1.6284042021103098</v>
      </c>
      <c r="J7672" s="78">
        <v>0</v>
      </c>
      <c r="K7672" s="80">
        <f t="shared" si="1206"/>
        <v>0</v>
      </c>
      <c r="L7672" s="68" t="str">
        <f t="shared" si="1199"/>
        <v>Normal</v>
      </c>
      <c r="N7672" s="67">
        <f t="shared" si="1200"/>
        <v>0</v>
      </c>
      <c r="O7672" s="67">
        <f t="shared" si="1201"/>
        <v>0</v>
      </c>
      <c r="P7672" s="81">
        <f t="shared" si="1202"/>
        <v>1.6284042021103098</v>
      </c>
      <c r="Q7672" s="81">
        <f t="shared" si="1203"/>
        <v>1.6284042021103098</v>
      </c>
      <c r="S7672" s="1">
        <f t="shared" si="1207"/>
        <v>3</v>
      </c>
      <c r="T7672" s="1" t="str">
        <f t="shared" si="1208"/>
        <v>Peak</v>
      </c>
    </row>
    <row r="7673" spans="1:20" x14ac:dyDescent="0.25">
      <c r="A7673" s="85">
        <v>45245.916666648358</v>
      </c>
      <c r="B7673" s="1">
        <v>11</v>
      </c>
      <c r="C7673" s="1">
        <v>15</v>
      </c>
      <c r="D7673" s="1">
        <v>22</v>
      </c>
      <c r="E7673" s="1" t="str">
        <f t="shared" si="1204"/>
        <v>Non-Summer</v>
      </c>
      <c r="F7673" s="78">
        <v>0.78049999999999997</v>
      </c>
      <c r="G7673" s="79">
        <f t="shared" si="1205"/>
        <v>1.4849509051841299</v>
      </c>
      <c r="J7673" s="78">
        <v>0</v>
      </c>
      <c r="K7673" s="80">
        <f t="shared" si="1206"/>
        <v>0</v>
      </c>
      <c r="L7673" s="68" t="str">
        <f t="shared" si="1199"/>
        <v>Normal</v>
      </c>
      <c r="N7673" s="67">
        <f t="shared" si="1200"/>
        <v>0</v>
      </c>
      <c r="O7673" s="67">
        <f t="shared" si="1201"/>
        <v>0</v>
      </c>
      <c r="P7673" s="81">
        <f t="shared" si="1202"/>
        <v>1.4849509051841299</v>
      </c>
      <c r="Q7673" s="81">
        <f t="shared" si="1203"/>
        <v>1.4849509051841299</v>
      </c>
      <c r="S7673" s="1">
        <f t="shared" si="1207"/>
        <v>3</v>
      </c>
      <c r="T7673" s="1" t="str">
        <f t="shared" si="1208"/>
        <v>Off-Peak</v>
      </c>
    </row>
    <row r="7674" spans="1:20" x14ac:dyDescent="0.25">
      <c r="A7674" s="85">
        <v>45245.958333315022</v>
      </c>
      <c r="B7674" s="1">
        <v>11</v>
      </c>
      <c r="C7674" s="1">
        <v>15</v>
      </c>
      <c r="D7674" s="1">
        <v>23</v>
      </c>
      <c r="E7674" s="1" t="str">
        <f t="shared" si="1204"/>
        <v>Non-Summer</v>
      </c>
      <c r="F7674" s="78">
        <v>0.70650000000000002</v>
      </c>
      <c r="G7674" s="79">
        <f t="shared" si="1205"/>
        <v>1.344161197325545</v>
      </c>
      <c r="J7674" s="78">
        <v>0</v>
      </c>
      <c r="K7674" s="80">
        <f t="shared" si="1206"/>
        <v>0</v>
      </c>
      <c r="L7674" s="68" t="str">
        <f t="shared" si="1199"/>
        <v>Normal</v>
      </c>
      <c r="N7674" s="67">
        <f t="shared" si="1200"/>
        <v>0</v>
      </c>
      <c r="O7674" s="67">
        <f t="shared" si="1201"/>
        <v>0</v>
      </c>
      <c r="P7674" s="81">
        <f t="shared" si="1202"/>
        <v>1.344161197325545</v>
      </c>
      <c r="Q7674" s="81">
        <f t="shared" si="1203"/>
        <v>1.344161197325545</v>
      </c>
      <c r="S7674" s="1">
        <f t="shared" si="1207"/>
        <v>3</v>
      </c>
      <c r="T7674" s="1" t="str">
        <f t="shared" si="1208"/>
        <v>Off-Peak</v>
      </c>
    </row>
    <row r="7675" spans="1:20" x14ac:dyDescent="0.25">
      <c r="A7675" s="85">
        <v>45245.999999981686</v>
      </c>
      <c r="B7675" s="1">
        <v>11</v>
      </c>
      <c r="C7675" s="1">
        <v>16</v>
      </c>
      <c r="D7675" s="1">
        <v>0</v>
      </c>
      <c r="E7675" s="1" t="str">
        <f t="shared" si="1204"/>
        <v>Non-Summer</v>
      </c>
      <c r="F7675" s="78">
        <v>0.65990000000000004</v>
      </c>
      <c r="G7675" s="79">
        <f t="shared" si="1205"/>
        <v>1.2555017326470306</v>
      </c>
      <c r="J7675" s="78">
        <v>0</v>
      </c>
      <c r="K7675" s="80">
        <f t="shared" si="1206"/>
        <v>0</v>
      </c>
      <c r="L7675" s="68" t="str">
        <f t="shared" si="1199"/>
        <v>Normal</v>
      </c>
      <c r="N7675" s="67">
        <f t="shared" si="1200"/>
        <v>0</v>
      </c>
      <c r="O7675" s="67">
        <f t="shared" si="1201"/>
        <v>0</v>
      </c>
      <c r="P7675" s="81">
        <f t="shared" si="1202"/>
        <v>1.2555017326470306</v>
      </c>
      <c r="Q7675" s="81">
        <f t="shared" si="1203"/>
        <v>1.2555017326470306</v>
      </c>
      <c r="S7675" s="1">
        <f t="shared" si="1207"/>
        <v>4</v>
      </c>
      <c r="T7675" s="1" t="str">
        <f t="shared" si="1208"/>
        <v>Off-Peak</v>
      </c>
    </row>
    <row r="7676" spans="1:20" x14ac:dyDescent="0.25">
      <c r="A7676" s="85">
        <v>45246.041666648351</v>
      </c>
      <c r="B7676" s="1">
        <v>11</v>
      </c>
      <c r="C7676" s="1">
        <v>16</v>
      </c>
      <c r="D7676" s="1">
        <v>1</v>
      </c>
      <c r="E7676" s="1" t="str">
        <f t="shared" si="1204"/>
        <v>Non-Summer</v>
      </c>
      <c r="F7676" s="78">
        <v>0.6331</v>
      </c>
      <c r="G7676" s="79">
        <f t="shared" si="1205"/>
        <v>1.2045130276387861</v>
      </c>
      <c r="J7676" s="78">
        <v>0</v>
      </c>
      <c r="K7676" s="80">
        <f t="shared" si="1206"/>
        <v>0</v>
      </c>
      <c r="L7676" s="68" t="str">
        <f t="shared" si="1199"/>
        <v>Normal</v>
      </c>
      <c r="N7676" s="67">
        <f t="shared" si="1200"/>
        <v>0</v>
      </c>
      <c r="O7676" s="67">
        <f t="shared" si="1201"/>
        <v>0</v>
      </c>
      <c r="P7676" s="81">
        <f t="shared" si="1202"/>
        <v>1.2045130276387861</v>
      </c>
      <c r="Q7676" s="81">
        <f t="shared" si="1203"/>
        <v>1.2045130276387861</v>
      </c>
      <c r="S7676" s="1">
        <f t="shared" si="1207"/>
        <v>4</v>
      </c>
      <c r="T7676" s="1" t="str">
        <f t="shared" si="1208"/>
        <v>Off-Peak</v>
      </c>
    </row>
    <row r="7677" spans="1:20" x14ac:dyDescent="0.25">
      <c r="A7677" s="85">
        <v>45246.083333315015</v>
      </c>
      <c r="B7677" s="1">
        <v>11</v>
      </c>
      <c r="C7677" s="1">
        <v>16</v>
      </c>
      <c r="D7677" s="1">
        <v>2</v>
      </c>
      <c r="E7677" s="1" t="str">
        <f t="shared" si="1204"/>
        <v>Non-Summer</v>
      </c>
      <c r="F7677" s="78">
        <v>0.61919999999999997</v>
      </c>
      <c r="G7677" s="79">
        <f t="shared" si="1205"/>
        <v>1.1780673933248087</v>
      </c>
      <c r="J7677" s="78">
        <v>0</v>
      </c>
      <c r="K7677" s="80">
        <f t="shared" si="1206"/>
        <v>0</v>
      </c>
      <c r="L7677" s="68" t="str">
        <f t="shared" si="1199"/>
        <v>Normal</v>
      </c>
      <c r="N7677" s="67">
        <f t="shared" si="1200"/>
        <v>0</v>
      </c>
      <c r="O7677" s="67">
        <f t="shared" si="1201"/>
        <v>0</v>
      </c>
      <c r="P7677" s="81">
        <f t="shared" si="1202"/>
        <v>1.1780673933248087</v>
      </c>
      <c r="Q7677" s="81">
        <f t="shared" si="1203"/>
        <v>1.1780673933248087</v>
      </c>
      <c r="S7677" s="1">
        <f t="shared" si="1207"/>
        <v>4</v>
      </c>
      <c r="T7677" s="1" t="str">
        <f t="shared" si="1208"/>
        <v>Off-Peak</v>
      </c>
    </row>
    <row r="7678" spans="1:20" x14ac:dyDescent="0.25">
      <c r="A7678" s="85">
        <v>45246.124999981679</v>
      </c>
      <c r="B7678" s="1">
        <v>11</v>
      </c>
      <c r="C7678" s="1">
        <v>16</v>
      </c>
      <c r="D7678" s="1">
        <v>3</v>
      </c>
      <c r="E7678" s="1" t="str">
        <f t="shared" si="1204"/>
        <v>Non-Summer</v>
      </c>
      <c r="F7678" s="78">
        <v>0.6149</v>
      </c>
      <c r="G7678" s="79">
        <f t="shared" si="1205"/>
        <v>1.169886369760053</v>
      </c>
      <c r="J7678" s="78">
        <v>0</v>
      </c>
      <c r="K7678" s="80">
        <f t="shared" si="1206"/>
        <v>0</v>
      </c>
      <c r="L7678" s="68" t="str">
        <f t="shared" si="1199"/>
        <v>Normal</v>
      </c>
      <c r="N7678" s="67">
        <f t="shared" si="1200"/>
        <v>0</v>
      </c>
      <c r="O7678" s="67">
        <f t="shared" si="1201"/>
        <v>0</v>
      </c>
      <c r="P7678" s="81">
        <f t="shared" si="1202"/>
        <v>1.169886369760053</v>
      </c>
      <c r="Q7678" s="81">
        <f t="shared" si="1203"/>
        <v>1.169886369760053</v>
      </c>
      <c r="S7678" s="1">
        <f t="shared" si="1207"/>
        <v>4</v>
      </c>
      <c r="T7678" s="1" t="str">
        <f t="shared" si="1208"/>
        <v>Off-Peak</v>
      </c>
    </row>
    <row r="7679" spans="1:20" x14ac:dyDescent="0.25">
      <c r="A7679" s="85">
        <v>45246.166666648343</v>
      </c>
      <c r="B7679" s="1">
        <v>11</v>
      </c>
      <c r="C7679" s="1">
        <v>16</v>
      </c>
      <c r="D7679" s="1">
        <v>4</v>
      </c>
      <c r="E7679" s="1" t="str">
        <f t="shared" si="1204"/>
        <v>Non-Summer</v>
      </c>
      <c r="F7679" s="78">
        <v>0.62939999999999996</v>
      </c>
      <c r="G7679" s="79">
        <f t="shared" si="1205"/>
        <v>1.1974735422458569</v>
      </c>
      <c r="J7679" s="78">
        <v>0</v>
      </c>
      <c r="K7679" s="80">
        <f t="shared" si="1206"/>
        <v>0</v>
      </c>
      <c r="L7679" s="68" t="str">
        <f t="shared" si="1199"/>
        <v>Normal</v>
      </c>
      <c r="N7679" s="67">
        <f t="shared" si="1200"/>
        <v>0</v>
      </c>
      <c r="O7679" s="67">
        <f t="shared" si="1201"/>
        <v>0</v>
      </c>
      <c r="P7679" s="81">
        <f t="shared" si="1202"/>
        <v>1.1974735422458569</v>
      </c>
      <c r="Q7679" s="81">
        <f t="shared" si="1203"/>
        <v>1.1974735422458569</v>
      </c>
      <c r="S7679" s="1">
        <f t="shared" si="1207"/>
        <v>4</v>
      </c>
      <c r="T7679" s="1" t="str">
        <f t="shared" si="1208"/>
        <v>Off-Peak</v>
      </c>
    </row>
    <row r="7680" spans="1:20" x14ac:dyDescent="0.25">
      <c r="A7680" s="85">
        <v>45246.208333315008</v>
      </c>
      <c r="B7680" s="1">
        <v>11</v>
      </c>
      <c r="C7680" s="1">
        <v>16</v>
      </c>
      <c r="D7680" s="1">
        <v>5</v>
      </c>
      <c r="E7680" s="1" t="str">
        <f t="shared" si="1204"/>
        <v>Non-Summer</v>
      </c>
      <c r="F7680" s="78">
        <v>0.66869999999999996</v>
      </c>
      <c r="G7680" s="79">
        <f t="shared" si="1205"/>
        <v>1.2722442925004838</v>
      </c>
      <c r="J7680" s="78">
        <v>0</v>
      </c>
      <c r="K7680" s="80">
        <f t="shared" si="1206"/>
        <v>0</v>
      </c>
      <c r="L7680" s="68" t="str">
        <f t="shared" si="1199"/>
        <v>Normal</v>
      </c>
      <c r="N7680" s="67">
        <f t="shared" si="1200"/>
        <v>0</v>
      </c>
      <c r="O7680" s="67">
        <f t="shared" si="1201"/>
        <v>0</v>
      </c>
      <c r="P7680" s="81">
        <f t="shared" si="1202"/>
        <v>1.2722442925004838</v>
      </c>
      <c r="Q7680" s="81">
        <f t="shared" si="1203"/>
        <v>1.2722442925004838</v>
      </c>
      <c r="S7680" s="1">
        <f t="shared" si="1207"/>
        <v>4</v>
      </c>
      <c r="T7680" s="1" t="str">
        <f t="shared" si="1208"/>
        <v>Off-Peak</v>
      </c>
    </row>
    <row r="7681" spans="1:20" x14ac:dyDescent="0.25">
      <c r="A7681" s="85">
        <v>45246.249999981672</v>
      </c>
      <c r="B7681" s="1">
        <v>11</v>
      </c>
      <c r="C7681" s="1">
        <v>16</v>
      </c>
      <c r="D7681" s="1">
        <v>6</v>
      </c>
      <c r="E7681" s="1" t="str">
        <f t="shared" si="1204"/>
        <v>Non-Summer</v>
      </c>
      <c r="F7681" s="78">
        <v>0.7268</v>
      </c>
      <c r="G7681" s="79">
        <f t="shared" si="1205"/>
        <v>1.3827832388056702</v>
      </c>
      <c r="J7681" s="78">
        <v>0</v>
      </c>
      <c r="K7681" s="80">
        <f t="shared" si="1206"/>
        <v>0</v>
      </c>
      <c r="L7681" s="68" t="str">
        <f t="shared" si="1199"/>
        <v>Normal</v>
      </c>
      <c r="N7681" s="67">
        <f t="shared" si="1200"/>
        <v>0</v>
      </c>
      <c r="O7681" s="67">
        <f t="shared" si="1201"/>
        <v>0</v>
      </c>
      <c r="P7681" s="81">
        <f t="shared" si="1202"/>
        <v>1.3827832388056702</v>
      </c>
      <c r="Q7681" s="81">
        <f t="shared" si="1203"/>
        <v>1.3827832388056702</v>
      </c>
      <c r="S7681" s="1">
        <f t="shared" si="1207"/>
        <v>4</v>
      </c>
      <c r="T7681" s="1" t="str">
        <f t="shared" si="1208"/>
        <v>Peak</v>
      </c>
    </row>
    <row r="7682" spans="1:20" x14ac:dyDescent="0.25">
      <c r="A7682" s="85">
        <v>45246.291666648336</v>
      </c>
      <c r="B7682" s="1">
        <v>11</v>
      </c>
      <c r="C7682" s="1">
        <v>16</v>
      </c>
      <c r="D7682" s="1">
        <v>7</v>
      </c>
      <c r="E7682" s="1" t="str">
        <f t="shared" si="1204"/>
        <v>Non-Summer</v>
      </c>
      <c r="F7682" s="78">
        <v>0.72760000000000002</v>
      </c>
      <c r="G7682" s="79">
        <f t="shared" si="1205"/>
        <v>1.3843052897014387</v>
      </c>
      <c r="J7682" s="78">
        <v>0.22328700000000001</v>
      </c>
      <c r="K7682" s="80">
        <f t="shared" si="1206"/>
        <v>0.22328700000000001</v>
      </c>
      <c r="L7682" s="68" t="str">
        <f t="shared" si="1199"/>
        <v>Normal</v>
      </c>
      <c r="N7682" s="67">
        <f t="shared" si="1200"/>
        <v>0</v>
      </c>
      <c r="O7682" s="67">
        <f t="shared" si="1201"/>
        <v>0.22328700000000001</v>
      </c>
      <c r="P7682" s="81">
        <f t="shared" si="1202"/>
        <v>1.1610182897014387</v>
      </c>
      <c r="Q7682" s="81">
        <f t="shared" si="1203"/>
        <v>1.1610182897014387</v>
      </c>
      <c r="S7682" s="1">
        <f t="shared" si="1207"/>
        <v>4</v>
      </c>
      <c r="T7682" s="1" t="str">
        <f t="shared" si="1208"/>
        <v>Peak</v>
      </c>
    </row>
    <row r="7683" spans="1:20" x14ac:dyDescent="0.25">
      <c r="A7683" s="85">
        <v>45246.333333315</v>
      </c>
      <c r="B7683" s="1">
        <v>11</v>
      </c>
      <c r="C7683" s="1">
        <v>16</v>
      </c>
      <c r="D7683" s="1">
        <v>8</v>
      </c>
      <c r="E7683" s="1" t="str">
        <f t="shared" si="1204"/>
        <v>Non-Summer</v>
      </c>
      <c r="F7683" s="78">
        <v>0.67569999999999997</v>
      </c>
      <c r="G7683" s="79">
        <f t="shared" si="1205"/>
        <v>1.2855622378384581</v>
      </c>
      <c r="J7683" s="78">
        <v>0.77589799999999998</v>
      </c>
      <c r="K7683" s="80">
        <f t="shared" si="1206"/>
        <v>0.77589799999999998</v>
      </c>
      <c r="L7683" s="68" t="str">
        <f t="shared" si="1199"/>
        <v>Normal</v>
      </c>
      <c r="N7683" s="67">
        <f t="shared" si="1200"/>
        <v>0</v>
      </c>
      <c r="O7683" s="67">
        <f t="shared" si="1201"/>
        <v>0.77589799999999998</v>
      </c>
      <c r="P7683" s="81">
        <f t="shared" si="1202"/>
        <v>0.50966423783845816</v>
      </c>
      <c r="Q7683" s="81">
        <f t="shared" si="1203"/>
        <v>0.50966423783845816</v>
      </c>
      <c r="S7683" s="1">
        <f t="shared" si="1207"/>
        <v>4</v>
      </c>
      <c r="T7683" s="1" t="str">
        <f t="shared" si="1208"/>
        <v>Peak</v>
      </c>
    </row>
    <row r="7684" spans="1:20" x14ac:dyDescent="0.25">
      <c r="A7684" s="85">
        <v>45246.374999981665</v>
      </c>
      <c r="B7684" s="1">
        <v>11</v>
      </c>
      <c r="C7684" s="1">
        <v>16</v>
      </c>
      <c r="D7684" s="1">
        <v>9</v>
      </c>
      <c r="E7684" s="1" t="str">
        <f t="shared" si="1204"/>
        <v>Non-Summer</v>
      </c>
      <c r="F7684" s="78">
        <v>0.64580000000000004</v>
      </c>
      <c r="G7684" s="79">
        <f t="shared" si="1205"/>
        <v>1.2286755856091109</v>
      </c>
      <c r="J7684" s="78">
        <v>0.56366499999999997</v>
      </c>
      <c r="K7684" s="80">
        <f t="shared" si="1206"/>
        <v>0.56366499999999997</v>
      </c>
      <c r="L7684" s="68" t="str">
        <f t="shared" si="1199"/>
        <v>Normal</v>
      </c>
      <c r="N7684" s="67">
        <f t="shared" si="1200"/>
        <v>0</v>
      </c>
      <c r="O7684" s="67">
        <f t="shared" si="1201"/>
        <v>0.56366499999999997</v>
      </c>
      <c r="P7684" s="81">
        <f t="shared" si="1202"/>
        <v>0.66501058560911097</v>
      </c>
      <c r="Q7684" s="81">
        <f t="shared" si="1203"/>
        <v>0.66501058560911097</v>
      </c>
      <c r="S7684" s="1">
        <f t="shared" si="1207"/>
        <v>4</v>
      </c>
      <c r="T7684" s="1" t="str">
        <f t="shared" si="1208"/>
        <v>Peak</v>
      </c>
    </row>
    <row r="7685" spans="1:20" x14ac:dyDescent="0.25">
      <c r="A7685" s="85">
        <v>45246.416666648329</v>
      </c>
      <c r="B7685" s="1">
        <v>11</v>
      </c>
      <c r="C7685" s="1">
        <v>16</v>
      </c>
      <c r="D7685" s="1">
        <v>10</v>
      </c>
      <c r="E7685" s="1" t="str">
        <f t="shared" si="1204"/>
        <v>Non-Summer</v>
      </c>
      <c r="F7685" s="78">
        <v>0.62539999999999996</v>
      </c>
      <c r="G7685" s="79">
        <f t="shared" si="1205"/>
        <v>1.1898632877670143</v>
      </c>
      <c r="J7685" s="78">
        <v>0.8585839999999999</v>
      </c>
      <c r="K7685" s="80">
        <f t="shared" si="1206"/>
        <v>0.8585839999999999</v>
      </c>
      <c r="L7685" s="68" t="str">
        <f t="shared" si="1199"/>
        <v>Normal</v>
      </c>
      <c r="N7685" s="67">
        <f t="shared" si="1200"/>
        <v>0</v>
      </c>
      <c r="O7685" s="67">
        <f t="shared" si="1201"/>
        <v>0.8585839999999999</v>
      </c>
      <c r="P7685" s="81">
        <f t="shared" si="1202"/>
        <v>0.33127928776701443</v>
      </c>
      <c r="Q7685" s="81">
        <f t="shared" si="1203"/>
        <v>0.33127928776701443</v>
      </c>
      <c r="S7685" s="1">
        <f t="shared" si="1207"/>
        <v>4</v>
      </c>
      <c r="T7685" s="1" t="str">
        <f t="shared" si="1208"/>
        <v>Peak</v>
      </c>
    </row>
    <row r="7686" spans="1:20" x14ac:dyDescent="0.25">
      <c r="A7686" s="85">
        <v>45246.458333314993</v>
      </c>
      <c r="B7686" s="1">
        <v>11</v>
      </c>
      <c r="C7686" s="1">
        <v>16</v>
      </c>
      <c r="D7686" s="1">
        <v>11</v>
      </c>
      <c r="E7686" s="1" t="str">
        <f t="shared" si="1204"/>
        <v>Non-Summer</v>
      </c>
      <c r="F7686" s="78">
        <v>0.61619999999999997</v>
      </c>
      <c r="G7686" s="79">
        <f t="shared" si="1205"/>
        <v>1.1723597024656769</v>
      </c>
      <c r="J7686" s="78">
        <v>1.416048</v>
      </c>
      <c r="K7686" s="80">
        <f t="shared" si="1206"/>
        <v>1.416048</v>
      </c>
      <c r="L7686" s="68" t="str">
        <f t="shared" si="1199"/>
        <v>Normal</v>
      </c>
      <c r="N7686" s="67">
        <f t="shared" si="1200"/>
        <v>0.24368829753432308</v>
      </c>
      <c r="O7686" s="67">
        <f t="shared" si="1201"/>
        <v>1.1723597024656769</v>
      </c>
      <c r="P7686" s="81">
        <f t="shared" si="1202"/>
        <v>0</v>
      </c>
      <c r="Q7686" s="81">
        <f t="shared" si="1203"/>
        <v>-0.24368829753432308</v>
      </c>
      <c r="S7686" s="1">
        <f t="shared" si="1207"/>
        <v>4</v>
      </c>
      <c r="T7686" s="1" t="str">
        <f t="shared" si="1208"/>
        <v>Peak</v>
      </c>
    </row>
    <row r="7687" spans="1:20" x14ac:dyDescent="0.25">
      <c r="A7687" s="85">
        <v>45246.499999981657</v>
      </c>
      <c r="B7687" s="1">
        <v>11</v>
      </c>
      <c r="C7687" s="1">
        <v>16</v>
      </c>
      <c r="D7687" s="1">
        <v>12</v>
      </c>
      <c r="E7687" s="1" t="str">
        <f t="shared" si="1204"/>
        <v>Non-Summer</v>
      </c>
      <c r="F7687" s="78">
        <v>0.60940000000000005</v>
      </c>
      <c r="G7687" s="79">
        <f t="shared" si="1205"/>
        <v>1.1594222698516448</v>
      </c>
      <c r="J7687" s="78">
        <v>1.5917049999999999</v>
      </c>
      <c r="K7687" s="80">
        <f t="shared" si="1206"/>
        <v>1.5917049999999999</v>
      </c>
      <c r="L7687" s="68" t="str">
        <f t="shared" si="1199"/>
        <v>Normal</v>
      </c>
      <c r="N7687" s="67">
        <f t="shared" si="1200"/>
        <v>0.43228273014835517</v>
      </c>
      <c r="O7687" s="67">
        <f t="shared" si="1201"/>
        <v>1.1594222698516448</v>
      </c>
      <c r="P7687" s="81">
        <f t="shared" si="1202"/>
        <v>0</v>
      </c>
      <c r="Q7687" s="81">
        <f t="shared" si="1203"/>
        <v>-0.43228273014835517</v>
      </c>
      <c r="S7687" s="1">
        <f t="shared" si="1207"/>
        <v>4</v>
      </c>
      <c r="T7687" s="1" t="str">
        <f t="shared" si="1208"/>
        <v>Peak</v>
      </c>
    </row>
    <row r="7688" spans="1:20" x14ac:dyDescent="0.25">
      <c r="A7688" s="85">
        <v>45246.541666648322</v>
      </c>
      <c r="B7688" s="1">
        <v>11</v>
      </c>
      <c r="C7688" s="1">
        <v>16</v>
      </c>
      <c r="D7688" s="1">
        <v>13</v>
      </c>
      <c r="E7688" s="1" t="str">
        <f t="shared" si="1204"/>
        <v>Non-Summer</v>
      </c>
      <c r="F7688" s="78">
        <v>0.60109999999999997</v>
      </c>
      <c r="G7688" s="79">
        <f t="shared" si="1205"/>
        <v>1.1436309918080467</v>
      </c>
      <c r="J7688" s="78">
        <v>1.1610150000000001</v>
      </c>
      <c r="K7688" s="80">
        <f t="shared" si="1206"/>
        <v>1.1610150000000001</v>
      </c>
      <c r="L7688" s="68" t="str">
        <f t="shared" si="1199"/>
        <v>Normal</v>
      </c>
      <c r="N7688" s="67">
        <f t="shared" si="1200"/>
        <v>1.7384008191953404E-2</v>
      </c>
      <c r="O7688" s="67">
        <f t="shared" si="1201"/>
        <v>1.1436309918080467</v>
      </c>
      <c r="P7688" s="81">
        <f t="shared" si="1202"/>
        <v>0</v>
      </c>
      <c r="Q7688" s="81">
        <f t="shared" si="1203"/>
        <v>-1.7384008191953404E-2</v>
      </c>
      <c r="S7688" s="1">
        <f t="shared" si="1207"/>
        <v>4</v>
      </c>
      <c r="T7688" s="1" t="str">
        <f t="shared" si="1208"/>
        <v>Peak</v>
      </c>
    </row>
    <row r="7689" spans="1:20" x14ac:dyDescent="0.25">
      <c r="A7689" s="85">
        <v>45246.583333314986</v>
      </c>
      <c r="B7689" s="1">
        <v>11</v>
      </c>
      <c r="C7689" s="1">
        <v>16</v>
      </c>
      <c r="D7689" s="1">
        <v>14</v>
      </c>
      <c r="E7689" s="1" t="str">
        <f t="shared" si="1204"/>
        <v>Non-Summer</v>
      </c>
      <c r="F7689" s="78">
        <v>0.60909999999999997</v>
      </c>
      <c r="G7689" s="79">
        <f t="shared" si="1205"/>
        <v>1.1588515007657316</v>
      </c>
      <c r="J7689" s="78">
        <v>0.70291499999999996</v>
      </c>
      <c r="K7689" s="80">
        <f t="shared" si="1206"/>
        <v>0.70291499999999996</v>
      </c>
      <c r="L7689" s="68" t="str">
        <f t="shared" si="1199"/>
        <v>Normal</v>
      </c>
      <c r="N7689" s="67">
        <f t="shared" si="1200"/>
        <v>0</v>
      </c>
      <c r="O7689" s="67">
        <f t="shared" si="1201"/>
        <v>0.70291499999999996</v>
      </c>
      <c r="P7689" s="81">
        <f t="shared" si="1202"/>
        <v>0.45593650076573167</v>
      </c>
      <c r="Q7689" s="81">
        <f t="shared" si="1203"/>
        <v>0.45593650076573167</v>
      </c>
      <c r="S7689" s="1">
        <f t="shared" si="1207"/>
        <v>4</v>
      </c>
      <c r="T7689" s="1" t="str">
        <f t="shared" si="1208"/>
        <v>Peak</v>
      </c>
    </row>
    <row r="7690" spans="1:20" x14ac:dyDescent="0.25">
      <c r="A7690" s="85">
        <v>45246.62499998165</v>
      </c>
      <c r="B7690" s="1">
        <v>11</v>
      </c>
      <c r="C7690" s="1">
        <v>16</v>
      </c>
      <c r="D7690" s="1">
        <v>15</v>
      </c>
      <c r="E7690" s="1" t="str">
        <f t="shared" si="1204"/>
        <v>Non-Summer</v>
      </c>
      <c r="F7690" s="78">
        <v>0.66059999999999997</v>
      </c>
      <c r="G7690" s="79">
        <f t="shared" si="1205"/>
        <v>1.2568335271808277</v>
      </c>
      <c r="J7690" s="78">
        <v>0.15578899999999998</v>
      </c>
      <c r="K7690" s="80">
        <f t="shared" si="1206"/>
        <v>0.15578899999999998</v>
      </c>
      <c r="L7690" s="68" t="str">
        <f t="shared" si="1199"/>
        <v>Normal</v>
      </c>
      <c r="N7690" s="67">
        <f t="shared" si="1200"/>
        <v>0</v>
      </c>
      <c r="O7690" s="67">
        <f t="shared" si="1201"/>
        <v>0.15578899999999998</v>
      </c>
      <c r="P7690" s="81">
        <f t="shared" si="1202"/>
        <v>1.1010445271808278</v>
      </c>
      <c r="Q7690" s="81">
        <f t="shared" si="1203"/>
        <v>1.1010445271808278</v>
      </c>
      <c r="S7690" s="1">
        <f t="shared" si="1207"/>
        <v>4</v>
      </c>
      <c r="T7690" s="1" t="str">
        <f t="shared" si="1208"/>
        <v>Peak</v>
      </c>
    </row>
    <row r="7691" spans="1:20" x14ac:dyDescent="0.25">
      <c r="A7691" s="85">
        <v>45246.666666648314</v>
      </c>
      <c r="B7691" s="1">
        <v>11</v>
      </c>
      <c r="C7691" s="1">
        <v>16</v>
      </c>
      <c r="D7691" s="1">
        <v>16</v>
      </c>
      <c r="E7691" s="1" t="str">
        <f t="shared" si="1204"/>
        <v>Non-Summer</v>
      </c>
      <c r="F7691" s="78">
        <v>0.76970000000000005</v>
      </c>
      <c r="G7691" s="79">
        <f t="shared" si="1205"/>
        <v>1.4644032180912554</v>
      </c>
      <c r="J7691" s="78">
        <v>0</v>
      </c>
      <c r="K7691" s="80">
        <f t="shared" si="1206"/>
        <v>0</v>
      </c>
      <c r="L7691" s="68" t="str">
        <f t="shared" si="1199"/>
        <v>Normal</v>
      </c>
      <c r="N7691" s="67">
        <f t="shared" si="1200"/>
        <v>0</v>
      </c>
      <c r="O7691" s="67">
        <f t="shared" si="1201"/>
        <v>0</v>
      </c>
      <c r="P7691" s="81">
        <f t="shared" si="1202"/>
        <v>1.4644032180912554</v>
      </c>
      <c r="Q7691" s="81">
        <f t="shared" si="1203"/>
        <v>1.4644032180912554</v>
      </c>
      <c r="S7691" s="1">
        <f t="shared" si="1207"/>
        <v>4</v>
      </c>
      <c r="T7691" s="1" t="str">
        <f t="shared" si="1208"/>
        <v>Peak</v>
      </c>
    </row>
    <row r="7692" spans="1:20" x14ac:dyDescent="0.25">
      <c r="A7692" s="85">
        <v>45246.708333314979</v>
      </c>
      <c r="B7692" s="1">
        <v>11</v>
      </c>
      <c r="C7692" s="1">
        <v>16</v>
      </c>
      <c r="D7692" s="1">
        <v>17</v>
      </c>
      <c r="E7692" s="1" t="str">
        <f t="shared" si="1204"/>
        <v>Non-Summer</v>
      </c>
      <c r="F7692" s="78">
        <v>0.87119999999999997</v>
      </c>
      <c r="G7692" s="79">
        <f t="shared" si="1205"/>
        <v>1.657513425491882</v>
      </c>
      <c r="J7692" s="78">
        <v>0</v>
      </c>
      <c r="K7692" s="80">
        <f t="shared" si="1206"/>
        <v>0</v>
      </c>
      <c r="L7692" s="68" t="str">
        <f t="shared" si="1199"/>
        <v>Normal</v>
      </c>
      <c r="N7692" s="67">
        <f t="shared" si="1200"/>
        <v>0</v>
      </c>
      <c r="O7692" s="67">
        <f t="shared" si="1201"/>
        <v>0</v>
      </c>
      <c r="P7692" s="81">
        <f t="shared" si="1202"/>
        <v>1.657513425491882</v>
      </c>
      <c r="Q7692" s="81">
        <f t="shared" si="1203"/>
        <v>1.657513425491882</v>
      </c>
      <c r="S7692" s="1">
        <f t="shared" si="1207"/>
        <v>4</v>
      </c>
      <c r="T7692" s="1" t="str">
        <f t="shared" si="1208"/>
        <v>Peak</v>
      </c>
    </row>
    <row r="7693" spans="1:20" x14ac:dyDescent="0.25">
      <c r="A7693" s="85">
        <v>45246.749999981643</v>
      </c>
      <c r="B7693" s="1">
        <v>11</v>
      </c>
      <c r="C7693" s="1">
        <v>16</v>
      </c>
      <c r="D7693" s="1">
        <v>18</v>
      </c>
      <c r="E7693" s="1" t="str">
        <f t="shared" si="1204"/>
        <v>Non-Summer</v>
      </c>
      <c r="F7693" s="78">
        <v>0.89480000000000004</v>
      </c>
      <c r="G7693" s="79">
        <f t="shared" si="1205"/>
        <v>1.7024139269170524</v>
      </c>
      <c r="J7693" s="78">
        <v>0</v>
      </c>
      <c r="K7693" s="80">
        <f t="shared" si="1206"/>
        <v>0</v>
      </c>
      <c r="L7693" s="68" t="str">
        <f t="shared" si="1199"/>
        <v>Normal</v>
      </c>
      <c r="N7693" s="67">
        <f t="shared" si="1200"/>
        <v>0</v>
      </c>
      <c r="O7693" s="67">
        <f t="shared" si="1201"/>
        <v>0</v>
      </c>
      <c r="P7693" s="81">
        <f t="shared" si="1202"/>
        <v>1.7024139269170524</v>
      </c>
      <c r="Q7693" s="81">
        <f t="shared" si="1203"/>
        <v>1.7024139269170524</v>
      </c>
      <c r="S7693" s="1">
        <f t="shared" si="1207"/>
        <v>4</v>
      </c>
      <c r="T7693" s="1" t="str">
        <f t="shared" si="1208"/>
        <v>Peak</v>
      </c>
    </row>
    <row r="7694" spans="1:20" x14ac:dyDescent="0.25">
      <c r="A7694" s="85">
        <v>45246.791666648307</v>
      </c>
      <c r="B7694" s="1">
        <v>11</v>
      </c>
      <c r="C7694" s="1">
        <v>16</v>
      </c>
      <c r="D7694" s="1">
        <v>19</v>
      </c>
      <c r="E7694" s="1" t="str">
        <f t="shared" si="1204"/>
        <v>Non-Summer</v>
      </c>
      <c r="F7694" s="78">
        <v>0.89119999999999999</v>
      </c>
      <c r="G7694" s="79">
        <f t="shared" si="1205"/>
        <v>1.6955646978860941</v>
      </c>
      <c r="J7694" s="78">
        <v>0</v>
      </c>
      <c r="K7694" s="80">
        <f t="shared" si="1206"/>
        <v>0</v>
      </c>
      <c r="L7694" s="68" t="str">
        <f t="shared" si="1199"/>
        <v>Normal</v>
      </c>
      <c r="N7694" s="67">
        <f t="shared" si="1200"/>
        <v>0</v>
      </c>
      <c r="O7694" s="67">
        <f t="shared" si="1201"/>
        <v>0</v>
      </c>
      <c r="P7694" s="81">
        <f t="shared" si="1202"/>
        <v>1.6955646978860941</v>
      </c>
      <c r="Q7694" s="81">
        <f t="shared" si="1203"/>
        <v>1.6955646978860941</v>
      </c>
      <c r="S7694" s="1">
        <f t="shared" si="1207"/>
        <v>4</v>
      </c>
      <c r="T7694" s="1" t="str">
        <f t="shared" si="1208"/>
        <v>Peak</v>
      </c>
    </row>
    <row r="7695" spans="1:20" x14ac:dyDescent="0.25">
      <c r="A7695" s="85">
        <v>45246.833333314971</v>
      </c>
      <c r="B7695" s="1">
        <v>11</v>
      </c>
      <c r="C7695" s="1">
        <v>16</v>
      </c>
      <c r="D7695" s="1">
        <v>20</v>
      </c>
      <c r="E7695" s="1" t="str">
        <f t="shared" si="1204"/>
        <v>Non-Summer</v>
      </c>
      <c r="F7695" s="78">
        <v>0.87450000000000006</v>
      </c>
      <c r="G7695" s="79">
        <f t="shared" si="1205"/>
        <v>1.6637918854369271</v>
      </c>
      <c r="J7695" s="78">
        <v>0</v>
      </c>
      <c r="K7695" s="80">
        <f t="shared" si="1206"/>
        <v>0</v>
      </c>
      <c r="L7695" s="68" t="str">
        <f t="shared" si="1199"/>
        <v>Normal</v>
      </c>
      <c r="N7695" s="67">
        <f t="shared" si="1200"/>
        <v>0</v>
      </c>
      <c r="O7695" s="67">
        <f t="shared" si="1201"/>
        <v>0</v>
      </c>
      <c r="P7695" s="81">
        <f t="shared" si="1202"/>
        <v>1.6637918854369271</v>
      </c>
      <c r="Q7695" s="81">
        <f t="shared" si="1203"/>
        <v>1.6637918854369271</v>
      </c>
      <c r="S7695" s="1">
        <f t="shared" si="1207"/>
        <v>4</v>
      </c>
      <c r="T7695" s="1" t="str">
        <f t="shared" si="1208"/>
        <v>Peak</v>
      </c>
    </row>
    <row r="7696" spans="1:20" x14ac:dyDescent="0.25">
      <c r="A7696" s="85">
        <v>45246.874999981635</v>
      </c>
      <c r="B7696" s="1">
        <v>11</v>
      </c>
      <c r="C7696" s="1">
        <v>16</v>
      </c>
      <c r="D7696" s="1">
        <v>21</v>
      </c>
      <c r="E7696" s="1" t="str">
        <f t="shared" si="1204"/>
        <v>Non-Summer</v>
      </c>
      <c r="F7696" s="78">
        <v>0.82709999999999995</v>
      </c>
      <c r="G7696" s="79">
        <f t="shared" si="1205"/>
        <v>1.573610369862644</v>
      </c>
      <c r="J7696" s="78">
        <v>0</v>
      </c>
      <c r="K7696" s="80">
        <f t="shared" si="1206"/>
        <v>0</v>
      </c>
      <c r="L7696" s="68" t="str">
        <f t="shared" si="1199"/>
        <v>Normal</v>
      </c>
      <c r="N7696" s="67">
        <f t="shared" si="1200"/>
        <v>0</v>
      </c>
      <c r="O7696" s="67">
        <f t="shared" si="1201"/>
        <v>0</v>
      </c>
      <c r="P7696" s="81">
        <f t="shared" si="1202"/>
        <v>1.573610369862644</v>
      </c>
      <c r="Q7696" s="81">
        <f t="shared" si="1203"/>
        <v>1.573610369862644</v>
      </c>
      <c r="S7696" s="1">
        <f t="shared" si="1207"/>
        <v>4</v>
      </c>
      <c r="T7696" s="1" t="str">
        <f t="shared" si="1208"/>
        <v>Peak</v>
      </c>
    </row>
    <row r="7697" spans="1:20" x14ac:dyDescent="0.25">
      <c r="A7697" s="85">
        <v>45246.9166666483</v>
      </c>
      <c r="B7697" s="1">
        <v>11</v>
      </c>
      <c r="C7697" s="1">
        <v>16</v>
      </c>
      <c r="D7697" s="1">
        <v>22</v>
      </c>
      <c r="E7697" s="1" t="str">
        <f t="shared" si="1204"/>
        <v>Non-Summer</v>
      </c>
      <c r="F7697" s="78">
        <v>0.74639999999999995</v>
      </c>
      <c r="G7697" s="79">
        <f t="shared" si="1205"/>
        <v>1.4200734857519981</v>
      </c>
      <c r="J7697" s="78">
        <v>0</v>
      </c>
      <c r="K7697" s="80">
        <f t="shared" si="1206"/>
        <v>0</v>
      </c>
      <c r="L7697" s="68" t="str">
        <f t="shared" si="1199"/>
        <v>Normal</v>
      </c>
      <c r="N7697" s="67">
        <f t="shared" si="1200"/>
        <v>0</v>
      </c>
      <c r="O7697" s="67">
        <f t="shared" si="1201"/>
        <v>0</v>
      </c>
      <c r="P7697" s="81">
        <f t="shared" si="1202"/>
        <v>1.4200734857519981</v>
      </c>
      <c r="Q7697" s="81">
        <f t="shared" si="1203"/>
        <v>1.4200734857519981</v>
      </c>
      <c r="S7697" s="1">
        <f t="shared" si="1207"/>
        <v>4</v>
      </c>
      <c r="T7697" s="1" t="str">
        <f t="shared" si="1208"/>
        <v>Off-Peak</v>
      </c>
    </row>
    <row r="7698" spans="1:20" x14ac:dyDescent="0.25">
      <c r="A7698" s="85">
        <v>45246.958333314964</v>
      </c>
      <c r="B7698" s="1">
        <v>11</v>
      </c>
      <c r="C7698" s="1">
        <v>16</v>
      </c>
      <c r="D7698" s="1">
        <v>23</v>
      </c>
      <c r="E7698" s="1" t="str">
        <f t="shared" si="1204"/>
        <v>Non-Summer</v>
      </c>
      <c r="F7698" s="78">
        <v>0.66469999999999996</v>
      </c>
      <c r="G7698" s="79">
        <f t="shared" si="1205"/>
        <v>1.2646340380216412</v>
      </c>
      <c r="J7698" s="78">
        <v>0</v>
      </c>
      <c r="K7698" s="80">
        <f t="shared" si="1206"/>
        <v>0</v>
      </c>
      <c r="L7698" s="68" t="str">
        <f t="shared" si="1199"/>
        <v>Normal</v>
      </c>
      <c r="N7698" s="67">
        <f t="shared" si="1200"/>
        <v>0</v>
      </c>
      <c r="O7698" s="67">
        <f t="shared" si="1201"/>
        <v>0</v>
      </c>
      <c r="P7698" s="81">
        <f t="shared" si="1202"/>
        <v>1.2646340380216412</v>
      </c>
      <c r="Q7698" s="81">
        <f t="shared" si="1203"/>
        <v>1.2646340380216412</v>
      </c>
      <c r="S7698" s="1">
        <f t="shared" si="1207"/>
        <v>4</v>
      </c>
      <c r="T7698" s="1" t="str">
        <f t="shared" si="1208"/>
        <v>Off-Peak</v>
      </c>
    </row>
    <row r="7699" spans="1:20" x14ac:dyDescent="0.25">
      <c r="A7699" s="85">
        <v>45246.999999981628</v>
      </c>
      <c r="B7699" s="1">
        <v>11</v>
      </c>
      <c r="C7699" s="1">
        <v>17</v>
      </c>
      <c r="D7699" s="1">
        <v>0</v>
      </c>
      <c r="E7699" s="1" t="str">
        <f t="shared" si="1204"/>
        <v>Non-Summer</v>
      </c>
      <c r="F7699" s="78">
        <v>0.61170000000000002</v>
      </c>
      <c r="G7699" s="79">
        <f t="shared" si="1205"/>
        <v>1.1637981661769792</v>
      </c>
      <c r="J7699" s="78">
        <v>0</v>
      </c>
      <c r="K7699" s="80">
        <f t="shared" si="1206"/>
        <v>0</v>
      </c>
      <c r="L7699" s="68" t="str">
        <f t="shared" ref="L7699:L7762" si="1209">IF(AND(D7699&gt;=$C$2,D7699&lt;=$C$3,E7699="Summer"),"MaxDis","Normal")</f>
        <v>Normal</v>
      </c>
      <c r="N7699" s="67">
        <f t="shared" ref="N7699:N7762" si="1210">IF(K7699-G7699&lt;0,0,K7699-G7699)</f>
        <v>0</v>
      </c>
      <c r="O7699" s="67">
        <f t="shared" ref="O7699:O7762" si="1211">K7699-N7699</f>
        <v>0</v>
      </c>
      <c r="P7699" s="81">
        <f t="shared" ref="P7699:P7762" si="1212">MAX(0,G7699-O7699)</f>
        <v>1.1637981661769792</v>
      </c>
      <c r="Q7699" s="81">
        <f t="shared" ref="Q7699:Q7762" si="1213">G7699-K7699</f>
        <v>1.1637981661769792</v>
      </c>
      <c r="S7699" s="1">
        <f t="shared" si="1207"/>
        <v>5</v>
      </c>
      <c r="T7699" s="1" t="str">
        <f t="shared" si="1208"/>
        <v>Off-Peak</v>
      </c>
    </row>
    <row r="7700" spans="1:20" x14ac:dyDescent="0.25">
      <c r="A7700" s="85">
        <v>45247.041666648292</v>
      </c>
      <c r="B7700" s="1">
        <v>11</v>
      </c>
      <c r="C7700" s="1">
        <v>17</v>
      </c>
      <c r="D7700" s="1">
        <v>1</v>
      </c>
      <c r="E7700" s="1" t="str">
        <f t="shared" ref="E7700:E7763" si="1214">IF(AND(B7700&gt;=$C$5,B7700&lt;=$C$6),"Summer","Non-Summer")</f>
        <v>Non-Summer</v>
      </c>
      <c r="F7700" s="78">
        <v>0.57789999999999997</v>
      </c>
      <c r="G7700" s="79">
        <f t="shared" ref="G7700:G7763" si="1215">F7700*$G$13</f>
        <v>1.0994915158307605</v>
      </c>
      <c r="J7700" s="78">
        <v>0</v>
      </c>
      <c r="K7700" s="80">
        <f t="shared" ref="K7700:K7763" si="1216">J7700*$K$13</f>
        <v>0</v>
      </c>
      <c r="L7700" s="68" t="str">
        <f t="shared" si="1209"/>
        <v>Normal</v>
      </c>
      <c r="N7700" s="67">
        <f t="shared" si="1210"/>
        <v>0</v>
      </c>
      <c r="O7700" s="67">
        <f t="shared" si="1211"/>
        <v>0</v>
      </c>
      <c r="P7700" s="81">
        <f t="shared" si="1212"/>
        <v>1.0994915158307605</v>
      </c>
      <c r="Q7700" s="81">
        <f t="shared" si="1213"/>
        <v>1.0994915158307605</v>
      </c>
      <c r="S7700" s="1">
        <f t="shared" ref="S7700:S7763" si="1217">WEEKDAY(A7700,2)</f>
        <v>5</v>
      </c>
      <c r="T7700" s="1" t="str">
        <f t="shared" ref="T7700:T7763" si="1218">IF(S7700&gt;5,"Off-Peak",IF(AND(D7700&gt;=$C$7,D7700&lt;$C$8),"Peak","Off-Peak"))</f>
        <v>Off-Peak</v>
      </c>
    </row>
    <row r="7701" spans="1:20" x14ac:dyDescent="0.25">
      <c r="A7701" s="85">
        <v>45247.083333314957</v>
      </c>
      <c r="B7701" s="1">
        <v>11</v>
      </c>
      <c r="C7701" s="1">
        <v>17</v>
      </c>
      <c r="D7701" s="1">
        <v>2</v>
      </c>
      <c r="E7701" s="1" t="str">
        <f t="shared" si="1214"/>
        <v>Non-Summer</v>
      </c>
      <c r="F7701" s="78">
        <v>0.55800000000000005</v>
      </c>
      <c r="G7701" s="79">
        <f t="shared" si="1215"/>
        <v>1.0616304997985195</v>
      </c>
      <c r="J7701" s="78">
        <v>0</v>
      </c>
      <c r="K7701" s="80">
        <f t="shared" si="1216"/>
        <v>0</v>
      </c>
      <c r="L7701" s="68" t="str">
        <f t="shared" si="1209"/>
        <v>Normal</v>
      </c>
      <c r="N7701" s="67">
        <f t="shared" si="1210"/>
        <v>0</v>
      </c>
      <c r="O7701" s="67">
        <f t="shared" si="1211"/>
        <v>0</v>
      </c>
      <c r="P7701" s="81">
        <f t="shared" si="1212"/>
        <v>1.0616304997985195</v>
      </c>
      <c r="Q7701" s="81">
        <f t="shared" si="1213"/>
        <v>1.0616304997985195</v>
      </c>
      <c r="S7701" s="1">
        <f t="shared" si="1217"/>
        <v>5</v>
      </c>
      <c r="T7701" s="1" t="str">
        <f t="shared" si="1218"/>
        <v>Off-Peak</v>
      </c>
    </row>
    <row r="7702" spans="1:20" x14ac:dyDescent="0.25">
      <c r="A7702" s="85">
        <v>45247.124999981621</v>
      </c>
      <c r="B7702" s="1">
        <v>11</v>
      </c>
      <c r="C7702" s="1">
        <v>17</v>
      </c>
      <c r="D7702" s="1">
        <v>3</v>
      </c>
      <c r="E7702" s="1" t="str">
        <f t="shared" si="1214"/>
        <v>Non-Summer</v>
      </c>
      <c r="F7702" s="78">
        <v>0.54879999999999995</v>
      </c>
      <c r="G7702" s="79">
        <f t="shared" si="1215"/>
        <v>1.0441269144971819</v>
      </c>
      <c r="J7702" s="78">
        <v>0</v>
      </c>
      <c r="K7702" s="80">
        <f t="shared" si="1216"/>
        <v>0</v>
      </c>
      <c r="L7702" s="68" t="str">
        <f t="shared" si="1209"/>
        <v>Normal</v>
      </c>
      <c r="N7702" s="67">
        <f t="shared" si="1210"/>
        <v>0</v>
      </c>
      <c r="O7702" s="67">
        <f t="shared" si="1211"/>
        <v>0</v>
      </c>
      <c r="P7702" s="81">
        <f t="shared" si="1212"/>
        <v>1.0441269144971819</v>
      </c>
      <c r="Q7702" s="81">
        <f t="shared" si="1213"/>
        <v>1.0441269144971819</v>
      </c>
      <c r="S7702" s="1">
        <f t="shared" si="1217"/>
        <v>5</v>
      </c>
      <c r="T7702" s="1" t="str">
        <f t="shared" si="1218"/>
        <v>Off-Peak</v>
      </c>
    </row>
    <row r="7703" spans="1:20" x14ac:dyDescent="0.25">
      <c r="A7703" s="85">
        <v>45247.166666648285</v>
      </c>
      <c r="B7703" s="1">
        <v>11</v>
      </c>
      <c r="C7703" s="1">
        <v>17</v>
      </c>
      <c r="D7703" s="1">
        <v>4</v>
      </c>
      <c r="E7703" s="1" t="str">
        <f t="shared" si="1214"/>
        <v>Non-Summer</v>
      </c>
      <c r="F7703" s="78">
        <v>0.55559999999999998</v>
      </c>
      <c r="G7703" s="79">
        <f t="shared" si="1215"/>
        <v>1.057064347111214</v>
      </c>
      <c r="J7703" s="78">
        <v>0</v>
      </c>
      <c r="K7703" s="80">
        <f t="shared" si="1216"/>
        <v>0</v>
      </c>
      <c r="L7703" s="68" t="str">
        <f t="shared" si="1209"/>
        <v>Normal</v>
      </c>
      <c r="N7703" s="67">
        <f t="shared" si="1210"/>
        <v>0</v>
      </c>
      <c r="O7703" s="67">
        <f t="shared" si="1211"/>
        <v>0</v>
      </c>
      <c r="P7703" s="81">
        <f t="shared" si="1212"/>
        <v>1.057064347111214</v>
      </c>
      <c r="Q7703" s="81">
        <f t="shared" si="1213"/>
        <v>1.057064347111214</v>
      </c>
      <c r="S7703" s="1">
        <f t="shared" si="1217"/>
        <v>5</v>
      </c>
      <c r="T7703" s="1" t="str">
        <f t="shared" si="1218"/>
        <v>Off-Peak</v>
      </c>
    </row>
    <row r="7704" spans="1:20" x14ac:dyDescent="0.25">
      <c r="A7704" s="85">
        <v>45247.208333314949</v>
      </c>
      <c r="B7704" s="1">
        <v>11</v>
      </c>
      <c r="C7704" s="1">
        <v>17</v>
      </c>
      <c r="D7704" s="1">
        <v>5</v>
      </c>
      <c r="E7704" s="1" t="str">
        <f t="shared" si="1214"/>
        <v>Non-Summer</v>
      </c>
      <c r="F7704" s="78">
        <v>0.58779999999999999</v>
      </c>
      <c r="G7704" s="79">
        <f t="shared" si="1215"/>
        <v>1.1183268956658956</v>
      </c>
      <c r="J7704" s="78">
        <v>0</v>
      </c>
      <c r="K7704" s="80">
        <f t="shared" si="1216"/>
        <v>0</v>
      </c>
      <c r="L7704" s="68" t="str">
        <f t="shared" si="1209"/>
        <v>Normal</v>
      </c>
      <c r="N7704" s="67">
        <f t="shared" si="1210"/>
        <v>0</v>
      </c>
      <c r="O7704" s="67">
        <f t="shared" si="1211"/>
        <v>0</v>
      </c>
      <c r="P7704" s="81">
        <f t="shared" si="1212"/>
        <v>1.1183268956658956</v>
      </c>
      <c r="Q7704" s="81">
        <f t="shared" si="1213"/>
        <v>1.1183268956658956</v>
      </c>
      <c r="S7704" s="1">
        <f t="shared" si="1217"/>
        <v>5</v>
      </c>
      <c r="T7704" s="1" t="str">
        <f t="shared" si="1218"/>
        <v>Off-Peak</v>
      </c>
    </row>
    <row r="7705" spans="1:20" x14ac:dyDescent="0.25">
      <c r="A7705" s="85">
        <v>45247.249999981614</v>
      </c>
      <c r="B7705" s="1">
        <v>11</v>
      </c>
      <c r="C7705" s="1">
        <v>17</v>
      </c>
      <c r="D7705" s="1">
        <v>6</v>
      </c>
      <c r="E7705" s="1" t="str">
        <f t="shared" si="1214"/>
        <v>Non-Summer</v>
      </c>
      <c r="F7705" s="78">
        <v>0.65029999999999999</v>
      </c>
      <c r="G7705" s="79">
        <f t="shared" si="1215"/>
        <v>1.2372371218978087</v>
      </c>
      <c r="J7705" s="78">
        <v>0</v>
      </c>
      <c r="K7705" s="80">
        <f t="shared" si="1216"/>
        <v>0</v>
      </c>
      <c r="L7705" s="68" t="str">
        <f t="shared" si="1209"/>
        <v>Normal</v>
      </c>
      <c r="N7705" s="67">
        <f t="shared" si="1210"/>
        <v>0</v>
      </c>
      <c r="O7705" s="67">
        <f t="shared" si="1211"/>
        <v>0</v>
      </c>
      <c r="P7705" s="81">
        <f t="shared" si="1212"/>
        <v>1.2372371218978087</v>
      </c>
      <c r="Q7705" s="81">
        <f t="shared" si="1213"/>
        <v>1.2372371218978087</v>
      </c>
      <c r="S7705" s="1">
        <f t="shared" si="1217"/>
        <v>5</v>
      </c>
      <c r="T7705" s="1" t="str">
        <f t="shared" si="1218"/>
        <v>Peak</v>
      </c>
    </row>
    <row r="7706" spans="1:20" x14ac:dyDescent="0.25">
      <c r="A7706" s="85">
        <v>45247.291666648278</v>
      </c>
      <c r="B7706" s="1">
        <v>11</v>
      </c>
      <c r="C7706" s="1">
        <v>17</v>
      </c>
      <c r="D7706" s="1">
        <v>7</v>
      </c>
      <c r="E7706" s="1" t="str">
        <f t="shared" si="1214"/>
        <v>Non-Summer</v>
      </c>
      <c r="F7706" s="78">
        <v>0.68289999999999995</v>
      </c>
      <c r="G7706" s="79">
        <f t="shared" si="1215"/>
        <v>1.2992606959003743</v>
      </c>
      <c r="J7706" s="78">
        <v>0.88309500000000007</v>
      </c>
      <c r="K7706" s="80">
        <f t="shared" si="1216"/>
        <v>0.88309500000000007</v>
      </c>
      <c r="L7706" s="68" t="str">
        <f t="shared" si="1209"/>
        <v>Normal</v>
      </c>
      <c r="N7706" s="67">
        <f t="shared" si="1210"/>
        <v>0</v>
      </c>
      <c r="O7706" s="67">
        <f t="shared" si="1211"/>
        <v>0.88309500000000007</v>
      </c>
      <c r="P7706" s="81">
        <f t="shared" si="1212"/>
        <v>0.41616569590037422</v>
      </c>
      <c r="Q7706" s="81">
        <f t="shared" si="1213"/>
        <v>0.41616569590037422</v>
      </c>
      <c r="S7706" s="1">
        <f t="shared" si="1217"/>
        <v>5</v>
      </c>
      <c r="T7706" s="1" t="str">
        <f t="shared" si="1218"/>
        <v>Peak</v>
      </c>
    </row>
    <row r="7707" spans="1:20" x14ac:dyDescent="0.25">
      <c r="A7707" s="85">
        <v>45247.333333314942</v>
      </c>
      <c r="B7707" s="1">
        <v>11</v>
      </c>
      <c r="C7707" s="1">
        <v>17</v>
      </c>
      <c r="D7707" s="1">
        <v>8</v>
      </c>
      <c r="E7707" s="1" t="str">
        <f t="shared" si="1214"/>
        <v>Non-Summer</v>
      </c>
      <c r="F7707" s="78">
        <v>0.6643</v>
      </c>
      <c r="G7707" s="79">
        <f t="shared" si="1215"/>
        <v>1.2638730125737572</v>
      </c>
      <c r="J7707" s="78">
        <v>2.984172</v>
      </c>
      <c r="K7707" s="80">
        <f t="shared" si="1216"/>
        <v>2.984172</v>
      </c>
      <c r="L7707" s="68" t="str">
        <f t="shared" si="1209"/>
        <v>Normal</v>
      </c>
      <c r="N7707" s="67">
        <f t="shared" si="1210"/>
        <v>1.7202989874262429</v>
      </c>
      <c r="O7707" s="67">
        <f t="shared" si="1211"/>
        <v>1.2638730125737572</v>
      </c>
      <c r="P7707" s="81">
        <f t="shared" si="1212"/>
        <v>0</v>
      </c>
      <c r="Q7707" s="81">
        <f t="shared" si="1213"/>
        <v>-1.7202989874262429</v>
      </c>
      <c r="S7707" s="1">
        <f t="shared" si="1217"/>
        <v>5</v>
      </c>
      <c r="T7707" s="1" t="str">
        <f t="shared" si="1218"/>
        <v>Peak</v>
      </c>
    </row>
    <row r="7708" spans="1:20" x14ac:dyDescent="0.25">
      <c r="A7708" s="85">
        <v>45247.374999981606</v>
      </c>
      <c r="B7708" s="1">
        <v>11</v>
      </c>
      <c r="C7708" s="1">
        <v>17</v>
      </c>
      <c r="D7708" s="1">
        <v>9</v>
      </c>
      <c r="E7708" s="1" t="str">
        <f t="shared" si="1214"/>
        <v>Non-Summer</v>
      </c>
      <c r="F7708" s="78">
        <v>0.6502</v>
      </c>
      <c r="G7708" s="79">
        <f t="shared" si="1215"/>
        <v>1.2370468655358375</v>
      </c>
      <c r="J7708" s="78">
        <v>4.1040229999999998</v>
      </c>
      <c r="K7708" s="80">
        <f t="shared" si="1216"/>
        <v>4.1040229999999998</v>
      </c>
      <c r="L7708" s="68" t="str">
        <f t="shared" si="1209"/>
        <v>Normal</v>
      </c>
      <c r="N7708" s="67">
        <f t="shared" si="1210"/>
        <v>2.8669761344641622</v>
      </c>
      <c r="O7708" s="67">
        <f t="shared" si="1211"/>
        <v>1.2370468655358375</v>
      </c>
      <c r="P7708" s="81">
        <f t="shared" si="1212"/>
        <v>0</v>
      </c>
      <c r="Q7708" s="81">
        <f t="shared" si="1213"/>
        <v>-2.8669761344641622</v>
      </c>
      <c r="S7708" s="1">
        <f t="shared" si="1217"/>
        <v>5</v>
      </c>
      <c r="T7708" s="1" t="str">
        <f t="shared" si="1218"/>
        <v>Peak</v>
      </c>
    </row>
    <row r="7709" spans="1:20" x14ac:dyDescent="0.25">
      <c r="A7709" s="85">
        <v>45247.416666648271</v>
      </c>
      <c r="B7709" s="1">
        <v>11</v>
      </c>
      <c r="C7709" s="1">
        <v>17</v>
      </c>
      <c r="D7709" s="1">
        <v>10</v>
      </c>
      <c r="E7709" s="1" t="str">
        <f t="shared" si="1214"/>
        <v>Non-Summer</v>
      </c>
      <c r="F7709" s="78">
        <v>0.64090000000000003</v>
      </c>
      <c r="G7709" s="79">
        <f t="shared" si="1215"/>
        <v>1.219353023872529</v>
      </c>
      <c r="J7709" s="78">
        <v>5.0065150000000003</v>
      </c>
      <c r="K7709" s="80">
        <f t="shared" si="1216"/>
        <v>5.0065150000000003</v>
      </c>
      <c r="L7709" s="68" t="str">
        <f t="shared" si="1209"/>
        <v>Normal</v>
      </c>
      <c r="N7709" s="67">
        <f t="shared" si="1210"/>
        <v>3.7871619761274715</v>
      </c>
      <c r="O7709" s="67">
        <f t="shared" si="1211"/>
        <v>1.2193530238725288</v>
      </c>
      <c r="P7709" s="81">
        <f t="shared" si="1212"/>
        <v>2.2204460492503131E-16</v>
      </c>
      <c r="Q7709" s="81">
        <f t="shared" si="1213"/>
        <v>-3.7871619761274715</v>
      </c>
      <c r="S7709" s="1">
        <f t="shared" si="1217"/>
        <v>5</v>
      </c>
      <c r="T7709" s="1" t="str">
        <f t="shared" si="1218"/>
        <v>Peak</v>
      </c>
    </row>
    <row r="7710" spans="1:20" x14ac:dyDescent="0.25">
      <c r="A7710" s="85">
        <v>45247.458333314935</v>
      </c>
      <c r="B7710" s="1">
        <v>11</v>
      </c>
      <c r="C7710" s="1">
        <v>17</v>
      </c>
      <c r="D7710" s="1">
        <v>11</v>
      </c>
      <c r="E7710" s="1" t="str">
        <f t="shared" si="1214"/>
        <v>Non-Summer</v>
      </c>
      <c r="F7710" s="78">
        <v>0.63929999999999998</v>
      </c>
      <c r="G7710" s="79">
        <f t="shared" si="1215"/>
        <v>1.2163089220809919</v>
      </c>
      <c r="J7710" s="78">
        <v>5.4030519999999997</v>
      </c>
      <c r="K7710" s="80">
        <f t="shared" si="1216"/>
        <v>5.4030519999999997</v>
      </c>
      <c r="L7710" s="68" t="str">
        <f t="shared" si="1209"/>
        <v>Normal</v>
      </c>
      <c r="N7710" s="67">
        <f t="shared" si="1210"/>
        <v>4.186743077919008</v>
      </c>
      <c r="O7710" s="67">
        <f t="shared" si="1211"/>
        <v>1.2163089220809917</v>
      </c>
      <c r="P7710" s="81">
        <f t="shared" si="1212"/>
        <v>2.2204460492503131E-16</v>
      </c>
      <c r="Q7710" s="81">
        <f t="shared" si="1213"/>
        <v>-4.186743077919008</v>
      </c>
      <c r="S7710" s="1">
        <f t="shared" si="1217"/>
        <v>5</v>
      </c>
      <c r="T7710" s="1" t="str">
        <f t="shared" si="1218"/>
        <v>Peak</v>
      </c>
    </row>
    <row r="7711" spans="1:20" x14ac:dyDescent="0.25">
      <c r="A7711" s="85">
        <v>45247.499999981599</v>
      </c>
      <c r="B7711" s="1">
        <v>11</v>
      </c>
      <c r="C7711" s="1">
        <v>17</v>
      </c>
      <c r="D7711" s="1">
        <v>12</v>
      </c>
      <c r="E7711" s="1" t="str">
        <f t="shared" si="1214"/>
        <v>Non-Summer</v>
      </c>
      <c r="F7711" s="78">
        <v>0.63929999999999998</v>
      </c>
      <c r="G7711" s="79">
        <f t="shared" si="1215"/>
        <v>1.2163089220809919</v>
      </c>
      <c r="J7711" s="78">
        <v>5.8854089999999992</v>
      </c>
      <c r="K7711" s="80">
        <f t="shared" si="1216"/>
        <v>5.8854089999999992</v>
      </c>
      <c r="L7711" s="68" t="str">
        <f t="shared" si="1209"/>
        <v>Normal</v>
      </c>
      <c r="N7711" s="67">
        <f t="shared" si="1210"/>
        <v>4.6691000779190075</v>
      </c>
      <c r="O7711" s="67">
        <f t="shared" si="1211"/>
        <v>1.2163089220809917</v>
      </c>
      <c r="P7711" s="81">
        <f t="shared" si="1212"/>
        <v>2.2204460492503131E-16</v>
      </c>
      <c r="Q7711" s="81">
        <f t="shared" si="1213"/>
        <v>-4.6691000779190075</v>
      </c>
      <c r="S7711" s="1">
        <f t="shared" si="1217"/>
        <v>5</v>
      </c>
      <c r="T7711" s="1" t="str">
        <f t="shared" si="1218"/>
        <v>Peak</v>
      </c>
    </row>
    <row r="7712" spans="1:20" x14ac:dyDescent="0.25">
      <c r="A7712" s="85">
        <v>45247.541666648263</v>
      </c>
      <c r="B7712" s="1">
        <v>11</v>
      </c>
      <c r="C7712" s="1">
        <v>17</v>
      </c>
      <c r="D7712" s="1">
        <v>13</v>
      </c>
      <c r="E7712" s="1" t="str">
        <f t="shared" si="1214"/>
        <v>Non-Summer</v>
      </c>
      <c r="F7712" s="78">
        <v>0.63690000000000002</v>
      </c>
      <c r="G7712" s="79">
        <f t="shared" si="1215"/>
        <v>1.2117427693936864</v>
      </c>
      <c r="J7712" s="78">
        <v>4.4546299999999999</v>
      </c>
      <c r="K7712" s="80">
        <f t="shared" si="1216"/>
        <v>4.4546299999999999</v>
      </c>
      <c r="L7712" s="68" t="str">
        <f t="shared" si="1209"/>
        <v>Normal</v>
      </c>
      <c r="N7712" s="67">
        <f t="shared" si="1210"/>
        <v>3.2428872306063132</v>
      </c>
      <c r="O7712" s="67">
        <f t="shared" si="1211"/>
        <v>1.2117427693936866</v>
      </c>
      <c r="P7712" s="81">
        <f t="shared" si="1212"/>
        <v>0</v>
      </c>
      <c r="Q7712" s="81">
        <f t="shared" si="1213"/>
        <v>-3.2428872306063132</v>
      </c>
      <c r="S7712" s="1">
        <f t="shared" si="1217"/>
        <v>5</v>
      </c>
      <c r="T7712" s="1" t="str">
        <f t="shared" si="1218"/>
        <v>Peak</v>
      </c>
    </row>
    <row r="7713" spans="1:20" x14ac:dyDescent="0.25">
      <c r="A7713" s="85">
        <v>45247.583333314928</v>
      </c>
      <c r="B7713" s="1">
        <v>11</v>
      </c>
      <c r="C7713" s="1">
        <v>17</v>
      </c>
      <c r="D7713" s="1">
        <v>14</v>
      </c>
      <c r="E7713" s="1" t="str">
        <f t="shared" si="1214"/>
        <v>Non-Summer</v>
      </c>
      <c r="F7713" s="78">
        <v>0.64349999999999996</v>
      </c>
      <c r="G7713" s="79">
        <f t="shared" si="1215"/>
        <v>1.2242996892837765</v>
      </c>
      <c r="J7713" s="78">
        <v>2.9394340000000003</v>
      </c>
      <c r="K7713" s="80">
        <f t="shared" si="1216"/>
        <v>2.9394340000000003</v>
      </c>
      <c r="L7713" s="68" t="str">
        <f t="shared" si="1209"/>
        <v>Normal</v>
      </c>
      <c r="N7713" s="67">
        <f t="shared" si="1210"/>
        <v>1.7151343107162238</v>
      </c>
      <c r="O7713" s="67">
        <f t="shared" si="1211"/>
        <v>1.2242996892837765</v>
      </c>
      <c r="P7713" s="81">
        <f t="shared" si="1212"/>
        <v>0</v>
      </c>
      <c r="Q7713" s="81">
        <f t="shared" si="1213"/>
        <v>-1.7151343107162238</v>
      </c>
      <c r="S7713" s="1">
        <f t="shared" si="1217"/>
        <v>5</v>
      </c>
      <c r="T7713" s="1" t="str">
        <f t="shared" si="1218"/>
        <v>Peak</v>
      </c>
    </row>
    <row r="7714" spans="1:20" x14ac:dyDescent="0.25">
      <c r="A7714" s="85">
        <v>45247.624999981592</v>
      </c>
      <c r="B7714" s="1">
        <v>11</v>
      </c>
      <c r="C7714" s="1">
        <v>17</v>
      </c>
      <c r="D7714" s="1">
        <v>15</v>
      </c>
      <c r="E7714" s="1" t="str">
        <f t="shared" si="1214"/>
        <v>Non-Summer</v>
      </c>
      <c r="F7714" s="78">
        <v>0.6825</v>
      </c>
      <c r="G7714" s="79">
        <f t="shared" si="1215"/>
        <v>1.2984996704524903</v>
      </c>
      <c r="J7714" s="78">
        <v>1.23041</v>
      </c>
      <c r="K7714" s="80">
        <f t="shared" si="1216"/>
        <v>1.23041</v>
      </c>
      <c r="L7714" s="68" t="str">
        <f t="shared" si="1209"/>
        <v>Normal</v>
      </c>
      <c r="N7714" s="67">
        <f t="shared" si="1210"/>
        <v>0</v>
      </c>
      <c r="O7714" s="67">
        <f t="shared" si="1211"/>
        <v>1.23041</v>
      </c>
      <c r="P7714" s="81">
        <f t="shared" si="1212"/>
        <v>6.8089670452490259E-2</v>
      </c>
      <c r="Q7714" s="81">
        <f t="shared" si="1213"/>
        <v>6.8089670452490259E-2</v>
      </c>
      <c r="S7714" s="1">
        <f t="shared" si="1217"/>
        <v>5</v>
      </c>
      <c r="T7714" s="1" t="str">
        <f t="shared" si="1218"/>
        <v>Peak</v>
      </c>
    </row>
    <row r="7715" spans="1:20" x14ac:dyDescent="0.25">
      <c r="A7715" s="85">
        <v>45247.666666648256</v>
      </c>
      <c r="B7715" s="1">
        <v>11</v>
      </c>
      <c r="C7715" s="1">
        <v>17</v>
      </c>
      <c r="D7715" s="1">
        <v>16</v>
      </c>
      <c r="E7715" s="1" t="str">
        <f t="shared" si="1214"/>
        <v>Non-Summer</v>
      </c>
      <c r="F7715" s="78">
        <v>0.79490000000000005</v>
      </c>
      <c r="G7715" s="79">
        <f t="shared" si="1215"/>
        <v>1.5123478213079626</v>
      </c>
      <c r="J7715" s="78">
        <v>0</v>
      </c>
      <c r="K7715" s="80">
        <f t="shared" si="1216"/>
        <v>0</v>
      </c>
      <c r="L7715" s="68" t="str">
        <f t="shared" si="1209"/>
        <v>Normal</v>
      </c>
      <c r="N7715" s="67">
        <f t="shared" si="1210"/>
        <v>0</v>
      </c>
      <c r="O7715" s="67">
        <f t="shared" si="1211"/>
        <v>0</v>
      </c>
      <c r="P7715" s="81">
        <f t="shared" si="1212"/>
        <v>1.5123478213079626</v>
      </c>
      <c r="Q7715" s="81">
        <f t="shared" si="1213"/>
        <v>1.5123478213079626</v>
      </c>
      <c r="S7715" s="1">
        <f t="shared" si="1217"/>
        <v>5</v>
      </c>
      <c r="T7715" s="1" t="str">
        <f t="shared" si="1218"/>
        <v>Peak</v>
      </c>
    </row>
    <row r="7716" spans="1:20" x14ac:dyDescent="0.25">
      <c r="A7716" s="85">
        <v>45247.70833331492</v>
      </c>
      <c r="B7716" s="1">
        <v>11</v>
      </c>
      <c r="C7716" s="1">
        <v>17</v>
      </c>
      <c r="D7716" s="1">
        <v>17</v>
      </c>
      <c r="E7716" s="1" t="str">
        <f t="shared" si="1214"/>
        <v>Non-Summer</v>
      </c>
      <c r="F7716" s="78">
        <v>0.91120000000000001</v>
      </c>
      <c r="G7716" s="79">
        <f t="shared" si="1215"/>
        <v>1.7336159702803065</v>
      </c>
      <c r="J7716" s="78">
        <v>0</v>
      </c>
      <c r="K7716" s="80">
        <f t="shared" si="1216"/>
        <v>0</v>
      </c>
      <c r="L7716" s="68" t="str">
        <f t="shared" si="1209"/>
        <v>Normal</v>
      </c>
      <c r="N7716" s="67">
        <f t="shared" si="1210"/>
        <v>0</v>
      </c>
      <c r="O7716" s="67">
        <f t="shared" si="1211"/>
        <v>0</v>
      </c>
      <c r="P7716" s="81">
        <f t="shared" si="1212"/>
        <v>1.7336159702803065</v>
      </c>
      <c r="Q7716" s="81">
        <f t="shared" si="1213"/>
        <v>1.7336159702803065</v>
      </c>
      <c r="S7716" s="1">
        <f t="shared" si="1217"/>
        <v>5</v>
      </c>
      <c r="T7716" s="1" t="str">
        <f t="shared" si="1218"/>
        <v>Peak</v>
      </c>
    </row>
    <row r="7717" spans="1:20" x14ac:dyDescent="0.25">
      <c r="A7717" s="85">
        <v>45247.749999981585</v>
      </c>
      <c r="B7717" s="1">
        <v>11</v>
      </c>
      <c r="C7717" s="1">
        <v>17</v>
      </c>
      <c r="D7717" s="1">
        <v>18</v>
      </c>
      <c r="E7717" s="1" t="str">
        <f t="shared" si="1214"/>
        <v>Non-Summer</v>
      </c>
      <c r="F7717" s="78">
        <v>0.93969999999999998</v>
      </c>
      <c r="G7717" s="79">
        <f t="shared" si="1215"/>
        <v>1.7878390334420586</v>
      </c>
      <c r="J7717" s="78">
        <v>0</v>
      </c>
      <c r="K7717" s="80">
        <f t="shared" si="1216"/>
        <v>0</v>
      </c>
      <c r="L7717" s="68" t="str">
        <f t="shared" si="1209"/>
        <v>Normal</v>
      </c>
      <c r="N7717" s="67">
        <f t="shared" si="1210"/>
        <v>0</v>
      </c>
      <c r="O7717" s="67">
        <f t="shared" si="1211"/>
        <v>0</v>
      </c>
      <c r="P7717" s="81">
        <f t="shared" si="1212"/>
        <v>1.7878390334420586</v>
      </c>
      <c r="Q7717" s="81">
        <f t="shared" si="1213"/>
        <v>1.7878390334420586</v>
      </c>
      <c r="S7717" s="1">
        <f t="shared" si="1217"/>
        <v>5</v>
      </c>
      <c r="T7717" s="1" t="str">
        <f t="shared" si="1218"/>
        <v>Peak</v>
      </c>
    </row>
    <row r="7718" spans="1:20" x14ac:dyDescent="0.25">
      <c r="A7718" s="85">
        <v>45247.791666648249</v>
      </c>
      <c r="B7718" s="1">
        <v>11</v>
      </c>
      <c r="C7718" s="1">
        <v>17</v>
      </c>
      <c r="D7718" s="1">
        <v>19</v>
      </c>
      <c r="E7718" s="1" t="str">
        <f t="shared" si="1214"/>
        <v>Non-Summer</v>
      </c>
      <c r="F7718" s="78">
        <v>0.94530000000000003</v>
      </c>
      <c r="G7718" s="79">
        <f t="shared" si="1215"/>
        <v>1.7984933897124382</v>
      </c>
      <c r="J7718" s="78">
        <v>0</v>
      </c>
      <c r="K7718" s="80">
        <f t="shared" si="1216"/>
        <v>0</v>
      </c>
      <c r="L7718" s="68" t="str">
        <f t="shared" si="1209"/>
        <v>Normal</v>
      </c>
      <c r="N7718" s="67">
        <f t="shared" si="1210"/>
        <v>0</v>
      </c>
      <c r="O7718" s="67">
        <f t="shared" si="1211"/>
        <v>0</v>
      </c>
      <c r="P7718" s="81">
        <f t="shared" si="1212"/>
        <v>1.7984933897124382</v>
      </c>
      <c r="Q7718" s="81">
        <f t="shared" si="1213"/>
        <v>1.7984933897124382</v>
      </c>
      <c r="S7718" s="1">
        <f t="shared" si="1217"/>
        <v>5</v>
      </c>
      <c r="T7718" s="1" t="str">
        <f t="shared" si="1218"/>
        <v>Peak</v>
      </c>
    </row>
    <row r="7719" spans="1:20" x14ac:dyDescent="0.25">
      <c r="A7719" s="85">
        <v>45247.833333314913</v>
      </c>
      <c r="B7719" s="1">
        <v>11</v>
      </c>
      <c r="C7719" s="1">
        <v>17</v>
      </c>
      <c r="D7719" s="1">
        <v>20</v>
      </c>
      <c r="E7719" s="1" t="str">
        <f t="shared" si="1214"/>
        <v>Non-Summer</v>
      </c>
      <c r="F7719" s="78">
        <v>0.94340000000000002</v>
      </c>
      <c r="G7719" s="79">
        <f t="shared" si="1215"/>
        <v>1.7948785188349881</v>
      </c>
      <c r="J7719" s="78">
        <v>0</v>
      </c>
      <c r="K7719" s="80">
        <f t="shared" si="1216"/>
        <v>0</v>
      </c>
      <c r="L7719" s="68" t="str">
        <f t="shared" si="1209"/>
        <v>Normal</v>
      </c>
      <c r="N7719" s="67">
        <f t="shared" si="1210"/>
        <v>0</v>
      </c>
      <c r="O7719" s="67">
        <f t="shared" si="1211"/>
        <v>0</v>
      </c>
      <c r="P7719" s="81">
        <f t="shared" si="1212"/>
        <v>1.7948785188349881</v>
      </c>
      <c r="Q7719" s="81">
        <f t="shared" si="1213"/>
        <v>1.7948785188349881</v>
      </c>
      <c r="S7719" s="1">
        <f t="shared" si="1217"/>
        <v>5</v>
      </c>
      <c r="T7719" s="1" t="str">
        <f t="shared" si="1218"/>
        <v>Peak</v>
      </c>
    </row>
    <row r="7720" spans="1:20" x14ac:dyDescent="0.25">
      <c r="A7720" s="85">
        <v>45247.874999981577</v>
      </c>
      <c r="B7720" s="1">
        <v>11</v>
      </c>
      <c r="C7720" s="1">
        <v>17</v>
      </c>
      <c r="D7720" s="1">
        <v>21</v>
      </c>
      <c r="E7720" s="1" t="str">
        <f t="shared" si="1214"/>
        <v>Non-Summer</v>
      </c>
      <c r="F7720" s="78">
        <v>0.91979999999999995</v>
      </c>
      <c r="G7720" s="79">
        <f t="shared" si="1215"/>
        <v>1.7499780174098174</v>
      </c>
      <c r="J7720" s="78">
        <v>0</v>
      </c>
      <c r="K7720" s="80">
        <f t="shared" si="1216"/>
        <v>0</v>
      </c>
      <c r="L7720" s="68" t="str">
        <f t="shared" si="1209"/>
        <v>Normal</v>
      </c>
      <c r="N7720" s="67">
        <f t="shared" si="1210"/>
        <v>0</v>
      </c>
      <c r="O7720" s="67">
        <f t="shared" si="1211"/>
        <v>0</v>
      </c>
      <c r="P7720" s="81">
        <f t="shared" si="1212"/>
        <v>1.7499780174098174</v>
      </c>
      <c r="Q7720" s="81">
        <f t="shared" si="1213"/>
        <v>1.7499780174098174</v>
      </c>
      <c r="S7720" s="1">
        <f t="shared" si="1217"/>
        <v>5</v>
      </c>
      <c r="T7720" s="1" t="str">
        <f t="shared" si="1218"/>
        <v>Peak</v>
      </c>
    </row>
    <row r="7721" spans="1:20" x14ac:dyDescent="0.25">
      <c r="A7721" s="85">
        <v>45247.916666648242</v>
      </c>
      <c r="B7721" s="1">
        <v>11</v>
      </c>
      <c r="C7721" s="1">
        <v>17</v>
      </c>
      <c r="D7721" s="1">
        <v>22</v>
      </c>
      <c r="E7721" s="1" t="str">
        <f t="shared" si="1214"/>
        <v>Non-Summer</v>
      </c>
      <c r="F7721" s="78">
        <v>0.86699999999999999</v>
      </c>
      <c r="G7721" s="79">
        <f t="shared" si="1215"/>
        <v>1.6495226582890974</v>
      </c>
      <c r="J7721" s="78">
        <v>0</v>
      </c>
      <c r="K7721" s="80">
        <f t="shared" si="1216"/>
        <v>0</v>
      </c>
      <c r="L7721" s="68" t="str">
        <f t="shared" si="1209"/>
        <v>Normal</v>
      </c>
      <c r="N7721" s="67">
        <f t="shared" si="1210"/>
        <v>0</v>
      </c>
      <c r="O7721" s="67">
        <f t="shared" si="1211"/>
        <v>0</v>
      </c>
      <c r="P7721" s="81">
        <f t="shared" si="1212"/>
        <v>1.6495226582890974</v>
      </c>
      <c r="Q7721" s="81">
        <f t="shared" si="1213"/>
        <v>1.6495226582890974</v>
      </c>
      <c r="S7721" s="1">
        <f t="shared" si="1217"/>
        <v>5</v>
      </c>
      <c r="T7721" s="1" t="str">
        <f t="shared" si="1218"/>
        <v>Off-Peak</v>
      </c>
    </row>
    <row r="7722" spans="1:20" x14ac:dyDescent="0.25">
      <c r="A7722" s="85">
        <v>45247.958333314906</v>
      </c>
      <c r="B7722" s="1">
        <v>11</v>
      </c>
      <c r="C7722" s="1">
        <v>17</v>
      </c>
      <c r="D7722" s="1">
        <v>23</v>
      </c>
      <c r="E7722" s="1" t="str">
        <f t="shared" si="1214"/>
        <v>Non-Summer</v>
      </c>
      <c r="F7722" s="78">
        <v>0.80530000000000002</v>
      </c>
      <c r="G7722" s="79">
        <f t="shared" si="1215"/>
        <v>1.5321344829529531</v>
      </c>
      <c r="J7722" s="78">
        <v>0</v>
      </c>
      <c r="K7722" s="80">
        <f t="shared" si="1216"/>
        <v>0</v>
      </c>
      <c r="L7722" s="68" t="str">
        <f t="shared" si="1209"/>
        <v>Normal</v>
      </c>
      <c r="N7722" s="67">
        <f t="shared" si="1210"/>
        <v>0</v>
      </c>
      <c r="O7722" s="67">
        <f t="shared" si="1211"/>
        <v>0</v>
      </c>
      <c r="P7722" s="81">
        <f t="shared" si="1212"/>
        <v>1.5321344829529531</v>
      </c>
      <c r="Q7722" s="81">
        <f t="shared" si="1213"/>
        <v>1.5321344829529531</v>
      </c>
      <c r="S7722" s="1">
        <f t="shared" si="1217"/>
        <v>5</v>
      </c>
      <c r="T7722" s="1" t="str">
        <f t="shared" si="1218"/>
        <v>Off-Peak</v>
      </c>
    </row>
    <row r="7723" spans="1:20" x14ac:dyDescent="0.25">
      <c r="A7723" s="85">
        <v>45247.99999998157</v>
      </c>
      <c r="B7723" s="1">
        <v>11</v>
      </c>
      <c r="C7723" s="1">
        <v>18</v>
      </c>
      <c r="D7723" s="1">
        <v>0</v>
      </c>
      <c r="E7723" s="1" t="str">
        <f t="shared" si="1214"/>
        <v>Non-Summer</v>
      </c>
      <c r="F7723" s="78">
        <v>0.75960000000000005</v>
      </c>
      <c r="G7723" s="79">
        <f t="shared" si="1215"/>
        <v>1.4451873255321783</v>
      </c>
      <c r="J7723" s="78">
        <v>0</v>
      </c>
      <c r="K7723" s="80">
        <f t="shared" si="1216"/>
        <v>0</v>
      </c>
      <c r="L7723" s="68" t="str">
        <f t="shared" si="1209"/>
        <v>Normal</v>
      </c>
      <c r="N7723" s="67">
        <f t="shared" si="1210"/>
        <v>0</v>
      </c>
      <c r="O7723" s="67">
        <f t="shared" si="1211"/>
        <v>0</v>
      </c>
      <c r="P7723" s="81">
        <f t="shared" si="1212"/>
        <v>1.4451873255321783</v>
      </c>
      <c r="Q7723" s="81">
        <f t="shared" si="1213"/>
        <v>1.4451873255321783</v>
      </c>
      <c r="S7723" s="1">
        <f t="shared" si="1217"/>
        <v>6</v>
      </c>
      <c r="T7723" s="1" t="str">
        <f t="shared" si="1218"/>
        <v>Off-Peak</v>
      </c>
    </row>
    <row r="7724" spans="1:20" x14ac:dyDescent="0.25">
      <c r="A7724" s="85">
        <v>45248.041666648234</v>
      </c>
      <c r="B7724" s="1">
        <v>11</v>
      </c>
      <c r="C7724" s="1">
        <v>18</v>
      </c>
      <c r="D7724" s="1">
        <v>1</v>
      </c>
      <c r="E7724" s="1" t="str">
        <f t="shared" si="1214"/>
        <v>Non-Summer</v>
      </c>
      <c r="F7724" s="78">
        <v>0.72909999999999997</v>
      </c>
      <c r="G7724" s="79">
        <f t="shared" si="1215"/>
        <v>1.3871591351310044</v>
      </c>
      <c r="J7724" s="78">
        <v>0</v>
      </c>
      <c r="K7724" s="80">
        <f t="shared" si="1216"/>
        <v>0</v>
      </c>
      <c r="L7724" s="68" t="str">
        <f t="shared" si="1209"/>
        <v>Normal</v>
      </c>
      <c r="N7724" s="67">
        <f t="shared" si="1210"/>
        <v>0</v>
      </c>
      <c r="O7724" s="67">
        <f t="shared" si="1211"/>
        <v>0</v>
      </c>
      <c r="P7724" s="81">
        <f t="shared" si="1212"/>
        <v>1.3871591351310044</v>
      </c>
      <c r="Q7724" s="81">
        <f t="shared" si="1213"/>
        <v>1.3871591351310044</v>
      </c>
      <c r="S7724" s="1">
        <f t="shared" si="1217"/>
        <v>6</v>
      </c>
      <c r="T7724" s="1" t="str">
        <f t="shared" si="1218"/>
        <v>Off-Peak</v>
      </c>
    </row>
    <row r="7725" spans="1:20" x14ac:dyDescent="0.25">
      <c r="A7725" s="85">
        <v>45248.083333314898</v>
      </c>
      <c r="B7725" s="1">
        <v>11</v>
      </c>
      <c r="C7725" s="1">
        <v>18</v>
      </c>
      <c r="D7725" s="1">
        <v>2</v>
      </c>
      <c r="E7725" s="1" t="str">
        <f t="shared" si="1214"/>
        <v>Non-Summer</v>
      </c>
      <c r="F7725" s="78">
        <v>0.71189999999999998</v>
      </c>
      <c r="G7725" s="79">
        <f t="shared" si="1215"/>
        <v>1.3544350408719821</v>
      </c>
      <c r="J7725" s="78">
        <v>0</v>
      </c>
      <c r="K7725" s="80">
        <f t="shared" si="1216"/>
        <v>0</v>
      </c>
      <c r="L7725" s="68" t="str">
        <f t="shared" si="1209"/>
        <v>Normal</v>
      </c>
      <c r="N7725" s="67">
        <f t="shared" si="1210"/>
        <v>0</v>
      </c>
      <c r="O7725" s="67">
        <f t="shared" si="1211"/>
        <v>0</v>
      </c>
      <c r="P7725" s="81">
        <f t="shared" si="1212"/>
        <v>1.3544350408719821</v>
      </c>
      <c r="Q7725" s="81">
        <f t="shared" si="1213"/>
        <v>1.3544350408719821</v>
      </c>
      <c r="S7725" s="1">
        <f t="shared" si="1217"/>
        <v>6</v>
      </c>
      <c r="T7725" s="1" t="str">
        <f t="shared" si="1218"/>
        <v>Off-Peak</v>
      </c>
    </row>
    <row r="7726" spans="1:20" x14ac:dyDescent="0.25">
      <c r="A7726" s="85">
        <v>45248.124999981563</v>
      </c>
      <c r="B7726" s="1">
        <v>11</v>
      </c>
      <c r="C7726" s="1">
        <v>18</v>
      </c>
      <c r="D7726" s="1">
        <v>3</v>
      </c>
      <c r="E7726" s="1" t="str">
        <f t="shared" si="1214"/>
        <v>Non-Summer</v>
      </c>
      <c r="F7726" s="78">
        <v>0.70469999999999999</v>
      </c>
      <c r="G7726" s="79">
        <f t="shared" si="1215"/>
        <v>1.3407365828100657</v>
      </c>
      <c r="J7726" s="78">
        <v>0</v>
      </c>
      <c r="K7726" s="80">
        <f t="shared" si="1216"/>
        <v>0</v>
      </c>
      <c r="L7726" s="68" t="str">
        <f t="shared" si="1209"/>
        <v>Normal</v>
      </c>
      <c r="N7726" s="67">
        <f t="shared" si="1210"/>
        <v>0</v>
      </c>
      <c r="O7726" s="67">
        <f t="shared" si="1211"/>
        <v>0</v>
      </c>
      <c r="P7726" s="81">
        <f t="shared" si="1212"/>
        <v>1.3407365828100657</v>
      </c>
      <c r="Q7726" s="81">
        <f t="shared" si="1213"/>
        <v>1.3407365828100657</v>
      </c>
      <c r="S7726" s="1">
        <f t="shared" si="1217"/>
        <v>6</v>
      </c>
      <c r="T7726" s="1" t="str">
        <f t="shared" si="1218"/>
        <v>Off-Peak</v>
      </c>
    </row>
    <row r="7727" spans="1:20" x14ac:dyDescent="0.25">
      <c r="A7727" s="85">
        <v>45248.166666648227</v>
      </c>
      <c r="B7727" s="1">
        <v>11</v>
      </c>
      <c r="C7727" s="1">
        <v>18</v>
      </c>
      <c r="D7727" s="1">
        <v>4</v>
      </c>
      <c r="E7727" s="1" t="str">
        <f t="shared" si="1214"/>
        <v>Non-Summer</v>
      </c>
      <c r="F7727" s="78">
        <v>0.7087</v>
      </c>
      <c r="G7727" s="79">
        <f t="shared" si="1215"/>
        <v>1.3483468372889083</v>
      </c>
      <c r="J7727" s="78">
        <v>0</v>
      </c>
      <c r="K7727" s="80">
        <f t="shared" si="1216"/>
        <v>0</v>
      </c>
      <c r="L7727" s="68" t="str">
        <f t="shared" si="1209"/>
        <v>Normal</v>
      </c>
      <c r="N7727" s="67">
        <f t="shared" si="1210"/>
        <v>0</v>
      </c>
      <c r="O7727" s="67">
        <f t="shared" si="1211"/>
        <v>0</v>
      </c>
      <c r="P7727" s="81">
        <f t="shared" si="1212"/>
        <v>1.3483468372889083</v>
      </c>
      <c r="Q7727" s="81">
        <f t="shared" si="1213"/>
        <v>1.3483468372889083</v>
      </c>
      <c r="S7727" s="1">
        <f t="shared" si="1217"/>
        <v>6</v>
      </c>
      <c r="T7727" s="1" t="str">
        <f t="shared" si="1218"/>
        <v>Off-Peak</v>
      </c>
    </row>
    <row r="7728" spans="1:20" x14ac:dyDescent="0.25">
      <c r="A7728" s="85">
        <v>45248.208333314891</v>
      </c>
      <c r="B7728" s="1">
        <v>11</v>
      </c>
      <c r="C7728" s="1">
        <v>18</v>
      </c>
      <c r="D7728" s="1">
        <v>5</v>
      </c>
      <c r="E7728" s="1" t="str">
        <f t="shared" si="1214"/>
        <v>Non-Summer</v>
      </c>
      <c r="F7728" s="78">
        <v>0.72929999999999995</v>
      </c>
      <c r="G7728" s="79">
        <f t="shared" si="1215"/>
        <v>1.3875396478549467</v>
      </c>
      <c r="J7728" s="78">
        <v>0</v>
      </c>
      <c r="K7728" s="80">
        <f t="shared" si="1216"/>
        <v>0</v>
      </c>
      <c r="L7728" s="68" t="str">
        <f t="shared" si="1209"/>
        <v>Normal</v>
      </c>
      <c r="N7728" s="67">
        <f t="shared" si="1210"/>
        <v>0</v>
      </c>
      <c r="O7728" s="67">
        <f t="shared" si="1211"/>
        <v>0</v>
      </c>
      <c r="P7728" s="81">
        <f t="shared" si="1212"/>
        <v>1.3875396478549467</v>
      </c>
      <c r="Q7728" s="81">
        <f t="shared" si="1213"/>
        <v>1.3875396478549467</v>
      </c>
      <c r="S7728" s="1">
        <f t="shared" si="1217"/>
        <v>6</v>
      </c>
      <c r="T7728" s="1" t="str">
        <f t="shared" si="1218"/>
        <v>Off-Peak</v>
      </c>
    </row>
    <row r="7729" spans="1:20" x14ac:dyDescent="0.25">
      <c r="A7729" s="85">
        <v>45248.249999981555</v>
      </c>
      <c r="B7729" s="1">
        <v>11</v>
      </c>
      <c r="C7729" s="1">
        <v>18</v>
      </c>
      <c r="D7729" s="1">
        <v>6</v>
      </c>
      <c r="E7729" s="1" t="str">
        <f t="shared" si="1214"/>
        <v>Non-Summer</v>
      </c>
      <c r="F7729" s="78">
        <v>0.76390000000000002</v>
      </c>
      <c r="G7729" s="79">
        <f t="shared" si="1215"/>
        <v>1.4533683490969338</v>
      </c>
      <c r="J7729" s="78">
        <v>0</v>
      </c>
      <c r="K7729" s="80">
        <f t="shared" si="1216"/>
        <v>0</v>
      </c>
      <c r="L7729" s="68" t="str">
        <f t="shared" si="1209"/>
        <v>Normal</v>
      </c>
      <c r="N7729" s="67">
        <f t="shared" si="1210"/>
        <v>0</v>
      </c>
      <c r="O7729" s="67">
        <f t="shared" si="1211"/>
        <v>0</v>
      </c>
      <c r="P7729" s="81">
        <f t="shared" si="1212"/>
        <v>1.4533683490969338</v>
      </c>
      <c r="Q7729" s="81">
        <f t="shared" si="1213"/>
        <v>1.4533683490969338</v>
      </c>
      <c r="S7729" s="1">
        <f t="shared" si="1217"/>
        <v>6</v>
      </c>
      <c r="T7729" s="1" t="str">
        <f t="shared" si="1218"/>
        <v>Off-Peak</v>
      </c>
    </row>
    <row r="7730" spans="1:20" x14ac:dyDescent="0.25">
      <c r="A7730" s="85">
        <v>45248.29166664822</v>
      </c>
      <c r="B7730" s="1">
        <v>11</v>
      </c>
      <c r="C7730" s="1">
        <v>18</v>
      </c>
      <c r="D7730" s="1">
        <v>7</v>
      </c>
      <c r="E7730" s="1" t="str">
        <f t="shared" si="1214"/>
        <v>Non-Summer</v>
      </c>
      <c r="F7730" s="78">
        <v>0.79469999999999996</v>
      </c>
      <c r="G7730" s="79">
        <f t="shared" si="1215"/>
        <v>1.5119673085840204</v>
      </c>
      <c r="J7730" s="78">
        <v>8.2918999999999993E-2</v>
      </c>
      <c r="K7730" s="80">
        <f t="shared" si="1216"/>
        <v>8.2918999999999993E-2</v>
      </c>
      <c r="L7730" s="68" t="str">
        <f t="shared" si="1209"/>
        <v>Normal</v>
      </c>
      <c r="N7730" s="67">
        <f t="shared" si="1210"/>
        <v>0</v>
      </c>
      <c r="O7730" s="67">
        <f t="shared" si="1211"/>
        <v>8.2918999999999993E-2</v>
      </c>
      <c r="P7730" s="81">
        <f t="shared" si="1212"/>
        <v>1.4290483085840204</v>
      </c>
      <c r="Q7730" s="81">
        <f t="shared" si="1213"/>
        <v>1.4290483085840204</v>
      </c>
      <c r="S7730" s="1">
        <f t="shared" si="1217"/>
        <v>6</v>
      </c>
      <c r="T7730" s="1" t="str">
        <f t="shared" si="1218"/>
        <v>Off-Peak</v>
      </c>
    </row>
    <row r="7731" spans="1:20" x14ac:dyDescent="0.25">
      <c r="A7731" s="85">
        <v>45248.333333314884</v>
      </c>
      <c r="B7731" s="1">
        <v>11</v>
      </c>
      <c r="C7731" s="1">
        <v>18</v>
      </c>
      <c r="D7731" s="1">
        <v>8</v>
      </c>
      <c r="E7731" s="1" t="str">
        <f t="shared" si="1214"/>
        <v>Non-Summer</v>
      </c>
      <c r="F7731" s="78">
        <v>0.79800000000000004</v>
      </c>
      <c r="G7731" s="79">
        <f t="shared" si="1215"/>
        <v>1.5182457685290656</v>
      </c>
      <c r="J7731" s="78">
        <v>1.2630519999999998</v>
      </c>
      <c r="K7731" s="80">
        <f t="shared" si="1216"/>
        <v>1.2630519999999998</v>
      </c>
      <c r="L7731" s="68" t="str">
        <f t="shared" si="1209"/>
        <v>Normal</v>
      </c>
      <c r="N7731" s="67">
        <f t="shared" si="1210"/>
        <v>0</v>
      </c>
      <c r="O7731" s="67">
        <f t="shared" si="1211"/>
        <v>1.2630519999999998</v>
      </c>
      <c r="P7731" s="81">
        <f t="shared" si="1212"/>
        <v>0.25519376852906572</v>
      </c>
      <c r="Q7731" s="81">
        <f t="shared" si="1213"/>
        <v>0.25519376852906572</v>
      </c>
      <c r="S7731" s="1">
        <f t="shared" si="1217"/>
        <v>6</v>
      </c>
      <c r="T7731" s="1" t="str">
        <f t="shared" si="1218"/>
        <v>Off-Peak</v>
      </c>
    </row>
    <row r="7732" spans="1:20" x14ac:dyDescent="0.25">
      <c r="A7732" s="85">
        <v>45248.374999981548</v>
      </c>
      <c r="B7732" s="1">
        <v>11</v>
      </c>
      <c r="C7732" s="1">
        <v>18</v>
      </c>
      <c r="D7732" s="1">
        <v>9</v>
      </c>
      <c r="E7732" s="1" t="str">
        <f t="shared" si="1214"/>
        <v>Non-Summer</v>
      </c>
      <c r="F7732" s="78">
        <v>0.79069999999999996</v>
      </c>
      <c r="G7732" s="79">
        <f t="shared" si="1215"/>
        <v>1.5043570541051781</v>
      </c>
      <c r="J7732" s="78">
        <v>2.1073470000000003</v>
      </c>
      <c r="K7732" s="80">
        <f t="shared" si="1216"/>
        <v>2.1073470000000003</v>
      </c>
      <c r="L7732" s="68" t="str">
        <f t="shared" si="1209"/>
        <v>Normal</v>
      </c>
      <c r="N7732" s="67">
        <f t="shared" si="1210"/>
        <v>0.60298994589482224</v>
      </c>
      <c r="O7732" s="67">
        <f t="shared" si="1211"/>
        <v>1.5043570541051781</v>
      </c>
      <c r="P7732" s="81">
        <f t="shared" si="1212"/>
        <v>0</v>
      </c>
      <c r="Q7732" s="81">
        <f t="shared" si="1213"/>
        <v>-0.60298994589482224</v>
      </c>
      <c r="S7732" s="1">
        <f t="shared" si="1217"/>
        <v>6</v>
      </c>
      <c r="T7732" s="1" t="str">
        <f t="shared" si="1218"/>
        <v>Off-Peak</v>
      </c>
    </row>
    <row r="7733" spans="1:20" x14ac:dyDescent="0.25">
      <c r="A7733" s="85">
        <v>45248.416666648212</v>
      </c>
      <c r="B7733" s="1">
        <v>11</v>
      </c>
      <c r="C7733" s="1">
        <v>18</v>
      </c>
      <c r="D7733" s="1">
        <v>10</v>
      </c>
      <c r="E7733" s="1" t="str">
        <f t="shared" si="1214"/>
        <v>Non-Summer</v>
      </c>
      <c r="F7733" s="78">
        <v>0.7792</v>
      </c>
      <c r="G7733" s="79">
        <f t="shared" si="1215"/>
        <v>1.482477572478506</v>
      </c>
      <c r="J7733" s="78">
        <v>1.2612509999999999</v>
      </c>
      <c r="K7733" s="80">
        <f t="shared" si="1216"/>
        <v>1.2612509999999999</v>
      </c>
      <c r="L7733" s="68" t="str">
        <f t="shared" si="1209"/>
        <v>Normal</v>
      </c>
      <c r="N7733" s="67">
        <f t="shared" si="1210"/>
        <v>0</v>
      </c>
      <c r="O7733" s="67">
        <f t="shared" si="1211"/>
        <v>1.2612509999999999</v>
      </c>
      <c r="P7733" s="81">
        <f t="shared" si="1212"/>
        <v>0.22122657247850608</v>
      </c>
      <c r="Q7733" s="81">
        <f t="shared" si="1213"/>
        <v>0.22122657247850608</v>
      </c>
      <c r="S7733" s="1">
        <f t="shared" si="1217"/>
        <v>6</v>
      </c>
      <c r="T7733" s="1" t="str">
        <f t="shared" si="1218"/>
        <v>Off-Peak</v>
      </c>
    </row>
    <row r="7734" spans="1:20" x14ac:dyDescent="0.25">
      <c r="A7734" s="85">
        <v>45248.458333314877</v>
      </c>
      <c r="B7734" s="1">
        <v>11</v>
      </c>
      <c r="C7734" s="1">
        <v>18</v>
      </c>
      <c r="D7734" s="1">
        <v>11</v>
      </c>
      <c r="E7734" s="1" t="str">
        <f t="shared" si="1214"/>
        <v>Non-Summer</v>
      </c>
      <c r="F7734" s="78">
        <v>0.77049999999999996</v>
      </c>
      <c r="G7734" s="79">
        <f t="shared" si="1215"/>
        <v>1.4659252689870237</v>
      </c>
      <c r="J7734" s="78">
        <v>1.117847</v>
      </c>
      <c r="K7734" s="80">
        <f t="shared" si="1216"/>
        <v>1.117847</v>
      </c>
      <c r="L7734" s="68" t="str">
        <f t="shared" si="1209"/>
        <v>Normal</v>
      </c>
      <c r="N7734" s="67">
        <f t="shared" si="1210"/>
        <v>0</v>
      </c>
      <c r="O7734" s="67">
        <f t="shared" si="1211"/>
        <v>1.117847</v>
      </c>
      <c r="P7734" s="81">
        <f t="shared" si="1212"/>
        <v>0.34807826898702365</v>
      </c>
      <c r="Q7734" s="81">
        <f t="shared" si="1213"/>
        <v>0.34807826898702365</v>
      </c>
      <c r="S7734" s="1">
        <f t="shared" si="1217"/>
        <v>6</v>
      </c>
      <c r="T7734" s="1" t="str">
        <f t="shared" si="1218"/>
        <v>Off-Peak</v>
      </c>
    </row>
    <row r="7735" spans="1:20" x14ac:dyDescent="0.25">
      <c r="A7735" s="85">
        <v>45248.499999981541</v>
      </c>
      <c r="B7735" s="1">
        <v>11</v>
      </c>
      <c r="C7735" s="1">
        <v>18</v>
      </c>
      <c r="D7735" s="1">
        <v>12</v>
      </c>
      <c r="E7735" s="1" t="str">
        <f t="shared" si="1214"/>
        <v>Non-Summer</v>
      </c>
      <c r="F7735" s="78">
        <v>0.75880000000000003</v>
      </c>
      <c r="G7735" s="79">
        <f t="shared" si="1215"/>
        <v>1.4436652746364098</v>
      </c>
      <c r="J7735" s="78">
        <v>0.70624300000000007</v>
      </c>
      <c r="K7735" s="80">
        <f t="shared" si="1216"/>
        <v>0.70624300000000007</v>
      </c>
      <c r="L7735" s="68" t="str">
        <f t="shared" si="1209"/>
        <v>Normal</v>
      </c>
      <c r="N7735" s="67">
        <f t="shared" si="1210"/>
        <v>0</v>
      </c>
      <c r="O7735" s="67">
        <f t="shared" si="1211"/>
        <v>0.70624300000000007</v>
      </c>
      <c r="P7735" s="81">
        <f t="shared" si="1212"/>
        <v>0.73742227463640975</v>
      </c>
      <c r="Q7735" s="81">
        <f t="shared" si="1213"/>
        <v>0.73742227463640975</v>
      </c>
      <c r="S7735" s="1">
        <f t="shared" si="1217"/>
        <v>6</v>
      </c>
      <c r="T7735" s="1" t="str">
        <f t="shared" si="1218"/>
        <v>Off-Peak</v>
      </c>
    </row>
    <row r="7736" spans="1:20" x14ac:dyDescent="0.25">
      <c r="A7736" s="85">
        <v>45248.541666648205</v>
      </c>
      <c r="B7736" s="1">
        <v>11</v>
      </c>
      <c r="C7736" s="1">
        <v>18</v>
      </c>
      <c r="D7736" s="1">
        <v>13</v>
      </c>
      <c r="E7736" s="1" t="str">
        <f t="shared" si="1214"/>
        <v>Non-Summer</v>
      </c>
      <c r="F7736" s="78">
        <v>0.74850000000000005</v>
      </c>
      <c r="G7736" s="79">
        <f t="shared" si="1215"/>
        <v>1.4240688693533905</v>
      </c>
      <c r="J7736" s="78">
        <v>3.2723789999999999</v>
      </c>
      <c r="K7736" s="80">
        <f t="shared" si="1216"/>
        <v>3.2723789999999999</v>
      </c>
      <c r="L7736" s="68" t="str">
        <f t="shared" si="1209"/>
        <v>Normal</v>
      </c>
      <c r="N7736" s="67">
        <f t="shared" si="1210"/>
        <v>1.8483101306466094</v>
      </c>
      <c r="O7736" s="67">
        <f t="shared" si="1211"/>
        <v>1.4240688693533905</v>
      </c>
      <c r="P7736" s="81">
        <f t="shared" si="1212"/>
        <v>0</v>
      </c>
      <c r="Q7736" s="81">
        <f t="shared" si="1213"/>
        <v>-1.8483101306466094</v>
      </c>
      <c r="S7736" s="1">
        <f t="shared" si="1217"/>
        <v>6</v>
      </c>
      <c r="T7736" s="1" t="str">
        <f t="shared" si="1218"/>
        <v>Off-Peak</v>
      </c>
    </row>
    <row r="7737" spans="1:20" x14ac:dyDescent="0.25">
      <c r="A7737" s="85">
        <v>45248.583333314869</v>
      </c>
      <c r="B7737" s="1">
        <v>11</v>
      </c>
      <c r="C7737" s="1">
        <v>18</v>
      </c>
      <c r="D7737" s="1">
        <v>14</v>
      </c>
      <c r="E7737" s="1" t="str">
        <f t="shared" si="1214"/>
        <v>Non-Summer</v>
      </c>
      <c r="F7737" s="78">
        <v>0.747</v>
      </c>
      <c r="G7737" s="79">
        <f t="shared" si="1215"/>
        <v>1.4212150239238244</v>
      </c>
      <c r="J7737" s="78">
        <v>2.0875379999999999</v>
      </c>
      <c r="K7737" s="80">
        <f t="shared" si="1216"/>
        <v>2.0875379999999999</v>
      </c>
      <c r="L7737" s="68" t="str">
        <f t="shared" si="1209"/>
        <v>Normal</v>
      </c>
      <c r="N7737" s="67">
        <f t="shared" si="1210"/>
        <v>0.66632297607617552</v>
      </c>
      <c r="O7737" s="67">
        <f t="shared" si="1211"/>
        <v>1.4212150239238244</v>
      </c>
      <c r="P7737" s="81">
        <f t="shared" si="1212"/>
        <v>0</v>
      </c>
      <c r="Q7737" s="81">
        <f t="shared" si="1213"/>
        <v>-0.66632297607617552</v>
      </c>
      <c r="S7737" s="1">
        <f t="shared" si="1217"/>
        <v>6</v>
      </c>
      <c r="T7737" s="1" t="str">
        <f t="shared" si="1218"/>
        <v>Off-Peak</v>
      </c>
    </row>
    <row r="7738" spans="1:20" x14ac:dyDescent="0.25">
      <c r="A7738" s="85">
        <v>45248.624999981534</v>
      </c>
      <c r="B7738" s="1">
        <v>11</v>
      </c>
      <c r="C7738" s="1">
        <v>18</v>
      </c>
      <c r="D7738" s="1">
        <v>15</v>
      </c>
      <c r="E7738" s="1" t="str">
        <f t="shared" si="1214"/>
        <v>Non-Summer</v>
      </c>
      <c r="F7738" s="78">
        <v>0.77029999999999998</v>
      </c>
      <c r="G7738" s="79">
        <f t="shared" si="1215"/>
        <v>1.4655447562630817</v>
      </c>
      <c r="J7738" s="78">
        <v>0.969642</v>
      </c>
      <c r="K7738" s="80">
        <f t="shared" si="1216"/>
        <v>0.969642</v>
      </c>
      <c r="L7738" s="68" t="str">
        <f t="shared" si="1209"/>
        <v>Normal</v>
      </c>
      <c r="N7738" s="67">
        <f t="shared" si="1210"/>
        <v>0</v>
      </c>
      <c r="O7738" s="67">
        <f t="shared" si="1211"/>
        <v>0.969642</v>
      </c>
      <c r="P7738" s="81">
        <f t="shared" si="1212"/>
        <v>0.49590275626308167</v>
      </c>
      <c r="Q7738" s="81">
        <f t="shared" si="1213"/>
        <v>0.49590275626308167</v>
      </c>
      <c r="S7738" s="1">
        <f t="shared" si="1217"/>
        <v>6</v>
      </c>
      <c r="T7738" s="1" t="str">
        <f t="shared" si="1218"/>
        <v>Off-Peak</v>
      </c>
    </row>
    <row r="7739" spans="1:20" x14ac:dyDescent="0.25">
      <c r="A7739" s="85">
        <v>45248.666666648198</v>
      </c>
      <c r="B7739" s="1">
        <v>11</v>
      </c>
      <c r="C7739" s="1">
        <v>18</v>
      </c>
      <c r="D7739" s="1">
        <v>16</v>
      </c>
      <c r="E7739" s="1" t="str">
        <f t="shared" si="1214"/>
        <v>Non-Summer</v>
      </c>
      <c r="F7739" s="78">
        <v>0.85670000000000002</v>
      </c>
      <c r="G7739" s="79">
        <f t="shared" si="1215"/>
        <v>1.6299262530060783</v>
      </c>
      <c r="J7739" s="78">
        <v>0</v>
      </c>
      <c r="K7739" s="80">
        <f t="shared" si="1216"/>
        <v>0</v>
      </c>
      <c r="L7739" s="68" t="str">
        <f t="shared" si="1209"/>
        <v>Normal</v>
      </c>
      <c r="N7739" s="67">
        <f t="shared" si="1210"/>
        <v>0</v>
      </c>
      <c r="O7739" s="67">
        <f t="shared" si="1211"/>
        <v>0</v>
      </c>
      <c r="P7739" s="81">
        <f t="shared" si="1212"/>
        <v>1.6299262530060783</v>
      </c>
      <c r="Q7739" s="81">
        <f t="shared" si="1213"/>
        <v>1.6299262530060783</v>
      </c>
      <c r="S7739" s="1">
        <f t="shared" si="1217"/>
        <v>6</v>
      </c>
      <c r="T7739" s="1" t="str">
        <f t="shared" si="1218"/>
        <v>Off-Peak</v>
      </c>
    </row>
    <row r="7740" spans="1:20" x14ac:dyDescent="0.25">
      <c r="A7740" s="85">
        <v>45248.708333314862</v>
      </c>
      <c r="B7740" s="1">
        <v>11</v>
      </c>
      <c r="C7740" s="1">
        <v>18</v>
      </c>
      <c r="D7740" s="1">
        <v>17</v>
      </c>
      <c r="E7740" s="1" t="str">
        <f t="shared" si="1214"/>
        <v>Non-Summer</v>
      </c>
      <c r="F7740" s="78">
        <v>0.94540000000000002</v>
      </c>
      <c r="G7740" s="79">
        <f t="shared" si="1215"/>
        <v>1.7986836460744091</v>
      </c>
      <c r="J7740" s="78">
        <v>0</v>
      </c>
      <c r="K7740" s="80">
        <f t="shared" si="1216"/>
        <v>0</v>
      </c>
      <c r="L7740" s="68" t="str">
        <f t="shared" si="1209"/>
        <v>Normal</v>
      </c>
      <c r="N7740" s="67">
        <f t="shared" si="1210"/>
        <v>0</v>
      </c>
      <c r="O7740" s="67">
        <f t="shared" si="1211"/>
        <v>0</v>
      </c>
      <c r="P7740" s="81">
        <f t="shared" si="1212"/>
        <v>1.7986836460744091</v>
      </c>
      <c r="Q7740" s="81">
        <f t="shared" si="1213"/>
        <v>1.7986836460744091</v>
      </c>
      <c r="S7740" s="1">
        <f t="shared" si="1217"/>
        <v>6</v>
      </c>
      <c r="T7740" s="1" t="str">
        <f t="shared" si="1218"/>
        <v>Off-Peak</v>
      </c>
    </row>
    <row r="7741" spans="1:20" x14ac:dyDescent="0.25">
      <c r="A7741" s="85">
        <v>45248.749999981526</v>
      </c>
      <c r="B7741" s="1">
        <v>11</v>
      </c>
      <c r="C7741" s="1">
        <v>18</v>
      </c>
      <c r="D7741" s="1">
        <v>18</v>
      </c>
      <c r="E7741" s="1" t="str">
        <f t="shared" si="1214"/>
        <v>Non-Summer</v>
      </c>
      <c r="F7741" s="78">
        <v>0.95520000000000005</v>
      </c>
      <c r="G7741" s="79">
        <f t="shared" si="1215"/>
        <v>1.8173287695475733</v>
      </c>
      <c r="J7741" s="78">
        <v>0</v>
      </c>
      <c r="K7741" s="80">
        <f t="shared" si="1216"/>
        <v>0</v>
      </c>
      <c r="L7741" s="68" t="str">
        <f t="shared" si="1209"/>
        <v>Normal</v>
      </c>
      <c r="N7741" s="67">
        <f t="shared" si="1210"/>
        <v>0</v>
      </c>
      <c r="O7741" s="67">
        <f t="shared" si="1211"/>
        <v>0</v>
      </c>
      <c r="P7741" s="81">
        <f t="shared" si="1212"/>
        <v>1.8173287695475733</v>
      </c>
      <c r="Q7741" s="81">
        <f t="shared" si="1213"/>
        <v>1.8173287695475733</v>
      </c>
      <c r="S7741" s="1">
        <f t="shared" si="1217"/>
        <v>6</v>
      </c>
      <c r="T7741" s="1" t="str">
        <f t="shared" si="1218"/>
        <v>Off-Peak</v>
      </c>
    </row>
    <row r="7742" spans="1:20" x14ac:dyDescent="0.25">
      <c r="A7742" s="85">
        <v>45248.791666648191</v>
      </c>
      <c r="B7742" s="1">
        <v>11</v>
      </c>
      <c r="C7742" s="1">
        <v>18</v>
      </c>
      <c r="D7742" s="1">
        <v>19</v>
      </c>
      <c r="E7742" s="1" t="str">
        <f t="shared" si="1214"/>
        <v>Non-Summer</v>
      </c>
      <c r="F7742" s="78">
        <v>0.94899999999999995</v>
      </c>
      <c r="G7742" s="79">
        <f t="shared" si="1215"/>
        <v>1.8055328751053672</v>
      </c>
      <c r="J7742" s="78">
        <v>0</v>
      </c>
      <c r="K7742" s="80">
        <f t="shared" si="1216"/>
        <v>0</v>
      </c>
      <c r="L7742" s="68" t="str">
        <f t="shared" si="1209"/>
        <v>Normal</v>
      </c>
      <c r="N7742" s="67">
        <f t="shared" si="1210"/>
        <v>0</v>
      </c>
      <c r="O7742" s="67">
        <f t="shared" si="1211"/>
        <v>0</v>
      </c>
      <c r="P7742" s="81">
        <f t="shared" si="1212"/>
        <v>1.8055328751053672</v>
      </c>
      <c r="Q7742" s="81">
        <f t="shared" si="1213"/>
        <v>1.8055328751053672</v>
      </c>
      <c r="S7742" s="1">
        <f t="shared" si="1217"/>
        <v>6</v>
      </c>
      <c r="T7742" s="1" t="str">
        <f t="shared" si="1218"/>
        <v>Off-Peak</v>
      </c>
    </row>
    <row r="7743" spans="1:20" x14ac:dyDescent="0.25">
      <c r="A7743" s="85">
        <v>45248.833333314855</v>
      </c>
      <c r="B7743" s="1">
        <v>11</v>
      </c>
      <c r="C7743" s="1">
        <v>18</v>
      </c>
      <c r="D7743" s="1">
        <v>20</v>
      </c>
      <c r="E7743" s="1" t="str">
        <f t="shared" si="1214"/>
        <v>Non-Summer</v>
      </c>
      <c r="F7743" s="78">
        <v>0.93769999999999998</v>
      </c>
      <c r="G7743" s="79">
        <f t="shared" si="1215"/>
        <v>1.7840339062026374</v>
      </c>
      <c r="J7743" s="78">
        <v>0</v>
      </c>
      <c r="K7743" s="80">
        <f t="shared" si="1216"/>
        <v>0</v>
      </c>
      <c r="L7743" s="68" t="str">
        <f t="shared" si="1209"/>
        <v>Normal</v>
      </c>
      <c r="N7743" s="67">
        <f t="shared" si="1210"/>
        <v>0</v>
      </c>
      <c r="O7743" s="67">
        <f t="shared" si="1211"/>
        <v>0</v>
      </c>
      <c r="P7743" s="81">
        <f t="shared" si="1212"/>
        <v>1.7840339062026374</v>
      </c>
      <c r="Q7743" s="81">
        <f t="shared" si="1213"/>
        <v>1.7840339062026374</v>
      </c>
      <c r="S7743" s="1">
        <f t="shared" si="1217"/>
        <v>6</v>
      </c>
      <c r="T7743" s="1" t="str">
        <f t="shared" si="1218"/>
        <v>Off-Peak</v>
      </c>
    </row>
    <row r="7744" spans="1:20" x14ac:dyDescent="0.25">
      <c r="A7744" s="85">
        <v>45248.874999981519</v>
      </c>
      <c r="B7744" s="1">
        <v>11</v>
      </c>
      <c r="C7744" s="1">
        <v>18</v>
      </c>
      <c r="D7744" s="1">
        <v>21</v>
      </c>
      <c r="E7744" s="1" t="str">
        <f t="shared" si="1214"/>
        <v>Non-Summer</v>
      </c>
      <c r="F7744" s="78">
        <v>0.90859999999999996</v>
      </c>
      <c r="G7744" s="79">
        <f t="shared" si="1215"/>
        <v>1.7286693048690587</v>
      </c>
      <c r="J7744" s="78">
        <v>0</v>
      </c>
      <c r="K7744" s="80">
        <f t="shared" si="1216"/>
        <v>0</v>
      </c>
      <c r="L7744" s="68" t="str">
        <f t="shared" si="1209"/>
        <v>Normal</v>
      </c>
      <c r="N7744" s="67">
        <f t="shared" si="1210"/>
        <v>0</v>
      </c>
      <c r="O7744" s="67">
        <f t="shared" si="1211"/>
        <v>0</v>
      </c>
      <c r="P7744" s="81">
        <f t="shared" si="1212"/>
        <v>1.7286693048690587</v>
      </c>
      <c r="Q7744" s="81">
        <f t="shared" si="1213"/>
        <v>1.7286693048690587</v>
      </c>
      <c r="S7744" s="1">
        <f t="shared" si="1217"/>
        <v>6</v>
      </c>
      <c r="T7744" s="1" t="str">
        <f t="shared" si="1218"/>
        <v>Off-Peak</v>
      </c>
    </row>
    <row r="7745" spans="1:20" x14ac:dyDescent="0.25">
      <c r="A7745" s="85">
        <v>45248.916666648183</v>
      </c>
      <c r="B7745" s="1">
        <v>11</v>
      </c>
      <c r="C7745" s="1">
        <v>18</v>
      </c>
      <c r="D7745" s="1">
        <v>22</v>
      </c>
      <c r="E7745" s="1" t="str">
        <f t="shared" si="1214"/>
        <v>Non-Summer</v>
      </c>
      <c r="F7745" s="78">
        <v>0.85589999999999999</v>
      </c>
      <c r="G7745" s="79">
        <f t="shared" si="1215"/>
        <v>1.6284042021103098</v>
      </c>
      <c r="J7745" s="78">
        <v>0</v>
      </c>
      <c r="K7745" s="80">
        <f t="shared" si="1216"/>
        <v>0</v>
      </c>
      <c r="L7745" s="68" t="str">
        <f t="shared" si="1209"/>
        <v>Normal</v>
      </c>
      <c r="N7745" s="67">
        <f t="shared" si="1210"/>
        <v>0</v>
      </c>
      <c r="O7745" s="67">
        <f t="shared" si="1211"/>
        <v>0</v>
      </c>
      <c r="P7745" s="81">
        <f t="shared" si="1212"/>
        <v>1.6284042021103098</v>
      </c>
      <c r="Q7745" s="81">
        <f t="shared" si="1213"/>
        <v>1.6284042021103098</v>
      </c>
      <c r="S7745" s="1">
        <f t="shared" si="1217"/>
        <v>6</v>
      </c>
      <c r="T7745" s="1" t="str">
        <f t="shared" si="1218"/>
        <v>Off-Peak</v>
      </c>
    </row>
    <row r="7746" spans="1:20" x14ac:dyDescent="0.25">
      <c r="A7746" s="85">
        <v>45248.958333314848</v>
      </c>
      <c r="B7746" s="1">
        <v>11</v>
      </c>
      <c r="C7746" s="1">
        <v>18</v>
      </c>
      <c r="D7746" s="1">
        <v>23</v>
      </c>
      <c r="E7746" s="1" t="str">
        <f t="shared" si="1214"/>
        <v>Non-Summer</v>
      </c>
      <c r="F7746" s="78">
        <v>0.79359999999999997</v>
      </c>
      <c r="G7746" s="79">
        <f t="shared" si="1215"/>
        <v>1.5098744886023387</v>
      </c>
      <c r="J7746" s="78">
        <v>0</v>
      </c>
      <c r="K7746" s="80">
        <f t="shared" si="1216"/>
        <v>0</v>
      </c>
      <c r="L7746" s="68" t="str">
        <f t="shared" si="1209"/>
        <v>Normal</v>
      </c>
      <c r="N7746" s="67">
        <f t="shared" si="1210"/>
        <v>0</v>
      </c>
      <c r="O7746" s="67">
        <f t="shared" si="1211"/>
        <v>0</v>
      </c>
      <c r="P7746" s="81">
        <f t="shared" si="1212"/>
        <v>1.5098744886023387</v>
      </c>
      <c r="Q7746" s="81">
        <f t="shared" si="1213"/>
        <v>1.5098744886023387</v>
      </c>
      <c r="S7746" s="1">
        <f t="shared" si="1217"/>
        <v>6</v>
      </c>
      <c r="T7746" s="1" t="str">
        <f t="shared" si="1218"/>
        <v>Off-Peak</v>
      </c>
    </row>
    <row r="7747" spans="1:20" x14ac:dyDescent="0.25">
      <c r="A7747" s="85">
        <v>45248.999999981512</v>
      </c>
      <c r="B7747" s="1">
        <v>11</v>
      </c>
      <c r="C7747" s="1">
        <v>19</v>
      </c>
      <c r="D7747" s="1">
        <v>0</v>
      </c>
      <c r="E7747" s="1" t="str">
        <f t="shared" si="1214"/>
        <v>Non-Summer</v>
      </c>
      <c r="F7747" s="78">
        <v>0.74329999999999996</v>
      </c>
      <c r="G7747" s="79">
        <f t="shared" si="1215"/>
        <v>1.4141755385308952</v>
      </c>
      <c r="J7747" s="78">
        <v>0</v>
      </c>
      <c r="K7747" s="80">
        <f t="shared" si="1216"/>
        <v>0</v>
      </c>
      <c r="L7747" s="68" t="str">
        <f t="shared" si="1209"/>
        <v>Normal</v>
      </c>
      <c r="N7747" s="67">
        <f t="shared" si="1210"/>
        <v>0</v>
      </c>
      <c r="O7747" s="67">
        <f t="shared" si="1211"/>
        <v>0</v>
      </c>
      <c r="P7747" s="81">
        <f t="shared" si="1212"/>
        <v>1.4141755385308952</v>
      </c>
      <c r="Q7747" s="81">
        <f t="shared" si="1213"/>
        <v>1.4141755385308952</v>
      </c>
      <c r="S7747" s="1">
        <f t="shared" si="1217"/>
        <v>7</v>
      </c>
      <c r="T7747" s="1" t="str">
        <f t="shared" si="1218"/>
        <v>Off-Peak</v>
      </c>
    </row>
    <row r="7748" spans="1:20" x14ac:dyDescent="0.25">
      <c r="A7748" s="85">
        <v>45249.041666648176</v>
      </c>
      <c r="B7748" s="1">
        <v>11</v>
      </c>
      <c r="C7748" s="1">
        <v>19</v>
      </c>
      <c r="D7748" s="1">
        <v>1</v>
      </c>
      <c r="E7748" s="1" t="str">
        <f t="shared" si="1214"/>
        <v>Non-Summer</v>
      </c>
      <c r="F7748" s="78">
        <v>0.70850000000000002</v>
      </c>
      <c r="G7748" s="79">
        <f t="shared" si="1215"/>
        <v>1.347966324564966</v>
      </c>
      <c r="J7748" s="78">
        <v>0</v>
      </c>
      <c r="K7748" s="80">
        <f t="shared" si="1216"/>
        <v>0</v>
      </c>
      <c r="L7748" s="68" t="str">
        <f t="shared" si="1209"/>
        <v>Normal</v>
      </c>
      <c r="N7748" s="67">
        <f t="shared" si="1210"/>
        <v>0</v>
      </c>
      <c r="O7748" s="67">
        <f t="shared" si="1211"/>
        <v>0</v>
      </c>
      <c r="P7748" s="81">
        <f t="shared" si="1212"/>
        <v>1.347966324564966</v>
      </c>
      <c r="Q7748" s="81">
        <f t="shared" si="1213"/>
        <v>1.347966324564966</v>
      </c>
      <c r="S7748" s="1">
        <f t="shared" si="1217"/>
        <v>7</v>
      </c>
      <c r="T7748" s="1" t="str">
        <f t="shared" si="1218"/>
        <v>Off-Peak</v>
      </c>
    </row>
    <row r="7749" spans="1:20" x14ac:dyDescent="0.25">
      <c r="A7749" s="85">
        <v>45249.08333331484</v>
      </c>
      <c r="B7749" s="1">
        <v>11</v>
      </c>
      <c r="C7749" s="1">
        <v>19</v>
      </c>
      <c r="D7749" s="1">
        <v>2</v>
      </c>
      <c r="E7749" s="1" t="str">
        <f t="shared" si="1214"/>
        <v>Non-Summer</v>
      </c>
      <c r="F7749" s="78">
        <v>0.68810000000000004</v>
      </c>
      <c r="G7749" s="79">
        <f t="shared" si="1215"/>
        <v>1.3091540267228696</v>
      </c>
      <c r="J7749" s="78">
        <v>0</v>
      </c>
      <c r="K7749" s="80">
        <f t="shared" si="1216"/>
        <v>0</v>
      </c>
      <c r="L7749" s="68" t="str">
        <f t="shared" si="1209"/>
        <v>Normal</v>
      </c>
      <c r="N7749" s="67">
        <f t="shared" si="1210"/>
        <v>0</v>
      </c>
      <c r="O7749" s="67">
        <f t="shared" si="1211"/>
        <v>0</v>
      </c>
      <c r="P7749" s="81">
        <f t="shared" si="1212"/>
        <v>1.3091540267228696</v>
      </c>
      <c r="Q7749" s="81">
        <f t="shared" si="1213"/>
        <v>1.3091540267228696</v>
      </c>
      <c r="S7749" s="1">
        <f t="shared" si="1217"/>
        <v>7</v>
      </c>
      <c r="T7749" s="1" t="str">
        <f t="shared" si="1218"/>
        <v>Off-Peak</v>
      </c>
    </row>
    <row r="7750" spans="1:20" x14ac:dyDescent="0.25">
      <c r="A7750" s="85">
        <v>45249.124999981505</v>
      </c>
      <c r="B7750" s="1">
        <v>11</v>
      </c>
      <c r="C7750" s="1">
        <v>19</v>
      </c>
      <c r="D7750" s="1">
        <v>3</v>
      </c>
      <c r="E7750" s="1" t="str">
        <f t="shared" si="1214"/>
        <v>Non-Summer</v>
      </c>
      <c r="F7750" s="78">
        <v>0.6774</v>
      </c>
      <c r="G7750" s="79">
        <f t="shared" si="1215"/>
        <v>1.2887965959919661</v>
      </c>
      <c r="J7750" s="78">
        <v>0</v>
      </c>
      <c r="K7750" s="80">
        <f t="shared" si="1216"/>
        <v>0</v>
      </c>
      <c r="L7750" s="68" t="str">
        <f t="shared" si="1209"/>
        <v>Normal</v>
      </c>
      <c r="N7750" s="67">
        <f t="shared" si="1210"/>
        <v>0</v>
      </c>
      <c r="O7750" s="67">
        <f t="shared" si="1211"/>
        <v>0</v>
      </c>
      <c r="P7750" s="81">
        <f t="shared" si="1212"/>
        <v>1.2887965959919661</v>
      </c>
      <c r="Q7750" s="81">
        <f t="shared" si="1213"/>
        <v>1.2887965959919661</v>
      </c>
      <c r="S7750" s="1">
        <f t="shared" si="1217"/>
        <v>7</v>
      </c>
      <c r="T7750" s="1" t="str">
        <f t="shared" si="1218"/>
        <v>Off-Peak</v>
      </c>
    </row>
    <row r="7751" spans="1:20" x14ac:dyDescent="0.25">
      <c r="A7751" s="85">
        <v>45249.166666648169</v>
      </c>
      <c r="B7751" s="1">
        <v>11</v>
      </c>
      <c r="C7751" s="1">
        <v>19</v>
      </c>
      <c r="D7751" s="1">
        <v>4</v>
      </c>
      <c r="E7751" s="1" t="str">
        <f t="shared" si="1214"/>
        <v>Non-Summer</v>
      </c>
      <c r="F7751" s="78">
        <v>0.67969999999999997</v>
      </c>
      <c r="G7751" s="79">
        <f t="shared" si="1215"/>
        <v>1.2931724923173005</v>
      </c>
      <c r="J7751" s="78">
        <v>0</v>
      </c>
      <c r="K7751" s="80">
        <f t="shared" si="1216"/>
        <v>0</v>
      </c>
      <c r="L7751" s="68" t="str">
        <f t="shared" si="1209"/>
        <v>Normal</v>
      </c>
      <c r="N7751" s="67">
        <f t="shared" si="1210"/>
        <v>0</v>
      </c>
      <c r="O7751" s="67">
        <f t="shared" si="1211"/>
        <v>0</v>
      </c>
      <c r="P7751" s="81">
        <f t="shared" si="1212"/>
        <v>1.2931724923173005</v>
      </c>
      <c r="Q7751" s="81">
        <f t="shared" si="1213"/>
        <v>1.2931724923173005</v>
      </c>
      <c r="S7751" s="1">
        <f t="shared" si="1217"/>
        <v>7</v>
      </c>
      <c r="T7751" s="1" t="str">
        <f t="shared" si="1218"/>
        <v>Off-Peak</v>
      </c>
    </row>
    <row r="7752" spans="1:20" x14ac:dyDescent="0.25">
      <c r="A7752" s="85">
        <v>45249.208333314833</v>
      </c>
      <c r="B7752" s="1">
        <v>11</v>
      </c>
      <c r="C7752" s="1">
        <v>19</v>
      </c>
      <c r="D7752" s="1">
        <v>5</v>
      </c>
      <c r="E7752" s="1" t="str">
        <f t="shared" si="1214"/>
        <v>Non-Summer</v>
      </c>
      <c r="F7752" s="78">
        <v>0.69840000000000002</v>
      </c>
      <c r="G7752" s="79">
        <f t="shared" si="1215"/>
        <v>1.3287504320058889</v>
      </c>
      <c r="J7752" s="78">
        <v>0</v>
      </c>
      <c r="K7752" s="80">
        <f t="shared" si="1216"/>
        <v>0</v>
      </c>
      <c r="L7752" s="68" t="str">
        <f t="shared" si="1209"/>
        <v>Normal</v>
      </c>
      <c r="N7752" s="67">
        <f t="shared" si="1210"/>
        <v>0</v>
      </c>
      <c r="O7752" s="67">
        <f t="shared" si="1211"/>
        <v>0</v>
      </c>
      <c r="P7752" s="81">
        <f t="shared" si="1212"/>
        <v>1.3287504320058889</v>
      </c>
      <c r="Q7752" s="81">
        <f t="shared" si="1213"/>
        <v>1.3287504320058889</v>
      </c>
      <c r="S7752" s="1">
        <f t="shared" si="1217"/>
        <v>7</v>
      </c>
      <c r="T7752" s="1" t="str">
        <f t="shared" si="1218"/>
        <v>Off-Peak</v>
      </c>
    </row>
    <row r="7753" spans="1:20" x14ac:dyDescent="0.25">
      <c r="A7753" s="85">
        <v>45249.249999981497</v>
      </c>
      <c r="B7753" s="1">
        <v>11</v>
      </c>
      <c r="C7753" s="1">
        <v>19</v>
      </c>
      <c r="D7753" s="1">
        <v>6</v>
      </c>
      <c r="E7753" s="1" t="str">
        <f t="shared" si="1214"/>
        <v>Non-Summer</v>
      </c>
      <c r="F7753" s="78">
        <v>0.73180000000000001</v>
      </c>
      <c r="G7753" s="79">
        <f t="shared" si="1215"/>
        <v>1.3922960569042233</v>
      </c>
      <c r="J7753" s="78">
        <v>0</v>
      </c>
      <c r="K7753" s="80">
        <f t="shared" si="1216"/>
        <v>0</v>
      </c>
      <c r="L7753" s="68" t="str">
        <f t="shared" si="1209"/>
        <v>Normal</v>
      </c>
      <c r="N7753" s="67">
        <f t="shared" si="1210"/>
        <v>0</v>
      </c>
      <c r="O7753" s="67">
        <f t="shared" si="1211"/>
        <v>0</v>
      </c>
      <c r="P7753" s="81">
        <f t="shared" si="1212"/>
        <v>1.3922960569042233</v>
      </c>
      <c r="Q7753" s="81">
        <f t="shared" si="1213"/>
        <v>1.3922960569042233</v>
      </c>
      <c r="S7753" s="1">
        <f t="shared" si="1217"/>
        <v>7</v>
      </c>
      <c r="T7753" s="1" t="str">
        <f t="shared" si="1218"/>
        <v>Off-Peak</v>
      </c>
    </row>
    <row r="7754" spans="1:20" x14ac:dyDescent="0.25">
      <c r="A7754" s="85">
        <v>45249.291666648161</v>
      </c>
      <c r="B7754" s="1">
        <v>11</v>
      </c>
      <c r="C7754" s="1">
        <v>19</v>
      </c>
      <c r="D7754" s="1">
        <v>7</v>
      </c>
      <c r="E7754" s="1" t="str">
        <f t="shared" si="1214"/>
        <v>Non-Summer</v>
      </c>
      <c r="F7754" s="78">
        <v>0.76119999999999999</v>
      </c>
      <c r="G7754" s="79">
        <f t="shared" si="1215"/>
        <v>1.4482314273237151</v>
      </c>
      <c r="J7754" s="78">
        <v>1.0644910000000001</v>
      </c>
      <c r="K7754" s="80">
        <f t="shared" si="1216"/>
        <v>1.0644910000000001</v>
      </c>
      <c r="L7754" s="68" t="str">
        <f t="shared" si="1209"/>
        <v>Normal</v>
      </c>
      <c r="N7754" s="67">
        <f t="shared" si="1210"/>
        <v>0</v>
      </c>
      <c r="O7754" s="67">
        <f t="shared" si="1211"/>
        <v>1.0644910000000001</v>
      </c>
      <c r="P7754" s="81">
        <f t="shared" si="1212"/>
        <v>0.38374042732371505</v>
      </c>
      <c r="Q7754" s="81">
        <f t="shared" si="1213"/>
        <v>0.38374042732371505</v>
      </c>
      <c r="S7754" s="1">
        <f t="shared" si="1217"/>
        <v>7</v>
      </c>
      <c r="T7754" s="1" t="str">
        <f t="shared" si="1218"/>
        <v>Off-Peak</v>
      </c>
    </row>
    <row r="7755" spans="1:20" x14ac:dyDescent="0.25">
      <c r="A7755" s="85">
        <v>45249.333333314826</v>
      </c>
      <c r="B7755" s="1">
        <v>11</v>
      </c>
      <c r="C7755" s="1">
        <v>19</v>
      </c>
      <c r="D7755" s="1">
        <v>8</v>
      </c>
      <c r="E7755" s="1" t="str">
        <f t="shared" si="1214"/>
        <v>Non-Summer</v>
      </c>
      <c r="F7755" s="78">
        <v>0.77049999999999996</v>
      </c>
      <c r="G7755" s="79">
        <f t="shared" si="1215"/>
        <v>1.4659252689870237</v>
      </c>
      <c r="J7755" s="78">
        <v>2.6203949999999998</v>
      </c>
      <c r="K7755" s="80">
        <f t="shared" si="1216"/>
        <v>2.6203949999999998</v>
      </c>
      <c r="L7755" s="68" t="str">
        <f t="shared" si="1209"/>
        <v>Normal</v>
      </c>
      <c r="N7755" s="67">
        <f t="shared" si="1210"/>
        <v>1.1544697310129761</v>
      </c>
      <c r="O7755" s="67">
        <f t="shared" si="1211"/>
        <v>1.4659252689870237</v>
      </c>
      <c r="P7755" s="81">
        <f t="shared" si="1212"/>
        <v>0</v>
      </c>
      <c r="Q7755" s="81">
        <f t="shared" si="1213"/>
        <v>-1.1544697310129761</v>
      </c>
      <c r="S7755" s="1">
        <f t="shared" si="1217"/>
        <v>7</v>
      </c>
      <c r="T7755" s="1" t="str">
        <f t="shared" si="1218"/>
        <v>Off-Peak</v>
      </c>
    </row>
    <row r="7756" spans="1:20" x14ac:dyDescent="0.25">
      <c r="A7756" s="85">
        <v>45249.37499998149</v>
      </c>
      <c r="B7756" s="1">
        <v>11</v>
      </c>
      <c r="C7756" s="1">
        <v>19</v>
      </c>
      <c r="D7756" s="1">
        <v>9</v>
      </c>
      <c r="E7756" s="1" t="str">
        <f t="shared" si="1214"/>
        <v>Non-Summer</v>
      </c>
      <c r="F7756" s="78">
        <v>0.76659999999999995</v>
      </c>
      <c r="G7756" s="79">
        <f t="shared" si="1215"/>
        <v>1.4585052708701522</v>
      </c>
      <c r="J7756" s="78">
        <v>4.2870870000000005</v>
      </c>
      <c r="K7756" s="80">
        <f t="shared" si="1216"/>
        <v>4.2870870000000005</v>
      </c>
      <c r="L7756" s="68" t="str">
        <f t="shared" si="1209"/>
        <v>Normal</v>
      </c>
      <c r="N7756" s="67">
        <f t="shared" si="1210"/>
        <v>2.8285817291298483</v>
      </c>
      <c r="O7756" s="67">
        <f t="shared" si="1211"/>
        <v>1.4585052708701522</v>
      </c>
      <c r="P7756" s="81">
        <f t="shared" si="1212"/>
        <v>0</v>
      </c>
      <c r="Q7756" s="81">
        <f t="shared" si="1213"/>
        <v>-2.8285817291298483</v>
      </c>
      <c r="S7756" s="1">
        <f t="shared" si="1217"/>
        <v>7</v>
      </c>
      <c r="T7756" s="1" t="str">
        <f t="shared" si="1218"/>
        <v>Off-Peak</v>
      </c>
    </row>
    <row r="7757" spans="1:20" x14ac:dyDescent="0.25">
      <c r="A7757" s="85">
        <v>45249.416666648154</v>
      </c>
      <c r="B7757" s="1">
        <v>11</v>
      </c>
      <c r="C7757" s="1">
        <v>19</v>
      </c>
      <c r="D7757" s="1">
        <v>10</v>
      </c>
      <c r="E7757" s="1" t="str">
        <f t="shared" si="1214"/>
        <v>Non-Summer</v>
      </c>
      <c r="F7757" s="78">
        <v>0.75719999999999998</v>
      </c>
      <c r="G7757" s="79">
        <f t="shared" si="1215"/>
        <v>1.4406211728448726</v>
      </c>
      <c r="J7757" s="78">
        <v>5.0743400000000003</v>
      </c>
      <c r="K7757" s="80">
        <f t="shared" si="1216"/>
        <v>5.0743400000000003</v>
      </c>
      <c r="L7757" s="68" t="str">
        <f t="shared" si="1209"/>
        <v>Normal</v>
      </c>
      <c r="N7757" s="67">
        <f t="shared" si="1210"/>
        <v>3.6337188271551275</v>
      </c>
      <c r="O7757" s="67">
        <f t="shared" si="1211"/>
        <v>1.4406211728448728</v>
      </c>
      <c r="P7757" s="81">
        <f t="shared" si="1212"/>
        <v>0</v>
      </c>
      <c r="Q7757" s="81">
        <f t="shared" si="1213"/>
        <v>-3.6337188271551275</v>
      </c>
      <c r="S7757" s="1">
        <f t="shared" si="1217"/>
        <v>7</v>
      </c>
      <c r="T7757" s="1" t="str">
        <f t="shared" si="1218"/>
        <v>Off-Peak</v>
      </c>
    </row>
    <row r="7758" spans="1:20" x14ac:dyDescent="0.25">
      <c r="A7758" s="85">
        <v>45249.458333314818</v>
      </c>
      <c r="B7758" s="1">
        <v>11</v>
      </c>
      <c r="C7758" s="1">
        <v>19</v>
      </c>
      <c r="D7758" s="1">
        <v>11</v>
      </c>
      <c r="E7758" s="1" t="str">
        <f t="shared" si="1214"/>
        <v>Non-Summer</v>
      </c>
      <c r="F7758" s="78">
        <v>0.75509999999999999</v>
      </c>
      <c r="G7758" s="79">
        <f t="shared" si="1215"/>
        <v>1.4366257892434804</v>
      </c>
      <c r="J7758" s="78">
        <v>5.3542680000000002</v>
      </c>
      <c r="K7758" s="80">
        <f t="shared" si="1216"/>
        <v>5.3542680000000002</v>
      </c>
      <c r="L7758" s="68" t="str">
        <f t="shared" si="1209"/>
        <v>Normal</v>
      </c>
      <c r="N7758" s="67">
        <f t="shared" si="1210"/>
        <v>3.9176422107565196</v>
      </c>
      <c r="O7758" s="67">
        <f t="shared" si="1211"/>
        <v>1.4366257892434806</v>
      </c>
      <c r="P7758" s="81">
        <f t="shared" si="1212"/>
        <v>0</v>
      </c>
      <c r="Q7758" s="81">
        <f t="shared" si="1213"/>
        <v>-3.9176422107565196</v>
      </c>
      <c r="S7758" s="1">
        <f t="shared" si="1217"/>
        <v>7</v>
      </c>
      <c r="T7758" s="1" t="str">
        <f t="shared" si="1218"/>
        <v>Off-Peak</v>
      </c>
    </row>
    <row r="7759" spans="1:20" x14ac:dyDescent="0.25">
      <c r="A7759" s="85">
        <v>45249.499999981483</v>
      </c>
      <c r="B7759" s="1">
        <v>11</v>
      </c>
      <c r="C7759" s="1">
        <v>19</v>
      </c>
      <c r="D7759" s="1">
        <v>12</v>
      </c>
      <c r="E7759" s="1" t="str">
        <f t="shared" si="1214"/>
        <v>Non-Summer</v>
      </c>
      <c r="F7759" s="78">
        <v>0.75749999999999995</v>
      </c>
      <c r="G7759" s="79">
        <f t="shared" si="1215"/>
        <v>1.4411919419307857</v>
      </c>
      <c r="J7759" s="78">
        <v>5.102023</v>
      </c>
      <c r="K7759" s="80">
        <f t="shared" si="1216"/>
        <v>5.102023</v>
      </c>
      <c r="L7759" s="68" t="str">
        <f t="shared" si="1209"/>
        <v>Normal</v>
      </c>
      <c r="N7759" s="67">
        <f t="shared" si="1210"/>
        <v>3.6608310580692143</v>
      </c>
      <c r="O7759" s="67">
        <f t="shared" si="1211"/>
        <v>1.4411919419307857</v>
      </c>
      <c r="P7759" s="81">
        <f t="shared" si="1212"/>
        <v>0</v>
      </c>
      <c r="Q7759" s="81">
        <f t="shared" si="1213"/>
        <v>-3.6608310580692143</v>
      </c>
      <c r="S7759" s="1">
        <f t="shared" si="1217"/>
        <v>7</v>
      </c>
      <c r="T7759" s="1" t="str">
        <f t="shared" si="1218"/>
        <v>Off-Peak</v>
      </c>
    </row>
    <row r="7760" spans="1:20" x14ac:dyDescent="0.25">
      <c r="A7760" s="85">
        <v>45249.541666648147</v>
      </c>
      <c r="B7760" s="1">
        <v>11</v>
      </c>
      <c r="C7760" s="1">
        <v>19</v>
      </c>
      <c r="D7760" s="1">
        <v>13</v>
      </c>
      <c r="E7760" s="1" t="str">
        <f t="shared" si="1214"/>
        <v>Non-Summer</v>
      </c>
      <c r="F7760" s="78">
        <v>0.75509999999999999</v>
      </c>
      <c r="G7760" s="79">
        <f t="shared" si="1215"/>
        <v>1.4366257892434804</v>
      </c>
      <c r="J7760" s="78">
        <v>4.3639539999999997</v>
      </c>
      <c r="K7760" s="80">
        <f t="shared" si="1216"/>
        <v>4.3639539999999997</v>
      </c>
      <c r="L7760" s="68" t="str">
        <f t="shared" si="1209"/>
        <v>Normal</v>
      </c>
      <c r="N7760" s="67">
        <f t="shared" si="1210"/>
        <v>2.9273282107565191</v>
      </c>
      <c r="O7760" s="67">
        <f t="shared" si="1211"/>
        <v>1.4366257892434806</v>
      </c>
      <c r="P7760" s="81">
        <f t="shared" si="1212"/>
        <v>0</v>
      </c>
      <c r="Q7760" s="81">
        <f t="shared" si="1213"/>
        <v>-2.9273282107565191</v>
      </c>
      <c r="S7760" s="1">
        <f t="shared" si="1217"/>
        <v>7</v>
      </c>
      <c r="T7760" s="1" t="str">
        <f t="shared" si="1218"/>
        <v>Off-Peak</v>
      </c>
    </row>
    <row r="7761" spans="1:20" x14ac:dyDescent="0.25">
      <c r="A7761" s="85">
        <v>45249.583333314811</v>
      </c>
      <c r="B7761" s="1">
        <v>11</v>
      </c>
      <c r="C7761" s="1">
        <v>19</v>
      </c>
      <c r="D7761" s="1">
        <v>14</v>
      </c>
      <c r="E7761" s="1" t="str">
        <f t="shared" si="1214"/>
        <v>Non-Summer</v>
      </c>
      <c r="F7761" s="78">
        <v>0.75739999999999996</v>
      </c>
      <c r="G7761" s="79">
        <f t="shared" si="1215"/>
        <v>1.4410016855688148</v>
      </c>
      <c r="J7761" s="78">
        <v>3.1459269999999999</v>
      </c>
      <c r="K7761" s="80">
        <f t="shared" si="1216"/>
        <v>3.1459269999999999</v>
      </c>
      <c r="L7761" s="68" t="str">
        <f t="shared" si="1209"/>
        <v>Normal</v>
      </c>
      <c r="N7761" s="67">
        <f t="shared" si="1210"/>
        <v>1.7049253144311851</v>
      </c>
      <c r="O7761" s="67">
        <f t="shared" si="1211"/>
        <v>1.4410016855688148</v>
      </c>
      <c r="P7761" s="81">
        <f t="shared" si="1212"/>
        <v>0</v>
      </c>
      <c r="Q7761" s="81">
        <f t="shared" si="1213"/>
        <v>-1.7049253144311851</v>
      </c>
      <c r="S7761" s="1">
        <f t="shared" si="1217"/>
        <v>7</v>
      </c>
      <c r="T7761" s="1" t="str">
        <f t="shared" si="1218"/>
        <v>Off-Peak</v>
      </c>
    </row>
    <row r="7762" spans="1:20" x14ac:dyDescent="0.25">
      <c r="A7762" s="85">
        <v>45249.624999981475</v>
      </c>
      <c r="B7762" s="1">
        <v>11</v>
      </c>
      <c r="C7762" s="1">
        <v>19</v>
      </c>
      <c r="D7762" s="1">
        <v>15</v>
      </c>
      <c r="E7762" s="1" t="str">
        <f t="shared" si="1214"/>
        <v>Non-Summer</v>
      </c>
      <c r="F7762" s="78">
        <v>0.79359999999999997</v>
      </c>
      <c r="G7762" s="79">
        <f t="shared" si="1215"/>
        <v>1.5098744886023387</v>
      </c>
      <c r="J7762" s="78">
        <v>1.390692</v>
      </c>
      <c r="K7762" s="80">
        <f t="shared" si="1216"/>
        <v>1.390692</v>
      </c>
      <c r="L7762" s="68" t="str">
        <f t="shared" si="1209"/>
        <v>Normal</v>
      </c>
      <c r="N7762" s="67">
        <f t="shared" si="1210"/>
        <v>0</v>
      </c>
      <c r="O7762" s="67">
        <f t="shared" si="1211"/>
        <v>1.390692</v>
      </c>
      <c r="P7762" s="81">
        <f t="shared" si="1212"/>
        <v>0.11918248860233871</v>
      </c>
      <c r="Q7762" s="81">
        <f t="shared" si="1213"/>
        <v>0.11918248860233871</v>
      </c>
      <c r="S7762" s="1">
        <f t="shared" si="1217"/>
        <v>7</v>
      </c>
      <c r="T7762" s="1" t="str">
        <f t="shared" si="1218"/>
        <v>Off-Peak</v>
      </c>
    </row>
    <row r="7763" spans="1:20" x14ac:dyDescent="0.25">
      <c r="A7763" s="85">
        <v>45249.66666664814</v>
      </c>
      <c r="B7763" s="1">
        <v>11</v>
      </c>
      <c r="C7763" s="1">
        <v>19</v>
      </c>
      <c r="D7763" s="1">
        <v>16</v>
      </c>
      <c r="E7763" s="1" t="str">
        <f t="shared" si="1214"/>
        <v>Non-Summer</v>
      </c>
      <c r="F7763" s="78">
        <v>0.89359999999999995</v>
      </c>
      <c r="G7763" s="79">
        <f t="shared" si="1215"/>
        <v>1.7001308505733996</v>
      </c>
      <c r="J7763" s="78">
        <v>0</v>
      </c>
      <c r="K7763" s="80">
        <f t="shared" si="1216"/>
        <v>0</v>
      </c>
      <c r="L7763" s="68" t="str">
        <f t="shared" ref="L7763:L7826" si="1219">IF(AND(D7763&gt;=$C$2,D7763&lt;=$C$3,E7763="Summer"),"MaxDis","Normal")</f>
        <v>Normal</v>
      </c>
      <c r="N7763" s="67">
        <f t="shared" ref="N7763:N7826" si="1220">IF(K7763-G7763&lt;0,0,K7763-G7763)</f>
        <v>0</v>
      </c>
      <c r="O7763" s="67">
        <f t="shared" ref="O7763:O7826" si="1221">K7763-N7763</f>
        <v>0</v>
      </c>
      <c r="P7763" s="81">
        <f t="shared" ref="P7763:P7826" si="1222">MAX(0,G7763-O7763)</f>
        <v>1.7001308505733996</v>
      </c>
      <c r="Q7763" s="81">
        <f t="shared" ref="Q7763:Q7826" si="1223">G7763-K7763</f>
        <v>1.7001308505733996</v>
      </c>
      <c r="S7763" s="1">
        <f t="shared" si="1217"/>
        <v>7</v>
      </c>
      <c r="T7763" s="1" t="str">
        <f t="shared" si="1218"/>
        <v>Off-Peak</v>
      </c>
    </row>
    <row r="7764" spans="1:20" x14ac:dyDescent="0.25">
      <c r="A7764" s="85">
        <v>45249.708333314804</v>
      </c>
      <c r="B7764" s="1">
        <v>11</v>
      </c>
      <c r="C7764" s="1">
        <v>19</v>
      </c>
      <c r="D7764" s="1">
        <v>17</v>
      </c>
      <c r="E7764" s="1" t="str">
        <f t="shared" ref="E7764:E7827" si="1224">IF(AND(B7764&gt;=$C$5,B7764&lt;=$C$6),"Summer","Non-Summer")</f>
        <v>Non-Summer</v>
      </c>
      <c r="F7764" s="78">
        <v>0.99070000000000003</v>
      </c>
      <c r="G7764" s="79">
        <f t="shared" ref="G7764:G7827" si="1225">F7764*$G$13</f>
        <v>1.8848697780472998</v>
      </c>
      <c r="J7764" s="78">
        <v>0</v>
      </c>
      <c r="K7764" s="80">
        <f t="shared" ref="K7764:K7827" si="1226">J7764*$K$13</f>
        <v>0</v>
      </c>
      <c r="L7764" s="68" t="str">
        <f t="shared" si="1219"/>
        <v>Normal</v>
      </c>
      <c r="N7764" s="67">
        <f t="shared" si="1220"/>
        <v>0</v>
      </c>
      <c r="O7764" s="67">
        <f t="shared" si="1221"/>
        <v>0</v>
      </c>
      <c r="P7764" s="81">
        <f t="shared" si="1222"/>
        <v>1.8848697780472998</v>
      </c>
      <c r="Q7764" s="81">
        <f t="shared" si="1223"/>
        <v>1.8848697780472998</v>
      </c>
      <c r="S7764" s="1">
        <f t="shared" ref="S7764:S7827" si="1227">WEEKDAY(A7764,2)</f>
        <v>7</v>
      </c>
      <c r="T7764" s="1" t="str">
        <f t="shared" ref="T7764:T7827" si="1228">IF(S7764&gt;5,"Off-Peak",IF(AND(D7764&gt;=$C$7,D7764&lt;$C$8),"Peak","Off-Peak"))</f>
        <v>Off-Peak</v>
      </c>
    </row>
    <row r="7765" spans="1:20" x14ac:dyDescent="0.25">
      <c r="A7765" s="85">
        <v>45249.749999981468</v>
      </c>
      <c r="B7765" s="1">
        <v>11</v>
      </c>
      <c r="C7765" s="1">
        <v>19</v>
      </c>
      <c r="D7765" s="1">
        <v>18</v>
      </c>
      <c r="E7765" s="1" t="str">
        <f t="shared" si="1224"/>
        <v>Non-Summer</v>
      </c>
      <c r="F7765" s="78">
        <v>1.002</v>
      </c>
      <c r="G7765" s="79">
        <f t="shared" si="1225"/>
        <v>1.9063687469500297</v>
      </c>
      <c r="J7765" s="78">
        <v>0</v>
      </c>
      <c r="K7765" s="80">
        <f t="shared" si="1226"/>
        <v>0</v>
      </c>
      <c r="L7765" s="68" t="str">
        <f t="shared" si="1219"/>
        <v>Normal</v>
      </c>
      <c r="N7765" s="67">
        <f t="shared" si="1220"/>
        <v>0</v>
      </c>
      <c r="O7765" s="67">
        <f t="shared" si="1221"/>
        <v>0</v>
      </c>
      <c r="P7765" s="81">
        <f t="shared" si="1222"/>
        <v>1.9063687469500297</v>
      </c>
      <c r="Q7765" s="81">
        <f t="shared" si="1223"/>
        <v>1.9063687469500297</v>
      </c>
      <c r="S7765" s="1">
        <f t="shared" si="1227"/>
        <v>7</v>
      </c>
      <c r="T7765" s="1" t="str">
        <f t="shared" si="1228"/>
        <v>Off-Peak</v>
      </c>
    </row>
    <row r="7766" spans="1:20" x14ac:dyDescent="0.25">
      <c r="A7766" s="85">
        <v>45249.791666648132</v>
      </c>
      <c r="B7766" s="1">
        <v>11</v>
      </c>
      <c r="C7766" s="1">
        <v>19</v>
      </c>
      <c r="D7766" s="1">
        <v>19</v>
      </c>
      <c r="E7766" s="1" t="str">
        <f t="shared" si="1224"/>
        <v>Non-Summer</v>
      </c>
      <c r="F7766" s="78">
        <v>0.99680000000000002</v>
      </c>
      <c r="G7766" s="79">
        <f t="shared" si="1225"/>
        <v>1.8964754161275346</v>
      </c>
      <c r="J7766" s="78">
        <v>0</v>
      </c>
      <c r="K7766" s="80">
        <f t="shared" si="1226"/>
        <v>0</v>
      </c>
      <c r="L7766" s="68" t="str">
        <f t="shared" si="1219"/>
        <v>Normal</v>
      </c>
      <c r="N7766" s="67">
        <f t="shared" si="1220"/>
        <v>0</v>
      </c>
      <c r="O7766" s="67">
        <f t="shared" si="1221"/>
        <v>0</v>
      </c>
      <c r="P7766" s="81">
        <f t="shared" si="1222"/>
        <v>1.8964754161275346</v>
      </c>
      <c r="Q7766" s="81">
        <f t="shared" si="1223"/>
        <v>1.8964754161275346</v>
      </c>
      <c r="S7766" s="1">
        <f t="shared" si="1227"/>
        <v>7</v>
      </c>
      <c r="T7766" s="1" t="str">
        <f t="shared" si="1228"/>
        <v>Off-Peak</v>
      </c>
    </row>
    <row r="7767" spans="1:20" x14ac:dyDescent="0.25">
      <c r="A7767" s="85">
        <v>45249.833333314797</v>
      </c>
      <c r="B7767" s="1">
        <v>11</v>
      </c>
      <c r="C7767" s="1">
        <v>19</v>
      </c>
      <c r="D7767" s="1">
        <v>20</v>
      </c>
      <c r="E7767" s="1" t="str">
        <f t="shared" si="1224"/>
        <v>Non-Summer</v>
      </c>
      <c r="F7767" s="78">
        <v>0.97399999999999998</v>
      </c>
      <c r="G7767" s="79">
        <f t="shared" si="1225"/>
        <v>1.8530969655981324</v>
      </c>
      <c r="J7767" s="78">
        <v>0</v>
      </c>
      <c r="K7767" s="80">
        <f t="shared" si="1226"/>
        <v>0</v>
      </c>
      <c r="L7767" s="68" t="str">
        <f t="shared" si="1219"/>
        <v>Normal</v>
      </c>
      <c r="N7767" s="67">
        <f t="shared" si="1220"/>
        <v>0</v>
      </c>
      <c r="O7767" s="67">
        <f t="shared" si="1221"/>
        <v>0</v>
      </c>
      <c r="P7767" s="81">
        <f t="shared" si="1222"/>
        <v>1.8530969655981324</v>
      </c>
      <c r="Q7767" s="81">
        <f t="shared" si="1223"/>
        <v>1.8530969655981324</v>
      </c>
      <c r="S7767" s="1">
        <f t="shared" si="1227"/>
        <v>7</v>
      </c>
      <c r="T7767" s="1" t="str">
        <f t="shared" si="1228"/>
        <v>Off-Peak</v>
      </c>
    </row>
    <row r="7768" spans="1:20" x14ac:dyDescent="0.25">
      <c r="A7768" s="85">
        <v>45249.874999981461</v>
      </c>
      <c r="B7768" s="1">
        <v>11</v>
      </c>
      <c r="C7768" s="1">
        <v>19</v>
      </c>
      <c r="D7768" s="1">
        <v>21</v>
      </c>
      <c r="E7768" s="1" t="str">
        <f t="shared" si="1224"/>
        <v>Non-Summer</v>
      </c>
      <c r="F7768" s="78">
        <v>0.92110000000000003</v>
      </c>
      <c r="G7768" s="79">
        <f t="shared" si="1225"/>
        <v>1.7524513501154415</v>
      </c>
      <c r="J7768" s="78">
        <v>0</v>
      </c>
      <c r="K7768" s="80">
        <f t="shared" si="1226"/>
        <v>0</v>
      </c>
      <c r="L7768" s="68" t="str">
        <f t="shared" si="1219"/>
        <v>Normal</v>
      </c>
      <c r="N7768" s="67">
        <f t="shared" si="1220"/>
        <v>0</v>
      </c>
      <c r="O7768" s="67">
        <f t="shared" si="1221"/>
        <v>0</v>
      </c>
      <c r="P7768" s="81">
        <f t="shared" si="1222"/>
        <v>1.7524513501154415</v>
      </c>
      <c r="Q7768" s="81">
        <f t="shared" si="1223"/>
        <v>1.7524513501154415</v>
      </c>
      <c r="S7768" s="1">
        <f t="shared" si="1227"/>
        <v>7</v>
      </c>
      <c r="T7768" s="1" t="str">
        <f t="shared" si="1228"/>
        <v>Off-Peak</v>
      </c>
    </row>
    <row r="7769" spans="1:20" x14ac:dyDescent="0.25">
      <c r="A7769" s="85">
        <v>45249.916666648125</v>
      </c>
      <c r="B7769" s="1">
        <v>11</v>
      </c>
      <c r="C7769" s="1">
        <v>19</v>
      </c>
      <c r="D7769" s="1">
        <v>22</v>
      </c>
      <c r="E7769" s="1" t="str">
        <f t="shared" si="1224"/>
        <v>Non-Summer</v>
      </c>
      <c r="F7769" s="78">
        <v>0.83609999999999995</v>
      </c>
      <c r="G7769" s="79">
        <f t="shared" si="1225"/>
        <v>1.5907334424400397</v>
      </c>
      <c r="J7769" s="78">
        <v>0</v>
      </c>
      <c r="K7769" s="80">
        <f t="shared" si="1226"/>
        <v>0</v>
      </c>
      <c r="L7769" s="68" t="str">
        <f t="shared" si="1219"/>
        <v>Normal</v>
      </c>
      <c r="N7769" s="67">
        <f t="shared" si="1220"/>
        <v>0</v>
      </c>
      <c r="O7769" s="67">
        <f t="shared" si="1221"/>
        <v>0</v>
      </c>
      <c r="P7769" s="81">
        <f t="shared" si="1222"/>
        <v>1.5907334424400397</v>
      </c>
      <c r="Q7769" s="81">
        <f t="shared" si="1223"/>
        <v>1.5907334424400397</v>
      </c>
      <c r="S7769" s="1">
        <f t="shared" si="1227"/>
        <v>7</v>
      </c>
      <c r="T7769" s="1" t="str">
        <f t="shared" si="1228"/>
        <v>Off-Peak</v>
      </c>
    </row>
    <row r="7770" spans="1:20" x14ac:dyDescent="0.25">
      <c r="A7770" s="85">
        <v>45249.958333314789</v>
      </c>
      <c r="B7770" s="1">
        <v>11</v>
      </c>
      <c r="C7770" s="1">
        <v>19</v>
      </c>
      <c r="D7770" s="1">
        <v>23</v>
      </c>
      <c r="E7770" s="1" t="str">
        <f t="shared" si="1224"/>
        <v>Non-Summer</v>
      </c>
      <c r="F7770" s="78">
        <v>0.75119999999999998</v>
      </c>
      <c r="G7770" s="79">
        <f t="shared" si="1225"/>
        <v>1.4292057911266089</v>
      </c>
      <c r="J7770" s="78">
        <v>0</v>
      </c>
      <c r="K7770" s="80">
        <f t="shared" si="1226"/>
        <v>0</v>
      </c>
      <c r="L7770" s="68" t="str">
        <f t="shared" si="1219"/>
        <v>Normal</v>
      </c>
      <c r="N7770" s="67">
        <f t="shared" si="1220"/>
        <v>0</v>
      </c>
      <c r="O7770" s="67">
        <f t="shared" si="1221"/>
        <v>0</v>
      </c>
      <c r="P7770" s="81">
        <f t="shared" si="1222"/>
        <v>1.4292057911266089</v>
      </c>
      <c r="Q7770" s="81">
        <f t="shared" si="1223"/>
        <v>1.4292057911266089</v>
      </c>
      <c r="S7770" s="1">
        <f t="shared" si="1227"/>
        <v>7</v>
      </c>
      <c r="T7770" s="1" t="str">
        <f t="shared" si="1228"/>
        <v>Off-Peak</v>
      </c>
    </row>
    <row r="7771" spans="1:20" x14ac:dyDescent="0.25">
      <c r="A7771" s="85">
        <v>45249.999999981454</v>
      </c>
      <c r="B7771" s="1">
        <v>11</v>
      </c>
      <c r="C7771" s="1">
        <v>20</v>
      </c>
      <c r="D7771" s="1">
        <v>0</v>
      </c>
      <c r="E7771" s="1" t="str">
        <f t="shared" si="1224"/>
        <v>Non-Summer</v>
      </c>
      <c r="F7771" s="78">
        <v>0.6946</v>
      </c>
      <c r="G7771" s="79">
        <f t="shared" si="1225"/>
        <v>1.3215206902509886</v>
      </c>
      <c r="J7771" s="78">
        <v>0</v>
      </c>
      <c r="K7771" s="80">
        <f t="shared" si="1226"/>
        <v>0</v>
      </c>
      <c r="L7771" s="68" t="str">
        <f t="shared" si="1219"/>
        <v>Normal</v>
      </c>
      <c r="N7771" s="67">
        <f t="shared" si="1220"/>
        <v>0</v>
      </c>
      <c r="O7771" s="67">
        <f t="shared" si="1221"/>
        <v>0</v>
      </c>
      <c r="P7771" s="81">
        <f t="shared" si="1222"/>
        <v>1.3215206902509886</v>
      </c>
      <c r="Q7771" s="81">
        <f t="shared" si="1223"/>
        <v>1.3215206902509886</v>
      </c>
      <c r="S7771" s="1">
        <f t="shared" si="1227"/>
        <v>1</v>
      </c>
      <c r="T7771" s="1" t="str">
        <f t="shared" si="1228"/>
        <v>Off-Peak</v>
      </c>
    </row>
    <row r="7772" spans="1:20" x14ac:dyDescent="0.25">
      <c r="A7772" s="85">
        <v>45250.041666648118</v>
      </c>
      <c r="B7772" s="1">
        <v>11</v>
      </c>
      <c r="C7772" s="1">
        <v>20</v>
      </c>
      <c r="D7772" s="1">
        <v>1</v>
      </c>
      <c r="E7772" s="1" t="str">
        <f t="shared" si="1224"/>
        <v>Non-Summer</v>
      </c>
      <c r="F7772" s="78">
        <v>0.66110000000000002</v>
      </c>
      <c r="G7772" s="79">
        <f t="shared" si="1225"/>
        <v>1.2577848089906833</v>
      </c>
      <c r="J7772" s="78">
        <v>0</v>
      </c>
      <c r="K7772" s="80">
        <f t="shared" si="1226"/>
        <v>0</v>
      </c>
      <c r="L7772" s="68" t="str">
        <f t="shared" si="1219"/>
        <v>Normal</v>
      </c>
      <c r="N7772" s="67">
        <f t="shared" si="1220"/>
        <v>0</v>
      </c>
      <c r="O7772" s="67">
        <f t="shared" si="1221"/>
        <v>0</v>
      </c>
      <c r="P7772" s="81">
        <f t="shared" si="1222"/>
        <v>1.2577848089906833</v>
      </c>
      <c r="Q7772" s="81">
        <f t="shared" si="1223"/>
        <v>1.2577848089906833</v>
      </c>
      <c r="S7772" s="1">
        <f t="shared" si="1227"/>
        <v>1</v>
      </c>
      <c r="T7772" s="1" t="str">
        <f t="shared" si="1228"/>
        <v>Off-Peak</v>
      </c>
    </row>
    <row r="7773" spans="1:20" x14ac:dyDescent="0.25">
      <c r="A7773" s="85">
        <v>45250.083333314782</v>
      </c>
      <c r="B7773" s="1">
        <v>11</v>
      </c>
      <c r="C7773" s="1">
        <v>20</v>
      </c>
      <c r="D7773" s="1">
        <v>2</v>
      </c>
      <c r="E7773" s="1" t="str">
        <f t="shared" si="1224"/>
        <v>Non-Summer</v>
      </c>
      <c r="F7773" s="78">
        <v>0.6421</v>
      </c>
      <c r="G7773" s="79">
        <f t="shared" si="1225"/>
        <v>1.2216361002161817</v>
      </c>
      <c r="J7773" s="78">
        <v>0</v>
      </c>
      <c r="K7773" s="80">
        <f t="shared" si="1226"/>
        <v>0</v>
      </c>
      <c r="L7773" s="68" t="str">
        <f t="shared" si="1219"/>
        <v>Normal</v>
      </c>
      <c r="N7773" s="67">
        <f t="shared" si="1220"/>
        <v>0</v>
      </c>
      <c r="O7773" s="67">
        <f t="shared" si="1221"/>
        <v>0</v>
      </c>
      <c r="P7773" s="81">
        <f t="shared" si="1222"/>
        <v>1.2216361002161817</v>
      </c>
      <c r="Q7773" s="81">
        <f t="shared" si="1223"/>
        <v>1.2216361002161817</v>
      </c>
      <c r="S7773" s="1">
        <f t="shared" si="1227"/>
        <v>1</v>
      </c>
      <c r="T7773" s="1" t="str">
        <f t="shared" si="1228"/>
        <v>Off-Peak</v>
      </c>
    </row>
    <row r="7774" spans="1:20" x14ac:dyDescent="0.25">
      <c r="A7774" s="85">
        <v>45250.124999981446</v>
      </c>
      <c r="B7774" s="1">
        <v>11</v>
      </c>
      <c r="C7774" s="1">
        <v>20</v>
      </c>
      <c r="D7774" s="1">
        <v>3</v>
      </c>
      <c r="E7774" s="1" t="str">
        <f t="shared" si="1224"/>
        <v>Non-Summer</v>
      </c>
      <c r="F7774" s="78">
        <v>0.6351</v>
      </c>
      <c r="G7774" s="79">
        <f t="shared" si="1225"/>
        <v>1.2083181548782074</v>
      </c>
      <c r="J7774" s="78">
        <v>0</v>
      </c>
      <c r="K7774" s="80">
        <f t="shared" si="1226"/>
        <v>0</v>
      </c>
      <c r="L7774" s="68" t="str">
        <f t="shared" si="1219"/>
        <v>Normal</v>
      </c>
      <c r="N7774" s="67">
        <f t="shared" si="1220"/>
        <v>0</v>
      </c>
      <c r="O7774" s="67">
        <f t="shared" si="1221"/>
        <v>0</v>
      </c>
      <c r="P7774" s="81">
        <f t="shared" si="1222"/>
        <v>1.2083181548782074</v>
      </c>
      <c r="Q7774" s="81">
        <f t="shared" si="1223"/>
        <v>1.2083181548782074</v>
      </c>
      <c r="S7774" s="1">
        <f t="shared" si="1227"/>
        <v>1</v>
      </c>
      <c r="T7774" s="1" t="str">
        <f t="shared" si="1228"/>
        <v>Off-Peak</v>
      </c>
    </row>
    <row r="7775" spans="1:20" x14ac:dyDescent="0.25">
      <c r="A7775" s="85">
        <v>45250.166666648111</v>
      </c>
      <c r="B7775" s="1">
        <v>11</v>
      </c>
      <c r="C7775" s="1">
        <v>20</v>
      </c>
      <c r="D7775" s="1">
        <v>4</v>
      </c>
      <c r="E7775" s="1" t="str">
        <f t="shared" si="1224"/>
        <v>Non-Summer</v>
      </c>
      <c r="F7775" s="78">
        <v>0.64429999999999998</v>
      </c>
      <c r="G7775" s="79">
        <f t="shared" si="1225"/>
        <v>1.225821740179545</v>
      </c>
      <c r="J7775" s="78">
        <v>0</v>
      </c>
      <c r="K7775" s="80">
        <f t="shared" si="1226"/>
        <v>0</v>
      </c>
      <c r="L7775" s="68" t="str">
        <f t="shared" si="1219"/>
        <v>Normal</v>
      </c>
      <c r="N7775" s="67">
        <f t="shared" si="1220"/>
        <v>0</v>
      </c>
      <c r="O7775" s="67">
        <f t="shared" si="1221"/>
        <v>0</v>
      </c>
      <c r="P7775" s="81">
        <f t="shared" si="1222"/>
        <v>1.225821740179545</v>
      </c>
      <c r="Q7775" s="81">
        <f t="shared" si="1223"/>
        <v>1.225821740179545</v>
      </c>
      <c r="S7775" s="1">
        <f t="shared" si="1227"/>
        <v>1</v>
      </c>
      <c r="T7775" s="1" t="str">
        <f t="shared" si="1228"/>
        <v>Off-Peak</v>
      </c>
    </row>
    <row r="7776" spans="1:20" x14ac:dyDescent="0.25">
      <c r="A7776" s="85">
        <v>45250.208333314775</v>
      </c>
      <c r="B7776" s="1">
        <v>11</v>
      </c>
      <c r="C7776" s="1">
        <v>20</v>
      </c>
      <c r="D7776" s="1">
        <v>5</v>
      </c>
      <c r="E7776" s="1" t="str">
        <f t="shared" si="1224"/>
        <v>Non-Summer</v>
      </c>
      <c r="F7776" s="78">
        <v>0.67759999999999998</v>
      </c>
      <c r="G7776" s="79">
        <f t="shared" si="1225"/>
        <v>1.2891771087159083</v>
      </c>
      <c r="J7776" s="78">
        <v>0</v>
      </c>
      <c r="K7776" s="80">
        <f t="shared" si="1226"/>
        <v>0</v>
      </c>
      <c r="L7776" s="68" t="str">
        <f t="shared" si="1219"/>
        <v>Normal</v>
      </c>
      <c r="N7776" s="67">
        <f t="shared" si="1220"/>
        <v>0</v>
      </c>
      <c r="O7776" s="67">
        <f t="shared" si="1221"/>
        <v>0</v>
      </c>
      <c r="P7776" s="81">
        <f t="shared" si="1222"/>
        <v>1.2891771087159083</v>
      </c>
      <c r="Q7776" s="81">
        <f t="shared" si="1223"/>
        <v>1.2891771087159083</v>
      </c>
      <c r="S7776" s="1">
        <f t="shared" si="1227"/>
        <v>1</v>
      </c>
      <c r="T7776" s="1" t="str">
        <f t="shared" si="1228"/>
        <v>Off-Peak</v>
      </c>
    </row>
    <row r="7777" spans="1:20" x14ac:dyDescent="0.25">
      <c r="A7777" s="85">
        <v>45250.249999981439</v>
      </c>
      <c r="B7777" s="1">
        <v>11</v>
      </c>
      <c r="C7777" s="1">
        <v>20</v>
      </c>
      <c r="D7777" s="1">
        <v>6</v>
      </c>
      <c r="E7777" s="1" t="str">
        <f t="shared" si="1224"/>
        <v>Non-Summer</v>
      </c>
      <c r="F7777" s="78">
        <v>0.73</v>
      </c>
      <c r="G7777" s="79">
        <f t="shared" si="1225"/>
        <v>1.388871442388744</v>
      </c>
      <c r="J7777" s="78">
        <v>0</v>
      </c>
      <c r="K7777" s="80">
        <f t="shared" si="1226"/>
        <v>0</v>
      </c>
      <c r="L7777" s="68" t="str">
        <f t="shared" si="1219"/>
        <v>Normal</v>
      </c>
      <c r="N7777" s="67">
        <f t="shared" si="1220"/>
        <v>0</v>
      </c>
      <c r="O7777" s="67">
        <f t="shared" si="1221"/>
        <v>0</v>
      </c>
      <c r="P7777" s="81">
        <f t="shared" si="1222"/>
        <v>1.388871442388744</v>
      </c>
      <c r="Q7777" s="81">
        <f t="shared" si="1223"/>
        <v>1.388871442388744</v>
      </c>
      <c r="S7777" s="1">
        <f t="shared" si="1227"/>
        <v>1</v>
      </c>
      <c r="T7777" s="1" t="str">
        <f t="shared" si="1228"/>
        <v>Peak</v>
      </c>
    </row>
    <row r="7778" spans="1:20" x14ac:dyDescent="0.25">
      <c r="A7778" s="85">
        <v>45250.291666648103</v>
      </c>
      <c r="B7778" s="1">
        <v>11</v>
      </c>
      <c r="C7778" s="1">
        <v>20</v>
      </c>
      <c r="D7778" s="1">
        <v>7</v>
      </c>
      <c r="E7778" s="1" t="str">
        <f t="shared" si="1224"/>
        <v>Non-Summer</v>
      </c>
      <c r="F7778" s="78">
        <v>0.7601</v>
      </c>
      <c r="G7778" s="79">
        <f t="shared" si="1225"/>
        <v>1.4461386073420335</v>
      </c>
      <c r="J7778" s="78">
        <v>0.59161400000000008</v>
      </c>
      <c r="K7778" s="80">
        <f t="shared" si="1226"/>
        <v>0.59161400000000008</v>
      </c>
      <c r="L7778" s="68" t="str">
        <f t="shared" si="1219"/>
        <v>Normal</v>
      </c>
      <c r="N7778" s="67">
        <f t="shared" si="1220"/>
        <v>0</v>
      </c>
      <c r="O7778" s="67">
        <f t="shared" si="1221"/>
        <v>0.59161400000000008</v>
      </c>
      <c r="P7778" s="81">
        <f t="shared" si="1222"/>
        <v>0.85452460734203339</v>
      </c>
      <c r="Q7778" s="81">
        <f t="shared" si="1223"/>
        <v>0.85452460734203339</v>
      </c>
      <c r="S7778" s="1">
        <f t="shared" si="1227"/>
        <v>1</v>
      </c>
      <c r="T7778" s="1" t="str">
        <f t="shared" si="1228"/>
        <v>Peak</v>
      </c>
    </row>
    <row r="7779" spans="1:20" x14ac:dyDescent="0.25">
      <c r="A7779" s="85">
        <v>45250.333333314768</v>
      </c>
      <c r="B7779" s="1">
        <v>11</v>
      </c>
      <c r="C7779" s="1">
        <v>20</v>
      </c>
      <c r="D7779" s="1">
        <v>8</v>
      </c>
      <c r="E7779" s="1" t="str">
        <f t="shared" si="1224"/>
        <v>Non-Summer</v>
      </c>
      <c r="F7779" s="78">
        <v>0.75609999999999999</v>
      </c>
      <c r="G7779" s="79">
        <f t="shared" si="1225"/>
        <v>1.4385283528631909</v>
      </c>
      <c r="J7779" s="78">
        <v>1.893913</v>
      </c>
      <c r="K7779" s="80">
        <f t="shared" si="1226"/>
        <v>1.893913</v>
      </c>
      <c r="L7779" s="68" t="str">
        <f t="shared" si="1219"/>
        <v>Normal</v>
      </c>
      <c r="N7779" s="67">
        <f t="shared" si="1220"/>
        <v>0.45538464713680904</v>
      </c>
      <c r="O7779" s="67">
        <f t="shared" si="1221"/>
        <v>1.4385283528631909</v>
      </c>
      <c r="P7779" s="81">
        <f t="shared" si="1222"/>
        <v>0</v>
      </c>
      <c r="Q7779" s="81">
        <f t="shared" si="1223"/>
        <v>-0.45538464713680904</v>
      </c>
      <c r="S7779" s="1">
        <f t="shared" si="1227"/>
        <v>1</v>
      </c>
      <c r="T7779" s="1" t="str">
        <f t="shared" si="1228"/>
        <v>Peak</v>
      </c>
    </row>
    <row r="7780" spans="1:20" x14ac:dyDescent="0.25">
      <c r="A7780" s="85">
        <v>45250.374999981432</v>
      </c>
      <c r="B7780" s="1">
        <v>11</v>
      </c>
      <c r="C7780" s="1">
        <v>20</v>
      </c>
      <c r="D7780" s="1">
        <v>9</v>
      </c>
      <c r="E7780" s="1" t="str">
        <f t="shared" si="1224"/>
        <v>Non-Summer</v>
      </c>
      <c r="F7780" s="78">
        <v>0.74939999999999996</v>
      </c>
      <c r="G7780" s="79">
        <f t="shared" si="1225"/>
        <v>1.4257811766111299</v>
      </c>
      <c r="J7780" s="78">
        <v>2.8049979999999999</v>
      </c>
      <c r="K7780" s="80">
        <f t="shared" si="1226"/>
        <v>2.8049979999999999</v>
      </c>
      <c r="L7780" s="68" t="str">
        <f t="shared" si="1219"/>
        <v>Normal</v>
      </c>
      <c r="N7780" s="67">
        <f t="shared" si="1220"/>
        <v>1.37921682338887</v>
      </c>
      <c r="O7780" s="67">
        <f t="shared" si="1221"/>
        <v>1.4257811766111299</v>
      </c>
      <c r="P7780" s="81">
        <f t="shared" si="1222"/>
        <v>0</v>
      </c>
      <c r="Q7780" s="81">
        <f t="shared" si="1223"/>
        <v>-1.37921682338887</v>
      </c>
      <c r="S7780" s="1">
        <f t="shared" si="1227"/>
        <v>1</v>
      </c>
      <c r="T7780" s="1" t="str">
        <f t="shared" si="1228"/>
        <v>Peak</v>
      </c>
    </row>
    <row r="7781" spans="1:20" x14ac:dyDescent="0.25">
      <c r="A7781" s="85">
        <v>45250.416666648096</v>
      </c>
      <c r="B7781" s="1">
        <v>11</v>
      </c>
      <c r="C7781" s="1">
        <v>20</v>
      </c>
      <c r="D7781" s="1">
        <v>10</v>
      </c>
      <c r="E7781" s="1" t="str">
        <f t="shared" si="1224"/>
        <v>Non-Summer</v>
      </c>
      <c r="F7781" s="78">
        <v>0.74199999999999999</v>
      </c>
      <c r="G7781" s="79">
        <f t="shared" si="1225"/>
        <v>1.4117022058252715</v>
      </c>
      <c r="J7781" s="78">
        <v>1.06748</v>
      </c>
      <c r="K7781" s="80">
        <f t="shared" si="1226"/>
        <v>1.06748</v>
      </c>
      <c r="L7781" s="68" t="str">
        <f t="shared" si="1219"/>
        <v>Normal</v>
      </c>
      <c r="N7781" s="67">
        <f t="shared" si="1220"/>
        <v>0</v>
      </c>
      <c r="O7781" s="67">
        <f t="shared" si="1221"/>
        <v>1.06748</v>
      </c>
      <c r="P7781" s="81">
        <f t="shared" si="1222"/>
        <v>0.34422220582527152</v>
      </c>
      <c r="Q7781" s="81">
        <f t="shared" si="1223"/>
        <v>0.34422220582527152</v>
      </c>
      <c r="S7781" s="1">
        <f t="shared" si="1227"/>
        <v>1</v>
      </c>
      <c r="T7781" s="1" t="str">
        <f t="shared" si="1228"/>
        <v>Peak</v>
      </c>
    </row>
    <row r="7782" spans="1:20" x14ac:dyDescent="0.25">
      <c r="A7782" s="85">
        <v>45250.45833331476</v>
      </c>
      <c r="B7782" s="1">
        <v>11</v>
      </c>
      <c r="C7782" s="1">
        <v>20</v>
      </c>
      <c r="D7782" s="1">
        <v>11</v>
      </c>
      <c r="E7782" s="1" t="str">
        <f t="shared" si="1224"/>
        <v>Non-Summer</v>
      </c>
      <c r="F7782" s="78">
        <v>0.73150000000000004</v>
      </c>
      <c r="G7782" s="79">
        <f t="shared" si="1225"/>
        <v>1.3917252878183102</v>
      </c>
      <c r="J7782" s="78">
        <v>1.396382</v>
      </c>
      <c r="K7782" s="80">
        <f t="shared" si="1226"/>
        <v>1.396382</v>
      </c>
      <c r="L7782" s="68" t="str">
        <f t="shared" si="1219"/>
        <v>Normal</v>
      </c>
      <c r="N7782" s="67">
        <f t="shared" si="1220"/>
        <v>4.6567121816898371E-3</v>
      </c>
      <c r="O7782" s="67">
        <f t="shared" si="1221"/>
        <v>1.3917252878183102</v>
      </c>
      <c r="P7782" s="81">
        <f t="shared" si="1222"/>
        <v>0</v>
      </c>
      <c r="Q7782" s="81">
        <f t="shared" si="1223"/>
        <v>-4.6567121816898371E-3</v>
      </c>
      <c r="S7782" s="1">
        <f t="shared" si="1227"/>
        <v>1</v>
      </c>
      <c r="T7782" s="1" t="str">
        <f t="shared" si="1228"/>
        <v>Peak</v>
      </c>
    </row>
    <row r="7783" spans="1:20" x14ac:dyDescent="0.25">
      <c r="A7783" s="85">
        <v>45250.499999981424</v>
      </c>
      <c r="B7783" s="1">
        <v>11</v>
      </c>
      <c r="C7783" s="1">
        <v>20</v>
      </c>
      <c r="D7783" s="1">
        <v>12</v>
      </c>
      <c r="E7783" s="1" t="str">
        <f t="shared" si="1224"/>
        <v>Non-Summer</v>
      </c>
      <c r="F7783" s="78">
        <v>0.72870000000000001</v>
      </c>
      <c r="G7783" s="79">
        <f t="shared" si="1225"/>
        <v>1.3863981096831204</v>
      </c>
      <c r="J7783" s="78">
        <v>2.221098</v>
      </c>
      <c r="K7783" s="80">
        <f t="shared" si="1226"/>
        <v>2.221098</v>
      </c>
      <c r="L7783" s="68" t="str">
        <f t="shared" si="1219"/>
        <v>Normal</v>
      </c>
      <c r="N7783" s="67">
        <f t="shared" si="1220"/>
        <v>0.83469989031687963</v>
      </c>
      <c r="O7783" s="67">
        <f t="shared" si="1221"/>
        <v>1.3863981096831204</v>
      </c>
      <c r="P7783" s="81">
        <f t="shared" si="1222"/>
        <v>0</v>
      </c>
      <c r="Q7783" s="81">
        <f t="shared" si="1223"/>
        <v>-0.83469989031687963</v>
      </c>
      <c r="S7783" s="1">
        <f t="shared" si="1227"/>
        <v>1</v>
      </c>
      <c r="T7783" s="1" t="str">
        <f t="shared" si="1228"/>
        <v>Peak</v>
      </c>
    </row>
    <row r="7784" spans="1:20" x14ac:dyDescent="0.25">
      <c r="A7784" s="85">
        <v>45250.541666648089</v>
      </c>
      <c r="B7784" s="1">
        <v>11</v>
      </c>
      <c r="C7784" s="1">
        <v>20</v>
      </c>
      <c r="D7784" s="1">
        <v>13</v>
      </c>
      <c r="E7784" s="1" t="str">
        <f t="shared" si="1224"/>
        <v>Non-Summer</v>
      </c>
      <c r="F7784" s="78">
        <v>0.73540000000000005</v>
      </c>
      <c r="G7784" s="79">
        <f t="shared" si="1225"/>
        <v>1.3991452859351816</v>
      </c>
      <c r="J7784" s="78">
        <v>0.66267399999999999</v>
      </c>
      <c r="K7784" s="80">
        <f t="shared" si="1226"/>
        <v>0.66267399999999999</v>
      </c>
      <c r="L7784" s="68" t="str">
        <f t="shared" si="1219"/>
        <v>Normal</v>
      </c>
      <c r="N7784" s="67">
        <f t="shared" si="1220"/>
        <v>0</v>
      </c>
      <c r="O7784" s="67">
        <f t="shared" si="1221"/>
        <v>0.66267399999999999</v>
      </c>
      <c r="P7784" s="81">
        <f t="shared" si="1222"/>
        <v>0.73647128593518163</v>
      </c>
      <c r="Q7784" s="81">
        <f t="shared" si="1223"/>
        <v>0.73647128593518163</v>
      </c>
      <c r="S7784" s="1">
        <f t="shared" si="1227"/>
        <v>1</v>
      </c>
      <c r="T7784" s="1" t="str">
        <f t="shared" si="1228"/>
        <v>Peak</v>
      </c>
    </row>
    <row r="7785" spans="1:20" x14ac:dyDescent="0.25">
      <c r="A7785" s="85">
        <v>45250.583333314753</v>
      </c>
      <c r="B7785" s="1">
        <v>11</v>
      </c>
      <c r="C7785" s="1">
        <v>20</v>
      </c>
      <c r="D7785" s="1">
        <v>14</v>
      </c>
      <c r="E7785" s="1" t="str">
        <f t="shared" si="1224"/>
        <v>Non-Summer</v>
      </c>
      <c r="F7785" s="78">
        <v>0.75760000000000005</v>
      </c>
      <c r="G7785" s="79">
        <f t="shared" si="1225"/>
        <v>1.441382198292757</v>
      </c>
      <c r="J7785" s="78">
        <v>0.474354</v>
      </c>
      <c r="K7785" s="80">
        <f t="shared" si="1226"/>
        <v>0.474354</v>
      </c>
      <c r="L7785" s="68" t="str">
        <f t="shared" si="1219"/>
        <v>Normal</v>
      </c>
      <c r="N7785" s="67">
        <f t="shared" si="1220"/>
        <v>0</v>
      </c>
      <c r="O7785" s="67">
        <f t="shared" si="1221"/>
        <v>0.474354</v>
      </c>
      <c r="P7785" s="81">
        <f t="shared" si="1222"/>
        <v>0.9670281982927571</v>
      </c>
      <c r="Q7785" s="81">
        <f t="shared" si="1223"/>
        <v>0.9670281982927571</v>
      </c>
      <c r="S7785" s="1">
        <f t="shared" si="1227"/>
        <v>1</v>
      </c>
      <c r="T7785" s="1" t="str">
        <f t="shared" si="1228"/>
        <v>Peak</v>
      </c>
    </row>
    <row r="7786" spans="1:20" x14ac:dyDescent="0.25">
      <c r="A7786" s="85">
        <v>45250.624999981417</v>
      </c>
      <c r="B7786" s="1">
        <v>11</v>
      </c>
      <c r="C7786" s="1">
        <v>20</v>
      </c>
      <c r="D7786" s="1">
        <v>15</v>
      </c>
      <c r="E7786" s="1" t="str">
        <f t="shared" si="1224"/>
        <v>Non-Summer</v>
      </c>
      <c r="F7786" s="78">
        <v>0.81659999999999999</v>
      </c>
      <c r="G7786" s="79">
        <f t="shared" si="1225"/>
        <v>1.5536334518556827</v>
      </c>
      <c r="J7786" s="78">
        <v>1.0778449999999999</v>
      </c>
      <c r="K7786" s="80">
        <f t="shared" si="1226"/>
        <v>1.0778449999999999</v>
      </c>
      <c r="L7786" s="68" t="str">
        <f t="shared" si="1219"/>
        <v>Normal</v>
      </c>
      <c r="N7786" s="67">
        <f t="shared" si="1220"/>
        <v>0</v>
      </c>
      <c r="O7786" s="67">
        <f t="shared" si="1221"/>
        <v>1.0778449999999999</v>
      </c>
      <c r="P7786" s="81">
        <f t="shared" si="1222"/>
        <v>0.47578845185568275</v>
      </c>
      <c r="Q7786" s="81">
        <f t="shared" si="1223"/>
        <v>0.47578845185568275</v>
      </c>
      <c r="S7786" s="1">
        <f t="shared" si="1227"/>
        <v>1</v>
      </c>
      <c r="T7786" s="1" t="str">
        <f t="shared" si="1228"/>
        <v>Peak</v>
      </c>
    </row>
    <row r="7787" spans="1:20" x14ac:dyDescent="0.25">
      <c r="A7787" s="85">
        <v>45250.666666648081</v>
      </c>
      <c r="B7787" s="1">
        <v>11</v>
      </c>
      <c r="C7787" s="1">
        <v>20</v>
      </c>
      <c r="D7787" s="1">
        <v>16</v>
      </c>
      <c r="E7787" s="1" t="str">
        <f t="shared" si="1224"/>
        <v>Non-Summer</v>
      </c>
      <c r="F7787" s="78">
        <v>0.91790000000000005</v>
      </c>
      <c r="G7787" s="79">
        <f t="shared" si="1225"/>
        <v>1.7463631465323675</v>
      </c>
      <c r="J7787" s="78">
        <v>0</v>
      </c>
      <c r="K7787" s="80">
        <f t="shared" si="1226"/>
        <v>0</v>
      </c>
      <c r="L7787" s="68" t="str">
        <f t="shared" si="1219"/>
        <v>Normal</v>
      </c>
      <c r="N7787" s="67">
        <f t="shared" si="1220"/>
        <v>0</v>
      </c>
      <c r="O7787" s="67">
        <f t="shared" si="1221"/>
        <v>0</v>
      </c>
      <c r="P7787" s="81">
        <f t="shared" si="1222"/>
        <v>1.7463631465323675</v>
      </c>
      <c r="Q7787" s="81">
        <f t="shared" si="1223"/>
        <v>1.7463631465323675</v>
      </c>
      <c r="S7787" s="1">
        <f t="shared" si="1227"/>
        <v>1</v>
      </c>
      <c r="T7787" s="1" t="str">
        <f t="shared" si="1228"/>
        <v>Peak</v>
      </c>
    </row>
    <row r="7788" spans="1:20" x14ac:dyDescent="0.25">
      <c r="A7788" s="85">
        <v>45250.708333314746</v>
      </c>
      <c r="B7788" s="1">
        <v>11</v>
      </c>
      <c r="C7788" s="1">
        <v>20</v>
      </c>
      <c r="D7788" s="1">
        <v>17</v>
      </c>
      <c r="E7788" s="1" t="str">
        <f t="shared" si="1224"/>
        <v>Non-Summer</v>
      </c>
      <c r="F7788" s="78">
        <v>1.0111000000000001</v>
      </c>
      <c r="G7788" s="79">
        <f t="shared" si="1225"/>
        <v>1.9236820758893964</v>
      </c>
      <c r="J7788" s="78">
        <v>0</v>
      </c>
      <c r="K7788" s="80">
        <f t="shared" si="1226"/>
        <v>0</v>
      </c>
      <c r="L7788" s="68" t="str">
        <f t="shared" si="1219"/>
        <v>Normal</v>
      </c>
      <c r="N7788" s="67">
        <f t="shared" si="1220"/>
        <v>0</v>
      </c>
      <c r="O7788" s="67">
        <f t="shared" si="1221"/>
        <v>0</v>
      </c>
      <c r="P7788" s="81">
        <f t="shared" si="1222"/>
        <v>1.9236820758893964</v>
      </c>
      <c r="Q7788" s="81">
        <f t="shared" si="1223"/>
        <v>1.9236820758893964</v>
      </c>
      <c r="S7788" s="1">
        <f t="shared" si="1227"/>
        <v>1</v>
      </c>
      <c r="T7788" s="1" t="str">
        <f t="shared" si="1228"/>
        <v>Peak</v>
      </c>
    </row>
    <row r="7789" spans="1:20" x14ac:dyDescent="0.25">
      <c r="A7789" s="85">
        <v>45250.74999998141</v>
      </c>
      <c r="B7789" s="1">
        <v>11</v>
      </c>
      <c r="C7789" s="1">
        <v>20</v>
      </c>
      <c r="D7789" s="1">
        <v>18</v>
      </c>
      <c r="E7789" s="1" t="str">
        <f t="shared" si="1224"/>
        <v>Non-Summer</v>
      </c>
      <c r="F7789" s="78">
        <v>1.0323</v>
      </c>
      <c r="G7789" s="79">
        <f t="shared" si="1225"/>
        <v>1.9640164246272611</v>
      </c>
      <c r="J7789" s="78">
        <v>0</v>
      </c>
      <c r="K7789" s="80">
        <f t="shared" si="1226"/>
        <v>0</v>
      </c>
      <c r="L7789" s="68" t="str">
        <f t="shared" si="1219"/>
        <v>Normal</v>
      </c>
      <c r="N7789" s="67">
        <f t="shared" si="1220"/>
        <v>0</v>
      </c>
      <c r="O7789" s="67">
        <f t="shared" si="1221"/>
        <v>0</v>
      </c>
      <c r="P7789" s="81">
        <f t="shared" si="1222"/>
        <v>1.9640164246272611</v>
      </c>
      <c r="Q7789" s="81">
        <f t="shared" si="1223"/>
        <v>1.9640164246272611</v>
      </c>
      <c r="S7789" s="1">
        <f t="shared" si="1227"/>
        <v>1</v>
      </c>
      <c r="T7789" s="1" t="str">
        <f t="shared" si="1228"/>
        <v>Peak</v>
      </c>
    </row>
    <row r="7790" spans="1:20" x14ac:dyDescent="0.25">
      <c r="A7790" s="85">
        <v>45250.791666648074</v>
      </c>
      <c r="B7790" s="1">
        <v>11</v>
      </c>
      <c r="C7790" s="1">
        <v>20</v>
      </c>
      <c r="D7790" s="1">
        <v>19</v>
      </c>
      <c r="E7790" s="1" t="str">
        <f t="shared" si="1224"/>
        <v>Non-Summer</v>
      </c>
      <c r="F7790" s="78">
        <v>1.0259</v>
      </c>
      <c r="G7790" s="79">
        <f t="shared" si="1225"/>
        <v>1.9518400174611132</v>
      </c>
      <c r="J7790" s="78">
        <v>0</v>
      </c>
      <c r="K7790" s="80">
        <f t="shared" si="1226"/>
        <v>0</v>
      </c>
      <c r="L7790" s="68" t="str">
        <f t="shared" si="1219"/>
        <v>Normal</v>
      </c>
      <c r="N7790" s="67">
        <f t="shared" si="1220"/>
        <v>0</v>
      </c>
      <c r="O7790" s="67">
        <f t="shared" si="1221"/>
        <v>0</v>
      </c>
      <c r="P7790" s="81">
        <f t="shared" si="1222"/>
        <v>1.9518400174611132</v>
      </c>
      <c r="Q7790" s="81">
        <f t="shared" si="1223"/>
        <v>1.9518400174611132</v>
      </c>
      <c r="S7790" s="1">
        <f t="shared" si="1227"/>
        <v>1</v>
      </c>
      <c r="T7790" s="1" t="str">
        <f t="shared" si="1228"/>
        <v>Peak</v>
      </c>
    </row>
    <row r="7791" spans="1:20" x14ac:dyDescent="0.25">
      <c r="A7791" s="85">
        <v>45250.833333314738</v>
      </c>
      <c r="B7791" s="1">
        <v>11</v>
      </c>
      <c r="C7791" s="1">
        <v>20</v>
      </c>
      <c r="D7791" s="1">
        <v>20</v>
      </c>
      <c r="E7791" s="1" t="str">
        <f t="shared" si="1224"/>
        <v>Non-Summer</v>
      </c>
      <c r="F7791" s="78">
        <v>1.0062</v>
      </c>
      <c r="G7791" s="79">
        <f t="shared" si="1225"/>
        <v>1.914359514152814</v>
      </c>
      <c r="J7791" s="78">
        <v>0</v>
      </c>
      <c r="K7791" s="80">
        <f t="shared" si="1226"/>
        <v>0</v>
      </c>
      <c r="L7791" s="68" t="str">
        <f t="shared" si="1219"/>
        <v>Normal</v>
      </c>
      <c r="N7791" s="67">
        <f t="shared" si="1220"/>
        <v>0</v>
      </c>
      <c r="O7791" s="67">
        <f t="shared" si="1221"/>
        <v>0</v>
      </c>
      <c r="P7791" s="81">
        <f t="shared" si="1222"/>
        <v>1.914359514152814</v>
      </c>
      <c r="Q7791" s="81">
        <f t="shared" si="1223"/>
        <v>1.914359514152814</v>
      </c>
      <c r="S7791" s="1">
        <f t="shared" si="1227"/>
        <v>1</v>
      </c>
      <c r="T7791" s="1" t="str">
        <f t="shared" si="1228"/>
        <v>Peak</v>
      </c>
    </row>
    <row r="7792" spans="1:20" x14ac:dyDescent="0.25">
      <c r="A7792" s="85">
        <v>45250.874999981403</v>
      </c>
      <c r="B7792" s="1">
        <v>11</v>
      </c>
      <c r="C7792" s="1">
        <v>20</v>
      </c>
      <c r="D7792" s="1">
        <v>21</v>
      </c>
      <c r="E7792" s="1" t="str">
        <f t="shared" si="1224"/>
        <v>Non-Summer</v>
      </c>
      <c r="F7792" s="78">
        <v>0.95509999999999995</v>
      </c>
      <c r="G7792" s="79">
        <f t="shared" si="1225"/>
        <v>1.8171385131856019</v>
      </c>
      <c r="J7792" s="78">
        <v>0</v>
      </c>
      <c r="K7792" s="80">
        <f t="shared" si="1226"/>
        <v>0</v>
      </c>
      <c r="L7792" s="68" t="str">
        <f t="shared" si="1219"/>
        <v>Normal</v>
      </c>
      <c r="N7792" s="67">
        <f t="shared" si="1220"/>
        <v>0</v>
      </c>
      <c r="O7792" s="67">
        <f t="shared" si="1221"/>
        <v>0</v>
      </c>
      <c r="P7792" s="81">
        <f t="shared" si="1222"/>
        <v>1.8171385131856019</v>
      </c>
      <c r="Q7792" s="81">
        <f t="shared" si="1223"/>
        <v>1.8171385131856019</v>
      </c>
      <c r="S7792" s="1">
        <f t="shared" si="1227"/>
        <v>1</v>
      </c>
      <c r="T7792" s="1" t="str">
        <f t="shared" si="1228"/>
        <v>Peak</v>
      </c>
    </row>
    <row r="7793" spans="1:20" x14ac:dyDescent="0.25">
      <c r="A7793" s="85">
        <v>45250.916666648067</v>
      </c>
      <c r="B7793" s="1">
        <v>11</v>
      </c>
      <c r="C7793" s="1">
        <v>20</v>
      </c>
      <c r="D7793" s="1">
        <v>22</v>
      </c>
      <c r="E7793" s="1" t="str">
        <f t="shared" si="1224"/>
        <v>Non-Summer</v>
      </c>
      <c r="F7793" s="78">
        <v>0.86870000000000003</v>
      </c>
      <c r="G7793" s="79">
        <f t="shared" si="1225"/>
        <v>1.6527570164426055</v>
      </c>
      <c r="J7793" s="78">
        <v>0</v>
      </c>
      <c r="K7793" s="80">
        <f t="shared" si="1226"/>
        <v>0</v>
      </c>
      <c r="L7793" s="68" t="str">
        <f t="shared" si="1219"/>
        <v>Normal</v>
      </c>
      <c r="N7793" s="67">
        <f t="shared" si="1220"/>
        <v>0</v>
      </c>
      <c r="O7793" s="67">
        <f t="shared" si="1221"/>
        <v>0</v>
      </c>
      <c r="P7793" s="81">
        <f t="shared" si="1222"/>
        <v>1.6527570164426055</v>
      </c>
      <c r="Q7793" s="81">
        <f t="shared" si="1223"/>
        <v>1.6527570164426055</v>
      </c>
      <c r="S7793" s="1">
        <f t="shared" si="1227"/>
        <v>1</v>
      </c>
      <c r="T7793" s="1" t="str">
        <f t="shared" si="1228"/>
        <v>Off-Peak</v>
      </c>
    </row>
    <row r="7794" spans="1:20" x14ac:dyDescent="0.25">
      <c r="A7794" s="85">
        <v>45250.958333314731</v>
      </c>
      <c r="B7794" s="1">
        <v>11</v>
      </c>
      <c r="C7794" s="1">
        <v>20</v>
      </c>
      <c r="D7794" s="1">
        <v>23</v>
      </c>
      <c r="E7794" s="1" t="str">
        <f t="shared" si="1224"/>
        <v>Non-Summer</v>
      </c>
      <c r="F7794" s="78">
        <v>0.77969999999999995</v>
      </c>
      <c r="G7794" s="79">
        <f t="shared" si="1225"/>
        <v>1.4834288542883614</v>
      </c>
      <c r="J7794" s="78">
        <v>0</v>
      </c>
      <c r="K7794" s="80">
        <f t="shared" si="1226"/>
        <v>0</v>
      </c>
      <c r="L7794" s="68" t="str">
        <f t="shared" si="1219"/>
        <v>Normal</v>
      </c>
      <c r="N7794" s="67">
        <f t="shared" si="1220"/>
        <v>0</v>
      </c>
      <c r="O7794" s="67">
        <f t="shared" si="1221"/>
        <v>0</v>
      </c>
      <c r="P7794" s="81">
        <f t="shared" si="1222"/>
        <v>1.4834288542883614</v>
      </c>
      <c r="Q7794" s="81">
        <f t="shared" si="1223"/>
        <v>1.4834288542883614</v>
      </c>
      <c r="S7794" s="1">
        <f t="shared" si="1227"/>
        <v>1</v>
      </c>
      <c r="T7794" s="1" t="str">
        <f t="shared" si="1228"/>
        <v>Off-Peak</v>
      </c>
    </row>
    <row r="7795" spans="1:20" x14ac:dyDescent="0.25">
      <c r="A7795" s="85">
        <v>45250.999999981395</v>
      </c>
      <c r="B7795" s="1">
        <v>11</v>
      </c>
      <c r="C7795" s="1">
        <v>21</v>
      </c>
      <c r="D7795" s="1">
        <v>0</v>
      </c>
      <c r="E7795" s="1" t="str">
        <f t="shared" si="1224"/>
        <v>Non-Summer</v>
      </c>
      <c r="F7795" s="78">
        <v>0.72060000000000002</v>
      </c>
      <c r="G7795" s="79">
        <f t="shared" si="1225"/>
        <v>1.3709873443634644</v>
      </c>
      <c r="J7795" s="78">
        <v>0</v>
      </c>
      <c r="K7795" s="80">
        <f t="shared" si="1226"/>
        <v>0</v>
      </c>
      <c r="L7795" s="68" t="str">
        <f t="shared" si="1219"/>
        <v>Normal</v>
      </c>
      <c r="N7795" s="67">
        <f t="shared" si="1220"/>
        <v>0</v>
      </c>
      <c r="O7795" s="67">
        <f t="shared" si="1221"/>
        <v>0</v>
      </c>
      <c r="P7795" s="81">
        <f t="shared" si="1222"/>
        <v>1.3709873443634644</v>
      </c>
      <c r="Q7795" s="81">
        <f t="shared" si="1223"/>
        <v>1.3709873443634644</v>
      </c>
      <c r="S7795" s="1">
        <f t="shared" si="1227"/>
        <v>2</v>
      </c>
      <c r="T7795" s="1" t="str">
        <f t="shared" si="1228"/>
        <v>Off-Peak</v>
      </c>
    </row>
    <row r="7796" spans="1:20" x14ac:dyDescent="0.25">
      <c r="A7796" s="85">
        <v>45251.04166664806</v>
      </c>
      <c r="B7796" s="1">
        <v>11</v>
      </c>
      <c r="C7796" s="1">
        <v>21</v>
      </c>
      <c r="D7796" s="1">
        <v>1</v>
      </c>
      <c r="E7796" s="1" t="str">
        <f t="shared" si="1224"/>
        <v>Non-Summer</v>
      </c>
      <c r="F7796" s="78">
        <v>0.6845</v>
      </c>
      <c r="G7796" s="79">
        <f t="shared" si="1225"/>
        <v>1.3023047976919115</v>
      </c>
      <c r="J7796" s="78">
        <v>0</v>
      </c>
      <c r="K7796" s="80">
        <f t="shared" si="1226"/>
        <v>0</v>
      </c>
      <c r="L7796" s="68" t="str">
        <f t="shared" si="1219"/>
        <v>Normal</v>
      </c>
      <c r="N7796" s="67">
        <f t="shared" si="1220"/>
        <v>0</v>
      </c>
      <c r="O7796" s="67">
        <f t="shared" si="1221"/>
        <v>0</v>
      </c>
      <c r="P7796" s="81">
        <f t="shared" si="1222"/>
        <v>1.3023047976919115</v>
      </c>
      <c r="Q7796" s="81">
        <f t="shared" si="1223"/>
        <v>1.3023047976919115</v>
      </c>
      <c r="S7796" s="1">
        <f t="shared" si="1227"/>
        <v>2</v>
      </c>
      <c r="T7796" s="1" t="str">
        <f t="shared" si="1228"/>
        <v>Off-Peak</v>
      </c>
    </row>
    <row r="7797" spans="1:20" x14ac:dyDescent="0.25">
      <c r="A7797" s="85">
        <v>45251.083333314724</v>
      </c>
      <c r="B7797" s="1">
        <v>11</v>
      </c>
      <c r="C7797" s="1">
        <v>21</v>
      </c>
      <c r="D7797" s="1">
        <v>2</v>
      </c>
      <c r="E7797" s="1" t="str">
        <f t="shared" si="1224"/>
        <v>Non-Summer</v>
      </c>
      <c r="F7797" s="78">
        <v>0.66410000000000002</v>
      </c>
      <c r="G7797" s="79">
        <f t="shared" si="1225"/>
        <v>1.2634924998498152</v>
      </c>
      <c r="J7797" s="78">
        <v>0</v>
      </c>
      <c r="K7797" s="80">
        <f t="shared" si="1226"/>
        <v>0</v>
      </c>
      <c r="L7797" s="68" t="str">
        <f t="shared" si="1219"/>
        <v>Normal</v>
      </c>
      <c r="N7797" s="67">
        <f t="shared" si="1220"/>
        <v>0</v>
      </c>
      <c r="O7797" s="67">
        <f t="shared" si="1221"/>
        <v>0</v>
      </c>
      <c r="P7797" s="81">
        <f t="shared" si="1222"/>
        <v>1.2634924998498152</v>
      </c>
      <c r="Q7797" s="81">
        <f t="shared" si="1223"/>
        <v>1.2634924998498152</v>
      </c>
      <c r="S7797" s="1">
        <f t="shared" si="1227"/>
        <v>2</v>
      </c>
      <c r="T7797" s="1" t="str">
        <f t="shared" si="1228"/>
        <v>Off-Peak</v>
      </c>
    </row>
    <row r="7798" spans="1:20" x14ac:dyDescent="0.25">
      <c r="A7798" s="85">
        <v>45251.124999981388</v>
      </c>
      <c r="B7798" s="1">
        <v>11</v>
      </c>
      <c r="C7798" s="1">
        <v>21</v>
      </c>
      <c r="D7798" s="1">
        <v>3</v>
      </c>
      <c r="E7798" s="1" t="str">
        <f t="shared" si="1224"/>
        <v>Non-Summer</v>
      </c>
      <c r="F7798" s="78">
        <v>0.65439999999999998</v>
      </c>
      <c r="G7798" s="79">
        <f t="shared" si="1225"/>
        <v>1.2450376327386221</v>
      </c>
      <c r="J7798" s="78">
        <v>0</v>
      </c>
      <c r="K7798" s="80">
        <f t="shared" si="1226"/>
        <v>0</v>
      </c>
      <c r="L7798" s="68" t="str">
        <f t="shared" si="1219"/>
        <v>Normal</v>
      </c>
      <c r="N7798" s="67">
        <f t="shared" si="1220"/>
        <v>0</v>
      </c>
      <c r="O7798" s="67">
        <f t="shared" si="1221"/>
        <v>0</v>
      </c>
      <c r="P7798" s="81">
        <f t="shared" si="1222"/>
        <v>1.2450376327386221</v>
      </c>
      <c r="Q7798" s="81">
        <f t="shared" si="1223"/>
        <v>1.2450376327386221</v>
      </c>
      <c r="S7798" s="1">
        <f t="shared" si="1227"/>
        <v>2</v>
      </c>
      <c r="T7798" s="1" t="str">
        <f t="shared" si="1228"/>
        <v>Off-Peak</v>
      </c>
    </row>
    <row r="7799" spans="1:20" x14ac:dyDescent="0.25">
      <c r="A7799" s="85">
        <v>45251.166666648052</v>
      </c>
      <c r="B7799" s="1">
        <v>11</v>
      </c>
      <c r="C7799" s="1">
        <v>21</v>
      </c>
      <c r="D7799" s="1">
        <v>4</v>
      </c>
      <c r="E7799" s="1" t="str">
        <f t="shared" si="1224"/>
        <v>Non-Summer</v>
      </c>
      <c r="F7799" s="78">
        <v>0.66120000000000001</v>
      </c>
      <c r="G7799" s="79">
        <f t="shared" si="1225"/>
        <v>1.2579750653526542</v>
      </c>
      <c r="J7799" s="78">
        <v>0</v>
      </c>
      <c r="K7799" s="80">
        <f t="shared" si="1226"/>
        <v>0</v>
      </c>
      <c r="L7799" s="68" t="str">
        <f t="shared" si="1219"/>
        <v>Normal</v>
      </c>
      <c r="N7799" s="67">
        <f t="shared" si="1220"/>
        <v>0</v>
      </c>
      <c r="O7799" s="67">
        <f t="shared" si="1221"/>
        <v>0</v>
      </c>
      <c r="P7799" s="81">
        <f t="shared" si="1222"/>
        <v>1.2579750653526542</v>
      </c>
      <c r="Q7799" s="81">
        <f t="shared" si="1223"/>
        <v>1.2579750653526542</v>
      </c>
      <c r="S7799" s="1">
        <f t="shared" si="1227"/>
        <v>2</v>
      </c>
      <c r="T7799" s="1" t="str">
        <f t="shared" si="1228"/>
        <v>Off-Peak</v>
      </c>
    </row>
    <row r="7800" spans="1:20" x14ac:dyDescent="0.25">
      <c r="A7800" s="85">
        <v>45251.208333314717</v>
      </c>
      <c r="B7800" s="1">
        <v>11</v>
      </c>
      <c r="C7800" s="1">
        <v>21</v>
      </c>
      <c r="D7800" s="1">
        <v>5</v>
      </c>
      <c r="E7800" s="1" t="str">
        <f t="shared" si="1224"/>
        <v>Non-Summer</v>
      </c>
      <c r="F7800" s="78">
        <v>0.69030000000000002</v>
      </c>
      <c r="G7800" s="79">
        <f t="shared" si="1225"/>
        <v>1.3133396666862329</v>
      </c>
      <c r="J7800" s="78">
        <v>0</v>
      </c>
      <c r="K7800" s="80">
        <f t="shared" si="1226"/>
        <v>0</v>
      </c>
      <c r="L7800" s="68" t="str">
        <f t="shared" si="1219"/>
        <v>Normal</v>
      </c>
      <c r="N7800" s="67">
        <f t="shared" si="1220"/>
        <v>0</v>
      </c>
      <c r="O7800" s="67">
        <f t="shared" si="1221"/>
        <v>0</v>
      </c>
      <c r="P7800" s="81">
        <f t="shared" si="1222"/>
        <v>1.3133396666862329</v>
      </c>
      <c r="Q7800" s="81">
        <f t="shared" si="1223"/>
        <v>1.3133396666862329</v>
      </c>
      <c r="S7800" s="1">
        <f t="shared" si="1227"/>
        <v>2</v>
      </c>
      <c r="T7800" s="1" t="str">
        <f t="shared" si="1228"/>
        <v>Off-Peak</v>
      </c>
    </row>
    <row r="7801" spans="1:20" x14ac:dyDescent="0.25">
      <c r="A7801" s="85">
        <v>45251.249999981381</v>
      </c>
      <c r="B7801" s="1">
        <v>11</v>
      </c>
      <c r="C7801" s="1">
        <v>21</v>
      </c>
      <c r="D7801" s="1">
        <v>6</v>
      </c>
      <c r="E7801" s="1" t="str">
        <f t="shared" si="1224"/>
        <v>Non-Summer</v>
      </c>
      <c r="F7801" s="78">
        <v>0.73460000000000003</v>
      </c>
      <c r="G7801" s="79">
        <f t="shared" si="1225"/>
        <v>1.3976232350394129</v>
      </c>
      <c r="J7801" s="78">
        <v>0</v>
      </c>
      <c r="K7801" s="80">
        <f t="shared" si="1226"/>
        <v>0</v>
      </c>
      <c r="L7801" s="68" t="str">
        <f t="shared" si="1219"/>
        <v>Normal</v>
      </c>
      <c r="N7801" s="67">
        <f t="shared" si="1220"/>
        <v>0</v>
      </c>
      <c r="O7801" s="67">
        <f t="shared" si="1221"/>
        <v>0</v>
      </c>
      <c r="P7801" s="81">
        <f t="shared" si="1222"/>
        <v>1.3976232350394129</v>
      </c>
      <c r="Q7801" s="81">
        <f t="shared" si="1223"/>
        <v>1.3976232350394129</v>
      </c>
      <c r="S7801" s="1">
        <f t="shared" si="1227"/>
        <v>2</v>
      </c>
      <c r="T7801" s="1" t="str">
        <f t="shared" si="1228"/>
        <v>Peak</v>
      </c>
    </row>
    <row r="7802" spans="1:20" x14ac:dyDescent="0.25">
      <c r="A7802" s="85">
        <v>45251.291666648045</v>
      </c>
      <c r="B7802" s="1">
        <v>11</v>
      </c>
      <c r="C7802" s="1">
        <v>21</v>
      </c>
      <c r="D7802" s="1">
        <v>7</v>
      </c>
      <c r="E7802" s="1" t="str">
        <f t="shared" si="1224"/>
        <v>Non-Summer</v>
      </c>
      <c r="F7802" s="78">
        <v>0.76280000000000003</v>
      </c>
      <c r="G7802" s="79">
        <f t="shared" si="1225"/>
        <v>1.4512755291152521</v>
      </c>
      <c r="J7802" s="78">
        <v>0.96956500000000001</v>
      </c>
      <c r="K7802" s="80">
        <f t="shared" si="1226"/>
        <v>0.96956500000000001</v>
      </c>
      <c r="L7802" s="68" t="str">
        <f t="shared" si="1219"/>
        <v>Normal</v>
      </c>
      <c r="N7802" s="67">
        <f t="shared" si="1220"/>
        <v>0</v>
      </c>
      <c r="O7802" s="67">
        <f t="shared" si="1221"/>
        <v>0.96956500000000001</v>
      </c>
      <c r="P7802" s="81">
        <f t="shared" si="1222"/>
        <v>0.48171052911525214</v>
      </c>
      <c r="Q7802" s="81">
        <f t="shared" si="1223"/>
        <v>0.48171052911525214</v>
      </c>
      <c r="S7802" s="1">
        <f t="shared" si="1227"/>
        <v>2</v>
      </c>
      <c r="T7802" s="1" t="str">
        <f t="shared" si="1228"/>
        <v>Peak</v>
      </c>
    </row>
    <row r="7803" spans="1:20" x14ac:dyDescent="0.25">
      <c r="A7803" s="85">
        <v>45251.333333314709</v>
      </c>
      <c r="B7803" s="1">
        <v>11</v>
      </c>
      <c r="C7803" s="1">
        <v>21</v>
      </c>
      <c r="D7803" s="1">
        <v>8</v>
      </c>
      <c r="E7803" s="1" t="str">
        <f t="shared" si="1224"/>
        <v>Non-Summer</v>
      </c>
      <c r="F7803" s="78">
        <v>0.76700000000000002</v>
      </c>
      <c r="G7803" s="79">
        <f t="shared" si="1225"/>
        <v>1.4592662963180367</v>
      </c>
      <c r="J7803" s="78">
        <v>2.5811959999999998</v>
      </c>
      <c r="K7803" s="80">
        <f t="shared" si="1226"/>
        <v>2.5811959999999998</v>
      </c>
      <c r="L7803" s="68" t="str">
        <f t="shared" si="1219"/>
        <v>Normal</v>
      </c>
      <c r="N7803" s="67">
        <f t="shared" si="1220"/>
        <v>1.1219297036819631</v>
      </c>
      <c r="O7803" s="67">
        <f t="shared" si="1221"/>
        <v>1.4592662963180367</v>
      </c>
      <c r="P7803" s="81">
        <f t="shared" si="1222"/>
        <v>0</v>
      </c>
      <c r="Q7803" s="81">
        <f t="shared" si="1223"/>
        <v>-1.1219297036819631</v>
      </c>
      <c r="S7803" s="1">
        <f t="shared" si="1227"/>
        <v>2</v>
      </c>
      <c r="T7803" s="1" t="str">
        <f t="shared" si="1228"/>
        <v>Peak</v>
      </c>
    </row>
    <row r="7804" spans="1:20" x14ac:dyDescent="0.25">
      <c r="A7804" s="85">
        <v>45251.374999981374</v>
      </c>
      <c r="B7804" s="1">
        <v>11</v>
      </c>
      <c r="C7804" s="1">
        <v>21</v>
      </c>
      <c r="D7804" s="1">
        <v>9</v>
      </c>
      <c r="E7804" s="1" t="str">
        <f t="shared" si="1224"/>
        <v>Non-Summer</v>
      </c>
      <c r="F7804" s="78">
        <v>0.77280000000000004</v>
      </c>
      <c r="G7804" s="79">
        <f t="shared" si="1225"/>
        <v>1.4703011653123583</v>
      </c>
      <c r="J7804" s="78">
        <v>3.4336139999999999</v>
      </c>
      <c r="K7804" s="80">
        <f t="shared" si="1226"/>
        <v>3.4336139999999999</v>
      </c>
      <c r="L7804" s="68" t="str">
        <f t="shared" si="1219"/>
        <v>Normal</v>
      </c>
      <c r="N7804" s="67">
        <f t="shared" si="1220"/>
        <v>1.9633128346876416</v>
      </c>
      <c r="O7804" s="67">
        <f t="shared" si="1221"/>
        <v>1.4703011653123583</v>
      </c>
      <c r="P7804" s="81">
        <f t="shared" si="1222"/>
        <v>0</v>
      </c>
      <c r="Q7804" s="81">
        <f t="shared" si="1223"/>
        <v>-1.9633128346876416</v>
      </c>
      <c r="S7804" s="1">
        <f t="shared" si="1227"/>
        <v>2</v>
      </c>
      <c r="T7804" s="1" t="str">
        <f t="shared" si="1228"/>
        <v>Peak</v>
      </c>
    </row>
    <row r="7805" spans="1:20" x14ac:dyDescent="0.25">
      <c r="A7805" s="85">
        <v>45251.416666648038</v>
      </c>
      <c r="B7805" s="1">
        <v>11</v>
      </c>
      <c r="C7805" s="1">
        <v>21</v>
      </c>
      <c r="D7805" s="1">
        <v>10</v>
      </c>
      <c r="E7805" s="1" t="str">
        <f t="shared" si="1224"/>
        <v>Non-Summer</v>
      </c>
      <c r="F7805" s="78">
        <v>0.77949999999999997</v>
      </c>
      <c r="G7805" s="79">
        <f t="shared" si="1225"/>
        <v>1.4830483415644191</v>
      </c>
      <c r="J7805" s="78">
        <v>4.9701199999999996</v>
      </c>
      <c r="K7805" s="80">
        <f t="shared" si="1226"/>
        <v>4.9701199999999996</v>
      </c>
      <c r="L7805" s="68" t="str">
        <f t="shared" si="1219"/>
        <v>Normal</v>
      </c>
      <c r="N7805" s="67">
        <f t="shared" si="1220"/>
        <v>3.4870716584355805</v>
      </c>
      <c r="O7805" s="67">
        <f t="shared" si="1221"/>
        <v>1.4830483415644191</v>
      </c>
      <c r="P7805" s="81">
        <f t="shared" si="1222"/>
        <v>0</v>
      </c>
      <c r="Q7805" s="81">
        <f t="shared" si="1223"/>
        <v>-3.4870716584355805</v>
      </c>
      <c r="S7805" s="1">
        <f t="shared" si="1227"/>
        <v>2</v>
      </c>
      <c r="T7805" s="1" t="str">
        <f t="shared" si="1228"/>
        <v>Peak</v>
      </c>
    </row>
    <row r="7806" spans="1:20" x14ac:dyDescent="0.25">
      <c r="A7806" s="85">
        <v>45251.458333314702</v>
      </c>
      <c r="B7806" s="1">
        <v>11</v>
      </c>
      <c r="C7806" s="1">
        <v>21</v>
      </c>
      <c r="D7806" s="1">
        <v>11</v>
      </c>
      <c r="E7806" s="1" t="str">
        <f t="shared" si="1224"/>
        <v>Non-Summer</v>
      </c>
      <c r="F7806" s="78">
        <v>0.79410000000000003</v>
      </c>
      <c r="G7806" s="79">
        <f t="shared" si="1225"/>
        <v>1.5108257704121941</v>
      </c>
      <c r="J7806" s="78">
        <v>5.2619959999999999</v>
      </c>
      <c r="K7806" s="80">
        <f t="shared" si="1226"/>
        <v>5.2619959999999999</v>
      </c>
      <c r="L7806" s="68" t="str">
        <f t="shared" si="1219"/>
        <v>Normal</v>
      </c>
      <c r="N7806" s="67">
        <f t="shared" si="1220"/>
        <v>3.7511702295878058</v>
      </c>
      <c r="O7806" s="67">
        <f t="shared" si="1221"/>
        <v>1.5108257704121941</v>
      </c>
      <c r="P7806" s="81">
        <f t="shared" si="1222"/>
        <v>0</v>
      </c>
      <c r="Q7806" s="81">
        <f t="shared" si="1223"/>
        <v>-3.7511702295878058</v>
      </c>
      <c r="S7806" s="1">
        <f t="shared" si="1227"/>
        <v>2</v>
      </c>
      <c r="T7806" s="1" t="str">
        <f t="shared" si="1228"/>
        <v>Peak</v>
      </c>
    </row>
    <row r="7807" spans="1:20" x14ac:dyDescent="0.25">
      <c r="A7807" s="85">
        <v>45251.499999981366</v>
      </c>
      <c r="B7807" s="1">
        <v>11</v>
      </c>
      <c r="C7807" s="1">
        <v>21</v>
      </c>
      <c r="D7807" s="1">
        <v>12</v>
      </c>
      <c r="E7807" s="1" t="str">
        <f t="shared" si="1224"/>
        <v>Non-Summer</v>
      </c>
      <c r="F7807" s="78">
        <v>0.80149999999999999</v>
      </c>
      <c r="G7807" s="79">
        <f t="shared" si="1225"/>
        <v>1.5249047411980525</v>
      </c>
      <c r="J7807" s="78">
        <v>4.9826199999999998</v>
      </c>
      <c r="K7807" s="80">
        <f t="shared" si="1226"/>
        <v>4.9826199999999998</v>
      </c>
      <c r="L7807" s="68" t="str">
        <f t="shared" si="1219"/>
        <v>Normal</v>
      </c>
      <c r="N7807" s="67">
        <f t="shared" si="1220"/>
        <v>3.4577152588019473</v>
      </c>
      <c r="O7807" s="67">
        <f t="shared" si="1221"/>
        <v>1.5249047411980525</v>
      </c>
      <c r="P7807" s="81">
        <f t="shared" si="1222"/>
        <v>0</v>
      </c>
      <c r="Q7807" s="81">
        <f t="shared" si="1223"/>
        <v>-3.4577152588019473</v>
      </c>
      <c r="S7807" s="1">
        <f t="shared" si="1227"/>
        <v>2</v>
      </c>
      <c r="T7807" s="1" t="str">
        <f t="shared" si="1228"/>
        <v>Peak</v>
      </c>
    </row>
    <row r="7808" spans="1:20" x14ac:dyDescent="0.25">
      <c r="A7808" s="85">
        <v>45251.541666648031</v>
      </c>
      <c r="B7808" s="1">
        <v>11</v>
      </c>
      <c r="C7808" s="1">
        <v>21</v>
      </c>
      <c r="D7808" s="1">
        <v>13</v>
      </c>
      <c r="E7808" s="1" t="str">
        <f t="shared" si="1224"/>
        <v>Non-Summer</v>
      </c>
      <c r="F7808" s="78">
        <v>0.8004</v>
      </c>
      <c r="G7808" s="79">
        <f t="shared" si="1225"/>
        <v>1.5228119212163709</v>
      </c>
      <c r="J7808" s="78">
        <v>4.2942539999999996</v>
      </c>
      <c r="K7808" s="80">
        <f t="shared" si="1226"/>
        <v>4.2942539999999996</v>
      </c>
      <c r="L7808" s="68" t="str">
        <f t="shared" si="1219"/>
        <v>Normal</v>
      </c>
      <c r="N7808" s="67">
        <f t="shared" si="1220"/>
        <v>2.7714420787836289</v>
      </c>
      <c r="O7808" s="67">
        <f t="shared" si="1221"/>
        <v>1.5228119212163707</v>
      </c>
      <c r="P7808" s="81">
        <f t="shared" si="1222"/>
        <v>2.2204460492503131E-16</v>
      </c>
      <c r="Q7808" s="81">
        <f t="shared" si="1223"/>
        <v>-2.7714420787836289</v>
      </c>
      <c r="S7808" s="1">
        <f t="shared" si="1227"/>
        <v>2</v>
      </c>
      <c r="T7808" s="1" t="str">
        <f t="shared" si="1228"/>
        <v>Peak</v>
      </c>
    </row>
    <row r="7809" spans="1:20" x14ac:dyDescent="0.25">
      <c r="A7809" s="85">
        <v>45251.583333314695</v>
      </c>
      <c r="B7809" s="1">
        <v>11</v>
      </c>
      <c r="C7809" s="1">
        <v>21</v>
      </c>
      <c r="D7809" s="1">
        <v>14</v>
      </c>
      <c r="E7809" s="1" t="str">
        <f t="shared" si="1224"/>
        <v>Non-Summer</v>
      </c>
      <c r="F7809" s="78">
        <v>0.81620000000000004</v>
      </c>
      <c r="G7809" s="79">
        <f t="shared" si="1225"/>
        <v>1.5528724264077987</v>
      </c>
      <c r="J7809" s="78">
        <v>3.1620219999999999</v>
      </c>
      <c r="K7809" s="80">
        <f t="shared" si="1226"/>
        <v>3.1620219999999999</v>
      </c>
      <c r="L7809" s="68" t="str">
        <f t="shared" si="1219"/>
        <v>Normal</v>
      </c>
      <c r="N7809" s="67">
        <f t="shared" si="1220"/>
        <v>1.6091495735922012</v>
      </c>
      <c r="O7809" s="67">
        <f t="shared" si="1221"/>
        <v>1.5528724264077987</v>
      </c>
      <c r="P7809" s="81">
        <f t="shared" si="1222"/>
        <v>0</v>
      </c>
      <c r="Q7809" s="81">
        <f t="shared" si="1223"/>
        <v>-1.6091495735922012</v>
      </c>
      <c r="S7809" s="1">
        <f t="shared" si="1227"/>
        <v>2</v>
      </c>
      <c r="T7809" s="1" t="str">
        <f t="shared" si="1228"/>
        <v>Peak</v>
      </c>
    </row>
    <row r="7810" spans="1:20" x14ac:dyDescent="0.25">
      <c r="A7810" s="85">
        <v>45251.624999981359</v>
      </c>
      <c r="B7810" s="1">
        <v>11</v>
      </c>
      <c r="C7810" s="1">
        <v>21</v>
      </c>
      <c r="D7810" s="1">
        <v>15</v>
      </c>
      <c r="E7810" s="1" t="str">
        <f t="shared" si="1224"/>
        <v>Non-Summer</v>
      </c>
      <c r="F7810" s="78">
        <v>0.86219999999999997</v>
      </c>
      <c r="G7810" s="79">
        <f t="shared" si="1225"/>
        <v>1.6403903529144865</v>
      </c>
      <c r="J7810" s="78">
        <v>1.3812580000000001</v>
      </c>
      <c r="K7810" s="80">
        <f t="shared" si="1226"/>
        <v>1.3812580000000001</v>
      </c>
      <c r="L7810" s="68" t="str">
        <f t="shared" si="1219"/>
        <v>Normal</v>
      </c>
      <c r="N7810" s="67">
        <f t="shared" si="1220"/>
        <v>0</v>
      </c>
      <c r="O7810" s="67">
        <f t="shared" si="1221"/>
        <v>1.3812580000000001</v>
      </c>
      <c r="P7810" s="81">
        <f t="shared" si="1222"/>
        <v>0.25913235291448644</v>
      </c>
      <c r="Q7810" s="81">
        <f t="shared" si="1223"/>
        <v>0.25913235291448644</v>
      </c>
      <c r="S7810" s="1">
        <f t="shared" si="1227"/>
        <v>2</v>
      </c>
      <c r="T7810" s="1" t="str">
        <f t="shared" si="1228"/>
        <v>Peak</v>
      </c>
    </row>
    <row r="7811" spans="1:20" x14ac:dyDescent="0.25">
      <c r="A7811" s="85">
        <v>45251.666666648023</v>
      </c>
      <c r="B7811" s="1">
        <v>11</v>
      </c>
      <c r="C7811" s="1">
        <v>21</v>
      </c>
      <c r="D7811" s="1">
        <v>16</v>
      </c>
      <c r="E7811" s="1" t="str">
        <f t="shared" si="1224"/>
        <v>Non-Summer</v>
      </c>
      <c r="F7811" s="78">
        <v>0.95509999999999995</v>
      </c>
      <c r="G7811" s="79">
        <f t="shared" si="1225"/>
        <v>1.8171385131856019</v>
      </c>
      <c r="J7811" s="78">
        <v>0</v>
      </c>
      <c r="K7811" s="80">
        <f t="shared" si="1226"/>
        <v>0</v>
      </c>
      <c r="L7811" s="68" t="str">
        <f t="shared" si="1219"/>
        <v>Normal</v>
      </c>
      <c r="N7811" s="67">
        <f t="shared" si="1220"/>
        <v>0</v>
      </c>
      <c r="O7811" s="67">
        <f t="shared" si="1221"/>
        <v>0</v>
      </c>
      <c r="P7811" s="81">
        <f t="shared" si="1222"/>
        <v>1.8171385131856019</v>
      </c>
      <c r="Q7811" s="81">
        <f t="shared" si="1223"/>
        <v>1.8171385131856019</v>
      </c>
      <c r="S7811" s="1">
        <f t="shared" si="1227"/>
        <v>2</v>
      </c>
      <c r="T7811" s="1" t="str">
        <f t="shared" si="1228"/>
        <v>Peak</v>
      </c>
    </row>
    <row r="7812" spans="1:20" x14ac:dyDescent="0.25">
      <c r="A7812" s="85">
        <v>45251.708333314687</v>
      </c>
      <c r="B7812" s="1">
        <v>11</v>
      </c>
      <c r="C7812" s="1">
        <v>21</v>
      </c>
      <c r="D7812" s="1">
        <v>17</v>
      </c>
      <c r="E7812" s="1" t="str">
        <f t="shared" si="1224"/>
        <v>Non-Summer</v>
      </c>
      <c r="F7812" s="78">
        <v>1.0386</v>
      </c>
      <c r="G7812" s="79">
        <f t="shared" si="1225"/>
        <v>1.9760025754314379</v>
      </c>
      <c r="J7812" s="78">
        <v>0</v>
      </c>
      <c r="K7812" s="80">
        <f t="shared" si="1226"/>
        <v>0</v>
      </c>
      <c r="L7812" s="68" t="str">
        <f t="shared" si="1219"/>
        <v>Normal</v>
      </c>
      <c r="N7812" s="67">
        <f t="shared" si="1220"/>
        <v>0</v>
      </c>
      <c r="O7812" s="67">
        <f t="shared" si="1221"/>
        <v>0</v>
      </c>
      <c r="P7812" s="81">
        <f t="shared" si="1222"/>
        <v>1.9760025754314379</v>
      </c>
      <c r="Q7812" s="81">
        <f t="shared" si="1223"/>
        <v>1.9760025754314379</v>
      </c>
      <c r="S7812" s="1">
        <f t="shared" si="1227"/>
        <v>2</v>
      </c>
      <c r="T7812" s="1" t="str">
        <f t="shared" si="1228"/>
        <v>Peak</v>
      </c>
    </row>
    <row r="7813" spans="1:20" x14ac:dyDescent="0.25">
      <c r="A7813" s="85">
        <v>45251.749999981352</v>
      </c>
      <c r="B7813" s="1">
        <v>11</v>
      </c>
      <c r="C7813" s="1">
        <v>21</v>
      </c>
      <c r="D7813" s="1">
        <v>18</v>
      </c>
      <c r="E7813" s="1" t="str">
        <f t="shared" si="1224"/>
        <v>Non-Summer</v>
      </c>
      <c r="F7813" s="78">
        <v>1.0565</v>
      </c>
      <c r="G7813" s="79">
        <f t="shared" si="1225"/>
        <v>2.0100584642242576</v>
      </c>
      <c r="J7813" s="78">
        <v>0</v>
      </c>
      <c r="K7813" s="80">
        <f t="shared" si="1226"/>
        <v>0</v>
      </c>
      <c r="L7813" s="68" t="str">
        <f t="shared" si="1219"/>
        <v>Normal</v>
      </c>
      <c r="N7813" s="67">
        <f t="shared" si="1220"/>
        <v>0</v>
      </c>
      <c r="O7813" s="67">
        <f t="shared" si="1221"/>
        <v>0</v>
      </c>
      <c r="P7813" s="81">
        <f t="shared" si="1222"/>
        <v>2.0100584642242576</v>
      </c>
      <c r="Q7813" s="81">
        <f t="shared" si="1223"/>
        <v>2.0100584642242576</v>
      </c>
      <c r="S7813" s="1">
        <f t="shared" si="1227"/>
        <v>2</v>
      </c>
      <c r="T7813" s="1" t="str">
        <f t="shared" si="1228"/>
        <v>Peak</v>
      </c>
    </row>
    <row r="7814" spans="1:20" x14ac:dyDescent="0.25">
      <c r="A7814" s="85">
        <v>45251.791666648016</v>
      </c>
      <c r="B7814" s="1">
        <v>11</v>
      </c>
      <c r="C7814" s="1">
        <v>21</v>
      </c>
      <c r="D7814" s="1">
        <v>19</v>
      </c>
      <c r="E7814" s="1" t="str">
        <f t="shared" si="1224"/>
        <v>Non-Summer</v>
      </c>
      <c r="F7814" s="78">
        <v>1.0504</v>
      </c>
      <c r="G7814" s="79">
        <f t="shared" si="1225"/>
        <v>1.9984528261440231</v>
      </c>
      <c r="J7814" s="78">
        <v>0</v>
      </c>
      <c r="K7814" s="80">
        <f t="shared" si="1226"/>
        <v>0</v>
      </c>
      <c r="L7814" s="68" t="str">
        <f t="shared" si="1219"/>
        <v>Normal</v>
      </c>
      <c r="N7814" s="67">
        <f t="shared" si="1220"/>
        <v>0</v>
      </c>
      <c r="O7814" s="67">
        <f t="shared" si="1221"/>
        <v>0</v>
      </c>
      <c r="P7814" s="81">
        <f t="shared" si="1222"/>
        <v>1.9984528261440231</v>
      </c>
      <c r="Q7814" s="81">
        <f t="shared" si="1223"/>
        <v>1.9984528261440231</v>
      </c>
      <c r="S7814" s="1">
        <f t="shared" si="1227"/>
        <v>2</v>
      </c>
      <c r="T7814" s="1" t="str">
        <f t="shared" si="1228"/>
        <v>Peak</v>
      </c>
    </row>
    <row r="7815" spans="1:20" x14ac:dyDescent="0.25">
      <c r="A7815" s="85">
        <v>45251.83333331468</v>
      </c>
      <c r="B7815" s="1">
        <v>11</v>
      </c>
      <c r="C7815" s="1">
        <v>21</v>
      </c>
      <c r="D7815" s="1">
        <v>20</v>
      </c>
      <c r="E7815" s="1" t="str">
        <f t="shared" si="1224"/>
        <v>Non-Summer</v>
      </c>
      <c r="F7815" s="78">
        <v>1.0328999999999999</v>
      </c>
      <c r="G7815" s="79">
        <f t="shared" si="1225"/>
        <v>1.9651579627990872</v>
      </c>
      <c r="J7815" s="78">
        <v>0</v>
      </c>
      <c r="K7815" s="80">
        <f t="shared" si="1226"/>
        <v>0</v>
      </c>
      <c r="L7815" s="68" t="str">
        <f t="shared" si="1219"/>
        <v>Normal</v>
      </c>
      <c r="N7815" s="67">
        <f t="shared" si="1220"/>
        <v>0</v>
      </c>
      <c r="O7815" s="67">
        <f t="shared" si="1221"/>
        <v>0</v>
      </c>
      <c r="P7815" s="81">
        <f t="shared" si="1222"/>
        <v>1.9651579627990872</v>
      </c>
      <c r="Q7815" s="81">
        <f t="shared" si="1223"/>
        <v>1.9651579627990872</v>
      </c>
      <c r="S7815" s="1">
        <f t="shared" si="1227"/>
        <v>2</v>
      </c>
      <c r="T7815" s="1" t="str">
        <f t="shared" si="1228"/>
        <v>Peak</v>
      </c>
    </row>
    <row r="7816" spans="1:20" x14ac:dyDescent="0.25">
      <c r="A7816" s="85">
        <v>45251.874999981344</v>
      </c>
      <c r="B7816" s="1">
        <v>11</v>
      </c>
      <c r="C7816" s="1">
        <v>21</v>
      </c>
      <c r="D7816" s="1">
        <v>21</v>
      </c>
      <c r="E7816" s="1" t="str">
        <f t="shared" si="1224"/>
        <v>Non-Summer</v>
      </c>
      <c r="F7816" s="78">
        <v>0.98970000000000002</v>
      </c>
      <c r="G7816" s="79">
        <f t="shared" si="1225"/>
        <v>1.8829672144275891</v>
      </c>
      <c r="J7816" s="78">
        <v>0</v>
      </c>
      <c r="K7816" s="80">
        <f t="shared" si="1226"/>
        <v>0</v>
      </c>
      <c r="L7816" s="68" t="str">
        <f t="shared" si="1219"/>
        <v>Normal</v>
      </c>
      <c r="N7816" s="67">
        <f t="shared" si="1220"/>
        <v>0</v>
      </c>
      <c r="O7816" s="67">
        <f t="shared" si="1221"/>
        <v>0</v>
      </c>
      <c r="P7816" s="81">
        <f t="shared" si="1222"/>
        <v>1.8829672144275891</v>
      </c>
      <c r="Q7816" s="81">
        <f t="shared" si="1223"/>
        <v>1.8829672144275891</v>
      </c>
      <c r="S7816" s="1">
        <f t="shared" si="1227"/>
        <v>2</v>
      </c>
      <c r="T7816" s="1" t="str">
        <f t="shared" si="1228"/>
        <v>Peak</v>
      </c>
    </row>
    <row r="7817" spans="1:20" x14ac:dyDescent="0.25">
      <c r="A7817" s="85">
        <v>45251.916666648009</v>
      </c>
      <c r="B7817" s="1">
        <v>11</v>
      </c>
      <c r="C7817" s="1">
        <v>21</v>
      </c>
      <c r="D7817" s="1">
        <v>22</v>
      </c>
      <c r="E7817" s="1" t="str">
        <f t="shared" si="1224"/>
        <v>Non-Summer</v>
      </c>
      <c r="F7817" s="78">
        <v>0.91400000000000003</v>
      </c>
      <c r="G7817" s="79">
        <f t="shared" si="1225"/>
        <v>1.7389431484154962</v>
      </c>
      <c r="J7817" s="78">
        <v>0</v>
      </c>
      <c r="K7817" s="80">
        <f t="shared" si="1226"/>
        <v>0</v>
      </c>
      <c r="L7817" s="68" t="str">
        <f t="shared" si="1219"/>
        <v>Normal</v>
      </c>
      <c r="N7817" s="67">
        <f t="shared" si="1220"/>
        <v>0</v>
      </c>
      <c r="O7817" s="67">
        <f t="shared" si="1221"/>
        <v>0</v>
      </c>
      <c r="P7817" s="81">
        <f t="shared" si="1222"/>
        <v>1.7389431484154962</v>
      </c>
      <c r="Q7817" s="81">
        <f t="shared" si="1223"/>
        <v>1.7389431484154962</v>
      </c>
      <c r="S7817" s="1">
        <f t="shared" si="1227"/>
        <v>2</v>
      </c>
      <c r="T7817" s="1" t="str">
        <f t="shared" si="1228"/>
        <v>Off-Peak</v>
      </c>
    </row>
    <row r="7818" spans="1:20" x14ac:dyDescent="0.25">
      <c r="A7818" s="85">
        <v>45251.958333314673</v>
      </c>
      <c r="B7818" s="1">
        <v>11</v>
      </c>
      <c r="C7818" s="1">
        <v>21</v>
      </c>
      <c r="D7818" s="1">
        <v>23</v>
      </c>
      <c r="E7818" s="1" t="str">
        <f t="shared" si="1224"/>
        <v>Non-Summer</v>
      </c>
      <c r="F7818" s="78">
        <v>0.83299999999999996</v>
      </c>
      <c r="G7818" s="79">
        <f t="shared" si="1225"/>
        <v>1.5848354952189367</v>
      </c>
      <c r="J7818" s="78">
        <v>0</v>
      </c>
      <c r="K7818" s="80">
        <f t="shared" si="1226"/>
        <v>0</v>
      </c>
      <c r="L7818" s="68" t="str">
        <f t="shared" si="1219"/>
        <v>Normal</v>
      </c>
      <c r="N7818" s="67">
        <f t="shared" si="1220"/>
        <v>0</v>
      </c>
      <c r="O7818" s="67">
        <f t="shared" si="1221"/>
        <v>0</v>
      </c>
      <c r="P7818" s="81">
        <f t="shared" si="1222"/>
        <v>1.5848354952189367</v>
      </c>
      <c r="Q7818" s="81">
        <f t="shared" si="1223"/>
        <v>1.5848354952189367</v>
      </c>
      <c r="S7818" s="1">
        <f t="shared" si="1227"/>
        <v>2</v>
      </c>
      <c r="T7818" s="1" t="str">
        <f t="shared" si="1228"/>
        <v>Off-Peak</v>
      </c>
    </row>
    <row r="7819" spans="1:20" x14ac:dyDescent="0.25">
      <c r="A7819" s="85">
        <v>45251.999999981337</v>
      </c>
      <c r="B7819" s="1">
        <v>11</v>
      </c>
      <c r="C7819" s="1">
        <v>22</v>
      </c>
      <c r="D7819" s="1">
        <v>0</v>
      </c>
      <c r="E7819" s="1" t="str">
        <f t="shared" si="1224"/>
        <v>Non-Summer</v>
      </c>
      <c r="F7819" s="78">
        <v>0.77359999999999995</v>
      </c>
      <c r="G7819" s="79">
        <f t="shared" si="1225"/>
        <v>1.4718232162081266</v>
      </c>
      <c r="J7819" s="78">
        <v>0</v>
      </c>
      <c r="K7819" s="80">
        <f t="shared" si="1226"/>
        <v>0</v>
      </c>
      <c r="L7819" s="68" t="str">
        <f t="shared" si="1219"/>
        <v>Normal</v>
      </c>
      <c r="N7819" s="67">
        <f t="shared" si="1220"/>
        <v>0</v>
      </c>
      <c r="O7819" s="67">
        <f t="shared" si="1221"/>
        <v>0</v>
      </c>
      <c r="P7819" s="81">
        <f t="shared" si="1222"/>
        <v>1.4718232162081266</v>
      </c>
      <c r="Q7819" s="81">
        <f t="shared" si="1223"/>
        <v>1.4718232162081266</v>
      </c>
      <c r="S7819" s="1">
        <f t="shared" si="1227"/>
        <v>3</v>
      </c>
      <c r="T7819" s="1" t="str">
        <f t="shared" si="1228"/>
        <v>Off-Peak</v>
      </c>
    </row>
    <row r="7820" spans="1:20" x14ac:dyDescent="0.25">
      <c r="A7820" s="85">
        <v>45252.041666648001</v>
      </c>
      <c r="B7820" s="1">
        <v>11</v>
      </c>
      <c r="C7820" s="1">
        <v>22</v>
      </c>
      <c r="D7820" s="1">
        <v>1</v>
      </c>
      <c r="E7820" s="1" t="str">
        <f t="shared" si="1224"/>
        <v>Non-Summer</v>
      </c>
      <c r="F7820" s="78">
        <v>0.73560000000000003</v>
      </c>
      <c r="G7820" s="79">
        <f t="shared" si="1225"/>
        <v>1.3995257986591236</v>
      </c>
      <c r="J7820" s="78">
        <v>0</v>
      </c>
      <c r="K7820" s="80">
        <f t="shared" si="1226"/>
        <v>0</v>
      </c>
      <c r="L7820" s="68" t="str">
        <f t="shared" si="1219"/>
        <v>Normal</v>
      </c>
      <c r="N7820" s="67">
        <f t="shared" si="1220"/>
        <v>0</v>
      </c>
      <c r="O7820" s="67">
        <f t="shared" si="1221"/>
        <v>0</v>
      </c>
      <c r="P7820" s="81">
        <f t="shared" si="1222"/>
        <v>1.3995257986591236</v>
      </c>
      <c r="Q7820" s="81">
        <f t="shared" si="1223"/>
        <v>1.3995257986591236</v>
      </c>
      <c r="S7820" s="1">
        <f t="shared" si="1227"/>
        <v>3</v>
      </c>
      <c r="T7820" s="1" t="str">
        <f t="shared" si="1228"/>
        <v>Off-Peak</v>
      </c>
    </row>
    <row r="7821" spans="1:20" x14ac:dyDescent="0.25">
      <c r="A7821" s="85">
        <v>45252.083333314666</v>
      </c>
      <c r="B7821" s="1">
        <v>11</v>
      </c>
      <c r="C7821" s="1">
        <v>22</v>
      </c>
      <c r="D7821" s="1">
        <v>2</v>
      </c>
      <c r="E7821" s="1" t="str">
        <f t="shared" si="1224"/>
        <v>Non-Summer</v>
      </c>
      <c r="F7821" s="78">
        <v>0.71250000000000002</v>
      </c>
      <c r="G7821" s="79">
        <f t="shared" si="1225"/>
        <v>1.3555765790438086</v>
      </c>
      <c r="J7821" s="78">
        <v>0</v>
      </c>
      <c r="K7821" s="80">
        <f t="shared" si="1226"/>
        <v>0</v>
      </c>
      <c r="L7821" s="68" t="str">
        <f t="shared" si="1219"/>
        <v>Normal</v>
      </c>
      <c r="N7821" s="67">
        <f t="shared" si="1220"/>
        <v>0</v>
      </c>
      <c r="O7821" s="67">
        <f t="shared" si="1221"/>
        <v>0</v>
      </c>
      <c r="P7821" s="81">
        <f t="shared" si="1222"/>
        <v>1.3555765790438086</v>
      </c>
      <c r="Q7821" s="81">
        <f t="shared" si="1223"/>
        <v>1.3555765790438086</v>
      </c>
      <c r="S7821" s="1">
        <f t="shared" si="1227"/>
        <v>3</v>
      </c>
      <c r="T7821" s="1" t="str">
        <f t="shared" si="1228"/>
        <v>Off-Peak</v>
      </c>
    </row>
    <row r="7822" spans="1:20" x14ac:dyDescent="0.25">
      <c r="A7822" s="85">
        <v>45252.12499998133</v>
      </c>
      <c r="B7822" s="1">
        <v>11</v>
      </c>
      <c r="C7822" s="1">
        <v>22</v>
      </c>
      <c r="D7822" s="1">
        <v>3</v>
      </c>
      <c r="E7822" s="1" t="str">
        <f t="shared" si="1224"/>
        <v>Non-Summer</v>
      </c>
      <c r="F7822" s="78">
        <v>0.70279999999999998</v>
      </c>
      <c r="G7822" s="79">
        <f t="shared" si="1225"/>
        <v>1.3371217119326155</v>
      </c>
      <c r="J7822" s="78">
        <v>0</v>
      </c>
      <c r="K7822" s="80">
        <f t="shared" si="1226"/>
        <v>0</v>
      </c>
      <c r="L7822" s="68" t="str">
        <f t="shared" si="1219"/>
        <v>Normal</v>
      </c>
      <c r="N7822" s="67">
        <f t="shared" si="1220"/>
        <v>0</v>
      </c>
      <c r="O7822" s="67">
        <f t="shared" si="1221"/>
        <v>0</v>
      </c>
      <c r="P7822" s="81">
        <f t="shared" si="1222"/>
        <v>1.3371217119326155</v>
      </c>
      <c r="Q7822" s="81">
        <f t="shared" si="1223"/>
        <v>1.3371217119326155</v>
      </c>
      <c r="S7822" s="1">
        <f t="shared" si="1227"/>
        <v>3</v>
      </c>
      <c r="T7822" s="1" t="str">
        <f t="shared" si="1228"/>
        <v>Off-Peak</v>
      </c>
    </row>
    <row r="7823" spans="1:20" x14ac:dyDescent="0.25">
      <c r="A7823" s="85">
        <v>45252.166666647994</v>
      </c>
      <c r="B7823" s="1">
        <v>11</v>
      </c>
      <c r="C7823" s="1">
        <v>22</v>
      </c>
      <c r="D7823" s="1">
        <v>4</v>
      </c>
      <c r="E7823" s="1" t="str">
        <f t="shared" si="1224"/>
        <v>Non-Summer</v>
      </c>
      <c r="F7823" s="78">
        <v>0.71020000000000005</v>
      </c>
      <c r="G7823" s="79">
        <f t="shared" si="1225"/>
        <v>1.3512006827184742</v>
      </c>
      <c r="J7823" s="78">
        <v>0</v>
      </c>
      <c r="K7823" s="80">
        <f t="shared" si="1226"/>
        <v>0</v>
      </c>
      <c r="L7823" s="68" t="str">
        <f t="shared" si="1219"/>
        <v>Normal</v>
      </c>
      <c r="N7823" s="67">
        <f t="shared" si="1220"/>
        <v>0</v>
      </c>
      <c r="O7823" s="67">
        <f t="shared" si="1221"/>
        <v>0</v>
      </c>
      <c r="P7823" s="81">
        <f t="shared" si="1222"/>
        <v>1.3512006827184742</v>
      </c>
      <c r="Q7823" s="81">
        <f t="shared" si="1223"/>
        <v>1.3512006827184742</v>
      </c>
      <c r="S7823" s="1">
        <f t="shared" si="1227"/>
        <v>3</v>
      </c>
      <c r="T7823" s="1" t="str">
        <f t="shared" si="1228"/>
        <v>Off-Peak</v>
      </c>
    </row>
    <row r="7824" spans="1:20" x14ac:dyDescent="0.25">
      <c r="A7824" s="85">
        <v>45252.208333314658</v>
      </c>
      <c r="B7824" s="1">
        <v>11</v>
      </c>
      <c r="C7824" s="1">
        <v>22</v>
      </c>
      <c r="D7824" s="1">
        <v>5</v>
      </c>
      <c r="E7824" s="1" t="str">
        <f t="shared" si="1224"/>
        <v>Non-Summer</v>
      </c>
      <c r="F7824" s="78">
        <v>0.73709999999999998</v>
      </c>
      <c r="G7824" s="79">
        <f t="shared" si="1225"/>
        <v>1.4023796440886893</v>
      </c>
      <c r="J7824" s="78">
        <v>0</v>
      </c>
      <c r="K7824" s="80">
        <f t="shared" si="1226"/>
        <v>0</v>
      </c>
      <c r="L7824" s="68" t="str">
        <f t="shared" si="1219"/>
        <v>Normal</v>
      </c>
      <c r="N7824" s="67">
        <f t="shared" si="1220"/>
        <v>0</v>
      </c>
      <c r="O7824" s="67">
        <f t="shared" si="1221"/>
        <v>0</v>
      </c>
      <c r="P7824" s="81">
        <f t="shared" si="1222"/>
        <v>1.4023796440886893</v>
      </c>
      <c r="Q7824" s="81">
        <f t="shared" si="1223"/>
        <v>1.4023796440886893</v>
      </c>
      <c r="S7824" s="1">
        <f t="shared" si="1227"/>
        <v>3</v>
      </c>
      <c r="T7824" s="1" t="str">
        <f t="shared" si="1228"/>
        <v>Off-Peak</v>
      </c>
    </row>
    <row r="7825" spans="1:20" x14ac:dyDescent="0.25">
      <c r="A7825" s="85">
        <v>45252.249999981323</v>
      </c>
      <c r="B7825" s="1">
        <v>11</v>
      </c>
      <c r="C7825" s="1">
        <v>22</v>
      </c>
      <c r="D7825" s="1">
        <v>6</v>
      </c>
      <c r="E7825" s="1" t="str">
        <f t="shared" si="1224"/>
        <v>Non-Summer</v>
      </c>
      <c r="F7825" s="78">
        <v>0.77159999999999995</v>
      </c>
      <c r="G7825" s="79">
        <f t="shared" si="1225"/>
        <v>1.4680180889687053</v>
      </c>
      <c r="J7825" s="78">
        <v>0</v>
      </c>
      <c r="K7825" s="80">
        <f t="shared" si="1226"/>
        <v>0</v>
      </c>
      <c r="L7825" s="68" t="str">
        <f t="shared" si="1219"/>
        <v>Normal</v>
      </c>
      <c r="N7825" s="67">
        <f t="shared" si="1220"/>
        <v>0</v>
      </c>
      <c r="O7825" s="67">
        <f t="shared" si="1221"/>
        <v>0</v>
      </c>
      <c r="P7825" s="81">
        <f t="shared" si="1222"/>
        <v>1.4680180889687053</v>
      </c>
      <c r="Q7825" s="81">
        <f t="shared" si="1223"/>
        <v>1.4680180889687053</v>
      </c>
      <c r="S7825" s="1">
        <f t="shared" si="1227"/>
        <v>3</v>
      </c>
      <c r="T7825" s="1" t="str">
        <f t="shared" si="1228"/>
        <v>Peak</v>
      </c>
    </row>
    <row r="7826" spans="1:20" x14ac:dyDescent="0.25">
      <c r="A7826" s="85">
        <v>45252.291666647987</v>
      </c>
      <c r="B7826" s="1">
        <v>11</v>
      </c>
      <c r="C7826" s="1">
        <v>22</v>
      </c>
      <c r="D7826" s="1">
        <v>7</v>
      </c>
      <c r="E7826" s="1" t="str">
        <f t="shared" si="1224"/>
        <v>Non-Summer</v>
      </c>
      <c r="F7826" s="78">
        <v>0.7974</v>
      </c>
      <c r="G7826" s="79">
        <f t="shared" si="1225"/>
        <v>1.5171042303572391</v>
      </c>
      <c r="J7826" s="78">
        <v>0.74794700000000003</v>
      </c>
      <c r="K7826" s="80">
        <f t="shared" si="1226"/>
        <v>0.74794700000000003</v>
      </c>
      <c r="L7826" s="68" t="str">
        <f t="shared" si="1219"/>
        <v>Normal</v>
      </c>
      <c r="N7826" s="67">
        <f t="shared" si="1220"/>
        <v>0</v>
      </c>
      <c r="O7826" s="67">
        <f t="shared" si="1221"/>
        <v>0.74794700000000003</v>
      </c>
      <c r="P7826" s="81">
        <f t="shared" si="1222"/>
        <v>0.76915723035723904</v>
      </c>
      <c r="Q7826" s="81">
        <f t="shared" si="1223"/>
        <v>0.76915723035723904</v>
      </c>
      <c r="S7826" s="1">
        <f t="shared" si="1227"/>
        <v>3</v>
      </c>
      <c r="T7826" s="1" t="str">
        <f t="shared" si="1228"/>
        <v>Peak</v>
      </c>
    </row>
    <row r="7827" spans="1:20" x14ac:dyDescent="0.25">
      <c r="A7827" s="85">
        <v>45252.333333314651</v>
      </c>
      <c r="B7827" s="1">
        <v>11</v>
      </c>
      <c r="C7827" s="1">
        <v>22</v>
      </c>
      <c r="D7827" s="1">
        <v>8</v>
      </c>
      <c r="E7827" s="1" t="str">
        <f t="shared" si="1224"/>
        <v>Non-Summer</v>
      </c>
      <c r="F7827" s="78">
        <v>0.81459999999999999</v>
      </c>
      <c r="G7827" s="79">
        <f t="shared" si="1225"/>
        <v>1.5498283246162616</v>
      </c>
      <c r="J7827" s="78">
        <v>2.280043</v>
      </c>
      <c r="K7827" s="80">
        <f t="shared" si="1226"/>
        <v>2.280043</v>
      </c>
      <c r="L7827" s="68" t="str">
        <f t="shared" ref="L7827:L7890" si="1229">IF(AND(D7827&gt;=$C$2,D7827&lt;=$C$3,E7827="Summer"),"MaxDis","Normal")</f>
        <v>Normal</v>
      </c>
      <c r="N7827" s="67">
        <f t="shared" ref="N7827:N7890" si="1230">IF(K7827-G7827&lt;0,0,K7827-G7827)</f>
        <v>0.73021467538373841</v>
      </c>
      <c r="O7827" s="67">
        <f t="shared" ref="O7827:O7890" si="1231">K7827-N7827</f>
        <v>1.5498283246162616</v>
      </c>
      <c r="P7827" s="81">
        <f t="shared" ref="P7827:P7890" si="1232">MAX(0,G7827-O7827)</f>
        <v>0</v>
      </c>
      <c r="Q7827" s="81">
        <f t="shared" ref="Q7827:Q7890" si="1233">G7827-K7827</f>
        <v>-0.73021467538373841</v>
      </c>
      <c r="S7827" s="1">
        <f t="shared" si="1227"/>
        <v>3</v>
      </c>
      <c r="T7827" s="1" t="str">
        <f t="shared" si="1228"/>
        <v>Peak</v>
      </c>
    </row>
    <row r="7828" spans="1:20" x14ac:dyDescent="0.25">
      <c r="A7828" s="85">
        <v>45252.374999981315</v>
      </c>
      <c r="B7828" s="1">
        <v>11</v>
      </c>
      <c r="C7828" s="1">
        <v>22</v>
      </c>
      <c r="D7828" s="1">
        <v>9</v>
      </c>
      <c r="E7828" s="1" t="str">
        <f t="shared" ref="E7828:E7891" si="1234">IF(AND(B7828&gt;=$C$5,B7828&lt;=$C$6),"Summer","Non-Summer")</f>
        <v>Non-Summer</v>
      </c>
      <c r="F7828" s="78">
        <v>0.81769999999999998</v>
      </c>
      <c r="G7828" s="79">
        <f t="shared" ref="G7828:G7891" si="1235">F7828*$G$13</f>
        <v>1.5557262718373643</v>
      </c>
      <c r="J7828" s="78">
        <v>1.2770830000000002</v>
      </c>
      <c r="K7828" s="80">
        <f t="shared" ref="K7828:K7891" si="1236">J7828*$K$13</f>
        <v>1.2770830000000002</v>
      </c>
      <c r="L7828" s="68" t="str">
        <f t="shared" si="1229"/>
        <v>Normal</v>
      </c>
      <c r="N7828" s="67">
        <f t="shared" si="1230"/>
        <v>0</v>
      </c>
      <c r="O7828" s="67">
        <f t="shared" si="1231"/>
        <v>1.2770830000000002</v>
      </c>
      <c r="P7828" s="81">
        <f t="shared" si="1232"/>
        <v>0.27864327183736415</v>
      </c>
      <c r="Q7828" s="81">
        <f t="shared" si="1233"/>
        <v>0.27864327183736415</v>
      </c>
      <c r="S7828" s="1">
        <f t="shared" ref="S7828:S7891" si="1237">WEEKDAY(A7828,2)</f>
        <v>3</v>
      </c>
      <c r="T7828" s="1" t="str">
        <f t="shared" ref="T7828:T7891" si="1238">IF(S7828&gt;5,"Off-Peak",IF(AND(D7828&gt;=$C$7,D7828&lt;$C$8),"Peak","Off-Peak"))</f>
        <v>Peak</v>
      </c>
    </row>
    <row r="7829" spans="1:20" x14ac:dyDescent="0.25">
      <c r="A7829" s="85">
        <v>45252.41666664798</v>
      </c>
      <c r="B7829" s="1">
        <v>11</v>
      </c>
      <c r="C7829" s="1">
        <v>22</v>
      </c>
      <c r="D7829" s="1">
        <v>10</v>
      </c>
      <c r="E7829" s="1" t="str">
        <f t="shared" si="1234"/>
        <v>Non-Summer</v>
      </c>
      <c r="F7829" s="78">
        <v>0.80930000000000002</v>
      </c>
      <c r="G7829" s="79">
        <f t="shared" si="1235"/>
        <v>1.5397447374317954</v>
      </c>
      <c r="J7829" s="78">
        <v>3.5756460000000003</v>
      </c>
      <c r="K7829" s="80">
        <f t="shared" si="1236"/>
        <v>3.5756460000000003</v>
      </c>
      <c r="L7829" s="68" t="str">
        <f t="shared" si="1229"/>
        <v>Normal</v>
      </c>
      <c r="N7829" s="67">
        <f t="shared" si="1230"/>
        <v>2.0359012625682049</v>
      </c>
      <c r="O7829" s="67">
        <f t="shared" si="1231"/>
        <v>1.5397447374317954</v>
      </c>
      <c r="P7829" s="81">
        <f t="shared" si="1232"/>
        <v>0</v>
      </c>
      <c r="Q7829" s="81">
        <f t="shared" si="1233"/>
        <v>-2.0359012625682049</v>
      </c>
      <c r="S7829" s="1">
        <f t="shared" si="1237"/>
        <v>3</v>
      </c>
      <c r="T7829" s="1" t="str">
        <f t="shared" si="1238"/>
        <v>Peak</v>
      </c>
    </row>
    <row r="7830" spans="1:20" x14ac:dyDescent="0.25">
      <c r="A7830" s="85">
        <v>45252.458333314644</v>
      </c>
      <c r="B7830" s="1">
        <v>11</v>
      </c>
      <c r="C7830" s="1">
        <v>22</v>
      </c>
      <c r="D7830" s="1">
        <v>11</v>
      </c>
      <c r="E7830" s="1" t="str">
        <f t="shared" si="1234"/>
        <v>Non-Summer</v>
      </c>
      <c r="F7830" s="78">
        <v>0.79300000000000004</v>
      </c>
      <c r="G7830" s="79">
        <f t="shared" si="1235"/>
        <v>1.5087329504305125</v>
      </c>
      <c r="J7830" s="78">
        <v>4.3999690000000005</v>
      </c>
      <c r="K7830" s="80">
        <f t="shared" si="1236"/>
        <v>4.3999690000000005</v>
      </c>
      <c r="L7830" s="68" t="str">
        <f t="shared" si="1229"/>
        <v>Normal</v>
      </c>
      <c r="N7830" s="67">
        <f t="shared" si="1230"/>
        <v>2.8912360495694882</v>
      </c>
      <c r="O7830" s="67">
        <f t="shared" si="1231"/>
        <v>1.5087329504305123</v>
      </c>
      <c r="P7830" s="81">
        <f t="shared" si="1232"/>
        <v>2.2204460492503131E-16</v>
      </c>
      <c r="Q7830" s="81">
        <f t="shared" si="1233"/>
        <v>-2.8912360495694882</v>
      </c>
      <c r="S7830" s="1">
        <f t="shared" si="1237"/>
        <v>3</v>
      </c>
      <c r="T7830" s="1" t="str">
        <f t="shared" si="1238"/>
        <v>Peak</v>
      </c>
    </row>
    <row r="7831" spans="1:20" x14ac:dyDescent="0.25">
      <c r="A7831" s="85">
        <v>45252.499999981308</v>
      </c>
      <c r="B7831" s="1">
        <v>11</v>
      </c>
      <c r="C7831" s="1">
        <v>22</v>
      </c>
      <c r="D7831" s="1">
        <v>12</v>
      </c>
      <c r="E7831" s="1" t="str">
        <f t="shared" si="1234"/>
        <v>Non-Summer</v>
      </c>
      <c r="F7831" s="78">
        <v>0.78469999999999995</v>
      </c>
      <c r="G7831" s="79">
        <f t="shared" si="1235"/>
        <v>1.4929416723869142</v>
      </c>
      <c r="J7831" s="78">
        <v>5.3783720000000006</v>
      </c>
      <c r="K7831" s="80">
        <f t="shared" si="1236"/>
        <v>5.3783720000000006</v>
      </c>
      <c r="L7831" s="68" t="str">
        <f t="shared" si="1229"/>
        <v>Normal</v>
      </c>
      <c r="N7831" s="67">
        <f t="shared" si="1230"/>
        <v>3.8854303276130864</v>
      </c>
      <c r="O7831" s="67">
        <f t="shared" si="1231"/>
        <v>1.4929416723869142</v>
      </c>
      <c r="P7831" s="81">
        <f t="shared" si="1232"/>
        <v>0</v>
      </c>
      <c r="Q7831" s="81">
        <f t="shared" si="1233"/>
        <v>-3.8854303276130864</v>
      </c>
      <c r="S7831" s="1">
        <f t="shared" si="1237"/>
        <v>3</v>
      </c>
      <c r="T7831" s="1" t="str">
        <f t="shared" si="1238"/>
        <v>Peak</v>
      </c>
    </row>
    <row r="7832" spans="1:20" x14ac:dyDescent="0.25">
      <c r="A7832" s="85">
        <v>45252.541666647972</v>
      </c>
      <c r="B7832" s="1">
        <v>11</v>
      </c>
      <c r="C7832" s="1">
        <v>22</v>
      </c>
      <c r="D7832" s="1">
        <v>13</v>
      </c>
      <c r="E7832" s="1" t="str">
        <f t="shared" si="1234"/>
        <v>Non-Summer</v>
      </c>
      <c r="F7832" s="78">
        <v>0.7873</v>
      </c>
      <c r="G7832" s="79">
        <f t="shared" si="1235"/>
        <v>1.497888337798162</v>
      </c>
      <c r="J7832" s="78">
        <v>4.6381819999999996</v>
      </c>
      <c r="K7832" s="80">
        <f t="shared" si="1236"/>
        <v>4.6381819999999996</v>
      </c>
      <c r="L7832" s="68" t="str">
        <f t="shared" si="1229"/>
        <v>Normal</v>
      </c>
      <c r="N7832" s="67">
        <f t="shared" si="1230"/>
        <v>3.1402936622018376</v>
      </c>
      <c r="O7832" s="67">
        <f t="shared" si="1231"/>
        <v>1.497888337798162</v>
      </c>
      <c r="P7832" s="81">
        <f t="shared" si="1232"/>
        <v>0</v>
      </c>
      <c r="Q7832" s="81">
        <f t="shared" si="1233"/>
        <v>-3.1402936622018376</v>
      </c>
      <c r="S7832" s="1">
        <f t="shared" si="1237"/>
        <v>3</v>
      </c>
      <c r="T7832" s="1" t="str">
        <f t="shared" si="1238"/>
        <v>Peak</v>
      </c>
    </row>
    <row r="7833" spans="1:20" x14ac:dyDescent="0.25">
      <c r="A7833" s="85">
        <v>45252.583333314637</v>
      </c>
      <c r="B7833" s="1">
        <v>11</v>
      </c>
      <c r="C7833" s="1">
        <v>22</v>
      </c>
      <c r="D7833" s="1">
        <v>14</v>
      </c>
      <c r="E7833" s="1" t="str">
        <f t="shared" si="1234"/>
        <v>Non-Summer</v>
      </c>
      <c r="F7833" s="78">
        <v>0.8024</v>
      </c>
      <c r="G7833" s="79">
        <f t="shared" si="1235"/>
        <v>1.5266170484557922</v>
      </c>
      <c r="J7833" s="78">
        <v>3.3719000000000001</v>
      </c>
      <c r="K7833" s="80">
        <f t="shared" si="1236"/>
        <v>3.3719000000000001</v>
      </c>
      <c r="L7833" s="68" t="str">
        <f t="shared" si="1229"/>
        <v>Normal</v>
      </c>
      <c r="N7833" s="67">
        <f t="shared" si="1230"/>
        <v>1.845282951544208</v>
      </c>
      <c r="O7833" s="67">
        <f t="shared" si="1231"/>
        <v>1.5266170484557922</v>
      </c>
      <c r="P7833" s="81">
        <f t="shared" si="1232"/>
        <v>0</v>
      </c>
      <c r="Q7833" s="81">
        <f t="shared" si="1233"/>
        <v>-1.845282951544208</v>
      </c>
      <c r="S7833" s="1">
        <f t="shared" si="1237"/>
        <v>3</v>
      </c>
      <c r="T7833" s="1" t="str">
        <f t="shared" si="1238"/>
        <v>Peak</v>
      </c>
    </row>
    <row r="7834" spans="1:20" x14ac:dyDescent="0.25">
      <c r="A7834" s="85">
        <v>45252.624999981301</v>
      </c>
      <c r="B7834" s="1">
        <v>11</v>
      </c>
      <c r="C7834" s="1">
        <v>22</v>
      </c>
      <c r="D7834" s="1">
        <v>15</v>
      </c>
      <c r="E7834" s="1" t="str">
        <f t="shared" si="1234"/>
        <v>Non-Summer</v>
      </c>
      <c r="F7834" s="78">
        <v>0.84130000000000005</v>
      </c>
      <c r="G7834" s="79">
        <f t="shared" si="1235"/>
        <v>1.600626773262535</v>
      </c>
      <c r="J7834" s="78">
        <v>1.552786</v>
      </c>
      <c r="K7834" s="80">
        <f t="shared" si="1236"/>
        <v>1.552786</v>
      </c>
      <c r="L7834" s="68" t="str">
        <f t="shared" si="1229"/>
        <v>Normal</v>
      </c>
      <c r="N7834" s="67">
        <f t="shared" si="1230"/>
        <v>0</v>
      </c>
      <c r="O7834" s="67">
        <f t="shared" si="1231"/>
        <v>1.552786</v>
      </c>
      <c r="P7834" s="81">
        <f t="shared" si="1232"/>
        <v>4.7840773262534997E-2</v>
      </c>
      <c r="Q7834" s="81">
        <f t="shared" si="1233"/>
        <v>4.7840773262534997E-2</v>
      </c>
      <c r="S7834" s="1">
        <f t="shared" si="1237"/>
        <v>3</v>
      </c>
      <c r="T7834" s="1" t="str">
        <f t="shared" si="1238"/>
        <v>Peak</v>
      </c>
    </row>
    <row r="7835" spans="1:20" x14ac:dyDescent="0.25">
      <c r="A7835" s="85">
        <v>45252.666666647965</v>
      </c>
      <c r="B7835" s="1">
        <v>11</v>
      </c>
      <c r="C7835" s="1">
        <v>22</v>
      </c>
      <c r="D7835" s="1">
        <v>16</v>
      </c>
      <c r="E7835" s="1" t="str">
        <f t="shared" si="1234"/>
        <v>Non-Summer</v>
      </c>
      <c r="F7835" s="78">
        <v>0.94269999999999998</v>
      </c>
      <c r="G7835" s="79">
        <f t="shared" si="1235"/>
        <v>1.7935467243011904</v>
      </c>
      <c r="J7835" s="78">
        <v>0</v>
      </c>
      <c r="K7835" s="80">
        <f t="shared" si="1236"/>
        <v>0</v>
      </c>
      <c r="L7835" s="68" t="str">
        <f t="shared" si="1229"/>
        <v>Normal</v>
      </c>
      <c r="N7835" s="67">
        <f t="shared" si="1230"/>
        <v>0</v>
      </c>
      <c r="O7835" s="67">
        <f t="shared" si="1231"/>
        <v>0</v>
      </c>
      <c r="P7835" s="81">
        <f t="shared" si="1232"/>
        <v>1.7935467243011904</v>
      </c>
      <c r="Q7835" s="81">
        <f t="shared" si="1233"/>
        <v>1.7935467243011904</v>
      </c>
      <c r="S7835" s="1">
        <f t="shared" si="1237"/>
        <v>3</v>
      </c>
      <c r="T7835" s="1" t="str">
        <f t="shared" si="1238"/>
        <v>Peak</v>
      </c>
    </row>
    <row r="7836" spans="1:20" x14ac:dyDescent="0.25">
      <c r="A7836" s="85">
        <v>45252.708333314629</v>
      </c>
      <c r="B7836" s="1">
        <v>11</v>
      </c>
      <c r="C7836" s="1">
        <v>22</v>
      </c>
      <c r="D7836" s="1">
        <v>17</v>
      </c>
      <c r="E7836" s="1" t="str">
        <f t="shared" si="1234"/>
        <v>Non-Summer</v>
      </c>
      <c r="F7836" s="78">
        <v>1.0462</v>
      </c>
      <c r="G7836" s="79">
        <f t="shared" si="1235"/>
        <v>1.9904620589412385</v>
      </c>
      <c r="J7836" s="78">
        <v>0</v>
      </c>
      <c r="K7836" s="80">
        <f t="shared" si="1236"/>
        <v>0</v>
      </c>
      <c r="L7836" s="68" t="str">
        <f t="shared" si="1229"/>
        <v>Normal</v>
      </c>
      <c r="N7836" s="67">
        <f t="shared" si="1230"/>
        <v>0</v>
      </c>
      <c r="O7836" s="67">
        <f t="shared" si="1231"/>
        <v>0</v>
      </c>
      <c r="P7836" s="81">
        <f t="shared" si="1232"/>
        <v>1.9904620589412385</v>
      </c>
      <c r="Q7836" s="81">
        <f t="shared" si="1233"/>
        <v>1.9904620589412385</v>
      </c>
      <c r="S7836" s="1">
        <f t="shared" si="1237"/>
        <v>3</v>
      </c>
      <c r="T7836" s="1" t="str">
        <f t="shared" si="1238"/>
        <v>Peak</v>
      </c>
    </row>
    <row r="7837" spans="1:20" x14ac:dyDescent="0.25">
      <c r="A7837" s="85">
        <v>45252.749999981294</v>
      </c>
      <c r="B7837" s="1">
        <v>11</v>
      </c>
      <c r="C7837" s="1">
        <v>22</v>
      </c>
      <c r="D7837" s="1">
        <v>18</v>
      </c>
      <c r="E7837" s="1" t="str">
        <f t="shared" si="1234"/>
        <v>Non-Summer</v>
      </c>
      <c r="F7837" s="78">
        <v>1.0663</v>
      </c>
      <c r="G7837" s="79">
        <f t="shared" si="1235"/>
        <v>2.028703587697422</v>
      </c>
      <c r="J7837" s="78">
        <v>0</v>
      </c>
      <c r="K7837" s="80">
        <f t="shared" si="1236"/>
        <v>0</v>
      </c>
      <c r="L7837" s="68" t="str">
        <f t="shared" si="1229"/>
        <v>Normal</v>
      </c>
      <c r="N7837" s="67">
        <f t="shared" si="1230"/>
        <v>0</v>
      </c>
      <c r="O7837" s="67">
        <f t="shared" si="1231"/>
        <v>0</v>
      </c>
      <c r="P7837" s="81">
        <f t="shared" si="1232"/>
        <v>2.028703587697422</v>
      </c>
      <c r="Q7837" s="81">
        <f t="shared" si="1233"/>
        <v>2.028703587697422</v>
      </c>
      <c r="S7837" s="1">
        <f t="shared" si="1237"/>
        <v>3</v>
      </c>
      <c r="T7837" s="1" t="str">
        <f t="shared" si="1238"/>
        <v>Peak</v>
      </c>
    </row>
    <row r="7838" spans="1:20" x14ac:dyDescent="0.25">
      <c r="A7838" s="85">
        <v>45252.791666647958</v>
      </c>
      <c r="B7838" s="1">
        <v>11</v>
      </c>
      <c r="C7838" s="1">
        <v>22</v>
      </c>
      <c r="D7838" s="1">
        <v>19</v>
      </c>
      <c r="E7838" s="1" t="str">
        <f t="shared" si="1234"/>
        <v>Non-Summer</v>
      </c>
      <c r="F7838" s="78">
        <v>1.0648</v>
      </c>
      <c r="G7838" s="79">
        <f t="shared" si="1235"/>
        <v>2.0258497422678556</v>
      </c>
      <c r="J7838" s="78">
        <v>0</v>
      </c>
      <c r="K7838" s="80">
        <f t="shared" si="1236"/>
        <v>0</v>
      </c>
      <c r="L7838" s="68" t="str">
        <f t="shared" si="1229"/>
        <v>Normal</v>
      </c>
      <c r="N7838" s="67">
        <f t="shared" si="1230"/>
        <v>0</v>
      </c>
      <c r="O7838" s="67">
        <f t="shared" si="1231"/>
        <v>0</v>
      </c>
      <c r="P7838" s="81">
        <f t="shared" si="1232"/>
        <v>2.0258497422678556</v>
      </c>
      <c r="Q7838" s="81">
        <f t="shared" si="1233"/>
        <v>2.0258497422678556</v>
      </c>
      <c r="S7838" s="1">
        <f t="shared" si="1237"/>
        <v>3</v>
      </c>
      <c r="T7838" s="1" t="str">
        <f t="shared" si="1238"/>
        <v>Peak</v>
      </c>
    </row>
    <row r="7839" spans="1:20" x14ac:dyDescent="0.25">
      <c r="A7839" s="85">
        <v>45252.833333314622</v>
      </c>
      <c r="B7839" s="1">
        <v>11</v>
      </c>
      <c r="C7839" s="1">
        <v>22</v>
      </c>
      <c r="D7839" s="1">
        <v>20</v>
      </c>
      <c r="E7839" s="1" t="str">
        <f t="shared" si="1234"/>
        <v>Non-Summer</v>
      </c>
      <c r="F7839" s="78">
        <v>1.054</v>
      </c>
      <c r="G7839" s="79">
        <f t="shared" si="1235"/>
        <v>2.0053020551749814</v>
      </c>
      <c r="J7839" s="78">
        <v>0</v>
      </c>
      <c r="K7839" s="80">
        <f t="shared" si="1236"/>
        <v>0</v>
      </c>
      <c r="L7839" s="68" t="str">
        <f t="shared" si="1229"/>
        <v>Normal</v>
      </c>
      <c r="N7839" s="67">
        <f t="shared" si="1230"/>
        <v>0</v>
      </c>
      <c r="O7839" s="67">
        <f t="shared" si="1231"/>
        <v>0</v>
      </c>
      <c r="P7839" s="81">
        <f t="shared" si="1232"/>
        <v>2.0053020551749814</v>
      </c>
      <c r="Q7839" s="81">
        <f t="shared" si="1233"/>
        <v>2.0053020551749814</v>
      </c>
      <c r="S7839" s="1">
        <f t="shared" si="1237"/>
        <v>3</v>
      </c>
      <c r="T7839" s="1" t="str">
        <f t="shared" si="1238"/>
        <v>Peak</v>
      </c>
    </row>
    <row r="7840" spans="1:20" x14ac:dyDescent="0.25">
      <c r="A7840" s="85">
        <v>45252.874999981286</v>
      </c>
      <c r="B7840" s="1">
        <v>11</v>
      </c>
      <c r="C7840" s="1">
        <v>22</v>
      </c>
      <c r="D7840" s="1">
        <v>21</v>
      </c>
      <c r="E7840" s="1" t="str">
        <f t="shared" si="1234"/>
        <v>Non-Summer</v>
      </c>
      <c r="F7840" s="78">
        <v>1.0181</v>
      </c>
      <c r="G7840" s="79">
        <f t="shared" si="1235"/>
        <v>1.9370000212273704</v>
      </c>
      <c r="J7840" s="78">
        <v>0</v>
      </c>
      <c r="K7840" s="80">
        <f t="shared" si="1236"/>
        <v>0</v>
      </c>
      <c r="L7840" s="68" t="str">
        <f t="shared" si="1229"/>
        <v>Normal</v>
      </c>
      <c r="N7840" s="67">
        <f t="shared" si="1230"/>
        <v>0</v>
      </c>
      <c r="O7840" s="67">
        <f t="shared" si="1231"/>
        <v>0</v>
      </c>
      <c r="P7840" s="81">
        <f t="shared" si="1232"/>
        <v>1.9370000212273704</v>
      </c>
      <c r="Q7840" s="81">
        <f t="shared" si="1233"/>
        <v>1.9370000212273704</v>
      </c>
      <c r="S7840" s="1">
        <f t="shared" si="1237"/>
        <v>3</v>
      </c>
      <c r="T7840" s="1" t="str">
        <f t="shared" si="1238"/>
        <v>Peak</v>
      </c>
    </row>
    <row r="7841" spans="1:20" x14ac:dyDescent="0.25">
      <c r="A7841" s="85">
        <v>45252.91666664795</v>
      </c>
      <c r="B7841" s="1">
        <v>11</v>
      </c>
      <c r="C7841" s="1">
        <v>22</v>
      </c>
      <c r="D7841" s="1">
        <v>22</v>
      </c>
      <c r="E7841" s="1" t="str">
        <f t="shared" si="1234"/>
        <v>Non-Summer</v>
      </c>
      <c r="F7841" s="78">
        <v>0.95369999999999999</v>
      </c>
      <c r="G7841" s="79">
        <f t="shared" si="1235"/>
        <v>1.8144749241180071</v>
      </c>
      <c r="J7841" s="78">
        <v>0</v>
      </c>
      <c r="K7841" s="80">
        <f t="shared" si="1236"/>
        <v>0</v>
      </c>
      <c r="L7841" s="68" t="str">
        <f t="shared" si="1229"/>
        <v>Normal</v>
      </c>
      <c r="N7841" s="67">
        <f t="shared" si="1230"/>
        <v>0</v>
      </c>
      <c r="O7841" s="67">
        <f t="shared" si="1231"/>
        <v>0</v>
      </c>
      <c r="P7841" s="81">
        <f t="shared" si="1232"/>
        <v>1.8144749241180071</v>
      </c>
      <c r="Q7841" s="81">
        <f t="shared" si="1233"/>
        <v>1.8144749241180071</v>
      </c>
      <c r="S7841" s="1">
        <f t="shared" si="1237"/>
        <v>3</v>
      </c>
      <c r="T7841" s="1" t="str">
        <f t="shared" si="1238"/>
        <v>Off-Peak</v>
      </c>
    </row>
    <row r="7842" spans="1:20" x14ac:dyDescent="0.25">
      <c r="A7842" s="85">
        <v>45252.958333314615</v>
      </c>
      <c r="B7842" s="1">
        <v>11</v>
      </c>
      <c r="C7842" s="1">
        <v>22</v>
      </c>
      <c r="D7842" s="1">
        <v>23</v>
      </c>
      <c r="E7842" s="1" t="str">
        <f t="shared" si="1234"/>
        <v>Non-Summer</v>
      </c>
      <c r="F7842" s="78">
        <v>0.87619999999999998</v>
      </c>
      <c r="G7842" s="79">
        <f t="shared" si="1235"/>
        <v>1.6670262435904351</v>
      </c>
      <c r="J7842" s="78">
        <v>0</v>
      </c>
      <c r="K7842" s="80">
        <f t="shared" si="1236"/>
        <v>0</v>
      </c>
      <c r="L7842" s="68" t="str">
        <f t="shared" si="1229"/>
        <v>Normal</v>
      </c>
      <c r="N7842" s="67">
        <f t="shared" si="1230"/>
        <v>0</v>
      </c>
      <c r="O7842" s="67">
        <f t="shared" si="1231"/>
        <v>0</v>
      </c>
      <c r="P7842" s="81">
        <f t="shared" si="1232"/>
        <v>1.6670262435904351</v>
      </c>
      <c r="Q7842" s="81">
        <f t="shared" si="1233"/>
        <v>1.6670262435904351</v>
      </c>
      <c r="S7842" s="1">
        <f t="shared" si="1237"/>
        <v>3</v>
      </c>
      <c r="T7842" s="1" t="str">
        <f t="shared" si="1238"/>
        <v>Off-Peak</v>
      </c>
    </row>
    <row r="7843" spans="1:20" x14ac:dyDescent="0.25">
      <c r="A7843" s="85">
        <v>45252.999999981279</v>
      </c>
      <c r="B7843" s="1">
        <v>11</v>
      </c>
      <c r="C7843" s="1">
        <v>23</v>
      </c>
      <c r="D7843" s="1">
        <v>0</v>
      </c>
      <c r="E7843" s="1" t="str">
        <f t="shared" si="1234"/>
        <v>Non-Summer</v>
      </c>
      <c r="F7843" s="78">
        <v>0.81559999999999999</v>
      </c>
      <c r="G7843" s="79">
        <f t="shared" si="1235"/>
        <v>1.5517308882359722</v>
      </c>
      <c r="J7843" s="78">
        <v>0</v>
      </c>
      <c r="K7843" s="80">
        <f t="shared" si="1236"/>
        <v>0</v>
      </c>
      <c r="L7843" s="68" t="str">
        <f t="shared" si="1229"/>
        <v>Normal</v>
      </c>
      <c r="N7843" s="67">
        <f t="shared" si="1230"/>
        <v>0</v>
      </c>
      <c r="O7843" s="67">
        <f t="shared" si="1231"/>
        <v>0</v>
      </c>
      <c r="P7843" s="81">
        <f t="shared" si="1232"/>
        <v>1.5517308882359722</v>
      </c>
      <c r="Q7843" s="81">
        <f t="shared" si="1233"/>
        <v>1.5517308882359722</v>
      </c>
      <c r="S7843" s="1">
        <f t="shared" si="1237"/>
        <v>4</v>
      </c>
      <c r="T7843" s="1" t="str">
        <f t="shared" si="1238"/>
        <v>Off-Peak</v>
      </c>
    </row>
    <row r="7844" spans="1:20" x14ac:dyDescent="0.25">
      <c r="A7844" s="85">
        <v>45253.041666647943</v>
      </c>
      <c r="B7844" s="1">
        <v>11</v>
      </c>
      <c r="C7844" s="1">
        <v>23</v>
      </c>
      <c r="D7844" s="1">
        <v>1</v>
      </c>
      <c r="E7844" s="1" t="str">
        <f t="shared" si="1234"/>
        <v>Non-Summer</v>
      </c>
      <c r="F7844" s="78">
        <v>0.77190000000000003</v>
      </c>
      <c r="G7844" s="79">
        <f t="shared" si="1235"/>
        <v>1.4685888580546187</v>
      </c>
      <c r="J7844" s="78">
        <v>0</v>
      </c>
      <c r="K7844" s="80">
        <f t="shared" si="1236"/>
        <v>0</v>
      </c>
      <c r="L7844" s="68" t="str">
        <f t="shared" si="1229"/>
        <v>Normal</v>
      </c>
      <c r="N7844" s="67">
        <f t="shared" si="1230"/>
        <v>0</v>
      </c>
      <c r="O7844" s="67">
        <f t="shared" si="1231"/>
        <v>0</v>
      </c>
      <c r="P7844" s="81">
        <f t="shared" si="1232"/>
        <v>1.4685888580546187</v>
      </c>
      <c r="Q7844" s="81">
        <f t="shared" si="1233"/>
        <v>1.4685888580546187</v>
      </c>
      <c r="S7844" s="1">
        <f t="shared" si="1237"/>
        <v>4</v>
      </c>
      <c r="T7844" s="1" t="str">
        <f t="shared" si="1238"/>
        <v>Off-Peak</v>
      </c>
    </row>
    <row r="7845" spans="1:20" x14ac:dyDescent="0.25">
      <c r="A7845" s="85">
        <v>45253.083333314607</v>
      </c>
      <c r="B7845" s="1">
        <v>11</v>
      </c>
      <c r="C7845" s="1">
        <v>23</v>
      </c>
      <c r="D7845" s="1">
        <v>2</v>
      </c>
      <c r="E7845" s="1" t="str">
        <f t="shared" si="1234"/>
        <v>Non-Summer</v>
      </c>
      <c r="F7845" s="78">
        <v>0.74319999999999997</v>
      </c>
      <c r="G7845" s="79">
        <f t="shared" si="1235"/>
        <v>1.4139852821689241</v>
      </c>
      <c r="J7845" s="78">
        <v>0</v>
      </c>
      <c r="K7845" s="80">
        <f t="shared" si="1236"/>
        <v>0</v>
      </c>
      <c r="L7845" s="68" t="str">
        <f t="shared" si="1229"/>
        <v>Normal</v>
      </c>
      <c r="N7845" s="67">
        <f t="shared" si="1230"/>
        <v>0</v>
      </c>
      <c r="O7845" s="67">
        <f t="shared" si="1231"/>
        <v>0</v>
      </c>
      <c r="P7845" s="81">
        <f t="shared" si="1232"/>
        <v>1.4139852821689241</v>
      </c>
      <c r="Q7845" s="81">
        <f t="shared" si="1233"/>
        <v>1.4139852821689241</v>
      </c>
      <c r="S7845" s="1">
        <f t="shared" si="1237"/>
        <v>4</v>
      </c>
      <c r="T7845" s="1" t="str">
        <f t="shared" si="1238"/>
        <v>Off-Peak</v>
      </c>
    </row>
    <row r="7846" spans="1:20" x14ac:dyDescent="0.25">
      <c r="A7846" s="85">
        <v>45253.124999981272</v>
      </c>
      <c r="B7846" s="1">
        <v>11</v>
      </c>
      <c r="C7846" s="1">
        <v>23</v>
      </c>
      <c r="D7846" s="1">
        <v>3</v>
      </c>
      <c r="E7846" s="1" t="str">
        <f t="shared" si="1234"/>
        <v>Non-Summer</v>
      </c>
      <c r="F7846" s="78">
        <v>0.72719999999999996</v>
      </c>
      <c r="G7846" s="79">
        <f t="shared" si="1235"/>
        <v>1.3835442642535543</v>
      </c>
      <c r="J7846" s="78">
        <v>0</v>
      </c>
      <c r="K7846" s="80">
        <f t="shared" si="1236"/>
        <v>0</v>
      </c>
      <c r="L7846" s="68" t="str">
        <f t="shared" si="1229"/>
        <v>Normal</v>
      </c>
      <c r="N7846" s="67">
        <f t="shared" si="1230"/>
        <v>0</v>
      </c>
      <c r="O7846" s="67">
        <f t="shared" si="1231"/>
        <v>0</v>
      </c>
      <c r="P7846" s="81">
        <f t="shared" si="1232"/>
        <v>1.3835442642535543</v>
      </c>
      <c r="Q7846" s="81">
        <f t="shared" si="1233"/>
        <v>1.3835442642535543</v>
      </c>
      <c r="S7846" s="1">
        <f t="shared" si="1237"/>
        <v>4</v>
      </c>
      <c r="T7846" s="1" t="str">
        <f t="shared" si="1238"/>
        <v>Off-Peak</v>
      </c>
    </row>
    <row r="7847" spans="1:20" x14ac:dyDescent="0.25">
      <c r="A7847" s="85">
        <v>45253.166666647936</v>
      </c>
      <c r="B7847" s="1">
        <v>11</v>
      </c>
      <c r="C7847" s="1">
        <v>23</v>
      </c>
      <c r="D7847" s="1">
        <v>4</v>
      </c>
      <c r="E7847" s="1" t="str">
        <f t="shared" si="1234"/>
        <v>Non-Summer</v>
      </c>
      <c r="F7847" s="78">
        <v>0.73</v>
      </c>
      <c r="G7847" s="79">
        <f t="shared" si="1235"/>
        <v>1.388871442388744</v>
      </c>
      <c r="J7847" s="78">
        <v>0</v>
      </c>
      <c r="K7847" s="80">
        <f t="shared" si="1236"/>
        <v>0</v>
      </c>
      <c r="L7847" s="68" t="str">
        <f t="shared" si="1229"/>
        <v>Normal</v>
      </c>
      <c r="N7847" s="67">
        <f t="shared" si="1230"/>
        <v>0</v>
      </c>
      <c r="O7847" s="67">
        <f t="shared" si="1231"/>
        <v>0</v>
      </c>
      <c r="P7847" s="81">
        <f t="shared" si="1232"/>
        <v>1.388871442388744</v>
      </c>
      <c r="Q7847" s="81">
        <f t="shared" si="1233"/>
        <v>1.388871442388744</v>
      </c>
      <c r="S7847" s="1">
        <f t="shared" si="1237"/>
        <v>4</v>
      </c>
      <c r="T7847" s="1" t="str">
        <f t="shared" si="1238"/>
        <v>Off-Peak</v>
      </c>
    </row>
    <row r="7848" spans="1:20" x14ac:dyDescent="0.25">
      <c r="A7848" s="85">
        <v>45253.2083333146</v>
      </c>
      <c r="B7848" s="1">
        <v>11</v>
      </c>
      <c r="C7848" s="1">
        <v>23</v>
      </c>
      <c r="D7848" s="1">
        <v>5</v>
      </c>
      <c r="E7848" s="1" t="str">
        <f t="shared" si="1234"/>
        <v>Non-Summer</v>
      </c>
      <c r="F7848" s="78">
        <v>0.74890000000000001</v>
      </c>
      <c r="G7848" s="79">
        <f t="shared" si="1235"/>
        <v>1.4248298948012745</v>
      </c>
      <c r="J7848" s="78">
        <v>0</v>
      </c>
      <c r="K7848" s="80">
        <f t="shared" si="1236"/>
        <v>0</v>
      </c>
      <c r="L7848" s="68" t="str">
        <f t="shared" si="1229"/>
        <v>Normal</v>
      </c>
      <c r="N7848" s="67">
        <f t="shared" si="1230"/>
        <v>0</v>
      </c>
      <c r="O7848" s="67">
        <f t="shared" si="1231"/>
        <v>0</v>
      </c>
      <c r="P7848" s="81">
        <f t="shared" si="1232"/>
        <v>1.4248298948012745</v>
      </c>
      <c r="Q7848" s="81">
        <f t="shared" si="1233"/>
        <v>1.4248298948012745</v>
      </c>
      <c r="S7848" s="1">
        <f t="shared" si="1237"/>
        <v>4</v>
      </c>
      <c r="T7848" s="1" t="str">
        <f t="shared" si="1238"/>
        <v>Off-Peak</v>
      </c>
    </row>
    <row r="7849" spans="1:20" x14ac:dyDescent="0.25">
      <c r="A7849" s="85">
        <v>45253.249999981264</v>
      </c>
      <c r="B7849" s="1">
        <v>11</v>
      </c>
      <c r="C7849" s="1">
        <v>23</v>
      </c>
      <c r="D7849" s="1">
        <v>6</v>
      </c>
      <c r="E7849" s="1" t="str">
        <f t="shared" si="1234"/>
        <v>Non-Summer</v>
      </c>
      <c r="F7849" s="78">
        <v>0.78539999999999999</v>
      </c>
      <c r="G7849" s="79">
        <f t="shared" si="1235"/>
        <v>1.4942734669207118</v>
      </c>
      <c r="J7849" s="78">
        <v>0</v>
      </c>
      <c r="K7849" s="80">
        <f t="shared" si="1236"/>
        <v>0</v>
      </c>
      <c r="L7849" s="68" t="str">
        <f t="shared" si="1229"/>
        <v>Normal</v>
      </c>
      <c r="N7849" s="67">
        <f t="shared" si="1230"/>
        <v>0</v>
      </c>
      <c r="O7849" s="67">
        <f t="shared" si="1231"/>
        <v>0</v>
      </c>
      <c r="P7849" s="81">
        <f t="shared" si="1232"/>
        <v>1.4942734669207118</v>
      </c>
      <c r="Q7849" s="81">
        <f t="shared" si="1233"/>
        <v>1.4942734669207118</v>
      </c>
      <c r="S7849" s="1">
        <f t="shared" si="1237"/>
        <v>4</v>
      </c>
      <c r="T7849" s="1" t="str">
        <f t="shared" si="1238"/>
        <v>Peak</v>
      </c>
    </row>
    <row r="7850" spans="1:20" x14ac:dyDescent="0.25">
      <c r="A7850" s="85">
        <v>45253.291666647929</v>
      </c>
      <c r="B7850" s="1">
        <v>11</v>
      </c>
      <c r="C7850" s="1">
        <v>23</v>
      </c>
      <c r="D7850" s="1">
        <v>7</v>
      </c>
      <c r="E7850" s="1" t="str">
        <f t="shared" si="1234"/>
        <v>Non-Summer</v>
      </c>
      <c r="F7850" s="78">
        <v>0.83130000000000004</v>
      </c>
      <c r="G7850" s="79">
        <f t="shared" si="1235"/>
        <v>1.5816011370654288</v>
      </c>
      <c r="J7850" s="78">
        <v>1.8713E-2</v>
      </c>
      <c r="K7850" s="80">
        <f t="shared" si="1236"/>
        <v>1.8713E-2</v>
      </c>
      <c r="L7850" s="68" t="str">
        <f t="shared" si="1229"/>
        <v>Normal</v>
      </c>
      <c r="N7850" s="67">
        <f t="shared" si="1230"/>
        <v>0</v>
      </c>
      <c r="O7850" s="67">
        <f t="shared" si="1231"/>
        <v>1.8713E-2</v>
      </c>
      <c r="P7850" s="81">
        <f t="shared" si="1232"/>
        <v>1.5628881370654288</v>
      </c>
      <c r="Q7850" s="81">
        <f t="shared" si="1233"/>
        <v>1.5628881370654288</v>
      </c>
      <c r="S7850" s="1">
        <f t="shared" si="1237"/>
        <v>4</v>
      </c>
      <c r="T7850" s="1" t="str">
        <f t="shared" si="1238"/>
        <v>Peak</v>
      </c>
    </row>
    <row r="7851" spans="1:20" x14ac:dyDescent="0.25">
      <c r="A7851" s="85">
        <v>45253.333333314593</v>
      </c>
      <c r="B7851" s="1">
        <v>11</v>
      </c>
      <c r="C7851" s="1">
        <v>23</v>
      </c>
      <c r="D7851" s="1">
        <v>8</v>
      </c>
      <c r="E7851" s="1" t="str">
        <f t="shared" si="1234"/>
        <v>Non-Summer</v>
      </c>
      <c r="F7851" s="78">
        <v>0.86799999999999999</v>
      </c>
      <c r="G7851" s="79">
        <f t="shared" si="1235"/>
        <v>1.6514252219088081</v>
      </c>
      <c r="J7851" s="78">
        <v>0.87577700000000003</v>
      </c>
      <c r="K7851" s="80">
        <f t="shared" si="1236"/>
        <v>0.87577700000000003</v>
      </c>
      <c r="L7851" s="68" t="str">
        <f t="shared" si="1229"/>
        <v>Normal</v>
      </c>
      <c r="N7851" s="67">
        <f t="shared" si="1230"/>
        <v>0</v>
      </c>
      <c r="O7851" s="67">
        <f t="shared" si="1231"/>
        <v>0.87577700000000003</v>
      </c>
      <c r="P7851" s="81">
        <f t="shared" si="1232"/>
        <v>0.77564822190880811</v>
      </c>
      <c r="Q7851" s="81">
        <f t="shared" si="1233"/>
        <v>0.77564822190880811</v>
      </c>
      <c r="S7851" s="1">
        <f t="shared" si="1237"/>
        <v>4</v>
      </c>
      <c r="T7851" s="1" t="str">
        <f t="shared" si="1238"/>
        <v>Peak</v>
      </c>
    </row>
    <row r="7852" spans="1:20" x14ac:dyDescent="0.25">
      <c r="A7852" s="85">
        <v>45253.374999981257</v>
      </c>
      <c r="B7852" s="1">
        <v>11</v>
      </c>
      <c r="C7852" s="1">
        <v>23</v>
      </c>
      <c r="D7852" s="1">
        <v>9</v>
      </c>
      <c r="E7852" s="1" t="str">
        <f t="shared" si="1234"/>
        <v>Non-Summer</v>
      </c>
      <c r="F7852" s="78">
        <v>0.90569999999999995</v>
      </c>
      <c r="G7852" s="79">
        <f t="shared" si="1235"/>
        <v>1.723151870371898</v>
      </c>
      <c r="J7852" s="78">
        <v>3.4904699999999997</v>
      </c>
      <c r="K7852" s="80">
        <f t="shared" si="1236"/>
        <v>3.4904699999999997</v>
      </c>
      <c r="L7852" s="68" t="str">
        <f t="shared" si="1229"/>
        <v>Normal</v>
      </c>
      <c r="N7852" s="67">
        <f t="shared" si="1230"/>
        <v>1.7673181296281018</v>
      </c>
      <c r="O7852" s="67">
        <f t="shared" si="1231"/>
        <v>1.723151870371898</v>
      </c>
      <c r="P7852" s="81">
        <f t="shared" si="1232"/>
        <v>0</v>
      </c>
      <c r="Q7852" s="81">
        <f t="shared" si="1233"/>
        <v>-1.7673181296281018</v>
      </c>
      <c r="S7852" s="1">
        <f t="shared" si="1237"/>
        <v>4</v>
      </c>
      <c r="T7852" s="1" t="str">
        <f t="shared" si="1238"/>
        <v>Peak</v>
      </c>
    </row>
    <row r="7853" spans="1:20" x14ac:dyDescent="0.25">
      <c r="A7853" s="85">
        <v>45253.416666647921</v>
      </c>
      <c r="B7853" s="1">
        <v>11</v>
      </c>
      <c r="C7853" s="1">
        <v>23</v>
      </c>
      <c r="D7853" s="1">
        <v>10</v>
      </c>
      <c r="E7853" s="1" t="str">
        <f t="shared" si="1234"/>
        <v>Non-Summer</v>
      </c>
      <c r="F7853" s="78">
        <v>0.94089999999999996</v>
      </c>
      <c r="G7853" s="79">
        <f t="shared" si="1235"/>
        <v>1.7901221097857114</v>
      </c>
      <c r="J7853" s="78">
        <v>4.9248560000000001</v>
      </c>
      <c r="K7853" s="80">
        <f t="shared" si="1236"/>
        <v>4.9248560000000001</v>
      </c>
      <c r="L7853" s="68" t="str">
        <f t="shared" si="1229"/>
        <v>Normal</v>
      </c>
      <c r="N7853" s="67">
        <f t="shared" si="1230"/>
        <v>3.1347338902142887</v>
      </c>
      <c r="O7853" s="67">
        <f t="shared" si="1231"/>
        <v>1.7901221097857114</v>
      </c>
      <c r="P7853" s="81">
        <f t="shared" si="1232"/>
        <v>0</v>
      </c>
      <c r="Q7853" s="81">
        <f t="shared" si="1233"/>
        <v>-3.1347338902142887</v>
      </c>
      <c r="S7853" s="1">
        <f t="shared" si="1237"/>
        <v>4</v>
      </c>
      <c r="T7853" s="1" t="str">
        <f t="shared" si="1238"/>
        <v>Peak</v>
      </c>
    </row>
    <row r="7854" spans="1:20" x14ac:dyDescent="0.25">
      <c r="A7854" s="85">
        <v>45253.458333314586</v>
      </c>
      <c r="B7854" s="1">
        <v>11</v>
      </c>
      <c r="C7854" s="1">
        <v>23</v>
      </c>
      <c r="D7854" s="1">
        <v>11</v>
      </c>
      <c r="E7854" s="1" t="str">
        <f t="shared" si="1234"/>
        <v>Non-Summer</v>
      </c>
      <c r="F7854" s="78">
        <v>0.96379999999999999</v>
      </c>
      <c r="G7854" s="79">
        <f t="shared" si="1235"/>
        <v>1.8336908166770844</v>
      </c>
      <c r="J7854" s="78">
        <v>3.848824</v>
      </c>
      <c r="K7854" s="80">
        <f t="shared" si="1236"/>
        <v>3.848824</v>
      </c>
      <c r="L7854" s="68" t="str">
        <f t="shared" si="1229"/>
        <v>Normal</v>
      </c>
      <c r="N7854" s="67">
        <f t="shared" si="1230"/>
        <v>2.0151331833229156</v>
      </c>
      <c r="O7854" s="67">
        <f t="shared" si="1231"/>
        <v>1.8336908166770844</v>
      </c>
      <c r="P7854" s="81">
        <f t="shared" si="1232"/>
        <v>0</v>
      </c>
      <c r="Q7854" s="81">
        <f t="shared" si="1233"/>
        <v>-2.0151331833229156</v>
      </c>
      <c r="S7854" s="1">
        <f t="shared" si="1237"/>
        <v>4</v>
      </c>
      <c r="T7854" s="1" t="str">
        <f t="shared" si="1238"/>
        <v>Peak</v>
      </c>
    </row>
    <row r="7855" spans="1:20" x14ac:dyDescent="0.25">
      <c r="A7855" s="85">
        <v>45253.49999998125</v>
      </c>
      <c r="B7855" s="1">
        <v>11</v>
      </c>
      <c r="C7855" s="1">
        <v>23</v>
      </c>
      <c r="D7855" s="1">
        <v>12</v>
      </c>
      <c r="E7855" s="1" t="str">
        <f t="shared" si="1234"/>
        <v>Non-Summer</v>
      </c>
      <c r="F7855" s="78">
        <v>0.96409999999999996</v>
      </c>
      <c r="G7855" s="79">
        <f t="shared" si="1235"/>
        <v>1.8342615857629974</v>
      </c>
      <c r="J7855" s="78">
        <v>3.6918690000000001</v>
      </c>
      <c r="K7855" s="80">
        <f t="shared" si="1236"/>
        <v>3.6918690000000001</v>
      </c>
      <c r="L7855" s="68" t="str">
        <f t="shared" si="1229"/>
        <v>Normal</v>
      </c>
      <c r="N7855" s="67">
        <f t="shared" si="1230"/>
        <v>1.8576074142370027</v>
      </c>
      <c r="O7855" s="67">
        <f t="shared" si="1231"/>
        <v>1.8342615857629974</v>
      </c>
      <c r="P7855" s="81">
        <f t="shared" si="1232"/>
        <v>0</v>
      </c>
      <c r="Q7855" s="81">
        <f t="shared" si="1233"/>
        <v>-1.8576074142370027</v>
      </c>
      <c r="S7855" s="1">
        <f t="shared" si="1237"/>
        <v>4</v>
      </c>
      <c r="T7855" s="1" t="str">
        <f t="shared" si="1238"/>
        <v>Peak</v>
      </c>
    </row>
    <row r="7856" spans="1:20" x14ac:dyDescent="0.25">
      <c r="A7856" s="85">
        <v>45253.541666647914</v>
      </c>
      <c r="B7856" s="1">
        <v>11</v>
      </c>
      <c r="C7856" s="1">
        <v>23</v>
      </c>
      <c r="D7856" s="1">
        <v>13</v>
      </c>
      <c r="E7856" s="1" t="str">
        <f t="shared" si="1234"/>
        <v>Non-Summer</v>
      </c>
      <c r="F7856" s="78">
        <v>0.94650000000000001</v>
      </c>
      <c r="G7856" s="79">
        <f t="shared" si="1235"/>
        <v>1.8007764660560908</v>
      </c>
      <c r="J7856" s="78">
        <v>0.90762500000000002</v>
      </c>
      <c r="K7856" s="80">
        <f t="shared" si="1236"/>
        <v>0.90762500000000002</v>
      </c>
      <c r="L7856" s="68" t="str">
        <f t="shared" si="1229"/>
        <v>Normal</v>
      </c>
      <c r="N7856" s="67">
        <f t="shared" si="1230"/>
        <v>0</v>
      </c>
      <c r="O7856" s="67">
        <f t="shared" si="1231"/>
        <v>0.90762500000000002</v>
      </c>
      <c r="P7856" s="81">
        <f t="shared" si="1232"/>
        <v>0.89315146605609075</v>
      </c>
      <c r="Q7856" s="81">
        <f t="shared" si="1233"/>
        <v>0.89315146605609075</v>
      </c>
      <c r="S7856" s="1">
        <f t="shared" si="1237"/>
        <v>4</v>
      </c>
      <c r="T7856" s="1" t="str">
        <f t="shared" si="1238"/>
        <v>Peak</v>
      </c>
    </row>
    <row r="7857" spans="1:20" x14ac:dyDescent="0.25">
      <c r="A7857" s="85">
        <v>45253.583333314578</v>
      </c>
      <c r="B7857" s="1">
        <v>11</v>
      </c>
      <c r="C7857" s="1">
        <v>23</v>
      </c>
      <c r="D7857" s="1">
        <v>14</v>
      </c>
      <c r="E7857" s="1" t="str">
        <f t="shared" si="1234"/>
        <v>Non-Summer</v>
      </c>
      <c r="F7857" s="78">
        <v>0.92630000000000001</v>
      </c>
      <c r="G7857" s="79">
        <f t="shared" si="1235"/>
        <v>1.7623446809379366</v>
      </c>
      <c r="J7857" s="78">
        <v>0.90763899999999997</v>
      </c>
      <c r="K7857" s="80">
        <f t="shared" si="1236"/>
        <v>0.90763899999999997</v>
      </c>
      <c r="L7857" s="68" t="str">
        <f t="shared" si="1229"/>
        <v>Normal</v>
      </c>
      <c r="N7857" s="67">
        <f t="shared" si="1230"/>
        <v>0</v>
      </c>
      <c r="O7857" s="67">
        <f t="shared" si="1231"/>
        <v>0.90763899999999997</v>
      </c>
      <c r="P7857" s="81">
        <f t="shared" si="1232"/>
        <v>0.85470568093793664</v>
      </c>
      <c r="Q7857" s="81">
        <f t="shared" si="1233"/>
        <v>0.85470568093793664</v>
      </c>
      <c r="S7857" s="1">
        <f t="shared" si="1237"/>
        <v>4</v>
      </c>
      <c r="T7857" s="1" t="str">
        <f t="shared" si="1238"/>
        <v>Peak</v>
      </c>
    </row>
    <row r="7858" spans="1:20" x14ac:dyDescent="0.25">
      <c r="A7858" s="85">
        <v>45253.624999981243</v>
      </c>
      <c r="B7858" s="1">
        <v>11</v>
      </c>
      <c r="C7858" s="1">
        <v>23</v>
      </c>
      <c r="D7858" s="1">
        <v>15</v>
      </c>
      <c r="E7858" s="1" t="str">
        <f t="shared" si="1234"/>
        <v>Non-Summer</v>
      </c>
      <c r="F7858" s="78">
        <v>0.92359999999999998</v>
      </c>
      <c r="G7858" s="79">
        <f t="shared" si="1235"/>
        <v>1.7572077591647179</v>
      </c>
      <c r="J7858" s="78">
        <v>3.2985E-2</v>
      </c>
      <c r="K7858" s="80">
        <f t="shared" si="1236"/>
        <v>3.2985E-2</v>
      </c>
      <c r="L7858" s="68" t="str">
        <f t="shared" si="1229"/>
        <v>Normal</v>
      </c>
      <c r="N7858" s="67">
        <f t="shared" si="1230"/>
        <v>0</v>
      </c>
      <c r="O7858" s="67">
        <f t="shared" si="1231"/>
        <v>3.2985E-2</v>
      </c>
      <c r="P7858" s="81">
        <f t="shared" si="1232"/>
        <v>1.7242227591647179</v>
      </c>
      <c r="Q7858" s="81">
        <f t="shared" si="1233"/>
        <v>1.7242227591647179</v>
      </c>
      <c r="S7858" s="1">
        <f t="shared" si="1237"/>
        <v>4</v>
      </c>
      <c r="T7858" s="1" t="str">
        <f t="shared" si="1238"/>
        <v>Peak</v>
      </c>
    </row>
    <row r="7859" spans="1:20" x14ac:dyDescent="0.25">
      <c r="A7859" s="85">
        <v>45253.666666647907</v>
      </c>
      <c r="B7859" s="1">
        <v>11</v>
      </c>
      <c r="C7859" s="1">
        <v>23</v>
      </c>
      <c r="D7859" s="1">
        <v>16</v>
      </c>
      <c r="E7859" s="1" t="str">
        <f t="shared" si="1234"/>
        <v>Non-Summer</v>
      </c>
      <c r="F7859" s="78">
        <v>0.9677</v>
      </c>
      <c r="G7859" s="79">
        <f t="shared" si="1235"/>
        <v>1.8411108147939557</v>
      </c>
      <c r="J7859" s="78">
        <v>0</v>
      </c>
      <c r="K7859" s="80">
        <f t="shared" si="1236"/>
        <v>0</v>
      </c>
      <c r="L7859" s="68" t="str">
        <f t="shared" si="1229"/>
        <v>Normal</v>
      </c>
      <c r="N7859" s="67">
        <f t="shared" si="1230"/>
        <v>0</v>
      </c>
      <c r="O7859" s="67">
        <f t="shared" si="1231"/>
        <v>0</v>
      </c>
      <c r="P7859" s="81">
        <f t="shared" si="1232"/>
        <v>1.8411108147939557</v>
      </c>
      <c r="Q7859" s="81">
        <f t="shared" si="1233"/>
        <v>1.8411108147939557</v>
      </c>
      <c r="S7859" s="1">
        <f t="shared" si="1237"/>
        <v>4</v>
      </c>
      <c r="T7859" s="1" t="str">
        <f t="shared" si="1238"/>
        <v>Peak</v>
      </c>
    </row>
    <row r="7860" spans="1:20" x14ac:dyDescent="0.25">
      <c r="A7860" s="85">
        <v>45253.708333314571</v>
      </c>
      <c r="B7860" s="1">
        <v>11</v>
      </c>
      <c r="C7860" s="1">
        <v>23</v>
      </c>
      <c r="D7860" s="1">
        <v>17</v>
      </c>
      <c r="E7860" s="1" t="str">
        <f t="shared" si="1234"/>
        <v>Non-Summer</v>
      </c>
      <c r="F7860" s="78">
        <v>0.99309999999999998</v>
      </c>
      <c r="G7860" s="79">
        <f t="shared" si="1235"/>
        <v>1.8894359307346051</v>
      </c>
      <c r="J7860" s="78">
        <v>0</v>
      </c>
      <c r="K7860" s="80">
        <f t="shared" si="1236"/>
        <v>0</v>
      </c>
      <c r="L7860" s="68" t="str">
        <f t="shared" si="1229"/>
        <v>Normal</v>
      </c>
      <c r="N7860" s="67">
        <f t="shared" si="1230"/>
        <v>0</v>
      </c>
      <c r="O7860" s="67">
        <f t="shared" si="1231"/>
        <v>0</v>
      </c>
      <c r="P7860" s="81">
        <f t="shared" si="1232"/>
        <v>1.8894359307346051</v>
      </c>
      <c r="Q7860" s="81">
        <f t="shared" si="1233"/>
        <v>1.8894359307346051</v>
      </c>
      <c r="S7860" s="1">
        <f t="shared" si="1237"/>
        <v>4</v>
      </c>
      <c r="T7860" s="1" t="str">
        <f t="shared" si="1238"/>
        <v>Peak</v>
      </c>
    </row>
    <row r="7861" spans="1:20" x14ac:dyDescent="0.25">
      <c r="A7861" s="85">
        <v>45253.749999981235</v>
      </c>
      <c r="B7861" s="1">
        <v>11</v>
      </c>
      <c r="C7861" s="1">
        <v>23</v>
      </c>
      <c r="D7861" s="1">
        <v>18</v>
      </c>
      <c r="E7861" s="1" t="str">
        <f t="shared" si="1234"/>
        <v>Non-Summer</v>
      </c>
      <c r="F7861" s="78">
        <v>0.98150000000000004</v>
      </c>
      <c r="G7861" s="79">
        <f t="shared" si="1235"/>
        <v>1.8673661927459622</v>
      </c>
      <c r="J7861" s="78">
        <v>0</v>
      </c>
      <c r="K7861" s="80">
        <f t="shared" si="1236"/>
        <v>0</v>
      </c>
      <c r="L7861" s="68" t="str">
        <f t="shared" si="1229"/>
        <v>Normal</v>
      </c>
      <c r="N7861" s="67">
        <f t="shared" si="1230"/>
        <v>0</v>
      </c>
      <c r="O7861" s="67">
        <f t="shared" si="1231"/>
        <v>0</v>
      </c>
      <c r="P7861" s="81">
        <f t="shared" si="1232"/>
        <v>1.8673661927459622</v>
      </c>
      <c r="Q7861" s="81">
        <f t="shared" si="1233"/>
        <v>1.8673661927459622</v>
      </c>
      <c r="S7861" s="1">
        <f t="shared" si="1237"/>
        <v>4</v>
      </c>
      <c r="T7861" s="1" t="str">
        <f t="shared" si="1238"/>
        <v>Peak</v>
      </c>
    </row>
    <row r="7862" spans="1:20" x14ac:dyDescent="0.25">
      <c r="A7862" s="85">
        <v>45253.7916666479</v>
      </c>
      <c r="B7862" s="1">
        <v>11</v>
      </c>
      <c r="C7862" s="1">
        <v>23</v>
      </c>
      <c r="D7862" s="1">
        <v>19</v>
      </c>
      <c r="E7862" s="1" t="str">
        <f t="shared" si="1234"/>
        <v>Non-Summer</v>
      </c>
      <c r="F7862" s="78">
        <v>0.98119999999999996</v>
      </c>
      <c r="G7862" s="79">
        <f t="shared" si="1235"/>
        <v>1.8667954236600488</v>
      </c>
      <c r="J7862" s="78">
        <v>0</v>
      </c>
      <c r="K7862" s="80">
        <f t="shared" si="1236"/>
        <v>0</v>
      </c>
      <c r="L7862" s="68" t="str">
        <f t="shared" si="1229"/>
        <v>Normal</v>
      </c>
      <c r="N7862" s="67">
        <f t="shared" si="1230"/>
        <v>0</v>
      </c>
      <c r="O7862" s="67">
        <f t="shared" si="1231"/>
        <v>0</v>
      </c>
      <c r="P7862" s="81">
        <f t="shared" si="1232"/>
        <v>1.8667954236600488</v>
      </c>
      <c r="Q7862" s="81">
        <f t="shared" si="1233"/>
        <v>1.8667954236600488</v>
      </c>
      <c r="S7862" s="1">
        <f t="shared" si="1237"/>
        <v>4</v>
      </c>
      <c r="T7862" s="1" t="str">
        <f t="shared" si="1238"/>
        <v>Peak</v>
      </c>
    </row>
    <row r="7863" spans="1:20" x14ac:dyDescent="0.25">
      <c r="A7863" s="85">
        <v>45253.833333314564</v>
      </c>
      <c r="B7863" s="1">
        <v>11</v>
      </c>
      <c r="C7863" s="1">
        <v>23</v>
      </c>
      <c r="D7863" s="1">
        <v>20</v>
      </c>
      <c r="E7863" s="1" t="str">
        <f t="shared" si="1234"/>
        <v>Non-Summer</v>
      </c>
      <c r="F7863" s="78">
        <v>0.98319999999999996</v>
      </c>
      <c r="G7863" s="79">
        <f t="shared" si="1235"/>
        <v>1.8706005508994701</v>
      </c>
      <c r="J7863" s="78">
        <v>0</v>
      </c>
      <c r="K7863" s="80">
        <f t="shared" si="1236"/>
        <v>0</v>
      </c>
      <c r="L7863" s="68" t="str">
        <f t="shared" si="1229"/>
        <v>Normal</v>
      </c>
      <c r="N7863" s="67">
        <f t="shared" si="1230"/>
        <v>0</v>
      </c>
      <c r="O7863" s="67">
        <f t="shared" si="1231"/>
        <v>0</v>
      </c>
      <c r="P7863" s="81">
        <f t="shared" si="1232"/>
        <v>1.8706005508994701</v>
      </c>
      <c r="Q7863" s="81">
        <f t="shared" si="1233"/>
        <v>1.8706005508994701</v>
      </c>
      <c r="S7863" s="1">
        <f t="shared" si="1237"/>
        <v>4</v>
      </c>
      <c r="T7863" s="1" t="str">
        <f t="shared" si="1238"/>
        <v>Peak</v>
      </c>
    </row>
    <row r="7864" spans="1:20" x14ac:dyDescent="0.25">
      <c r="A7864" s="85">
        <v>45253.874999981228</v>
      </c>
      <c r="B7864" s="1">
        <v>11</v>
      </c>
      <c r="C7864" s="1">
        <v>23</v>
      </c>
      <c r="D7864" s="1">
        <v>21</v>
      </c>
      <c r="E7864" s="1" t="str">
        <f t="shared" si="1234"/>
        <v>Non-Summer</v>
      </c>
      <c r="F7864" s="78">
        <v>0.96750000000000003</v>
      </c>
      <c r="G7864" s="79">
        <f t="shared" si="1235"/>
        <v>1.8407303020700136</v>
      </c>
      <c r="J7864" s="78">
        <v>0</v>
      </c>
      <c r="K7864" s="80">
        <f t="shared" si="1236"/>
        <v>0</v>
      </c>
      <c r="L7864" s="68" t="str">
        <f t="shared" si="1229"/>
        <v>Normal</v>
      </c>
      <c r="N7864" s="67">
        <f t="shared" si="1230"/>
        <v>0</v>
      </c>
      <c r="O7864" s="67">
        <f t="shared" si="1231"/>
        <v>0</v>
      </c>
      <c r="P7864" s="81">
        <f t="shared" si="1232"/>
        <v>1.8407303020700136</v>
      </c>
      <c r="Q7864" s="81">
        <f t="shared" si="1233"/>
        <v>1.8407303020700136</v>
      </c>
      <c r="S7864" s="1">
        <f t="shared" si="1237"/>
        <v>4</v>
      </c>
      <c r="T7864" s="1" t="str">
        <f t="shared" si="1238"/>
        <v>Peak</v>
      </c>
    </row>
    <row r="7865" spans="1:20" x14ac:dyDescent="0.25">
      <c r="A7865" s="85">
        <v>45253.916666647892</v>
      </c>
      <c r="B7865" s="1">
        <v>11</v>
      </c>
      <c r="C7865" s="1">
        <v>23</v>
      </c>
      <c r="D7865" s="1">
        <v>22</v>
      </c>
      <c r="E7865" s="1" t="str">
        <f t="shared" si="1234"/>
        <v>Non-Summer</v>
      </c>
      <c r="F7865" s="78">
        <v>0.91920000000000002</v>
      </c>
      <c r="G7865" s="79">
        <f t="shared" si="1235"/>
        <v>1.7488364792379913</v>
      </c>
      <c r="J7865" s="78">
        <v>0</v>
      </c>
      <c r="K7865" s="80">
        <f t="shared" si="1236"/>
        <v>0</v>
      </c>
      <c r="L7865" s="68" t="str">
        <f t="shared" si="1229"/>
        <v>Normal</v>
      </c>
      <c r="N7865" s="67">
        <f t="shared" si="1230"/>
        <v>0</v>
      </c>
      <c r="O7865" s="67">
        <f t="shared" si="1231"/>
        <v>0</v>
      </c>
      <c r="P7865" s="81">
        <f t="shared" si="1232"/>
        <v>1.7488364792379913</v>
      </c>
      <c r="Q7865" s="81">
        <f t="shared" si="1233"/>
        <v>1.7488364792379913</v>
      </c>
      <c r="S7865" s="1">
        <f t="shared" si="1237"/>
        <v>4</v>
      </c>
      <c r="T7865" s="1" t="str">
        <f t="shared" si="1238"/>
        <v>Off-Peak</v>
      </c>
    </row>
    <row r="7866" spans="1:20" x14ac:dyDescent="0.25">
      <c r="A7866" s="85">
        <v>45253.958333314557</v>
      </c>
      <c r="B7866" s="1">
        <v>11</v>
      </c>
      <c r="C7866" s="1">
        <v>23</v>
      </c>
      <c r="D7866" s="1">
        <v>23</v>
      </c>
      <c r="E7866" s="1" t="str">
        <f t="shared" si="1234"/>
        <v>Non-Summer</v>
      </c>
      <c r="F7866" s="78">
        <v>0.85540000000000005</v>
      </c>
      <c r="G7866" s="79">
        <f t="shared" si="1235"/>
        <v>1.6274529203004544</v>
      </c>
      <c r="J7866" s="78">
        <v>0</v>
      </c>
      <c r="K7866" s="80">
        <f t="shared" si="1236"/>
        <v>0</v>
      </c>
      <c r="L7866" s="68" t="str">
        <f t="shared" si="1229"/>
        <v>Normal</v>
      </c>
      <c r="N7866" s="67">
        <f t="shared" si="1230"/>
        <v>0</v>
      </c>
      <c r="O7866" s="67">
        <f t="shared" si="1231"/>
        <v>0</v>
      </c>
      <c r="P7866" s="81">
        <f t="shared" si="1232"/>
        <v>1.6274529203004544</v>
      </c>
      <c r="Q7866" s="81">
        <f t="shared" si="1233"/>
        <v>1.6274529203004544</v>
      </c>
      <c r="S7866" s="1">
        <f t="shared" si="1237"/>
        <v>4</v>
      </c>
      <c r="T7866" s="1" t="str">
        <f t="shared" si="1238"/>
        <v>Off-Peak</v>
      </c>
    </row>
    <row r="7867" spans="1:20" x14ac:dyDescent="0.25">
      <c r="A7867" s="85">
        <v>45253.999999981221</v>
      </c>
      <c r="B7867" s="1">
        <v>11</v>
      </c>
      <c r="C7867" s="1">
        <v>24</v>
      </c>
      <c r="D7867" s="1">
        <v>0</v>
      </c>
      <c r="E7867" s="1" t="str">
        <f t="shared" si="1234"/>
        <v>Non-Summer</v>
      </c>
      <c r="F7867" s="78">
        <v>0.80220000000000002</v>
      </c>
      <c r="G7867" s="79">
        <f t="shared" si="1235"/>
        <v>1.5262365357318501</v>
      </c>
      <c r="J7867" s="78">
        <v>0</v>
      </c>
      <c r="K7867" s="80">
        <f t="shared" si="1236"/>
        <v>0</v>
      </c>
      <c r="L7867" s="68" t="str">
        <f t="shared" si="1229"/>
        <v>Normal</v>
      </c>
      <c r="N7867" s="67">
        <f t="shared" si="1230"/>
        <v>0</v>
      </c>
      <c r="O7867" s="67">
        <f t="shared" si="1231"/>
        <v>0</v>
      </c>
      <c r="P7867" s="81">
        <f t="shared" si="1232"/>
        <v>1.5262365357318501</v>
      </c>
      <c r="Q7867" s="81">
        <f t="shared" si="1233"/>
        <v>1.5262365357318501</v>
      </c>
      <c r="S7867" s="1">
        <f t="shared" si="1237"/>
        <v>5</v>
      </c>
      <c r="T7867" s="1" t="str">
        <f t="shared" si="1238"/>
        <v>Off-Peak</v>
      </c>
    </row>
    <row r="7868" spans="1:20" x14ac:dyDescent="0.25">
      <c r="A7868" s="85">
        <v>45254.041666647885</v>
      </c>
      <c r="B7868" s="1">
        <v>11</v>
      </c>
      <c r="C7868" s="1">
        <v>24</v>
      </c>
      <c r="D7868" s="1">
        <v>1</v>
      </c>
      <c r="E7868" s="1" t="str">
        <f t="shared" si="1234"/>
        <v>Non-Summer</v>
      </c>
      <c r="F7868" s="78">
        <v>0.76459999999999995</v>
      </c>
      <c r="G7868" s="79">
        <f t="shared" si="1235"/>
        <v>1.454700143630731</v>
      </c>
      <c r="J7868" s="78">
        <v>0</v>
      </c>
      <c r="K7868" s="80">
        <f t="shared" si="1236"/>
        <v>0</v>
      </c>
      <c r="L7868" s="68" t="str">
        <f t="shared" si="1229"/>
        <v>Normal</v>
      </c>
      <c r="N7868" s="67">
        <f t="shared" si="1230"/>
        <v>0</v>
      </c>
      <c r="O7868" s="67">
        <f t="shared" si="1231"/>
        <v>0</v>
      </c>
      <c r="P7868" s="81">
        <f t="shared" si="1232"/>
        <v>1.454700143630731</v>
      </c>
      <c r="Q7868" s="81">
        <f t="shared" si="1233"/>
        <v>1.454700143630731</v>
      </c>
      <c r="S7868" s="1">
        <f t="shared" si="1237"/>
        <v>5</v>
      </c>
      <c r="T7868" s="1" t="str">
        <f t="shared" si="1238"/>
        <v>Off-Peak</v>
      </c>
    </row>
    <row r="7869" spans="1:20" x14ac:dyDescent="0.25">
      <c r="A7869" s="85">
        <v>45254.083333314549</v>
      </c>
      <c r="B7869" s="1">
        <v>11</v>
      </c>
      <c r="C7869" s="1">
        <v>24</v>
      </c>
      <c r="D7869" s="1">
        <v>2</v>
      </c>
      <c r="E7869" s="1" t="str">
        <f t="shared" si="1234"/>
        <v>Non-Summer</v>
      </c>
      <c r="F7869" s="78">
        <v>0.74239999999999995</v>
      </c>
      <c r="G7869" s="79">
        <f t="shared" si="1235"/>
        <v>1.4124632312731555</v>
      </c>
      <c r="J7869" s="78">
        <v>0</v>
      </c>
      <c r="K7869" s="80">
        <f t="shared" si="1236"/>
        <v>0</v>
      </c>
      <c r="L7869" s="68" t="str">
        <f t="shared" si="1229"/>
        <v>Normal</v>
      </c>
      <c r="N7869" s="67">
        <f t="shared" si="1230"/>
        <v>0</v>
      </c>
      <c r="O7869" s="67">
        <f t="shared" si="1231"/>
        <v>0</v>
      </c>
      <c r="P7869" s="81">
        <f t="shared" si="1232"/>
        <v>1.4124632312731555</v>
      </c>
      <c r="Q7869" s="81">
        <f t="shared" si="1233"/>
        <v>1.4124632312731555</v>
      </c>
      <c r="S7869" s="1">
        <f t="shared" si="1237"/>
        <v>5</v>
      </c>
      <c r="T7869" s="1" t="str">
        <f t="shared" si="1238"/>
        <v>Off-Peak</v>
      </c>
    </row>
    <row r="7870" spans="1:20" x14ac:dyDescent="0.25">
      <c r="A7870" s="85">
        <v>45254.124999981213</v>
      </c>
      <c r="B7870" s="1">
        <v>11</v>
      </c>
      <c r="C7870" s="1">
        <v>24</v>
      </c>
      <c r="D7870" s="1">
        <v>3</v>
      </c>
      <c r="E7870" s="1" t="str">
        <f t="shared" si="1234"/>
        <v>Non-Summer</v>
      </c>
      <c r="F7870" s="78">
        <v>0.73380000000000001</v>
      </c>
      <c r="G7870" s="79">
        <f t="shared" si="1235"/>
        <v>1.3961011841436444</v>
      </c>
      <c r="J7870" s="78">
        <v>0</v>
      </c>
      <c r="K7870" s="80">
        <f t="shared" si="1236"/>
        <v>0</v>
      </c>
      <c r="L7870" s="68" t="str">
        <f t="shared" si="1229"/>
        <v>Normal</v>
      </c>
      <c r="N7870" s="67">
        <f t="shared" si="1230"/>
        <v>0</v>
      </c>
      <c r="O7870" s="67">
        <f t="shared" si="1231"/>
        <v>0</v>
      </c>
      <c r="P7870" s="81">
        <f t="shared" si="1232"/>
        <v>1.3961011841436444</v>
      </c>
      <c r="Q7870" s="81">
        <f t="shared" si="1233"/>
        <v>1.3961011841436444</v>
      </c>
      <c r="S7870" s="1">
        <f t="shared" si="1237"/>
        <v>5</v>
      </c>
      <c r="T7870" s="1" t="str">
        <f t="shared" si="1238"/>
        <v>Off-Peak</v>
      </c>
    </row>
    <row r="7871" spans="1:20" x14ac:dyDescent="0.25">
      <c r="A7871" s="85">
        <v>45254.166666647878</v>
      </c>
      <c r="B7871" s="1">
        <v>11</v>
      </c>
      <c r="C7871" s="1">
        <v>24</v>
      </c>
      <c r="D7871" s="1">
        <v>4</v>
      </c>
      <c r="E7871" s="1" t="str">
        <f t="shared" si="1234"/>
        <v>Non-Summer</v>
      </c>
      <c r="F7871" s="78">
        <v>0.74</v>
      </c>
      <c r="G7871" s="79">
        <f t="shared" si="1235"/>
        <v>1.4078970785858502</v>
      </c>
      <c r="J7871" s="78">
        <v>0</v>
      </c>
      <c r="K7871" s="80">
        <f t="shared" si="1236"/>
        <v>0</v>
      </c>
      <c r="L7871" s="68" t="str">
        <f t="shared" si="1229"/>
        <v>Normal</v>
      </c>
      <c r="N7871" s="67">
        <f t="shared" si="1230"/>
        <v>0</v>
      </c>
      <c r="O7871" s="67">
        <f t="shared" si="1231"/>
        <v>0</v>
      </c>
      <c r="P7871" s="81">
        <f t="shared" si="1232"/>
        <v>1.4078970785858502</v>
      </c>
      <c r="Q7871" s="81">
        <f t="shared" si="1233"/>
        <v>1.4078970785858502</v>
      </c>
      <c r="S7871" s="1">
        <f t="shared" si="1237"/>
        <v>5</v>
      </c>
      <c r="T7871" s="1" t="str">
        <f t="shared" si="1238"/>
        <v>Off-Peak</v>
      </c>
    </row>
    <row r="7872" spans="1:20" x14ac:dyDescent="0.25">
      <c r="A7872" s="85">
        <v>45254.208333314542</v>
      </c>
      <c r="B7872" s="1">
        <v>11</v>
      </c>
      <c r="C7872" s="1">
        <v>24</v>
      </c>
      <c r="D7872" s="1">
        <v>5</v>
      </c>
      <c r="E7872" s="1" t="str">
        <f t="shared" si="1234"/>
        <v>Non-Summer</v>
      </c>
      <c r="F7872" s="78">
        <v>0.76229999999999998</v>
      </c>
      <c r="G7872" s="79">
        <f t="shared" si="1235"/>
        <v>1.4503242473053968</v>
      </c>
      <c r="J7872" s="78">
        <v>0</v>
      </c>
      <c r="K7872" s="80">
        <f t="shared" si="1236"/>
        <v>0</v>
      </c>
      <c r="L7872" s="68" t="str">
        <f t="shared" si="1229"/>
        <v>Normal</v>
      </c>
      <c r="N7872" s="67">
        <f t="shared" si="1230"/>
        <v>0</v>
      </c>
      <c r="O7872" s="67">
        <f t="shared" si="1231"/>
        <v>0</v>
      </c>
      <c r="P7872" s="81">
        <f t="shared" si="1232"/>
        <v>1.4503242473053968</v>
      </c>
      <c r="Q7872" s="81">
        <f t="shared" si="1233"/>
        <v>1.4503242473053968</v>
      </c>
      <c r="S7872" s="1">
        <f t="shared" si="1237"/>
        <v>5</v>
      </c>
      <c r="T7872" s="1" t="str">
        <f t="shared" si="1238"/>
        <v>Off-Peak</v>
      </c>
    </row>
    <row r="7873" spans="1:20" x14ac:dyDescent="0.25">
      <c r="A7873" s="85">
        <v>45254.249999981206</v>
      </c>
      <c r="B7873" s="1">
        <v>11</v>
      </c>
      <c r="C7873" s="1">
        <v>24</v>
      </c>
      <c r="D7873" s="1">
        <v>6</v>
      </c>
      <c r="E7873" s="1" t="str">
        <f t="shared" si="1234"/>
        <v>Non-Summer</v>
      </c>
      <c r="F7873" s="78">
        <v>0.79069999999999996</v>
      </c>
      <c r="G7873" s="79">
        <f t="shared" si="1235"/>
        <v>1.5043570541051781</v>
      </c>
      <c r="J7873" s="78">
        <v>0</v>
      </c>
      <c r="K7873" s="80">
        <f t="shared" si="1236"/>
        <v>0</v>
      </c>
      <c r="L7873" s="68" t="str">
        <f t="shared" si="1229"/>
        <v>Normal</v>
      </c>
      <c r="N7873" s="67">
        <f t="shared" si="1230"/>
        <v>0</v>
      </c>
      <c r="O7873" s="67">
        <f t="shared" si="1231"/>
        <v>0</v>
      </c>
      <c r="P7873" s="81">
        <f t="shared" si="1232"/>
        <v>1.5043570541051781</v>
      </c>
      <c r="Q7873" s="81">
        <f t="shared" si="1233"/>
        <v>1.5043570541051781</v>
      </c>
      <c r="S7873" s="1">
        <f t="shared" si="1237"/>
        <v>5</v>
      </c>
      <c r="T7873" s="1" t="str">
        <f t="shared" si="1238"/>
        <v>Peak</v>
      </c>
    </row>
    <row r="7874" spans="1:20" x14ac:dyDescent="0.25">
      <c r="A7874" s="85">
        <v>45254.29166664787</v>
      </c>
      <c r="B7874" s="1">
        <v>11</v>
      </c>
      <c r="C7874" s="1">
        <v>24</v>
      </c>
      <c r="D7874" s="1">
        <v>7</v>
      </c>
      <c r="E7874" s="1" t="str">
        <f t="shared" si="1234"/>
        <v>Non-Summer</v>
      </c>
      <c r="F7874" s="78">
        <v>0.82079999999999997</v>
      </c>
      <c r="G7874" s="79">
        <f t="shared" si="1235"/>
        <v>1.5616242190584673</v>
      </c>
      <c r="J7874" s="78">
        <v>0.627355</v>
      </c>
      <c r="K7874" s="80">
        <f t="shared" si="1236"/>
        <v>0.627355</v>
      </c>
      <c r="L7874" s="68" t="str">
        <f t="shared" si="1229"/>
        <v>Normal</v>
      </c>
      <c r="N7874" s="67">
        <f t="shared" si="1230"/>
        <v>0</v>
      </c>
      <c r="O7874" s="67">
        <f t="shared" si="1231"/>
        <v>0.627355</v>
      </c>
      <c r="P7874" s="81">
        <f t="shared" si="1232"/>
        <v>0.93426921905846727</v>
      </c>
      <c r="Q7874" s="81">
        <f t="shared" si="1233"/>
        <v>0.93426921905846727</v>
      </c>
      <c r="S7874" s="1">
        <f t="shared" si="1237"/>
        <v>5</v>
      </c>
      <c r="T7874" s="1" t="str">
        <f t="shared" si="1238"/>
        <v>Peak</v>
      </c>
    </row>
    <row r="7875" spans="1:20" x14ac:dyDescent="0.25">
      <c r="A7875" s="85">
        <v>45254.333333314535</v>
      </c>
      <c r="B7875" s="1">
        <v>11</v>
      </c>
      <c r="C7875" s="1">
        <v>24</v>
      </c>
      <c r="D7875" s="1">
        <v>8</v>
      </c>
      <c r="E7875" s="1" t="str">
        <f t="shared" si="1234"/>
        <v>Non-Summer</v>
      </c>
      <c r="F7875" s="78">
        <v>0.84009999999999996</v>
      </c>
      <c r="G7875" s="79">
        <f t="shared" si="1235"/>
        <v>1.598343696918882</v>
      </c>
      <c r="J7875" s="78">
        <v>2.234823</v>
      </c>
      <c r="K7875" s="80">
        <f t="shared" si="1236"/>
        <v>2.234823</v>
      </c>
      <c r="L7875" s="68" t="str">
        <f t="shared" si="1229"/>
        <v>Normal</v>
      </c>
      <c r="N7875" s="67">
        <f t="shared" si="1230"/>
        <v>0.636479303081118</v>
      </c>
      <c r="O7875" s="67">
        <f t="shared" si="1231"/>
        <v>1.598343696918882</v>
      </c>
      <c r="P7875" s="81">
        <f t="shared" si="1232"/>
        <v>0</v>
      </c>
      <c r="Q7875" s="81">
        <f t="shared" si="1233"/>
        <v>-0.636479303081118</v>
      </c>
      <c r="S7875" s="1">
        <f t="shared" si="1237"/>
        <v>5</v>
      </c>
      <c r="T7875" s="1" t="str">
        <f t="shared" si="1238"/>
        <v>Peak</v>
      </c>
    </row>
    <row r="7876" spans="1:20" x14ac:dyDescent="0.25">
      <c r="A7876" s="85">
        <v>45254.374999981199</v>
      </c>
      <c r="B7876" s="1">
        <v>11</v>
      </c>
      <c r="C7876" s="1">
        <v>24</v>
      </c>
      <c r="D7876" s="1">
        <v>9</v>
      </c>
      <c r="E7876" s="1" t="str">
        <f t="shared" si="1234"/>
        <v>Non-Summer</v>
      </c>
      <c r="F7876" s="78">
        <v>0.85429999999999995</v>
      </c>
      <c r="G7876" s="79">
        <f t="shared" si="1235"/>
        <v>1.6253601003187725</v>
      </c>
      <c r="J7876" s="78">
        <v>1.355559</v>
      </c>
      <c r="K7876" s="80">
        <f t="shared" si="1236"/>
        <v>1.355559</v>
      </c>
      <c r="L7876" s="68" t="str">
        <f t="shared" si="1229"/>
        <v>Normal</v>
      </c>
      <c r="N7876" s="67">
        <f t="shared" si="1230"/>
        <v>0</v>
      </c>
      <c r="O7876" s="67">
        <f t="shared" si="1231"/>
        <v>1.355559</v>
      </c>
      <c r="P7876" s="81">
        <f t="shared" si="1232"/>
        <v>0.26980110031877258</v>
      </c>
      <c r="Q7876" s="81">
        <f t="shared" si="1233"/>
        <v>0.26980110031877258</v>
      </c>
      <c r="S7876" s="1">
        <f t="shared" si="1237"/>
        <v>5</v>
      </c>
      <c r="T7876" s="1" t="str">
        <f t="shared" si="1238"/>
        <v>Peak</v>
      </c>
    </row>
    <row r="7877" spans="1:20" x14ac:dyDescent="0.25">
      <c r="A7877" s="85">
        <v>45254.416666647863</v>
      </c>
      <c r="B7877" s="1">
        <v>11</v>
      </c>
      <c r="C7877" s="1">
        <v>24</v>
      </c>
      <c r="D7877" s="1">
        <v>10</v>
      </c>
      <c r="E7877" s="1" t="str">
        <f t="shared" si="1234"/>
        <v>Non-Summer</v>
      </c>
      <c r="F7877" s="78">
        <v>0.86870000000000003</v>
      </c>
      <c r="G7877" s="79">
        <f t="shared" si="1235"/>
        <v>1.6527570164426055</v>
      </c>
      <c r="J7877" s="78">
        <v>3.4663029999999999</v>
      </c>
      <c r="K7877" s="80">
        <f t="shared" si="1236"/>
        <v>3.4663029999999999</v>
      </c>
      <c r="L7877" s="68" t="str">
        <f t="shared" si="1229"/>
        <v>Normal</v>
      </c>
      <c r="N7877" s="67">
        <f t="shared" si="1230"/>
        <v>1.8135459835573944</v>
      </c>
      <c r="O7877" s="67">
        <f t="shared" si="1231"/>
        <v>1.6527570164426055</v>
      </c>
      <c r="P7877" s="81">
        <f t="shared" si="1232"/>
        <v>0</v>
      </c>
      <c r="Q7877" s="81">
        <f t="shared" si="1233"/>
        <v>-1.8135459835573944</v>
      </c>
      <c r="S7877" s="1">
        <f t="shared" si="1237"/>
        <v>5</v>
      </c>
      <c r="T7877" s="1" t="str">
        <f t="shared" si="1238"/>
        <v>Peak</v>
      </c>
    </row>
    <row r="7878" spans="1:20" x14ac:dyDescent="0.25">
      <c r="A7878" s="85">
        <v>45254.458333314527</v>
      </c>
      <c r="B7878" s="1">
        <v>11</v>
      </c>
      <c r="C7878" s="1">
        <v>24</v>
      </c>
      <c r="D7878" s="1">
        <v>11</v>
      </c>
      <c r="E7878" s="1" t="str">
        <f t="shared" si="1234"/>
        <v>Non-Summer</v>
      </c>
      <c r="F7878" s="78">
        <v>0.87719999999999998</v>
      </c>
      <c r="G7878" s="79">
        <f t="shared" si="1235"/>
        <v>1.6689288072101456</v>
      </c>
      <c r="J7878" s="78">
        <v>4.080063</v>
      </c>
      <c r="K7878" s="80">
        <f t="shared" si="1236"/>
        <v>4.080063</v>
      </c>
      <c r="L7878" s="68" t="str">
        <f t="shared" si="1229"/>
        <v>Normal</v>
      </c>
      <c r="N7878" s="67">
        <f t="shared" si="1230"/>
        <v>2.4111341927898544</v>
      </c>
      <c r="O7878" s="67">
        <f t="shared" si="1231"/>
        <v>1.6689288072101456</v>
      </c>
      <c r="P7878" s="81">
        <f t="shared" si="1232"/>
        <v>0</v>
      </c>
      <c r="Q7878" s="81">
        <f t="shared" si="1233"/>
        <v>-2.4111341927898544</v>
      </c>
      <c r="S7878" s="1">
        <f t="shared" si="1237"/>
        <v>5</v>
      </c>
      <c r="T7878" s="1" t="str">
        <f t="shared" si="1238"/>
        <v>Peak</v>
      </c>
    </row>
    <row r="7879" spans="1:20" x14ac:dyDescent="0.25">
      <c r="A7879" s="85">
        <v>45254.499999981192</v>
      </c>
      <c r="B7879" s="1">
        <v>11</v>
      </c>
      <c r="C7879" s="1">
        <v>24</v>
      </c>
      <c r="D7879" s="1">
        <v>12</v>
      </c>
      <c r="E7879" s="1" t="str">
        <f t="shared" si="1234"/>
        <v>Non-Summer</v>
      </c>
      <c r="F7879" s="78">
        <v>0.88270000000000004</v>
      </c>
      <c r="G7879" s="79">
        <f t="shared" si="1235"/>
        <v>1.679392907118554</v>
      </c>
      <c r="J7879" s="78">
        <v>4.5164460000000002</v>
      </c>
      <c r="K7879" s="80">
        <f t="shared" si="1236"/>
        <v>4.5164460000000002</v>
      </c>
      <c r="L7879" s="68" t="str">
        <f t="shared" si="1229"/>
        <v>Normal</v>
      </c>
      <c r="N7879" s="67">
        <f t="shared" si="1230"/>
        <v>2.8370530928814461</v>
      </c>
      <c r="O7879" s="67">
        <f t="shared" si="1231"/>
        <v>1.679392907118554</v>
      </c>
      <c r="P7879" s="81">
        <f t="shared" si="1232"/>
        <v>0</v>
      </c>
      <c r="Q7879" s="81">
        <f t="shared" si="1233"/>
        <v>-2.8370530928814461</v>
      </c>
      <c r="S7879" s="1">
        <f t="shared" si="1237"/>
        <v>5</v>
      </c>
      <c r="T7879" s="1" t="str">
        <f t="shared" si="1238"/>
        <v>Peak</v>
      </c>
    </row>
    <row r="7880" spans="1:20" x14ac:dyDescent="0.25">
      <c r="A7880" s="85">
        <v>45254.541666647856</v>
      </c>
      <c r="B7880" s="1">
        <v>11</v>
      </c>
      <c r="C7880" s="1">
        <v>24</v>
      </c>
      <c r="D7880" s="1">
        <v>13</v>
      </c>
      <c r="E7880" s="1" t="str">
        <f t="shared" si="1234"/>
        <v>Non-Summer</v>
      </c>
      <c r="F7880" s="78">
        <v>0.88749999999999996</v>
      </c>
      <c r="G7880" s="79">
        <f t="shared" si="1235"/>
        <v>1.6885252124931649</v>
      </c>
      <c r="J7880" s="78">
        <v>3.5090300000000001</v>
      </c>
      <c r="K7880" s="80">
        <f t="shared" si="1236"/>
        <v>3.5090300000000001</v>
      </c>
      <c r="L7880" s="68" t="str">
        <f t="shared" si="1229"/>
        <v>Normal</v>
      </c>
      <c r="N7880" s="67">
        <f t="shared" si="1230"/>
        <v>1.8205047875068352</v>
      </c>
      <c r="O7880" s="67">
        <f t="shared" si="1231"/>
        <v>1.6885252124931649</v>
      </c>
      <c r="P7880" s="81">
        <f t="shared" si="1232"/>
        <v>0</v>
      </c>
      <c r="Q7880" s="81">
        <f t="shared" si="1233"/>
        <v>-1.8205047875068352</v>
      </c>
      <c r="S7880" s="1">
        <f t="shared" si="1237"/>
        <v>5</v>
      </c>
      <c r="T7880" s="1" t="str">
        <f t="shared" si="1238"/>
        <v>Peak</v>
      </c>
    </row>
    <row r="7881" spans="1:20" x14ac:dyDescent="0.25">
      <c r="A7881" s="85">
        <v>45254.58333331452</v>
      </c>
      <c r="B7881" s="1">
        <v>11</v>
      </c>
      <c r="C7881" s="1">
        <v>24</v>
      </c>
      <c r="D7881" s="1">
        <v>14</v>
      </c>
      <c r="E7881" s="1" t="str">
        <f t="shared" si="1234"/>
        <v>Non-Summer</v>
      </c>
      <c r="F7881" s="78">
        <v>0.90339999999999998</v>
      </c>
      <c r="G7881" s="79">
        <f t="shared" si="1235"/>
        <v>1.7187759740465636</v>
      </c>
      <c r="J7881" s="78">
        <v>2.355353</v>
      </c>
      <c r="K7881" s="80">
        <f t="shared" si="1236"/>
        <v>2.355353</v>
      </c>
      <c r="L7881" s="68" t="str">
        <f t="shared" si="1229"/>
        <v>Normal</v>
      </c>
      <c r="N7881" s="67">
        <f t="shared" si="1230"/>
        <v>0.63657702595343646</v>
      </c>
      <c r="O7881" s="67">
        <f t="shared" si="1231"/>
        <v>1.7187759740465636</v>
      </c>
      <c r="P7881" s="81">
        <f t="shared" si="1232"/>
        <v>0</v>
      </c>
      <c r="Q7881" s="81">
        <f t="shared" si="1233"/>
        <v>-0.63657702595343646</v>
      </c>
      <c r="S7881" s="1">
        <f t="shared" si="1237"/>
        <v>5</v>
      </c>
      <c r="T7881" s="1" t="str">
        <f t="shared" si="1238"/>
        <v>Peak</v>
      </c>
    </row>
    <row r="7882" spans="1:20" x14ac:dyDescent="0.25">
      <c r="A7882" s="85">
        <v>45254.624999981184</v>
      </c>
      <c r="B7882" s="1">
        <v>11</v>
      </c>
      <c r="C7882" s="1">
        <v>24</v>
      </c>
      <c r="D7882" s="1">
        <v>15</v>
      </c>
      <c r="E7882" s="1" t="str">
        <f t="shared" si="1234"/>
        <v>Non-Summer</v>
      </c>
      <c r="F7882" s="78">
        <v>0.94330000000000003</v>
      </c>
      <c r="G7882" s="79">
        <f t="shared" si="1235"/>
        <v>1.7946882624730169</v>
      </c>
      <c r="J7882" s="78">
        <v>0.85421400000000003</v>
      </c>
      <c r="K7882" s="80">
        <f t="shared" si="1236"/>
        <v>0.85421400000000003</v>
      </c>
      <c r="L7882" s="68" t="str">
        <f t="shared" si="1229"/>
        <v>Normal</v>
      </c>
      <c r="N7882" s="67">
        <f t="shared" si="1230"/>
        <v>0</v>
      </c>
      <c r="O7882" s="67">
        <f t="shared" si="1231"/>
        <v>0.85421400000000003</v>
      </c>
      <c r="P7882" s="81">
        <f t="shared" si="1232"/>
        <v>0.94047426247301691</v>
      </c>
      <c r="Q7882" s="81">
        <f t="shared" si="1233"/>
        <v>0.94047426247301691</v>
      </c>
      <c r="S7882" s="1">
        <f t="shared" si="1237"/>
        <v>5</v>
      </c>
      <c r="T7882" s="1" t="str">
        <f t="shared" si="1238"/>
        <v>Peak</v>
      </c>
    </row>
    <row r="7883" spans="1:20" x14ac:dyDescent="0.25">
      <c r="A7883" s="85">
        <v>45254.666666647849</v>
      </c>
      <c r="B7883" s="1">
        <v>11</v>
      </c>
      <c r="C7883" s="1">
        <v>24</v>
      </c>
      <c r="D7883" s="1">
        <v>16</v>
      </c>
      <c r="E7883" s="1" t="str">
        <f t="shared" si="1234"/>
        <v>Non-Summer</v>
      </c>
      <c r="F7883" s="78">
        <v>1.0365</v>
      </c>
      <c r="G7883" s="79">
        <f t="shared" si="1235"/>
        <v>1.9720071918300455</v>
      </c>
      <c r="J7883" s="78">
        <v>0</v>
      </c>
      <c r="K7883" s="80">
        <f t="shared" si="1236"/>
        <v>0</v>
      </c>
      <c r="L7883" s="68" t="str">
        <f t="shared" si="1229"/>
        <v>Normal</v>
      </c>
      <c r="N7883" s="67">
        <f t="shared" si="1230"/>
        <v>0</v>
      </c>
      <c r="O7883" s="67">
        <f t="shared" si="1231"/>
        <v>0</v>
      </c>
      <c r="P7883" s="81">
        <f t="shared" si="1232"/>
        <v>1.9720071918300455</v>
      </c>
      <c r="Q7883" s="81">
        <f t="shared" si="1233"/>
        <v>1.9720071918300455</v>
      </c>
      <c r="S7883" s="1">
        <f t="shared" si="1237"/>
        <v>5</v>
      </c>
      <c r="T7883" s="1" t="str">
        <f t="shared" si="1238"/>
        <v>Peak</v>
      </c>
    </row>
    <row r="7884" spans="1:20" x14ac:dyDescent="0.25">
      <c r="A7884" s="85">
        <v>45254.708333314513</v>
      </c>
      <c r="B7884" s="1">
        <v>11</v>
      </c>
      <c r="C7884" s="1">
        <v>24</v>
      </c>
      <c r="D7884" s="1">
        <v>17</v>
      </c>
      <c r="E7884" s="1" t="str">
        <f t="shared" si="1234"/>
        <v>Non-Summer</v>
      </c>
      <c r="F7884" s="78">
        <v>1.1143000000000001</v>
      </c>
      <c r="G7884" s="79">
        <f t="shared" si="1235"/>
        <v>2.1200266414435309</v>
      </c>
      <c r="J7884" s="78">
        <v>0</v>
      </c>
      <c r="K7884" s="80">
        <f t="shared" si="1236"/>
        <v>0</v>
      </c>
      <c r="L7884" s="68" t="str">
        <f t="shared" si="1229"/>
        <v>Normal</v>
      </c>
      <c r="N7884" s="67">
        <f t="shared" si="1230"/>
        <v>0</v>
      </c>
      <c r="O7884" s="67">
        <f t="shared" si="1231"/>
        <v>0</v>
      </c>
      <c r="P7884" s="81">
        <f t="shared" si="1232"/>
        <v>2.1200266414435309</v>
      </c>
      <c r="Q7884" s="81">
        <f t="shared" si="1233"/>
        <v>2.1200266414435309</v>
      </c>
      <c r="S7884" s="1">
        <f t="shared" si="1237"/>
        <v>5</v>
      </c>
      <c r="T7884" s="1" t="str">
        <f t="shared" si="1238"/>
        <v>Peak</v>
      </c>
    </row>
    <row r="7885" spans="1:20" x14ac:dyDescent="0.25">
      <c r="A7885" s="85">
        <v>45254.749999981177</v>
      </c>
      <c r="B7885" s="1">
        <v>11</v>
      </c>
      <c r="C7885" s="1">
        <v>24</v>
      </c>
      <c r="D7885" s="1">
        <v>18</v>
      </c>
      <c r="E7885" s="1" t="str">
        <f t="shared" si="1234"/>
        <v>Non-Summer</v>
      </c>
      <c r="F7885" s="78">
        <v>1.1226</v>
      </c>
      <c r="G7885" s="79">
        <f t="shared" si="1235"/>
        <v>2.135817919487129</v>
      </c>
      <c r="J7885" s="78">
        <v>0</v>
      </c>
      <c r="K7885" s="80">
        <f t="shared" si="1236"/>
        <v>0</v>
      </c>
      <c r="L7885" s="68" t="str">
        <f t="shared" si="1229"/>
        <v>Normal</v>
      </c>
      <c r="N7885" s="67">
        <f t="shared" si="1230"/>
        <v>0</v>
      </c>
      <c r="O7885" s="67">
        <f t="shared" si="1231"/>
        <v>0</v>
      </c>
      <c r="P7885" s="81">
        <f t="shared" si="1232"/>
        <v>2.135817919487129</v>
      </c>
      <c r="Q7885" s="81">
        <f t="shared" si="1233"/>
        <v>2.135817919487129</v>
      </c>
      <c r="S7885" s="1">
        <f t="shared" si="1237"/>
        <v>5</v>
      </c>
      <c r="T7885" s="1" t="str">
        <f t="shared" si="1238"/>
        <v>Peak</v>
      </c>
    </row>
    <row r="7886" spans="1:20" x14ac:dyDescent="0.25">
      <c r="A7886" s="85">
        <v>45254.791666647841</v>
      </c>
      <c r="B7886" s="1">
        <v>11</v>
      </c>
      <c r="C7886" s="1">
        <v>24</v>
      </c>
      <c r="D7886" s="1">
        <v>19</v>
      </c>
      <c r="E7886" s="1" t="str">
        <f t="shared" si="1234"/>
        <v>Non-Summer</v>
      </c>
      <c r="F7886" s="78">
        <v>1.1173</v>
      </c>
      <c r="G7886" s="79">
        <f t="shared" si="1235"/>
        <v>2.1257343323026627</v>
      </c>
      <c r="J7886" s="78">
        <v>0</v>
      </c>
      <c r="K7886" s="80">
        <f t="shared" si="1236"/>
        <v>0</v>
      </c>
      <c r="L7886" s="68" t="str">
        <f t="shared" si="1229"/>
        <v>Normal</v>
      </c>
      <c r="N7886" s="67">
        <f t="shared" si="1230"/>
        <v>0</v>
      </c>
      <c r="O7886" s="67">
        <f t="shared" si="1231"/>
        <v>0</v>
      </c>
      <c r="P7886" s="81">
        <f t="shared" si="1232"/>
        <v>2.1257343323026627</v>
      </c>
      <c r="Q7886" s="81">
        <f t="shared" si="1233"/>
        <v>2.1257343323026627</v>
      </c>
      <c r="S7886" s="1">
        <f t="shared" si="1237"/>
        <v>5</v>
      </c>
      <c r="T7886" s="1" t="str">
        <f t="shared" si="1238"/>
        <v>Peak</v>
      </c>
    </row>
    <row r="7887" spans="1:20" x14ac:dyDescent="0.25">
      <c r="A7887" s="85">
        <v>45254.833333314506</v>
      </c>
      <c r="B7887" s="1">
        <v>11</v>
      </c>
      <c r="C7887" s="1">
        <v>24</v>
      </c>
      <c r="D7887" s="1">
        <v>20</v>
      </c>
      <c r="E7887" s="1" t="str">
        <f t="shared" si="1234"/>
        <v>Non-Summer</v>
      </c>
      <c r="F7887" s="78">
        <v>1.1034999999999999</v>
      </c>
      <c r="G7887" s="79">
        <f t="shared" si="1235"/>
        <v>2.0994789543506562</v>
      </c>
      <c r="J7887" s="78">
        <v>0</v>
      </c>
      <c r="K7887" s="80">
        <f t="shared" si="1236"/>
        <v>0</v>
      </c>
      <c r="L7887" s="68" t="str">
        <f t="shared" si="1229"/>
        <v>Normal</v>
      </c>
      <c r="N7887" s="67">
        <f t="shared" si="1230"/>
        <v>0</v>
      </c>
      <c r="O7887" s="67">
        <f t="shared" si="1231"/>
        <v>0</v>
      </c>
      <c r="P7887" s="81">
        <f t="shared" si="1232"/>
        <v>2.0994789543506562</v>
      </c>
      <c r="Q7887" s="81">
        <f t="shared" si="1233"/>
        <v>2.0994789543506562</v>
      </c>
      <c r="S7887" s="1">
        <f t="shared" si="1237"/>
        <v>5</v>
      </c>
      <c r="T7887" s="1" t="str">
        <f t="shared" si="1238"/>
        <v>Peak</v>
      </c>
    </row>
    <row r="7888" spans="1:20" x14ac:dyDescent="0.25">
      <c r="A7888" s="85">
        <v>45254.87499998117</v>
      </c>
      <c r="B7888" s="1">
        <v>11</v>
      </c>
      <c r="C7888" s="1">
        <v>24</v>
      </c>
      <c r="D7888" s="1">
        <v>21</v>
      </c>
      <c r="E7888" s="1" t="str">
        <f t="shared" si="1234"/>
        <v>Non-Summer</v>
      </c>
      <c r="F7888" s="78">
        <v>1.0684</v>
      </c>
      <c r="G7888" s="79">
        <f t="shared" si="1235"/>
        <v>2.0326989712988142</v>
      </c>
      <c r="J7888" s="78">
        <v>0</v>
      </c>
      <c r="K7888" s="80">
        <f t="shared" si="1236"/>
        <v>0</v>
      </c>
      <c r="L7888" s="68" t="str">
        <f t="shared" si="1229"/>
        <v>Normal</v>
      </c>
      <c r="N7888" s="67">
        <f t="shared" si="1230"/>
        <v>0</v>
      </c>
      <c r="O7888" s="67">
        <f t="shared" si="1231"/>
        <v>0</v>
      </c>
      <c r="P7888" s="81">
        <f t="shared" si="1232"/>
        <v>2.0326989712988142</v>
      </c>
      <c r="Q7888" s="81">
        <f t="shared" si="1233"/>
        <v>2.0326989712988142</v>
      </c>
      <c r="S7888" s="1">
        <f t="shared" si="1237"/>
        <v>5</v>
      </c>
      <c r="T7888" s="1" t="str">
        <f t="shared" si="1238"/>
        <v>Peak</v>
      </c>
    </row>
    <row r="7889" spans="1:20" x14ac:dyDescent="0.25">
      <c r="A7889" s="85">
        <v>45254.916666647834</v>
      </c>
      <c r="B7889" s="1">
        <v>11</v>
      </c>
      <c r="C7889" s="1">
        <v>24</v>
      </c>
      <c r="D7889" s="1">
        <v>22</v>
      </c>
      <c r="E7889" s="1" t="str">
        <f t="shared" si="1234"/>
        <v>Non-Summer</v>
      </c>
      <c r="F7889" s="78">
        <v>1.0024999999999999</v>
      </c>
      <c r="G7889" s="79">
        <f t="shared" si="1235"/>
        <v>1.9073200287598848</v>
      </c>
      <c r="J7889" s="78">
        <v>0</v>
      </c>
      <c r="K7889" s="80">
        <f t="shared" si="1236"/>
        <v>0</v>
      </c>
      <c r="L7889" s="68" t="str">
        <f t="shared" si="1229"/>
        <v>Normal</v>
      </c>
      <c r="N7889" s="67">
        <f t="shared" si="1230"/>
        <v>0</v>
      </c>
      <c r="O7889" s="67">
        <f t="shared" si="1231"/>
        <v>0</v>
      </c>
      <c r="P7889" s="81">
        <f t="shared" si="1232"/>
        <v>1.9073200287598848</v>
      </c>
      <c r="Q7889" s="81">
        <f t="shared" si="1233"/>
        <v>1.9073200287598848</v>
      </c>
      <c r="S7889" s="1">
        <f t="shared" si="1237"/>
        <v>5</v>
      </c>
      <c r="T7889" s="1" t="str">
        <f t="shared" si="1238"/>
        <v>Off-Peak</v>
      </c>
    </row>
    <row r="7890" spans="1:20" x14ac:dyDescent="0.25">
      <c r="A7890" s="85">
        <v>45254.958333314498</v>
      </c>
      <c r="B7890" s="1">
        <v>11</v>
      </c>
      <c r="C7890" s="1">
        <v>24</v>
      </c>
      <c r="D7890" s="1">
        <v>23</v>
      </c>
      <c r="E7890" s="1" t="str">
        <f t="shared" si="1234"/>
        <v>Non-Summer</v>
      </c>
      <c r="F7890" s="78">
        <v>0.92430000000000001</v>
      </c>
      <c r="G7890" s="79">
        <f t="shared" si="1235"/>
        <v>1.7585395536985153</v>
      </c>
      <c r="J7890" s="78">
        <v>0</v>
      </c>
      <c r="K7890" s="80">
        <f t="shared" si="1236"/>
        <v>0</v>
      </c>
      <c r="L7890" s="68" t="str">
        <f t="shared" si="1229"/>
        <v>Normal</v>
      </c>
      <c r="N7890" s="67">
        <f t="shared" si="1230"/>
        <v>0</v>
      </c>
      <c r="O7890" s="67">
        <f t="shared" si="1231"/>
        <v>0</v>
      </c>
      <c r="P7890" s="81">
        <f t="shared" si="1232"/>
        <v>1.7585395536985153</v>
      </c>
      <c r="Q7890" s="81">
        <f t="shared" si="1233"/>
        <v>1.7585395536985153</v>
      </c>
      <c r="S7890" s="1">
        <f t="shared" si="1237"/>
        <v>5</v>
      </c>
      <c r="T7890" s="1" t="str">
        <f t="shared" si="1238"/>
        <v>Off-Peak</v>
      </c>
    </row>
    <row r="7891" spans="1:20" x14ac:dyDescent="0.25">
      <c r="A7891" s="85">
        <v>45254.999999981163</v>
      </c>
      <c r="B7891" s="1">
        <v>11</v>
      </c>
      <c r="C7891" s="1">
        <v>25</v>
      </c>
      <c r="D7891" s="1">
        <v>0</v>
      </c>
      <c r="E7891" s="1" t="str">
        <f t="shared" si="1234"/>
        <v>Non-Summer</v>
      </c>
      <c r="F7891" s="78">
        <v>0.8629</v>
      </c>
      <c r="G7891" s="79">
        <f t="shared" si="1235"/>
        <v>1.6417221474482839</v>
      </c>
      <c r="J7891" s="78">
        <v>0</v>
      </c>
      <c r="K7891" s="80">
        <f t="shared" si="1236"/>
        <v>0</v>
      </c>
      <c r="L7891" s="68" t="str">
        <f t="shared" ref="L7891:L7954" si="1239">IF(AND(D7891&gt;=$C$2,D7891&lt;=$C$3,E7891="Summer"),"MaxDis","Normal")</f>
        <v>Normal</v>
      </c>
      <c r="N7891" s="67">
        <f t="shared" ref="N7891:N7954" si="1240">IF(K7891-G7891&lt;0,0,K7891-G7891)</f>
        <v>0</v>
      </c>
      <c r="O7891" s="67">
        <f t="shared" ref="O7891:O7954" si="1241">K7891-N7891</f>
        <v>0</v>
      </c>
      <c r="P7891" s="81">
        <f t="shared" ref="P7891:P7954" si="1242">MAX(0,G7891-O7891)</f>
        <v>1.6417221474482839</v>
      </c>
      <c r="Q7891" s="81">
        <f t="shared" ref="Q7891:Q7954" si="1243">G7891-K7891</f>
        <v>1.6417221474482839</v>
      </c>
      <c r="S7891" s="1">
        <f t="shared" si="1237"/>
        <v>6</v>
      </c>
      <c r="T7891" s="1" t="str">
        <f t="shared" si="1238"/>
        <v>Off-Peak</v>
      </c>
    </row>
    <row r="7892" spans="1:20" x14ac:dyDescent="0.25">
      <c r="A7892" s="85">
        <v>45255.041666647827</v>
      </c>
      <c r="B7892" s="1">
        <v>11</v>
      </c>
      <c r="C7892" s="1">
        <v>25</v>
      </c>
      <c r="D7892" s="1">
        <v>1</v>
      </c>
      <c r="E7892" s="1" t="str">
        <f t="shared" ref="E7892:E7955" si="1244">IF(AND(B7892&gt;=$C$5,B7892&lt;=$C$6),"Summer","Non-Summer")</f>
        <v>Non-Summer</v>
      </c>
      <c r="F7892" s="78">
        <v>0.8206</v>
      </c>
      <c r="G7892" s="79">
        <f t="shared" ref="G7892:G7955" si="1245">F7892*$G$13</f>
        <v>1.5612437063345252</v>
      </c>
      <c r="J7892" s="78">
        <v>0</v>
      </c>
      <c r="K7892" s="80">
        <f t="shared" ref="K7892:K7955" si="1246">J7892*$K$13</f>
        <v>0</v>
      </c>
      <c r="L7892" s="68" t="str">
        <f t="shared" si="1239"/>
        <v>Normal</v>
      </c>
      <c r="N7892" s="67">
        <f t="shared" si="1240"/>
        <v>0</v>
      </c>
      <c r="O7892" s="67">
        <f t="shared" si="1241"/>
        <v>0</v>
      </c>
      <c r="P7892" s="81">
        <f t="shared" si="1242"/>
        <v>1.5612437063345252</v>
      </c>
      <c r="Q7892" s="81">
        <f t="shared" si="1243"/>
        <v>1.5612437063345252</v>
      </c>
      <c r="S7892" s="1">
        <f t="shared" ref="S7892:S7955" si="1247">WEEKDAY(A7892,2)</f>
        <v>6</v>
      </c>
      <c r="T7892" s="1" t="str">
        <f t="shared" ref="T7892:T7955" si="1248">IF(S7892&gt;5,"Off-Peak",IF(AND(D7892&gt;=$C$7,D7892&lt;$C$8),"Peak","Off-Peak"))</f>
        <v>Off-Peak</v>
      </c>
    </row>
    <row r="7893" spans="1:20" x14ac:dyDescent="0.25">
      <c r="A7893" s="85">
        <v>45255.083333314491</v>
      </c>
      <c r="B7893" s="1">
        <v>11</v>
      </c>
      <c r="C7893" s="1">
        <v>25</v>
      </c>
      <c r="D7893" s="1">
        <v>2</v>
      </c>
      <c r="E7893" s="1" t="str">
        <f t="shared" si="1244"/>
        <v>Non-Summer</v>
      </c>
      <c r="F7893" s="78">
        <v>0.79339999999999999</v>
      </c>
      <c r="G7893" s="79">
        <f t="shared" si="1245"/>
        <v>1.5094939758783967</v>
      </c>
      <c r="J7893" s="78">
        <v>0</v>
      </c>
      <c r="K7893" s="80">
        <f t="shared" si="1246"/>
        <v>0</v>
      </c>
      <c r="L7893" s="68" t="str">
        <f t="shared" si="1239"/>
        <v>Normal</v>
      </c>
      <c r="N7893" s="67">
        <f t="shared" si="1240"/>
        <v>0</v>
      </c>
      <c r="O7893" s="67">
        <f t="shared" si="1241"/>
        <v>0</v>
      </c>
      <c r="P7893" s="81">
        <f t="shared" si="1242"/>
        <v>1.5094939758783967</v>
      </c>
      <c r="Q7893" s="81">
        <f t="shared" si="1243"/>
        <v>1.5094939758783967</v>
      </c>
      <c r="S7893" s="1">
        <f t="shared" si="1247"/>
        <v>6</v>
      </c>
      <c r="T7893" s="1" t="str">
        <f t="shared" si="1248"/>
        <v>Off-Peak</v>
      </c>
    </row>
    <row r="7894" spans="1:20" x14ac:dyDescent="0.25">
      <c r="A7894" s="85">
        <v>45255.124999981155</v>
      </c>
      <c r="B7894" s="1">
        <v>11</v>
      </c>
      <c r="C7894" s="1">
        <v>25</v>
      </c>
      <c r="D7894" s="1">
        <v>3</v>
      </c>
      <c r="E7894" s="1" t="str">
        <f t="shared" si="1244"/>
        <v>Non-Summer</v>
      </c>
      <c r="F7894" s="78">
        <v>0.77490000000000003</v>
      </c>
      <c r="G7894" s="79">
        <f t="shared" si="1245"/>
        <v>1.4742965489137505</v>
      </c>
      <c r="J7894" s="78">
        <v>0</v>
      </c>
      <c r="K7894" s="80">
        <f t="shared" si="1246"/>
        <v>0</v>
      </c>
      <c r="L7894" s="68" t="str">
        <f t="shared" si="1239"/>
        <v>Normal</v>
      </c>
      <c r="N7894" s="67">
        <f t="shared" si="1240"/>
        <v>0</v>
      </c>
      <c r="O7894" s="67">
        <f t="shared" si="1241"/>
        <v>0</v>
      </c>
      <c r="P7894" s="81">
        <f t="shared" si="1242"/>
        <v>1.4742965489137505</v>
      </c>
      <c r="Q7894" s="81">
        <f t="shared" si="1243"/>
        <v>1.4742965489137505</v>
      </c>
      <c r="S7894" s="1">
        <f t="shared" si="1247"/>
        <v>6</v>
      </c>
      <c r="T7894" s="1" t="str">
        <f t="shared" si="1248"/>
        <v>Off-Peak</v>
      </c>
    </row>
    <row r="7895" spans="1:20" x14ac:dyDescent="0.25">
      <c r="A7895" s="85">
        <v>45255.16666664782</v>
      </c>
      <c r="B7895" s="1">
        <v>11</v>
      </c>
      <c r="C7895" s="1">
        <v>25</v>
      </c>
      <c r="D7895" s="1">
        <v>4</v>
      </c>
      <c r="E7895" s="1" t="str">
        <f t="shared" si="1244"/>
        <v>Non-Summer</v>
      </c>
      <c r="F7895" s="78">
        <v>0.76939999999999997</v>
      </c>
      <c r="G7895" s="79">
        <f t="shared" si="1245"/>
        <v>1.463832449005342</v>
      </c>
      <c r="J7895" s="78">
        <v>0</v>
      </c>
      <c r="K7895" s="80">
        <f t="shared" si="1246"/>
        <v>0</v>
      </c>
      <c r="L7895" s="68" t="str">
        <f t="shared" si="1239"/>
        <v>Normal</v>
      </c>
      <c r="N7895" s="67">
        <f t="shared" si="1240"/>
        <v>0</v>
      </c>
      <c r="O7895" s="67">
        <f t="shared" si="1241"/>
        <v>0</v>
      </c>
      <c r="P7895" s="81">
        <f t="shared" si="1242"/>
        <v>1.463832449005342</v>
      </c>
      <c r="Q7895" s="81">
        <f t="shared" si="1243"/>
        <v>1.463832449005342</v>
      </c>
      <c r="S7895" s="1">
        <f t="shared" si="1247"/>
        <v>6</v>
      </c>
      <c r="T7895" s="1" t="str">
        <f t="shared" si="1248"/>
        <v>Off-Peak</v>
      </c>
    </row>
    <row r="7896" spans="1:20" x14ac:dyDescent="0.25">
      <c r="A7896" s="85">
        <v>45255.208333314484</v>
      </c>
      <c r="B7896" s="1">
        <v>11</v>
      </c>
      <c r="C7896" s="1">
        <v>25</v>
      </c>
      <c r="D7896" s="1">
        <v>5</v>
      </c>
      <c r="E7896" s="1" t="str">
        <f t="shared" si="1244"/>
        <v>Non-Summer</v>
      </c>
      <c r="F7896" s="78">
        <v>0.77969999999999995</v>
      </c>
      <c r="G7896" s="79">
        <f t="shared" si="1245"/>
        <v>1.4834288542883614</v>
      </c>
      <c r="J7896" s="78">
        <v>0</v>
      </c>
      <c r="K7896" s="80">
        <f t="shared" si="1246"/>
        <v>0</v>
      </c>
      <c r="L7896" s="68" t="str">
        <f t="shared" si="1239"/>
        <v>Normal</v>
      </c>
      <c r="N7896" s="67">
        <f t="shared" si="1240"/>
        <v>0</v>
      </c>
      <c r="O7896" s="67">
        <f t="shared" si="1241"/>
        <v>0</v>
      </c>
      <c r="P7896" s="81">
        <f t="shared" si="1242"/>
        <v>1.4834288542883614</v>
      </c>
      <c r="Q7896" s="81">
        <f t="shared" si="1243"/>
        <v>1.4834288542883614</v>
      </c>
      <c r="S7896" s="1">
        <f t="shared" si="1247"/>
        <v>6</v>
      </c>
      <c r="T7896" s="1" t="str">
        <f t="shared" si="1248"/>
        <v>Off-Peak</v>
      </c>
    </row>
    <row r="7897" spans="1:20" x14ac:dyDescent="0.25">
      <c r="A7897" s="85">
        <v>45255.249999981148</v>
      </c>
      <c r="B7897" s="1">
        <v>11</v>
      </c>
      <c r="C7897" s="1">
        <v>25</v>
      </c>
      <c r="D7897" s="1">
        <v>6</v>
      </c>
      <c r="E7897" s="1" t="str">
        <f t="shared" si="1244"/>
        <v>Non-Summer</v>
      </c>
      <c r="F7897" s="78">
        <v>0.80369999999999997</v>
      </c>
      <c r="G7897" s="79">
        <f t="shared" si="1245"/>
        <v>1.5290903811614158</v>
      </c>
      <c r="J7897" s="78">
        <v>0</v>
      </c>
      <c r="K7897" s="80">
        <f t="shared" si="1246"/>
        <v>0</v>
      </c>
      <c r="L7897" s="68" t="str">
        <f t="shared" si="1239"/>
        <v>Normal</v>
      </c>
      <c r="N7897" s="67">
        <f t="shared" si="1240"/>
        <v>0</v>
      </c>
      <c r="O7897" s="67">
        <f t="shared" si="1241"/>
        <v>0</v>
      </c>
      <c r="P7897" s="81">
        <f t="shared" si="1242"/>
        <v>1.5290903811614158</v>
      </c>
      <c r="Q7897" s="81">
        <f t="shared" si="1243"/>
        <v>1.5290903811614158</v>
      </c>
      <c r="S7897" s="1">
        <f t="shared" si="1247"/>
        <v>6</v>
      </c>
      <c r="T7897" s="1" t="str">
        <f t="shared" si="1248"/>
        <v>Off-Peak</v>
      </c>
    </row>
    <row r="7898" spans="1:20" x14ac:dyDescent="0.25">
      <c r="A7898" s="85">
        <v>45255.291666647812</v>
      </c>
      <c r="B7898" s="1">
        <v>11</v>
      </c>
      <c r="C7898" s="1">
        <v>25</v>
      </c>
      <c r="D7898" s="1">
        <v>7</v>
      </c>
      <c r="E7898" s="1" t="str">
        <f t="shared" si="1244"/>
        <v>Non-Summer</v>
      </c>
      <c r="F7898" s="78">
        <v>0.83850000000000002</v>
      </c>
      <c r="G7898" s="79">
        <f t="shared" si="1245"/>
        <v>1.5952995951273452</v>
      </c>
      <c r="J7898" s="78">
        <v>0.61320899999999989</v>
      </c>
      <c r="K7898" s="80">
        <f t="shared" si="1246"/>
        <v>0.61320899999999989</v>
      </c>
      <c r="L7898" s="68" t="str">
        <f t="shared" si="1239"/>
        <v>Normal</v>
      </c>
      <c r="N7898" s="67">
        <f t="shared" si="1240"/>
        <v>0</v>
      </c>
      <c r="O7898" s="67">
        <f t="shared" si="1241"/>
        <v>0.61320899999999989</v>
      </c>
      <c r="P7898" s="81">
        <f t="shared" si="1242"/>
        <v>0.98209059512734531</v>
      </c>
      <c r="Q7898" s="81">
        <f t="shared" si="1243"/>
        <v>0.98209059512734531</v>
      </c>
      <c r="S7898" s="1">
        <f t="shared" si="1247"/>
        <v>6</v>
      </c>
      <c r="T7898" s="1" t="str">
        <f t="shared" si="1248"/>
        <v>Off-Peak</v>
      </c>
    </row>
    <row r="7899" spans="1:20" x14ac:dyDescent="0.25">
      <c r="A7899" s="85">
        <v>45255.333333314476</v>
      </c>
      <c r="B7899" s="1">
        <v>11</v>
      </c>
      <c r="C7899" s="1">
        <v>25</v>
      </c>
      <c r="D7899" s="1">
        <v>8</v>
      </c>
      <c r="E7899" s="1" t="str">
        <f t="shared" si="1244"/>
        <v>Non-Summer</v>
      </c>
      <c r="F7899" s="78">
        <v>0.86650000000000005</v>
      </c>
      <c r="G7899" s="79">
        <f t="shared" si="1245"/>
        <v>1.6485713764792422</v>
      </c>
      <c r="J7899" s="78">
        <v>0.621475</v>
      </c>
      <c r="K7899" s="80">
        <f t="shared" si="1246"/>
        <v>0.621475</v>
      </c>
      <c r="L7899" s="68" t="str">
        <f t="shared" si="1239"/>
        <v>Normal</v>
      </c>
      <c r="N7899" s="67">
        <f t="shared" si="1240"/>
        <v>0</v>
      </c>
      <c r="O7899" s="67">
        <f t="shared" si="1241"/>
        <v>0.621475</v>
      </c>
      <c r="P7899" s="81">
        <f t="shared" si="1242"/>
        <v>1.0270963764792422</v>
      </c>
      <c r="Q7899" s="81">
        <f t="shared" si="1243"/>
        <v>1.0270963764792422</v>
      </c>
      <c r="S7899" s="1">
        <f t="shared" si="1247"/>
        <v>6</v>
      </c>
      <c r="T7899" s="1" t="str">
        <f t="shared" si="1248"/>
        <v>Off-Peak</v>
      </c>
    </row>
    <row r="7900" spans="1:20" x14ac:dyDescent="0.25">
      <c r="A7900" s="85">
        <v>45255.374999981141</v>
      </c>
      <c r="B7900" s="1">
        <v>11</v>
      </c>
      <c r="C7900" s="1">
        <v>25</v>
      </c>
      <c r="D7900" s="1">
        <v>9</v>
      </c>
      <c r="E7900" s="1" t="str">
        <f t="shared" si="1244"/>
        <v>Non-Summer</v>
      </c>
      <c r="F7900" s="78">
        <v>0.88690000000000002</v>
      </c>
      <c r="G7900" s="79">
        <f t="shared" si="1245"/>
        <v>1.6873836743213386</v>
      </c>
      <c r="J7900" s="78">
        <v>2.4157500000000001</v>
      </c>
      <c r="K7900" s="80">
        <f t="shared" si="1246"/>
        <v>2.4157500000000001</v>
      </c>
      <c r="L7900" s="68" t="str">
        <f t="shared" si="1239"/>
        <v>Normal</v>
      </c>
      <c r="N7900" s="67">
        <f t="shared" si="1240"/>
        <v>0.72836632567866144</v>
      </c>
      <c r="O7900" s="67">
        <f t="shared" si="1241"/>
        <v>1.6873836743213386</v>
      </c>
      <c r="P7900" s="81">
        <f t="shared" si="1242"/>
        <v>0</v>
      </c>
      <c r="Q7900" s="81">
        <f t="shared" si="1243"/>
        <v>-0.72836632567866144</v>
      </c>
      <c r="S7900" s="1">
        <f t="shared" si="1247"/>
        <v>6</v>
      </c>
      <c r="T7900" s="1" t="str">
        <f t="shared" si="1248"/>
        <v>Off-Peak</v>
      </c>
    </row>
    <row r="7901" spans="1:20" x14ac:dyDescent="0.25">
      <c r="A7901" s="85">
        <v>45255.416666647805</v>
      </c>
      <c r="B7901" s="1">
        <v>11</v>
      </c>
      <c r="C7901" s="1">
        <v>25</v>
      </c>
      <c r="D7901" s="1">
        <v>10</v>
      </c>
      <c r="E7901" s="1" t="str">
        <f t="shared" si="1244"/>
        <v>Non-Summer</v>
      </c>
      <c r="F7901" s="78">
        <v>0.89449999999999996</v>
      </c>
      <c r="G7901" s="79">
        <f t="shared" si="1245"/>
        <v>1.701843157831139</v>
      </c>
      <c r="J7901" s="78">
        <v>2.6076320000000002</v>
      </c>
      <c r="K7901" s="80">
        <f t="shared" si="1246"/>
        <v>2.6076320000000002</v>
      </c>
      <c r="L7901" s="68" t="str">
        <f t="shared" si="1239"/>
        <v>Normal</v>
      </c>
      <c r="N7901" s="67">
        <f t="shared" si="1240"/>
        <v>0.90578884216886113</v>
      </c>
      <c r="O7901" s="67">
        <f t="shared" si="1241"/>
        <v>1.701843157831139</v>
      </c>
      <c r="P7901" s="81">
        <f t="shared" si="1242"/>
        <v>0</v>
      </c>
      <c r="Q7901" s="81">
        <f t="shared" si="1243"/>
        <v>-0.90578884216886113</v>
      </c>
      <c r="S7901" s="1">
        <f t="shared" si="1247"/>
        <v>6</v>
      </c>
      <c r="T7901" s="1" t="str">
        <f t="shared" si="1248"/>
        <v>Off-Peak</v>
      </c>
    </row>
    <row r="7902" spans="1:20" x14ac:dyDescent="0.25">
      <c r="A7902" s="85">
        <v>45255.458333314469</v>
      </c>
      <c r="B7902" s="1">
        <v>11</v>
      </c>
      <c r="C7902" s="1">
        <v>25</v>
      </c>
      <c r="D7902" s="1">
        <v>11</v>
      </c>
      <c r="E7902" s="1" t="str">
        <f t="shared" si="1244"/>
        <v>Non-Summer</v>
      </c>
      <c r="F7902" s="78">
        <v>0.89439999999999997</v>
      </c>
      <c r="G7902" s="79">
        <f t="shared" si="1245"/>
        <v>1.7016529014691681</v>
      </c>
      <c r="J7902" s="78">
        <v>2.277339</v>
      </c>
      <c r="K7902" s="80">
        <f t="shared" si="1246"/>
        <v>2.277339</v>
      </c>
      <c r="L7902" s="68" t="str">
        <f t="shared" si="1239"/>
        <v>Normal</v>
      </c>
      <c r="N7902" s="67">
        <f t="shared" si="1240"/>
        <v>0.57568609853083186</v>
      </c>
      <c r="O7902" s="67">
        <f t="shared" si="1241"/>
        <v>1.7016529014691681</v>
      </c>
      <c r="P7902" s="81">
        <f t="shared" si="1242"/>
        <v>0</v>
      </c>
      <c r="Q7902" s="81">
        <f t="shared" si="1243"/>
        <v>-0.57568609853083186</v>
      </c>
      <c r="S7902" s="1">
        <f t="shared" si="1247"/>
        <v>6</v>
      </c>
      <c r="T7902" s="1" t="str">
        <f t="shared" si="1248"/>
        <v>Off-Peak</v>
      </c>
    </row>
    <row r="7903" spans="1:20" x14ac:dyDescent="0.25">
      <c r="A7903" s="85">
        <v>45255.499999981133</v>
      </c>
      <c r="B7903" s="1">
        <v>11</v>
      </c>
      <c r="C7903" s="1">
        <v>25</v>
      </c>
      <c r="D7903" s="1">
        <v>12</v>
      </c>
      <c r="E7903" s="1" t="str">
        <f t="shared" si="1244"/>
        <v>Non-Summer</v>
      </c>
      <c r="F7903" s="78">
        <v>0.89270000000000005</v>
      </c>
      <c r="G7903" s="79">
        <f t="shared" si="1245"/>
        <v>1.6984185433156602</v>
      </c>
      <c r="J7903" s="78">
        <v>1.7562489999999999</v>
      </c>
      <c r="K7903" s="80">
        <f t="shared" si="1246"/>
        <v>1.7562489999999999</v>
      </c>
      <c r="L7903" s="68" t="str">
        <f t="shared" si="1239"/>
        <v>Normal</v>
      </c>
      <c r="N7903" s="67">
        <f t="shared" si="1240"/>
        <v>5.7830456684339726E-2</v>
      </c>
      <c r="O7903" s="67">
        <f t="shared" si="1241"/>
        <v>1.6984185433156602</v>
      </c>
      <c r="P7903" s="81">
        <f t="shared" si="1242"/>
        <v>0</v>
      </c>
      <c r="Q7903" s="81">
        <f t="shared" si="1243"/>
        <v>-5.7830456684339726E-2</v>
      </c>
      <c r="S7903" s="1">
        <f t="shared" si="1247"/>
        <v>6</v>
      </c>
      <c r="T7903" s="1" t="str">
        <f t="shared" si="1248"/>
        <v>Off-Peak</v>
      </c>
    </row>
    <row r="7904" spans="1:20" x14ac:dyDescent="0.25">
      <c r="A7904" s="85">
        <v>45255.541666647798</v>
      </c>
      <c r="B7904" s="1">
        <v>11</v>
      </c>
      <c r="C7904" s="1">
        <v>25</v>
      </c>
      <c r="D7904" s="1">
        <v>13</v>
      </c>
      <c r="E7904" s="1" t="str">
        <f t="shared" si="1244"/>
        <v>Non-Summer</v>
      </c>
      <c r="F7904" s="78">
        <v>0.88229999999999997</v>
      </c>
      <c r="G7904" s="79">
        <f t="shared" si="1245"/>
        <v>1.6786318816706698</v>
      </c>
      <c r="J7904" s="78">
        <v>1.6375360000000001</v>
      </c>
      <c r="K7904" s="80">
        <f t="shared" si="1246"/>
        <v>1.6375360000000001</v>
      </c>
      <c r="L7904" s="68" t="str">
        <f t="shared" si="1239"/>
        <v>Normal</v>
      </c>
      <c r="N7904" s="67">
        <f t="shared" si="1240"/>
        <v>0</v>
      </c>
      <c r="O7904" s="67">
        <f t="shared" si="1241"/>
        <v>1.6375360000000001</v>
      </c>
      <c r="P7904" s="81">
        <f t="shared" si="1242"/>
        <v>4.1095881670669687E-2</v>
      </c>
      <c r="Q7904" s="81">
        <f t="shared" si="1243"/>
        <v>4.1095881670669687E-2</v>
      </c>
      <c r="S7904" s="1">
        <f t="shared" si="1247"/>
        <v>6</v>
      </c>
      <c r="T7904" s="1" t="str">
        <f t="shared" si="1248"/>
        <v>Off-Peak</v>
      </c>
    </row>
    <row r="7905" spans="1:20" x14ac:dyDescent="0.25">
      <c r="A7905" s="85">
        <v>45255.583333314462</v>
      </c>
      <c r="B7905" s="1">
        <v>11</v>
      </c>
      <c r="C7905" s="1">
        <v>25</v>
      </c>
      <c r="D7905" s="1">
        <v>14</v>
      </c>
      <c r="E7905" s="1" t="str">
        <f t="shared" si="1244"/>
        <v>Non-Summer</v>
      </c>
      <c r="F7905" s="78">
        <v>0.87050000000000005</v>
      </c>
      <c r="G7905" s="79">
        <f t="shared" si="1245"/>
        <v>1.6561816309580848</v>
      </c>
      <c r="J7905" s="78">
        <v>1.5757809999999999</v>
      </c>
      <c r="K7905" s="80">
        <f t="shared" si="1246"/>
        <v>1.5757809999999999</v>
      </c>
      <c r="L7905" s="68" t="str">
        <f t="shared" si="1239"/>
        <v>Normal</v>
      </c>
      <c r="N7905" s="67">
        <f t="shared" si="1240"/>
        <v>0</v>
      </c>
      <c r="O7905" s="67">
        <f t="shared" si="1241"/>
        <v>1.5757809999999999</v>
      </c>
      <c r="P7905" s="81">
        <f t="shared" si="1242"/>
        <v>8.0400630958084918E-2</v>
      </c>
      <c r="Q7905" s="81">
        <f t="shared" si="1243"/>
        <v>8.0400630958084918E-2</v>
      </c>
      <c r="S7905" s="1">
        <f t="shared" si="1247"/>
        <v>6</v>
      </c>
      <c r="T7905" s="1" t="str">
        <f t="shared" si="1248"/>
        <v>Off-Peak</v>
      </c>
    </row>
    <row r="7906" spans="1:20" x14ac:dyDescent="0.25">
      <c r="A7906" s="85">
        <v>45255.624999981126</v>
      </c>
      <c r="B7906" s="1">
        <v>11</v>
      </c>
      <c r="C7906" s="1">
        <v>25</v>
      </c>
      <c r="D7906" s="1">
        <v>15</v>
      </c>
      <c r="E7906" s="1" t="str">
        <f t="shared" si="1244"/>
        <v>Non-Summer</v>
      </c>
      <c r="F7906" s="78">
        <v>0.90110000000000001</v>
      </c>
      <c r="G7906" s="79">
        <f t="shared" si="1245"/>
        <v>1.7144000777212292</v>
      </c>
      <c r="J7906" s="78">
        <v>0.15155399999999999</v>
      </c>
      <c r="K7906" s="80">
        <f t="shared" si="1246"/>
        <v>0.15155399999999999</v>
      </c>
      <c r="L7906" s="68" t="str">
        <f t="shared" si="1239"/>
        <v>Normal</v>
      </c>
      <c r="N7906" s="67">
        <f t="shared" si="1240"/>
        <v>0</v>
      </c>
      <c r="O7906" s="67">
        <f t="shared" si="1241"/>
        <v>0.15155399999999999</v>
      </c>
      <c r="P7906" s="81">
        <f t="shared" si="1242"/>
        <v>1.5628460777212292</v>
      </c>
      <c r="Q7906" s="81">
        <f t="shared" si="1243"/>
        <v>1.5628460777212292</v>
      </c>
      <c r="S7906" s="1">
        <f t="shared" si="1247"/>
        <v>6</v>
      </c>
      <c r="T7906" s="1" t="str">
        <f t="shared" si="1248"/>
        <v>Off-Peak</v>
      </c>
    </row>
    <row r="7907" spans="1:20" x14ac:dyDescent="0.25">
      <c r="A7907" s="85">
        <v>45255.66666664779</v>
      </c>
      <c r="B7907" s="1">
        <v>11</v>
      </c>
      <c r="C7907" s="1">
        <v>25</v>
      </c>
      <c r="D7907" s="1">
        <v>16</v>
      </c>
      <c r="E7907" s="1" t="str">
        <f t="shared" si="1244"/>
        <v>Non-Summer</v>
      </c>
      <c r="F7907" s="78">
        <v>1.0086999999999999</v>
      </c>
      <c r="G7907" s="79">
        <f t="shared" si="1245"/>
        <v>1.9191159232020905</v>
      </c>
      <c r="J7907" s="78">
        <v>0</v>
      </c>
      <c r="K7907" s="80">
        <f t="shared" si="1246"/>
        <v>0</v>
      </c>
      <c r="L7907" s="68" t="str">
        <f t="shared" si="1239"/>
        <v>Normal</v>
      </c>
      <c r="N7907" s="67">
        <f t="shared" si="1240"/>
        <v>0</v>
      </c>
      <c r="O7907" s="67">
        <f t="shared" si="1241"/>
        <v>0</v>
      </c>
      <c r="P7907" s="81">
        <f t="shared" si="1242"/>
        <v>1.9191159232020905</v>
      </c>
      <c r="Q7907" s="81">
        <f t="shared" si="1243"/>
        <v>1.9191159232020905</v>
      </c>
      <c r="S7907" s="1">
        <f t="shared" si="1247"/>
        <v>6</v>
      </c>
      <c r="T7907" s="1" t="str">
        <f t="shared" si="1248"/>
        <v>Off-Peak</v>
      </c>
    </row>
    <row r="7908" spans="1:20" x14ac:dyDescent="0.25">
      <c r="A7908" s="85">
        <v>45255.708333314455</v>
      </c>
      <c r="B7908" s="1">
        <v>11</v>
      </c>
      <c r="C7908" s="1">
        <v>25</v>
      </c>
      <c r="D7908" s="1">
        <v>17</v>
      </c>
      <c r="E7908" s="1" t="str">
        <f t="shared" si="1244"/>
        <v>Non-Summer</v>
      </c>
      <c r="F7908" s="78">
        <v>1.1055999999999999</v>
      </c>
      <c r="G7908" s="79">
        <f t="shared" si="1245"/>
        <v>2.1034743379520484</v>
      </c>
      <c r="J7908" s="78">
        <v>0</v>
      </c>
      <c r="K7908" s="80">
        <f t="shared" si="1246"/>
        <v>0</v>
      </c>
      <c r="L7908" s="68" t="str">
        <f t="shared" si="1239"/>
        <v>Normal</v>
      </c>
      <c r="N7908" s="67">
        <f t="shared" si="1240"/>
        <v>0</v>
      </c>
      <c r="O7908" s="67">
        <f t="shared" si="1241"/>
        <v>0</v>
      </c>
      <c r="P7908" s="81">
        <f t="shared" si="1242"/>
        <v>2.1034743379520484</v>
      </c>
      <c r="Q7908" s="81">
        <f t="shared" si="1243"/>
        <v>2.1034743379520484</v>
      </c>
      <c r="S7908" s="1">
        <f t="shared" si="1247"/>
        <v>6</v>
      </c>
      <c r="T7908" s="1" t="str">
        <f t="shared" si="1248"/>
        <v>Off-Peak</v>
      </c>
    </row>
    <row r="7909" spans="1:20" x14ac:dyDescent="0.25">
      <c r="A7909" s="85">
        <v>45255.749999981119</v>
      </c>
      <c r="B7909" s="1">
        <v>11</v>
      </c>
      <c r="C7909" s="1">
        <v>25</v>
      </c>
      <c r="D7909" s="1">
        <v>18</v>
      </c>
      <c r="E7909" s="1" t="str">
        <f t="shared" si="1244"/>
        <v>Non-Summer</v>
      </c>
      <c r="F7909" s="78">
        <v>1.1192</v>
      </c>
      <c r="G7909" s="79">
        <f t="shared" si="1245"/>
        <v>2.1293492031801127</v>
      </c>
      <c r="J7909" s="78">
        <v>0</v>
      </c>
      <c r="K7909" s="80">
        <f t="shared" si="1246"/>
        <v>0</v>
      </c>
      <c r="L7909" s="68" t="str">
        <f t="shared" si="1239"/>
        <v>Normal</v>
      </c>
      <c r="N7909" s="67">
        <f t="shared" si="1240"/>
        <v>0</v>
      </c>
      <c r="O7909" s="67">
        <f t="shared" si="1241"/>
        <v>0</v>
      </c>
      <c r="P7909" s="81">
        <f t="shared" si="1242"/>
        <v>2.1293492031801127</v>
      </c>
      <c r="Q7909" s="81">
        <f t="shared" si="1243"/>
        <v>2.1293492031801127</v>
      </c>
      <c r="S7909" s="1">
        <f t="shared" si="1247"/>
        <v>6</v>
      </c>
      <c r="T7909" s="1" t="str">
        <f t="shared" si="1248"/>
        <v>Off-Peak</v>
      </c>
    </row>
    <row r="7910" spans="1:20" x14ac:dyDescent="0.25">
      <c r="A7910" s="85">
        <v>45255.791666647783</v>
      </c>
      <c r="B7910" s="1">
        <v>11</v>
      </c>
      <c r="C7910" s="1">
        <v>25</v>
      </c>
      <c r="D7910" s="1">
        <v>19</v>
      </c>
      <c r="E7910" s="1" t="str">
        <f t="shared" si="1244"/>
        <v>Non-Summer</v>
      </c>
      <c r="F7910" s="78">
        <v>1.1147</v>
      </c>
      <c r="G7910" s="79">
        <f t="shared" si="1245"/>
        <v>2.1207876668914154</v>
      </c>
      <c r="J7910" s="78">
        <v>0</v>
      </c>
      <c r="K7910" s="80">
        <f t="shared" si="1246"/>
        <v>0</v>
      </c>
      <c r="L7910" s="68" t="str">
        <f t="shared" si="1239"/>
        <v>Normal</v>
      </c>
      <c r="N7910" s="67">
        <f t="shared" si="1240"/>
        <v>0</v>
      </c>
      <c r="O7910" s="67">
        <f t="shared" si="1241"/>
        <v>0</v>
      </c>
      <c r="P7910" s="81">
        <f t="shared" si="1242"/>
        <v>2.1207876668914154</v>
      </c>
      <c r="Q7910" s="81">
        <f t="shared" si="1243"/>
        <v>2.1207876668914154</v>
      </c>
      <c r="S7910" s="1">
        <f t="shared" si="1247"/>
        <v>6</v>
      </c>
      <c r="T7910" s="1" t="str">
        <f t="shared" si="1248"/>
        <v>Off-Peak</v>
      </c>
    </row>
    <row r="7911" spans="1:20" x14ac:dyDescent="0.25">
      <c r="A7911" s="85">
        <v>45255.833333314447</v>
      </c>
      <c r="B7911" s="1">
        <v>11</v>
      </c>
      <c r="C7911" s="1">
        <v>25</v>
      </c>
      <c r="D7911" s="1">
        <v>20</v>
      </c>
      <c r="E7911" s="1" t="str">
        <f t="shared" si="1244"/>
        <v>Non-Summer</v>
      </c>
      <c r="F7911" s="78">
        <v>1.1009</v>
      </c>
      <c r="G7911" s="79">
        <f t="shared" si="1245"/>
        <v>2.0945322889394089</v>
      </c>
      <c r="J7911" s="78">
        <v>0</v>
      </c>
      <c r="K7911" s="80">
        <f t="shared" si="1246"/>
        <v>0</v>
      </c>
      <c r="L7911" s="68" t="str">
        <f t="shared" si="1239"/>
        <v>Normal</v>
      </c>
      <c r="N7911" s="67">
        <f t="shared" si="1240"/>
        <v>0</v>
      </c>
      <c r="O7911" s="67">
        <f t="shared" si="1241"/>
        <v>0</v>
      </c>
      <c r="P7911" s="81">
        <f t="shared" si="1242"/>
        <v>2.0945322889394089</v>
      </c>
      <c r="Q7911" s="81">
        <f t="shared" si="1243"/>
        <v>2.0945322889394089</v>
      </c>
      <c r="S7911" s="1">
        <f t="shared" si="1247"/>
        <v>6</v>
      </c>
      <c r="T7911" s="1" t="str">
        <f t="shared" si="1248"/>
        <v>Off-Peak</v>
      </c>
    </row>
    <row r="7912" spans="1:20" x14ac:dyDescent="0.25">
      <c r="A7912" s="85">
        <v>45255.874999981112</v>
      </c>
      <c r="B7912" s="1">
        <v>11</v>
      </c>
      <c r="C7912" s="1">
        <v>25</v>
      </c>
      <c r="D7912" s="1">
        <v>21</v>
      </c>
      <c r="E7912" s="1" t="str">
        <f t="shared" si="1244"/>
        <v>Non-Summer</v>
      </c>
      <c r="F7912" s="78">
        <v>1.0669</v>
      </c>
      <c r="G7912" s="79">
        <f t="shared" si="1245"/>
        <v>2.0298451258692478</v>
      </c>
      <c r="J7912" s="78">
        <v>0</v>
      </c>
      <c r="K7912" s="80">
        <f t="shared" si="1246"/>
        <v>0</v>
      </c>
      <c r="L7912" s="68" t="str">
        <f t="shared" si="1239"/>
        <v>Normal</v>
      </c>
      <c r="N7912" s="67">
        <f t="shared" si="1240"/>
        <v>0</v>
      </c>
      <c r="O7912" s="67">
        <f t="shared" si="1241"/>
        <v>0</v>
      </c>
      <c r="P7912" s="81">
        <f t="shared" si="1242"/>
        <v>2.0298451258692478</v>
      </c>
      <c r="Q7912" s="81">
        <f t="shared" si="1243"/>
        <v>2.0298451258692478</v>
      </c>
      <c r="S7912" s="1">
        <f t="shared" si="1247"/>
        <v>6</v>
      </c>
      <c r="T7912" s="1" t="str">
        <f t="shared" si="1248"/>
        <v>Off-Peak</v>
      </c>
    </row>
    <row r="7913" spans="1:20" x14ac:dyDescent="0.25">
      <c r="A7913" s="85">
        <v>45255.916666647776</v>
      </c>
      <c r="B7913" s="1">
        <v>11</v>
      </c>
      <c r="C7913" s="1">
        <v>25</v>
      </c>
      <c r="D7913" s="1">
        <v>22</v>
      </c>
      <c r="E7913" s="1" t="str">
        <f t="shared" si="1244"/>
        <v>Non-Summer</v>
      </c>
      <c r="F7913" s="78">
        <v>1.0017</v>
      </c>
      <c r="G7913" s="79">
        <f t="shared" si="1245"/>
        <v>1.9057979778641165</v>
      </c>
      <c r="J7913" s="78">
        <v>0</v>
      </c>
      <c r="K7913" s="80">
        <f t="shared" si="1246"/>
        <v>0</v>
      </c>
      <c r="L7913" s="68" t="str">
        <f t="shared" si="1239"/>
        <v>Normal</v>
      </c>
      <c r="N7913" s="67">
        <f t="shared" si="1240"/>
        <v>0</v>
      </c>
      <c r="O7913" s="67">
        <f t="shared" si="1241"/>
        <v>0</v>
      </c>
      <c r="P7913" s="81">
        <f t="shared" si="1242"/>
        <v>1.9057979778641165</v>
      </c>
      <c r="Q7913" s="81">
        <f t="shared" si="1243"/>
        <v>1.9057979778641165</v>
      </c>
      <c r="S7913" s="1">
        <f t="shared" si="1247"/>
        <v>6</v>
      </c>
      <c r="T7913" s="1" t="str">
        <f t="shared" si="1248"/>
        <v>Off-Peak</v>
      </c>
    </row>
    <row r="7914" spans="1:20" x14ac:dyDescent="0.25">
      <c r="A7914" s="85">
        <v>45255.95833331444</v>
      </c>
      <c r="B7914" s="1">
        <v>11</v>
      </c>
      <c r="C7914" s="1">
        <v>25</v>
      </c>
      <c r="D7914" s="1">
        <v>23</v>
      </c>
      <c r="E7914" s="1" t="str">
        <f t="shared" si="1244"/>
        <v>Non-Summer</v>
      </c>
      <c r="F7914" s="78">
        <v>0.91839999999999999</v>
      </c>
      <c r="G7914" s="79">
        <f t="shared" si="1245"/>
        <v>1.7473144283422228</v>
      </c>
      <c r="J7914" s="78">
        <v>0</v>
      </c>
      <c r="K7914" s="80">
        <f t="shared" si="1246"/>
        <v>0</v>
      </c>
      <c r="L7914" s="68" t="str">
        <f t="shared" si="1239"/>
        <v>Normal</v>
      </c>
      <c r="N7914" s="67">
        <f t="shared" si="1240"/>
        <v>0</v>
      </c>
      <c r="O7914" s="67">
        <f t="shared" si="1241"/>
        <v>0</v>
      </c>
      <c r="P7914" s="81">
        <f t="shared" si="1242"/>
        <v>1.7473144283422228</v>
      </c>
      <c r="Q7914" s="81">
        <f t="shared" si="1243"/>
        <v>1.7473144283422228</v>
      </c>
      <c r="S7914" s="1">
        <f t="shared" si="1247"/>
        <v>6</v>
      </c>
      <c r="T7914" s="1" t="str">
        <f t="shared" si="1248"/>
        <v>Off-Peak</v>
      </c>
    </row>
    <row r="7915" spans="1:20" x14ac:dyDescent="0.25">
      <c r="A7915" s="85">
        <v>45255.999999981104</v>
      </c>
      <c r="B7915" s="1">
        <v>11</v>
      </c>
      <c r="C7915" s="1">
        <v>26</v>
      </c>
      <c r="D7915" s="1">
        <v>0</v>
      </c>
      <c r="E7915" s="1" t="str">
        <f t="shared" si="1244"/>
        <v>Non-Summer</v>
      </c>
      <c r="F7915" s="78">
        <v>0.85050000000000003</v>
      </c>
      <c r="G7915" s="79">
        <f t="shared" si="1245"/>
        <v>1.6181303585638724</v>
      </c>
      <c r="J7915" s="78">
        <v>0</v>
      </c>
      <c r="K7915" s="80">
        <f t="shared" si="1246"/>
        <v>0</v>
      </c>
      <c r="L7915" s="68" t="str">
        <f t="shared" si="1239"/>
        <v>Normal</v>
      </c>
      <c r="N7915" s="67">
        <f t="shared" si="1240"/>
        <v>0</v>
      </c>
      <c r="O7915" s="67">
        <f t="shared" si="1241"/>
        <v>0</v>
      </c>
      <c r="P7915" s="81">
        <f t="shared" si="1242"/>
        <v>1.6181303585638724</v>
      </c>
      <c r="Q7915" s="81">
        <f t="shared" si="1243"/>
        <v>1.6181303585638724</v>
      </c>
      <c r="S7915" s="1">
        <f t="shared" si="1247"/>
        <v>7</v>
      </c>
      <c r="T7915" s="1" t="str">
        <f t="shared" si="1248"/>
        <v>Off-Peak</v>
      </c>
    </row>
    <row r="7916" spans="1:20" x14ac:dyDescent="0.25">
      <c r="A7916" s="85">
        <v>45256.041666647769</v>
      </c>
      <c r="B7916" s="1">
        <v>11</v>
      </c>
      <c r="C7916" s="1">
        <v>26</v>
      </c>
      <c r="D7916" s="1">
        <v>1</v>
      </c>
      <c r="E7916" s="1" t="str">
        <f t="shared" si="1244"/>
        <v>Non-Summer</v>
      </c>
      <c r="F7916" s="78">
        <v>0.80089999999999995</v>
      </c>
      <c r="G7916" s="79">
        <f t="shared" si="1245"/>
        <v>1.5237632030262263</v>
      </c>
      <c r="J7916" s="78">
        <v>0</v>
      </c>
      <c r="K7916" s="80">
        <f t="shared" si="1246"/>
        <v>0</v>
      </c>
      <c r="L7916" s="68" t="str">
        <f t="shared" si="1239"/>
        <v>Normal</v>
      </c>
      <c r="N7916" s="67">
        <f t="shared" si="1240"/>
        <v>0</v>
      </c>
      <c r="O7916" s="67">
        <f t="shared" si="1241"/>
        <v>0</v>
      </c>
      <c r="P7916" s="81">
        <f t="shared" si="1242"/>
        <v>1.5237632030262263</v>
      </c>
      <c r="Q7916" s="81">
        <f t="shared" si="1243"/>
        <v>1.5237632030262263</v>
      </c>
      <c r="S7916" s="1">
        <f t="shared" si="1247"/>
        <v>7</v>
      </c>
      <c r="T7916" s="1" t="str">
        <f t="shared" si="1248"/>
        <v>Off-Peak</v>
      </c>
    </row>
    <row r="7917" spans="1:20" x14ac:dyDescent="0.25">
      <c r="A7917" s="85">
        <v>45256.083333314433</v>
      </c>
      <c r="B7917" s="1">
        <v>11</v>
      </c>
      <c r="C7917" s="1">
        <v>26</v>
      </c>
      <c r="D7917" s="1">
        <v>2</v>
      </c>
      <c r="E7917" s="1" t="str">
        <f t="shared" si="1244"/>
        <v>Non-Summer</v>
      </c>
      <c r="F7917" s="78">
        <v>0.76870000000000005</v>
      </c>
      <c r="G7917" s="79">
        <f t="shared" si="1245"/>
        <v>1.4625006544715449</v>
      </c>
      <c r="J7917" s="78">
        <v>0</v>
      </c>
      <c r="K7917" s="80">
        <f t="shared" si="1246"/>
        <v>0</v>
      </c>
      <c r="L7917" s="68" t="str">
        <f t="shared" si="1239"/>
        <v>Normal</v>
      </c>
      <c r="N7917" s="67">
        <f t="shared" si="1240"/>
        <v>0</v>
      </c>
      <c r="O7917" s="67">
        <f t="shared" si="1241"/>
        <v>0</v>
      </c>
      <c r="P7917" s="81">
        <f t="shared" si="1242"/>
        <v>1.4625006544715449</v>
      </c>
      <c r="Q7917" s="81">
        <f t="shared" si="1243"/>
        <v>1.4625006544715449</v>
      </c>
      <c r="S7917" s="1">
        <f t="shared" si="1247"/>
        <v>7</v>
      </c>
      <c r="T7917" s="1" t="str">
        <f t="shared" si="1248"/>
        <v>Off-Peak</v>
      </c>
    </row>
    <row r="7918" spans="1:20" x14ac:dyDescent="0.25">
      <c r="A7918" s="85">
        <v>45256.124999981097</v>
      </c>
      <c r="B7918" s="1">
        <v>11</v>
      </c>
      <c r="C7918" s="1">
        <v>26</v>
      </c>
      <c r="D7918" s="1">
        <v>3</v>
      </c>
      <c r="E7918" s="1" t="str">
        <f t="shared" si="1244"/>
        <v>Non-Summer</v>
      </c>
      <c r="F7918" s="78">
        <v>0.74929999999999997</v>
      </c>
      <c r="G7918" s="79">
        <f t="shared" si="1245"/>
        <v>1.4255909202491588</v>
      </c>
      <c r="J7918" s="78">
        <v>0</v>
      </c>
      <c r="K7918" s="80">
        <f t="shared" si="1246"/>
        <v>0</v>
      </c>
      <c r="L7918" s="68" t="str">
        <f t="shared" si="1239"/>
        <v>Normal</v>
      </c>
      <c r="N7918" s="67">
        <f t="shared" si="1240"/>
        <v>0</v>
      </c>
      <c r="O7918" s="67">
        <f t="shared" si="1241"/>
        <v>0</v>
      </c>
      <c r="P7918" s="81">
        <f t="shared" si="1242"/>
        <v>1.4255909202491588</v>
      </c>
      <c r="Q7918" s="81">
        <f t="shared" si="1243"/>
        <v>1.4255909202491588</v>
      </c>
      <c r="S7918" s="1">
        <f t="shared" si="1247"/>
        <v>7</v>
      </c>
      <c r="T7918" s="1" t="str">
        <f t="shared" si="1248"/>
        <v>Off-Peak</v>
      </c>
    </row>
    <row r="7919" spans="1:20" x14ac:dyDescent="0.25">
      <c r="A7919" s="85">
        <v>45256.166666647761</v>
      </c>
      <c r="B7919" s="1">
        <v>11</v>
      </c>
      <c r="C7919" s="1">
        <v>26</v>
      </c>
      <c r="D7919" s="1">
        <v>4</v>
      </c>
      <c r="E7919" s="1" t="str">
        <f t="shared" si="1244"/>
        <v>Non-Summer</v>
      </c>
      <c r="F7919" s="78">
        <v>0.74539999999999995</v>
      </c>
      <c r="G7919" s="79">
        <f t="shared" si="1245"/>
        <v>1.4181709221322873</v>
      </c>
      <c r="J7919" s="78">
        <v>0</v>
      </c>
      <c r="K7919" s="80">
        <f t="shared" si="1246"/>
        <v>0</v>
      </c>
      <c r="L7919" s="68" t="str">
        <f t="shared" si="1239"/>
        <v>Normal</v>
      </c>
      <c r="N7919" s="67">
        <f t="shared" si="1240"/>
        <v>0</v>
      </c>
      <c r="O7919" s="67">
        <f t="shared" si="1241"/>
        <v>0</v>
      </c>
      <c r="P7919" s="81">
        <f t="shared" si="1242"/>
        <v>1.4181709221322873</v>
      </c>
      <c r="Q7919" s="81">
        <f t="shared" si="1243"/>
        <v>1.4181709221322873</v>
      </c>
      <c r="S7919" s="1">
        <f t="shared" si="1247"/>
        <v>7</v>
      </c>
      <c r="T7919" s="1" t="str">
        <f t="shared" si="1248"/>
        <v>Off-Peak</v>
      </c>
    </row>
    <row r="7920" spans="1:20" x14ac:dyDescent="0.25">
      <c r="A7920" s="85">
        <v>45256.208333314426</v>
      </c>
      <c r="B7920" s="1">
        <v>11</v>
      </c>
      <c r="C7920" s="1">
        <v>26</v>
      </c>
      <c r="D7920" s="1">
        <v>5</v>
      </c>
      <c r="E7920" s="1" t="str">
        <f t="shared" si="1244"/>
        <v>Non-Summer</v>
      </c>
      <c r="F7920" s="78">
        <v>0.75739999999999996</v>
      </c>
      <c r="G7920" s="79">
        <f t="shared" si="1245"/>
        <v>1.4410016855688148</v>
      </c>
      <c r="J7920" s="78">
        <v>0</v>
      </c>
      <c r="K7920" s="80">
        <f t="shared" si="1246"/>
        <v>0</v>
      </c>
      <c r="L7920" s="68" t="str">
        <f t="shared" si="1239"/>
        <v>Normal</v>
      </c>
      <c r="N7920" s="67">
        <f t="shared" si="1240"/>
        <v>0</v>
      </c>
      <c r="O7920" s="67">
        <f t="shared" si="1241"/>
        <v>0</v>
      </c>
      <c r="P7920" s="81">
        <f t="shared" si="1242"/>
        <v>1.4410016855688148</v>
      </c>
      <c r="Q7920" s="81">
        <f t="shared" si="1243"/>
        <v>1.4410016855688148</v>
      </c>
      <c r="S7920" s="1">
        <f t="shared" si="1247"/>
        <v>7</v>
      </c>
      <c r="T7920" s="1" t="str">
        <f t="shared" si="1248"/>
        <v>Off-Peak</v>
      </c>
    </row>
    <row r="7921" spans="1:20" x14ac:dyDescent="0.25">
      <c r="A7921" s="85">
        <v>45256.24999998109</v>
      </c>
      <c r="B7921" s="1">
        <v>11</v>
      </c>
      <c r="C7921" s="1">
        <v>26</v>
      </c>
      <c r="D7921" s="1">
        <v>6</v>
      </c>
      <c r="E7921" s="1" t="str">
        <f t="shared" si="1244"/>
        <v>Non-Summer</v>
      </c>
      <c r="F7921" s="78">
        <v>0.78310000000000002</v>
      </c>
      <c r="G7921" s="79">
        <f t="shared" si="1245"/>
        <v>1.4898975705953774</v>
      </c>
      <c r="J7921" s="78">
        <v>0</v>
      </c>
      <c r="K7921" s="80">
        <f t="shared" si="1246"/>
        <v>0</v>
      </c>
      <c r="L7921" s="68" t="str">
        <f t="shared" si="1239"/>
        <v>Normal</v>
      </c>
      <c r="N7921" s="67">
        <f t="shared" si="1240"/>
        <v>0</v>
      </c>
      <c r="O7921" s="67">
        <f t="shared" si="1241"/>
        <v>0</v>
      </c>
      <c r="P7921" s="81">
        <f t="shared" si="1242"/>
        <v>1.4898975705953774</v>
      </c>
      <c r="Q7921" s="81">
        <f t="shared" si="1243"/>
        <v>1.4898975705953774</v>
      </c>
      <c r="S7921" s="1">
        <f t="shared" si="1247"/>
        <v>7</v>
      </c>
      <c r="T7921" s="1" t="str">
        <f t="shared" si="1248"/>
        <v>Off-Peak</v>
      </c>
    </row>
    <row r="7922" spans="1:20" x14ac:dyDescent="0.25">
      <c r="A7922" s="85">
        <v>45256.291666647754</v>
      </c>
      <c r="B7922" s="1">
        <v>11</v>
      </c>
      <c r="C7922" s="1">
        <v>26</v>
      </c>
      <c r="D7922" s="1">
        <v>7</v>
      </c>
      <c r="E7922" s="1" t="str">
        <f t="shared" si="1244"/>
        <v>Non-Summer</v>
      </c>
      <c r="F7922" s="78">
        <v>0.82740000000000002</v>
      </c>
      <c r="G7922" s="79">
        <f t="shared" si="1245"/>
        <v>1.5741811389485574</v>
      </c>
      <c r="J7922" s="78">
        <v>0.61776199999999992</v>
      </c>
      <c r="K7922" s="80">
        <f t="shared" si="1246"/>
        <v>0.61776199999999992</v>
      </c>
      <c r="L7922" s="68" t="str">
        <f t="shared" si="1239"/>
        <v>Normal</v>
      </c>
      <c r="N7922" s="67">
        <f t="shared" si="1240"/>
        <v>0</v>
      </c>
      <c r="O7922" s="67">
        <f t="shared" si="1241"/>
        <v>0.61776199999999992</v>
      </c>
      <c r="P7922" s="81">
        <f t="shared" si="1242"/>
        <v>0.95641913894855746</v>
      </c>
      <c r="Q7922" s="81">
        <f t="shared" si="1243"/>
        <v>0.95641913894855746</v>
      </c>
      <c r="S7922" s="1">
        <f t="shared" si="1247"/>
        <v>7</v>
      </c>
      <c r="T7922" s="1" t="str">
        <f t="shared" si="1248"/>
        <v>Off-Peak</v>
      </c>
    </row>
    <row r="7923" spans="1:20" x14ac:dyDescent="0.25">
      <c r="A7923" s="85">
        <v>45256.333333314418</v>
      </c>
      <c r="B7923" s="1">
        <v>11</v>
      </c>
      <c r="C7923" s="1">
        <v>26</v>
      </c>
      <c r="D7923" s="1">
        <v>8</v>
      </c>
      <c r="E7923" s="1" t="str">
        <f t="shared" si="1244"/>
        <v>Non-Summer</v>
      </c>
      <c r="F7923" s="78">
        <v>0.87580000000000002</v>
      </c>
      <c r="G7923" s="79">
        <f t="shared" si="1245"/>
        <v>1.6662652181425508</v>
      </c>
      <c r="J7923" s="78">
        <v>2.2455639999999999</v>
      </c>
      <c r="K7923" s="80">
        <f t="shared" si="1246"/>
        <v>2.2455639999999999</v>
      </c>
      <c r="L7923" s="68" t="str">
        <f t="shared" si="1239"/>
        <v>Normal</v>
      </c>
      <c r="N7923" s="67">
        <f t="shared" si="1240"/>
        <v>0.5792987818574491</v>
      </c>
      <c r="O7923" s="67">
        <f t="shared" si="1241"/>
        <v>1.6662652181425508</v>
      </c>
      <c r="P7923" s="81">
        <f t="shared" si="1242"/>
        <v>0</v>
      </c>
      <c r="Q7923" s="81">
        <f t="shared" si="1243"/>
        <v>-0.5792987818574491</v>
      </c>
      <c r="S7923" s="1">
        <f t="shared" si="1247"/>
        <v>7</v>
      </c>
      <c r="T7923" s="1" t="str">
        <f t="shared" si="1248"/>
        <v>Off-Peak</v>
      </c>
    </row>
    <row r="7924" spans="1:20" x14ac:dyDescent="0.25">
      <c r="A7924" s="85">
        <v>45256.374999981083</v>
      </c>
      <c r="B7924" s="1">
        <v>11</v>
      </c>
      <c r="C7924" s="1">
        <v>26</v>
      </c>
      <c r="D7924" s="1">
        <v>9</v>
      </c>
      <c r="E7924" s="1" t="str">
        <f t="shared" si="1244"/>
        <v>Non-Summer</v>
      </c>
      <c r="F7924" s="78">
        <v>0.91310000000000002</v>
      </c>
      <c r="G7924" s="79">
        <f t="shared" si="1245"/>
        <v>1.7372308411577566</v>
      </c>
      <c r="J7924" s="78">
        <v>3.2114400000000001</v>
      </c>
      <c r="K7924" s="80">
        <f t="shared" si="1246"/>
        <v>3.2114400000000001</v>
      </c>
      <c r="L7924" s="68" t="str">
        <f t="shared" si="1239"/>
        <v>Normal</v>
      </c>
      <c r="N7924" s="67">
        <f t="shared" si="1240"/>
        <v>1.4742091588422435</v>
      </c>
      <c r="O7924" s="67">
        <f t="shared" si="1241"/>
        <v>1.7372308411577566</v>
      </c>
      <c r="P7924" s="81">
        <f t="shared" si="1242"/>
        <v>0</v>
      </c>
      <c r="Q7924" s="81">
        <f t="shared" si="1243"/>
        <v>-1.4742091588422435</v>
      </c>
      <c r="S7924" s="1">
        <f t="shared" si="1247"/>
        <v>7</v>
      </c>
      <c r="T7924" s="1" t="str">
        <f t="shared" si="1248"/>
        <v>Off-Peak</v>
      </c>
    </row>
    <row r="7925" spans="1:20" x14ac:dyDescent="0.25">
      <c r="A7925" s="85">
        <v>45256.416666647747</v>
      </c>
      <c r="B7925" s="1">
        <v>11</v>
      </c>
      <c r="C7925" s="1">
        <v>26</v>
      </c>
      <c r="D7925" s="1">
        <v>10</v>
      </c>
      <c r="E7925" s="1" t="str">
        <f t="shared" si="1244"/>
        <v>Non-Summer</v>
      </c>
      <c r="F7925" s="78">
        <v>0.94450000000000001</v>
      </c>
      <c r="G7925" s="79">
        <f t="shared" si="1245"/>
        <v>1.7969713388166697</v>
      </c>
      <c r="J7925" s="78">
        <v>4.2197420000000001</v>
      </c>
      <c r="K7925" s="80">
        <f t="shared" si="1246"/>
        <v>4.2197420000000001</v>
      </c>
      <c r="L7925" s="68" t="str">
        <f t="shared" si="1239"/>
        <v>Normal</v>
      </c>
      <c r="N7925" s="67">
        <f t="shared" si="1240"/>
        <v>2.4227706611833302</v>
      </c>
      <c r="O7925" s="67">
        <f t="shared" si="1241"/>
        <v>1.7969713388166699</v>
      </c>
      <c r="P7925" s="81">
        <f t="shared" si="1242"/>
        <v>0</v>
      </c>
      <c r="Q7925" s="81">
        <f t="shared" si="1243"/>
        <v>-2.4227706611833302</v>
      </c>
      <c r="S7925" s="1">
        <f t="shared" si="1247"/>
        <v>7</v>
      </c>
      <c r="T7925" s="1" t="str">
        <f t="shared" si="1248"/>
        <v>Off-Peak</v>
      </c>
    </row>
    <row r="7926" spans="1:20" x14ac:dyDescent="0.25">
      <c r="A7926" s="85">
        <v>45256.458333314411</v>
      </c>
      <c r="B7926" s="1">
        <v>11</v>
      </c>
      <c r="C7926" s="1">
        <v>26</v>
      </c>
      <c r="D7926" s="1">
        <v>11</v>
      </c>
      <c r="E7926" s="1" t="str">
        <f t="shared" si="1244"/>
        <v>Non-Summer</v>
      </c>
      <c r="F7926" s="78">
        <v>0.96819999999999995</v>
      </c>
      <c r="G7926" s="79">
        <f t="shared" si="1245"/>
        <v>1.842062096603811</v>
      </c>
      <c r="J7926" s="78">
        <v>4.7500780000000002</v>
      </c>
      <c r="K7926" s="80">
        <f t="shared" si="1246"/>
        <v>4.7500780000000002</v>
      </c>
      <c r="L7926" s="68" t="str">
        <f t="shared" si="1239"/>
        <v>Normal</v>
      </c>
      <c r="N7926" s="67">
        <f t="shared" si="1240"/>
        <v>2.9080159033961892</v>
      </c>
      <c r="O7926" s="67">
        <f t="shared" si="1241"/>
        <v>1.842062096603811</v>
      </c>
      <c r="P7926" s="81">
        <f t="shared" si="1242"/>
        <v>0</v>
      </c>
      <c r="Q7926" s="81">
        <f t="shared" si="1243"/>
        <v>-2.9080159033961892</v>
      </c>
      <c r="S7926" s="1">
        <f t="shared" si="1247"/>
        <v>7</v>
      </c>
      <c r="T7926" s="1" t="str">
        <f t="shared" si="1248"/>
        <v>Off-Peak</v>
      </c>
    </row>
    <row r="7927" spans="1:20" x14ac:dyDescent="0.25">
      <c r="A7927" s="85">
        <v>45256.499999981075</v>
      </c>
      <c r="B7927" s="1">
        <v>11</v>
      </c>
      <c r="C7927" s="1">
        <v>26</v>
      </c>
      <c r="D7927" s="1">
        <v>12</v>
      </c>
      <c r="E7927" s="1" t="str">
        <f t="shared" si="1244"/>
        <v>Non-Summer</v>
      </c>
      <c r="F7927" s="78">
        <v>0.98460000000000003</v>
      </c>
      <c r="G7927" s="79">
        <f t="shared" si="1245"/>
        <v>1.8732641399670651</v>
      </c>
      <c r="J7927" s="78">
        <v>5.0510630000000001</v>
      </c>
      <c r="K7927" s="80">
        <f t="shared" si="1246"/>
        <v>5.0510630000000001</v>
      </c>
      <c r="L7927" s="68" t="str">
        <f t="shared" si="1239"/>
        <v>Normal</v>
      </c>
      <c r="N7927" s="67">
        <f t="shared" si="1240"/>
        <v>3.1777988600329348</v>
      </c>
      <c r="O7927" s="67">
        <f t="shared" si="1241"/>
        <v>1.8732641399670653</v>
      </c>
      <c r="P7927" s="81">
        <f t="shared" si="1242"/>
        <v>0</v>
      </c>
      <c r="Q7927" s="81">
        <f t="shared" si="1243"/>
        <v>-3.1777988600329348</v>
      </c>
      <c r="S7927" s="1">
        <f t="shared" si="1247"/>
        <v>7</v>
      </c>
      <c r="T7927" s="1" t="str">
        <f t="shared" si="1248"/>
        <v>Off-Peak</v>
      </c>
    </row>
    <row r="7928" spans="1:20" x14ac:dyDescent="0.25">
      <c r="A7928" s="85">
        <v>45256.541666647739</v>
      </c>
      <c r="B7928" s="1">
        <v>11</v>
      </c>
      <c r="C7928" s="1">
        <v>26</v>
      </c>
      <c r="D7928" s="1">
        <v>13</v>
      </c>
      <c r="E7928" s="1" t="str">
        <f t="shared" si="1244"/>
        <v>Non-Summer</v>
      </c>
      <c r="F7928" s="78">
        <v>1.0048999999999999</v>
      </c>
      <c r="G7928" s="79">
        <f t="shared" si="1245"/>
        <v>1.9118861814471901</v>
      </c>
      <c r="J7928" s="78">
        <v>4.2890500000000005</v>
      </c>
      <c r="K7928" s="80">
        <f t="shared" si="1246"/>
        <v>4.2890500000000005</v>
      </c>
      <c r="L7928" s="68" t="str">
        <f t="shared" si="1239"/>
        <v>Normal</v>
      </c>
      <c r="N7928" s="67">
        <f t="shared" si="1240"/>
        <v>2.3771638185528103</v>
      </c>
      <c r="O7928" s="67">
        <f t="shared" si="1241"/>
        <v>1.9118861814471901</v>
      </c>
      <c r="P7928" s="81">
        <f t="shared" si="1242"/>
        <v>0</v>
      </c>
      <c r="Q7928" s="81">
        <f t="shared" si="1243"/>
        <v>-2.3771638185528103</v>
      </c>
      <c r="S7928" s="1">
        <f t="shared" si="1247"/>
        <v>7</v>
      </c>
      <c r="T7928" s="1" t="str">
        <f t="shared" si="1248"/>
        <v>Off-Peak</v>
      </c>
    </row>
    <row r="7929" spans="1:20" x14ac:dyDescent="0.25">
      <c r="A7929" s="85">
        <v>45256.583333314404</v>
      </c>
      <c r="B7929" s="1">
        <v>11</v>
      </c>
      <c r="C7929" s="1">
        <v>26</v>
      </c>
      <c r="D7929" s="1">
        <v>14</v>
      </c>
      <c r="E7929" s="1" t="str">
        <f t="shared" si="1244"/>
        <v>Non-Summer</v>
      </c>
      <c r="F7929" s="78">
        <v>1.026</v>
      </c>
      <c r="G7929" s="79">
        <f t="shared" si="1245"/>
        <v>1.9520302738230844</v>
      </c>
      <c r="J7929" s="78">
        <v>2.979905</v>
      </c>
      <c r="K7929" s="80">
        <f t="shared" si="1246"/>
        <v>2.979905</v>
      </c>
      <c r="L7929" s="68" t="str">
        <f t="shared" si="1239"/>
        <v>Normal</v>
      </c>
      <c r="N7929" s="67">
        <f t="shared" si="1240"/>
        <v>1.0278747261769157</v>
      </c>
      <c r="O7929" s="67">
        <f t="shared" si="1241"/>
        <v>1.9520302738230844</v>
      </c>
      <c r="P7929" s="81">
        <f t="shared" si="1242"/>
        <v>0</v>
      </c>
      <c r="Q7929" s="81">
        <f t="shared" si="1243"/>
        <v>-1.0278747261769157</v>
      </c>
      <c r="S7929" s="1">
        <f t="shared" si="1247"/>
        <v>7</v>
      </c>
      <c r="T7929" s="1" t="str">
        <f t="shared" si="1248"/>
        <v>Off-Peak</v>
      </c>
    </row>
    <row r="7930" spans="1:20" x14ac:dyDescent="0.25">
      <c r="A7930" s="85">
        <v>45256.624999981068</v>
      </c>
      <c r="B7930" s="1">
        <v>11</v>
      </c>
      <c r="C7930" s="1">
        <v>26</v>
      </c>
      <c r="D7930" s="1">
        <v>15</v>
      </c>
      <c r="E7930" s="1" t="str">
        <f t="shared" si="1244"/>
        <v>Non-Summer</v>
      </c>
      <c r="F7930" s="78">
        <v>1.0553999999999999</v>
      </c>
      <c r="G7930" s="79">
        <f t="shared" si="1245"/>
        <v>2.0079656442425757</v>
      </c>
      <c r="J7930" s="78">
        <v>1.176679</v>
      </c>
      <c r="K7930" s="80">
        <f t="shared" si="1246"/>
        <v>1.176679</v>
      </c>
      <c r="L7930" s="68" t="str">
        <f t="shared" si="1239"/>
        <v>Normal</v>
      </c>
      <c r="N7930" s="67">
        <f t="shared" si="1240"/>
        <v>0</v>
      </c>
      <c r="O7930" s="67">
        <f t="shared" si="1241"/>
        <v>1.176679</v>
      </c>
      <c r="P7930" s="81">
        <f t="shared" si="1242"/>
        <v>0.8312866442425757</v>
      </c>
      <c r="Q7930" s="81">
        <f t="shared" si="1243"/>
        <v>0.8312866442425757</v>
      </c>
      <c r="S7930" s="1">
        <f t="shared" si="1247"/>
        <v>7</v>
      </c>
      <c r="T7930" s="1" t="str">
        <f t="shared" si="1248"/>
        <v>Off-Peak</v>
      </c>
    </row>
    <row r="7931" spans="1:20" x14ac:dyDescent="0.25">
      <c r="A7931" s="85">
        <v>45256.666666647732</v>
      </c>
      <c r="B7931" s="1">
        <v>11</v>
      </c>
      <c r="C7931" s="1">
        <v>26</v>
      </c>
      <c r="D7931" s="1">
        <v>16</v>
      </c>
      <c r="E7931" s="1" t="str">
        <f t="shared" si="1244"/>
        <v>Non-Summer</v>
      </c>
      <c r="F7931" s="78">
        <v>1.1452</v>
      </c>
      <c r="G7931" s="79">
        <f t="shared" si="1245"/>
        <v>2.1788158572925886</v>
      </c>
      <c r="J7931" s="78">
        <v>0</v>
      </c>
      <c r="K7931" s="80">
        <f t="shared" si="1246"/>
        <v>0</v>
      </c>
      <c r="L7931" s="68" t="str">
        <f t="shared" si="1239"/>
        <v>Normal</v>
      </c>
      <c r="N7931" s="67">
        <f t="shared" si="1240"/>
        <v>0</v>
      </c>
      <c r="O7931" s="67">
        <f t="shared" si="1241"/>
        <v>0</v>
      </c>
      <c r="P7931" s="81">
        <f t="shared" si="1242"/>
        <v>2.1788158572925886</v>
      </c>
      <c r="Q7931" s="81">
        <f t="shared" si="1243"/>
        <v>2.1788158572925886</v>
      </c>
      <c r="S7931" s="1">
        <f t="shared" si="1247"/>
        <v>7</v>
      </c>
      <c r="T7931" s="1" t="str">
        <f t="shared" si="1248"/>
        <v>Off-Peak</v>
      </c>
    </row>
    <row r="7932" spans="1:20" x14ac:dyDescent="0.25">
      <c r="A7932" s="85">
        <v>45256.708333314396</v>
      </c>
      <c r="B7932" s="1">
        <v>11</v>
      </c>
      <c r="C7932" s="1">
        <v>26</v>
      </c>
      <c r="D7932" s="1">
        <v>17</v>
      </c>
      <c r="E7932" s="1" t="str">
        <f t="shared" si="1244"/>
        <v>Non-Summer</v>
      </c>
      <c r="F7932" s="78">
        <v>1.2390000000000001</v>
      </c>
      <c r="G7932" s="79">
        <f t="shared" si="1245"/>
        <v>2.3572763248214441</v>
      </c>
      <c r="J7932" s="78">
        <v>0</v>
      </c>
      <c r="K7932" s="80">
        <f t="shared" si="1246"/>
        <v>0</v>
      </c>
      <c r="L7932" s="68" t="str">
        <f t="shared" si="1239"/>
        <v>Normal</v>
      </c>
      <c r="N7932" s="67">
        <f t="shared" si="1240"/>
        <v>0</v>
      </c>
      <c r="O7932" s="67">
        <f t="shared" si="1241"/>
        <v>0</v>
      </c>
      <c r="P7932" s="81">
        <f t="shared" si="1242"/>
        <v>2.3572763248214441</v>
      </c>
      <c r="Q7932" s="81">
        <f t="shared" si="1243"/>
        <v>2.3572763248214441</v>
      </c>
      <c r="S7932" s="1">
        <f t="shared" si="1247"/>
        <v>7</v>
      </c>
      <c r="T7932" s="1" t="str">
        <f t="shared" si="1248"/>
        <v>Off-Peak</v>
      </c>
    </row>
    <row r="7933" spans="1:20" x14ac:dyDescent="0.25">
      <c r="A7933" s="85">
        <v>45256.749999981061</v>
      </c>
      <c r="B7933" s="1">
        <v>11</v>
      </c>
      <c r="C7933" s="1">
        <v>26</v>
      </c>
      <c r="D7933" s="1">
        <v>18</v>
      </c>
      <c r="E7933" s="1" t="str">
        <f t="shared" si="1244"/>
        <v>Non-Summer</v>
      </c>
      <c r="F7933" s="78">
        <v>1.2454000000000001</v>
      </c>
      <c r="G7933" s="79">
        <f t="shared" si="1245"/>
        <v>2.3694527319875918</v>
      </c>
      <c r="J7933" s="78">
        <v>0</v>
      </c>
      <c r="K7933" s="80">
        <f t="shared" si="1246"/>
        <v>0</v>
      </c>
      <c r="L7933" s="68" t="str">
        <f t="shared" si="1239"/>
        <v>Normal</v>
      </c>
      <c r="N7933" s="67">
        <f t="shared" si="1240"/>
        <v>0</v>
      </c>
      <c r="O7933" s="67">
        <f t="shared" si="1241"/>
        <v>0</v>
      </c>
      <c r="P7933" s="81">
        <f t="shared" si="1242"/>
        <v>2.3694527319875918</v>
      </c>
      <c r="Q7933" s="81">
        <f t="shared" si="1243"/>
        <v>2.3694527319875918</v>
      </c>
      <c r="S7933" s="1">
        <f t="shared" si="1247"/>
        <v>7</v>
      </c>
      <c r="T7933" s="1" t="str">
        <f t="shared" si="1248"/>
        <v>Off-Peak</v>
      </c>
    </row>
    <row r="7934" spans="1:20" x14ac:dyDescent="0.25">
      <c r="A7934" s="85">
        <v>45256.791666647725</v>
      </c>
      <c r="B7934" s="1">
        <v>11</v>
      </c>
      <c r="C7934" s="1">
        <v>26</v>
      </c>
      <c r="D7934" s="1">
        <v>19</v>
      </c>
      <c r="E7934" s="1" t="str">
        <f t="shared" si="1244"/>
        <v>Non-Summer</v>
      </c>
      <c r="F7934" s="78">
        <v>1.236</v>
      </c>
      <c r="G7934" s="79">
        <f t="shared" si="1245"/>
        <v>2.3515686339623119</v>
      </c>
      <c r="J7934" s="78">
        <v>0</v>
      </c>
      <c r="K7934" s="80">
        <f t="shared" si="1246"/>
        <v>0</v>
      </c>
      <c r="L7934" s="68" t="str">
        <f t="shared" si="1239"/>
        <v>Normal</v>
      </c>
      <c r="N7934" s="67">
        <f t="shared" si="1240"/>
        <v>0</v>
      </c>
      <c r="O7934" s="67">
        <f t="shared" si="1241"/>
        <v>0</v>
      </c>
      <c r="P7934" s="81">
        <f t="shared" si="1242"/>
        <v>2.3515686339623119</v>
      </c>
      <c r="Q7934" s="81">
        <f t="shared" si="1243"/>
        <v>2.3515686339623119</v>
      </c>
      <c r="S7934" s="1">
        <f t="shared" si="1247"/>
        <v>7</v>
      </c>
      <c r="T7934" s="1" t="str">
        <f t="shared" si="1248"/>
        <v>Off-Peak</v>
      </c>
    </row>
    <row r="7935" spans="1:20" x14ac:dyDescent="0.25">
      <c r="A7935" s="85">
        <v>45256.833333314389</v>
      </c>
      <c r="B7935" s="1">
        <v>11</v>
      </c>
      <c r="C7935" s="1">
        <v>26</v>
      </c>
      <c r="D7935" s="1">
        <v>20</v>
      </c>
      <c r="E7935" s="1" t="str">
        <f t="shared" si="1244"/>
        <v>Non-Summer</v>
      </c>
      <c r="F7935" s="78">
        <v>1.2018</v>
      </c>
      <c r="G7935" s="79">
        <f t="shared" si="1245"/>
        <v>2.286500958168209</v>
      </c>
      <c r="J7935" s="78">
        <v>0</v>
      </c>
      <c r="K7935" s="80">
        <f t="shared" si="1246"/>
        <v>0</v>
      </c>
      <c r="L7935" s="68" t="str">
        <f t="shared" si="1239"/>
        <v>Normal</v>
      </c>
      <c r="N7935" s="67">
        <f t="shared" si="1240"/>
        <v>0</v>
      </c>
      <c r="O7935" s="67">
        <f t="shared" si="1241"/>
        <v>0</v>
      </c>
      <c r="P7935" s="81">
        <f t="shared" si="1242"/>
        <v>2.286500958168209</v>
      </c>
      <c r="Q7935" s="81">
        <f t="shared" si="1243"/>
        <v>2.286500958168209</v>
      </c>
      <c r="S7935" s="1">
        <f t="shared" si="1247"/>
        <v>7</v>
      </c>
      <c r="T7935" s="1" t="str">
        <f t="shared" si="1248"/>
        <v>Off-Peak</v>
      </c>
    </row>
    <row r="7936" spans="1:20" x14ac:dyDescent="0.25">
      <c r="A7936" s="85">
        <v>45256.874999981053</v>
      </c>
      <c r="B7936" s="1">
        <v>11</v>
      </c>
      <c r="C7936" s="1">
        <v>26</v>
      </c>
      <c r="D7936" s="1">
        <v>21</v>
      </c>
      <c r="E7936" s="1" t="str">
        <f t="shared" si="1244"/>
        <v>Non-Summer</v>
      </c>
      <c r="F7936" s="78">
        <v>1.1217999999999999</v>
      </c>
      <c r="G7936" s="79">
        <f t="shared" si="1245"/>
        <v>2.1342958685913604</v>
      </c>
      <c r="J7936" s="78">
        <v>0</v>
      </c>
      <c r="K7936" s="80">
        <f t="shared" si="1246"/>
        <v>0</v>
      </c>
      <c r="L7936" s="68" t="str">
        <f t="shared" si="1239"/>
        <v>Normal</v>
      </c>
      <c r="N7936" s="67">
        <f t="shared" si="1240"/>
        <v>0</v>
      </c>
      <c r="O7936" s="67">
        <f t="shared" si="1241"/>
        <v>0</v>
      </c>
      <c r="P7936" s="81">
        <f t="shared" si="1242"/>
        <v>2.1342958685913604</v>
      </c>
      <c r="Q7936" s="81">
        <f t="shared" si="1243"/>
        <v>2.1342958685913604</v>
      </c>
      <c r="S7936" s="1">
        <f t="shared" si="1247"/>
        <v>7</v>
      </c>
      <c r="T7936" s="1" t="str">
        <f t="shared" si="1248"/>
        <v>Off-Peak</v>
      </c>
    </row>
    <row r="7937" spans="1:20" x14ac:dyDescent="0.25">
      <c r="A7937" s="85">
        <v>45256.916666647718</v>
      </c>
      <c r="B7937" s="1">
        <v>11</v>
      </c>
      <c r="C7937" s="1">
        <v>26</v>
      </c>
      <c r="D7937" s="1">
        <v>22</v>
      </c>
      <c r="E7937" s="1" t="str">
        <f t="shared" si="1244"/>
        <v>Non-Summer</v>
      </c>
      <c r="F7937" s="78">
        <v>1.0096000000000001</v>
      </c>
      <c r="G7937" s="79">
        <f t="shared" si="1245"/>
        <v>1.9208282304598303</v>
      </c>
      <c r="J7937" s="78">
        <v>0</v>
      </c>
      <c r="K7937" s="80">
        <f t="shared" si="1246"/>
        <v>0</v>
      </c>
      <c r="L7937" s="68" t="str">
        <f t="shared" si="1239"/>
        <v>Normal</v>
      </c>
      <c r="N7937" s="67">
        <f t="shared" si="1240"/>
        <v>0</v>
      </c>
      <c r="O7937" s="67">
        <f t="shared" si="1241"/>
        <v>0</v>
      </c>
      <c r="P7937" s="81">
        <f t="shared" si="1242"/>
        <v>1.9208282304598303</v>
      </c>
      <c r="Q7937" s="81">
        <f t="shared" si="1243"/>
        <v>1.9208282304598303</v>
      </c>
      <c r="S7937" s="1">
        <f t="shared" si="1247"/>
        <v>7</v>
      </c>
      <c r="T7937" s="1" t="str">
        <f t="shared" si="1248"/>
        <v>Off-Peak</v>
      </c>
    </row>
    <row r="7938" spans="1:20" x14ac:dyDescent="0.25">
      <c r="A7938" s="85">
        <v>45256.958333314382</v>
      </c>
      <c r="B7938" s="1">
        <v>11</v>
      </c>
      <c r="C7938" s="1">
        <v>26</v>
      </c>
      <c r="D7938" s="1">
        <v>23</v>
      </c>
      <c r="E7938" s="1" t="str">
        <f t="shared" si="1244"/>
        <v>Non-Summer</v>
      </c>
      <c r="F7938" s="78">
        <v>0.90610000000000002</v>
      </c>
      <c r="G7938" s="79">
        <f t="shared" si="1245"/>
        <v>1.7239128958197822</v>
      </c>
      <c r="J7938" s="78">
        <v>0</v>
      </c>
      <c r="K7938" s="80">
        <f t="shared" si="1246"/>
        <v>0</v>
      </c>
      <c r="L7938" s="68" t="str">
        <f t="shared" si="1239"/>
        <v>Normal</v>
      </c>
      <c r="N7938" s="67">
        <f t="shared" si="1240"/>
        <v>0</v>
      </c>
      <c r="O7938" s="67">
        <f t="shared" si="1241"/>
        <v>0</v>
      </c>
      <c r="P7938" s="81">
        <f t="shared" si="1242"/>
        <v>1.7239128958197822</v>
      </c>
      <c r="Q7938" s="81">
        <f t="shared" si="1243"/>
        <v>1.7239128958197822</v>
      </c>
      <c r="S7938" s="1">
        <f t="shared" si="1247"/>
        <v>7</v>
      </c>
      <c r="T7938" s="1" t="str">
        <f t="shared" si="1248"/>
        <v>Off-Peak</v>
      </c>
    </row>
    <row r="7939" spans="1:20" x14ac:dyDescent="0.25">
      <c r="A7939" s="85">
        <v>45256.999999981046</v>
      </c>
      <c r="B7939" s="1">
        <v>11</v>
      </c>
      <c r="C7939" s="1">
        <v>27</v>
      </c>
      <c r="D7939" s="1">
        <v>0</v>
      </c>
      <c r="E7939" s="1" t="str">
        <f t="shared" si="1244"/>
        <v>Non-Summer</v>
      </c>
      <c r="F7939" s="78">
        <v>0.84179999999999999</v>
      </c>
      <c r="G7939" s="79">
        <f t="shared" si="1245"/>
        <v>1.6015780550723901</v>
      </c>
      <c r="J7939" s="78">
        <v>0</v>
      </c>
      <c r="K7939" s="80">
        <f t="shared" si="1246"/>
        <v>0</v>
      </c>
      <c r="L7939" s="68" t="str">
        <f t="shared" si="1239"/>
        <v>Normal</v>
      </c>
      <c r="N7939" s="67">
        <f t="shared" si="1240"/>
        <v>0</v>
      </c>
      <c r="O7939" s="67">
        <f t="shared" si="1241"/>
        <v>0</v>
      </c>
      <c r="P7939" s="81">
        <f t="shared" si="1242"/>
        <v>1.6015780550723901</v>
      </c>
      <c r="Q7939" s="81">
        <f t="shared" si="1243"/>
        <v>1.6015780550723901</v>
      </c>
      <c r="S7939" s="1">
        <f t="shared" si="1247"/>
        <v>1</v>
      </c>
      <c r="T7939" s="1" t="str">
        <f t="shared" si="1248"/>
        <v>Off-Peak</v>
      </c>
    </row>
    <row r="7940" spans="1:20" x14ac:dyDescent="0.25">
      <c r="A7940" s="85">
        <v>45257.04166664771</v>
      </c>
      <c r="B7940" s="1">
        <v>11</v>
      </c>
      <c r="C7940" s="1">
        <v>27</v>
      </c>
      <c r="D7940" s="1">
        <v>1</v>
      </c>
      <c r="E7940" s="1" t="str">
        <f t="shared" si="1244"/>
        <v>Non-Summer</v>
      </c>
      <c r="F7940" s="78">
        <v>0.8085</v>
      </c>
      <c r="G7940" s="79">
        <f t="shared" si="1245"/>
        <v>1.5382226865360269</v>
      </c>
      <c r="J7940" s="78">
        <v>0</v>
      </c>
      <c r="K7940" s="80">
        <f t="shared" si="1246"/>
        <v>0</v>
      </c>
      <c r="L7940" s="68" t="str">
        <f t="shared" si="1239"/>
        <v>Normal</v>
      </c>
      <c r="N7940" s="67">
        <f t="shared" si="1240"/>
        <v>0</v>
      </c>
      <c r="O7940" s="67">
        <f t="shared" si="1241"/>
        <v>0</v>
      </c>
      <c r="P7940" s="81">
        <f t="shared" si="1242"/>
        <v>1.5382226865360269</v>
      </c>
      <c r="Q7940" s="81">
        <f t="shared" si="1243"/>
        <v>1.5382226865360269</v>
      </c>
      <c r="S7940" s="1">
        <f t="shared" si="1247"/>
        <v>1</v>
      </c>
      <c r="T7940" s="1" t="str">
        <f t="shared" si="1248"/>
        <v>Off-Peak</v>
      </c>
    </row>
    <row r="7941" spans="1:20" x14ac:dyDescent="0.25">
      <c r="A7941" s="85">
        <v>45257.083333314375</v>
      </c>
      <c r="B7941" s="1">
        <v>11</v>
      </c>
      <c r="C7941" s="1">
        <v>27</v>
      </c>
      <c r="D7941" s="1">
        <v>2</v>
      </c>
      <c r="E7941" s="1" t="str">
        <f t="shared" si="1244"/>
        <v>Non-Summer</v>
      </c>
      <c r="F7941" s="78">
        <v>0.79320000000000002</v>
      </c>
      <c r="G7941" s="79">
        <f t="shared" si="1245"/>
        <v>1.5091134631544547</v>
      </c>
      <c r="J7941" s="78">
        <v>0</v>
      </c>
      <c r="K7941" s="80">
        <f t="shared" si="1246"/>
        <v>0</v>
      </c>
      <c r="L7941" s="68" t="str">
        <f t="shared" si="1239"/>
        <v>Normal</v>
      </c>
      <c r="N7941" s="67">
        <f t="shared" si="1240"/>
        <v>0</v>
      </c>
      <c r="O7941" s="67">
        <f t="shared" si="1241"/>
        <v>0</v>
      </c>
      <c r="P7941" s="81">
        <f t="shared" si="1242"/>
        <v>1.5091134631544547</v>
      </c>
      <c r="Q7941" s="81">
        <f t="shared" si="1243"/>
        <v>1.5091134631544547</v>
      </c>
      <c r="S7941" s="1">
        <f t="shared" si="1247"/>
        <v>1</v>
      </c>
      <c r="T7941" s="1" t="str">
        <f t="shared" si="1248"/>
        <v>Off-Peak</v>
      </c>
    </row>
    <row r="7942" spans="1:20" x14ac:dyDescent="0.25">
      <c r="A7942" s="85">
        <v>45257.124999981039</v>
      </c>
      <c r="B7942" s="1">
        <v>11</v>
      </c>
      <c r="C7942" s="1">
        <v>27</v>
      </c>
      <c r="D7942" s="1">
        <v>3</v>
      </c>
      <c r="E7942" s="1" t="str">
        <f t="shared" si="1244"/>
        <v>Non-Summer</v>
      </c>
      <c r="F7942" s="78">
        <v>0.78959999999999997</v>
      </c>
      <c r="G7942" s="79">
        <f t="shared" si="1245"/>
        <v>1.5022642341234964</v>
      </c>
      <c r="J7942" s="78">
        <v>0</v>
      </c>
      <c r="K7942" s="80">
        <f t="shared" si="1246"/>
        <v>0</v>
      </c>
      <c r="L7942" s="68" t="str">
        <f t="shared" si="1239"/>
        <v>Normal</v>
      </c>
      <c r="N7942" s="67">
        <f t="shared" si="1240"/>
        <v>0</v>
      </c>
      <c r="O7942" s="67">
        <f t="shared" si="1241"/>
        <v>0</v>
      </c>
      <c r="P7942" s="81">
        <f t="shared" si="1242"/>
        <v>1.5022642341234964</v>
      </c>
      <c r="Q7942" s="81">
        <f t="shared" si="1243"/>
        <v>1.5022642341234964</v>
      </c>
      <c r="S7942" s="1">
        <f t="shared" si="1247"/>
        <v>1</v>
      </c>
      <c r="T7942" s="1" t="str">
        <f t="shared" si="1248"/>
        <v>Off-Peak</v>
      </c>
    </row>
    <row r="7943" spans="1:20" x14ac:dyDescent="0.25">
      <c r="A7943" s="85">
        <v>45257.166666647703</v>
      </c>
      <c r="B7943" s="1">
        <v>11</v>
      </c>
      <c r="C7943" s="1">
        <v>27</v>
      </c>
      <c r="D7943" s="1">
        <v>4</v>
      </c>
      <c r="E7943" s="1" t="str">
        <f t="shared" si="1244"/>
        <v>Non-Summer</v>
      </c>
      <c r="F7943" s="78">
        <v>0.80420000000000003</v>
      </c>
      <c r="G7943" s="79">
        <f t="shared" si="1245"/>
        <v>1.5300416629712714</v>
      </c>
      <c r="J7943" s="78">
        <v>0</v>
      </c>
      <c r="K7943" s="80">
        <f t="shared" si="1246"/>
        <v>0</v>
      </c>
      <c r="L7943" s="68" t="str">
        <f t="shared" si="1239"/>
        <v>Normal</v>
      </c>
      <c r="N7943" s="67">
        <f t="shared" si="1240"/>
        <v>0</v>
      </c>
      <c r="O7943" s="67">
        <f t="shared" si="1241"/>
        <v>0</v>
      </c>
      <c r="P7943" s="81">
        <f t="shared" si="1242"/>
        <v>1.5300416629712714</v>
      </c>
      <c r="Q7943" s="81">
        <f t="shared" si="1243"/>
        <v>1.5300416629712714</v>
      </c>
      <c r="S7943" s="1">
        <f t="shared" si="1247"/>
        <v>1</v>
      </c>
      <c r="T7943" s="1" t="str">
        <f t="shared" si="1248"/>
        <v>Off-Peak</v>
      </c>
    </row>
    <row r="7944" spans="1:20" x14ac:dyDescent="0.25">
      <c r="A7944" s="85">
        <v>45257.208333314367</v>
      </c>
      <c r="B7944" s="1">
        <v>11</v>
      </c>
      <c r="C7944" s="1">
        <v>27</v>
      </c>
      <c r="D7944" s="1">
        <v>5</v>
      </c>
      <c r="E7944" s="1" t="str">
        <f t="shared" si="1244"/>
        <v>Non-Summer</v>
      </c>
      <c r="F7944" s="78">
        <v>0.84309999999999996</v>
      </c>
      <c r="G7944" s="79">
        <f t="shared" si="1245"/>
        <v>1.6040513877780138</v>
      </c>
      <c r="J7944" s="78">
        <v>0</v>
      </c>
      <c r="K7944" s="80">
        <f t="shared" si="1246"/>
        <v>0</v>
      </c>
      <c r="L7944" s="68" t="str">
        <f t="shared" si="1239"/>
        <v>Normal</v>
      </c>
      <c r="N7944" s="67">
        <f t="shared" si="1240"/>
        <v>0</v>
      </c>
      <c r="O7944" s="67">
        <f t="shared" si="1241"/>
        <v>0</v>
      </c>
      <c r="P7944" s="81">
        <f t="shared" si="1242"/>
        <v>1.6040513877780138</v>
      </c>
      <c r="Q7944" s="81">
        <f t="shared" si="1243"/>
        <v>1.6040513877780138</v>
      </c>
      <c r="S7944" s="1">
        <f t="shared" si="1247"/>
        <v>1</v>
      </c>
      <c r="T7944" s="1" t="str">
        <f t="shared" si="1248"/>
        <v>Off-Peak</v>
      </c>
    </row>
    <row r="7945" spans="1:20" x14ac:dyDescent="0.25">
      <c r="A7945" s="85">
        <v>45257.249999981032</v>
      </c>
      <c r="B7945" s="1">
        <v>11</v>
      </c>
      <c r="C7945" s="1">
        <v>27</v>
      </c>
      <c r="D7945" s="1">
        <v>6</v>
      </c>
      <c r="E7945" s="1" t="str">
        <f t="shared" si="1244"/>
        <v>Non-Summer</v>
      </c>
      <c r="F7945" s="78">
        <v>0.90369999999999995</v>
      </c>
      <c r="G7945" s="79">
        <f t="shared" si="1245"/>
        <v>1.7193467431324767</v>
      </c>
      <c r="J7945" s="78">
        <v>0</v>
      </c>
      <c r="K7945" s="80">
        <f t="shared" si="1246"/>
        <v>0</v>
      </c>
      <c r="L7945" s="68" t="str">
        <f t="shared" si="1239"/>
        <v>Normal</v>
      </c>
      <c r="N7945" s="67">
        <f t="shared" si="1240"/>
        <v>0</v>
      </c>
      <c r="O7945" s="67">
        <f t="shared" si="1241"/>
        <v>0</v>
      </c>
      <c r="P7945" s="81">
        <f t="shared" si="1242"/>
        <v>1.7193467431324767</v>
      </c>
      <c r="Q7945" s="81">
        <f t="shared" si="1243"/>
        <v>1.7193467431324767</v>
      </c>
      <c r="S7945" s="1">
        <f t="shared" si="1247"/>
        <v>1</v>
      </c>
      <c r="T7945" s="1" t="str">
        <f t="shared" si="1248"/>
        <v>Peak</v>
      </c>
    </row>
    <row r="7946" spans="1:20" x14ac:dyDescent="0.25">
      <c r="A7946" s="85">
        <v>45257.291666647696</v>
      </c>
      <c r="B7946" s="1">
        <v>11</v>
      </c>
      <c r="C7946" s="1">
        <v>27</v>
      </c>
      <c r="D7946" s="1">
        <v>7</v>
      </c>
      <c r="E7946" s="1" t="str">
        <f t="shared" si="1244"/>
        <v>Non-Summer</v>
      </c>
      <c r="F7946" s="78">
        <v>0.92510000000000003</v>
      </c>
      <c r="G7946" s="79">
        <f t="shared" si="1245"/>
        <v>1.7600616045942838</v>
      </c>
      <c r="J7946" s="78">
        <v>6.3315999999999997E-2</v>
      </c>
      <c r="K7946" s="80">
        <f t="shared" si="1246"/>
        <v>6.3315999999999997E-2</v>
      </c>
      <c r="L7946" s="68" t="str">
        <f t="shared" si="1239"/>
        <v>Normal</v>
      </c>
      <c r="N7946" s="67">
        <f t="shared" si="1240"/>
        <v>0</v>
      </c>
      <c r="O7946" s="67">
        <f t="shared" si="1241"/>
        <v>6.3315999999999997E-2</v>
      </c>
      <c r="P7946" s="81">
        <f t="shared" si="1242"/>
        <v>1.6967456045942839</v>
      </c>
      <c r="Q7946" s="81">
        <f t="shared" si="1243"/>
        <v>1.6967456045942839</v>
      </c>
      <c r="S7946" s="1">
        <f t="shared" si="1247"/>
        <v>1</v>
      </c>
      <c r="T7946" s="1" t="str">
        <f t="shared" si="1248"/>
        <v>Peak</v>
      </c>
    </row>
    <row r="7947" spans="1:20" x14ac:dyDescent="0.25">
      <c r="A7947" s="85">
        <v>45257.33333331436</v>
      </c>
      <c r="B7947" s="1">
        <v>11</v>
      </c>
      <c r="C7947" s="1">
        <v>27</v>
      </c>
      <c r="D7947" s="1">
        <v>8</v>
      </c>
      <c r="E7947" s="1" t="str">
        <f t="shared" si="1244"/>
        <v>Non-Summer</v>
      </c>
      <c r="F7947" s="78">
        <v>0.90259999999999996</v>
      </c>
      <c r="G7947" s="79">
        <f t="shared" si="1245"/>
        <v>1.7172539231507951</v>
      </c>
      <c r="J7947" s="78">
        <v>0.21950800000000001</v>
      </c>
      <c r="K7947" s="80">
        <f t="shared" si="1246"/>
        <v>0.21950800000000001</v>
      </c>
      <c r="L7947" s="68" t="str">
        <f t="shared" si="1239"/>
        <v>Normal</v>
      </c>
      <c r="N7947" s="67">
        <f t="shared" si="1240"/>
        <v>0</v>
      </c>
      <c r="O7947" s="67">
        <f t="shared" si="1241"/>
        <v>0.21950800000000001</v>
      </c>
      <c r="P7947" s="81">
        <f t="shared" si="1242"/>
        <v>1.497745923150795</v>
      </c>
      <c r="Q7947" s="81">
        <f t="shared" si="1243"/>
        <v>1.497745923150795</v>
      </c>
      <c r="S7947" s="1">
        <f t="shared" si="1247"/>
        <v>1</v>
      </c>
      <c r="T7947" s="1" t="str">
        <f t="shared" si="1248"/>
        <v>Peak</v>
      </c>
    </row>
    <row r="7948" spans="1:20" x14ac:dyDescent="0.25">
      <c r="A7948" s="85">
        <v>45257.374999981024</v>
      </c>
      <c r="B7948" s="1">
        <v>11</v>
      </c>
      <c r="C7948" s="1">
        <v>27</v>
      </c>
      <c r="D7948" s="1">
        <v>9</v>
      </c>
      <c r="E7948" s="1" t="str">
        <f t="shared" si="1244"/>
        <v>Non-Summer</v>
      </c>
      <c r="F7948" s="78">
        <v>0.89880000000000004</v>
      </c>
      <c r="G7948" s="79">
        <f t="shared" si="1245"/>
        <v>1.710024181395895</v>
      </c>
      <c r="J7948" s="78">
        <v>0.49099400000000004</v>
      </c>
      <c r="K7948" s="80">
        <f t="shared" si="1246"/>
        <v>0.49099400000000004</v>
      </c>
      <c r="L7948" s="68" t="str">
        <f t="shared" si="1239"/>
        <v>Normal</v>
      </c>
      <c r="N7948" s="67">
        <f t="shared" si="1240"/>
        <v>0</v>
      </c>
      <c r="O7948" s="67">
        <f t="shared" si="1241"/>
        <v>0.49099400000000004</v>
      </c>
      <c r="P7948" s="81">
        <f t="shared" si="1242"/>
        <v>1.2190301813958948</v>
      </c>
      <c r="Q7948" s="81">
        <f t="shared" si="1243"/>
        <v>1.2190301813958948</v>
      </c>
      <c r="S7948" s="1">
        <f t="shared" si="1247"/>
        <v>1</v>
      </c>
      <c r="T7948" s="1" t="str">
        <f t="shared" si="1248"/>
        <v>Peak</v>
      </c>
    </row>
    <row r="7949" spans="1:20" x14ac:dyDescent="0.25">
      <c r="A7949" s="85">
        <v>45257.416666647689</v>
      </c>
      <c r="B7949" s="1">
        <v>11</v>
      </c>
      <c r="C7949" s="1">
        <v>27</v>
      </c>
      <c r="D7949" s="1">
        <v>10</v>
      </c>
      <c r="E7949" s="1" t="str">
        <f t="shared" si="1244"/>
        <v>Non-Summer</v>
      </c>
      <c r="F7949" s="78">
        <v>0.89770000000000005</v>
      </c>
      <c r="G7949" s="79">
        <f t="shared" si="1245"/>
        <v>1.7079313614142133</v>
      </c>
      <c r="J7949" s="78">
        <v>1.443163</v>
      </c>
      <c r="K7949" s="80">
        <f t="shared" si="1246"/>
        <v>1.443163</v>
      </c>
      <c r="L7949" s="68" t="str">
        <f t="shared" si="1239"/>
        <v>Normal</v>
      </c>
      <c r="N7949" s="67">
        <f t="shared" si="1240"/>
        <v>0</v>
      </c>
      <c r="O7949" s="67">
        <f t="shared" si="1241"/>
        <v>1.443163</v>
      </c>
      <c r="P7949" s="81">
        <f t="shared" si="1242"/>
        <v>0.26476836141421334</v>
      </c>
      <c r="Q7949" s="81">
        <f t="shared" si="1243"/>
        <v>0.26476836141421334</v>
      </c>
      <c r="S7949" s="1">
        <f t="shared" si="1247"/>
        <v>1</v>
      </c>
      <c r="T7949" s="1" t="str">
        <f t="shared" si="1248"/>
        <v>Peak</v>
      </c>
    </row>
    <row r="7950" spans="1:20" x14ac:dyDescent="0.25">
      <c r="A7950" s="85">
        <v>45257.458333314353</v>
      </c>
      <c r="B7950" s="1">
        <v>11</v>
      </c>
      <c r="C7950" s="1">
        <v>27</v>
      </c>
      <c r="D7950" s="1">
        <v>11</v>
      </c>
      <c r="E7950" s="1" t="str">
        <f t="shared" si="1244"/>
        <v>Non-Summer</v>
      </c>
      <c r="F7950" s="78">
        <v>0.90369999999999995</v>
      </c>
      <c r="G7950" s="79">
        <f t="shared" si="1245"/>
        <v>1.7193467431324767</v>
      </c>
      <c r="J7950" s="78">
        <v>1.231822</v>
      </c>
      <c r="K7950" s="80">
        <f t="shared" si="1246"/>
        <v>1.231822</v>
      </c>
      <c r="L7950" s="68" t="str">
        <f t="shared" si="1239"/>
        <v>Normal</v>
      </c>
      <c r="N7950" s="67">
        <f t="shared" si="1240"/>
        <v>0</v>
      </c>
      <c r="O7950" s="67">
        <f t="shared" si="1241"/>
        <v>1.231822</v>
      </c>
      <c r="P7950" s="81">
        <f t="shared" si="1242"/>
        <v>0.48752474313247673</v>
      </c>
      <c r="Q7950" s="81">
        <f t="shared" si="1243"/>
        <v>0.48752474313247673</v>
      </c>
      <c r="S7950" s="1">
        <f t="shared" si="1247"/>
        <v>1</v>
      </c>
      <c r="T7950" s="1" t="str">
        <f t="shared" si="1248"/>
        <v>Peak</v>
      </c>
    </row>
    <row r="7951" spans="1:20" x14ac:dyDescent="0.25">
      <c r="A7951" s="85">
        <v>45257.499999981017</v>
      </c>
      <c r="B7951" s="1">
        <v>11</v>
      </c>
      <c r="C7951" s="1">
        <v>27</v>
      </c>
      <c r="D7951" s="1">
        <v>12</v>
      </c>
      <c r="E7951" s="1" t="str">
        <f t="shared" si="1244"/>
        <v>Non-Summer</v>
      </c>
      <c r="F7951" s="78">
        <v>0.90900000000000003</v>
      </c>
      <c r="G7951" s="79">
        <f t="shared" si="1245"/>
        <v>1.7294303303169432</v>
      </c>
      <c r="J7951" s="78">
        <v>0.56754700000000002</v>
      </c>
      <c r="K7951" s="80">
        <f t="shared" si="1246"/>
        <v>0.56754700000000002</v>
      </c>
      <c r="L7951" s="68" t="str">
        <f t="shared" si="1239"/>
        <v>Normal</v>
      </c>
      <c r="N7951" s="67">
        <f t="shared" si="1240"/>
        <v>0</v>
      </c>
      <c r="O7951" s="67">
        <f t="shared" si="1241"/>
        <v>0.56754700000000002</v>
      </c>
      <c r="P7951" s="81">
        <f t="shared" si="1242"/>
        <v>1.1618833303169431</v>
      </c>
      <c r="Q7951" s="81">
        <f t="shared" si="1243"/>
        <v>1.1618833303169431</v>
      </c>
      <c r="S7951" s="1">
        <f t="shared" si="1247"/>
        <v>1</v>
      </c>
      <c r="T7951" s="1" t="str">
        <f t="shared" si="1248"/>
        <v>Peak</v>
      </c>
    </row>
    <row r="7952" spans="1:20" x14ac:dyDescent="0.25">
      <c r="A7952" s="85">
        <v>45257.541666647681</v>
      </c>
      <c r="B7952" s="1">
        <v>11</v>
      </c>
      <c r="C7952" s="1">
        <v>27</v>
      </c>
      <c r="D7952" s="1">
        <v>13</v>
      </c>
      <c r="E7952" s="1" t="str">
        <f t="shared" si="1244"/>
        <v>Non-Summer</v>
      </c>
      <c r="F7952" s="78">
        <v>0.91149999999999998</v>
      </c>
      <c r="G7952" s="79">
        <f t="shared" si="1245"/>
        <v>1.7341867393662196</v>
      </c>
      <c r="J7952" s="78">
        <v>8.5319999999999997E-3</v>
      </c>
      <c r="K7952" s="80">
        <f t="shared" si="1246"/>
        <v>8.5319999999999997E-3</v>
      </c>
      <c r="L7952" s="68" t="str">
        <f t="shared" si="1239"/>
        <v>Normal</v>
      </c>
      <c r="N7952" s="67">
        <f t="shared" si="1240"/>
        <v>0</v>
      </c>
      <c r="O7952" s="67">
        <f t="shared" si="1241"/>
        <v>8.5319999999999997E-3</v>
      </c>
      <c r="P7952" s="81">
        <f t="shared" si="1242"/>
        <v>1.7256547393662196</v>
      </c>
      <c r="Q7952" s="81">
        <f t="shared" si="1243"/>
        <v>1.7256547393662196</v>
      </c>
      <c r="S7952" s="1">
        <f t="shared" si="1247"/>
        <v>1</v>
      </c>
      <c r="T7952" s="1" t="str">
        <f t="shared" si="1248"/>
        <v>Peak</v>
      </c>
    </row>
    <row r="7953" spans="1:20" x14ac:dyDescent="0.25">
      <c r="A7953" s="85">
        <v>45257.583333314346</v>
      </c>
      <c r="B7953" s="1">
        <v>11</v>
      </c>
      <c r="C7953" s="1">
        <v>27</v>
      </c>
      <c r="D7953" s="1">
        <v>14</v>
      </c>
      <c r="E7953" s="1" t="str">
        <f t="shared" si="1244"/>
        <v>Non-Summer</v>
      </c>
      <c r="F7953" s="78">
        <v>0.92849999999999999</v>
      </c>
      <c r="G7953" s="79">
        <f t="shared" si="1245"/>
        <v>1.7665303209012999</v>
      </c>
      <c r="J7953" s="78">
        <v>1.5484519999999999</v>
      </c>
      <c r="K7953" s="80">
        <f t="shared" si="1246"/>
        <v>1.5484519999999999</v>
      </c>
      <c r="L7953" s="68" t="str">
        <f t="shared" si="1239"/>
        <v>Normal</v>
      </c>
      <c r="N7953" s="67">
        <f t="shared" si="1240"/>
        <v>0</v>
      </c>
      <c r="O7953" s="67">
        <f t="shared" si="1241"/>
        <v>1.5484519999999999</v>
      </c>
      <c r="P7953" s="81">
        <f t="shared" si="1242"/>
        <v>0.21807832090129997</v>
      </c>
      <c r="Q7953" s="81">
        <f t="shared" si="1243"/>
        <v>0.21807832090129997</v>
      </c>
      <c r="S7953" s="1">
        <f t="shared" si="1247"/>
        <v>1</v>
      </c>
      <c r="T7953" s="1" t="str">
        <f t="shared" si="1248"/>
        <v>Peak</v>
      </c>
    </row>
    <row r="7954" spans="1:20" x14ac:dyDescent="0.25">
      <c r="A7954" s="85">
        <v>45257.62499998101</v>
      </c>
      <c r="B7954" s="1">
        <v>11</v>
      </c>
      <c r="C7954" s="1">
        <v>27</v>
      </c>
      <c r="D7954" s="1">
        <v>15</v>
      </c>
      <c r="E7954" s="1" t="str">
        <f t="shared" si="1244"/>
        <v>Non-Summer</v>
      </c>
      <c r="F7954" s="78">
        <v>0.98570000000000002</v>
      </c>
      <c r="G7954" s="79">
        <f t="shared" si="1245"/>
        <v>1.8753569599487467</v>
      </c>
      <c r="J7954" s="78">
        <v>0.94658299999999995</v>
      </c>
      <c r="K7954" s="80">
        <f t="shared" si="1246"/>
        <v>0.94658299999999995</v>
      </c>
      <c r="L7954" s="68" t="str">
        <f t="shared" si="1239"/>
        <v>Normal</v>
      </c>
      <c r="N7954" s="67">
        <f t="shared" si="1240"/>
        <v>0</v>
      </c>
      <c r="O7954" s="67">
        <f t="shared" si="1241"/>
        <v>0.94658299999999995</v>
      </c>
      <c r="P7954" s="81">
        <f t="shared" si="1242"/>
        <v>0.92877395994874679</v>
      </c>
      <c r="Q7954" s="81">
        <f t="shared" si="1243"/>
        <v>0.92877395994874679</v>
      </c>
      <c r="S7954" s="1">
        <f t="shared" si="1247"/>
        <v>1</v>
      </c>
      <c r="T7954" s="1" t="str">
        <f t="shared" si="1248"/>
        <v>Peak</v>
      </c>
    </row>
    <row r="7955" spans="1:20" x14ac:dyDescent="0.25">
      <c r="A7955" s="85">
        <v>45257.666666647674</v>
      </c>
      <c r="B7955" s="1">
        <v>11</v>
      </c>
      <c r="C7955" s="1">
        <v>27</v>
      </c>
      <c r="D7955" s="1">
        <v>16</v>
      </c>
      <c r="E7955" s="1" t="str">
        <f t="shared" si="1244"/>
        <v>Non-Summer</v>
      </c>
      <c r="F7955" s="78">
        <v>1.1277999999999999</v>
      </c>
      <c r="G7955" s="79">
        <f t="shared" si="1245"/>
        <v>2.1457112503096241</v>
      </c>
      <c r="J7955" s="78">
        <v>0</v>
      </c>
      <c r="K7955" s="80">
        <f t="shared" si="1246"/>
        <v>0</v>
      </c>
      <c r="L7955" s="68" t="str">
        <f t="shared" ref="L7955:L8018" si="1249">IF(AND(D7955&gt;=$C$2,D7955&lt;=$C$3,E7955="Summer"),"MaxDis","Normal")</f>
        <v>Normal</v>
      </c>
      <c r="N7955" s="67">
        <f t="shared" ref="N7955:N8018" si="1250">IF(K7955-G7955&lt;0,0,K7955-G7955)</f>
        <v>0</v>
      </c>
      <c r="O7955" s="67">
        <f t="shared" ref="O7955:O8018" si="1251">K7955-N7955</f>
        <v>0</v>
      </c>
      <c r="P7955" s="81">
        <f t="shared" ref="P7955:P8018" si="1252">MAX(0,G7955-O7955)</f>
        <v>2.1457112503096241</v>
      </c>
      <c r="Q7955" s="81">
        <f t="shared" ref="Q7955:Q8018" si="1253">G7955-K7955</f>
        <v>2.1457112503096241</v>
      </c>
      <c r="S7955" s="1">
        <f t="shared" si="1247"/>
        <v>1</v>
      </c>
      <c r="T7955" s="1" t="str">
        <f t="shared" si="1248"/>
        <v>Peak</v>
      </c>
    </row>
    <row r="7956" spans="1:20" x14ac:dyDescent="0.25">
      <c r="A7956" s="85">
        <v>45257.708333314338</v>
      </c>
      <c r="B7956" s="1">
        <v>11</v>
      </c>
      <c r="C7956" s="1">
        <v>27</v>
      </c>
      <c r="D7956" s="1">
        <v>17</v>
      </c>
      <c r="E7956" s="1" t="str">
        <f t="shared" ref="E7956:E8019" si="1254">IF(AND(B7956&gt;=$C$5,B7956&lt;=$C$6),"Summer","Non-Summer")</f>
        <v>Non-Summer</v>
      </c>
      <c r="F7956" s="78">
        <v>1.2690999999999999</v>
      </c>
      <c r="G7956" s="79">
        <f t="shared" ref="G7956:G8019" si="1255">F7956*$G$13</f>
        <v>2.4145434897747329</v>
      </c>
      <c r="J7956" s="78">
        <v>0</v>
      </c>
      <c r="K7956" s="80">
        <f t="shared" ref="K7956:K8019" si="1256">J7956*$K$13</f>
        <v>0</v>
      </c>
      <c r="L7956" s="68" t="str">
        <f t="shared" si="1249"/>
        <v>Normal</v>
      </c>
      <c r="N7956" s="67">
        <f t="shared" si="1250"/>
        <v>0</v>
      </c>
      <c r="O7956" s="67">
        <f t="shared" si="1251"/>
        <v>0</v>
      </c>
      <c r="P7956" s="81">
        <f t="shared" si="1252"/>
        <v>2.4145434897747329</v>
      </c>
      <c r="Q7956" s="81">
        <f t="shared" si="1253"/>
        <v>2.4145434897747329</v>
      </c>
      <c r="S7956" s="1">
        <f t="shared" ref="S7956:S8019" si="1257">WEEKDAY(A7956,2)</f>
        <v>1</v>
      </c>
      <c r="T7956" s="1" t="str">
        <f t="shared" ref="T7956:T8019" si="1258">IF(S7956&gt;5,"Off-Peak",IF(AND(D7956&gt;=$C$7,D7956&lt;$C$8),"Peak","Off-Peak"))</f>
        <v>Peak</v>
      </c>
    </row>
    <row r="7957" spans="1:20" x14ac:dyDescent="0.25">
      <c r="A7957" s="85">
        <v>45257.749999981002</v>
      </c>
      <c r="B7957" s="1">
        <v>11</v>
      </c>
      <c r="C7957" s="1">
        <v>27</v>
      </c>
      <c r="D7957" s="1">
        <v>18</v>
      </c>
      <c r="E7957" s="1" t="str">
        <f t="shared" si="1254"/>
        <v>Non-Summer</v>
      </c>
      <c r="F7957" s="78">
        <v>1.3087</v>
      </c>
      <c r="G7957" s="79">
        <f t="shared" si="1255"/>
        <v>2.4898850091152731</v>
      </c>
      <c r="J7957" s="78">
        <v>0</v>
      </c>
      <c r="K7957" s="80">
        <f t="shared" si="1256"/>
        <v>0</v>
      </c>
      <c r="L7957" s="68" t="str">
        <f t="shared" si="1249"/>
        <v>Normal</v>
      </c>
      <c r="N7957" s="67">
        <f t="shared" si="1250"/>
        <v>0</v>
      </c>
      <c r="O7957" s="67">
        <f t="shared" si="1251"/>
        <v>0</v>
      </c>
      <c r="P7957" s="81">
        <f t="shared" si="1252"/>
        <v>2.4898850091152731</v>
      </c>
      <c r="Q7957" s="81">
        <f t="shared" si="1253"/>
        <v>2.4898850091152731</v>
      </c>
      <c r="S7957" s="1">
        <f t="shared" si="1257"/>
        <v>1</v>
      </c>
      <c r="T7957" s="1" t="str">
        <f t="shared" si="1258"/>
        <v>Peak</v>
      </c>
    </row>
    <row r="7958" spans="1:20" x14ac:dyDescent="0.25">
      <c r="A7958" s="85">
        <v>45257.791666647667</v>
      </c>
      <c r="B7958" s="1">
        <v>11</v>
      </c>
      <c r="C7958" s="1">
        <v>27</v>
      </c>
      <c r="D7958" s="1">
        <v>19</v>
      </c>
      <c r="E7958" s="1" t="str">
        <f t="shared" si="1254"/>
        <v>Non-Summer</v>
      </c>
      <c r="F7958" s="78">
        <v>1.3129</v>
      </c>
      <c r="G7958" s="79">
        <f t="shared" si="1255"/>
        <v>2.4978757763180575</v>
      </c>
      <c r="J7958" s="78">
        <v>0</v>
      </c>
      <c r="K7958" s="80">
        <f t="shared" si="1256"/>
        <v>0</v>
      </c>
      <c r="L7958" s="68" t="str">
        <f t="shared" si="1249"/>
        <v>Normal</v>
      </c>
      <c r="N7958" s="67">
        <f t="shared" si="1250"/>
        <v>0</v>
      </c>
      <c r="O7958" s="67">
        <f t="shared" si="1251"/>
        <v>0</v>
      </c>
      <c r="P7958" s="81">
        <f t="shared" si="1252"/>
        <v>2.4978757763180575</v>
      </c>
      <c r="Q7958" s="81">
        <f t="shared" si="1253"/>
        <v>2.4978757763180575</v>
      </c>
      <c r="S7958" s="1">
        <f t="shared" si="1257"/>
        <v>1</v>
      </c>
      <c r="T7958" s="1" t="str">
        <f t="shared" si="1258"/>
        <v>Peak</v>
      </c>
    </row>
    <row r="7959" spans="1:20" x14ac:dyDescent="0.25">
      <c r="A7959" s="85">
        <v>45257.833333314331</v>
      </c>
      <c r="B7959" s="1">
        <v>11</v>
      </c>
      <c r="C7959" s="1">
        <v>27</v>
      </c>
      <c r="D7959" s="1">
        <v>20</v>
      </c>
      <c r="E7959" s="1" t="str">
        <f t="shared" si="1254"/>
        <v>Non-Summer</v>
      </c>
      <c r="F7959" s="78">
        <v>1.2919</v>
      </c>
      <c r="G7959" s="79">
        <f t="shared" si="1255"/>
        <v>2.4579219403041352</v>
      </c>
      <c r="J7959" s="78">
        <v>0</v>
      </c>
      <c r="K7959" s="80">
        <f t="shared" si="1256"/>
        <v>0</v>
      </c>
      <c r="L7959" s="68" t="str">
        <f t="shared" si="1249"/>
        <v>Normal</v>
      </c>
      <c r="N7959" s="67">
        <f t="shared" si="1250"/>
        <v>0</v>
      </c>
      <c r="O7959" s="67">
        <f t="shared" si="1251"/>
        <v>0</v>
      </c>
      <c r="P7959" s="81">
        <f t="shared" si="1252"/>
        <v>2.4579219403041352</v>
      </c>
      <c r="Q7959" s="81">
        <f t="shared" si="1253"/>
        <v>2.4579219403041352</v>
      </c>
      <c r="S7959" s="1">
        <f t="shared" si="1257"/>
        <v>1</v>
      </c>
      <c r="T7959" s="1" t="str">
        <f t="shared" si="1258"/>
        <v>Peak</v>
      </c>
    </row>
    <row r="7960" spans="1:20" x14ac:dyDescent="0.25">
      <c r="A7960" s="85">
        <v>45257.874999980995</v>
      </c>
      <c r="B7960" s="1">
        <v>11</v>
      </c>
      <c r="C7960" s="1">
        <v>27</v>
      </c>
      <c r="D7960" s="1">
        <v>21</v>
      </c>
      <c r="E7960" s="1" t="str">
        <f t="shared" si="1254"/>
        <v>Non-Summer</v>
      </c>
      <c r="F7960" s="78">
        <v>1.2244999999999999</v>
      </c>
      <c r="G7960" s="79">
        <f t="shared" si="1255"/>
        <v>2.3296891523356398</v>
      </c>
      <c r="J7960" s="78">
        <v>0</v>
      </c>
      <c r="K7960" s="80">
        <f t="shared" si="1256"/>
        <v>0</v>
      </c>
      <c r="L7960" s="68" t="str">
        <f t="shared" si="1249"/>
        <v>Normal</v>
      </c>
      <c r="N7960" s="67">
        <f t="shared" si="1250"/>
        <v>0</v>
      </c>
      <c r="O7960" s="67">
        <f t="shared" si="1251"/>
        <v>0</v>
      </c>
      <c r="P7960" s="81">
        <f t="shared" si="1252"/>
        <v>2.3296891523356398</v>
      </c>
      <c r="Q7960" s="81">
        <f t="shared" si="1253"/>
        <v>2.3296891523356398</v>
      </c>
      <c r="S7960" s="1">
        <f t="shared" si="1257"/>
        <v>1</v>
      </c>
      <c r="T7960" s="1" t="str">
        <f t="shared" si="1258"/>
        <v>Peak</v>
      </c>
    </row>
    <row r="7961" spans="1:20" x14ac:dyDescent="0.25">
      <c r="A7961" s="85">
        <v>45257.916666647659</v>
      </c>
      <c r="B7961" s="1">
        <v>11</v>
      </c>
      <c r="C7961" s="1">
        <v>27</v>
      </c>
      <c r="D7961" s="1">
        <v>22</v>
      </c>
      <c r="E7961" s="1" t="str">
        <f t="shared" si="1254"/>
        <v>Non-Summer</v>
      </c>
      <c r="F7961" s="78">
        <v>1.1081000000000001</v>
      </c>
      <c r="G7961" s="79">
        <f t="shared" si="1255"/>
        <v>2.1082307470013255</v>
      </c>
      <c r="J7961" s="78">
        <v>0</v>
      </c>
      <c r="K7961" s="80">
        <f t="shared" si="1256"/>
        <v>0</v>
      </c>
      <c r="L7961" s="68" t="str">
        <f t="shared" si="1249"/>
        <v>Normal</v>
      </c>
      <c r="N7961" s="67">
        <f t="shared" si="1250"/>
        <v>0</v>
      </c>
      <c r="O7961" s="67">
        <f t="shared" si="1251"/>
        <v>0</v>
      </c>
      <c r="P7961" s="81">
        <f t="shared" si="1252"/>
        <v>2.1082307470013255</v>
      </c>
      <c r="Q7961" s="81">
        <f t="shared" si="1253"/>
        <v>2.1082307470013255</v>
      </c>
      <c r="S7961" s="1">
        <f t="shared" si="1257"/>
        <v>1</v>
      </c>
      <c r="T7961" s="1" t="str">
        <f t="shared" si="1258"/>
        <v>Off-Peak</v>
      </c>
    </row>
    <row r="7962" spans="1:20" x14ac:dyDescent="0.25">
      <c r="A7962" s="85">
        <v>45257.958333314324</v>
      </c>
      <c r="B7962" s="1">
        <v>11</v>
      </c>
      <c r="C7962" s="1">
        <v>27</v>
      </c>
      <c r="D7962" s="1">
        <v>23</v>
      </c>
      <c r="E7962" s="1" t="str">
        <f t="shared" si="1254"/>
        <v>Non-Summer</v>
      </c>
      <c r="F7962" s="78">
        <v>1.0003</v>
      </c>
      <c r="G7962" s="79">
        <f t="shared" si="1255"/>
        <v>1.9031343887965215</v>
      </c>
      <c r="J7962" s="78">
        <v>0</v>
      </c>
      <c r="K7962" s="80">
        <f t="shared" si="1256"/>
        <v>0</v>
      </c>
      <c r="L7962" s="68" t="str">
        <f t="shared" si="1249"/>
        <v>Normal</v>
      </c>
      <c r="N7962" s="67">
        <f t="shared" si="1250"/>
        <v>0</v>
      </c>
      <c r="O7962" s="67">
        <f t="shared" si="1251"/>
        <v>0</v>
      </c>
      <c r="P7962" s="81">
        <f t="shared" si="1252"/>
        <v>1.9031343887965215</v>
      </c>
      <c r="Q7962" s="81">
        <f t="shared" si="1253"/>
        <v>1.9031343887965215</v>
      </c>
      <c r="S7962" s="1">
        <f t="shared" si="1257"/>
        <v>1</v>
      </c>
      <c r="T7962" s="1" t="str">
        <f t="shared" si="1258"/>
        <v>Off-Peak</v>
      </c>
    </row>
    <row r="7963" spans="1:20" x14ac:dyDescent="0.25">
      <c r="A7963" s="85">
        <v>45257.999999980988</v>
      </c>
      <c r="B7963" s="1">
        <v>11</v>
      </c>
      <c r="C7963" s="1">
        <v>28</v>
      </c>
      <c r="D7963" s="1">
        <v>0</v>
      </c>
      <c r="E7963" s="1" t="str">
        <f t="shared" si="1254"/>
        <v>Non-Summer</v>
      </c>
      <c r="F7963" s="78">
        <v>0.93489999999999995</v>
      </c>
      <c r="G7963" s="79">
        <f t="shared" si="1255"/>
        <v>1.7787067280674478</v>
      </c>
      <c r="J7963" s="78">
        <v>0</v>
      </c>
      <c r="K7963" s="80">
        <f t="shared" si="1256"/>
        <v>0</v>
      </c>
      <c r="L7963" s="68" t="str">
        <f t="shared" si="1249"/>
        <v>Normal</v>
      </c>
      <c r="N7963" s="67">
        <f t="shared" si="1250"/>
        <v>0</v>
      </c>
      <c r="O7963" s="67">
        <f t="shared" si="1251"/>
        <v>0</v>
      </c>
      <c r="P7963" s="81">
        <f t="shared" si="1252"/>
        <v>1.7787067280674478</v>
      </c>
      <c r="Q7963" s="81">
        <f t="shared" si="1253"/>
        <v>1.7787067280674478</v>
      </c>
      <c r="S7963" s="1">
        <f t="shared" si="1257"/>
        <v>2</v>
      </c>
      <c r="T7963" s="1" t="str">
        <f t="shared" si="1258"/>
        <v>Off-Peak</v>
      </c>
    </row>
    <row r="7964" spans="1:20" x14ac:dyDescent="0.25">
      <c r="A7964" s="85">
        <v>45258.041666647652</v>
      </c>
      <c r="B7964" s="1">
        <v>11</v>
      </c>
      <c r="C7964" s="1">
        <v>28</v>
      </c>
      <c r="D7964" s="1">
        <v>1</v>
      </c>
      <c r="E7964" s="1" t="str">
        <f t="shared" si="1254"/>
        <v>Non-Summer</v>
      </c>
      <c r="F7964" s="78">
        <v>0.89800000000000002</v>
      </c>
      <c r="G7964" s="79">
        <f t="shared" si="1255"/>
        <v>1.7085021305001264</v>
      </c>
      <c r="J7964" s="78">
        <v>0</v>
      </c>
      <c r="K7964" s="80">
        <f t="shared" si="1256"/>
        <v>0</v>
      </c>
      <c r="L7964" s="68" t="str">
        <f t="shared" si="1249"/>
        <v>Normal</v>
      </c>
      <c r="N7964" s="67">
        <f t="shared" si="1250"/>
        <v>0</v>
      </c>
      <c r="O7964" s="67">
        <f t="shared" si="1251"/>
        <v>0</v>
      </c>
      <c r="P7964" s="81">
        <f t="shared" si="1252"/>
        <v>1.7085021305001264</v>
      </c>
      <c r="Q7964" s="81">
        <f t="shared" si="1253"/>
        <v>1.7085021305001264</v>
      </c>
      <c r="S7964" s="1">
        <f t="shared" si="1257"/>
        <v>2</v>
      </c>
      <c r="T7964" s="1" t="str">
        <f t="shared" si="1258"/>
        <v>Off-Peak</v>
      </c>
    </row>
    <row r="7965" spans="1:20" x14ac:dyDescent="0.25">
      <c r="A7965" s="85">
        <v>45258.083333314316</v>
      </c>
      <c r="B7965" s="1">
        <v>11</v>
      </c>
      <c r="C7965" s="1">
        <v>28</v>
      </c>
      <c r="D7965" s="1">
        <v>2</v>
      </c>
      <c r="E7965" s="1" t="str">
        <f t="shared" si="1254"/>
        <v>Non-Summer</v>
      </c>
      <c r="F7965" s="78">
        <v>0.88029999999999997</v>
      </c>
      <c r="G7965" s="79">
        <f t="shared" si="1255"/>
        <v>1.6748267544312485</v>
      </c>
      <c r="J7965" s="78">
        <v>0</v>
      </c>
      <c r="K7965" s="80">
        <f t="shared" si="1256"/>
        <v>0</v>
      </c>
      <c r="L7965" s="68" t="str">
        <f t="shared" si="1249"/>
        <v>Normal</v>
      </c>
      <c r="N7965" s="67">
        <f t="shared" si="1250"/>
        <v>0</v>
      </c>
      <c r="O7965" s="67">
        <f t="shared" si="1251"/>
        <v>0</v>
      </c>
      <c r="P7965" s="81">
        <f t="shared" si="1252"/>
        <v>1.6748267544312485</v>
      </c>
      <c r="Q7965" s="81">
        <f t="shared" si="1253"/>
        <v>1.6748267544312485</v>
      </c>
      <c r="S7965" s="1">
        <f t="shared" si="1257"/>
        <v>2</v>
      </c>
      <c r="T7965" s="1" t="str">
        <f t="shared" si="1258"/>
        <v>Off-Peak</v>
      </c>
    </row>
    <row r="7966" spans="1:20" x14ac:dyDescent="0.25">
      <c r="A7966" s="85">
        <v>45258.124999980981</v>
      </c>
      <c r="B7966" s="1">
        <v>11</v>
      </c>
      <c r="C7966" s="1">
        <v>28</v>
      </c>
      <c r="D7966" s="1">
        <v>3</v>
      </c>
      <c r="E7966" s="1" t="str">
        <f t="shared" si="1254"/>
        <v>Non-Summer</v>
      </c>
      <c r="F7966" s="78">
        <v>0.87290000000000001</v>
      </c>
      <c r="G7966" s="79">
        <f t="shared" si="1255"/>
        <v>1.6607477836453901</v>
      </c>
      <c r="J7966" s="78">
        <v>0</v>
      </c>
      <c r="K7966" s="80">
        <f t="shared" si="1256"/>
        <v>0</v>
      </c>
      <c r="L7966" s="68" t="str">
        <f t="shared" si="1249"/>
        <v>Normal</v>
      </c>
      <c r="N7966" s="67">
        <f t="shared" si="1250"/>
        <v>0</v>
      </c>
      <c r="O7966" s="67">
        <f t="shared" si="1251"/>
        <v>0</v>
      </c>
      <c r="P7966" s="81">
        <f t="shared" si="1252"/>
        <v>1.6607477836453901</v>
      </c>
      <c r="Q7966" s="81">
        <f t="shared" si="1253"/>
        <v>1.6607477836453901</v>
      </c>
      <c r="S7966" s="1">
        <f t="shared" si="1257"/>
        <v>2</v>
      </c>
      <c r="T7966" s="1" t="str">
        <f t="shared" si="1258"/>
        <v>Off-Peak</v>
      </c>
    </row>
    <row r="7967" spans="1:20" x14ac:dyDescent="0.25">
      <c r="A7967" s="85">
        <v>45258.166666647645</v>
      </c>
      <c r="B7967" s="1">
        <v>11</v>
      </c>
      <c r="C7967" s="1">
        <v>28</v>
      </c>
      <c r="D7967" s="1">
        <v>4</v>
      </c>
      <c r="E7967" s="1" t="str">
        <f t="shared" si="1254"/>
        <v>Non-Summer</v>
      </c>
      <c r="F7967" s="78">
        <v>0.88490000000000002</v>
      </c>
      <c r="G7967" s="79">
        <f t="shared" si="1255"/>
        <v>1.6835785470819173</v>
      </c>
      <c r="J7967" s="78">
        <v>0</v>
      </c>
      <c r="K7967" s="80">
        <f t="shared" si="1256"/>
        <v>0</v>
      </c>
      <c r="L7967" s="68" t="str">
        <f t="shared" si="1249"/>
        <v>Normal</v>
      </c>
      <c r="N7967" s="67">
        <f t="shared" si="1250"/>
        <v>0</v>
      </c>
      <c r="O7967" s="67">
        <f t="shared" si="1251"/>
        <v>0</v>
      </c>
      <c r="P7967" s="81">
        <f t="shared" si="1252"/>
        <v>1.6835785470819173</v>
      </c>
      <c r="Q7967" s="81">
        <f t="shared" si="1253"/>
        <v>1.6835785470819173</v>
      </c>
      <c r="S7967" s="1">
        <f t="shared" si="1257"/>
        <v>2</v>
      </c>
      <c r="T7967" s="1" t="str">
        <f t="shared" si="1258"/>
        <v>Off-Peak</v>
      </c>
    </row>
    <row r="7968" spans="1:20" x14ac:dyDescent="0.25">
      <c r="A7968" s="85">
        <v>45258.208333314309</v>
      </c>
      <c r="B7968" s="1">
        <v>11</v>
      </c>
      <c r="C7968" s="1">
        <v>28</v>
      </c>
      <c r="D7968" s="1">
        <v>5</v>
      </c>
      <c r="E7968" s="1" t="str">
        <f t="shared" si="1254"/>
        <v>Non-Summer</v>
      </c>
      <c r="F7968" s="78">
        <v>0.91910000000000003</v>
      </c>
      <c r="G7968" s="79">
        <f t="shared" si="1255"/>
        <v>1.7486462228760202</v>
      </c>
      <c r="J7968" s="78">
        <v>0</v>
      </c>
      <c r="K7968" s="80">
        <f t="shared" si="1256"/>
        <v>0</v>
      </c>
      <c r="L7968" s="68" t="str">
        <f t="shared" si="1249"/>
        <v>Normal</v>
      </c>
      <c r="N7968" s="67">
        <f t="shared" si="1250"/>
        <v>0</v>
      </c>
      <c r="O7968" s="67">
        <f t="shared" si="1251"/>
        <v>0</v>
      </c>
      <c r="P7968" s="81">
        <f t="shared" si="1252"/>
        <v>1.7486462228760202</v>
      </c>
      <c r="Q7968" s="81">
        <f t="shared" si="1253"/>
        <v>1.7486462228760202</v>
      </c>
      <c r="S7968" s="1">
        <f t="shared" si="1257"/>
        <v>2</v>
      </c>
      <c r="T7968" s="1" t="str">
        <f t="shared" si="1258"/>
        <v>Off-Peak</v>
      </c>
    </row>
    <row r="7969" spans="1:20" x14ac:dyDescent="0.25">
      <c r="A7969" s="85">
        <v>45258.249999980973</v>
      </c>
      <c r="B7969" s="1">
        <v>11</v>
      </c>
      <c r="C7969" s="1">
        <v>28</v>
      </c>
      <c r="D7969" s="1">
        <v>6</v>
      </c>
      <c r="E7969" s="1" t="str">
        <f t="shared" si="1254"/>
        <v>Non-Summer</v>
      </c>
      <c r="F7969" s="78">
        <v>0.98099999999999998</v>
      </c>
      <c r="G7969" s="79">
        <f t="shared" si="1255"/>
        <v>1.8664149109361068</v>
      </c>
      <c r="J7969" s="78">
        <v>0</v>
      </c>
      <c r="K7969" s="80">
        <f t="shared" si="1256"/>
        <v>0</v>
      </c>
      <c r="L7969" s="68" t="str">
        <f t="shared" si="1249"/>
        <v>Normal</v>
      </c>
      <c r="N7969" s="67">
        <f t="shared" si="1250"/>
        <v>0</v>
      </c>
      <c r="O7969" s="67">
        <f t="shared" si="1251"/>
        <v>0</v>
      </c>
      <c r="P7969" s="81">
        <f t="shared" si="1252"/>
        <v>1.8664149109361068</v>
      </c>
      <c r="Q7969" s="81">
        <f t="shared" si="1253"/>
        <v>1.8664149109361068</v>
      </c>
      <c r="S7969" s="1">
        <f t="shared" si="1257"/>
        <v>2</v>
      </c>
      <c r="T7969" s="1" t="str">
        <f t="shared" si="1258"/>
        <v>Peak</v>
      </c>
    </row>
    <row r="7970" spans="1:20" x14ac:dyDescent="0.25">
      <c r="A7970" s="85">
        <v>45258.291666647638</v>
      </c>
      <c r="B7970" s="1">
        <v>11</v>
      </c>
      <c r="C7970" s="1">
        <v>28</v>
      </c>
      <c r="D7970" s="1">
        <v>7</v>
      </c>
      <c r="E7970" s="1" t="str">
        <f t="shared" si="1254"/>
        <v>Non-Summer</v>
      </c>
      <c r="F7970" s="78">
        <v>0.99160000000000004</v>
      </c>
      <c r="G7970" s="79">
        <f t="shared" si="1255"/>
        <v>1.8865820853050395</v>
      </c>
      <c r="J7970" s="78">
        <v>1.6274999999999998E-2</v>
      </c>
      <c r="K7970" s="80">
        <f t="shared" si="1256"/>
        <v>1.6274999999999998E-2</v>
      </c>
      <c r="L7970" s="68" t="str">
        <f t="shared" si="1249"/>
        <v>Normal</v>
      </c>
      <c r="N7970" s="67">
        <f t="shared" si="1250"/>
        <v>0</v>
      </c>
      <c r="O7970" s="67">
        <f t="shared" si="1251"/>
        <v>1.6274999999999998E-2</v>
      </c>
      <c r="P7970" s="81">
        <f t="shared" si="1252"/>
        <v>1.8703070853050394</v>
      </c>
      <c r="Q7970" s="81">
        <f t="shared" si="1253"/>
        <v>1.8703070853050394</v>
      </c>
      <c r="S7970" s="1">
        <f t="shared" si="1257"/>
        <v>2</v>
      </c>
      <c r="T7970" s="1" t="str">
        <f t="shared" si="1258"/>
        <v>Peak</v>
      </c>
    </row>
    <row r="7971" spans="1:20" x14ac:dyDescent="0.25">
      <c r="A7971" s="85">
        <v>45258.333333314302</v>
      </c>
      <c r="B7971" s="1">
        <v>11</v>
      </c>
      <c r="C7971" s="1">
        <v>28</v>
      </c>
      <c r="D7971" s="1">
        <v>8</v>
      </c>
      <c r="E7971" s="1" t="str">
        <f t="shared" si="1254"/>
        <v>Non-Summer</v>
      </c>
      <c r="F7971" s="78">
        <v>0.94230000000000003</v>
      </c>
      <c r="G7971" s="79">
        <f t="shared" si="1255"/>
        <v>1.7927856988533064</v>
      </c>
      <c r="J7971" s="78">
        <v>4.4874000000000004E-2</v>
      </c>
      <c r="K7971" s="80">
        <f t="shared" si="1256"/>
        <v>4.4874000000000004E-2</v>
      </c>
      <c r="L7971" s="68" t="str">
        <f t="shared" si="1249"/>
        <v>Normal</v>
      </c>
      <c r="N7971" s="67">
        <f t="shared" si="1250"/>
        <v>0</v>
      </c>
      <c r="O7971" s="67">
        <f t="shared" si="1251"/>
        <v>4.4874000000000004E-2</v>
      </c>
      <c r="P7971" s="81">
        <f t="shared" si="1252"/>
        <v>1.7479116988533063</v>
      </c>
      <c r="Q7971" s="81">
        <f t="shared" si="1253"/>
        <v>1.7479116988533063</v>
      </c>
      <c r="S7971" s="1">
        <f t="shared" si="1257"/>
        <v>2</v>
      </c>
      <c r="T7971" s="1" t="str">
        <f t="shared" si="1258"/>
        <v>Peak</v>
      </c>
    </row>
    <row r="7972" spans="1:20" x14ac:dyDescent="0.25">
      <c r="A7972" s="85">
        <v>45258.374999980966</v>
      </c>
      <c r="B7972" s="1">
        <v>11</v>
      </c>
      <c r="C7972" s="1">
        <v>28</v>
      </c>
      <c r="D7972" s="1">
        <v>9</v>
      </c>
      <c r="E7972" s="1" t="str">
        <f t="shared" si="1254"/>
        <v>Non-Summer</v>
      </c>
      <c r="F7972" s="78">
        <v>0.91190000000000004</v>
      </c>
      <c r="G7972" s="79">
        <f t="shared" si="1255"/>
        <v>1.7349477648141038</v>
      </c>
      <c r="J7972" s="78">
        <v>0.88896699999999995</v>
      </c>
      <c r="K7972" s="80">
        <f t="shared" si="1256"/>
        <v>0.88896699999999995</v>
      </c>
      <c r="L7972" s="68" t="str">
        <f t="shared" si="1249"/>
        <v>Normal</v>
      </c>
      <c r="N7972" s="67">
        <f t="shared" si="1250"/>
        <v>0</v>
      </c>
      <c r="O7972" s="67">
        <f t="shared" si="1251"/>
        <v>0.88896699999999995</v>
      </c>
      <c r="P7972" s="81">
        <f t="shared" si="1252"/>
        <v>0.84598076481410389</v>
      </c>
      <c r="Q7972" s="81">
        <f t="shared" si="1253"/>
        <v>0.84598076481410389</v>
      </c>
      <c r="S7972" s="1">
        <f t="shared" si="1257"/>
        <v>2</v>
      </c>
      <c r="T7972" s="1" t="str">
        <f t="shared" si="1258"/>
        <v>Peak</v>
      </c>
    </row>
    <row r="7973" spans="1:20" x14ac:dyDescent="0.25">
      <c r="A7973" s="85">
        <v>45258.41666664763</v>
      </c>
      <c r="B7973" s="1">
        <v>11</v>
      </c>
      <c r="C7973" s="1">
        <v>28</v>
      </c>
      <c r="D7973" s="1">
        <v>10</v>
      </c>
      <c r="E7973" s="1" t="str">
        <f t="shared" si="1254"/>
        <v>Non-Summer</v>
      </c>
      <c r="F7973" s="78">
        <v>0.89190000000000003</v>
      </c>
      <c r="G7973" s="79">
        <f t="shared" si="1255"/>
        <v>1.6968964924198917</v>
      </c>
      <c r="J7973" s="78">
        <v>0.68152699999999999</v>
      </c>
      <c r="K7973" s="80">
        <f t="shared" si="1256"/>
        <v>0.68152699999999999</v>
      </c>
      <c r="L7973" s="68" t="str">
        <f t="shared" si="1249"/>
        <v>Normal</v>
      </c>
      <c r="N7973" s="67">
        <f t="shared" si="1250"/>
        <v>0</v>
      </c>
      <c r="O7973" s="67">
        <f t="shared" si="1251"/>
        <v>0.68152699999999999</v>
      </c>
      <c r="P7973" s="81">
        <f t="shared" si="1252"/>
        <v>1.0153694924198917</v>
      </c>
      <c r="Q7973" s="81">
        <f t="shared" si="1253"/>
        <v>1.0153694924198917</v>
      </c>
      <c r="S7973" s="1">
        <f t="shared" si="1257"/>
        <v>2</v>
      </c>
      <c r="T7973" s="1" t="str">
        <f t="shared" si="1258"/>
        <v>Peak</v>
      </c>
    </row>
    <row r="7974" spans="1:20" x14ac:dyDescent="0.25">
      <c r="A7974" s="85">
        <v>45258.458333314295</v>
      </c>
      <c r="B7974" s="1">
        <v>11</v>
      </c>
      <c r="C7974" s="1">
        <v>28</v>
      </c>
      <c r="D7974" s="1">
        <v>11</v>
      </c>
      <c r="E7974" s="1" t="str">
        <f t="shared" si="1254"/>
        <v>Non-Summer</v>
      </c>
      <c r="F7974" s="78">
        <v>0.87980000000000003</v>
      </c>
      <c r="G7974" s="79">
        <f t="shared" si="1255"/>
        <v>1.6738754726213934</v>
      </c>
      <c r="J7974" s="78">
        <v>1.253455</v>
      </c>
      <c r="K7974" s="80">
        <f t="shared" si="1256"/>
        <v>1.253455</v>
      </c>
      <c r="L7974" s="68" t="str">
        <f t="shared" si="1249"/>
        <v>Normal</v>
      </c>
      <c r="N7974" s="67">
        <f t="shared" si="1250"/>
        <v>0</v>
      </c>
      <c r="O7974" s="67">
        <f t="shared" si="1251"/>
        <v>1.253455</v>
      </c>
      <c r="P7974" s="81">
        <f t="shared" si="1252"/>
        <v>0.42042047262139337</v>
      </c>
      <c r="Q7974" s="81">
        <f t="shared" si="1253"/>
        <v>0.42042047262139337</v>
      </c>
      <c r="S7974" s="1">
        <f t="shared" si="1257"/>
        <v>2</v>
      </c>
      <c r="T7974" s="1" t="str">
        <f t="shared" si="1258"/>
        <v>Peak</v>
      </c>
    </row>
    <row r="7975" spans="1:20" x14ac:dyDescent="0.25">
      <c r="A7975" s="85">
        <v>45258.499999980959</v>
      </c>
      <c r="B7975" s="1">
        <v>11</v>
      </c>
      <c r="C7975" s="1">
        <v>28</v>
      </c>
      <c r="D7975" s="1">
        <v>12</v>
      </c>
      <c r="E7975" s="1" t="str">
        <f t="shared" si="1254"/>
        <v>Non-Summer</v>
      </c>
      <c r="F7975" s="78">
        <v>0.87509999999999999</v>
      </c>
      <c r="G7975" s="79">
        <f t="shared" si="1255"/>
        <v>1.6649334236087534</v>
      </c>
      <c r="J7975" s="78">
        <v>1.05887</v>
      </c>
      <c r="K7975" s="80">
        <f t="shared" si="1256"/>
        <v>1.05887</v>
      </c>
      <c r="L7975" s="68" t="str">
        <f t="shared" si="1249"/>
        <v>Normal</v>
      </c>
      <c r="N7975" s="67">
        <f t="shared" si="1250"/>
        <v>0</v>
      </c>
      <c r="O7975" s="67">
        <f t="shared" si="1251"/>
        <v>1.05887</v>
      </c>
      <c r="P7975" s="81">
        <f t="shared" si="1252"/>
        <v>0.60606342360875343</v>
      </c>
      <c r="Q7975" s="81">
        <f t="shared" si="1253"/>
        <v>0.60606342360875343</v>
      </c>
      <c r="S7975" s="1">
        <f t="shared" si="1257"/>
        <v>2</v>
      </c>
      <c r="T7975" s="1" t="str">
        <f t="shared" si="1258"/>
        <v>Peak</v>
      </c>
    </row>
    <row r="7976" spans="1:20" x14ac:dyDescent="0.25">
      <c r="A7976" s="85">
        <v>45258.541666647623</v>
      </c>
      <c r="B7976" s="1">
        <v>11</v>
      </c>
      <c r="C7976" s="1">
        <v>28</v>
      </c>
      <c r="D7976" s="1">
        <v>13</v>
      </c>
      <c r="E7976" s="1" t="str">
        <f t="shared" si="1254"/>
        <v>Non-Summer</v>
      </c>
      <c r="F7976" s="78">
        <v>0.87419999999999998</v>
      </c>
      <c r="G7976" s="79">
        <f t="shared" si="1255"/>
        <v>1.6632211163510138</v>
      </c>
      <c r="J7976" s="78">
        <v>0.97001199999999999</v>
      </c>
      <c r="K7976" s="80">
        <f t="shared" si="1256"/>
        <v>0.97001199999999999</v>
      </c>
      <c r="L7976" s="68" t="str">
        <f t="shared" si="1249"/>
        <v>Normal</v>
      </c>
      <c r="N7976" s="67">
        <f t="shared" si="1250"/>
        <v>0</v>
      </c>
      <c r="O7976" s="67">
        <f t="shared" si="1251"/>
        <v>0.97001199999999999</v>
      </c>
      <c r="P7976" s="81">
        <f t="shared" si="1252"/>
        <v>0.69320911635101379</v>
      </c>
      <c r="Q7976" s="81">
        <f t="shared" si="1253"/>
        <v>0.69320911635101379</v>
      </c>
      <c r="S7976" s="1">
        <f t="shared" si="1257"/>
        <v>2</v>
      </c>
      <c r="T7976" s="1" t="str">
        <f t="shared" si="1258"/>
        <v>Peak</v>
      </c>
    </row>
    <row r="7977" spans="1:20" x14ac:dyDescent="0.25">
      <c r="A7977" s="85">
        <v>45258.583333314287</v>
      </c>
      <c r="B7977" s="1">
        <v>11</v>
      </c>
      <c r="C7977" s="1">
        <v>28</v>
      </c>
      <c r="D7977" s="1">
        <v>14</v>
      </c>
      <c r="E7977" s="1" t="str">
        <f t="shared" si="1254"/>
        <v>Non-Summer</v>
      </c>
      <c r="F7977" s="78">
        <v>0.90239999999999998</v>
      </c>
      <c r="G7977" s="79">
        <f t="shared" si="1255"/>
        <v>1.716873410426853</v>
      </c>
      <c r="J7977" s="78">
        <v>0.63394200000000001</v>
      </c>
      <c r="K7977" s="80">
        <f t="shared" si="1256"/>
        <v>0.63394200000000001</v>
      </c>
      <c r="L7977" s="68" t="str">
        <f t="shared" si="1249"/>
        <v>Normal</v>
      </c>
      <c r="N7977" s="67">
        <f t="shared" si="1250"/>
        <v>0</v>
      </c>
      <c r="O7977" s="67">
        <f t="shared" si="1251"/>
        <v>0.63394200000000001</v>
      </c>
      <c r="P7977" s="81">
        <f t="shared" si="1252"/>
        <v>1.082931410426853</v>
      </c>
      <c r="Q7977" s="81">
        <f t="shared" si="1253"/>
        <v>1.082931410426853</v>
      </c>
      <c r="S7977" s="1">
        <f t="shared" si="1257"/>
        <v>2</v>
      </c>
      <c r="T7977" s="1" t="str">
        <f t="shared" si="1258"/>
        <v>Peak</v>
      </c>
    </row>
    <row r="7978" spans="1:20" x14ac:dyDescent="0.25">
      <c r="A7978" s="85">
        <v>45258.624999980952</v>
      </c>
      <c r="B7978" s="1">
        <v>11</v>
      </c>
      <c r="C7978" s="1">
        <v>28</v>
      </c>
      <c r="D7978" s="1">
        <v>15</v>
      </c>
      <c r="E7978" s="1" t="str">
        <f t="shared" si="1254"/>
        <v>Non-Summer</v>
      </c>
      <c r="F7978" s="78">
        <v>0.96919999999999995</v>
      </c>
      <c r="G7978" s="79">
        <f t="shared" si="1255"/>
        <v>1.8439646602235216</v>
      </c>
      <c r="J7978" s="78">
        <v>1.226218</v>
      </c>
      <c r="K7978" s="80">
        <f t="shared" si="1256"/>
        <v>1.226218</v>
      </c>
      <c r="L7978" s="68" t="str">
        <f t="shared" si="1249"/>
        <v>Normal</v>
      </c>
      <c r="N7978" s="67">
        <f t="shared" si="1250"/>
        <v>0</v>
      </c>
      <c r="O7978" s="67">
        <f t="shared" si="1251"/>
        <v>1.226218</v>
      </c>
      <c r="P7978" s="81">
        <f t="shared" si="1252"/>
        <v>0.61774666022352154</v>
      </c>
      <c r="Q7978" s="81">
        <f t="shared" si="1253"/>
        <v>0.61774666022352154</v>
      </c>
      <c r="S7978" s="1">
        <f t="shared" si="1257"/>
        <v>2</v>
      </c>
      <c r="T7978" s="1" t="str">
        <f t="shared" si="1258"/>
        <v>Peak</v>
      </c>
    </row>
    <row r="7979" spans="1:20" x14ac:dyDescent="0.25">
      <c r="A7979" s="85">
        <v>45258.666666647616</v>
      </c>
      <c r="B7979" s="1">
        <v>11</v>
      </c>
      <c r="C7979" s="1">
        <v>28</v>
      </c>
      <c r="D7979" s="1">
        <v>16</v>
      </c>
      <c r="E7979" s="1" t="str">
        <f t="shared" si="1254"/>
        <v>Non-Summer</v>
      </c>
      <c r="F7979" s="78">
        <v>1.1156999999999999</v>
      </c>
      <c r="G7979" s="79">
        <f t="shared" si="1255"/>
        <v>2.1226902305111257</v>
      </c>
      <c r="J7979" s="78">
        <v>0</v>
      </c>
      <c r="K7979" s="80">
        <f t="shared" si="1256"/>
        <v>0</v>
      </c>
      <c r="L7979" s="68" t="str">
        <f t="shared" si="1249"/>
        <v>Normal</v>
      </c>
      <c r="N7979" s="67">
        <f t="shared" si="1250"/>
        <v>0</v>
      </c>
      <c r="O7979" s="67">
        <f t="shared" si="1251"/>
        <v>0</v>
      </c>
      <c r="P7979" s="81">
        <f t="shared" si="1252"/>
        <v>2.1226902305111257</v>
      </c>
      <c r="Q7979" s="81">
        <f t="shared" si="1253"/>
        <v>2.1226902305111257</v>
      </c>
      <c r="S7979" s="1">
        <f t="shared" si="1257"/>
        <v>2</v>
      </c>
      <c r="T7979" s="1" t="str">
        <f t="shared" si="1258"/>
        <v>Peak</v>
      </c>
    </row>
    <row r="7980" spans="1:20" x14ac:dyDescent="0.25">
      <c r="A7980" s="85">
        <v>45258.70833331428</v>
      </c>
      <c r="B7980" s="1">
        <v>11</v>
      </c>
      <c r="C7980" s="1">
        <v>28</v>
      </c>
      <c r="D7980" s="1">
        <v>17</v>
      </c>
      <c r="E7980" s="1" t="str">
        <f t="shared" si="1254"/>
        <v>Non-Summer</v>
      </c>
      <c r="F7980" s="78">
        <v>1.2609999999999999</v>
      </c>
      <c r="G7980" s="79">
        <f t="shared" si="1255"/>
        <v>2.3991327244550771</v>
      </c>
      <c r="J7980" s="78">
        <v>0</v>
      </c>
      <c r="K7980" s="80">
        <f t="shared" si="1256"/>
        <v>0</v>
      </c>
      <c r="L7980" s="68" t="str">
        <f t="shared" si="1249"/>
        <v>Normal</v>
      </c>
      <c r="N7980" s="67">
        <f t="shared" si="1250"/>
        <v>0</v>
      </c>
      <c r="O7980" s="67">
        <f t="shared" si="1251"/>
        <v>0</v>
      </c>
      <c r="P7980" s="81">
        <f t="shared" si="1252"/>
        <v>2.3991327244550771</v>
      </c>
      <c r="Q7980" s="81">
        <f t="shared" si="1253"/>
        <v>2.3991327244550771</v>
      </c>
      <c r="S7980" s="1">
        <f t="shared" si="1257"/>
        <v>2</v>
      </c>
      <c r="T7980" s="1" t="str">
        <f t="shared" si="1258"/>
        <v>Peak</v>
      </c>
    </row>
    <row r="7981" spans="1:20" x14ac:dyDescent="0.25">
      <c r="A7981" s="85">
        <v>45258.749999980944</v>
      </c>
      <c r="B7981" s="1">
        <v>11</v>
      </c>
      <c r="C7981" s="1">
        <v>28</v>
      </c>
      <c r="D7981" s="1">
        <v>18</v>
      </c>
      <c r="E7981" s="1" t="str">
        <f t="shared" si="1254"/>
        <v>Non-Summer</v>
      </c>
      <c r="F7981" s="78">
        <v>1.3021</v>
      </c>
      <c r="G7981" s="79">
        <f t="shared" si="1255"/>
        <v>2.4773280892251832</v>
      </c>
      <c r="J7981" s="78">
        <v>0</v>
      </c>
      <c r="K7981" s="80">
        <f t="shared" si="1256"/>
        <v>0</v>
      </c>
      <c r="L7981" s="68" t="str">
        <f t="shared" si="1249"/>
        <v>Normal</v>
      </c>
      <c r="N7981" s="67">
        <f t="shared" si="1250"/>
        <v>0</v>
      </c>
      <c r="O7981" s="67">
        <f t="shared" si="1251"/>
        <v>0</v>
      </c>
      <c r="P7981" s="81">
        <f t="shared" si="1252"/>
        <v>2.4773280892251832</v>
      </c>
      <c r="Q7981" s="81">
        <f t="shared" si="1253"/>
        <v>2.4773280892251832</v>
      </c>
      <c r="S7981" s="1">
        <f t="shared" si="1257"/>
        <v>2</v>
      </c>
      <c r="T7981" s="1" t="str">
        <f t="shared" si="1258"/>
        <v>Peak</v>
      </c>
    </row>
    <row r="7982" spans="1:20" x14ac:dyDescent="0.25">
      <c r="A7982" s="85">
        <v>45258.791666647609</v>
      </c>
      <c r="B7982" s="1">
        <v>11</v>
      </c>
      <c r="C7982" s="1">
        <v>28</v>
      </c>
      <c r="D7982" s="1">
        <v>19</v>
      </c>
      <c r="E7982" s="1" t="str">
        <f t="shared" si="1254"/>
        <v>Non-Summer</v>
      </c>
      <c r="F7982" s="78">
        <v>1.3066</v>
      </c>
      <c r="G7982" s="79">
        <f t="shared" si="1255"/>
        <v>2.4858896255138809</v>
      </c>
      <c r="J7982" s="78">
        <v>0</v>
      </c>
      <c r="K7982" s="80">
        <f t="shared" si="1256"/>
        <v>0</v>
      </c>
      <c r="L7982" s="68" t="str">
        <f t="shared" si="1249"/>
        <v>Normal</v>
      </c>
      <c r="N7982" s="67">
        <f t="shared" si="1250"/>
        <v>0</v>
      </c>
      <c r="O7982" s="67">
        <f t="shared" si="1251"/>
        <v>0</v>
      </c>
      <c r="P7982" s="81">
        <f t="shared" si="1252"/>
        <v>2.4858896255138809</v>
      </c>
      <c r="Q7982" s="81">
        <f t="shared" si="1253"/>
        <v>2.4858896255138809</v>
      </c>
      <c r="S7982" s="1">
        <f t="shared" si="1257"/>
        <v>2</v>
      </c>
      <c r="T7982" s="1" t="str">
        <f t="shared" si="1258"/>
        <v>Peak</v>
      </c>
    </row>
    <row r="7983" spans="1:20" x14ac:dyDescent="0.25">
      <c r="A7983" s="85">
        <v>45258.833333314273</v>
      </c>
      <c r="B7983" s="1">
        <v>11</v>
      </c>
      <c r="C7983" s="1">
        <v>28</v>
      </c>
      <c r="D7983" s="1">
        <v>20</v>
      </c>
      <c r="E7983" s="1" t="str">
        <f t="shared" si="1254"/>
        <v>Non-Summer</v>
      </c>
      <c r="F7983" s="78">
        <v>1.2863</v>
      </c>
      <c r="G7983" s="79">
        <f t="shared" si="1255"/>
        <v>2.4472675840337557</v>
      </c>
      <c r="J7983" s="78">
        <v>0</v>
      </c>
      <c r="K7983" s="80">
        <f t="shared" si="1256"/>
        <v>0</v>
      </c>
      <c r="L7983" s="68" t="str">
        <f t="shared" si="1249"/>
        <v>Normal</v>
      </c>
      <c r="N7983" s="67">
        <f t="shared" si="1250"/>
        <v>0</v>
      </c>
      <c r="O7983" s="67">
        <f t="shared" si="1251"/>
        <v>0</v>
      </c>
      <c r="P7983" s="81">
        <f t="shared" si="1252"/>
        <v>2.4472675840337557</v>
      </c>
      <c r="Q7983" s="81">
        <f t="shared" si="1253"/>
        <v>2.4472675840337557</v>
      </c>
      <c r="S7983" s="1">
        <f t="shared" si="1257"/>
        <v>2</v>
      </c>
      <c r="T7983" s="1" t="str">
        <f t="shared" si="1258"/>
        <v>Peak</v>
      </c>
    </row>
    <row r="7984" spans="1:20" x14ac:dyDescent="0.25">
      <c r="A7984" s="85">
        <v>45258.874999980937</v>
      </c>
      <c r="B7984" s="1">
        <v>11</v>
      </c>
      <c r="C7984" s="1">
        <v>28</v>
      </c>
      <c r="D7984" s="1">
        <v>21</v>
      </c>
      <c r="E7984" s="1" t="str">
        <f t="shared" si="1254"/>
        <v>Non-Summer</v>
      </c>
      <c r="F7984" s="78">
        <v>1.22</v>
      </c>
      <c r="G7984" s="79">
        <f t="shared" si="1255"/>
        <v>2.3211276160469421</v>
      </c>
      <c r="J7984" s="78">
        <v>0</v>
      </c>
      <c r="K7984" s="80">
        <f t="shared" si="1256"/>
        <v>0</v>
      </c>
      <c r="L7984" s="68" t="str">
        <f t="shared" si="1249"/>
        <v>Normal</v>
      </c>
      <c r="N7984" s="67">
        <f t="shared" si="1250"/>
        <v>0</v>
      </c>
      <c r="O7984" s="67">
        <f t="shared" si="1251"/>
        <v>0</v>
      </c>
      <c r="P7984" s="81">
        <f t="shared" si="1252"/>
        <v>2.3211276160469421</v>
      </c>
      <c r="Q7984" s="81">
        <f t="shared" si="1253"/>
        <v>2.3211276160469421</v>
      </c>
      <c r="S7984" s="1">
        <f t="shared" si="1257"/>
        <v>2</v>
      </c>
      <c r="T7984" s="1" t="str">
        <f t="shared" si="1258"/>
        <v>Peak</v>
      </c>
    </row>
    <row r="7985" spans="1:20" x14ac:dyDescent="0.25">
      <c r="A7985" s="85">
        <v>45258.916666647601</v>
      </c>
      <c r="B7985" s="1">
        <v>11</v>
      </c>
      <c r="C7985" s="1">
        <v>28</v>
      </c>
      <c r="D7985" s="1">
        <v>22</v>
      </c>
      <c r="E7985" s="1" t="str">
        <f t="shared" si="1254"/>
        <v>Non-Summer</v>
      </c>
      <c r="F7985" s="78">
        <v>1.1047</v>
      </c>
      <c r="G7985" s="79">
        <f t="shared" si="1255"/>
        <v>2.1017620306943092</v>
      </c>
      <c r="J7985" s="78">
        <v>0</v>
      </c>
      <c r="K7985" s="80">
        <f t="shared" si="1256"/>
        <v>0</v>
      </c>
      <c r="L7985" s="68" t="str">
        <f t="shared" si="1249"/>
        <v>Normal</v>
      </c>
      <c r="N7985" s="67">
        <f t="shared" si="1250"/>
        <v>0</v>
      </c>
      <c r="O7985" s="67">
        <f t="shared" si="1251"/>
        <v>0</v>
      </c>
      <c r="P7985" s="81">
        <f t="shared" si="1252"/>
        <v>2.1017620306943092</v>
      </c>
      <c r="Q7985" s="81">
        <f t="shared" si="1253"/>
        <v>2.1017620306943092</v>
      </c>
      <c r="S7985" s="1">
        <f t="shared" si="1257"/>
        <v>2</v>
      </c>
      <c r="T7985" s="1" t="str">
        <f t="shared" si="1258"/>
        <v>Off-Peak</v>
      </c>
    </row>
    <row r="7986" spans="1:20" x14ac:dyDescent="0.25">
      <c r="A7986" s="85">
        <v>45258.958333314265</v>
      </c>
      <c r="B7986" s="1">
        <v>11</v>
      </c>
      <c r="C7986" s="1">
        <v>28</v>
      </c>
      <c r="D7986" s="1">
        <v>23</v>
      </c>
      <c r="E7986" s="1" t="str">
        <f t="shared" si="1254"/>
        <v>Non-Summer</v>
      </c>
      <c r="F7986" s="78">
        <v>0.99750000000000005</v>
      </c>
      <c r="G7986" s="79">
        <f t="shared" si="1255"/>
        <v>1.897807210661332</v>
      </c>
      <c r="J7986" s="78">
        <v>0</v>
      </c>
      <c r="K7986" s="80">
        <f t="shared" si="1256"/>
        <v>0</v>
      </c>
      <c r="L7986" s="68" t="str">
        <f t="shared" si="1249"/>
        <v>Normal</v>
      </c>
      <c r="N7986" s="67">
        <f t="shared" si="1250"/>
        <v>0</v>
      </c>
      <c r="O7986" s="67">
        <f t="shared" si="1251"/>
        <v>0</v>
      </c>
      <c r="P7986" s="81">
        <f t="shared" si="1252"/>
        <v>1.897807210661332</v>
      </c>
      <c r="Q7986" s="81">
        <f t="shared" si="1253"/>
        <v>1.897807210661332</v>
      </c>
      <c r="S7986" s="1">
        <f t="shared" si="1257"/>
        <v>2</v>
      </c>
      <c r="T7986" s="1" t="str">
        <f t="shared" si="1258"/>
        <v>Off-Peak</v>
      </c>
    </row>
    <row r="7987" spans="1:20" x14ac:dyDescent="0.25">
      <c r="A7987" s="85">
        <v>45258.99999998093</v>
      </c>
      <c r="B7987" s="1">
        <v>11</v>
      </c>
      <c r="C7987" s="1">
        <v>29</v>
      </c>
      <c r="D7987" s="1">
        <v>0</v>
      </c>
      <c r="E7987" s="1" t="str">
        <f t="shared" si="1254"/>
        <v>Non-Summer</v>
      </c>
      <c r="F7987" s="78">
        <v>0.93259999999999998</v>
      </c>
      <c r="G7987" s="79">
        <f t="shared" si="1255"/>
        <v>1.7743308317421134</v>
      </c>
      <c r="J7987" s="78">
        <v>0</v>
      </c>
      <c r="K7987" s="80">
        <f t="shared" si="1256"/>
        <v>0</v>
      </c>
      <c r="L7987" s="68" t="str">
        <f t="shared" si="1249"/>
        <v>Normal</v>
      </c>
      <c r="N7987" s="67">
        <f t="shared" si="1250"/>
        <v>0</v>
      </c>
      <c r="O7987" s="67">
        <f t="shared" si="1251"/>
        <v>0</v>
      </c>
      <c r="P7987" s="81">
        <f t="shared" si="1252"/>
        <v>1.7743308317421134</v>
      </c>
      <c r="Q7987" s="81">
        <f t="shared" si="1253"/>
        <v>1.7743308317421134</v>
      </c>
      <c r="S7987" s="1">
        <f t="shared" si="1257"/>
        <v>3</v>
      </c>
      <c r="T7987" s="1" t="str">
        <f t="shared" si="1258"/>
        <v>Off-Peak</v>
      </c>
    </row>
    <row r="7988" spans="1:20" x14ac:dyDescent="0.25">
      <c r="A7988" s="85">
        <v>45259.041666647594</v>
      </c>
      <c r="B7988" s="1">
        <v>11</v>
      </c>
      <c r="C7988" s="1">
        <v>29</v>
      </c>
      <c r="D7988" s="1">
        <v>1</v>
      </c>
      <c r="E7988" s="1" t="str">
        <f t="shared" si="1254"/>
        <v>Non-Summer</v>
      </c>
      <c r="F7988" s="78">
        <v>0.89229999999999998</v>
      </c>
      <c r="G7988" s="79">
        <f t="shared" si="1255"/>
        <v>1.6976575178677757</v>
      </c>
      <c r="J7988" s="78">
        <v>0</v>
      </c>
      <c r="K7988" s="80">
        <f t="shared" si="1256"/>
        <v>0</v>
      </c>
      <c r="L7988" s="68" t="str">
        <f t="shared" si="1249"/>
        <v>Normal</v>
      </c>
      <c r="N7988" s="67">
        <f t="shared" si="1250"/>
        <v>0</v>
      </c>
      <c r="O7988" s="67">
        <f t="shared" si="1251"/>
        <v>0</v>
      </c>
      <c r="P7988" s="81">
        <f t="shared" si="1252"/>
        <v>1.6976575178677757</v>
      </c>
      <c r="Q7988" s="81">
        <f t="shared" si="1253"/>
        <v>1.6976575178677757</v>
      </c>
      <c r="S7988" s="1">
        <f t="shared" si="1257"/>
        <v>3</v>
      </c>
      <c r="T7988" s="1" t="str">
        <f t="shared" si="1258"/>
        <v>Off-Peak</v>
      </c>
    </row>
    <row r="7989" spans="1:20" x14ac:dyDescent="0.25">
      <c r="A7989" s="85">
        <v>45259.083333314258</v>
      </c>
      <c r="B7989" s="1">
        <v>11</v>
      </c>
      <c r="C7989" s="1">
        <v>29</v>
      </c>
      <c r="D7989" s="1">
        <v>2</v>
      </c>
      <c r="E7989" s="1" t="str">
        <f t="shared" si="1254"/>
        <v>Non-Summer</v>
      </c>
      <c r="F7989" s="78">
        <v>0.86450000000000005</v>
      </c>
      <c r="G7989" s="79">
        <f t="shared" si="1255"/>
        <v>1.644766249239821</v>
      </c>
      <c r="J7989" s="78">
        <v>0</v>
      </c>
      <c r="K7989" s="80">
        <f t="shared" si="1256"/>
        <v>0</v>
      </c>
      <c r="L7989" s="68" t="str">
        <f t="shared" si="1249"/>
        <v>Normal</v>
      </c>
      <c r="N7989" s="67">
        <f t="shared" si="1250"/>
        <v>0</v>
      </c>
      <c r="O7989" s="67">
        <f t="shared" si="1251"/>
        <v>0</v>
      </c>
      <c r="P7989" s="81">
        <f t="shared" si="1252"/>
        <v>1.644766249239821</v>
      </c>
      <c r="Q7989" s="81">
        <f t="shared" si="1253"/>
        <v>1.644766249239821</v>
      </c>
      <c r="S7989" s="1">
        <f t="shared" si="1257"/>
        <v>3</v>
      </c>
      <c r="T7989" s="1" t="str">
        <f t="shared" si="1258"/>
        <v>Off-Peak</v>
      </c>
    </row>
    <row r="7990" spans="1:20" x14ac:dyDescent="0.25">
      <c r="A7990" s="85">
        <v>45259.124999980922</v>
      </c>
      <c r="B7990" s="1">
        <v>11</v>
      </c>
      <c r="C7990" s="1">
        <v>29</v>
      </c>
      <c r="D7990" s="1">
        <v>3</v>
      </c>
      <c r="E7990" s="1" t="str">
        <f t="shared" si="1254"/>
        <v>Non-Summer</v>
      </c>
      <c r="F7990" s="78">
        <v>0.85409999999999997</v>
      </c>
      <c r="G7990" s="79">
        <f t="shared" si="1255"/>
        <v>1.6249795875948305</v>
      </c>
      <c r="J7990" s="78">
        <v>0</v>
      </c>
      <c r="K7990" s="80">
        <f t="shared" si="1256"/>
        <v>0</v>
      </c>
      <c r="L7990" s="68" t="str">
        <f t="shared" si="1249"/>
        <v>Normal</v>
      </c>
      <c r="N7990" s="67">
        <f t="shared" si="1250"/>
        <v>0</v>
      </c>
      <c r="O7990" s="67">
        <f t="shared" si="1251"/>
        <v>0</v>
      </c>
      <c r="P7990" s="81">
        <f t="shared" si="1252"/>
        <v>1.6249795875948305</v>
      </c>
      <c r="Q7990" s="81">
        <f t="shared" si="1253"/>
        <v>1.6249795875948305</v>
      </c>
      <c r="S7990" s="1">
        <f t="shared" si="1257"/>
        <v>3</v>
      </c>
      <c r="T7990" s="1" t="str">
        <f t="shared" si="1258"/>
        <v>Off-Peak</v>
      </c>
    </row>
    <row r="7991" spans="1:20" x14ac:dyDescent="0.25">
      <c r="A7991" s="85">
        <v>45259.166666647587</v>
      </c>
      <c r="B7991" s="1">
        <v>11</v>
      </c>
      <c r="C7991" s="1">
        <v>29</v>
      </c>
      <c r="D7991" s="1">
        <v>4</v>
      </c>
      <c r="E7991" s="1" t="str">
        <f t="shared" si="1254"/>
        <v>Non-Summer</v>
      </c>
      <c r="F7991" s="78">
        <v>0.8569</v>
      </c>
      <c r="G7991" s="79">
        <f t="shared" si="1255"/>
        <v>1.6303067657300203</v>
      </c>
      <c r="J7991" s="78">
        <v>0</v>
      </c>
      <c r="K7991" s="80">
        <f t="shared" si="1256"/>
        <v>0</v>
      </c>
      <c r="L7991" s="68" t="str">
        <f t="shared" si="1249"/>
        <v>Normal</v>
      </c>
      <c r="N7991" s="67">
        <f t="shared" si="1250"/>
        <v>0</v>
      </c>
      <c r="O7991" s="67">
        <f t="shared" si="1251"/>
        <v>0</v>
      </c>
      <c r="P7991" s="81">
        <f t="shared" si="1252"/>
        <v>1.6303067657300203</v>
      </c>
      <c r="Q7991" s="81">
        <f t="shared" si="1253"/>
        <v>1.6303067657300203</v>
      </c>
      <c r="S7991" s="1">
        <f t="shared" si="1257"/>
        <v>3</v>
      </c>
      <c r="T7991" s="1" t="str">
        <f t="shared" si="1258"/>
        <v>Off-Peak</v>
      </c>
    </row>
    <row r="7992" spans="1:20" x14ac:dyDescent="0.25">
      <c r="A7992" s="85">
        <v>45259.208333314251</v>
      </c>
      <c r="B7992" s="1">
        <v>11</v>
      </c>
      <c r="C7992" s="1">
        <v>29</v>
      </c>
      <c r="D7992" s="1">
        <v>5</v>
      </c>
      <c r="E7992" s="1" t="str">
        <f t="shared" si="1254"/>
        <v>Non-Summer</v>
      </c>
      <c r="F7992" s="78">
        <v>0.88870000000000005</v>
      </c>
      <c r="G7992" s="79">
        <f t="shared" si="1255"/>
        <v>1.6908082888368177</v>
      </c>
      <c r="J7992" s="78">
        <v>0</v>
      </c>
      <c r="K7992" s="80">
        <f t="shared" si="1256"/>
        <v>0</v>
      </c>
      <c r="L7992" s="68" t="str">
        <f t="shared" si="1249"/>
        <v>Normal</v>
      </c>
      <c r="N7992" s="67">
        <f t="shared" si="1250"/>
        <v>0</v>
      </c>
      <c r="O7992" s="67">
        <f t="shared" si="1251"/>
        <v>0</v>
      </c>
      <c r="P7992" s="81">
        <f t="shared" si="1252"/>
        <v>1.6908082888368177</v>
      </c>
      <c r="Q7992" s="81">
        <f t="shared" si="1253"/>
        <v>1.6908082888368177</v>
      </c>
      <c r="S7992" s="1">
        <f t="shared" si="1257"/>
        <v>3</v>
      </c>
      <c r="T7992" s="1" t="str">
        <f t="shared" si="1258"/>
        <v>Off-Peak</v>
      </c>
    </row>
    <row r="7993" spans="1:20" x14ac:dyDescent="0.25">
      <c r="A7993" s="85">
        <v>45259.249999980915</v>
      </c>
      <c r="B7993" s="1">
        <v>11</v>
      </c>
      <c r="C7993" s="1">
        <v>29</v>
      </c>
      <c r="D7993" s="1">
        <v>6</v>
      </c>
      <c r="E7993" s="1" t="str">
        <f t="shared" si="1254"/>
        <v>Non-Summer</v>
      </c>
      <c r="F7993" s="78">
        <v>0.94340000000000002</v>
      </c>
      <c r="G7993" s="79">
        <f t="shared" si="1255"/>
        <v>1.7948785188349881</v>
      </c>
      <c r="J7993" s="78">
        <v>0</v>
      </c>
      <c r="K7993" s="80">
        <f t="shared" si="1256"/>
        <v>0</v>
      </c>
      <c r="L7993" s="68" t="str">
        <f t="shared" si="1249"/>
        <v>Normal</v>
      </c>
      <c r="N7993" s="67">
        <f t="shared" si="1250"/>
        <v>0</v>
      </c>
      <c r="O7993" s="67">
        <f t="shared" si="1251"/>
        <v>0</v>
      </c>
      <c r="P7993" s="81">
        <f t="shared" si="1252"/>
        <v>1.7948785188349881</v>
      </c>
      <c r="Q7993" s="81">
        <f t="shared" si="1253"/>
        <v>1.7948785188349881</v>
      </c>
      <c r="S7993" s="1">
        <f t="shared" si="1257"/>
        <v>3</v>
      </c>
      <c r="T7993" s="1" t="str">
        <f t="shared" si="1258"/>
        <v>Peak</v>
      </c>
    </row>
    <row r="7994" spans="1:20" x14ac:dyDescent="0.25">
      <c r="A7994" s="85">
        <v>45259.291666647579</v>
      </c>
      <c r="B7994" s="1">
        <v>11</v>
      </c>
      <c r="C7994" s="1">
        <v>29</v>
      </c>
      <c r="D7994" s="1">
        <v>7</v>
      </c>
      <c r="E7994" s="1" t="str">
        <f t="shared" si="1254"/>
        <v>Non-Summer</v>
      </c>
      <c r="F7994" s="78">
        <v>0.95009999999999994</v>
      </c>
      <c r="G7994" s="79">
        <f t="shared" si="1255"/>
        <v>1.8076256950870488</v>
      </c>
      <c r="J7994" s="78">
        <v>0</v>
      </c>
      <c r="K7994" s="80">
        <f t="shared" si="1256"/>
        <v>0</v>
      </c>
      <c r="L7994" s="68" t="str">
        <f t="shared" si="1249"/>
        <v>Normal</v>
      </c>
      <c r="N7994" s="67">
        <f t="shared" si="1250"/>
        <v>0</v>
      </c>
      <c r="O7994" s="67">
        <f t="shared" si="1251"/>
        <v>0</v>
      </c>
      <c r="P7994" s="81">
        <f t="shared" si="1252"/>
        <v>1.8076256950870488</v>
      </c>
      <c r="Q7994" s="81">
        <f t="shared" si="1253"/>
        <v>1.8076256950870488</v>
      </c>
      <c r="S7994" s="1">
        <f t="shared" si="1257"/>
        <v>3</v>
      </c>
      <c r="T7994" s="1" t="str">
        <f t="shared" si="1258"/>
        <v>Peak</v>
      </c>
    </row>
    <row r="7995" spans="1:20" x14ac:dyDescent="0.25">
      <c r="A7995" s="85">
        <v>45259.333333314244</v>
      </c>
      <c r="B7995" s="1">
        <v>11</v>
      </c>
      <c r="C7995" s="1">
        <v>29</v>
      </c>
      <c r="D7995" s="1">
        <v>8</v>
      </c>
      <c r="E7995" s="1" t="str">
        <f t="shared" si="1254"/>
        <v>Non-Summer</v>
      </c>
      <c r="F7995" s="78">
        <v>0.89490000000000003</v>
      </c>
      <c r="G7995" s="79">
        <f t="shared" si="1255"/>
        <v>1.7026041832790235</v>
      </c>
      <c r="J7995" s="78">
        <v>0.15628299999999998</v>
      </c>
      <c r="K7995" s="80">
        <f t="shared" si="1256"/>
        <v>0.15628299999999998</v>
      </c>
      <c r="L7995" s="68" t="str">
        <f t="shared" si="1249"/>
        <v>Normal</v>
      </c>
      <c r="N7995" s="67">
        <f t="shared" si="1250"/>
        <v>0</v>
      </c>
      <c r="O7995" s="67">
        <f t="shared" si="1251"/>
        <v>0.15628299999999998</v>
      </c>
      <c r="P7995" s="81">
        <f t="shared" si="1252"/>
        <v>1.5463211832790236</v>
      </c>
      <c r="Q7995" s="81">
        <f t="shared" si="1253"/>
        <v>1.5463211832790236</v>
      </c>
      <c r="S7995" s="1">
        <f t="shared" si="1257"/>
        <v>3</v>
      </c>
      <c r="T7995" s="1" t="str">
        <f t="shared" si="1258"/>
        <v>Peak</v>
      </c>
    </row>
    <row r="7996" spans="1:20" x14ac:dyDescent="0.25">
      <c r="A7996" s="85">
        <v>45259.374999980908</v>
      </c>
      <c r="B7996" s="1">
        <v>11</v>
      </c>
      <c r="C7996" s="1">
        <v>29</v>
      </c>
      <c r="D7996" s="1">
        <v>9</v>
      </c>
      <c r="E7996" s="1" t="str">
        <f t="shared" si="1254"/>
        <v>Non-Summer</v>
      </c>
      <c r="F7996" s="78">
        <v>0.85609999999999997</v>
      </c>
      <c r="G7996" s="79">
        <f t="shared" si="1255"/>
        <v>1.6287847148342518</v>
      </c>
      <c r="J7996" s="78">
        <v>0.22588800000000001</v>
      </c>
      <c r="K7996" s="80">
        <f t="shared" si="1256"/>
        <v>0.22588800000000001</v>
      </c>
      <c r="L7996" s="68" t="str">
        <f t="shared" si="1249"/>
        <v>Normal</v>
      </c>
      <c r="N7996" s="67">
        <f t="shared" si="1250"/>
        <v>0</v>
      </c>
      <c r="O7996" s="67">
        <f t="shared" si="1251"/>
        <v>0.22588800000000001</v>
      </c>
      <c r="P7996" s="81">
        <f t="shared" si="1252"/>
        <v>1.4028967148342517</v>
      </c>
      <c r="Q7996" s="81">
        <f t="shared" si="1253"/>
        <v>1.4028967148342517</v>
      </c>
      <c r="S7996" s="1">
        <f t="shared" si="1257"/>
        <v>3</v>
      </c>
      <c r="T7996" s="1" t="str">
        <f t="shared" si="1258"/>
        <v>Peak</v>
      </c>
    </row>
    <row r="7997" spans="1:20" x14ac:dyDescent="0.25">
      <c r="A7997" s="85">
        <v>45259.416666647572</v>
      </c>
      <c r="B7997" s="1">
        <v>11</v>
      </c>
      <c r="C7997" s="1">
        <v>29</v>
      </c>
      <c r="D7997" s="1">
        <v>10</v>
      </c>
      <c r="E7997" s="1" t="str">
        <f t="shared" si="1254"/>
        <v>Non-Summer</v>
      </c>
      <c r="F7997" s="78">
        <v>0.82979999999999998</v>
      </c>
      <c r="G7997" s="79">
        <f t="shared" si="1255"/>
        <v>1.5787472916358629</v>
      </c>
      <c r="J7997" s="78">
        <v>0.44768000000000002</v>
      </c>
      <c r="K7997" s="80">
        <f t="shared" si="1256"/>
        <v>0.44768000000000002</v>
      </c>
      <c r="L7997" s="68" t="str">
        <f t="shared" si="1249"/>
        <v>Normal</v>
      </c>
      <c r="N7997" s="67">
        <f t="shared" si="1250"/>
        <v>0</v>
      </c>
      <c r="O7997" s="67">
        <f t="shared" si="1251"/>
        <v>0.44768000000000002</v>
      </c>
      <c r="P7997" s="81">
        <f t="shared" si="1252"/>
        <v>1.1310672916358628</v>
      </c>
      <c r="Q7997" s="81">
        <f t="shared" si="1253"/>
        <v>1.1310672916358628</v>
      </c>
      <c r="S7997" s="1">
        <f t="shared" si="1257"/>
        <v>3</v>
      </c>
      <c r="T7997" s="1" t="str">
        <f t="shared" si="1258"/>
        <v>Peak</v>
      </c>
    </row>
    <row r="7998" spans="1:20" x14ac:dyDescent="0.25">
      <c r="A7998" s="85">
        <v>45259.458333314236</v>
      </c>
      <c r="B7998" s="1">
        <v>11</v>
      </c>
      <c r="C7998" s="1">
        <v>29</v>
      </c>
      <c r="D7998" s="1">
        <v>11</v>
      </c>
      <c r="E7998" s="1" t="str">
        <f t="shared" si="1254"/>
        <v>Non-Summer</v>
      </c>
      <c r="F7998" s="78">
        <v>0.81240000000000001</v>
      </c>
      <c r="G7998" s="79">
        <f t="shared" si="1255"/>
        <v>1.5456426846528983</v>
      </c>
      <c r="J7998" s="78">
        <v>0.43970900000000002</v>
      </c>
      <c r="K7998" s="80">
        <f t="shared" si="1256"/>
        <v>0.43970900000000002</v>
      </c>
      <c r="L7998" s="68" t="str">
        <f t="shared" si="1249"/>
        <v>Normal</v>
      </c>
      <c r="N7998" s="67">
        <f t="shared" si="1250"/>
        <v>0</v>
      </c>
      <c r="O7998" s="67">
        <f t="shared" si="1251"/>
        <v>0.43970900000000002</v>
      </c>
      <c r="P7998" s="81">
        <f t="shared" si="1252"/>
        <v>1.1059336846528982</v>
      </c>
      <c r="Q7998" s="81">
        <f t="shared" si="1253"/>
        <v>1.1059336846528982</v>
      </c>
      <c r="S7998" s="1">
        <f t="shared" si="1257"/>
        <v>3</v>
      </c>
      <c r="T7998" s="1" t="str">
        <f t="shared" si="1258"/>
        <v>Peak</v>
      </c>
    </row>
    <row r="7999" spans="1:20" x14ac:dyDescent="0.25">
      <c r="A7999" s="85">
        <v>45259.499999980901</v>
      </c>
      <c r="B7999" s="1">
        <v>11</v>
      </c>
      <c r="C7999" s="1">
        <v>29</v>
      </c>
      <c r="D7999" s="1">
        <v>12</v>
      </c>
      <c r="E7999" s="1" t="str">
        <f t="shared" si="1254"/>
        <v>Non-Summer</v>
      </c>
      <c r="F7999" s="78">
        <v>0.79710000000000003</v>
      </c>
      <c r="G7999" s="79">
        <f t="shared" si="1255"/>
        <v>1.5165334612713259</v>
      </c>
      <c r="J7999" s="78">
        <v>0.55601</v>
      </c>
      <c r="K7999" s="80">
        <f t="shared" si="1256"/>
        <v>0.55601</v>
      </c>
      <c r="L7999" s="68" t="str">
        <f t="shared" si="1249"/>
        <v>Normal</v>
      </c>
      <c r="N7999" s="67">
        <f t="shared" si="1250"/>
        <v>0</v>
      </c>
      <c r="O7999" s="67">
        <f t="shared" si="1251"/>
        <v>0.55601</v>
      </c>
      <c r="P7999" s="81">
        <f t="shared" si="1252"/>
        <v>0.96052346127132593</v>
      </c>
      <c r="Q7999" s="81">
        <f t="shared" si="1253"/>
        <v>0.96052346127132593</v>
      </c>
      <c r="S7999" s="1">
        <f t="shared" si="1257"/>
        <v>3</v>
      </c>
      <c r="T7999" s="1" t="str">
        <f t="shared" si="1258"/>
        <v>Peak</v>
      </c>
    </row>
    <row r="8000" spans="1:20" x14ac:dyDescent="0.25">
      <c r="A8000" s="85">
        <v>45259.541666647565</v>
      </c>
      <c r="B8000" s="1">
        <v>11</v>
      </c>
      <c r="C8000" s="1">
        <v>29</v>
      </c>
      <c r="D8000" s="1">
        <v>13</v>
      </c>
      <c r="E8000" s="1" t="str">
        <f t="shared" si="1254"/>
        <v>Non-Summer</v>
      </c>
      <c r="F8000" s="78">
        <v>0.78180000000000005</v>
      </c>
      <c r="G8000" s="79">
        <f t="shared" si="1255"/>
        <v>1.4874242378897538</v>
      </c>
      <c r="J8000" s="78">
        <v>0.48678899999999997</v>
      </c>
      <c r="K8000" s="80">
        <f t="shared" si="1256"/>
        <v>0.48678899999999997</v>
      </c>
      <c r="L8000" s="68" t="str">
        <f t="shared" si="1249"/>
        <v>Normal</v>
      </c>
      <c r="N8000" s="67">
        <f t="shared" si="1250"/>
        <v>0</v>
      </c>
      <c r="O8000" s="67">
        <f t="shared" si="1251"/>
        <v>0.48678899999999997</v>
      </c>
      <c r="P8000" s="81">
        <f t="shared" si="1252"/>
        <v>1.0006352378897538</v>
      </c>
      <c r="Q8000" s="81">
        <f t="shared" si="1253"/>
        <v>1.0006352378897538</v>
      </c>
      <c r="S8000" s="1">
        <f t="shared" si="1257"/>
        <v>3</v>
      </c>
      <c r="T8000" s="1" t="str">
        <f t="shared" si="1258"/>
        <v>Peak</v>
      </c>
    </row>
    <row r="8001" spans="1:20" x14ac:dyDescent="0.25">
      <c r="A8001" s="85">
        <v>45259.583333314229</v>
      </c>
      <c r="B8001" s="1">
        <v>11</v>
      </c>
      <c r="C8001" s="1">
        <v>29</v>
      </c>
      <c r="D8001" s="1">
        <v>14</v>
      </c>
      <c r="E8001" s="1" t="str">
        <f t="shared" si="1254"/>
        <v>Non-Summer</v>
      </c>
      <c r="F8001" s="78">
        <v>0.78600000000000003</v>
      </c>
      <c r="G8001" s="79">
        <f t="shared" si="1255"/>
        <v>1.4954150050925383</v>
      </c>
      <c r="J8001" s="78">
        <v>0.51851899999999995</v>
      </c>
      <c r="K8001" s="80">
        <f t="shared" si="1256"/>
        <v>0.51851899999999995</v>
      </c>
      <c r="L8001" s="68" t="str">
        <f t="shared" si="1249"/>
        <v>Normal</v>
      </c>
      <c r="N8001" s="67">
        <f t="shared" si="1250"/>
        <v>0</v>
      </c>
      <c r="O8001" s="67">
        <f t="shared" si="1251"/>
        <v>0.51851899999999995</v>
      </c>
      <c r="P8001" s="81">
        <f t="shared" si="1252"/>
        <v>0.97689600509253838</v>
      </c>
      <c r="Q8001" s="81">
        <f t="shared" si="1253"/>
        <v>0.97689600509253838</v>
      </c>
      <c r="S8001" s="1">
        <f t="shared" si="1257"/>
        <v>3</v>
      </c>
      <c r="T8001" s="1" t="str">
        <f t="shared" si="1258"/>
        <v>Peak</v>
      </c>
    </row>
    <row r="8002" spans="1:20" x14ac:dyDescent="0.25">
      <c r="A8002" s="85">
        <v>45259.624999980893</v>
      </c>
      <c r="B8002" s="1">
        <v>11</v>
      </c>
      <c r="C8002" s="1">
        <v>29</v>
      </c>
      <c r="D8002" s="1">
        <v>15</v>
      </c>
      <c r="E8002" s="1" t="str">
        <f t="shared" si="1254"/>
        <v>Non-Summer</v>
      </c>
      <c r="F8002" s="78">
        <v>0.83979999999999999</v>
      </c>
      <c r="G8002" s="79">
        <f t="shared" si="1255"/>
        <v>1.5977729278329689</v>
      </c>
      <c r="J8002" s="78">
        <v>0.110029</v>
      </c>
      <c r="K8002" s="80">
        <f t="shared" si="1256"/>
        <v>0.110029</v>
      </c>
      <c r="L8002" s="68" t="str">
        <f t="shared" si="1249"/>
        <v>Normal</v>
      </c>
      <c r="N8002" s="67">
        <f t="shared" si="1250"/>
        <v>0</v>
      </c>
      <c r="O8002" s="67">
        <f t="shared" si="1251"/>
        <v>0.110029</v>
      </c>
      <c r="P8002" s="81">
        <f t="shared" si="1252"/>
        <v>1.4877439278329689</v>
      </c>
      <c r="Q8002" s="81">
        <f t="shared" si="1253"/>
        <v>1.4877439278329689</v>
      </c>
      <c r="S8002" s="1">
        <f t="shared" si="1257"/>
        <v>3</v>
      </c>
      <c r="T8002" s="1" t="str">
        <f t="shared" si="1258"/>
        <v>Peak</v>
      </c>
    </row>
    <row r="8003" spans="1:20" x14ac:dyDescent="0.25">
      <c r="A8003" s="85">
        <v>45259.666666647558</v>
      </c>
      <c r="B8003" s="1">
        <v>11</v>
      </c>
      <c r="C8003" s="1">
        <v>29</v>
      </c>
      <c r="D8003" s="1">
        <v>16</v>
      </c>
      <c r="E8003" s="1" t="str">
        <f t="shared" si="1254"/>
        <v>Non-Summer</v>
      </c>
      <c r="F8003" s="78">
        <v>0.99850000000000005</v>
      </c>
      <c r="G8003" s="79">
        <f t="shared" si="1255"/>
        <v>1.8997097742810425</v>
      </c>
      <c r="J8003" s="78">
        <v>0</v>
      </c>
      <c r="K8003" s="80">
        <f t="shared" si="1256"/>
        <v>0</v>
      </c>
      <c r="L8003" s="68" t="str">
        <f t="shared" si="1249"/>
        <v>Normal</v>
      </c>
      <c r="N8003" s="67">
        <f t="shared" si="1250"/>
        <v>0</v>
      </c>
      <c r="O8003" s="67">
        <f t="shared" si="1251"/>
        <v>0</v>
      </c>
      <c r="P8003" s="81">
        <f t="shared" si="1252"/>
        <v>1.8997097742810425</v>
      </c>
      <c r="Q8003" s="81">
        <f t="shared" si="1253"/>
        <v>1.8997097742810425</v>
      </c>
      <c r="S8003" s="1">
        <f t="shared" si="1257"/>
        <v>3</v>
      </c>
      <c r="T8003" s="1" t="str">
        <f t="shared" si="1258"/>
        <v>Peak</v>
      </c>
    </row>
    <row r="8004" spans="1:20" x14ac:dyDescent="0.25">
      <c r="A8004" s="85">
        <v>45259.708333314222</v>
      </c>
      <c r="B8004" s="1">
        <v>11</v>
      </c>
      <c r="C8004" s="1">
        <v>29</v>
      </c>
      <c r="D8004" s="1">
        <v>17</v>
      </c>
      <c r="E8004" s="1" t="str">
        <f t="shared" si="1254"/>
        <v>Non-Summer</v>
      </c>
      <c r="F8004" s="78">
        <v>1.1414</v>
      </c>
      <c r="G8004" s="79">
        <f t="shared" si="1255"/>
        <v>2.1715861155376883</v>
      </c>
      <c r="J8004" s="78">
        <v>0</v>
      </c>
      <c r="K8004" s="80">
        <f t="shared" si="1256"/>
        <v>0</v>
      </c>
      <c r="L8004" s="68" t="str">
        <f t="shared" si="1249"/>
        <v>Normal</v>
      </c>
      <c r="N8004" s="67">
        <f t="shared" si="1250"/>
        <v>0</v>
      </c>
      <c r="O8004" s="67">
        <f t="shared" si="1251"/>
        <v>0</v>
      </c>
      <c r="P8004" s="81">
        <f t="shared" si="1252"/>
        <v>2.1715861155376883</v>
      </c>
      <c r="Q8004" s="81">
        <f t="shared" si="1253"/>
        <v>2.1715861155376883</v>
      </c>
      <c r="S8004" s="1">
        <f t="shared" si="1257"/>
        <v>3</v>
      </c>
      <c r="T8004" s="1" t="str">
        <f t="shared" si="1258"/>
        <v>Peak</v>
      </c>
    </row>
    <row r="8005" spans="1:20" x14ac:dyDescent="0.25">
      <c r="A8005" s="85">
        <v>45259.749999980886</v>
      </c>
      <c r="B8005" s="1">
        <v>11</v>
      </c>
      <c r="C8005" s="1">
        <v>29</v>
      </c>
      <c r="D8005" s="1">
        <v>18</v>
      </c>
      <c r="E8005" s="1" t="str">
        <f t="shared" si="1254"/>
        <v>Non-Summer</v>
      </c>
      <c r="F8005" s="78">
        <v>1.1809000000000001</v>
      </c>
      <c r="G8005" s="79">
        <f t="shared" si="1255"/>
        <v>2.2467373785162574</v>
      </c>
      <c r="J8005" s="78">
        <v>0</v>
      </c>
      <c r="K8005" s="80">
        <f t="shared" si="1256"/>
        <v>0</v>
      </c>
      <c r="L8005" s="68" t="str">
        <f t="shared" si="1249"/>
        <v>Normal</v>
      </c>
      <c r="N8005" s="67">
        <f t="shared" si="1250"/>
        <v>0</v>
      </c>
      <c r="O8005" s="67">
        <f t="shared" si="1251"/>
        <v>0</v>
      </c>
      <c r="P8005" s="81">
        <f t="shared" si="1252"/>
        <v>2.2467373785162574</v>
      </c>
      <c r="Q8005" s="81">
        <f t="shared" si="1253"/>
        <v>2.2467373785162574</v>
      </c>
      <c r="S8005" s="1">
        <f t="shared" si="1257"/>
        <v>3</v>
      </c>
      <c r="T8005" s="1" t="str">
        <f t="shared" si="1258"/>
        <v>Peak</v>
      </c>
    </row>
    <row r="8006" spans="1:20" x14ac:dyDescent="0.25">
      <c r="A8006" s="85">
        <v>45259.79166664755</v>
      </c>
      <c r="B8006" s="1">
        <v>11</v>
      </c>
      <c r="C8006" s="1">
        <v>29</v>
      </c>
      <c r="D8006" s="1">
        <v>19</v>
      </c>
      <c r="E8006" s="1" t="str">
        <f t="shared" si="1254"/>
        <v>Non-Summer</v>
      </c>
      <c r="F8006" s="78">
        <v>1.1855</v>
      </c>
      <c r="G8006" s="79">
        <f t="shared" si="1255"/>
        <v>2.2554891711669263</v>
      </c>
      <c r="J8006" s="78">
        <v>0</v>
      </c>
      <c r="K8006" s="80">
        <f t="shared" si="1256"/>
        <v>0</v>
      </c>
      <c r="L8006" s="68" t="str">
        <f t="shared" si="1249"/>
        <v>Normal</v>
      </c>
      <c r="N8006" s="67">
        <f t="shared" si="1250"/>
        <v>0</v>
      </c>
      <c r="O8006" s="67">
        <f t="shared" si="1251"/>
        <v>0</v>
      </c>
      <c r="P8006" s="81">
        <f t="shared" si="1252"/>
        <v>2.2554891711669263</v>
      </c>
      <c r="Q8006" s="81">
        <f t="shared" si="1253"/>
        <v>2.2554891711669263</v>
      </c>
      <c r="S8006" s="1">
        <f t="shared" si="1257"/>
        <v>3</v>
      </c>
      <c r="T8006" s="1" t="str">
        <f t="shared" si="1258"/>
        <v>Peak</v>
      </c>
    </row>
    <row r="8007" spans="1:20" x14ac:dyDescent="0.25">
      <c r="A8007" s="85">
        <v>45259.833333314215</v>
      </c>
      <c r="B8007" s="1">
        <v>11</v>
      </c>
      <c r="C8007" s="1">
        <v>29</v>
      </c>
      <c r="D8007" s="1">
        <v>20</v>
      </c>
      <c r="E8007" s="1" t="str">
        <f t="shared" si="1254"/>
        <v>Non-Summer</v>
      </c>
      <c r="F8007" s="78">
        <v>1.1679999999999999</v>
      </c>
      <c r="G8007" s="79">
        <f t="shared" si="1255"/>
        <v>2.2221943078219906</v>
      </c>
      <c r="J8007" s="78">
        <v>0</v>
      </c>
      <c r="K8007" s="80">
        <f t="shared" si="1256"/>
        <v>0</v>
      </c>
      <c r="L8007" s="68" t="str">
        <f t="shared" si="1249"/>
        <v>Normal</v>
      </c>
      <c r="N8007" s="67">
        <f t="shared" si="1250"/>
        <v>0</v>
      </c>
      <c r="O8007" s="67">
        <f t="shared" si="1251"/>
        <v>0</v>
      </c>
      <c r="P8007" s="81">
        <f t="shared" si="1252"/>
        <v>2.2221943078219906</v>
      </c>
      <c r="Q8007" s="81">
        <f t="shared" si="1253"/>
        <v>2.2221943078219906</v>
      </c>
      <c r="S8007" s="1">
        <f t="shared" si="1257"/>
        <v>3</v>
      </c>
      <c r="T8007" s="1" t="str">
        <f t="shared" si="1258"/>
        <v>Peak</v>
      </c>
    </row>
    <row r="8008" spans="1:20" x14ac:dyDescent="0.25">
      <c r="A8008" s="85">
        <v>45259.874999980879</v>
      </c>
      <c r="B8008" s="1">
        <v>11</v>
      </c>
      <c r="C8008" s="1">
        <v>29</v>
      </c>
      <c r="D8008" s="1">
        <v>21</v>
      </c>
      <c r="E8008" s="1" t="str">
        <f t="shared" si="1254"/>
        <v>Non-Summer</v>
      </c>
      <c r="F8008" s="78">
        <v>1.1089</v>
      </c>
      <c r="G8008" s="79">
        <f t="shared" si="1255"/>
        <v>2.1097527978970936</v>
      </c>
      <c r="J8008" s="78">
        <v>0</v>
      </c>
      <c r="K8008" s="80">
        <f t="shared" si="1256"/>
        <v>0</v>
      </c>
      <c r="L8008" s="68" t="str">
        <f t="shared" si="1249"/>
        <v>Normal</v>
      </c>
      <c r="N8008" s="67">
        <f t="shared" si="1250"/>
        <v>0</v>
      </c>
      <c r="O8008" s="67">
        <f t="shared" si="1251"/>
        <v>0</v>
      </c>
      <c r="P8008" s="81">
        <f t="shared" si="1252"/>
        <v>2.1097527978970936</v>
      </c>
      <c r="Q8008" s="81">
        <f t="shared" si="1253"/>
        <v>2.1097527978970936</v>
      </c>
      <c r="S8008" s="1">
        <f t="shared" si="1257"/>
        <v>3</v>
      </c>
      <c r="T8008" s="1" t="str">
        <f t="shared" si="1258"/>
        <v>Peak</v>
      </c>
    </row>
    <row r="8009" spans="1:20" x14ac:dyDescent="0.25">
      <c r="A8009" s="85">
        <v>45259.916666647543</v>
      </c>
      <c r="B8009" s="1">
        <v>11</v>
      </c>
      <c r="C8009" s="1">
        <v>29</v>
      </c>
      <c r="D8009" s="1">
        <v>22</v>
      </c>
      <c r="E8009" s="1" t="str">
        <f t="shared" si="1254"/>
        <v>Non-Summer</v>
      </c>
      <c r="F8009" s="78">
        <v>1.0045999999999999</v>
      </c>
      <c r="G8009" s="79">
        <f t="shared" si="1255"/>
        <v>1.911315412361277</v>
      </c>
      <c r="J8009" s="78">
        <v>0</v>
      </c>
      <c r="K8009" s="80">
        <f t="shared" si="1256"/>
        <v>0</v>
      </c>
      <c r="L8009" s="68" t="str">
        <f t="shared" si="1249"/>
        <v>Normal</v>
      </c>
      <c r="N8009" s="67">
        <f t="shared" si="1250"/>
        <v>0</v>
      </c>
      <c r="O8009" s="67">
        <f t="shared" si="1251"/>
        <v>0</v>
      </c>
      <c r="P8009" s="81">
        <f t="shared" si="1252"/>
        <v>1.911315412361277</v>
      </c>
      <c r="Q8009" s="81">
        <f t="shared" si="1253"/>
        <v>1.911315412361277</v>
      </c>
      <c r="S8009" s="1">
        <f t="shared" si="1257"/>
        <v>3</v>
      </c>
      <c r="T8009" s="1" t="str">
        <f t="shared" si="1258"/>
        <v>Off-Peak</v>
      </c>
    </row>
    <row r="8010" spans="1:20" x14ac:dyDescent="0.25">
      <c r="A8010" s="85">
        <v>45259.958333314207</v>
      </c>
      <c r="B8010" s="1">
        <v>11</v>
      </c>
      <c r="C8010" s="1">
        <v>29</v>
      </c>
      <c r="D8010" s="1">
        <v>23</v>
      </c>
      <c r="E8010" s="1" t="str">
        <f t="shared" si="1254"/>
        <v>Non-Summer</v>
      </c>
      <c r="F8010" s="78">
        <v>0.90329999999999999</v>
      </c>
      <c r="G8010" s="79">
        <f t="shared" si="1255"/>
        <v>1.7185857176845925</v>
      </c>
      <c r="J8010" s="78">
        <v>0</v>
      </c>
      <c r="K8010" s="80">
        <f t="shared" si="1256"/>
        <v>0</v>
      </c>
      <c r="L8010" s="68" t="str">
        <f t="shared" si="1249"/>
        <v>Normal</v>
      </c>
      <c r="N8010" s="67">
        <f t="shared" si="1250"/>
        <v>0</v>
      </c>
      <c r="O8010" s="67">
        <f t="shared" si="1251"/>
        <v>0</v>
      </c>
      <c r="P8010" s="81">
        <f t="shared" si="1252"/>
        <v>1.7185857176845925</v>
      </c>
      <c r="Q8010" s="81">
        <f t="shared" si="1253"/>
        <v>1.7185857176845925</v>
      </c>
      <c r="S8010" s="1">
        <f t="shared" si="1257"/>
        <v>3</v>
      </c>
      <c r="T8010" s="1" t="str">
        <f t="shared" si="1258"/>
        <v>Off-Peak</v>
      </c>
    </row>
    <row r="8011" spans="1:20" x14ac:dyDescent="0.25">
      <c r="A8011" s="85">
        <v>45259.999999980872</v>
      </c>
      <c r="B8011" s="1">
        <v>11</v>
      </c>
      <c r="C8011" s="1">
        <v>30</v>
      </c>
      <c r="D8011" s="1">
        <v>0</v>
      </c>
      <c r="E8011" s="1" t="str">
        <f t="shared" si="1254"/>
        <v>Non-Summer</v>
      </c>
      <c r="F8011" s="78">
        <v>0.83789999999999998</v>
      </c>
      <c r="G8011" s="79">
        <f t="shared" si="1255"/>
        <v>1.5941580569555187</v>
      </c>
      <c r="J8011" s="78">
        <v>0</v>
      </c>
      <c r="K8011" s="80">
        <f t="shared" si="1256"/>
        <v>0</v>
      </c>
      <c r="L8011" s="68" t="str">
        <f t="shared" si="1249"/>
        <v>Normal</v>
      </c>
      <c r="N8011" s="67">
        <f t="shared" si="1250"/>
        <v>0</v>
      </c>
      <c r="O8011" s="67">
        <f t="shared" si="1251"/>
        <v>0</v>
      </c>
      <c r="P8011" s="81">
        <f t="shared" si="1252"/>
        <v>1.5941580569555187</v>
      </c>
      <c r="Q8011" s="81">
        <f t="shared" si="1253"/>
        <v>1.5941580569555187</v>
      </c>
      <c r="S8011" s="1">
        <f t="shared" si="1257"/>
        <v>4</v>
      </c>
      <c r="T8011" s="1" t="str">
        <f t="shared" si="1258"/>
        <v>Off-Peak</v>
      </c>
    </row>
    <row r="8012" spans="1:20" x14ac:dyDescent="0.25">
      <c r="A8012" s="85">
        <v>45260.041666647536</v>
      </c>
      <c r="B8012" s="1">
        <v>11</v>
      </c>
      <c r="C8012" s="1">
        <v>30</v>
      </c>
      <c r="D8012" s="1">
        <v>1</v>
      </c>
      <c r="E8012" s="1" t="str">
        <f t="shared" si="1254"/>
        <v>Non-Summer</v>
      </c>
      <c r="F8012" s="78">
        <v>0.7994</v>
      </c>
      <c r="G8012" s="79">
        <f t="shared" si="1255"/>
        <v>1.5209093575966603</v>
      </c>
      <c r="J8012" s="78">
        <v>0</v>
      </c>
      <c r="K8012" s="80">
        <f t="shared" si="1256"/>
        <v>0</v>
      </c>
      <c r="L8012" s="68" t="str">
        <f t="shared" si="1249"/>
        <v>Normal</v>
      </c>
      <c r="N8012" s="67">
        <f t="shared" si="1250"/>
        <v>0</v>
      </c>
      <c r="O8012" s="67">
        <f t="shared" si="1251"/>
        <v>0</v>
      </c>
      <c r="P8012" s="81">
        <f t="shared" si="1252"/>
        <v>1.5209093575966603</v>
      </c>
      <c r="Q8012" s="81">
        <f t="shared" si="1253"/>
        <v>1.5209093575966603</v>
      </c>
      <c r="S8012" s="1">
        <f t="shared" si="1257"/>
        <v>4</v>
      </c>
      <c r="T8012" s="1" t="str">
        <f t="shared" si="1258"/>
        <v>Off-Peak</v>
      </c>
    </row>
    <row r="8013" spans="1:20" x14ac:dyDescent="0.25">
      <c r="A8013" s="85">
        <v>45260.0833333142</v>
      </c>
      <c r="B8013" s="1">
        <v>11</v>
      </c>
      <c r="C8013" s="1">
        <v>30</v>
      </c>
      <c r="D8013" s="1">
        <v>2</v>
      </c>
      <c r="E8013" s="1" t="str">
        <f t="shared" si="1254"/>
        <v>Non-Summer</v>
      </c>
      <c r="F8013" s="78">
        <v>0.78149999999999997</v>
      </c>
      <c r="G8013" s="79">
        <f t="shared" si="1255"/>
        <v>1.4868534688038404</v>
      </c>
      <c r="J8013" s="78">
        <v>0</v>
      </c>
      <c r="K8013" s="80">
        <f t="shared" si="1256"/>
        <v>0</v>
      </c>
      <c r="L8013" s="68" t="str">
        <f t="shared" si="1249"/>
        <v>Normal</v>
      </c>
      <c r="N8013" s="67">
        <f t="shared" si="1250"/>
        <v>0</v>
      </c>
      <c r="O8013" s="67">
        <f t="shared" si="1251"/>
        <v>0</v>
      </c>
      <c r="P8013" s="81">
        <f t="shared" si="1252"/>
        <v>1.4868534688038404</v>
      </c>
      <c r="Q8013" s="81">
        <f t="shared" si="1253"/>
        <v>1.4868534688038404</v>
      </c>
      <c r="S8013" s="1">
        <f t="shared" si="1257"/>
        <v>4</v>
      </c>
      <c r="T8013" s="1" t="str">
        <f t="shared" si="1258"/>
        <v>Off-Peak</v>
      </c>
    </row>
    <row r="8014" spans="1:20" x14ac:dyDescent="0.25">
      <c r="A8014" s="85">
        <v>45260.124999980864</v>
      </c>
      <c r="B8014" s="1">
        <v>11</v>
      </c>
      <c r="C8014" s="1">
        <v>30</v>
      </c>
      <c r="D8014" s="1">
        <v>3</v>
      </c>
      <c r="E8014" s="1" t="str">
        <f t="shared" si="1254"/>
        <v>Non-Summer</v>
      </c>
      <c r="F8014" s="78">
        <v>0.77139999999999997</v>
      </c>
      <c r="G8014" s="79">
        <f t="shared" si="1255"/>
        <v>1.4676375762447633</v>
      </c>
      <c r="J8014" s="78">
        <v>0</v>
      </c>
      <c r="K8014" s="80">
        <f t="shared" si="1256"/>
        <v>0</v>
      </c>
      <c r="L8014" s="68" t="str">
        <f t="shared" si="1249"/>
        <v>Normal</v>
      </c>
      <c r="N8014" s="67">
        <f t="shared" si="1250"/>
        <v>0</v>
      </c>
      <c r="O8014" s="67">
        <f t="shared" si="1251"/>
        <v>0</v>
      </c>
      <c r="P8014" s="81">
        <f t="shared" si="1252"/>
        <v>1.4676375762447633</v>
      </c>
      <c r="Q8014" s="81">
        <f t="shared" si="1253"/>
        <v>1.4676375762447633</v>
      </c>
      <c r="S8014" s="1">
        <f t="shared" si="1257"/>
        <v>4</v>
      </c>
      <c r="T8014" s="1" t="str">
        <f t="shared" si="1258"/>
        <v>Off-Peak</v>
      </c>
    </row>
    <row r="8015" spans="1:20" x14ac:dyDescent="0.25">
      <c r="A8015" s="85">
        <v>45260.166666647528</v>
      </c>
      <c r="B8015" s="1">
        <v>11</v>
      </c>
      <c r="C8015" s="1">
        <v>30</v>
      </c>
      <c r="D8015" s="1">
        <v>4</v>
      </c>
      <c r="E8015" s="1" t="str">
        <f t="shared" si="1254"/>
        <v>Non-Summer</v>
      </c>
      <c r="F8015" s="78">
        <v>0.78410000000000002</v>
      </c>
      <c r="G8015" s="79">
        <f t="shared" si="1255"/>
        <v>1.4918001342150882</v>
      </c>
      <c r="J8015" s="78">
        <v>0</v>
      </c>
      <c r="K8015" s="80">
        <f t="shared" si="1256"/>
        <v>0</v>
      </c>
      <c r="L8015" s="68" t="str">
        <f t="shared" si="1249"/>
        <v>Normal</v>
      </c>
      <c r="N8015" s="67">
        <f t="shared" si="1250"/>
        <v>0</v>
      </c>
      <c r="O8015" s="67">
        <f t="shared" si="1251"/>
        <v>0</v>
      </c>
      <c r="P8015" s="81">
        <f t="shared" si="1252"/>
        <v>1.4918001342150882</v>
      </c>
      <c r="Q8015" s="81">
        <f t="shared" si="1253"/>
        <v>1.4918001342150882</v>
      </c>
      <c r="S8015" s="1">
        <f t="shared" si="1257"/>
        <v>4</v>
      </c>
      <c r="T8015" s="1" t="str">
        <f t="shared" si="1258"/>
        <v>Off-Peak</v>
      </c>
    </row>
    <row r="8016" spans="1:20" x14ac:dyDescent="0.25">
      <c r="A8016" s="85">
        <v>45260.208333314193</v>
      </c>
      <c r="B8016" s="1">
        <v>11</v>
      </c>
      <c r="C8016" s="1">
        <v>30</v>
      </c>
      <c r="D8016" s="1">
        <v>5</v>
      </c>
      <c r="E8016" s="1" t="str">
        <f t="shared" si="1254"/>
        <v>Non-Summer</v>
      </c>
      <c r="F8016" s="78">
        <v>0.81659999999999999</v>
      </c>
      <c r="G8016" s="79">
        <f t="shared" si="1255"/>
        <v>1.5536334518556827</v>
      </c>
      <c r="J8016" s="78">
        <v>0</v>
      </c>
      <c r="K8016" s="80">
        <f t="shared" si="1256"/>
        <v>0</v>
      </c>
      <c r="L8016" s="68" t="str">
        <f t="shared" si="1249"/>
        <v>Normal</v>
      </c>
      <c r="N8016" s="67">
        <f t="shared" si="1250"/>
        <v>0</v>
      </c>
      <c r="O8016" s="67">
        <f t="shared" si="1251"/>
        <v>0</v>
      </c>
      <c r="P8016" s="81">
        <f t="shared" si="1252"/>
        <v>1.5536334518556827</v>
      </c>
      <c r="Q8016" s="81">
        <f t="shared" si="1253"/>
        <v>1.5536334518556827</v>
      </c>
      <c r="S8016" s="1">
        <f t="shared" si="1257"/>
        <v>4</v>
      </c>
      <c r="T8016" s="1" t="str">
        <f t="shared" si="1258"/>
        <v>Off-Peak</v>
      </c>
    </row>
    <row r="8017" spans="1:20" x14ac:dyDescent="0.25">
      <c r="A8017" s="85">
        <v>45260.249999980857</v>
      </c>
      <c r="B8017" s="1">
        <v>11</v>
      </c>
      <c r="C8017" s="1">
        <v>30</v>
      </c>
      <c r="D8017" s="1">
        <v>6</v>
      </c>
      <c r="E8017" s="1" t="str">
        <f t="shared" si="1254"/>
        <v>Non-Summer</v>
      </c>
      <c r="F8017" s="78">
        <v>0.87070000000000003</v>
      </c>
      <c r="G8017" s="79">
        <f t="shared" si="1255"/>
        <v>1.6565621436820268</v>
      </c>
      <c r="J8017" s="78">
        <v>0</v>
      </c>
      <c r="K8017" s="80">
        <f t="shared" si="1256"/>
        <v>0</v>
      </c>
      <c r="L8017" s="68" t="str">
        <f t="shared" si="1249"/>
        <v>Normal</v>
      </c>
      <c r="N8017" s="67">
        <f t="shared" si="1250"/>
        <v>0</v>
      </c>
      <c r="O8017" s="67">
        <f t="shared" si="1251"/>
        <v>0</v>
      </c>
      <c r="P8017" s="81">
        <f t="shared" si="1252"/>
        <v>1.6565621436820268</v>
      </c>
      <c r="Q8017" s="81">
        <f t="shared" si="1253"/>
        <v>1.6565621436820268</v>
      </c>
      <c r="S8017" s="1">
        <f t="shared" si="1257"/>
        <v>4</v>
      </c>
      <c r="T8017" s="1" t="str">
        <f t="shared" si="1258"/>
        <v>Peak</v>
      </c>
    </row>
    <row r="8018" spans="1:20" x14ac:dyDescent="0.25">
      <c r="A8018" s="85">
        <v>45260.291666647521</v>
      </c>
      <c r="B8018" s="1">
        <v>11</v>
      </c>
      <c r="C8018" s="1">
        <v>30</v>
      </c>
      <c r="D8018" s="1">
        <v>7</v>
      </c>
      <c r="E8018" s="1" t="str">
        <f t="shared" si="1254"/>
        <v>Non-Summer</v>
      </c>
      <c r="F8018" s="78">
        <v>0.87970000000000004</v>
      </c>
      <c r="G8018" s="79">
        <f t="shared" si="1255"/>
        <v>1.6736852162594222</v>
      </c>
      <c r="J8018" s="78">
        <v>1.7999999999999998E-4</v>
      </c>
      <c r="K8018" s="80">
        <f t="shared" si="1256"/>
        <v>1.7999999999999998E-4</v>
      </c>
      <c r="L8018" s="68" t="str">
        <f t="shared" si="1249"/>
        <v>Normal</v>
      </c>
      <c r="N8018" s="67">
        <f t="shared" si="1250"/>
        <v>0</v>
      </c>
      <c r="O8018" s="67">
        <f t="shared" si="1251"/>
        <v>1.7999999999999998E-4</v>
      </c>
      <c r="P8018" s="81">
        <f t="shared" si="1252"/>
        <v>1.6735052162594222</v>
      </c>
      <c r="Q8018" s="81">
        <f t="shared" si="1253"/>
        <v>1.6735052162594222</v>
      </c>
      <c r="S8018" s="1">
        <f t="shared" si="1257"/>
        <v>4</v>
      </c>
      <c r="T8018" s="1" t="str">
        <f t="shared" si="1258"/>
        <v>Peak</v>
      </c>
    </row>
    <row r="8019" spans="1:20" x14ac:dyDescent="0.25">
      <c r="A8019" s="85">
        <v>45260.333333314185</v>
      </c>
      <c r="B8019" s="1">
        <v>11</v>
      </c>
      <c r="C8019" s="1">
        <v>30</v>
      </c>
      <c r="D8019" s="1">
        <v>8</v>
      </c>
      <c r="E8019" s="1" t="str">
        <f t="shared" si="1254"/>
        <v>Non-Summer</v>
      </c>
      <c r="F8019" s="78">
        <v>0.82599999999999996</v>
      </c>
      <c r="G8019" s="79">
        <f t="shared" si="1255"/>
        <v>1.5715175498809624</v>
      </c>
      <c r="J8019" s="78">
        <v>0.16365199999999999</v>
      </c>
      <c r="K8019" s="80">
        <f t="shared" si="1256"/>
        <v>0.16365199999999999</v>
      </c>
      <c r="L8019" s="68" t="str">
        <f t="shared" ref="L8019:L8082" si="1259">IF(AND(D8019&gt;=$C$2,D8019&lt;=$C$3,E8019="Summer"),"MaxDis","Normal")</f>
        <v>Normal</v>
      </c>
      <c r="N8019" s="67">
        <f t="shared" ref="N8019:N8082" si="1260">IF(K8019-G8019&lt;0,0,K8019-G8019)</f>
        <v>0</v>
      </c>
      <c r="O8019" s="67">
        <f t="shared" ref="O8019:O8082" si="1261">K8019-N8019</f>
        <v>0.16365199999999999</v>
      </c>
      <c r="P8019" s="81">
        <f t="shared" ref="P8019:P8082" si="1262">MAX(0,G8019-O8019)</f>
        <v>1.4078655498809625</v>
      </c>
      <c r="Q8019" s="81">
        <f t="shared" ref="Q8019:Q8082" si="1263">G8019-K8019</f>
        <v>1.4078655498809625</v>
      </c>
      <c r="S8019" s="1">
        <f t="shared" si="1257"/>
        <v>4</v>
      </c>
      <c r="T8019" s="1" t="str">
        <f t="shared" si="1258"/>
        <v>Peak</v>
      </c>
    </row>
    <row r="8020" spans="1:20" x14ac:dyDescent="0.25">
      <c r="A8020" s="85">
        <v>45260.37499998085</v>
      </c>
      <c r="B8020" s="1">
        <v>11</v>
      </c>
      <c r="C8020" s="1">
        <v>30</v>
      </c>
      <c r="D8020" s="1">
        <v>9</v>
      </c>
      <c r="E8020" s="1" t="str">
        <f t="shared" ref="E8020:E8083" si="1264">IF(AND(B8020&gt;=$C$5,B8020&lt;=$C$6),"Summer","Non-Summer")</f>
        <v>Non-Summer</v>
      </c>
      <c r="F8020" s="78">
        <v>0.78649999999999998</v>
      </c>
      <c r="G8020" s="79">
        <f t="shared" ref="G8020:G8083" si="1265">F8020*$G$13</f>
        <v>1.4963662869023935</v>
      </c>
      <c r="J8020" s="78">
        <v>0.268258</v>
      </c>
      <c r="K8020" s="80">
        <f t="shared" ref="K8020:K8083" si="1266">J8020*$K$13</f>
        <v>0.268258</v>
      </c>
      <c r="L8020" s="68" t="str">
        <f t="shared" si="1259"/>
        <v>Normal</v>
      </c>
      <c r="N8020" s="67">
        <f t="shared" si="1260"/>
        <v>0</v>
      </c>
      <c r="O8020" s="67">
        <f t="shared" si="1261"/>
        <v>0.268258</v>
      </c>
      <c r="P8020" s="81">
        <f t="shared" si="1262"/>
        <v>1.2281082869023936</v>
      </c>
      <c r="Q8020" s="81">
        <f t="shared" si="1263"/>
        <v>1.2281082869023936</v>
      </c>
      <c r="S8020" s="1">
        <f t="shared" ref="S8020:S8083" si="1267">WEEKDAY(A8020,2)</f>
        <v>4</v>
      </c>
      <c r="T8020" s="1" t="str">
        <f t="shared" ref="T8020:T8083" si="1268">IF(S8020&gt;5,"Off-Peak",IF(AND(D8020&gt;=$C$7,D8020&lt;$C$8),"Peak","Off-Peak"))</f>
        <v>Peak</v>
      </c>
    </row>
    <row r="8021" spans="1:20" x14ac:dyDescent="0.25">
      <c r="A8021" s="85">
        <v>45260.416666647514</v>
      </c>
      <c r="B8021" s="1">
        <v>11</v>
      </c>
      <c r="C8021" s="1">
        <v>30</v>
      </c>
      <c r="D8021" s="1">
        <v>10</v>
      </c>
      <c r="E8021" s="1" t="str">
        <f t="shared" si="1264"/>
        <v>Non-Summer</v>
      </c>
      <c r="F8021" s="78">
        <v>0.75539999999999996</v>
      </c>
      <c r="G8021" s="79">
        <f t="shared" si="1265"/>
        <v>1.4371965583293935</v>
      </c>
      <c r="J8021" s="78">
        <v>0.53562100000000001</v>
      </c>
      <c r="K8021" s="80">
        <f t="shared" si="1266"/>
        <v>0.53562100000000001</v>
      </c>
      <c r="L8021" s="68" t="str">
        <f t="shared" si="1259"/>
        <v>Normal</v>
      </c>
      <c r="N8021" s="67">
        <f t="shared" si="1260"/>
        <v>0</v>
      </c>
      <c r="O8021" s="67">
        <f t="shared" si="1261"/>
        <v>0.53562100000000001</v>
      </c>
      <c r="P8021" s="81">
        <f t="shared" si="1262"/>
        <v>0.90157555832939351</v>
      </c>
      <c r="Q8021" s="81">
        <f t="shared" si="1263"/>
        <v>0.90157555832939351</v>
      </c>
      <c r="S8021" s="1">
        <f t="shared" si="1267"/>
        <v>4</v>
      </c>
      <c r="T8021" s="1" t="str">
        <f t="shared" si="1268"/>
        <v>Peak</v>
      </c>
    </row>
    <row r="8022" spans="1:20" x14ac:dyDescent="0.25">
      <c r="A8022" s="85">
        <v>45260.458333314178</v>
      </c>
      <c r="B8022" s="1">
        <v>11</v>
      </c>
      <c r="C8022" s="1">
        <v>30</v>
      </c>
      <c r="D8022" s="1">
        <v>11</v>
      </c>
      <c r="E8022" s="1" t="str">
        <f t="shared" si="1264"/>
        <v>Non-Summer</v>
      </c>
      <c r="F8022" s="78">
        <v>0.73609999999999998</v>
      </c>
      <c r="G8022" s="79">
        <f t="shared" si="1265"/>
        <v>1.4004770804689788</v>
      </c>
      <c r="J8022" s="78">
        <v>0.68812400000000007</v>
      </c>
      <c r="K8022" s="80">
        <f t="shared" si="1266"/>
        <v>0.68812400000000007</v>
      </c>
      <c r="L8022" s="68" t="str">
        <f t="shared" si="1259"/>
        <v>Normal</v>
      </c>
      <c r="N8022" s="67">
        <f t="shared" si="1260"/>
        <v>0</v>
      </c>
      <c r="O8022" s="67">
        <f t="shared" si="1261"/>
        <v>0.68812400000000007</v>
      </c>
      <c r="P8022" s="81">
        <f t="shared" si="1262"/>
        <v>0.71235308046897872</v>
      </c>
      <c r="Q8022" s="81">
        <f t="shared" si="1263"/>
        <v>0.71235308046897872</v>
      </c>
      <c r="S8022" s="1">
        <f t="shared" si="1267"/>
        <v>4</v>
      </c>
      <c r="T8022" s="1" t="str">
        <f t="shared" si="1268"/>
        <v>Peak</v>
      </c>
    </row>
    <row r="8023" spans="1:20" x14ac:dyDescent="0.25">
      <c r="A8023" s="85">
        <v>45260.499999980842</v>
      </c>
      <c r="B8023" s="1">
        <v>11</v>
      </c>
      <c r="C8023" s="1">
        <v>30</v>
      </c>
      <c r="D8023" s="1">
        <v>12</v>
      </c>
      <c r="E8023" s="1" t="str">
        <f t="shared" si="1264"/>
        <v>Non-Summer</v>
      </c>
      <c r="F8023" s="78">
        <v>0.7238</v>
      </c>
      <c r="G8023" s="79">
        <f t="shared" si="1265"/>
        <v>1.3770755479465384</v>
      </c>
      <c r="J8023" s="78">
        <v>0.973827</v>
      </c>
      <c r="K8023" s="80">
        <f t="shared" si="1266"/>
        <v>0.973827</v>
      </c>
      <c r="L8023" s="68" t="str">
        <f t="shared" si="1259"/>
        <v>Normal</v>
      </c>
      <c r="N8023" s="67">
        <f t="shared" si="1260"/>
        <v>0</v>
      </c>
      <c r="O8023" s="67">
        <f t="shared" si="1261"/>
        <v>0.973827</v>
      </c>
      <c r="P8023" s="81">
        <f t="shared" si="1262"/>
        <v>0.40324854794653842</v>
      </c>
      <c r="Q8023" s="81">
        <f t="shared" si="1263"/>
        <v>0.40324854794653842</v>
      </c>
      <c r="S8023" s="1">
        <f t="shared" si="1267"/>
        <v>4</v>
      </c>
      <c r="T8023" s="1" t="str">
        <f t="shared" si="1268"/>
        <v>Peak</v>
      </c>
    </row>
    <row r="8024" spans="1:20" x14ac:dyDescent="0.25">
      <c r="A8024" s="85">
        <v>45260.541666647507</v>
      </c>
      <c r="B8024" s="1">
        <v>11</v>
      </c>
      <c r="C8024" s="1">
        <v>30</v>
      </c>
      <c r="D8024" s="1">
        <v>13</v>
      </c>
      <c r="E8024" s="1" t="str">
        <f t="shared" si="1264"/>
        <v>Non-Summer</v>
      </c>
      <c r="F8024" s="78">
        <v>0.7218</v>
      </c>
      <c r="G8024" s="79">
        <f t="shared" si="1265"/>
        <v>1.3732704207071171</v>
      </c>
      <c r="J8024" s="78">
        <v>0.66199199999999991</v>
      </c>
      <c r="K8024" s="80">
        <f t="shared" si="1266"/>
        <v>0.66199199999999991</v>
      </c>
      <c r="L8024" s="68" t="str">
        <f t="shared" si="1259"/>
        <v>Normal</v>
      </c>
      <c r="N8024" s="67">
        <f t="shared" si="1260"/>
        <v>0</v>
      </c>
      <c r="O8024" s="67">
        <f t="shared" si="1261"/>
        <v>0.66199199999999991</v>
      </c>
      <c r="P8024" s="81">
        <f t="shared" si="1262"/>
        <v>0.71127842070711722</v>
      </c>
      <c r="Q8024" s="81">
        <f t="shared" si="1263"/>
        <v>0.71127842070711722</v>
      </c>
      <c r="S8024" s="1">
        <f t="shared" si="1267"/>
        <v>4</v>
      </c>
      <c r="T8024" s="1" t="str">
        <f t="shared" si="1268"/>
        <v>Peak</v>
      </c>
    </row>
    <row r="8025" spans="1:20" x14ac:dyDescent="0.25">
      <c r="A8025" s="85">
        <v>45260.583333314171</v>
      </c>
      <c r="B8025" s="1">
        <v>11</v>
      </c>
      <c r="C8025" s="1">
        <v>30</v>
      </c>
      <c r="D8025" s="1">
        <v>14</v>
      </c>
      <c r="E8025" s="1" t="str">
        <f t="shared" si="1264"/>
        <v>Non-Summer</v>
      </c>
      <c r="F8025" s="78">
        <v>0.72550000000000003</v>
      </c>
      <c r="G8025" s="79">
        <f t="shared" si="1265"/>
        <v>1.3803099061000466</v>
      </c>
      <c r="J8025" s="78">
        <v>0.56557599999999997</v>
      </c>
      <c r="K8025" s="80">
        <f t="shared" si="1266"/>
        <v>0.56557599999999997</v>
      </c>
      <c r="L8025" s="68" t="str">
        <f t="shared" si="1259"/>
        <v>Normal</v>
      </c>
      <c r="N8025" s="67">
        <f t="shared" si="1260"/>
        <v>0</v>
      </c>
      <c r="O8025" s="67">
        <f t="shared" si="1261"/>
        <v>0.56557599999999997</v>
      </c>
      <c r="P8025" s="81">
        <f t="shared" si="1262"/>
        <v>0.81473390610004659</v>
      </c>
      <c r="Q8025" s="81">
        <f t="shared" si="1263"/>
        <v>0.81473390610004659</v>
      </c>
      <c r="S8025" s="1">
        <f t="shared" si="1267"/>
        <v>4</v>
      </c>
      <c r="T8025" s="1" t="str">
        <f t="shared" si="1268"/>
        <v>Peak</v>
      </c>
    </row>
    <row r="8026" spans="1:20" x14ac:dyDescent="0.25">
      <c r="A8026" s="85">
        <v>45260.624999980835</v>
      </c>
      <c r="B8026" s="1">
        <v>11</v>
      </c>
      <c r="C8026" s="1">
        <v>30</v>
      </c>
      <c r="D8026" s="1">
        <v>15</v>
      </c>
      <c r="E8026" s="1" t="str">
        <f t="shared" si="1264"/>
        <v>Non-Summer</v>
      </c>
      <c r="F8026" s="78">
        <v>0.78029999999999999</v>
      </c>
      <c r="G8026" s="79">
        <f t="shared" si="1265"/>
        <v>1.4845703924601876</v>
      </c>
      <c r="J8026" s="78">
        <v>0.129806</v>
      </c>
      <c r="K8026" s="80">
        <f t="shared" si="1266"/>
        <v>0.129806</v>
      </c>
      <c r="L8026" s="68" t="str">
        <f t="shared" si="1259"/>
        <v>Normal</v>
      </c>
      <c r="N8026" s="67">
        <f t="shared" si="1260"/>
        <v>0</v>
      </c>
      <c r="O8026" s="67">
        <f t="shared" si="1261"/>
        <v>0.129806</v>
      </c>
      <c r="P8026" s="81">
        <f t="shared" si="1262"/>
        <v>1.3547643924601875</v>
      </c>
      <c r="Q8026" s="81">
        <f t="shared" si="1263"/>
        <v>1.3547643924601875</v>
      </c>
      <c r="S8026" s="1">
        <f t="shared" si="1267"/>
        <v>4</v>
      </c>
      <c r="T8026" s="1" t="str">
        <f t="shared" si="1268"/>
        <v>Peak</v>
      </c>
    </row>
    <row r="8027" spans="1:20" x14ac:dyDescent="0.25">
      <c r="A8027" s="85">
        <v>45260.666666647499</v>
      </c>
      <c r="B8027" s="1">
        <v>11</v>
      </c>
      <c r="C8027" s="1">
        <v>30</v>
      </c>
      <c r="D8027" s="1">
        <v>16</v>
      </c>
      <c r="E8027" s="1" t="str">
        <f t="shared" si="1264"/>
        <v>Non-Summer</v>
      </c>
      <c r="F8027" s="78">
        <v>0.93279999999999996</v>
      </c>
      <c r="G8027" s="79">
        <f t="shared" si="1265"/>
        <v>1.7747113444660554</v>
      </c>
      <c r="J8027" s="78">
        <v>0</v>
      </c>
      <c r="K8027" s="80">
        <f t="shared" si="1266"/>
        <v>0</v>
      </c>
      <c r="L8027" s="68" t="str">
        <f t="shared" si="1259"/>
        <v>Normal</v>
      </c>
      <c r="N8027" s="67">
        <f t="shared" si="1260"/>
        <v>0</v>
      </c>
      <c r="O8027" s="67">
        <f t="shared" si="1261"/>
        <v>0</v>
      </c>
      <c r="P8027" s="81">
        <f t="shared" si="1262"/>
        <v>1.7747113444660554</v>
      </c>
      <c r="Q8027" s="81">
        <f t="shared" si="1263"/>
        <v>1.7747113444660554</v>
      </c>
      <c r="S8027" s="1">
        <f t="shared" si="1267"/>
        <v>4</v>
      </c>
      <c r="T8027" s="1" t="str">
        <f t="shared" si="1268"/>
        <v>Peak</v>
      </c>
    </row>
    <row r="8028" spans="1:20" x14ac:dyDescent="0.25">
      <c r="A8028" s="85">
        <v>45260.708333314164</v>
      </c>
      <c r="B8028" s="1">
        <v>11</v>
      </c>
      <c r="C8028" s="1">
        <v>30</v>
      </c>
      <c r="D8028" s="1">
        <v>17</v>
      </c>
      <c r="E8028" s="1" t="str">
        <f t="shared" si="1264"/>
        <v>Non-Summer</v>
      </c>
      <c r="F8028" s="78">
        <v>1.0521</v>
      </c>
      <c r="G8028" s="79">
        <f t="shared" si="1265"/>
        <v>2.001687184297531</v>
      </c>
      <c r="J8028" s="78">
        <v>0</v>
      </c>
      <c r="K8028" s="80">
        <f t="shared" si="1266"/>
        <v>0</v>
      </c>
      <c r="L8028" s="68" t="str">
        <f t="shared" si="1259"/>
        <v>Normal</v>
      </c>
      <c r="N8028" s="67">
        <f t="shared" si="1260"/>
        <v>0</v>
      </c>
      <c r="O8028" s="67">
        <f t="shared" si="1261"/>
        <v>0</v>
      </c>
      <c r="P8028" s="81">
        <f t="shared" si="1262"/>
        <v>2.001687184297531</v>
      </c>
      <c r="Q8028" s="81">
        <f t="shared" si="1263"/>
        <v>2.001687184297531</v>
      </c>
      <c r="S8028" s="1">
        <f t="shared" si="1267"/>
        <v>4</v>
      </c>
      <c r="T8028" s="1" t="str">
        <f t="shared" si="1268"/>
        <v>Peak</v>
      </c>
    </row>
    <row r="8029" spans="1:20" x14ac:dyDescent="0.25">
      <c r="A8029" s="85">
        <v>45260.749999980828</v>
      </c>
      <c r="B8029" s="1">
        <v>11</v>
      </c>
      <c r="C8029" s="1">
        <v>30</v>
      </c>
      <c r="D8029" s="1">
        <v>18</v>
      </c>
      <c r="E8029" s="1" t="str">
        <f t="shared" si="1264"/>
        <v>Non-Summer</v>
      </c>
      <c r="F8029" s="78">
        <v>1.0819000000000001</v>
      </c>
      <c r="G8029" s="79">
        <f t="shared" si="1265"/>
        <v>2.0583835801649073</v>
      </c>
      <c r="J8029" s="78">
        <v>0</v>
      </c>
      <c r="K8029" s="80">
        <f t="shared" si="1266"/>
        <v>0</v>
      </c>
      <c r="L8029" s="68" t="str">
        <f t="shared" si="1259"/>
        <v>Normal</v>
      </c>
      <c r="N8029" s="67">
        <f t="shared" si="1260"/>
        <v>0</v>
      </c>
      <c r="O8029" s="67">
        <f t="shared" si="1261"/>
        <v>0</v>
      </c>
      <c r="P8029" s="81">
        <f t="shared" si="1262"/>
        <v>2.0583835801649073</v>
      </c>
      <c r="Q8029" s="81">
        <f t="shared" si="1263"/>
        <v>2.0583835801649073</v>
      </c>
      <c r="S8029" s="1">
        <f t="shared" si="1267"/>
        <v>4</v>
      </c>
      <c r="T8029" s="1" t="str">
        <f t="shared" si="1268"/>
        <v>Peak</v>
      </c>
    </row>
    <row r="8030" spans="1:20" x14ac:dyDescent="0.25">
      <c r="A8030" s="85">
        <v>45260.791666647492</v>
      </c>
      <c r="B8030" s="1">
        <v>11</v>
      </c>
      <c r="C8030" s="1">
        <v>30</v>
      </c>
      <c r="D8030" s="1">
        <v>19</v>
      </c>
      <c r="E8030" s="1" t="str">
        <f t="shared" si="1264"/>
        <v>Non-Summer</v>
      </c>
      <c r="F8030" s="78">
        <v>1.083</v>
      </c>
      <c r="G8030" s="79">
        <f t="shared" si="1265"/>
        <v>2.0604764001465887</v>
      </c>
      <c r="J8030" s="78">
        <v>0</v>
      </c>
      <c r="K8030" s="80">
        <f t="shared" si="1266"/>
        <v>0</v>
      </c>
      <c r="L8030" s="68" t="str">
        <f t="shared" si="1259"/>
        <v>Normal</v>
      </c>
      <c r="N8030" s="67">
        <f t="shared" si="1260"/>
        <v>0</v>
      </c>
      <c r="O8030" s="67">
        <f t="shared" si="1261"/>
        <v>0</v>
      </c>
      <c r="P8030" s="81">
        <f t="shared" si="1262"/>
        <v>2.0604764001465887</v>
      </c>
      <c r="Q8030" s="81">
        <f t="shared" si="1263"/>
        <v>2.0604764001465887</v>
      </c>
      <c r="S8030" s="1">
        <f t="shared" si="1267"/>
        <v>4</v>
      </c>
      <c r="T8030" s="1" t="str">
        <f t="shared" si="1268"/>
        <v>Peak</v>
      </c>
    </row>
    <row r="8031" spans="1:20" x14ac:dyDescent="0.25">
      <c r="A8031" s="85">
        <v>45260.833333314156</v>
      </c>
      <c r="B8031" s="1">
        <v>11</v>
      </c>
      <c r="C8031" s="1">
        <v>30</v>
      </c>
      <c r="D8031" s="1">
        <v>20</v>
      </c>
      <c r="E8031" s="1" t="str">
        <f t="shared" si="1264"/>
        <v>Non-Summer</v>
      </c>
      <c r="F8031" s="78">
        <v>1.0668</v>
      </c>
      <c r="G8031" s="79">
        <f t="shared" si="1265"/>
        <v>2.0296548695072771</v>
      </c>
      <c r="J8031" s="78">
        <v>0</v>
      </c>
      <c r="K8031" s="80">
        <f t="shared" si="1266"/>
        <v>0</v>
      </c>
      <c r="L8031" s="68" t="str">
        <f t="shared" si="1259"/>
        <v>Normal</v>
      </c>
      <c r="N8031" s="67">
        <f t="shared" si="1260"/>
        <v>0</v>
      </c>
      <c r="O8031" s="67">
        <f t="shared" si="1261"/>
        <v>0</v>
      </c>
      <c r="P8031" s="81">
        <f t="shared" si="1262"/>
        <v>2.0296548695072771</v>
      </c>
      <c r="Q8031" s="81">
        <f t="shared" si="1263"/>
        <v>2.0296548695072771</v>
      </c>
      <c r="S8031" s="1">
        <f t="shared" si="1267"/>
        <v>4</v>
      </c>
      <c r="T8031" s="1" t="str">
        <f t="shared" si="1268"/>
        <v>Peak</v>
      </c>
    </row>
    <row r="8032" spans="1:20" x14ac:dyDescent="0.25">
      <c r="A8032" s="85">
        <v>45260.874999980821</v>
      </c>
      <c r="B8032" s="1">
        <v>11</v>
      </c>
      <c r="C8032" s="1">
        <v>30</v>
      </c>
      <c r="D8032" s="1">
        <v>21</v>
      </c>
      <c r="E8032" s="1" t="str">
        <f t="shared" si="1264"/>
        <v>Non-Summer</v>
      </c>
      <c r="F8032" s="78">
        <v>1.0149999999999999</v>
      </c>
      <c r="G8032" s="79">
        <f t="shared" si="1265"/>
        <v>1.9311020740062674</v>
      </c>
      <c r="J8032" s="78">
        <v>0</v>
      </c>
      <c r="K8032" s="80">
        <f t="shared" si="1266"/>
        <v>0</v>
      </c>
      <c r="L8032" s="68" t="str">
        <f t="shared" si="1259"/>
        <v>Normal</v>
      </c>
      <c r="N8032" s="67">
        <f t="shared" si="1260"/>
        <v>0</v>
      </c>
      <c r="O8032" s="67">
        <f t="shared" si="1261"/>
        <v>0</v>
      </c>
      <c r="P8032" s="81">
        <f t="shared" si="1262"/>
        <v>1.9311020740062674</v>
      </c>
      <c r="Q8032" s="81">
        <f t="shared" si="1263"/>
        <v>1.9311020740062674</v>
      </c>
      <c r="S8032" s="1">
        <f t="shared" si="1267"/>
        <v>4</v>
      </c>
      <c r="T8032" s="1" t="str">
        <f t="shared" si="1268"/>
        <v>Peak</v>
      </c>
    </row>
    <row r="8033" spans="1:20" x14ac:dyDescent="0.25">
      <c r="A8033" s="85">
        <v>45260.916666647485</v>
      </c>
      <c r="B8033" s="1">
        <v>11</v>
      </c>
      <c r="C8033" s="1">
        <v>30</v>
      </c>
      <c r="D8033" s="1">
        <v>22</v>
      </c>
      <c r="E8033" s="1" t="str">
        <f t="shared" si="1264"/>
        <v>Non-Summer</v>
      </c>
      <c r="F8033" s="78">
        <v>0.91610000000000003</v>
      </c>
      <c r="G8033" s="79">
        <f t="shared" si="1265"/>
        <v>1.7429385320168884</v>
      </c>
      <c r="J8033" s="78">
        <v>0</v>
      </c>
      <c r="K8033" s="80">
        <f t="shared" si="1266"/>
        <v>0</v>
      </c>
      <c r="L8033" s="68" t="str">
        <f t="shared" si="1259"/>
        <v>Normal</v>
      </c>
      <c r="N8033" s="67">
        <f t="shared" si="1260"/>
        <v>0</v>
      </c>
      <c r="O8033" s="67">
        <f t="shared" si="1261"/>
        <v>0</v>
      </c>
      <c r="P8033" s="81">
        <f t="shared" si="1262"/>
        <v>1.7429385320168884</v>
      </c>
      <c r="Q8033" s="81">
        <f t="shared" si="1263"/>
        <v>1.7429385320168884</v>
      </c>
      <c r="S8033" s="1">
        <f t="shared" si="1267"/>
        <v>4</v>
      </c>
      <c r="T8033" s="1" t="str">
        <f t="shared" si="1268"/>
        <v>Off-Peak</v>
      </c>
    </row>
    <row r="8034" spans="1:20" x14ac:dyDescent="0.25">
      <c r="A8034" s="85">
        <v>45260.958333314149</v>
      </c>
      <c r="B8034" s="1">
        <v>11</v>
      </c>
      <c r="C8034" s="1">
        <v>30</v>
      </c>
      <c r="D8034" s="1">
        <v>23</v>
      </c>
      <c r="E8034" s="1" t="str">
        <f t="shared" si="1264"/>
        <v>Non-Summer</v>
      </c>
      <c r="F8034" s="78">
        <v>0.8155</v>
      </c>
      <c r="G8034" s="79">
        <f t="shared" si="1265"/>
        <v>1.551540631874001</v>
      </c>
      <c r="J8034" s="78">
        <v>0</v>
      </c>
      <c r="K8034" s="80">
        <f t="shared" si="1266"/>
        <v>0</v>
      </c>
      <c r="L8034" s="68" t="str">
        <f t="shared" si="1259"/>
        <v>Normal</v>
      </c>
      <c r="N8034" s="67">
        <f t="shared" si="1260"/>
        <v>0</v>
      </c>
      <c r="O8034" s="67">
        <f t="shared" si="1261"/>
        <v>0</v>
      </c>
      <c r="P8034" s="81">
        <f t="shared" si="1262"/>
        <v>1.551540631874001</v>
      </c>
      <c r="Q8034" s="81">
        <f t="shared" si="1263"/>
        <v>1.551540631874001</v>
      </c>
      <c r="S8034" s="1">
        <f t="shared" si="1267"/>
        <v>4</v>
      </c>
      <c r="T8034" s="1" t="str">
        <f t="shared" si="1268"/>
        <v>Off-Peak</v>
      </c>
    </row>
    <row r="8035" spans="1:20" x14ac:dyDescent="0.25">
      <c r="A8035" s="85">
        <v>45260.999999980813</v>
      </c>
      <c r="B8035" s="1">
        <v>12</v>
      </c>
      <c r="C8035" s="1">
        <v>1</v>
      </c>
      <c r="D8035" s="1">
        <v>0</v>
      </c>
      <c r="E8035" s="1" t="str">
        <f t="shared" si="1264"/>
        <v>Non-Summer</v>
      </c>
      <c r="F8035" s="78">
        <v>0.74760000000000004</v>
      </c>
      <c r="G8035" s="79">
        <f t="shared" si="1265"/>
        <v>1.4223565620956509</v>
      </c>
      <c r="J8035" s="78">
        <v>0</v>
      </c>
      <c r="K8035" s="80">
        <f t="shared" si="1266"/>
        <v>0</v>
      </c>
      <c r="L8035" s="68" t="str">
        <f t="shared" si="1259"/>
        <v>Normal</v>
      </c>
      <c r="N8035" s="67">
        <f t="shared" si="1260"/>
        <v>0</v>
      </c>
      <c r="O8035" s="67">
        <f t="shared" si="1261"/>
        <v>0</v>
      </c>
      <c r="P8035" s="81">
        <f t="shared" si="1262"/>
        <v>1.4223565620956509</v>
      </c>
      <c r="Q8035" s="81">
        <f t="shared" si="1263"/>
        <v>1.4223565620956509</v>
      </c>
      <c r="S8035" s="1">
        <f t="shared" si="1267"/>
        <v>5</v>
      </c>
      <c r="T8035" s="1" t="str">
        <f t="shared" si="1268"/>
        <v>Off-Peak</v>
      </c>
    </row>
    <row r="8036" spans="1:20" x14ac:dyDescent="0.25">
      <c r="A8036" s="85">
        <v>45261.041666647478</v>
      </c>
      <c r="B8036" s="1">
        <v>12</v>
      </c>
      <c r="C8036" s="1">
        <v>1</v>
      </c>
      <c r="D8036" s="1">
        <v>1</v>
      </c>
      <c r="E8036" s="1" t="str">
        <f t="shared" si="1264"/>
        <v>Non-Summer</v>
      </c>
      <c r="F8036" s="78">
        <v>0.7077</v>
      </c>
      <c r="G8036" s="79">
        <f t="shared" si="1265"/>
        <v>1.3464442736691975</v>
      </c>
      <c r="J8036" s="78">
        <v>0</v>
      </c>
      <c r="K8036" s="80">
        <f t="shared" si="1266"/>
        <v>0</v>
      </c>
      <c r="L8036" s="68" t="str">
        <f t="shared" si="1259"/>
        <v>Normal</v>
      </c>
      <c r="N8036" s="67">
        <f t="shared" si="1260"/>
        <v>0</v>
      </c>
      <c r="O8036" s="67">
        <f t="shared" si="1261"/>
        <v>0</v>
      </c>
      <c r="P8036" s="81">
        <f t="shared" si="1262"/>
        <v>1.3464442736691975</v>
      </c>
      <c r="Q8036" s="81">
        <f t="shared" si="1263"/>
        <v>1.3464442736691975</v>
      </c>
      <c r="S8036" s="1">
        <f t="shared" si="1267"/>
        <v>5</v>
      </c>
      <c r="T8036" s="1" t="str">
        <f t="shared" si="1268"/>
        <v>Off-Peak</v>
      </c>
    </row>
    <row r="8037" spans="1:20" x14ac:dyDescent="0.25">
      <c r="A8037" s="85">
        <v>45261.083333314142</v>
      </c>
      <c r="B8037" s="1">
        <v>12</v>
      </c>
      <c r="C8037" s="1">
        <v>1</v>
      </c>
      <c r="D8037" s="1">
        <v>2</v>
      </c>
      <c r="E8037" s="1" t="str">
        <f t="shared" si="1264"/>
        <v>Non-Summer</v>
      </c>
      <c r="F8037" s="78">
        <v>0.68689999999999996</v>
      </c>
      <c r="G8037" s="79">
        <f t="shared" si="1265"/>
        <v>1.3068709503792169</v>
      </c>
      <c r="J8037" s="78">
        <v>0</v>
      </c>
      <c r="K8037" s="80">
        <f t="shared" si="1266"/>
        <v>0</v>
      </c>
      <c r="L8037" s="68" t="str">
        <f t="shared" si="1259"/>
        <v>Normal</v>
      </c>
      <c r="N8037" s="67">
        <f t="shared" si="1260"/>
        <v>0</v>
      </c>
      <c r="O8037" s="67">
        <f t="shared" si="1261"/>
        <v>0</v>
      </c>
      <c r="P8037" s="81">
        <f t="shared" si="1262"/>
        <v>1.3068709503792169</v>
      </c>
      <c r="Q8037" s="81">
        <f t="shared" si="1263"/>
        <v>1.3068709503792169</v>
      </c>
      <c r="S8037" s="1">
        <f t="shared" si="1267"/>
        <v>5</v>
      </c>
      <c r="T8037" s="1" t="str">
        <f t="shared" si="1268"/>
        <v>Off-Peak</v>
      </c>
    </row>
    <row r="8038" spans="1:20" x14ac:dyDescent="0.25">
      <c r="A8038" s="85">
        <v>45261.124999980806</v>
      </c>
      <c r="B8038" s="1">
        <v>12</v>
      </c>
      <c r="C8038" s="1">
        <v>1</v>
      </c>
      <c r="D8038" s="1">
        <v>3</v>
      </c>
      <c r="E8038" s="1" t="str">
        <f t="shared" si="1264"/>
        <v>Non-Summer</v>
      </c>
      <c r="F8038" s="78">
        <v>0.67830000000000001</v>
      </c>
      <c r="G8038" s="79">
        <f t="shared" si="1265"/>
        <v>1.2905089032497057</v>
      </c>
      <c r="J8038" s="78">
        <v>0</v>
      </c>
      <c r="K8038" s="80">
        <f t="shared" si="1266"/>
        <v>0</v>
      </c>
      <c r="L8038" s="68" t="str">
        <f t="shared" si="1259"/>
        <v>Normal</v>
      </c>
      <c r="N8038" s="67">
        <f t="shared" si="1260"/>
        <v>0</v>
      </c>
      <c r="O8038" s="67">
        <f t="shared" si="1261"/>
        <v>0</v>
      </c>
      <c r="P8038" s="81">
        <f t="shared" si="1262"/>
        <v>1.2905089032497057</v>
      </c>
      <c r="Q8038" s="81">
        <f t="shared" si="1263"/>
        <v>1.2905089032497057</v>
      </c>
      <c r="S8038" s="1">
        <f t="shared" si="1267"/>
        <v>5</v>
      </c>
      <c r="T8038" s="1" t="str">
        <f t="shared" si="1268"/>
        <v>Off-Peak</v>
      </c>
    </row>
    <row r="8039" spans="1:20" x14ac:dyDescent="0.25">
      <c r="A8039" s="85">
        <v>45261.16666664747</v>
      </c>
      <c r="B8039" s="1">
        <v>12</v>
      </c>
      <c r="C8039" s="1">
        <v>1</v>
      </c>
      <c r="D8039" s="1">
        <v>4</v>
      </c>
      <c r="E8039" s="1" t="str">
        <f t="shared" si="1264"/>
        <v>Non-Summer</v>
      </c>
      <c r="F8039" s="78">
        <v>0.68910000000000005</v>
      </c>
      <c r="G8039" s="79">
        <f t="shared" si="1265"/>
        <v>1.3110565903425804</v>
      </c>
      <c r="J8039" s="78">
        <v>0</v>
      </c>
      <c r="K8039" s="80">
        <f t="shared" si="1266"/>
        <v>0</v>
      </c>
      <c r="L8039" s="68" t="str">
        <f t="shared" si="1259"/>
        <v>Normal</v>
      </c>
      <c r="N8039" s="67">
        <f t="shared" si="1260"/>
        <v>0</v>
      </c>
      <c r="O8039" s="67">
        <f t="shared" si="1261"/>
        <v>0</v>
      </c>
      <c r="P8039" s="81">
        <f t="shared" si="1262"/>
        <v>1.3110565903425804</v>
      </c>
      <c r="Q8039" s="81">
        <f t="shared" si="1263"/>
        <v>1.3110565903425804</v>
      </c>
      <c r="S8039" s="1">
        <f t="shared" si="1267"/>
        <v>5</v>
      </c>
      <c r="T8039" s="1" t="str">
        <f t="shared" si="1268"/>
        <v>Off-Peak</v>
      </c>
    </row>
    <row r="8040" spans="1:20" x14ac:dyDescent="0.25">
      <c r="A8040" s="85">
        <v>45261.208333314135</v>
      </c>
      <c r="B8040" s="1">
        <v>12</v>
      </c>
      <c r="C8040" s="1">
        <v>1</v>
      </c>
      <c r="D8040" s="1">
        <v>5</v>
      </c>
      <c r="E8040" s="1" t="str">
        <f t="shared" si="1264"/>
        <v>Non-Summer</v>
      </c>
      <c r="F8040" s="78">
        <v>0.72340000000000004</v>
      </c>
      <c r="G8040" s="79">
        <f t="shared" si="1265"/>
        <v>1.3763145224986542</v>
      </c>
      <c r="J8040" s="78">
        <v>0</v>
      </c>
      <c r="K8040" s="80">
        <f t="shared" si="1266"/>
        <v>0</v>
      </c>
      <c r="L8040" s="68" t="str">
        <f t="shared" si="1259"/>
        <v>Normal</v>
      </c>
      <c r="N8040" s="67">
        <f t="shared" si="1260"/>
        <v>0</v>
      </c>
      <c r="O8040" s="67">
        <f t="shared" si="1261"/>
        <v>0</v>
      </c>
      <c r="P8040" s="81">
        <f t="shared" si="1262"/>
        <v>1.3763145224986542</v>
      </c>
      <c r="Q8040" s="81">
        <f t="shared" si="1263"/>
        <v>1.3763145224986542</v>
      </c>
      <c r="S8040" s="1">
        <f t="shared" si="1267"/>
        <v>5</v>
      </c>
      <c r="T8040" s="1" t="str">
        <f t="shared" si="1268"/>
        <v>Off-Peak</v>
      </c>
    </row>
    <row r="8041" spans="1:20" x14ac:dyDescent="0.25">
      <c r="A8041" s="85">
        <v>45261.249999980799</v>
      </c>
      <c r="B8041" s="1">
        <v>12</v>
      </c>
      <c r="C8041" s="1">
        <v>1</v>
      </c>
      <c r="D8041" s="1">
        <v>6</v>
      </c>
      <c r="E8041" s="1" t="str">
        <f t="shared" si="1264"/>
        <v>Non-Summer</v>
      </c>
      <c r="F8041" s="78">
        <v>0.78290000000000004</v>
      </c>
      <c r="G8041" s="79">
        <f t="shared" si="1265"/>
        <v>1.4895170578714354</v>
      </c>
      <c r="J8041" s="78">
        <v>0</v>
      </c>
      <c r="K8041" s="80">
        <f t="shared" si="1266"/>
        <v>0</v>
      </c>
      <c r="L8041" s="68" t="str">
        <f t="shared" si="1259"/>
        <v>Normal</v>
      </c>
      <c r="N8041" s="67">
        <f t="shared" si="1260"/>
        <v>0</v>
      </c>
      <c r="O8041" s="67">
        <f t="shared" si="1261"/>
        <v>0</v>
      </c>
      <c r="P8041" s="81">
        <f t="shared" si="1262"/>
        <v>1.4895170578714354</v>
      </c>
      <c r="Q8041" s="81">
        <f t="shared" si="1263"/>
        <v>1.4895170578714354</v>
      </c>
      <c r="S8041" s="1">
        <f t="shared" si="1267"/>
        <v>5</v>
      </c>
      <c r="T8041" s="1" t="str">
        <f t="shared" si="1268"/>
        <v>Peak</v>
      </c>
    </row>
    <row r="8042" spans="1:20" x14ac:dyDescent="0.25">
      <c r="A8042" s="85">
        <v>45261.291666647463</v>
      </c>
      <c r="B8042" s="1">
        <v>12</v>
      </c>
      <c r="C8042" s="1">
        <v>1</v>
      </c>
      <c r="D8042" s="1">
        <v>7</v>
      </c>
      <c r="E8042" s="1" t="str">
        <f t="shared" si="1264"/>
        <v>Non-Summer</v>
      </c>
      <c r="F8042" s="78">
        <v>0.82340000000000002</v>
      </c>
      <c r="G8042" s="79">
        <f t="shared" si="1265"/>
        <v>1.566570884469715</v>
      </c>
      <c r="J8042" s="78">
        <v>0</v>
      </c>
      <c r="K8042" s="80">
        <f t="shared" si="1266"/>
        <v>0</v>
      </c>
      <c r="L8042" s="68" t="str">
        <f t="shared" si="1259"/>
        <v>Normal</v>
      </c>
      <c r="N8042" s="67">
        <f t="shared" si="1260"/>
        <v>0</v>
      </c>
      <c r="O8042" s="67">
        <f t="shared" si="1261"/>
        <v>0</v>
      </c>
      <c r="P8042" s="81">
        <f t="shared" si="1262"/>
        <v>1.566570884469715</v>
      </c>
      <c r="Q8042" s="81">
        <f t="shared" si="1263"/>
        <v>1.566570884469715</v>
      </c>
      <c r="S8042" s="1">
        <f t="shared" si="1267"/>
        <v>5</v>
      </c>
      <c r="T8042" s="1" t="str">
        <f t="shared" si="1268"/>
        <v>Peak</v>
      </c>
    </row>
    <row r="8043" spans="1:20" x14ac:dyDescent="0.25">
      <c r="A8043" s="85">
        <v>45261.333333314127</v>
      </c>
      <c r="B8043" s="1">
        <v>12</v>
      </c>
      <c r="C8043" s="1">
        <v>1</v>
      </c>
      <c r="D8043" s="1">
        <v>8</v>
      </c>
      <c r="E8043" s="1" t="str">
        <f t="shared" si="1264"/>
        <v>Non-Summer</v>
      </c>
      <c r="F8043" s="78">
        <v>0.81930000000000003</v>
      </c>
      <c r="G8043" s="79">
        <f t="shared" si="1265"/>
        <v>1.5587703736289016</v>
      </c>
      <c r="J8043" s="78">
        <v>0.177395</v>
      </c>
      <c r="K8043" s="80">
        <f t="shared" si="1266"/>
        <v>0.177395</v>
      </c>
      <c r="L8043" s="68" t="str">
        <f t="shared" si="1259"/>
        <v>Normal</v>
      </c>
      <c r="N8043" s="67">
        <f t="shared" si="1260"/>
        <v>0</v>
      </c>
      <c r="O8043" s="67">
        <f t="shared" si="1261"/>
        <v>0.177395</v>
      </c>
      <c r="P8043" s="81">
        <f t="shared" si="1262"/>
        <v>1.3813753736289016</v>
      </c>
      <c r="Q8043" s="81">
        <f t="shared" si="1263"/>
        <v>1.3813753736289016</v>
      </c>
      <c r="S8043" s="1">
        <f t="shared" si="1267"/>
        <v>5</v>
      </c>
      <c r="T8043" s="1" t="str">
        <f t="shared" si="1268"/>
        <v>Peak</v>
      </c>
    </row>
    <row r="8044" spans="1:20" x14ac:dyDescent="0.25">
      <c r="A8044" s="85">
        <v>45261.374999980791</v>
      </c>
      <c r="B8044" s="1">
        <v>12</v>
      </c>
      <c r="C8044" s="1">
        <v>1</v>
      </c>
      <c r="D8044" s="1">
        <v>9</v>
      </c>
      <c r="E8044" s="1" t="str">
        <f t="shared" si="1264"/>
        <v>Non-Summer</v>
      </c>
      <c r="F8044" s="78">
        <v>0.81359999999999999</v>
      </c>
      <c r="G8044" s="79">
        <f t="shared" si="1265"/>
        <v>1.5479257609965509</v>
      </c>
      <c r="J8044" s="78">
        <v>0.49839800000000001</v>
      </c>
      <c r="K8044" s="80">
        <f t="shared" si="1266"/>
        <v>0.49839800000000001</v>
      </c>
      <c r="L8044" s="68" t="str">
        <f t="shared" si="1259"/>
        <v>Normal</v>
      </c>
      <c r="N8044" s="67">
        <f t="shared" si="1260"/>
        <v>0</v>
      </c>
      <c r="O8044" s="67">
        <f t="shared" si="1261"/>
        <v>0.49839800000000001</v>
      </c>
      <c r="P8044" s="81">
        <f t="shared" si="1262"/>
        <v>1.049527760996551</v>
      </c>
      <c r="Q8044" s="81">
        <f t="shared" si="1263"/>
        <v>1.049527760996551</v>
      </c>
      <c r="S8044" s="1">
        <f t="shared" si="1267"/>
        <v>5</v>
      </c>
      <c r="T8044" s="1" t="str">
        <f t="shared" si="1268"/>
        <v>Peak</v>
      </c>
    </row>
    <row r="8045" spans="1:20" x14ac:dyDescent="0.25">
      <c r="A8045" s="85">
        <v>45261.416666647456</v>
      </c>
      <c r="B8045" s="1">
        <v>12</v>
      </c>
      <c r="C8045" s="1">
        <v>1</v>
      </c>
      <c r="D8045" s="1">
        <v>10</v>
      </c>
      <c r="E8045" s="1" t="str">
        <f t="shared" si="1264"/>
        <v>Non-Summer</v>
      </c>
      <c r="F8045" s="78">
        <v>0.8075</v>
      </c>
      <c r="G8045" s="79">
        <f t="shared" si="1265"/>
        <v>1.5363201229163164</v>
      </c>
      <c r="J8045" s="78">
        <v>0.97488599999999992</v>
      </c>
      <c r="K8045" s="80">
        <f t="shared" si="1266"/>
        <v>0.97488599999999992</v>
      </c>
      <c r="L8045" s="68" t="str">
        <f t="shared" si="1259"/>
        <v>Normal</v>
      </c>
      <c r="N8045" s="67">
        <f t="shared" si="1260"/>
        <v>0</v>
      </c>
      <c r="O8045" s="67">
        <f t="shared" si="1261"/>
        <v>0.97488599999999992</v>
      </c>
      <c r="P8045" s="81">
        <f t="shared" si="1262"/>
        <v>0.56143412291631645</v>
      </c>
      <c r="Q8045" s="81">
        <f t="shared" si="1263"/>
        <v>0.56143412291631645</v>
      </c>
      <c r="S8045" s="1">
        <f t="shared" si="1267"/>
        <v>5</v>
      </c>
      <c r="T8045" s="1" t="str">
        <f t="shared" si="1268"/>
        <v>Peak</v>
      </c>
    </row>
    <row r="8046" spans="1:20" x14ac:dyDescent="0.25">
      <c r="A8046" s="85">
        <v>45261.45833331412</v>
      </c>
      <c r="B8046" s="1">
        <v>12</v>
      </c>
      <c r="C8046" s="1">
        <v>1</v>
      </c>
      <c r="D8046" s="1">
        <v>11</v>
      </c>
      <c r="E8046" s="1" t="str">
        <f t="shared" si="1264"/>
        <v>Non-Summer</v>
      </c>
      <c r="F8046" s="78">
        <v>0.81030000000000002</v>
      </c>
      <c r="G8046" s="79">
        <f t="shared" si="1265"/>
        <v>1.5416473010515059</v>
      </c>
      <c r="J8046" s="78">
        <v>1.303418</v>
      </c>
      <c r="K8046" s="80">
        <f t="shared" si="1266"/>
        <v>1.303418</v>
      </c>
      <c r="L8046" s="68" t="str">
        <f t="shared" si="1259"/>
        <v>Normal</v>
      </c>
      <c r="N8046" s="67">
        <f t="shared" si="1260"/>
        <v>0</v>
      </c>
      <c r="O8046" s="67">
        <f t="shared" si="1261"/>
        <v>1.303418</v>
      </c>
      <c r="P8046" s="81">
        <f t="shared" si="1262"/>
        <v>0.23822930105150597</v>
      </c>
      <c r="Q8046" s="81">
        <f t="shared" si="1263"/>
        <v>0.23822930105150597</v>
      </c>
      <c r="S8046" s="1">
        <f t="shared" si="1267"/>
        <v>5</v>
      </c>
      <c r="T8046" s="1" t="str">
        <f t="shared" si="1268"/>
        <v>Peak</v>
      </c>
    </row>
    <row r="8047" spans="1:20" x14ac:dyDescent="0.25">
      <c r="A8047" s="85">
        <v>45261.499999980784</v>
      </c>
      <c r="B8047" s="1">
        <v>12</v>
      </c>
      <c r="C8047" s="1">
        <v>1</v>
      </c>
      <c r="D8047" s="1">
        <v>12</v>
      </c>
      <c r="E8047" s="1" t="str">
        <f t="shared" si="1264"/>
        <v>Non-Summer</v>
      </c>
      <c r="F8047" s="78">
        <v>0.81910000000000005</v>
      </c>
      <c r="G8047" s="79">
        <f t="shared" si="1265"/>
        <v>1.5583898609049593</v>
      </c>
      <c r="J8047" s="78">
        <v>2.1464749999999997</v>
      </c>
      <c r="K8047" s="80">
        <f t="shared" si="1266"/>
        <v>2.1464749999999997</v>
      </c>
      <c r="L8047" s="68" t="str">
        <f t="shared" si="1259"/>
        <v>Normal</v>
      </c>
      <c r="N8047" s="67">
        <f t="shared" si="1260"/>
        <v>0.58808513909504034</v>
      </c>
      <c r="O8047" s="67">
        <f t="shared" si="1261"/>
        <v>1.5583898609049593</v>
      </c>
      <c r="P8047" s="81">
        <f t="shared" si="1262"/>
        <v>0</v>
      </c>
      <c r="Q8047" s="81">
        <f t="shared" si="1263"/>
        <v>-0.58808513909504034</v>
      </c>
      <c r="S8047" s="1">
        <f t="shared" si="1267"/>
        <v>5</v>
      </c>
      <c r="T8047" s="1" t="str">
        <f t="shared" si="1268"/>
        <v>Peak</v>
      </c>
    </row>
    <row r="8048" spans="1:20" x14ac:dyDescent="0.25">
      <c r="A8048" s="85">
        <v>45261.541666647448</v>
      </c>
      <c r="B8048" s="1">
        <v>12</v>
      </c>
      <c r="C8048" s="1">
        <v>1</v>
      </c>
      <c r="D8048" s="1">
        <v>13</v>
      </c>
      <c r="E8048" s="1" t="str">
        <f t="shared" si="1264"/>
        <v>Non-Summer</v>
      </c>
      <c r="F8048" s="78">
        <v>0.82889999999999997</v>
      </c>
      <c r="G8048" s="79">
        <f t="shared" si="1265"/>
        <v>1.5770349843781233</v>
      </c>
      <c r="J8048" s="78">
        <v>4.4216119999999997</v>
      </c>
      <c r="K8048" s="80">
        <f t="shared" si="1266"/>
        <v>4.4216119999999997</v>
      </c>
      <c r="L8048" s="68" t="str">
        <f t="shared" si="1259"/>
        <v>Normal</v>
      </c>
      <c r="N8048" s="67">
        <f t="shared" si="1260"/>
        <v>2.8445770156218764</v>
      </c>
      <c r="O8048" s="67">
        <f t="shared" si="1261"/>
        <v>1.5770349843781233</v>
      </c>
      <c r="P8048" s="81">
        <f t="shared" si="1262"/>
        <v>0</v>
      </c>
      <c r="Q8048" s="81">
        <f t="shared" si="1263"/>
        <v>-2.8445770156218764</v>
      </c>
      <c r="S8048" s="1">
        <f t="shared" si="1267"/>
        <v>5</v>
      </c>
      <c r="T8048" s="1" t="str">
        <f t="shared" si="1268"/>
        <v>Peak</v>
      </c>
    </row>
    <row r="8049" spans="1:20" x14ac:dyDescent="0.25">
      <c r="A8049" s="85">
        <v>45261.583333314113</v>
      </c>
      <c r="B8049" s="1">
        <v>12</v>
      </c>
      <c r="C8049" s="1">
        <v>1</v>
      </c>
      <c r="D8049" s="1">
        <v>14</v>
      </c>
      <c r="E8049" s="1" t="str">
        <f t="shared" si="1264"/>
        <v>Non-Summer</v>
      </c>
      <c r="F8049" s="78">
        <v>0.85119999999999996</v>
      </c>
      <c r="G8049" s="79">
        <f t="shared" si="1265"/>
        <v>1.6194621530976698</v>
      </c>
      <c r="J8049" s="78">
        <v>3.3598949999999999</v>
      </c>
      <c r="K8049" s="80">
        <f t="shared" si="1266"/>
        <v>3.3598949999999999</v>
      </c>
      <c r="L8049" s="68" t="str">
        <f t="shared" si="1259"/>
        <v>Normal</v>
      </c>
      <c r="N8049" s="67">
        <f t="shared" si="1260"/>
        <v>1.74043284690233</v>
      </c>
      <c r="O8049" s="67">
        <f t="shared" si="1261"/>
        <v>1.6194621530976698</v>
      </c>
      <c r="P8049" s="81">
        <f t="shared" si="1262"/>
        <v>0</v>
      </c>
      <c r="Q8049" s="81">
        <f t="shared" si="1263"/>
        <v>-1.74043284690233</v>
      </c>
      <c r="S8049" s="1">
        <f t="shared" si="1267"/>
        <v>5</v>
      </c>
      <c r="T8049" s="1" t="str">
        <f t="shared" si="1268"/>
        <v>Peak</v>
      </c>
    </row>
    <row r="8050" spans="1:20" x14ac:dyDescent="0.25">
      <c r="A8050" s="85">
        <v>45261.624999980777</v>
      </c>
      <c r="B8050" s="1">
        <v>12</v>
      </c>
      <c r="C8050" s="1">
        <v>1</v>
      </c>
      <c r="D8050" s="1">
        <v>15</v>
      </c>
      <c r="E8050" s="1" t="str">
        <f t="shared" si="1264"/>
        <v>Non-Summer</v>
      </c>
      <c r="F8050" s="78">
        <v>0.90169999999999995</v>
      </c>
      <c r="G8050" s="79">
        <f t="shared" si="1265"/>
        <v>1.7155416158930554</v>
      </c>
      <c r="J8050" s="78">
        <v>1.508527</v>
      </c>
      <c r="K8050" s="80">
        <f t="shared" si="1266"/>
        <v>1.508527</v>
      </c>
      <c r="L8050" s="68" t="str">
        <f t="shared" si="1259"/>
        <v>Normal</v>
      </c>
      <c r="N8050" s="67">
        <f t="shared" si="1260"/>
        <v>0</v>
      </c>
      <c r="O8050" s="67">
        <f t="shared" si="1261"/>
        <v>1.508527</v>
      </c>
      <c r="P8050" s="81">
        <f t="shared" si="1262"/>
        <v>0.20701461589305548</v>
      </c>
      <c r="Q8050" s="81">
        <f t="shared" si="1263"/>
        <v>0.20701461589305548</v>
      </c>
      <c r="S8050" s="1">
        <f t="shared" si="1267"/>
        <v>5</v>
      </c>
      <c r="T8050" s="1" t="str">
        <f t="shared" si="1268"/>
        <v>Peak</v>
      </c>
    </row>
    <row r="8051" spans="1:20" x14ac:dyDescent="0.25">
      <c r="A8051" s="85">
        <v>45261.666666647441</v>
      </c>
      <c r="B8051" s="1">
        <v>12</v>
      </c>
      <c r="C8051" s="1">
        <v>1</v>
      </c>
      <c r="D8051" s="1">
        <v>16</v>
      </c>
      <c r="E8051" s="1" t="str">
        <f t="shared" si="1264"/>
        <v>Non-Summer</v>
      </c>
      <c r="F8051" s="78">
        <v>1.0108999999999999</v>
      </c>
      <c r="G8051" s="79">
        <f t="shared" si="1265"/>
        <v>1.9233015631654538</v>
      </c>
      <c r="J8051" s="78">
        <v>0</v>
      </c>
      <c r="K8051" s="80">
        <f t="shared" si="1266"/>
        <v>0</v>
      </c>
      <c r="L8051" s="68" t="str">
        <f t="shared" si="1259"/>
        <v>Normal</v>
      </c>
      <c r="N8051" s="67">
        <f t="shared" si="1260"/>
        <v>0</v>
      </c>
      <c r="O8051" s="67">
        <f t="shared" si="1261"/>
        <v>0</v>
      </c>
      <c r="P8051" s="81">
        <f t="shared" si="1262"/>
        <v>1.9233015631654538</v>
      </c>
      <c r="Q8051" s="81">
        <f t="shared" si="1263"/>
        <v>1.9233015631654538</v>
      </c>
      <c r="S8051" s="1">
        <f t="shared" si="1267"/>
        <v>5</v>
      </c>
      <c r="T8051" s="1" t="str">
        <f t="shared" si="1268"/>
        <v>Peak</v>
      </c>
    </row>
    <row r="8052" spans="1:20" x14ac:dyDescent="0.25">
      <c r="A8052" s="85">
        <v>45261.708333314105</v>
      </c>
      <c r="B8052" s="1">
        <v>12</v>
      </c>
      <c r="C8052" s="1">
        <v>1</v>
      </c>
      <c r="D8052" s="1">
        <v>17</v>
      </c>
      <c r="E8052" s="1" t="str">
        <f t="shared" si="1264"/>
        <v>Non-Summer</v>
      </c>
      <c r="F8052" s="78">
        <v>1.0892999999999999</v>
      </c>
      <c r="G8052" s="79">
        <f t="shared" si="1265"/>
        <v>2.0724625509507657</v>
      </c>
      <c r="J8052" s="78">
        <v>0</v>
      </c>
      <c r="K8052" s="80">
        <f t="shared" si="1266"/>
        <v>0</v>
      </c>
      <c r="L8052" s="68" t="str">
        <f t="shared" si="1259"/>
        <v>Normal</v>
      </c>
      <c r="N8052" s="67">
        <f t="shared" si="1260"/>
        <v>0</v>
      </c>
      <c r="O8052" s="67">
        <f t="shared" si="1261"/>
        <v>0</v>
      </c>
      <c r="P8052" s="81">
        <f t="shared" si="1262"/>
        <v>2.0724625509507657</v>
      </c>
      <c r="Q8052" s="81">
        <f t="shared" si="1263"/>
        <v>2.0724625509507657</v>
      </c>
      <c r="S8052" s="1">
        <f t="shared" si="1267"/>
        <v>5</v>
      </c>
      <c r="T8052" s="1" t="str">
        <f t="shared" si="1268"/>
        <v>Peak</v>
      </c>
    </row>
    <row r="8053" spans="1:20" x14ac:dyDescent="0.25">
      <c r="A8053" s="85">
        <v>45261.74999998077</v>
      </c>
      <c r="B8053" s="1">
        <v>12</v>
      </c>
      <c r="C8053" s="1">
        <v>1</v>
      </c>
      <c r="D8053" s="1">
        <v>18</v>
      </c>
      <c r="E8053" s="1" t="str">
        <f t="shared" si="1264"/>
        <v>Non-Summer</v>
      </c>
      <c r="F8053" s="78">
        <v>1.0995999999999999</v>
      </c>
      <c r="G8053" s="79">
        <f t="shared" si="1265"/>
        <v>2.0920589562337848</v>
      </c>
      <c r="J8053" s="78">
        <v>0</v>
      </c>
      <c r="K8053" s="80">
        <f t="shared" si="1266"/>
        <v>0</v>
      </c>
      <c r="L8053" s="68" t="str">
        <f t="shared" si="1259"/>
        <v>Normal</v>
      </c>
      <c r="N8053" s="67">
        <f t="shared" si="1260"/>
        <v>0</v>
      </c>
      <c r="O8053" s="67">
        <f t="shared" si="1261"/>
        <v>0</v>
      </c>
      <c r="P8053" s="81">
        <f t="shared" si="1262"/>
        <v>2.0920589562337848</v>
      </c>
      <c r="Q8053" s="81">
        <f t="shared" si="1263"/>
        <v>2.0920589562337848</v>
      </c>
      <c r="S8053" s="1">
        <f t="shared" si="1267"/>
        <v>5</v>
      </c>
      <c r="T8053" s="1" t="str">
        <f t="shared" si="1268"/>
        <v>Peak</v>
      </c>
    </row>
    <row r="8054" spans="1:20" x14ac:dyDescent="0.25">
      <c r="A8054" s="85">
        <v>45261.791666647434</v>
      </c>
      <c r="B8054" s="1">
        <v>12</v>
      </c>
      <c r="C8054" s="1">
        <v>1</v>
      </c>
      <c r="D8054" s="1">
        <v>19</v>
      </c>
      <c r="E8054" s="1" t="str">
        <f t="shared" si="1264"/>
        <v>Non-Summer</v>
      </c>
      <c r="F8054" s="78">
        <v>1.0908</v>
      </c>
      <c r="G8054" s="79">
        <f t="shared" si="1265"/>
        <v>2.0753163963803316</v>
      </c>
      <c r="J8054" s="78">
        <v>0</v>
      </c>
      <c r="K8054" s="80">
        <f t="shared" si="1266"/>
        <v>0</v>
      </c>
      <c r="L8054" s="68" t="str">
        <f t="shared" si="1259"/>
        <v>Normal</v>
      </c>
      <c r="N8054" s="67">
        <f t="shared" si="1260"/>
        <v>0</v>
      </c>
      <c r="O8054" s="67">
        <f t="shared" si="1261"/>
        <v>0</v>
      </c>
      <c r="P8054" s="81">
        <f t="shared" si="1262"/>
        <v>2.0753163963803316</v>
      </c>
      <c r="Q8054" s="81">
        <f t="shared" si="1263"/>
        <v>2.0753163963803316</v>
      </c>
      <c r="S8054" s="1">
        <f t="shared" si="1267"/>
        <v>5</v>
      </c>
      <c r="T8054" s="1" t="str">
        <f t="shared" si="1268"/>
        <v>Peak</v>
      </c>
    </row>
    <row r="8055" spans="1:20" x14ac:dyDescent="0.25">
      <c r="A8055" s="85">
        <v>45261.833333314098</v>
      </c>
      <c r="B8055" s="1">
        <v>12</v>
      </c>
      <c r="C8055" s="1">
        <v>1</v>
      </c>
      <c r="D8055" s="1">
        <v>20</v>
      </c>
      <c r="E8055" s="1" t="str">
        <f t="shared" si="1264"/>
        <v>Non-Summer</v>
      </c>
      <c r="F8055" s="78">
        <v>1.0748</v>
      </c>
      <c r="G8055" s="79">
        <f t="shared" si="1265"/>
        <v>2.0448753784649618</v>
      </c>
      <c r="J8055" s="78">
        <v>0</v>
      </c>
      <c r="K8055" s="80">
        <f t="shared" si="1266"/>
        <v>0</v>
      </c>
      <c r="L8055" s="68" t="str">
        <f t="shared" si="1259"/>
        <v>Normal</v>
      </c>
      <c r="N8055" s="67">
        <f t="shared" si="1260"/>
        <v>0</v>
      </c>
      <c r="O8055" s="67">
        <f t="shared" si="1261"/>
        <v>0</v>
      </c>
      <c r="P8055" s="81">
        <f t="shared" si="1262"/>
        <v>2.0448753784649618</v>
      </c>
      <c r="Q8055" s="81">
        <f t="shared" si="1263"/>
        <v>2.0448753784649618</v>
      </c>
      <c r="S8055" s="1">
        <f t="shared" si="1267"/>
        <v>5</v>
      </c>
      <c r="T8055" s="1" t="str">
        <f t="shared" si="1268"/>
        <v>Peak</v>
      </c>
    </row>
    <row r="8056" spans="1:20" x14ac:dyDescent="0.25">
      <c r="A8056" s="85">
        <v>45261.874999980762</v>
      </c>
      <c r="B8056" s="1">
        <v>12</v>
      </c>
      <c r="C8056" s="1">
        <v>1</v>
      </c>
      <c r="D8056" s="1">
        <v>21</v>
      </c>
      <c r="E8056" s="1" t="str">
        <f t="shared" si="1264"/>
        <v>Non-Summer</v>
      </c>
      <c r="F8056" s="78">
        <v>1.0374000000000001</v>
      </c>
      <c r="G8056" s="79">
        <f t="shared" si="1265"/>
        <v>1.9737194990877853</v>
      </c>
      <c r="J8056" s="78">
        <v>0</v>
      </c>
      <c r="K8056" s="80">
        <f t="shared" si="1266"/>
        <v>0</v>
      </c>
      <c r="L8056" s="68" t="str">
        <f t="shared" si="1259"/>
        <v>Normal</v>
      </c>
      <c r="N8056" s="67">
        <f t="shared" si="1260"/>
        <v>0</v>
      </c>
      <c r="O8056" s="67">
        <f t="shared" si="1261"/>
        <v>0</v>
      </c>
      <c r="P8056" s="81">
        <f t="shared" si="1262"/>
        <v>1.9737194990877853</v>
      </c>
      <c r="Q8056" s="81">
        <f t="shared" si="1263"/>
        <v>1.9737194990877853</v>
      </c>
      <c r="S8056" s="1">
        <f t="shared" si="1267"/>
        <v>5</v>
      </c>
      <c r="T8056" s="1" t="str">
        <f t="shared" si="1268"/>
        <v>Peak</v>
      </c>
    </row>
    <row r="8057" spans="1:20" x14ac:dyDescent="0.25">
      <c r="A8057" s="85">
        <v>45261.916666647427</v>
      </c>
      <c r="B8057" s="1">
        <v>12</v>
      </c>
      <c r="C8057" s="1">
        <v>1</v>
      </c>
      <c r="D8057" s="1">
        <v>22</v>
      </c>
      <c r="E8057" s="1" t="str">
        <f t="shared" si="1264"/>
        <v>Non-Summer</v>
      </c>
      <c r="F8057" s="78">
        <v>0.96109999999999995</v>
      </c>
      <c r="G8057" s="79">
        <f t="shared" si="1265"/>
        <v>1.8285538949038656</v>
      </c>
      <c r="J8057" s="78">
        <v>0</v>
      </c>
      <c r="K8057" s="80">
        <f t="shared" si="1266"/>
        <v>0</v>
      </c>
      <c r="L8057" s="68" t="str">
        <f t="shared" si="1259"/>
        <v>Normal</v>
      </c>
      <c r="N8057" s="67">
        <f t="shared" si="1260"/>
        <v>0</v>
      </c>
      <c r="O8057" s="67">
        <f t="shared" si="1261"/>
        <v>0</v>
      </c>
      <c r="P8057" s="81">
        <f t="shared" si="1262"/>
        <v>1.8285538949038656</v>
      </c>
      <c r="Q8057" s="81">
        <f t="shared" si="1263"/>
        <v>1.8285538949038656</v>
      </c>
      <c r="S8057" s="1">
        <f t="shared" si="1267"/>
        <v>5</v>
      </c>
      <c r="T8057" s="1" t="str">
        <f t="shared" si="1268"/>
        <v>Off-Peak</v>
      </c>
    </row>
    <row r="8058" spans="1:20" x14ac:dyDescent="0.25">
      <c r="A8058" s="85">
        <v>45261.958333314091</v>
      </c>
      <c r="B8058" s="1">
        <v>12</v>
      </c>
      <c r="C8058" s="1">
        <v>1</v>
      </c>
      <c r="D8058" s="1">
        <v>23</v>
      </c>
      <c r="E8058" s="1" t="str">
        <f t="shared" si="1264"/>
        <v>Non-Summer</v>
      </c>
      <c r="F8058" s="78">
        <v>0.87290000000000001</v>
      </c>
      <c r="G8058" s="79">
        <f t="shared" si="1265"/>
        <v>1.6607477836453901</v>
      </c>
      <c r="J8058" s="78">
        <v>0</v>
      </c>
      <c r="K8058" s="80">
        <f t="shared" si="1266"/>
        <v>0</v>
      </c>
      <c r="L8058" s="68" t="str">
        <f t="shared" si="1259"/>
        <v>Normal</v>
      </c>
      <c r="N8058" s="67">
        <f t="shared" si="1260"/>
        <v>0</v>
      </c>
      <c r="O8058" s="67">
        <f t="shared" si="1261"/>
        <v>0</v>
      </c>
      <c r="P8058" s="81">
        <f t="shared" si="1262"/>
        <v>1.6607477836453901</v>
      </c>
      <c r="Q8058" s="81">
        <f t="shared" si="1263"/>
        <v>1.6607477836453901</v>
      </c>
      <c r="S8058" s="1">
        <f t="shared" si="1267"/>
        <v>5</v>
      </c>
      <c r="T8058" s="1" t="str">
        <f t="shared" si="1268"/>
        <v>Off-Peak</v>
      </c>
    </row>
    <row r="8059" spans="1:20" x14ac:dyDescent="0.25">
      <c r="A8059" s="85">
        <v>45261.999999980755</v>
      </c>
      <c r="B8059" s="1">
        <v>12</v>
      </c>
      <c r="C8059" s="1">
        <v>2</v>
      </c>
      <c r="D8059" s="1">
        <v>0</v>
      </c>
      <c r="E8059" s="1" t="str">
        <f t="shared" si="1264"/>
        <v>Non-Summer</v>
      </c>
      <c r="F8059" s="78">
        <v>0.80259999999999998</v>
      </c>
      <c r="G8059" s="79">
        <f t="shared" si="1265"/>
        <v>1.5269975611797342</v>
      </c>
      <c r="J8059" s="78">
        <v>0</v>
      </c>
      <c r="K8059" s="80">
        <f t="shared" si="1266"/>
        <v>0</v>
      </c>
      <c r="L8059" s="68" t="str">
        <f t="shared" si="1259"/>
        <v>Normal</v>
      </c>
      <c r="N8059" s="67">
        <f t="shared" si="1260"/>
        <v>0</v>
      </c>
      <c r="O8059" s="67">
        <f t="shared" si="1261"/>
        <v>0</v>
      </c>
      <c r="P8059" s="81">
        <f t="shared" si="1262"/>
        <v>1.5269975611797342</v>
      </c>
      <c r="Q8059" s="81">
        <f t="shared" si="1263"/>
        <v>1.5269975611797342</v>
      </c>
      <c r="S8059" s="1">
        <f t="shared" si="1267"/>
        <v>6</v>
      </c>
      <c r="T8059" s="1" t="str">
        <f t="shared" si="1268"/>
        <v>Off-Peak</v>
      </c>
    </row>
    <row r="8060" spans="1:20" x14ac:dyDescent="0.25">
      <c r="A8060" s="85">
        <v>45262.041666647419</v>
      </c>
      <c r="B8060" s="1">
        <v>12</v>
      </c>
      <c r="C8060" s="1">
        <v>2</v>
      </c>
      <c r="D8060" s="1">
        <v>1</v>
      </c>
      <c r="E8060" s="1" t="str">
        <f t="shared" si="1264"/>
        <v>Non-Summer</v>
      </c>
      <c r="F8060" s="78">
        <v>0.75480000000000003</v>
      </c>
      <c r="G8060" s="79">
        <f t="shared" si="1265"/>
        <v>1.4360550201575673</v>
      </c>
      <c r="J8060" s="78">
        <v>0</v>
      </c>
      <c r="K8060" s="80">
        <f t="shared" si="1266"/>
        <v>0</v>
      </c>
      <c r="L8060" s="68" t="str">
        <f t="shared" si="1259"/>
        <v>Normal</v>
      </c>
      <c r="N8060" s="67">
        <f t="shared" si="1260"/>
        <v>0</v>
      </c>
      <c r="O8060" s="67">
        <f t="shared" si="1261"/>
        <v>0</v>
      </c>
      <c r="P8060" s="81">
        <f t="shared" si="1262"/>
        <v>1.4360550201575673</v>
      </c>
      <c r="Q8060" s="81">
        <f t="shared" si="1263"/>
        <v>1.4360550201575673</v>
      </c>
      <c r="S8060" s="1">
        <f t="shared" si="1267"/>
        <v>6</v>
      </c>
      <c r="T8060" s="1" t="str">
        <f t="shared" si="1268"/>
        <v>Off-Peak</v>
      </c>
    </row>
    <row r="8061" spans="1:20" x14ac:dyDescent="0.25">
      <c r="A8061" s="85">
        <v>45262.083333314084</v>
      </c>
      <c r="B8061" s="1">
        <v>12</v>
      </c>
      <c r="C8061" s="1">
        <v>2</v>
      </c>
      <c r="D8061" s="1">
        <v>2</v>
      </c>
      <c r="E8061" s="1" t="str">
        <f t="shared" si="1264"/>
        <v>Non-Summer</v>
      </c>
      <c r="F8061" s="78">
        <v>0.72589999999999999</v>
      </c>
      <c r="G8061" s="79">
        <f t="shared" si="1265"/>
        <v>1.3810709315479306</v>
      </c>
      <c r="J8061" s="78">
        <v>0</v>
      </c>
      <c r="K8061" s="80">
        <f t="shared" si="1266"/>
        <v>0</v>
      </c>
      <c r="L8061" s="68" t="str">
        <f t="shared" si="1259"/>
        <v>Normal</v>
      </c>
      <c r="N8061" s="67">
        <f t="shared" si="1260"/>
        <v>0</v>
      </c>
      <c r="O8061" s="67">
        <f t="shared" si="1261"/>
        <v>0</v>
      </c>
      <c r="P8061" s="81">
        <f t="shared" si="1262"/>
        <v>1.3810709315479306</v>
      </c>
      <c r="Q8061" s="81">
        <f t="shared" si="1263"/>
        <v>1.3810709315479306</v>
      </c>
      <c r="S8061" s="1">
        <f t="shared" si="1267"/>
        <v>6</v>
      </c>
      <c r="T8061" s="1" t="str">
        <f t="shared" si="1268"/>
        <v>Off-Peak</v>
      </c>
    </row>
    <row r="8062" spans="1:20" x14ac:dyDescent="0.25">
      <c r="A8062" s="85">
        <v>45262.124999980748</v>
      </c>
      <c r="B8062" s="1">
        <v>12</v>
      </c>
      <c r="C8062" s="1">
        <v>2</v>
      </c>
      <c r="D8062" s="1">
        <v>3</v>
      </c>
      <c r="E8062" s="1" t="str">
        <f t="shared" si="1264"/>
        <v>Non-Summer</v>
      </c>
      <c r="F8062" s="78">
        <v>0.71</v>
      </c>
      <c r="G8062" s="79">
        <f t="shared" si="1265"/>
        <v>1.3508201699945319</v>
      </c>
      <c r="J8062" s="78">
        <v>0</v>
      </c>
      <c r="K8062" s="80">
        <f t="shared" si="1266"/>
        <v>0</v>
      </c>
      <c r="L8062" s="68" t="str">
        <f t="shared" si="1259"/>
        <v>Normal</v>
      </c>
      <c r="N8062" s="67">
        <f t="shared" si="1260"/>
        <v>0</v>
      </c>
      <c r="O8062" s="67">
        <f t="shared" si="1261"/>
        <v>0</v>
      </c>
      <c r="P8062" s="81">
        <f t="shared" si="1262"/>
        <v>1.3508201699945319</v>
      </c>
      <c r="Q8062" s="81">
        <f t="shared" si="1263"/>
        <v>1.3508201699945319</v>
      </c>
      <c r="S8062" s="1">
        <f t="shared" si="1267"/>
        <v>6</v>
      </c>
      <c r="T8062" s="1" t="str">
        <f t="shared" si="1268"/>
        <v>Off-Peak</v>
      </c>
    </row>
    <row r="8063" spans="1:20" x14ac:dyDescent="0.25">
      <c r="A8063" s="85">
        <v>45262.166666647412</v>
      </c>
      <c r="B8063" s="1">
        <v>12</v>
      </c>
      <c r="C8063" s="1">
        <v>2</v>
      </c>
      <c r="D8063" s="1">
        <v>4</v>
      </c>
      <c r="E8063" s="1" t="str">
        <f t="shared" si="1264"/>
        <v>Non-Summer</v>
      </c>
      <c r="F8063" s="78">
        <v>0.70620000000000005</v>
      </c>
      <c r="G8063" s="79">
        <f t="shared" si="1265"/>
        <v>1.3435904282396318</v>
      </c>
      <c r="J8063" s="78">
        <v>0</v>
      </c>
      <c r="K8063" s="80">
        <f t="shared" si="1266"/>
        <v>0</v>
      </c>
      <c r="L8063" s="68" t="str">
        <f t="shared" si="1259"/>
        <v>Normal</v>
      </c>
      <c r="N8063" s="67">
        <f t="shared" si="1260"/>
        <v>0</v>
      </c>
      <c r="O8063" s="67">
        <f t="shared" si="1261"/>
        <v>0</v>
      </c>
      <c r="P8063" s="81">
        <f t="shared" si="1262"/>
        <v>1.3435904282396318</v>
      </c>
      <c r="Q8063" s="81">
        <f t="shared" si="1263"/>
        <v>1.3435904282396318</v>
      </c>
      <c r="S8063" s="1">
        <f t="shared" si="1267"/>
        <v>6</v>
      </c>
      <c r="T8063" s="1" t="str">
        <f t="shared" si="1268"/>
        <v>Off-Peak</v>
      </c>
    </row>
    <row r="8064" spans="1:20" x14ac:dyDescent="0.25">
      <c r="A8064" s="85">
        <v>45262.208333314076</v>
      </c>
      <c r="B8064" s="1">
        <v>12</v>
      </c>
      <c r="C8064" s="1">
        <v>2</v>
      </c>
      <c r="D8064" s="1">
        <v>5</v>
      </c>
      <c r="E8064" s="1" t="str">
        <f t="shared" si="1264"/>
        <v>Non-Summer</v>
      </c>
      <c r="F8064" s="78">
        <v>0.72189999999999999</v>
      </c>
      <c r="G8064" s="79">
        <f t="shared" si="1265"/>
        <v>1.3734606770690883</v>
      </c>
      <c r="J8064" s="78">
        <v>0</v>
      </c>
      <c r="K8064" s="80">
        <f t="shared" si="1266"/>
        <v>0</v>
      </c>
      <c r="L8064" s="68" t="str">
        <f t="shared" si="1259"/>
        <v>Normal</v>
      </c>
      <c r="N8064" s="67">
        <f t="shared" si="1260"/>
        <v>0</v>
      </c>
      <c r="O8064" s="67">
        <f t="shared" si="1261"/>
        <v>0</v>
      </c>
      <c r="P8064" s="81">
        <f t="shared" si="1262"/>
        <v>1.3734606770690883</v>
      </c>
      <c r="Q8064" s="81">
        <f t="shared" si="1263"/>
        <v>1.3734606770690883</v>
      </c>
      <c r="S8064" s="1">
        <f t="shared" si="1267"/>
        <v>6</v>
      </c>
      <c r="T8064" s="1" t="str">
        <f t="shared" si="1268"/>
        <v>Off-Peak</v>
      </c>
    </row>
    <row r="8065" spans="1:20" x14ac:dyDescent="0.25">
      <c r="A8065" s="85">
        <v>45262.249999980741</v>
      </c>
      <c r="B8065" s="1">
        <v>12</v>
      </c>
      <c r="C8065" s="1">
        <v>2</v>
      </c>
      <c r="D8065" s="1">
        <v>6</v>
      </c>
      <c r="E8065" s="1" t="str">
        <f t="shared" si="1264"/>
        <v>Non-Summer</v>
      </c>
      <c r="F8065" s="78">
        <v>0.75270000000000004</v>
      </c>
      <c r="G8065" s="79">
        <f t="shared" si="1265"/>
        <v>1.4320596365561751</v>
      </c>
      <c r="J8065" s="78">
        <v>0</v>
      </c>
      <c r="K8065" s="80">
        <f t="shared" si="1266"/>
        <v>0</v>
      </c>
      <c r="L8065" s="68" t="str">
        <f t="shared" si="1259"/>
        <v>Normal</v>
      </c>
      <c r="N8065" s="67">
        <f t="shared" si="1260"/>
        <v>0</v>
      </c>
      <c r="O8065" s="67">
        <f t="shared" si="1261"/>
        <v>0</v>
      </c>
      <c r="P8065" s="81">
        <f t="shared" si="1262"/>
        <v>1.4320596365561751</v>
      </c>
      <c r="Q8065" s="81">
        <f t="shared" si="1263"/>
        <v>1.4320596365561751</v>
      </c>
      <c r="S8065" s="1">
        <f t="shared" si="1267"/>
        <v>6</v>
      </c>
      <c r="T8065" s="1" t="str">
        <f t="shared" si="1268"/>
        <v>Off-Peak</v>
      </c>
    </row>
    <row r="8066" spans="1:20" x14ac:dyDescent="0.25">
      <c r="A8066" s="85">
        <v>45262.291666647405</v>
      </c>
      <c r="B8066" s="1">
        <v>12</v>
      </c>
      <c r="C8066" s="1">
        <v>2</v>
      </c>
      <c r="D8066" s="1">
        <v>7</v>
      </c>
      <c r="E8066" s="1" t="str">
        <f t="shared" si="1264"/>
        <v>Non-Summer</v>
      </c>
      <c r="F8066" s="78">
        <v>0.79730000000000001</v>
      </c>
      <c r="G8066" s="79">
        <f t="shared" si="1265"/>
        <v>1.5169139739952682</v>
      </c>
      <c r="J8066" s="78">
        <v>0.564832</v>
      </c>
      <c r="K8066" s="80">
        <f t="shared" si="1266"/>
        <v>0.564832</v>
      </c>
      <c r="L8066" s="68" t="str">
        <f t="shared" si="1259"/>
        <v>Normal</v>
      </c>
      <c r="N8066" s="67">
        <f t="shared" si="1260"/>
        <v>0</v>
      </c>
      <c r="O8066" s="67">
        <f t="shared" si="1261"/>
        <v>0.564832</v>
      </c>
      <c r="P8066" s="81">
        <f t="shared" si="1262"/>
        <v>0.95208197399526817</v>
      </c>
      <c r="Q8066" s="81">
        <f t="shared" si="1263"/>
        <v>0.95208197399526817</v>
      </c>
      <c r="S8066" s="1">
        <f t="shared" si="1267"/>
        <v>6</v>
      </c>
      <c r="T8066" s="1" t="str">
        <f t="shared" si="1268"/>
        <v>Off-Peak</v>
      </c>
    </row>
    <row r="8067" spans="1:20" x14ac:dyDescent="0.25">
      <c r="A8067" s="85">
        <v>45262.333333314069</v>
      </c>
      <c r="B8067" s="1">
        <v>12</v>
      </c>
      <c r="C8067" s="1">
        <v>2</v>
      </c>
      <c r="D8067" s="1">
        <v>8</v>
      </c>
      <c r="E8067" s="1" t="str">
        <f t="shared" si="1264"/>
        <v>Non-Summer</v>
      </c>
      <c r="F8067" s="78">
        <v>0.83299999999999996</v>
      </c>
      <c r="G8067" s="79">
        <f t="shared" si="1265"/>
        <v>1.5848354952189367</v>
      </c>
      <c r="J8067" s="78">
        <v>2.7831640000000002</v>
      </c>
      <c r="K8067" s="80">
        <f t="shared" si="1266"/>
        <v>2.7831640000000002</v>
      </c>
      <c r="L8067" s="68" t="str">
        <f t="shared" si="1259"/>
        <v>Normal</v>
      </c>
      <c r="N8067" s="67">
        <f t="shared" si="1260"/>
        <v>1.1983285047810635</v>
      </c>
      <c r="O8067" s="67">
        <f t="shared" si="1261"/>
        <v>1.5848354952189367</v>
      </c>
      <c r="P8067" s="81">
        <f t="shared" si="1262"/>
        <v>0</v>
      </c>
      <c r="Q8067" s="81">
        <f t="shared" si="1263"/>
        <v>-1.1983285047810635</v>
      </c>
      <c r="S8067" s="1">
        <f t="shared" si="1267"/>
        <v>6</v>
      </c>
      <c r="T8067" s="1" t="str">
        <f t="shared" si="1268"/>
        <v>Off-Peak</v>
      </c>
    </row>
    <row r="8068" spans="1:20" x14ac:dyDescent="0.25">
      <c r="A8068" s="85">
        <v>45262.374999980733</v>
      </c>
      <c r="B8068" s="1">
        <v>12</v>
      </c>
      <c r="C8068" s="1">
        <v>2</v>
      </c>
      <c r="D8068" s="1">
        <v>9</v>
      </c>
      <c r="E8068" s="1" t="str">
        <f t="shared" si="1264"/>
        <v>Non-Summer</v>
      </c>
      <c r="F8068" s="78">
        <v>0.84550000000000003</v>
      </c>
      <c r="G8068" s="79">
        <f t="shared" si="1265"/>
        <v>1.6086175404653194</v>
      </c>
      <c r="J8068" s="78">
        <v>4.1799309999999998</v>
      </c>
      <c r="K8068" s="80">
        <f t="shared" si="1266"/>
        <v>4.1799309999999998</v>
      </c>
      <c r="L8068" s="68" t="str">
        <f t="shared" si="1259"/>
        <v>Normal</v>
      </c>
      <c r="N8068" s="67">
        <f t="shared" si="1260"/>
        <v>2.5713134595346805</v>
      </c>
      <c r="O8068" s="67">
        <f t="shared" si="1261"/>
        <v>1.6086175404653194</v>
      </c>
      <c r="P8068" s="81">
        <f t="shared" si="1262"/>
        <v>0</v>
      </c>
      <c r="Q8068" s="81">
        <f t="shared" si="1263"/>
        <v>-2.5713134595346805</v>
      </c>
      <c r="S8068" s="1">
        <f t="shared" si="1267"/>
        <v>6</v>
      </c>
      <c r="T8068" s="1" t="str">
        <f t="shared" si="1268"/>
        <v>Off-Peak</v>
      </c>
    </row>
    <row r="8069" spans="1:20" x14ac:dyDescent="0.25">
      <c r="A8069" s="85">
        <v>45262.416666647398</v>
      </c>
      <c r="B8069" s="1">
        <v>12</v>
      </c>
      <c r="C8069" s="1">
        <v>2</v>
      </c>
      <c r="D8069" s="1">
        <v>10</v>
      </c>
      <c r="E8069" s="1" t="str">
        <f t="shared" si="1264"/>
        <v>Non-Summer</v>
      </c>
      <c r="F8069" s="78">
        <v>0.84899999999999998</v>
      </c>
      <c r="G8069" s="79">
        <f t="shared" si="1265"/>
        <v>1.6152765131343065</v>
      </c>
      <c r="J8069" s="78">
        <v>4.9970619999999997</v>
      </c>
      <c r="K8069" s="80">
        <f t="shared" si="1266"/>
        <v>4.9970619999999997</v>
      </c>
      <c r="L8069" s="68" t="str">
        <f t="shared" si="1259"/>
        <v>Normal</v>
      </c>
      <c r="N8069" s="67">
        <f t="shared" si="1260"/>
        <v>3.3817854868656934</v>
      </c>
      <c r="O8069" s="67">
        <f t="shared" si="1261"/>
        <v>1.6152765131343063</v>
      </c>
      <c r="P8069" s="81">
        <f t="shared" si="1262"/>
        <v>2.2204460492503131E-16</v>
      </c>
      <c r="Q8069" s="81">
        <f t="shared" si="1263"/>
        <v>-3.3817854868656934</v>
      </c>
      <c r="S8069" s="1">
        <f t="shared" si="1267"/>
        <v>6</v>
      </c>
      <c r="T8069" s="1" t="str">
        <f t="shared" si="1268"/>
        <v>Off-Peak</v>
      </c>
    </row>
    <row r="8070" spans="1:20" x14ac:dyDescent="0.25">
      <c r="A8070" s="85">
        <v>45262.458333314062</v>
      </c>
      <c r="B8070" s="1">
        <v>12</v>
      </c>
      <c r="C8070" s="1">
        <v>2</v>
      </c>
      <c r="D8070" s="1">
        <v>11</v>
      </c>
      <c r="E8070" s="1" t="str">
        <f t="shared" si="1264"/>
        <v>Non-Summer</v>
      </c>
      <c r="F8070" s="78">
        <v>0.86750000000000005</v>
      </c>
      <c r="G8070" s="79">
        <f t="shared" si="1265"/>
        <v>1.6504739400989528</v>
      </c>
      <c r="J8070" s="78">
        <v>5.3565480000000001</v>
      </c>
      <c r="K8070" s="80">
        <f t="shared" si="1266"/>
        <v>5.3565480000000001</v>
      </c>
      <c r="L8070" s="68" t="str">
        <f t="shared" si="1259"/>
        <v>Normal</v>
      </c>
      <c r="N8070" s="67">
        <f t="shared" si="1260"/>
        <v>3.7060740599010473</v>
      </c>
      <c r="O8070" s="67">
        <f t="shared" si="1261"/>
        <v>1.6504739400989528</v>
      </c>
      <c r="P8070" s="81">
        <f t="shared" si="1262"/>
        <v>0</v>
      </c>
      <c r="Q8070" s="81">
        <f t="shared" si="1263"/>
        <v>-3.7060740599010473</v>
      </c>
      <c r="S8070" s="1">
        <f t="shared" si="1267"/>
        <v>6</v>
      </c>
      <c r="T8070" s="1" t="str">
        <f t="shared" si="1268"/>
        <v>Off-Peak</v>
      </c>
    </row>
    <row r="8071" spans="1:20" x14ac:dyDescent="0.25">
      <c r="A8071" s="85">
        <v>45262.499999980726</v>
      </c>
      <c r="B8071" s="1">
        <v>12</v>
      </c>
      <c r="C8071" s="1">
        <v>2</v>
      </c>
      <c r="D8071" s="1">
        <v>12</v>
      </c>
      <c r="E8071" s="1" t="str">
        <f t="shared" si="1264"/>
        <v>Non-Summer</v>
      </c>
      <c r="F8071" s="78">
        <v>0.89070000000000005</v>
      </c>
      <c r="G8071" s="79">
        <f t="shared" si="1265"/>
        <v>1.6946134160762389</v>
      </c>
      <c r="J8071" s="78">
        <v>5.1897079999999995</v>
      </c>
      <c r="K8071" s="80">
        <f t="shared" si="1266"/>
        <v>5.1897079999999995</v>
      </c>
      <c r="L8071" s="68" t="str">
        <f t="shared" si="1259"/>
        <v>Normal</v>
      </c>
      <c r="N8071" s="67">
        <f t="shared" si="1260"/>
        <v>3.4950945839237608</v>
      </c>
      <c r="O8071" s="67">
        <f t="shared" si="1261"/>
        <v>1.6946134160762387</v>
      </c>
      <c r="P8071" s="81">
        <f t="shared" si="1262"/>
        <v>2.2204460492503131E-16</v>
      </c>
      <c r="Q8071" s="81">
        <f t="shared" si="1263"/>
        <v>-3.4950945839237608</v>
      </c>
      <c r="S8071" s="1">
        <f t="shared" si="1267"/>
        <v>6</v>
      </c>
      <c r="T8071" s="1" t="str">
        <f t="shared" si="1268"/>
        <v>Off-Peak</v>
      </c>
    </row>
    <row r="8072" spans="1:20" x14ac:dyDescent="0.25">
      <c r="A8072" s="85">
        <v>45262.54166664739</v>
      </c>
      <c r="B8072" s="1">
        <v>12</v>
      </c>
      <c r="C8072" s="1">
        <v>2</v>
      </c>
      <c r="D8072" s="1">
        <v>13</v>
      </c>
      <c r="E8072" s="1" t="str">
        <f t="shared" si="1264"/>
        <v>Non-Summer</v>
      </c>
      <c r="F8072" s="78">
        <v>0.90690000000000004</v>
      </c>
      <c r="G8072" s="79">
        <f t="shared" si="1265"/>
        <v>1.7254349467155508</v>
      </c>
      <c r="J8072" s="78">
        <v>4.5067190000000004</v>
      </c>
      <c r="K8072" s="80">
        <f t="shared" si="1266"/>
        <v>4.5067190000000004</v>
      </c>
      <c r="L8072" s="68" t="str">
        <f t="shared" si="1259"/>
        <v>Normal</v>
      </c>
      <c r="N8072" s="67">
        <f t="shared" si="1260"/>
        <v>2.7812840532844496</v>
      </c>
      <c r="O8072" s="67">
        <f t="shared" si="1261"/>
        <v>1.7254349467155508</v>
      </c>
      <c r="P8072" s="81">
        <f t="shared" si="1262"/>
        <v>0</v>
      </c>
      <c r="Q8072" s="81">
        <f t="shared" si="1263"/>
        <v>-2.7812840532844496</v>
      </c>
      <c r="S8072" s="1">
        <f t="shared" si="1267"/>
        <v>6</v>
      </c>
      <c r="T8072" s="1" t="str">
        <f t="shared" si="1268"/>
        <v>Off-Peak</v>
      </c>
    </row>
    <row r="8073" spans="1:20" x14ac:dyDescent="0.25">
      <c r="A8073" s="85">
        <v>45262.583333314054</v>
      </c>
      <c r="B8073" s="1">
        <v>12</v>
      </c>
      <c r="C8073" s="1">
        <v>2</v>
      </c>
      <c r="D8073" s="1">
        <v>14</v>
      </c>
      <c r="E8073" s="1" t="str">
        <f t="shared" si="1264"/>
        <v>Non-Summer</v>
      </c>
      <c r="F8073" s="78">
        <v>0.92789999999999995</v>
      </c>
      <c r="G8073" s="79">
        <f t="shared" si="1265"/>
        <v>1.7653887827294734</v>
      </c>
      <c r="J8073" s="78">
        <v>3.3413069999999996</v>
      </c>
      <c r="K8073" s="80">
        <f t="shared" si="1266"/>
        <v>3.3413069999999996</v>
      </c>
      <c r="L8073" s="68" t="str">
        <f t="shared" si="1259"/>
        <v>Normal</v>
      </c>
      <c r="N8073" s="67">
        <f t="shared" si="1260"/>
        <v>1.5759182172705262</v>
      </c>
      <c r="O8073" s="67">
        <f t="shared" si="1261"/>
        <v>1.7653887827294734</v>
      </c>
      <c r="P8073" s="81">
        <f t="shared" si="1262"/>
        <v>0</v>
      </c>
      <c r="Q8073" s="81">
        <f t="shared" si="1263"/>
        <v>-1.5759182172705262</v>
      </c>
      <c r="S8073" s="1">
        <f t="shared" si="1267"/>
        <v>6</v>
      </c>
      <c r="T8073" s="1" t="str">
        <f t="shared" si="1268"/>
        <v>Off-Peak</v>
      </c>
    </row>
    <row r="8074" spans="1:20" x14ac:dyDescent="0.25">
      <c r="A8074" s="85">
        <v>45262.624999980719</v>
      </c>
      <c r="B8074" s="1">
        <v>12</v>
      </c>
      <c r="C8074" s="1">
        <v>2</v>
      </c>
      <c r="D8074" s="1">
        <v>15</v>
      </c>
      <c r="E8074" s="1" t="str">
        <f t="shared" si="1264"/>
        <v>Non-Summer</v>
      </c>
      <c r="F8074" s="78">
        <v>0.96940000000000004</v>
      </c>
      <c r="G8074" s="79">
        <f t="shared" si="1265"/>
        <v>1.8443451729474638</v>
      </c>
      <c r="J8074" s="78">
        <v>1.50658</v>
      </c>
      <c r="K8074" s="80">
        <f t="shared" si="1266"/>
        <v>1.50658</v>
      </c>
      <c r="L8074" s="68" t="str">
        <f t="shared" si="1259"/>
        <v>Normal</v>
      </c>
      <c r="N8074" s="67">
        <f t="shared" si="1260"/>
        <v>0</v>
      </c>
      <c r="O8074" s="67">
        <f t="shared" si="1261"/>
        <v>1.50658</v>
      </c>
      <c r="P8074" s="81">
        <f t="shared" si="1262"/>
        <v>0.33776517294746378</v>
      </c>
      <c r="Q8074" s="81">
        <f t="shared" si="1263"/>
        <v>0.33776517294746378</v>
      </c>
      <c r="S8074" s="1">
        <f t="shared" si="1267"/>
        <v>6</v>
      </c>
      <c r="T8074" s="1" t="str">
        <f t="shared" si="1268"/>
        <v>Off-Peak</v>
      </c>
    </row>
    <row r="8075" spans="1:20" x14ac:dyDescent="0.25">
      <c r="A8075" s="85">
        <v>45262.666666647383</v>
      </c>
      <c r="B8075" s="1">
        <v>12</v>
      </c>
      <c r="C8075" s="1">
        <v>2</v>
      </c>
      <c r="D8075" s="1">
        <v>16</v>
      </c>
      <c r="E8075" s="1" t="str">
        <f t="shared" si="1264"/>
        <v>Non-Summer</v>
      </c>
      <c r="F8075" s="78">
        <v>1.0512999999999999</v>
      </c>
      <c r="G8075" s="79">
        <f t="shared" si="1265"/>
        <v>2.0001651334017625</v>
      </c>
      <c r="J8075" s="78">
        <v>0</v>
      </c>
      <c r="K8075" s="80">
        <f t="shared" si="1266"/>
        <v>0</v>
      </c>
      <c r="L8075" s="68" t="str">
        <f t="shared" si="1259"/>
        <v>Normal</v>
      </c>
      <c r="N8075" s="67">
        <f t="shared" si="1260"/>
        <v>0</v>
      </c>
      <c r="O8075" s="67">
        <f t="shared" si="1261"/>
        <v>0</v>
      </c>
      <c r="P8075" s="81">
        <f t="shared" si="1262"/>
        <v>2.0001651334017625</v>
      </c>
      <c r="Q8075" s="81">
        <f t="shared" si="1263"/>
        <v>2.0001651334017625</v>
      </c>
      <c r="S8075" s="1">
        <f t="shared" si="1267"/>
        <v>6</v>
      </c>
      <c r="T8075" s="1" t="str">
        <f t="shared" si="1268"/>
        <v>Off-Peak</v>
      </c>
    </row>
    <row r="8076" spans="1:20" x14ac:dyDescent="0.25">
      <c r="A8076" s="85">
        <v>45262.708333314047</v>
      </c>
      <c r="B8076" s="1">
        <v>12</v>
      </c>
      <c r="C8076" s="1">
        <v>2</v>
      </c>
      <c r="D8076" s="1">
        <v>17</v>
      </c>
      <c r="E8076" s="1" t="str">
        <f t="shared" si="1264"/>
        <v>Non-Summer</v>
      </c>
      <c r="F8076" s="78">
        <v>1.1053999999999999</v>
      </c>
      <c r="G8076" s="79">
        <f t="shared" si="1265"/>
        <v>2.1030938252281066</v>
      </c>
      <c r="J8076" s="78">
        <v>0</v>
      </c>
      <c r="K8076" s="80">
        <f t="shared" si="1266"/>
        <v>0</v>
      </c>
      <c r="L8076" s="68" t="str">
        <f t="shared" si="1259"/>
        <v>Normal</v>
      </c>
      <c r="N8076" s="67">
        <f t="shared" si="1260"/>
        <v>0</v>
      </c>
      <c r="O8076" s="67">
        <f t="shared" si="1261"/>
        <v>0</v>
      </c>
      <c r="P8076" s="81">
        <f t="shared" si="1262"/>
        <v>2.1030938252281066</v>
      </c>
      <c r="Q8076" s="81">
        <f t="shared" si="1263"/>
        <v>2.1030938252281066</v>
      </c>
      <c r="S8076" s="1">
        <f t="shared" si="1267"/>
        <v>6</v>
      </c>
      <c r="T8076" s="1" t="str">
        <f t="shared" si="1268"/>
        <v>Off-Peak</v>
      </c>
    </row>
    <row r="8077" spans="1:20" x14ac:dyDescent="0.25">
      <c r="A8077" s="85">
        <v>45262.749999980711</v>
      </c>
      <c r="B8077" s="1">
        <v>12</v>
      </c>
      <c r="C8077" s="1">
        <v>2</v>
      </c>
      <c r="D8077" s="1">
        <v>18</v>
      </c>
      <c r="E8077" s="1" t="str">
        <f t="shared" si="1264"/>
        <v>Non-Summer</v>
      </c>
      <c r="F8077" s="78">
        <v>1.1043000000000001</v>
      </c>
      <c r="G8077" s="79">
        <f t="shared" si="1265"/>
        <v>2.1010010052464247</v>
      </c>
      <c r="J8077" s="78">
        <v>0</v>
      </c>
      <c r="K8077" s="80">
        <f t="shared" si="1266"/>
        <v>0</v>
      </c>
      <c r="L8077" s="68" t="str">
        <f t="shared" si="1259"/>
        <v>Normal</v>
      </c>
      <c r="N8077" s="67">
        <f t="shared" si="1260"/>
        <v>0</v>
      </c>
      <c r="O8077" s="67">
        <f t="shared" si="1261"/>
        <v>0</v>
      </c>
      <c r="P8077" s="81">
        <f t="shared" si="1262"/>
        <v>2.1010010052464247</v>
      </c>
      <c r="Q8077" s="81">
        <f t="shared" si="1263"/>
        <v>2.1010010052464247</v>
      </c>
      <c r="S8077" s="1">
        <f t="shared" si="1267"/>
        <v>6</v>
      </c>
      <c r="T8077" s="1" t="str">
        <f t="shared" si="1268"/>
        <v>Off-Peak</v>
      </c>
    </row>
    <row r="8078" spans="1:20" x14ac:dyDescent="0.25">
      <c r="A8078" s="85">
        <v>45262.791666647376</v>
      </c>
      <c r="B8078" s="1">
        <v>12</v>
      </c>
      <c r="C8078" s="1">
        <v>2</v>
      </c>
      <c r="D8078" s="1">
        <v>19</v>
      </c>
      <c r="E8078" s="1" t="str">
        <f t="shared" si="1264"/>
        <v>Non-Summer</v>
      </c>
      <c r="F8078" s="78">
        <v>1.0958000000000001</v>
      </c>
      <c r="G8078" s="79">
        <f t="shared" si="1265"/>
        <v>2.0848292144788849</v>
      </c>
      <c r="J8078" s="78">
        <v>0</v>
      </c>
      <c r="K8078" s="80">
        <f t="shared" si="1266"/>
        <v>0</v>
      </c>
      <c r="L8078" s="68" t="str">
        <f t="shared" si="1259"/>
        <v>Normal</v>
      </c>
      <c r="N8078" s="67">
        <f t="shared" si="1260"/>
        <v>0</v>
      </c>
      <c r="O8078" s="67">
        <f t="shared" si="1261"/>
        <v>0</v>
      </c>
      <c r="P8078" s="81">
        <f t="shared" si="1262"/>
        <v>2.0848292144788849</v>
      </c>
      <c r="Q8078" s="81">
        <f t="shared" si="1263"/>
        <v>2.0848292144788849</v>
      </c>
      <c r="S8078" s="1">
        <f t="shared" si="1267"/>
        <v>6</v>
      </c>
      <c r="T8078" s="1" t="str">
        <f t="shared" si="1268"/>
        <v>Off-Peak</v>
      </c>
    </row>
    <row r="8079" spans="1:20" x14ac:dyDescent="0.25">
      <c r="A8079" s="85">
        <v>45262.83333331404</v>
      </c>
      <c r="B8079" s="1">
        <v>12</v>
      </c>
      <c r="C8079" s="1">
        <v>2</v>
      </c>
      <c r="D8079" s="1">
        <v>20</v>
      </c>
      <c r="E8079" s="1" t="str">
        <f t="shared" si="1264"/>
        <v>Non-Summer</v>
      </c>
      <c r="F8079" s="78">
        <v>1.0780000000000001</v>
      </c>
      <c r="G8079" s="79">
        <f t="shared" si="1265"/>
        <v>2.0509635820480359</v>
      </c>
      <c r="J8079" s="78">
        <v>0</v>
      </c>
      <c r="K8079" s="80">
        <f t="shared" si="1266"/>
        <v>0</v>
      </c>
      <c r="L8079" s="68" t="str">
        <f t="shared" si="1259"/>
        <v>Normal</v>
      </c>
      <c r="N8079" s="67">
        <f t="shared" si="1260"/>
        <v>0</v>
      </c>
      <c r="O8079" s="67">
        <f t="shared" si="1261"/>
        <v>0</v>
      </c>
      <c r="P8079" s="81">
        <f t="shared" si="1262"/>
        <v>2.0509635820480359</v>
      </c>
      <c r="Q8079" s="81">
        <f t="shared" si="1263"/>
        <v>2.0509635820480359</v>
      </c>
      <c r="S8079" s="1">
        <f t="shared" si="1267"/>
        <v>6</v>
      </c>
      <c r="T8079" s="1" t="str">
        <f t="shared" si="1268"/>
        <v>Off-Peak</v>
      </c>
    </row>
    <row r="8080" spans="1:20" x14ac:dyDescent="0.25">
      <c r="A8080" s="85">
        <v>45262.874999980704</v>
      </c>
      <c r="B8080" s="1">
        <v>12</v>
      </c>
      <c r="C8080" s="1">
        <v>2</v>
      </c>
      <c r="D8080" s="1">
        <v>21</v>
      </c>
      <c r="E8080" s="1" t="str">
        <f t="shared" si="1264"/>
        <v>Non-Summer</v>
      </c>
      <c r="F8080" s="78">
        <v>1.0417000000000001</v>
      </c>
      <c r="G8080" s="79">
        <f t="shared" si="1265"/>
        <v>1.9819005226525408</v>
      </c>
      <c r="J8080" s="78">
        <v>0</v>
      </c>
      <c r="K8080" s="80">
        <f t="shared" si="1266"/>
        <v>0</v>
      </c>
      <c r="L8080" s="68" t="str">
        <f t="shared" si="1259"/>
        <v>Normal</v>
      </c>
      <c r="N8080" s="67">
        <f t="shared" si="1260"/>
        <v>0</v>
      </c>
      <c r="O8080" s="67">
        <f t="shared" si="1261"/>
        <v>0</v>
      </c>
      <c r="P8080" s="81">
        <f t="shared" si="1262"/>
        <v>1.9819005226525408</v>
      </c>
      <c r="Q8080" s="81">
        <f t="shared" si="1263"/>
        <v>1.9819005226525408</v>
      </c>
      <c r="S8080" s="1">
        <f t="shared" si="1267"/>
        <v>6</v>
      </c>
      <c r="T8080" s="1" t="str">
        <f t="shared" si="1268"/>
        <v>Off-Peak</v>
      </c>
    </row>
    <row r="8081" spans="1:20" x14ac:dyDescent="0.25">
      <c r="A8081" s="85">
        <v>45262.916666647368</v>
      </c>
      <c r="B8081" s="1">
        <v>12</v>
      </c>
      <c r="C8081" s="1">
        <v>2</v>
      </c>
      <c r="D8081" s="1">
        <v>22</v>
      </c>
      <c r="E8081" s="1" t="str">
        <f t="shared" si="1264"/>
        <v>Non-Summer</v>
      </c>
      <c r="F8081" s="78">
        <v>0.9708</v>
      </c>
      <c r="G8081" s="79">
        <f t="shared" si="1265"/>
        <v>1.8470087620150586</v>
      </c>
      <c r="J8081" s="78">
        <v>0</v>
      </c>
      <c r="K8081" s="80">
        <f t="shared" si="1266"/>
        <v>0</v>
      </c>
      <c r="L8081" s="68" t="str">
        <f t="shared" si="1259"/>
        <v>Normal</v>
      </c>
      <c r="N8081" s="67">
        <f t="shared" si="1260"/>
        <v>0</v>
      </c>
      <c r="O8081" s="67">
        <f t="shared" si="1261"/>
        <v>0</v>
      </c>
      <c r="P8081" s="81">
        <f t="shared" si="1262"/>
        <v>1.8470087620150586</v>
      </c>
      <c r="Q8081" s="81">
        <f t="shared" si="1263"/>
        <v>1.8470087620150586</v>
      </c>
      <c r="S8081" s="1">
        <f t="shared" si="1267"/>
        <v>6</v>
      </c>
      <c r="T8081" s="1" t="str">
        <f t="shared" si="1268"/>
        <v>Off-Peak</v>
      </c>
    </row>
    <row r="8082" spans="1:20" x14ac:dyDescent="0.25">
      <c r="A8082" s="85">
        <v>45262.958333314033</v>
      </c>
      <c r="B8082" s="1">
        <v>12</v>
      </c>
      <c r="C8082" s="1">
        <v>2</v>
      </c>
      <c r="D8082" s="1">
        <v>23</v>
      </c>
      <c r="E8082" s="1" t="str">
        <f t="shared" si="1264"/>
        <v>Non-Summer</v>
      </c>
      <c r="F8082" s="78">
        <v>0.88200000000000001</v>
      </c>
      <c r="G8082" s="79">
        <f t="shared" si="1265"/>
        <v>1.6780611125847567</v>
      </c>
      <c r="J8082" s="78">
        <v>0</v>
      </c>
      <c r="K8082" s="80">
        <f t="shared" si="1266"/>
        <v>0</v>
      </c>
      <c r="L8082" s="68" t="str">
        <f t="shared" si="1259"/>
        <v>Normal</v>
      </c>
      <c r="N8082" s="67">
        <f t="shared" si="1260"/>
        <v>0</v>
      </c>
      <c r="O8082" s="67">
        <f t="shared" si="1261"/>
        <v>0</v>
      </c>
      <c r="P8082" s="81">
        <f t="shared" si="1262"/>
        <v>1.6780611125847567</v>
      </c>
      <c r="Q8082" s="81">
        <f t="shared" si="1263"/>
        <v>1.6780611125847567</v>
      </c>
      <c r="S8082" s="1">
        <f t="shared" si="1267"/>
        <v>6</v>
      </c>
      <c r="T8082" s="1" t="str">
        <f t="shared" si="1268"/>
        <v>Off-Peak</v>
      </c>
    </row>
    <row r="8083" spans="1:20" x14ac:dyDescent="0.25">
      <c r="A8083" s="85">
        <v>45262.999999980697</v>
      </c>
      <c r="B8083" s="1">
        <v>12</v>
      </c>
      <c r="C8083" s="1">
        <v>3</v>
      </c>
      <c r="D8083" s="1">
        <v>0</v>
      </c>
      <c r="E8083" s="1" t="str">
        <f t="shared" si="1264"/>
        <v>Non-Summer</v>
      </c>
      <c r="F8083" s="78">
        <v>0.80769999999999997</v>
      </c>
      <c r="G8083" s="79">
        <f t="shared" si="1265"/>
        <v>1.5367006356402584</v>
      </c>
      <c r="J8083" s="78">
        <v>0</v>
      </c>
      <c r="K8083" s="80">
        <f t="shared" si="1266"/>
        <v>0</v>
      </c>
      <c r="L8083" s="68" t="str">
        <f t="shared" ref="L8083:L8146" si="1269">IF(AND(D8083&gt;=$C$2,D8083&lt;=$C$3,E8083="Summer"),"MaxDis","Normal")</f>
        <v>Normal</v>
      </c>
      <c r="N8083" s="67">
        <f t="shared" ref="N8083:N8146" si="1270">IF(K8083-G8083&lt;0,0,K8083-G8083)</f>
        <v>0</v>
      </c>
      <c r="O8083" s="67">
        <f t="shared" ref="O8083:O8146" si="1271">K8083-N8083</f>
        <v>0</v>
      </c>
      <c r="P8083" s="81">
        <f t="shared" ref="P8083:P8146" si="1272">MAX(0,G8083-O8083)</f>
        <v>1.5367006356402584</v>
      </c>
      <c r="Q8083" s="81">
        <f t="shared" ref="Q8083:Q8146" si="1273">G8083-K8083</f>
        <v>1.5367006356402584</v>
      </c>
      <c r="S8083" s="1">
        <f t="shared" si="1267"/>
        <v>7</v>
      </c>
      <c r="T8083" s="1" t="str">
        <f t="shared" si="1268"/>
        <v>Off-Peak</v>
      </c>
    </row>
    <row r="8084" spans="1:20" x14ac:dyDescent="0.25">
      <c r="A8084" s="85">
        <v>45263.041666647361</v>
      </c>
      <c r="B8084" s="1">
        <v>12</v>
      </c>
      <c r="C8084" s="1">
        <v>3</v>
      </c>
      <c r="D8084" s="1">
        <v>1</v>
      </c>
      <c r="E8084" s="1" t="str">
        <f t="shared" ref="E8084:E8147" si="1274">IF(AND(B8084&gt;=$C$5,B8084&lt;=$C$6),"Summer","Non-Summer")</f>
        <v>Non-Summer</v>
      </c>
      <c r="F8084" s="78">
        <v>0.75849999999999995</v>
      </c>
      <c r="G8084" s="79">
        <f t="shared" ref="G8084:G8147" si="1275">F8084*$G$13</f>
        <v>1.4430945055504965</v>
      </c>
      <c r="J8084" s="78">
        <v>0</v>
      </c>
      <c r="K8084" s="80">
        <f t="shared" ref="K8084:K8147" si="1276">J8084*$K$13</f>
        <v>0</v>
      </c>
      <c r="L8084" s="68" t="str">
        <f t="shared" si="1269"/>
        <v>Normal</v>
      </c>
      <c r="N8084" s="67">
        <f t="shared" si="1270"/>
        <v>0</v>
      </c>
      <c r="O8084" s="67">
        <f t="shared" si="1271"/>
        <v>0</v>
      </c>
      <c r="P8084" s="81">
        <f t="shared" si="1272"/>
        <v>1.4430945055504965</v>
      </c>
      <c r="Q8084" s="81">
        <f t="shared" si="1273"/>
        <v>1.4430945055504965</v>
      </c>
      <c r="S8084" s="1">
        <f t="shared" ref="S8084:S8147" si="1277">WEEKDAY(A8084,2)</f>
        <v>7</v>
      </c>
      <c r="T8084" s="1" t="str">
        <f t="shared" ref="T8084:T8147" si="1278">IF(S8084&gt;5,"Off-Peak",IF(AND(D8084&gt;=$C$7,D8084&lt;$C$8),"Peak","Off-Peak"))</f>
        <v>Off-Peak</v>
      </c>
    </row>
    <row r="8085" spans="1:20" x14ac:dyDescent="0.25">
      <c r="A8085" s="85">
        <v>45263.083333314025</v>
      </c>
      <c r="B8085" s="1">
        <v>12</v>
      </c>
      <c r="C8085" s="1">
        <v>3</v>
      </c>
      <c r="D8085" s="1">
        <v>2</v>
      </c>
      <c r="E8085" s="1" t="str">
        <f t="shared" si="1274"/>
        <v>Non-Summer</v>
      </c>
      <c r="F8085" s="78">
        <v>0.72840000000000005</v>
      </c>
      <c r="G8085" s="79">
        <f t="shared" si="1275"/>
        <v>1.3858273405972072</v>
      </c>
      <c r="J8085" s="78">
        <v>0</v>
      </c>
      <c r="K8085" s="80">
        <f t="shared" si="1276"/>
        <v>0</v>
      </c>
      <c r="L8085" s="68" t="str">
        <f t="shared" si="1269"/>
        <v>Normal</v>
      </c>
      <c r="N8085" s="67">
        <f t="shared" si="1270"/>
        <v>0</v>
      </c>
      <c r="O8085" s="67">
        <f t="shared" si="1271"/>
        <v>0</v>
      </c>
      <c r="P8085" s="81">
        <f t="shared" si="1272"/>
        <v>1.3858273405972072</v>
      </c>
      <c r="Q8085" s="81">
        <f t="shared" si="1273"/>
        <v>1.3858273405972072</v>
      </c>
      <c r="S8085" s="1">
        <f t="shared" si="1277"/>
        <v>7</v>
      </c>
      <c r="T8085" s="1" t="str">
        <f t="shared" si="1278"/>
        <v>Off-Peak</v>
      </c>
    </row>
    <row r="8086" spans="1:20" x14ac:dyDescent="0.25">
      <c r="A8086" s="85">
        <v>45263.12499998069</v>
      </c>
      <c r="B8086" s="1">
        <v>12</v>
      </c>
      <c r="C8086" s="1">
        <v>3</v>
      </c>
      <c r="D8086" s="1">
        <v>3</v>
      </c>
      <c r="E8086" s="1" t="str">
        <f t="shared" si="1274"/>
        <v>Non-Summer</v>
      </c>
      <c r="F8086" s="78">
        <v>0.71060000000000001</v>
      </c>
      <c r="G8086" s="79">
        <f t="shared" si="1275"/>
        <v>1.3519617081663584</v>
      </c>
      <c r="J8086" s="78">
        <v>0</v>
      </c>
      <c r="K8086" s="80">
        <f t="shared" si="1276"/>
        <v>0</v>
      </c>
      <c r="L8086" s="68" t="str">
        <f t="shared" si="1269"/>
        <v>Normal</v>
      </c>
      <c r="N8086" s="67">
        <f t="shared" si="1270"/>
        <v>0</v>
      </c>
      <c r="O8086" s="67">
        <f t="shared" si="1271"/>
        <v>0</v>
      </c>
      <c r="P8086" s="81">
        <f t="shared" si="1272"/>
        <v>1.3519617081663584</v>
      </c>
      <c r="Q8086" s="81">
        <f t="shared" si="1273"/>
        <v>1.3519617081663584</v>
      </c>
      <c r="S8086" s="1">
        <f t="shared" si="1277"/>
        <v>7</v>
      </c>
      <c r="T8086" s="1" t="str">
        <f t="shared" si="1278"/>
        <v>Off-Peak</v>
      </c>
    </row>
    <row r="8087" spans="1:20" x14ac:dyDescent="0.25">
      <c r="A8087" s="85">
        <v>45263.166666647354</v>
      </c>
      <c r="B8087" s="1">
        <v>12</v>
      </c>
      <c r="C8087" s="1">
        <v>3</v>
      </c>
      <c r="D8087" s="1">
        <v>4</v>
      </c>
      <c r="E8087" s="1" t="str">
        <f t="shared" si="1274"/>
        <v>Non-Summer</v>
      </c>
      <c r="F8087" s="78">
        <v>0.70630000000000004</v>
      </c>
      <c r="G8087" s="79">
        <f t="shared" si="1275"/>
        <v>1.3437806846016027</v>
      </c>
      <c r="J8087" s="78">
        <v>0</v>
      </c>
      <c r="K8087" s="80">
        <f t="shared" si="1276"/>
        <v>0</v>
      </c>
      <c r="L8087" s="68" t="str">
        <f t="shared" si="1269"/>
        <v>Normal</v>
      </c>
      <c r="N8087" s="67">
        <f t="shared" si="1270"/>
        <v>0</v>
      </c>
      <c r="O8087" s="67">
        <f t="shared" si="1271"/>
        <v>0</v>
      </c>
      <c r="P8087" s="81">
        <f t="shared" si="1272"/>
        <v>1.3437806846016027</v>
      </c>
      <c r="Q8087" s="81">
        <f t="shared" si="1273"/>
        <v>1.3437806846016027</v>
      </c>
      <c r="S8087" s="1">
        <f t="shared" si="1277"/>
        <v>7</v>
      </c>
      <c r="T8087" s="1" t="str">
        <f t="shared" si="1278"/>
        <v>Off-Peak</v>
      </c>
    </row>
    <row r="8088" spans="1:20" x14ac:dyDescent="0.25">
      <c r="A8088" s="85">
        <v>45263.208333314018</v>
      </c>
      <c r="B8088" s="1">
        <v>12</v>
      </c>
      <c r="C8088" s="1">
        <v>3</v>
      </c>
      <c r="D8088" s="1">
        <v>5</v>
      </c>
      <c r="E8088" s="1" t="str">
        <f t="shared" si="1274"/>
        <v>Non-Summer</v>
      </c>
      <c r="F8088" s="78">
        <v>0.71930000000000005</v>
      </c>
      <c r="G8088" s="79">
        <f t="shared" si="1275"/>
        <v>1.3685140116578407</v>
      </c>
      <c r="J8088" s="78">
        <v>0</v>
      </c>
      <c r="K8088" s="80">
        <f t="shared" si="1276"/>
        <v>0</v>
      </c>
      <c r="L8088" s="68" t="str">
        <f t="shared" si="1269"/>
        <v>Normal</v>
      </c>
      <c r="N8088" s="67">
        <f t="shared" si="1270"/>
        <v>0</v>
      </c>
      <c r="O8088" s="67">
        <f t="shared" si="1271"/>
        <v>0</v>
      </c>
      <c r="P8088" s="81">
        <f t="shared" si="1272"/>
        <v>1.3685140116578407</v>
      </c>
      <c r="Q8088" s="81">
        <f t="shared" si="1273"/>
        <v>1.3685140116578407</v>
      </c>
      <c r="S8088" s="1">
        <f t="shared" si="1277"/>
        <v>7</v>
      </c>
      <c r="T8088" s="1" t="str">
        <f t="shared" si="1278"/>
        <v>Off-Peak</v>
      </c>
    </row>
    <row r="8089" spans="1:20" x14ac:dyDescent="0.25">
      <c r="A8089" s="85">
        <v>45263.249999980682</v>
      </c>
      <c r="B8089" s="1">
        <v>12</v>
      </c>
      <c r="C8089" s="1">
        <v>3</v>
      </c>
      <c r="D8089" s="1">
        <v>6</v>
      </c>
      <c r="E8089" s="1" t="str">
        <f t="shared" si="1274"/>
        <v>Non-Summer</v>
      </c>
      <c r="F8089" s="78">
        <v>0.746</v>
      </c>
      <c r="G8089" s="79">
        <f t="shared" si="1275"/>
        <v>1.4193124603041138</v>
      </c>
      <c r="J8089" s="78">
        <v>0</v>
      </c>
      <c r="K8089" s="80">
        <f t="shared" si="1276"/>
        <v>0</v>
      </c>
      <c r="L8089" s="68" t="str">
        <f t="shared" si="1269"/>
        <v>Normal</v>
      </c>
      <c r="N8089" s="67">
        <f t="shared" si="1270"/>
        <v>0</v>
      </c>
      <c r="O8089" s="67">
        <f t="shared" si="1271"/>
        <v>0</v>
      </c>
      <c r="P8089" s="81">
        <f t="shared" si="1272"/>
        <v>1.4193124603041138</v>
      </c>
      <c r="Q8089" s="81">
        <f t="shared" si="1273"/>
        <v>1.4193124603041138</v>
      </c>
      <c r="S8089" s="1">
        <f t="shared" si="1277"/>
        <v>7</v>
      </c>
      <c r="T8089" s="1" t="str">
        <f t="shared" si="1278"/>
        <v>Off-Peak</v>
      </c>
    </row>
    <row r="8090" spans="1:20" x14ac:dyDescent="0.25">
      <c r="A8090" s="85">
        <v>45263.291666647347</v>
      </c>
      <c r="B8090" s="1">
        <v>12</v>
      </c>
      <c r="C8090" s="1">
        <v>3</v>
      </c>
      <c r="D8090" s="1">
        <v>7</v>
      </c>
      <c r="E8090" s="1" t="str">
        <f t="shared" si="1274"/>
        <v>Non-Summer</v>
      </c>
      <c r="F8090" s="78">
        <v>0.79149999999999998</v>
      </c>
      <c r="G8090" s="79">
        <f t="shared" si="1275"/>
        <v>1.5058791050009466</v>
      </c>
      <c r="J8090" s="78">
        <v>0.53887499999999999</v>
      </c>
      <c r="K8090" s="80">
        <f t="shared" si="1276"/>
        <v>0.53887499999999999</v>
      </c>
      <c r="L8090" s="68" t="str">
        <f t="shared" si="1269"/>
        <v>Normal</v>
      </c>
      <c r="N8090" s="67">
        <f t="shared" si="1270"/>
        <v>0</v>
      </c>
      <c r="O8090" s="67">
        <f t="shared" si="1271"/>
        <v>0.53887499999999999</v>
      </c>
      <c r="P8090" s="81">
        <f t="shared" si="1272"/>
        <v>0.96700410500094658</v>
      </c>
      <c r="Q8090" s="81">
        <f t="shared" si="1273"/>
        <v>0.96700410500094658</v>
      </c>
      <c r="S8090" s="1">
        <f t="shared" si="1277"/>
        <v>7</v>
      </c>
      <c r="T8090" s="1" t="str">
        <f t="shared" si="1278"/>
        <v>Off-Peak</v>
      </c>
    </row>
    <row r="8091" spans="1:20" x14ac:dyDescent="0.25">
      <c r="A8091" s="85">
        <v>45263.333333314011</v>
      </c>
      <c r="B8091" s="1">
        <v>12</v>
      </c>
      <c r="C8091" s="1">
        <v>3</v>
      </c>
      <c r="D8091" s="1">
        <v>8</v>
      </c>
      <c r="E8091" s="1" t="str">
        <f t="shared" si="1274"/>
        <v>Non-Summer</v>
      </c>
      <c r="F8091" s="78">
        <v>0.84340000000000004</v>
      </c>
      <c r="G8091" s="79">
        <f t="shared" si="1275"/>
        <v>1.6046221568639272</v>
      </c>
      <c r="J8091" s="78">
        <v>2.6401179999999997</v>
      </c>
      <c r="K8091" s="80">
        <f t="shared" si="1276"/>
        <v>2.6401179999999997</v>
      </c>
      <c r="L8091" s="68" t="str">
        <f t="shared" si="1269"/>
        <v>Normal</v>
      </c>
      <c r="N8091" s="67">
        <f t="shared" si="1270"/>
        <v>1.0354958431360726</v>
      </c>
      <c r="O8091" s="67">
        <f t="shared" si="1271"/>
        <v>1.6046221568639272</v>
      </c>
      <c r="P8091" s="81">
        <f t="shared" si="1272"/>
        <v>0</v>
      </c>
      <c r="Q8091" s="81">
        <f t="shared" si="1273"/>
        <v>-1.0354958431360726</v>
      </c>
      <c r="S8091" s="1">
        <f t="shared" si="1277"/>
        <v>7</v>
      </c>
      <c r="T8091" s="1" t="str">
        <f t="shared" si="1278"/>
        <v>Off-Peak</v>
      </c>
    </row>
    <row r="8092" spans="1:20" x14ac:dyDescent="0.25">
      <c r="A8092" s="85">
        <v>45263.374999980675</v>
      </c>
      <c r="B8092" s="1">
        <v>12</v>
      </c>
      <c r="C8092" s="1">
        <v>3</v>
      </c>
      <c r="D8092" s="1">
        <v>9</v>
      </c>
      <c r="E8092" s="1" t="str">
        <f t="shared" si="1274"/>
        <v>Non-Summer</v>
      </c>
      <c r="F8092" s="78">
        <v>0.88060000000000005</v>
      </c>
      <c r="G8092" s="79">
        <f t="shared" si="1275"/>
        <v>1.6753975235171619</v>
      </c>
      <c r="J8092" s="78">
        <v>4.0262900000000004</v>
      </c>
      <c r="K8092" s="80">
        <f t="shared" si="1276"/>
        <v>4.0262900000000004</v>
      </c>
      <c r="L8092" s="68" t="str">
        <f t="shared" si="1269"/>
        <v>Normal</v>
      </c>
      <c r="N8092" s="67">
        <f t="shared" si="1270"/>
        <v>2.3508924764828385</v>
      </c>
      <c r="O8092" s="67">
        <f t="shared" si="1271"/>
        <v>1.6753975235171619</v>
      </c>
      <c r="P8092" s="81">
        <f t="shared" si="1272"/>
        <v>0</v>
      </c>
      <c r="Q8092" s="81">
        <f t="shared" si="1273"/>
        <v>-2.3508924764828385</v>
      </c>
      <c r="S8092" s="1">
        <f t="shared" si="1277"/>
        <v>7</v>
      </c>
      <c r="T8092" s="1" t="str">
        <f t="shared" si="1278"/>
        <v>Off-Peak</v>
      </c>
    </row>
    <row r="8093" spans="1:20" x14ac:dyDescent="0.25">
      <c r="A8093" s="85">
        <v>45263.416666647339</v>
      </c>
      <c r="B8093" s="1">
        <v>12</v>
      </c>
      <c r="C8093" s="1">
        <v>3</v>
      </c>
      <c r="D8093" s="1">
        <v>10</v>
      </c>
      <c r="E8093" s="1" t="str">
        <f t="shared" si="1274"/>
        <v>Non-Summer</v>
      </c>
      <c r="F8093" s="78">
        <v>0.89970000000000006</v>
      </c>
      <c r="G8093" s="79">
        <f t="shared" si="1275"/>
        <v>1.7117364886536344</v>
      </c>
      <c r="J8093" s="78">
        <v>4.3109700000000002</v>
      </c>
      <c r="K8093" s="80">
        <f t="shared" si="1276"/>
        <v>4.3109700000000002</v>
      </c>
      <c r="L8093" s="68" t="str">
        <f t="shared" si="1269"/>
        <v>Normal</v>
      </c>
      <c r="N8093" s="67">
        <f t="shared" si="1270"/>
        <v>2.599233511346366</v>
      </c>
      <c r="O8093" s="67">
        <f t="shared" si="1271"/>
        <v>1.7117364886536341</v>
      </c>
      <c r="P8093" s="81">
        <f t="shared" si="1272"/>
        <v>2.2204460492503131E-16</v>
      </c>
      <c r="Q8093" s="81">
        <f t="shared" si="1273"/>
        <v>-2.599233511346366</v>
      </c>
      <c r="S8093" s="1">
        <f t="shared" si="1277"/>
        <v>7</v>
      </c>
      <c r="T8093" s="1" t="str">
        <f t="shared" si="1278"/>
        <v>Off-Peak</v>
      </c>
    </row>
    <row r="8094" spans="1:20" x14ac:dyDescent="0.25">
      <c r="A8094" s="85">
        <v>45263.458333314004</v>
      </c>
      <c r="B8094" s="1">
        <v>12</v>
      </c>
      <c r="C8094" s="1">
        <v>3</v>
      </c>
      <c r="D8094" s="1">
        <v>11</v>
      </c>
      <c r="E8094" s="1" t="str">
        <f t="shared" si="1274"/>
        <v>Non-Summer</v>
      </c>
      <c r="F8094" s="78">
        <v>0.92220000000000002</v>
      </c>
      <c r="G8094" s="79">
        <f t="shared" si="1275"/>
        <v>1.7545441700971232</v>
      </c>
      <c r="J8094" s="78">
        <v>4.9049499999999995</v>
      </c>
      <c r="K8094" s="80">
        <f t="shared" si="1276"/>
        <v>4.9049499999999995</v>
      </c>
      <c r="L8094" s="68" t="str">
        <f t="shared" si="1269"/>
        <v>Normal</v>
      </c>
      <c r="N8094" s="67">
        <f t="shared" si="1270"/>
        <v>3.1504058299028763</v>
      </c>
      <c r="O8094" s="67">
        <f t="shared" si="1271"/>
        <v>1.7545441700971232</v>
      </c>
      <c r="P8094" s="81">
        <f t="shared" si="1272"/>
        <v>0</v>
      </c>
      <c r="Q8094" s="81">
        <f t="shared" si="1273"/>
        <v>-3.1504058299028763</v>
      </c>
      <c r="S8094" s="1">
        <f t="shared" si="1277"/>
        <v>7</v>
      </c>
      <c r="T8094" s="1" t="str">
        <f t="shared" si="1278"/>
        <v>Off-Peak</v>
      </c>
    </row>
    <row r="8095" spans="1:20" x14ac:dyDescent="0.25">
      <c r="A8095" s="85">
        <v>45263.499999980668</v>
      </c>
      <c r="B8095" s="1">
        <v>12</v>
      </c>
      <c r="C8095" s="1">
        <v>3</v>
      </c>
      <c r="D8095" s="1">
        <v>12</v>
      </c>
      <c r="E8095" s="1" t="str">
        <f t="shared" si="1274"/>
        <v>Non-Summer</v>
      </c>
      <c r="F8095" s="78">
        <v>0.94669999999999999</v>
      </c>
      <c r="G8095" s="79">
        <f t="shared" si="1275"/>
        <v>1.801156978780033</v>
      </c>
      <c r="J8095" s="78">
        <v>4.613499</v>
      </c>
      <c r="K8095" s="80">
        <f t="shared" si="1276"/>
        <v>4.613499</v>
      </c>
      <c r="L8095" s="68" t="str">
        <f t="shared" si="1269"/>
        <v>Normal</v>
      </c>
      <c r="N8095" s="67">
        <f t="shared" si="1270"/>
        <v>2.8123420212199672</v>
      </c>
      <c r="O8095" s="67">
        <f t="shared" si="1271"/>
        <v>1.8011569787800328</v>
      </c>
      <c r="P8095" s="81">
        <f t="shared" si="1272"/>
        <v>2.2204460492503131E-16</v>
      </c>
      <c r="Q8095" s="81">
        <f t="shared" si="1273"/>
        <v>-2.8123420212199672</v>
      </c>
      <c r="S8095" s="1">
        <f t="shared" si="1277"/>
        <v>7</v>
      </c>
      <c r="T8095" s="1" t="str">
        <f t="shared" si="1278"/>
        <v>Off-Peak</v>
      </c>
    </row>
    <row r="8096" spans="1:20" x14ac:dyDescent="0.25">
      <c r="A8096" s="85">
        <v>45263.541666647332</v>
      </c>
      <c r="B8096" s="1">
        <v>12</v>
      </c>
      <c r="C8096" s="1">
        <v>3</v>
      </c>
      <c r="D8096" s="1">
        <v>13</v>
      </c>
      <c r="E8096" s="1" t="str">
        <f t="shared" si="1274"/>
        <v>Non-Summer</v>
      </c>
      <c r="F8096" s="78">
        <v>0.96879999999999999</v>
      </c>
      <c r="G8096" s="79">
        <f t="shared" si="1275"/>
        <v>1.8432036347756373</v>
      </c>
      <c r="J8096" s="78">
        <v>2.948572</v>
      </c>
      <c r="K8096" s="80">
        <f t="shared" si="1276"/>
        <v>2.948572</v>
      </c>
      <c r="L8096" s="68" t="str">
        <f t="shared" si="1269"/>
        <v>Normal</v>
      </c>
      <c r="N8096" s="67">
        <f t="shared" si="1270"/>
        <v>1.1053683652243627</v>
      </c>
      <c r="O8096" s="67">
        <f t="shared" si="1271"/>
        <v>1.8432036347756373</v>
      </c>
      <c r="P8096" s="81">
        <f t="shared" si="1272"/>
        <v>0</v>
      </c>
      <c r="Q8096" s="81">
        <f t="shared" si="1273"/>
        <v>-1.1053683652243627</v>
      </c>
      <c r="S8096" s="1">
        <f t="shared" si="1277"/>
        <v>7</v>
      </c>
      <c r="T8096" s="1" t="str">
        <f t="shared" si="1278"/>
        <v>Off-Peak</v>
      </c>
    </row>
    <row r="8097" spans="1:20" x14ac:dyDescent="0.25">
      <c r="A8097" s="85">
        <v>45263.583333313996</v>
      </c>
      <c r="B8097" s="1">
        <v>12</v>
      </c>
      <c r="C8097" s="1">
        <v>3</v>
      </c>
      <c r="D8097" s="1">
        <v>14</v>
      </c>
      <c r="E8097" s="1" t="str">
        <f t="shared" si="1274"/>
        <v>Non-Summer</v>
      </c>
      <c r="F8097" s="78">
        <v>0.99260000000000004</v>
      </c>
      <c r="G8097" s="79">
        <f t="shared" si="1275"/>
        <v>1.88848464892475</v>
      </c>
      <c r="J8097" s="78">
        <v>2.7921799999999997</v>
      </c>
      <c r="K8097" s="80">
        <f t="shared" si="1276"/>
        <v>2.7921799999999997</v>
      </c>
      <c r="L8097" s="68" t="str">
        <f t="shared" si="1269"/>
        <v>Normal</v>
      </c>
      <c r="N8097" s="67">
        <f t="shared" si="1270"/>
        <v>0.90369535107524968</v>
      </c>
      <c r="O8097" s="67">
        <f t="shared" si="1271"/>
        <v>1.88848464892475</v>
      </c>
      <c r="P8097" s="81">
        <f t="shared" si="1272"/>
        <v>0</v>
      </c>
      <c r="Q8097" s="81">
        <f t="shared" si="1273"/>
        <v>-0.90369535107524968</v>
      </c>
      <c r="S8097" s="1">
        <f t="shared" si="1277"/>
        <v>7</v>
      </c>
      <c r="T8097" s="1" t="str">
        <f t="shared" si="1278"/>
        <v>Off-Peak</v>
      </c>
    </row>
    <row r="8098" spans="1:20" x14ac:dyDescent="0.25">
      <c r="A8098" s="85">
        <v>45263.624999980661</v>
      </c>
      <c r="B8098" s="1">
        <v>12</v>
      </c>
      <c r="C8098" s="1">
        <v>3</v>
      </c>
      <c r="D8098" s="1">
        <v>15</v>
      </c>
      <c r="E8098" s="1" t="str">
        <f t="shared" si="1274"/>
        <v>Non-Summer</v>
      </c>
      <c r="F8098" s="78">
        <v>1.0383</v>
      </c>
      <c r="G8098" s="79">
        <f t="shared" si="1275"/>
        <v>1.9754318063455247</v>
      </c>
      <c r="J8098" s="78">
        <v>1.3885479999999999</v>
      </c>
      <c r="K8098" s="80">
        <f t="shared" si="1276"/>
        <v>1.3885479999999999</v>
      </c>
      <c r="L8098" s="68" t="str">
        <f t="shared" si="1269"/>
        <v>Normal</v>
      </c>
      <c r="N8098" s="67">
        <f t="shared" si="1270"/>
        <v>0</v>
      </c>
      <c r="O8098" s="67">
        <f t="shared" si="1271"/>
        <v>1.3885479999999999</v>
      </c>
      <c r="P8098" s="81">
        <f t="shared" si="1272"/>
        <v>0.58688380634552484</v>
      </c>
      <c r="Q8098" s="81">
        <f t="shared" si="1273"/>
        <v>0.58688380634552484</v>
      </c>
      <c r="S8098" s="1">
        <f t="shared" si="1277"/>
        <v>7</v>
      </c>
      <c r="T8098" s="1" t="str">
        <f t="shared" si="1278"/>
        <v>Off-Peak</v>
      </c>
    </row>
    <row r="8099" spans="1:20" x14ac:dyDescent="0.25">
      <c r="A8099" s="85">
        <v>45263.666666647325</v>
      </c>
      <c r="B8099" s="1">
        <v>12</v>
      </c>
      <c r="C8099" s="1">
        <v>3</v>
      </c>
      <c r="D8099" s="1">
        <v>16</v>
      </c>
      <c r="E8099" s="1" t="str">
        <f t="shared" si="1274"/>
        <v>Non-Summer</v>
      </c>
      <c r="F8099" s="78">
        <v>1.1417999999999999</v>
      </c>
      <c r="G8099" s="79">
        <f t="shared" si="1275"/>
        <v>2.1723471409855724</v>
      </c>
      <c r="J8099" s="78">
        <v>0</v>
      </c>
      <c r="K8099" s="80">
        <f t="shared" si="1276"/>
        <v>0</v>
      </c>
      <c r="L8099" s="68" t="str">
        <f t="shared" si="1269"/>
        <v>Normal</v>
      </c>
      <c r="N8099" s="67">
        <f t="shared" si="1270"/>
        <v>0</v>
      </c>
      <c r="O8099" s="67">
        <f t="shared" si="1271"/>
        <v>0</v>
      </c>
      <c r="P8099" s="81">
        <f t="shared" si="1272"/>
        <v>2.1723471409855724</v>
      </c>
      <c r="Q8099" s="81">
        <f t="shared" si="1273"/>
        <v>2.1723471409855724</v>
      </c>
      <c r="S8099" s="1">
        <f t="shared" si="1277"/>
        <v>7</v>
      </c>
      <c r="T8099" s="1" t="str">
        <f t="shared" si="1278"/>
        <v>Off-Peak</v>
      </c>
    </row>
    <row r="8100" spans="1:20" x14ac:dyDescent="0.25">
      <c r="A8100" s="85">
        <v>45263.708333313989</v>
      </c>
      <c r="B8100" s="1">
        <v>12</v>
      </c>
      <c r="C8100" s="1">
        <v>3</v>
      </c>
      <c r="D8100" s="1">
        <v>17</v>
      </c>
      <c r="E8100" s="1" t="str">
        <f t="shared" si="1274"/>
        <v>Non-Summer</v>
      </c>
      <c r="F8100" s="78">
        <v>1.2161</v>
      </c>
      <c r="G8100" s="79">
        <f t="shared" si="1275"/>
        <v>2.3137076179300706</v>
      </c>
      <c r="J8100" s="78">
        <v>0</v>
      </c>
      <c r="K8100" s="80">
        <f t="shared" si="1276"/>
        <v>0</v>
      </c>
      <c r="L8100" s="68" t="str">
        <f t="shared" si="1269"/>
        <v>Normal</v>
      </c>
      <c r="N8100" s="67">
        <f t="shared" si="1270"/>
        <v>0</v>
      </c>
      <c r="O8100" s="67">
        <f t="shared" si="1271"/>
        <v>0</v>
      </c>
      <c r="P8100" s="81">
        <f t="shared" si="1272"/>
        <v>2.3137076179300706</v>
      </c>
      <c r="Q8100" s="81">
        <f t="shared" si="1273"/>
        <v>2.3137076179300706</v>
      </c>
      <c r="S8100" s="1">
        <f t="shared" si="1277"/>
        <v>7</v>
      </c>
      <c r="T8100" s="1" t="str">
        <f t="shared" si="1278"/>
        <v>Off-Peak</v>
      </c>
    </row>
    <row r="8101" spans="1:20" x14ac:dyDescent="0.25">
      <c r="A8101" s="85">
        <v>45263.749999980653</v>
      </c>
      <c r="B8101" s="1">
        <v>12</v>
      </c>
      <c r="C8101" s="1">
        <v>3</v>
      </c>
      <c r="D8101" s="1">
        <v>18</v>
      </c>
      <c r="E8101" s="1" t="str">
        <f t="shared" si="1274"/>
        <v>Non-Summer</v>
      </c>
      <c r="F8101" s="78">
        <v>1.2194</v>
      </c>
      <c r="G8101" s="79">
        <f t="shared" si="1275"/>
        <v>2.3199860778751158</v>
      </c>
      <c r="J8101" s="78">
        <v>0</v>
      </c>
      <c r="K8101" s="80">
        <f t="shared" si="1276"/>
        <v>0</v>
      </c>
      <c r="L8101" s="68" t="str">
        <f t="shared" si="1269"/>
        <v>Normal</v>
      </c>
      <c r="N8101" s="67">
        <f t="shared" si="1270"/>
        <v>0</v>
      </c>
      <c r="O8101" s="67">
        <f t="shared" si="1271"/>
        <v>0</v>
      </c>
      <c r="P8101" s="81">
        <f t="shared" si="1272"/>
        <v>2.3199860778751158</v>
      </c>
      <c r="Q8101" s="81">
        <f t="shared" si="1273"/>
        <v>2.3199860778751158</v>
      </c>
      <c r="S8101" s="1">
        <f t="shared" si="1277"/>
        <v>7</v>
      </c>
      <c r="T8101" s="1" t="str">
        <f t="shared" si="1278"/>
        <v>Off-Peak</v>
      </c>
    </row>
    <row r="8102" spans="1:20" x14ac:dyDescent="0.25">
      <c r="A8102" s="85">
        <v>45263.791666647317</v>
      </c>
      <c r="B8102" s="1">
        <v>12</v>
      </c>
      <c r="C8102" s="1">
        <v>3</v>
      </c>
      <c r="D8102" s="1">
        <v>19</v>
      </c>
      <c r="E8102" s="1" t="str">
        <f t="shared" si="1274"/>
        <v>Non-Summer</v>
      </c>
      <c r="F8102" s="78">
        <v>1.2083999999999999</v>
      </c>
      <c r="G8102" s="79">
        <f t="shared" si="1275"/>
        <v>2.2990578780582989</v>
      </c>
      <c r="J8102" s="78">
        <v>0</v>
      </c>
      <c r="K8102" s="80">
        <f t="shared" si="1276"/>
        <v>0</v>
      </c>
      <c r="L8102" s="68" t="str">
        <f t="shared" si="1269"/>
        <v>Normal</v>
      </c>
      <c r="N8102" s="67">
        <f t="shared" si="1270"/>
        <v>0</v>
      </c>
      <c r="O8102" s="67">
        <f t="shared" si="1271"/>
        <v>0</v>
      </c>
      <c r="P8102" s="81">
        <f t="shared" si="1272"/>
        <v>2.2990578780582989</v>
      </c>
      <c r="Q8102" s="81">
        <f t="shared" si="1273"/>
        <v>2.2990578780582989</v>
      </c>
      <c r="S8102" s="1">
        <f t="shared" si="1277"/>
        <v>7</v>
      </c>
      <c r="T8102" s="1" t="str">
        <f t="shared" si="1278"/>
        <v>Off-Peak</v>
      </c>
    </row>
    <row r="8103" spans="1:20" x14ac:dyDescent="0.25">
      <c r="A8103" s="85">
        <v>45263.833333313982</v>
      </c>
      <c r="B8103" s="1">
        <v>12</v>
      </c>
      <c r="C8103" s="1">
        <v>3</v>
      </c>
      <c r="D8103" s="1">
        <v>20</v>
      </c>
      <c r="E8103" s="1" t="str">
        <f t="shared" si="1274"/>
        <v>Non-Summer</v>
      </c>
      <c r="F8103" s="78">
        <v>1.1778</v>
      </c>
      <c r="G8103" s="79">
        <f t="shared" si="1275"/>
        <v>2.2408394312951545</v>
      </c>
      <c r="J8103" s="78">
        <v>0</v>
      </c>
      <c r="K8103" s="80">
        <f t="shared" si="1276"/>
        <v>0</v>
      </c>
      <c r="L8103" s="68" t="str">
        <f t="shared" si="1269"/>
        <v>Normal</v>
      </c>
      <c r="N8103" s="67">
        <f t="shared" si="1270"/>
        <v>0</v>
      </c>
      <c r="O8103" s="67">
        <f t="shared" si="1271"/>
        <v>0</v>
      </c>
      <c r="P8103" s="81">
        <f t="shared" si="1272"/>
        <v>2.2408394312951545</v>
      </c>
      <c r="Q8103" s="81">
        <f t="shared" si="1273"/>
        <v>2.2408394312951545</v>
      </c>
      <c r="S8103" s="1">
        <f t="shared" si="1277"/>
        <v>7</v>
      </c>
      <c r="T8103" s="1" t="str">
        <f t="shared" si="1278"/>
        <v>Off-Peak</v>
      </c>
    </row>
    <row r="8104" spans="1:20" x14ac:dyDescent="0.25">
      <c r="A8104" s="85">
        <v>45263.874999980646</v>
      </c>
      <c r="B8104" s="1">
        <v>12</v>
      </c>
      <c r="C8104" s="1">
        <v>3</v>
      </c>
      <c r="D8104" s="1">
        <v>21</v>
      </c>
      <c r="E8104" s="1" t="str">
        <f t="shared" si="1274"/>
        <v>Non-Summer</v>
      </c>
      <c r="F8104" s="78">
        <v>1.1071</v>
      </c>
      <c r="G8104" s="79">
        <f t="shared" si="1275"/>
        <v>2.1063281833816143</v>
      </c>
      <c r="J8104" s="78">
        <v>0</v>
      </c>
      <c r="K8104" s="80">
        <f t="shared" si="1276"/>
        <v>0</v>
      </c>
      <c r="L8104" s="68" t="str">
        <f t="shared" si="1269"/>
        <v>Normal</v>
      </c>
      <c r="N8104" s="67">
        <f t="shared" si="1270"/>
        <v>0</v>
      </c>
      <c r="O8104" s="67">
        <f t="shared" si="1271"/>
        <v>0</v>
      </c>
      <c r="P8104" s="81">
        <f t="shared" si="1272"/>
        <v>2.1063281833816143</v>
      </c>
      <c r="Q8104" s="81">
        <f t="shared" si="1273"/>
        <v>2.1063281833816143</v>
      </c>
      <c r="S8104" s="1">
        <f t="shared" si="1277"/>
        <v>7</v>
      </c>
      <c r="T8104" s="1" t="str">
        <f t="shared" si="1278"/>
        <v>Off-Peak</v>
      </c>
    </row>
    <row r="8105" spans="1:20" x14ac:dyDescent="0.25">
      <c r="A8105" s="85">
        <v>45263.91666664731</v>
      </c>
      <c r="B8105" s="1">
        <v>12</v>
      </c>
      <c r="C8105" s="1">
        <v>3</v>
      </c>
      <c r="D8105" s="1">
        <v>22</v>
      </c>
      <c r="E8105" s="1" t="str">
        <f t="shared" si="1274"/>
        <v>Non-Summer</v>
      </c>
      <c r="F8105" s="78">
        <v>0.99199999999999999</v>
      </c>
      <c r="G8105" s="79">
        <f t="shared" si="1275"/>
        <v>1.8873431107529235</v>
      </c>
      <c r="J8105" s="78">
        <v>0</v>
      </c>
      <c r="K8105" s="80">
        <f t="shared" si="1276"/>
        <v>0</v>
      </c>
      <c r="L8105" s="68" t="str">
        <f t="shared" si="1269"/>
        <v>Normal</v>
      </c>
      <c r="N8105" s="67">
        <f t="shared" si="1270"/>
        <v>0</v>
      </c>
      <c r="O8105" s="67">
        <f t="shared" si="1271"/>
        <v>0</v>
      </c>
      <c r="P8105" s="81">
        <f t="shared" si="1272"/>
        <v>1.8873431107529235</v>
      </c>
      <c r="Q8105" s="81">
        <f t="shared" si="1273"/>
        <v>1.8873431107529235</v>
      </c>
      <c r="S8105" s="1">
        <f t="shared" si="1277"/>
        <v>7</v>
      </c>
      <c r="T8105" s="1" t="str">
        <f t="shared" si="1278"/>
        <v>Off-Peak</v>
      </c>
    </row>
    <row r="8106" spans="1:20" x14ac:dyDescent="0.25">
      <c r="A8106" s="85">
        <v>45263.958333313974</v>
      </c>
      <c r="B8106" s="1">
        <v>12</v>
      </c>
      <c r="C8106" s="1">
        <v>3</v>
      </c>
      <c r="D8106" s="1">
        <v>23</v>
      </c>
      <c r="E8106" s="1" t="str">
        <f t="shared" si="1274"/>
        <v>Non-Summer</v>
      </c>
      <c r="F8106" s="78">
        <v>0.87570000000000003</v>
      </c>
      <c r="G8106" s="79">
        <f t="shared" si="1275"/>
        <v>1.6660749617805799</v>
      </c>
      <c r="J8106" s="78">
        <v>0</v>
      </c>
      <c r="K8106" s="80">
        <f t="shared" si="1276"/>
        <v>0</v>
      </c>
      <c r="L8106" s="68" t="str">
        <f t="shared" si="1269"/>
        <v>Normal</v>
      </c>
      <c r="N8106" s="67">
        <f t="shared" si="1270"/>
        <v>0</v>
      </c>
      <c r="O8106" s="67">
        <f t="shared" si="1271"/>
        <v>0</v>
      </c>
      <c r="P8106" s="81">
        <f t="shared" si="1272"/>
        <v>1.6660749617805799</v>
      </c>
      <c r="Q8106" s="81">
        <f t="shared" si="1273"/>
        <v>1.6660749617805799</v>
      </c>
      <c r="S8106" s="1">
        <f t="shared" si="1277"/>
        <v>7</v>
      </c>
      <c r="T8106" s="1" t="str">
        <f t="shared" si="1278"/>
        <v>Off-Peak</v>
      </c>
    </row>
    <row r="8107" spans="1:20" x14ac:dyDescent="0.25">
      <c r="A8107" s="85">
        <v>45263.999999980639</v>
      </c>
      <c r="B8107" s="1">
        <v>12</v>
      </c>
      <c r="C8107" s="1">
        <v>4</v>
      </c>
      <c r="D8107" s="1">
        <v>0</v>
      </c>
      <c r="E8107" s="1" t="str">
        <f t="shared" si="1274"/>
        <v>Non-Summer</v>
      </c>
      <c r="F8107" s="78">
        <v>0.79949999999999999</v>
      </c>
      <c r="G8107" s="79">
        <f t="shared" si="1275"/>
        <v>1.5210996139586315</v>
      </c>
      <c r="J8107" s="78">
        <v>0</v>
      </c>
      <c r="K8107" s="80">
        <f t="shared" si="1276"/>
        <v>0</v>
      </c>
      <c r="L8107" s="68" t="str">
        <f t="shared" si="1269"/>
        <v>Normal</v>
      </c>
      <c r="N8107" s="67">
        <f t="shared" si="1270"/>
        <v>0</v>
      </c>
      <c r="O8107" s="67">
        <f t="shared" si="1271"/>
        <v>0</v>
      </c>
      <c r="P8107" s="81">
        <f t="shared" si="1272"/>
        <v>1.5210996139586315</v>
      </c>
      <c r="Q8107" s="81">
        <f t="shared" si="1273"/>
        <v>1.5210996139586315</v>
      </c>
      <c r="S8107" s="1">
        <f t="shared" si="1277"/>
        <v>1</v>
      </c>
      <c r="T8107" s="1" t="str">
        <f t="shared" si="1278"/>
        <v>Off-Peak</v>
      </c>
    </row>
    <row r="8108" spans="1:20" x14ac:dyDescent="0.25">
      <c r="A8108" s="85">
        <v>45264.041666647303</v>
      </c>
      <c r="B8108" s="1">
        <v>12</v>
      </c>
      <c r="C8108" s="1">
        <v>4</v>
      </c>
      <c r="D8108" s="1">
        <v>1</v>
      </c>
      <c r="E8108" s="1" t="str">
        <f t="shared" si="1274"/>
        <v>Non-Summer</v>
      </c>
      <c r="F8108" s="78">
        <v>0.75570000000000004</v>
      </c>
      <c r="G8108" s="79">
        <f t="shared" si="1275"/>
        <v>1.4377673274153069</v>
      </c>
      <c r="J8108" s="78">
        <v>0</v>
      </c>
      <c r="K8108" s="80">
        <f t="shared" si="1276"/>
        <v>0</v>
      </c>
      <c r="L8108" s="68" t="str">
        <f t="shared" si="1269"/>
        <v>Normal</v>
      </c>
      <c r="N8108" s="67">
        <f t="shared" si="1270"/>
        <v>0</v>
      </c>
      <c r="O8108" s="67">
        <f t="shared" si="1271"/>
        <v>0</v>
      </c>
      <c r="P8108" s="81">
        <f t="shared" si="1272"/>
        <v>1.4377673274153069</v>
      </c>
      <c r="Q8108" s="81">
        <f t="shared" si="1273"/>
        <v>1.4377673274153069</v>
      </c>
      <c r="S8108" s="1">
        <f t="shared" si="1277"/>
        <v>1</v>
      </c>
      <c r="T8108" s="1" t="str">
        <f t="shared" si="1278"/>
        <v>Off-Peak</v>
      </c>
    </row>
    <row r="8109" spans="1:20" x14ac:dyDescent="0.25">
      <c r="A8109" s="85">
        <v>45264.083333313967</v>
      </c>
      <c r="B8109" s="1">
        <v>12</v>
      </c>
      <c r="C8109" s="1">
        <v>4</v>
      </c>
      <c r="D8109" s="1">
        <v>2</v>
      </c>
      <c r="E8109" s="1" t="str">
        <f t="shared" si="1274"/>
        <v>Non-Summer</v>
      </c>
      <c r="F8109" s="78">
        <v>0.73299999999999998</v>
      </c>
      <c r="G8109" s="79">
        <f t="shared" si="1275"/>
        <v>1.3945791332478759</v>
      </c>
      <c r="J8109" s="78">
        <v>0</v>
      </c>
      <c r="K8109" s="80">
        <f t="shared" si="1276"/>
        <v>0</v>
      </c>
      <c r="L8109" s="68" t="str">
        <f t="shared" si="1269"/>
        <v>Normal</v>
      </c>
      <c r="N8109" s="67">
        <f t="shared" si="1270"/>
        <v>0</v>
      </c>
      <c r="O8109" s="67">
        <f t="shared" si="1271"/>
        <v>0</v>
      </c>
      <c r="P8109" s="81">
        <f t="shared" si="1272"/>
        <v>1.3945791332478759</v>
      </c>
      <c r="Q8109" s="81">
        <f t="shared" si="1273"/>
        <v>1.3945791332478759</v>
      </c>
      <c r="S8109" s="1">
        <f t="shared" si="1277"/>
        <v>1</v>
      </c>
      <c r="T8109" s="1" t="str">
        <f t="shared" si="1278"/>
        <v>Off-Peak</v>
      </c>
    </row>
    <row r="8110" spans="1:20" x14ac:dyDescent="0.25">
      <c r="A8110" s="85">
        <v>45264.124999980631</v>
      </c>
      <c r="B8110" s="1">
        <v>12</v>
      </c>
      <c r="C8110" s="1">
        <v>4</v>
      </c>
      <c r="D8110" s="1">
        <v>3</v>
      </c>
      <c r="E8110" s="1" t="str">
        <f t="shared" si="1274"/>
        <v>Non-Summer</v>
      </c>
      <c r="F8110" s="78">
        <v>0.72419999999999995</v>
      </c>
      <c r="G8110" s="79">
        <f t="shared" si="1275"/>
        <v>1.3778365733944224</v>
      </c>
      <c r="J8110" s="78">
        <v>0</v>
      </c>
      <c r="K8110" s="80">
        <f t="shared" si="1276"/>
        <v>0</v>
      </c>
      <c r="L8110" s="68" t="str">
        <f t="shared" si="1269"/>
        <v>Normal</v>
      </c>
      <c r="N8110" s="67">
        <f t="shared" si="1270"/>
        <v>0</v>
      </c>
      <c r="O8110" s="67">
        <f t="shared" si="1271"/>
        <v>0</v>
      </c>
      <c r="P8110" s="81">
        <f t="shared" si="1272"/>
        <v>1.3778365733944224</v>
      </c>
      <c r="Q8110" s="81">
        <f t="shared" si="1273"/>
        <v>1.3778365733944224</v>
      </c>
      <c r="S8110" s="1">
        <f t="shared" si="1277"/>
        <v>1</v>
      </c>
      <c r="T8110" s="1" t="str">
        <f t="shared" si="1278"/>
        <v>Off-Peak</v>
      </c>
    </row>
    <row r="8111" spans="1:20" x14ac:dyDescent="0.25">
      <c r="A8111" s="85">
        <v>45264.166666647296</v>
      </c>
      <c r="B8111" s="1">
        <v>12</v>
      </c>
      <c r="C8111" s="1">
        <v>4</v>
      </c>
      <c r="D8111" s="1">
        <v>4</v>
      </c>
      <c r="E8111" s="1" t="str">
        <f t="shared" si="1274"/>
        <v>Non-Summer</v>
      </c>
      <c r="F8111" s="78">
        <v>0.73580000000000001</v>
      </c>
      <c r="G8111" s="79">
        <f t="shared" si="1275"/>
        <v>1.3999063113830656</v>
      </c>
      <c r="J8111" s="78">
        <v>0</v>
      </c>
      <c r="K8111" s="80">
        <f t="shared" si="1276"/>
        <v>0</v>
      </c>
      <c r="L8111" s="68" t="str">
        <f t="shared" si="1269"/>
        <v>Normal</v>
      </c>
      <c r="N8111" s="67">
        <f t="shared" si="1270"/>
        <v>0</v>
      </c>
      <c r="O8111" s="67">
        <f t="shared" si="1271"/>
        <v>0</v>
      </c>
      <c r="P8111" s="81">
        <f t="shared" si="1272"/>
        <v>1.3999063113830656</v>
      </c>
      <c r="Q8111" s="81">
        <f t="shared" si="1273"/>
        <v>1.3999063113830656</v>
      </c>
      <c r="S8111" s="1">
        <f t="shared" si="1277"/>
        <v>1</v>
      </c>
      <c r="T8111" s="1" t="str">
        <f t="shared" si="1278"/>
        <v>Off-Peak</v>
      </c>
    </row>
    <row r="8112" spans="1:20" x14ac:dyDescent="0.25">
      <c r="A8112" s="85">
        <v>45264.20833331396</v>
      </c>
      <c r="B8112" s="1">
        <v>12</v>
      </c>
      <c r="C8112" s="1">
        <v>4</v>
      </c>
      <c r="D8112" s="1">
        <v>5</v>
      </c>
      <c r="E8112" s="1" t="str">
        <f t="shared" si="1274"/>
        <v>Non-Summer</v>
      </c>
      <c r="F8112" s="78">
        <v>0.77339999999999998</v>
      </c>
      <c r="G8112" s="79">
        <f t="shared" si="1275"/>
        <v>1.4714427034841844</v>
      </c>
      <c r="J8112" s="78">
        <v>0</v>
      </c>
      <c r="K8112" s="80">
        <f t="shared" si="1276"/>
        <v>0</v>
      </c>
      <c r="L8112" s="68" t="str">
        <f t="shared" si="1269"/>
        <v>Normal</v>
      </c>
      <c r="N8112" s="67">
        <f t="shared" si="1270"/>
        <v>0</v>
      </c>
      <c r="O8112" s="67">
        <f t="shared" si="1271"/>
        <v>0</v>
      </c>
      <c r="P8112" s="81">
        <f t="shared" si="1272"/>
        <v>1.4714427034841844</v>
      </c>
      <c r="Q8112" s="81">
        <f t="shared" si="1273"/>
        <v>1.4714427034841844</v>
      </c>
      <c r="S8112" s="1">
        <f t="shared" si="1277"/>
        <v>1</v>
      </c>
      <c r="T8112" s="1" t="str">
        <f t="shared" si="1278"/>
        <v>Off-Peak</v>
      </c>
    </row>
    <row r="8113" spans="1:20" x14ac:dyDescent="0.25">
      <c r="A8113" s="85">
        <v>45264.249999980624</v>
      </c>
      <c r="B8113" s="1">
        <v>12</v>
      </c>
      <c r="C8113" s="1">
        <v>4</v>
      </c>
      <c r="D8113" s="1">
        <v>6</v>
      </c>
      <c r="E8113" s="1" t="str">
        <f t="shared" si="1274"/>
        <v>Non-Summer</v>
      </c>
      <c r="F8113" s="78">
        <v>0.83479999999999999</v>
      </c>
      <c r="G8113" s="79">
        <f t="shared" si="1275"/>
        <v>1.5882601097344158</v>
      </c>
      <c r="J8113" s="78">
        <v>0</v>
      </c>
      <c r="K8113" s="80">
        <f t="shared" si="1276"/>
        <v>0</v>
      </c>
      <c r="L8113" s="68" t="str">
        <f t="shared" si="1269"/>
        <v>Normal</v>
      </c>
      <c r="N8113" s="67">
        <f t="shared" si="1270"/>
        <v>0</v>
      </c>
      <c r="O8113" s="67">
        <f t="shared" si="1271"/>
        <v>0</v>
      </c>
      <c r="P8113" s="81">
        <f t="shared" si="1272"/>
        <v>1.5882601097344158</v>
      </c>
      <c r="Q8113" s="81">
        <f t="shared" si="1273"/>
        <v>1.5882601097344158</v>
      </c>
      <c r="S8113" s="1">
        <f t="shared" si="1277"/>
        <v>1</v>
      </c>
      <c r="T8113" s="1" t="str">
        <f t="shared" si="1278"/>
        <v>Peak</v>
      </c>
    </row>
    <row r="8114" spans="1:20" x14ac:dyDescent="0.25">
      <c r="A8114" s="85">
        <v>45264.291666647288</v>
      </c>
      <c r="B8114" s="1">
        <v>12</v>
      </c>
      <c r="C8114" s="1">
        <v>4</v>
      </c>
      <c r="D8114" s="1">
        <v>7</v>
      </c>
      <c r="E8114" s="1" t="str">
        <f t="shared" si="1274"/>
        <v>Non-Summer</v>
      </c>
      <c r="F8114" s="78">
        <v>0.85519999999999996</v>
      </c>
      <c r="G8114" s="79">
        <f t="shared" si="1275"/>
        <v>1.6270724075765122</v>
      </c>
      <c r="J8114" s="78">
        <v>0.49274599999999996</v>
      </c>
      <c r="K8114" s="80">
        <f t="shared" si="1276"/>
        <v>0.49274599999999996</v>
      </c>
      <c r="L8114" s="68" t="str">
        <f t="shared" si="1269"/>
        <v>Normal</v>
      </c>
      <c r="N8114" s="67">
        <f t="shared" si="1270"/>
        <v>0</v>
      </c>
      <c r="O8114" s="67">
        <f t="shared" si="1271"/>
        <v>0.49274599999999996</v>
      </c>
      <c r="P8114" s="81">
        <f t="shared" si="1272"/>
        <v>1.1343264075765123</v>
      </c>
      <c r="Q8114" s="81">
        <f t="shared" si="1273"/>
        <v>1.1343264075765123</v>
      </c>
      <c r="S8114" s="1">
        <f t="shared" si="1277"/>
        <v>1</v>
      </c>
      <c r="T8114" s="1" t="str">
        <f t="shared" si="1278"/>
        <v>Peak</v>
      </c>
    </row>
    <row r="8115" spans="1:20" x14ac:dyDescent="0.25">
      <c r="A8115" s="85">
        <v>45264.333333313953</v>
      </c>
      <c r="B8115" s="1">
        <v>12</v>
      </c>
      <c r="C8115" s="1">
        <v>4</v>
      </c>
      <c r="D8115" s="1">
        <v>8</v>
      </c>
      <c r="E8115" s="1" t="str">
        <f t="shared" si="1274"/>
        <v>Non-Summer</v>
      </c>
      <c r="F8115" s="78">
        <v>0.81599999999999995</v>
      </c>
      <c r="G8115" s="79">
        <f t="shared" si="1275"/>
        <v>1.5524919136838564</v>
      </c>
      <c r="J8115" s="78">
        <v>2.5680740000000002</v>
      </c>
      <c r="K8115" s="80">
        <f t="shared" si="1276"/>
        <v>2.5680740000000002</v>
      </c>
      <c r="L8115" s="68" t="str">
        <f t="shared" si="1269"/>
        <v>Normal</v>
      </c>
      <c r="N8115" s="67">
        <f t="shared" si="1270"/>
        <v>1.0155820863161438</v>
      </c>
      <c r="O8115" s="67">
        <f t="shared" si="1271"/>
        <v>1.5524919136838564</v>
      </c>
      <c r="P8115" s="81">
        <f t="shared" si="1272"/>
        <v>0</v>
      </c>
      <c r="Q8115" s="81">
        <f t="shared" si="1273"/>
        <v>-1.0155820863161438</v>
      </c>
      <c r="S8115" s="1">
        <f t="shared" si="1277"/>
        <v>1</v>
      </c>
      <c r="T8115" s="1" t="str">
        <f t="shared" si="1278"/>
        <v>Peak</v>
      </c>
    </row>
    <row r="8116" spans="1:20" x14ac:dyDescent="0.25">
      <c r="A8116" s="85">
        <v>45264.374999980617</v>
      </c>
      <c r="B8116" s="1">
        <v>12</v>
      </c>
      <c r="C8116" s="1">
        <v>4</v>
      </c>
      <c r="D8116" s="1">
        <v>9</v>
      </c>
      <c r="E8116" s="1" t="str">
        <f t="shared" si="1274"/>
        <v>Non-Summer</v>
      </c>
      <c r="F8116" s="78">
        <v>0.79910000000000003</v>
      </c>
      <c r="G8116" s="79">
        <f t="shared" si="1275"/>
        <v>1.5203385885107472</v>
      </c>
      <c r="J8116" s="78">
        <v>3.979349</v>
      </c>
      <c r="K8116" s="80">
        <f t="shared" si="1276"/>
        <v>3.979349</v>
      </c>
      <c r="L8116" s="68" t="str">
        <f t="shared" si="1269"/>
        <v>Normal</v>
      </c>
      <c r="N8116" s="67">
        <f t="shared" si="1270"/>
        <v>2.4590104114892526</v>
      </c>
      <c r="O8116" s="67">
        <f t="shared" si="1271"/>
        <v>1.5203385885107474</v>
      </c>
      <c r="P8116" s="81">
        <f t="shared" si="1272"/>
        <v>0</v>
      </c>
      <c r="Q8116" s="81">
        <f t="shared" si="1273"/>
        <v>-2.4590104114892526</v>
      </c>
      <c r="S8116" s="1">
        <f t="shared" si="1277"/>
        <v>1</v>
      </c>
      <c r="T8116" s="1" t="str">
        <f t="shared" si="1278"/>
        <v>Peak</v>
      </c>
    </row>
    <row r="8117" spans="1:20" x14ac:dyDescent="0.25">
      <c r="A8117" s="85">
        <v>45264.416666647281</v>
      </c>
      <c r="B8117" s="1">
        <v>12</v>
      </c>
      <c r="C8117" s="1">
        <v>4</v>
      </c>
      <c r="D8117" s="1">
        <v>10</v>
      </c>
      <c r="E8117" s="1" t="str">
        <f t="shared" si="1274"/>
        <v>Non-Summer</v>
      </c>
      <c r="F8117" s="78">
        <v>0.7913</v>
      </c>
      <c r="G8117" s="79">
        <f t="shared" si="1275"/>
        <v>1.5054985922770043</v>
      </c>
      <c r="J8117" s="78">
        <v>4.7594620000000001</v>
      </c>
      <c r="K8117" s="80">
        <f t="shared" si="1276"/>
        <v>4.7594620000000001</v>
      </c>
      <c r="L8117" s="68" t="str">
        <f t="shared" si="1269"/>
        <v>Normal</v>
      </c>
      <c r="N8117" s="67">
        <f t="shared" si="1270"/>
        <v>3.2539634077229955</v>
      </c>
      <c r="O8117" s="67">
        <f t="shared" si="1271"/>
        <v>1.5054985922770046</v>
      </c>
      <c r="P8117" s="81">
        <f t="shared" si="1272"/>
        <v>0</v>
      </c>
      <c r="Q8117" s="81">
        <f t="shared" si="1273"/>
        <v>-3.2539634077229955</v>
      </c>
      <c r="S8117" s="1">
        <f t="shared" si="1277"/>
        <v>1</v>
      </c>
      <c r="T8117" s="1" t="str">
        <f t="shared" si="1278"/>
        <v>Peak</v>
      </c>
    </row>
    <row r="8118" spans="1:20" x14ac:dyDescent="0.25">
      <c r="A8118" s="85">
        <v>45264.458333313945</v>
      </c>
      <c r="B8118" s="1">
        <v>12</v>
      </c>
      <c r="C8118" s="1">
        <v>4</v>
      </c>
      <c r="D8118" s="1">
        <v>11</v>
      </c>
      <c r="E8118" s="1" t="str">
        <f t="shared" si="1274"/>
        <v>Non-Summer</v>
      </c>
      <c r="F8118" s="78">
        <v>0.7944</v>
      </c>
      <c r="G8118" s="79">
        <f t="shared" si="1275"/>
        <v>1.5113965394981073</v>
      </c>
      <c r="J8118" s="78">
        <v>5.060651</v>
      </c>
      <c r="K8118" s="80">
        <f t="shared" si="1276"/>
        <v>5.060651</v>
      </c>
      <c r="L8118" s="68" t="str">
        <f t="shared" si="1269"/>
        <v>Normal</v>
      </c>
      <c r="N8118" s="67">
        <f t="shared" si="1270"/>
        <v>3.549254460501893</v>
      </c>
      <c r="O8118" s="67">
        <f t="shared" si="1271"/>
        <v>1.511396539498107</v>
      </c>
      <c r="P8118" s="81">
        <f t="shared" si="1272"/>
        <v>2.2204460492503131E-16</v>
      </c>
      <c r="Q8118" s="81">
        <f t="shared" si="1273"/>
        <v>-3.549254460501893</v>
      </c>
      <c r="S8118" s="1">
        <f t="shared" si="1277"/>
        <v>1</v>
      </c>
      <c r="T8118" s="1" t="str">
        <f t="shared" si="1278"/>
        <v>Peak</v>
      </c>
    </row>
    <row r="8119" spans="1:20" x14ac:dyDescent="0.25">
      <c r="A8119" s="85">
        <v>45264.49999998061</v>
      </c>
      <c r="B8119" s="1">
        <v>12</v>
      </c>
      <c r="C8119" s="1">
        <v>4</v>
      </c>
      <c r="D8119" s="1">
        <v>12</v>
      </c>
      <c r="E8119" s="1" t="str">
        <f t="shared" si="1274"/>
        <v>Non-Summer</v>
      </c>
      <c r="F8119" s="78">
        <v>0.80010000000000003</v>
      </c>
      <c r="G8119" s="79">
        <f t="shared" si="1275"/>
        <v>1.5222411521304577</v>
      </c>
      <c r="J8119" s="78">
        <v>4.8906909999999995</v>
      </c>
      <c r="K8119" s="80">
        <f t="shared" si="1276"/>
        <v>4.8906909999999995</v>
      </c>
      <c r="L8119" s="68" t="str">
        <f t="shared" si="1269"/>
        <v>Normal</v>
      </c>
      <c r="N8119" s="67">
        <f t="shared" si="1270"/>
        <v>3.3684498478695417</v>
      </c>
      <c r="O8119" s="67">
        <f t="shared" si="1271"/>
        <v>1.5222411521304577</v>
      </c>
      <c r="P8119" s="81">
        <f t="shared" si="1272"/>
        <v>0</v>
      </c>
      <c r="Q8119" s="81">
        <f t="shared" si="1273"/>
        <v>-3.3684498478695417</v>
      </c>
      <c r="S8119" s="1">
        <f t="shared" si="1277"/>
        <v>1</v>
      </c>
      <c r="T8119" s="1" t="str">
        <f t="shared" si="1278"/>
        <v>Peak</v>
      </c>
    </row>
    <row r="8120" spans="1:20" x14ac:dyDescent="0.25">
      <c r="A8120" s="85">
        <v>45264.541666647274</v>
      </c>
      <c r="B8120" s="1">
        <v>12</v>
      </c>
      <c r="C8120" s="1">
        <v>4</v>
      </c>
      <c r="D8120" s="1">
        <v>13</v>
      </c>
      <c r="E8120" s="1" t="str">
        <f t="shared" si="1274"/>
        <v>Non-Summer</v>
      </c>
      <c r="F8120" s="78">
        <v>0.80789999999999995</v>
      </c>
      <c r="G8120" s="79">
        <f t="shared" si="1275"/>
        <v>1.5370811483642004</v>
      </c>
      <c r="J8120" s="78">
        <v>4.2696350000000001</v>
      </c>
      <c r="K8120" s="80">
        <f t="shared" si="1276"/>
        <v>4.2696350000000001</v>
      </c>
      <c r="L8120" s="68" t="str">
        <f t="shared" si="1269"/>
        <v>Normal</v>
      </c>
      <c r="N8120" s="67">
        <f t="shared" si="1270"/>
        <v>2.7325538516357994</v>
      </c>
      <c r="O8120" s="67">
        <f t="shared" si="1271"/>
        <v>1.5370811483642006</v>
      </c>
      <c r="P8120" s="81">
        <f t="shared" si="1272"/>
        <v>0</v>
      </c>
      <c r="Q8120" s="81">
        <f t="shared" si="1273"/>
        <v>-2.7325538516357994</v>
      </c>
      <c r="S8120" s="1">
        <f t="shared" si="1277"/>
        <v>1</v>
      </c>
      <c r="T8120" s="1" t="str">
        <f t="shared" si="1278"/>
        <v>Peak</v>
      </c>
    </row>
    <row r="8121" spans="1:20" x14ac:dyDescent="0.25">
      <c r="A8121" s="85">
        <v>45264.583333313938</v>
      </c>
      <c r="B8121" s="1">
        <v>12</v>
      </c>
      <c r="C8121" s="1">
        <v>4</v>
      </c>
      <c r="D8121" s="1">
        <v>14</v>
      </c>
      <c r="E8121" s="1" t="str">
        <f t="shared" si="1274"/>
        <v>Non-Summer</v>
      </c>
      <c r="F8121" s="78">
        <v>0.82779999999999998</v>
      </c>
      <c r="G8121" s="79">
        <f t="shared" si="1275"/>
        <v>1.5749421643964416</v>
      </c>
      <c r="J8121" s="78">
        <v>3.0876480000000002</v>
      </c>
      <c r="K8121" s="80">
        <f t="shared" si="1276"/>
        <v>3.0876480000000002</v>
      </c>
      <c r="L8121" s="68" t="str">
        <f t="shared" si="1269"/>
        <v>Normal</v>
      </c>
      <c r="N8121" s="67">
        <f t="shared" si="1270"/>
        <v>1.5127058356035585</v>
      </c>
      <c r="O8121" s="67">
        <f t="shared" si="1271"/>
        <v>1.5749421643964416</v>
      </c>
      <c r="P8121" s="81">
        <f t="shared" si="1272"/>
        <v>0</v>
      </c>
      <c r="Q8121" s="81">
        <f t="shared" si="1273"/>
        <v>-1.5127058356035585</v>
      </c>
      <c r="S8121" s="1">
        <f t="shared" si="1277"/>
        <v>1</v>
      </c>
      <c r="T8121" s="1" t="str">
        <f t="shared" si="1278"/>
        <v>Peak</v>
      </c>
    </row>
    <row r="8122" spans="1:20" x14ac:dyDescent="0.25">
      <c r="A8122" s="85">
        <v>45264.624999980602</v>
      </c>
      <c r="B8122" s="1">
        <v>12</v>
      </c>
      <c r="C8122" s="1">
        <v>4</v>
      </c>
      <c r="D8122" s="1">
        <v>15</v>
      </c>
      <c r="E8122" s="1" t="str">
        <f t="shared" si="1274"/>
        <v>Non-Summer</v>
      </c>
      <c r="F8122" s="78">
        <v>0.88819999999999999</v>
      </c>
      <c r="G8122" s="79">
        <f t="shared" si="1275"/>
        <v>1.6898570070269623</v>
      </c>
      <c r="J8122" s="78">
        <v>1.3496729999999999</v>
      </c>
      <c r="K8122" s="80">
        <f t="shared" si="1276"/>
        <v>1.3496729999999999</v>
      </c>
      <c r="L8122" s="68" t="str">
        <f t="shared" si="1269"/>
        <v>Normal</v>
      </c>
      <c r="N8122" s="67">
        <f t="shared" si="1270"/>
        <v>0</v>
      </c>
      <c r="O8122" s="67">
        <f t="shared" si="1271"/>
        <v>1.3496729999999999</v>
      </c>
      <c r="P8122" s="81">
        <f t="shared" si="1272"/>
        <v>0.34018400702696239</v>
      </c>
      <c r="Q8122" s="81">
        <f t="shared" si="1273"/>
        <v>0.34018400702696239</v>
      </c>
      <c r="S8122" s="1">
        <f t="shared" si="1277"/>
        <v>1</v>
      </c>
      <c r="T8122" s="1" t="str">
        <f t="shared" si="1278"/>
        <v>Peak</v>
      </c>
    </row>
    <row r="8123" spans="1:20" x14ac:dyDescent="0.25">
      <c r="A8123" s="85">
        <v>45264.666666647267</v>
      </c>
      <c r="B8123" s="1">
        <v>12</v>
      </c>
      <c r="C8123" s="1">
        <v>4</v>
      </c>
      <c r="D8123" s="1">
        <v>16</v>
      </c>
      <c r="E8123" s="1" t="str">
        <f t="shared" si="1274"/>
        <v>Non-Summer</v>
      </c>
      <c r="F8123" s="78">
        <v>1.0333000000000001</v>
      </c>
      <c r="G8123" s="79">
        <f t="shared" si="1275"/>
        <v>1.9659189882469719</v>
      </c>
      <c r="J8123" s="78">
        <v>0</v>
      </c>
      <c r="K8123" s="80">
        <f t="shared" si="1276"/>
        <v>0</v>
      </c>
      <c r="L8123" s="68" t="str">
        <f t="shared" si="1269"/>
        <v>Normal</v>
      </c>
      <c r="N8123" s="67">
        <f t="shared" si="1270"/>
        <v>0</v>
      </c>
      <c r="O8123" s="67">
        <f t="shared" si="1271"/>
        <v>0</v>
      </c>
      <c r="P8123" s="81">
        <f t="shared" si="1272"/>
        <v>1.9659189882469719</v>
      </c>
      <c r="Q8123" s="81">
        <f t="shared" si="1273"/>
        <v>1.9659189882469719</v>
      </c>
      <c r="S8123" s="1">
        <f t="shared" si="1277"/>
        <v>1</v>
      </c>
      <c r="T8123" s="1" t="str">
        <f t="shared" si="1278"/>
        <v>Peak</v>
      </c>
    </row>
    <row r="8124" spans="1:20" x14ac:dyDescent="0.25">
      <c r="A8124" s="85">
        <v>45264.708333313931</v>
      </c>
      <c r="B8124" s="1">
        <v>12</v>
      </c>
      <c r="C8124" s="1">
        <v>4</v>
      </c>
      <c r="D8124" s="1">
        <v>17</v>
      </c>
      <c r="E8124" s="1" t="str">
        <f t="shared" si="1274"/>
        <v>Non-Summer</v>
      </c>
      <c r="F8124" s="78">
        <v>1.1560999999999999</v>
      </c>
      <c r="G8124" s="79">
        <f t="shared" si="1275"/>
        <v>2.199553800747434</v>
      </c>
      <c r="J8124" s="78">
        <v>0</v>
      </c>
      <c r="K8124" s="80">
        <f t="shared" si="1276"/>
        <v>0</v>
      </c>
      <c r="L8124" s="68" t="str">
        <f t="shared" si="1269"/>
        <v>Normal</v>
      </c>
      <c r="N8124" s="67">
        <f t="shared" si="1270"/>
        <v>0</v>
      </c>
      <c r="O8124" s="67">
        <f t="shared" si="1271"/>
        <v>0</v>
      </c>
      <c r="P8124" s="81">
        <f t="shared" si="1272"/>
        <v>2.199553800747434</v>
      </c>
      <c r="Q8124" s="81">
        <f t="shared" si="1273"/>
        <v>2.199553800747434</v>
      </c>
      <c r="S8124" s="1">
        <f t="shared" si="1277"/>
        <v>1</v>
      </c>
      <c r="T8124" s="1" t="str">
        <f t="shared" si="1278"/>
        <v>Peak</v>
      </c>
    </row>
    <row r="8125" spans="1:20" x14ac:dyDescent="0.25">
      <c r="A8125" s="85">
        <v>45264.749999980595</v>
      </c>
      <c r="B8125" s="1">
        <v>12</v>
      </c>
      <c r="C8125" s="1">
        <v>4</v>
      </c>
      <c r="D8125" s="1">
        <v>18</v>
      </c>
      <c r="E8125" s="1" t="str">
        <f t="shared" si="1274"/>
        <v>Non-Summer</v>
      </c>
      <c r="F8125" s="78">
        <v>1.1878</v>
      </c>
      <c r="G8125" s="79">
        <f t="shared" si="1275"/>
        <v>2.2598650674922607</v>
      </c>
      <c r="J8125" s="78">
        <v>0</v>
      </c>
      <c r="K8125" s="80">
        <f t="shared" si="1276"/>
        <v>0</v>
      </c>
      <c r="L8125" s="68" t="str">
        <f t="shared" si="1269"/>
        <v>Normal</v>
      </c>
      <c r="N8125" s="67">
        <f t="shared" si="1270"/>
        <v>0</v>
      </c>
      <c r="O8125" s="67">
        <f t="shared" si="1271"/>
        <v>0</v>
      </c>
      <c r="P8125" s="81">
        <f t="shared" si="1272"/>
        <v>2.2598650674922607</v>
      </c>
      <c r="Q8125" s="81">
        <f t="shared" si="1273"/>
        <v>2.2598650674922607</v>
      </c>
      <c r="S8125" s="1">
        <f t="shared" si="1277"/>
        <v>1</v>
      </c>
      <c r="T8125" s="1" t="str">
        <f t="shared" si="1278"/>
        <v>Peak</v>
      </c>
    </row>
    <row r="8126" spans="1:20" x14ac:dyDescent="0.25">
      <c r="A8126" s="85">
        <v>45264.791666647259</v>
      </c>
      <c r="B8126" s="1">
        <v>12</v>
      </c>
      <c r="C8126" s="1">
        <v>4</v>
      </c>
      <c r="D8126" s="1">
        <v>19</v>
      </c>
      <c r="E8126" s="1" t="str">
        <f t="shared" si="1274"/>
        <v>Non-Summer</v>
      </c>
      <c r="F8126" s="78">
        <v>1.1900999999999999</v>
      </c>
      <c r="G8126" s="79">
        <f t="shared" si="1275"/>
        <v>2.2642409638175951</v>
      </c>
      <c r="J8126" s="78">
        <v>0</v>
      </c>
      <c r="K8126" s="80">
        <f t="shared" si="1276"/>
        <v>0</v>
      </c>
      <c r="L8126" s="68" t="str">
        <f t="shared" si="1269"/>
        <v>Normal</v>
      </c>
      <c r="N8126" s="67">
        <f t="shared" si="1270"/>
        <v>0</v>
      </c>
      <c r="O8126" s="67">
        <f t="shared" si="1271"/>
        <v>0</v>
      </c>
      <c r="P8126" s="81">
        <f t="shared" si="1272"/>
        <v>2.2642409638175951</v>
      </c>
      <c r="Q8126" s="81">
        <f t="shared" si="1273"/>
        <v>2.2642409638175951</v>
      </c>
      <c r="S8126" s="1">
        <f t="shared" si="1277"/>
        <v>1</v>
      </c>
      <c r="T8126" s="1" t="str">
        <f t="shared" si="1278"/>
        <v>Peak</v>
      </c>
    </row>
    <row r="8127" spans="1:20" x14ac:dyDescent="0.25">
      <c r="A8127" s="85">
        <v>45264.833333313924</v>
      </c>
      <c r="B8127" s="1">
        <v>12</v>
      </c>
      <c r="C8127" s="1">
        <v>4</v>
      </c>
      <c r="D8127" s="1">
        <v>20</v>
      </c>
      <c r="E8127" s="1" t="str">
        <f t="shared" si="1274"/>
        <v>Non-Summer</v>
      </c>
      <c r="F8127" s="78">
        <v>1.1672</v>
      </c>
      <c r="G8127" s="79">
        <f t="shared" si="1275"/>
        <v>2.2206722569262221</v>
      </c>
      <c r="J8127" s="78">
        <v>0</v>
      </c>
      <c r="K8127" s="80">
        <f t="shared" si="1276"/>
        <v>0</v>
      </c>
      <c r="L8127" s="68" t="str">
        <f t="shared" si="1269"/>
        <v>Normal</v>
      </c>
      <c r="N8127" s="67">
        <f t="shared" si="1270"/>
        <v>0</v>
      </c>
      <c r="O8127" s="67">
        <f t="shared" si="1271"/>
        <v>0</v>
      </c>
      <c r="P8127" s="81">
        <f t="shared" si="1272"/>
        <v>2.2206722569262221</v>
      </c>
      <c r="Q8127" s="81">
        <f t="shared" si="1273"/>
        <v>2.2206722569262221</v>
      </c>
      <c r="S8127" s="1">
        <f t="shared" si="1277"/>
        <v>1</v>
      </c>
      <c r="T8127" s="1" t="str">
        <f t="shared" si="1278"/>
        <v>Peak</v>
      </c>
    </row>
    <row r="8128" spans="1:20" x14ac:dyDescent="0.25">
      <c r="A8128" s="85">
        <v>45264.874999980588</v>
      </c>
      <c r="B8128" s="1">
        <v>12</v>
      </c>
      <c r="C8128" s="1">
        <v>4</v>
      </c>
      <c r="D8128" s="1">
        <v>21</v>
      </c>
      <c r="E8128" s="1" t="str">
        <f t="shared" si="1274"/>
        <v>Non-Summer</v>
      </c>
      <c r="F8128" s="78">
        <v>1.1001000000000001</v>
      </c>
      <c r="G8128" s="79">
        <f t="shared" si="1275"/>
        <v>2.0930102380436404</v>
      </c>
      <c r="J8128" s="78">
        <v>0</v>
      </c>
      <c r="K8128" s="80">
        <f t="shared" si="1276"/>
        <v>0</v>
      </c>
      <c r="L8128" s="68" t="str">
        <f t="shared" si="1269"/>
        <v>Normal</v>
      </c>
      <c r="N8128" s="67">
        <f t="shared" si="1270"/>
        <v>0</v>
      </c>
      <c r="O8128" s="67">
        <f t="shared" si="1271"/>
        <v>0</v>
      </c>
      <c r="P8128" s="81">
        <f t="shared" si="1272"/>
        <v>2.0930102380436404</v>
      </c>
      <c r="Q8128" s="81">
        <f t="shared" si="1273"/>
        <v>2.0930102380436404</v>
      </c>
      <c r="S8128" s="1">
        <f t="shared" si="1277"/>
        <v>1</v>
      </c>
      <c r="T8128" s="1" t="str">
        <f t="shared" si="1278"/>
        <v>Peak</v>
      </c>
    </row>
    <row r="8129" spans="1:20" x14ac:dyDescent="0.25">
      <c r="A8129" s="85">
        <v>45264.916666647252</v>
      </c>
      <c r="B8129" s="1">
        <v>12</v>
      </c>
      <c r="C8129" s="1">
        <v>4</v>
      </c>
      <c r="D8129" s="1">
        <v>22</v>
      </c>
      <c r="E8129" s="1" t="str">
        <f t="shared" si="1274"/>
        <v>Non-Summer</v>
      </c>
      <c r="F8129" s="78">
        <v>0.98470000000000002</v>
      </c>
      <c r="G8129" s="79">
        <f t="shared" si="1275"/>
        <v>1.8734543963290362</v>
      </c>
      <c r="J8129" s="78">
        <v>0</v>
      </c>
      <c r="K8129" s="80">
        <f t="shared" si="1276"/>
        <v>0</v>
      </c>
      <c r="L8129" s="68" t="str">
        <f t="shared" si="1269"/>
        <v>Normal</v>
      </c>
      <c r="N8129" s="67">
        <f t="shared" si="1270"/>
        <v>0</v>
      </c>
      <c r="O8129" s="67">
        <f t="shared" si="1271"/>
        <v>0</v>
      </c>
      <c r="P8129" s="81">
        <f t="shared" si="1272"/>
        <v>1.8734543963290362</v>
      </c>
      <c r="Q8129" s="81">
        <f t="shared" si="1273"/>
        <v>1.8734543963290362</v>
      </c>
      <c r="S8129" s="1">
        <f t="shared" si="1277"/>
        <v>1</v>
      </c>
      <c r="T8129" s="1" t="str">
        <f t="shared" si="1278"/>
        <v>Off-Peak</v>
      </c>
    </row>
    <row r="8130" spans="1:20" x14ac:dyDescent="0.25">
      <c r="A8130" s="85">
        <v>45264.958333313916</v>
      </c>
      <c r="B8130" s="1">
        <v>12</v>
      </c>
      <c r="C8130" s="1">
        <v>4</v>
      </c>
      <c r="D8130" s="1">
        <v>23</v>
      </c>
      <c r="E8130" s="1" t="str">
        <f t="shared" si="1274"/>
        <v>Non-Summer</v>
      </c>
      <c r="F8130" s="78">
        <v>0.87260000000000004</v>
      </c>
      <c r="G8130" s="79">
        <f t="shared" si="1275"/>
        <v>1.660177014559477</v>
      </c>
      <c r="J8130" s="78">
        <v>0</v>
      </c>
      <c r="K8130" s="80">
        <f t="shared" si="1276"/>
        <v>0</v>
      </c>
      <c r="L8130" s="68" t="str">
        <f t="shared" si="1269"/>
        <v>Normal</v>
      </c>
      <c r="N8130" s="67">
        <f t="shared" si="1270"/>
        <v>0</v>
      </c>
      <c r="O8130" s="67">
        <f t="shared" si="1271"/>
        <v>0</v>
      </c>
      <c r="P8130" s="81">
        <f t="shared" si="1272"/>
        <v>1.660177014559477</v>
      </c>
      <c r="Q8130" s="81">
        <f t="shared" si="1273"/>
        <v>1.660177014559477</v>
      </c>
      <c r="S8130" s="1">
        <f t="shared" si="1277"/>
        <v>1</v>
      </c>
      <c r="T8130" s="1" t="str">
        <f t="shared" si="1278"/>
        <v>Off-Peak</v>
      </c>
    </row>
    <row r="8131" spans="1:20" x14ac:dyDescent="0.25">
      <c r="A8131" s="85">
        <v>45264.99999998058</v>
      </c>
      <c r="B8131" s="1">
        <v>12</v>
      </c>
      <c r="C8131" s="1">
        <v>5</v>
      </c>
      <c r="D8131" s="1">
        <v>0</v>
      </c>
      <c r="E8131" s="1" t="str">
        <f t="shared" si="1274"/>
        <v>Non-Summer</v>
      </c>
      <c r="F8131" s="78">
        <v>0.79879999999999995</v>
      </c>
      <c r="G8131" s="79">
        <f t="shared" si="1275"/>
        <v>1.5197678194248339</v>
      </c>
      <c r="J8131" s="78">
        <v>0</v>
      </c>
      <c r="K8131" s="80">
        <f t="shared" si="1276"/>
        <v>0</v>
      </c>
      <c r="L8131" s="68" t="str">
        <f t="shared" si="1269"/>
        <v>Normal</v>
      </c>
      <c r="N8131" s="67">
        <f t="shared" si="1270"/>
        <v>0</v>
      </c>
      <c r="O8131" s="67">
        <f t="shared" si="1271"/>
        <v>0</v>
      </c>
      <c r="P8131" s="81">
        <f t="shared" si="1272"/>
        <v>1.5197678194248339</v>
      </c>
      <c r="Q8131" s="81">
        <f t="shared" si="1273"/>
        <v>1.5197678194248339</v>
      </c>
      <c r="S8131" s="1">
        <f t="shared" si="1277"/>
        <v>2</v>
      </c>
      <c r="T8131" s="1" t="str">
        <f t="shared" si="1278"/>
        <v>Off-Peak</v>
      </c>
    </row>
    <row r="8132" spans="1:20" x14ac:dyDescent="0.25">
      <c r="A8132" s="85">
        <v>45265.041666647245</v>
      </c>
      <c r="B8132" s="1">
        <v>12</v>
      </c>
      <c r="C8132" s="1">
        <v>5</v>
      </c>
      <c r="D8132" s="1">
        <v>1</v>
      </c>
      <c r="E8132" s="1" t="str">
        <f t="shared" si="1274"/>
        <v>Non-Summer</v>
      </c>
      <c r="F8132" s="78">
        <v>0.75780000000000003</v>
      </c>
      <c r="G8132" s="79">
        <f t="shared" si="1275"/>
        <v>1.4417627110166991</v>
      </c>
      <c r="J8132" s="78">
        <v>0</v>
      </c>
      <c r="K8132" s="80">
        <f t="shared" si="1276"/>
        <v>0</v>
      </c>
      <c r="L8132" s="68" t="str">
        <f t="shared" si="1269"/>
        <v>Normal</v>
      </c>
      <c r="N8132" s="67">
        <f t="shared" si="1270"/>
        <v>0</v>
      </c>
      <c r="O8132" s="67">
        <f t="shared" si="1271"/>
        <v>0</v>
      </c>
      <c r="P8132" s="81">
        <f t="shared" si="1272"/>
        <v>1.4417627110166991</v>
      </c>
      <c r="Q8132" s="81">
        <f t="shared" si="1273"/>
        <v>1.4417627110166991</v>
      </c>
      <c r="S8132" s="1">
        <f t="shared" si="1277"/>
        <v>2</v>
      </c>
      <c r="T8132" s="1" t="str">
        <f t="shared" si="1278"/>
        <v>Off-Peak</v>
      </c>
    </row>
    <row r="8133" spans="1:20" x14ac:dyDescent="0.25">
      <c r="A8133" s="85">
        <v>45265.083333313909</v>
      </c>
      <c r="B8133" s="1">
        <v>12</v>
      </c>
      <c r="C8133" s="1">
        <v>5</v>
      </c>
      <c r="D8133" s="1">
        <v>2</v>
      </c>
      <c r="E8133" s="1" t="str">
        <f t="shared" si="1274"/>
        <v>Non-Summer</v>
      </c>
      <c r="F8133" s="78">
        <v>0.73819999999999997</v>
      </c>
      <c r="G8133" s="79">
        <f t="shared" si="1275"/>
        <v>1.404472464070371</v>
      </c>
      <c r="J8133" s="78">
        <v>0</v>
      </c>
      <c r="K8133" s="80">
        <f t="shared" si="1276"/>
        <v>0</v>
      </c>
      <c r="L8133" s="68" t="str">
        <f t="shared" si="1269"/>
        <v>Normal</v>
      </c>
      <c r="N8133" s="67">
        <f t="shared" si="1270"/>
        <v>0</v>
      </c>
      <c r="O8133" s="67">
        <f t="shared" si="1271"/>
        <v>0</v>
      </c>
      <c r="P8133" s="81">
        <f t="shared" si="1272"/>
        <v>1.404472464070371</v>
      </c>
      <c r="Q8133" s="81">
        <f t="shared" si="1273"/>
        <v>1.404472464070371</v>
      </c>
      <c r="S8133" s="1">
        <f t="shared" si="1277"/>
        <v>2</v>
      </c>
      <c r="T8133" s="1" t="str">
        <f t="shared" si="1278"/>
        <v>Off-Peak</v>
      </c>
    </row>
    <row r="8134" spans="1:20" x14ac:dyDescent="0.25">
      <c r="A8134" s="85">
        <v>45265.124999980573</v>
      </c>
      <c r="B8134" s="1">
        <v>12</v>
      </c>
      <c r="C8134" s="1">
        <v>5</v>
      </c>
      <c r="D8134" s="1">
        <v>3</v>
      </c>
      <c r="E8134" s="1" t="str">
        <f t="shared" si="1274"/>
        <v>Non-Summer</v>
      </c>
      <c r="F8134" s="78">
        <v>0.73209999999999997</v>
      </c>
      <c r="G8134" s="79">
        <f t="shared" si="1275"/>
        <v>1.3928668259901364</v>
      </c>
      <c r="J8134" s="78">
        <v>0</v>
      </c>
      <c r="K8134" s="80">
        <f t="shared" si="1276"/>
        <v>0</v>
      </c>
      <c r="L8134" s="68" t="str">
        <f t="shared" si="1269"/>
        <v>Normal</v>
      </c>
      <c r="N8134" s="67">
        <f t="shared" si="1270"/>
        <v>0</v>
      </c>
      <c r="O8134" s="67">
        <f t="shared" si="1271"/>
        <v>0</v>
      </c>
      <c r="P8134" s="81">
        <f t="shared" si="1272"/>
        <v>1.3928668259901364</v>
      </c>
      <c r="Q8134" s="81">
        <f t="shared" si="1273"/>
        <v>1.3928668259901364</v>
      </c>
      <c r="S8134" s="1">
        <f t="shared" si="1277"/>
        <v>2</v>
      </c>
      <c r="T8134" s="1" t="str">
        <f t="shared" si="1278"/>
        <v>Off-Peak</v>
      </c>
    </row>
    <row r="8135" spans="1:20" x14ac:dyDescent="0.25">
      <c r="A8135" s="85">
        <v>45265.166666647237</v>
      </c>
      <c r="B8135" s="1">
        <v>12</v>
      </c>
      <c r="C8135" s="1">
        <v>5</v>
      </c>
      <c r="D8135" s="1">
        <v>4</v>
      </c>
      <c r="E8135" s="1" t="str">
        <f t="shared" si="1274"/>
        <v>Non-Summer</v>
      </c>
      <c r="F8135" s="78">
        <v>0.74260000000000004</v>
      </c>
      <c r="G8135" s="79">
        <f t="shared" si="1275"/>
        <v>1.4128437439970978</v>
      </c>
      <c r="J8135" s="78">
        <v>0</v>
      </c>
      <c r="K8135" s="80">
        <f t="shared" si="1276"/>
        <v>0</v>
      </c>
      <c r="L8135" s="68" t="str">
        <f t="shared" si="1269"/>
        <v>Normal</v>
      </c>
      <c r="N8135" s="67">
        <f t="shared" si="1270"/>
        <v>0</v>
      </c>
      <c r="O8135" s="67">
        <f t="shared" si="1271"/>
        <v>0</v>
      </c>
      <c r="P8135" s="81">
        <f t="shared" si="1272"/>
        <v>1.4128437439970978</v>
      </c>
      <c r="Q8135" s="81">
        <f t="shared" si="1273"/>
        <v>1.4128437439970978</v>
      </c>
      <c r="S8135" s="1">
        <f t="shared" si="1277"/>
        <v>2</v>
      </c>
      <c r="T8135" s="1" t="str">
        <f t="shared" si="1278"/>
        <v>Off-Peak</v>
      </c>
    </row>
    <row r="8136" spans="1:20" x14ac:dyDescent="0.25">
      <c r="A8136" s="85">
        <v>45265.208333313902</v>
      </c>
      <c r="B8136" s="1">
        <v>12</v>
      </c>
      <c r="C8136" s="1">
        <v>5</v>
      </c>
      <c r="D8136" s="1">
        <v>5</v>
      </c>
      <c r="E8136" s="1" t="str">
        <f t="shared" si="1274"/>
        <v>Non-Summer</v>
      </c>
      <c r="F8136" s="78">
        <v>0.77939999999999998</v>
      </c>
      <c r="G8136" s="79">
        <f t="shared" si="1275"/>
        <v>1.4828580852024482</v>
      </c>
      <c r="J8136" s="78">
        <v>0</v>
      </c>
      <c r="K8136" s="80">
        <f t="shared" si="1276"/>
        <v>0</v>
      </c>
      <c r="L8136" s="68" t="str">
        <f t="shared" si="1269"/>
        <v>Normal</v>
      </c>
      <c r="N8136" s="67">
        <f t="shared" si="1270"/>
        <v>0</v>
      </c>
      <c r="O8136" s="67">
        <f t="shared" si="1271"/>
        <v>0</v>
      </c>
      <c r="P8136" s="81">
        <f t="shared" si="1272"/>
        <v>1.4828580852024482</v>
      </c>
      <c r="Q8136" s="81">
        <f t="shared" si="1273"/>
        <v>1.4828580852024482</v>
      </c>
      <c r="S8136" s="1">
        <f t="shared" si="1277"/>
        <v>2</v>
      </c>
      <c r="T8136" s="1" t="str">
        <f t="shared" si="1278"/>
        <v>Off-Peak</v>
      </c>
    </row>
    <row r="8137" spans="1:20" x14ac:dyDescent="0.25">
      <c r="A8137" s="85">
        <v>45265.249999980566</v>
      </c>
      <c r="B8137" s="1">
        <v>12</v>
      </c>
      <c r="C8137" s="1">
        <v>5</v>
      </c>
      <c r="D8137" s="1">
        <v>6</v>
      </c>
      <c r="E8137" s="1" t="str">
        <f t="shared" si="1274"/>
        <v>Non-Summer</v>
      </c>
      <c r="F8137" s="78">
        <v>0.84019999999999995</v>
      </c>
      <c r="G8137" s="79">
        <f t="shared" si="1275"/>
        <v>1.5985339532808531</v>
      </c>
      <c r="J8137" s="78">
        <v>0</v>
      </c>
      <c r="K8137" s="80">
        <f t="shared" si="1276"/>
        <v>0</v>
      </c>
      <c r="L8137" s="68" t="str">
        <f t="shared" si="1269"/>
        <v>Normal</v>
      </c>
      <c r="N8137" s="67">
        <f t="shared" si="1270"/>
        <v>0</v>
      </c>
      <c r="O8137" s="67">
        <f t="shared" si="1271"/>
        <v>0</v>
      </c>
      <c r="P8137" s="81">
        <f t="shared" si="1272"/>
        <v>1.5985339532808531</v>
      </c>
      <c r="Q8137" s="81">
        <f t="shared" si="1273"/>
        <v>1.5985339532808531</v>
      </c>
      <c r="S8137" s="1">
        <f t="shared" si="1277"/>
        <v>2</v>
      </c>
      <c r="T8137" s="1" t="str">
        <f t="shared" si="1278"/>
        <v>Peak</v>
      </c>
    </row>
    <row r="8138" spans="1:20" x14ac:dyDescent="0.25">
      <c r="A8138" s="85">
        <v>45265.29166664723</v>
      </c>
      <c r="B8138" s="1">
        <v>12</v>
      </c>
      <c r="C8138" s="1">
        <v>5</v>
      </c>
      <c r="D8138" s="1">
        <v>7</v>
      </c>
      <c r="E8138" s="1" t="str">
        <f t="shared" si="1274"/>
        <v>Non-Summer</v>
      </c>
      <c r="F8138" s="78">
        <v>0.86519999999999997</v>
      </c>
      <c r="G8138" s="79">
        <f t="shared" si="1275"/>
        <v>1.6460980437736183</v>
      </c>
      <c r="J8138" s="78">
        <v>0</v>
      </c>
      <c r="K8138" s="80">
        <f t="shared" si="1276"/>
        <v>0</v>
      </c>
      <c r="L8138" s="68" t="str">
        <f t="shared" si="1269"/>
        <v>Normal</v>
      </c>
      <c r="N8138" s="67">
        <f t="shared" si="1270"/>
        <v>0</v>
      </c>
      <c r="O8138" s="67">
        <f t="shared" si="1271"/>
        <v>0</v>
      </c>
      <c r="P8138" s="81">
        <f t="shared" si="1272"/>
        <v>1.6460980437736183</v>
      </c>
      <c r="Q8138" s="81">
        <f t="shared" si="1273"/>
        <v>1.6460980437736183</v>
      </c>
      <c r="S8138" s="1">
        <f t="shared" si="1277"/>
        <v>2</v>
      </c>
      <c r="T8138" s="1" t="str">
        <f t="shared" si="1278"/>
        <v>Peak</v>
      </c>
    </row>
    <row r="8139" spans="1:20" x14ac:dyDescent="0.25">
      <c r="A8139" s="85">
        <v>45265.333333313894</v>
      </c>
      <c r="B8139" s="1">
        <v>12</v>
      </c>
      <c r="C8139" s="1">
        <v>5</v>
      </c>
      <c r="D8139" s="1">
        <v>8</v>
      </c>
      <c r="E8139" s="1" t="str">
        <f t="shared" si="1274"/>
        <v>Non-Summer</v>
      </c>
      <c r="F8139" s="78">
        <v>0.84079999999999999</v>
      </c>
      <c r="G8139" s="79">
        <f t="shared" si="1275"/>
        <v>1.5996754914526796</v>
      </c>
      <c r="J8139" s="78">
        <v>0.166689</v>
      </c>
      <c r="K8139" s="80">
        <f t="shared" si="1276"/>
        <v>0.166689</v>
      </c>
      <c r="L8139" s="68" t="str">
        <f t="shared" si="1269"/>
        <v>Normal</v>
      </c>
      <c r="N8139" s="67">
        <f t="shared" si="1270"/>
        <v>0</v>
      </c>
      <c r="O8139" s="67">
        <f t="shared" si="1271"/>
        <v>0.166689</v>
      </c>
      <c r="P8139" s="81">
        <f t="shared" si="1272"/>
        <v>1.4329864914526795</v>
      </c>
      <c r="Q8139" s="81">
        <f t="shared" si="1273"/>
        <v>1.4329864914526795</v>
      </c>
      <c r="S8139" s="1">
        <f t="shared" si="1277"/>
        <v>2</v>
      </c>
      <c r="T8139" s="1" t="str">
        <f t="shared" si="1278"/>
        <v>Peak</v>
      </c>
    </row>
    <row r="8140" spans="1:20" x14ac:dyDescent="0.25">
      <c r="A8140" s="85">
        <v>45265.374999980559</v>
      </c>
      <c r="B8140" s="1">
        <v>12</v>
      </c>
      <c r="C8140" s="1">
        <v>5</v>
      </c>
      <c r="D8140" s="1">
        <v>9</v>
      </c>
      <c r="E8140" s="1" t="str">
        <f t="shared" si="1274"/>
        <v>Non-Summer</v>
      </c>
      <c r="F8140" s="78">
        <v>0.82850000000000001</v>
      </c>
      <c r="G8140" s="79">
        <f t="shared" si="1275"/>
        <v>1.576273958930239</v>
      </c>
      <c r="J8140" s="78">
        <v>0.46816800000000003</v>
      </c>
      <c r="K8140" s="80">
        <f t="shared" si="1276"/>
        <v>0.46816800000000003</v>
      </c>
      <c r="L8140" s="68" t="str">
        <f t="shared" si="1269"/>
        <v>Normal</v>
      </c>
      <c r="N8140" s="67">
        <f t="shared" si="1270"/>
        <v>0</v>
      </c>
      <c r="O8140" s="67">
        <f t="shared" si="1271"/>
        <v>0.46816800000000003</v>
      </c>
      <c r="P8140" s="81">
        <f t="shared" si="1272"/>
        <v>1.1081059589302389</v>
      </c>
      <c r="Q8140" s="81">
        <f t="shared" si="1273"/>
        <v>1.1081059589302389</v>
      </c>
      <c r="S8140" s="1">
        <f t="shared" si="1277"/>
        <v>2</v>
      </c>
      <c r="T8140" s="1" t="str">
        <f t="shared" si="1278"/>
        <v>Peak</v>
      </c>
    </row>
    <row r="8141" spans="1:20" x14ac:dyDescent="0.25">
      <c r="A8141" s="85">
        <v>45265.416666647223</v>
      </c>
      <c r="B8141" s="1">
        <v>12</v>
      </c>
      <c r="C8141" s="1">
        <v>5</v>
      </c>
      <c r="D8141" s="1">
        <v>10</v>
      </c>
      <c r="E8141" s="1" t="str">
        <f t="shared" si="1274"/>
        <v>Non-Summer</v>
      </c>
      <c r="F8141" s="78">
        <v>0.82389999999999997</v>
      </c>
      <c r="G8141" s="79">
        <f t="shared" si="1275"/>
        <v>1.5675221662795702</v>
      </c>
      <c r="J8141" s="78">
        <v>0.92858099999999999</v>
      </c>
      <c r="K8141" s="80">
        <f t="shared" si="1276"/>
        <v>0.92858099999999999</v>
      </c>
      <c r="L8141" s="68" t="str">
        <f t="shared" si="1269"/>
        <v>Normal</v>
      </c>
      <c r="N8141" s="67">
        <f t="shared" si="1270"/>
        <v>0</v>
      </c>
      <c r="O8141" s="67">
        <f t="shared" si="1271"/>
        <v>0.92858099999999999</v>
      </c>
      <c r="P8141" s="81">
        <f t="shared" si="1272"/>
        <v>0.63894116627957021</v>
      </c>
      <c r="Q8141" s="81">
        <f t="shared" si="1273"/>
        <v>0.63894116627957021</v>
      </c>
      <c r="S8141" s="1">
        <f t="shared" si="1277"/>
        <v>2</v>
      </c>
      <c r="T8141" s="1" t="str">
        <f t="shared" si="1278"/>
        <v>Peak</v>
      </c>
    </row>
    <row r="8142" spans="1:20" x14ac:dyDescent="0.25">
      <c r="A8142" s="85">
        <v>45265.458333313887</v>
      </c>
      <c r="B8142" s="1">
        <v>12</v>
      </c>
      <c r="C8142" s="1">
        <v>5</v>
      </c>
      <c r="D8142" s="1">
        <v>11</v>
      </c>
      <c r="E8142" s="1" t="str">
        <f t="shared" si="1274"/>
        <v>Non-Summer</v>
      </c>
      <c r="F8142" s="78">
        <v>0.82379999999999998</v>
      </c>
      <c r="G8142" s="79">
        <f t="shared" si="1275"/>
        <v>1.5673319099175991</v>
      </c>
      <c r="J8142" s="78">
        <v>0.71750000000000003</v>
      </c>
      <c r="K8142" s="80">
        <f t="shared" si="1276"/>
        <v>0.71750000000000003</v>
      </c>
      <c r="L8142" s="68" t="str">
        <f t="shared" si="1269"/>
        <v>Normal</v>
      </c>
      <c r="N8142" s="67">
        <f t="shared" si="1270"/>
        <v>0</v>
      </c>
      <c r="O8142" s="67">
        <f t="shared" si="1271"/>
        <v>0.71750000000000003</v>
      </c>
      <c r="P8142" s="81">
        <f t="shared" si="1272"/>
        <v>0.84983190991759905</v>
      </c>
      <c r="Q8142" s="81">
        <f t="shared" si="1273"/>
        <v>0.84983190991759905</v>
      </c>
      <c r="S8142" s="1">
        <f t="shared" si="1277"/>
        <v>2</v>
      </c>
      <c r="T8142" s="1" t="str">
        <f t="shared" si="1278"/>
        <v>Peak</v>
      </c>
    </row>
    <row r="8143" spans="1:20" x14ac:dyDescent="0.25">
      <c r="A8143" s="85">
        <v>45265.499999980551</v>
      </c>
      <c r="B8143" s="1">
        <v>12</v>
      </c>
      <c r="C8143" s="1">
        <v>5</v>
      </c>
      <c r="D8143" s="1">
        <v>12</v>
      </c>
      <c r="E8143" s="1" t="str">
        <f t="shared" si="1274"/>
        <v>Non-Summer</v>
      </c>
      <c r="F8143" s="78">
        <v>0.82440000000000002</v>
      </c>
      <c r="G8143" s="79">
        <f t="shared" si="1275"/>
        <v>1.5684734480894256</v>
      </c>
      <c r="J8143" s="78">
        <v>1.4080379999999999</v>
      </c>
      <c r="K8143" s="80">
        <f t="shared" si="1276"/>
        <v>1.4080379999999999</v>
      </c>
      <c r="L8143" s="68" t="str">
        <f t="shared" si="1269"/>
        <v>Normal</v>
      </c>
      <c r="N8143" s="67">
        <f t="shared" si="1270"/>
        <v>0</v>
      </c>
      <c r="O8143" s="67">
        <f t="shared" si="1271"/>
        <v>1.4080379999999999</v>
      </c>
      <c r="P8143" s="81">
        <f t="shared" si="1272"/>
        <v>0.16043544808942567</v>
      </c>
      <c r="Q8143" s="81">
        <f t="shared" si="1273"/>
        <v>0.16043544808942567</v>
      </c>
      <c r="S8143" s="1">
        <f t="shared" si="1277"/>
        <v>2</v>
      </c>
      <c r="T8143" s="1" t="str">
        <f t="shared" si="1278"/>
        <v>Peak</v>
      </c>
    </row>
    <row r="8144" spans="1:20" x14ac:dyDescent="0.25">
      <c r="A8144" s="85">
        <v>45265.541666647216</v>
      </c>
      <c r="B8144" s="1">
        <v>12</v>
      </c>
      <c r="C8144" s="1">
        <v>5</v>
      </c>
      <c r="D8144" s="1">
        <v>13</v>
      </c>
      <c r="E8144" s="1" t="str">
        <f t="shared" si="1274"/>
        <v>Non-Summer</v>
      </c>
      <c r="F8144" s="78">
        <v>0.82569999999999999</v>
      </c>
      <c r="G8144" s="79">
        <f t="shared" si="1275"/>
        <v>1.5709467807950492</v>
      </c>
      <c r="J8144" s="78">
        <v>1.1340640000000002</v>
      </c>
      <c r="K8144" s="80">
        <f t="shared" si="1276"/>
        <v>1.1340640000000002</v>
      </c>
      <c r="L8144" s="68" t="str">
        <f t="shared" si="1269"/>
        <v>Normal</v>
      </c>
      <c r="N8144" s="67">
        <f t="shared" si="1270"/>
        <v>0</v>
      </c>
      <c r="O8144" s="67">
        <f t="shared" si="1271"/>
        <v>1.1340640000000002</v>
      </c>
      <c r="P8144" s="81">
        <f t="shared" si="1272"/>
        <v>0.43688278079504905</v>
      </c>
      <c r="Q8144" s="81">
        <f t="shared" si="1273"/>
        <v>0.43688278079504905</v>
      </c>
      <c r="S8144" s="1">
        <f t="shared" si="1277"/>
        <v>2</v>
      </c>
      <c r="T8144" s="1" t="str">
        <f t="shared" si="1278"/>
        <v>Peak</v>
      </c>
    </row>
    <row r="8145" spans="1:20" x14ac:dyDescent="0.25">
      <c r="A8145" s="85">
        <v>45265.58333331388</v>
      </c>
      <c r="B8145" s="1">
        <v>12</v>
      </c>
      <c r="C8145" s="1">
        <v>5</v>
      </c>
      <c r="D8145" s="1">
        <v>14</v>
      </c>
      <c r="E8145" s="1" t="str">
        <f t="shared" si="1274"/>
        <v>Non-Summer</v>
      </c>
      <c r="F8145" s="78">
        <v>0.84309999999999996</v>
      </c>
      <c r="G8145" s="79">
        <f t="shared" si="1275"/>
        <v>1.6040513877780138</v>
      </c>
      <c r="J8145" s="78">
        <v>0.43950799999999995</v>
      </c>
      <c r="K8145" s="80">
        <f t="shared" si="1276"/>
        <v>0.43950799999999995</v>
      </c>
      <c r="L8145" s="68" t="str">
        <f t="shared" si="1269"/>
        <v>Normal</v>
      </c>
      <c r="N8145" s="67">
        <f t="shared" si="1270"/>
        <v>0</v>
      </c>
      <c r="O8145" s="67">
        <f t="shared" si="1271"/>
        <v>0.43950799999999995</v>
      </c>
      <c r="P8145" s="81">
        <f t="shared" si="1272"/>
        <v>1.1645433877780138</v>
      </c>
      <c r="Q8145" s="81">
        <f t="shared" si="1273"/>
        <v>1.1645433877780138</v>
      </c>
      <c r="S8145" s="1">
        <f t="shared" si="1277"/>
        <v>2</v>
      </c>
      <c r="T8145" s="1" t="str">
        <f t="shared" si="1278"/>
        <v>Peak</v>
      </c>
    </row>
    <row r="8146" spans="1:20" x14ac:dyDescent="0.25">
      <c r="A8146" s="85">
        <v>45265.624999980544</v>
      </c>
      <c r="B8146" s="1">
        <v>12</v>
      </c>
      <c r="C8146" s="1">
        <v>5</v>
      </c>
      <c r="D8146" s="1">
        <v>15</v>
      </c>
      <c r="E8146" s="1" t="str">
        <f t="shared" si="1274"/>
        <v>Non-Summer</v>
      </c>
      <c r="F8146" s="78">
        <v>0.90059999999999996</v>
      </c>
      <c r="G8146" s="79">
        <f t="shared" si="1275"/>
        <v>1.7134487959113738</v>
      </c>
      <c r="J8146" s="78">
        <v>0.33999400000000002</v>
      </c>
      <c r="K8146" s="80">
        <f t="shared" si="1276"/>
        <v>0.33999400000000002</v>
      </c>
      <c r="L8146" s="68" t="str">
        <f t="shared" si="1269"/>
        <v>Normal</v>
      </c>
      <c r="N8146" s="67">
        <f t="shared" si="1270"/>
        <v>0</v>
      </c>
      <c r="O8146" s="67">
        <f t="shared" si="1271"/>
        <v>0.33999400000000002</v>
      </c>
      <c r="P8146" s="81">
        <f t="shared" si="1272"/>
        <v>1.3734547959113739</v>
      </c>
      <c r="Q8146" s="81">
        <f t="shared" si="1273"/>
        <v>1.3734547959113739</v>
      </c>
      <c r="S8146" s="1">
        <f t="shared" si="1277"/>
        <v>2</v>
      </c>
      <c r="T8146" s="1" t="str">
        <f t="shared" si="1278"/>
        <v>Peak</v>
      </c>
    </row>
    <row r="8147" spans="1:20" x14ac:dyDescent="0.25">
      <c r="A8147" s="85">
        <v>45265.666666647208</v>
      </c>
      <c r="B8147" s="1">
        <v>12</v>
      </c>
      <c r="C8147" s="1">
        <v>5</v>
      </c>
      <c r="D8147" s="1">
        <v>16</v>
      </c>
      <c r="E8147" s="1" t="str">
        <f t="shared" si="1274"/>
        <v>Non-Summer</v>
      </c>
      <c r="F8147" s="78">
        <v>1.0381</v>
      </c>
      <c r="G8147" s="79">
        <f t="shared" si="1275"/>
        <v>1.9750512936215827</v>
      </c>
      <c r="J8147" s="78">
        <v>0</v>
      </c>
      <c r="K8147" s="80">
        <f t="shared" si="1276"/>
        <v>0</v>
      </c>
      <c r="L8147" s="68" t="str">
        <f t="shared" ref="L8147:L8210" si="1279">IF(AND(D8147&gt;=$C$2,D8147&lt;=$C$3,E8147="Summer"),"MaxDis","Normal")</f>
        <v>Normal</v>
      </c>
      <c r="N8147" s="67">
        <f t="shared" ref="N8147:N8210" si="1280">IF(K8147-G8147&lt;0,0,K8147-G8147)</f>
        <v>0</v>
      </c>
      <c r="O8147" s="67">
        <f t="shared" ref="O8147:O8210" si="1281">K8147-N8147</f>
        <v>0</v>
      </c>
      <c r="P8147" s="81">
        <f t="shared" ref="P8147:P8210" si="1282">MAX(0,G8147-O8147)</f>
        <v>1.9750512936215827</v>
      </c>
      <c r="Q8147" s="81">
        <f t="shared" ref="Q8147:Q8210" si="1283">G8147-K8147</f>
        <v>1.9750512936215827</v>
      </c>
      <c r="S8147" s="1">
        <f t="shared" si="1277"/>
        <v>2</v>
      </c>
      <c r="T8147" s="1" t="str">
        <f t="shared" si="1278"/>
        <v>Peak</v>
      </c>
    </row>
    <row r="8148" spans="1:20" x14ac:dyDescent="0.25">
      <c r="A8148" s="85">
        <v>45265.708333313873</v>
      </c>
      <c r="B8148" s="1">
        <v>12</v>
      </c>
      <c r="C8148" s="1">
        <v>5</v>
      </c>
      <c r="D8148" s="1">
        <v>17</v>
      </c>
      <c r="E8148" s="1" t="str">
        <f t="shared" ref="E8148:E8211" si="1284">IF(AND(B8148&gt;=$C$5,B8148&lt;=$C$6),"Summer","Non-Summer")</f>
        <v>Non-Summer</v>
      </c>
      <c r="F8148" s="78">
        <v>1.1569</v>
      </c>
      <c r="G8148" s="79">
        <f t="shared" ref="G8148:G8211" si="1285">F8148*$G$13</f>
        <v>2.201075851643203</v>
      </c>
      <c r="J8148" s="78">
        <v>0</v>
      </c>
      <c r="K8148" s="80">
        <f t="shared" ref="K8148:K8211" si="1286">J8148*$K$13</f>
        <v>0</v>
      </c>
      <c r="L8148" s="68" t="str">
        <f t="shared" si="1279"/>
        <v>Normal</v>
      </c>
      <c r="N8148" s="67">
        <f t="shared" si="1280"/>
        <v>0</v>
      </c>
      <c r="O8148" s="67">
        <f t="shared" si="1281"/>
        <v>0</v>
      </c>
      <c r="P8148" s="81">
        <f t="shared" si="1282"/>
        <v>2.201075851643203</v>
      </c>
      <c r="Q8148" s="81">
        <f t="shared" si="1283"/>
        <v>2.201075851643203</v>
      </c>
      <c r="S8148" s="1">
        <f t="shared" ref="S8148:S8211" si="1287">WEEKDAY(A8148,2)</f>
        <v>2</v>
      </c>
      <c r="T8148" s="1" t="str">
        <f t="shared" ref="T8148:T8211" si="1288">IF(S8148&gt;5,"Off-Peak",IF(AND(D8148&gt;=$C$7,D8148&lt;$C$8),"Peak","Off-Peak"))</f>
        <v>Peak</v>
      </c>
    </row>
    <row r="8149" spans="1:20" x14ac:dyDescent="0.25">
      <c r="A8149" s="85">
        <v>45265.749999980537</v>
      </c>
      <c r="B8149" s="1">
        <v>12</v>
      </c>
      <c r="C8149" s="1">
        <v>5</v>
      </c>
      <c r="D8149" s="1">
        <v>18</v>
      </c>
      <c r="E8149" s="1" t="str">
        <f t="shared" si="1284"/>
        <v>Non-Summer</v>
      </c>
      <c r="F8149" s="78">
        <v>1.1897</v>
      </c>
      <c r="G8149" s="79">
        <f t="shared" si="1285"/>
        <v>2.2634799383697106</v>
      </c>
      <c r="J8149" s="78">
        <v>0</v>
      </c>
      <c r="K8149" s="80">
        <f t="shared" si="1286"/>
        <v>0</v>
      </c>
      <c r="L8149" s="68" t="str">
        <f t="shared" si="1279"/>
        <v>Normal</v>
      </c>
      <c r="N8149" s="67">
        <f t="shared" si="1280"/>
        <v>0</v>
      </c>
      <c r="O8149" s="67">
        <f t="shared" si="1281"/>
        <v>0</v>
      </c>
      <c r="P8149" s="81">
        <f t="shared" si="1282"/>
        <v>2.2634799383697106</v>
      </c>
      <c r="Q8149" s="81">
        <f t="shared" si="1283"/>
        <v>2.2634799383697106</v>
      </c>
      <c r="S8149" s="1">
        <f t="shared" si="1287"/>
        <v>2</v>
      </c>
      <c r="T8149" s="1" t="str">
        <f t="shared" si="1288"/>
        <v>Peak</v>
      </c>
    </row>
    <row r="8150" spans="1:20" x14ac:dyDescent="0.25">
      <c r="A8150" s="85">
        <v>45265.791666647201</v>
      </c>
      <c r="B8150" s="1">
        <v>12</v>
      </c>
      <c r="C8150" s="1">
        <v>5</v>
      </c>
      <c r="D8150" s="1">
        <v>19</v>
      </c>
      <c r="E8150" s="1" t="str">
        <f t="shared" si="1284"/>
        <v>Non-Summer</v>
      </c>
      <c r="F8150" s="78">
        <v>1.1934</v>
      </c>
      <c r="G8150" s="79">
        <f t="shared" si="1285"/>
        <v>2.2705194237626403</v>
      </c>
      <c r="J8150" s="78">
        <v>0</v>
      </c>
      <c r="K8150" s="80">
        <f t="shared" si="1286"/>
        <v>0</v>
      </c>
      <c r="L8150" s="68" t="str">
        <f t="shared" si="1279"/>
        <v>Normal</v>
      </c>
      <c r="N8150" s="67">
        <f t="shared" si="1280"/>
        <v>0</v>
      </c>
      <c r="O8150" s="67">
        <f t="shared" si="1281"/>
        <v>0</v>
      </c>
      <c r="P8150" s="81">
        <f t="shared" si="1282"/>
        <v>2.2705194237626403</v>
      </c>
      <c r="Q8150" s="81">
        <f t="shared" si="1283"/>
        <v>2.2705194237626403</v>
      </c>
      <c r="S8150" s="1">
        <f t="shared" si="1287"/>
        <v>2</v>
      </c>
      <c r="T8150" s="1" t="str">
        <f t="shared" si="1288"/>
        <v>Peak</v>
      </c>
    </row>
    <row r="8151" spans="1:20" x14ac:dyDescent="0.25">
      <c r="A8151" s="85">
        <v>45265.833333313865</v>
      </c>
      <c r="B8151" s="1">
        <v>12</v>
      </c>
      <c r="C8151" s="1">
        <v>5</v>
      </c>
      <c r="D8151" s="1">
        <v>20</v>
      </c>
      <c r="E8151" s="1" t="str">
        <f t="shared" si="1284"/>
        <v>Non-Summer</v>
      </c>
      <c r="F8151" s="78">
        <v>1.1781999999999999</v>
      </c>
      <c r="G8151" s="79">
        <f t="shared" si="1285"/>
        <v>2.2416004567430385</v>
      </c>
      <c r="J8151" s="78">
        <v>0</v>
      </c>
      <c r="K8151" s="80">
        <f t="shared" si="1286"/>
        <v>0</v>
      </c>
      <c r="L8151" s="68" t="str">
        <f t="shared" si="1279"/>
        <v>Normal</v>
      </c>
      <c r="N8151" s="67">
        <f t="shared" si="1280"/>
        <v>0</v>
      </c>
      <c r="O8151" s="67">
        <f t="shared" si="1281"/>
        <v>0</v>
      </c>
      <c r="P8151" s="81">
        <f t="shared" si="1282"/>
        <v>2.2416004567430385</v>
      </c>
      <c r="Q8151" s="81">
        <f t="shared" si="1283"/>
        <v>2.2416004567430385</v>
      </c>
      <c r="S8151" s="1">
        <f t="shared" si="1287"/>
        <v>2</v>
      </c>
      <c r="T8151" s="1" t="str">
        <f t="shared" si="1288"/>
        <v>Peak</v>
      </c>
    </row>
    <row r="8152" spans="1:20" x14ac:dyDescent="0.25">
      <c r="A8152" s="85">
        <v>45265.87499998053</v>
      </c>
      <c r="B8152" s="1">
        <v>12</v>
      </c>
      <c r="C8152" s="1">
        <v>5</v>
      </c>
      <c r="D8152" s="1">
        <v>21</v>
      </c>
      <c r="E8152" s="1" t="str">
        <f t="shared" si="1284"/>
        <v>Non-Summer</v>
      </c>
      <c r="F8152" s="78">
        <v>1.1173</v>
      </c>
      <c r="G8152" s="79">
        <f t="shared" si="1285"/>
        <v>2.1257343323026627</v>
      </c>
      <c r="J8152" s="78">
        <v>0</v>
      </c>
      <c r="K8152" s="80">
        <f t="shared" si="1286"/>
        <v>0</v>
      </c>
      <c r="L8152" s="68" t="str">
        <f t="shared" si="1279"/>
        <v>Normal</v>
      </c>
      <c r="N8152" s="67">
        <f t="shared" si="1280"/>
        <v>0</v>
      </c>
      <c r="O8152" s="67">
        <f t="shared" si="1281"/>
        <v>0</v>
      </c>
      <c r="P8152" s="81">
        <f t="shared" si="1282"/>
        <v>2.1257343323026627</v>
      </c>
      <c r="Q8152" s="81">
        <f t="shared" si="1283"/>
        <v>2.1257343323026627</v>
      </c>
      <c r="S8152" s="1">
        <f t="shared" si="1287"/>
        <v>2</v>
      </c>
      <c r="T8152" s="1" t="str">
        <f t="shared" si="1288"/>
        <v>Peak</v>
      </c>
    </row>
    <row r="8153" spans="1:20" x14ac:dyDescent="0.25">
      <c r="A8153" s="85">
        <v>45265.916666647194</v>
      </c>
      <c r="B8153" s="1">
        <v>12</v>
      </c>
      <c r="C8153" s="1">
        <v>5</v>
      </c>
      <c r="D8153" s="1">
        <v>22</v>
      </c>
      <c r="E8153" s="1" t="str">
        <f t="shared" si="1284"/>
        <v>Non-Summer</v>
      </c>
      <c r="F8153" s="78">
        <v>1.0057</v>
      </c>
      <c r="G8153" s="79">
        <f t="shared" si="1285"/>
        <v>1.9134082323429589</v>
      </c>
      <c r="J8153" s="78">
        <v>0</v>
      </c>
      <c r="K8153" s="80">
        <f t="shared" si="1286"/>
        <v>0</v>
      </c>
      <c r="L8153" s="68" t="str">
        <f t="shared" si="1279"/>
        <v>Normal</v>
      </c>
      <c r="N8153" s="67">
        <f t="shared" si="1280"/>
        <v>0</v>
      </c>
      <c r="O8153" s="67">
        <f t="shared" si="1281"/>
        <v>0</v>
      </c>
      <c r="P8153" s="81">
        <f t="shared" si="1282"/>
        <v>1.9134082323429589</v>
      </c>
      <c r="Q8153" s="81">
        <f t="shared" si="1283"/>
        <v>1.9134082323429589</v>
      </c>
      <c r="S8153" s="1">
        <f t="shared" si="1287"/>
        <v>2</v>
      </c>
      <c r="T8153" s="1" t="str">
        <f t="shared" si="1288"/>
        <v>Off-Peak</v>
      </c>
    </row>
    <row r="8154" spans="1:20" x14ac:dyDescent="0.25">
      <c r="A8154" s="85">
        <v>45265.958333313858</v>
      </c>
      <c r="B8154" s="1">
        <v>12</v>
      </c>
      <c r="C8154" s="1">
        <v>5</v>
      </c>
      <c r="D8154" s="1">
        <v>23</v>
      </c>
      <c r="E8154" s="1" t="str">
        <f t="shared" si="1284"/>
        <v>Non-Summer</v>
      </c>
      <c r="F8154" s="78">
        <v>0.90059999999999996</v>
      </c>
      <c r="G8154" s="79">
        <f t="shared" si="1285"/>
        <v>1.7134487959113738</v>
      </c>
      <c r="J8154" s="78">
        <v>0</v>
      </c>
      <c r="K8154" s="80">
        <f t="shared" si="1286"/>
        <v>0</v>
      </c>
      <c r="L8154" s="68" t="str">
        <f t="shared" si="1279"/>
        <v>Normal</v>
      </c>
      <c r="N8154" s="67">
        <f t="shared" si="1280"/>
        <v>0</v>
      </c>
      <c r="O8154" s="67">
        <f t="shared" si="1281"/>
        <v>0</v>
      </c>
      <c r="P8154" s="81">
        <f t="shared" si="1282"/>
        <v>1.7134487959113738</v>
      </c>
      <c r="Q8154" s="81">
        <f t="shared" si="1283"/>
        <v>1.7134487959113738</v>
      </c>
      <c r="S8154" s="1">
        <f t="shared" si="1287"/>
        <v>2</v>
      </c>
      <c r="T8154" s="1" t="str">
        <f t="shared" si="1288"/>
        <v>Off-Peak</v>
      </c>
    </row>
    <row r="8155" spans="1:20" x14ac:dyDescent="0.25">
      <c r="A8155" s="85">
        <v>45265.999999980522</v>
      </c>
      <c r="B8155" s="1">
        <v>12</v>
      </c>
      <c r="C8155" s="1">
        <v>6</v>
      </c>
      <c r="D8155" s="1">
        <v>0</v>
      </c>
      <c r="E8155" s="1" t="str">
        <f t="shared" si="1284"/>
        <v>Non-Summer</v>
      </c>
      <c r="F8155" s="78">
        <v>0.83020000000000005</v>
      </c>
      <c r="G8155" s="79">
        <f t="shared" si="1285"/>
        <v>1.5795083170837472</v>
      </c>
      <c r="J8155" s="78">
        <v>0</v>
      </c>
      <c r="K8155" s="80">
        <f t="shared" si="1286"/>
        <v>0</v>
      </c>
      <c r="L8155" s="68" t="str">
        <f t="shared" si="1279"/>
        <v>Normal</v>
      </c>
      <c r="N8155" s="67">
        <f t="shared" si="1280"/>
        <v>0</v>
      </c>
      <c r="O8155" s="67">
        <f t="shared" si="1281"/>
        <v>0</v>
      </c>
      <c r="P8155" s="81">
        <f t="shared" si="1282"/>
        <v>1.5795083170837472</v>
      </c>
      <c r="Q8155" s="81">
        <f t="shared" si="1283"/>
        <v>1.5795083170837472</v>
      </c>
      <c r="S8155" s="1">
        <f t="shared" si="1287"/>
        <v>3</v>
      </c>
      <c r="T8155" s="1" t="str">
        <f t="shared" si="1288"/>
        <v>Off-Peak</v>
      </c>
    </row>
    <row r="8156" spans="1:20" x14ac:dyDescent="0.25">
      <c r="A8156" s="85">
        <v>45266.041666647187</v>
      </c>
      <c r="B8156" s="1">
        <v>12</v>
      </c>
      <c r="C8156" s="1">
        <v>6</v>
      </c>
      <c r="D8156" s="1">
        <v>1</v>
      </c>
      <c r="E8156" s="1" t="str">
        <f t="shared" si="1284"/>
        <v>Non-Summer</v>
      </c>
      <c r="F8156" s="78">
        <v>0.78749999999999998</v>
      </c>
      <c r="G8156" s="79">
        <f t="shared" si="1285"/>
        <v>1.498268850522104</v>
      </c>
      <c r="J8156" s="78">
        <v>0</v>
      </c>
      <c r="K8156" s="80">
        <f t="shared" si="1286"/>
        <v>0</v>
      </c>
      <c r="L8156" s="68" t="str">
        <f t="shared" si="1279"/>
        <v>Normal</v>
      </c>
      <c r="N8156" s="67">
        <f t="shared" si="1280"/>
        <v>0</v>
      </c>
      <c r="O8156" s="67">
        <f t="shared" si="1281"/>
        <v>0</v>
      </c>
      <c r="P8156" s="81">
        <f t="shared" si="1282"/>
        <v>1.498268850522104</v>
      </c>
      <c r="Q8156" s="81">
        <f t="shared" si="1283"/>
        <v>1.498268850522104</v>
      </c>
      <c r="S8156" s="1">
        <f t="shared" si="1287"/>
        <v>3</v>
      </c>
      <c r="T8156" s="1" t="str">
        <f t="shared" si="1288"/>
        <v>Off-Peak</v>
      </c>
    </row>
    <row r="8157" spans="1:20" x14ac:dyDescent="0.25">
      <c r="A8157" s="85">
        <v>45266.083333313851</v>
      </c>
      <c r="B8157" s="1">
        <v>12</v>
      </c>
      <c r="C8157" s="1">
        <v>6</v>
      </c>
      <c r="D8157" s="1">
        <v>2</v>
      </c>
      <c r="E8157" s="1" t="str">
        <f t="shared" si="1284"/>
        <v>Non-Summer</v>
      </c>
      <c r="F8157" s="78">
        <v>0.76180000000000003</v>
      </c>
      <c r="G8157" s="79">
        <f t="shared" si="1285"/>
        <v>1.4493729654955416</v>
      </c>
      <c r="J8157" s="78">
        <v>0</v>
      </c>
      <c r="K8157" s="80">
        <f t="shared" si="1286"/>
        <v>0</v>
      </c>
      <c r="L8157" s="68" t="str">
        <f t="shared" si="1279"/>
        <v>Normal</v>
      </c>
      <c r="N8157" s="67">
        <f t="shared" si="1280"/>
        <v>0</v>
      </c>
      <c r="O8157" s="67">
        <f t="shared" si="1281"/>
        <v>0</v>
      </c>
      <c r="P8157" s="81">
        <f t="shared" si="1282"/>
        <v>1.4493729654955416</v>
      </c>
      <c r="Q8157" s="81">
        <f t="shared" si="1283"/>
        <v>1.4493729654955416</v>
      </c>
      <c r="S8157" s="1">
        <f t="shared" si="1287"/>
        <v>3</v>
      </c>
      <c r="T8157" s="1" t="str">
        <f t="shared" si="1288"/>
        <v>Off-Peak</v>
      </c>
    </row>
    <row r="8158" spans="1:20" x14ac:dyDescent="0.25">
      <c r="A8158" s="85">
        <v>45266.124999980515</v>
      </c>
      <c r="B8158" s="1">
        <v>12</v>
      </c>
      <c r="C8158" s="1">
        <v>6</v>
      </c>
      <c r="D8158" s="1">
        <v>3</v>
      </c>
      <c r="E8158" s="1" t="str">
        <f t="shared" si="1284"/>
        <v>Non-Summer</v>
      </c>
      <c r="F8158" s="78">
        <v>0.751</v>
      </c>
      <c r="G8158" s="79">
        <f t="shared" si="1285"/>
        <v>1.4288252784026669</v>
      </c>
      <c r="J8158" s="78">
        <v>0</v>
      </c>
      <c r="K8158" s="80">
        <f t="shared" si="1286"/>
        <v>0</v>
      </c>
      <c r="L8158" s="68" t="str">
        <f t="shared" si="1279"/>
        <v>Normal</v>
      </c>
      <c r="N8158" s="67">
        <f t="shared" si="1280"/>
        <v>0</v>
      </c>
      <c r="O8158" s="67">
        <f t="shared" si="1281"/>
        <v>0</v>
      </c>
      <c r="P8158" s="81">
        <f t="shared" si="1282"/>
        <v>1.4288252784026669</v>
      </c>
      <c r="Q8158" s="81">
        <f t="shared" si="1283"/>
        <v>1.4288252784026669</v>
      </c>
      <c r="S8158" s="1">
        <f t="shared" si="1287"/>
        <v>3</v>
      </c>
      <c r="T8158" s="1" t="str">
        <f t="shared" si="1288"/>
        <v>Off-Peak</v>
      </c>
    </row>
    <row r="8159" spans="1:20" x14ac:dyDescent="0.25">
      <c r="A8159" s="85">
        <v>45266.166666647179</v>
      </c>
      <c r="B8159" s="1">
        <v>12</v>
      </c>
      <c r="C8159" s="1">
        <v>6</v>
      </c>
      <c r="D8159" s="1">
        <v>4</v>
      </c>
      <c r="E8159" s="1" t="str">
        <f t="shared" si="1284"/>
        <v>Non-Summer</v>
      </c>
      <c r="F8159" s="78">
        <v>0.76019999999999999</v>
      </c>
      <c r="G8159" s="79">
        <f t="shared" si="1285"/>
        <v>1.4463288637040044</v>
      </c>
      <c r="J8159" s="78">
        <v>0</v>
      </c>
      <c r="K8159" s="80">
        <f t="shared" si="1286"/>
        <v>0</v>
      </c>
      <c r="L8159" s="68" t="str">
        <f t="shared" si="1279"/>
        <v>Normal</v>
      </c>
      <c r="N8159" s="67">
        <f t="shared" si="1280"/>
        <v>0</v>
      </c>
      <c r="O8159" s="67">
        <f t="shared" si="1281"/>
        <v>0</v>
      </c>
      <c r="P8159" s="81">
        <f t="shared" si="1282"/>
        <v>1.4463288637040044</v>
      </c>
      <c r="Q8159" s="81">
        <f t="shared" si="1283"/>
        <v>1.4463288637040044</v>
      </c>
      <c r="S8159" s="1">
        <f t="shared" si="1287"/>
        <v>3</v>
      </c>
      <c r="T8159" s="1" t="str">
        <f t="shared" si="1288"/>
        <v>Off-Peak</v>
      </c>
    </row>
    <row r="8160" spans="1:20" x14ac:dyDescent="0.25">
      <c r="A8160" s="85">
        <v>45266.208333313843</v>
      </c>
      <c r="B8160" s="1">
        <v>12</v>
      </c>
      <c r="C8160" s="1">
        <v>6</v>
      </c>
      <c r="D8160" s="1">
        <v>5</v>
      </c>
      <c r="E8160" s="1" t="str">
        <f t="shared" si="1284"/>
        <v>Non-Summer</v>
      </c>
      <c r="F8160" s="78">
        <v>0.79430000000000001</v>
      </c>
      <c r="G8160" s="79">
        <f t="shared" si="1285"/>
        <v>1.5112062831361364</v>
      </c>
      <c r="J8160" s="78">
        <v>0</v>
      </c>
      <c r="K8160" s="80">
        <f t="shared" si="1286"/>
        <v>0</v>
      </c>
      <c r="L8160" s="68" t="str">
        <f t="shared" si="1279"/>
        <v>Normal</v>
      </c>
      <c r="N8160" s="67">
        <f t="shared" si="1280"/>
        <v>0</v>
      </c>
      <c r="O8160" s="67">
        <f t="shared" si="1281"/>
        <v>0</v>
      </c>
      <c r="P8160" s="81">
        <f t="shared" si="1282"/>
        <v>1.5112062831361364</v>
      </c>
      <c r="Q8160" s="81">
        <f t="shared" si="1283"/>
        <v>1.5112062831361364</v>
      </c>
      <c r="S8160" s="1">
        <f t="shared" si="1287"/>
        <v>3</v>
      </c>
      <c r="T8160" s="1" t="str">
        <f t="shared" si="1288"/>
        <v>Off-Peak</v>
      </c>
    </row>
    <row r="8161" spans="1:20" x14ac:dyDescent="0.25">
      <c r="A8161" s="85">
        <v>45266.249999980508</v>
      </c>
      <c r="B8161" s="1">
        <v>12</v>
      </c>
      <c r="C8161" s="1">
        <v>6</v>
      </c>
      <c r="D8161" s="1">
        <v>6</v>
      </c>
      <c r="E8161" s="1" t="str">
        <f t="shared" si="1284"/>
        <v>Non-Summer</v>
      </c>
      <c r="F8161" s="78">
        <v>0.85250000000000004</v>
      </c>
      <c r="G8161" s="79">
        <f t="shared" si="1285"/>
        <v>1.6219354858032937</v>
      </c>
      <c r="J8161" s="78">
        <v>0</v>
      </c>
      <c r="K8161" s="80">
        <f t="shared" si="1286"/>
        <v>0</v>
      </c>
      <c r="L8161" s="68" t="str">
        <f t="shared" si="1279"/>
        <v>Normal</v>
      </c>
      <c r="N8161" s="67">
        <f t="shared" si="1280"/>
        <v>0</v>
      </c>
      <c r="O8161" s="67">
        <f t="shared" si="1281"/>
        <v>0</v>
      </c>
      <c r="P8161" s="81">
        <f t="shared" si="1282"/>
        <v>1.6219354858032937</v>
      </c>
      <c r="Q8161" s="81">
        <f t="shared" si="1283"/>
        <v>1.6219354858032937</v>
      </c>
      <c r="S8161" s="1">
        <f t="shared" si="1287"/>
        <v>3</v>
      </c>
      <c r="T8161" s="1" t="str">
        <f t="shared" si="1288"/>
        <v>Peak</v>
      </c>
    </row>
    <row r="8162" spans="1:20" x14ac:dyDescent="0.25">
      <c r="A8162" s="85">
        <v>45266.291666647172</v>
      </c>
      <c r="B8162" s="1">
        <v>12</v>
      </c>
      <c r="C8162" s="1">
        <v>6</v>
      </c>
      <c r="D8162" s="1">
        <v>7</v>
      </c>
      <c r="E8162" s="1" t="str">
        <f t="shared" si="1284"/>
        <v>Non-Summer</v>
      </c>
      <c r="F8162" s="78">
        <v>0.86880000000000002</v>
      </c>
      <c r="G8162" s="79">
        <f t="shared" si="1285"/>
        <v>1.6529472728045767</v>
      </c>
      <c r="J8162" s="78">
        <v>7.3699999999999998E-3</v>
      </c>
      <c r="K8162" s="80">
        <f t="shared" si="1286"/>
        <v>7.3699999999999998E-3</v>
      </c>
      <c r="L8162" s="68" t="str">
        <f t="shared" si="1279"/>
        <v>Normal</v>
      </c>
      <c r="N8162" s="67">
        <f t="shared" si="1280"/>
        <v>0</v>
      </c>
      <c r="O8162" s="67">
        <f t="shared" si="1281"/>
        <v>7.3699999999999998E-3</v>
      </c>
      <c r="P8162" s="81">
        <f t="shared" si="1282"/>
        <v>1.6455772728045766</v>
      </c>
      <c r="Q8162" s="81">
        <f t="shared" si="1283"/>
        <v>1.6455772728045766</v>
      </c>
      <c r="S8162" s="1">
        <f t="shared" si="1287"/>
        <v>3</v>
      </c>
      <c r="T8162" s="1" t="str">
        <f t="shared" si="1288"/>
        <v>Peak</v>
      </c>
    </row>
    <row r="8163" spans="1:20" x14ac:dyDescent="0.25">
      <c r="A8163" s="85">
        <v>45266.333333313836</v>
      </c>
      <c r="B8163" s="1">
        <v>12</v>
      </c>
      <c r="C8163" s="1">
        <v>6</v>
      </c>
      <c r="D8163" s="1">
        <v>8</v>
      </c>
      <c r="E8163" s="1" t="str">
        <f t="shared" si="1284"/>
        <v>Non-Summer</v>
      </c>
      <c r="F8163" s="78">
        <v>0.83179999999999998</v>
      </c>
      <c r="G8163" s="79">
        <f t="shared" si="1285"/>
        <v>1.582552418875284</v>
      </c>
      <c r="J8163" s="78">
        <v>0.248138</v>
      </c>
      <c r="K8163" s="80">
        <f t="shared" si="1286"/>
        <v>0.248138</v>
      </c>
      <c r="L8163" s="68" t="str">
        <f t="shared" si="1279"/>
        <v>Normal</v>
      </c>
      <c r="N8163" s="67">
        <f t="shared" si="1280"/>
        <v>0</v>
      </c>
      <c r="O8163" s="67">
        <f t="shared" si="1281"/>
        <v>0.248138</v>
      </c>
      <c r="P8163" s="81">
        <f t="shared" si="1282"/>
        <v>1.334414418875284</v>
      </c>
      <c r="Q8163" s="81">
        <f t="shared" si="1283"/>
        <v>1.334414418875284</v>
      </c>
      <c r="S8163" s="1">
        <f t="shared" si="1287"/>
        <v>3</v>
      </c>
      <c r="T8163" s="1" t="str">
        <f t="shared" si="1288"/>
        <v>Peak</v>
      </c>
    </row>
    <row r="8164" spans="1:20" x14ac:dyDescent="0.25">
      <c r="A8164" s="85">
        <v>45266.3749999805</v>
      </c>
      <c r="B8164" s="1">
        <v>12</v>
      </c>
      <c r="C8164" s="1">
        <v>6</v>
      </c>
      <c r="D8164" s="1">
        <v>9</v>
      </c>
      <c r="E8164" s="1" t="str">
        <f t="shared" si="1284"/>
        <v>Non-Summer</v>
      </c>
      <c r="F8164" s="78">
        <v>0.81320000000000003</v>
      </c>
      <c r="G8164" s="79">
        <f t="shared" si="1285"/>
        <v>1.5471647355486668</v>
      </c>
      <c r="J8164" s="78">
        <v>9.4535999999999995E-2</v>
      </c>
      <c r="K8164" s="80">
        <f t="shared" si="1286"/>
        <v>9.4535999999999995E-2</v>
      </c>
      <c r="L8164" s="68" t="str">
        <f t="shared" si="1279"/>
        <v>Normal</v>
      </c>
      <c r="N8164" s="67">
        <f t="shared" si="1280"/>
        <v>0</v>
      </c>
      <c r="O8164" s="67">
        <f t="shared" si="1281"/>
        <v>9.4535999999999995E-2</v>
      </c>
      <c r="P8164" s="81">
        <f t="shared" si="1282"/>
        <v>1.4526287355486669</v>
      </c>
      <c r="Q8164" s="81">
        <f t="shared" si="1283"/>
        <v>1.4526287355486669</v>
      </c>
      <c r="S8164" s="1">
        <f t="shared" si="1287"/>
        <v>3</v>
      </c>
      <c r="T8164" s="1" t="str">
        <f t="shared" si="1288"/>
        <v>Peak</v>
      </c>
    </row>
    <row r="8165" spans="1:20" x14ac:dyDescent="0.25">
      <c r="A8165" s="85">
        <v>45266.416666647165</v>
      </c>
      <c r="B8165" s="1">
        <v>12</v>
      </c>
      <c r="C8165" s="1">
        <v>6</v>
      </c>
      <c r="D8165" s="1">
        <v>10</v>
      </c>
      <c r="E8165" s="1" t="str">
        <f t="shared" si="1284"/>
        <v>Non-Summer</v>
      </c>
      <c r="F8165" s="78">
        <v>0.80249999999999999</v>
      </c>
      <c r="G8165" s="79">
        <f t="shared" si="1285"/>
        <v>1.5268073048177633</v>
      </c>
      <c r="J8165" s="78">
        <v>0.43388600000000005</v>
      </c>
      <c r="K8165" s="80">
        <f t="shared" si="1286"/>
        <v>0.43388600000000005</v>
      </c>
      <c r="L8165" s="68" t="str">
        <f t="shared" si="1279"/>
        <v>Normal</v>
      </c>
      <c r="N8165" s="67">
        <f t="shared" si="1280"/>
        <v>0</v>
      </c>
      <c r="O8165" s="67">
        <f t="shared" si="1281"/>
        <v>0.43388600000000005</v>
      </c>
      <c r="P8165" s="81">
        <f t="shared" si="1282"/>
        <v>1.0929213048177633</v>
      </c>
      <c r="Q8165" s="81">
        <f t="shared" si="1283"/>
        <v>1.0929213048177633</v>
      </c>
      <c r="S8165" s="1">
        <f t="shared" si="1287"/>
        <v>3</v>
      </c>
      <c r="T8165" s="1" t="str">
        <f t="shared" si="1288"/>
        <v>Peak</v>
      </c>
    </row>
    <row r="8166" spans="1:20" x14ac:dyDescent="0.25">
      <c r="A8166" s="85">
        <v>45266.458333313829</v>
      </c>
      <c r="B8166" s="1">
        <v>12</v>
      </c>
      <c r="C8166" s="1">
        <v>6</v>
      </c>
      <c r="D8166" s="1">
        <v>11</v>
      </c>
      <c r="E8166" s="1" t="str">
        <f t="shared" si="1284"/>
        <v>Non-Summer</v>
      </c>
      <c r="F8166" s="78">
        <v>0.79569999999999996</v>
      </c>
      <c r="G8166" s="79">
        <f t="shared" si="1285"/>
        <v>1.5138698722037309</v>
      </c>
      <c r="J8166" s="78">
        <v>0.68614599999999992</v>
      </c>
      <c r="K8166" s="80">
        <f t="shared" si="1286"/>
        <v>0.68614599999999992</v>
      </c>
      <c r="L8166" s="68" t="str">
        <f t="shared" si="1279"/>
        <v>Normal</v>
      </c>
      <c r="N8166" s="67">
        <f t="shared" si="1280"/>
        <v>0</v>
      </c>
      <c r="O8166" s="67">
        <f t="shared" si="1281"/>
        <v>0.68614599999999992</v>
      </c>
      <c r="P8166" s="81">
        <f t="shared" si="1282"/>
        <v>0.827723872203731</v>
      </c>
      <c r="Q8166" s="81">
        <f t="shared" si="1283"/>
        <v>0.827723872203731</v>
      </c>
      <c r="S8166" s="1">
        <f t="shared" si="1287"/>
        <v>3</v>
      </c>
      <c r="T8166" s="1" t="str">
        <f t="shared" si="1288"/>
        <v>Peak</v>
      </c>
    </row>
    <row r="8167" spans="1:20" x14ac:dyDescent="0.25">
      <c r="A8167" s="85">
        <v>45266.499999980493</v>
      </c>
      <c r="B8167" s="1">
        <v>12</v>
      </c>
      <c r="C8167" s="1">
        <v>6</v>
      </c>
      <c r="D8167" s="1">
        <v>12</v>
      </c>
      <c r="E8167" s="1" t="str">
        <f t="shared" si="1284"/>
        <v>Non-Summer</v>
      </c>
      <c r="F8167" s="78">
        <v>0.7843</v>
      </c>
      <c r="G8167" s="79">
        <f t="shared" si="1285"/>
        <v>1.4921806469390302</v>
      </c>
      <c r="J8167" s="78">
        <v>0.18065799999999999</v>
      </c>
      <c r="K8167" s="80">
        <f t="shared" si="1286"/>
        <v>0.18065799999999999</v>
      </c>
      <c r="L8167" s="68" t="str">
        <f t="shared" si="1279"/>
        <v>Normal</v>
      </c>
      <c r="N8167" s="67">
        <f t="shared" si="1280"/>
        <v>0</v>
      </c>
      <c r="O8167" s="67">
        <f t="shared" si="1281"/>
        <v>0.18065799999999999</v>
      </c>
      <c r="P8167" s="81">
        <f t="shared" si="1282"/>
        <v>1.3115226469390302</v>
      </c>
      <c r="Q8167" s="81">
        <f t="shared" si="1283"/>
        <v>1.3115226469390302</v>
      </c>
      <c r="S8167" s="1">
        <f t="shared" si="1287"/>
        <v>3</v>
      </c>
      <c r="T8167" s="1" t="str">
        <f t="shared" si="1288"/>
        <v>Peak</v>
      </c>
    </row>
    <row r="8168" spans="1:20" x14ac:dyDescent="0.25">
      <c r="A8168" s="85">
        <v>45266.541666647157</v>
      </c>
      <c r="B8168" s="1">
        <v>12</v>
      </c>
      <c r="C8168" s="1">
        <v>6</v>
      </c>
      <c r="D8168" s="1">
        <v>13</v>
      </c>
      <c r="E8168" s="1" t="str">
        <f t="shared" si="1284"/>
        <v>Non-Summer</v>
      </c>
      <c r="F8168" s="78">
        <v>0.78380000000000005</v>
      </c>
      <c r="G8168" s="79">
        <f t="shared" si="1285"/>
        <v>1.491229365129175</v>
      </c>
      <c r="J8168" s="78">
        <v>0.14772200000000002</v>
      </c>
      <c r="K8168" s="80">
        <f t="shared" si="1286"/>
        <v>0.14772200000000002</v>
      </c>
      <c r="L8168" s="68" t="str">
        <f t="shared" si="1279"/>
        <v>Normal</v>
      </c>
      <c r="N8168" s="67">
        <f t="shared" si="1280"/>
        <v>0</v>
      </c>
      <c r="O8168" s="67">
        <f t="shared" si="1281"/>
        <v>0.14772200000000002</v>
      </c>
      <c r="P8168" s="81">
        <f t="shared" si="1282"/>
        <v>1.3435073651291751</v>
      </c>
      <c r="Q8168" s="81">
        <f t="shared" si="1283"/>
        <v>1.3435073651291751</v>
      </c>
      <c r="S8168" s="1">
        <f t="shared" si="1287"/>
        <v>3</v>
      </c>
      <c r="T8168" s="1" t="str">
        <f t="shared" si="1288"/>
        <v>Peak</v>
      </c>
    </row>
    <row r="8169" spans="1:20" x14ac:dyDescent="0.25">
      <c r="A8169" s="85">
        <v>45266.583333313822</v>
      </c>
      <c r="B8169" s="1">
        <v>12</v>
      </c>
      <c r="C8169" s="1">
        <v>6</v>
      </c>
      <c r="D8169" s="1">
        <v>14</v>
      </c>
      <c r="E8169" s="1" t="str">
        <f t="shared" si="1284"/>
        <v>Non-Summer</v>
      </c>
      <c r="F8169" s="78">
        <v>0.81359999999999999</v>
      </c>
      <c r="G8169" s="79">
        <f t="shared" si="1285"/>
        <v>1.5479257609965509</v>
      </c>
      <c r="J8169" s="78">
        <v>0.127638</v>
      </c>
      <c r="K8169" s="80">
        <f t="shared" si="1286"/>
        <v>0.127638</v>
      </c>
      <c r="L8169" s="68" t="str">
        <f t="shared" si="1279"/>
        <v>Normal</v>
      </c>
      <c r="N8169" s="67">
        <f t="shared" si="1280"/>
        <v>0</v>
      </c>
      <c r="O8169" s="67">
        <f t="shared" si="1281"/>
        <v>0.127638</v>
      </c>
      <c r="P8169" s="81">
        <f t="shared" si="1282"/>
        <v>1.420287760996551</v>
      </c>
      <c r="Q8169" s="81">
        <f t="shared" si="1283"/>
        <v>1.420287760996551</v>
      </c>
      <c r="S8169" s="1">
        <f t="shared" si="1287"/>
        <v>3</v>
      </c>
      <c r="T8169" s="1" t="str">
        <f t="shared" si="1288"/>
        <v>Peak</v>
      </c>
    </row>
    <row r="8170" spans="1:20" x14ac:dyDescent="0.25">
      <c r="A8170" s="85">
        <v>45266.624999980486</v>
      </c>
      <c r="B8170" s="1">
        <v>12</v>
      </c>
      <c r="C8170" s="1">
        <v>6</v>
      </c>
      <c r="D8170" s="1">
        <v>15</v>
      </c>
      <c r="E8170" s="1" t="str">
        <f t="shared" si="1284"/>
        <v>Non-Summer</v>
      </c>
      <c r="F8170" s="78">
        <v>0.87719999999999998</v>
      </c>
      <c r="G8170" s="79">
        <f t="shared" si="1285"/>
        <v>1.6689288072101456</v>
      </c>
      <c r="J8170" s="78">
        <v>4.4521999999999999E-2</v>
      </c>
      <c r="K8170" s="80">
        <f t="shared" si="1286"/>
        <v>4.4521999999999999E-2</v>
      </c>
      <c r="L8170" s="68" t="str">
        <f t="shared" si="1279"/>
        <v>Normal</v>
      </c>
      <c r="N8170" s="67">
        <f t="shared" si="1280"/>
        <v>0</v>
      </c>
      <c r="O8170" s="67">
        <f t="shared" si="1281"/>
        <v>4.4521999999999999E-2</v>
      </c>
      <c r="P8170" s="81">
        <f t="shared" si="1282"/>
        <v>1.6244068072101456</v>
      </c>
      <c r="Q8170" s="81">
        <f t="shared" si="1283"/>
        <v>1.6244068072101456</v>
      </c>
      <c r="S8170" s="1">
        <f t="shared" si="1287"/>
        <v>3</v>
      </c>
      <c r="T8170" s="1" t="str">
        <f t="shared" si="1288"/>
        <v>Peak</v>
      </c>
    </row>
    <row r="8171" spans="1:20" x14ac:dyDescent="0.25">
      <c r="A8171" s="85">
        <v>45266.66666664715</v>
      </c>
      <c r="B8171" s="1">
        <v>12</v>
      </c>
      <c r="C8171" s="1">
        <v>6</v>
      </c>
      <c r="D8171" s="1">
        <v>16</v>
      </c>
      <c r="E8171" s="1" t="str">
        <f t="shared" si="1284"/>
        <v>Non-Summer</v>
      </c>
      <c r="F8171" s="78">
        <v>1.0266999999999999</v>
      </c>
      <c r="G8171" s="79">
        <f t="shared" si="1285"/>
        <v>1.9533620683568815</v>
      </c>
      <c r="J8171" s="78">
        <v>0</v>
      </c>
      <c r="K8171" s="80">
        <f t="shared" si="1286"/>
        <v>0</v>
      </c>
      <c r="L8171" s="68" t="str">
        <f t="shared" si="1279"/>
        <v>Normal</v>
      </c>
      <c r="N8171" s="67">
        <f t="shared" si="1280"/>
        <v>0</v>
      </c>
      <c r="O8171" s="67">
        <f t="shared" si="1281"/>
        <v>0</v>
      </c>
      <c r="P8171" s="81">
        <f t="shared" si="1282"/>
        <v>1.9533620683568815</v>
      </c>
      <c r="Q8171" s="81">
        <f t="shared" si="1283"/>
        <v>1.9533620683568815</v>
      </c>
      <c r="S8171" s="1">
        <f t="shared" si="1287"/>
        <v>3</v>
      </c>
      <c r="T8171" s="1" t="str">
        <f t="shared" si="1288"/>
        <v>Peak</v>
      </c>
    </row>
    <row r="8172" spans="1:20" x14ac:dyDescent="0.25">
      <c r="A8172" s="85">
        <v>45266.708333313814</v>
      </c>
      <c r="B8172" s="1">
        <v>12</v>
      </c>
      <c r="C8172" s="1">
        <v>6</v>
      </c>
      <c r="D8172" s="1">
        <v>17</v>
      </c>
      <c r="E8172" s="1" t="str">
        <f t="shared" si="1284"/>
        <v>Non-Summer</v>
      </c>
      <c r="F8172" s="78">
        <v>1.1638999999999999</v>
      </c>
      <c r="G8172" s="79">
        <f t="shared" si="1285"/>
        <v>2.2143937969811769</v>
      </c>
      <c r="J8172" s="78">
        <v>0</v>
      </c>
      <c r="K8172" s="80">
        <f t="shared" si="1286"/>
        <v>0</v>
      </c>
      <c r="L8172" s="68" t="str">
        <f t="shared" si="1279"/>
        <v>Normal</v>
      </c>
      <c r="N8172" s="67">
        <f t="shared" si="1280"/>
        <v>0</v>
      </c>
      <c r="O8172" s="67">
        <f t="shared" si="1281"/>
        <v>0</v>
      </c>
      <c r="P8172" s="81">
        <f t="shared" si="1282"/>
        <v>2.2143937969811769</v>
      </c>
      <c r="Q8172" s="81">
        <f t="shared" si="1283"/>
        <v>2.2143937969811769</v>
      </c>
      <c r="S8172" s="1">
        <f t="shared" si="1287"/>
        <v>3</v>
      </c>
      <c r="T8172" s="1" t="str">
        <f t="shared" si="1288"/>
        <v>Peak</v>
      </c>
    </row>
    <row r="8173" spans="1:20" x14ac:dyDescent="0.25">
      <c r="A8173" s="85">
        <v>45266.749999980479</v>
      </c>
      <c r="B8173" s="1">
        <v>12</v>
      </c>
      <c r="C8173" s="1">
        <v>6</v>
      </c>
      <c r="D8173" s="1">
        <v>18</v>
      </c>
      <c r="E8173" s="1" t="str">
        <f t="shared" si="1284"/>
        <v>Non-Summer</v>
      </c>
      <c r="F8173" s="78">
        <v>1.1991000000000001</v>
      </c>
      <c r="G8173" s="79">
        <f t="shared" si="1285"/>
        <v>2.2813640363949905</v>
      </c>
      <c r="J8173" s="78">
        <v>0</v>
      </c>
      <c r="K8173" s="80">
        <f t="shared" si="1286"/>
        <v>0</v>
      </c>
      <c r="L8173" s="68" t="str">
        <f t="shared" si="1279"/>
        <v>Normal</v>
      </c>
      <c r="N8173" s="67">
        <f t="shared" si="1280"/>
        <v>0</v>
      </c>
      <c r="O8173" s="67">
        <f t="shared" si="1281"/>
        <v>0</v>
      </c>
      <c r="P8173" s="81">
        <f t="shared" si="1282"/>
        <v>2.2813640363949905</v>
      </c>
      <c r="Q8173" s="81">
        <f t="shared" si="1283"/>
        <v>2.2813640363949905</v>
      </c>
      <c r="S8173" s="1">
        <f t="shared" si="1287"/>
        <v>3</v>
      </c>
      <c r="T8173" s="1" t="str">
        <f t="shared" si="1288"/>
        <v>Peak</v>
      </c>
    </row>
    <row r="8174" spans="1:20" x14ac:dyDescent="0.25">
      <c r="A8174" s="85">
        <v>45266.791666647143</v>
      </c>
      <c r="B8174" s="1">
        <v>12</v>
      </c>
      <c r="C8174" s="1">
        <v>6</v>
      </c>
      <c r="D8174" s="1">
        <v>19</v>
      </c>
      <c r="E8174" s="1" t="str">
        <f t="shared" si="1284"/>
        <v>Non-Summer</v>
      </c>
      <c r="F8174" s="78">
        <v>1.2044999999999999</v>
      </c>
      <c r="G8174" s="79">
        <f t="shared" si="1285"/>
        <v>2.2916378799414274</v>
      </c>
      <c r="J8174" s="78">
        <v>0</v>
      </c>
      <c r="K8174" s="80">
        <f t="shared" si="1286"/>
        <v>0</v>
      </c>
      <c r="L8174" s="68" t="str">
        <f t="shared" si="1279"/>
        <v>Normal</v>
      </c>
      <c r="N8174" s="67">
        <f t="shared" si="1280"/>
        <v>0</v>
      </c>
      <c r="O8174" s="67">
        <f t="shared" si="1281"/>
        <v>0</v>
      </c>
      <c r="P8174" s="81">
        <f t="shared" si="1282"/>
        <v>2.2916378799414274</v>
      </c>
      <c r="Q8174" s="81">
        <f t="shared" si="1283"/>
        <v>2.2916378799414274</v>
      </c>
      <c r="S8174" s="1">
        <f t="shared" si="1287"/>
        <v>3</v>
      </c>
      <c r="T8174" s="1" t="str">
        <f t="shared" si="1288"/>
        <v>Peak</v>
      </c>
    </row>
    <row r="8175" spans="1:20" x14ac:dyDescent="0.25">
      <c r="A8175" s="85">
        <v>45266.833333313807</v>
      </c>
      <c r="B8175" s="1">
        <v>12</v>
      </c>
      <c r="C8175" s="1">
        <v>6</v>
      </c>
      <c r="D8175" s="1">
        <v>20</v>
      </c>
      <c r="E8175" s="1" t="str">
        <f t="shared" si="1284"/>
        <v>Non-Summer</v>
      </c>
      <c r="F8175" s="78">
        <v>1.1889000000000001</v>
      </c>
      <c r="G8175" s="79">
        <f t="shared" si="1285"/>
        <v>2.2619578874739426</v>
      </c>
      <c r="J8175" s="78">
        <v>0</v>
      </c>
      <c r="K8175" s="80">
        <f t="shared" si="1286"/>
        <v>0</v>
      </c>
      <c r="L8175" s="68" t="str">
        <f t="shared" si="1279"/>
        <v>Normal</v>
      </c>
      <c r="N8175" s="67">
        <f t="shared" si="1280"/>
        <v>0</v>
      </c>
      <c r="O8175" s="67">
        <f t="shared" si="1281"/>
        <v>0</v>
      </c>
      <c r="P8175" s="81">
        <f t="shared" si="1282"/>
        <v>2.2619578874739426</v>
      </c>
      <c r="Q8175" s="81">
        <f t="shared" si="1283"/>
        <v>2.2619578874739426</v>
      </c>
      <c r="S8175" s="1">
        <f t="shared" si="1287"/>
        <v>3</v>
      </c>
      <c r="T8175" s="1" t="str">
        <f t="shared" si="1288"/>
        <v>Peak</v>
      </c>
    </row>
    <row r="8176" spans="1:20" x14ac:dyDescent="0.25">
      <c r="A8176" s="85">
        <v>45266.874999980471</v>
      </c>
      <c r="B8176" s="1">
        <v>12</v>
      </c>
      <c r="C8176" s="1">
        <v>6</v>
      </c>
      <c r="D8176" s="1">
        <v>21</v>
      </c>
      <c r="E8176" s="1" t="str">
        <f t="shared" si="1284"/>
        <v>Non-Summer</v>
      </c>
      <c r="F8176" s="78">
        <v>1.1228</v>
      </c>
      <c r="G8176" s="79">
        <f t="shared" si="1285"/>
        <v>2.1361984322110712</v>
      </c>
      <c r="J8176" s="78">
        <v>0</v>
      </c>
      <c r="K8176" s="80">
        <f t="shared" si="1286"/>
        <v>0</v>
      </c>
      <c r="L8176" s="68" t="str">
        <f t="shared" si="1279"/>
        <v>Normal</v>
      </c>
      <c r="N8176" s="67">
        <f t="shared" si="1280"/>
        <v>0</v>
      </c>
      <c r="O8176" s="67">
        <f t="shared" si="1281"/>
        <v>0</v>
      </c>
      <c r="P8176" s="81">
        <f t="shared" si="1282"/>
        <v>2.1361984322110712</v>
      </c>
      <c r="Q8176" s="81">
        <f t="shared" si="1283"/>
        <v>2.1361984322110712</v>
      </c>
      <c r="S8176" s="1">
        <f t="shared" si="1287"/>
        <v>3</v>
      </c>
      <c r="T8176" s="1" t="str">
        <f t="shared" si="1288"/>
        <v>Peak</v>
      </c>
    </row>
    <row r="8177" spans="1:20" x14ac:dyDescent="0.25">
      <c r="A8177" s="85">
        <v>45266.916666647136</v>
      </c>
      <c r="B8177" s="1">
        <v>12</v>
      </c>
      <c r="C8177" s="1">
        <v>6</v>
      </c>
      <c r="D8177" s="1">
        <v>22</v>
      </c>
      <c r="E8177" s="1" t="str">
        <f t="shared" si="1284"/>
        <v>Non-Summer</v>
      </c>
      <c r="F8177" s="78">
        <v>1.0046999999999999</v>
      </c>
      <c r="G8177" s="79">
        <f t="shared" si="1285"/>
        <v>1.9115056687232481</v>
      </c>
      <c r="J8177" s="78">
        <v>0</v>
      </c>
      <c r="K8177" s="80">
        <f t="shared" si="1286"/>
        <v>0</v>
      </c>
      <c r="L8177" s="68" t="str">
        <f t="shared" si="1279"/>
        <v>Normal</v>
      </c>
      <c r="N8177" s="67">
        <f t="shared" si="1280"/>
        <v>0</v>
      </c>
      <c r="O8177" s="67">
        <f t="shared" si="1281"/>
        <v>0</v>
      </c>
      <c r="P8177" s="81">
        <f t="shared" si="1282"/>
        <v>1.9115056687232481</v>
      </c>
      <c r="Q8177" s="81">
        <f t="shared" si="1283"/>
        <v>1.9115056687232481</v>
      </c>
      <c r="S8177" s="1">
        <f t="shared" si="1287"/>
        <v>3</v>
      </c>
      <c r="T8177" s="1" t="str">
        <f t="shared" si="1288"/>
        <v>Off-Peak</v>
      </c>
    </row>
    <row r="8178" spans="1:20" x14ac:dyDescent="0.25">
      <c r="A8178" s="85">
        <v>45266.9583333138</v>
      </c>
      <c r="B8178" s="1">
        <v>12</v>
      </c>
      <c r="C8178" s="1">
        <v>6</v>
      </c>
      <c r="D8178" s="1">
        <v>23</v>
      </c>
      <c r="E8178" s="1" t="str">
        <f t="shared" si="1284"/>
        <v>Non-Summer</v>
      </c>
      <c r="F8178" s="78">
        <v>0.8962</v>
      </c>
      <c r="G8178" s="79">
        <f t="shared" si="1285"/>
        <v>1.7050775159846472</v>
      </c>
      <c r="J8178" s="78">
        <v>0</v>
      </c>
      <c r="K8178" s="80">
        <f t="shared" si="1286"/>
        <v>0</v>
      </c>
      <c r="L8178" s="68" t="str">
        <f t="shared" si="1279"/>
        <v>Normal</v>
      </c>
      <c r="N8178" s="67">
        <f t="shared" si="1280"/>
        <v>0</v>
      </c>
      <c r="O8178" s="67">
        <f t="shared" si="1281"/>
        <v>0</v>
      </c>
      <c r="P8178" s="81">
        <f t="shared" si="1282"/>
        <v>1.7050775159846472</v>
      </c>
      <c r="Q8178" s="81">
        <f t="shared" si="1283"/>
        <v>1.7050775159846472</v>
      </c>
      <c r="S8178" s="1">
        <f t="shared" si="1287"/>
        <v>3</v>
      </c>
      <c r="T8178" s="1" t="str">
        <f t="shared" si="1288"/>
        <v>Off-Peak</v>
      </c>
    </row>
    <row r="8179" spans="1:20" x14ac:dyDescent="0.25">
      <c r="A8179" s="85">
        <v>45266.999999980464</v>
      </c>
      <c r="B8179" s="1">
        <v>12</v>
      </c>
      <c r="C8179" s="1">
        <v>7</v>
      </c>
      <c r="D8179" s="1">
        <v>0</v>
      </c>
      <c r="E8179" s="1" t="str">
        <f t="shared" si="1284"/>
        <v>Non-Summer</v>
      </c>
      <c r="F8179" s="78">
        <v>0.82189999999999996</v>
      </c>
      <c r="G8179" s="79">
        <f t="shared" si="1285"/>
        <v>1.5637170390401489</v>
      </c>
      <c r="J8179" s="78">
        <v>0</v>
      </c>
      <c r="K8179" s="80">
        <f t="shared" si="1286"/>
        <v>0</v>
      </c>
      <c r="L8179" s="68" t="str">
        <f t="shared" si="1279"/>
        <v>Normal</v>
      </c>
      <c r="N8179" s="67">
        <f t="shared" si="1280"/>
        <v>0</v>
      </c>
      <c r="O8179" s="67">
        <f t="shared" si="1281"/>
        <v>0</v>
      </c>
      <c r="P8179" s="81">
        <f t="shared" si="1282"/>
        <v>1.5637170390401489</v>
      </c>
      <c r="Q8179" s="81">
        <f t="shared" si="1283"/>
        <v>1.5637170390401489</v>
      </c>
      <c r="S8179" s="1">
        <f t="shared" si="1287"/>
        <v>4</v>
      </c>
      <c r="T8179" s="1" t="str">
        <f t="shared" si="1288"/>
        <v>Off-Peak</v>
      </c>
    </row>
    <row r="8180" spans="1:20" x14ac:dyDescent="0.25">
      <c r="A8180" s="85">
        <v>45267.041666647128</v>
      </c>
      <c r="B8180" s="1">
        <v>12</v>
      </c>
      <c r="C8180" s="1">
        <v>7</v>
      </c>
      <c r="D8180" s="1">
        <v>1</v>
      </c>
      <c r="E8180" s="1" t="str">
        <f t="shared" si="1284"/>
        <v>Non-Summer</v>
      </c>
      <c r="F8180" s="78">
        <v>0.77659999999999996</v>
      </c>
      <c r="G8180" s="79">
        <f t="shared" si="1285"/>
        <v>1.4775309070672584</v>
      </c>
      <c r="J8180" s="78">
        <v>0</v>
      </c>
      <c r="K8180" s="80">
        <f t="shared" si="1286"/>
        <v>0</v>
      </c>
      <c r="L8180" s="68" t="str">
        <f t="shared" si="1279"/>
        <v>Normal</v>
      </c>
      <c r="N8180" s="67">
        <f t="shared" si="1280"/>
        <v>0</v>
      </c>
      <c r="O8180" s="67">
        <f t="shared" si="1281"/>
        <v>0</v>
      </c>
      <c r="P8180" s="81">
        <f t="shared" si="1282"/>
        <v>1.4775309070672584</v>
      </c>
      <c r="Q8180" s="81">
        <f t="shared" si="1283"/>
        <v>1.4775309070672584</v>
      </c>
      <c r="S8180" s="1">
        <f t="shared" si="1287"/>
        <v>4</v>
      </c>
      <c r="T8180" s="1" t="str">
        <f t="shared" si="1288"/>
        <v>Off-Peak</v>
      </c>
    </row>
    <row r="8181" spans="1:20" x14ac:dyDescent="0.25">
      <c r="A8181" s="85">
        <v>45267.083333313793</v>
      </c>
      <c r="B8181" s="1">
        <v>12</v>
      </c>
      <c r="C8181" s="1">
        <v>7</v>
      </c>
      <c r="D8181" s="1">
        <v>2</v>
      </c>
      <c r="E8181" s="1" t="str">
        <f t="shared" si="1284"/>
        <v>Non-Summer</v>
      </c>
      <c r="F8181" s="78">
        <v>0.75360000000000005</v>
      </c>
      <c r="G8181" s="79">
        <f t="shared" si="1285"/>
        <v>1.4337719438139145</v>
      </c>
      <c r="J8181" s="78">
        <v>0</v>
      </c>
      <c r="K8181" s="80">
        <f t="shared" si="1286"/>
        <v>0</v>
      </c>
      <c r="L8181" s="68" t="str">
        <f t="shared" si="1279"/>
        <v>Normal</v>
      </c>
      <c r="N8181" s="67">
        <f t="shared" si="1280"/>
        <v>0</v>
      </c>
      <c r="O8181" s="67">
        <f t="shared" si="1281"/>
        <v>0</v>
      </c>
      <c r="P8181" s="81">
        <f t="shared" si="1282"/>
        <v>1.4337719438139145</v>
      </c>
      <c r="Q8181" s="81">
        <f t="shared" si="1283"/>
        <v>1.4337719438139145</v>
      </c>
      <c r="S8181" s="1">
        <f t="shared" si="1287"/>
        <v>4</v>
      </c>
      <c r="T8181" s="1" t="str">
        <f t="shared" si="1288"/>
        <v>Off-Peak</v>
      </c>
    </row>
    <row r="8182" spans="1:20" x14ac:dyDescent="0.25">
      <c r="A8182" s="85">
        <v>45267.124999980457</v>
      </c>
      <c r="B8182" s="1">
        <v>12</v>
      </c>
      <c r="C8182" s="1">
        <v>7</v>
      </c>
      <c r="D8182" s="1">
        <v>3</v>
      </c>
      <c r="E8182" s="1" t="str">
        <f t="shared" si="1284"/>
        <v>Non-Summer</v>
      </c>
      <c r="F8182" s="78">
        <v>0.74570000000000003</v>
      </c>
      <c r="G8182" s="79">
        <f t="shared" si="1285"/>
        <v>1.4187416912182007</v>
      </c>
      <c r="J8182" s="78">
        <v>0</v>
      </c>
      <c r="K8182" s="80">
        <f t="shared" si="1286"/>
        <v>0</v>
      </c>
      <c r="L8182" s="68" t="str">
        <f t="shared" si="1279"/>
        <v>Normal</v>
      </c>
      <c r="N8182" s="67">
        <f t="shared" si="1280"/>
        <v>0</v>
      </c>
      <c r="O8182" s="67">
        <f t="shared" si="1281"/>
        <v>0</v>
      </c>
      <c r="P8182" s="81">
        <f t="shared" si="1282"/>
        <v>1.4187416912182007</v>
      </c>
      <c r="Q8182" s="81">
        <f t="shared" si="1283"/>
        <v>1.4187416912182007</v>
      </c>
      <c r="S8182" s="1">
        <f t="shared" si="1287"/>
        <v>4</v>
      </c>
      <c r="T8182" s="1" t="str">
        <f t="shared" si="1288"/>
        <v>Off-Peak</v>
      </c>
    </row>
    <row r="8183" spans="1:20" x14ac:dyDescent="0.25">
      <c r="A8183" s="85">
        <v>45267.166666647121</v>
      </c>
      <c r="B8183" s="1">
        <v>12</v>
      </c>
      <c r="C8183" s="1">
        <v>7</v>
      </c>
      <c r="D8183" s="1">
        <v>4</v>
      </c>
      <c r="E8183" s="1" t="str">
        <f t="shared" si="1284"/>
        <v>Non-Summer</v>
      </c>
      <c r="F8183" s="78">
        <v>0.75509999999999999</v>
      </c>
      <c r="G8183" s="79">
        <f t="shared" si="1285"/>
        <v>1.4366257892434804</v>
      </c>
      <c r="J8183" s="78">
        <v>0</v>
      </c>
      <c r="K8183" s="80">
        <f t="shared" si="1286"/>
        <v>0</v>
      </c>
      <c r="L8183" s="68" t="str">
        <f t="shared" si="1279"/>
        <v>Normal</v>
      </c>
      <c r="N8183" s="67">
        <f t="shared" si="1280"/>
        <v>0</v>
      </c>
      <c r="O8183" s="67">
        <f t="shared" si="1281"/>
        <v>0</v>
      </c>
      <c r="P8183" s="81">
        <f t="shared" si="1282"/>
        <v>1.4366257892434804</v>
      </c>
      <c r="Q8183" s="81">
        <f t="shared" si="1283"/>
        <v>1.4366257892434804</v>
      </c>
      <c r="S8183" s="1">
        <f t="shared" si="1287"/>
        <v>4</v>
      </c>
      <c r="T8183" s="1" t="str">
        <f t="shared" si="1288"/>
        <v>Off-Peak</v>
      </c>
    </row>
    <row r="8184" spans="1:20" x14ac:dyDescent="0.25">
      <c r="A8184" s="85">
        <v>45267.208333313785</v>
      </c>
      <c r="B8184" s="1">
        <v>12</v>
      </c>
      <c r="C8184" s="1">
        <v>7</v>
      </c>
      <c r="D8184" s="1">
        <v>5</v>
      </c>
      <c r="E8184" s="1" t="str">
        <f t="shared" si="1284"/>
        <v>Non-Summer</v>
      </c>
      <c r="F8184" s="78">
        <v>0.78990000000000005</v>
      </c>
      <c r="G8184" s="79">
        <f t="shared" si="1285"/>
        <v>1.5028350032094095</v>
      </c>
      <c r="J8184" s="78">
        <v>0</v>
      </c>
      <c r="K8184" s="80">
        <f t="shared" si="1286"/>
        <v>0</v>
      </c>
      <c r="L8184" s="68" t="str">
        <f t="shared" si="1279"/>
        <v>Normal</v>
      </c>
      <c r="N8184" s="67">
        <f t="shared" si="1280"/>
        <v>0</v>
      </c>
      <c r="O8184" s="67">
        <f t="shared" si="1281"/>
        <v>0</v>
      </c>
      <c r="P8184" s="81">
        <f t="shared" si="1282"/>
        <v>1.5028350032094095</v>
      </c>
      <c r="Q8184" s="81">
        <f t="shared" si="1283"/>
        <v>1.5028350032094095</v>
      </c>
      <c r="S8184" s="1">
        <f t="shared" si="1287"/>
        <v>4</v>
      </c>
      <c r="T8184" s="1" t="str">
        <f t="shared" si="1288"/>
        <v>Off-Peak</v>
      </c>
    </row>
    <row r="8185" spans="1:20" x14ac:dyDescent="0.25">
      <c r="A8185" s="85">
        <v>45267.24999998045</v>
      </c>
      <c r="B8185" s="1">
        <v>12</v>
      </c>
      <c r="C8185" s="1">
        <v>7</v>
      </c>
      <c r="D8185" s="1">
        <v>6</v>
      </c>
      <c r="E8185" s="1" t="str">
        <f t="shared" si="1284"/>
        <v>Non-Summer</v>
      </c>
      <c r="F8185" s="78">
        <v>0.84730000000000005</v>
      </c>
      <c r="G8185" s="79">
        <f t="shared" si="1285"/>
        <v>1.6120421549807986</v>
      </c>
      <c r="J8185" s="78">
        <v>0</v>
      </c>
      <c r="K8185" s="80">
        <f t="shared" si="1286"/>
        <v>0</v>
      </c>
      <c r="L8185" s="68" t="str">
        <f t="shared" si="1279"/>
        <v>Normal</v>
      </c>
      <c r="N8185" s="67">
        <f t="shared" si="1280"/>
        <v>0</v>
      </c>
      <c r="O8185" s="67">
        <f t="shared" si="1281"/>
        <v>0</v>
      </c>
      <c r="P8185" s="81">
        <f t="shared" si="1282"/>
        <v>1.6120421549807986</v>
      </c>
      <c r="Q8185" s="81">
        <f t="shared" si="1283"/>
        <v>1.6120421549807986</v>
      </c>
      <c r="S8185" s="1">
        <f t="shared" si="1287"/>
        <v>4</v>
      </c>
      <c r="T8185" s="1" t="str">
        <f t="shared" si="1288"/>
        <v>Peak</v>
      </c>
    </row>
    <row r="8186" spans="1:20" x14ac:dyDescent="0.25">
      <c r="A8186" s="85">
        <v>45267.291666647114</v>
      </c>
      <c r="B8186" s="1">
        <v>12</v>
      </c>
      <c r="C8186" s="1">
        <v>7</v>
      </c>
      <c r="D8186" s="1">
        <v>7</v>
      </c>
      <c r="E8186" s="1" t="str">
        <f t="shared" si="1284"/>
        <v>Non-Summer</v>
      </c>
      <c r="F8186" s="78">
        <v>0.85660000000000003</v>
      </c>
      <c r="G8186" s="79">
        <f t="shared" si="1285"/>
        <v>1.6297359966441072</v>
      </c>
      <c r="J8186" s="78">
        <v>0</v>
      </c>
      <c r="K8186" s="80">
        <f t="shared" si="1286"/>
        <v>0</v>
      </c>
      <c r="L8186" s="68" t="str">
        <f t="shared" si="1279"/>
        <v>Normal</v>
      </c>
      <c r="N8186" s="67">
        <f t="shared" si="1280"/>
        <v>0</v>
      </c>
      <c r="O8186" s="67">
        <f t="shared" si="1281"/>
        <v>0</v>
      </c>
      <c r="P8186" s="81">
        <f t="shared" si="1282"/>
        <v>1.6297359966441072</v>
      </c>
      <c r="Q8186" s="81">
        <f t="shared" si="1283"/>
        <v>1.6297359966441072</v>
      </c>
      <c r="S8186" s="1">
        <f t="shared" si="1287"/>
        <v>4</v>
      </c>
      <c r="T8186" s="1" t="str">
        <f t="shared" si="1288"/>
        <v>Peak</v>
      </c>
    </row>
    <row r="8187" spans="1:20" x14ac:dyDescent="0.25">
      <c r="A8187" s="85">
        <v>45267.333333313778</v>
      </c>
      <c r="B8187" s="1">
        <v>12</v>
      </c>
      <c r="C8187" s="1">
        <v>7</v>
      </c>
      <c r="D8187" s="1">
        <v>8</v>
      </c>
      <c r="E8187" s="1" t="str">
        <f t="shared" si="1284"/>
        <v>Non-Summer</v>
      </c>
      <c r="F8187" s="78">
        <v>0.79859999999999998</v>
      </c>
      <c r="G8187" s="79">
        <f t="shared" si="1285"/>
        <v>1.5193873067008918</v>
      </c>
      <c r="J8187" s="78">
        <v>6.0616999999999997E-2</v>
      </c>
      <c r="K8187" s="80">
        <f t="shared" si="1286"/>
        <v>6.0616999999999997E-2</v>
      </c>
      <c r="L8187" s="68" t="str">
        <f t="shared" si="1279"/>
        <v>Normal</v>
      </c>
      <c r="N8187" s="67">
        <f t="shared" si="1280"/>
        <v>0</v>
      </c>
      <c r="O8187" s="67">
        <f t="shared" si="1281"/>
        <v>6.0616999999999997E-2</v>
      </c>
      <c r="P8187" s="81">
        <f t="shared" si="1282"/>
        <v>1.4587703067008919</v>
      </c>
      <c r="Q8187" s="81">
        <f t="shared" si="1283"/>
        <v>1.4587703067008919</v>
      </c>
      <c r="S8187" s="1">
        <f t="shared" si="1287"/>
        <v>4</v>
      </c>
      <c r="T8187" s="1" t="str">
        <f t="shared" si="1288"/>
        <v>Peak</v>
      </c>
    </row>
    <row r="8188" spans="1:20" x14ac:dyDescent="0.25">
      <c r="A8188" s="85">
        <v>45267.374999980442</v>
      </c>
      <c r="B8188" s="1">
        <v>12</v>
      </c>
      <c r="C8188" s="1">
        <v>7</v>
      </c>
      <c r="D8188" s="1">
        <v>9</v>
      </c>
      <c r="E8188" s="1" t="str">
        <f t="shared" si="1284"/>
        <v>Non-Summer</v>
      </c>
      <c r="F8188" s="78">
        <v>0.76239999999999997</v>
      </c>
      <c r="G8188" s="79">
        <f t="shared" si="1285"/>
        <v>1.4505145036673677</v>
      </c>
      <c r="J8188" s="78">
        <v>6.1334000000000007E-2</v>
      </c>
      <c r="K8188" s="80">
        <f t="shared" si="1286"/>
        <v>6.1334000000000007E-2</v>
      </c>
      <c r="L8188" s="68" t="str">
        <f t="shared" si="1279"/>
        <v>Normal</v>
      </c>
      <c r="N8188" s="67">
        <f t="shared" si="1280"/>
        <v>0</v>
      </c>
      <c r="O8188" s="67">
        <f t="shared" si="1281"/>
        <v>6.1334000000000007E-2</v>
      </c>
      <c r="P8188" s="81">
        <f t="shared" si="1282"/>
        <v>1.3891805036673677</v>
      </c>
      <c r="Q8188" s="81">
        <f t="shared" si="1283"/>
        <v>1.3891805036673677</v>
      </c>
      <c r="S8188" s="1">
        <f t="shared" si="1287"/>
        <v>4</v>
      </c>
      <c r="T8188" s="1" t="str">
        <f t="shared" si="1288"/>
        <v>Peak</v>
      </c>
    </row>
    <row r="8189" spans="1:20" x14ac:dyDescent="0.25">
      <c r="A8189" s="85">
        <v>45267.416666647106</v>
      </c>
      <c r="B8189" s="1">
        <v>12</v>
      </c>
      <c r="C8189" s="1">
        <v>7</v>
      </c>
      <c r="D8189" s="1">
        <v>10</v>
      </c>
      <c r="E8189" s="1" t="str">
        <f t="shared" si="1284"/>
        <v>Non-Summer</v>
      </c>
      <c r="F8189" s="78">
        <v>0.73880000000000001</v>
      </c>
      <c r="G8189" s="79">
        <f t="shared" si="1285"/>
        <v>1.4056140022421975</v>
      </c>
      <c r="J8189" s="78">
        <v>0.107214</v>
      </c>
      <c r="K8189" s="80">
        <f t="shared" si="1286"/>
        <v>0.107214</v>
      </c>
      <c r="L8189" s="68" t="str">
        <f t="shared" si="1279"/>
        <v>Normal</v>
      </c>
      <c r="N8189" s="67">
        <f t="shared" si="1280"/>
        <v>0</v>
      </c>
      <c r="O8189" s="67">
        <f t="shared" si="1281"/>
        <v>0.107214</v>
      </c>
      <c r="P8189" s="81">
        <f t="shared" si="1282"/>
        <v>1.2984000022421975</v>
      </c>
      <c r="Q8189" s="81">
        <f t="shared" si="1283"/>
        <v>1.2984000022421975</v>
      </c>
      <c r="S8189" s="1">
        <f t="shared" si="1287"/>
        <v>4</v>
      </c>
      <c r="T8189" s="1" t="str">
        <f t="shared" si="1288"/>
        <v>Peak</v>
      </c>
    </row>
    <row r="8190" spans="1:20" x14ac:dyDescent="0.25">
      <c r="A8190" s="85">
        <v>45267.458333313771</v>
      </c>
      <c r="B8190" s="1">
        <v>12</v>
      </c>
      <c r="C8190" s="1">
        <v>7</v>
      </c>
      <c r="D8190" s="1">
        <v>11</v>
      </c>
      <c r="E8190" s="1" t="str">
        <f t="shared" si="1284"/>
        <v>Non-Summer</v>
      </c>
      <c r="F8190" s="78">
        <v>0.72240000000000004</v>
      </c>
      <c r="G8190" s="79">
        <f t="shared" si="1285"/>
        <v>1.3744119588789436</v>
      </c>
      <c r="J8190" s="78">
        <v>0.31596800000000003</v>
      </c>
      <c r="K8190" s="80">
        <f t="shared" si="1286"/>
        <v>0.31596800000000003</v>
      </c>
      <c r="L8190" s="68" t="str">
        <f t="shared" si="1279"/>
        <v>Normal</v>
      </c>
      <c r="N8190" s="67">
        <f t="shared" si="1280"/>
        <v>0</v>
      </c>
      <c r="O8190" s="67">
        <f t="shared" si="1281"/>
        <v>0.31596800000000003</v>
      </c>
      <c r="P8190" s="81">
        <f t="shared" si="1282"/>
        <v>1.0584439588789436</v>
      </c>
      <c r="Q8190" s="81">
        <f t="shared" si="1283"/>
        <v>1.0584439588789436</v>
      </c>
      <c r="S8190" s="1">
        <f t="shared" si="1287"/>
        <v>4</v>
      </c>
      <c r="T8190" s="1" t="str">
        <f t="shared" si="1288"/>
        <v>Peak</v>
      </c>
    </row>
    <row r="8191" spans="1:20" x14ac:dyDescent="0.25">
      <c r="A8191" s="85">
        <v>45267.499999980435</v>
      </c>
      <c r="B8191" s="1">
        <v>12</v>
      </c>
      <c r="C8191" s="1">
        <v>7</v>
      </c>
      <c r="D8191" s="1">
        <v>12</v>
      </c>
      <c r="E8191" s="1" t="str">
        <f t="shared" si="1284"/>
        <v>Non-Summer</v>
      </c>
      <c r="F8191" s="78">
        <v>0.70799999999999996</v>
      </c>
      <c r="G8191" s="79">
        <f t="shared" si="1285"/>
        <v>1.3470150427551106</v>
      </c>
      <c r="J8191" s="78">
        <v>0.35003600000000001</v>
      </c>
      <c r="K8191" s="80">
        <f t="shared" si="1286"/>
        <v>0.35003600000000001</v>
      </c>
      <c r="L8191" s="68" t="str">
        <f t="shared" si="1279"/>
        <v>Normal</v>
      </c>
      <c r="N8191" s="67">
        <f t="shared" si="1280"/>
        <v>0</v>
      </c>
      <c r="O8191" s="67">
        <f t="shared" si="1281"/>
        <v>0.35003600000000001</v>
      </c>
      <c r="P8191" s="81">
        <f t="shared" si="1282"/>
        <v>0.99697904275511062</v>
      </c>
      <c r="Q8191" s="81">
        <f t="shared" si="1283"/>
        <v>0.99697904275511062</v>
      </c>
      <c r="S8191" s="1">
        <f t="shared" si="1287"/>
        <v>4</v>
      </c>
      <c r="T8191" s="1" t="str">
        <f t="shared" si="1288"/>
        <v>Peak</v>
      </c>
    </row>
    <row r="8192" spans="1:20" x14ac:dyDescent="0.25">
      <c r="A8192" s="85">
        <v>45267.541666647099</v>
      </c>
      <c r="B8192" s="1">
        <v>12</v>
      </c>
      <c r="C8192" s="1">
        <v>7</v>
      </c>
      <c r="D8192" s="1">
        <v>13</v>
      </c>
      <c r="E8192" s="1" t="str">
        <f t="shared" si="1284"/>
        <v>Non-Summer</v>
      </c>
      <c r="F8192" s="78">
        <v>0.69350000000000001</v>
      </c>
      <c r="G8192" s="79">
        <f t="shared" si="1285"/>
        <v>1.319427870269307</v>
      </c>
      <c r="J8192" s="78">
        <v>0.33725299999999997</v>
      </c>
      <c r="K8192" s="80">
        <f t="shared" si="1286"/>
        <v>0.33725299999999997</v>
      </c>
      <c r="L8192" s="68" t="str">
        <f t="shared" si="1279"/>
        <v>Normal</v>
      </c>
      <c r="N8192" s="67">
        <f t="shared" si="1280"/>
        <v>0</v>
      </c>
      <c r="O8192" s="67">
        <f t="shared" si="1281"/>
        <v>0.33725299999999997</v>
      </c>
      <c r="P8192" s="81">
        <f t="shared" si="1282"/>
        <v>0.98217487026930694</v>
      </c>
      <c r="Q8192" s="81">
        <f t="shared" si="1283"/>
        <v>0.98217487026930694</v>
      </c>
      <c r="S8192" s="1">
        <f t="shared" si="1287"/>
        <v>4</v>
      </c>
      <c r="T8192" s="1" t="str">
        <f t="shared" si="1288"/>
        <v>Peak</v>
      </c>
    </row>
    <row r="8193" spans="1:20" x14ac:dyDescent="0.25">
      <c r="A8193" s="85">
        <v>45267.583333313763</v>
      </c>
      <c r="B8193" s="1">
        <v>12</v>
      </c>
      <c r="C8193" s="1">
        <v>7</v>
      </c>
      <c r="D8193" s="1">
        <v>14</v>
      </c>
      <c r="E8193" s="1" t="str">
        <f t="shared" si="1284"/>
        <v>Non-Summer</v>
      </c>
      <c r="F8193" s="78">
        <v>0.69489999999999996</v>
      </c>
      <c r="G8193" s="79">
        <f t="shared" si="1285"/>
        <v>1.3220914593369018</v>
      </c>
      <c r="J8193" s="78">
        <v>0.15412200000000001</v>
      </c>
      <c r="K8193" s="80">
        <f t="shared" si="1286"/>
        <v>0.15412200000000001</v>
      </c>
      <c r="L8193" s="68" t="str">
        <f t="shared" si="1279"/>
        <v>Normal</v>
      </c>
      <c r="N8193" s="67">
        <f t="shared" si="1280"/>
        <v>0</v>
      </c>
      <c r="O8193" s="67">
        <f t="shared" si="1281"/>
        <v>0.15412200000000001</v>
      </c>
      <c r="P8193" s="81">
        <f t="shared" si="1282"/>
        <v>1.1679694593369017</v>
      </c>
      <c r="Q8193" s="81">
        <f t="shared" si="1283"/>
        <v>1.1679694593369017</v>
      </c>
      <c r="S8193" s="1">
        <f t="shared" si="1287"/>
        <v>4</v>
      </c>
      <c r="T8193" s="1" t="str">
        <f t="shared" si="1288"/>
        <v>Peak</v>
      </c>
    </row>
    <row r="8194" spans="1:20" x14ac:dyDescent="0.25">
      <c r="A8194" s="85">
        <v>45267.624999980428</v>
      </c>
      <c r="B8194" s="1">
        <v>12</v>
      </c>
      <c r="C8194" s="1">
        <v>7</v>
      </c>
      <c r="D8194" s="1">
        <v>15</v>
      </c>
      <c r="E8194" s="1" t="str">
        <f t="shared" si="1284"/>
        <v>Non-Summer</v>
      </c>
      <c r="F8194" s="78">
        <v>0.74419999999999997</v>
      </c>
      <c r="G8194" s="79">
        <f t="shared" si="1285"/>
        <v>1.4158878457886348</v>
      </c>
      <c r="J8194" s="78">
        <v>6.3056000000000001E-2</v>
      </c>
      <c r="K8194" s="80">
        <f t="shared" si="1286"/>
        <v>6.3056000000000001E-2</v>
      </c>
      <c r="L8194" s="68" t="str">
        <f t="shared" si="1279"/>
        <v>Normal</v>
      </c>
      <c r="N8194" s="67">
        <f t="shared" si="1280"/>
        <v>0</v>
      </c>
      <c r="O8194" s="67">
        <f t="shared" si="1281"/>
        <v>6.3056000000000001E-2</v>
      </c>
      <c r="P8194" s="81">
        <f t="shared" si="1282"/>
        <v>1.3528318457886348</v>
      </c>
      <c r="Q8194" s="81">
        <f t="shared" si="1283"/>
        <v>1.3528318457886348</v>
      </c>
      <c r="S8194" s="1">
        <f t="shared" si="1287"/>
        <v>4</v>
      </c>
      <c r="T8194" s="1" t="str">
        <f t="shared" si="1288"/>
        <v>Peak</v>
      </c>
    </row>
    <row r="8195" spans="1:20" x14ac:dyDescent="0.25">
      <c r="A8195" s="85">
        <v>45267.666666647092</v>
      </c>
      <c r="B8195" s="1">
        <v>12</v>
      </c>
      <c r="C8195" s="1">
        <v>7</v>
      </c>
      <c r="D8195" s="1">
        <v>16</v>
      </c>
      <c r="E8195" s="1" t="str">
        <f t="shared" si="1284"/>
        <v>Non-Summer</v>
      </c>
      <c r="F8195" s="78">
        <v>0.91</v>
      </c>
      <c r="G8195" s="79">
        <f t="shared" si="1285"/>
        <v>1.7313328939366537</v>
      </c>
      <c r="J8195" s="78">
        <v>0</v>
      </c>
      <c r="K8195" s="80">
        <f t="shared" si="1286"/>
        <v>0</v>
      </c>
      <c r="L8195" s="68" t="str">
        <f t="shared" si="1279"/>
        <v>Normal</v>
      </c>
      <c r="N8195" s="67">
        <f t="shared" si="1280"/>
        <v>0</v>
      </c>
      <c r="O8195" s="67">
        <f t="shared" si="1281"/>
        <v>0</v>
      </c>
      <c r="P8195" s="81">
        <f t="shared" si="1282"/>
        <v>1.7313328939366537</v>
      </c>
      <c r="Q8195" s="81">
        <f t="shared" si="1283"/>
        <v>1.7313328939366537</v>
      </c>
      <c r="S8195" s="1">
        <f t="shared" si="1287"/>
        <v>4</v>
      </c>
      <c r="T8195" s="1" t="str">
        <f t="shared" si="1288"/>
        <v>Peak</v>
      </c>
    </row>
    <row r="8196" spans="1:20" x14ac:dyDescent="0.25">
      <c r="A8196" s="85">
        <v>45267.708333313756</v>
      </c>
      <c r="B8196" s="1">
        <v>12</v>
      </c>
      <c r="C8196" s="1">
        <v>7</v>
      </c>
      <c r="D8196" s="1">
        <v>17</v>
      </c>
      <c r="E8196" s="1" t="str">
        <f t="shared" si="1284"/>
        <v>Non-Summer</v>
      </c>
      <c r="F8196" s="78">
        <v>1.0622</v>
      </c>
      <c r="G8196" s="79">
        <f t="shared" si="1285"/>
        <v>2.0209030768566083</v>
      </c>
      <c r="J8196" s="78">
        <v>0</v>
      </c>
      <c r="K8196" s="80">
        <f t="shared" si="1286"/>
        <v>0</v>
      </c>
      <c r="L8196" s="68" t="str">
        <f t="shared" si="1279"/>
        <v>Normal</v>
      </c>
      <c r="N8196" s="67">
        <f t="shared" si="1280"/>
        <v>0</v>
      </c>
      <c r="O8196" s="67">
        <f t="shared" si="1281"/>
        <v>0</v>
      </c>
      <c r="P8196" s="81">
        <f t="shared" si="1282"/>
        <v>2.0209030768566083</v>
      </c>
      <c r="Q8196" s="81">
        <f t="shared" si="1283"/>
        <v>2.0209030768566083</v>
      </c>
      <c r="S8196" s="1">
        <f t="shared" si="1287"/>
        <v>4</v>
      </c>
      <c r="T8196" s="1" t="str">
        <f t="shared" si="1288"/>
        <v>Peak</v>
      </c>
    </row>
    <row r="8197" spans="1:20" x14ac:dyDescent="0.25">
      <c r="A8197" s="85">
        <v>45267.74999998042</v>
      </c>
      <c r="B8197" s="1">
        <v>12</v>
      </c>
      <c r="C8197" s="1">
        <v>7</v>
      </c>
      <c r="D8197" s="1">
        <v>18</v>
      </c>
      <c r="E8197" s="1" t="str">
        <f t="shared" si="1284"/>
        <v>Non-Summer</v>
      </c>
      <c r="F8197" s="78">
        <v>1.1011</v>
      </c>
      <c r="G8197" s="79">
        <f t="shared" si="1285"/>
        <v>2.0949128016633507</v>
      </c>
      <c r="J8197" s="78">
        <v>0</v>
      </c>
      <c r="K8197" s="80">
        <f t="shared" si="1286"/>
        <v>0</v>
      </c>
      <c r="L8197" s="68" t="str">
        <f t="shared" si="1279"/>
        <v>Normal</v>
      </c>
      <c r="N8197" s="67">
        <f t="shared" si="1280"/>
        <v>0</v>
      </c>
      <c r="O8197" s="67">
        <f t="shared" si="1281"/>
        <v>0</v>
      </c>
      <c r="P8197" s="81">
        <f t="shared" si="1282"/>
        <v>2.0949128016633507</v>
      </c>
      <c r="Q8197" s="81">
        <f t="shared" si="1283"/>
        <v>2.0949128016633507</v>
      </c>
      <c r="S8197" s="1">
        <f t="shared" si="1287"/>
        <v>4</v>
      </c>
      <c r="T8197" s="1" t="str">
        <f t="shared" si="1288"/>
        <v>Peak</v>
      </c>
    </row>
    <row r="8198" spans="1:20" x14ac:dyDescent="0.25">
      <c r="A8198" s="85">
        <v>45267.791666647085</v>
      </c>
      <c r="B8198" s="1">
        <v>12</v>
      </c>
      <c r="C8198" s="1">
        <v>7</v>
      </c>
      <c r="D8198" s="1">
        <v>19</v>
      </c>
      <c r="E8198" s="1" t="str">
        <f t="shared" si="1284"/>
        <v>Non-Summer</v>
      </c>
      <c r="F8198" s="78">
        <v>1.1113999999999999</v>
      </c>
      <c r="G8198" s="79">
        <f t="shared" si="1285"/>
        <v>2.1145092069463702</v>
      </c>
      <c r="J8198" s="78">
        <v>0</v>
      </c>
      <c r="K8198" s="80">
        <f t="shared" si="1286"/>
        <v>0</v>
      </c>
      <c r="L8198" s="68" t="str">
        <f t="shared" si="1279"/>
        <v>Normal</v>
      </c>
      <c r="N8198" s="67">
        <f t="shared" si="1280"/>
        <v>0</v>
      </c>
      <c r="O8198" s="67">
        <f t="shared" si="1281"/>
        <v>0</v>
      </c>
      <c r="P8198" s="81">
        <f t="shared" si="1282"/>
        <v>2.1145092069463702</v>
      </c>
      <c r="Q8198" s="81">
        <f t="shared" si="1283"/>
        <v>2.1145092069463702</v>
      </c>
      <c r="S8198" s="1">
        <f t="shared" si="1287"/>
        <v>4</v>
      </c>
      <c r="T8198" s="1" t="str">
        <f t="shared" si="1288"/>
        <v>Peak</v>
      </c>
    </row>
    <row r="8199" spans="1:20" x14ac:dyDescent="0.25">
      <c r="A8199" s="85">
        <v>45267.833333313749</v>
      </c>
      <c r="B8199" s="1">
        <v>12</v>
      </c>
      <c r="C8199" s="1">
        <v>7</v>
      </c>
      <c r="D8199" s="1">
        <v>20</v>
      </c>
      <c r="E8199" s="1" t="str">
        <f t="shared" si="1284"/>
        <v>Non-Summer</v>
      </c>
      <c r="F8199" s="78">
        <v>1.0996999999999999</v>
      </c>
      <c r="G8199" s="79">
        <f t="shared" si="1285"/>
        <v>2.0922492125957559</v>
      </c>
      <c r="J8199" s="78">
        <v>0</v>
      </c>
      <c r="K8199" s="80">
        <f t="shared" si="1286"/>
        <v>0</v>
      </c>
      <c r="L8199" s="68" t="str">
        <f t="shared" si="1279"/>
        <v>Normal</v>
      </c>
      <c r="N8199" s="67">
        <f t="shared" si="1280"/>
        <v>0</v>
      </c>
      <c r="O8199" s="67">
        <f t="shared" si="1281"/>
        <v>0</v>
      </c>
      <c r="P8199" s="81">
        <f t="shared" si="1282"/>
        <v>2.0922492125957559</v>
      </c>
      <c r="Q8199" s="81">
        <f t="shared" si="1283"/>
        <v>2.0922492125957559</v>
      </c>
      <c r="S8199" s="1">
        <f t="shared" si="1287"/>
        <v>4</v>
      </c>
      <c r="T8199" s="1" t="str">
        <f t="shared" si="1288"/>
        <v>Peak</v>
      </c>
    </row>
    <row r="8200" spans="1:20" x14ac:dyDescent="0.25">
      <c r="A8200" s="85">
        <v>45267.874999980413</v>
      </c>
      <c r="B8200" s="1">
        <v>12</v>
      </c>
      <c r="C8200" s="1">
        <v>7</v>
      </c>
      <c r="D8200" s="1">
        <v>21</v>
      </c>
      <c r="E8200" s="1" t="str">
        <f t="shared" si="1284"/>
        <v>Non-Summer</v>
      </c>
      <c r="F8200" s="78">
        <v>1.0424</v>
      </c>
      <c r="G8200" s="79">
        <f t="shared" si="1285"/>
        <v>1.9832323171863382</v>
      </c>
      <c r="J8200" s="78">
        <v>0</v>
      </c>
      <c r="K8200" s="80">
        <f t="shared" si="1286"/>
        <v>0</v>
      </c>
      <c r="L8200" s="68" t="str">
        <f t="shared" si="1279"/>
        <v>Normal</v>
      </c>
      <c r="N8200" s="67">
        <f t="shared" si="1280"/>
        <v>0</v>
      </c>
      <c r="O8200" s="67">
        <f t="shared" si="1281"/>
        <v>0</v>
      </c>
      <c r="P8200" s="81">
        <f t="shared" si="1282"/>
        <v>1.9832323171863382</v>
      </c>
      <c r="Q8200" s="81">
        <f t="shared" si="1283"/>
        <v>1.9832323171863382</v>
      </c>
      <c r="S8200" s="1">
        <f t="shared" si="1287"/>
        <v>4</v>
      </c>
      <c r="T8200" s="1" t="str">
        <f t="shared" si="1288"/>
        <v>Peak</v>
      </c>
    </row>
    <row r="8201" spans="1:20" x14ac:dyDescent="0.25">
      <c r="A8201" s="85">
        <v>45267.916666647077</v>
      </c>
      <c r="B8201" s="1">
        <v>12</v>
      </c>
      <c r="C8201" s="1">
        <v>7</v>
      </c>
      <c r="D8201" s="1">
        <v>22</v>
      </c>
      <c r="E8201" s="1" t="str">
        <f t="shared" si="1284"/>
        <v>Non-Summer</v>
      </c>
      <c r="F8201" s="78">
        <v>0.94</v>
      </c>
      <c r="G8201" s="79">
        <f t="shared" si="1285"/>
        <v>1.7884098025279718</v>
      </c>
      <c r="J8201" s="78">
        <v>0</v>
      </c>
      <c r="K8201" s="80">
        <f t="shared" si="1286"/>
        <v>0</v>
      </c>
      <c r="L8201" s="68" t="str">
        <f t="shared" si="1279"/>
        <v>Normal</v>
      </c>
      <c r="N8201" s="67">
        <f t="shared" si="1280"/>
        <v>0</v>
      </c>
      <c r="O8201" s="67">
        <f t="shared" si="1281"/>
        <v>0</v>
      </c>
      <c r="P8201" s="81">
        <f t="shared" si="1282"/>
        <v>1.7884098025279718</v>
      </c>
      <c r="Q8201" s="81">
        <f t="shared" si="1283"/>
        <v>1.7884098025279718</v>
      </c>
      <c r="S8201" s="1">
        <f t="shared" si="1287"/>
        <v>4</v>
      </c>
      <c r="T8201" s="1" t="str">
        <f t="shared" si="1288"/>
        <v>Off-Peak</v>
      </c>
    </row>
    <row r="8202" spans="1:20" x14ac:dyDescent="0.25">
      <c r="A8202" s="85">
        <v>45267.958333313742</v>
      </c>
      <c r="B8202" s="1">
        <v>12</v>
      </c>
      <c r="C8202" s="1">
        <v>7</v>
      </c>
      <c r="D8202" s="1">
        <v>23</v>
      </c>
      <c r="E8202" s="1" t="str">
        <f t="shared" si="1284"/>
        <v>Non-Summer</v>
      </c>
      <c r="F8202" s="78">
        <v>0.83389999999999997</v>
      </c>
      <c r="G8202" s="79">
        <f t="shared" si="1285"/>
        <v>1.5865478024766764</v>
      </c>
      <c r="J8202" s="78">
        <v>0</v>
      </c>
      <c r="K8202" s="80">
        <f t="shared" si="1286"/>
        <v>0</v>
      </c>
      <c r="L8202" s="68" t="str">
        <f t="shared" si="1279"/>
        <v>Normal</v>
      </c>
      <c r="N8202" s="67">
        <f t="shared" si="1280"/>
        <v>0</v>
      </c>
      <c r="O8202" s="67">
        <f t="shared" si="1281"/>
        <v>0</v>
      </c>
      <c r="P8202" s="81">
        <f t="shared" si="1282"/>
        <v>1.5865478024766764</v>
      </c>
      <c r="Q8202" s="81">
        <f t="shared" si="1283"/>
        <v>1.5865478024766764</v>
      </c>
      <c r="S8202" s="1">
        <f t="shared" si="1287"/>
        <v>4</v>
      </c>
      <c r="T8202" s="1" t="str">
        <f t="shared" si="1288"/>
        <v>Off-Peak</v>
      </c>
    </row>
    <row r="8203" spans="1:20" x14ac:dyDescent="0.25">
      <c r="A8203" s="85">
        <v>45267.999999980406</v>
      </c>
      <c r="B8203" s="1">
        <v>12</v>
      </c>
      <c r="C8203" s="1">
        <v>8</v>
      </c>
      <c r="D8203" s="1">
        <v>0</v>
      </c>
      <c r="E8203" s="1" t="str">
        <f t="shared" si="1284"/>
        <v>Non-Summer</v>
      </c>
      <c r="F8203" s="78">
        <v>0.76390000000000002</v>
      </c>
      <c r="G8203" s="79">
        <f t="shared" si="1285"/>
        <v>1.4533683490969338</v>
      </c>
      <c r="J8203" s="78">
        <v>0</v>
      </c>
      <c r="K8203" s="80">
        <f t="shared" si="1286"/>
        <v>0</v>
      </c>
      <c r="L8203" s="68" t="str">
        <f t="shared" si="1279"/>
        <v>Normal</v>
      </c>
      <c r="N8203" s="67">
        <f t="shared" si="1280"/>
        <v>0</v>
      </c>
      <c r="O8203" s="67">
        <f t="shared" si="1281"/>
        <v>0</v>
      </c>
      <c r="P8203" s="81">
        <f t="shared" si="1282"/>
        <v>1.4533683490969338</v>
      </c>
      <c r="Q8203" s="81">
        <f t="shared" si="1283"/>
        <v>1.4533683490969338</v>
      </c>
      <c r="S8203" s="1">
        <f t="shared" si="1287"/>
        <v>5</v>
      </c>
      <c r="T8203" s="1" t="str">
        <f t="shared" si="1288"/>
        <v>Off-Peak</v>
      </c>
    </row>
    <row r="8204" spans="1:20" x14ac:dyDescent="0.25">
      <c r="A8204" s="85">
        <v>45268.04166664707</v>
      </c>
      <c r="B8204" s="1">
        <v>12</v>
      </c>
      <c r="C8204" s="1">
        <v>8</v>
      </c>
      <c r="D8204" s="1">
        <v>1</v>
      </c>
      <c r="E8204" s="1" t="str">
        <f t="shared" si="1284"/>
        <v>Non-Summer</v>
      </c>
      <c r="F8204" s="78">
        <v>0.71989999999999998</v>
      </c>
      <c r="G8204" s="79">
        <f t="shared" si="1285"/>
        <v>1.369655549829667</v>
      </c>
      <c r="J8204" s="78">
        <v>0</v>
      </c>
      <c r="K8204" s="80">
        <f t="shared" si="1286"/>
        <v>0</v>
      </c>
      <c r="L8204" s="68" t="str">
        <f t="shared" si="1279"/>
        <v>Normal</v>
      </c>
      <c r="N8204" s="67">
        <f t="shared" si="1280"/>
        <v>0</v>
      </c>
      <c r="O8204" s="67">
        <f t="shared" si="1281"/>
        <v>0</v>
      </c>
      <c r="P8204" s="81">
        <f t="shared" si="1282"/>
        <v>1.369655549829667</v>
      </c>
      <c r="Q8204" s="81">
        <f t="shared" si="1283"/>
        <v>1.369655549829667</v>
      </c>
      <c r="S8204" s="1">
        <f t="shared" si="1287"/>
        <v>5</v>
      </c>
      <c r="T8204" s="1" t="str">
        <f t="shared" si="1288"/>
        <v>Off-Peak</v>
      </c>
    </row>
    <row r="8205" spans="1:20" x14ac:dyDescent="0.25">
      <c r="A8205" s="85">
        <v>45268.083333313734</v>
      </c>
      <c r="B8205" s="1">
        <v>12</v>
      </c>
      <c r="C8205" s="1">
        <v>8</v>
      </c>
      <c r="D8205" s="1">
        <v>2</v>
      </c>
      <c r="E8205" s="1" t="str">
        <f t="shared" si="1284"/>
        <v>Non-Summer</v>
      </c>
      <c r="F8205" s="78">
        <v>0.69650000000000001</v>
      </c>
      <c r="G8205" s="79">
        <f t="shared" si="1285"/>
        <v>1.3251355611284388</v>
      </c>
      <c r="J8205" s="78">
        <v>0</v>
      </c>
      <c r="K8205" s="80">
        <f t="shared" si="1286"/>
        <v>0</v>
      </c>
      <c r="L8205" s="68" t="str">
        <f t="shared" si="1279"/>
        <v>Normal</v>
      </c>
      <c r="N8205" s="67">
        <f t="shared" si="1280"/>
        <v>0</v>
      </c>
      <c r="O8205" s="67">
        <f t="shared" si="1281"/>
        <v>0</v>
      </c>
      <c r="P8205" s="81">
        <f t="shared" si="1282"/>
        <v>1.3251355611284388</v>
      </c>
      <c r="Q8205" s="81">
        <f t="shared" si="1283"/>
        <v>1.3251355611284388</v>
      </c>
      <c r="S8205" s="1">
        <f t="shared" si="1287"/>
        <v>5</v>
      </c>
      <c r="T8205" s="1" t="str">
        <f t="shared" si="1288"/>
        <v>Off-Peak</v>
      </c>
    </row>
    <row r="8206" spans="1:20" x14ac:dyDescent="0.25">
      <c r="A8206" s="85">
        <v>45268.124999980399</v>
      </c>
      <c r="B8206" s="1">
        <v>12</v>
      </c>
      <c r="C8206" s="1">
        <v>8</v>
      </c>
      <c r="D8206" s="1">
        <v>3</v>
      </c>
      <c r="E8206" s="1" t="str">
        <f t="shared" si="1284"/>
        <v>Non-Summer</v>
      </c>
      <c r="F8206" s="78">
        <v>0.68740000000000001</v>
      </c>
      <c r="G8206" s="79">
        <f t="shared" si="1285"/>
        <v>1.3078222321890722</v>
      </c>
      <c r="J8206" s="78">
        <v>0</v>
      </c>
      <c r="K8206" s="80">
        <f t="shared" si="1286"/>
        <v>0</v>
      </c>
      <c r="L8206" s="68" t="str">
        <f t="shared" si="1279"/>
        <v>Normal</v>
      </c>
      <c r="N8206" s="67">
        <f t="shared" si="1280"/>
        <v>0</v>
      </c>
      <c r="O8206" s="67">
        <f t="shared" si="1281"/>
        <v>0</v>
      </c>
      <c r="P8206" s="81">
        <f t="shared" si="1282"/>
        <v>1.3078222321890722</v>
      </c>
      <c r="Q8206" s="81">
        <f t="shared" si="1283"/>
        <v>1.3078222321890722</v>
      </c>
      <c r="S8206" s="1">
        <f t="shared" si="1287"/>
        <v>5</v>
      </c>
      <c r="T8206" s="1" t="str">
        <f t="shared" si="1288"/>
        <v>Off-Peak</v>
      </c>
    </row>
    <row r="8207" spans="1:20" x14ac:dyDescent="0.25">
      <c r="A8207" s="85">
        <v>45268.166666647063</v>
      </c>
      <c r="B8207" s="1">
        <v>12</v>
      </c>
      <c r="C8207" s="1">
        <v>8</v>
      </c>
      <c r="D8207" s="1">
        <v>4</v>
      </c>
      <c r="E8207" s="1" t="str">
        <f t="shared" si="1284"/>
        <v>Non-Summer</v>
      </c>
      <c r="F8207" s="78">
        <v>0.69679999999999997</v>
      </c>
      <c r="G8207" s="79">
        <f t="shared" si="1285"/>
        <v>1.3257063302143519</v>
      </c>
      <c r="J8207" s="78">
        <v>0</v>
      </c>
      <c r="K8207" s="80">
        <f t="shared" si="1286"/>
        <v>0</v>
      </c>
      <c r="L8207" s="68" t="str">
        <f t="shared" si="1279"/>
        <v>Normal</v>
      </c>
      <c r="N8207" s="67">
        <f t="shared" si="1280"/>
        <v>0</v>
      </c>
      <c r="O8207" s="67">
        <f t="shared" si="1281"/>
        <v>0</v>
      </c>
      <c r="P8207" s="81">
        <f t="shared" si="1282"/>
        <v>1.3257063302143519</v>
      </c>
      <c r="Q8207" s="81">
        <f t="shared" si="1283"/>
        <v>1.3257063302143519</v>
      </c>
      <c r="S8207" s="1">
        <f t="shared" si="1287"/>
        <v>5</v>
      </c>
      <c r="T8207" s="1" t="str">
        <f t="shared" si="1288"/>
        <v>Off-Peak</v>
      </c>
    </row>
    <row r="8208" spans="1:20" x14ac:dyDescent="0.25">
      <c r="A8208" s="85">
        <v>45268.208333313727</v>
      </c>
      <c r="B8208" s="1">
        <v>12</v>
      </c>
      <c r="C8208" s="1">
        <v>8</v>
      </c>
      <c r="D8208" s="1">
        <v>5</v>
      </c>
      <c r="E8208" s="1" t="str">
        <f t="shared" si="1284"/>
        <v>Non-Summer</v>
      </c>
      <c r="F8208" s="78">
        <v>0.73080000000000001</v>
      </c>
      <c r="G8208" s="79">
        <f t="shared" si="1285"/>
        <v>1.3903934932845126</v>
      </c>
      <c r="J8208" s="78">
        <v>0</v>
      </c>
      <c r="K8208" s="80">
        <f t="shared" si="1286"/>
        <v>0</v>
      </c>
      <c r="L8208" s="68" t="str">
        <f t="shared" si="1279"/>
        <v>Normal</v>
      </c>
      <c r="N8208" s="67">
        <f t="shared" si="1280"/>
        <v>0</v>
      </c>
      <c r="O8208" s="67">
        <f t="shared" si="1281"/>
        <v>0</v>
      </c>
      <c r="P8208" s="81">
        <f t="shared" si="1282"/>
        <v>1.3903934932845126</v>
      </c>
      <c r="Q8208" s="81">
        <f t="shared" si="1283"/>
        <v>1.3903934932845126</v>
      </c>
      <c r="S8208" s="1">
        <f t="shared" si="1287"/>
        <v>5</v>
      </c>
      <c r="T8208" s="1" t="str">
        <f t="shared" si="1288"/>
        <v>Off-Peak</v>
      </c>
    </row>
    <row r="8209" spans="1:20" x14ac:dyDescent="0.25">
      <c r="A8209" s="85">
        <v>45268.249999980391</v>
      </c>
      <c r="B8209" s="1">
        <v>12</v>
      </c>
      <c r="C8209" s="1">
        <v>8</v>
      </c>
      <c r="D8209" s="1">
        <v>6</v>
      </c>
      <c r="E8209" s="1" t="str">
        <f t="shared" si="1284"/>
        <v>Non-Summer</v>
      </c>
      <c r="F8209" s="78">
        <v>0.78910000000000002</v>
      </c>
      <c r="G8209" s="79">
        <f t="shared" si="1285"/>
        <v>1.501312952313641</v>
      </c>
      <c r="J8209" s="78">
        <v>0</v>
      </c>
      <c r="K8209" s="80">
        <f t="shared" si="1286"/>
        <v>0</v>
      </c>
      <c r="L8209" s="68" t="str">
        <f t="shared" si="1279"/>
        <v>Normal</v>
      </c>
      <c r="N8209" s="67">
        <f t="shared" si="1280"/>
        <v>0</v>
      </c>
      <c r="O8209" s="67">
        <f t="shared" si="1281"/>
        <v>0</v>
      </c>
      <c r="P8209" s="81">
        <f t="shared" si="1282"/>
        <v>1.501312952313641</v>
      </c>
      <c r="Q8209" s="81">
        <f t="shared" si="1283"/>
        <v>1.501312952313641</v>
      </c>
      <c r="S8209" s="1">
        <f t="shared" si="1287"/>
        <v>5</v>
      </c>
      <c r="T8209" s="1" t="str">
        <f t="shared" si="1288"/>
        <v>Peak</v>
      </c>
    </row>
    <row r="8210" spans="1:20" x14ac:dyDescent="0.25">
      <c r="A8210" s="85">
        <v>45268.291666647056</v>
      </c>
      <c r="B8210" s="1">
        <v>12</v>
      </c>
      <c r="C8210" s="1">
        <v>8</v>
      </c>
      <c r="D8210" s="1">
        <v>7</v>
      </c>
      <c r="E8210" s="1" t="str">
        <f t="shared" si="1284"/>
        <v>Non-Summer</v>
      </c>
      <c r="F8210" s="78">
        <v>0.80169999999999997</v>
      </c>
      <c r="G8210" s="79">
        <f t="shared" si="1285"/>
        <v>1.5252852539219948</v>
      </c>
      <c r="J8210" s="78">
        <v>0</v>
      </c>
      <c r="K8210" s="80">
        <f t="shared" si="1286"/>
        <v>0</v>
      </c>
      <c r="L8210" s="68" t="str">
        <f t="shared" si="1279"/>
        <v>Normal</v>
      </c>
      <c r="N8210" s="67">
        <f t="shared" si="1280"/>
        <v>0</v>
      </c>
      <c r="O8210" s="67">
        <f t="shared" si="1281"/>
        <v>0</v>
      </c>
      <c r="P8210" s="81">
        <f t="shared" si="1282"/>
        <v>1.5252852539219948</v>
      </c>
      <c r="Q8210" s="81">
        <f t="shared" si="1283"/>
        <v>1.5252852539219948</v>
      </c>
      <c r="S8210" s="1">
        <f t="shared" si="1287"/>
        <v>5</v>
      </c>
      <c r="T8210" s="1" t="str">
        <f t="shared" si="1288"/>
        <v>Peak</v>
      </c>
    </row>
    <row r="8211" spans="1:20" x14ac:dyDescent="0.25">
      <c r="A8211" s="85">
        <v>45268.33333331372</v>
      </c>
      <c r="B8211" s="1">
        <v>12</v>
      </c>
      <c r="C8211" s="1">
        <v>8</v>
      </c>
      <c r="D8211" s="1">
        <v>8</v>
      </c>
      <c r="E8211" s="1" t="str">
        <f t="shared" si="1284"/>
        <v>Non-Summer</v>
      </c>
      <c r="F8211" s="78">
        <v>0.75480000000000003</v>
      </c>
      <c r="G8211" s="79">
        <f t="shared" si="1285"/>
        <v>1.4360550201575673</v>
      </c>
      <c r="J8211" s="78">
        <v>0.14777699999999999</v>
      </c>
      <c r="K8211" s="80">
        <f t="shared" si="1286"/>
        <v>0.14777699999999999</v>
      </c>
      <c r="L8211" s="68" t="str">
        <f t="shared" ref="L8211:L8274" si="1289">IF(AND(D8211&gt;=$C$2,D8211&lt;=$C$3,E8211="Summer"),"MaxDis","Normal")</f>
        <v>Normal</v>
      </c>
      <c r="N8211" s="67">
        <f t="shared" ref="N8211:N8274" si="1290">IF(K8211-G8211&lt;0,0,K8211-G8211)</f>
        <v>0</v>
      </c>
      <c r="O8211" s="67">
        <f t="shared" ref="O8211:O8274" si="1291">K8211-N8211</f>
        <v>0.14777699999999999</v>
      </c>
      <c r="P8211" s="81">
        <f t="shared" ref="P8211:P8274" si="1292">MAX(0,G8211-O8211)</f>
        <v>1.2882780201575672</v>
      </c>
      <c r="Q8211" s="81">
        <f t="shared" ref="Q8211:Q8274" si="1293">G8211-K8211</f>
        <v>1.2882780201575672</v>
      </c>
      <c r="S8211" s="1">
        <f t="shared" si="1287"/>
        <v>5</v>
      </c>
      <c r="T8211" s="1" t="str">
        <f t="shared" si="1288"/>
        <v>Peak</v>
      </c>
    </row>
    <row r="8212" spans="1:20" x14ac:dyDescent="0.25">
      <c r="A8212" s="85">
        <v>45268.374999980384</v>
      </c>
      <c r="B8212" s="1">
        <v>12</v>
      </c>
      <c r="C8212" s="1">
        <v>8</v>
      </c>
      <c r="D8212" s="1">
        <v>9</v>
      </c>
      <c r="E8212" s="1" t="str">
        <f t="shared" ref="E8212:E8275" si="1294">IF(AND(B8212&gt;=$C$5,B8212&lt;=$C$6),"Summer","Non-Summer")</f>
        <v>Non-Summer</v>
      </c>
      <c r="F8212" s="78">
        <v>0.72689999999999999</v>
      </c>
      <c r="G8212" s="79">
        <f t="shared" ref="G8212:G8275" si="1295">F8212*$G$13</f>
        <v>1.3829734951676411</v>
      </c>
      <c r="J8212" s="78">
        <v>0.36774000000000001</v>
      </c>
      <c r="K8212" s="80">
        <f t="shared" ref="K8212:K8275" si="1296">J8212*$K$13</f>
        <v>0.36774000000000001</v>
      </c>
      <c r="L8212" s="68" t="str">
        <f t="shared" si="1289"/>
        <v>Normal</v>
      </c>
      <c r="N8212" s="67">
        <f t="shared" si="1290"/>
        <v>0</v>
      </c>
      <c r="O8212" s="67">
        <f t="shared" si="1291"/>
        <v>0.36774000000000001</v>
      </c>
      <c r="P8212" s="81">
        <f t="shared" si="1292"/>
        <v>1.0152334951676412</v>
      </c>
      <c r="Q8212" s="81">
        <f t="shared" si="1293"/>
        <v>1.0152334951676412</v>
      </c>
      <c r="S8212" s="1">
        <f t="shared" ref="S8212:S8275" si="1297">WEEKDAY(A8212,2)</f>
        <v>5</v>
      </c>
      <c r="T8212" s="1" t="str">
        <f t="shared" ref="T8212:T8275" si="1298">IF(S8212&gt;5,"Off-Peak",IF(AND(D8212&gt;=$C$7,D8212&lt;$C$8),"Peak","Off-Peak"))</f>
        <v>Peak</v>
      </c>
    </row>
    <row r="8213" spans="1:20" x14ac:dyDescent="0.25">
      <c r="A8213" s="85">
        <v>45268.416666647048</v>
      </c>
      <c r="B8213" s="1">
        <v>12</v>
      </c>
      <c r="C8213" s="1">
        <v>8</v>
      </c>
      <c r="D8213" s="1">
        <v>10</v>
      </c>
      <c r="E8213" s="1" t="str">
        <f t="shared" si="1294"/>
        <v>Non-Summer</v>
      </c>
      <c r="F8213" s="78">
        <v>0.71140000000000003</v>
      </c>
      <c r="G8213" s="79">
        <f t="shared" si="1295"/>
        <v>1.3534837590621269</v>
      </c>
      <c r="J8213" s="78">
        <v>0.24376</v>
      </c>
      <c r="K8213" s="80">
        <f t="shared" si="1296"/>
        <v>0.24376</v>
      </c>
      <c r="L8213" s="68" t="str">
        <f t="shared" si="1289"/>
        <v>Normal</v>
      </c>
      <c r="N8213" s="67">
        <f t="shared" si="1290"/>
        <v>0</v>
      </c>
      <c r="O8213" s="67">
        <f t="shared" si="1291"/>
        <v>0.24376</v>
      </c>
      <c r="P8213" s="81">
        <f t="shared" si="1292"/>
        <v>1.1097237590621269</v>
      </c>
      <c r="Q8213" s="81">
        <f t="shared" si="1293"/>
        <v>1.1097237590621269</v>
      </c>
      <c r="S8213" s="1">
        <f t="shared" si="1297"/>
        <v>5</v>
      </c>
      <c r="T8213" s="1" t="str">
        <f t="shared" si="1298"/>
        <v>Peak</v>
      </c>
    </row>
    <row r="8214" spans="1:20" x14ac:dyDescent="0.25">
      <c r="A8214" s="85">
        <v>45268.458333313713</v>
      </c>
      <c r="B8214" s="1">
        <v>12</v>
      </c>
      <c r="C8214" s="1">
        <v>8</v>
      </c>
      <c r="D8214" s="1">
        <v>11</v>
      </c>
      <c r="E8214" s="1" t="str">
        <f t="shared" si="1294"/>
        <v>Non-Summer</v>
      </c>
      <c r="F8214" s="78">
        <v>0.70420000000000005</v>
      </c>
      <c r="G8214" s="79">
        <f t="shared" si="1295"/>
        <v>1.3397853010002105</v>
      </c>
      <c r="J8214" s="78">
        <v>0.29757799999999995</v>
      </c>
      <c r="K8214" s="80">
        <f t="shared" si="1296"/>
        <v>0.29757799999999995</v>
      </c>
      <c r="L8214" s="68" t="str">
        <f t="shared" si="1289"/>
        <v>Normal</v>
      </c>
      <c r="N8214" s="67">
        <f t="shared" si="1290"/>
        <v>0</v>
      </c>
      <c r="O8214" s="67">
        <f t="shared" si="1291"/>
        <v>0.29757799999999995</v>
      </c>
      <c r="P8214" s="81">
        <f t="shared" si="1292"/>
        <v>1.0422073010002106</v>
      </c>
      <c r="Q8214" s="81">
        <f t="shared" si="1293"/>
        <v>1.0422073010002106</v>
      </c>
      <c r="S8214" s="1">
        <f t="shared" si="1297"/>
        <v>5</v>
      </c>
      <c r="T8214" s="1" t="str">
        <f t="shared" si="1298"/>
        <v>Peak</v>
      </c>
    </row>
    <row r="8215" spans="1:20" x14ac:dyDescent="0.25">
      <c r="A8215" s="85">
        <v>45268.499999980377</v>
      </c>
      <c r="B8215" s="1">
        <v>12</v>
      </c>
      <c r="C8215" s="1">
        <v>8</v>
      </c>
      <c r="D8215" s="1">
        <v>12</v>
      </c>
      <c r="E8215" s="1" t="str">
        <f t="shared" si="1294"/>
        <v>Non-Summer</v>
      </c>
      <c r="F8215" s="78">
        <v>0.69920000000000004</v>
      </c>
      <c r="G8215" s="79">
        <f t="shared" si="1295"/>
        <v>1.3302724829016574</v>
      </c>
      <c r="J8215" s="78">
        <v>0.97595399999999999</v>
      </c>
      <c r="K8215" s="80">
        <f t="shared" si="1296"/>
        <v>0.97595399999999999</v>
      </c>
      <c r="L8215" s="68" t="str">
        <f t="shared" si="1289"/>
        <v>Normal</v>
      </c>
      <c r="N8215" s="67">
        <f t="shared" si="1290"/>
        <v>0</v>
      </c>
      <c r="O8215" s="67">
        <f t="shared" si="1291"/>
        <v>0.97595399999999999</v>
      </c>
      <c r="P8215" s="81">
        <f t="shared" si="1292"/>
        <v>0.35431848290165746</v>
      </c>
      <c r="Q8215" s="81">
        <f t="shared" si="1293"/>
        <v>0.35431848290165746</v>
      </c>
      <c r="S8215" s="1">
        <f t="shared" si="1297"/>
        <v>5</v>
      </c>
      <c r="T8215" s="1" t="str">
        <f t="shared" si="1298"/>
        <v>Peak</v>
      </c>
    </row>
    <row r="8216" spans="1:20" x14ac:dyDescent="0.25">
      <c r="A8216" s="85">
        <v>45268.541666647041</v>
      </c>
      <c r="B8216" s="1">
        <v>12</v>
      </c>
      <c r="C8216" s="1">
        <v>8</v>
      </c>
      <c r="D8216" s="1">
        <v>13</v>
      </c>
      <c r="E8216" s="1" t="str">
        <f t="shared" si="1294"/>
        <v>Non-Summer</v>
      </c>
      <c r="F8216" s="78">
        <v>0.69389999999999996</v>
      </c>
      <c r="G8216" s="79">
        <f t="shared" si="1295"/>
        <v>1.320188895717191</v>
      </c>
      <c r="J8216" s="78">
        <v>0.58385699999999996</v>
      </c>
      <c r="K8216" s="80">
        <f t="shared" si="1296"/>
        <v>0.58385699999999996</v>
      </c>
      <c r="L8216" s="68" t="str">
        <f t="shared" si="1289"/>
        <v>Normal</v>
      </c>
      <c r="N8216" s="67">
        <f t="shared" si="1290"/>
        <v>0</v>
      </c>
      <c r="O8216" s="67">
        <f t="shared" si="1291"/>
        <v>0.58385699999999996</v>
      </c>
      <c r="P8216" s="81">
        <f t="shared" si="1292"/>
        <v>0.73633189571719104</v>
      </c>
      <c r="Q8216" s="81">
        <f t="shared" si="1293"/>
        <v>0.73633189571719104</v>
      </c>
      <c r="S8216" s="1">
        <f t="shared" si="1297"/>
        <v>5</v>
      </c>
      <c r="T8216" s="1" t="str">
        <f t="shared" si="1298"/>
        <v>Peak</v>
      </c>
    </row>
    <row r="8217" spans="1:20" x14ac:dyDescent="0.25">
      <c r="A8217" s="85">
        <v>45268.583333313705</v>
      </c>
      <c r="B8217" s="1">
        <v>12</v>
      </c>
      <c r="C8217" s="1">
        <v>8</v>
      </c>
      <c r="D8217" s="1">
        <v>14</v>
      </c>
      <c r="E8217" s="1" t="str">
        <f t="shared" si="1294"/>
        <v>Non-Summer</v>
      </c>
      <c r="F8217" s="78">
        <v>0.6976</v>
      </c>
      <c r="G8217" s="79">
        <f t="shared" si="1295"/>
        <v>1.3272283811101204</v>
      </c>
      <c r="J8217" s="78">
        <v>0.21613300000000002</v>
      </c>
      <c r="K8217" s="80">
        <f t="shared" si="1296"/>
        <v>0.21613300000000002</v>
      </c>
      <c r="L8217" s="68" t="str">
        <f t="shared" si="1289"/>
        <v>Normal</v>
      </c>
      <c r="N8217" s="67">
        <f t="shared" si="1290"/>
        <v>0</v>
      </c>
      <c r="O8217" s="67">
        <f t="shared" si="1291"/>
        <v>0.21613300000000002</v>
      </c>
      <c r="P8217" s="81">
        <f t="shared" si="1292"/>
        <v>1.1110953811101205</v>
      </c>
      <c r="Q8217" s="81">
        <f t="shared" si="1293"/>
        <v>1.1110953811101205</v>
      </c>
      <c r="S8217" s="1">
        <f t="shared" si="1297"/>
        <v>5</v>
      </c>
      <c r="T8217" s="1" t="str">
        <f t="shared" si="1298"/>
        <v>Peak</v>
      </c>
    </row>
    <row r="8218" spans="1:20" x14ac:dyDescent="0.25">
      <c r="A8218" s="85">
        <v>45268.624999980369</v>
      </c>
      <c r="B8218" s="1">
        <v>12</v>
      </c>
      <c r="C8218" s="1">
        <v>8</v>
      </c>
      <c r="D8218" s="1">
        <v>15</v>
      </c>
      <c r="E8218" s="1" t="str">
        <f t="shared" si="1294"/>
        <v>Non-Summer</v>
      </c>
      <c r="F8218" s="78">
        <v>0.74850000000000005</v>
      </c>
      <c r="G8218" s="79">
        <f t="shared" si="1295"/>
        <v>1.4240688693533905</v>
      </c>
      <c r="J8218" s="78">
        <v>0.19268100000000002</v>
      </c>
      <c r="K8218" s="80">
        <f t="shared" si="1296"/>
        <v>0.19268100000000002</v>
      </c>
      <c r="L8218" s="68" t="str">
        <f t="shared" si="1289"/>
        <v>Normal</v>
      </c>
      <c r="N8218" s="67">
        <f t="shared" si="1290"/>
        <v>0</v>
      </c>
      <c r="O8218" s="67">
        <f t="shared" si="1291"/>
        <v>0.19268100000000002</v>
      </c>
      <c r="P8218" s="81">
        <f t="shared" si="1292"/>
        <v>1.2313878693533904</v>
      </c>
      <c r="Q8218" s="81">
        <f t="shared" si="1293"/>
        <v>1.2313878693533904</v>
      </c>
      <c r="S8218" s="1">
        <f t="shared" si="1297"/>
        <v>5</v>
      </c>
      <c r="T8218" s="1" t="str">
        <f t="shared" si="1298"/>
        <v>Peak</v>
      </c>
    </row>
    <row r="8219" spans="1:20" x14ac:dyDescent="0.25">
      <c r="A8219" s="85">
        <v>45268.666666647034</v>
      </c>
      <c r="B8219" s="1">
        <v>12</v>
      </c>
      <c r="C8219" s="1">
        <v>8</v>
      </c>
      <c r="D8219" s="1">
        <v>16</v>
      </c>
      <c r="E8219" s="1" t="str">
        <f t="shared" si="1294"/>
        <v>Non-Summer</v>
      </c>
      <c r="F8219" s="78">
        <v>0.90690000000000004</v>
      </c>
      <c r="G8219" s="79">
        <f t="shared" si="1295"/>
        <v>1.7254349467155508</v>
      </c>
      <c r="J8219" s="78">
        <v>0</v>
      </c>
      <c r="K8219" s="80">
        <f t="shared" si="1296"/>
        <v>0</v>
      </c>
      <c r="L8219" s="68" t="str">
        <f t="shared" si="1289"/>
        <v>Normal</v>
      </c>
      <c r="N8219" s="67">
        <f t="shared" si="1290"/>
        <v>0</v>
      </c>
      <c r="O8219" s="67">
        <f t="shared" si="1291"/>
        <v>0</v>
      </c>
      <c r="P8219" s="81">
        <f t="shared" si="1292"/>
        <v>1.7254349467155508</v>
      </c>
      <c r="Q8219" s="81">
        <f t="shared" si="1293"/>
        <v>1.7254349467155508</v>
      </c>
      <c r="S8219" s="1">
        <f t="shared" si="1297"/>
        <v>5</v>
      </c>
      <c r="T8219" s="1" t="str">
        <f t="shared" si="1298"/>
        <v>Peak</v>
      </c>
    </row>
    <row r="8220" spans="1:20" x14ac:dyDescent="0.25">
      <c r="A8220" s="85">
        <v>45268.708333313698</v>
      </c>
      <c r="B8220" s="1">
        <v>12</v>
      </c>
      <c r="C8220" s="1">
        <v>8</v>
      </c>
      <c r="D8220" s="1">
        <v>17</v>
      </c>
      <c r="E8220" s="1" t="str">
        <f t="shared" si="1294"/>
        <v>Non-Summer</v>
      </c>
      <c r="F8220" s="78">
        <v>1.0318000000000001</v>
      </c>
      <c r="G8220" s="79">
        <f t="shared" si="1295"/>
        <v>1.9630651428174057</v>
      </c>
      <c r="J8220" s="78">
        <v>0</v>
      </c>
      <c r="K8220" s="80">
        <f t="shared" si="1296"/>
        <v>0</v>
      </c>
      <c r="L8220" s="68" t="str">
        <f t="shared" si="1289"/>
        <v>Normal</v>
      </c>
      <c r="N8220" s="67">
        <f t="shared" si="1290"/>
        <v>0</v>
      </c>
      <c r="O8220" s="67">
        <f t="shared" si="1291"/>
        <v>0</v>
      </c>
      <c r="P8220" s="81">
        <f t="shared" si="1292"/>
        <v>1.9630651428174057</v>
      </c>
      <c r="Q8220" s="81">
        <f t="shared" si="1293"/>
        <v>1.9630651428174057</v>
      </c>
      <c r="S8220" s="1">
        <f t="shared" si="1297"/>
        <v>5</v>
      </c>
      <c r="T8220" s="1" t="str">
        <f t="shared" si="1298"/>
        <v>Peak</v>
      </c>
    </row>
    <row r="8221" spans="1:20" x14ac:dyDescent="0.25">
      <c r="A8221" s="85">
        <v>45268.749999980362</v>
      </c>
      <c r="B8221" s="1">
        <v>12</v>
      </c>
      <c r="C8221" s="1">
        <v>8</v>
      </c>
      <c r="D8221" s="1">
        <v>18</v>
      </c>
      <c r="E8221" s="1" t="str">
        <f t="shared" si="1294"/>
        <v>Non-Summer</v>
      </c>
      <c r="F8221" s="78">
        <v>1.0459000000000001</v>
      </c>
      <c r="G8221" s="79">
        <f t="shared" si="1295"/>
        <v>1.9898912898553254</v>
      </c>
      <c r="J8221" s="78">
        <v>0</v>
      </c>
      <c r="K8221" s="80">
        <f t="shared" si="1296"/>
        <v>0</v>
      </c>
      <c r="L8221" s="68" t="str">
        <f t="shared" si="1289"/>
        <v>Normal</v>
      </c>
      <c r="N8221" s="67">
        <f t="shared" si="1290"/>
        <v>0</v>
      </c>
      <c r="O8221" s="67">
        <f t="shared" si="1291"/>
        <v>0</v>
      </c>
      <c r="P8221" s="81">
        <f t="shared" si="1292"/>
        <v>1.9898912898553254</v>
      </c>
      <c r="Q8221" s="81">
        <f t="shared" si="1293"/>
        <v>1.9898912898553254</v>
      </c>
      <c r="S8221" s="1">
        <f t="shared" si="1297"/>
        <v>5</v>
      </c>
      <c r="T8221" s="1" t="str">
        <f t="shared" si="1298"/>
        <v>Peak</v>
      </c>
    </row>
    <row r="8222" spans="1:20" x14ac:dyDescent="0.25">
      <c r="A8222" s="85">
        <v>45268.791666647026</v>
      </c>
      <c r="B8222" s="1">
        <v>12</v>
      </c>
      <c r="C8222" s="1">
        <v>8</v>
      </c>
      <c r="D8222" s="1">
        <v>19</v>
      </c>
      <c r="E8222" s="1" t="str">
        <f t="shared" si="1294"/>
        <v>Non-Summer</v>
      </c>
      <c r="F8222" s="78">
        <v>1.0406</v>
      </c>
      <c r="G8222" s="79">
        <f t="shared" si="1295"/>
        <v>1.9798077026708589</v>
      </c>
      <c r="J8222" s="78">
        <v>0</v>
      </c>
      <c r="K8222" s="80">
        <f t="shared" si="1296"/>
        <v>0</v>
      </c>
      <c r="L8222" s="68" t="str">
        <f t="shared" si="1289"/>
        <v>Normal</v>
      </c>
      <c r="N8222" s="67">
        <f t="shared" si="1290"/>
        <v>0</v>
      </c>
      <c r="O8222" s="67">
        <f t="shared" si="1291"/>
        <v>0</v>
      </c>
      <c r="P8222" s="81">
        <f t="shared" si="1292"/>
        <v>1.9798077026708589</v>
      </c>
      <c r="Q8222" s="81">
        <f t="shared" si="1293"/>
        <v>1.9798077026708589</v>
      </c>
      <c r="S8222" s="1">
        <f t="shared" si="1297"/>
        <v>5</v>
      </c>
      <c r="T8222" s="1" t="str">
        <f t="shared" si="1298"/>
        <v>Peak</v>
      </c>
    </row>
    <row r="8223" spans="1:20" x14ac:dyDescent="0.25">
      <c r="A8223" s="85">
        <v>45268.833333313691</v>
      </c>
      <c r="B8223" s="1">
        <v>12</v>
      </c>
      <c r="C8223" s="1">
        <v>8</v>
      </c>
      <c r="D8223" s="1">
        <v>20</v>
      </c>
      <c r="E8223" s="1" t="str">
        <f t="shared" si="1294"/>
        <v>Non-Summer</v>
      </c>
      <c r="F8223" s="78">
        <v>1.0298</v>
      </c>
      <c r="G8223" s="79">
        <f t="shared" si="1295"/>
        <v>1.9592600155779847</v>
      </c>
      <c r="J8223" s="78">
        <v>0</v>
      </c>
      <c r="K8223" s="80">
        <f t="shared" si="1296"/>
        <v>0</v>
      </c>
      <c r="L8223" s="68" t="str">
        <f t="shared" si="1289"/>
        <v>Normal</v>
      </c>
      <c r="N8223" s="67">
        <f t="shared" si="1290"/>
        <v>0</v>
      </c>
      <c r="O8223" s="67">
        <f t="shared" si="1291"/>
        <v>0</v>
      </c>
      <c r="P8223" s="81">
        <f t="shared" si="1292"/>
        <v>1.9592600155779847</v>
      </c>
      <c r="Q8223" s="81">
        <f t="shared" si="1293"/>
        <v>1.9592600155779847</v>
      </c>
      <c r="S8223" s="1">
        <f t="shared" si="1297"/>
        <v>5</v>
      </c>
      <c r="T8223" s="1" t="str">
        <f t="shared" si="1298"/>
        <v>Peak</v>
      </c>
    </row>
    <row r="8224" spans="1:20" x14ac:dyDescent="0.25">
      <c r="A8224" s="85">
        <v>45268.874999980355</v>
      </c>
      <c r="B8224" s="1">
        <v>12</v>
      </c>
      <c r="C8224" s="1">
        <v>8</v>
      </c>
      <c r="D8224" s="1">
        <v>21</v>
      </c>
      <c r="E8224" s="1" t="str">
        <f t="shared" si="1294"/>
        <v>Non-Summer</v>
      </c>
      <c r="F8224" s="78">
        <v>0.99490000000000001</v>
      </c>
      <c r="G8224" s="79">
        <f t="shared" si="1295"/>
        <v>1.8928605452500844</v>
      </c>
      <c r="J8224" s="78">
        <v>0</v>
      </c>
      <c r="K8224" s="80">
        <f t="shared" si="1296"/>
        <v>0</v>
      </c>
      <c r="L8224" s="68" t="str">
        <f t="shared" si="1289"/>
        <v>Normal</v>
      </c>
      <c r="N8224" s="67">
        <f t="shared" si="1290"/>
        <v>0</v>
      </c>
      <c r="O8224" s="67">
        <f t="shared" si="1291"/>
        <v>0</v>
      </c>
      <c r="P8224" s="81">
        <f t="shared" si="1292"/>
        <v>1.8928605452500844</v>
      </c>
      <c r="Q8224" s="81">
        <f t="shared" si="1293"/>
        <v>1.8928605452500844</v>
      </c>
      <c r="S8224" s="1">
        <f t="shared" si="1297"/>
        <v>5</v>
      </c>
      <c r="T8224" s="1" t="str">
        <f t="shared" si="1298"/>
        <v>Peak</v>
      </c>
    </row>
    <row r="8225" spans="1:20" x14ac:dyDescent="0.25">
      <c r="A8225" s="85">
        <v>45268.916666647019</v>
      </c>
      <c r="B8225" s="1">
        <v>12</v>
      </c>
      <c r="C8225" s="1">
        <v>8</v>
      </c>
      <c r="D8225" s="1">
        <v>22</v>
      </c>
      <c r="E8225" s="1" t="str">
        <f t="shared" si="1294"/>
        <v>Non-Summer</v>
      </c>
      <c r="F8225" s="78">
        <v>0.91659999999999997</v>
      </c>
      <c r="G8225" s="79">
        <f t="shared" si="1295"/>
        <v>1.7438898138267436</v>
      </c>
      <c r="J8225" s="78">
        <v>0</v>
      </c>
      <c r="K8225" s="80">
        <f t="shared" si="1296"/>
        <v>0</v>
      </c>
      <c r="L8225" s="68" t="str">
        <f t="shared" si="1289"/>
        <v>Normal</v>
      </c>
      <c r="N8225" s="67">
        <f t="shared" si="1290"/>
        <v>0</v>
      </c>
      <c r="O8225" s="67">
        <f t="shared" si="1291"/>
        <v>0</v>
      </c>
      <c r="P8225" s="81">
        <f t="shared" si="1292"/>
        <v>1.7438898138267436</v>
      </c>
      <c r="Q8225" s="81">
        <f t="shared" si="1293"/>
        <v>1.7438898138267436</v>
      </c>
      <c r="S8225" s="1">
        <f t="shared" si="1297"/>
        <v>5</v>
      </c>
      <c r="T8225" s="1" t="str">
        <f t="shared" si="1298"/>
        <v>Off-Peak</v>
      </c>
    </row>
    <row r="8226" spans="1:20" x14ac:dyDescent="0.25">
      <c r="A8226" s="85">
        <v>45268.958333313683</v>
      </c>
      <c r="B8226" s="1">
        <v>12</v>
      </c>
      <c r="C8226" s="1">
        <v>8</v>
      </c>
      <c r="D8226" s="1">
        <v>23</v>
      </c>
      <c r="E8226" s="1" t="str">
        <f t="shared" si="1294"/>
        <v>Non-Summer</v>
      </c>
      <c r="F8226" s="78">
        <v>0.82130000000000003</v>
      </c>
      <c r="G8226" s="79">
        <f t="shared" si="1295"/>
        <v>1.5625755008683226</v>
      </c>
      <c r="J8226" s="78">
        <v>0</v>
      </c>
      <c r="K8226" s="80">
        <f t="shared" si="1296"/>
        <v>0</v>
      </c>
      <c r="L8226" s="68" t="str">
        <f t="shared" si="1289"/>
        <v>Normal</v>
      </c>
      <c r="N8226" s="67">
        <f t="shared" si="1290"/>
        <v>0</v>
      </c>
      <c r="O8226" s="67">
        <f t="shared" si="1291"/>
        <v>0</v>
      </c>
      <c r="P8226" s="81">
        <f t="shared" si="1292"/>
        <v>1.5625755008683226</v>
      </c>
      <c r="Q8226" s="81">
        <f t="shared" si="1293"/>
        <v>1.5625755008683226</v>
      </c>
      <c r="S8226" s="1">
        <f t="shared" si="1297"/>
        <v>5</v>
      </c>
      <c r="T8226" s="1" t="str">
        <f t="shared" si="1298"/>
        <v>Off-Peak</v>
      </c>
    </row>
    <row r="8227" spans="1:20" x14ac:dyDescent="0.25">
      <c r="A8227" s="85">
        <v>45268.999999980348</v>
      </c>
      <c r="B8227" s="1">
        <v>12</v>
      </c>
      <c r="C8227" s="1">
        <v>9</v>
      </c>
      <c r="D8227" s="1">
        <v>0</v>
      </c>
      <c r="E8227" s="1" t="str">
        <f t="shared" si="1294"/>
        <v>Non-Summer</v>
      </c>
      <c r="F8227" s="78">
        <v>0.74399999999999999</v>
      </c>
      <c r="G8227" s="79">
        <f t="shared" si="1295"/>
        <v>1.4155073330646926</v>
      </c>
      <c r="J8227" s="78">
        <v>0</v>
      </c>
      <c r="K8227" s="80">
        <f t="shared" si="1296"/>
        <v>0</v>
      </c>
      <c r="L8227" s="68" t="str">
        <f t="shared" si="1289"/>
        <v>Normal</v>
      </c>
      <c r="N8227" s="67">
        <f t="shared" si="1290"/>
        <v>0</v>
      </c>
      <c r="O8227" s="67">
        <f t="shared" si="1291"/>
        <v>0</v>
      </c>
      <c r="P8227" s="81">
        <f t="shared" si="1292"/>
        <v>1.4155073330646926</v>
      </c>
      <c r="Q8227" s="81">
        <f t="shared" si="1293"/>
        <v>1.4155073330646926</v>
      </c>
      <c r="S8227" s="1">
        <f t="shared" si="1297"/>
        <v>6</v>
      </c>
      <c r="T8227" s="1" t="str">
        <f t="shared" si="1298"/>
        <v>Off-Peak</v>
      </c>
    </row>
    <row r="8228" spans="1:20" x14ac:dyDescent="0.25">
      <c r="A8228" s="85">
        <v>45269.041666647012</v>
      </c>
      <c r="B8228" s="1">
        <v>12</v>
      </c>
      <c r="C8228" s="1">
        <v>9</v>
      </c>
      <c r="D8228" s="1">
        <v>1</v>
      </c>
      <c r="E8228" s="1" t="str">
        <f t="shared" si="1294"/>
        <v>Non-Summer</v>
      </c>
      <c r="F8228" s="78">
        <v>0.69199999999999995</v>
      </c>
      <c r="G8228" s="79">
        <f t="shared" si="1295"/>
        <v>1.3165740248397408</v>
      </c>
      <c r="J8228" s="78">
        <v>0</v>
      </c>
      <c r="K8228" s="80">
        <f t="shared" si="1296"/>
        <v>0</v>
      </c>
      <c r="L8228" s="68" t="str">
        <f t="shared" si="1289"/>
        <v>Normal</v>
      </c>
      <c r="N8228" s="67">
        <f t="shared" si="1290"/>
        <v>0</v>
      </c>
      <c r="O8228" s="67">
        <f t="shared" si="1291"/>
        <v>0</v>
      </c>
      <c r="P8228" s="81">
        <f t="shared" si="1292"/>
        <v>1.3165740248397408</v>
      </c>
      <c r="Q8228" s="81">
        <f t="shared" si="1293"/>
        <v>1.3165740248397408</v>
      </c>
      <c r="S8228" s="1">
        <f t="shared" si="1297"/>
        <v>6</v>
      </c>
      <c r="T8228" s="1" t="str">
        <f t="shared" si="1298"/>
        <v>Off-Peak</v>
      </c>
    </row>
    <row r="8229" spans="1:20" x14ac:dyDescent="0.25">
      <c r="A8229" s="85">
        <v>45269.083333313676</v>
      </c>
      <c r="B8229" s="1">
        <v>12</v>
      </c>
      <c r="C8229" s="1">
        <v>9</v>
      </c>
      <c r="D8229" s="1">
        <v>2</v>
      </c>
      <c r="E8229" s="1" t="str">
        <f t="shared" si="1294"/>
        <v>Non-Summer</v>
      </c>
      <c r="F8229" s="78">
        <v>0.6603</v>
      </c>
      <c r="G8229" s="79">
        <f t="shared" si="1295"/>
        <v>1.2562627580949146</v>
      </c>
      <c r="J8229" s="78">
        <v>0</v>
      </c>
      <c r="K8229" s="80">
        <f t="shared" si="1296"/>
        <v>0</v>
      </c>
      <c r="L8229" s="68" t="str">
        <f t="shared" si="1289"/>
        <v>Normal</v>
      </c>
      <c r="N8229" s="67">
        <f t="shared" si="1290"/>
        <v>0</v>
      </c>
      <c r="O8229" s="67">
        <f t="shared" si="1291"/>
        <v>0</v>
      </c>
      <c r="P8229" s="81">
        <f t="shared" si="1292"/>
        <v>1.2562627580949146</v>
      </c>
      <c r="Q8229" s="81">
        <f t="shared" si="1293"/>
        <v>1.2562627580949146</v>
      </c>
      <c r="S8229" s="1">
        <f t="shared" si="1297"/>
        <v>6</v>
      </c>
      <c r="T8229" s="1" t="str">
        <f t="shared" si="1298"/>
        <v>Off-Peak</v>
      </c>
    </row>
    <row r="8230" spans="1:20" x14ac:dyDescent="0.25">
      <c r="A8230" s="85">
        <v>45269.12499998034</v>
      </c>
      <c r="B8230" s="1">
        <v>12</v>
      </c>
      <c r="C8230" s="1">
        <v>9</v>
      </c>
      <c r="D8230" s="1">
        <v>3</v>
      </c>
      <c r="E8230" s="1" t="str">
        <f t="shared" si="1294"/>
        <v>Non-Summer</v>
      </c>
      <c r="F8230" s="78">
        <v>0.64190000000000003</v>
      </c>
      <c r="G8230" s="79">
        <f t="shared" si="1295"/>
        <v>1.2212555874922395</v>
      </c>
      <c r="J8230" s="78">
        <v>0</v>
      </c>
      <c r="K8230" s="80">
        <f t="shared" si="1296"/>
        <v>0</v>
      </c>
      <c r="L8230" s="68" t="str">
        <f t="shared" si="1289"/>
        <v>Normal</v>
      </c>
      <c r="N8230" s="67">
        <f t="shared" si="1290"/>
        <v>0</v>
      </c>
      <c r="O8230" s="67">
        <f t="shared" si="1291"/>
        <v>0</v>
      </c>
      <c r="P8230" s="81">
        <f t="shared" si="1292"/>
        <v>1.2212555874922395</v>
      </c>
      <c r="Q8230" s="81">
        <f t="shared" si="1293"/>
        <v>1.2212555874922395</v>
      </c>
      <c r="S8230" s="1">
        <f t="shared" si="1297"/>
        <v>6</v>
      </c>
      <c r="T8230" s="1" t="str">
        <f t="shared" si="1298"/>
        <v>Off-Peak</v>
      </c>
    </row>
    <row r="8231" spans="1:20" x14ac:dyDescent="0.25">
      <c r="A8231" s="85">
        <v>45269.166666647005</v>
      </c>
      <c r="B8231" s="1">
        <v>12</v>
      </c>
      <c r="C8231" s="1">
        <v>9</v>
      </c>
      <c r="D8231" s="1">
        <v>4</v>
      </c>
      <c r="E8231" s="1" t="str">
        <f t="shared" si="1294"/>
        <v>Non-Summer</v>
      </c>
      <c r="F8231" s="78">
        <v>0.63580000000000003</v>
      </c>
      <c r="G8231" s="79">
        <f t="shared" si="1295"/>
        <v>1.2096499494120048</v>
      </c>
      <c r="J8231" s="78">
        <v>0</v>
      </c>
      <c r="K8231" s="80">
        <f t="shared" si="1296"/>
        <v>0</v>
      </c>
      <c r="L8231" s="68" t="str">
        <f t="shared" si="1289"/>
        <v>Normal</v>
      </c>
      <c r="N8231" s="67">
        <f t="shared" si="1290"/>
        <v>0</v>
      </c>
      <c r="O8231" s="67">
        <f t="shared" si="1291"/>
        <v>0</v>
      </c>
      <c r="P8231" s="81">
        <f t="shared" si="1292"/>
        <v>1.2096499494120048</v>
      </c>
      <c r="Q8231" s="81">
        <f t="shared" si="1293"/>
        <v>1.2096499494120048</v>
      </c>
      <c r="S8231" s="1">
        <f t="shared" si="1297"/>
        <v>6</v>
      </c>
      <c r="T8231" s="1" t="str">
        <f t="shared" si="1298"/>
        <v>Off-Peak</v>
      </c>
    </row>
    <row r="8232" spans="1:20" x14ac:dyDescent="0.25">
      <c r="A8232" s="85">
        <v>45269.208333313669</v>
      </c>
      <c r="B8232" s="1">
        <v>12</v>
      </c>
      <c r="C8232" s="1">
        <v>9</v>
      </c>
      <c r="D8232" s="1">
        <v>5</v>
      </c>
      <c r="E8232" s="1" t="str">
        <f t="shared" si="1294"/>
        <v>Non-Summer</v>
      </c>
      <c r="F8232" s="78">
        <v>0.64700000000000002</v>
      </c>
      <c r="G8232" s="79">
        <f t="shared" si="1295"/>
        <v>1.2309586619527637</v>
      </c>
      <c r="J8232" s="78">
        <v>0</v>
      </c>
      <c r="K8232" s="80">
        <f t="shared" si="1296"/>
        <v>0</v>
      </c>
      <c r="L8232" s="68" t="str">
        <f t="shared" si="1289"/>
        <v>Normal</v>
      </c>
      <c r="N8232" s="67">
        <f t="shared" si="1290"/>
        <v>0</v>
      </c>
      <c r="O8232" s="67">
        <f t="shared" si="1291"/>
        <v>0</v>
      </c>
      <c r="P8232" s="81">
        <f t="shared" si="1292"/>
        <v>1.2309586619527637</v>
      </c>
      <c r="Q8232" s="81">
        <f t="shared" si="1293"/>
        <v>1.2309586619527637</v>
      </c>
      <c r="S8232" s="1">
        <f t="shared" si="1297"/>
        <v>6</v>
      </c>
      <c r="T8232" s="1" t="str">
        <f t="shared" si="1298"/>
        <v>Off-Peak</v>
      </c>
    </row>
    <row r="8233" spans="1:20" x14ac:dyDescent="0.25">
      <c r="A8233" s="85">
        <v>45269.249999980333</v>
      </c>
      <c r="B8233" s="1">
        <v>12</v>
      </c>
      <c r="C8233" s="1">
        <v>9</v>
      </c>
      <c r="D8233" s="1">
        <v>6</v>
      </c>
      <c r="E8233" s="1" t="str">
        <f t="shared" si="1294"/>
        <v>Non-Summer</v>
      </c>
      <c r="F8233" s="78">
        <v>0.67700000000000005</v>
      </c>
      <c r="G8233" s="79">
        <f t="shared" si="1295"/>
        <v>1.288035570544082</v>
      </c>
      <c r="J8233" s="78">
        <v>0</v>
      </c>
      <c r="K8233" s="80">
        <f t="shared" si="1296"/>
        <v>0</v>
      </c>
      <c r="L8233" s="68" t="str">
        <f t="shared" si="1289"/>
        <v>Normal</v>
      </c>
      <c r="N8233" s="67">
        <f t="shared" si="1290"/>
        <v>0</v>
      </c>
      <c r="O8233" s="67">
        <f t="shared" si="1291"/>
        <v>0</v>
      </c>
      <c r="P8233" s="81">
        <f t="shared" si="1292"/>
        <v>1.288035570544082</v>
      </c>
      <c r="Q8233" s="81">
        <f t="shared" si="1293"/>
        <v>1.288035570544082</v>
      </c>
      <c r="S8233" s="1">
        <f t="shared" si="1297"/>
        <v>6</v>
      </c>
      <c r="T8233" s="1" t="str">
        <f t="shared" si="1298"/>
        <v>Off-Peak</v>
      </c>
    </row>
    <row r="8234" spans="1:20" x14ac:dyDescent="0.25">
      <c r="A8234" s="85">
        <v>45269.291666646997</v>
      </c>
      <c r="B8234" s="1">
        <v>12</v>
      </c>
      <c r="C8234" s="1">
        <v>9</v>
      </c>
      <c r="D8234" s="1">
        <v>7</v>
      </c>
      <c r="E8234" s="1" t="str">
        <f t="shared" si="1294"/>
        <v>Non-Summer</v>
      </c>
      <c r="F8234" s="78">
        <v>0.7298</v>
      </c>
      <c r="G8234" s="79">
        <f t="shared" si="1295"/>
        <v>1.388490929664802</v>
      </c>
      <c r="J8234" s="78">
        <v>0.34457499999999996</v>
      </c>
      <c r="K8234" s="80">
        <f t="shared" si="1296"/>
        <v>0.34457499999999996</v>
      </c>
      <c r="L8234" s="68" t="str">
        <f t="shared" si="1289"/>
        <v>Normal</v>
      </c>
      <c r="N8234" s="67">
        <f t="shared" si="1290"/>
        <v>0</v>
      </c>
      <c r="O8234" s="67">
        <f t="shared" si="1291"/>
        <v>0.34457499999999996</v>
      </c>
      <c r="P8234" s="81">
        <f t="shared" si="1292"/>
        <v>1.0439159296648022</v>
      </c>
      <c r="Q8234" s="81">
        <f t="shared" si="1293"/>
        <v>1.0439159296648022</v>
      </c>
      <c r="S8234" s="1">
        <f t="shared" si="1297"/>
        <v>6</v>
      </c>
      <c r="T8234" s="1" t="str">
        <f t="shared" si="1298"/>
        <v>Off-Peak</v>
      </c>
    </row>
    <row r="8235" spans="1:20" x14ac:dyDescent="0.25">
      <c r="A8235" s="85">
        <v>45269.333333313662</v>
      </c>
      <c r="B8235" s="1">
        <v>12</v>
      </c>
      <c r="C8235" s="1">
        <v>9</v>
      </c>
      <c r="D8235" s="1">
        <v>8</v>
      </c>
      <c r="E8235" s="1" t="str">
        <f t="shared" si="1294"/>
        <v>Non-Summer</v>
      </c>
      <c r="F8235" s="78">
        <v>0.76990000000000003</v>
      </c>
      <c r="G8235" s="79">
        <f t="shared" si="1295"/>
        <v>1.4647837308151974</v>
      </c>
      <c r="J8235" s="78">
        <v>2.336487</v>
      </c>
      <c r="K8235" s="80">
        <f t="shared" si="1296"/>
        <v>2.336487</v>
      </c>
      <c r="L8235" s="68" t="str">
        <f t="shared" si="1289"/>
        <v>Normal</v>
      </c>
      <c r="N8235" s="67">
        <f t="shared" si="1290"/>
        <v>0.87170326918480256</v>
      </c>
      <c r="O8235" s="67">
        <f t="shared" si="1291"/>
        <v>1.4647837308151974</v>
      </c>
      <c r="P8235" s="81">
        <f t="shared" si="1292"/>
        <v>0</v>
      </c>
      <c r="Q8235" s="81">
        <f t="shared" si="1293"/>
        <v>-0.87170326918480256</v>
      </c>
      <c r="S8235" s="1">
        <f t="shared" si="1297"/>
        <v>6</v>
      </c>
      <c r="T8235" s="1" t="str">
        <f t="shared" si="1298"/>
        <v>Off-Peak</v>
      </c>
    </row>
    <row r="8236" spans="1:20" x14ac:dyDescent="0.25">
      <c r="A8236" s="85">
        <v>45269.374999980326</v>
      </c>
      <c r="B8236" s="1">
        <v>12</v>
      </c>
      <c r="C8236" s="1">
        <v>9</v>
      </c>
      <c r="D8236" s="1">
        <v>9</v>
      </c>
      <c r="E8236" s="1" t="str">
        <f t="shared" si="1294"/>
        <v>Non-Summer</v>
      </c>
      <c r="F8236" s="78">
        <v>0.77649999999999997</v>
      </c>
      <c r="G8236" s="79">
        <f t="shared" si="1295"/>
        <v>1.4773406507052873</v>
      </c>
      <c r="J8236" s="78">
        <v>3.8061199999999999</v>
      </c>
      <c r="K8236" s="80">
        <f t="shared" si="1296"/>
        <v>3.8061199999999999</v>
      </c>
      <c r="L8236" s="68" t="str">
        <f t="shared" si="1289"/>
        <v>Normal</v>
      </c>
      <c r="N8236" s="67">
        <f t="shared" si="1290"/>
        <v>2.3287793492947126</v>
      </c>
      <c r="O8236" s="67">
        <f t="shared" si="1291"/>
        <v>1.4773406507052873</v>
      </c>
      <c r="P8236" s="81">
        <f t="shared" si="1292"/>
        <v>0</v>
      </c>
      <c r="Q8236" s="81">
        <f t="shared" si="1293"/>
        <v>-2.3287793492947126</v>
      </c>
      <c r="S8236" s="1">
        <f t="shared" si="1297"/>
        <v>6</v>
      </c>
      <c r="T8236" s="1" t="str">
        <f t="shared" si="1298"/>
        <v>Off-Peak</v>
      </c>
    </row>
    <row r="8237" spans="1:20" x14ac:dyDescent="0.25">
      <c r="A8237" s="85">
        <v>45269.41666664699</v>
      </c>
      <c r="B8237" s="1">
        <v>12</v>
      </c>
      <c r="C8237" s="1">
        <v>9</v>
      </c>
      <c r="D8237" s="1">
        <v>10</v>
      </c>
      <c r="E8237" s="1" t="str">
        <f t="shared" si="1294"/>
        <v>Non-Summer</v>
      </c>
      <c r="F8237" s="78">
        <v>0.77359999999999995</v>
      </c>
      <c r="G8237" s="79">
        <f t="shared" si="1295"/>
        <v>1.4718232162081266</v>
      </c>
      <c r="J8237" s="78">
        <v>4.6597920000000004</v>
      </c>
      <c r="K8237" s="80">
        <f t="shared" si="1296"/>
        <v>4.6597920000000004</v>
      </c>
      <c r="L8237" s="68" t="str">
        <f t="shared" si="1289"/>
        <v>Normal</v>
      </c>
      <c r="N8237" s="67">
        <f t="shared" si="1290"/>
        <v>3.1879687837918738</v>
      </c>
      <c r="O8237" s="67">
        <f t="shared" si="1291"/>
        <v>1.4718232162081266</v>
      </c>
      <c r="P8237" s="81">
        <f t="shared" si="1292"/>
        <v>0</v>
      </c>
      <c r="Q8237" s="81">
        <f t="shared" si="1293"/>
        <v>-3.1879687837918738</v>
      </c>
      <c r="S8237" s="1">
        <f t="shared" si="1297"/>
        <v>6</v>
      </c>
      <c r="T8237" s="1" t="str">
        <f t="shared" si="1298"/>
        <v>Off-Peak</v>
      </c>
    </row>
    <row r="8238" spans="1:20" x14ac:dyDescent="0.25">
      <c r="A8238" s="85">
        <v>45269.458333313654</v>
      </c>
      <c r="B8238" s="1">
        <v>12</v>
      </c>
      <c r="C8238" s="1">
        <v>9</v>
      </c>
      <c r="D8238" s="1">
        <v>11</v>
      </c>
      <c r="E8238" s="1" t="str">
        <f t="shared" si="1294"/>
        <v>Non-Summer</v>
      </c>
      <c r="F8238" s="78">
        <v>0.78559999999999997</v>
      </c>
      <c r="G8238" s="79">
        <f t="shared" si="1295"/>
        <v>1.4946539796446539</v>
      </c>
      <c r="J8238" s="78">
        <v>4.9381329999999997</v>
      </c>
      <c r="K8238" s="80">
        <f t="shared" si="1296"/>
        <v>4.9381329999999997</v>
      </c>
      <c r="L8238" s="68" t="str">
        <f t="shared" si="1289"/>
        <v>Normal</v>
      </c>
      <c r="N8238" s="67">
        <f t="shared" si="1290"/>
        <v>3.4434790203553458</v>
      </c>
      <c r="O8238" s="67">
        <f t="shared" si="1291"/>
        <v>1.4946539796446539</v>
      </c>
      <c r="P8238" s="81">
        <f t="shared" si="1292"/>
        <v>0</v>
      </c>
      <c r="Q8238" s="81">
        <f t="shared" si="1293"/>
        <v>-3.4434790203553458</v>
      </c>
      <c r="S8238" s="1">
        <f t="shared" si="1297"/>
        <v>6</v>
      </c>
      <c r="T8238" s="1" t="str">
        <f t="shared" si="1298"/>
        <v>Off-Peak</v>
      </c>
    </row>
    <row r="8239" spans="1:20" x14ac:dyDescent="0.25">
      <c r="A8239" s="85">
        <v>45269.499999980319</v>
      </c>
      <c r="B8239" s="1">
        <v>12</v>
      </c>
      <c r="C8239" s="1">
        <v>9</v>
      </c>
      <c r="D8239" s="1">
        <v>12</v>
      </c>
      <c r="E8239" s="1" t="str">
        <f t="shared" si="1294"/>
        <v>Non-Summer</v>
      </c>
      <c r="F8239" s="78">
        <v>0.79849999999999999</v>
      </c>
      <c r="G8239" s="79">
        <f t="shared" si="1295"/>
        <v>1.5191970503389207</v>
      </c>
      <c r="J8239" s="78">
        <v>4.7679340000000003</v>
      </c>
      <c r="K8239" s="80">
        <f t="shared" si="1296"/>
        <v>4.7679340000000003</v>
      </c>
      <c r="L8239" s="68" t="str">
        <f t="shared" si="1289"/>
        <v>Normal</v>
      </c>
      <c r="N8239" s="67">
        <f t="shared" si="1290"/>
        <v>3.2487369496610796</v>
      </c>
      <c r="O8239" s="67">
        <f t="shared" si="1291"/>
        <v>1.5191970503389207</v>
      </c>
      <c r="P8239" s="81">
        <f t="shared" si="1292"/>
        <v>0</v>
      </c>
      <c r="Q8239" s="81">
        <f t="shared" si="1293"/>
        <v>-3.2487369496610796</v>
      </c>
      <c r="S8239" s="1">
        <f t="shared" si="1297"/>
        <v>6</v>
      </c>
      <c r="T8239" s="1" t="str">
        <f t="shared" si="1298"/>
        <v>Off-Peak</v>
      </c>
    </row>
    <row r="8240" spans="1:20" x14ac:dyDescent="0.25">
      <c r="A8240" s="85">
        <v>45269.541666646983</v>
      </c>
      <c r="B8240" s="1">
        <v>12</v>
      </c>
      <c r="C8240" s="1">
        <v>9</v>
      </c>
      <c r="D8240" s="1">
        <v>13</v>
      </c>
      <c r="E8240" s="1" t="str">
        <f t="shared" si="1294"/>
        <v>Non-Summer</v>
      </c>
      <c r="F8240" s="78">
        <v>0.81289999999999996</v>
      </c>
      <c r="G8240" s="79">
        <f t="shared" si="1295"/>
        <v>1.5465939664627535</v>
      </c>
      <c r="J8240" s="78">
        <v>4.1480839999999999</v>
      </c>
      <c r="K8240" s="80">
        <f t="shared" si="1296"/>
        <v>4.1480839999999999</v>
      </c>
      <c r="L8240" s="68" t="str">
        <f t="shared" si="1289"/>
        <v>Normal</v>
      </c>
      <c r="N8240" s="67">
        <f t="shared" si="1290"/>
        <v>2.6014900335372464</v>
      </c>
      <c r="O8240" s="67">
        <f t="shared" si="1291"/>
        <v>1.5465939664627535</v>
      </c>
      <c r="P8240" s="81">
        <f t="shared" si="1292"/>
        <v>0</v>
      </c>
      <c r="Q8240" s="81">
        <f t="shared" si="1293"/>
        <v>-2.6014900335372464</v>
      </c>
      <c r="S8240" s="1">
        <f t="shared" si="1297"/>
        <v>6</v>
      </c>
      <c r="T8240" s="1" t="str">
        <f t="shared" si="1298"/>
        <v>Off-Peak</v>
      </c>
    </row>
    <row r="8241" spans="1:20" x14ac:dyDescent="0.25">
      <c r="A8241" s="85">
        <v>45269.583333313647</v>
      </c>
      <c r="B8241" s="1">
        <v>12</v>
      </c>
      <c r="C8241" s="1">
        <v>9</v>
      </c>
      <c r="D8241" s="1">
        <v>14</v>
      </c>
      <c r="E8241" s="1" t="str">
        <f t="shared" si="1294"/>
        <v>Non-Summer</v>
      </c>
      <c r="F8241" s="78">
        <v>0.84740000000000004</v>
      </c>
      <c r="G8241" s="79">
        <f t="shared" si="1295"/>
        <v>1.6122324113427697</v>
      </c>
      <c r="J8241" s="78">
        <v>2.994475</v>
      </c>
      <c r="K8241" s="80">
        <f t="shared" si="1296"/>
        <v>2.994475</v>
      </c>
      <c r="L8241" s="68" t="str">
        <f t="shared" si="1289"/>
        <v>Normal</v>
      </c>
      <c r="N8241" s="67">
        <f t="shared" si="1290"/>
        <v>1.3822425886572303</v>
      </c>
      <c r="O8241" s="67">
        <f t="shared" si="1291"/>
        <v>1.6122324113427697</v>
      </c>
      <c r="P8241" s="81">
        <f t="shared" si="1292"/>
        <v>0</v>
      </c>
      <c r="Q8241" s="81">
        <f t="shared" si="1293"/>
        <v>-1.3822425886572303</v>
      </c>
      <c r="S8241" s="1">
        <f t="shared" si="1297"/>
        <v>6</v>
      </c>
      <c r="T8241" s="1" t="str">
        <f t="shared" si="1298"/>
        <v>Off-Peak</v>
      </c>
    </row>
    <row r="8242" spans="1:20" x14ac:dyDescent="0.25">
      <c r="A8242" s="85">
        <v>45269.624999980311</v>
      </c>
      <c r="B8242" s="1">
        <v>12</v>
      </c>
      <c r="C8242" s="1">
        <v>9</v>
      </c>
      <c r="D8242" s="1">
        <v>15</v>
      </c>
      <c r="E8242" s="1" t="str">
        <f t="shared" si="1294"/>
        <v>Non-Summer</v>
      </c>
      <c r="F8242" s="78">
        <v>0.91059999999999997</v>
      </c>
      <c r="G8242" s="79">
        <f t="shared" si="1295"/>
        <v>1.73247443210848</v>
      </c>
      <c r="J8242" s="78">
        <v>1.296718</v>
      </c>
      <c r="K8242" s="80">
        <f t="shared" si="1296"/>
        <v>1.296718</v>
      </c>
      <c r="L8242" s="68" t="str">
        <f t="shared" si="1289"/>
        <v>Normal</v>
      </c>
      <c r="N8242" s="67">
        <f t="shared" si="1290"/>
        <v>0</v>
      </c>
      <c r="O8242" s="67">
        <f t="shared" si="1291"/>
        <v>1.296718</v>
      </c>
      <c r="P8242" s="81">
        <f t="shared" si="1292"/>
        <v>0.43575643210847992</v>
      </c>
      <c r="Q8242" s="81">
        <f t="shared" si="1293"/>
        <v>0.43575643210847992</v>
      </c>
      <c r="S8242" s="1">
        <f t="shared" si="1297"/>
        <v>6</v>
      </c>
      <c r="T8242" s="1" t="str">
        <f t="shared" si="1298"/>
        <v>Off-Peak</v>
      </c>
    </row>
    <row r="8243" spans="1:20" x14ac:dyDescent="0.25">
      <c r="A8243" s="85">
        <v>45269.666666646976</v>
      </c>
      <c r="B8243" s="1">
        <v>12</v>
      </c>
      <c r="C8243" s="1">
        <v>9</v>
      </c>
      <c r="D8243" s="1">
        <v>16</v>
      </c>
      <c r="E8243" s="1" t="str">
        <f t="shared" si="1294"/>
        <v>Non-Summer</v>
      </c>
      <c r="F8243" s="78">
        <v>1.0345</v>
      </c>
      <c r="G8243" s="79">
        <f t="shared" si="1295"/>
        <v>1.9682020645906244</v>
      </c>
      <c r="J8243" s="78">
        <v>0</v>
      </c>
      <c r="K8243" s="80">
        <f t="shared" si="1296"/>
        <v>0</v>
      </c>
      <c r="L8243" s="68" t="str">
        <f t="shared" si="1289"/>
        <v>Normal</v>
      </c>
      <c r="N8243" s="67">
        <f t="shared" si="1290"/>
        <v>0</v>
      </c>
      <c r="O8243" s="67">
        <f t="shared" si="1291"/>
        <v>0</v>
      </c>
      <c r="P8243" s="81">
        <f t="shared" si="1292"/>
        <v>1.9682020645906244</v>
      </c>
      <c r="Q8243" s="81">
        <f t="shared" si="1293"/>
        <v>1.9682020645906244</v>
      </c>
      <c r="S8243" s="1">
        <f t="shared" si="1297"/>
        <v>6</v>
      </c>
      <c r="T8243" s="1" t="str">
        <f t="shared" si="1298"/>
        <v>Off-Peak</v>
      </c>
    </row>
    <row r="8244" spans="1:20" x14ac:dyDescent="0.25">
      <c r="A8244" s="85">
        <v>45269.70833331364</v>
      </c>
      <c r="B8244" s="1">
        <v>12</v>
      </c>
      <c r="C8244" s="1">
        <v>9</v>
      </c>
      <c r="D8244" s="1">
        <v>17</v>
      </c>
      <c r="E8244" s="1" t="str">
        <f t="shared" si="1294"/>
        <v>Non-Summer</v>
      </c>
      <c r="F8244" s="78">
        <v>1.1195999999999999</v>
      </c>
      <c r="G8244" s="79">
        <f t="shared" si="1295"/>
        <v>2.1301102286279971</v>
      </c>
      <c r="J8244" s="78">
        <v>0</v>
      </c>
      <c r="K8244" s="80">
        <f t="shared" si="1296"/>
        <v>0</v>
      </c>
      <c r="L8244" s="68" t="str">
        <f t="shared" si="1289"/>
        <v>Normal</v>
      </c>
      <c r="N8244" s="67">
        <f t="shared" si="1290"/>
        <v>0</v>
      </c>
      <c r="O8244" s="67">
        <f t="shared" si="1291"/>
        <v>0</v>
      </c>
      <c r="P8244" s="81">
        <f t="shared" si="1292"/>
        <v>2.1301102286279971</v>
      </c>
      <c r="Q8244" s="81">
        <f t="shared" si="1293"/>
        <v>2.1301102286279971</v>
      </c>
      <c r="S8244" s="1">
        <f t="shared" si="1297"/>
        <v>6</v>
      </c>
      <c r="T8244" s="1" t="str">
        <f t="shared" si="1298"/>
        <v>Off-Peak</v>
      </c>
    </row>
    <row r="8245" spans="1:20" x14ac:dyDescent="0.25">
      <c r="A8245" s="85">
        <v>45269.749999980304</v>
      </c>
      <c r="B8245" s="1">
        <v>12</v>
      </c>
      <c r="C8245" s="1">
        <v>9</v>
      </c>
      <c r="D8245" s="1">
        <v>18</v>
      </c>
      <c r="E8245" s="1" t="str">
        <f t="shared" si="1294"/>
        <v>Non-Summer</v>
      </c>
      <c r="F8245" s="78">
        <v>1.1284000000000001</v>
      </c>
      <c r="G8245" s="79">
        <f t="shared" si="1295"/>
        <v>2.1468527884814508</v>
      </c>
      <c r="J8245" s="78">
        <v>0</v>
      </c>
      <c r="K8245" s="80">
        <f t="shared" si="1296"/>
        <v>0</v>
      </c>
      <c r="L8245" s="68" t="str">
        <f t="shared" si="1289"/>
        <v>Normal</v>
      </c>
      <c r="N8245" s="67">
        <f t="shared" si="1290"/>
        <v>0</v>
      </c>
      <c r="O8245" s="67">
        <f t="shared" si="1291"/>
        <v>0</v>
      </c>
      <c r="P8245" s="81">
        <f t="shared" si="1292"/>
        <v>2.1468527884814508</v>
      </c>
      <c r="Q8245" s="81">
        <f t="shared" si="1293"/>
        <v>2.1468527884814508</v>
      </c>
      <c r="S8245" s="1">
        <f t="shared" si="1297"/>
        <v>6</v>
      </c>
      <c r="T8245" s="1" t="str">
        <f t="shared" si="1298"/>
        <v>Off-Peak</v>
      </c>
    </row>
    <row r="8246" spans="1:20" x14ac:dyDescent="0.25">
      <c r="A8246" s="85">
        <v>45269.791666646968</v>
      </c>
      <c r="B8246" s="1">
        <v>12</v>
      </c>
      <c r="C8246" s="1">
        <v>9</v>
      </c>
      <c r="D8246" s="1">
        <v>19</v>
      </c>
      <c r="E8246" s="1" t="str">
        <f t="shared" si="1294"/>
        <v>Non-Summer</v>
      </c>
      <c r="F8246" s="78">
        <v>1.1257999999999999</v>
      </c>
      <c r="G8246" s="79">
        <f t="shared" si="1295"/>
        <v>2.1419061230702026</v>
      </c>
      <c r="J8246" s="78">
        <v>0</v>
      </c>
      <c r="K8246" s="80">
        <f t="shared" si="1296"/>
        <v>0</v>
      </c>
      <c r="L8246" s="68" t="str">
        <f t="shared" si="1289"/>
        <v>Normal</v>
      </c>
      <c r="N8246" s="67">
        <f t="shared" si="1290"/>
        <v>0</v>
      </c>
      <c r="O8246" s="67">
        <f t="shared" si="1291"/>
        <v>0</v>
      </c>
      <c r="P8246" s="81">
        <f t="shared" si="1292"/>
        <v>2.1419061230702026</v>
      </c>
      <c r="Q8246" s="81">
        <f t="shared" si="1293"/>
        <v>2.1419061230702026</v>
      </c>
      <c r="S8246" s="1">
        <f t="shared" si="1297"/>
        <v>6</v>
      </c>
      <c r="T8246" s="1" t="str">
        <f t="shared" si="1298"/>
        <v>Off-Peak</v>
      </c>
    </row>
    <row r="8247" spans="1:20" x14ac:dyDescent="0.25">
      <c r="A8247" s="85">
        <v>45269.833333313632</v>
      </c>
      <c r="B8247" s="1">
        <v>12</v>
      </c>
      <c r="C8247" s="1">
        <v>9</v>
      </c>
      <c r="D8247" s="1">
        <v>20</v>
      </c>
      <c r="E8247" s="1" t="str">
        <f t="shared" si="1294"/>
        <v>Non-Summer</v>
      </c>
      <c r="F8247" s="78">
        <v>1.1175999999999999</v>
      </c>
      <c r="G8247" s="79">
        <f t="shared" si="1295"/>
        <v>2.1263051013885756</v>
      </c>
      <c r="J8247" s="78">
        <v>0</v>
      </c>
      <c r="K8247" s="80">
        <f t="shared" si="1296"/>
        <v>0</v>
      </c>
      <c r="L8247" s="68" t="str">
        <f t="shared" si="1289"/>
        <v>Normal</v>
      </c>
      <c r="N8247" s="67">
        <f t="shared" si="1290"/>
        <v>0</v>
      </c>
      <c r="O8247" s="67">
        <f t="shared" si="1291"/>
        <v>0</v>
      </c>
      <c r="P8247" s="81">
        <f t="shared" si="1292"/>
        <v>2.1263051013885756</v>
      </c>
      <c r="Q8247" s="81">
        <f t="shared" si="1293"/>
        <v>2.1263051013885756</v>
      </c>
      <c r="S8247" s="1">
        <f t="shared" si="1297"/>
        <v>6</v>
      </c>
      <c r="T8247" s="1" t="str">
        <f t="shared" si="1298"/>
        <v>Off-Peak</v>
      </c>
    </row>
    <row r="8248" spans="1:20" x14ac:dyDescent="0.25">
      <c r="A8248" s="85">
        <v>45269.874999980297</v>
      </c>
      <c r="B8248" s="1">
        <v>12</v>
      </c>
      <c r="C8248" s="1">
        <v>9</v>
      </c>
      <c r="D8248" s="1">
        <v>21</v>
      </c>
      <c r="E8248" s="1" t="str">
        <f t="shared" si="1294"/>
        <v>Non-Summer</v>
      </c>
      <c r="F8248" s="78">
        <v>1.0871999999999999</v>
      </c>
      <c r="G8248" s="79">
        <f t="shared" si="1295"/>
        <v>2.0684671673493735</v>
      </c>
      <c r="J8248" s="78">
        <v>0</v>
      </c>
      <c r="K8248" s="80">
        <f t="shared" si="1296"/>
        <v>0</v>
      </c>
      <c r="L8248" s="68" t="str">
        <f t="shared" si="1289"/>
        <v>Normal</v>
      </c>
      <c r="N8248" s="67">
        <f t="shared" si="1290"/>
        <v>0</v>
      </c>
      <c r="O8248" s="67">
        <f t="shared" si="1291"/>
        <v>0</v>
      </c>
      <c r="P8248" s="81">
        <f t="shared" si="1292"/>
        <v>2.0684671673493735</v>
      </c>
      <c r="Q8248" s="81">
        <f t="shared" si="1293"/>
        <v>2.0684671673493735</v>
      </c>
      <c r="S8248" s="1">
        <f t="shared" si="1297"/>
        <v>6</v>
      </c>
      <c r="T8248" s="1" t="str">
        <f t="shared" si="1298"/>
        <v>Off-Peak</v>
      </c>
    </row>
    <row r="8249" spans="1:20" x14ac:dyDescent="0.25">
      <c r="A8249" s="85">
        <v>45269.916666646961</v>
      </c>
      <c r="B8249" s="1">
        <v>12</v>
      </c>
      <c r="C8249" s="1">
        <v>9</v>
      </c>
      <c r="D8249" s="1">
        <v>22</v>
      </c>
      <c r="E8249" s="1" t="str">
        <f t="shared" si="1294"/>
        <v>Non-Summer</v>
      </c>
      <c r="F8249" s="78">
        <v>1.02</v>
      </c>
      <c r="G8249" s="79">
        <f t="shared" si="1295"/>
        <v>1.9406148921048205</v>
      </c>
      <c r="J8249" s="78">
        <v>0</v>
      </c>
      <c r="K8249" s="80">
        <f t="shared" si="1296"/>
        <v>0</v>
      </c>
      <c r="L8249" s="68" t="str">
        <f t="shared" si="1289"/>
        <v>Normal</v>
      </c>
      <c r="N8249" s="67">
        <f t="shared" si="1290"/>
        <v>0</v>
      </c>
      <c r="O8249" s="67">
        <f t="shared" si="1291"/>
        <v>0</v>
      </c>
      <c r="P8249" s="81">
        <f t="shared" si="1292"/>
        <v>1.9406148921048205</v>
      </c>
      <c r="Q8249" s="81">
        <f t="shared" si="1293"/>
        <v>1.9406148921048205</v>
      </c>
      <c r="S8249" s="1">
        <f t="shared" si="1297"/>
        <v>6</v>
      </c>
      <c r="T8249" s="1" t="str">
        <f t="shared" si="1298"/>
        <v>Off-Peak</v>
      </c>
    </row>
    <row r="8250" spans="1:20" x14ac:dyDescent="0.25">
      <c r="A8250" s="85">
        <v>45269.958333313625</v>
      </c>
      <c r="B8250" s="1">
        <v>12</v>
      </c>
      <c r="C8250" s="1">
        <v>9</v>
      </c>
      <c r="D8250" s="1">
        <v>23</v>
      </c>
      <c r="E8250" s="1" t="str">
        <f t="shared" si="1294"/>
        <v>Non-Summer</v>
      </c>
      <c r="F8250" s="78">
        <v>0.93189999999999995</v>
      </c>
      <c r="G8250" s="79">
        <f t="shared" si="1295"/>
        <v>1.7729990372083158</v>
      </c>
      <c r="J8250" s="78">
        <v>0</v>
      </c>
      <c r="K8250" s="80">
        <f t="shared" si="1296"/>
        <v>0</v>
      </c>
      <c r="L8250" s="68" t="str">
        <f t="shared" si="1289"/>
        <v>Normal</v>
      </c>
      <c r="N8250" s="67">
        <f t="shared" si="1290"/>
        <v>0</v>
      </c>
      <c r="O8250" s="67">
        <f t="shared" si="1291"/>
        <v>0</v>
      </c>
      <c r="P8250" s="81">
        <f t="shared" si="1292"/>
        <v>1.7729990372083158</v>
      </c>
      <c r="Q8250" s="81">
        <f t="shared" si="1293"/>
        <v>1.7729990372083158</v>
      </c>
      <c r="S8250" s="1">
        <f t="shared" si="1297"/>
        <v>6</v>
      </c>
      <c r="T8250" s="1" t="str">
        <f t="shared" si="1298"/>
        <v>Off-Peak</v>
      </c>
    </row>
    <row r="8251" spans="1:20" x14ac:dyDescent="0.25">
      <c r="A8251" s="85">
        <v>45269.999999980289</v>
      </c>
      <c r="B8251" s="1">
        <v>12</v>
      </c>
      <c r="C8251" s="1">
        <v>10</v>
      </c>
      <c r="D8251" s="1">
        <v>0</v>
      </c>
      <c r="E8251" s="1" t="str">
        <f t="shared" si="1294"/>
        <v>Non-Summer</v>
      </c>
      <c r="F8251" s="78">
        <v>0.85609999999999997</v>
      </c>
      <c r="G8251" s="79">
        <f t="shared" si="1295"/>
        <v>1.6287847148342518</v>
      </c>
      <c r="J8251" s="78">
        <v>0</v>
      </c>
      <c r="K8251" s="80">
        <f t="shared" si="1296"/>
        <v>0</v>
      </c>
      <c r="L8251" s="68" t="str">
        <f t="shared" si="1289"/>
        <v>Normal</v>
      </c>
      <c r="N8251" s="67">
        <f t="shared" si="1290"/>
        <v>0</v>
      </c>
      <c r="O8251" s="67">
        <f t="shared" si="1291"/>
        <v>0</v>
      </c>
      <c r="P8251" s="81">
        <f t="shared" si="1292"/>
        <v>1.6287847148342518</v>
      </c>
      <c r="Q8251" s="81">
        <f t="shared" si="1293"/>
        <v>1.6287847148342518</v>
      </c>
      <c r="S8251" s="1">
        <f t="shared" si="1297"/>
        <v>7</v>
      </c>
      <c r="T8251" s="1" t="str">
        <f t="shared" si="1298"/>
        <v>Off-Peak</v>
      </c>
    </row>
    <row r="8252" spans="1:20" x14ac:dyDescent="0.25">
      <c r="A8252" s="85">
        <v>45270.041666646954</v>
      </c>
      <c r="B8252" s="1">
        <v>12</v>
      </c>
      <c r="C8252" s="1">
        <v>10</v>
      </c>
      <c r="D8252" s="1">
        <v>1</v>
      </c>
      <c r="E8252" s="1" t="str">
        <f t="shared" si="1294"/>
        <v>Non-Summer</v>
      </c>
      <c r="F8252" s="78">
        <v>0.80640000000000001</v>
      </c>
      <c r="G8252" s="79">
        <f t="shared" si="1295"/>
        <v>1.5342273029346347</v>
      </c>
      <c r="J8252" s="78">
        <v>0</v>
      </c>
      <c r="K8252" s="80">
        <f t="shared" si="1296"/>
        <v>0</v>
      </c>
      <c r="L8252" s="68" t="str">
        <f t="shared" si="1289"/>
        <v>Normal</v>
      </c>
      <c r="N8252" s="67">
        <f t="shared" si="1290"/>
        <v>0</v>
      </c>
      <c r="O8252" s="67">
        <f t="shared" si="1291"/>
        <v>0</v>
      </c>
      <c r="P8252" s="81">
        <f t="shared" si="1292"/>
        <v>1.5342273029346347</v>
      </c>
      <c r="Q8252" s="81">
        <f t="shared" si="1293"/>
        <v>1.5342273029346347</v>
      </c>
      <c r="S8252" s="1">
        <f t="shared" si="1297"/>
        <v>7</v>
      </c>
      <c r="T8252" s="1" t="str">
        <f t="shared" si="1298"/>
        <v>Off-Peak</v>
      </c>
    </row>
    <row r="8253" spans="1:20" x14ac:dyDescent="0.25">
      <c r="A8253" s="85">
        <v>45270.083333313618</v>
      </c>
      <c r="B8253" s="1">
        <v>12</v>
      </c>
      <c r="C8253" s="1">
        <v>10</v>
      </c>
      <c r="D8253" s="1">
        <v>2</v>
      </c>
      <c r="E8253" s="1" t="str">
        <f t="shared" si="1294"/>
        <v>Non-Summer</v>
      </c>
      <c r="F8253" s="78">
        <v>0.77690000000000003</v>
      </c>
      <c r="G8253" s="79">
        <f t="shared" si="1295"/>
        <v>1.4781016761531718</v>
      </c>
      <c r="J8253" s="78">
        <v>0</v>
      </c>
      <c r="K8253" s="80">
        <f t="shared" si="1296"/>
        <v>0</v>
      </c>
      <c r="L8253" s="68" t="str">
        <f t="shared" si="1289"/>
        <v>Normal</v>
      </c>
      <c r="N8253" s="67">
        <f t="shared" si="1290"/>
        <v>0</v>
      </c>
      <c r="O8253" s="67">
        <f t="shared" si="1291"/>
        <v>0</v>
      </c>
      <c r="P8253" s="81">
        <f t="shared" si="1292"/>
        <v>1.4781016761531718</v>
      </c>
      <c r="Q8253" s="81">
        <f t="shared" si="1293"/>
        <v>1.4781016761531718</v>
      </c>
      <c r="S8253" s="1">
        <f t="shared" si="1297"/>
        <v>7</v>
      </c>
      <c r="T8253" s="1" t="str">
        <f t="shared" si="1298"/>
        <v>Off-Peak</v>
      </c>
    </row>
    <row r="8254" spans="1:20" x14ac:dyDescent="0.25">
      <c r="A8254" s="85">
        <v>45270.124999980282</v>
      </c>
      <c r="B8254" s="1">
        <v>12</v>
      </c>
      <c r="C8254" s="1">
        <v>10</v>
      </c>
      <c r="D8254" s="1">
        <v>3</v>
      </c>
      <c r="E8254" s="1" t="str">
        <f t="shared" si="1294"/>
        <v>Non-Summer</v>
      </c>
      <c r="F8254" s="78">
        <v>0.76</v>
      </c>
      <c r="G8254" s="79">
        <f t="shared" si="1295"/>
        <v>1.4459483509800624</v>
      </c>
      <c r="J8254" s="78">
        <v>0</v>
      </c>
      <c r="K8254" s="80">
        <f t="shared" si="1296"/>
        <v>0</v>
      </c>
      <c r="L8254" s="68" t="str">
        <f t="shared" si="1289"/>
        <v>Normal</v>
      </c>
      <c r="N8254" s="67">
        <f t="shared" si="1290"/>
        <v>0</v>
      </c>
      <c r="O8254" s="67">
        <f t="shared" si="1291"/>
        <v>0</v>
      </c>
      <c r="P8254" s="81">
        <f t="shared" si="1292"/>
        <v>1.4459483509800624</v>
      </c>
      <c r="Q8254" s="81">
        <f t="shared" si="1293"/>
        <v>1.4459483509800624</v>
      </c>
      <c r="S8254" s="1">
        <f t="shared" si="1297"/>
        <v>7</v>
      </c>
      <c r="T8254" s="1" t="str">
        <f t="shared" si="1298"/>
        <v>Off-Peak</v>
      </c>
    </row>
    <row r="8255" spans="1:20" x14ac:dyDescent="0.25">
      <c r="A8255" s="85">
        <v>45270.166666646946</v>
      </c>
      <c r="B8255" s="1">
        <v>12</v>
      </c>
      <c r="C8255" s="1">
        <v>10</v>
      </c>
      <c r="D8255" s="1">
        <v>4</v>
      </c>
      <c r="E8255" s="1" t="str">
        <f t="shared" si="1294"/>
        <v>Non-Summer</v>
      </c>
      <c r="F8255" s="78">
        <v>0.75609999999999999</v>
      </c>
      <c r="G8255" s="79">
        <f t="shared" si="1295"/>
        <v>1.4385283528631909</v>
      </c>
      <c r="J8255" s="78">
        <v>0</v>
      </c>
      <c r="K8255" s="80">
        <f t="shared" si="1296"/>
        <v>0</v>
      </c>
      <c r="L8255" s="68" t="str">
        <f t="shared" si="1289"/>
        <v>Normal</v>
      </c>
      <c r="N8255" s="67">
        <f t="shared" si="1290"/>
        <v>0</v>
      </c>
      <c r="O8255" s="67">
        <f t="shared" si="1291"/>
        <v>0</v>
      </c>
      <c r="P8255" s="81">
        <f t="shared" si="1292"/>
        <v>1.4385283528631909</v>
      </c>
      <c r="Q8255" s="81">
        <f t="shared" si="1293"/>
        <v>1.4385283528631909</v>
      </c>
      <c r="S8255" s="1">
        <f t="shared" si="1297"/>
        <v>7</v>
      </c>
      <c r="T8255" s="1" t="str">
        <f t="shared" si="1298"/>
        <v>Off-Peak</v>
      </c>
    </row>
    <row r="8256" spans="1:20" x14ac:dyDescent="0.25">
      <c r="A8256" s="85">
        <v>45270.208333313611</v>
      </c>
      <c r="B8256" s="1">
        <v>12</v>
      </c>
      <c r="C8256" s="1">
        <v>10</v>
      </c>
      <c r="D8256" s="1">
        <v>5</v>
      </c>
      <c r="E8256" s="1" t="str">
        <f t="shared" si="1294"/>
        <v>Non-Summer</v>
      </c>
      <c r="F8256" s="78">
        <v>0.7702</v>
      </c>
      <c r="G8256" s="79">
        <f t="shared" si="1295"/>
        <v>1.4653544999011106</v>
      </c>
      <c r="J8256" s="78">
        <v>0</v>
      </c>
      <c r="K8256" s="80">
        <f t="shared" si="1296"/>
        <v>0</v>
      </c>
      <c r="L8256" s="68" t="str">
        <f t="shared" si="1289"/>
        <v>Normal</v>
      </c>
      <c r="N8256" s="67">
        <f t="shared" si="1290"/>
        <v>0</v>
      </c>
      <c r="O8256" s="67">
        <f t="shared" si="1291"/>
        <v>0</v>
      </c>
      <c r="P8256" s="81">
        <f t="shared" si="1292"/>
        <v>1.4653544999011106</v>
      </c>
      <c r="Q8256" s="81">
        <f t="shared" si="1293"/>
        <v>1.4653544999011106</v>
      </c>
      <c r="S8256" s="1">
        <f t="shared" si="1297"/>
        <v>7</v>
      </c>
      <c r="T8256" s="1" t="str">
        <f t="shared" si="1298"/>
        <v>Off-Peak</v>
      </c>
    </row>
    <row r="8257" spans="1:20" x14ac:dyDescent="0.25">
      <c r="A8257" s="85">
        <v>45270.249999980275</v>
      </c>
      <c r="B8257" s="1">
        <v>12</v>
      </c>
      <c r="C8257" s="1">
        <v>10</v>
      </c>
      <c r="D8257" s="1">
        <v>6</v>
      </c>
      <c r="E8257" s="1" t="str">
        <f t="shared" si="1294"/>
        <v>Non-Summer</v>
      </c>
      <c r="F8257" s="78">
        <v>0.79859999999999998</v>
      </c>
      <c r="G8257" s="79">
        <f t="shared" si="1295"/>
        <v>1.5193873067008918</v>
      </c>
      <c r="J8257" s="78">
        <v>0</v>
      </c>
      <c r="K8257" s="80">
        <f t="shared" si="1296"/>
        <v>0</v>
      </c>
      <c r="L8257" s="68" t="str">
        <f t="shared" si="1289"/>
        <v>Normal</v>
      </c>
      <c r="N8257" s="67">
        <f t="shared" si="1290"/>
        <v>0</v>
      </c>
      <c r="O8257" s="67">
        <f t="shared" si="1291"/>
        <v>0</v>
      </c>
      <c r="P8257" s="81">
        <f t="shared" si="1292"/>
        <v>1.5193873067008918</v>
      </c>
      <c r="Q8257" s="81">
        <f t="shared" si="1293"/>
        <v>1.5193873067008918</v>
      </c>
      <c r="S8257" s="1">
        <f t="shared" si="1297"/>
        <v>7</v>
      </c>
      <c r="T8257" s="1" t="str">
        <f t="shared" si="1298"/>
        <v>Off-Peak</v>
      </c>
    </row>
    <row r="8258" spans="1:20" x14ac:dyDescent="0.25">
      <c r="A8258" s="85">
        <v>45270.291666646939</v>
      </c>
      <c r="B8258" s="1">
        <v>12</v>
      </c>
      <c r="C8258" s="1">
        <v>10</v>
      </c>
      <c r="D8258" s="1">
        <v>7</v>
      </c>
      <c r="E8258" s="1" t="str">
        <f t="shared" si="1294"/>
        <v>Non-Summer</v>
      </c>
      <c r="F8258" s="78">
        <v>0.84430000000000005</v>
      </c>
      <c r="G8258" s="79">
        <f t="shared" si="1295"/>
        <v>1.6063344641216668</v>
      </c>
      <c r="J8258" s="78">
        <v>0.33006200000000002</v>
      </c>
      <c r="K8258" s="80">
        <f t="shared" si="1296"/>
        <v>0.33006200000000002</v>
      </c>
      <c r="L8258" s="68" t="str">
        <f t="shared" si="1289"/>
        <v>Normal</v>
      </c>
      <c r="N8258" s="67">
        <f t="shared" si="1290"/>
        <v>0</v>
      </c>
      <c r="O8258" s="67">
        <f t="shared" si="1291"/>
        <v>0.33006200000000002</v>
      </c>
      <c r="P8258" s="81">
        <f t="shared" si="1292"/>
        <v>1.2762724641216667</v>
      </c>
      <c r="Q8258" s="81">
        <f t="shared" si="1293"/>
        <v>1.2762724641216667</v>
      </c>
      <c r="S8258" s="1">
        <f t="shared" si="1297"/>
        <v>7</v>
      </c>
      <c r="T8258" s="1" t="str">
        <f t="shared" si="1298"/>
        <v>Off-Peak</v>
      </c>
    </row>
    <row r="8259" spans="1:20" x14ac:dyDescent="0.25">
      <c r="A8259" s="85">
        <v>45270.333333313603</v>
      </c>
      <c r="B8259" s="1">
        <v>12</v>
      </c>
      <c r="C8259" s="1">
        <v>10</v>
      </c>
      <c r="D8259" s="1">
        <v>8</v>
      </c>
      <c r="E8259" s="1" t="str">
        <f t="shared" si="1294"/>
        <v>Non-Summer</v>
      </c>
      <c r="F8259" s="78">
        <v>0.89439999999999997</v>
      </c>
      <c r="G8259" s="79">
        <f t="shared" si="1295"/>
        <v>1.7016529014691681</v>
      </c>
      <c r="J8259" s="78">
        <v>2.3246060000000002</v>
      </c>
      <c r="K8259" s="80">
        <f t="shared" si="1296"/>
        <v>2.3246060000000002</v>
      </c>
      <c r="L8259" s="68" t="str">
        <f t="shared" si="1289"/>
        <v>Normal</v>
      </c>
      <c r="N8259" s="67">
        <f t="shared" si="1290"/>
        <v>0.62295309853083203</v>
      </c>
      <c r="O8259" s="67">
        <f t="shared" si="1291"/>
        <v>1.7016529014691681</v>
      </c>
      <c r="P8259" s="81">
        <f t="shared" si="1292"/>
        <v>0</v>
      </c>
      <c r="Q8259" s="81">
        <f t="shared" si="1293"/>
        <v>-0.62295309853083203</v>
      </c>
      <c r="S8259" s="1">
        <f t="shared" si="1297"/>
        <v>7</v>
      </c>
      <c r="T8259" s="1" t="str">
        <f t="shared" si="1298"/>
        <v>Off-Peak</v>
      </c>
    </row>
    <row r="8260" spans="1:20" x14ac:dyDescent="0.25">
      <c r="A8260" s="85">
        <v>45270.374999980268</v>
      </c>
      <c r="B8260" s="1">
        <v>12</v>
      </c>
      <c r="C8260" s="1">
        <v>10</v>
      </c>
      <c r="D8260" s="1">
        <v>9</v>
      </c>
      <c r="E8260" s="1" t="str">
        <f t="shared" si="1294"/>
        <v>Non-Summer</v>
      </c>
      <c r="F8260" s="78">
        <v>0.92849999999999999</v>
      </c>
      <c r="G8260" s="79">
        <f t="shared" si="1295"/>
        <v>1.7665303209012999</v>
      </c>
      <c r="J8260" s="78">
        <v>3.822648</v>
      </c>
      <c r="K8260" s="80">
        <f t="shared" si="1296"/>
        <v>3.822648</v>
      </c>
      <c r="L8260" s="68" t="str">
        <f t="shared" si="1289"/>
        <v>Normal</v>
      </c>
      <c r="N8260" s="67">
        <f t="shared" si="1290"/>
        <v>2.0561176790987004</v>
      </c>
      <c r="O8260" s="67">
        <f t="shared" si="1291"/>
        <v>1.7665303209012997</v>
      </c>
      <c r="P8260" s="81">
        <f t="shared" si="1292"/>
        <v>2.2204460492503131E-16</v>
      </c>
      <c r="Q8260" s="81">
        <f t="shared" si="1293"/>
        <v>-2.0561176790987004</v>
      </c>
      <c r="S8260" s="1">
        <f t="shared" si="1297"/>
        <v>7</v>
      </c>
      <c r="T8260" s="1" t="str">
        <f t="shared" si="1298"/>
        <v>Off-Peak</v>
      </c>
    </row>
    <row r="8261" spans="1:20" x14ac:dyDescent="0.25">
      <c r="A8261" s="85">
        <v>45270.416666646932</v>
      </c>
      <c r="B8261" s="1">
        <v>12</v>
      </c>
      <c r="C8261" s="1">
        <v>10</v>
      </c>
      <c r="D8261" s="1">
        <v>10</v>
      </c>
      <c r="E8261" s="1" t="str">
        <f t="shared" si="1294"/>
        <v>Non-Summer</v>
      </c>
      <c r="F8261" s="78">
        <v>0.95330000000000004</v>
      </c>
      <c r="G8261" s="79">
        <f t="shared" si="1295"/>
        <v>1.8137138986701231</v>
      </c>
      <c r="J8261" s="78">
        <v>4.2779689999999997</v>
      </c>
      <c r="K8261" s="80">
        <f t="shared" si="1296"/>
        <v>4.2779689999999997</v>
      </c>
      <c r="L8261" s="68" t="str">
        <f t="shared" si="1289"/>
        <v>Normal</v>
      </c>
      <c r="N8261" s="67">
        <f t="shared" si="1290"/>
        <v>2.4642551013298766</v>
      </c>
      <c r="O8261" s="67">
        <f t="shared" si="1291"/>
        <v>1.8137138986701231</v>
      </c>
      <c r="P8261" s="81">
        <f t="shared" si="1292"/>
        <v>0</v>
      </c>
      <c r="Q8261" s="81">
        <f t="shared" si="1293"/>
        <v>-2.4642551013298766</v>
      </c>
      <c r="S8261" s="1">
        <f t="shared" si="1297"/>
        <v>7</v>
      </c>
      <c r="T8261" s="1" t="str">
        <f t="shared" si="1298"/>
        <v>Off-Peak</v>
      </c>
    </row>
    <row r="8262" spans="1:20" x14ac:dyDescent="0.25">
      <c r="A8262" s="85">
        <v>45270.458333313596</v>
      </c>
      <c r="B8262" s="1">
        <v>12</v>
      </c>
      <c r="C8262" s="1">
        <v>10</v>
      </c>
      <c r="D8262" s="1">
        <v>11</v>
      </c>
      <c r="E8262" s="1" t="str">
        <f t="shared" si="1294"/>
        <v>Non-Summer</v>
      </c>
      <c r="F8262" s="78">
        <v>0.97909999999999997</v>
      </c>
      <c r="G8262" s="79">
        <f t="shared" si="1295"/>
        <v>1.8628000400586566</v>
      </c>
      <c r="J8262" s="78">
        <v>4.7517560000000003</v>
      </c>
      <c r="K8262" s="80">
        <f t="shared" si="1296"/>
        <v>4.7517560000000003</v>
      </c>
      <c r="L8262" s="68" t="str">
        <f t="shared" si="1289"/>
        <v>Normal</v>
      </c>
      <c r="N8262" s="67">
        <f t="shared" si="1290"/>
        <v>2.8889559599413435</v>
      </c>
      <c r="O8262" s="67">
        <f t="shared" si="1291"/>
        <v>1.8628000400586568</v>
      </c>
      <c r="P8262" s="81">
        <f t="shared" si="1292"/>
        <v>0</v>
      </c>
      <c r="Q8262" s="81">
        <f t="shared" si="1293"/>
        <v>-2.8889559599413435</v>
      </c>
      <c r="S8262" s="1">
        <f t="shared" si="1297"/>
        <v>7</v>
      </c>
      <c r="T8262" s="1" t="str">
        <f t="shared" si="1298"/>
        <v>Off-Peak</v>
      </c>
    </row>
    <row r="8263" spans="1:20" x14ac:dyDescent="0.25">
      <c r="A8263" s="85">
        <v>45270.49999998026</v>
      </c>
      <c r="B8263" s="1">
        <v>12</v>
      </c>
      <c r="C8263" s="1">
        <v>10</v>
      </c>
      <c r="D8263" s="1">
        <v>12</v>
      </c>
      <c r="E8263" s="1" t="str">
        <f t="shared" si="1294"/>
        <v>Non-Summer</v>
      </c>
      <c r="F8263" s="78">
        <v>1.0048999999999999</v>
      </c>
      <c r="G8263" s="79">
        <f t="shared" si="1295"/>
        <v>1.9118861814471901</v>
      </c>
      <c r="J8263" s="78">
        <v>4.7964599999999997</v>
      </c>
      <c r="K8263" s="80">
        <f t="shared" si="1296"/>
        <v>4.7964599999999997</v>
      </c>
      <c r="L8263" s="68" t="str">
        <f t="shared" si="1289"/>
        <v>Normal</v>
      </c>
      <c r="N8263" s="67">
        <f t="shared" si="1290"/>
        <v>2.8845738185528096</v>
      </c>
      <c r="O8263" s="67">
        <f t="shared" si="1291"/>
        <v>1.9118861814471901</v>
      </c>
      <c r="P8263" s="81">
        <f t="shared" si="1292"/>
        <v>0</v>
      </c>
      <c r="Q8263" s="81">
        <f t="shared" si="1293"/>
        <v>-2.8845738185528096</v>
      </c>
      <c r="S8263" s="1">
        <f t="shared" si="1297"/>
        <v>7</v>
      </c>
      <c r="T8263" s="1" t="str">
        <f t="shared" si="1298"/>
        <v>Off-Peak</v>
      </c>
    </row>
    <row r="8264" spans="1:20" x14ac:dyDescent="0.25">
      <c r="A8264" s="85">
        <v>45270.541666646925</v>
      </c>
      <c r="B8264" s="1">
        <v>12</v>
      </c>
      <c r="C8264" s="1">
        <v>10</v>
      </c>
      <c r="D8264" s="1">
        <v>13</v>
      </c>
      <c r="E8264" s="1" t="str">
        <f t="shared" si="1294"/>
        <v>Non-Summer</v>
      </c>
      <c r="F8264" s="78">
        <v>1.0195000000000001</v>
      </c>
      <c r="G8264" s="79">
        <f t="shared" si="1295"/>
        <v>1.9396636102949654</v>
      </c>
      <c r="J8264" s="78">
        <v>4.148352</v>
      </c>
      <c r="K8264" s="80">
        <f t="shared" si="1296"/>
        <v>4.148352</v>
      </c>
      <c r="L8264" s="68" t="str">
        <f t="shared" si="1289"/>
        <v>Normal</v>
      </c>
      <c r="N8264" s="67">
        <f t="shared" si="1290"/>
        <v>2.2086883897050349</v>
      </c>
      <c r="O8264" s="67">
        <f t="shared" si="1291"/>
        <v>1.9396636102949651</v>
      </c>
      <c r="P8264" s="81">
        <f t="shared" si="1292"/>
        <v>2.2204460492503131E-16</v>
      </c>
      <c r="Q8264" s="81">
        <f t="shared" si="1293"/>
        <v>-2.2086883897050349</v>
      </c>
      <c r="S8264" s="1">
        <f t="shared" si="1297"/>
        <v>7</v>
      </c>
      <c r="T8264" s="1" t="str">
        <f t="shared" si="1298"/>
        <v>Off-Peak</v>
      </c>
    </row>
    <row r="8265" spans="1:20" x14ac:dyDescent="0.25">
      <c r="A8265" s="85">
        <v>45270.583333313589</v>
      </c>
      <c r="B8265" s="1">
        <v>12</v>
      </c>
      <c r="C8265" s="1">
        <v>10</v>
      </c>
      <c r="D8265" s="1">
        <v>14</v>
      </c>
      <c r="E8265" s="1" t="str">
        <f t="shared" si="1294"/>
        <v>Non-Summer</v>
      </c>
      <c r="F8265" s="78">
        <v>1.0346</v>
      </c>
      <c r="G8265" s="79">
        <f t="shared" si="1295"/>
        <v>1.9683923209525953</v>
      </c>
      <c r="J8265" s="78">
        <v>3.0174020000000001</v>
      </c>
      <c r="K8265" s="80">
        <f t="shared" si="1296"/>
        <v>3.0174020000000001</v>
      </c>
      <c r="L8265" s="68" t="str">
        <f t="shared" si="1289"/>
        <v>Normal</v>
      </c>
      <c r="N8265" s="67">
        <f t="shared" si="1290"/>
        <v>1.0490096790474048</v>
      </c>
      <c r="O8265" s="67">
        <f t="shared" si="1291"/>
        <v>1.9683923209525953</v>
      </c>
      <c r="P8265" s="81">
        <f t="shared" si="1292"/>
        <v>0</v>
      </c>
      <c r="Q8265" s="81">
        <f t="shared" si="1293"/>
        <v>-1.0490096790474048</v>
      </c>
      <c r="S8265" s="1">
        <f t="shared" si="1297"/>
        <v>7</v>
      </c>
      <c r="T8265" s="1" t="str">
        <f t="shared" si="1298"/>
        <v>Off-Peak</v>
      </c>
    </row>
    <row r="8266" spans="1:20" x14ac:dyDescent="0.25">
      <c r="A8266" s="85">
        <v>45270.624999980253</v>
      </c>
      <c r="B8266" s="1">
        <v>12</v>
      </c>
      <c r="C8266" s="1">
        <v>10</v>
      </c>
      <c r="D8266" s="1">
        <v>15</v>
      </c>
      <c r="E8266" s="1" t="str">
        <f t="shared" si="1294"/>
        <v>Non-Summer</v>
      </c>
      <c r="F8266" s="78">
        <v>1.0787</v>
      </c>
      <c r="G8266" s="79">
        <f t="shared" si="1295"/>
        <v>2.0522953765818333</v>
      </c>
      <c r="J8266" s="78">
        <v>1.3120589999999999</v>
      </c>
      <c r="K8266" s="80">
        <f t="shared" si="1296"/>
        <v>1.3120589999999999</v>
      </c>
      <c r="L8266" s="68" t="str">
        <f t="shared" si="1289"/>
        <v>Normal</v>
      </c>
      <c r="N8266" s="67">
        <f t="shared" si="1290"/>
        <v>0</v>
      </c>
      <c r="O8266" s="67">
        <f t="shared" si="1291"/>
        <v>1.3120589999999999</v>
      </c>
      <c r="P8266" s="81">
        <f t="shared" si="1292"/>
        <v>0.74023637658183339</v>
      </c>
      <c r="Q8266" s="81">
        <f t="shared" si="1293"/>
        <v>0.74023637658183339</v>
      </c>
      <c r="S8266" s="1">
        <f t="shared" si="1297"/>
        <v>7</v>
      </c>
      <c r="T8266" s="1" t="str">
        <f t="shared" si="1298"/>
        <v>Off-Peak</v>
      </c>
    </row>
    <row r="8267" spans="1:20" x14ac:dyDescent="0.25">
      <c r="A8267" s="85">
        <v>45270.666666646917</v>
      </c>
      <c r="B8267" s="1">
        <v>12</v>
      </c>
      <c r="C8267" s="1">
        <v>10</v>
      </c>
      <c r="D8267" s="1">
        <v>16</v>
      </c>
      <c r="E8267" s="1" t="str">
        <f t="shared" si="1294"/>
        <v>Non-Summer</v>
      </c>
      <c r="F8267" s="78">
        <v>1.1896</v>
      </c>
      <c r="G8267" s="79">
        <f t="shared" si="1295"/>
        <v>2.2632896820077395</v>
      </c>
      <c r="J8267" s="78">
        <v>0</v>
      </c>
      <c r="K8267" s="80">
        <f t="shared" si="1296"/>
        <v>0</v>
      </c>
      <c r="L8267" s="68" t="str">
        <f t="shared" si="1289"/>
        <v>Normal</v>
      </c>
      <c r="N8267" s="67">
        <f t="shared" si="1290"/>
        <v>0</v>
      </c>
      <c r="O8267" s="67">
        <f t="shared" si="1291"/>
        <v>0</v>
      </c>
      <c r="P8267" s="81">
        <f t="shared" si="1292"/>
        <v>2.2632896820077395</v>
      </c>
      <c r="Q8267" s="81">
        <f t="shared" si="1293"/>
        <v>2.2632896820077395</v>
      </c>
      <c r="S8267" s="1">
        <f t="shared" si="1297"/>
        <v>7</v>
      </c>
      <c r="T8267" s="1" t="str">
        <f t="shared" si="1298"/>
        <v>Off-Peak</v>
      </c>
    </row>
    <row r="8268" spans="1:20" x14ac:dyDescent="0.25">
      <c r="A8268" s="85">
        <v>45270.708333313582</v>
      </c>
      <c r="B8268" s="1">
        <v>12</v>
      </c>
      <c r="C8268" s="1">
        <v>10</v>
      </c>
      <c r="D8268" s="1">
        <v>17</v>
      </c>
      <c r="E8268" s="1" t="str">
        <f t="shared" si="1294"/>
        <v>Non-Summer</v>
      </c>
      <c r="F8268" s="78">
        <v>1.2721</v>
      </c>
      <c r="G8268" s="79">
        <f t="shared" si="1295"/>
        <v>2.4202511806338651</v>
      </c>
      <c r="J8268" s="78">
        <v>0</v>
      </c>
      <c r="K8268" s="80">
        <f t="shared" si="1296"/>
        <v>0</v>
      </c>
      <c r="L8268" s="68" t="str">
        <f t="shared" si="1289"/>
        <v>Normal</v>
      </c>
      <c r="N8268" s="67">
        <f t="shared" si="1290"/>
        <v>0</v>
      </c>
      <c r="O8268" s="67">
        <f t="shared" si="1291"/>
        <v>0</v>
      </c>
      <c r="P8268" s="81">
        <f t="shared" si="1292"/>
        <v>2.4202511806338651</v>
      </c>
      <c r="Q8268" s="81">
        <f t="shared" si="1293"/>
        <v>2.4202511806338651</v>
      </c>
      <c r="S8268" s="1">
        <f t="shared" si="1297"/>
        <v>7</v>
      </c>
      <c r="T8268" s="1" t="str">
        <f t="shared" si="1298"/>
        <v>Off-Peak</v>
      </c>
    </row>
    <row r="8269" spans="1:20" x14ac:dyDescent="0.25">
      <c r="A8269" s="85">
        <v>45270.749999980246</v>
      </c>
      <c r="B8269" s="1">
        <v>12</v>
      </c>
      <c r="C8269" s="1">
        <v>10</v>
      </c>
      <c r="D8269" s="1">
        <v>18</v>
      </c>
      <c r="E8269" s="1" t="str">
        <f t="shared" si="1294"/>
        <v>Non-Summer</v>
      </c>
      <c r="F8269" s="78">
        <v>1.2793000000000001</v>
      </c>
      <c r="G8269" s="79">
        <f t="shared" si="1295"/>
        <v>2.4339496386957813</v>
      </c>
      <c r="J8269" s="78">
        <v>0</v>
      </c>
      <c r="K8269" s="80">
        <f t="shared" si="1296"/>
        <v>0</v>
      </c>
      <c r="L8269" s="68" t="str">
        <f t="shared" si="1289"/>
        <v>Normal</v>
      </c>
      <c r="N8269" s="67">
        <f t="shared" si="1290"/>
        <v>0</v>
      </c>
      <c r="O8269" s="67">
        <f t="shared" si="1291"/>
        <v>0</v>
      </c>
      <c r="P8269" s="81">
        <f t="shared" si="1292"/>
        <v>2.4339496386957813</v>
      </c>
      <c r="Q8269" s="81">
        <f t="shared" si="1293"/>
        <v>2.4339496386957813</v>
      </c>
      <c r="S8269" s="1">
        <f t="shared" si="1297"/>
        <v>7</v>
      </c>
      <c r="T8269" s="1" t="str">
        <f t="shared" si="1298"/>
        <v>Off-Peak</v>
      </c>
    </row>
    <row r="8270" spans="1:20" x14ac:dyDescent="0.25">
      <c r="A8270" s="85">
        <v>45270.79166664691</v>
      </c>
      <c r="B8270" s="1">
        <v>12</v>
      </c>
      <c r="C8270" s="1">
        <v>10</v>
      </c>
      <c r="D8270" s="1">
        <v>19</v>
      </c>
      <c r="E8270" s="1" t="str">
        <f t="shared" si="1294"/>
        <v>Non-Summer</v>
      </c>
      <c r="F8270" s="78">
        <v>1.2727999999999999</v>
      </c>
      <c r="G8270" s="79">
        <f t="shared" si="1295"/>
        <v>2.4215829751676621</v>
      </c>
      <c r="J8270" s="78">
        <v>0</v>
      </c>
      <c r="K8270" s="80">
        <f t="shared" si="1296"/>
        <v>0</v>
      </c>
      <c r="L8270" s="68" t="str">
        <f t="shared" si="1289"/>
        <v>Normal</v>
      </c>
      <c r="N8270" s="67">
        <f t="shared" si="1290"/>
        <v>0</v>
      </c>
      <c r="O8270" s="67">
        <f t="shared" si="1291"/>
        <v>0</v>
      </c>
      <c r="P8270" s="81">
        <f t="shared" si="1292"/>
        <v>2.4215829751676621</v>
      </c>
      <c r="Q8270" s="81">
        <f t="shared" si="1293"/>
        <v>2.4215829751676621</v>
      </c>
      <c r="S8270" s="1">
        <f t="shared" si="1297"/>
        <v>7</v>
      </c>
      <c r="T8270" s="1" t="str">
        <f t="shared" si="1298"/>
        <v>Off-Peak</v>
      </c>
    </row>
    <row r="8271" spans="1:20" x14ac:dyDescent="0.25">
      <c r="A8271" s="85">
        <v>45270.833333313574</v>
      </c>
      <c r="B8271" s="1">
        <v>12</v>
      </c>
      <c r="C8271" s="1">
        <v>10</v>
      </c>
      <c r="D8271" s="1">
        <v>20</v>
      </c>
      <c r="E8271" s="1" t="str">
        <f t="shared" si="1294"/>
        <v>Non-Summer</v>
      </c>
      <c r="F8271" s="78">
        <v>1.2448999999999999</v>
      </c>
      <c r="G8271" s="79">
        <f t="shared" si="1295"/>
        <v>2.3685014501777362</v>
      </c>
      <c r="J8271" s="78">
        <v>0</v>
      </c>
      <c r="K8271" s="80">
        <f t="shared" si="1296"/>
        <v>0</v>
      </c>
      <c r="L8271" s="68" t="str">
        <f t="shared" si="1289"/>
        <v>Normal</v>
      </c>
      <c r="N8271" s="67">
        <f t="shared" si="1290"/>
        <v>0</v>
      </c>
      <c r="O8271" s="67">
        <f t="shared" si="1291"/>
        <v>0</v>
      </c>
      <c r="P8271" s="81">
        <f t="shared" si="1292"/>
        <v>2.3685014501777362</v>
      </c>
      <c r="Q8271" s="81">
        <f t="shared" si="1293"/>
        <v>2.3685014501777362</v>
      </c>
      <c r="S8271" s="1">
        <f t="shared" si="1297"/>
        <v>7</v>
      </c>
      <c r="T8271" s="1" t="str">
        <f t="shared" si="1298"/>
        <v>Off-Peak</v>
      </c>
    </row>
    <row r="8272" spans="1:20" x14ac:dyDescent="0.25">
      <c r="A8272" s="85">
        <v>45270.874999980238</v>
      </c>
      <c r="B8272" s="1">
        <v>12</v>
      </c>
      <c r="C8272" s="1">
        <v>10</v>
      </c>
      <c r="D8272" s="1">
        <v>21</v>
      </c>
      <c r="E8272" s="1" t="str">
        <f t="shared" si="1294"/>
        <v>Non-Summer</v>
      </c>
      <c r="F8272" s="78">
        <v>1.1753</v>
      </c>
      <c r="G8272" s="79">
        <f t="shared" si="1295"/>
        <v>2.2360830222458778</v>
      </c>
      <c r="J8272" s="78">
        <v>0</v>
      </c>
      <c r="K8272" s="80">
        <f t="shared" si="1296"/>
        <v>0</v>
      </c>
      <c r="L8272" s="68" t="str">
        <f t="shared" si="1289"/>
        <v>Normal</v>
      </c>
      <c r="N8272" s="67">
        <f t="shared" si="1290"/>
        <v>0</v>
      </c>
      <c r="O8272" s="67">
        <f t="shared" si="1291"/>
        <v>0</v>
      </c>
      <c r="P8272" s="81">
        <f t="shared" si="1292"/>
        <v>2.2360830222458778</v>
      </c>
      <c r="Q8272" s="81">
        <f t="shared" si="1293"/>
        <v>2.2360830222458778</v>
      </c>
      <c r="S8272" s="1">
        <f t="shared" si="1297"/>
        <v>7</v>
      </c>
      <c r="T8272" s="1" t="str">
        <f t="shared" si="1298"/>
        <v>Off-Peak</v>
      </c>
    </row>
    <row r="8273" spans="1:20" x14ac:dyDescent="0.25">
      <c r="A8273" s="85">
        <v>45270.916666646903</v>
      </c>
      <c r="B8273" s="1">
        <v>12</v>
      </c>
      <c r="C8273" s="1">
        <v>10</v>
      </c>
      <c r="D8273" s="1">
        <v>22</v>
      </c>
      <c r="E8273" s="1" t="str">
        <f t="shared" si="1294"/>
        <v>Non-Summer</v>
      </c>
      <c r="F8273" s="78">
        <v>1.0527</v>
      </c>
      <c r="G8273" s="79">
        <f t="shared" si="1295"/>
        <v>2.0028287224693573</v>
      </c>
      <c r="J8273" s="78">
        <v>0</v>
      </c>
      <c r="K8273" s="80">
        <f t="shared" si="1296"/>
        <v>0</v>
      </c>
      <c r="L8273" s="68" t="str">
        <f t="shared" si="1289"/>
        <v>Normal</v>
      </c>
      <c r="N8273" s="67">
        <f t="shared" si="1290"/>
        <v>0</v>
      </c>
      <c r="O8273" s="67">
        <f t="shared" si="1291"/>
        <v>0</v>
      </c>
      <c r="P8273" s="81">
        <f t="shared" si="1292"/>
        <v>2.0028287224693573</v>
      </c>
      <c r="Q8273" s="81">
        <f t="shared" si="1293"/>
        <v>2.0028287224693573</v>
      </c>
      <c r="S8273" s="1">
        <f t="shared" si="1297"/>
        <v>7</v>
      </c>
      <c r="T8273" s="1" t="str">
        <f t="shared" si="1298"/>
        <v>Off-Peak</v>
      </c>
    </row>
    <row r="8274" spans="1:20" x14ac:dyDescent="0.25">
      <c r="A8274" s="85">
        <v>45270.958333313567</v>
      </c>
      <c r="B8274" s="1">
        <v>12</v>
      </c>
      <c r="C8274" s="1">
        <v>10</v>
      </c>
      <c r="D8274" s="1">
        <v>23</v>
      </c>
      <c r="E8274" s="1" t="str">
        <f t="shared" si="1294"/>
        <v>Non-Summer</v>
      </c>
      <c r="F8274" s="78">
        <v>0.93379999999999996</v>
      </c>
      <c r="G8274" s="79">
        <f t="shared" si="1295"/>
        <v>1.7766139080857661</v>
      </c>
      <c r="J8274" s="78">
        <v>0</v>
      </c>
      <c r="K8274" s="80">
        <f t="shared" si="1296"/>
        <v>0</v>
      </c>
      <c r="L8274" s="68" t="str">
        <f t="shared" si="1289"/>
        <v>Normal</v>
      </c>
      <c r="N8274" s="67">
        <f t="shared" si="1290"/>
        <v>0</v>
      </c>
      <c r="O8274" s="67">
        <f t="shared" si="1291"/>
        <v>0</v>
      </c>
      <c r="P8274" s="81">
        <f t="shared" si="1292"/>
        <v>1.7766139080857661</v>
      </c>
      <c r="Q8274" s="81">
        <f t="shared" si="1293"/>
        <v>1.7766139080857661</v>
      </c>
      <c r="S8274" s="1">
        <f t="shared" si="1297"/>
        <v>7</v>
      </c>
      <c r="T8274" s="1" t="str">
        <f t="shared" si="1298"/>
        <v>Off-Peak</v>
      </c>
    </row>
    <row r="8275" spans="1:20" x14ac:dyDescent="0.25">
      <c r="A8275" s="85">
        <v>45270.999999980231</v>
      </c>
      <c r="B8275" s="1">
        <v>12</v>
      </c>
      <c r="C8275" s="1">
        <v>11</v>
      </c>
      <c r="D8275" s="1">
        <v>0</v>
      </c>
      <c r="E8275" s="1" t="str">
        <f t="shared" si="1294"/>
        <v>Non-Summer</v>
      </c>
      <c r="F8275" s="78">
        <v>0.85540000000000005</v>
      </c>
      <c r="G8275" s="79">
        <f t="shared" si="1295"/>
        <v>1.6274529203004544</v>
      </c>
      <c r="J8275" s="78">
        <v>0</v>
      </c>
      <c r="K8275" s="80">
        <f t="shared" si="1296"/>
        <v>0</v>
      </c>
      <c r="L8275" s="68" t="str">
        <f t="shared" ref="L8275:L8338" si="1299">IF(AND(D8275&gt;=$C$2,D8275&lt;=$C$3,E8275="Summer"),"MaxDis","Normal")</f>
        <v>Normal</v>
      </c>
      <c r="N8275" s="67">
        <f t="shared" ref="N8275:N8338" si="1300">IF(K8275-G8275&lt;0,0,K8275-G8275)</f>
        <v>0</v>
      </c>
      <c r="O8275" s="67">
        <f t="shared" ref="O8275:O8338" si="1301">K8275-N8275</f>
        <v>0</v>
      </c>
      <c r="P8275" s="81">
        <f t="shared" ref="P8275:P8338" si="1302">MAX(0,G8275-O8275)</f>
        <v>1.6274529203004544</v>
      </c>
      <c r="Q8275" s="81">
        <f t="shared" ref="Q8275:Q8338" si="1303">G8275-K8275</f>
        <v>1.6274529203004544</v>
      </c>
      <c r="S8275" s="1">
        <f t="shared" si="1297"/>
        <v>1</v>
      </c>
      <c r="T8275" s="1" t="str">
        <f t="shared" si="1298"/>
        <v>Off-Peak</v>
      </c>
    </row>
    <row r="8276" spans="1:20" x14ac:dyDescent="0.25">
      <c r="A8276" s="85">
        <v>45271.041666646895</v>
      </c>
      <c r="B8276" s="1">
        <v>12</v>
      </c>
      <c r="C8276" s="1">
        <v>11</v>
      </c>
      <c r="D8276" s="1">
        <v>1</v>
      </c>
      <c r="E8276" s="1" t="str">
        <f t="shared" ref="E8276:E8339" si="1304">IF(AND(B8276&gt;=$C$5,B8276&lt;=$C$6),"Summer","Non-Summer")</f>
        <v>Non-Summer</v>
      </c>
      <c r="F8276" s="78">
        <v>0.80989999999999995</v>
      </c>
      <c r="G8276" s="79">
        <f t="shared" ref="G8276:G8339" si="1305">F8276*$G$13</f>
        <v>1.5408862756036217</v>
      </c>
      <c r="J8276" s="78">
        <v>0</v>
      </c>
      <c r="K8276" s="80">
        <f t="shared" ref="K8276:K8339" si="1306">J8276*$K$13</f>
        <v>0</v>
      </c>
      <c r="L8276" s="68" t="str">
        <f t="shared" si="1299"/>
        <v>Normal</v>
      </c>
      <c r="N8276" s="67">
        <f t="shared" si="1300"/>
        <v>0</v>
      </c>
      <c r="O8276" s="67">
        <f t="shared" si="1301"/>
        <v>0</v>
      </c>
      <c r="P8276" s="81">
        <f t="shared" si="1302"/>
        <v>1.5408862756036217</v>
      </c>
      <c r="Q8276" s="81">
        <f t="shared" si="1303"/>
        <v>1.5408862756036217</v>
      </c>
      <c r="S8276" s="1">
        <f t="shared" ref="S8276:S8339" si="1307">WEEKDAY(A8276,2)</f>
        <v>1</v>
      </c>
      <c r="T8276" s="1" t="str">
        <f t="shared" ref="T8276:T8339" si="1308">IF(S8276&gt;5,"Off-Peak",IF(AND(D8276&gt;=$C$7,D8276&lt;$C$8),"Peak","Off-Peak"))</f>
        <v>Off-Peak</v>
      </c>
    </row>
    <row r="8277" spans="1:20" x14ac:dyDescent="0.25">
      <c r="A8277" s="85">
        <v>45271.08333331356</v>
      </c>
      <c r="B8277" s="1">
        <v>12</v>
      </c>
      <c r="C8277" s="1">
        <v>11</v>
      </c>
      <c r="D8277" s="1">
        <v>2</v>
      </c>
      <c r="E8277" s="1" t="str">
        <f t="shared" si="1304"/>
        <v>Non-Summer</v>
      </c>
      <c r="F8277" s="78">
        <v>0.78769999999999996</v>
      </c>
      <c r="G8277" s="79">
        <f t="shared" si="1305"/>
        <v>1.4986493632460463</v>
      </c>
      <c r="J8277" s="78">
        <v>0</v>
      </c>
      <c r="K8277" s="80">
        <f t="shared" si="1306"/>
        <v>0</v>
      </c>
      <c r="L8277" s="68" t="str">
        <f t="shared" si="1299"/>
        <v>Normal</v>
      </c>
      <c r="N8277" s="67">
        <f t="shared" si="1300"/>
        <v>0</v>
      </c>
      <c r="O8277" s="67">
        <f t="shared" si="1301"/>
        <v>0</v>
      </c>
      <c r="P8277" s="81">
        <f t="shared" si="1302"/>
        <v>1.4986493632460463</v>
      </c>
      <c r="Q8277" s="81">
        <f t="shared" si="1303"/>
        <v>1.4986493632460463</v>
      </c>
      <c r="S8277" s="1">
        <f t="shared" si="1307"/>
        <v>1</v>
      </c>
      <c r="T8277" s="1" t="str">
        <f t="shared" si="1308"/>
        <v>Off-Peak</v>
      </c>
    </row>
    <row r="8278" spans="1:20" x14ac:dyDescent="0.25">
      <c r="A8278" s="85">
        <v>45271.124999980224</v>
      </c>
      <c r="B8278" s="1">
        <v>12</v>
      </c>
      <c r="C8278" s="1">
        <v>11</v>
      </c>
      <c r="D8278" s="1">
        <v>3</v>
      </c>
      <c r="E8278" s="1" t="str">
        <f t="shared" si="1304"/>
        <v>Non-Summer</v>
      </c>
      <c r="F8278" s="78">
        <v>0.77849999999999997</v>
      </c>
      <c r="G8278" s="79">
        <f t="shared" si="1305"/>
        <v>1.4811457779447086</v>
      </c>
      <c r="J8278" s="78">
        <v>0</v>
      </c>
      <c r="K8278" s="80">
        <f t="shared" si="1306"/>
        <v>0</v>
      </c>
      <c r="L8278" s="68" t="str">
        <f t="shared" si="1299"/>
        <v>Normal</v>
      </c>
      <c r="N8278" s="67">
        <f t="shared" si="1300"/>
        <v>0</v>
      </c>
      <c r="O8278" s="67">
        <f t="shared" si="1301"/>
        <v>0</v>
      </c>
      <c r="P8278" s="81">
        <f t="shared" si="1302"/>
        <v>1.4811457779447086</v>
      </c>
      <c r="Q8278" s="81">
        <f t="shared" si="1303"/>
        <v>1.4811457779447086</v>
      </c>
      <c r="S8278" s="1">
        <f t="shared" si="1307"/>
        <v>1</v>
      </c>
      <c r="T8278" s="1" t="str">
        <f t="shared" si="1308"/>
        <v>Off-Peak</v>
      </c>
    </row>
    <row r="8279" spans="1:20" x14ac:dyDescent="0.25">
      <c r="A8279" s="85">
        <v>45271.166666646888</v>
      </c>
      <c r="B8279" s="1">
        <v>12</v>
      </c>
      <c r="C8279" s="1">
        <v>11</v>
      </c>
      <c r="D8279" s="1">
        <v>4</v>
      </c>
      <c r="E8279" s="1" t="str">
        <f t="shared" si="1304"/>
        <v>Non-Summer</v>
      </c>
      <c r="F8279" s="78">
        <v>0.78839999999999999</v>
      </c>
      <c r="G8279" s="79">
        <f t="shared" si="1305"/>
        <v>1.4999811577798436</v>
      </c>
      <c r="J8279" s="78">
        <v>0</v>
      </c>
      <c r="K8279" s="80">
        <f t="shared" si="1306"/>
        <v>0</v>
      </c>
      <c r="L8279" s="68" t="str">
        <f t="shared" si="1299"/>
        <v>Normal</v>
      </c>
      <c r="N8279" s="67">
        <f t="shared" si="1300"/>
        <v>0</v>
      </c>
      <c r="O8279" s="67">
        <f t="shared" si="1301"/>
        <v>0</v>
      </c>
      <c r="P8279" s="81">
        <f t="shared" si="1302"/>
        <v>1.4999811577798436</v>
      </c>
      <c r="Q8279" s="81">
        <f t="shared" si="1303"/>
        <v>1.4999811577798436</v>
      </c>
      <c r="S8279" s="1">
        <f t="shared" si="1307"/>
        <v>1</v>
      </c>
      <c r="T8279" s="1" t="str">
        <f t="shared" si="1308"/>
        <v>Off-Peak</v>
      </c>
    </row>
    <row r="8280" spans="1:20" x14ac:dyDescent="0.25">
      <c r="A8280" s="85">
        <v>45271.208333313552</v>
      </c>
      <c r="B8280" s="1">
        <v>12</v>
      </c>
      <c r="C8280" s="1">
        <v>11</v>
      </c>
      <c r="D8280" s="1">
        <v>5</v>
      </c>
      <c r="E8280" s="1" t="str">
        <f t="shared" si="1304"/>
        <v>Non-Summer</v>
      </c>
      <c r="F8280" s="78">
        <v>0.82469999999999999</v>
      </c>
      <c r="G8280" s="79">
        <f t="shared" si="1305"/>
        <v>1.5690442171753387</v>
      </c>
      <c r="J8280" s="78">
        <v>0</v>
      </c>
      <c r="K8280" s="80">
        <f t="shared" si="1306"/>
        <v>0</v>
      </c>
      <c r="L8280" s="68" t="str">
        <f t="shared" si="1299"/>
        <v>Normal</v>
      </c>
      <c r="N8280" s="67">
        <f t="shared" si="1300"/>
        <v>0</v>
      </c>
      <c r="O8280" s="67">
        <f t="shared" si="1301"/>
        <v>0</v>
      </c>
      <c r="P8280" s="81">
        <f t="shared" si="1302"/>
        <v>1.5690442171753387</v>
      </c>
      <c r="Q8280" s="81">
        <f t="shared" si="1303"/>
        <v>1.5690442171753387</v>
      </c>
      <c r="S8280" s="1">
        <f t="shared" si="1307"/>
        <v>1</v>
      </c>
      <c r="T8280" s="1" t="str">
        <f t="shared" si="1308"/>
        <v>Off-Peak</v>
      </c>
    </row>
    <row r="8281" spans="1:20" x14ac:dyDescent="0.25">
      <c r="A8281" s="85">
        <v>45271.249999980217</v>
      </c>
      <c r="B8281" s="1">
        <v>12</v>
      </c>
      <c r="C8281" s="1">
        <v>11</v>
      </c>
      <c r="D8281" s="1">
        <v>6</v>
      </c>
      <c r="E8281" s="1" t="str">
        <f t="shared" si="1304"/>
        <v>Non-Summer</v>
      </c>
      <c r="F8281" s="78">
        <v>0.88470000000000004</v>
      </c>
      <c r="G8281" s="79">
        <f t="shared" si="1305"/>
        <v>1.6831980343579753</v>
      </c>
      <c r="J8281" s="78">
        <v>0</v>
      </c>
      <c r="K8281" s="80">
        <f t="shared" si="1306"/>
        <v>0</v>
      </c>
      <c r="L8281" s="68" t="str">
        <f t="shared" si="1299"/>
        <v>Normal</v>
      </c>
      <c r="N8281" s="67">
        <f t="shared" si="1300"/>
        <v>0</v>
      </c>
      <c r="O8281" s="67">
        <f t="shared" si="1301"/>
        <v>0</v>
      </c>
      <c r="P8281" s="81">
        <f t="shared" si="1302"/>
        <v>1.6831980343579753</v>
      </c>
      <c r="Q8281" s="81">
        <f t="shared" si="1303"/>
        <v>1.6831980343579753</v>
      </c>
      <c r="S8281" s="1">
        <f t="shared" si="1307"/>
        <v>1</v>
      </c>
      <c r="T8281" s="1" t="str">
        <f t="shared" si="1308"/>
        <v>Peak</v>
      </c>
    </row>
    <row r="8282" spans="1:20" x14ac:dyDescent="0.25">
      <c r="A8282" s="85">
        <v>45271.291666646881</v>
      </c>
      <c r="B8282" s="1">
        <v>12</v>
      </c>
      <c r="C8282" s="1">
        <v>11</v>
      </c>
      <c r="D8282" s="1">
        <v>7</v>
      </c>
      <c r="E8282" s="1" t="str">
        <f t="shared" si="1304"/>
        <v>Non-Summer</v>
      </c>
      <c r="F8282" s="78">
        <v>0.91180000000000005</v>
      </c>
      <c r="G8282" s="79">
        <f t="shared" si="1305"/>
        <v>1.7347575084521327</v>
      </c>
      <c r="J8282" s="78">
        <v>3.7180999999999999E-2</v>
      </c>
      <c r="K8282" s="80">
        <f t="shared" si="1306"/>
        <v>3.7180999999999999E-2</v>
      </c>
      <c r="L8282" s="68" t="str">
        <f t="shared" si="1299"/>
        <v>Normal</v>
      </c>
      <c r="N8282" s="67">
        <f t="shared" si="1300"/>
        <v>0</v>
      </c>
      <c r="O8282" s="67">
        <f t="shared" si="1301"/>
        <v>3.7180999999999999E-2</v>
      </c>
      <c r="P8282" s="81">
        <f t="shared" si="1302"/>
        <v>1.6975765084521328</v>
      </c>
      <c r="Q8282" s="81">
        <f t="shared" si="1303"/>
        <v>1.6975765084521328</v>
      </c>
      <c r="S8282" s="1">
        <f t="shared" si="1307"/>
        <v>1</v>
      </c>
      <c r="T8282" s="1" t="str">
        <f t="shared" si="1308"/>
        <v>Peak</v>
      </c>
    </row>
    <row r="8283" spans="1:20" x14ac:dyDescent="0.25">
      <c r="A8283" s="85">
        <v>45271.333333313545</v>
      </c>
      <c r="B8283" s="1">
        <v>12</v>
      </c>
      <c r="C8283" s="1">
        <v>11</v>
      </c>
      <c r="D8283" s="1">
        <v>8</v>
      </c>
      <c r="E8283" s="1" t="str">
        <f t="shared" si="1304"/>
        <v>Non-Summer</v>
      </c>
      <c r="F8283" s="78">
        <v>0.88219999999999998</v>
      </c>
      <c r="G8283" s="79">
        <f t="shared" si="1305"/>
        <v>1.6784416253086987</v>
      </c>
      <c r="J8283" s="78">
        <v>0.157082</v>
      </c>
      <c r="K8283" s="80">
        <f t="shared" si="1306"/>
        <v>0.157082</v>
      </c>
      <c r="L8283" s="68" t="str">
        <f t="shared" si="1299"/>
        <v>Normal</v>
      </c>
      <c r="N8283" s="67">
        <f t="shared" si="1300"/>
        <v>0</v>
      </c>
      <c r="O8283" s="67">
        <f t="shared" si="1301"/>
        <v>0.157082</v>
      </c>
      <c r="P8283" s="81">
        <f t="shared" si="1302"/>
        <v>1.5213596253086987</v>
      </c>
      <c r="Q8283" s="81">
        <f t="shared" si="1303"/>
        <v>1.5213596253086987</v>
      </c>
      <c r="S8283" s="1">
        <f t="shared" si="1307"/>
        <v>1</v>
      </c>
      <c r="T8283" s="1" t="str">
        <f t="shared" si="1308"/>
        <v>Peak</v>
      </c>
    </row>
    <row r="8284" spans="1:20" x14ac:dyDescent="0.25">
      <c r="A8284" s="85">
        <v>45271.374999980209</v>
      </c>
      <c r="B8284" s="1">
        <v>12</v>
      </c>
      <c r="C8284" s="1">
        <v>11</v>
      </c>
      <c r="D8284" s="1">
        <v>9</v>
      </c>
      <c r="E8284" s="1" t="str">
        <f t="shared" si="1304"/>
        <v>Non-Summer</v>
      </c>
      <c r="F8284" s="78">
        <v>0.86140000000000005</v>
      </c>
      <c r="G8284" s="79">
        <f t="shared" si="1305"/>
        <v>1.6388683020187182</v>
      </c>
      <c r="J8284" s="78">
        <v>0.2442</v>
      </c>
      <c r="K8284" s="80">
        <f t="shared" si="1306"/>
        <v>0.2442</v>
      </c>
      <c r="L8284" s="68" t="str">
        <f t="shared" si="1299"/>
        <v>Normal</v>
      </c>
      <c r="N8284" s="67">
        <f t="shared" si="1300"/>
        <v>0</v>
      </c>
      <c r="O8284" s="67">
        <f t="shared" si="1301"/>
        <v>0.2442</v>
      </c>
      <c r="P8284" s="81">
        <f t="shared" si="1302"/>
        <v>1.3946683020187183</v>
      </c>
      <c r="Q8284" s="81">
        <f t="shared" si="1303"/>
        <v>1.3946683020187183</v>
      </c>
      <c r="S8284" s="1">
        <f t="shared" si="1307"/>
        <v>1</v>
      </c>
      <c r="T8284" s="1" t="str">
        <f t="shared" si="1308"/>
        <v>Peak</v>
      </c>
    </row>
    <row r="8285" spans="1:20" x14ac:dyDescent="0.25">
      <c r="A8285" s="85">
        <v>45271.416666646874</v>
      </c>
      <c r="B8285" s="1">
        <v>12</v>
      </c>
      <c r="C8285" s="1">
        <v>11</v>
      </c>
      <c r="D8285" s="1">
        <v>10</v>
      </c>
      <c r="E8285" s="1" t="str">
        <f t="shared" si="1304"/>
        <v>Non-Summer</v>
      </c>
      <c r="F8285" s="78">
        <v>0.8387</v>
      </c>
      <c r="G8285" s="79">
        <f t="shared" si="1305"/>
        <v>1.5956801078512872</v>
      </c>
      <c r="J8285" s="78">
        <v>0.52572000000000008</v>
      </c>
      <c r="K8285" s="80">
        <f t="shared" si="1306"/>
        <v>0.52572000000000008</v>
      </c>
      <c r="L8285" s="68" t="str">
        <f t="shared" si="1299"/>
        <v>Normal</v>
      </c>
      <c r="N8285" s="67">
        <f t="shared" si="1300"/>
        <v>0</v>
      </c>
      <c r="O8285" s="67">
        <f t="shared" si="1301"/>
        <v>0.52572000000000008</v>
      </c>
      <c r="P8285" s="81">
        <f t="shared" si="1302"/>
        <v>1.069960107851287</v>
      </c>
      <c r="Q8285" s="81">
        <f t="shared" si="1303"/>
        <v>1.069960107851287</v>
      </c>
      <c r="S8285" s="1">
        <f t="shared" si="1307"/>
        <v>1</v>
      </c>
      <c r="T8285" s="1" t="str">
        <f t="shared" si="1308"/>
        <v>Peak</v>
      </c>
    </row>
    <row r="8286" spans="1:20" x14ac:dyDescent="0.25">
      <c r="A8286" s="85">
        <v>45271.458333313538</v>
      </c>
      <c r="B8286" s="1">
        <v>12</v>
      </c>
      <c r="C8286" s="1">
        <v>11</v>
      </c>
      <c r="D8286" s="1">
        <v>11</v>
      </c>
      <c r="E8286" s="1" t="str">
        <f t="shared" si="1304"/>
        <v>Non-Summer</v>
      </c>
      <c r="F8286" s="78">
        <v>0.82450000000000001</v>
      </c>
      <c r="G8286" s="79">
        <f t="shared" si="1305"/>
        <v>1.5686637044513967</v>
      </c>
      <c r="J8286" s="78">
        <v>0.41528799999999999</v>
      </c>
      <c r="K8286" s="80">
        <f t="shared" si="1306"/>
        <v>0.41528799999999999</v>
      </c>
      <c r="L8286" s="68" t="str">
        <f t="shared" si="1299"/>
        <v>Normal</v>
      </c>
      <c r="N8286" s="67">
        <f t="shared" si="1300"/>
        <v>0</v>
      </c>
      <c r="O8286" s="67">
        <f t="shared" si="1301"/>
        <v>0.41528799999999999</v>
      </c>
      <c r="P8286" s="81">
        <f t="shared" si="1302"/>
        <v>1.1533757044513968</v>
      </c>
      <c r="Q8286" s="81">
        <f t="shared" si="1303"/>
        <v>1.1533757044513968</v>
      </c>
      <c r="S8286" s="1">
        <f t="shared" si="1307"/>
        <v>1</v>
      </c>
      <c r="T8286" s="1" t="str">
        <f t="shared" si="1308"/>
        <v>Peak</v>
      </c>
    </row>
    <row r="8287" spans="1:20" x14ac:dyDescent="0.25">
      <c r="A8287" s="85">
        <v>45271.499999980202</v>
      </c>
      <c r="B8287" s="1">
        <v>12</v>
      </c>
      <c r="C8287" s="1">
        <v>11</v>
      </c>
      <c r="D8287" s="1">
        <v>12</v>
      </c>
      <c r="E8287" s="1" t="str">
        <f t="shared" si="1304"/>
        <v>Non-Summer</v>
      </c>
      <c r="F8287" s="78">
        <v>0.81369999999999998</v>
      </c>
      <c r="G8287" s="79">
        <f t="shared" si="1305"/>
        <v>1.548116017358522</v>
      </c>
      <c r="J8287" s="78">
        <v>0.29319600000000001</v>
      </c>
      <c r="K8287" s="80">
        <f t="shared" si="1306"/>
        <v>0.29319600000000001</v>
      </c>
      <c r="L8287" s="68" t="str">
        <f t="shared" si="1299"/>
        <v>Normal</v>
      </c>
      <c r="N8287" s="67">
        <f t="shared" si="1300"/>
        <v>0</v>
      </c>
      <c r="O8287" s="67">
        <f t="shared" si="1301"/>
        <v>0.29319600000000001</v>
      </c>
      <c r="P8287" s="81">
        <f t="shared" si="1302"/>
        <v>1.254920017358522</v>
      </c>
      <c r="Q8287" s="81">
        <f t="shared" si="1303"/>
        <v>1.254920017358522</v>
      </c>
      <c r="S8287" s="1">
        <f t="shared" si="1307"/>
        <v>1</v>
      </c>
      <c r="T8287" s="1" t="str">
        <f t="shared" si="1308"/>
        <v>Peak</v>
      </c>
    </row>
    <row r="8288" spans="1:20" x14ac:dyDescent="0.25">
      <c r="A8288" s="85">
        <v>45271.541666646866</v>
      </c>
      <c r="B8288" s="1">
        <v>12</v>
      </c>
      <c r="C8288" s="1">
        <v>11</v>
      </c>
      <c r="D8288" s="1">
        <v>13</v>
      </c>
      <c r="E8288" s="1" t="str">
        <f t="shared" si="1304"/>
        <v>Non-Summer</v>
      </c>
      <c r="F8288" s="78">
        <v>0.80249999999999999</v>
      </c>
      <c r="G8288" s="79">
        <f t="shared" si="1305"/>
        <v>1.5268073048177633</v>
      </c>
      <c r="J8288" s="78">
        <v>0.21956200000000001</v>
      </c>
      <c r="K8288" s="80">
        <f t="shared" si="1306"/>
        <v>0.21956200000000001</v>
      </c>
      <c r="L8288" s="68" t="str">
        <f t="shared" si="1299"/>
        <v>Normal</v>
      </c>
      <c r="N8288" s="67">
        <f t="shared" si="1300"/>
        <v>0</v>
      </c>
      <c r="O8288" s="67">
        <f t="shared" si="1301"/>
        <v>0.21956200000000001</v>
      </c>
      <c r="P8288" s="81">
        <f t="shared" si="1302"/>
        <v>1.3072453048177632</v>
      </c>
      <c r="Q8288" s="81">
        <f t="shared" si="1303"/>
        <v>1.3072453048177632</v>
      </c>
      <c r="S8288" s="1">
        <f t="shared" si="1307"/>
        <v>1</v>
      </c>
      <c r="T8288" s="1" t="str">
        <f t="shared" si="1308"/>
        <v>Peak</v>
      </c>
    </row>
    <row r="8289" spans="1:20" x14ac:dyDescent="0.25">
      <c r="A8289" s="85">
        <v>45271.583333313531</v>
      </c>
      <c r="B8289" s="1">
        <v>12</v>
      </c>
      <c r="C8289" s="1">
        <v>11</v>
      </c>
      <c r="D8289" s="1">
        <v>14</v>
      </c>
      <c r="E8289" s="1" t="str">
        <f t="shared" si="1304"/>
        <v>Non-Summer</v>
      </c>
      <c r="F8289" s="78">
        <v>0.80720000000000003</v>
      </c>
      <c r="G8289" s="79">
        <f t="shared" si="1305"/>
        <v>1.5357493538304032</v>
      </c>
      <c r="J8289" s="78">
        <v>0.12567</v>
      </c>
      <c r="K8289" s="80">
        <f t="shared" si="1306"/>
        <v>0.12567</v>
      </c>
      <c r="L8289" s="68" t="str">
        <f t="shared" si="1299"/>
        <v>Normal</v>
      </c>
      <c r="N8289" s="67">
        <f t="shared" si="1300"/>
        <v>0</v>
      </c>
      <c r="O8289" s="67">
        <f t="shared" si="1301"/>
        <v>0.12567</v>
      </c>
      <c r="P8289" s="81">
        <f t="shared" si="1302"/>
        <v>1.4100793538304033</v>
      </c>
      <c r="Q8289" s="81">
        <f t="shared" si="1303"/>
        <v>1.4100793538304033</v>
      </c>
      <c r="S8289" s="1">
        <f t="shared" si="1307"/>
        <v>1</v>
      </c>
      <c r="T8289" s="1" t="str">
        <f t="shared" si="1308"/>
        <v>Peak</v>
      </c>
    </row>
    <row r="8290" spans="1:20" x14ac:dyDescent="0.25">
      <c r="A8290" s="85">
        <v>45271.624999980195</v>
      </c>
      <c r="B8290" s="1">
        <v>12</v>
      </c>
      <c r="C8290" s="1">
        <v>11</v>
      </c>
      <c r="D8290" s="1">
        <v>15</v>
      </c>
      <c r="E8290" s="1" t="str">
        <f t="shared" si="1304"/>
        <v>Non-Summer</v>
      </c>
      <c r="F8290" s="78">
        <v>0.86750000000000005</v>
      </c>
      <c r="G8290" s="79">
        <f t="shared" si="1305"/>
        <v>1.6504739400989528</v>
      </c>
      <c r="J8290" s="78">
        <v>5.5597000000000001E-2</v>
      </c>
      <c r="K8290" s="80">
        <f t="shared" si="1306"/>
        <v>5.5597000000000001E-2</v>
      </c>
      <c r="L8290" s="68" t="str">
        <f t="shared" si="1299"/>
        <v>Normal</v>
      </c>
      <c r="N8290" s="67">
        <f t="shared" si="1300"/>
        <v>0</v>
      </c>
      <c r="O8290" s="67">
        <f t="shared" si="1301"/>
        <v>5.5597000000000001E-2</v>
      </c>
      <c r="P8290" s="81">
        <f t="shared" si="1302"/>
        <v>1.5948769400989529</v>
      </c>
      <c r="Q8290" s="81">
        <f t="shared" si="1303"/>
        <v>1.5948769400989529</v>
      </c>
      <c r="S8290" s="1">
        <f t="shared" si="1307"/>
        <v>1</v>
      </c>
      <c r="T8290" s="1" t="str">
        <f t="shared" si="1308"/>
        <v>Peak</v>
      </c>
    </row>
    <row r="8291" spans="1:20" x14ac:dyDescent="0.25">
      <c r="A8291" s="85">
        <v>45271.666666646859</v>
      </c>
      <c r="B8291" s="1">
        <v>12</v>
      </c>
      <c r="C8291" s="1">
        <v>11</v>
      </c>
      <c r="D8291" s="1">
        <v>16</v>
      </c>
      <c r="E8291" s="1" t="str">
        <f t="shared" si="1304"/>
        <v>Non-Summer</v>
      </c>
      <c r="F8291" s="78">
        <v>1.0478000000000001</v>
      </c>
      <c r="G8291" s="79">
        <f t="shared" si="1305"/>
        <v>1.9935061607327755</v>
      </c>
      <c r="J8291" s="78">
        <v>0</v>
      </c>
      <c r="K8291" s="80">
        <f t="shared" si="1306"/>
        <v>0</v>
      </c>
      <c r="L8291" s="68" t="str">
        <f t="shared" si="1299"/>
        <v>Normal</v>
      </c>
      <c r="N8291" s="67">
        <f t="shared" si="1300"/>
        <v>0</v>
      </c>
      <c r="O8291" s="67">
        <f t="shared" si="1301"/>
        <v>0</v>
      </c>
      <c r="P8291" s="81">
        <f t="shared" si="1302"/>
        <v>1.9935061607327755</v>
      </c>
      <c r="Q8291" s="81">
        <f t="shared" si="1303"/>
        <v>1.9935061607327755</v>
      </c>
      <c r="S8291" s="1">
        <f t="shared" si="1307"/>
        <v>1</v>
      </c>
      <c r="T8291" s="1" t="str">
        <f t="shared" si="1308"/>
        <v>Peak</v>
      </c>
    </row>
    <row r="8292" spans="1:20" x14ac:dyDescent="0.25">
      <c r="A8292" s="85">
        <v>45271.708333313523</v>
      </c>
      <c r="B8292" s="1">
        <v>12</v>
      </c>
      <c r="C8292" s="1">
        <v>11</v>
      </c>
      <c r="D8292" s="1">
        <v>17</v>
      </c>
      <c r="E8292" s="1" t="str">
        <f t="shared" si="1304"/>
        <v>Non-Summer</v>
      </c>
      <c r="F8292" s="78">
        <v>1.2138</v>
      </c>
      <c r="G8292" s="79">
        <f t="shared" si="1305"/>
        <v>2.3093317216047367</v>
      </c>
      <c r="J8292" s="78">
        <v>0</v>
      </c>
      <c r="K8292" s="80">
        <f t="shared" si="1306"/>
        <v>0</v>
      </c>
      <c r="L8292" s="68" t="str">
        <f t="shared" si="1299"/>
        <v>Normal</v>
      </c>
      <c r="N8292" s="67">
        <f t="shared" si="1300"/>
        <v>0</v>
      </c>
      <c r="O8292" s="67">
        <f t="shared" si="1301"/>
        <v>0</v>
      </c>
      <c r="P8292" s="81">
        <f t="shared" si="1302"/>
        <v>2.3093317216047367</v>
      </c>
      <c r="Q8292" s="81">
        <f t="shared" si="1303"/>
        <v>2.3093317216047367</v>
      </c>
      <c r="S8292" s="1">
        <f t="shared" si="1307"/>
        <v>1</v>
      </c>
      <c r="T8292" s="1" t="str">
        <f t="shared" si="1308"/>
        <v>Peak</v>
      </c>
    </row>
    <row r="8293" spans="1:20" x14ac:dyDescent="0.25">
      <c r="A8293" s="85">
        <v>45271.749999980188</v>
      </c>
      <c r="B8293" s="1">
        <v>12</v>
      </c>
      <c r="C8293" s="1">
        <v>11</v>
      </c>
      <c r="D8293" s="1">
        <v>18</v>
      </c>
      <c r="E8293" s="1" t="str">
        <f t="shared" si="1304"/>
        <v>Non-Summer</v>
      </c>
      <c r="F8293" s="78">
        <v>1.2565</v>
      </c>
      <c r="G8293" s="79">
        <f t="shared" si="1305"/>
        <v>2.3905711881663794</v>
      </c>
      <c r="J8293" s="78">
        <v>0</v>
      </c>
      <c r="K8293" s="80">
        <f t="shared" si="1306"/>
        <v>0</v>
      </c>
      <c r="L8293" s="68" t="str">
        <f t="shared" si="1299"/>
        <v>Normal</v>
      </c>
      <c r="N8293" s="67">
        <f t="shared" si="1300"/>
        <v>0</v>
      </c>
      <c r="O8293" s="67">
        <f t="shared" si="1301"/>
        <v>0</v>
      </c>
      <c r="P8293" s="81">
        <f t="shared" si="1302"/>
        <v>2.3905711881663794</v>
      </c>
      <c r="Q8293" s="81">
        <f t="shared" si="1303"/>
        <v>2.3905711881663794</v>
      </c>
      <c r="S8293" s="1">
        <f t="shared" si="1307"/>
        <v>1</v>
      </c>
      <c r="T8293" s="1" t="str">
        <f t="shared" si="1308"/>
        <v>Peak</v>
      </c>
    </row>
    <row r="8294" spans="1:20" x14ac:dyDescent="0.25">
      <c r="A8294" s="85">
        <v>45271.791666646852</v>
      </c>
      <c r="B8294" s="1">
        <v>12</v>
      </c>
      <c r="C8294" s="1">
        <v>11</v>
      </c>
      <c r="D8294" s="1">
        <v>19</v>
      </c>
      <c r="E8294" s="1" t="str">
        <f t="shared" si="1304"/>
        <v>Non-Summer</v>
      </c>
      <c r="F8294" s="78">
        <v>1.2647999999999999</v>
      </c>
      <c r="G8294" s="79">
        <f t="shared" si="1305"/>
        <v>2.4063624662099774</v>
      </c>
      <c r="J8294" s="78">
        <v>0</v>
      </c>
      <c r="K8294" s="80">
        <f t="shared" si="1306"/>
        <v>0</v>
      </c>
      <c r="L8294" s="68" t="str">
        <f t="shared" si="1299"/>
        <v>Normal</v>
      </c>
      <c r="N8294" s="67">
        <f t="shared" si="1300"/>
        <v>0</v>
      </c>
      <c r="O8294" s="67">
        <f t="shared" si="1301"/>
        <v>0</v>
      </c>
      <c r="P8294" s="81">
        <f t="shared" si="1302"/>
        <v>2.4063624662099774</v>
      </c>
      <c r="Q8294" s="81">
        <f t="shared" si="1303"/>
        <v>2.4063624662099774</v>
      </c>
      <c r="S8294" s="1">
        <f t="shared" si="1307"/>
        <v>1</v>
      </c>
      <c r="T8294" s="1" t="str">
        <f t="shared" si="1308"/>
        <v>Peak</v>
      </c>
    </row>
    <row r="8295" spans="1:20" x14ac:dyDescent="0.25">
      <c r="A8295" s="85">
        <v>45271.833333313516</v>
      </c>
      <c r="B8295" s="1">
        <v>12</v>
      </c>
      <c r="C8295" s="1">
        <v>11</v>
      </c>
      <c r="D8295" s="1">
        <v>20</v>
      </c>
      <c r="E8295" s="1" t="str">
        <f t="shared" si="1304"/>
        <v>Non-Summer</v>
      </c>
      <c r="F8295" s="78">
        <v>1.2416</v>
      </c>
      <c r="G8295" s="79">
        <f t="shared" si="1305"/>
        <v>2.3622229902326914</v>
      </c>
      <c r="J8295" s="78">
        <v>0</v>
      </c>
      <c r="K8295" s="80">
        <f t="shared" si="1306"/>
        <v>0</v>
      </c>
      <c r="L8295" s="68" t="str">
        <f t="shared" si="1299"/>
        <v>Normal</v>
      </c>
      <c r="N8295" s="67">
        <f t="shared" si="1300"/>
        <v>0</v>
      </c>
      <c r="O8295" s="67">
        <f t="shared" si="1301"/>
        <v>0</v>
      </c>
      <c r="P8295" s="81">
        <f t="shared" si="1302"/>
        <v>2.3622229902326914</v>
      </c>
      <c r="Q8295" s="81">
        <f t="shared" si="1303"/>
        <v>2.3622229902326914</v>
      </c>
      <c r="S8295" s="1">
        <f t="shared" si="1307"/>
        <v>1</v>
      </c>
      <c r="T8295" s="1" t="str">
        <f t="shared" si="1308"/>
        <v>Peak</v>
      </c>
    </row>
    <row r="8296" spans="1:20" x14ac:dyDescent="0.25">
      <c r="A8296" s="85">
        <v>45271.87499998018</v>
      </c>
      <c r="B8296" s="1">
        <v>12</v>
      </c>
      <c r="C8296" s="1">
        <v>11</v>
      </c>
      <c r="D8296" s="1">
        <v>21</v>
      </c>
      <c r="E8296" s="1" t="str">
        <f t="shared" si="1304"/>
        <v>Non-Summer</v>
      </c>
      <c r="F8296" s="78">
        <v>1.1733</v>
      </c>
      <c r="G8296" s="79">
        <f t="shared" si="1305"/>
        <v>2.2322778950064568</v>
      </c>
      <c r="J8296" s="78">
        <v>0</v>
      </c>
      <c r="K8296" s="80">
        <f t="shared" si="1306"/>
        <v>0</v>
      </c>
      <c r="L8296" s="68" t="str">
        <f t="shared" si="1299"/>
        <v>Normal</v>
      </c>
      <c r="N8296" s="67">
        <f t="shared" si="1300"/>
        <v>0</v>
      </c>
      <c r="O8296" s="67">
        <f t="shared" si="1301"/>
        <v>0</v>
      </c>
      <c r="P8296" s="81">
        <f t="shared" si="1302"/>
        <v>2.2322778950064568</v>
      </c>
      <c r="Q8296" s="81">
        <f t="shared" si="1303"/>
        <v>2.2322778950064568</v>
      </c>
      <c r="S8296" s="1">
        <f t="shared" si="1307"/>
        <v>1</v>
      </c>
      <c r="T8296" s="1" t="str">
        <f t="shared" si="1308"/>
        <v>Peak</v>
      </c>
    </row>
    <row r="8297" spans="1:20" x14ac:dyDescent="0.25">
      <c r="A8297" s="85">
        <v>45271.916666646845</v>
      </c>
      <c r="B8297" s="1">
        <v>12</v>
      </c>
      <c r="C8297" s="1">
        <v>11</v>
      </c>
      <c r="D8297" s="1">
        <v>22</v>
      </c>
      <c r="E8297" s="1" t="str">
        <f t="shared" si="1304"/>
        <v>Non-Summer</v>
      </c>
      <c r="F8297" s="78">
        <v>1.0538000000000001</v>
      </c>
      <c r="G8297" s="79">
        <f t="shared" si="1305"/>
        <v>2.0049215424510392</v>
      </c>
      <c r="J8297" s="78">
        <v>0</v>
      </c>
      <c r="K8297" s="80">
        <f t="shared" si="1306"/>
        <v>0</v>
      </c>
      <c r="L8297" s="68" t="str">
        <f t="shared" si="1299"/>
        <v>Normal</v>
      </c>
      <c r="N8297" s="67">
        <f t="shared" si="1300"/>
        <v>0</v>
      </c>
      <c r="O8297" s="67">
        <f t="shared" si="1301"/>
        <v>0</v>
      </c>
      <c r="P8297" s="81">
        <f t="shared" si="1302"/>
        <v>2.0049215424510392</v>
      </c>
      <c r="Q8297" s="81">
        <f t="shared" si="1303"/>
        <v>2.0049215424510392</v>
      </c>
      <c r="S8297" s="1">
        <f t="shared" si="1307"/>
        <v>1</v>
      </c>
      <c r="T8297" s="1" t="str">
        <f t="shared" si="1308"/>
        <v>Off-Peak</v>
      </c>
    </row>
    <row r="8298" spans="1:20" x14ac:dyDescent="0.25">
      <c r="A8298" s="85">
        <v>45271.958333313509</v>
      </c>
      <c r="B8298" s="1">
        <v>12</v>
      </c>
      <c r="C8298" s="1">
        <v>11</v>
      </c>
      <c r="D8298" s="1">
        <v>23</v>
      </c>
      <c r="E8298" s="1" t="str">
        <f t="shared" si="1304"/>
        <v>Non-Summer</v>
      </c>
      <c r="F8298" s="78">
        <v>0.93540000000000001</v>
      </c>
      <c r="G8298" s="79">
        <f t="shared" si="1305"/>
        <v>1.7796580098773032</v>
      </c>
      <c r="J8298" s="78">
        <v>0</v>
      </c>
      <c r="K8298" s="80">
        <f t="shared" si="1306"/>
        <v>0</v>
      </c>
      <c r="L8298" s="68" t="str">
        <f t="shared" si="1299"/>
        <v>Normal</v>
      </c>
      <c r="N8298" s="67">
        <f t="shared" si="1300"/>
        <v>0</v>
      </c>
      <c r="O8298" s="67">
        <f t="shared" si="1301"/>
        <v>0</v>
      </c>
      <c r="P8298" s="81">
        <f t="shared" si="1302"/>
        <v>1.7796580098773032</v>
      </c>
      <c r="Q8298" s="81">
        <f t="shared" si="1303"/>
        <v>1.7796580098773032</v>
      </c>
      <c r="S8298" s="1">
        <f t="shared" si="1307"/>
        <v>1</v>
      </c>
      <c r="T8298" s="1" t="str">
        <f t="shared" si="1308"/>
        <v>Off-Peak</v>
      </c>
    </row>
    <row r="8299" spans="1:20" x14ac:dyDescent="0.25">
      <c r="A8299" s="85">
        <v>45271.999999980173</v>
      </c>
      <c r="B8299" s="1">
        <v>12</v>
      </c>
      <c r="C8299" s="1">
        <v>12</v>
      </c>
      <c r="D8299" s="1">
        <v>0</v>
      </c>
      <c r="E8299" s="1" t="str">
        <f t="shared" si="1304"/>
        <v>Non-Summer</v>
      </c>
      <c r="F8299" s="78">
        <v>0.85929999999999995</v>
      </c>
      <c r="G8299" s="79">
        <f t="shared" si="1305"/>
        <v>1.6348729184173256</v>
      </c>
      <c r="J8299" s="78">
        <v>0</v>
      </c>
      <c r="K8299" s="80">
        <f t="shared" si="1306"/>
        <v>0</v>
      </c>
      <c r="L8299" s="68" t="str">
        <f t="shared" si="1299"/>
        <v>Normal</v>
      </c>
      <c r="N8299" s="67">
        <f t="shared" si="1300"/>
        <v>0</v>
      </c>
      <c r="O8299" s="67">
        <f t="shared" si="1301"/>
        <v>0</v>
      </c>
      <c r="P8299" s="81">
        <f t="shared" si="1302"/>
        <v>1.6348729184173256</v>
      </c>
      <c r="Q8299" s="81">
        <f t="shared" si="1303"/>
        <v>1.6348729184173256</v>
      </c>
      <c r="S8299" s="1">
        <f t="shared" si="1307"/>
        <v>2</v>
      </c>
      <c r="T8299" s="1" t="str">
        <f t="shared" si="1308"/>
        <v>Off-Peak</v>
      </c>
    </row>
    <row r="8300" spans="1:20" x14ac:dyDescent="0.25">
      <c r="A8300" s="85">
        <v>45272.041666646837</v>
      </c>
      <c r="B8300" s="1">
        <v>12</v>
      </c>
      <c r="C8300" s="1">
        <v>12</v>
      </c>
      <c r="D8300" s="1">
        <v>1</v>
      </c>
      <c r="E8300" s="1" t="str">
        <f t="shared" si="1304"/>
        <v>Non-Summer</v>
      </c>
      <c r="F8300" s="78">
        <v>0.81279999999999997</v>
      </c>
      <c r="G8300" s="79">
        <f t="shared" si="1305"/>
        <v>1.5464037101007824</v>
      </c>
      <c r="J8300" s="78">
        <v>0</v>
      </c>
      <c r="K8300" s="80">
        <f t="shared" si="1306"/>
        <v>0</v>
      </c>
      <c r="L8300" s="68" t="str">
        <f t="shared" si="1299"/>
        <v>Normal</v>
      </c>
      <c r="N8300" s="67">
        <f t="shared" si="1300"/>
        <v>0</v>
      </c>
      <c r="O8300" s="67">
        <f t="shared" si="1301"/>
        <v>0</v>
      </c>
      <c r="P8300" s="81">
        <f t="shared" si="1302"/>
        <v>1.5464037101007824</v>
      </c>
      <c r="Q8300" s="81">
        <f t="shared" si="1303"/>
        <v>1.5464037101007824</v>
      </c>
      <c r="S8300" s="1">
        <f t="shared" si="1307"/>
        <v>2</v>
      </c>
      <c r="T8300" s="1" t="str">
        <f t="shared" si="1308"/>
        <v>Off-Peak</v>
      </c>
    </row>
    <row r="8301" spans="1:20" x14ac:dyDescent="0.25">
      <c r="A8301" s="85">
        <v>45272.083333313501</v>
      </c>
      <c r="B8301" s="1">
        <v>12</v>
      </c>
      <c r="C8301" s="1">
        <v>12</v>
      </c>
      <c r="D8301" s="1">
        <v>2</v>
      </c>
      <c r="E8301" s="1" t="str">
        <f t="shared" si="1304"/>
        <v>Non-Summer</v>
      </c>
      <c r="F8301" s="78">
        <v>0.79120000000000001</v>
      </c>
      <c r="G8301" s="79">
        <f t="shared" si="1305"/>
        <v>1.5053083359150334</v>
      </c>
      <c r="J8301" s="78">
        <v>0</v>
      </c>
      <c r="K8301" s="80">
        <f t="shared" si="1306"/>
        <v>0</v>
      </c>
      <c r="L8301" s="68" t="str">
        <f t="shared" si="1299"/>
        <v>Normal</v>
      </c>
      <c r="N8301" s="67">
        <f t="shared" si="1300"/>
        <v>0</v>
      </c>
      <c r="O8301" s="67">
        <f t="shared" si="1301"/>
        <v>0</v>
      </c>
      <c r="P8301" s="81">
        <f t="shared" si="1302"/>
        <v>1.5053083359150334</v>
      </c>
      <c r="Q8301" s="81">
        <f t="shared" si="1303"/>
        <v>1.5053083359150334</v>
      </c>
      <c r="S8301" s="1">
        <f t="shared" si="1307"/>
        <v>2</v>
      </c>
      <c r="T8301" s="1" t="str">
        <f t="shared" si="1308"/>
        <v>Off-Peak</v>
      </c>
    </row>
    <row r="8302" spans="1:20" x14ac:dyDescent="0.25">
      <c r="A8302" s="85">
        <v>45272.124999980166</v>
      </c>
      <c r="B8302" s="1">
        <v>12</v>
      </c>
      <c r="C8302" s="1">
        <v>12</v>
      </c>
      <c r="D8302" s="1">
        <v>3</v>
      </c>
      <c r="E8302" s="1" t="str">
        <f t="shared" si="1304"/>
        <v>Non-Summer</v>
      </c>
      <c r="F8302" s="78">
        <v>0.77859999999999996</v>
      </c>
      <c r="G8302" s="79">
        <f t="shared" si="1305"/>
        <v>1.4813360343066797</v>
      </c>
      <c r="J8302" s="78">
        <v>0</v>
      </c>
      <c r="K8302" s="80">
        <f t="shared" si="1306"/>
        <v>0</v>
      </c>
      <c r="L8302" s="68" t="str">
        <f t="shared" si="1299"/>
        <v>Normal</v>
      </c>
      <c r="N8302" s="67">
        <f t="shared" si="1300"/>
        <v>0</v>
      </c>
      <c r="O8302" s="67">
        <f t="shared" si="1301"/>
        <v>0</v>
      </c>
      <c r="P8302" s="81">
        <f t="shared" si="1302"/>
        <v>1.4813360343066797</v>
      </c>
      <c r="Q8302" s="81">
        <f t="shared" si="1303"/>
        <v>1.4813360343066797</v>
      </c>
      <c r="S8302" s="1">
        <f t="shared" si="1307"/>
        <v>2</v>
      </c>
      <c r="T8302" s="1" t="str">
        <f t="shared" si="1308"/>
        <v>Off-Peak</v>
      </c>
    </row>
    <row r="8303" spans="1:20" x14ac:dyDescent="0.25">
      <c r="A8303" s="85">
        <v>45272.16666664683</v>
      </c>
      <c r="B8303" s="1">
        <v>12</v>
      </c>
      <c r="C8303" s="1">
        <v>12</v>
      </c>
      <c r="D8303" s="1">
        <v>4</v>
      </c>
      <c r="E8303" s="1" t="str">
        <f t="shared" si="1304"/>
        <v>Non-Summer</v>
      </c>
      <c r="F8303" s="78">
        <v>0.79369999999999996</v>
      </c>
      <c r="G8303" s="79">
        <f t="shared" si="1305"/>
        <v>1.5100647449643099</v>
      </c>
      <c r="J8303" s="78">
        <v>0</v>
      </c>
      <c r="K8303" s="80">
        <f t="shared" si="1306"/>
        <v>0</v>
      </c>
      <c r="L8303" s="68" t="str">
        <f t="shared" si="1299"/>
        <v>Normal</v>
      </c>
      <c r="N8303" s="67">
        <f t="shared" si="1300"/>
        <v>0</v>
      </c>
      <c r="O8303" s="67">
        <f t="shared" si="1301"/>
        <v>0</v>
      </c>
      <c r="P8303" s="81">
        <f t="shared" si="1302"/>
        <v>1.5100647449643099</v>
      </c>
      <c r="Q8303" s="81">
        <f t="shared" si="1303"/>
        <v>1.5100647449643099</v>
      </c>
      <c r="S8303" s="1">
        <f t="shared" si="1307"/>
        <v>2</v>
      </c>
      <c r="T8303" s="1" t="str">
        <f t="shared" si="1308"/>
        <v>Off-Peak</v>
      </c>
    </row>
    <row r="8304" spans="1:20" x14ac:dyDescent="0.25">
      <c r="A8304" s="85">
        <v>45272.208333313494</v>
      </c>
      <c r="B8304" s="1">
        <v>12</v>
      </c>
      <c r="C8304" s="1">
        <v>12</v>
      </c>
      <c r="D8304" s="1">
        <v>5</v>
      </c>
      <c r="E8304" s="1" t="str">
        <f t="shared" si="1304"/>
        <v>Non-Summer</v>
      </c>
      <c r="F8304" s="78">
        <v>0.82930000000000004</v>
      </c>
      <c r="G8304" s="79">
        <f t="shared" si="1305"/>
        <v>1.5777960098260075</v>
      </c>
      <c r="J8304" s="78">
        <v>0</v>
      </c>
      <c r="K8304" s="80">
        <f t="shared" si="1306"/>
        <v>0</v>
      </c>
      <c r="L8304" s="68" t="str">
        <f t="shared" si="1299"/>
        <v>Normal</v>
      </c>
      <c r="N8304" s="67">
        <f t="shared" si="1300"/>
        <v>0</v>
      </c>
      <c r="O8304" s="67">
        <f t="shared" si="1301"/>
        <v>0</v>
      </c>
      <c r="P8304" s="81">
        <f t="shared" si="1302"/>
        <v>1.5777960098260075</v>
      </c>
      <c r="Q8304" s="81">
        <f t="shared" si="1303"/>
        <v>1.5777960098260075</v>
      </c>
      <c r="S8304" s="1">
        <f t="shared" si="1307"/>
        <v>2</v>
      </c>
      <c r="T8304" s="1" t="str">
        <f t="shared" si="1308"/>
        <v>Off-Peak</v>
      </c>
    </row>
    <row r="8305" spans="1:20" x14ac:dyDescent="0.25">
      <c r="A8305" s="85">
        <v>45272.249999980158</v>
      </c>
      <c r="B8305" s="1">
        <v>12</v>
      </c>
      <c r="C8305" s="1">
        <v>12</v>
      </c>
      <c r="D8305" s="1">
        <v>6</v>
      </c>
      <c r="E8305" s="1" t="str">
        <f t="shared" si="1304"/>
        <v>Non-Summer</v>
      </c>
      <c r="F8305" s="78">
        <v>0.88939999999999997</v>
      </c>
      <c r="G8305" s="79">
        <f t="shared" si="1305"/>
        <v>1.6921400833706151</v>
      </c>
      <c r="J8305" s="78">
        <v>0</v>
      </c>
      <c r="K8305" s="80">
        <f t="shared" si="1306"/>
        <v>0</v>
      </c>
      <c r="L8305" s="68" t="str">
        <f t="shared" si="1299"/>
        <v>Normal</v>
      </c>
      <c r="N8305" s="67">
        <f t="shared" si="1300"/>
        <v>0</v>
      </c>
      <c r="O8305" s="67">
        <f t="shared" si="1301"/>
        <v>0</v>
      </c>
      <c r="P8305" s="81">
        <f t="shared" si="1302"/>
        <v>1.6921400833706151</v>
      </c>
      <c r="Q8305" s="81">
        <f t="shared" si="1303"/>
        <v>1.6921400833706151</v>
      </c>
      <c r="S8305" s="1">
        <f t="shared" si="1307"/>
        <v>2</v>
      </c>
      <c r="T8305" s="1" t="str">
        <f t="shared" si="1308"/>
        <v>Peak</v>
      </c>
    </row>
    <row r="8306" spans="1:20" x14ac:dyDescent="0.25">
      <c r="A8306" s="85">
        <v>45272.291666646823</v>
      </c>
      <c r="B8306" s="1">
        <v>12</v>
      </c>
      <c r="C8306" s="1">
        <v>12</v>
      </c>
      <c r="D8306" s="1">
        <v>7</v>
      </c>
      <c r="E8306" s="1" t="str">
        <f t="shared" si="1304"/>
        <v>Non-Summer</v>
      </c>
      <c r="F8306" s="78">
        <v>0.89929999999999999</v>
      </c>
      <c r="G8306" s="79">
        <f t="shared" si="1305"/>
        <v>1.7109754632057501</v>
      </c>
      <c r="J8306" s="78">
        <v>0</v>
      </c>
      <c r="K8306" s="80">
        <f t="shared" si="1306"/>
        <v>0</v>
      </c>
      <c r="L8306" s="68" t="str">
        <f t="shared" si="1299"/>
        <v>Normal</v>
      </c>
      <c r="N8306" s="67">
        <f t="shared" si="1300"/>
        <v>0</v>
      </c>
      <c r="O8306" s="67">
        <f t="shared" si="1301"/>
        <v>0</v>
      </c>
      <c r="P8306" s="81">
        <f t="shared" si="1302"/>
        <v>1.7109754632057501</v>
      </c>
      <c r="Q8306" s="81">
        <f t="shared" si="1303"/>
        <v>1.7109754632057501</v>
      </c>
      <c r="S8306" s="1">
        <f t="shared" si="1307"/>
        <v>2</v>
      </c>
      <c r="T8306" s="1" t="str">
        <f t="shared" si="1308"/>
        <v>Peak</v>
      </c>
    </row>
    <row r="8307" spans="1:20" x14ac:dyDescent="0.25">
      <c r="A8307" s="85">
        <v>45272.333333313487</v>
      </c>
      <c r="B8307" s="1">
        <v>12</v>
      </c>
      <c r="C8307" s="1">
        <v>12</v>
      </c>
      <c r="D8307" s="1">
        <v>8</v>
      </c>
      <c r="E8307" s="1" t="str">
        <f t="shared" si="1304"/>
        <v>Non-Summer</v>
      </c>
      <c r="F8307" s="78">
        <v>0.84299999999999997</v>
      </c>
      <c r="G8307" s="79">
        <f t="shared" si="1305"/>
        <v>1.6038611314160429</v>
      </c>
      <c r="J8307" s="78">
        <v>0.165351</v>
      </c>
      <c r="K8307" s="80">
        <f t="shared" si="1306"/>
        <v>0.165351</v>
      </c>
      <c r="L8307" s="68" t="str">
        <f t="shared" si="1299"/>
        <v>Normal</v>
      </c>
      <c r="N8307" s="67">
        <f t="shared" si="1300"/>
        <v>0</v>
      </c>
      <c r="O8307" s="67">
        <f t="shared" si="1301"/>
        <v>0.165351</v>
      </c>
      <c r="P8307" s="81">
        <f t="shared" si="1302"/>
        <v>1.4385101314160429</v>
      </c>
      <c r="Q8307" s="81">
        <f t="shared" si="1303"/>
        <v>1.4385101314160429</v>
      </c>
      <c r="S8307" s="1">
        <f t="shared" si="1307"/>
        <v>2</v>
      </c>
      <c r="T8307" s="1" t="str">
        <f t="shared" si="1308"/>
        <v>Peak</v>
      </c>
    </row>
    <row r="8308" spans="1:20" x14ac:dyDescent="0.25">
      <c r="A8308" s="85">
        <v>45272.374999980151</v>
      </c>
      <c r="B8308" s="1">
        <v>12</v>
      </c>
      <c r="C8308" s="1">
        <v>12</v>
      </c>
      <c r="D8308" s="1">
        <v>9</v>
      </c>
      <c r="E8308" s="1" t="str">
        <f t="shared" si="1304"/>
        <v>Non-Summer</v>
      </c>
      <c r="F8308" s="78">
        <v>0.81379999999999997</v>
      </c>
      <c r="G8308" s="79">
        <f t="shared" si="1305"/>
        <v>1.5483062737204931</v>
      </c>
      <c r="J8308" s="78">
        <v>2.9420000000000002E-3</v>
      </c>
      <c r="K8308" s="80">
        <f t="shared" si="1306"/>
        <v>2.9420000000000002E-3</v>
      </c>
      <c r="L8308" s="68" t="str">
        <f t="shared" si="1299"/>
        <v>Normal</v>
      </c>
      <c r="N8308" s="67">
        <f t="shared" si="1300"/>
        <v>0</v>
      </c>
      <c r="O8308" s="67">
        <f t="shared" si="1301"/>
        <v>2.9420000000000002E-3</v>
      </c>
      <c r="P8308" s="81">
        <f t="shared" si="1302"/>
        <v>1.5453642737204931</v>
      </c>
      <c r="Q8308" s="81">
        <f t="shared" si="1303"/>
        <v>1.5453642737204931</v>
      </c>
      <c r="S8308" s="1">
        <f t="shared" si="1307"/>
        <v>2</v>
      </c>
      <c r="T8308" s="1" t="str">
        <f t="shared" si="1308"/>
        <v>Peak</v>
      </c>
    </row>
    <row r="8309" spans="1:20" x14ac:dyDescent="0.25">
      <c r="A8309" s="85">
        <v>45272.416666646815</v>
      </c>
      <c r="B8309" s="1">
        <v>12</v>
      </c>
      <c r="C8309" s="1">
        <v>12</v>
      </c>
      <c r="D8309" s="1">
        <v>10</v>
      </c>
      <c r="E8309" s="1" t="str">
        <f t="shared" si="1304"/>
        <v>Non-Summer</v>
      </c>
      <c r="F8309" s="78">
        <v>0.79849999999999999</v>
      </c>
      <c r="G8309" s="79">
        <f t="shared" si="1305"/>
        <v>1.5191970503389207</v>
      </c>
      <c r="J8309" s="78">
        <v>5.4359000000000005E-2</v>
      </c>
      <c r="K8309" s="80">
        <f t="shared" si="1306"/>
        <v>5.4359000000000005E-2</v>
      </c>
      <c r="L8309" s="68" t="str">
        <f t="shared" si="1299"/>
        <v>Normal</v>
      </c>
      <c r="N8309" s="67">
        <f t="shared" si="1300"/>
        <v>0</v>
      </c>
      <c r="O8309" s="67">
        <f t="shared" si="1301"/>
        <v>5.4359000000000005E-2</v>
      </c>
      <c r="P8309" s="81">
        <f t="shared" si="1302"/>
        <v>1.4648380503389207</v>
      </c>
      <c r="Q8309" s="81">
        <f t="shared" si="1303"/>
        <v>1.4648380503389207</v>
      </c>
      <c r="S8309" s="1">
        <f t="shared" si="1307"/>
        <v>2</v>
      </c>
      <c r="T8309" s="1" t="str">
        <f t="shared" si="1308"/>
        <v>Peak</v>
      </c>
    </row>
    <row r="8310" spans="1:20" x14ac:dyDescent="0.25">
      <c r="A8310" s="85">
        <v>45272.45833331348</v>
      </c>
      <c r="B8310" s="1">
        <v>12</v>
      </c>
      <c r="C8310" s="1">
        <v>12</v>
      </c>
      <c r="D8310" s="1">
        <v>11</v>
      </c>
      <c r="E8310" s="1" t="str">
        <f t="shared" si="1304"/>
        <v>Non-Summer</v>
      </c>
      <c r="F8310" s="78">
        <v>0.78920000000000001</v>
      </c>
      <c r="G8310" s="79">
        <f t="shared" si="1305"/>
        <v>1.5015032086756122</v>
      </c>
      <c r="J8310" s="78">
        <v>0.34407799999999999</v>
      </c>
      <c r="K8310" s="80">
        <f t="shared" si="1306"/>
        <v>0.34407799999999999</v>
      </c>
      <c r="L8310" s="68" t="str">
        <f t="shared" si="1299"/>
        <v>Normal</v>
      </c>
      <c r="N8310" s="67">
        <f t="shared" si="1300"/>
        <v>0</v>
      </c>
      <c r="O8310" s="67">
        <f t="shared" si="1301"/>
        <v>0.34407799999999999</v>
      </c>
      <c r="P8310" s="81">
        <f t="shared" si="1302"/>
        <v>1.1574252086756123</v>
      </c>
      <c r="Q8310" s="81">
        <f t="shared" si="1303"/>
        <v>1.1574252086756123</v>
      </c>
      <c r="S8310" s="1">
        <f t="shared" si="1307"/>
        <v>2</v>
      </c>
      <c r="T8310" s="1" t="str">
        <f t="shared" si="1308"/>
        <v>Peak</v>
      </c>
    </row>
    <row r="8311" spans="1:20" x14ac:dyDescent="0.25">
      <c r="A8311" s="85">
        <v>45272.499999980144</v>
      </c>
      <c r="B8311" s="1">
        <v>12</v>
      </c>
      <c r="C8311" s="1">
        <v>12</v>
      </c>
      <c r="D8311" s="1">
        <v>12</v>
      </c>
      <c r="E8311" s="1" t="str">
        <f t="shared" si="1304"/>
        <v>Non-Summer</v>
      </c>
      <c r="F8311" s="78">
        <v>0.78200000000000003</v>
      </c>
      <c r="G8311" s="79">
        <f t="shared" si="1305"/>
        <v>1.4878047506136958</v>
      </c>
      <c r="J8311" s="78">
        <v>0.43957799999999997</v>
      </c>
      <c r="K8311" s="80">
        <f t="shared" si="1306"/>
        <v>0.43957799999999997</v>
      </c>
      <c r="L8311" s="68" t="str">
        <f t="shared" si="1299"/>
        <v>Normal</v>
      </c>
      <c r="N8311" s="67">
        <f t="shared" si="1300"/>
        <v>0</v>
      </c>
      <c r="O8311" s="67">
        <f t="shared" si="1301"/>
        <v>0.43957799999999997</v>
      </c>
      <c r="P8311" s="81">
        <f t="shared" si="1302"/>
        <v>1.0482267506136957</v>
      </c>
      <c r="Q8311" s="81">
        <f t="shared" si="1303"/>
        <v>1.0482267506136957</v>
      </c>
      <c r="S8311" s="1">
        <f t="shared" si="1307"/>
        <v>2</v>
      </c>
      <c r="T8311" s="1" t="str">
        <f t="shared" si="1308"/>
        <v>Peak</v>
      </c>
    </row>
    <row r="8312" spans="1:20" x14ac:dyDescent="0.25">
      <c r="A8312" s="85">
        <v>45272.541666646808</v>
      </c>
      <c r="B8312" s="1">
        <v>12</v>
      </c>
      <c r="C8312" s="1">
        <v>12</v>
      </c>
      <c r="D8312" s="1">
        <v>13</v>
      </c>
      <c r="E8312" s="1" t="str">
        <f t="shared" si="1304"/>
        <v>Non-Summer</v>
      </c>
      <c r="F8312" s="78">
        <v>0.77359999999999995</v>
      </c>
      <c r="G8312" s="79">
        <f t="shared" si="1305"/>
        <v>1.4718232162081266</v>
      </c>
      <c r="J8312" s="78">
        <v>0.24965899999999999</v>
      </c>
      <c r="K8312" s="80">
        <f t="shared" si="1306"/>
        <v>0.24965899999999999</v>
      </c>
      <c r="L8312" s="68" t="str">
        <f t="shared" si="1299"/>
        <v>Normal</v>
      </c>
      <c r="N8312" s="67">
        <f t="shared" si="1300"/>
        <v>0</v>
      </c>
      <c r="O8312" s="67">
        <f t="shared" si="1301"/>
        <v>0.24965899999999999</v>
      </c>
      <c r="P8312" s="81">
        <f t="shared" si="1302"/>
        <v>1.2221642162081265</v>
      </c>
      <c r="Q8312" s="81">
        <f t="shared" si="1303"/>
        <v>1.2221642162081265</v>
      </c>
      <c r="S8312" s="1">
        <f t="shared" si="1307"/>
        <v>2</v>
      </c>
      <c r="T8312" s="1" t="str">
        <f t="shared" si="1308"/>
        <v>Peak</v>
      </c>
    </row>
    <row r="8313" spans="1:20" x14ac:dyDescent="0.25">
      <c r="A8313" s="85">
        <v>45272.583333313472</v>
      </c>
      <c r="B8313" s="1">
        <v>12</v>
      </c>
      <c r="C8313" s="1">
        <v>12</v>
      </c>
      <c r="D8313" s="1">
        <v>14</v>
      </c>
      <c r="E8313" s="1" t="str">
        <f t="shared" si="1304"/>
        <v>Non-Summer</v>
      </c>
      <c r="F8313" s="78">
        <v>0.7833</v>
      </c>
      <c r="G8313" s="79">
        <f t="shared" si="1305"/>
        <v>1.4902780833193194</v>
      </c>
      <c r="J8313" s="78">
        <v>1.4590190000000001</v>
      </c>
      <c r="K8313" s="80">
        <f t="shared" si="1306"/>
        <v>1.4590190000000001</v>
      </c>
      <c r="L8313" s="68" t="str">
        <f t="shared" si="1299"/>
        <v>Normal</v>
      </c>
      <c r="N8313" s="67">
        <f t="shared" si="1300"/>
        <v>0</v>
      </c>
      <c r="O8313" s="67">
        <f t="shared" si="1301"/>
        <v>1.4590190000000001</v>
      </c>
      <c r="P8313" s="81">
        <f t="shared" si="1302"/>
        <v>3.125908331931937E-2</v>
      </c>
      <c r="Q8313" s="81">
        <f t="shared" si="1303"/>
        <v>3.125908331931937E-2</v>
      </c>
      <c r="S8313" s="1">
        <f t="shared" si="1307"/>
        <v>2</v>
      </c>
      <c r="T8313" s="1" t="str">
        <f t="shared" si="1308"/>
        <v>Peak</v>
      </c>
    </row>
    <row r="8314" spans="1:20" x14ac:dyDescent="0.25">
      <c r="A8314" s="85">
        <v>45272.624999980137</v>
      </c>
      <c r="B8314" s="1">
        <v>12</v>
      </c>
      <c r="C8314" s="1">
        <v>12</v>
      </c>
      <c r="D8314" s="1">
        <v>15</v>
      </c>
      <c r="E8314" s="1" t="str">
        <f t="shared" si="1304"/>
        <v>Non-Summer</v>
      </c>
      <c r="F8314" s="78">
        <v>0.84750000000000003</v>
      </c>
      <c r="G8314" s="79">
        <f t="shared" si="1305"/>
        <v>1.6124226677047406</v>
      </c>
      <c r="J8314" s="78">
        <v>0.78103800000000001</v>
      </c>
      <c r="K8314" s="80">
        <f t="shared" si="1306"/>
        <v>0.78103800000000001</v>
      </c>
      <c r="L8314" s="68" t="str">
        <f t="shared" si="1299"/>
        <v>Normal</v>
      </c>
      <c r="N8314" s="67">
        <f t="shared" si="1300"/>
        <v>0</v>
      </c>
      <c r="O8314" s="67">
        <f t="shared" si="1301"/>
        <v>0.78103800000000001</v>
      </c>
      <c r="P8314" s="81">
        <f t="shared" si="1302"/>
        <v>0.83138466770474062</v>
      </c>
      <c r="Q8314" s="81">
        <f t="shared" si="1303"/>
        <v>0.83138466770474062</v>
      </c>
      <c r="S8314" s="1">
        <f t="shared" si="1307"/>
        <v>2</v>
      </c>
      <c r="T8314" s="1" t="str">
        <f t="shared" si="1308"/>
        <v>Peak</v>
      </c>
    </row>
    <row r="8315" spans="1:20" x14ac:dyDescent="0.25">
      <c r="A8315" s="85">
        <v>45272.666666646801</v>
      </c>
      <c r="B8315" s="1">
        <v>12</v>
      </c>
      <c r="C8315" s="1">
        <v>12</v>
      </c>
      <c r="D8315" s="1">
        <v>16</v>
      </c>
      <c r="E8315" s="1" t="str">
        <f t="shared" si="1304"/>
        <v>Non-Summer</v>
      </c>
      <c r="F8315" s="78">
        <v>1.0341</v>
      </c>
      <c r="G8315" s="79">
        <f t="shared" si="1305"/>
        <v>1.9674410391427402</v>
      </c>
      <c r="J8315" s="78">
        <v>0</v>
      </c>
      <c r="K8315" s="80">
        <f t="shared" si="1306"/>
        <v>0</v>
      </c>
      <c r="L8315" s="68" t="str">
        <f t="shared" si="1299"/>
        <v>Normal</v>
      </c>
      <c r="N8315" s="67">
        <f t="shared" si="1300"/>
        <v>0</v>
      </c>
      <c r="O8315" s="67">
        <f t="shared" si="1301"/>
        <v>0</v>
      </c>
      <c r="P8315" s="81">
        <f t="shared" si="1302"/>
        <v>1.9674410391427402</v>
      </c>
      <c r="Q8315" s="81">
        <f t="shared" si="1303"/>
        <v>1.9674410391427402</v>
      </c>
      <c r="S8315" s="1">
        <f t="shared" si="1307"/>
        <v>2</v>
      </c>
      <c r="T8315" s="1" t="str">
        <f t="shared" si="1308"/>
        <v>Peak</v>
      </c>
    </row>
    <row r="8316" spans="1:20" x14ac:dyDescent="0.25">
      <c r="A8316" s="85">
        <v>45272.708333313465</v>
      </c>
      <c r="B8316" s="1">
        <v>12</v>
      </c>
      <c r="C8316" s="1">
        <v>12</v>
      </c>
      <c r="D8316" s="1">
        <v>17</v>
      </c>
      <c r="E8316" s="1" t="str">
        <f t="shared" si="1304"/>
        <v>Non-Summer</v>
      </c>
      <c r="F8316" s="78">
        <v>1.1951000000000001</v>
      </c>
      <c r="G8316" s="79">
        <f t="shared" si="1305"/>
        <v>2.273753781916148</v>
      </c>
      <c r="J8316" s="78">
        <v>0</v>
      </c>
      <c r="K8316" s="80">
        <f t="shared" si="1306"/>
        <v>0</v>
      </c>
      <c r="L8316" s="68" t="str">
        <f t="shared" si="1299"/>
        <v>Normal</v>
      </c>
      <c r="N8316" s="67">
        <f t="shared" si="1300"/>
        <v>0</v>
      </c>
      <c r="O8316" s="67">
        <f t="shared" si="1301"/>
        <v>0</v>
      </c>
      <c r="P8316" s="81">
        <f t="shared" si="1302"/>
        <v>2.273753781916148</v>
      </c>
      <c r="Q8316" s="81">
        <f t="shared" si="1303"/>
        <v>2.273753781916148</v>
      </c>
      <c r="S8316" s="1">
        <f t="shared" si="1307"/>
        <v>2</v>
      </c>
      <c r="T8316" s="1" t="str">
        <f t="shared" si="1308"/>
        <v>Peak</v>
      </c>
    </row>
    <row r="8317" spans="1:20" x14ac:dyDescent="0.25">
      <c r="A8317" s="85">
        <v>45272.749999980129</v>
      </c>
      <c r="B8317" s="1">
        <v>12</v>
      </c>
      <c r="C8317" s="1">
        <v>12</v>
      </c>
      <c r="D8317" s="1">
        <v>18</v>
      </c>
      <c r="E8317" s="1" t="str">
        <f t="shared" si="1304"/>
        <v>Non-Summer</v>
      </c>
      <c r="F8317" s="78">
        <v>1.2383999999999999</v>
      </c>
      <c r="G8317" s="79">
        <f t="shared" si="1305"/>
        <v>2.3561347866496174</v>
      </c>
      <c r="J8317" s="78">
        <v>0</v>
      </c>
      <c r="K8317" s="80">
        <f t="shared" si="1306"/>
        <v>0</v>
      </c>
      <c r="L8317" s="68" t="str">
        <f t="shared" si="1299"/>
        <v>Normal</v>
      </c>
      <c r="N8317" s="67">
        <f t="shared" si="1300"/>
        <v>0</v>
      </c>
      <c r="O8317" s="67">
        <f t="shared" si="1301"/>
        <v>0</v>
      </c>
      <c r="P8317" s="81">
        <f t="shared" si="1302"/>
        <v>2.3561347866496174</v>
      </c>
      <c r="Q8317" s="81">
        <f t="shared" si="1303"/>
        <v>2.3561347866496174</v>
      </c>
      <c r="S8317" s="1">
        <f t="shared" si="1307"/>
        <v>2</v>
      </c>
      <c r="T8317" s="1" t="str">
        <f t="shared" si="1308"/>
        <v>Peak</v>
      </c>
    </row>
    <row r="8318" spans="1:20" x14ac:dyDescent="0.25">
      <c r="A8318" s="85">
        <v>45272.791666646794</v>
      </c>
      <c r="B8318" s="1">
        <v>12</v>
      </c>
      <c r="C8318" s="1">
        <v>12</v>
      </c>
      <c r="D8318" s="1">
        <v>19</v>
      </c>
      <c r="E8318" s="1" t="str">
        <f t="shared" si="1304"/>
        <v>Non-Summer</v>
      </c>
      <c r="F8318" s="78">
        <v>1.2470000000000001</v>
      </c>
      <c r="G8318" s="79">
        <f t="shared" si="1305"/>
        <v>2.3724968337791288</v>
      </c>
      <c r="J8318" s="78">
        <v>0</v>
      </c>
      <c r="K8318" s="80">
        <f t="shared" si="1306"/>
        <v>0</v>
      </c>
      <c r="L8318" s="68" t="str">
        <f t="shared" si="1299"/>
        <v>Normal</v>
      </c>
      <c r="N8318" s="67">
        <f t="shared" si="1300"/>
        <v>0</v>
      </c>
      <c r="O8318" s="67">
        <f t="shared" si="1301"/>
        <v>0</v>
      </c>
      <c r="P8318" s="81">
        <f t="shared" si="1302"/>
        <v>2.3724968337791288</v>
      </c>
      <c r="Q8318" s="81">
        <f t="shared" si="1303"/>
        <v>2.3724968337791288</v>
      </c>
      <c r="S8318" s="1">
        <f t="shared" si="1307"/>
        <v>2</v>
      </c>
      <c r="T8318" s="1" t="str">
        <f t="shared" si="1308"/>
        <v>Peak</v>
      </c>
    </row>
    <row r="8319" spans="1:20" x14ac:dyDescent="0.25">
      <c r="A8319" s="85">
        <v>45272.833333313458</v>
      </c>
      <c r="B8319" s="1">
        <v>12</v>
      </c>
      <c r="C8319" s="1">
        <v>12</v>
      </c>
      <c r="D8319" s="1">
        <v>20</v>
      </c>
      <c r="E8319" s="1" t="str">
        <f t="shared" si="1304"/>
        <v>Non-Summer</v>
      </c>
      <c r="F8319" s="78">
        <v>1.2357</v>
      </c>
      <c r="G8319" s="79">
        <f t="shared" si="1305"/>
        <v>2.3509978648763989</v>
      </c>
      <c r="J8319" s="78">
        <v>0</v>
      </c>
      <c r="K8319" s="80">
        <f t="shared" si="1306"/>
        <v>0</v>
      </c>
      <c r="L8319" s="68" t="str">
        <f t="shared" si="1299"/>
        <v>Normal</v>
      </c>
      <c r="N8319" s="67">
        <f t="shared" si="1300"/>
        <v>0</v>
      </c>
      <c r="O8319" s="67">
        <f t="shared" si="1301"/>
        <v>0</v>
      </c>
      <c r="P8319" s="81">
        <f t="shared" si="1302"/>
        <v>2.3509978648763989</v>
      </c>
      <c r="Q8319" s="81">
        <f t="shared" si="1303"/>
        <v>2.3509978648763989</v>
      </c>
      <c r="S8319" s="1">
        <f t="shared" si="1307"/>
        <v>2</v>
      </c>
      <c r="T8319" s="1" t="str">
        <f t="shared" si="1308"/>
        <v>Peak</v>
      </c>
    </row>
    <row r="8320" spans="1:20" x14ac:dyDescent="0.25">
      <c r="A8320" s="85">
        <v>45272.874999980122</v>
      </c>
      <c r="B8320" s="1">
        <v>12</v>
      </c>
      <c r="C8320" s="1">
        <v>12</v>
      </c>
      <c r="D8320" s="1">
        <v>21</v>
      </c>
      <c r="E8320" s="1" t="str">
        <f t="shared" si="1304"/>
        <v>Non-Summer</v>
      </c>
      <c r="F8320" s="78">
        <v>1.1786000000000001</v>
      </c>
      <c r="G8320" s="79">
        <f t="shared" si="1305"/>
        <v>2.242361482190923</v>
      </c>
      <c r="J8320" s="78">
        <v>0</v>
      </c>
      <c r="K8320" s="80">
        <f t="shared" si="1306"/>
        <v>0</v>
      </c>
      <c r="L8320" s="68" t="str">
        <f t="shared" si="1299"/>
        <v>Normal</v>
      </c>
      <c r="N8320" s="67">
        <f t="shared" si="1300"/>
        <v>0</v>
      </c>
      <c r="O8320" s="67">
        <f t="shared" si="1301"/>
        <v>0</v>
      </c>
      <c r="P8320" s="81">
        <f t="shared" si="1302"/>
        <v>2.242361482190923</v>
      </c>
      <c r="Q8320" s="81">
        <f t="shared" si="1303"/>
        <v>2.242361482190923</v>
      </c>
      <c r="S8320" s="1">
        <f t="shared" si="1307"/>
        <v>2</v>
      </c>
      <c r="T8320" s="1" t="str">
        <f t="shared" si="1308"/>
        <v>Peak</v>
      </c>
    </row>
    <row r="8321" spans="1:20" x14ac:dyDescent="0.25">
      <c r="A8321" s="85">
        <v>45272.916666646786</v>
      </c>
      <c r="B8321" s="1">
        <v>12</v>
      </c>
      <c r="C8321" s="1">
        <v>12</v>
      </c>
      <c r="D8321" s="1">
        <v>22</v>
      </c>
      <c r="E8321" s="1" t="str">
        <f t="shared" si="1304"/>
        <v>Non-Summer</v>
      </c>
      <c r="F8321" s="78">
        <v>1.0658000000000001</v>
      </c>
      <c r="G8321" s="79">
        <f t="shared" si="1305"/>
        <v>2.0277523058875664</v>
      </c>
      <c r="J8321" s="78">
        <v>0</v>
      </c>
      <c r="K8321" s="80">
        <f t="shared" si="1306"/>
        <v>0</v>
      </c>
      <c r="L8321" s="68" t="str">
        <f t="shared" si="1299"/>
        <v>Normal</v>
      </c>
      <c r="N8321" s="67">
        <f t="shared" si="1300"/>
        <v>0</v>
      </c>
      <c r="O8321" s="67">
        <f t="shared" si="1301"/>
        <v>0</v>
      </c>
      <c r="P8321" s="81">
        <f t="shared" si="1302"/>
        <v>2.0277523058875664</v>
      </c>
      <c r="Q8321" s="81">
        <f t="shared" si="1303"/>
        <v>2.0277523058875664</v>
      </c>
      <c r="S8321" s="1">
        <f t="shared" si="1307"/>
        <v>2</v>
      </c>
      <c r="T8321" s="1" t="str">
        <f t="shared" si="1308"/>
        <v>Off-Peak</v>
      </c>
    </row>
    <row r="8322" spans="1:20" x14ac:dyDescent="0.25">
      <c r="A8322" s="85">
        <v>45272.958333313451</v>
      </c>
      <c r="B8322" s="1">
        <v>12</v>
      </c>
      <c r="C8322" s="1">
        <v>12</v>
      </c>
      <c r="D8322" s="1">
        <v>23</v>
      </c>
      <c r="E8322" s="1" t="str">
        <f t="shared" si="1304"/>
        <v>Non-Summer</v>
      </c>
      <c r="F8322" s="78">
        <v>0.95479999999999998</v>
      </c>
      <c r="G8322" s="79">
        <f t="shared" si="1305"/>
        <v>1.8165677440996888</v>
      </c>
      <c r="J8322" s="78">
        <v>0</v>
      </c>
      <c r="K8322" s="80">
        <f t="shared" si="1306"/>
        <v>0</v>
      </c>
      <c r="L8322" s="68" t="str">
        <f t="shared" si="1299"/>
        <v>Normal</v>
      </c>
      <c r="N8322" s="67">
        <f t="shared" si="1300"/>
        <v>0</v>
      </c>
      <c r="O8322" s="67">
        <f t="shared" si="1301"/>
        <v>0</v>
      </c>
      <c r="P8322" s="81">
        <f t="shared" si="1302"/>
        <v>1.8165677440996888</v>
      </c>
      <c r="Q8322" s="81">
        <f t="shared" si="1303"/>
        <v>1.8165677440996888</v>
      </c>
      <c r="S8322" s="1">
        <f t="shared" si="1307"/>
        <v>2</v>
      </c>
      <c r="T8322" s="1" t="str">
        <f t="shared" si="1308"/>
        <v>Off-Peak</v>
      </c>
    </row>
    <row r="8323" spans="1:20" x14ac:dyDescent="0.25">
      <c r="A8323" s="85">
        <v>45272.999999980115</v>
      </c>
      <c r="B8323" s="1">
        <v>12</v>
      </c>
      <c r="C8323" s="1">
        <v>13</v>
      </c>
      <c r="D8323" s="1">
        <v>0</v>
      </c>
      <c r="E8323" s="1" t="str">
        <f t="shared" si="1304"/>
        <v>Non-Summer</v>
      </c>
      <c r="F8323" s="78">
        <v>0.88339999999999996</v>
      </c>
      <c r="G8323" s="79">
        <f t="shared" si="1305"/>
        <v>1.6807247016523514</v>
      </c>
      <c r="J8323" s="78">
        <v>0</v>
      </c>
      <c r="K8323" s="80">
        <f t="shared" si="1306"/>
        <v>0</v>
      </c>
      <c r="L8323" s="68" t="str">
        <f t="shared" si="1299"/>
        <v>Normal</v>
      </c>
      <c r="N8323" s="67">
        <f t="shared" si="1300"/>
        <v>0</v>
      </c>
      <c r="O8323" s="67">
        <f t="shared" si="1301"/>
        <v>0</v>
      </c>
      <c r="P8323" s="81">
        <f t="shared" si="1302"/>
        <v>1.6807247016523514</v>
      </c>
      <c r="Q8323" s="81">
        <f t="shared" si="1303"/>
        <v>1.6807247016523514</v>
      </c>
      <c r="S8323" s="1">
        <f t="shared" si="1307"/>
        <v>3</v>
      </c>
      <c r="T8323" s="1" t="str">
        <f t="shared" si="1308"/>
        <v>Off-Peak</v>
      </c>
    </row>
    <row r="8324" spans="1:20" x14ac:dyDescent="0.25">
      <c r="A8324" s="85">
        <v>45273.041666646779</v>
      </c>
      <c r="B8324" s="1">
        <v>12</v>
      </c>
      <c r="C8324" s="1">
        <v>13</v>
      </c>
      <c r="D8324" s="1">
        <v>1</v>
      </c>
      <c r="E8324" s="1" t="str">
        <f t="shared" si="1304"/>
        <v>Non-Summer</v>
      </c>
      <c r="F8324" s="78">
        <v>0.84109999999999996</v>
      </c>
      <c r="G8324" s="79">
        <f t="shared" si="1305"/>
        <v>1.6002462605385925</v>
      </c>
      <c r="J8324" s="78">
        <v>0</v>
      </c>
      <c r="K8324" s="80">
        <f t="shared" si="1306"/>
        <v>0</v>
      </c>
      <c r="L8324" s="68" t="str">
        <f t="shared" si="1299"/>
        <v>Normal</v>
      </c>
      <c r="N8324" s="67">
        <f t="shared" si="1300"/>
        <v>0</v>
      </c>
      <c r="O8324" s="67">
        <f t="shared" si="1301"/>
        <v>0</v>
      </c>
      <c r="P8324" s="81">
        <f t="shared" si="1302"/>
        <v>1.6002462605385925</v>
      </c>
      <c r="Q8324" s="81">
        <f t="shared" si="1303"/>
        <v>1.6002462605385925</v>
      </c>
      <c r="S8324" s="1">
        <f t="shared" si="1307"/>
        <v>3</v>
      </c>
      <c r="T8324" s="1" t="str">
        <f t="shared" si="1308"/>
        <v>Off-Peak</v>
      </c>
    </row>
    <row r="8325" spans="1:20" x14ac:dyDescent="0.25">
      <c r="A8325" s="85">
        <v>45273.083333313443</v>
      </c>
      <c r="B8325" s="1">
        <v>12</v>
      </c>
      <c r="C8325" s="1">
        <v>13</v>
      </c>
      <c r="D8325" s="1">
        <v>2</v>
      </c>
      <c r="E8325" s="1" t="str">
        <f t="shared" si="1304"/>
        <v>Non-Summer</v>
      </c>
      <c r="F8325" s="78">
        <v>0.82130000000000003</v>
      </c>
      <c r="G8325" s="79">
        <f t="shared" si="1305"/>
        <v>1.5625755008683226</v>
      </c>
      <c r="J8325" s="78">
        <v>0</v>
      </c>
      <c r="K8325" s="80">
        <f t="shared" si="1306"/>
        <v>0</v>
      </c>
      <c r="L8325" s="68" t="str">
        <f t="shared" si="1299"/>
        <v>Normal</v>
      </c>
      <c r="N8325" s="67">
        <f t="shared" si="1300"/>
        <v>0</v>
      </c>
      <c r="O8325" s="67">
        <f t="shared" si="1301"/>
        <v>0</v>
      </c>
      <c r="P8325" s="81">
        <f t="shared" si="1302"/>
        <v>1.5625755008683226</v>
      </c>
      <c r="Q8325" s="81">
        <f t="shared" si="1303"/>
        <v>1.5625755008683226</v>
      </c>
      <c r="S8325" s="1">
        <f t="shared" si="1307"/>
        <v>3</v>
      </c>
      <c r="T8325" s="1" t="str">
        <f t="shared" si="1308"/>
        <v>Off-Peak</v>
      </c>
    </row>
    <row r="8326" spans="1:20" x14ac:dyDescent="0.25">
      <c r="A8326" s="85">
        <v>45273.124999980108</v>
      </c>
      <c r="B8326" s="1">
        <v>12</v>
      </c>
      <c r="C8326" s="1">
        <v>13</v>
      </c>
      <c r="D8326" s="1">
        <v>3</v>
      </c>
      <c r="E8326" s="1" t="str">
        <f t="shared" si="1304"/>
        <v>Non-Summer</v>
      </c>
      <c r="F8326" s="78">
        <v>0.81440000000000001</v>
      </c>
      <c r="G8326" s="79">
        <f t="shared" si="1305"/>
        <v>1.5494478118923194</v>
      </c>
      <c r="J8326" s="78">
        <v>0</v>
      </c>
      <c r="K8326" s="80">
        <f t="shared" si="1306"/>
        <v>0</v>
      </c>
      <c r="L8326" s="68" t="str">
        <f t="shared" si="1299"/>
        <v>Normal</v>
      </c>
      <c r="N8326" s="67">
        <f t="shared" si="1300"/>
        <v>0</v>
      </c>
      <c r="O8326" s="67">
        <f t="shared" si="1301"/>
        <v>0</v>
      </c>
      <c r="P8326" s="81">
        <f t="shared" si="1302"/>
        <v>1.5494478118923194</v>
      </c>
      <c r="Q8326" s="81">
        <f t="shared" si="1303"/>
        <v>1.5494478118923194</v>
      </c>
      <c r="S8326" s="1">
        <f t="shared" si="1307"/>
        <v>3</v>
      </c>
      <c r="T8326" s="1" t="str">
        <f t="shared" si="1308"/>
        <v>Off-Peak</v>
      </c>
    </row>
    <row r="8327" spans="1:20" x14ac:dyDescent="0.25">
      <c r="A8327" s="85">
        <v>45273.166666646772</v>
      </c>
      <c r="B8327" s="1">
        <v>12</v>
      </c>
      <c r="C8327" s="1">
        <v>13</v>
      </c>
      <c r="D8327" s="1">
        <v>4</v>
      </c>
      <c r="E8327" s="1" t="str">
        <f t="shared" si="1304"/>
        <v>Non-Summer</v>
      </c>
      <c r="F8327" s="78">
        <v>0.82899999999999996</v>
      </c>
      <c r="G8327" s="79">
        <f t="shared" si="1305"/>
        <v>1.5772252407400942</v>
      </c>
      <c r="J8327" s="78">
        <v>0</v>
      </c>
      <c r="K8327" s="80">
        <f t="shared" si="1306"/>
        <v>0</v>
      </c>
      <c r="L8327" s="68" t="str">
        <f t="shared" si="1299"/>
        <v>Normal</v>
      </c>
      <c r="N8327" s="67">
        <f t="shared" si="1300"/>
        <v>0</v>
      </c>
      <c r="O8327" s="67">
        <f t="shared" si="1301"/>
        <v>0</v>
      </c>
      <c r="P8327" s="81">
        <f t="shared" si="1302"/>
        <v>1.5772252407400942</v>
      </c>
      <c r="Q8327" s="81">
        <f t="shared" si="1303"/>
        <v>1.5772252407400942</v>
      </c>
      <c r="S8327" s="1">
        <f t="shared" si="1307"/>
        <v>3</v>
      </c>
      <c r="T8327" s="1" t="str">
        <f t="shared" si="1308"/>
        <v>Off-Peak</v>
      </c>
    </row>
    <row r="8328" spans="1:20" x14ac:dyDescent="0.25">
      <c r="A8328" s="85">
        <v>45273.208333313436</v>
      </c>
      <c r="B8328" s="1">
        <v>12</v>
      </c>
      <c r="C8328" s="1">
        <v>13</v>
      </c>
      <c r="D8328" s="1">
        <v>5</v>
      </c>
      <c r="E8328" s="1" t="str">
        <f t="shared" si="1304"/>
        <v>Non-Summer</v>
      </c>
      <c r="F8328" s="78">
        <v>0.86819999999999997</v>
      </c>
      <c r="G8328" s="79">
        <f t="shared" si="1305"/>
        <v>1.6518057346327502</v>
      </c>
      <c r="J8328" s="78">
        <v>0</v>
      </c>
      <c r="K8328" s="80">
        <f t="shared" si="1306"/>
        <v>0</v>
      </c>
      <c r="L8328" s="68" t="str">
        <f t="shared" si="1299"/>
        <v>Normal</v>
      </c>
      <c r="N8328" s="67">
        <f t="shared" si="1300"/>
        <v>0</v>
      </c>
      <c r="O8328" s="67">
        <f t="shared" si="1301"/>
        <v>0</v>
      </c>
      <c r="P8328" s="81">
        <f t="shared" si="1302"/>
        <v>1.6518057346327502</v>
      </c>
      <c r="Q8328" s="81">
        <f t="shared" si="1303"/>
        <v>1.6518057346327502</v>
      </c>
      <c r="S8328" s="1">
        <f t="shared" si="1307"/>
        <v>3</v>
      </c>
      <c r="T8328" s="1" t="str">
        <f t="shared" si="1308"/>
        <v>Off-Peak</v>
      </c>
    </row>
    <row r="8329" spans="1:20" x14ac:dyDescent="0.25">
      <c r="A8329" s="85">
        <v>45273.2499999801</v>
      </c>
      <c r="B8329" s="1">
        <v>12</v>
      </c>
      <c r="C8329" s="1">
        <v>13</v>
      </c>
      <c r="D8329" s="1">
        <v>6</v>
      </c>
      <c r="E8329" s="1" t="str">
        <f t="shared" si="1304"/>
        <v>Non-Summer</v>
      </c>
      <c r="F8329" s="78">
        <v>0.9294</v>
      </c>
      <c r="G8329" s="79">
        <f t="shared" si="1305"/>
        <v>1.7682426281590395</v>
      </c>
      <c r="J8329" s="78">
        <v>0</v>
      </c>
      <c r="K8329" s="80">
        <f t="shared" si="1306"/>
        <v>0</v>
      </c>
      <c r="L8329" s="68" t="str">
        <f t="shared" si="1299"/>
        <v>Normal</v>
      </c>
      <c r="N8329" s="67">
        <f t="shared" si="1300"/>
        <v>0</v>
      </c>
      <c r="O8329" s="67">
        <f t="shared" si="1301"/>
        <v>0</v>
      </c>
      <c r="P8329" s="81">
        <f t="shared" si="1302"/>
        <v>1.7682426281590395</v>
      </c>
      <c r="Q8329" s="81">
        <f t="shared" si="1303"/>
        <v>1.7682426281590395</v>
      </c>
      <c r="S8329" s="1">
        <f t="shared" si="1307"/>
        <v>3</v>
      </c>
      <c r="T8329" s="1" t="str">
        <f t="shared" si="1308"/>
        <v>Peak</v>
      </c>
    </row>
    <row r="8330" spans="1:20" x14ac:dyDescent="0.25">
      <c r="A8330" s="85">
        <v>45273.291666646764</v>
      </c>
      <c r="B8330" s="1">
        <v>12</v>
      </c>
      <c r="C8330" s="1">
        <v>13</v>
      </c>
      <c r="D8330" s="1">
        <v>7</v>
      </c>
      <c r="E8330" s="1" t="str">
        <f t="shared" si="1304"/>
        <v>Non-Summer</v>
      </c>
      <c r="F8330" s="78">
        <v>0.94520000000000004</v>
      </c>
      <c r="G8330" s="79">
        <f t="shared" si="1305"/>
        <v>1.7983031333504671</v>
      </c>
      <c r="J8330" s="78">
        <v>8.0399999999999985E-3</v>
      </c>
      <c r="K8330" s="80">
        <f t="shared" si="1306"/>
        <v>8.0399999999999985E-3</v>
      </c>
      <c r="L8330" s="68" t="str">
        <f t="shared" si="1299"/>
        <v>Normal</v>
      </c>
      <c r="N8330" s="67">
        <f t="shared" si="1300"/>
        <v>0</v>
      </c>
      <c r="O8330" s="67">
        <f t="shared" si="1301"/>
        <v>8.0399999999999985E-3</v>
      </c>
      <c r="P8330" s="81">
        <f t="shared" si="1302"/>
        <v>1.7902631333504671</v>
      </c>
      <c r="Q8330" s="81">
        <f t="shared" si="1303"/>
        <v>1.7902631333504671</v>
      </c>
      <c r="S8330" s="1">
        <f t="shared" si="1307"/>
        <v>3</v>
      </c>
      <c r="T8330" s="1" t="str">
        <f t="shared" si="1308"/>
        <v>Peak</v>
      </c>
    </row>
    <row r="8331" spans="1:20" x14ac:dyDescent="0.25">
      <c r="A8331" s="85">
        <v>45273.333333313429</v>
      </c>
      <c r="B8331" s="1">
        <v>12</v>
      </c>
      <c r="C8331" s="1">
        <v>13</v>
      </c>
      <c r="D8331" s="1">
        <v>8</v>
      </c>
      <c r="E8331" s="1" t="str">
        <f t="shared" si="1304"/>
        <v>Non-Summer</v>
      </c>
      <c r="F8331" s="78">
        <v>0.88560000000000005</v>
      </c>
      <c r="G8331" s="79">
        <f t="shared" si="1305"/>
        <v>1.684910341615715</v>
      </c>
      <c r="J8331" s="78">
        <v>0.425288</v>
      </c>
      <c r="K8331" s="80">
        <f t="shared" si="1306"/>
        <v>0.425288</v>
      </c>
      <c r="L8331" s="68" t="str">
        <f t="shared" si="1299"/>
        <v>Normal</v>
      </c>
      <c r="N8331" s="67">
        <f t="shared" si="1300"/>
        <v>0</v>
      </c>
      <c r="O8331" s="67">
        <f t="shared" si="1301"/>
        <v>0.425288</v>
      </c>
      <c r="P8331" s="81">
        <f t="shared" si="1302"/>
        <v>1.2596223416157151</v>
      </c>
      <c r="Q8331" s="81">
        <f t="shared" si="1303"/>
        <v>1.2596223416157151</v>
      </c>
      <c r="S8331" s="1">
        <f t="shared" si="1307"/>
        <v>3</v>
      </c>
      <c r="T8331" s="1" t="str">
        <f t="shared" si="1308"/>
        <v>Peak</v>
      </c>
    </row>
    <row r="8332" spans="1:20" x14ac:dyDescent="0.25">
      <c r="A8332" s="85">
        <v>45273.374999980093</v>
      </c>
      <c r="B8332" s="1">
        <v>12</v>
      </c>
      <c r="C8332" s="1">
        <v>13</v>
      </c>
      <c r="D8332" s="1">
        <v>9</v>
      </c>
      <c r="E8332" s="1" t="str">
        <f t="shared" si="1304"/>
        <v>Non-Summer</v>
      </c>
      <c r="F8332" s="78">
        <v>0.84230000000000005</v>
      </c>
      <c r="G8332" s="79">
        <f t="shared" si="1305"/>
        <v>1.6025293368822455</v>
      </c>
      <c r="J8332" s="78">
        <v>1.0195650000000001</v>
      </c>
      <c r="K8332" s="80">
        <f t="shared" si="1306"/>
        <v>1.0195650000000001</v>
      </c>
      <c r="L8332" s="68" t="str">
        <f t="shared" si="1299"/>
        <v>Normal</v>
      </c>
      <c r="N8332" s="67">
        <f t="shared" si="1300"/>
        <v>0</v>
      </c>
      <c r="O8332" s="67">
        <f t="shared" si="1301"/>
        <v>1.0195650000000001</v>
      </c>
      <c r="P8332" s="81">
        <f t="shared" si="1302"/>
        <v>0.58296433688224547</v>
      </c>
      <c r="Q8332" s="81">
        <f t="shared" si="1303"/>
        <v>0.58296433688224547</v>
      </c>
      <c r="S8332" s="1">
        <f t="shared" si="1307"/>
        <v>3</v>
      </c>
      <c r="T8332" s="1" t="str">
        <f t="shared" si="1308"/>
        <v>Peak</v>
      </c>
    </row>
    <row r="8333" spans="1:20" x14ac:dyDescent="0.25">
      <c r="A8333" s="85">
        <v>45273.416666646757</v>
      </c>
      <c r="B8333" s="1">
        <v>12</v>
      </c>
      <c r="C8333" s="1">
        <v>13</v>
      </c>
      <c r="D8333" s="1">
        <v>10</v>
      </c>
      <c r="E8333" s="1" t="str">
        <f t="shared" si="1304"/>
        <v>Non-Summer</v>
      </c>
      <c r="F8333" s="78">
        <v>0.81420000000000003</v>
      </c>
      <c r="G8333" s="79">
        <f t="shared" si="1305"/>
        <v>1.5490672991683774</v>
      </c>
      <c r="J8333" s="78">
        <v>1.256847</v>
      </c>
      <c r="K8333" s="80">
        <f t="shared" si="1306"/>
        <v>1.256847</v>
      </c>
      <c r="L8333" s="68" t="str">
        <f t="shared" si="1299"/>
        <v>Normal</v>
      </c>
      <c r="N8333" s="67">
        <f t="shared" si="1300"/>
        <v>0</v>
      </c>
      <c r="O8333" s="67">
        <f t="shared" si="1301"/>
        <v>1.256847</v>
      </c>
      <c r="P8333" s="81">
        <f t="shared" si="1302"/>
        <v>0.29222029916837733</v>
      </c>
      <c r="Q8333" s="81">
        <f t="shared" si="1303"/>
        <v>0.29222029916837733</v>
      </c>
      <c r="S8333" s="1">
        <f t="shared" si="1307"/>
        <v>3</v>
      </c>
      <c r="T8333" s="1" t="str">
        <f t="shared" si="1308"/>
        <v>Peak</v>
      </c>
    </row>
    <row r="8334" spans="1:20" x14ac:dyDescent="0.25">
      <c r="A8334" s="85">
        <v>45273.458333313421</v>
      </c>
      <c r="B8334" s="1">
        <v>12</v>
      </c>
      <c r="C8334" s="1">
        <v>13</v>
      </c>
      <c r="D8334" s="1">
        <v>11</v>
      </c>
      <c r="E8334" s="1" t="str">
        <f t="shared" si="1304"/>
        <v>Non-Summer</v>
      </c>
      <c r="F8334" s="78">
        <v>0.79610000000000003</v>
      </c>
      <c r="G8334" s="79">
        <f t="shared" si="1305"/>
        <v>1.5146308976516154</v>
      </c>
      <c r="J8334" s="78">
        <v>3.1420720000000002</v>
      </c>
      <c r="K8334" s="80">
        <f t="shared" si="1306"/>
        <v>3.1420720000000002</v>
      </c>
      <c r="L8334" s="68" t="str">
        <f t="shared" si="1299"/>
        <v>Normal</v>
      </c>
      <c r="N8334" s="67">
        <f t="shared" si="1300"/>
        <v>1.6274411023483848</v>
      </c>
      <c r="O8334" s="67">
        <f t="shared" si="1301"/>
        <v>1.5146308976516154</v>
      </c>
      <c r="P8334" s="81">
        <f t="shared" si="1302"/>
        <v>0</v>
      </c>
      <c r="Q8334" s="81">
        <f t="shared" si="1303"/>
        <v>-1.6274411023483848</v>
      </c>
      <c r="S8334" s="1">
        <f t="shared" si="1307"/>
        <v>3</v>
      </c>
      <c r="T8334" s="1" t="str">
        <f t="shared" si="1308"/>
        <v>Peak</v>
      </c>
    </row>
    <row r="8335" spans="1:20" x14ac:dyDescent="0.25">
      <c r="A8335" s="85">
        <v>45273.499999980086</v>
      </c>
      <c r="B8335" s="1">
        <v>12</v>
      </c>
      <c r="C8335" s="1">
        <v>13</v>
      </c>
      <c r="D8335" s="1">
        <v>12</v>
      </c>
      <c r="E8335" s="1" t="str">
        <f t="shared" si="1304"/>
        <v>Non-Summer</v>
      </c>
      <c r="F8335" s="78">
        <v>0.7843</v>
      </c>
      <c r="G8335" s="79">
        <f t="shared" si="1305"/>
        <v>1.4921806469390302</v>
      </c>
      <c r="J8335" s="78">
        <v>4.1149059999999995</v>
      </c>
      <c r="K8335" s="80">
        <f t="shared" si="1306"/>
        <v>4.1149059999999995</v>
      </c>
      <c r="L8335" s="68" t="str">
        <f t="shared" si="1299"/>
        <v>Normal</v>
      </c>
      <c r="N8335" s="67">
        <f t="shared" si="1300"/>
        <v>2.6227253530609693</v>
      </c>
      <c r="O8335" s="67">
        <f t="shared" si="1301"/>
        <v>1.4921806469390302</v>
      </c>
      <c r="P8335" s="81">
        <f t="shared" si="1302"/>
        <v>0</v>
      </c>
      <c r="Q8335" s="81">
        <f t="shared" si="1303"/>
        <v>-2.6227253530609693</v>
      </c>
      <c r="S8335" s="1">
        <f t="shared" si="1307"/>
        <v>3</v>
      </c>
      <c r="T8335" s="1" t="str">
        <f t="shared" si="1308"/>
        <v>Peak</v>
      </c>
    </row>
    <row r="8336" spans="1:20" x14ac:dyDescent="0.25">
      <c r="A8336" s="85">
        <v>45273.54166664675</v>
      </c>
      <c r="B8336" s="1">
        <v>12</v>
      </c>
      <c r="C8336" s="1">
        <v>13</v>
      </c>
      <c r="D8336" s="1">
        <v>13</v>
      </c>
      <c r="E8336" s="1" t="str">
        <f t="shared" si="1304"/>
        <v>Non-Summer</v>
      </c>
      <c r="F8336" s="78">
        <v>0.77359999999999995</v>
      </c>
      <c r="G8336" s="79">
        <f t="shared" si="1305"/>
        <v>1.4718232162081266</v>
      </c>
      <c r="J8336" s="78">
        <v>3.50542</v>
      </c>
      <c r="K8336" s="80">
        <f t="shared" si="1306"/>
        <v>3.50542</v>
      </c>
      <c r="L8336" s="68" t="str">
        <f t="shared" si="1299"/>
        <v>Normal</v>
      </c>
      <c r="N8336" s="67">
        <f t="shared" si="1300"/>
        <v>2.0335967837918734</v>
      </c>
      <c r="O8336" s="67">
        <f t="shared" si="1301"/>
        <v>1.4718232162081266</v>
      </c>
      <c r="P8336" s="81">
        <f t="shared" si="1302"/>
        <v>0</v>
      </c>
      <c r="Q8336" s="81">
        <f t="shared" si="1303"/>
        <v>-2.0335967837918734</v>
      </c>
      <c r="S8336" s="1">
        <f t="shared" si="1307"/>
        <v>3</v>
      </c>
      <c r="T8336" s="1" t="str">
        <f t="shared" si="1308"/>
        <v>Peak</v>
      </c>
    </row>
    <row r="8337" spans="1:20" x14ac:dyDescent="0.25">
      <c r="A8337" s="85">
        <v>45273.583333313414</v>
      </c>
      <c r="B8337" s="1">
        <v>12</v>
      </c>
      <c r="C8337" s="1">
        <v>13</v>
      </c>
      <c r="D8337" s="1">
        <v>14</v>
      </c>
      <c r="E8337" s="1" t="str">
        <f t="shared" si="1304"/>
        <v>Non-Summer</v>
      </c>
      <c r="F8337" s="78">
        <v>0.78029999999999999</v>
      </c>
      <c r="G8337" s="79">
        <f t="shared" si="1305"/>
        <v>1.4845703924601876</v>
      </c>
      <c r="J8337" s="78">
        <v>2.3141069999999999</v>
      </c>
      <c r="K8337" s="80">
        <f t="shared" si="1306"/>
        <v>2.3141069999999999</v>
      </c>
      <c r="L8337" s="68" t="str">
        <f t="shared" si="1299"/>
        <v>Normal</v>
      </c>
      <c r="N8337" s="67">
        <f t="shared" si="1300"/>
        <v>0.82953660753981229</v>
      </c>
      <c r="O8337" s="67">
        <f t="shared" si="1301"/>
        <v>1.4845703924601876</v>
      </c>
      <c r="P8337" s="81">
        <f t="shared" si="1302"/>
        <v>0</v>
      </c>
      <c r="Q8337" s="81">
        <f t="shared" si="1303"/>
        <v>-0.82953660753981229</v>
      </c>
      <c r="S8337" s="1">
        <f t="shared" si="1307"/>
        <v>3</v>
      </c>
      <c r="T8337" s="1" t="str">
        <f t="shared" si="1308"/>
        <v>Peak</v>
      </c>
    </row>
    <row r="8338" spans="1:20" x14ac:dyDescent="0.25">
      <c r="A8338" s="85">
        <v>45273.624999980078</v>
      </c>
      <c r="B8338" s="1">
        <v>12</v>
      </c>
      <c r="C8338" s="1">
        <v>13</v>
      </c>
      <c r="D8338" s="1">
        <v>15</v>
      </c>
      <c r="E8338" s="1" t="str">
        <f t="shared" si="1304"/>
        <v>Non-Summer</v>
      </c>
      <c r="F8338" s="78">
        <v>0.84109999999999996</v>
      </c>
      <c r="G8338" s="79">
        <f t="shared" si="1305"/>
        <v>1.6002462605385925</v>
      </c>
      <c r="J8338" s="78">
        <v>0.42723899999999998</v>
      </c>
      <c r="K8338" s="80">
        <f t="shared" si="1306"/>
        <v>0.42723899999999998</v>
      </c>
      <c r="L8338" s="68" t="str">
        <f t="shared" si="1299"/>
        <v>Normal</v>
      </c>
      <c r="N8338" s="67">
        <f t="shared" si="1300"/>
        <v>0</v>
      </c>
      <c r="O8338" s="67">
        <f t="shared" si="1301"/>
        <v>0.42723899999999998</v>
      </c>
      <c r="P8338" s="81">
        <f t="shared" si="1302"/>
        <v>1.1730072605385926</v>
      </c>
      <c r="Q8338" s="81">
        <f t="shared" si="1303"/>
        <v>1.1730072605385926</v>
      </c>
      <c r="S8338" s="1">
        <f t="shared" si="1307"/>
        <v>3</v>
      </c>
      <c r="T8338" s="1" t="str">
        <f t="shared" si="1308"/>
        <v>Peak</v>
      </c>
    </row>
    <row r="8339" spans="1:20" x14ac:dyDescent="0.25">
      <c r="A8339" s="85">
        <v>45273.666666646743</v>
      </c>
      <c r="B8339" s="1">
        <v>12</v>
      </c>
      <c r="C8339" s="1">
        <v>13</v>
      </c>
      <c r="D8339" s="1">
        <v>16</v>
      </c>
      <c r="E8339" s="1" t="str">
        <f t="shared" si="1304"/>
        <v>Non-Summer</v>
      </c>
      <c r="F8339" s="78">
        <v>1.0187999999999999</v>
      </c>
      <c r="G8339" s="79">
        <f t="shared" si="1305"/>
        <v>1.9383318157611678</v>
      </c>
      <c r="J8339" s="78">
        <v>0</v>
      </c>
      <c r="K8339" s="80">
        <f t="shared" si="1306"/>
        <v>0</v>
      </c>
      <c r="L8339" s="68" t="str">
        <f t="shared" ref="L8339:L8402" si="1309">IF(AND(D8339&gt;=$C$2,D8339&lt;=$C$3,E8339="Summer"),"MaxDis","Normal")</f>
        <v>Normal</v>
      </c>
      <c r="N8339" s="67">
        <f t="shared" ref="N8339:N8402" si="1310">IF(K8339-G8339&lt;0,0,K8339-G8339)</f>
        <v>0</v>
      </c>
      <c r="O8339" s="67">
        <f t="shared" ref="O8339:O8402" si="1311">K8339-N8339</f>
        <v>0</v>
      </c>
      <c r="P8339" s="81">
        <f t="shared" ref="P8339:P8402" si="1312">MAX(0,G8339-O8339)</f>
        <v>1.9383318157611678</v>
      </c>
      <c r="Q8339" s="81">
        <f t="shared" ref="Q8339:Q8402" si="1313">G8339-K8339</f>
        <v>1.9383318157611678</v>
      </c>
      <c r="S8339" s="1">
        <f t="shared" si="1307"/>
        <v>3</v>
      </c>
      <c r="T8339" s="1" t="str">
        <f t="shared" si="1308"/>
        <v>Peak</v>
      </c>
    </row>
    <row r="8340" spans="1:20" x14ac:dyDescent="0.25">
      <c r="A8340" s="85">
        <v>45273.708333313407</v>
      </c>
      <c r="B8340" s="1">
        <v>12</v>
      </c>
      <c r="C8340" s="1">
        <v>13</v>
      </c>
      <c r="D8340" s="1">
        <v>17</v>
      </c>
      <c r="E8340" s="1" t="str">
        <f t="shared" ref="E8340:E8403" si="1314">IF(AND(B8340&gt;=$C$5,B8340&lt;=$C$6),"Summer","Non-Summer")</f>
        <v>Non-Summer</v>
      </c>
      <c r="F8340" s="78">
        <v>1.1762999999999999</v>
      </c>
      <c r="G8340" s="79">
        <f t="shared" ref="G8340:G8403" si="1315">F8340*$G$13</f>
        <v>2.2379855858655886</v>
      </c>
      <c r="J8340" s="78">
        <v>0</v>
      </c>
      <c r="K8340" s="80">
        <f t="shared" ref="K8340:K8403" si="1316">J8340*$K$13</f>
        <v>0</v>
      </c>
      <c r="L8340" s="68" t="str">
        <f t="shared" si="1309"/>
        <v>Normal</v>
      </c>
      <c r="N8340" s="67">
        <f t="shared" si="1310"/>
        <v>0</v>
      </c>
      <c r="O8340" s="67">
        <f t="shared" si="1311"/>
        <v>0</v>
      </c>
      <c r="P8340" s="81">
        <f t="shared" si="1312"/>
        <v>2.2379855858655886</v>
      </c>
      <c r="Q8340" s="81">
        <f t="shared" si="1313"/>
        <v>2.2379855858655886</v>
      </c>
      <c r="S8340" s="1">
        <f t="shared" ref="S8340:S8403" si="1317">WEEKDAY(A8340,2)</f>
        <v>3</v>
      </c>
      <c r="T8340" s="1" t="str">
        <f t="shared" ref="T8340:T8403" si="1318">IF(S8340&gt;5,"Off-Peak",IF(AND(D8340&gt;=$C$7,D8340&lt;$C$8),"Peak","Off-Peak"))</f>
        <v>Peak</v>
      </c>
    </row>
    <row r="8341" spans="1:20" x14ac:dyDescent="0.25">
      <c r="A8341" s="85">
        <v>45273.749999980071</v>
      </c>
      <c r="B8341" s="1">
        <v>12</v>
      </c>
      <c r="C8341" s="1">
        <v>13</v>
      </c>
      <c r="D8341" s="1">
        <v>18</v>
      </c>
      <c r="E8341" s="1" t="str">
        <f t="shared" si="1314"/>
        <v>Non-Summer</v>
      </c>
      <c r="F8341" s="78">
        <v>1.2149000000000001</v>
      </c>
      <c r="G8341" s="79">
        <f t="shared" si="1315"/>
        <v>2.3114245415864185</v>
      </c>
      <c r="J8341" s="78">
        <v>0</v>
      </c>
      <c r="K8341" s="80">
        <f t="shared" si="1316"/>
        <v>0</v>
      </c>
      <c r="L8341" s="68" t="str">
        <f t="shared" si="1309"/>
        <v>Normal</v>
      </c>
      <c r="N8341" s="67">
        <f t="shared" si="1310"/>
        <v>0</v>
      </c>
      <c r="O8341" s="67">
        <f t="shared" si="1311"/>
        <v>0</v>
      </c>
      <c r="P8341" s="81">
        <f t="shared" si="1312"/>
        <v>2.3114245415864185</v>
      </c>
      <c r="Q8341" s="81">
        <f t="shared" si="1313"/>
        <v>2.3114245415864185</v>
      </c>
      <c r="S8341" s="1">
        <f t="shared" si="1317"/>
        <v>3</v>
      </c>
      <c r="T8341" s="1" t="str">
        <f t="shared" si="1318"/>
        <v>Peak</v>
      </c>
    </row>
    <row r="8342" spans="1:20" x14ac:dyDescent="0.25">
      <c r="A8342" s="85">
        <v>45273.791666646735</v>
      </c>
      <c r="B8342" s="1">
        <v>12</v>
      </c>
      <c r="C8342" s="1">
        <v>13</v>
      </c>
      <c r="D8342" s="1">
        <v>19</v>
      </c>
      <c r="E8342" s="1" t="str">
        <f t="shared" si="1314"/>
        <v>Non-Summer</v>
      </c>
      <c r="F8342" s="78">
        <v>1.2254</v>
      </c>
      <c r="G8342" s="79">
        <f t="shared" si="1315"/>
        <v>2.3314014595933794</v>
      </c>
      <c r="J8342" s="78">
        <v>0</v>
      </c>
      <c r="K8342" s="80">
        <f t="shared" si="1316"/>
        <v>0</v>
      </c>
      <c r="L8342" s="68" t="str">
        <f t="shared" si="1309"/>
        <v>Normal</v>
      </c>
      <c r="N8342" s="67">
        <f t="shared" si="1310"/>
        <v>0</v>
      </c>
      <c r="O8342" s="67">
        <f t="shared" si="1311"/>
        <v>0</v>
      </c>
      <c r="P8342" s="81">
        <f t="shared" si="1312"/>
        <v>2.3314014595933794</v>
      </c>
      <c r="Q8342" s="81">
        <f t="shared" si="1313"/>
        <v>2.3314014595933794</v>
      </c>
      <c r="S8342" s="1">
        <f t="shared" si="1317"/>
        <v>3</v>
      </c>
      <c r="T8342" s="1" t="str">
        <f t="shared" si="1318"/>
        <v>Peak</v>
      </c>
    </row>
    <row r="8343" spans="1:20" x14ac:dyDescent="0.25">
      <c r="A8343" s="85">
        <v>45273.8333333134</v>
      </c>
      <c r="B8343" s="1">
        <v>12</v>
      </c>
      <c r="C8343" s="1">
        <v>13</v>
      </c>
      <c r="D8343" s="1">
        <v>20</v>
      </c>
      <c r="E8343" s="1" t="str">
        <f t="shared" si="1314"/>
        <v>Non-Summer</v>
      </c>
      <c r="F8343" s="78">
        <v>1.2189000000000001</v>
      </c>
      <c r="G8343" s="79">
        <f t="shared" si="1315"/>
        <v>2.3190347960652606</v>
      </c>
      <c r="J8343" s="78">
        <v>0</v>
      </c>
      <c r="K8343" s="80">
        <f t="shared" si="1316"/>
        <v>0</v>
      </c>
      <c r="L8343" s="68" t="str">
        <f t="shared" si="1309"/>
        <v>Normal</v>
      </c>
      <c r="N8343" s="67">
        <f t="shared" si="1310"/>
        <v>0</v>
      </c>
      <c r="O8343" s="67">
        <f t="shared" si="1311"/>
        <v>0</v>
      </c>
      <c r="P8343" s="81">
        <f t="shared" si="1312"/>
        <v>2.3190347960652606</v>
      </c>
      <c r="Q8343" s="81">
        <f t="shared" si="1313"/>
        <v>2.3190347960652606</v>
      </c>
      <c r="S8343" s="1">
        <f t="shared" si="1317"/>
        <v>3</v>
      </c>
      <c r="T8343" s="1" t="str">
        <f t="shared" si="1318"/>
        <v>Peak</v>
      </c>
    </row>
    <row r="8344" spans="1:20" x14ac:dyDescent="0.25">
      <c r="A8344" s="85">
        <v>45273.874999980064</v>
      </c>
      <c r="B8344" s="1">
        <v>12</v>
      </c>
      <c r="C8344" s="1">
        <v>13</v>
      </c>
      <c r="D8344" s="1">
        <v>21</v>
      </c>
      <c r="E8344" s="1" t="str">
        <f t="shared" si="1314"/>
        <v>Non-Summer</v>
      </c>
      <c r="F8344" s="78">
        <v>1.1615</v>
      </c>
      <c r="G8344" s="79">
        <f t="shared" si="1315"/>
        <v>2.2098276442938718</v>
      </c>
      <c r="J8344" s="78">
        <v>0</v>
      </c>
      <c r="K8344" s="80">
        <f t="shared" si="1316"/>
        <v>0</v>
      </c>
      <c r="L8344" s="68" t="str">
        <f t="shared" si="1309"/>
        <v>Normal</v>
      </c>
      <c r="N8344" s="67">
        <f t="shared" si="1310"/>
        <v>0</v>
      </c>
      <c r="O8344" s="67">
        <f t="shared" si="1311"/>
        <v>0</v>
      </c>
      <c r="P8344" s="81">
        <f t="shared" si="1312"/>
        <v>2.2098276442938718</v>
      </c>
      <c r="Q8344" s="81">
        <f t="shared" si="1313"/>
        <v>2.2098276442938718</v>
      </c>
      <c r="S8344" s="1">
        <f t="shared" si="1317"/>
        <v>3</v>
      </c>
      <c r="T8344" s="1" t="str">
        <f t="shared" si="1318"/>
        <v>Peak</v>
      </c>
    </row>
    <row r="8345" spans="1:20" x14ac:dyDescent="0.25">
      <c r="A8345" s="85">
        <v>45273.916666646728</v>
      </c>
      <c r="B8345" s="1">
        <v>12</v>
      </c>
      <c r="C8345" s="1">
        <v>13</v>
      </c>
      <c r="D8345" s="1">
        <v>22</v>
      </c>
      <c r="E8345" s="1" t="str">
        <f t="shared" si="1314"/>
        <v>Non-Summer</v>
      </c>
      <c r="F8345" s="78">
        <v>1.0496000000000001</v>
      </c>
      <c r="G8345" s="79">
        <f t="shared" si="1315"/>
        <v>1.9969307752482548</v>
      </c>
      <c r="J8345" s="78">
        <v>0</v>
      </c>
      <c r="K8345" s="80">
        <f t="shared" si="1316"/>
        <v>0</v>
      </c>
      <c r="L8345" s="68" t="str">
        <f t="shared" si="1309"/>
        <v>Normal</v>
      </c>
      <c r="N8345" s="67">
        <f t="shared" si="1310"/>
        <v>0</v>
      </c>
      <c r="O8345" s="67">
        <f t="shared" si="1311"/>
        <v>0</v>
      </c>
      <c r="P8345" s="81">
        <f t="shared" si="1312"/>
        <v>1.9969307752482548</v>
      </c>
      <c r="Q8345" s="81">
        <f t="shared" si="1313"/>
        <v>1.9969307752482548</v>
      </c>
      <c r="S8345" s="1">
        <f t="shared" si="1317"/>
        <v>3</v>
      </c>
      <c r="T8345" s="1" t="str">
        <f t="shared" si="1318"/>
        <v>Off-Peak</v>
      </c>
    </row>
    <row r="8346" spans="1:20" x14ac:dyDescent="0.25">
      <c r="A8346" s="85">
        <v>45273.958333313392</v>
      </c>
      <c r="B8346" s="1">
        <v>12</v>
      </c>
      <c r="C8346" s="1">
        <v>13</v>
      </c>
      <c r="D8346" s="1">
        <v>23</v>
      </c>
      <c r="E8346" s="1" t="str">
        <f t="shared" si="1314"/>
        <v>Non-Summer</v>
      </c>
      <c r="F8346" s="78">
        <v>0.93779999999999997</v>
      </c>
      <c r="G8346" s="79">
        <f t="shared" si="1315"/>
        <v>1.7842241625646085</v>
      </c>
      <c r="J8346" s="78">
        <v>0</v>
      </c>
      <c r="K8346" s="80">
        <f t="shared" si="1316"/>
        <v>0</v>
      </c>
      <c r="L8346" s="68" t="str">
        <f t="shared" si="1309"/>
        <v>Normal</v>
      </c>
      <c r="N8346" s="67">
        <f t="shared" si="1310"/>
        <v>0</v>
      </c>
      <c r="O8346" s="67">
        <f t="shared" si="1311"/>
        <v>0</v>
      </c>
      <c r="P8346" s="81">
        <f t="shared" si="1312"/>
        <v>1.7842241625646085</v>
      </c>
      <c r="Q8346" s="81">
        <f t="shared" si="1313"/>
        <v>1.7842241625646085</v>
      </c>
      <c r="S8346" s="1">
        <f t="shared" si="1317"/>
        <v>3</v>
      </c>
      <c r="T8346" s="1" t="str">
        <f t="shared" si="1318"/>
        <v>Off-Peak</v>
      </c>
    </row>
    <row r="8347" spans="1:20" x14ac:dyDescent="0.25">
      <c r="A8347" s="85">
        <v>45273.999999980057</v>
      </c>
      <c r="B8347" s="1">
        <v>12</v>
      </c>
      <c r="C8347" s="1">
        <v>14</v>
      </c>
      <c r="D8347" s="1">
        <v>0</v>
      </c>
      <c r="E8347" s="1" t="str">
        <f t="shared" si="1314"/>
        <v>Non-Summer</v>
      </c>
      <c r="F8347" s="78">
        <v>0.8649</v>
      </c>
      <c r="G8347" s="79">
        <f t="shared" si="1315"/>
        <v>1.6455272746877052</v>
      </c>
      <c r="J8347" s="78">
        <v>0</v>
      </c>
      <c r="K8347" s="80">
        <f t="shared" si="1316"/>
        <v>0</v>
      </c>
      <c r="L8347" s="68" t="str">
        <f t="shared" si="1309"/>
        <v>Normal</v>
      </c>
      <c r="N8347" s="67">
        <f t="shared" si="1310"/>
        <v>0</v>
      </c>
      <c r="O8347" s="67">
        <f t="shared" si="1311"/>
        <v>0</v>
      </c>
      <c r="P8347" s="81">
        <f t="shared" si="1312"/>
        <v>1.6455272746877052</v>
      </c>
      <c r="Q8347" s="81">
        <f t="shared" si="1313"/>
        <v>1.6455272746877052</v>
      </c>
      <c r="S8347" s="1">
        <f t="shared" si="1317"/>
        <v>4</v>
      </c>
      <c r="T8347" s="1" t="str">
        <f t="shared" si="1318"/>
        <v>Off-Peak</v>
      </c>
    </row>
    <row r="8348" spans="1:20" x14ac:dyDescent="0.25">
      <c r="A8348" s="85">
        <v>45274.041666646721</v>
      </c>
      <c r="B8348" s="1">
        <v>12</v>
      </c>
      <c r="C8348" s="1">
        <v>14</v>
      </c>
      <c r="D8348" s="1">
        <v>1</v>
      </c>
      <c r="E8348" s="1" t="str">
        <f t="shared" si="1314"/>
        <v>Non-Summer</v>
      </c>
      <c r="F8348" s="78">
        <v>0.82179999999999997</v>
      </c>
      <c r="G8348" s="79">
        <f t="shared" si="1315"/>
        <v>1.563526782678178</v>
      </c>
      <c r="J8348" s="78">
        <v>0</v>
      </c>
      <c r="K8348" s="80">
        <f t="shared" si="1316"/>
        <v>0</v>
      </c>
      <c r="L8348" s="68" t="str">
        <f t="shared" si="1309"/>
        <v>Normal</v>
      </c>
      <c r="N8348" s="67">
        <f t="shared" si="1310"/>
        <v>0</v>
      </c>
      <c r="O8348" s="67">
        <f t="shared" si="1311"/>
        <v>0</v>
      </c>
      <c r="P8348" s="81">
        <f t="shared" si="1312"/>
        <v>1.563526782678178</v>
      </c>
      <c r="Q8348" s="81">
        <f t="shared" si="1313"/>
        <v>1.563526782678178</v>
      </c>
      <c r="S8348" s="1">
        <f t="shared" si="1317"/>
        <v>4</v>
      </c>
      <c r="T8348" s="1" t="str">
        <f t="shared" si="1318"/>
        <v>Off-Peak</v>
      </c>
    </row>
    <row r="8349" spans="1:20" x14ac:dyDescent="0.25">
      <c r="A8349" s="85">
        <v>45274.083333313385</v>
      </c>
      <c r="B8349" s="1">
        <v>12</v>
      </c>
      <c r="C8349" s="1">
        <v>14</v>
      </c>
      <c r="D8349" s="1">
        <v>2</v>
      </c>
      <c r="E8349" s="1" t="str">
        <f t="shared" si="1314"/>
        <v>Non-Summer</v>
      </c>
      <c r="F8349" s="78">
        <v>0.80110000000000003</v>
      </c>
      <c r="G8349" s="79">
        <f t="shared" si="1315"/>
        <v>1.5241437157501685</v>
      </c>
      <c r="J8349" s="78">
        <v>0</v>
      </c>
      <c r="K8349" s="80">
        <f t="shared" si="1316"/>
        <v>0</v>
      </c>
      <c r="L8349" s="68" t="str">
        <f t="shared" si="1309"/>
        <v>Normal</v>
      </c>
      <c r="N8349" s="67">
        <f t="shared" si="1310"/>
        <v>0</v>
      </c>
      <c r="O8349" s="67">
        <f t="shared" si="1311"/>
        <v>0</v>
      </c>
      <c r="P8349" s="81">
        <f t="shared" si="1312"/>
        <v>1.5241437157501685</v>
      </c>
      <c r="Q8349" s="81">
        <f t="shared" si="1313"/>
        <v>1.5241437157501685</v>
      </c>
      <c r="S8349" s="1">
        <f t="shared" si="1317"/>
        <v>4</v>
      </c>
      <c r="T8349" s="1" t="str">
        <f t="shared" si="1318"/>
        <v>Off-Peak</v>
      </c>
    </row>
    <row r="8350" spans="1:20" x14ac:dyDescent="0.25">
      <c r="A8350" s="85">
        <v>45274.124999980049</v>
      </c>
      <c r="B8350" s="1">
        <v>12</v>
      </c>
      <c r="C8350" s="1">
        <v>14</v>
      </c>
      <c r="D8350" s="1">
        <v>3</v>
      </c>
      <c r="E8350" s="1" t="str">
        <f t="shared" si="1314"/>
        <v>Non-Summer</v>
      </c>
      <c r="F8350" s="78">
        <v>0.79469999999999996</v>
      </c>
      <c r="G8350" s="79">
        <f t="shared" si="1315"/>
        <v>1.5119673085840204</v>
      </c>
      <c r="J8350" s="78">
        <v>0</v>
      </c>
      <c r="K8350" s="80">
        <f t="shared" si="1316"/>
        <v>0</v>
      </c>
      <c r="L8350" s="68" t="str">
        <f t="shared" si="1309"/>
        <v>Normal</v>
      </c>
      <c r="N8350" s="67">
        <f t="shared" si="1310"/>
        <v>0</v>
      </c>
      <c r="O8350" s="67">
        <f t="shared" si="1311"/>
        <v>0</v>
      </c>
      <c r="P8350" s="81">
        <f t="shared" si="1312"/>
        <v>1.5119673085840204</v>
      </c>
      <c r="Q8350" s="81">
        <f t="shared" si="1313"/>
        <v>1.5119673085840204</v>
      </c>
      <c r="S8350" s="1">
        <f t="shared" si="1317"/>
        <v>4</v>
      </c>
      <c r="T8350" s="1" t="str">
        <f t="shared" si="1318"/>
        <v>Off-Peak</v>
      </c>
    </row>
    <row r="8351" spans="1:20" x14ac:dyDescent="0.25">
      <c r="A8351" s="85">
        <v>45274.166666646714</v>
      </c>
      <c r="B8351" s="1">
        <v>12</v>
      </c>
      <c r="C8351" s="1">
        <v>14</v>
      </c>
      <c r="D8351" s="1">
        <v>4</v>
      </c>
      <c r="E8351" s="1" t="str">
        <f t="shared" si="1314"/>
        <v>Non-Summer</v>
      </c>
      <c r="F8351" s="78">
        <v>0.80589999999999995</v>
      </c>
      <c r="G8351" s="79">
        <f t="shared" si="1315"/>
        <v>1.5332760211247791</v>
      </c>
      <c r="J8351" s="78">
        <v>0</v>
      </c>
      <c r="K8351" s="80">
        <f t="shared" si="1316"/>
        <v>0</v>
      </c>
      <c r="L8351" s="68" t="str">
        <f t="shared" si="1309"/>
        <v>Normal</v>
      </c>
      <c r="N8351" s="67">
        <f t="shared" si="1310"/>
        <v>0</v>
      </c>
      <c r="O8351" s="67">
        <f t="shared" si="1311"/>
        <v>0</v>
      </c>
      <c r="P8351" s="81">
        <f t="shared" si="1312"/>
        <v>1.5332760211247791</v>
      </c>
      <c r="Q8351" s="81">
        <f t="shared" si="1313"/>
        <v>1.5332760211247791</v>
      </c>
      <c r="S8351" s="1">
        <f t="shared" si="1317"/>
        <v>4</v>
      </c>
      <c r="T8351" s="1" t="str">
        <f t="shared" si="1318"/>
        <v>Off-Peak</v>
      </c>
    </row>
    <row r="8352" spans="1:20" x14ac:dyDescent="0.25">
      <c r="A8352" s="85">
        <v>45274.208333313378</v>
      </c>
      <c r="B8352" s="1">
        <v>12</v>
      </c>
      <c r="C8352" s="1">
        <v>14</v>
      </c>
      <c r="D8352" s="1">
        <v>5</v>
      </c>
      <c r="E8352" s="1" t="str">
        <f t="shared" si="1314"/>
        <v>Non-Summer</v>
      </c>
      <c r="F8352" s="78">
        <v>0.84009999999999996</v>
      </c>
      <c r="G8352" s="79">
        <f t="shared" si="1315"/>
        <v>1.598343696918882</v>
      </c>
      <c r="J8352" s="78">
        <v>0</v>
      </c>
      <c r="K8352" s="80">
        <f t="shared" si="1316"/>
        <v>0</v>
      </c>
      <c r="L8352" s="68" t="str">
        <f t="shared" si="1309"/>
        <v>Normal</v>
      </c>
      <c r="N8352" s="67">
        <f t="shared" si="1310"/>
        <v>0</v>
      </c>
      <c r="O8352" s="67">
        <f t="shared" si="1311"/>
        <v>0</v>
      </c>
      <c r="P8352" s="81">
        <f t="shared" si="1312"/>
        <v>1.598343696918882</v>
      </c>
      <c r="Q8352" s="81">
        <f t="shared" si="1313"/>
        <v>1.598343696918882</v>
      </c>
      <c r="S8352" s="1">
        <f t="shared" si="1317"/>
        <v>4</v>
      </c>
      <c r="T8352" s="1" t="str">
        <f t="shared" si="1318"/>
        <v>Off-Peak</v>
      </c>
    </row>
    <row r="8353" spans="1:20" x14ac:dyDescent="0.25">
      <c r="A8353" s="85">
        <v>45274.249999980042</v>
      </c>
      <c r="B8353" s="1">
        <v>12</v>
      </c>
      <c r="C8353" s="1">
        <v>14</v>
      </c>
      <c r="D8353" s="1">
        <v>6</v>
      </c>
      <c r="E8353" s="1" t="str">
        <f t="shared" si="1314"/>
        <v>Non-Summer</v>
      </c>
      <c r="F8353" s="78">
        <v>0.89929999999999999</v>
      </c>
      <c r="G8353" s="79">
        <f t="shared" si="1315"/>
        <v>1.7109754632057501</v>
      </c>
      <c r="J8353" s="78">
        <v>0</v>
      </c>
      <c r="K8353" s="80">
        <f t="shared" si="1316"/>
        <v>0</v>
      </c>
      <c r="L8353" s="68" t="str">
        <f t="shared" si="1309"/>
        <v>Normal</v>
      </c>
      <c r="N8353" s="67">
        <f t="shared" si="1310"/>
        <v>0</v>
      </c>
      <c r="O8353" s="67">
        <f t="shared" si="1311"/>
        <v>0</v>
      </c>
      <c r="P8353" s="81">
        <f t="shared" si="1312"/>
        <v>1.7109754632057501</v>
      </c>
      <c r="Q8353" s="81">
        <f t="shared" si="1313"/>
        <v>1.7109754632057501</v>
      </c>
      <c r="S8353" s="1">
        <f t="shared" si="1317"/>
        <v>4</v>
      </c>
      <c r="T8353" s="1" t="str">
        <f t="shared" si="1318"/>
        <v>Peak</v>
      </c>
    </row>
    <row r="8354" spans="1:20" x14ac:dyDescent="0.25">
      <c r="A8354" s="85">
        <v>45274.291666646706</v>
      </c>
      <c r="B8354" s="1">
        <v>12</v>
      </c>
      <c r="C8354" s="1">
        <v>14</v>
      </c>
      <c r="D8354" s="1">
        <v>7</v>
      </c>
      <c r="E8354" s="1" t="str">
        <f t="shared" si="1314"/>
        <v>Non-Summer</v>
      </c>
      <c r="F8354" s="78">
        <v>0.90969999999999995</v>
      </c>
      <c r="G8354" s="79">
        <f t="shared" si="1315"/>
        <v>1.7307621248507403</v>
      </c>
      <c r="J8354" s="78">
        <v>2.5475999999999999E-2</v>
      </c>
      <c r="K8354" s="80">
        <f t="shared" si="1316"/>
        <v>2.5475999999999999E-2</v>
      </c>
      <c r="L8354" s="68" t="str">
        <f t="shared" si="1309"/>
        <v>Normal</v>
      </c>
      <c r="N8354" s="67">
        <f t="shared" si="1310"/>
        <v>0</v>
      </c>
      <c r="O8354" s="67">
        <f t="shared" si="1311"/>
        <v>2.5475999999999999E-2</v>
      </c>
      <c r="P8354" s="81">
        <f t="shared" si="1312"/>
        <v>1.7052861248507403</v>
      </c>
      <c r="Q8354" s="81">
        <f t="shared" si="1313"/>
        <v>1.7052861248507403</v>
      </c>
      <c r="S8354" s="1">
        <f t="shared" si="1317"/>
        <v>4</v>
      </c>
      <c r="T8354" s="1" t="str">
        <f t="shared" si="1318"/>
        <v>Peak</v>
      </c>
    </row>
    <row r="8355" spans="1:20" x14ac:dyDescent="0.25">
      <c r="A8355" s="85">
        <v>45274.333333313371</v>
      </c>
      <c r="B8355" s="1">
        <v>12</v>
      </c>
      <c r="C8355" s="1">
        <v>14</v>
      </c>
      <c r="D8355" s="1">
        <v>8</v>
      </c>
      <c r="E8355" s="1" t="str">
        <f t="shared" si="1314"/>
        <v>Non-Summer</v>
      </c>
      <c r="F8355" s="78">
        <v>0.84930000000000005</v>
      </c>
      <c r="G8355" s="79">
        <f t="shared" si="1315"/>
        <v>1.6158472822202199</v>
      </c>
      <c r="J8355" s="78">
        <v>1.587815</v>
      </c>
      <c r="K8355" s="80">
        <f t="shared" si="1316"/>
        <v>1.587815</v>
      </c>
      <c r="L8355" s="68" t="str">
        <f t="shared" si="1309"/>
        <v>Normal</v>
      </c>
      <c r="N8355" s="67">
        <f t="shared" si="1310"/>
        <v>0</v>
      </c>
      <c r="O8355" s="67">
        <f t="shared" si="1311"/>
        <v>1.587815</v>
      </c>
      <c r="P8355" s="81">
        <f t="shared" si="1312"/>
        <v>2.8032282220219917E-2</v>
      </c>
      <c r="Q8355" s="81">
        <f t="shared" si="1313"/>
        <v>2.8032282220219917E-2</v>
      </c>
      <c r="S8355" s="1">
        <f t="shared" si="1317"/>
        <v>4</v>
      </c>
      <c r="T8355" s="1" t="str">
        <f t="shared" si="1318"/>
        <v>Peak</v>
      </c>
    </row>
    <row r="8356" spans="1:20" x14ac:dyDescent="0.25">
      <c r="A8356" s="85">
        <v>45274.374999980035</v>
      </c>
      <c r="B8356" s="1">
        <v>12</v>
      </c>
      <c r="C8356" s="1">
        <v>14</v>
      </c>
      <c r="D8356" s="1">
        <v>9</v>
      </c>
      <c r="E8356" s="1" t="str">
        <f t="shared" si="1314"/>
        <v>Non-Summer</v>
      </c>
      <c r="F8356" s="78">
        <v>0.80730000000000002</v>
      </c>
      <c r="G8356" s="79">
        <f t="shared" si="1315"/>
        <v>1.5359396101923741</v>
      </c>
      <c r="J8356" s="78">
        <v>2.938739</v>
      </c>
      <c r="K8356" s="80">
        <f t="shared" si="1316"/>
        <v>2.938739</v>
      </c>
      <c r="L8356" s="68" t="str">
        <f t="shared" si="1309"/>
        <v>Normal</v>
      </c>
      <c r="N8356" s="67">
        <f t="shared" si="1310"/>
        <v>1.4027993898076259</v>
      </c>
      <c r="O8356" s="67">
        <f t="shared" si="1311"/>
        <v>1.5359396101923741</v>
      </c>
      <c r="P8356" s="81">
        <f t="shared" si="1312"/>
        <v>0</v>
      </c>
      <c r="Q8356" s="81">
        <f t="shared" si="1313"/>
        <v>-1.4027993898076259</v>
      </c>
      <c r="S8356" s="1">
        <f t="shared" si="1317"/>
        <v>4</v>
      </c>
      <c r="T8356" s="1" t="str">
        <f t="shared" si="1318"/>
        <v>Peak</v>
      </c>
    </row>
    <row r="8357" spans="1:20" x14ac:dyDescent="0.25">
      <c r="A8357" s="85">
        <v>45274.416666646699</v>
      </c>
      <c r="B8357" s="1">
        <v>12</v>
      </c>
      <c r="C8357" s="1">
        <v>14</v>
      </c>
      <c r="D8357" s="1">
        <v>10</v>
      </c>
      <c r="E8357" s="1" t="str">
        <f t="shared" si="1314"/>
        <v>Non-Summer</v>
      </c>
      <c r="F8357" s="78">
        <v>0.78</v>
      </c>
      <c r="G8357" s="79">
        <f t="shared" si="1315"/>
        <v>1.4839996233742745</v>
      </c>
      <c r="J8357" s="78">
        <v>3.1928429999999999</v>
      </c>
      <c r="K8357" s="80">
        <f t="shared" si="1316"/>
        <v>3.1928429999999999</v>
      </c>
      <c r="L8357" s="68" t="str">
        <f t="shared" si="1309"/>
        <v>Normal</v>
      </c>
      <c r="N8357" s="67">
        <f t="shared" si="1310"/>
        <v>1.7088433766257254</v>
      </c>
      <c r="O8357" s="67">
        <f t="shared" si="1311"/>
        <v>1.4839996233742745</v>
      </c>
      <c r="P8357" s="81">
        <f t="shared" si="1312"/>
        <v>0</v>
      </c>
      <c r="Q8357" s="81">
        <f t="shared" si="1313"/>
        <v>-1.7088433766257254</v>
      </c>
      <c r="S8357" s="1">
        <f t="shared" si="1317"/>
        <v>4</v>
      </c>
      <c r="T8357" s="1" t="str">
        <f t="shared" si="1318"/>
        <v>Peak</v>
      </c>
    </row>
    <row r="8358" spans="1:20" x14ac:dyDescent="0.25">
      <c r="A8358" s="85">
        <v>45274.458333313363</v>
      </c>
      <c r="B8358" s="1">
        <v>12</v>
      </c>
      <c r="C8358" s="1">
        <v>14</v>
      </c>
      <c r="D8358" s="1">
        <v>11</v>
      </c>
      <c r="E8358" s="1" t="str">
        <f t="shared" si="1314"/>
        <v>Non-Summer</v>
      </c>
      <c r="F8358" s="78">
        <v>0.76170000000000004</v>
      </c>
      <c r="G8358" s="79">
        <f t="shared" si="1315"/>
        <v>1.4491827091335705</v>
      </c>
      <c r="J8358" s="78">
        <v>5.3624799999999997</v>
      </c>
      <c r="K8358" s="80">
        <f t="shared" si="1316"/>
        <v>5.3624799999999997</v>
      </c>
      <c r="L8358" s="68" t="str">
        <f t="shared" si="1309"/>
        <v>Normal</v>
      </c>
      <c r="N8358" s="67">
        <f t="shared" si="1310"/>
        <v>3.9132972908664292</v>
      </c>
      <c r="O8358" s="67">
        <f t="shared" si="1311"/>
        <v>1.4491827091335705</v>
      </c>
      <c r="P8358" s="81">
        <f t="shared" si="1312"/>
        <v>0</v>
      </c>
      <c r="Q8358" s="81">
        <f t="shared" si="1313"/>
        <v>-3.9132972908664292</v>
      </c>
      <c r="S8358" s="1">
        <f t="shared" si="1317"/>
        <v>4</v>
      </c>
      <c r="T8358" s="1" t="str">
        <f t="shared" si="1318"/>
        <v>Peak</v>
      </c>
    </row>
    <row r="8359" spans="1:20" x14ac:dyDescent="0.25">
      <c r="A8359" s="85">
        <v>45274.499999980027</v>
      </c>
      <c r="B8359" s="1">
        <v>12</v>
      </c>
      <c r="C8359" s="1">
        <v>14</v>
      </c>
      <c r="D8359" s="1">
        <v>12</v>
      </c>
      <c r="E8359" s="1" t="str">
        <f t="shared" si="1314"/>
        <v>Non-Summer</v>
      </c>
      <c r="F8359" s="78">
        <v>0.74439999999999995</v>
      </c>
      <c r="G8359" s="79">
        <f t="shared" si="1315"/>
        <v>1.4162683585125768</v>
      </c>
      <c r="J8359" s="78">
        <v>5.2379730000000002</v>
      </c>
      <c r="K8359" s="80">
        <f t="shared" si="1316"/>
        <v>5.2379730000000002</v>
      </c>
      <c r="L8359" s="68" t="str">
        <f t="shared" si="1309"/>
        <v>Normal</v>
      </c>
      <c r="N8359" s="67">
        <f t="shared" si="1310"/>
        <v>3.8217046414874236</v>
      </c>
      <c r="O8359" s="67">
        <f t="shared" si="1311"/>
        <v>1.4162683585125766</v>
      </c>
      <c r="P8359" s="81">
        <f t="shared" si="1312"/>
        <v>2.2204460492503131E-16</v>
      </c>
      <c r="Q8359" s="81">
        <f t="shared" si="1313"/>
        <v>-3.8217046414874236</v>
      </c>
      <c r="S8359" s="1">
        <f t="shared" si="1317"/>
        <v>4</v>
      </c>
      <c r="T8359" s="1" t="str">
        <f t="shared" si="1318"/>
        <v>Peak</v>
      </c>
    </row>
    <row r="8360" spans="1:20" x14ac:dyDescent="0.25">
      <c r="A8360" s="85">
        <v>45274.541666646692</v>
      </c>
      <c r="B8360" s="1">
        <v>12</v>
      </c>
      <c r="C8360" s="1">
        <v>14</v>
      </c>
      <c r="D8360" s="1">
        <v>13</v>
      </c>
      <c r="E8360" s="1" t="str">
        <f t="shared" si="1314"/>
        <v>Non-Summer</v>
      </c>
      <c r="F8360" s="78">
        <v>0.72860000000000003</v>
      </c>
      <c r="G8360" s="79">
        <f t="shared" si="1315"/>
        <v>1.3862078533211493</v>
      </c>
      <c r="J8360" s="78">
        <v>4.3793860000000002</v>
      </c>
      <c r="K8360" s="80">
        <f t="shared" si="1316"/>
        <v>4.3793860000000002</v>
      </c>
      <c r="L8360" s="68" t="str">
        <f t="shared" si="1309"/>
        <v>Normal</v>
      </c>
      <c r="N8360" s="67">
        <f t="shared" si="1310"/>
        <v>2.9931781466788507</v>
      </c>
      <c r="O8360" s="67">
        <f t="shared" si="1311"/>
        <v>1.3862078533211495</v>
      </c>
      <c r="P8360" s="81">
        <f t="shared" si="1312"/>
        <v>0</v>
      </c>
      <c r="Q8360" s="81">
        <f t="shared" si="1313"/>
        <v>-2.9931781466788507</v>
      </c>
      <c r="S8360" s="1">
        <f t="shared" si="1317"/>
        <v>4</v>
      </c>
      <c r="T8360" s="1" t="str">
        <f t="shared" si="1318"/>
        <v>Peak</v>
      </c>
    </row>
    <row r="8361" spans="1:20" x14ac:dyDescent="0.25">
      <c r="A8361" s="85">
        <v>45274.583333313356</v>
      </c>
      <c r="B8361" s="1">
        <v>12</v>
      </c>
      <c r="C8361" s="1">
        <v>14</v>
      </c>
      <c r="D8361" s="1">
        <v>14</v>
      </c>
      <c r="E8361" s="1" t="str">
        <f t="shared" si="1314"/>
        <v>Non-Summer</v>
      </c>
      <c r="F8361" s="78">
        <v>0.72829999999999995</v>
      </c>
      <c r="G8361" s="79">
        <f t="shared" si="1315"/>
        <v>1.3856370842352359</v>
      </c>
      <c r="J8361" s="78">
        <v>3.3702100000000002</v>
      </c>
      <c r="K8361" s="80">
        <f t="shared" si="1316"/>
        <v>3.3702100000000002</v>
      </c>
      <c r="L8361" s="68" t="str">
        <f t="shared" si="1309"/>
        <v>Normal</v>
      </c>
      <c r="N8361" s="67">
        <f t="shared" si="1310"/>
        <v>1.9845729157647642</v>
      </c>
      <c r="O8361" s="67">
        <f t="shared" si="1311"/>
        <v>1.3856370842352359</v>
      </c>
      <c r="P8361" s="81">
        <f t="shared" si="1312"/>
        <v>0</v>
      </c>
      <c r="Q8361" s="81">
        <f t="shared" si="1313"/>
        <v>-1.9845729157647642</v>
      </c>
      <c r="S8361" s="1">
        <f t="shared" si="1317"/>
        <v>4</v>
      </c>
      <c r="T8361" s="1" t="str">
        <f t="shared" si="1318"/>
        <v>Peak</v>
      </c>
    </row>
    <row r="8362" spans="1:20" x14ac:dyDescent="0.25">
      <c r="A8362" s="85">
        <v>45274.62499998002</v>
      </c>
      <c r="B8362" s="1">
        <v>12</v>
      </c>
      <c r="C8362" s="1">
        <v>14</v>
      </c>
      <c r="D8362" s="1">
        <v>15</v>
      </c>
      <c r="E8362" s="1" t="str">
        <f t="shared" si="1314"/>
        <v>Non-Summer</v>
      </c>
      <c r="F8362" s="78">
        <v>0.77949999999999997</v>
      </c>
      <c r="G8362" s="79">
        <f t="shared" si="1315"/>
        <v>1.4830483415644191</v>
      </c>
      <c r="J8362" s="78">
        <v>1.1654169999999999</v>
      </c>
      <c r="K8362" s="80">
        <f t="shared" si="1316"/>
        <v>1.1654169999999999</v>
      </c>
      <c r="L8362" s="68" t="str">
        <f t="shared" si="1309"/>
        <v>Normal</v>
      </c>
      <c r="N8362" s="67">
        <f t="shared" si="1310"/>
        <v>0</v>
      </c>
      <c r="O8362" s="67">
        <f t="shared" si="1311"/>
        <v>1.1654169999999999</v>
      </c>
      <c r="P8362" s="81">
        <f t="shared" si="1312"/>
        <v>0.31763134156441919</v>
      </c>
      <c r="Q8362" s="81">
        <f t="shared" si="1313"/>
        <v>0.31763134156441919</v>
      </c>
      <c r="S8362" s="1">
        <f t="shared" si="1317"/>
        <v>4</v>
      </c>
      <c r="T8362" s="1" t="str">
        <f t="shared" si="1318"/>
        <v>Peak</v>
      </c>
    </row>
    <row r="8363" spans="1:20" x14ac:dyDescent="0.25">
      <c r="A8363" s="85">
        <v>45274.666666646684</v>
      </c>
      <c r="B8363" s="1">
        <v>12</v>
      </c>
      <c r="C8363" s="1">
        <v>14</v>
      </c>
      <c r="D8363" s="1">
        <v>16</v>
      </c>
      <c r="E8363" s="1" t="str">
        <f t="shared" si="1314"/>
        <v>Non-Summer</v>
      </c>
      <c r="F8363" s="78">
        <v>0.95320000000000005</v>
      </c>
      <c r="G8363" s="79">
        <f t="shared" si="1315"/>
        <v>1.813523642308152</v>
      </c>
      <c r="J8363" s="78">
        <v>0</v>
      </c>
      <c r="K8363" s="80">
        <f t="shared" si="1316"/>
        <v>0</v>
      </c>
      <c r="L8363" s="68" t="str">
        <f t="shared" si="1309"/>
        <v>Normal</v>
      </c>
      <c r="N8363" s="67">
        <f t="shared" si="1310"/>
        <v>0</v>
      </c>
      <c r="O8363" s="67">
        <f t="shared" si="1311"/>
        <v>0</v>
      </c>
      <c r="P8363" s="81">
        <f t="shared" si="1312"/>
        <v>1.813523642308152</v>
      </c>
      <c r="Q8363" s="81">
        <f t="shared" si="1313"/>
        <v>1.813523642308152</v>
      </c>
      <c r="S8363" s="1">
        <f t="shared" si="1317"/>
        <v>4</v>
      </c>
      <c r="T8363" s="1" t="str">
        <f t="shared" si="1318"/>
        <v>Peak</v>
      </c>
    </row>
    <row r="8364" spans="1:20" x14ac:dyDescent="0.25">
      <c r="A8364" s="85">
        <v>45274.708333313349</v>
      </c>
      <c r="B8364" s="1">
        <v>12</v>
      </c>
      <c r="C8364" s="1">
        <v>14</v>
      </c>
      <c r="D8364" s="1">
        <v>17</v>
      </c>
      <c r="E8364" s="1" t="str">
        <f t="shared" si="1314"/>
        <v>Non-Summer</v>
      </c>
      <c r="F8364" s="78">
        <v>1.1116999999999999</v>
      </c>
      <c r="G8364" s="79">
        <f t="shared" si="1315"/>
        <v>2.1150799760322831</v>
      </c>
      <c r="J8364" s="78">
        <v>0</v>
      </c>
      <c r="K8364" s="80">
        <f t="shared" si="1316"/>
        <v>0</v>
      </c>
      <c r="L8364" s="68" t="str">
        <f t="shared" si="1309"/>
        <v>Normal</v>
      </c>
      <c r="N8364" s="67">
        <f t="shared" si="1310"/>
        <v>0</v>
      </c>
      <c r="O8364" s="67">
        <f t="shared" si="1311"/>
        <v>0</v>
      </c>
      <c r="P8364" s="81">
        <f t="shared" si="1312"/>
        <v>2.1150799760322831</v>
      </c>
      <c r="Q8364" s="81">
        <f t="shared" si="1313"/>
        <v>2.1150799760322831</v>
      </c>
      <c r="S8364" s="1">
        <f t="shared" si="1317"/>
        <v>4</v>
      </c>
      <c r="T8364" s="1" t="str">
        <f t="shared" si="1318"/>
        <v>Peak</v>
      </c>
    </row>
    <row r="8365" spans="1:20" x14ac:dyDescent="0.25">
      <c r="A8365" s="85">
        <v>45274.749999980013</v>
      </c>
      <c r="B8365" s="1">
        <v>12</v>
      </c>
      <c r="C8365" s="1">
        <v>14</v>
      </c>
      <c r="D8365" s="1">
        <v>18</v>
      </c>
      <c r="E8365" s="1" t="str">
        <f t="shared" si="1314"/>
        <v>Non-Summer</v>
      </c>
      <c r="F8365" s="78">
        <v>1.1509</v>
      </c>
      <c r="G8365" s="79">
        <f t="shared" si="1315"/>
        <v>2.1896604699249393</v>
      </c>
      <c r="J8365" s="78">
        <v>0</v>
      </c>
      <c r="K8365" s="80">
        <f t="shared" si="1316"/>
        <v>0</v>
      </c>
      <c r="L8365" s="68" t="str">
        <f t="shared" si="1309"/>
        <v>Normal</v>
      </c>
      <c r="N8365" s="67">
        <f t="shared" si="1310"/>
        <v>0</v>
      </c>
      <c r="O8365" s="67">
        <f t="shared" si="1311"/>
        <v>0</v>
      </c>
      <c r="P8365" s="81">
        <f t="shared" si="1312"/>
        <v>2.1896604699249393</v>
      </c>
      <c r="Q8365" s="81">
        <f t="shared" si="1313"/>
        <v>2.1896604699249393</v>
      </c>
      <c r="S8365" s="1">
        <f t="shared" si="1317"/>
        <v>4</v>
      </c>
      <c r="T8365" s="1" t="str">
        <f t="shared" si="1318"/>
        <v>Peak</v>
      </c>
    </row>
    <row r="8366" spans="1:20" x14ac:dyDescent="0.25">
      <c r="A8366" s="85">
        <v>45274.791666646677</v>
      </c>
      <c r="B8366" s="1">
        <v>12</v>
      </c>
      <c r="C8366" s="1">
        <v>14</v>
      </c>
      <c r="D8366" s="1">
        <v>19</v>
      </c>
      <c r="E8366" s="1" t="str">
        <f t="shared" si="1314"/>
        <v>Non-Summer</v>
      </c>
      <c r="F8366" s="78">
        <v>1.1637999999999999</v>
      </c>
      <c r="G8366" s="79">
        <f t="shared" si="1315"/>
        <v>2.2142035406192058</v>
      </c>
      <c r="J8366" s="78">
        <v>0</v>
      </c>
      <c r="K8366" s="80">
        <f t="shared" si="1316"/>
        <v>0</v>
      </c>
      <c r="L8366" s="68" t="str">
        <f t="shared" si="1309"/>
        <v>Normal</v>
      </c>
      <c r="N8366" s="67">
        <f t="shared" si="1310"/>
        <v>0</v>
      </c>
      <c r="O8366" s="67">
        <f t="shared" si="1311"/>
        <v>0</v>
      </c>
      <c r="P8366" s="81">
        <f t="shared" si="1312"/>
        <v>2.2142035406192058</v>
      </c>
      <c r="Q8366" s="81">
        <f t="shared" si="1313"/>
        <v>2.2142035406192058</v>
      </c>
      <c r="S8366" s="1">
        <f t="shared" si="1317"/>
        <v>4</v>
      </c>
      <c r="T8366" s="1" t="str">
        <f t="shared" si="1318"/>
        <v>Peak</v>
      </c>
    </row>
    <row r="8367" spans="1:20" x14ac:dyDescent="0.25">
      <c r="A8367" s="85">
        <v>45274.833333313341</v>
      </c>
      <c r="B8367" s="1">
        <v>12</v>
      </c>
      <c r="C8367" s="1">
        <v>14</v>
      </c>
      <c r="D8367" s="1">
        <v>20</v>
      </c>
      <c r="E8367" s="1" t="str">
        <f t="shared" si="1314"/>
        <v>Non-Summer</v>
      </c>
      <c r="F8367" s="78">
        <v>1.1585000000000001</v>
      </c>
      <c r="G8367" s="79">
        <f t="shared" si="1315"/>
        <v>2.20411995343474</v>
      </c>
      <c r="J8367" s="78">
        <v>0</v>
      </c>
      <c r="K8367" s="80">
        <f t="shared" si="1316"/>
        <v>0</v>
      </c>
      <c r="L8367" s="68" t="str">
        <f t="shared" si="1309"/>
        <v>Normal</v>
      </c>
      <c r="N8367" s="67">
        <f t="shared" si="1310"/>
        <v>0</v>
      </c>
      <c r="O8367" s="67">
        <f t="shared" si="1311"/>
        <v>0</v>
      </c>
      <c r="P8367" s="81">
        <f t="shared" si="1312"/>
        <v>2.20411995343474</v>
      </c>
      <c r="Q8367" s="81">
        <f t="shared" si="1313"/>
        <v>2.20411995343474</v>
      </c>
      <c r="S8367" s="1">
        <f t="shared" si="1317"/>
        <v>4</v>
      </c>
      <c r="T8367" s="1" t="str">
        <f t="shared" si="1318"/>
        <v>Peak</v>
      </c>
    </row>
    <row r="8368" spans="1:20" x14ac:dyDescent="0.25">
      <c r="A8368" s="85">
        <v>45274.874999980006</v>
      </c>
      <c r="B8368" s="1">
        <v>12</v>
      </c>
      <c r="C8368" s="1">
        <v>14</v>
      </c>
      <c r="D8368" s="1">
        <v>21</v>
      </c>
      <c r="E8368" s="1" t="str">
        <f t="shared" si="1314"/>
        <v>Non-Summer</v>
      </c>
      <c r="F8368" s="78">
        <v>1.109</v>
      </c>
      <c r="G8368" s="79">
        <f t="shared" si="1315"/>
        <v>2.1099430542590647</v>
      </c>
      <c r="J8368" s="78">
        <v>0</v>
      </c>
      <c r="K8368" s="80">
        <f t="shared" si="1316"/>
        <v>0</v>
      </c>
      <c r="L8368" s="68" t="str">
        <f t="shared" si="1309"/>
        <v>Normal</v>
      </c>
      <c r="N8368" s="67">
        <f t="shared" si="1310"/>
        <v>0</v>
      </c>
      <c r="O8368" s="67">
        <f t="shared" si="1311"/>
        <v>0</v>
      </c>
      <c r="P8368" s="81">
        <f t="shared" si="1312"/>
        <v>2.1099430542590647</v>
      </c>
      <c r="Q8368" s="81">
        <f t="shared" si="1313"/>
        <v>2.1099430542590647</v>
      </c>
      <c r="S8368" s="1">
        <f t="shared" si="1317"/>
        <v>4</v>
      </c>
      <c r="T8368" s="1" t="str">
        <f t="shared" si="1318"/>
        <v>Peak</v>
      </c>
    </row>
    <row r="8369" spans="1:20" x14ac:dyDescent="0.25">
      <c r="A8369" s="85">
        <v>45274.91666664667</v>
      </c>
      <c r="B8369" s="1">
        <v>12</v>
      </c>
      <c r="C8369" s="1">
        <v>14</v>
      </c>
      <c r="D8369" s="1">
        <v>22</v>
      </c>
      <c r="E8369" s="1" t="str">
        <f t="shared" si="1314"/>
        <v>Non-Summer</v>
      </c>
      <c r="F8369" s="78">
        <v>1.0071000000000001</v>
      </c>
      <c r="G8369" s="79">
        <f t="shared" si="1315"/>
        <v>1.9160718214105539</v>
      </c>
      <c r="J8369" s="78">
        <v>0</v>
      </c>
      <c r="K8369" s="80">
        <f t="shared" si="1316"/>
        <v>0</v>
      </c>
      <c r="L8369" s="68" t="str">
        <f t="shared" si="1309"/>
        <v>Normal</v>
      </c>
      <c r="N8369" s="67">
        <f t="shared" si="1310"/>
        <v>0</v>
      </c>
      <c r="O8369" s="67">
        <f t="shared" si="1311"/>
        <v>0</v>
      </c>
      <c r="P8369" s="81">
        <f t="shared" si="1312"/>
        <v>1.9160718214105539</v>
      </c>
      <c r="Q8369" s="81">
        <f t="shared" si="1313"/>
        <v>1.9160718214105539</v>
      </c>
      <c r="S8369" s="1">
        <f t="shared" si="1317"/>
        <v>4</v>
      </c>
      <c r="T8369" s="1" t="str">
        <f t="shared" si="1318"/>
        <v>Off-Peak</v>
      </c>
    </row>
    <row r="8370" spans="1:20" x14ac:dyDescent="0.25">
      <c r="A8370" s="85">
        <v>45274.958333313334</v>
      </c>
      <c r="B8370" s="1">
        <v>12</v>
      </c>
      <c r="C8370" s="1">
        <v>14</v>
      </c>
      <c r="D8370" s="1">
        <v>23</v>
      </c>
      <c r="E8370" s="1" t="str">
        <f t="shared" si="1314"/>
        <v>Non-Summer</v>
      </c>
      <c r="F8370" s="78">
        <v>0.89910000000000001</v>
      </c>
      <c r="G8370" s="79">
        <f t="shared" si="1315"/>
        <v>1.7105949504818081</v>
      </c>
      <c r="J8370" s="78">
        <v>0</v>
      </c>
      <c r="K8370" s="80">
        <f t="shared" si="1316"/>
        <v>0</v>
      </c>
      <c r="L8370" s="68" t="str">
        <f t="shared" si="1309"/>
        <v>Normal</v>
      </c>
      <c r="N8370" s="67">
        <f t="shared" si="1310"/>
        <v>0</v>
      </c>
      <c r="O8370" s="67">
        <f t="shared" si="1311"/>
        <v>0</v>
      </c>
      <c r="P8370" s="81">
        <f t="shared" si="1312"/>
        <v>1.7105949504818081</v>
      </c>
      <c r="Q8370" s="81">
        <f t="shared" si="1313"/>
        <v>1.7105949504818081</v>
      </c>
      <c r="S8370" s="1">
        <f t="shared" si="1317"/>
        <v>4</v>
      </c>
      <c r="T8370" s="1" t="str">
        <f t="shared" si="1318"/>
        <v>Off-Peak</v>
      </c>
    </row>
    <row r="8371" spans="1:20" x14ac:dyDescent="0.25">
      <c r="A8371" s="85">
        <v>45274.999999979998</v>
      </c>
      <c r="B8371" s="1">
        <v>12</v>
      </c>
      <c r="C8371" s="1">
        <v>15</v>
      </c>
      <c r="D8371" s="1">
        <v>0</v>
      </c>
      <c r="E8371" s="1" t="str">
        <f t="shared" si="1314"/>
        <v>Non-Summer</v>
      </c>
      <c r="F8371" s="78">
        <v>0.82609999999999995</v>
      </c>
      <c r="G8371" s="79">
        <f t="shared" si="1315"/>
        <v>1.5717078062429335</v>
      </c>
      <c r="J8371" s="78">
        <v>0</v>
      </c>
      <c r="K8371" s="80">
        <f t="shared" si="1316"/>
        <v>0</v>
      </c>
      <c r="L8371" s="68" t="str">
        <f t="shared" si="1309"/>
        <v>Normal</v>
      </c>
      <c r="N8371" s="67">
        <f t="shared" si="1310"/>
        <v>0</v>
      </c>
      <c r="O8371" s="67">
        <f t="shared" si="1311"/>
        <v>0</v>
      </c>
      <c r="P8371" s="81">
        <f t="shared" si="1312"/>
        <v>1.5717078062429335</v>
      </c>
      <c r="Q8371" s="81">
        <f t="shared" si="1313"/>
        <v>1.5717078062429335</v>
      </c>
      <c r="S8371" s="1">
        <f t="shared" si="1317"/>
        <v>5</v>
      </c>
      <c r="T8371" s="1" t="str">
        <f t="shared" si="1318"/>
        <v>Off-Peak</v>
      </c>
    </row>
    <row r="8372" spans="1:20" x14ac:dyDescent="0.25">
      <c r="A8372" s="85">
        <v>45275.041666646663</v>
      </c>
      <c r="B8372" s="1">
        <v>12</v>
      </c>
      <c r="C8372" s="1">
        <v>15</v>
      </c>
      <c r="D8372" s="1">
        <v>1</v>
      </c>
      <c r="E8372" s="1" t="str">
        <f t="shared" si="1314"/>
        <v>Non-Summer</v>
      </c>
      <c r="F8372" s="78">
        <v>0.7823</v>
      </c>
      <c r="G8372" s="79">
        <f t="shared" si="1315"/>
        <v>1.4883755196996089</v>
      </c>
      <c r="J8372" s="78">
        <v>0</v>
      </c>
      <c r="K8372" s="80">
        <f t="shared" si="1316"/>
        <v>0</v>
      </c>
      <c r="L8372" s="68" t="str">
        <f t="shared" si="1309"/>
        <v>Normal</v>
      </c>
      <c r="N8372" s="67">
        <f t="shared" si="1310"/>
        <v>0</v>
      </c>
      <c r="O8372" s="67">
        <f t="shared" si="1311"/>
        <v>0</v>
      </c>
      <c r="P8372" s="81">
        <f t="shared" si="1312"/>
        <v>1.4883755196996089</v>
      </c>
      <c r="Q8372" s="81">
        <f t="shared" si="1313"/>
        <v>1.4883755196996089</v>
      </c>
      <c r="S8372" s="1">
        <f t="shared" si="1317"/>
        <v>5</v>
      </c>
      <c r="T8372" s="1" t="str">
        <f t="shared" si="1318"/>
        <v>Off-Peak</v>
      </c>
    </row>
    <row r="8373" spans="1:20" x14ac:dyDescent="0.25">
      <c r="A8373" s="85">
        <v>45275.083333313327</v>
      </c>
      <c r="B8373" s="1">
        <v>12</v>
      </c>
      <c r="C8373" s="1">
        <v>15</v>
      </c>
      <c r="D8373" s="1">
        <v>2</v>
      </c>
      <c r="E8373" s="1" t="str">
        <f t="shared" si="1314"/>
        <v>Non-Summer</v>
      </c>
      <c r="F8373" s="78">
        <v>0.76049999999999995</v>
      </c>
      <c r="G8373" s="79">
        <f t="shared" si="1315"/>
        <v>1.4468996327899175</v>
      </c>
      <c r="J8373" s="78">
        <v>0</v>
      </c>
      <c r="K8373" s="80">
        <f t="shared" si="1316"/>
        <v>0</v>
      </c>
      <c r="L8373" s="68" t="str">
        <f t="shared" si="1309"/>
        <v>Normal</v>
      </c>
      <c r="N8373" s="67">
        <f t="shared" si="1310"/>
        <v>0</v>
      </c>
      <c r="O8373" s="67">
        <f t="shared" si="1311"/>
        <v>0</v>
      </c>
      <c r="P8373" s="81">
        <f t="shared" si="1312"/>
        <v>1.4468996327899175</v>
      </c>
      <c r="Q8373" s="81">
        <f t="shared" si="1313"/>
        <v>1.4468996327899175</v>
      </c>
      <c r="S8373" s="1">
        <f t="shared" si="1317"/>
        <v>5</v>
      </c>
      <c r="T8373" s="1" t="str">
        <f t="shared" si="1318"/>
        <v>Off-Peak</v>
      </c>
    </row>
    <row r="8374" spans="1:20" x14ac:dyDescent="0.25">
      <c r="A8374" s="85">
        <v>45275.124999979991</v>
      </c>
      <c r="B8374" s="1">
        <v>12</v>
      </c>
      <c r="C8374" s="1">
        <v>15</v>
      </c>
      <c r="D8374" s="1">
        <v>3</v>
      </c>
      <c r="E8374" s="1" t="str">
        <f t="shared" si="1314"/>
        <v>Non-Summer</v>
      </c>
      <c r="F8374" s="78">
        <v>0.75560000000000005</v>
      </c>
      <c r="G8374" s="79">
        <f t="shared" si="1315"/>
        <v>1.4375770710533358</v>
      </c>
      <c r="J8374" s="78">
        <v>0</v>
      </c>
      <c r="K8374" s="80">
        <f t="shared" si="1316"/>
        <v>0</v>
      </c>
      <c r="L8374" s="68" t="str">
        <f t="shared" si="1309"/>
        <v>Normal</v>
      </c>
      <c r="N8374" s="67">
        <f t="shared" si="1310"/>
        <v>0</v>
      </c>
      <c r="O8374" s="67">
        <f t="shared" si="1311"/>
        <v>0</v>
      </c>
      <c r="P8374" s="81">
        <f t="shared" si="1312"/>
        <v>1.4375770710533358</v>
      </c>
      <c r="Q8374" s="81">
        <f t="shared" si="1313"/>
        <v>1.4375770710533358</v>
      </c>
      <c r="S8374" s="1">
        <f t="shared" si="1317"/>
        <v>5</v>
      </c>
      <c r="T8374" s="1" t="str">
        <f t="shared" si="1318"/>
        <v>Off-Peak</v>
      </c>
    </row>
    <row r="8375" spans="1:20" x14ac:dyDescent="0.25">
      <c r="A8375" s="85">
        <v>45275.166666646655</v>
      </c>
      <c r="B8375" s="1">
        <v>12</v>
      </c>
      <c r="C8375" s="1">
        <v>15</v>
      </c>
      <c r="D8375" s="1">
        <v>4</v>
      </c>
      <c r="E8375" s="1" t="str">
        <f t="shared" si="1314"/>
        <v>Non-Summer</v>
      </c>
      <c r="F8375" s="78">
        <v>0.76529999999999998</v>
      </c>
      <c r="G8375" s="79">
        <f t="shared" si="1315"/>
        <v>1.4560319381645286</v>
      </c>
      <c r="J8375" s="78">
        <v>0</v>
      </c>
      <c r="K8375" s="80">
        <f t="shared" si="1316"/>
        <v>0</v>
      </c>
      <c r="L8375" s="68" t="str">
        <f t="shared" si="1309"/>
        <v>Normal</v>
      </c>
      <c r="N8375" s="67">
        <f t="shared" si="1310"/>
        <v>0</v>
      </c>
      <c r="O8375" s="67">
        <f t="shared" si="1311"/>
        <v>0</v>
      </c>
      <c r="P8375" s="81">
        <f t="shared" si="1312"/>
        <v>1.4560319381645286</v>
      </c>
      <c r="Q8375" s="81">
        <f t="shared" si="1313"/>
        <v>1.4560319381645286</v>
      </c>
      <c r="S8375" s="1">
        <f t="shared" si="1317"/>
        <v>5</v>
      </c>
      <c r="T8375" s="1" t="str">
        <f t="shared" si="1318"/>
        <v>Off-Peak</v>
      </c>
    </row>
    <row r="8376" spans="1:20" x14ac:dyDescent="0.25">
      <c r="A8376" s="85">
        <v>45275.20833331332</v>
      </c>
      <c r="B8376" s="1">
        <v>12</v>
      </c>
      <c r="C8376" s="1">
        <v>15</v>
      </c>
      <c r="D8376" s="1">
        <v>5</v>
      </c>
      <c r="E8376" s="1" t="str">
        <f t="shared" si="1314"/>
        <v>Non-Summer</v>
      </c>
      <c r="F8376" s="78">
        <v>0.79810000000000003</v>
      </c>
      <c r="G8376" s="79">
        <f t="shared" si="1315"/>
        <v>1.5184360248910367</v>
      </c>
      <c r="J8376" s="78">
        <v>0</v>
      </c>
      <c r="K8376" s="80">
        <f t="shared" si="1316"/>
        <v>0</v>
      </c>
      <c r="L8376" s="68" t="str">
        <f t="shared" si="1309"/>
        <v>Normal</v>
      </c>
      <c r="N8376" s="67">
        <f t="shared" si="1310"/>
        <v>0</v>
      </c>
      <c r="O8376" s="67">
        <f t="shared" si="1311"/>
        <v>0</v>
      </c>
      <c r="P8376" s="81">
        <f t="shared" si="1312"/>
        <v>1.5184360248910367</v>
      </c>
      <c r="Q8376" s="81">
        <f t="shared" si="1313"/>
        <v>1.5184360248910367</v>
      </c>
      <c r="S8376" s="1">
        <f t="shared" si="1317"/>
        <v>5</v>
      </c>
      <c r="T8376" s="1" t="str">
        <f t="shared" si="1318"/>
        <v>Off-Peak</v>
      </c>
    </row>
    <row r="8377" spans="1:20" x14ac:dyDescent="0.25">
      <c r="A8377" s="85">
        <v>45275.249999979984</v>
      </c>
      <c r="B8377" s="1">
        <v>12</v>
      </c>
      <c r="C8377" s="1">
        <v>15</v>
      </c>
      <c r="D8377" s="1">
        <v>6</v>
      </c>
      <c r="E8377" s="1" t="str">
        <f t="shared" si="1314"/>
        <v>Non-Summer</v>
      </c>
      <c r="F8377" s="78">
        <v>0.85770000000000002</v>
      </c>
      <c r="G8377" s="79">
        <f t="shared" si="1315"/>
        <v>1.6318288166257888</v>
      </c>
      <c r="J8377" s="78">
        <v>0</v>
      </c>
      <c r="K8377" s="80">
        <f t="shared" si="1316"/>
        <v>0</v>
      </c>
      <c r="L8377" s="68" t="str">
        <f t="shared" si="1309"/>
        <v>Normal</v>
      </c>
      <c r="N8377" s="67">
        <f t="shared" si="1310"/>
        <v>0</v>
      </c>
      <c r="O8377" s="67">
        <f t="shared" si="1311"/>
        <v>0</v>
      </c>
      <c r="P8377" s="81">
        <f t="shared" si="1312"/>
        <v>1.6318288166257888</v>
      </c>
      <c r="Q8377" s="81">
        <f t="shared" si="1313"/>
        <v>1.6318288166257888</v>
      </c>
      <c r="S8377" s="1">
        <f t="shared" si="1317"/>
        <v>5</v>
      </c>
      <c r="T8377" s="1" t="str">
        <f t="shared" si="1318"/>
        <v>Peak</v>
      </c>
    </row>
    <row r="8378" spans="1:20" x14ac:dyDescent="0.25">
      <c r="A8378" s="85">
        <v>45275.291666646648</v>
      </c>
      <c r="B8378" s="1">
        <v>12</v>
      </c>
      <c r="C8378" s="1">
        <v>15</v>
      </c>
      <c r="D8378" s="1">
        <v>7</v>
      </c>
      <c r="E8378" s="1" t="str">
        <f t="shared" si="1314"/>
        <v>Non-Summer</v>
      </c>
      <c r="F8378" s="78">
        <v>0.87539999999999996</v>
      </c>
      <c r="G8378" s="79">
        <f t="shared" si="1315"/>
        <v>1.6655041926946665</v>
      </c>
      <c r="J8378" s="78">
        <v>3.4213E-2</v>
      </c>
      <c r="K8378" s="80">
        <f t="shared" si="1316"/>
        <v>3.4213E-2</v>
      </c>
      <c r="L8378" s="68" t="str">
        <f t="shared" si="1309"/>
        <v>Normal</v>
      </c>
      <c r="N8378" s="67">
        <f t="shared" si="1310"/>
        <v>0</v>
      </c>
      <c r="O8378" s="67">
        <f t="shared" si="1311"/>
        <v>3.4213E-2</v>
      </c>
      <c r="P8378" s="81">
        <f t="shared" si="1312"/>
        <v>1.6312911926946665</v>
      </c>
      <c r="Q8378" s="81">
        <f t="shared" si="1313"/>
        <v>1.6312911926946665</v>
      </c>
      <c r="S8378" s="1">
        <f t="shared" si="1317"/>
        <v>5</v>
      </c>
      <c r="T8378" s="1" t="str">
        <f t="shared" si="1318"/>
        <v>Peak</v>
      </c>
    </row>
    <row r="8379" spans="1:20" x14ac:dyDescent="0.25">
      <c r="A8379" s="85">
        <v>45275.333333313312</v>
      </c>
      <c r="B8379" s="1">
        <v>12</v>
      </c>
      <c r="C8379" s="1">
        <v>15</v>
      </c>
      <c r="D8379" s="1">
        <v>8</v>
      </c>
      <c r="E8379" s="1" t="str">
        <f t="shared" si="1314"/>
        <v>Non-Summer</v>
      </c>
      <c r="F8379" s="78">
        <v>0.82769999999999999</v>
      </c>
      <c r="G8379" s="79">
        <f t="shared" si="1315"/>
        <v>1.5747519080344705</v>
      </c>
      <c r="J8379" s="78">
        <v>0.839534</v>
      </c>
      <c r="K8379" s="80">
        <f t="shared" si="1316"/>
        <v>0.839534</v>
      </c>
      <c r="L8379" s="68" t="str">
        <f t="shared" si="1309"/>
        <v>Normal</v>
      </c>
      <c r="N8379" s="67">
        <f t="shared" si="1310"/>
        <v>0</v>
      </c>
      <c r="O8379" s="67">
        <f t="shared" si="1311"/>
        <v>0.839534</v>
      </c>
      <c r="P8379" s="81">
        <f t="shared" si="1312"/>
        <v>0.73521790803447051</v>
      </c>
      <c r="Q8379" s="81">
        <f t="shared" si="1313"/>
        <v>0.73521790803447051</v>
      </c>
      <c r="S8379" s="1">
        <f t="shared" si="1317"/>
        <v>5</v>
      </c>
      <c r="T8379" s="1" t="str">
        <f t="shared" si="1318"/>
        <v>Peak</v>
      </c>
    </row>
    <row r="8380" spans="1:20" x14ac:dyDescent="0.25">
      <c r="A8380" s="85">
        <v>45275.374999979977</v>
      </c>
      <c r="B8380" s="1">
        <v>12</v>
      </c>
      <c r="C8380" s="1">
        <v>15</v>
      </c>
      <c r="D8380" s="1">
        <v>9</v>
      </c>
      <c r="E8380" s="1" t="str">
        <f t="shared" si="1314"/>
        <v>Non-Summer</v>
      </c>
      <c r="F8380" s="78">
        <v>0.79779999999999995</v>
      </c>
      <c r="G8380" s="79">
        <f t="shared" si="1315"/>
        <v>1.5178652558051233</v>
      </c>
      <c r="J8380" s="78">
        <v>1.542915</v>
      </c>
      <c r="K8380" s="80">
        <f t="shared" si="1316"/>
        <v>1.542915</v>
      </c>
      <c r="L8380" s="68" t="str">
        <f t="shared" si="1309"/>
        <v>Normal</v>
      </c>
      <c r="N8380" s="67">
        <f t="shared" si="1310"/>
        <v>2.5049744194876711E-2</v>
      </c>
      <c r="O8380" s="67">
        <f t="shared" si="1311"/>
        <v>1.5178652558051233</v>
      </c>
      <c r="P8380" s="81">
        <f t="shared" si="1312"/>
        <v>0</v>
      </c>
      <c r="Q8380" s="81">
        <f t="shared" si="1313"/>
        <v>-2.5049744194876711E-2</v>
      </c>
      <c r="S8380" s="1">
        <f t="shared" si="1317"/>
        <v>5</v>
      </c>
      <c r="T8380" s="1" t="str">
        <f t="shared" si="1318"/>
        <v>Peak</v>
      </c>
    </row>
    <row r="8381" spans="1:20" x14ac:dyDescent="0.25">
      <c r="A8381" s="85">
        <v>45275.416666646641</v>
      </c>
      <c r="B8381" s="1">
        <v>12</v>
      </c>
      <c r="C8381" s="1">
        <v>15</v>
      </c>
      <c r="D8381" s="1">
        <v>10</v>
      </c>
      <c r="E8381" s="1" t="str">
        <f t="shared" si="1314"/>
        <v>Non-Summer</v>
      </c>
      <c r="F8381" s="78">
        <v>0.77949999999999997</v>
      </c>
      <c r="G8381" s="79">
        <f t="shared" si="1315"/>
        <v>1.4830483415644191</v>
      </c>
      <c r="J8381" s="78">
        <v>1.940591</v>
      </c>
      <c r="K8381" s="80">
        <f t="shared" si="1316"/>
        <v>1.940591</v>
      </c>
      <c r="L8381" s="68" t="str">
        <f t="shared" si="1309"/>
        <v>Normal</v>
      </c>
      <c r="N8381" s="67">
        <f t="shared" si="1310"/>
        <v>0.45754265843558084</v>
      </c>
      <c r="O8381" s="67">
        <f t="shared" si="1311"/>
        <v>1.4830483415644191</v>
      </c>
      <c r="P8381" s="81">
        <f t="shared" si="1312"/>
        <v>0</v>
      </c>
      <c r="Q8381" s="81">
        <f t="shared" si="1313"/>
        <v>-0.45754265843558084</v>
      </c>
      <c r="S8381" s="1">
        <f t="shared" si="1317"/>
        <v>5</v>
      </c>
      <c r="T8381" s="1" t="str">
        <f t="shared" si="1318"/>
        <v>Peak</v>
      </c>
    </row>
    <row r="8382" spans="1:20" x14ac:dyDescent="0.25">
      <c r="A8382" s="85">
        <v>45275.458333313305</v>
      </c>
      <c r="B8382" s="1">
        <v>12</v>
      </c>
      <c r="C8382" s="1">
        <v>15</v>
      </c>
      <c r="D8382" s="1">
        <v>11</v>
      </c>
      <c r="E8382" s="1" t="str">
        <f t="shared" si="1314"/>
        <v>Non-Summer</v>
      </c>
      <c r="F8382" s="78">
        <v>0.76119999999999999</v>
      </c>
      <c r="G8382" s="79">
        <f t="shared" si="1315"/>
        <v>1.4482314273237151</v>
      </c>
      <c r="J8382" s="78">
        <v>1.226901</v>
      </c>
      <c r="K8382" s="80">
        <f t="shared" si="1316"/>
        <v>1.226901</v>
      </c>
      <c r="L8382" s="68" t="str">
        <f t="shared" si="1309"/>
        <v>Normal</v>
      </c>
      <c r="N8382" s="67">
        <f t="shared" si="1310"/>
        <v>0</v>
      </c>
      <c r="O8382" s="67">
        <f t="shared" si="1311"/>
        <v>1.226901</v>
      </c>
      <c r="P8382" s="81">
        <f t="shared" si="1312"/>
        <v>0.22133042732371511</v>
      </c>
      <c r="Q8382" s="81">
        <f t="shared" si="1313"/>
        <v>0.22133042732371511</v>
      </c>
      <c r="S8382" s="1">
        <f t="shared" si="1317"/>
        <v>5</v>
      </c>
      <c r="T8382" s="1" t="str">
        <f t="shared" si="1318"/>
        <v>Peak</v>
      </c>
    </row>
    <row r="8383" spans="1:20" x14ac:dyDescent="0.25">
      <c r="A8383" s="85">
        <v>45275.499999979969</v>
      </c>
      <c r="B8383" s="1">
        <v>12</v>
      </c>
      <c r="C8383" s="1">
        <v>15</v>
      </c>
      <c r="D8383" s="1">
        <v>12</v>
      </c>
      <c r="E8383" s="1" t="str">
        <f t="shared" si="1314"/>
        <v>Non-Summer</v>
      </c>
      <c r="F8383" s="78">
        <v>0.74719999999999998</v>
      </c>
      <c r="G8383" s="79">
        <f t="shared" si="1315"/>
        <v>1.4215955366477666</v>
      </c>
      <c r="J8383" s="78">
        <v>1.6169369999999998</v>
      </c>
      <c r="K8383" s="80">
        <f t="shared" si="1316"/>
        <v>1.6169369999999998</v>
      </c>
      <c r="L8383" s="68" t="str">
        <f t="shared" si="1309"/>
        <v>Normal</v>
      </c>
      <c r="N8383" s="67">
        <f t="shared" si="1310"/>
        <v>0.19534146335223324</v>
      </c>
      <c r="O8383" s="67">
        <f t="shared" si="1311"/>
        <v>1.4215955366477666</v>
      </c>
      <c r="P8383" s="81">
        <f t="shared" si="1312"/>
        <v>0</v>
      </c>
      <c r="Q8383" s="81">
        <f t="shared" si="1313"/>
        <v>-0.19534146335223324</v>
      </c>
      <c r="S8383" s="1">
        <f t="shared" si="1317"/>
        <v>5</v>
      </c>
      <c r="T8383" s="1" t="str">
        <f t="shared" si="1318"/>
        <v>Peak</v>
      </c>
    </row>
    <row r="8384" spans="1:20" x14ac:dyDescent="0.25">
      <c r="A8384" s="85">
        <v>45275.541666646634</v>
      </c>
      <c r="B8384" s="1">
        <v>12</v>
      </c>
      <c r="C8384" s="1">
        <v>15</v>
      </c>
      <c r="D8384" s="1">
        <v>13</v>
      </c>
      <c r="E8384" s="1" t="str">
        <f t="shared" si="1314"/>
        <v>Non-Summer</v>
      </c>
      <c r="F8384" s="78">
        <v>0.73729999999999996</v>
      </c>
      <c r="G8384" s="79">
        <f t="shared" si="1315"/>
        <v>1.4027601568126316</v>
      </c>
      <c r="J8384" s="78">
        <v>1.6472500000000001</v>
      </c>
      <c r="K8384" s="80">
        <f t="shared" si="1316"/>
        <v>1.6472500000000001</v>
      </c>
      <c r="L8384" s="68" t="str">
        <f t="shared" si="1309"/>
        <v>Normal</v>
      </c>
      <c r="N8384" s="67">
        <f t="shared" si="1310"/>
        <v>0.24448984318736855</v>
      </c>
      <c r="O8384" s="67">
        <f t="shared" si="1311"/>
        <v>1.4027601568126316</v>
      </c>
      <c r="P8384" s="81">
        <f t="shared" si="1312"/>
        <v>0</v>
      </c>
      <c r="Q8384" s="81">
        <f t="shared" si="1313"/>
        <v>-0.24448984318736855</v>
      </c>
      <c r="S8384" s="1">
        <f t="shared" si="1317"/>
        <v>5</v>
      </c>
      <c r="T8384" s="1" t="str">
        <f t="shared" si="1318"/>
        <v>Peak</v>
      </c>
    </row>
    <row r="8385" spans="1:20" x14ac:dyDescent="0.25">
      <c r="A8385" s="85">
        <v>45275.583333313298</v>
      </c>
      <c r="B8385" s="1">
        <v>12</v>
      </c>
      <c r="C8385" s="1">
        <v>15</v>
      </c>
      <c r="D8385" s="1">
        <v>14</v>
      </c>
      <c r="E8385" s="1" t="str">
        <f t="shared" si="1314"/>
        <v>Non-Summer</v>
      </c>
      <c r="F8385" s="78">
        <v>0.748</v>
      </c>
      <c r="G8385" s="79">
        <f t="shared" si="1315"/>
        <v>1.4231175875435351</v>
      </c>
      <c r="J8385" s="78">
        <v>1.4415060000000002</v>
      </c>
      <c r="K8385" s="80">
        <f t="shared" si="1316"/>
        <v>1.4415060000000002</v>
      </c>
      <c r="L8385" s="68" t="str">
        <f t="shared" si="1309"/>
        <v>Normal</v>
      </c>
      <c r="N8385" s="67">
        <f t="shared" si="1310"/>
        <v>1.8388412456465053E-2</v>
      </c>
      <c r="O8385" s="67">
        <f t="shared" si="1311"/>
        <v>1.4231175875435351</v>
      </c>
      <c r="P8385" s="81">
        <f t="shared" si="1312"/>
        <v>0</v>
      </c>
      <c r="Q8385" s="81">
        <f t="shared" si="1313"/>
        <v>-1.8388412456465053E-2</v>
      </c>
      <c r="S8385" s="1">
        <f t="shared" si="1317"/>
        <v>5</v>
      </c>
      <c r="T8385" s="1" t="str">
        <f t="shared" si="1318"/>
        <v>Peak</v>
      </c>
    </row>
    <row r="8386" spans="1:20" x14ac:dyDescent="0.25">
      <c r="A8386" s="85">
        <v>45275.624999979962</v>
      </c>
      <c r="B8386" s="1">
        <v>12</v>
      </c>
      <c r="C8386" s="1">
        <v>15</v>
      </c>
      <c r="D8386" s="1">
        <v>15</v>
      </c>
      <c r="E8386" s="1" t="str">
        <f t="shared" si="1314"/>
        <v>Non-Summer</v>
      </c>
      <c r="F8386" s="78">
        <v>0.80330000000000001</v>
      </c>
      <c r="G8386" s="79">
        <f t="shared" si="1315"/>
        <v>1.5283293557135318</v>
      </c>
      <c r="J8386" s="78">
        <v>0.29511900000000002</v>
      </c>
      <c r="K8386" s="80">
        <f t="shared" si="1316"/>
        <v>0.29511900000000002</v>
      </c>
      <c r="L8386" s="68" t="str">
        <f t="shared" si="1309"/>
        <v>Normal</v>
      </c>
      <c r="N8386" s="67">
        <f t="shared" si="1310"/>
        <v>0</v>
      </c>
      <c r="O8386" s="67">
        <f t="shared" si="1311"/>
        <v>0.29511900000000002</v>
      </c>
      <c r="P8386" s="81">
        <f t="shared" si="1312"/>
        <v>1.2332103557135317</v>
      </c>
      <c r="Q8386" s="81">
        <f t="shared" si="1313"/>
        <v>1.2332103557135317</v>
      </c>
      <c r="S8386" s="1">
        <f t="shared" si="1317"/>
        <v>5</v>
      </c>
      <c r="T8386" s="1" t="str">
        <f t="shared" si="1318"/>
        <v>Peak</v>
      </c>
    </row>
    <row r="8387" spans="1:20" x14ac:dyDescent="0.25">
      <c r="A8387" s="85">
        <v>45275.666666646626</v>
      </c>
      <c r="B8387" s="1">
        <v>12</v>
      </c>
      <c r="C8387" s="1">
        <v>15</v>
      </c>
      <c r="D8387" s="1">
        <v>16</v>
      </c>
      <c r="E8387" s="1" t="str">
        <f t="shared" si="1314"/>
        <v>Non-Summer</v>
      </c>
      <c r="F8387" s="78">
        <v>0.96750000000000003</v>
      </c>
      <c r="G8387" s="79">
        <f t="shared" si="1315"/>
        <v>1.8407303020700136</v>
      </c>
      <c r="J8387" s="78">
        <v>0</v>
      </c>
      <c r="K8387" s="80">
        <f t="shared" si="1316"/>
        <v>0</v>
      </c>
      <c r="L8387" s="68" t="str">
        <f t="shared" si="1309"/>
        <v>Normal</v>
      </c>
      <c r="N8387" s="67">
        <f t="shared" si="1310"/>
        <v>0</v>
      </c>
      <c r="O8387" s="67">
        <f t="shared" si="1311"/>
        <v>0</v>
      </c>
      <c r="P8387" s="81">
        <f t="shared" si="1312"/>
        <v>1.8407303020700136</v>
      </c>
      <c r="Q8387" s="81">
        <f t="shared" si="1313"/>
        <v>1.8407303020700136</v>
      </c>
      <c r="S8387" s="1">
        <f t="shared" si="1317"/>
        <v>5</v>
      </c>
      <c r="T8387" s="1" t="str">
        <f t="shared" si="1318"/>
        <v>Peak</v>
      </c>
    </row>
    <row r="8388" spans="1:20" x14ac:dyDescent="0.25">
      <c r="A8388" s="85">
        <v>45275.70833331329</v>
      </c>
      <c r="B8388" s="1">
        <v>12</v>
      </c>
      <c r="C8388" s="1">
        <v>15</v>
      </c>
      <c r="D8388" s="1">
        <v>17</v>
      </c>
      <c r="E8388" s="1" t="str">
        <f t="shared" si="1314"/>
        <v>Non-Summer</v>
      </c>
      <c r="F8388" s="78">
        <v>1.089</v>
      </c>
      <c r="G8388" s="79">
        <f t="shared" si="1315"/>
        <v>2.0718917818648523</v>
      </c>
      <c r="J8388" s="78">
        <v>0</v>
      </c>
      <c r="K8388" s="80">
        <f t="shared" si="1316"/>
        <v>0</v>
      </c>
      <c r="L8388" s="68" t="str">
        <f t="shared" si="1309"/>
        <v>Normal</v>
      </c>
      <c r="N8388" s="67">
        <f t="shared" si="1310"/>
        <v>0</v>
      </c>
      <c r="O8388" s="67">
        <f t="shared" si="1311"/>
        <v>0</v>
      </c>
      <c r="P8388" s="81">
        <f t="shared" si="1312"/>
        <v>2.0718917818648523</v>
      </c>
      <c r="Q8388" s="81">
        <f t="shared" si="1313"/>
        <v>2.0718917818648523</v>
      </c>
      <c r="S8388" s="1">
        <f t="shared" si="1317"/>
        <v>5</v>
      </c>
      <c r="T8388" s="1" t="str">
        <f t="shared" si="1318"/>
        <v>Peak</v>
      </c>
    </row>
    <row r="8389" spans="1:20" x14ac:dyDescent="0.25">
      <c r="A8389" s="85">
        <v>45275.749999979955</v>
      </c>
      <c r="B8389" s="1">
        <v>12</v>
      </c>
      <c r="C8389" s="1">
        <v>15</v>
      </c>
      <c r="D8389" s="1">
        <v>18</v>
      </c>
      <c r="E8389" s="1" t="str">
        <f t="shared" si="1314"/>
        <v>Non-Summer</v>
      </c>
      <c r="F8389" s="78">
        <v>1.1079000000000001</v>
      </c>
      <c r="G8389" s="79">
        <f t="shared" si="1315"/>
        <v>2.1078502342773833</v>
      </c>
      <c r="J8389" s="78">
        <v>0</v>
      </c>
      <c r="K8389" s="80">
        <f t="shared" si="1316"/>
        <v>0</v>
      </c>
      <c r="L8389" s="68" t="str">
        <f t="shared" si="1309"/>
        <v>Normal</v>
      </c>
      <c r="N8389" s="67">
        <f t="shared" si="1310"/>
        <v>0</v>
      </c>
      <c r="O8389" s="67">
        <f t="shared" si="1311"/>
        <v>0</v>
      </c>
      <c r="P8389" s="81">
        <f t="shared" si="1312"/>
        <v>2.1078502342773833</v>
      </c>
      <c r="Q8389" s="81">
        <f t="shared" si="1313"/>
        <v>2.1078502342773833</v>
      </c>
      <c r="S8389" s="1">
        <f t="shared" si="1317"/>
        <v>5</v>
      </c>
      <c r="T8389" s="1" t="str">
        <f t="shared" si="1318"/>
        <v>Peak</v>
      </c>
    </row>
    <row r="8390" spans="1:20" x14ac:dyDescent="0.25">
      <c r="A8390" s="85">
        <v>45275.791666646619</v>
      </c>
      <c r="B8390" s="1">
        <v>12</v>
      </c>
      <c r="C8390" s="1">
        <v>15</v>
      </c>
      <c r="D8390" s="1">
        <v>19</v>
      </c>
      <c r="E8390" s="1" t="str">
        <f t="shared" si="1314"/>
        <v>Non-Summer</v>
      </c>
      <c r="F8390" s="78">
        <v>1.1034999999999999</v>
      </c>
      <c r="G8390" s="79">
        <f t="shared" si="1315"/>
        <v>2.0994789543506562</v>
      </c>
      <c r="J8390" s="78">
        <v>0</v>
      </c>
      <c r="K8390" s="80">
        <f t="shared" si="1316"/>
        <v>0</v>
      </c>
      <c r="L8390" s="68" t="str">
        <f t="shared" si="1309"/>
        <v>Normal</v>
      </c>
      <c r="N8390" s="67">
        <f t="shared" si="1310"/>
        <v>0</v>
      </c>
      <c r="O8390" s="67">
        <f t="shared" si="1311"/>
        <v>0</v>
      </c>
      <c r="P8390" s="81">
        <f t="shared" si="1312"/>
        <v>2.0994789543506562</v>
      </c>
      <c r="Q8390" s="81">
        <f t="shared" si="1313"/>
        <v>2.0994789543506562</v>
      </c>
      <c r="S8390" s="1">
        <f t="shared" si="1317"/>
        <v>5</v>
      </c>
      <c r="T8390" s="1" t="str">
        <f t="shared" si="1318"/>
        <v>Peak</v>
      </c>
    </row>
    <row r="8391" spans="1:20" x14ac:dyDescent="0.25">
      <c r="A8391" s="85">
        <v>45275.833333313283</v>
      </c>
      <c r="B8391" s="1">
        <v>12</v>
      </c>
      <c r="C8391" s="1">
        <v>15</v>
      </c>
      <c r="D8391" s="1">
        <v>20</v>
      </c>
      <c r="E8391" s="1" t="str">
        <f t="shared" si="1314"/>
        <v>Non-Summer</v>
      </c>
      <c r="F8391" s="78">
        <v>1.0936999999999999</v>
      </c>
      <c r="G8391" s="79">
        <f t="shared" si="1315"/>
        <v>2.0808338308774923</v>
      </c>
      <c r="J8391" s="78">
        <v>0</v>
      </c>
      <c r="K8391" s="80">
        <f t="shared" si="1316"/>
        <v>0</v>
      </c>
      <c r="L8391" s="68" t="str">
        <f t="shared" si="1309"/>
        <v>Normal</v>
      </c>
      <c r="N8391" s="67">
        <f t="shared" si="1310"/>
        <v>0</v>
      </c>
      <c r="O8391" s="67">
        <f t="shared" si="1311"/>
        <v>0</v>
      </c>
      <c r="P8391" s="81">
        <f t="shared" si="1312"/>
        <v>2.0808338308774923</v>
      </c>
      <c r="Q8391" s="81">
        <f t="shared" si="1313"/>
        <v>2.0808338308774923</v>
      </c>
      <c r="S8391" s="1">
        <f t="shared" si="1317"/>
        <v>5</v>
      </c>
      <c r="T8391" s="1" t="str">
        <f t="shared" si="1318"/>
        <v>Peak</v>
      </c>
    </row>
    <row r="8392" spans="1:20" x14ac:dyDescent="0.25">
      <c r="A8392" s="85">
        <v>45275.874999979947</v>
      </c>
      <c r="B8392" s="1">
        <v>12</v>
      </c>
      <c r="C8392" s="1">
        <v>15</v>
      </c>
      <c r="D8392" s="1">
        <v>21</v>
      </c>
      <c r="E8392" s="1" t="str">
        <f t="shared" si="1314"/>
        <v>Non-Summer</v>
      </c>
      <c r="F8392" s="78">
        <v>1.0599000000000001</v>
      </c>
      <c r="G8392" s="79">
        <f t="shared" si="1315"/>
        <v>2.0165271805312739</v>
      </c>
      <c r="J8392" s="78">
        <v>0</v>
      </c>
      <c r="K8392" s="80">
        <f t="shared" si="1316"/>
        <v>0</v>
      </c>
      <c r="L8392" s="68" t="str">
        <f t="shared" si="1309"/>
        <v>Normal</v>
      </c>
      <c r="N8392" s="67">
        <f t="shared" si="1310"/>
        <v>0</v>
      </c>
      <c r="O8392" s="67">
        <f t="shared" si="1311"/>
        <v>0</v>
      </c>
      <c r="P8392" s="81">
        <f t="shared" si="1312"/>
        <v>2.0165271805312739</v>
      </c>
      <c r="Q8392" s="81">
        <f t="shared" si="1313"/>
        <v>2.0165271805312739</v>
      </c>
      <c r="S8392" s="1">
        <f t="shared" si="1317"/>
        <v>5</v>
      </c>
      <c r="T8392" s="1" t="str">
        <f t="shared" si="1318"/>
        <v>Peak</v>
      </c>
    </row>
    <row r="8393" spans="1:20" x14ac:dyDescent="0.25">
      <c r="A8393" s="85">
        <v>45275.916666646612</v>
      </c>
      <c r="B8393" s="1">
        <v>12</v>
      </c>
      <c r="C8393" s="1">
        <v>15</v>
      </c>
      <c r="D8393" s="1">
        <v>22</v>
      </c>
      <c r="E8393" s="1" t="str">
        <f t="shared" si="1314"/>
        <v>Non-Summer</v>
      </c>
      <c r="F8393" s="78">
        <v>0.98229999999999995</v>
      </c>
      <c r="G8393" s="79">
        <f t="shared" si="1315"/>
        <v>1.8688882436417305</v>
      </c>
      <c r="J8393" s="78">
        <v>0</v>
      </c>
      <c r="K8393" s="80">
        <f t="shared" si="1316"/>
        <v>0</v>
      </c>
      <c r="L8393" s="68" t="str">
        <f t="shared" si="1309"/>
        <v>Normal</v>
      </c>
      <c r="N8393" s="67">
        <f t="shared" si="1310"/>
        <v>0</v>
      </c>
      <c r="O8393" s="67">
        <f t="shared" si="1311"/>
        <v>0</v>
      </c>
      <c r="P8393" s="81">
        <f t="shared" si="1312"/>
        <v>1.8688882436417305</v>
      </c>
      <c r="Q8393" s="81">
        <f t="shared" si="1313"/>
        <v>1.8688882436417305</v>
      </c>
      <c r="S8393" s="1">
        <f t="shared" si="1317"/>
        <v>5</v>
      </c>
      <c r="T8393" s="1" t="str">
        <f t="shared" si="1318"/>
        <v>Off-Peak</v>
      </c>
    </row>
    <row r="8394" spans="1:20" x14ac:dyDescent="0.25">
      <c r="A8394" s="85">
        <v>45275.958333313276</v>
      </c>
      <c r="B8394" s="1">
        <v>12</v>
      </c>
      <c r="C8394" s="1">
        <v>15</v>
      </c>
      <c r="D8394" s="1">
        <v>23</v>
      </c>
      <c r="E8394" s="1" t="str">
        <f t="shared" si="1314"/>
        <v>Non-Summer</v>
      </c>
      <c r="F8394" s="78">
        <v>0.88539999999999996</v>
      </c>
      <c r="G8394" s="79">
        <f t="shared" si="1315"/>
        <v>1.6845298288917725</v>
      </c>
      <c r="J8394" s="78">
        <v>0</v>
      </c>
      <c r="K8394" s="80">
        <f t="shared" si="1316"/>
        <v>0</v>
      </c>
      <c r="L8394" s="68" t="str">
        <f t="shared" si="1309"/>
        <v>Normal</v>
      </c>
      <c r="N8394" s="67">
        <f t="shared" si="1310"/>
        <v>0</v>
      </c>
      <c r="O8394" s="67">
        <f t="shared" si="1311"/>
        <v>0</v>
      </c>
      <c r="P8394" s="81">
        <f t="shared" si="1312"/>
        <v>1.6845298288917725</v>
      </c>
      <c r="Q8394" s="81">
        <f t="shared" si="1313"/>
        <v>1.6845298288917725</v>
      </c>
      <c r="S8394" s="1">
        <f t="shared" si="1317"/>
        <v>5</v>
      </c>
      <c r="T8394" s="1" t="str">
        <f t="shared" si="1318"/>
        <v>Off-Peak</v>
      </c>
    </row>
    <row r="8395" spans="1:20" x14ac:dyDescent="0.25">
      <c r="A8395" s="85">
        <v>45275.99999997994</v>
      </c>
      <c r="B8395" s="1">
        <v>12</v>
      </c>
      <c r="C8395" s="1">
        <v>16</v>
      </c>
      <c r="D8395" s="1">
        <v>0</v>
      </c>
      <c r="E8395" s="1" t="str">
        <f t="shared" si="1314"/>
        <v>Non-Summer</v>
      </c>
      <c r="F8395" s="78">
        <v>0.80600000000000005</v>
      </c>
      <c r="G8395" s="79">
        <f t="shared" si="1315"/>
        <v>1.5334662774867505</v>
      </c>
      <c r="J8395" s="78">
        <v>0</v>
      </c>
      <c r="K8395" s="80">
        <f t="shared" si="1316"/>
        <v>0</v>
      </c>
      <c r="L8395" s="68" t="str">
        <f t="shared" si="1309"/>
        <v>Normal</v>
      </c>
      <c r="N8395" s="67">
        <f t="shared" si="1310"/>
        <v>0</v>
      </c>
      <c r="O8395" s="67">
        <f t="shared" si="1311"/>
        <v>0</v>
      </c>
      <c r="P8395" s="81">
        <f t="shared" si="1312"/>
        <v>1.5334662774867505</v>
      </c>
      <c r="Q8395" s="81">
        <f t="shared" si="1313"/>
        <v>1.5334662774867505</v>
      </c>
      <c r="S8395" s="1">
        <f t="shared" si="1317"/>
        <v>6</v>
      </c>
      <c r="T8395" s="1" t="str">
        <f t="shared" si="1318"/>
        <v>Off-Peak</v>
      </c>
    </row>
    <row r="8396" spans="1:20" x14ac:dyDescent="0.25">
      <c r="A8396" s="85">
        <v>45276.041666646604</v>
      </c>
      <c r="B8396" s="1">
        <v>12</v>
      </c>
      <c r="C8396" s="1">
        <v>16</v>
      </c>
      <c r="D8396" s="1">
        <v>1</v>
      </c>
      <c r="E8396" s="1" t="str">
        <f t="shared" si="1314"/>
        <v>Non-Summer</v>
      </c>
      <c r="F8396" s="78">
        <v>0.75329999999999997</v>
      </c>
      <c r="G8396" s="79">
        <f t="shared" si="1315"/>
        <v>1.4332011747280013</v>
      </c>
      <c r="J8396" s="78">
        <v>0</v>
      </c>
      <c r="K8396" s="80">
        <f t="shared" si="1316"/>
        <v>0</v>
      </c>
      <c r="L8396" s="68" t="str">
        <f t="shared" si="1309"/>
        <v>Normal</v>
      </c>
      <c r="N8396" s="67">
        <f t="shared" si="1310"/>
        <v>0</v>
      </c>
      <c r="O8396" s="67">
        <f t="shared" si="1311"/>
        <v>0</v>
      </c>
      <c r="P8396" s="81">
        <f t="shared" si="1312"/>
        <v>1.4332011747280013</v>
      </c>
      <c r="Q8396" s="81">
        <f t="shared" si="1313"/>
        <v>1.4332011747280013</v>
      </c>
      <c r="S8396" s="1">
        <f t="shared" si="1317"/>
        <v>6</v>
      </c>
      <c r="T8396" s="1" t="str">
        <f t="shared" si="1318"/>
        <v>Off-Peak</v>
      </c>
    </row>
    <row r="8397" spans="1:20" x14ac:dyDescent="0.25">
      <c r="A8397" s="85">
        <v>45276.083333313269</v>
      </c>
      <c r="B8397" s="1">
        <v>12</v>
      </c>
      <c r="C8397" s="1">
        <v>16</v>
      </c>
      <c r="D8397" s="1">
        <v>2</v>
      </c>
      <c r="E8397" s="1" t="str">
        <f t="shared" si="1314"/>
        <v>Non-Summer</v>
      </c>
      <c r="F8397" s="78">
        <v>0.72250000000000003</v>
      </c>
      <c r="G8397" s="79">
        <f t="shared" si="1315"/>
        <v>1.3746022152409145</v>
      </c>
      <c r="J8397" s="78">
        <v>0</v>
      </c>
      <c r="K8397" s="80">
        <f t="shared" si="1316"/>
        <v>0</v>
      </c>
      <c r="L8397" s="68" t="str">
        <f t="shared" si="1309"/>
        <v>Normal</v>
      </c>
      <c r="N8397" s="67">
        <f t="shared" si="1310"/>
        <v>0</v>
      </c>
      <c r="O8397" s="67">
        <f t="shared" si="1311"/>
        <v>0</v>
      </c>
      <c r="P8397" s="81">
        <f t="shared" si="1312"/>
        <v>1.3746022152409145</v>
      </c>
      <c r="Q8397" s="81">
        <f t="shared" si="1313"/>
        <v>1.3746022152409145</v>
      </c>
      <c r="S8397" s="1">
        <f t="shared" si="1317"/>
        <v>6</v>
      </c>
      <c r="T8397" s="1" t="str">
        <f t="shared" si="1318"/>
        <v>Off-Peak</v>
      </c>
    </row>
    <row r="8398" spans="1:20" x14ac:dyDescent="0.25">
      <c r="A8398" s="85">
        <v>45276.124999979933</v>
      </c>
      <c r="B8398" s="1">
        <v>12</v>
      </c>
      <c r="C8398" s="1">
        <v>16</v>
      </c>
      <c r="D8398" s="1">
        <v>3</v>
      </c>
      <c r="E8398" s="1" t="str">
        <f t="shared" si="1314"/>
        <v>Non-Summer</v>
      </c>
      <c r="F8398" s="78">
        <v>0.70520000000000005</v>
      </c>
      <c r="G8398" s="79">
        <f t="shared" si="1315"/>
        <v>1.3416878646199211</v>
      </c>
      <c r="J8398" s="78">
        <v>0</v>
      </c>
      <c r="K8398" s="80">
        <f t="shared" si="1316"/>
        <v>0</v>
      </c>
      <c r="L8398" s="68" t="str">
        <f t="shared" si="1309"/>
        <v>Normal</v>
      </c>
      <c r="N8398" s="67">
        <f t="shared" si="1310"/>
        <v>0</v>
      </c>
      <c r="O8398" s="67">
        <f t="shared" si="1311"/>
        <v>0</v>
      </c>
      <c r="P8398" s="81">
        <f t="shared" si="1312"/>
        <v>1.3416878646199211</v>
      </c>
      <c r="Q8398" s="81">
        <f t="shared" si="1313"/>
        <v>1.3416878646199211</v>
      </c>
      <c r="S8398" s="1">
        <f t="shared" si="1317"/>
        <v>6</v>
      </c>
      <c r="T8398" s="1" t="str">
        <f t="shared" si="1318"/>
        <v>Off-Peak</v>
      </c>
    </row>
    <row r="8399" spans="1:20" x14ac:dyDescent="0.25">
      <c r="A8399" s="85">
        <v>45276.166666646597</v>
      </c>
      <c r="B8399" s="1">
        <v>12</v>
      </c>
      <c r="C8399" s="1">
        <v>16</v>
      </c>
      <c r="D8399" s="1">
        <v>4</v>
      </c>
      <c r="E8399" s="1" t="str">
        <f t="shared" si="1314"/>
        <v>Non-Summer</v>
      </c>
      <c r="F8399" s="78">
        <v>0.70140000000000002</v>
      </c>
      <c r="G8399" s="79">
        <f t="shared" si="1315"/>
        <v>1.3344581228650207</v>
      </c>
      <c r="J8399" s="78">
        <v>0</v>
      </c>
      <c r="K8399" s="80">
        <f t="shared" si="1316"/>
        <v>0</v>
      </c>
      <c r="L8399" s="68" t="str">
        <f t="shared" si="1309"/>
        <v>Normal</v>
      </c>
      <c r="N8399" s="67">
        <f t="shared" si="1310"/>
        <v>0</v>
      </c>
      <c r="O8399" s="67">
        <f t="shared" si="1311"/>
        <v>0</v>
      </c>
      <c r="P8399" s="81">
        <f t="shared" si="1312"/>
        <v>1.3344581228650207</v>
      </c>
      <c r="Q8399" s="81">
        <f t="shared" si="1313"/>
        <v>1.3344581228650207</v>
      </c>
      <c r="S8399" s="1">
        <f t="shared" si="1317"/>
        <v>6</v>
      </c>
      <c r="T8399" s="1" t="str">
        <f t="shared" si="1318"/>
        <v>Off-Peak</v>
      </c>
    </row>
    <row r="8400" spans="1:20" x14ac:dyDescent="0.25">
      <c r="A8400" s="85">
        <v>45276.208333313261</v>
      </c>
      <c r="B8400" s="1">
        <v>12</v>
      </c>
      <c r="C8400" s="1">
        <v>16</v>
      </c>
      <c r="D8400" s="1">
        <v>5</v>
      </c>
      <c r="E8400" s="1" t="str">
        <f t="shared" si="1314"/>
        <v>Non-Summer</v>
      </c>
      <c r="F8400" s="78">
        <v>0.71689999999999998</v>
      </c>
      <c r="G8400" s="79">
        <f t="shared" si="1315"/>
        <v>1.3639478589705352</v>
      </c>
      <c r="J8400" s="78">
        <v>0</v>
      </c>
      <c r="K8400" s="80">
        <f t="shared" si="1316"/>
        <v>0</v>
      </c>
      <c r="L8400" s="68" t="str">
        <f t="shared" si="1309"/>
        <v>Normal</v>
      </c>
      <c r="N8400" s="67">
        <f t="shared" si="1310"/>
        <v>0</v>
      </c>
      <c r="O8400" s="67">
        <f t="shared" si="1311"/>
        <v>0</v>
      </c>
      <c r="P8400" s="81">
        <f t="shared" si="1312"/>
        <v>1.3639478589705352</v>
      </c>
      <c r="Q8400" s="81">
        <f t="shared" si="1313"/>
        <v>1.3639478589705352</v>
      </c>
      <c r="S8400" s="1">
        <f t="shared" si="1317"/>
        <v>6</v>
      </c>
      <c r="T8400" s="1" t="str">
        <f t="shared" si="1318"/>
        <v>Off-Peak</v>
      </c>
    </row>
    <row r="8401" spans="1:20" x14ac:dyDescent="0.25">
      <c r="A8401" s="85">
        <v>45276.249999979926</v>
      </c>
      <c r="B8401" s="1">
        <v>12</v>
      </c>
      <c r="C8401" s="1">
        <v>16</v>
      </c>
      <c r="D8401" s="1">
        <v>6</v>
      </c>
      <c r="E8401" s="1" t="str">
        <f t="shared" si="1314"/>
        <v>Non-Summer</v>
      </c>
      <c r="F8401" s="78">
        <v>0.74809999999999999</v>
      </c>
      <c r="G8401" s="79">
        <f t="shared" si="1315"/>
        <v>1.423307843905506</v>
      </c>
      <c r="J8401" s="78">
        <v>0</v>
      </c>
      <c r="K8401" s="80">
        <f t="shared" si="1316"/>
        <v>0</v>
      </c>
      <c r="L8401" s="68" t="str">
        <f t="shared" si="1309"/>
        <v>Normal</v>
      </c>
      <c r="N8401" s="67">
        <f t="shared" si="1310"/>
        <v>0</v>
      </c>
      <c r="O8401" s="67">
        <f t="shared" si="1311"/>
        <v>0</v>
      </c>
      <c r="P8401" s="81">
        <f t="shared" si="1312"/>
        <v>1.423307843905506</v>
      </c>
      <c r="Q8401" s="81">
        <f t="shared" si="1313"/>
        <v>1.423307843905506</v>
      </c>
      <c r="S8401" s="1">
        <f t="shared" si="1317"/>
        <v>6</v>
      </c>
      <c r="T8401" s="1" t="str">
        <f t="shared" si="1318"/>
        <v>Off-Peak</v>
      </c>
    </row>
    <row r="8402" spans="1:20" x14ac:dyDescent="0.25">
      <c r="A8402" s="85">
        <v>45276.29166664659</v>
      </c>
      <c r="B8402" s="1">
        <v>12</v>
      </c>
      <c r="C8402" s="1">
        <v>16</v>
      </c>
      <c r="D8402" s="1">
        <v>7</v>
      </c>
      <c r="E8402" s="1" t="str">
        <f t="shared" si="1314"/>
        <v>Non-Summer</v>
      </c>
      <c r="F8402" s="78">
        <v>0.79590000000000005</v>
      </c>
      <c r="G8402" s="79">
        <f t="shared" si="1315"/>
        <v>1.5142503849276734</v>
      </c>
      <c r="J8402" s="78">
        <v>2.61E-4</v>
      </c>
      <c r="K8402" s="80">
        <f t="shared" si="1316"/>
        <v>2.61E-4</v>
      </c>
      <c r="L8402" s="68" t="str">
        <f t="shared" si="1309"/>
        <v>Normal</v>
      </c>
      <c r="N8402" s="67">
        <f t="shared" si="1310"/>
        <v>0</v>
      </c>
      <c r="O8402" s="67">
        <f t="shared" si="1311"/>
        <v>2.61E-4</v>
      </c>
      <c r="P8402" s="81">
        <f t="shared" si="1312"/>
        <v>1.5139893849276733</v>
      </c>
      <c r="Q8402" s="81">
        <f t="shared" si="1313"/>
        <v>1.5139893849276733</v>
      </c>
      <c r="S8402" s="1">
        <f t="shared" si="1317"/>
        <v>6</v>
      </c>
      <c r="T8402" s="1" t="str">
        <f t="shared" si="1318"/>
        <v>Off-Peak</v>
      </c>
    </row>
    <row r="8403" spans="1:20" x14ac:dyDescent="0.25">
      <c r="A8403" s="85">
        <v>45276.333333313254</v>
      </c>
      <c r="B8403" s="1">
        <v>12</v>
      </c>
      <c r="C8403" s="1">
        <v>16</v>
      </c>
      <c r="D8403" s="1">
        <v>8</v>
      </c>
      <c r="E8403" s="1" t="str">
        <f t="shared" si="1314"/>
        <v>Non-Summer</v>
      </c>
      <c r="F8403" s="78">
        <v>0.84279999999999999</v>
      </c>
      <c r="G8403" s="79">
        <f t="shared" si="1315"/>
        <v>1.6034806186921007</v>
      </c>
      <c r="J8403" s="78">
        <v>0.27029599999999998</v>
      </c>
      <c r="K8403" s="80">
        <f t="shared" si="1316"/>
        <v>0.27029599999999998</v>
      </c>
      <c r="L8403" s="68" t="str">
        <f t="shared" ref="L8403:L8466" si="1319">IF(AND(D8403&gt;=$C$2,D8403&lt;=$C$3,E8403="Summer"),"MaxDis","Normal")</f>
        <v>Normal</v>
      </c>
      <c r="N8403" s="67">
        <f t="shared" ref="N8403:N8466" si="1320">IF(K8403-G8403&lt;0,0,K8403-G8403)</f>
        <v>0</v>
      </c>
      <c r="O8403" s="67">
        <f t="shared" ref="O8403:O8466" si="1321">K8403-N8403</f>
        <v>0.27029599999999998</v>
      </c>
      <c r="P8403" s="81">
        <f t="shared" ref="P8403:P8466" si="1322">MAX(0,G8403-O8403)</f>
        <v>1.3331846186921008</v>
      </c>
      <c r="Q8403" s="81">
        <f t="shared" ref="Q8403:Q8466" si="1323">G8403-K8403</f>
        <v>1.3331846186921008</v>
      </c>
      <c r="S8403" s="1">
        <f t="shared" si="1317"/>
        <v>6</v>
      </c>
      <c r="T8403" s="1" t="str">
        <f t="shared" si="1318"/>
        <v>Off-Peak</v>
      </c>
    </row>
    <row r="8404" spans="1:20" x14ac:dyDescent="0.25">
      <c r="A8404" s="85">
        <v>45276.374999979918</v>
      </c>
      <c r="B8404" s="1">
        <v>12</v>
      </c>
      <c r="C8404" s="1">
        <v>16</v>
      </c>
      <c r="D8404" s="1">
        <v>9</v>
      </c>
      <c r="E8404" s="1" t="str">
        <f t="shared" ref="E8404:E8467" si="1324">IF(AND(B8404&gt;=$C$5,B8404&lt;=$C$6),"Summer","Non-Summer")</f>
        <v>Non-Summer</v>
      </c>
      <c r="F8404" s="78">
        <v>0.87760000000000005</v>
      </c>
      <c r="G8404" s="79">
        <f t="shared" ref="G8404:G8467" si="1325">F8404*$G$13</f>
        <v>1.6696898326580301</v>
      </c>
      <c r="J8404" s="78">
        <v>0.10294</v>
      </c>
      <c r="K8404" s="80">
        <f t="shared" ref="K8404:K8467" si="1326">J8404*$K$13</f>
        <v>0.10294</v>
      </c>
      <c r="L8404" s="68" t="str">
        <f t="shared" si="1319"/>
        <v>Normal</v>
      </c>
      <c r="N8404" s="67">
        <f t="shared" si="1320"/>
        <v>0</v>
      </c>
      <c r="O8404" s="67">
        <f t="shared" si="1321"/>
        <v>0.10294</v>
      </c>
      <c r="P8404" s="81">
        <f t="shared" si="1322"/>
        <v>1.56674983265803</v>
      </c>
      <c r="Q8404" s="81">
        <f t="shared" si="1323"/>
        <v>1.56674983265803</v>
      </c>
      <c r="S8404" s="1">
        <f t="shared" ref="S8404:S8467" si="1327">WEEKDAY(A8404,2)</f>
        <v>6</v>
      </c>
      <c r="T8404" s="1" t="str">
        <f t="shared" ref="T8404:T8467" si="1328">IF(S8404&gt;5,"Off-Peak",IF(AND(D8404&gt;=$C$7,D8404&lt;$C$8),"Peak","Off-Peak"))</f>
        <v>Off-Peak</v>
      </c>
    </row>
    <row r="8405" spans="1:20" x14ac:dyDescent="0.25">
      <c r="A8405" s="85">
        <v>45276.416666646583</v>
      </c>
      <c r="B8405" s="1">
        <v>12</v>
      </c>
      <c r="C8405" s="1">
        <v>16</v>
      </c>
      <c r="D8405" s="1">
        <v>10</v>
      </c>
      <c r="E8405" s="1" t="str">
        <f t="shared" si="1324"/>
        <v>Non-Summer</v>
      </c>
      <c r="F8405" s="78">
        <v>0.90249999999999997</v>
      </c>
      <c r="G8405" s="79">
        <f t="shared" si="1325"/>
        <v>1.7170636667888239</v>
      </c>
      <c r="J8405" s="78">
        <v>8.9104000000000003E-2</v>
      </c>
      <c r="K8405" s="80">
        <f t="shared" si="1326"/>
        <v>8.9104000000000003E-2</v>
      </c>
      <c r="L8405" s="68" t="str">
        <f t="shared" si="1319"/>
        <v>Normal</v>
      </c>
      <c r="N8405" s="67">
        <f t="shared" si="1320"/>
        <v>0</v>
      </c>
      <c r="O8405" s="67">
        <f t="shared" si="1321"/>
        <v>8.9104000000000003E-2</v>
      </c>
      <c r="P8405" s="81">
        <f t="shared" si="1322"/>
        <v>1.6279596667888239</v>
      </c>
      <c r="Q8405" s="81">
        <f t="shared" si="1323"/>
        <v>1.6279596667888239</v>
      </c>
      <c r="S8405" s="1">
        <f t="shared" si="1327"/>
        <v>6</v>
      </c>
      <c r="T8405" s="1" t="str">
        <f t="shared" si="1328"/>
        <v>Off-Peak</v>
      </c>
    </row>
    <row r="8406" spans="1:20" x14ac:dyDescent="0.25">
      <c r="A8406" s="85">
        <v>45276.458333313247</v>
      </c>
      <c r="B8406" s="1">
        <v>12</v>
      </c>
      <c r="C8406" s="1">
        <v>16</v>
      </c>
      <c r="D8406" s="1">
        <v>11</v>
      </c>
      <c r="E8406" s="1" t="str">
        <f t="shared" si="1324"/>
        <v>Non-Summer</v>
      </c>
      <c r="F8406" s="78">
        <v>0.92200000000000004</v>
      </c>
      <c r="G8406" s="79">
        <f t="shared" si="1325"/>
        <v>1.7541636573731809</v>
      </c>
      <c r="J8406" s="78">
        <v>0.328046</v>
      </c>
      <c r="K8406" s="80">
        <f t="shared" si="1326"/>
        <v>0.328046</v>
      </c>
      <c r="L8406" s="68" t="str">
        <f t="shared" si="1319"/>
        <v>Normal</v>
      </c>
      <c r="N8406" s="67">
        <f t="shared" si="1320"/>
        <v>0</v>
      </c>
      <c r="O8406" s="67">
        <f t="shared" si="1321"/>
        <v>0.328046</v>
      </c>
      <c r="P8406" s="81">
        <f t="shared" si="1322"/>
        <v>1.4261176573731809</v>
      </c>
      <c r="Q8406" s="81">
        <f t="shared" si="1323"/>
        <v>1.4261176573731809</v>
      </c>
      <c r="S8406" s="1">
        <f t="shared" si="1327"/>
        <v>6</v>
      </c>
      <c r="T8406" s="1" t="str">
        <f t="shared" si="1328"/>
        <v>Off-Peak</v>
      </c>
    </row>
    <row r="8407" spans="1:20" x14ac:dyDescent="0.25">
      <c r="A8407" s="85">
        <v>45276.499999979911</v>
      </c>
      <c r="B8407" s="1">
        <v>12</v>
      </c>
      <c r="C8407" s="1">
        <v>16</v>
      </c>
      <c r="D8407" s="1">
        <v>12</v>
      </c>
      <c r="E8407" s="1" t="str">
        <f t="shared" si="1324"/>
        <v>Non-Summer</v>
      </c>
      <c r="F8407" s="78">
        <v>0.94110000000000005</v>
      </c>
      <c r="G8407" s="79">
        <f t="shared" si="1325"/>
        <v>1.7905026225096536</v>
      </c>
      <c r="J8407" s="78">
        <v>0.23158699999999999</v>
      </c>
      <c r="K8407" s="80">
        <f t="shared" si="1326"/>
        <v>0.23158699999999999</v>
      </c>
      <c r="L8407" s="68" t="str">
        <f t="shared" si="1319"/>
        <v>Normal</v>
      </c>
      <c r="N8407" s="67">
        <f t="shared" si="1320"/>
        <v>0</v>
      </c>
      <c r="O8407" s="67">
        <f t="shared" si="1321"/>
        <v>0.23158699999999999</v>
      </c>
      <c r="P8407" s="81">
        <f t="shared" si="1322"/>
        <v>1.5589156225096537</v>
      </c>
      <c r="Q8407" s="81">
        <f t="shared" si="1323"/>
        <v>1.5589156225096537</v>
      </c>
      <c r="S8407" s="1">
        <f t="shared" si="1327"/>
        <v>6</v>
      </c>
      <c r="T8407" s="1" t="str">
        <f t="shared" si="1328"/>
        <v>Off-Peak</v>
      </c>
    </row>
    <row r="8408" spans="1:20" x14ac:dyDescent="0.25">
      <c r="A8408" s="85">
        <v>45276.541666646575</v>
      </c>
      <c r="B8408" s="1">
        <v>12</v>
      </c>
      <c r="C8408" s="1">
        <v>16</v>
      </c>
      <c r="D8408" s="1">
        <v>13</v>
      </c>
      <c r="E8408" s="1" t="str">
        <f t="shared" si="1324"/>
        <v>Non-Summer</v>
      </c>
      <c r="F8408" s="78">
        <v>0.95130000000000003</v>
      </c>
      <c r="G8408" s="79">
        <f t="shared" si="1325"/>
        <v>1.8099087714307018</v>
      </c>
      <c r="J8408" s="78">
        <v>0.150091</v>
      </c>
      <c r="K8408" s="80">
        <f t="shared" si="1326"/>
        <v>0.150091</v>
      </c>
      <c r="L8408" s="68" t="str">
        <f t="shared" si="1319"/>
        <v>Normal</v>
      </c>
      <c r="N8408" s="67">
        <f t="shared" si="1320"/>
        <v>0</v>
      </c>
      <c r="O8408" s="67">
        <f t="shared" si="1321"/>
        <v>0.150091</v>
      </c>
      <c r="P8408" s="81">
        <f t="shared" si="1322"/>
        <v>1.6598177714307019</v>
      </c>
      <c r="Q8408" s="81">
        <f t="shared" si="1323"/>
        <v>1.6598177714307019</v>
      </c>
      <c r="S8408" s="1">
        <f t="shared" si="1327"/>
        <v>6</v>
      </c>
      <c r="T8408" s="1" t="str">
        <f t="shared" si="1328"/>
        <v>Off-Peak</v>
      </c>
    </row>
    <row r="8409" spans="1:20" x14ac:dyDescent="0.25">
      <c r="A8409" s="85">
        <v>45276.58333331324</v>
      </c>
      <c r="B8409" s="1">
        <v>12</v>
      </c>
      <c r="C8409" s="1">
        <v>16</v>
      </c>
      <c r="D8409" s="1">
        <v>14</v>
      </c>
      <c r="E8409" s="1" t="str">
        <f t="shared" si="1324"/>
        <v>Non-Summer</v>
      </c>
      <c r="F8409" s="78">
        <v>0.97870000000000001</v>
      </c>
      <c r="G8409" s="79">
        <f t="shared" si="1325"/>
        <v>1.8620390146107724</v>
      </c>
      <c r="J8409" s="78">
        <v>0.109223</v>
      </c>
      <c r="K8409" s="80">
        <f t="shared" si="1326"/>
        <v>0.109223</v>
      </c>
      <c r="L8409" s="68" t="str">
        <f t="shared" si="1319"/>
        <v>Normal</v>
      </c>
      <c r="N8409" s="67">
        <f t="shared" si="1320"/>
        <v>0</v>
      </c>
      <c r="O8409" s="67">
        <f t="shared" si="1321"/>
        <v>0.109223</v>
      </c>
      <c r="P8409" s="81">
        <f t="shared" si="1322"/>
        <v>1.7528160146107723</v>
      </c>
      <c r="Q8409" s="81">
        <f t="shared" si="1323"/>
        <v>1.7528160146107723</v>
      </c>
      <c r="S8409" s="1">
        <f t="shared" si="1327"/>
        <v>6</v>
      </c>
      <c r="T8409" s="1" t="str">
        <f t="shared" si="1328"/>
        <v>Off-Peak</v>
      </c>
    </row>
    <row r="8410" spans="1:20" x14ac:dyDescent="0.25">
      <c r="A8410" s="85">
        <v>45276.624999979904</v>
      </c>
      <c r="B8410" s="1">
        <v>12</v>
      </c>
      <c r="C8410" s="1">
        <v>16</v>
      </c>
      <c r="D8410" s="1">
        <v>15</v>
      </c>
      <c r="E8410" s="1" t="str">
        <f t="shared" si="1324"/>
        <v>Non-Summer</v>
      </c>
      <c r="F8410" s="78">
        <v>1.0168999999999999</v>
      </c>
      <c r="G8410" s="79">
        <f t="shared" si="1325"/>
        <v>1.9347169448837176</v>
      </c>
      <c r="J8410" s="78">
        <v>5.1665999999999997E-2</v>
      </c>
      <c r="K8410" s="80">
        <f t="shared" si="1326"/>
        <v>5.1665999999999997E-2</v>
      </c>
      <c r="L8410" s="68" t="str">
        <f t="shared" si="1319"/>
        <v>Normal</v>
      </c>
      <c r="N8410" s="67">
        <f t="shared" si="1320"/>
        <v>0</v>
      </c>
      <c r="O8410" s="67">
        <f t="shared" si="1321"/>
        <v>5.1665999999999997E-2</v>
      </c>
      <c r="P8410" s="81">
        <f t="shared" si="1322"/>
        <v>1.8830509448837176</v>
      </c>
      <c r="Q8410" s="81">
        <f t="shared" si="1323"/>
        <v>1.8830509448837176</v>
      </c>
      <c r="S8410" s="1">
        <f t="shared" si="1327"/>
        <v>6</v>
      </c>
      <c r="T8410" s="1" t="str">
        <f t="shared" si="1328"/>
        <v>Off-Peak</v>
      </c>
    </row>
    <row r="8411" spans="1:20" x14ac:dyDescent="0.25">
      <c r="A8411" s="85">
        <v>45276.666666646568</v>
      </c>
      <c r="B8411" s="1">
        <v>12</v>
      </c>
      <c r="C8411" s="1">
        <v>16</v>
      </c>
      <c r="D8411" s="1">
        <v>16</v>
      </c>
      <c r="E8411" s="1" t="str">
        <f t="shared" si="1324"/>
        <v>Non-Summer</v>
      </c>
      <c r="F8411" s="78">
        <v>1.1052999999999999</v>
      </c>
      <c r="G8411" s="79">
        <f t="shared" si="1325"/>
        <v>2.1029035688661355</v>
      </c>
      <c r="J8411" s="78">
        <v>0</v>
      </c>
      <c r="K8411" s="80">
        <f t="shared" si="1326"/>
        <v>0</v>
      </c>
      <c r="L8411" s="68" t="str">
        <f t="shared" si="1319"/>
        <v>Normal</v>
      </c>
      <c r="N8411" s="67">
        <f t="shared" si="1320"/>
        <v>0</v>
      </c>
      <c r="O8411" s="67">
        <f t="shared" si="1321"/>
        <v>0</v>
      </c>
      <c r="P8411" s="81">
        <f t="shared" si="1322"/>
        <v>2.1029035688661355</v>
      </c>
      <c r="Q8411" s="81">
        <f t="shared" si="1323"/>
        <v>2.1029035688661355</v>
      </c>
      <c r="S8411" s="1">
        <f t="shared" si="1327"/>
        <v>6</v>
      </c>
      <c r="T8411" s="1" t="str">
        <f t="shared" si="1328"/>
        <v>Off-Peak</v>
      </c>
    </row>
    <row r="8412" spans="1:20" x14ac:dyDescent="0.25">
      <c r="A8412" s="85">
        <v>45276.708333313232</v>
      </c>
      <c r="B8412" s="1">
        <v>12</v>
      </c>
      <c r="C8412" s="1">
        <v>16</v>
      </c>
      <c r="D8412" s="1">
        <v>17</v>
      </c>
      <c r="E8412" s="1" t="str">
        <f t="shared" si="1324"/>
        <v>Non-Summer</v>
      </c>
      <c r="F8412" s="78">
        <v>1.1647000000000001</v>
      </c>
      <c r="G8412" s="79">
        <f t="shared" si="1325"/>
        <v>2.2159158478769458</v>
      </c>
      <c r="J8412" s="78">
        <v>0</v>
      </c>
      <c r="K8412" s="80">
        <f t="shared" si="1326"/>
        <v>0</v>
      </c>
      <c r="L8412" s="68" t="str">
        <f t="shared" si="1319"/>
        <v>Normal</v>
      </c>
      <c r="N8412" s="67">
        <f t="shared" si="1320"/>
        <v>0</v>
      </c>
      <c r="O8412" s="67">
        <f t="shared" si="1321"/>
        <v>0</v>
      </c>
      <c r="P8412" s="81">
        <f t="shared" si="1322"/>
        <v>2.2159158478769458</v>
      </c>
      <c r="Q8412" s="81">
        <f t="shared" si="1323"/>
        <v>2.2159158478769458</v>
      </c>
      <c r="S8412" s="1">
        <f t="shared" si="1327"/>
        <v>6</v>
      </c>
      <c r="T8412" s="1" t="str">
        <f t="shared" si="1328"/>
        <v>Off-Peak</v>
      </c>
    </row>
    <row r="8413" spans="1:20" x14ac:dyDescent="0.25">
      <c r="A8413" s="85">
        <v>45276.749999979897</v>
      </c>
      <c r="B8413" s="1">
        <v>12</v>
      </c>
      <c r="C8413" s="1">
        <v>16</v>
      </c>
      <c r="D8413" s="1">
        <v>18</v>
      </c>
      <c r="E8413" s="1" t="str">
        <f t="shared" si="1324"/>
        <v>Non-Summer</v>
      </c>
      <c r="F8413" s="78">
        <v>1.1600999999999999</v>
      </c>
      <c r="G8413" s="79">
        <f t="shared" si="1325"/>
        <v>2.2071640552262766</v>
      </c>
      <c r="J8413" s="78">
        <v>0</v>
      </c>
      <c r="K8413" s="80">
        <f t="shared" si="1326"/>
        <v>0</v>
      </c>
      <c r="L8413" s="68" t="str">
        <f t="shared" si="1319"/>
        <v>Normal</v>
      </c>
      <c r="N8413" s="67">
        <f t="shared" si="1320"/>
        <v>0</v>
      </c>
      <c r="O8413" s="67">
        <f t="shared" si="1321"/>
        <v>0</v>
      </c>
      <c r="P8413" s="81">
        <f t="shared" si="1322"/>
        <v>2.2071640552262766</v>
      </c>
      <c r="Q8413" s="81">
        <f t="shared" si="1323"/>
        <v>2.2071640552262766</v>
      </c>
      <c r="S8413" s="1">
        <f t="shared" si="1327"/>
        <v>6</v>
      </c>
      <c r="T8413" s="1" t="str">
        <f t="shared" si="1328"/>
        <v>Off-Peak</v>
      </c>
    </row>
    <row r="8414" spans="1:20" x14ac:dyDescent="0.25">
      <c r="A8414" s="85">
        <v>45276.791666646561</v>
      </c>
      <c r="B8414" s="1">
        <v>12</v>
      </c>
      <c r="C8414" s="1">
        <v>16</v>
      </c>
      <c r="D8414" s="1">
        <v>19</v>
      </c>
      <c r="E8414" s="1" t="str">
        <f t="shared" si="1324"/>
        <v>Non-Summer</v>
      </c>
      <c r="F8414" s="78">
        <v>1.1422000000000001</v>
      </c>
      <c r="G8414" s="79">
        <f t="shared" si="1325"/>
        <v>2.1731081664334573</v>
      </c>
      <c r="J8414" s="78">
        <v>0</v>
      </c>
      <c r="K8414" s="80">
        <f t="shared" si="1326"/>
        <v>0</v>
      </c>
      <c r="L8414" s="68" t="str">
        <f t="shared" si="1319"/>
        <v>Normal</v>
      </c>
      <c r="N8414" s="67">
        <f t="shared" si="1320"/>
        <v>0</v>
      </c>
      <c r="O8414" s="67">
        <f t="shared" si="1321"/>
        <v>0</v>
      </c>
      <c r="P8414" s="81">
        <f t="shared" si="1322"/>
        <v>2.1731081664334573</v>
      </c>
      <c r="Q8414" s="81">
        <f t="shared" si="1323"/>
        <v>2.1731081664334573</v>
      </c>
      <c r="S8414" s="1">
        <f t="shared" si="1327"/>
        <v>6</v>
      </c>
      <c r="T8414" s="1" t="str">
        <f t="shared" si="1328"/>
        <v>Off-Peak</v>
      </c>
    </row>
    <row r="8415" spans="1:20" x14ac:dyDescent="0.25">
      <c r="A8415" s="85">
        <v>45276.833333313225</v>
      </c>
      <c r="B8415" s="1">
        <v>12</v>
      </c>
      <c r="C8415" s="1">
        <v>16</v>
      </c>
      <c r="D8415" s="1">
        <v>20</v>
      </c>
      <c r="E8415" s="1" t="str">
        <f t="shared" si="1324"/>
        <v>Non-Summer</v>
      </c>
      <c r="F8415" s="78">
        <v>1.1201000000000001</v>
      </c>
      <c r="G8415" s="79">
        <f t="shared" si="1325"/>
        <v>2.1310615104378527</v>
      </c>
      <c r="J8415" s="78">
        <v>0</v>
      </c>
      <c r="K8415" s="80">
        <f t="shared" si="1326"/>
        <v>0</v>
      </c>
      <c r="L8415" s="68" t="str">
        <f t="shared" si="1319"/>
        <v>Normal</v>
      </c>
      <c r="N8415" s="67">
        <f t="shared" si="1320"/>
        <v>0</v>
      </c>
      <c r="O8415" s="67">
        <f t="shared" si="1321"/>
        <v>0</v>
      </c>
      <c r="P8415" s="81">
        <f t="shared" si="1322"/>
        <v>2.1310615104378527</v>
      </c>
      <c r="Q8415" s="81">
        <f t="shared" si="1323"/>
        <v>2.1310615104378527</v>
      </c>
      <c r="S8415" s="1">
        <f t="shared" si="1327"/>
        <v>6</v>
      </c>
      <c r="T8415" s="1" t="str">
        <f t="shared" si="1328"/>
        <v>Off-Peak</v>
      </c>
    </row>
    <row r="8416" spans="1:20" x14ac:dyDescent="0.25">
      <c r="A8416" s="85">
        <v>45276.874999979889</v>
      </c>
      <c r="B8416" s="1">
        <v>12</v>
      </c>
      <c r="C8416" s="1">
        <v>16</v>
      </c>
      <c r="D8416" s="1">
        <v>21</v>
      </c>
      <c r="E8416" s="1" t="str">
        <f t="shared" si="1324"/>
        <v>Non-Summer</v>
      </c>
      <c r="F8416" s="78">
        <v>1.0789</v>
      </c>
      <c r="G8416" s="79">
        <f t="shared" si="1325"/>
        <v>2.0526758893057755</v>
      </c>
      <c r="J8416" s="78">
        <v>0</v>
      </c>
      <c r="K8416" s="80">
        <f t="shared" si="1326"/>
        <v>0</v>
      </c>
      <c r="L8416" s="68" t="str">
        <f t="shared" si="1319"/>
        <v>Normal</v>
      </c>
      <c r="N8416" s="67">
        <f t="shared" si="1320"/>
        <v>0</v>
      </c>
      <c r="O8416" s="67">
        <f t="shared" si="1321"/>
        <v>0</v>
      </c>
      <c r="P8416" s="81">
        <f t="shared" si="1322"/>
        <v>2.0526758893057755</v>
      </c>
      <c r="Q8416" s="81">
        <f t="shared" si="1323"/>
        <v>2.0526758893057755</v>
      </c>
      <c r="S8416" s="1">
        <f t="shared" si="1327"/>
        <v>6</v>
      </c>
      <c r="T8416" s="1" t="str">
        <f t="shared" si="1328"/>
        <v>Off-Peak</v>
      </c>
    </row>
    <row r="8417" spans="1:20" x14ac:dyDescent="0.25">
      <c r="A8417" s="85">
        <v>45276.916666646553</v>
      </c>
      <c r="B8417" s="1">
        <v>12</v>
      </c>
      <c r="C8417" s="1">
        <v>16</v>
      </c>
      <c r="D8417" s="1">
        <v>22</v>
      </c>
      <c r="E8417" s="1" t="str">
        <f t="shared" si="1324"/>
        <v>Non-Summer</v>
      </c>
      <c r="F8417" s="78">
        <v>0.99980000000000002</v>
      </c>
      <c r="G8417" s="79">
        <f t="shared" si="1325"/>
        <v>1.9021831069866664</v>
      </c>
      <c r="J8417" s="78">
        <v>0</v>
      </c>
      <c r="K8417" s="80">
        <f t="shared" si="1326"/>
        <v>0</v>
      </c>
      <c r="L8417" s="68" t="str">
        <f t="shared" si="1319"/>
        <v>Normal</v>
      </c>
      <c r="N8417" s="67">
        <f t="shared" si="1320"/>
        <v>0</v>
      </c>
      <c r="O8417" s="67">
        <f t="shared" si="1321"/>
        <v>0</v>
      </c>
      <c r="P8417" s="81">
        <f t="shared" si="1322"/>
        <v>1.9021831069866664</v>
      </c>
      <c r="Q8417" s="81">
        <f t="shared" si="1323"/>
        <v>1.9021831069866664</v>
      </c>
      <c r="S8417" s="1">
        <f t="shared" si="1327"/>
        <v>6</v>
      </c>
      <c r="T8417" s="1" t="str">
        <f t="shared" si="1328"/>
        <v>Off-Peak</v>
      </c>
    </row>
    <row r="8418" spans="1:20" x14ac:dyDescent="0.25">
      <c r="A8418" s="85">
        <v>45276.958333313218</v>
      </c>
      <c r="B8418" s="1">
        <v>12</v>
      </c>
      <c r="C8418" s="1">
        <v>16</v>
      </c>
      <c r="D8418" s="1">
        <v>23</v>
      </c>
      <c r="E8418" s="1" t="str">
        <f t="shared" si="1324"/>
        <v>Non-Summer</v>
      </c>
      <c r="F8418" s="78">
        <v>0.90329999999999999</v>
      </c>
      <c r="G8418" s="79">
        <f t="shared" si="1325"/>
        <v>1.7185857176845925</v>
      </c>
      <c r="J8418" s="78">
        <v>0</v>
      </c>
      <c r="K8418" s="80">
        <f t="shared" si="1326"/>
        <v>0</v>
      </c>
      <c r="L8418" s="68" t="str">
        <f t="shared" si="1319"/>
        <v>Normal</v>
      </c>
      <c r="N8418" s="67">
        <f t="shared" si="1320"/>
        <v>0</v>
      </c>
      <c r="O8418" s="67">
        <f t="shared" si="1321"/>
        <v>0</v>
      </c>
      <c r="P8418" s="81">
        <f t="shared" si="1322"/>
        <v>1.7185857176845925</v>
      </c>
      <c r="Q8418" s="81">
        <f t="shared" si="1323"/>
        <v>1.7185857176845925</v>
      </c>
      <c r="S8418" s="1">
        <f t="shared" si="1327"/>
        <v>6</v>
      </c>
      <c r="T8418" s="1" t="str">
        <f t="shared" si="1328"/>
        <v>Off-Peak</v>
      </c>
    </row>
    <row r="8419" spans="1:20" x14ac:dyDescent="0.25">
      <c r="A8419" s="85">
        <v>45276.999999979882</v>
      </c>
      <c r="B8419" s="1">
        <v>12</v>
      </c>
      <c r="C8419" s="1">
        <v>17</v>
      </c>
      <c r="D8419" s="1">
        <v>0</v>
      </c>
      <c r="E8419" s="1" t="str">
        <f t="shared" si="1324"/>
        <v>Non-Summer</v>
      </c>
      <c r="F8419" s="78">
        <v>0.81979999999999997</v>
      </c>
      <c r="G8419" s="79">
        <f t="shared" si="1325"/>
        <v>1.5597216554387567</v>
      </c>
      <c r="J8419" s="78">
        <v>0</v>
      </c>
      <c r="K8419" s="80">
        <f t="shared" si="1326"/>
        <v>0</v>
      </c>
      <c r="L8419" s="68" t="str">
        <f t="shared" si="1319"/>
        <v>Normal</v>
      </c>
      <c r="N8419" s="67">
        <f t="shared" si="1320"/>
        <v>0</v>
      </c>
      <c r="O8419" s="67">
        <f t="shared" si="1321"/>
        <v>0</v>
      </c>
      <c r="P8419" s="81">
        <f t="shared" si="1322"/>
        <v>1.5597216554387567</v>
      </c>
      <c r="Q8419" s="81">
        <f t="shared" si="1323"/>
        <v>1.5597216554387567</v>
      </c>
      <c r="S8419" s="1">
        <f t="shared" si="1327"/>
        <v>7</v>
      </c>
      <c r="T8419" s="1" t="str">
        <f t="shared" si="1328"/>
        <v>Off-Peak</v>
      </c>
    </row>
    <row r="8420" spans="1:20" x14ac:dyDescent="0.25">
      <c r="A8420" s="85">
        <v>45277.041666646546</v>
      </c>
      <c r="B8420" s="1">
        <v>12</v>
      </c>
      <c r="C8420" s="1">
        <v>17</v>
      </c>
      <c r="D8420" s="1">
        <v>1</v>
      </c>
      <c r="E8420" s="1" t="str">
        <f t="shared" si="1324"/>
        <v>Non-Summer</v>
      </c>
      <c r="F8420" s="78">
        <v>0.76200000000000001</v>
      </c>
      <c r="G8420" s="79">
        <f t="shared" si="1325"/>
        <v>1.4497534782194836</v>
      </c>
      <c r="J8420" s="78">
        <v>0</v>
      </c>
      <c r="K8420" s="80">
        <f t="shared" si="1326"/>
        <v>0</v>
      </c>
      <c r="L8420" s="68" t="str">
        <f t="shared" si="1319"/>
        <v>Normal</v>
      </c>
      <c r="N8420" s="67">
        <f t="shared" si="1320"/>
        <v>0</v>
      </c>
      <c r="O8420" s="67">
        <f t="shared" si="1321"/>
        <v>0</v>
      </c>
      <c r="P8420" s="81">
        <f t="shared" si="1322"/>
        <v>1.4497534782194836</v>
      </c>
      <c r="Q8420" s="81">
        <f t="shared" si="1323"/>
        <v>1.4497534782194836</v>
      </c>
      <c r="S8420" s="1">
        <f t="shared" si="1327"/>
        <v>7</v>
      </c>
      <c r="T8420" s="1" t="str">
        <f t="shared" si="1328"/>
        <v>Off-Peak</v>
      </c>
    </row>
    <row r="8421" spans="1:20" x14ac:dyDescent="0.25">
      <c r="A8421" s="85">
        <v>45277.08333331321</v>
      </c>
      <c r="B8421" s="1">
        <v>12</v>
      </c>
      <c r="C8421" s="1">
        <v>17</v>
      </c>
      <c r="D8421" s="1">
        <v>2</v>
      </c>
      <c r="E8421" s="1" t="str">
        <f t="shared" si="1324"/>
        <v>Non-Summer</v>
      </c>
      <c r="F8421" s="78">
        <v>0.72629999999999995</v>
      </c>
      <c r="G8421" s="79">
        <f t="shared" si="1325"/>
        <v>1.3818319569958148</v>
      </c>
      <c r="J8421" s="78">
        <v>0</v>
      </c>
      <c r="K8421" s="80">
        <f t="shared" si="1326"/>
        <v>0</v>
      </c>
      <c r="L8421" s="68" t="str">
        <f t="shared" si="1319"/>
        <v>Normal</v>
      </c>
      <c r="N8421" s="67">
        <f t="shared" si="1320"/>
        <v>0</v>
      </c>
      <c r="O8421" s="67">
        <f t="shared" si="1321"/>
        <v>0</v>
      </c>
      <c r="P8421" s="81">
        <f t="shared" si="1322"/>
        <v>1.3818319569958148</v>
      </c>
      <c r="Q8421" s="81">
        <f t="shared" si="1323"/>
        <v>1.3818319569958148</v>
      </c>
      <c r="S8421" s="1">
        <f t="shared" si="1327"/>
        <v>7</v>
      </c>
      <c r="T8421" s="1" t="str">
        <f t="shared" si="1328"/>
        <v>Off-Peak</v>
      </c>
    </row>
    <row r="8422" spans="1:20" x14ac:dyDescent="0.25">
      <c r="A8422" s="85">
        <v>45277.124999979875</v>
      </c>
      <c r="B8422" s="1">
        <v>12</v>
      </c>
      <c r="C8422" s="1">
        <v>17</v>
      </c>
      <c r="D8422" s="1">
        <v>3</v>
      </c>
      <c r="E8422" s="1" t="str">
        <f t="shared" si="1324"/>
        <v>Non-Summer</v>
      </c>
      <c r="F8422" s="78">
        <v>0.70609999999999995</v>
      </c>
      <c r="G8422" s="79">
        <f t="shared" si="1325"/>
        <v>1.3434001718776605</v>
      </c>
      <c r="J8422" s="78">
        <v>0</v>
      </c>
      <c r="K8422" s="80">
        <f t="shared" si="1326"/>
        <v>0</v>
      </c>
      <c r="L8422" s="68" t="str">
        <f t="shared" si="1319"/>
        <v>Normal</v>
      </c>
      <c r="N8422" s="67">
        <f t="shared" si="1320"/>
        <v>0</v>
      </c>
      <c r="O8422" s="67">
        <f t="shared" si="1321"/>
        <v>0</v>
      </c>
      <c r="P8422" s="81">
        <f t="shared" si="1322"/>
        <v>1.3434001718776605</v>
      </c>
      <c r="Q8422" s="81">
        <f t="shared" si="1323"/>
        <v>1.3434001718776605</v>
      </c>
      <c r="S8422" s="1">
        <f t="shared" si="1327"/>
        <v>7</v>
      </c>
      <c r="T8422" s="1" t="str">
        <f t="shared" si="1328"/>
        <v>Off-Peak</v>
      </c>
    </row>
    <row r="8423" spans="1:20" x14ac:dyDescent="0.25">
      <c r="A8423" s="85">
        <v>45277.166666646539</v>
      </c>
      <c r="B8423" s="1">
        <v>12</v>
      </c>
      <c r="C8423" s="1">
        <v>17</v>
      </c>
      <c r="D8423" s="1">
        <v>4</v>
      </c>
      <c r="E8423" s="1" t="str">
        <f t="shared" si="1324"/>
        <v>Non-Summer</v>
      </c>
      <c r="F8423" s="78">
        <v>0.6996</v>
      </c>
      <c r="G8423" s="79">
        <f t="shared" si="1325"/>
        <v>1.3310335083495417</v>
      </c>
      <c r="J8423" s="78">
        <v>0</v>
      </c>
      <c r="K8423" s="80">
        <f t="shared" si="1326"/>
        <v>0</v>
      </c>
      <c r="L8423" s="68" t="str">
        <f t="shared" si="1319"/>
        <v>Normal</v>
      </c>
      <c r="N8423" s="67">
        <f t="shared" si="1320"/>
        <v>0</v>
      </c>
      <c r="O8423" s="67">
        <f t="shared" si="1321"/>
        <v>0</v>
      </c>
      <c r="P8423" s="81">
        <f t="shared" si="1322"/>
        <v>1.3310335083495417</v>
      </c>
      <c r="Q8423" s="81">
        <f t="shared" si="1323"/>
        <v>1.3310335083495417</v>
      </c>
      <c r="S8423" s="1">
        <f t="shared" si="1327"/>
        <v>7</v>
      </c>
      <c r="T8423" s="1" t="str">
        <f t="shared" si="1328"/>
        <v>Off-Peak</v>
      </c>
    </row>
    <row r="8424" spans="1:20" x14ac:dyDescent="0.25">
      <c r="A8424" s="85">
        <v>45277.208333313203</v>
      </c>
      <c r="B8424" s="1">
        <v>12</v>
      </c>
      <c r="C8424" s="1">
        <v>17</v>
      </c>
      <c r="D8424" s="1">
        <v>5</v>
      </c>
      <c r="E8424" s="1" t="str">
        <f t="shared" si="1324"/>
        <v>Non-Summer</v>
      </c>
      <c r="F8424" s="78">
        <v>0.71340000000000003</v>
      </c>
      <c r="G8424" s="79">
        <f t="shared" si="1325"/>
        <v>1.357288886301548</v>
      </c>
      <c r="J8424" s="78">
        <v>0</v>
      </c>
      <c r="K8424" s="80">
        <f t="shared" si="1326"/>
        <v>0</v>
      </c>
      <c r="L8424" s="68" t="str">
        <f t="shared" si="1319"/>
        <v>Normal</v>
      </c>
      <c r="N8424" s="67">
        <f t="shared" si="1320"/>
        <v>0</v>
      </c>
      <c r="O8424" s="67">
        <f t="shared" si="1321"/>
        <v>0</v>
      </c>
      <c r="P8424" s="81">
        <f t="shared" si="1322"/>
        <v>1.357288886301548</v>
      </c>
      <c r="Q8424" s="81">
        <f t="shared" si="1323"/>
        <v>1.357288886301548</v>
      </c>
      <c r="S8424" s="1">
        <f t="shared" si="1327"/>
        <v>7</v>
      </c>
      <c r="T8424" s="1" t="str">
        <f t="shared" si="1328"/>
        <v>Off-Peak</v>
      </c>
    </row>
    <row r="8425" spans="1:20" x14ac:dyDescent="0.25">
      <c r="A8425" s="85">
        <v>45277.249999979867</v>
      </c>
      <c r="B8425" s="1">
        <v>12</v>
      </c>
      <c r="C8425" s="1">
        <v>17</v>
      </c>
      <c r="D8425" s="1">
        <v>6</v>
      </c>
      <c r="E8425" s="1" t="str">
        <f t="shared" si="1324"/>
        <v>Non-Summer</v>
      </c>
      <c r="F8425" s="78">
        <v>0.74209999999999998</v>
      </c>
      <c r="G8425" s="79">
        <f t="shared" si="1325"/>
        <v>1.4118924621872424</v>
      </c>
      <c r="J8425" s="78">
        <v>0</v>
      </c>
      <c r="K8425" s="80">
        <f t="shared" si="1326"/>
        <v>0</v>
      </c>
      <c r="L8425" s="68" t="str">
        <f t="shared" si="1319"/>
        <v>Normal</v>
      </c>
      <c r="N8425" s="67">
        <f t="shared" si="1320"/>
        <v>0</v>
      </c>
      <c r="O8425" s="67">
        <f t="shared" si="1321"/>
        <v>0</v>
      </c>
      <c r="P8425" s="81">
        <f t="shared" si="1322"/>
        <v>1.4118924621872424</v>
      </c>
      <c r="Q8425" s="81">
        <f t="shared" si="1323"/>
        <v>1.4118924621872424</v>
      </c>
      <c r="S8425" s="1">
        <f t="shared" si="1327"/>
        <v>7</v>
      </c>
      <c r="T8425" s="1" t="str">
        <f t="shared" si="1328"/>
        <v>Off-Peak</v>
      </c>
    </row>
    <row r="8426" spans="1:20" x14ac:dyDescent="0.25">
      <c r="A8426" s="85">
        <v>45277.291666646532</v>
      </c>
      <c r="B8426" s="1">
        <v>12</v>
      </c>
      <c r="C8426" s="1">
        <v>17</v>
      </c>
      <c r="D8426" s="1">
        <v>7</v>
      </c>
      <c r="E8426" s="1" t="str">
        <f t="shared" si="1324"/>
        <v>Non-Summer</v>
      </c>
      <c r="F8426" s="78">
        <v>0.78939999999999999</v>
      </c>
      <c r="G8426" s="79">
        <f t="shared" si="1325"/>
        <v>1.5018837213995542</v>
      </c>
      <c r="J8426" s="78">
        <v>0</v>
      </c>
      <c r="K8426" s="80">
        <f t="shared" si="1326"/>
        <v>0</v>
      </c>
      <c r="L8426" s="68" t="str">
        <f t="shared" si="1319"/>
        <v>Normal</v>
      </c>
      <c r="N8426" s="67">
        <f t="shared" si="1320"/>
        <v>0</v>
      </c>
      <c r="O8426" s="67">
        <f t="shared" si="1321"/>
        <v>0</v>
      </c>
      <c r="P8426" s="81">
        <f t="shared" si="1322"/>
        <v>1.5018837213995542</v>
      </c>
      <c r="Q8426" s="81">
        <f t="shared" si="1323"/>
        <v>1.5018837213995542</v>
      </c>
      <c r="S8426" s="1">
        <f t="shared" si="1327"/>
        <v>7</v>
      </c>
      <c r="T8426" s="1" t="str">
        <f t="shared" si="1328"/>
        <v>Off-Peak</v>
      </c>
    </row>
    <row r="8427" spans="1:20" x14ac:dyDescent="0.25">
      <c r="A8427" s="85">
        <v>45277.333333313196</v>
      </c>
      <c r="B8427" s="1">
        <v>12</v>
      </c>
      <c r="C8427" s="1">
        <v>17</v>
      </c>
      <c r="D8427" s="1">
        <v>8</v>
      </c>
      <c r="E8427" s="1" t="str">
        <f t="shared" si="1324"/>
        <v>Non-Summer</v>
      </c>
      <c r="F8427" s="78">
        <v>0.84030000000000005</v>
      </c>
      <c r="G8427" s="79">
        <f t="shared" si="1325"/>
        <v>1.5987242096428242</v>
      </c>
      <c r="J8427" s="78">
        <v>0.120424</v>
      </c>
      <c r="K8427" s="80">
        <f t="shared" si="1326"/>
        <v>0.120424</v>
      </c>
      <c r="L8427" s="68" t="str">
        <f t="shared" si="1319"/>
        <v>Normal</v>
      </c>
      <c r="N8427" s="67">
        <f t="shared" si="1320"/>
        <v>0</v>
      </c>
      <c r="O8427" s="67">
        <f t="shared" si="1321"/>
        <v>0.120424</v>
      </c>
      <c r="P8427" s="81">
        <f t="shared" si="1322"/>
        <v>1.4783002096428242</v>
      </c>
      <c r="Q8427" s="81">
        <f t="shared" si="1323"/>
        <v>1.4783002096428242</v>
      </c>
      <c r="S8427" s="1">
        <f t="shared" si="1327"/>
        <v>7</v>
      </c>
      <c r="T8427" s="1" t="str">
        <f t="shared" si="1328"/>
        <v>Off-Peak</v>
      </c>
    </row>
    <row r="8428" spans="1:20" x14ac:dyDescent="0.25">
      <c r="A8428" s="85">
        <v>45277.37499997986</v>
      </c>
      <c r="B8428" s="1">
        <v>12</v>
      </c>
      <c r="C8428" s="1">
        <v>17</v>
      </c>
      <c r="D8428" s="1">
        <v>9</v>
      </c>
      <c r="E8428" s="1" t="str">
        <f t="shared" si="1324"/>
        <v>Non-Summer</v>
      </c>
      <c r="F8428" s="78">
        <v>0.88</v>
      </c>
      <c r="G8428" s="79">
        <f t="shared" si="1325"/>
        <v>1.6742559853453354</v>
      </c>
      <c r="J8428" s="78">
        <v>0.10218899999999999</v>
      </c>
      <c r="K8428" s="80">
        <f t="shared" si="1326"/>
        <v>0.10218899999999999</v>
      </c>
      <c r="L8428" s="68" t="str">
        <f t="shared" si="1319"/>
        <v>Normal</v>
      </c>
      <c r="N8428" s="67">
        <f t="shared" si="1320"/>
        <v>0</v>
      </c>
      <c r="O8428" s="67">
        <f t="shared" si="1321"/>
        <v>0.10218899999999999</v>
      </c>
      <c r="P8428" s="81">
        <f t="shared" si="1322"/>
        <v>1.5720669853453353</v>
      </c>
      <c r="Q8428" s="81">
        <f t="shared" si="1323"/>
        <v>1.5720669853453353</v>
      </c>
      <c r="S8428" s="1">
        <f t="shared" si="1327"/>
        <v>7</v>
      </c>
      <c r="T8428" s="1" t="str">
        <f t="shared" si="1328"/>
        <v>Off-Peak</v>
      </c>
    </row>
    <row r="8429" spans="1:20" x14ac:dyDescent="0.25">
      <c r="A8429" s="85">
        <v>45277.416666646524</v>
      </c>
      <c r="B8429" s="1">
        <v>12</v>
      </c>
      <c r="C8429" s="1">
        <v>17</v>
      </c>
      <c r="D8429" s="1">
        <v>10</v>
      </c>
      <c r="E8429" s="1" t="str">
        <f t="shared" si="1324"/>
        <v>Non-Summer</v>
      </c>
      <c r="F8429" s="78">
        <v>0.90690000000000004</v>
      </c>
      <c r="G8429" s="79">
        <f t="shared" si="1325"/>
        <v>1.7254349467155508</v>
      </c>
      <c r="J8429" s="78">
        <v>0.17605600000000002</v>
      </c>
      <c r="K8429" s="80">
        <f t="shared" si="1326"/>
        <v>0.17605600000000002</v>
      </c>
      <c r="L8429" s="68" t="str">
        <f t="shared" si="1319"/>
        <v>Normal</v>
      </c>
      <c r="N8429" s="67">
        <f t="shared" si="1320"/>
        <v>0</v>
      </c>
      <c r="O8429" s="67">
        <f t="shared" si="1321"/>
        <v>0.17605600000000002</v>
      </c>
      <c r="P8429" s="81">
        <f t="shared" si="1322"/>
        <v>1.5493789467155508</v>
      </c>
      <c r="Q8429" s="81">
        <f t="shared" si="1323"/>
        <v>1.5493789467155508</v>
      </c>
      <c r="S8429" s="1">
        <f t="shared" si="1327"/>
        <v>7</v>
      </c>
      <c r="T8429" s="1" t="str">
        <f t="shared" si="1328"/>
        <v>Off-Peak</v>
      </c>
    </row>
    <row r="8430" spans="1:20" x14ac:dyDescent="0.25">
      <c r="A8430" s="85">
        <v>45277.458333313189</v>
      </c>
      <c r="B8430" s="1">
        <v>12</v>
      </c>
      <c r="C8430" s="1">
        <v>17</v>
      </c>
      <c r="D8430" s="1">
        <v>11</v>
      </c>
      <c r="E8430" s="1" t="str">
        <f t="shared" si="1324"/>
        <v>Non-Summer</v>
      </c>
      <c r="F8430" s="78">
        <v>0.92420000000000002</v>
      </c>
      <c r="G8430" s="79">
        <f t="shared" si="1325"/>
        <v>1.7583492973365442</v>
      </c>
      <c r="J8430" s="78">
        <v>0.28486800000000001</v>
      </c>
      <c r="K8430" s="80">
        <f t="shared" si="1326"/>
        <v>0.28486800000000001</v>
      </c>
      <c r="L8430" s="68" t="str">
        <f t="shared" si="1319"/>
        <v>Normal</v>
      </c>
      <c r="N8430" s="67">
        <f t="shared" si="1320"/>
        <v>0</v>
      </c>
      <c r="O8430" s="67">
        <f t="shared" si="1321"/>
        <v>0.28486800000000001</v>
      </c>
      <c r="P8430" s="81">
        <f t="shared" si="1322"/>
        <v>1.4734812973365443</v>
      </c>
      <c r="Q8430" s="81">
        <f t="shared" si="1323"/>
        <v>1.4734812973365443</v>
      </c>
      <c r="S8430" s="1">
        <f t="shared" si="1327"/>
        <v>7</v>
      </c>
      <c r="T8430" s="1" t="str">
        <f t="shared" si="1328"/>
        <v>Off-Peak</v>
      </c>
    </row>
    <row r="8431" spans="1:20" x14ac:dyDescent="0.25">
      <c r="A8431" s="85">
        <v>45277.499999979853</v>
      </c>
      <c r="B8431" s="1">
        <v>12</v>
      </c>
      <c r="C8431" s="1">
        <v>17</v>
      </c>
      <c r="D8431" s="1">
        <v>12</v>
      </c>
      <c r="E8431" s="1" t="str">
        <f t="shared" si="1324"/>
        <v>Non-Summer</v>
      </c>
      <c r="F8431" s="78">
        <v>0.95420000000000005</v>
      </c>
      <c r="G8431" s="79">
        <f t="shared" si="1325"/>
        <v>1.8154262059278625</v>
      </c>
      <c r="J8431" s="78">
        <v>0.31101299999999998</v>
      </c>
      <c r="K8431" s="80">
        <f t="shared" si="1326"/>
        <v>0.31101299999999998</v>
      </c>
      <c r="L8431" s="68" t="str">
        <f t="shared" si="1319"/>
        <v>Normal</v>
      </c>
      <c r="N8431" s="67">
        <f t="shared" si="1320"/>
        <v>0</v>
      </c>
      <c r="O8431" s="67">
        <f t="shared" si="1321"/>
        <v>0.31101299999999998</v>
      </c>
      <c r="P8431" s="81">
        <f t="shared" si="1322"/>
        <v>1.5044132059278625</v>
      </c>
      <c r="Q8431" s="81">
        <f t="shared" si="1323"/>
        <v>1.5044132059278625</v>
      </c>
      <c r="S8431" s="1">
        <f t="shared" si="1327"/>
        <v>7</v>
      </c>
      <c r="T8431" s="1" t="str">
        <f t="shared" si="1328"/>
        <v>Off-Peak</v>
      </c>
    </row>
    <row r="8432" spans="1:20" x14ac:dyDescent="0.25">
      <c r="A8432" s="85">
        <v>45277.541666646517</v>
      </c>
      <c r="B8432" s="1">
        <v>12</v>
      </c>
      <c r="C8432" s="1">
        <v>17</v>
      </c>
      <c r="D8432" s="1">
        <v>13</v>
      </c>
      <c r="E8432" s="1" t="str">
        <f t="shared" si="1324"/>
        <v>Non-Summer</v>
      </c>
      <c r="F8432" s="78">
        <v>0.97589999999999999</v>
      </c>
      <c r="G8432" s="79">
        <f t="shared" si="1325"/>
        <v>1.8567118364755828</v>
      </c>
      <c r="J8432" s="78">
        <v>0.15622999999999998</v>
      </c>
      <c r="K8432" s="80">
        <f t="shared" si="1326"/>
        <v>0.15622999999999998</v>
      </c>
      <c r="L8432" s="68" t="str">
        <f t="shared" si="1319"/>
        <v>Normal</v>
      </c>
      <c r="N8432" s="67">
        <f t="shared" si="1320"/>
        <v>0</v>
      </c>
      <c r="O8432" s="67">
        <f t="shared" si="1321"/>
        <v>0.15622999999999998</v>
      </c>
      <c r="P8432" s="81">
        <f t="shared" si="1322"/>
        <v>1.7004818364755829</v>
      </c>
      <c r="Q8432" s="81">
        <f t="shared" si="1323"/>
        <v>1.7004818364755829</v>
      </c>
      <c r="S8432" s="1">
        <f t="shared" si="1327"/>
        <v>7</v>
      </c>
      <c r="T8432" s="1" t="str">
        <f t="shared" si="1328"/>
        <v>Off-Peak</v>
      </c>
    </row>
    <row r="8433" spans="1:20" x14ac:dyDescent="0.25">
      <c r="A8433" s="85">
        <v>45277.583333313181</v>
      </c>
      <c r="B8433" s="1">
        <v>12</v>
      </c>
      <c r="C8433" s="1">
        <v>17</v>
      </c>
      <c r="D8433" s="1">
        <v>14</v>
      </c>
      <c r="E8433" s="1" t="str">
        <f t="shared" si="1324"/>
        <v>Non-Summer</v>
      </c>
      <c r="F8433" s="78">
        <v>0.99829999999999997</v>
      </c>
      <c r="G8433" s="79">
        <f t="shared" si="1325"/>
        <v>1.8993292615571002</v>
      </c>
      <c r="J8433" s="78">
        <v>0.24494300000000002</v>
      </c>
      <c r="K8433" s="80">
        <f t="shared" si="1326"/>
        <v>0.24494300000000002</v>
      </c>
      <c r="L8433" s="68" t="str">
        <f t="shared" si="1319"/>
        <v>Normal</v>
      </c>
      <c r="N8433" s="67">
        <f t="shared" si="1320"/>
        <v>0</v>
      </c>
      <c r="O8433" s="67">
        <f t="shared" si="1321"/>
        <v>0.24494300000000002</v>
      </c>
      <c r="P8433" s="81">
        <f t="shared" si="1322"/>
        <v>1.6543862615571001</v>
      </c>
      <c r="Q8433" s="81">
        <f t="shared" si="1323"/>
        <v>1.6543862615571001</v>
      </c>
      <c r="S8433" s="1">
        <f t="shared" si="1327"/>
        <v>7</v>
      </c>
      <c r="T8433" s="1" t="str">
        <f t="shared" si="1328"/>
        <v>Off-Peak</v>
      </c>
    </row>
    <row r="8434" spans="1:20" x14ac:dyDescent="0.25">
      <c r="A8434" s="85">
        <v>45277.624999979846</v>
      </c>
      <c r="B8434" s="1">
        <v>12</v>
      </c>
      <c r="C8434" s="1">
        <v>17</v>
      </c>
      <c r="D8434" s="1">
        <v>15</v>
      </c>
      <c r="E8434" s="1" t="str">
        <f t="shared" si="1324"/>
        <v>Non-Summer</v>
      </c>
      <c r="F8434" s="78">
        <v>1.0406</v>
      </c>
      <c r="G8434" s="79">
        <f t="shared" si="1325"/>
        <v>1.9798077026708589</v>
      </c>
      <c r="J8434" s="78">
        <v>0.109171</v>
      </c>
      <c r="K8434" s="80">
        <f t="shared" si="1326"/>
        <v>0.109171</v>
      </c>
      <c r="L8434" s="68" t="str">
        <f t="shared" si="1319"/>
        <v>Normal</v>
      </c>
      <c r="N8434" s="67">
        <f t="shared" si="1320"/>
        <v>0</v>
      </c>
      <c r="O8434" s="67">
        <f t="shared" si="1321"/>
        <v>0.109171</v>
      </c>
      <c r="P8434" s="81">
        <f t="shared" si="1322"/>
        <v>1.870636702670859</v>
      </c>
      <c r="Q8434" s="81">
        <f t="shared" si="1323"/>
        <v>1.870636702670859</v>
      </c>
      <c r="S8434" s="1">
        <f t="shared" si="1327"/>
        <v>7</v>
      </c>
      <c r="T8434" s="1" t="str">
        <f t="shared" si="1328"/>
        <v>Off-Peak</v>
      </c>
    </row>
    <row r="8435" spans="1:20" x14ac:dyDescent="0.25">
      <c r="A8435" s="85">
        <v>45277.66666664651</v>
      </c>
      <c r="B8435" s="1">
        <v>12</v>
      </c>
      <c r="C8435" s="1">
        <v>17</v>
      </c>
      <c r="D8435" s="1">
        <v>16</v>
      </c>
      <c r="E8435" s="1" t="str">
        <f t="shared" si="1324"/>
        <v>Non-Summer</v>
      </c>
      <c r="F8435" s="78">
        <v>1.1491</v>
      </c>
      <c r="G8435" s="79">
        <f t="shared" si="1325"/>
        <v>2.1862358554094601</v>
      </c>
      <c r="J8435" s="78">
        <v>0</v>
      </c>
      <c r="K8435" s="80">
        <f t="shared" si="1326"/>
        <v>0</v>
      </c>
      <c r="L8435" s="68" t="str">
        <f t="shared" si="1319"/>
        <v>Normal</v>
      </c>
      <c r="N8435" s="67">
        <f t="shared" si="1320"/>
        <v>0</v>
      </c>
      <c r="O8435" s="67">
        <f t="shared" si="1321"/>
        <v>0</v>
      </c>
      <c r="P8435" s="81">
        <f t="shared" si="1322"/>
        <v>2.1862358554094601</v>
      </c>
      <c r="Q8435" s="81">
        <f t="shared" si="1323"/>
        <v>2.1862358554094601</v>
      </c>
      <c r="S8435" s="1">
        <f t="shared" si="1327"/>
        <v>7</v>
      </c>
      <c r="T8435" s="1" t="str">
        <f t="shared" si="1328"/>
        <v>Off-Peak</v>
      </c>
    </row>
    <row r="8436" spans="1:20" x14ac:dyDescent="0.25">
      <c r="A8436" s="85">
        <v>45277.708333313174</v>
      </c>
      <c r="B8436" s="1">
        <v>12</v>
      </c>
      <c r="C8436" s="1">
        <v>17</v>
      </c>
      <c r="D8436" s="1">
        <v>17</v>
      </c>
      <c r="E8436" s="1" t="str">
        <f t="shared" si="1324"/>
        <v>Non-Summer</v>
      </c>
      <c r="F8436" s="78">
        <v>1.2292000000000001</v>
      </c>
      <c r="G8436" s="79">
        <f t="shared" si="1325"/>
        <v>2.3386312013482802</v>
      </c>
      <c r="J8436" s="78">
        <v>0</v>
      </c>
      <c r="K8436" s="80">
        <f t="shared" si="1326"/>
        <v>0</v>
      </c>
      <c r="L8436" s="68" t="str">
        <f t="shared" si="1319"/>
        <v>Normal</v>
      </c>
      <c r="N8436" s="67">
        <f t="shared" si="1320"/>
        <v>0</v>
      </c>
      <c r="O8436" s="67">
        <f t="shared" si="1321"/>
        <v>0</v>
      </c>
      <c r="P8436" s="81">
        <f t="shared" si="1322"/>
        <v>2.3386312013482802</v>
      </c>
      <c r="Q8436" s="81">
        <f t="shared" si="1323"/>
        <v>2.3386312013482802</v>
      </c>
      <c r="S8436" s="1">
        <f t="shared" si="1327"/>
        <v>7</v>
      </c>
      <c r="T8436" s="1" t="str">
        <f t="shared" si="1328"/>
        <v>Off-Peak</v>
      </c>
    </row>
    <row r="8437" spans="1:20" x14ac:dyDescent="0.25">
      <c r="A8437" s="85">
        <v>45277.749999979838</v>
      </c>
      <c r="B8437" s="1">
        <v>12</v>
      </c>
      <c r="C8437" s="1">
        <v>17</v>
      </c>
      <c r="D8437" s="1">
        <v>18</v>
      </c>
      <c r="E8437" s="1" t="str">
        <f t="shared" si="1324"/>
        <v>Non-Summer</v>
      </c>
      <c r="F8437" s="78">
        <v>1.2401</v>
      </c>
      <c r="G8437" s="79">
        <f t="shared" si="1325"/>
        <v>2.3593691448031255</v>
      </c>
      <c r="J8437" s="78">
        <v>0</v>
      </c>
      <c r="K8437" s="80">
        <f t="shared" si="1326"/>
        <v>0</v>
      </c>
      <c r="L8437" s="68" t="str">
        <f t="shared" si="1319"/>
        <v>Normal</v>
      </c>
      <c r="N8437" s="67">
        <f t="shared" si="1320"/>
        <v>0</v>
      </c>
      <c r="O8437" s="67">
        <f t="shared" si="1321"/>
        <v>0</v>
      </c>
      <c r="P8437" s="81">
        <f t="shared" si="1322"/>
        <v>2.3593691448031255</v>
      </c>
      <c r="Q8437" s="81">
        <f t="shared" si="1323"/>
        <v>2.3593691448031255</v>
      </c>
      <c r="S8437" s="1">
        <f t="shared" si="1327"/>
        <v>7</v>
      </c>
      <c r="T8437" s="1" t="str">
        <f t="shared" si="1328"/>
        <v>Off-Peak</v>
      </c>
    </row>
    <row r="8438" spans="1:20" x14ac:dyDescent="0.25">
      <c r="A8438" s="85">
        <v>45277.791666646503</v>
      </c>
      <c r="B8438" s="1">
        <v>12</v>
      </c>
      <c r="C8438" s="1">
        <v>17</v>
      </c>
      <c r="D8438" s="1">
        <v>19</v>
      </c>
      <c r="E8438" s="1" t="str">
        <f t="shared" si="1324"/>
        <v>Non-Summer</v>
      </c>
      <c r="F8438" s="78">
        <v>1.2391000000000001</v>
      </c>
      <c r="G8438" s="79">
        <f t="shared" si="1325"/>
        <v>2.3574665811834152</v>
      </c>
      <c r="J8438" s="78">
        <v>0</v>
      </c>
      <c r="K8438" s="80">
        <f t="shared" si="1326"/>
        <v>0</v>
      </c>
      <c r="L8438" s="68" t="str">
        <f t="shared" si="1319"/>
        <v>Normal</v>
      </c>
      <c r="N8438" s="67">
        <f t="shared" si="1320"/>
        <v>0</v>
      </c>
      <c r="O8438" s="67">
        <f t="shared" si="1321"/>
        <v>0</v>
      </c>
      <c r="P8438" s="81">
        <f t="shared" si="1322"/>
        <v>2.3574665811834152</v>
      </c>
      <c r="Q8438" s="81">
        <f t="shared" si="1323"/>
        <v>2.3574665811834152</v>
      </c>
      <c r="S8438" s="1">
        <f t="shared" si="1327"/>
        <v>7</v>
      </c>
      <c r="T8438" s="1" t="str">
        <f t="shared" si="1328"/>
        <v>Off-Peak</v>
      </c>
    </row>
    <row r="8439" spans="1:20" x14ac:dyDescent="0.25">
      <c r="A8439" s="85">
        <v>45277.833333313167</v>
      </c>
      <c r="B8439" s="1">
        <v>12</v>
      </c>
      <c r="C8439" s="1">
        <v>17</v>
      </c>
      <c r="D8439" s="1">
        <v>20</v>
      </c>
      <c r="E8439" s="1" t="str">
        <f t="shared" si="1324"/>
        <v>Non-Summer</v>
      </c>
      <c r="F8439" s="78">
        <v>1.2164999999999999</v>
      </c>
      <c r="G8439" s="79">
        <f t="shared" si="1325"/>
        <v>2.3144686433779551</v>
      </c>
      <c r="J8439" s="78">
        <v>0</v>
      </c>
      <c r="K8439" s="80">
        <f t="shared" si="1326"/>
        <v>0</v>
      </c>
      <c r="L8439" s="68" t="str">
        <f t="shared" si="1319"/>
        <v>Normal</v>
      </c>
      <c r="N8439" s="67">
        <f t="shared" si="1320"/>
        <v>0</v>
      </c>
      <c r="O8439" s="67">
        <f t="shared" si="1321"/>
        <v>0</v>
      </c>
      <c r="P8439" s="81">
        <f t="shared" si="1322"/>
        <v>2.3144686433779551</v>
      </c>
      <c r="Q8439" s="81">
        <f t="shared" si="1323"/>
        <v>2.3144686433779551</v>
      </c>
      <c r="S8439" s="1">
        <f t="shared" si="1327"/>
        <v>7</v>
      </c>
      <c r="T8439" s="1" t="str">
        <f t="shared" si="1328"/>
        <v>Off-Peak</v>
      </c>
    </row>
    <row r="8440" spans="1:20" x14ac:dyDescent="0.25">
      <c r="A8440" s="85">
        <v>45277.874999979831</v>
      </c>
      <c r="B8440" s="1">
        <v>12</v>
      </c>
      <c r="C8440" s="1">
        <v>17</v>
      </c>
      <c r="D8440" s="1">
        <v>21</v>
      </c>
      <c r="E8440" s="1" t="str">
        <f t="shared" si="1324"/>
        <v>Non-Summer</v>
      </c>
      <c r="F8440" s="78">
        <v>1.1487000000000001</v>
      </c>
      <c r="G8440" s="79">
        <f t="shared" si="1325"/>
        <v>2.185474829961576</v>
      </c>
      <c r="J8440" s="78">
        <v>0</v>
      </c>
      <c r="K8440" s="80">
        <f t="shared" si="1326"/>
        <v>0</v>
      </c>
      <c r="L8440" s="68" t="str">
        <f t="shared" si="1319"/>
        <v>Normal</v>
      </c>
      <c r="N8440" s="67">
        <f t="shared" si="1320"/>
        <v>0</v>
      </c>
      <c r="O8440" s="67">
        <f t="shared" si="1321"/>
        <v>0</v>
      </c>
      <c r="P8440" s="81">
        <f t="shared" si="1322"/>
        <v>2.185474829961576</v>
      </c>
      <c r="Q8440" s="81">
        <f t="shared" si="1323"/>
        <v>2.185474829961576</v>
      </c>
      <c r="S8440" s="1">
        <f t="shared" si="1327"/>
        <v>7</v>
      </c>
      <c r="T8440" s="1" t="str">
        <f t="shared" si="1328"/>
        <v>Off-Peak</v>
      </c>
    </row>
    <row r="8441" spans="1:20" x14ac:dyDescent="0.25">
      <c r="A8441" s="85">
        <v>45277.916666646495</v>
      </c>
      <c r="B8441" s="1">
        <v>12</v>
      </c>
      <c r="C8441" s="1">
        <v>17</v>
      </c>
      <c r="D8441" s="1">
        <v>22</v>
      </c>
      <c r="E8441" s="1" t="str">
        <f t="shared" si="1324"/>
        <v>Non-Summer</v>
      </c>
      <c r="F8441" s="78">
        <v>1.0313000000000001</v>
      </c>
      <c r="G8441" s="79">
        <f t="shared" si="1325"/>
        <v>1.9621138610075506</v>
      </c>
      <c r="J8441" s="78">
        <v>0</v>
      </c>
      <c r="K8441" s="80">
        <f t="shared" si="1326"/>
        <v>0</v>
      </c>
      <c r="L8441" s="68" t="str">
        <f t="shared" si="1319"/>
        <v>Normal</v>
      </c>
      <c r="N8441" s="67">
        <f t="shared" si="1320"/>
        <v>0</v>
      </c>
      <c r="O8441" s="67">
        <f t="shared" si="1321"/>
        <v>0</v>
      </c>
      <c r="P8441" s="81">
        <f t="shared" si="1322"/>
        <v>1.9621138610075506</v>
      </c>
      <c r="Q8441" s="81">
        <f t="shared" si="1323"/>
        <v>1.9621138610075506</v>
      </c>
      <c r="S8441" s="1">
        <f t="shared" si="1327"/>
        <v>7</v>
      </c>
      <c r="T8441" s="1" t="str">
        <f t="shared" si="1328"/>
        <v>Off-Peak</v>
      </c>
    </row>
    <row r="8442" spans="1:20" x14ac:dyDescent="0.25">
      <c r="A8442" s="85">
        <v>45277.95833331316</v>
      </c>
      <c r="B8442" s="1">
        <v>12</v>
      </c>
      <c r="C8442" s="1">
        <v>17</v>
      </c>
      <c r="D8442" s="1">
        <v>23</v>
      </c>
      <c r="E8442" s="1" t="str">
        <f t="shared" si="1324"/>
        <v>Non-Summer</v>
      </c>
      <c r="F8442" s="78">
        <v>0.91539999999999999</v>
      </c>
      <c r="G8442" s="79">
        <f t="shared" si="1325"/>
        <v>1.7416067374830908</v>
      </c>
      <c r="J8442" s="78">
        <v>0</v>
      </c>
      <c r="K8442" s="80">
        <f t="shared" si="1326"/>
        <v>0</v>
      </c>
      <c r="L8442" s="68" t="str">
        <f t="shared" si="1319"/>
        <v>Normal</v>
      </c>
      <c r="N8442" s="67">
        <f t="shared" si="1320"/>
        <v>0</v>
      </c>
      <c r="O8442" s="67">
        <f t="shared" si="1321"/>
        <v>0</v>
      </c>
      <c r="P8442" s="81">
        <f t="shared" si="1322"/>
        <v>1.7416067374830908</v>
      </c>
      <c r="Q8442" s="81">
        <f t="shared" si="1323"/>
        <v>1.7416067374830908</v>
      </c>
      <c r="S8442" s="1">
        <f t="shared" si="1327"/>
        <v>7</v>
      </c>
      <c r="T8442" s="1" t="str">
        <f t="shared" si="1328"/>
        <v>Off-Peak</v>
      </c>
    </row>
    <row r="8443" spans="1:20" x14ac:dyDescent="0.25">
      <c r="A8443" s="85">
        <v>45277.999999979824</v>
      </c>
      <c r="B8443" s="1">
        <v>12</v>
      </c>
      <c r="C8443" s="1">
        <v>18</v>
      </c>
      <c r="D8443" s="1">
        <v>0</v>
      </c>
      <c r="E8443" s="1" t="str">
        <f t="shared" si="1324"/>
        <v>Non-Summer</v>
      </c>
      <c r="F8443" s="78">
        <v>0.83550000000000002</v>
      </c>
      <c r="G8443" s="79">
        <f t="shared" si="1325"/>
        <v>1.5895919042682134</v>
      </c>
      <c r="J8443" s="78">
        <v>0</v>
      </c>
      <c r="K8443" s="80">
        <f t="shared" si="1326"/>
        <v>0</v>
      </c>
      <c r="L8443" s="68" t="str">
        <f t="shared" si="1319"/>
        <v>Normal</v>
      </c>
      <c r="N8443" s="67">
        <f t="shared" si="1320"/>
        <v>0</v>
      </c>
      <c r="O8443" s="67">
        <f t="shared" si="1321"/>
        <v>0</v>
      </c>
      <c r="P8443" s="81">
        <f t="shared" si="1322"/>
        <v>1.5895919042682134</v>
      </c>
      <c r="Q8443" s="81">
        <f t="shared" si="1323"/>
        <v>1.5895919042682134</v>
      </c>
      <c r="S8443" s="1">
        <f t="shared" si="1327"/>
        <v>1</v>
      </c>
      <c r="T8443" s="1" t="str">
        <f t="shared" si="1328"/>
        <v>Off-Peak</v>
      </c>
    </row>
    <row r="8444" spans="1:20" x14ac:dyDescent="0.25">
      <c r="A8444" s="85">
        <v>45278.041666646488</v>
      </c>
      <c r="B8444" s="1">
        <v>12</v>
      </c>
      <c r="C8444" s="1">
        <v>18</v>
      </c>
      <c r="D8444" s="1">
        <v>1</v>
      </c>
      <c r="E8444" s="1" t="str">
        <f t="shared" si="1324"/>
        <v>Non-Summer</v>
      </c>
      <c r="F8444" s="78">
        <v>0.78990000000000005</v>
      </c>
      <c r="G8444" s="79">
        <f t="shared" si="1325"/>
        <v>1.5028350032094095</v>
      </c>
      <c r="J8444" s="78">
        <v>0</v>
      </c>
      <c r="K8444" s="80">
        <f t="shared" si="1326"/>
        <v>0</v>
      </c>
      <c r="L8444" s="68" t="str">
        <f t="shared" si="1319"/>
        <v>Normal</v>
      </c>
      <c r="N8444" s="67">
        <f t="shared" si="1320"/>
        <v>0</v>
      </c>
      <c r="O8444" s="67">
        <f t="shared" si="1321"/>
        <v>0</v>
      </c>
      <c r="P8444" s="81">
        <f t="shared" si="1322"/>
        <v>1.5028350032094095</v>
      </c>
      <c r="Q8444" s="81">
        <f t="shared" si="1323"/>
        <v>1.5028350032094095</v>
      </c>
      <c r="S8444" s="1">
        <f t="shared" si="1327"/>
        <v>1</v>
      </c>
      <c r="T8444" s="1" t="str">
        <f t="shared" si="1328"/>
        <v>Off-Peak</v>
      </c>
    </row>
    <row r="8445" spans="1:20" x14ac:dyDescent="0.25">
      <c r="A8445" s="85">
        <v>45278.083333313152</v>
      </c>
      <c r="B8445" s="1">
        <v>12</v>
      </c>
      <c r="C8445" s="1">
        <v>18</v>
      </c>
      <c r="D8445" s="1">
        <v>2</v>
      </c>
      <c r="E8445" s="1" t="str">
        <f t="shared" si="1324"/>
        <v>Non-Summer</v>
      </c>
      <c r="F8445" s="78">
        <v>0.76790000000000003</v>
      </c>
      <c r="G8445" s="79">
        <f t="shared" si="1325"/>
        <v>1.4609786035757761</v>
      </c>
      <c r="J8445" s="78">
        <v>0</v>
      </c>
      <c r="K8445" s="80">
        <f t="shared" si="1326"/>
        <v>0</v>
      </c>
      <c r="L8445" s="68" t="str">
        <f t="shared" si="1319"/>
        <v>Normal</v>
      </c>
      <c r="N8445" s="67">
        <f t="shared" si="1320"/>
        <v>0</v>
      </c>
      <c r="O8445" s="67">
        <f t="shared" si="1321"/>
        <v>0</v>
      </c>
      <c r="P8445" s="81">
        <f t="shared" si="1322"/>
        <v>1.4609786035757761</v>
      </c>
      <c r="Q8445" s="81">
        <f t="shared" si="1323"/>
        <v>1.4609786035757761</v>
      </c>
      <c r="S8445" s="1">
        <f t="shared" si="1327"/>
        <v>1</v>
      </c>
      <c r="T8445" s="1" t="str">
        <f t="shared" si="1328"/>
        <v>Off-Peak</v>
      </c>
    </row>
    <row r="8446" spans="1:20" x14ac:dyDescent="0.25">
      <c r="A8446" s="85">
        <v>45278.124999979816</v>
      </c>
      <c r="B8446" s="1">
        <v>12</v>
      </c>
      <c r="C8446" s="1">
        <v>18</v>
      </c>
      <c r="D8446" s="1">
        <v>3</v>
      </c>
      <c r="E8446" s="1" t="str">
        <f t="shared" si="1324"/>
        <v>Non-Summer</v>
      </c>
      <c r="F8446" s="78">
        <v>0.7591</v>
      </c>
      <c r="G8446" s="79">
        <f t="shared" si="1325"/>
        <v>1.4442360437223227</v>
      </c>
      <c r="J8446" s="78">
        <v>0</v>
      </c>
      <c r="K8446" s="80">
        <f t="shared" si="1326"/>
        <v>0</v>
      </c>
      <c r="L8446" s="68" t="str">
        <f t="shared" si="1319"/>
        <v>Normal</v>
      </c>
      <c r="N8446" s="67">
        <f t="shared" si="1320"/>
        <v>0</v>
      </c>
      <c r="O8446" s="67">
        <f t="shared" si="1321"/>
        <v>0</v>
      </c>
      <c r="P8446" s="81">
        <f t="shared" si="1322"/>
        <v>1.4442360437223227</v>
      </c>
      <c r="Q8446" s="81">
        <f t="shared" si="1323"/>
        <v>1.4442360437223227</v>
      </c>
      <c r="S8446" s="1">
        <f t="shared" si="1327"/>
        <v>1</v>
      </c>
      <c r="T8446" s="1" t="str">
        <f t="shared" si="1328"/>
        <v>Off-Peak</v>
      </c>
    </row>
    <row r="8447" spans="1:20" x14ac:dyDescent="0.25">
      <c r="A8447" s="85">
        <v>45278.166666646481</v>
      </c>
      <c r="B8447" s="1">
        <v>12</v>
      </c>
      <c r="C8447" s="1">
        <v>18</v>
      </c>
      <c r="D8447" s="1">
        <v>4</v>
      </c>
      <c r="E8447" s="1" t="str">
        <f t="shared" si="1324"/>
        <v>Non-Summer</v>
      </c>
      <c r="F8447" s="78">
        <v>0.77110000000000001</v>
      </c>
      <c r="G8447" s="79">
        <f t="shared" si="1325"/>
        <v>1.4670668071588502</v>
      </c>
      <c r="J8447" s="78">
        <v>0</v>
      </c>
      <c r="K8447" s="80">
        <f t="shared" si="1326"/>
        <v>0</v>
      </c>
      <c r="L8447" s="68" t="str">
        <f t="shared" si="1319"/>
        <v>Normal</v>
      </c>
      <c r="N8447" s="67">
        <f t="shared" si="1320"/>
        <v>0</v>
      </c>
      <c r="O8447" s="67">
        <f t="shared" si="1321"/>
        <v>0</v>
      </c>
      <c r="P8447" s="81">
        <f t="shared" si="1322"/>
        <v>1.4670668071588502</v>
      </c>
      <c r="Q8447" s="81">
        <f t="shared" si="1323"/>
        <v>1.4670668071588502</v>
      </c>
      <c r="S8447" s="1">
        <f t="shared" si="1327"/>
        <v>1</v>
      </c>
      <c r="T8447" s="1" t="str">
        <f t="shared" si="1328"/>
        <v>Off-Peak</v>
      </c>
    </row>
    <row r="8448" spans="1:20" x14ac:dyDescent="0.25">
      <c r="A8448" s="85">
        <v>45278.208333313145</v>
      </c>
      <c r="B8448" s="1">
        <v>12</v>
      </c>
      <c r="C8448" s="1">
        <v>18</v>
      </c>
      <c r="D8448" s="1">
        <v>5</v>
      </c>
      <c r="E8448" s="1" t="str">
        <f t="shared" si="1324"/>
        <v>Non-Summer</v>
      </c>
      <c r="F8448" s="78">
        <v>0.81359999999999999</v>
      </c>
      <c r="G8448" s="79">
        <f t="shared" si="1325"/>
        <v>1.5479257609965509</v>
      </c>
      <c r="J8448" s="78">
        <v>0</v>
      </c>
      <c r="K8448" s="80">
        <f t="shared" si="1326"/>
        <v>0</v>
      </c>
      <c r="L8448" s="68" t="str">
        <f t="shared" si="1319"/>
        <v>Normal</v>
      </c>
      <c r="N8448" s="67">
        <f t="shared" si="1320"/>
        <v>0</v>
      </c>
      <c r="O8448" s="67">
        <f t="shared" si="1321"/>
        <v>0</v>
      </c>
      <c r="P8448" s="81">
        <f t="shared" si="1322"/>
        <v>1.5479257609965509</v>
      </c>
      <c r="Q8448" s="81">
        <f t="shared" si="1323"/>
        <v>1.5479257609965509</v>
      </c>
      <c r="S8448" s="1">
        <f t="shared" si="1327"/>
        <v>1</v>
      </c>
      <c r="T8448" s="1" t="str">
        <f t="shared" si="1328"/>
        <v>Off-Peak</v>
      </c>
    </row>
    <row r="8449" spans="1:20" x14ac:dyDescent="0.25">
      <c r="A8449" s="85">
        <v>45278.249999979809</v>
      </c>
      <c r="B8449" s="1">
        <v>12</v>
      </c>
      <c r="C8449" s="1">
        <v>18</v>
      </c>
      <c r="D8449" s="1">
        <v>6</v>
      </c>
      <c r="E8449" s="1" t="str">
        <f t="shared" si="1324"/>
        <v>Non-Summer</v>
      </c>
      <c r="F8449" s="78">
        <v>0.88739999999999997</v>
      </c>
      <c r="G8449" s="79">
        <f t="shared" si="1325"/>
        <v>1.6883349561311938</v>
      </c>
      <c r="J8449" s="78">
        <v>0</v>
      </c>
      <c r="K8449" s="80">
        <f t="shared" si="1326"/>
        <v>0</v>
      </c>
      <c r="L8449" s="68" t="str">
        <f t="shared" si="1319"/>
        <v>Normal</v>
      </c>
      <c r="N8449" s="67">
        <f t="shared" si="1320"/>
        <v>0</v>
      </c>
      <c r="O8449" s="67">
        <f t="shared" si="1321"/>
        <v>0</v>
      </c>
      <c r="P8449" s="81">
        <f t="shared" si="1322"/>
        <v>1.6883349561311938</v>
      </c>
      <c r="Q8449" s="81">
        <f t="shared" si="1323"/>
        <v>1.6883349561311938</v>
      </c>
      <c r="S8449" s="1">
        <f t="shared" si="1327"/>
        <v>1</v>
      </c>
      <c r="T8449" s="1" t="str">
        <f t="shared" si="1328"/>
        <v>Peak</v>
      </c>
    </row>
    <row r="8450" spans="1:20" x14ac:dyDescent="0.25">
      <c r="A8450" s="85">
        <v>45278.291666646473</v>
      </c>
      <c r="B8450" s="1">
        <v>12</v>
      </c>
      <c r="C8450" s="1">
        <v>18</v>
      </c>
      <c r="D8450" s="1">
        <v>7</v>
      </c>
      <c r="E8450" s="1" t="str">
        <f t="shared" si="1324"/>
        <v>Non-Summer</v>
      </c>
      <c r="F8450" s="78">
        <v>0.92720000000000002</v>
      </c>
      <c r="G8450" s="79">
        <f t="shared" si="1325"/>
        <v>1.7640569881956762</v>
      </c>
      <c r="J8450" s="78">
        <v>1.8005E-2</v>
      </c>
      <c r="K8450" s="80">
        <f t="shared" si="1326"/>
        <v>1.8005E-2</v>
      </c>
      <c r="L8450" s="68" t="str">
        <f t="shared" si="1319"/>
        <v>Normal</v>
      </c>
      <c r="N8450" s="67">
        <f t="shared" si="1320"/>
        <v>0</v>
      </c>
      <c r="O8450" s="67">
        <f t="shared" si="1321"/>
        <v>1.8005E-2</v>
      </c>
      <c r="P8450" s="81">
        <f t="shared" si="1322"/>
        <v>1.7460519881956762</v>
      </c>
      <c r="Q8450" s="81">
        <f t="shared" si="1323"/>
        <v>1.7460519881956762</v>
      </c>
      <c r="S8450" s="1">
        <f t="shared" si="1327"/>
        <v>1</v>
      </c>
      <c r="T8450" s="1" t="str">
        <f t="shared" si="1328"/>
        <v>Peak</v>
      </c>
    </row>
    <row r="8451" spans="1:20" x14ac:dyDescent="0.25">
      <c r="A8451" s="85">
        <v>45278.333333313138</v>
      </c>
      <c r="B8451" s="1">
        <v>12</v>
      </c>
      <c r="C8451" s="1">
        <v>18</v>
      </c>
      <c r="D8451" s="1">
        <v>8</v>
      </c>
      <c r="E8451" s="1" t="str">
        <f t="shared" si="1324"/>
        <v>Non-Summer</v>
      </c>
      <c r="F8451" s="78">
        <v>0.89849999999999997</v>
      </c>
      <c r="G8451" s="79">
        <f t="shared" si="1325"/>
        <v>1.7094534123099816</v>
      </c>
      <c r="J8451" s="78">
        <v>1.4126189999999998</v>
      </c>
      <c r="K8451" s="80">
        <f t="shared" si="1326"/>
        <v>1.4126189999999998</v>
      </c>
      <c r="L8451" s="68" t="str">
        <f t="shared" si="1319"/>
        <v>Normal</v>
      </c>
      <c r="N8451" s="67">
        <f t="shared" si="1320"/>
        <v>0</v>
      </c>
      <c r="O8451" s="67">
        <f t="shared" si="1321"/>
        <v>1.4126189999999998</v>
      </c>
      <c r="P8451" s="81">
        <f t="shared" si="1322"/>
        <v>0.29683441230998175</v>
      </c>
      <c r="Q8451" s="81">
        <f t="shared" si="1323"/>
        <v>0.29683441230998175</v>
      </c>
      <c r="S8451" s="1">
        <f t="shared" si="1327"/>
        <v>1</v>
      </c>
      <c r="T8451" s="1" t="str">
        <f t="shared" si="1328"/>
        <v>Peak</v>
      </c>
    </row>
    <row r="8452" spans="1:20" x14ac:dyDescent="0.25">
      <c r="A8452" s="85">
        <v>45278.374999979802</v>
      </c>
      <c r="B8452" s="1">
        <v>12</v>
      </c>
      <c r="C8452" s="1">
        <v>18</v>
      </c>
      <c r="D8452" s="1">
        <v>9</v>
      </c>
      <c r="E8452" s="1" t="str">
        <f t="shared" si="1324"/>
        <v>Non-Summer</v>
      </c>
      <c r="F8452" s="78">
        <v>0.88439999999999996</v>
      </c>
      <c r="G8452" s="79">
        <f t="shared" si="1325"/>
        <v>1.682627265272062</v>
      </c>
      <c r="J8452" s="78">
        <v>2.5993470000000003</v>
      </c>
      <c r="K8452" s="80">
        <f t="shared" si="1326"/>
        <v>2.5993470000000003</v>
      </c>
      <c r="L8452" s="68" t="str">
        <f t="shared" si="1319"/>
        <v>Normal</v>
      </c>
      <c r="N8452" s="67">
        <f t="shared" si="1320"/>
        <v>0.91671973472793833</v>
      </c>
      <c r="O8452" s="67">
        <f t="shared" si="1321"/>
        <v>1.682627265272062</v>
      </c>
      <c r="P8452" s="81">
        <f t="shared" si="1322"/>
        <v>0</v>
      </c>
      <c r="Q8452" s="81">
        <f t="shared" si="1323"/>
        <v>-0.91671973472793833</v>
      </c>
      <c r="S8452" s="1">
        <f t="shared" si="1327"/>
        <v>1</v>
      </c>
      <c r="T8452" s="1" t="str">
        <f t="shared" si="1328"/>
        <v>Peak</v>
      </c>
    </row>
    <row r="8453" spans="1:20" x14ac:dyDescent="0.25">
      <c r="A8453" s="85">
        <v>45278.416666646466</v>
      </c>
      <c r="B8453" s="1">
        <v>12</v>
      </c>
      <c r="C8453" s="1">
        <v>18</v>
      </c>
      <c r="D8453" s="1">
        <v>10</v>
      </c>
      <c r="E8453" s="1" t="str">
        <f t="shared" si="1324"/>
        <v>Non-Summer</v>
      </c>
      <c r="F8453" s="78">
        <v>0.8831</v>
      </c>
      <c r="G8453" s="79">
        <f t="shared" si="1325"/>
        <v>1.6801539325664383</v>
      </c>
      <c r="J8453" s="78">
        <v>2.8000010000000004</v>
      </c>
      <c r="K8453" s="80">
        <f t="shared" si="1326"/>
        <v>2.8000010000000004</v>
      </c>
      <c r="L8453" s="68" t="str">
        <f t="shared" si="1319"/>
        <v>Normal</v>
      </c>
      <c r="N8453" s="67">
        <f t="shared" si="1320"/>
        <v>1.1198470674335621</v>
      </c>
      <c r="O8453" s="67">
        <f t="shared" si="1321"/>
        <v>1.6801539325664383</v>
      </c>
      <c r="P8453" s="81">
        <f t="shared" si="1322"/>
        <v>0</v>
      </c>
      <c r="Q8453" s="81">
        <f t="shared" si="1323"/>
        <v>-1.1198470674335621</v>
      </c>
      <c r="S8453" s="1">
        <f t="shared" si="1327"/>
        <v>1</v>
      </c>
      <c r="T8453" s="1" t="str">
        <f t="shared" si="1328"/>
        <v>Peak</v>
      </c>
    </row>
    <row r="8454" spans="1:20" x14ac:dyDescent="0.25">
      <c r="A8454" s="85">
        <v>45278.45833331313</v>
      </c>
      <c r="B8454" s="1">
        <v>12</v>
      </c>
      <c r="C8454" s="1">
        <v>18</v>
      </c>
      <c r="D8454" s="1">
        <v>11</v>
      </c>
      <c r="E8454" s="1" t="str">
        <f t="shared" si="1324"/>
        <v>Non-Summer</v>
      </c>
      <c r="F8454" s="78">
        <v>0.88929999999999998</v>
      </c>
      <c r="G8454" s="79">
        <f t="shared" si="1325"/>
        <v>1.6919498270086439</v>
      </c>
      <c r="J8454" s="78">
        <v>3.5943899999999998</v>
      </c>
      <c r="K8454" s="80">
        <f t="shared" si="1326"/>
        <v>3.5943899999999998</v>
      </c>
      <c r="L8454" s="68" t="str">
        <f t="shared" si="1319"/>
        <v>Normal</v>
      </c>
      <c r="N8454" s="67">
        <f t="shared" si="1320"/>
        <v>1.9024401729913558</v>
      </c>
      <c r="O8454" s="67">
        <f t="shared" si="1321"/>
        <v>1.6919498270086439</v>
      </c>
      <c r="P8454" s="81">
        <f t="shared" si="1322"/>
        <v>0</v>
      </c>
      <c r="Q8454" s="81">
        <f t="shared" si="1323"/>
        <v>-1.9024401729913558</v>
      </c>
      <c r="S8454" s="1">
        <f t="shared" si="1327"/>
        <v>1</v>
      </c>
      <c r="T8454" s="1" t="str">
        <f t="shared" si="1328"/>
        <v>Peak</v>
      </c>
    </row>
    <row r="8455" spans="1:20" x14ac:dyDescent="0.25">
      <c r="A8455" s="85">
        <v>45278.499999979795</v>
      </c>
      <c r="B8455" s="1">
        <v>12</v>
      </c>
      <c r="C8455" s="1">
        <v>18</v>
      </c>
      <c r="D8455" s="1">
        <v>12</v>
      </c>
      <c r="E8455" s="1" t="str">
        <f t="shared" si="1324"/>
        <v>Non-Summer</v>
      </c>
      <c r="F8455" s="78">
        <v>0.90720000000000001</v>
      </c>
      <c r="G8455" s="79">
        <f t="shared" si="1325"/>
        <v>1.7260057158014639</v>
      </c>
      <c r="J8455" s="78">
        <v>3.129143</v>
      </c>
      <c r="K8455" s="80">
        <f t="shared" si="1326"/>
        <v>3.129143</v>
      </c>
      <c r="L8455" s="68" t="str">
        <f t="shared" si="1319"/>
        <v>Normal</v>
      </c>
      <c r="N8455" s="67">
        <f t="shared" si="1320"/>
        <v>1.4031372841985361</v>
      </c>
      <c r="O8455" s="67">
        <f t="shared" si="1321"/>
        <v>1.7260057158014639</v>
      </c>
      <c r="P8455" s="81">
        <f t="shared" si="1322"/>
        <v>0</v>
      </c>
      <c r="Q8455" s="81">
        <f t="shared" si="1323"/>
        <v>-1.4031372841985361</v>
      </c>
      <c r="S8455" s="1">
        <f t="shared" si="1327"/>
        <v>1</v>
      </c>
      <c r="T8455" s="1" t="str">
        <f t="shared" si="1328"/>
        <v>Peak</v>
      </c>
    </row>
    <row r="8456" spans="1:20" x14ac:dyDescent="0.25">
      <c r="A8456" s="85">
        <v>45278.541666646459</v>
      </c>
      <c r="B8456" s="1">
        <v>12</v>
      </c>
      <c r="C8456" s="1">
        <v>18</v>
      </c>
      <c r="D8456" s="1">
        <v>13</v>
      </c>
      <c r="E8456" s="1" t="str">
        <f t="shared" si="1324"/>
        <v>Non-Summer</v>
      </c>
      <c r="F8456" s="78">
        <v>0.92520000000000002</v>
      </c>
      <c r="G8456" s="79">
        <f t="shared" si="1325"/>
        <v>1.760251860956255</v>
      </c>
      <c r="J8456" s="78">
        <v>1.8650039999999999</v>
      </c>
      <c r="K8456" s="80">
        <f t="shared" si="1326"/>
        <v>1.8650039999999999</v>
      </c>
      <c r="L8456" s="68" t="str">
        <f t="shared" si="1319"/>
        <v>Normal</v>
      </c>
      <c r="N8456" s="67">
        <f t="shared" si="1320"/>
        <v>0.10475213904374492</v>
      </c>
      <c r="O8456" s="67">
        <f t="shared" si="1321"/>
        <v>1.760251860956255</v>
      </c>
      <c r="P8456" s="81">
        <f t="shared" si="1322"/>
        <v>0</v>
      </c>
      <c r="Q8456" s="81">
        <f t="shared" si="1323"/>
        <v>-0.10475213904374492</v>
      </c>
      <c r="S8456" s="1">
        <f t="shared" si="1327"/>
        <v>1</v>
      </c>
      <c r="T8456" s="1" t="str">
        <f t="shared" si="1328"/>
        <v>Peak</v>
      </c>
    </row>
    <row r="8457" spans="1:20" x14ac:dyDescent="0.25">
      <c r="A8457" s="85">
        <v>45278.583333313123</v>
      </c>
      <c r="B8457" s="1">
        <v>12</v>
      </c>
      <c r="C8457" s="1">
        <v>18</v>
      </c>
      <c r="D8457" s="1">
        <v>14</v>
      </c>
      <c r="E8457" s="1" t="str">
        <f t="shared" si="1324"/>
        <v>Non-Summer</v>
      </c>
      <c r="F8457" s="78">
        <v>0.94289999999999996</v>
      </c>
      <c r="G8457" s="79">
        <f t="shared" si="1325"/>
        <v>1.7939272370251327</v>
      </c>
      <c r="J8457" s="78">
        <v>0.91916099999999989</v>
      </c>
      <c r="K8457" s="80">
        <f t="shared" si="1326"/>
        <v>0.91916099999999989</v>
      </c>
      <c r="L8457" s="68" t="str">
        <f t="shared" si="1319"/>
        <v>Normal</v>
      </c>
      <c r="N8457" s="67">
        <f t="shared" si="1320"/>
        <v>0</v>
      </c>
      <c r="O8457" s="67">
        <f t="shared" si="1321"/>
        <v>0.91916099999999989</v>
      </c>
      <c r="P8457" s="81">
        <f t="shared" si="1322"/>
        <v>0.87476623702513279</v>
      </c>
      <c r="Q8457" s="81">
        <f t="shared" si="1323"/>
        <v>0.87476623702513279</v>
      </c>
      <c r="S8457" s="1">
        <f t="shared" si="1327"/>
        <v>1</v>
      </c>
      <c r="T8457" s="1" t="str">
        <f t="shared" si="1328"/>
        <v>Peak</v>
      </c>
    </row>
    <row r="8458" spans="1:20" x14ac:dyDescent="0.25">
      <c r="A8458" s="85">
        <v>45278.624999979787</v>
      </c>
      <c r="B8458" s="1">
        <v>12</v>
      </c>
      <c r="C8458" s="1">
        <v>18</v>
      </c>
      <c r="D8458" s="1">
        <v>15</v>
      </c>
      <c r="E8458" s="1" t="str">
        <f t="shared" si="1324"/>
        <v>Non-Summer</v>
      </c>
      <c r="F8458" s="78">
        <v>1.0089999999999999</v>
      </c>
      <c r="G8458" s="79">
        <f t="shared" si="1325"/>
        <v>1.9196866922880036</v>
      </c>
      <c r="J8458" s="78">
        <v>1.261541</v>
      </c>
      <c r="K8458" s="80">
        <f t="shared" si="1326"/>
        <v>1.261541</v>
      </c>
      <c r="L8458" s="68" t="str">
        <f t="shared" si="1319"/>
        <v>Normal</v>
      </c>
      <c r="N8458" s="67">
        <f t="shared" si="1320"/>
        <v>0</v>
      </c>
      <c r="O8458" s="67">
        <f t="shared" si="1321"/>
        <v>1.261541</v>
      </c>
      <c r="P8458" s="81">
        <f t="shared" si="1322"/>
        <v>0.65814569228800357</v>
      </c>
      <c r="Q8458" s="81">
        <f t="shared" si="1323"/>
        <v>0.65814569228800357</v>
      </c>
      <c r="S8458" s="1">
        <f t="shared" si="1327"/>
        <v>1</v>
      </c>
      <c r="T8458" s="1" t="str">
        <f t="shared" si="1328"/>
        <v>Peak</v>
      </c>
    </row>
    <row r="8459" spans="1:20" x14ac:dyDescent="0.25">
      <c r="A8459" s="85">
        <v>45278.666666646452</v>
      </c>
      <c r="B8459" s="1">
        <v>12</v>
      </c>
      <c r="C8459" s="1">
        <v>18</v>
      </c>
      <c r="D8459" s="1">
        <v>16</v>
      </c>
      <c r="E8459" s="1" t="str">
        <f t="shared" si="1324"/>
        <v>Non-Summer</v>
      </c>
      <c r="F8459" s="78">
        <v>1.1689000000000001</v>
      </c>
      <c r="G8459" s="79">
        <f t="shared" si="1325"/>
        <v>2.2239066150797302</v>
      </c>
      <c r="J8459" s="78">
        <v>0</v>
      </c>
      <c r="K8459" s="80">
        <f t="shared" si="1326"/>
        <v>0</v>
      </c>
      <c r="L8459" s="68" t="str">
        <f t="shared" si="1319"/>
        <v>Normal</v>
      </c>
      <c r="N8459" s="67">
        <f t="shared" si="1320"/>
        <v>0</v>
      </c>
      <c r="O8459" s="67">
        <f t="shared" si="1321"/>
        <v>0</v>
      </c>
      <c r="P8459" s="81">
        <f t="shared" si="1322"/>
        <v>2.2239066150797302</v>
      </c>
      <c r="Q8459" s="81">
        <f t="shared" si="1323"/>
        <v>2.2239066150797302</v>
      </c>
      <c r="S8459" s="1">
        <f t="shared" si="1327"/>
        <v>1</v>
      </c>
      <c r="T8459" s="1" t="str">
        <f t="shared" si="1328"/>
        <v>Peak</v>
      </c>
    </row>
    <row r="8460" spans="1:20" x14ac:dyDescent="0.25">
      <c r="A8460" s="85">
        <v>45278.708333313116</v>
      </c>
      <c r="B8460" s="1">
        <v>12</v>
      </c>
      <c r="C8460" s="1">
        <v>18</v>
      </c>
      <c r="D8460" s="1">
        <v>17</v>
      </c>
      <c r="E8460" s="1" t="str">
        <f t="shared" si="1324"/>
        <v>Non-Summer</v>
      </c>
      <c r="F8460" s="78">
        <v>1.3169</v>
      </c>
      <c r="G8460" s="79">
        <f t="shared" si="1325"/>
        <v>2.5054860307969</v>
      </c>
      <c r="J8460" s="78">
        <v>0</v>
      </c>
      <c r="K8460" s="80">
        <f t="shared" si="1326"/>
        <v>0</v>
      </c>
      <c r="L8460" s="68" t="str">
        <f t="shared" si="1319"/>
        <v>Normal</v>
      </c>
      <c r="N8460" s="67">
        <f t="shared" si="1320"/>
        <v>0</v>
      </c>
      <c r="O8460" s="67">
        <f t="shared" si="1321"/>
        <v>0</v>
      </c>
      <c r="P8460" s="81">
        <f t="shared" si="1322"/>
        <v>2.5054860307969</v>
      </c>
      <c r="Q8460" s="81">
        <f t="shared" si="1323"/>
        <v>2.5054860307969</v>
      </c>
      <c r="S8460" s="1">
        <f t="shared" si="1327"/>
        <v>1</v>
      </c>
      <c r="T8460" s="1" t="str">
        <f t="shared" si="1328"/>
        <v>Peak</v>
      </c>
    </row>
    <row r="8461" spans="1:20" x14ac:dyDescent="0.25">
      <c r="A8461" s="85">
        <v>45278.74999997978</v>
      </c>
      <c r="B8461" s="1">
        <v>12</v>
      </c>
      <c r="C8461" s="1">
        <v>18</v>
      </c>
      <c r="D8461" s="1">
        <v>18</v>
      </c>
      <c r="E8461" s="1" t="str">
        <f t="shared" si="1324"/>
        <v>Non-Summer</v>
      </c>
      <c r="F8461" s="78">
        <v>1.3572</v>
      </c>
      <c r="G8461" s="79">
        <f t="shared" si="1325"/>
        <v>2.5821593446712376</v>
      </c>
      <c r="J8461" s="78">
        <v>0</v>
      </c>
      <c r="K8461" s="80">
        <f t="shared" si="1326"/>
        <v>0</v>
      </c>
      <c r="L8461" s="68" t="str">
        <f t="shared" si="1319"/>
        <v>Normal</v>
      </c>
      <c r="N8461" s="67">
        <f t="shared" si="1320"/>
        <v>0</v>
      </c>
      <c r="O8461" s="67">
        <f t="shared" si="1321"/>
        <v>0</v>
      </c>
      <c r="P8461" s="81">
        <f t="shared" si="1322"/>
        <v>2.5821593446712376</v>
      </c>
      <c r="Q8461" s="81">
        <f t="shared" si="1323"/>
        <v>2.5821593446712376</v>
      </c>
      <c r="S8461" s="1">
        <f t="shared" si="1327"/>
        <v>1</v>
      </c>
      <c r="T8461" s="1" t="str">
        <f t="shared" si="1328"/>
        <v>Peak</v>
      </c>
    </row>
    <row r="8462" spans="1:20" x14ac:dyDescent="0.25">
      <c r="A8462" s="85">
        <v>45278.791666646444</v>
      </c>
      <c r="B8462" s="1">
        <v>12</v>
      </c>
      <c r="C8462" s="1">
        <v>18</v>
      </c>
      <c r="D8462" s="1">
        <v>19</v>
      </c>
      <c r="E8462" s="1" t="str">
        <f t="shared" si="1324"/>
        <v>Non-Summer</v>
      </c>
      <c r="F8462" s="78">
        <v>1.3574999999999999</v>
      </c>
      <c r="G8462" s="79">
        <f t="shared" si="1325"/>
        <v>2.5827301137571506</v>
      </c>
      <c r="J8462" s="78">
        <v>0</v>
      </c>
      <c r="K8462" s="80">
        <f t="shared" si="1326"/>
        <v>0</v>
      </c>
      <c r="L8462" s="68" t="str">
        <f t="shared" si="1319"/>
        <v>Normal</v>
      </c>
      <c r="N8462" s="67">
        <f t="shared" si="1320"/>
        <v>0</v>
      </c>
      <c r="O8462" s="67">
        <f t="shared" si="1321"/>
        <v>0</v>
      </c>
      <c r="P8462" s="81">
        <f t="shared" si="1322"/>
        <v>2.5827301137571506</v>
      </c>
      <c r="Q8462" s="81">
        <f t="shared" si="1323"/>
        <v>2.5827301137571506</v>
      </c>
      <c r="S8462" s="1">
        <f t="shared" si="1327"/>
        <v>1</v>
      </c>
      <c r="T8462" s="1" t="str">
        <f t="shared" si="1328"/>
        <v>Peak</v>
      </c>
    </row>
    <row r="8463" spans="1:20" x14ac:dyDescent="0.25">
      <c r="A8463" s="85">
        <v>45278.833333313109</v>
      </c>
      <c r="B8463" s="1">
        <v>12</v>
      </c>
      <c r="C8463" s="1">
        <v>18</v>
      </c>
      <c r="D8463" s="1">
        <v>20</v>
      </c>
      <c r="E8463" s="1" t="str">
        <f t="shared" si="1324"/>
        <v>Non-Summer</v>
      </c>
      <c r="F8463" s="78">
        <v>1.3359000000000001</v>
      </c>
      <c r="G8463" s="79">
        <f t="shared" si="1325"/>
        <v>2.5416347395714021</v>
      </c>
      <c r="J8463" s="78">
        <v>0</v>
      </c>
      <c r="K8463" s="80">
        <f t="shared" si="1326"/>
        <v>0</v>
      </c>
      <c r="L8463" s="68" t="str">
        <f t="shared" si="1319"/>
        <v>Normal</v>
      </c>
      <c r="N8463" s="67">
        <f t="shared" si="1320"/>
        <v>0</v>
      </c>
      <c r="O8463" s="67">
        <f t="shared" si="1321"/>
        <v>0</v>
      </c>
      <c r="P8463" s="81">
        <f t="shared" si="1322"/>
        <v>2.5416347395714021</v>
      </c>
      <c r="Q8463" s="81">
        <f t="shared" si="1323"/>
        <v>2.5416347395714021</v>
      </c>
      <c r="S8463" s="1">
        <f t="shared" si="1327"/>
        <v>1</v>
      </c>
      <c r="T8463" s="1" t="str">
        <f t="shared" si="1328"/>
        <v>Peak</v>
      </c>
    </row>
    <row r="8464" spans="1:20" x14ac:dyDescent="0.25">
      <c r="A8464" s="85">
        <v>45278.874999979773</v>
      </c>
      <c r="B8464" s="1">
        <v>12</v>
      </c>
      <c r="C8464" s="1">
        <v>18</v>
      </c>
      <c r="D8464" s="1">
        <v>21</v>
      </c>
      <c r="E8464" s="1" t="str">
        <f t="shared" si="1324"/>
        <v>Non-Summer</v>
      </c>
      <c r="F8464" s="78">
        <v>1.2676000000000001</v>
      </c>
      <c r="G8464" s="79">
        <f t="shared" si="1325"/>
        <v>2.4116896443451674</v>
      </c>
      <c r="J8464" s="78">
        <v>0</v>
      </c>
      <c r="K8464" s="80">
        <f t="shared" si="1326"/>
        <v>0</v>
      </c>
      <c r="L8464" s="68" t="str">
        <f t="shared" si="1319"/>
        <v>Normal</v>
      </c>
      <c r="N8464" s="67">
        <f t="shared" si="1320"/>
        <v>0</v>
      </c>
      <c r="O8464" s="67">
        <f t="shared" si="1321"/>
        <v>0</v>
      </c>
      <c r="P8464" s="81">
        <f t="shared" si="1322"/>
        <v>2.4116896443451674</v>
      </c>
      <c r="Q8464" s="81">
        <f t="shared" si="1323"/>
        <v>2.4116896443451674</v>
      </c>
      <c r="S8464" s="1">
        <f t="shared" si="1327"/>
        <v>1</v>
      </c>
      <c r="T8464" s="1" t="str">
        <f t="shared" si="1328"/>
        <v>Peak</v>
      </c>
    </row>
    <row r="8465" spans="1:20" x14ac:dyDescent="0.25">
      <c r="A8465" s="85">
        <v>45278.916666646437</v>
      </c>
      <c r="B8465" s="1">
        <v>12</v>
      </c>
      <c r="C8465" s="1">
        <v>18</v>
      </c>
      <c r="D8465" s="1">
        <v>22</v>
      </c>
      <c r="E8465" s="1" t="str">
        <f t="shared" si="1324"/>
        <v>Non-Summer</v>
      </c>
      <c r="F8465" s="78">
        <v>1.1467000000000001</v>
      </c>
      <c r="G8465" s="79">
        <f t="shared" si="1325"/>
        <v>2.1816697027221545</v>
      </c>
      <c r="J8465" s="78">
        <v>0</v>
      </c>
      <c r="K8465" s="80">
        <f t="shared" si="1326"/>
        <v>0</v>
      </c>
      <c r="L8465" s="68" t="str">
        <f t="shared" si="1319"/>
        <v>Normal</v>
      </c>
      <c r="N8465" s="67">
        <f t="shared" si="1320"/>
        <v>0</v>
      </c>
      <c r="O8465" s="67">
        <f t="shared" si="1321"/>
        <v>0</v>
      </c>
      <c r="P8465" s="81">
        <f t="shared" si="1322"/>
        <v>2.1816697027221545</v>
      </c>
      <c r="Q8465" s="81">
        <f t="shared" si="1323"/>
        <v>2.1816697027221545</v>
      </c>
      <c r="S8465" s="1">
        <f t="shared" si="1327"/>
        <v>1</v>
      </c>
      <c r="T8465" s="1" t="str">
        <f t="shared" si="1328"/>
        <v>Off-Peak</v>
      </c>
    </row>
    <row r="8466" spans="1:20" x14ac:dyDescent="0.25">
      <c r="A8466" s="85">
        <v>45278.958333313101</v>
      </c>
      <c r="B8466" s="1">
        <v>12</v>
      </c>
      <c r="C8466" s="1">
        <v>18</v>
      </c>
      <c r="D8466" s="1">
        <v>23</v>
      </c>
      <c r="E8466" s="1" t="str">
        <f t="shared" si="1324"/>
        <v>Non-Summer</v>
      </c>
      <c r="F8466" s="78">
        <v>1.0271999999999999</v>
      </c>
      <c r="G8466" s="79">
        <f t="shared" si="1325"/>
        <v>1.9543133501667367</v>
      </c>
      <c r="J8466" s="78">
        <v>0</v>
      </c>
      <c r="K8466" s="80">
        <f t="shared" si="1326"/>
        <v>0</v>
      </c>
      <c r="L8466" s="68" t="str">
        <f t="shared" si="1319"/>
        <v>Normal</v>
      </c>
      <c r="N8466" s="67">
        <f t="shared" si="1320"/>
        <v>0</v>
      </c>
      <c r="O8466" s="67">
        <f t="shared" si="1321"/>
        <v>0</v>
      </c>
      <c r="P8466" s="81">
        <f t="shared" si="1322"/>
        <v>1.9543133501667367</v>
      </c>
      <c r="Q8466" s="81">
        <f t="shared" si="1323"/>
        <v>1.9543133501667367</v>
      </c>
      <c r="S8466" s="1">
        <f t="shared" si="1327"/>
        <v>1</v>
      </c>
      <c r="T8466" s="1" t="str">
        <f t="shared" si="1328"/>
        <v>Off-Peak</v>
      </c>
    </row>
    <row r="8467" spans="1:20" x14ac:dyDescent="0.25">
      <c r="A8467" s="85">
        <v>45278.999999979766</v>
      </c>
      <c r="B8467" s="1">
        <v>12</v>
      </c>
      <c r="C8467" s="1">
        <v>19</v>
      </c>
      <c r="D8467" s="1">
        <v>0</v>
      </c>
      <c r="E8467" s="1" t="str">
        <f t="shared" si="1324"/>
        <v>Non-Summer</v>
      </c>
      <c r="F8467" s="78">
        <v>0.94920000000000004</v>
      </c>
      <c r="G8467" s="79">
        <f t="shared" si="1325"/>
        <v>1.8059133878293097</v>
      </c>
      <c r="J8467" s="78">
        <v>0</v>
      </c>
      <c r="K8467" s="80">
        <f t="shared" si="1326"/>
        <v>0</v>
      </c>
      <c r="L8467" s="68" t="str">
        <f t="shared" ref="L8467:L8530" si="1329">IF(AND(D8467&gt;=$C$2,D8467&lt;=$C$3,E8467="Summer"),"MaxDis","Normal")</f>
        <v>Normal</v>
      </c>
      <c r="N8467" s="67">
        <f t="shared" ref="N8467:N8530" si="1330">IF(K8467-G8467&lt;0,0,K8467-G8467)</f>
        <v>0</v>
      </c>
      <c r="O8467" s="67">
        <f t="shared" ref="O8467:O8530" si="1331">K8467-N8467</f>
        <v>0</v>
      </c>
      <c r="P8467" s="81">
        <f t="shared" ref="P8467:P8530" si="1332">MAX(0,G8467-O8467)</f>
        <v>1.8059133878293097</v>
      </c>
      <c r="Q8467" s="81">
        <f t="shared" ref="Q8467:Q8530" si="1333">G8467-K8467</f>
        <v>1.8059133878293097</v>
      </c>
      <c r="S8467" s="1">
        <f t="shared" si="1327"/>
        <v>2</v>
      </c>
      <c r="T8467" s="1" t="str">
        <f t="shared" si="1328"/>
        <v>Off-Peak</v>
      </c>
    </row>
    <row r="8468" spans="1:20" x14ac:dyDescent="0.25">
      <c r="A8468" s="85">
        <v>45279.04166664643</v>
      </c>
      <c r="B8468" s="1">
        <v>12</v>
      </c>
      <c r="C8468" s="1">
        <v>19</v>
      </c>
      <c r="D8468" s="1">
        <v>1</v>
      </c>
      <c r="E8468" s="1" t="str">
        <f t="shared" ref="E8468:E8531" si="1334">IF(AND(B8468&gt;=$C$5,B8468&lt;=$C$6),"Summer","Non-Summer")</f>
        <v>Non-Summer</v>
      </c>
      <c r="F8468" s="78">
        <v>0.90539999999999998</v>
      </c>
      <c r="G8468" s="79">
        <f t="shared" ref="G8468:G8531" si="1335">F8468*$G$13</f>
        <v>1.7225811012859849</v>
      </c>
      <c r="J8468" s="78">
        <v>0</v>
      </c>
      <c r="K8468" s="80">
        <f t="shared" ref="K8468:K8531" si="1336">J8468*$K$13</f>
        <v>0</v>
      </c>
      <c r="L8468" s="68" t="str">
        <f t="shared" si="1329"/>
        <v>Normal</v>
      </c>
      <c r="N8468" s="67">
        <f t="shared" si="1330"/>
        <v>0</v>
      </c>
      <c r="O8468" s="67">
        <f t="shared" si="1331"/>
        <v>0</v>
      </c>
      <c r="P8468" s="81">
        <f t="shared" si="1332"/>
        <v>1.7225811012859849</v>
      </c>
      <c r="Q8468" s="81">
        <f t="shared" si="1333"/>
        <v>1.7225811012859849</v>
      </c>
      <c r="S8468" s="1">
        <f t="shared" ref="S8468:S8531" si="1337">WEEKDAY(A8468,2)</f>
        <v>2</v>
      </c>
      <c r="T8468" s="1" t="str">
        <f t="shared" ref="T8468:T8531" si="1338">IF(S8468&gt;5,"Off-Peak",IF(AND(D8468&gt;=$C$7,D8468&lt;$C$8),"Peak","Off-Peak"))</f>
        <v>Off-Peak</v>
      </c>
    </row>
    <row r="8469" spans="1:20" x14ac:dyDescent="0.25">
      <c r="A8469" s="85">
        <v>45279.083333313094</v>
      </c>
      <c r="B8469" s="1">
        <v>12</v>
      </c>
      <c r="C8469" s="1">
        <v>19</v>
      </c>
      <c r="D8469" s="1">
        <v>2</v>
      </c>
      <c r="E8469" s="1" t="str">
        <f t="shared" si="1334"/>
        <v>Non-Summer</v>
      </c>
      <c r="F8469" s="78">
        <v>0.88449999999999995</v>
      </c>
      <c r="G8469" s="79">
        <f t="shared" si="1335"/>
        <v>1.6828175216340331</v>
      </c>
      <c r="J8469" s="78">
        <v>0</v>
      </c>
      <c r="K8469" s="80">
        <f t="shared" si="1336"/>
        <v>0</v>
      </c>
      <c r="L8469" s="68" t="str">
        <f t="shared" si="1329"/>
        <v>Normal</v>
      </c>
      <c r="N8469" s="67">
        <f t="shared" si="1330"/>
        <v>0</v>
      </c>
      <c r="O8469" s="67">
        <f t="shared" si="1331"/>
        <v>0</v>
      </c>
      <c r="P8469" s="81">
        <f t="shared" si="1332"/>
        <v>1.6828175216340331</v>
      </c>
      <c r="Q8469" s="81">
        <f t="shared" si="1333"/>
        <v>1.6828175216340331</v>
      </c>
      <c r="S8469" s="1">
        <f t="shared" si="1337"/>
        <v>2</v>
      </c>
      <c r="T8469" s="1" t="str">
        <f t="shared" si="1338"/>
        <v>Off-Peak</v>
      </c>
    </row>
    <row r="8470" spans="1:20" x14ac:dyDescent="0.25">
      <c r="A8470" s="85">
        <v>45279.124999979758</v>
      </c>
      <c r="B8470" s="1">
        <v>12</v>
      </c>
      <c r="C8470" s="1">
        <v>19</v>
      </c>
      <c r="D8470" s="1">
        <v>3</v>
      </c>
      <c r="E8470" s="1" t="str">
        <f t="shared" si="1334"/>
        <v>Non-Summer</v>
      </c>
      <c r="F8470" s="78">
        <v>0.87729999999999997</v>
      </c>
      <c r="G8470" s="79">
        <f t="shared" si="1335"/>
        <v>1.6691190635721167</v>
      </c>
      <c r="J8470" s="78">
        <v>0</v>
      </c>
      <c r="K8470" s="80">
        <f t="shared" si="1336"/>
        <v>0</v>
      </c>
      <c r="L8470" s="68" t="str">
        <f t="shared" si="1329"/>
        <v>Normal</v>
      </c>
      <c r="N8470" s="67">
        <f t="shared" si="1330"/>
        <v>0</v>
      </c>
      <c r="O8470" s="67">
        <f t="shared" si="1331"/>
        <v>0</v>
      </c>
      <c r="P8470" s="81">
        <f t="shared" si="1332"/>
        <v>1.6691190635721167</v>
      </c>
      <c r="Q8470" s="81">
        <f t="shared" si="1333"/>
        <v>1.6691190635721167</v>
      </c>
      <c r="S8470" s="1">
        <f t="shared" si="1337"/>
        <v>2</v>
      </c>
      <c r="T8470" s="1" t="str">
        <f t="shared" si="1338"/>
        <v>Off-Peak</v>
      </c>
    </row>
    <row r="8471" spans="1:20" x14ac:dyDescent="0.25">
      <c r="A8471" s="85">
        <v>45279.166666646423</v>
      </c>
      <c r="B8471" s="1">
        <v>12</v>
      </c>
      <c r="C8471" s="1">
        <v>19</v>
      </c>
      <c r="D8471" s="1">
        <v>4</v>
      </c>
      <c r="E8471" s="1" t="str">
        <f t="shared" si="1334"/>
        <v>Non-Summer</v>
      </c>
      <c r="F8471" s="78">
        <v>0.8871</v>
      </c>
      <c r="G8471" s="79">
        <f t="shared" si="1335"/>
        <v>1.6877641870452806</v>
      </c>
      <c r="J8471" s="78">
        <v>0</v>
      </c>
      <c r="K8471" s="80">
        <f t="shared" si="1336"/>
        <v>0</v>
      </c>
      <c r="L8471" s="68" t="str">
        <f t="shared" si="1329"/>
        <v>Normal</v>
      </c>
      <c r="N8471" s="67">
        <f t="shared" si="1330"/>
        <v>0</v>
      </c>
      <c r="O8471" s="67">
        <f t="shared" si="1331"/>
        <v>0</v>
      </c>
      <c r="P8471" s="81">
        <f t="shared" si="1332"/>
        <v>1.6877641870452806</v>
      </c>
      <c r="Q8471" s="81">
        <f t="shared" si="1333"/>
        <v>1.6877641870452806</v>
      </c>
      <c r="S8471" s="1">
        <f t="shared" si="1337"/>
        <v>2</v>
      </c>
      <c r="T8471" s="1" t="str">
        <f t="shared" si="1338"/>
        <v>Off-Peak</v>
      </c>
    </row>
    <row r="8472" spans="1:20" x14ac:dyDescent="0.25">
      <c r="A8472" s="85">
        <v>45279.208333313087</v>
      </c>
      <c r="B8472" s="1">
        <v>12</v>
      </c>
      <c r="C8472" s="1">
        <v>19</v>
      </c>
      <c r="D8472" s="1">
        <v>5</v>
      </c>
      <c r="E8472" s="1" t="str">
        <f t="shared" si="1334"/>
        <v>Non-Summer</v>
      </c>
      <c r="F8472" s="78">
        <v>0.92210000000000003</v>
      </c>
      <c r="G8472" s="79">
        <f t="shared" si="1335"/>
        <v>1.754353913735152</v>
      </c>
      <c r="J8472" s="78">
        <v>0</v>
      </c>
      <c r="K8472" s="80">
        <f t="shared" si="1336"/>
        <v>0</v>
      </c>
      <c r="L8472" s="68" t="str">
        <f t="shared" si="1329"/>
        <v>Normal</v>
      </c>
      <c r="N8472" s="67">
        <f t="shared" si="1330"/>
        <v>0</v>
      </c>
      <c r="O8472" s="67">
        <f t="shared" si="1331"/>
        <v>0</v>
      </c>
      <c r="P8472" s="81">
        <f t="shared" si="1332"/>
        <v>1.754353913735152</v>
      </c>
      <c r="Q8472" s="81">
        <f t="shared" si="1333"/>
        <v>1.754353913735152</v>
      </c>
      <c r="S8472" s="1">
        <f t="shared" si="1337"/>
        <v>2</v>
      </c>
      <c r="T8472" s="1" t="str">
        <f t="shared" si="1338"/>
        <v>Off-Peak</v>
      </c>
    </row>
    <row r="8473" spans="1:20" x14ac:dyDescent="0.25">
      <c r="A8473" s="85">
        <v>45279.249999979751</v>
      </c>
      <c r="B8473" s="1">
        <v>12</v>
      </c>
      <c r="C8473" s="1">
        <v>19</v>
      </c>
      <c r="D8473" s="1">
        <v>6</v>
      </c>
      <c r="E8473" s="1" t="str">
        <f t="shared" si="1334"/>
        <v>Non-Summer</v>
      </c>
      <c r="F8473" s="78">
        <v>0.98119999999999996</v>
      </c>
      <c r="G8473" s="79">
        <f t="shared" si="1335"/>
        <v>1.8667954236600488</v>
      </c>
      <c r="J8473" s="78">
        <v>0</v>
      </c>
      <c r="K8473" s="80">
        <f t="shared" si="1336"/>
        <v>0</v>
      </c>
      <c r="L8473" s="68" t="str">
        <f t="shared" si="1329"/>
        <v>Normal</v>
      </c>
      <c r="N8473" s="67">
        <f t="shared" si="1330"/>
        <v>0</v>
      </c>
      <c r="O8473" s="67">
        <f t="shared" si="1331"/>
        <v>0</v>
      </c>
      <c r="P8473" s="81">
        <f t="shared" si="1332"/>
        <v>1.8667954236600488</v>
      </c>
      <c r="Q8473" s="81">
        <f t="shared" si="1333"/>
        <v>1.8667954236600488</v>
      </c>
      <c r="S8473" s="1">
        <f t="shared" si="1337"/>
        <v>2</v>
      </c>
      <c r="T8473" s="1" t="str">
        <f t="shared" si="1338"/>
        <v>Peak</v>
      </c>
    </row>
    <row r="8474" spans="1:20" x14ac:dyDescent="0.25">
      <c r="A8474" s="85">
        <v>45279.291666646415</v>
      </c>
      <c r="B8474" s="1">
        <v>12</v>
      </c>
      <c r="C8474" s="1">
        <v>19</v>
      </c>
      <c r="D8474" s="1">
        <v>7</v>
      </c>
      <c r="E8474" s="1" t="str">
        <f t="shared" si="1334"/>
        <v>Non-Summer</v>
      </c>
      <c r="F8474" s="78">
        <v>1.0008999999999999</v>
      </c>
      <c r="G8474" s="79">
        <f t="shared" si="1335"/>
        <v>1.9042759269683478</v>
      </c>
      <c r="J8474" s="78">
        <v>0</v>
      </c>
      <c r="K8474" s="80">
        <f t="shared" si="1336"/>
        <v>0</v>
      </c>
      <c r="L8474" s="68" t="str">
        <f t="shared" si="1329"/>
        <v>Normal</v>
      </c>
      <c r="N8474" s="67">
        <f t="shared" si="1330"/>
        <v>0</v>
      </c>
      <c r="O8474" s="67">
        <f t="shared" si="1331"/>
        <v>0</v>
      </c>
      <c r="P8474" s="81">
        <f t="shared" si="1332"/>
        <v>1.9042759269683478</v>
      </c>
      <c r="Q8474" s="81">
        <f t="shared" si="1333"/>
        <v>1.9042759269683478</v>
      </c>
      <c r="S8474" s="1">
        <f t="shared" si="1337"/>
        <v>2</v>
      </c>
      <c r="T8474" s="1" t="str">
        <f t="shared" si="1338"/>
        <v>Peak</v>
      </c>
    </row>
    <row r="8475" spans="1:20" x14ac:dyDescent="0.25">
      <c r="A8475" s="85">
        <v>45279.333333313079</v>
      </c>
      <c r="B8475" s="1">
        <v>12</v>
      </c>
      <c r="C8475" s="1">
        <v>19</v>
      </c>
      <c r="D8475" s="1">
        <v>8</v>
      </c>
      <c r="E8475" s="1" t="str">
        <f t="shared" si="1334"/>
        <v>Non-Summer</v>
      </c>
      <c r="F8475" s="78">
        <v>0.95040000000000002</v>
      </c>
      <c r="G8475" s="79">
        <f t="shared" si="1335"/>
        <v>1.8081964641729622</v>
      </c>
      <c r="J8475" s="78">
        <v>0.18565399999999999</v>
      </c>
      <c r="K8475" s="80">
        <f t="shared" si="1336"/>
        <v>0.18565399999999999</v>
      </c>
      <c r="L8475" s="68" t="str">
        <f t="shared" si="1329"/>
        <v>Normal</v>
      </c>
      <c r="N8475" s="67">
        <f t="shared" si="1330"/>
        <v>0</v>
      </c>
      <c r="O8475" s="67">
        <f t="shared" si="1331"/>
        <v>0.18565399999999999</v>
      </c>
      <c r="P8475" s="81">
        <f t="shared" si="1332"/>
        <v>1.6225424641729622</v>
      </c>
      <c r="Q8475" s="81">
        <f t="shared" si="1333"/>
        <v>1.6225424641729622</v>
      </c>
      <c r="S8475" s="1">
        <f t="shared" si="1337"/>
        <v>2</v>
      </c>
      <c r="T8475" s="1" t="str">
        <f t="shared" si="1338"/>
        <v>Peak</v>
      </c>
    </row>
    <row r="8476" spans="1:20" x14ac:dyDescent="0.25">
      <c r="A8476" s="85">
        <v>45279.374999979744</v>
      </c>
      <c r="B8476" s="1">
        <v>12</v>
      </c>
      <c r="C8476" s="1">
        <v>19</v>
      </c>
      <c r="D8476" s="1">
        <v>9</v>
      </c>
      <c r="E8476" s="1" t="str">
        <f t="shared" si="1334"/>
        <v>Non-Summer</v>
      </c>
      <c r="F8476" s="78">
        <v>0.92879999999999996</v>
      </c>
      <c r="G8476" s="79">
        <f t="shared" si="1335"/>
        <v>1.767101089987213</v>
      </c>
      <c r="J8476" s="78">
        <v>0.290713</v>
      </c>
      <c r="K8476" s="80">
        <f t="shared" si="1336"/>
        <v>0.290713</v>
      </c>
      <c r="L8476" s="68" t="str">
        <f t="shared" si="1329"/>
        <v>Normal</v>
      </c>
      <c r="N8476" s="67">
        <f t="shared" si="1330"/>
        <v>0</v>
      </c>
      <c r="O8476" s="67">
        <f t="shared" si="1331"/>
        <v>0.290713</v>
      </c>
      <c r="P8476" s="81">
        <f t="shared" si="1332"/>
        <v>1.476388089987213</v>
      </c>
      <c r="Q8476" s="81">
        <f t="shared" si="1333"/>
        <v>1.476388089987213</v>
      </c>
      <c r="S8476" s="1">
        <f t="shared" si="1337"/>
        <v>2</v>
      </c>
      <c r="T8476" s="1" t="str">
        <f t="shared" si="1338"/>
        <v>Peak</v>
      </c>
    </row>
    <row r="8477" spans="1:20" x14ac:dyDescent="0.25">
      <c r="A8477" s="85">
        <v>45279.416666646408</v>
      </c>
      <c r="B8477" s="1">
        <v>12</v>
      </c>
      <c r="C8477" s="1">
        <v>19</v>
      </c>
      <c r="D8477" s="1">
        <v>10</v>
      </c>
      <c r="E8477" s="1" t="str">
        <f t="shared" si="1334"/>
        <v>Non-Summer</v>
      </c>
      <c r="F8477" s="78">
        <v>0.90980000000000005</v>
      </c>
      <c r="G8477" s="79">
        <f t="shared" si="1335"/>
        <v>1.7309523812127117</v>
      </c>
      <c r="J8477" s="78">
        <v>0.43360599999999999</v>
      </c>
      <c r="K8477" s="80">
        <f t="shared" si="1336"/>
        <v>0.43360599999999999</v>
      </c>
      <c r="L8477" s="68" t="str">
        <f t="shared" si="1329"/>
        <v>Normal</v>
      </c>
      <c r="N8477" s="67">
        <f t="shared" si="1330"/>
        <v>0</v>
      </c>
      <c r="O8477" s="67">
        <f t="shared" si="1331"/>
        <v>0.43360599999999999</v>
      </c>
      <c r="P8477" s="81">
        <f t="shared" si="1332"/>
        <v>1.2973463812127117</v>
      </c>
      <c r="Q8477" s="81">
        <f t="shared" si="1333"/>
        <v>1.2973463812127117</v>
      </c>
      <c r="S8477" s="1">
        <f t="shared" si="1337"/>
        <v>2</v>
      </c>
      <c r="T8477" s="1" t="str">
        <f t="shared" si="1338"/>
        <v>Peak</v>
      </c>
    </row>
    <row r="8478" spans="1:20" x14ac:dyDescent="0.25">
      <c r="A8478" s="85">
        <v>45279.458333313072</v>
      </c>
      <c r="B8478" s="1">
        <v>12</v>
      </c>
      <c r="C8478" s="1">
        <v>19</v>
      </c>
      <c r="D8478" s="1">
        <v>11</v>
      </c>
      <c r="E8478" s="1" t="str">
        <f t="shared" si="1334"/>
        <v>Non-Summer</v>
      </c>
      <c r="F8478" s="78">
        <v>0.88790000000000002</v>
      </c>
      <c r="G8478" s="79">
        <f t="shared" si="1335"/>
        <v>1.6892862379410492</v>
      </c>
      <c r="J8478" s="78">
        <v>0.72821000000000002</v>
      </c>
      <c r="K8478" s="80">
        <f t="shared" si="1336"/>
        <v>0.72821000000000002</v>
      </c>
      <c r="L8478" s="68" t="str">
        <f t="shared" si="1329"/>
        <v>Normal</v>
      </c>
      <c r="N8478" s="67">
        <f t="shared" si="1330"/>
        <v>0</v>
      </c>
      <c r="O8478" s="67">
        <f t="shared" si="1331"/>
        <v>0.72821000000000002</v>
      </c>
      <c r="P8478" s="81">
        <f t="shared" si="1332"/>
        <v>0.96107623794104913</v>
      </c>
      <c r="Q8478" s="81">
        <f t="shared" si="1333"/>
        <v>0.96107623794104913</v>
      </c>
      <c r="S8478" s="1">
        <f t="shared" si="1337"/>
        <v>2</v>
      </c>
      <c r="T8478" s="1" t="str">
        <f t="shared" si="1338"/>
        <v>Peak</v>
      </c>
    </row>
    <row r="8479" spans="1:20" x14ac:dyDescent="0.25">
      <c r="A8479" s="85">
        <v>45279.499999979736</v>
      </c>
      <c r="B8479" s="1">
        <v>12</v>
      </c>
      <c r="C8479" s="1">
        <v>19</v>
      </c>
      <c r="D8479" s="1">
        <v>12</v>
      </c>
      <c r="E8479" s="1" t="str">
        <f t="shared" si="1334"/>
        <v>Non-Summer</v>
      </c>
      <c r="F8479" s="78">
        <v>0.87639999999999996</v>
      </c>
      <c r="G8479" s="79">
        <f t="shared" si="1335"/>
        <v>1.6674067563143771</v>
      </c>
      <c r="J8479" s="78">
        <v>1.728675</v>
      </c>
      <c r="K8479" s="80">
        <f t="shared" si="1336"/>
        <v>1.728675</v>
      </c>
      <c r="L8479" s="68" t="str">
        <f t="shared" si="1329"/>
        <v>Normal</v>
      </c>
      <c r="N8479" s="67">
        <f t="shared" si="1330"/>
        <v>6.1268243685622892E-2</v>
      </c>
      <c r="O8479" s="67">
        <f t="shared" si="1331"/>
        <v>1.6674067563143771</v>
      </c>
      <c r="P8479" s="81">
        <f t="shared" si="1332"/>
        <v>0</v>
      </c>
      <c r="Q8479" s="81">
        <f t="shared" si="1333"/>
        <v>-6.1268243685622892E-2</v>
      </c>
      <c r="S8479" s="1">
        <f t="shared" si="1337"/>
        <v>2</v>
      </c>
      <c r="T8479" s="1" t="str">
        <f t="shared" si="1338"/>
        <v>Peak</v>
      </c>
    </row>
    <row r="8480" spans="1:20" x14ac:dyDescent="0.25">
      <c r="A8480" s="85">
        <v>45279.541666646401</v>
      </c>
      <c r="B8480" s="1">
        <v>12</v>
      </c>
      <c r="C8480" s="1">
        <v>19</v>
      </c>
      <c r="D8480" s="1">
        <v>13</v>
      </c>
      <c r="E8480" s="1" t="str">
        <f t="shared" si="1334"/>
        <v>Non-Summer</v>
      </c>
      <c r="F8480" s="78">
        <v>0.87870000000000004</v>
      </c>
      <c r="G8480" s="79">
        <f t="shared" si="1335"/>
        <v>1.6717826526397117</v>
      </c>
      <c r="J8480" s="78">
        <v>0.78990800000000005</v>
      </c>
      <c r="K8480" s="80">
        <f t="shared" si="1336"/>
        <v>0.78990800000000005</v>
      </c>
      <c r="L8480" s="68" t="str">
        <f t="shared" si="1329"/>
        <v>Normal</v>
      </c>
      <c r="N8480" s="67">
        <f t="shared" si="1330"/>
        <v>0</v>
      </c>
      <c r="O8480" s="67">
        <f t="shared" si="1331"/>
        <v>0.78990800000000005</v>
      </c>
      <c r="P8480" s="81">
        <f t="shared" si="1332"/>
        <v>0.88187465263971165</v>
      </c>
      <c r="Q8480" s="81">
        <f t="shared" si="1333"/>
        <v>0.88187465263971165</v>
      </c>
      <c r="S8480" s="1">
        <f t="shared" si="1337"/>
        <v>2</v>
      </c>
      <c r="T8480" s="1" t="str">
        <f t="shared" si="1338"/>
        <v>Peak</v>
      </c>
    </row>
    <row r="8481" spans="1:20" x14ac:dyDescent="0.25">
      <c r="A8481" s="85">
        <v>45279.583333313065</v>
      </c>
      <c r="B8481" s="1">
        <v>12</v>
      </c>
      <c r="C8481" s="1">
        <v>19</v>
      </c>
      <c r="D8481" s="1">
        <v>14</v>
      </c>
      <c r="E8481" s="1" t="str">
        <f t="shared" si="1334"/>
        <v>Non-Summer</v>
      </c>
      <c r="F8481" s="78">
        <v>0.88980000000000004</v>
      </c>
      <c r="G8481" s="79">
        <f t="shared" si="1335"/>
        <v>1.6929011088184993</v>
      </c>
      <c r="J8481" s="78">
        <v>0.282389</v>
      </c>
      <c r="K8481" s="80">
        <f t="shared" si="1336"/>
        <v>0.282389</v>
      </c>
      <c r="L8481" s="68" t="str">
        <f t="shared" si="1329"/>
        <v>Normal</v>
      </c>
      <c r="N8481" s="67">
        <f t="shared" si="1330"/>
        <v>0</v>
      </c>
      <c r="O8481" s="67">
        <f t="shared" si="1331"/>
        <v>0.282389</v>
      </c>
      <c r="P8481" s="81">
        <f t="shared" si="1332"/>
        <v>1.4105121088184993</v>
      </c>
      <c r="Q8481" s="81">
        <f t="shared" si="1333"/>
        <v>1.4105121088184993</v>
      </c>
      <c r="S8481" s="1">
        <f t="shared" si="1337"/>
        <v>2</v>
      </c>
      <c r="T8481" s="1" t="str">
        <f t="shared" si="1338"/>
        <v>Peak</v>
      </c>
    </row>
    <row r="8482" spans="1:20" x14ac:dyDescent="0.25">
      <c r="A8482" s="85">
        <v>45279.624999979729</v>
      </c>
      <c r="B8482" s="1">
        <v>12</v>
      </c>
      <c r="C8482" s="1">
        <v>19</v>
      </c>
      <c r="D8482" s="1">
        <v>15</v>
      </c>
      <c r="E8482" s="1" t="str">
        <f t="shared" si="1334"/>
        <v>Non-Summer</v>
      </c>
      <c r="F8482" s="78">
        <v>0.95669999999999999</v>
      </c>
      <c r="G8482" s="79">
        <f t="shared" si="1335"/>
        <v>1.820182614977139</v>
      </c>
      <c r="J8482" s="78">
        <v>1.0892470000000001</v>
      </c>
      <c r="K8482" s="80">
        <f t="shared" si="1336"/>
        <v>1.0892470000000001</v>
      </c>
      <c r="L8482" s="68" t="str">
        <f t="shared" si="1329"/>
        <v>Normal</v>
      </c>
      <c r="N8482" s="67">
        <f t="shared" si="1330"/>
        <v>0</v>
      </c>
      <c r="O8482" s="67">
        <f t="shared" si="1331"/>
        <v>1.0892470000000001</v>
      </c>
      <c r="P8482" s="81">
        <f t="shared" si="1332"/>
        <v>0.73093561497713888</v>
      </c>
      <c r="Q8482" s="81">
        <f t="shared" si="1333"/>
        <v>0.73093561497713888</v>
      </c>
      <c r="S8482" s="1">
        <f t="shared" si="1337"/>
        <v>2</v>
      </c>
      <c r="T8482" s="1" t="str">
        <f t="shared" si="1338"/>
        <v>Peak</v>
      </c>
    </row>
    <row r="8483" spans="1:20" x14ac:dyDescent="0.25">
      <c r="A8483" s="85">
        <v>45279.666666646393</v>
      </c>
      <c r="B8483" s="1">
        <v>12</v>
      </c>
      <c r="C8483" s="1">
        <v>19</v>
      </c>
      <c r="D8483" s="1">
        <v>16</v>
      </c>
      <c r="E8483" s="1" t="str">
        <f t="shared" si="1334"/>
        <v>Non-Summer</v>
      </c>
      <c r="F8483" s="78">
        <v>1.1202000000000001</v>
      </c>
      <c r="G8483" s="79">
        <f t="shared" si="1335"/>
        <v>2.1312517667998239</v>
      </c>
      <c r="J8483" s="78">
        <v>0</v>
      </c>
      <c r="K8483" s="80">
        <f t="shared" si="1336"/>
        <v>0</v>
      </c>
      <c r="L8483" s="68" t="str">
        <f t="shared" si="1329"/>
        <v>Normal</v>
      </c>
      <c r="N8483" s="67">
        <f t="shared" si="1330"/>
        <v>0</v>
      </c>
      <c r="O8483" s="67">
        <f t="shared" si="1331"/>
        <v>0</v>
      </c>
      <c r="P8483" s="81">
        <f t="shared" si="1332"/>
        <v>2.1312517667998239</v>
      </c>
      <c r="Q8483" s="81">
        <f t="shared" si="1333"/>
        <v>2.1312517667998239</v>
      </c>
      <c r="S8483" s="1">
        <f t="shared" si="1337"/>
        <v>2</v>
      </c>
      <c r="T8483" s="1" t="str">
        <f t="shared" si="1338"/>
        <v>Peak</v>
      </c>
    </row>
    <row r="8484" spans="1:20" x14ac:dyDescent="0.25">
      <c r="A8484" s="85">
        <v>45279.708333313058</v>
      </c>
      <c r="B8484" s="1">
        <v>12</v>
      </c>
      <c r="C8484" s="1">
        <v>19</v>
      </c>
      <c r="D8484" s="1">
        <v>17</v>
      </c>
      <c r="E8484" s="1" t="str">
        <f t="shared" si="1334"/>
        <v>Non-Summer</v>
      </c>
      <c r="F8484" s="78">
        <v>1.2687999999999999</v>
      </c>
      <c r="G8484" s="79">
        <f t="shared" si="1335"/>
        <v>2.41397272068882</v>
      </c>
      <c r="J8484" s="78">
        <v>0</v>
      </c>
      <c r="K8484" s="80">
        <f t="shared" si="1336"/>
        <v>0</v>
      </c>
      <c r="L8484" s="68" t="str">
        <f t="shared" si="1329"/>
        <v>Normal</v>
      </c>
      <c r="N8484" s="67">
        <f t="shared" si="1330"/>
        <v>0</v>
      </c>
      <c r="O8484" s="67">
        <f t="shared" si="1331"/>
        <v>0</v>
      </c>
      <c r="P8484" s="81">
        <f t="shared" si="1332"/>
        <v>2.41397272068882</v>
      </c>
      <c r="Q8484" s="81">
        <f t="shared" si="1333"/>
        <v>2.41397272068882</v>
      </c>
      <c r="S8484" s="1">
        <f t="shared" si="1337"/>
        <v>2</v>
      </c>
      <c r="T8484" s="1" t="str">
        <f t="shared" si="1338"/>
        <v>Peak</v>
      </c>
    </row>
    <row r="8485" spans="1:20" x14ac:dyDescent="0.25">
      <c r="A8485" s="85">
        <v>45279.749999979722</v>
      </c>
      <c r="B8485" s="1">
        <v>12</v>
      </c>
      <c r="C8485" s="1">
        <v>19</v>
      </c>
      <c r="D8485" s="1">
        <v>18</v>
      </c>
      <c r="E8485" s="1" t="str">
        <f t="shared" si="1334"/>
        <v>Non-Summer</v>
      </c>
      <c r="F8485" s="78">
        <v>1.3027</v>
      </c>
      <c r="G8485" s="79">
        <f t="shared" si="1335"/>
        <v>2.4784696273970095</v>
      </c>
      <c r="J8485" s="78">
        <v>0</v>
      </c>
      <c r="K8485" s="80">
        <f t="shared" si="1336"/>
        <v>0</v>
      </c>
      <c r="L8485" s="68" t="str">
        <f t="shared" si="1329"/>
        <v>Normal</v>
      </c>
      <c r="N8485" s="67">
        <f t="shared" si="1330"/>
        <v>0</v>
      </c>
      <c r="O8485" s="67">
        <f t="shared" si="1331"/>
        <v>0</v>
      </c>
      <c r="P8485" s="81">
        <f t="shared" si="1332"/>
        <v>2.4784696273970095</v>
      </c>
      <c r="Q8485" s="81">
        <f t="shared" si="1333"/>
        <v>2.4784696273970095</v>
      </c>
      <c r="S8485" s="1">
        <f t="shared" si="1337"/>
        <v>2</v>
      </c>
      <c r="T8485" s="1" t="str">
        <f t="shared" si="1338"/>
        <v>Peak</v>
      </c>
    </row>
    <row r="8486" spans="1:20" x14ac:dyDescent="0.25">
      <c r="A8486" s="85">
        <v>45279.791666646386</v>
      </c>
      <c r="B8486" s="1">
        <v>12</v>
      </c>
      <c r="C8486" s="1">
        <v>19</v>
      </c>
      <c r="D8486" s="1">
        <v>19</v>
      </c>
      <c r="E8486" s="1" t="str">
        <f t="shared" si="1334"/>
        <v>Non-Summer</v>
      </c>
      <c r="F8486" s="78">
        <v>1.306</v>
      </c>
      <c r="G8486" s="79">
        <f t="shared" si="1335"/>
        <v>2.4847480873420547</v>
      </c>
      <c r="J8486" s="78">
        <v>0</v>
      </c>
      <c r="K8486" s="80">
        <f t="shared" si="1336"/>
        <v>0</v>
      </c>
      <c r="L8486" s="68" t="str">
        <f t="shared" si="1329"/>
        <v>Normal</v>
      </c>
      <c r="N8486" s="67">
        <f t="shared" si="1330"/>
        <v>0</v>
      </c>
      <c r="O8486" s="67">
        <f t="shared" si="1331"/>
        <v>0</v>
      </c>
      <c r="P8486" s="81">
        <f t="shared" si="1332"/>
        <v>2.4847480873420547</v>
      </c>
      <c r="Q8486" s="81">
        <f t="shared" si="1333"/>
        <v>2.4847480873420547</v>
      </c>
      <c r="S8486" s="1">
        <f t="shared" si="1337"/>
        <v>2</v>
      </c>
      <c r="T8486" s="1" t="str">
        <f t="shared" si="1338"/>
        <v>Peak</v>
      </c>
    </row>
    <row r="8487" spans="1:20" x14ac:dyDescent="0.25">
      <c r="A8487" s="85">
        <v>45279.83333331305</v>
      </c>
      <c r="B8487" s="1">
        <v>12</v>
      </c>
      <c r="C8487" s="1">
        <v>19</v>
      </c>
      <c r="D8487" s="1">
        <v>20</v>
      </c>
      <c r="E8487" s="1" t="str">
        <f t="shared" si="1334"/>
        <v>Non-Summer</v>
      </c>
      <c r="F8487" s="78">
        <v>1.2876000000000001</v>
      </c>
      <c r="G8487" s="79">
        <f t="shared" si="1335"/>
        <v>2.4497409167393793</v>
      </c>
      <c r="J8487" s="78">
        <v>0</v>
      </c>
      <c r="K8487" s="80">
        <f t="shared" si="1336"/>
        <v>0</v>
      </c>
      <c r="L8487" s="68" t="str">
        <f t="shared" si="1329"/>
        <v>Normal</v>
      </c>
      <c r="N8487" s="67">
        <f t="shared" si="1330"/>
        <v>0</v>
      </c>
      <c r="O8487" s="67">
        <f t="shared" si="1331"/>
        <v>0</v>
      </c>
      <c r="P8487" s="81">
        <f t="shared" si="1332"/>
        <v>2.4497409167393793</v>
      </c>
      <c r="Q8487" s="81">
        <f t="shared" si="1333"/>
        <v>2.4497409167393793</v>
      </c>
      <c r="S8487" s="1">
        <f t="shared" si="1337"/>
        <v>2</v>
      </c>
      <c r="T8487" s="1" t="str">
        <f t="shared" si="1338"/>
        <v>Peak</v>
      </c>
    </row>
    <row r="8488" spans="1:20" x14ac:dyDescent="0.25">
      <c r="A8488" s="85">
        <v>45279.874999979715</v>
      </c>
      <c r="B8488" s="1">
        <v>12</v>
      </c>
      <c r="C8488" s="1">
        <v>19</v>
      </c>
      <c r="D8488" s="1">
        <v>21</v>
      </c>
      <c r="E8488" s="1" t="str">
        <f t="shared" si="1334"/>
        <v>Non-Summer</v>
      </c>
      <c r="F8488" s="78">
        <v>1.2229000000000001</v>
      </c>
      <c r="G8488" s="79">
        <f t="shared" si="1335"/>
        <v>2.3266450505441032</v>
      </c>
      <c r="J8488" s="78">
        <v>0</v>
      </c>
      <c r="K8488" s="80">
        <f t="shared" si="1336"/>
        <v>0</v>
      </c>
      <c r="L8488" s="68" t="str">
        <f t="shared" si="1329"/>
        <v>Normal</v>
      </c>
      <c r="N8488" s="67">
        <f t="shared" si="1330"/>
        <v>0</v>
      </c>
      <c r="O8488" s="67">
        <f t="shared" si="1331"/>
        <v>0</v>
      </c>
      <c r="P8488" s="81">
        <f t="shared" si="1332"/>
        <v>2.3266450505441032</v>
      </c>
      <c r="Q8488" s="81">
        <f t="shared" si="1333"/>
        <v>2.3266450505441032</v>
      </c>
      <c r="S8488" s="1">
        <f t="shared" si="1337"/>
        <v>2</v>
      </c>
      <c r="T8488" s="1" t="str">
        <f t="shared" si="1338"/>
        <v>Peak</v>
      </c>
    </row>
    <row r="8489" spans="1:20" x14ac:dyDescent="0.25">
      <c r="A8489" s="85">
        <v>45279.916666646379</v>
      </c>
      <c r="B8489" s="1">
        <v>12</v>
      </c>
      <c r="C8489" s="1">
        <v>19</v>
      </c>
      <c r="D8489" s="1">
        <v>22</v>
      </c>
      <c r="E8489" s="1" t="str">
        <f t="shared" si="1334"/>
        <v>Non-Summer</v>
      </c>
      <c r="F8489" s="78">
        <v>1.1041000000000001</v>
      </c>
      <c r="G8489" s="79">
        <f t="shared" si="1335"/>
        <v>2.100620492522483</v>
      </c>
      <c r="J8489" s="78">
        <v>0</v>
      </c>
      <c r="K8489" s="80">
        <f t="shared" si="1336"/>
        <v>0</v>
      </c>
      <c r="L8489" s="68" t="str">
        <f t="shared" si="1329"/>
        <v>Normal</v>
      </c>
      <c r="N8489" s="67">
        <f t="shared" si="1330"/>
        <v>0</v>
      </c>
      <c r="O8489" s="67">
        <f t="shared" si="1331"/>
        <v>0</v>
      </c>
      <c r="P8489" s="81">
        <f t="shared" si="1332"/>
        <v>2.100620492522483</v>
      </c>
      <c r="Q8489" s="81">
        <f t="shared" si="1333"/>
        <v>2.100620492522483</v>
      </c>
      <c r="S8489" s="1">
        <f t="shared" si="1337"/>
        <v>2</v>
      </c>
      <c r="T8489" s="1" t="str">
        <f t="shared" si="1338"/>
        <v>Off-Peak</v>
      </c>
    </row>
    <row r="8490" spans="1:20" x14ac:dyDescent="0.25">
      <c r="A8490" s="85">
        <v>45279.958333313043</v>
      </c>
      <c r="B8490" s="1">
        <v>12</v>
      </c>
      <c r="C8490" s="1">
        <v>19</v>
      </c>
      <c r="D8490" s="1">
        <v>23</v>
      </c>
      <c r="E8490" s="1" t="str">
        <f t="shared" si="1334"/>
        <v>Non-Summer</v>
      </c>
      <c r="F8490" s="78">
        <v>0.98280000000000001</v>
      </c>
      <c r="G8490" s="79">
        <f t="shared" si="1335"/>
        <v>1.869839525451586</v>
      </c>
      <c r="J8490" s="78">
        <v>0</v>
      </c>
      <c r="K8490" s="80">
        <f t="shared" si="1336"/>
        <v>0</v>
      </c>
      <c r="L8490" s="68" t="str">
        <f t="shared" si="1329"/>
        <v>Normal</v>
      </c>
      <c r="N8490" s="67">
        <f t="shared" si="1330"/>
        <v>0</v>
      </c>
      <c r="O8490" s="67">
        <f t="shared" si="1331"/>
        <v>0</v>
      </c>
      <c r="P8490" s="81">
        <f t="shared" si="1332"/>
        <v>1.869839525451586</v>
      </c>
      <c r="Q8490" s="81">
        <f t="shared" si="1333"/>
        <v>1.869839525451586</v>
      </c>
      <c r="S8490" s="1">
        <f t="shared" si="1337"/>
        <v>2</v>
      </c>
      <c r="T8490" s="1" t="str">
        <f t="shared" si="1338"/>
        <v>Off-Peak</v>
      </c>
    </row>
    <row r="8491" spans="1:20" x14ac:dyDescent="0.25">
      <c r="A8491" s="85">
        <v>45279.999999979707</v>
      </c>
      <c r="B8491" s="1">
        <v>12</v>
      </c>
      <c r="C8491" s="1">
        <v>20</v>
      </c>
      <c r="D8491" s="1">
        <v>0</v>
      </c>
      <c r="E8491" s="1" t="str">
        <f t="shared" si="1334"/>
        <v>Non-Summer</v>
      </c>
      <c r="F8491" s="78">
        <v>0.89890000000000003</v>
      </c>
      <c r="G8491" s="79">
        <f t="shared" si="1335"/>
        <v>1.7102144377578659</v>
      </c>
      <c r="J8491" s="78">
        <v>0</v>
      </c>
      <c r="K8491" s="80">
        <f t="shared" si="1336"/>
        <v>0</v>
      </c>
      <c r="L8491" s="68" t="str">
        <f t="shared" si="1329"/>
        <v>Normal</v>
      </c>
      <c r="N8491" s="67">
        <f t="shared" si="1330"/>
        <v>0</v>
      </c>
      <c r="O8491" s="67">
        <f t="shared" si="1331"/>
        <v>0</v>
      </c>
      <c r="P8491" s="81">
        <f t="shared" si="1332"/>
        <v>1.7102144377578659</v>
      </c>
      <c r="Q8491" s="81">
        <f t="shared" si="1333"/>
        <v>1.7102144377578659</v>
      </c>
      <c r="S8491" s="1">
        <f t="shared" si="1337"/>
        <v>3</v>
      </c>
      <c r="T8491" s="1" t="str">
        <f t="shared" si="1338"/>
        <v>Off-Peak</v>
      </c>
    </row>
    <row r="8492" spans="1:20" x14ac:dyDescent="0.25">
      <c r="A8492" s="85">
        <v>45280.041666646372</v>
      </c>
      <c r="B8492" s="1">
        <v>12</v>
      </c>
      <c r="C8492" s="1">
        <v>20</v>
      </c>
      <c r="D8492" s="1">
        <v>1</v>
      </c>
      <c r="E8492" s="1" t="str">
        <f t="shared" si="1334"/>
        <v>Non-Summer</v>
      </c>
      <c r="F8492" s="78">
        <v>0.84660000000000002</v>
      </c>
      <c r="G8492" s="79">
        <f t="shared" si="1335"/>
        <v>1.610710360447001</v>
      </c>
      <c r="J8492" s="78">
        <v>0</v>
      </c>
      <c r="K8492" s="80">
        <f t="shared" si="1336"/>
        <v>0</v>
      </c>
      <c r="L8492" s="68" t="str">
        <f t="shared" si="1329"/>
        <v>Normal</v>
      </c>
      <c r="N8492" s="67">
        <f t="shared" si="1330"/>
        <v>0</v>
      </c>
      <c r="O8492" s="67">
        <f t="shared" si="1331"/>
        <v>0</v>
      </c>
      <c r="P8492" s="81">
        <f t="shared" si="1332"/>
        <v>1.610710360447001</v>
      </c>
      <c r="Q8492" s="81">
        <f t="shared" si="1333"/>
        <v>1.610710360447001</v>
      </c>
      <c r="S8492" s="1">
        <f t="shared" si="1337"/>
        <v>3</v>
      </c>
      <c r="T8492" s="1" t="str">
        <f t="shared" si="1338"/>
        <v>Off-Peak</v>
      </c>
    </row>
    <row r="8493" spans="1:20" x14ac:dyDescent="0.25">
      <c r="A8493" s="85">
        <v>45280.083333313036</v>
      </c>
      <c r="B8493" s="1">
        <v>12</v>
      </c>
      <c r="C8493" s="1">
        <v>20</v>
      </c>
      <c r="D8493" s="1">
        <v>2</v>
      </c>
      <c r="E8493" s="1" t="str">
        <f t="shared" si="1334"/>
        <v>Non-Summer</v>
      </c>
      <c r="F8493" s="78">
        <v>0.81969999999999998</v>
      </c>
      <c r="G8493" s="79">
        <f t="shared" si="1335"/>
        <v>1.5595313990767856</v>
      </c>
      <c r="J8493" s="78">
        <v>0</v>
      </c>
      <c r="K8493" s="80">
        <f t="shared" si="1336"/>
        <v>0</v>
      </c>
      <c r="L8493" s="68" t="str">
        <f t="shared" si="1329"/>
        <v>Normal</v>
      </c>
      <c r="N8493" s="67">
        <f t="shared" si="1330"/>
        <v>0</v>
      </c>
      <c r="O8493" s="67">
        <f t="shared" si="1331"/>
        <v>0</v>
      </c>
      <c r="P8493" s="81">
        <f t="shared" si="1332"/>
        <v>1.5595313990767856</v>
      </c>
      <c r="Q8493" s="81">
        <f t="shared" si="1333"/>
        <v>1.5595313990767856</v>
      </c>
      <c r="S8493" s="1">
        <f t="shared" si="1337"/>
        <v>3</v>
      </c>
      <c r="T8493" s="1" t="str">
        <f t="shared" si="1338"/>
        <v>Off-Peak</v>
      </c>
    </row>
    <row r="8494" spans="1:20" x14ac:dyDescent="0.25">
      <c r="A8494" s="85">
        <v>45280.1249999797</v>
      </c>
      <c r="B8494" s="1">
        <v>12</v>
      </c>
      <c r="C8494" s="1">
        <v>20</v>
      </c>
      <c r="D8494" s="1">
        <v>3</v>
      </c>
      <c r="E8494" s="1" t="str">
        <f t="shared" si="1334"/>
        <v>Non-Summer</v>
      </c>
      <c r="F8494" s="78">
        <v>0.80820000000000003</v>
      </c>
      <c r="G8494" s="79">
        <f t="shared" si="1335"/>
        <v>1.5376519174501138</v>
      </c>
      <c r="J8494" s="78">
        <v>0</v>
      </c>
      <c r="K8494" s="80">
        <f t="shared" si="1336"/>
        <v>0</v>
      </c>
      <c r="L8494" s="68" t="str">
        <f t="shared" si="1329"/>
        <v>Normal</v>
      </c>
      <c r="N8494" s="67">
        <f t="shared" si="1330"/>
        <v>0</v>
      </c>
      <c r="O8494" s="67">
        <f t="shared" si="1331"/>
        <v>0</v>
      </c>
      <c r="P8494" s="81">
        <f t="shared" si="1332"/>
        <v>1.5376519174501138</v>
      </c>
      <c r="Q8494" s="81">
        <f t="shared" si="1333"/>
        <v>1.5376519174501138</v>
      </c>
      <c r="S8494" s="1">
        <f t="shared" si="1337"/>
        <v>3</v>
      </c>
      <c r="T8494" s="1" t="str">
        <f t="shared" si="1338"/>
        <v>Off-Peak</v>
      </c>
    </row>
    <row r="8495" spans="1:20" x14ac:dyDescent="0.25">
      <c r="A8495" s="85">
        <v>45280.166666646364</v>
      </c>
      <c r="B8495" s="1">
        <v>12</v>
      </c>
      <c r="C8495" s="1">
        <v>20</v>
      </c>
      <c r="D8495" s="1">
        <v>4</v>
      </c>
      <c r="E8495" s="1" t="str">
        <f t="shared" si="1334"/>
        <v>Non-Summer</v>
      </c>
      <c r="F8495" s="78">
        <v>0.81740000000000002</v>
      </c>
      <c r="G8495" s="79">
        <f t="shared" si="1335"/>
        <v>1.5551555027514514</v>
      </c>
      <c r="J8495" s="78">
        <v>0</v>
      </c>
      <c r="K8495" s="80">
        <f t="shared" si="1336"/>
        <v>0</v>
      </c>
      <c r="L8495" s="68" t="str">
        <f t="shared" si="1329"/>
        <v>Normal</v>
      </c>
      <c r="N8495" s="67">
        <f t="shared" si="1330"/>
        <v>0</v>
      </c>
      <c r="O8495" s="67">
        <f t="shared" si="1331"/>
        <v>0</v>
      </c>
      <c r="P8495" s="81">
        <f t="shared" si="1332"/>
        <v>1.5551555027514514</v>
      </c>
      <c r="Q8495" s="81">
        <f t="shared" si="1333"/>
        <v>1.5551555027514514</v>
      </c>
      <c r="S8495" s="1">
        <f t="shared" si="1337"/>
        <v>3</v>
      </c>
      <c r="T8495" s="1" t="str">
        <f t="shared" si="1338"/>
        <v>Off-Peak</v>
      </c>
    </row>
    <row r="8496" spans="1:20" x14ac:dyDescent="0.25">
      <c r="A8496" s="85">
        <v>45280.208333313029</v>
      </c>
      <c r="B8496" s="1">
        <v>12</v>
      </c>
      <c r="C8496" s="1">
        <v>20</v>
      </c>
      <c r="D8496" s="1">
        <v>5</v>
      </c>
      <c r="E8496" s="1" t="str">
        <f t="shared" si="1334"/>
        <v>Non-Summer</v>
      </c>
      <c r="F8496" s="78">
        <v>0.8498</v>
      </c>
      <c r="G8496" s="79">
        <f t="shared" si="1335"/>
        <v>1.616798564030075</v>
      </c>
      <c r="J8496" s="78">
        <v>0</v>
      </c>
      <c r="K8496" s="80">
        <f t="shared" si="1336"/>
        <v>0</v>
      </c>
      <c r="L8496" s="68" t="str">
        <f t="shared" si="1329"/>
        <v>Normal</v>
      </c>
      <c r="N8496" s="67">
        <f t="shared" si="1330"/>
        <v>0</v>
      </c>
      <c r="O8496" s="67">
        <f t="shared" si="1331"/>
        <v>0</v>
      </c>
      <c r="P8496" s="81">
        <f t="shared" si="1332"/>
        <v>1.616798564030075</v>
      </c>
      <c r="Q8496" s="81">
        <f t="shared" si="1333"/>
        <v>1.616798564030075</v>
      </c>
      <c r="S8496" s="1">
        <f t="shared" si="1337"/>
        <v>3</v>
      </c>
      <c r="T8496" s="1" t="str">
        <f t="shared" si="1338"/>
        <v>Off-Peak</v>
      </c>
    </row>
    <row r="8497" spans="1:20" x14ac:dyDescent="0.25">
      <c r="A8497" s="85">
        <v>45280.249999979693</v>
      </c>
      <c r="B8497" s="1">
        <v>12</v>
      </c>
      <c r="C8497" s="1">
        <v>20</v>
      </c>
      <c r="D8497" s="1">
        <v>6</v>
      </c>
      <c r="E8497" s="1" t="str">
        <f t="shared" si="1334"/>
        <v>Non-Summer</v>
      </c>
      <c r="F8497" s="78">
        <v>0.90490000000000004</v>
      </c>
      <c r="G8497" s="79">
        <f t="shared" si="1335"/>
        <v>1.7216298194761297</v>
      </c>
      <c r="J8497" s="78">
        <v>0</v>
      </c>
      <c r="K8497" s="80">
        <f t="shared" si="1336"/>
        <v>0</v>
      </c>
      <c r="L8497" s="68" t="str">
        <f t="shared" si="1329"/>
        <v>Normal</v>
      </c>
      <c r="N8497" s="67">
        <f t="shared" si="1330"/>
        <v>0</v>
      </c>
      <c r="O8497" s="67">
        <f t="shared" si="1331"/>
        <v>0</v>
      </c>
      <c r="P8497" s="81">
        <f t="shared" si="1332"/>
        <v>1.7216298194761297</v>
      </c>
      <c r="Q8497" s="81">
        <f t="shared" si="1333"/>
        <v>1.7216298194761297</v>
      </c>
      <c r="S8497" s="1">
        <f t="shared" si="1337"/>
        <v>3</v>
      </c>
      <c r="T8497" s="1" t="str">
        <f t="shared" si="1338"/>
        <v>Peak</v>
      </c>
    </row>
    <row r="8498" spans="1:20" x14ac:dyDescent="0.25">
      <c r="A8498" s="85">
        <v>45280.291666646357</v>
      </c>
      <c r="B8498" s="1">
        <v>12</v>
      </c>
      <c r="C8498" s="1">
        <v>20</v>
      </c>
      <c r="D8498" s="1">
        <v>7</v>
      </c>
      <c r="E8498" s="1" t="str">
        <f t="shared" si="1334"/>
        <v>Non-Summer</v>
      </c>
      <c r="F8498" s="78">
        <v>0.92620000000000002</v>
      </c>
      <c r="G8498" s="79">
        <f t="shared" si="1335"/>
        <v>1.7621544245759655</v>
      </c>
      <c r="J8498" s="78">
        <v>0</v>
      </c>
      <c r="K8498" s="80">
        <f t="shared" si="1336"/>
        <v>0</v>
      </c>
      <c r="L8498" s="68" t="str">
        <f t="shared" si="1329"/>
        <v>Normal</v>
      </c>
      <c r="N8498" s="67">
        <f t="shared" si="1330"/>
        <v>0</v>
      </c>
      <c r="O8498" s="67">
        <f t="shared" si="1331"/>
        <v>0</v>
      </c>
      <c r="P8498" s="81">
        <f t="shared" si="1332"/>
        <v>1.7621544245759655</v>
      </c>
      <c r="Q8498" s="81">
        <f t="shared" si="1333"/>
        <v>1.7621544245759655</v>
      </c>
      <c r="S8498" s="1">
        <f t="shared" si="1337"/>
        <v>3</v>
      </c>
      <c r="T8498" s="1" t="str">
        <f t="shared" si="1338"/>
        <v>Peak</v>
      </c>
    </row>
    <row r="8499" spans="1:20" x14ac:dyDescent="0.25">
      <c r="A8499" s="85">
        <v>45280.333333313021</v>
      </c>
      <c r="B8499" s="1">
        <v>12</v>
      </c>
      <c r="C8499" s="1">
        <v>20</v>
      </c>
      <c r="D8499" s="1">
        <v>8</v>
      </c>
      <c r="E8499" s="1" t="str">
        <f t="shared" si="1334"/>
        <v>Non-Summer</v>
      </c>
      <c r="F8499" s="78">
        <v>0.87839999999999996</v>
      </c>
      <c r="G8499" s="79">
        <f t="shared" si="1335"/>
        <v>1.6712118835537983</v>
      </c>
      <c r="J8499" s="78">
        <v>2.0389729999999999</v>
      </c>
      <c r="K8499" s="80">
        <f t="shared" si="1336"/>
        <v>2.0389729999999999</v>
      </c>
      <c r="L8499" s="68" t="str">
        <f t="shared" si="1329"/>
        <v>Normal</v>
      </c>
      <c r="N8499" s="67">
        <f t="shared" si="1330"/>
        <v>0.36776111644620157</v>
      </c>
      <c r="O8499" s="67">
        <f t="shared" si="1331"/>
        <v>1.6712118835537983</v>
      </c>
      <c r="P8499" s="81">
        <f t="shared" si="1332"/>
        <v>0</v>
      </c>
      <c r="Q8499" s="81">
        <f t="shared" si="1333"/>
        <v>-0.36776111644620157</v>
      </c>
      <c r="S8499" s="1">
        <f t="shared" si="1337"/>
        <v>3</v>
      </c>
      <c r="T8499" s="1" t="str">
        <f t="shared" si="1338"/>
        <v>Peak</v>
      </c>
    </row>
    <row r="8500" spans="1:20" x14ac:dyDescent="0.25">
      <c r="A8500" s="85">
        <v>45280.374999979686</v>
      </c>
      <c r="B8500" s="1">
        <v>12</v>
      </c>
      <c r="C8500" s="1">
        <v>20</v>
      </c>
      <c r="D8500" s="1">
        <v>9</v>
      </c>
      <c r="E8500" s="1" t="str">
        <f t="shared" si="1334"/>
        <v>Non-Summer</v>
      </c>
      <c r="F8500" s="78">
        <v>0.84650000000000003</v>
      </c>
      <c r="G8500" s="79">
        <f t="shared" si="1335"/>
        <v>1.6105201040850301</v>
      </c>
      <c r="J8500" s="78">
        <v>3.8647900000000002</v>
      </c>
      <c r="K8500" s="80">
        <f t="shared" si="1336"/>
        <v>3.8647900000000002</v>
      </c>
      <c r="L8500" s="68" t="str">
        <f t="shared" si="1329"/>
        <v>Normal</v>
      </c>
      <c r="N8500" s="67">
        <f t="shared" si="1330"/>
        <v>2.2542698959149701</v>
      </c>
      <c r="O8500" s="67">
        <f t="shared" si="1331"/>
        <v>1.6105201040850301</v>
      </c>
      <c r="P8500" s="81">
        <f t="shared" si="1332"/>
        <v>0</v>
      </c>
      <c r="Q8500" s="81">
        <f t="shared" si="1333"/>
        <v>-2.2542698959149701</v>
      </c>
      <c r="S8500" s="1">
        <f t="shared" si="1337"/>
        <v>3</v>
      </c>
      <c r="T8500" s="1" t="str">
        <f t="shared" si="1338"/>
        <v>Peak</v>
      </c>
    </row>
    <row r="8501" spans="1:20" x14ac:dyDescent="0.25">
      <c r="A8501" s="85">
        <v>45280.41666664635</v>
      </c>
      <c r="B8501" s="1">
        <v>12</v>
      </c>
      <c r="C8501" s="1">
        <v>20</v>
      </c>
      <c r="D8501" s="1">
        <v>10</v>
      </c>
      <c r="E8501" s="1" t="str">
        <f t="shared" si="1334"/>
        <v>Non-Summer</v>
      </c>
      <c r="F8501" s="78">
        <v>0.81699999999999995</v>
      </c>
      <c r="G8501" s="79">
        <f t="shared" si="1335"/>
        <v>1.5543944773035669</v>
      </c>
      <c r="J8501" s="78">
        <v>4.7935090000000002</v>
      </c>
      <c r="K8501" s="80">
        <f t="shared" si="1336"/>
        <v>4.7935090000000002</v>
      </c>
      <c r="L8501" s="68" t="str">
        <f t="shared" si="1329"/>
        <v>Normal</v>
      </c>
      <c r="N8501" s="67">
        <f t="shared" si="1330"/>
        <v>3.2391145226964335</v>
      </c>
      <c r="O8501" s="67">
        <f t="shared" si="1331"/>
        <v>1.5543944773035667</v>
      </c>
      <c r="P8501" s="81">
        <f t="shared" si="1332"/>
        <v>2.2204460492503131E-16</v>
      </c>
      <c r="Q8501" s="81">
        <f t="shared" si="1333"/>
        <v>-3.2391145226964335</v>
      </c>
      <c r="S8501" s="1">
        <f t="shared" si="1337"/>
        <v>3</v>
      </c>
      <c r="T8501" s="1" t="str">
        <f t="shared" si="1338"/>
        <v>Peak</v>
      </c>
    </row>
    <row r="8502" spans="1:20" x14ac:dyDescent="0.25">
      <c r="A8502" s="85">
        <v>45280.458333313014</v>
      </c>
      <c r="B8502" s="1">
        <v>12</v>
      </c>
      <c r="C8502" s="1">
        <v>20</v>
      </c>
      <c r="D8502" s="1">
        <v>11</v>
      </c>
      <c r="E8502" s="1" t="str">
        <f t="shared" si="1334"/>
        <v>Non-Summer</v>
      </c>
      <c r="F8502" s="78">
        <v>0.79690000000000005</v>
      </c>
      <c r="G8502" s="79">
        <f t="shared" si="1335"/>
        <v>1.5161529485473839</v>
      </c>
      <c r="J8502" s="78">
        <v>5.1668079999999996</v>
      </c>
      <c r="K8502" s="80">
        <f t="shared" si="1336"/>
        <v>5.1668079999999996</v>
      </c>
      <c r="L8502" s="68" t="str">
        <f t="shared" si="1329"/>
        <v>Normal</v>
      </c>
      <c r="N8502" s="67">
        <f t="shared" si="1330"/>
        <v>3.6506550514526159</v>
      </c>
      <c r="O8502" s="67">
        <f t="shared" si="1331"/>
        <v>1.5161529485473837</v>
      </c>
      <c r="P8502" s="81">
        <f t="shared" si="1332"/>
        <v>2.2204460492503131E-16</v>
      </c>
      <c r="Q8502" s="81">
        <f t="shared" si="1333"/>
        <v>-3.6506550514526159</v>
      </c>
      <c r="S8502" s="1">
        <f t="shared" si="1337"/>
        <v>3</v>
      </c>
      <c r="T8502" s="1" t="str">
        <f t="shared" si="1338"/>
        <v>Peak</v>
      </c>
    </row>
    <row r="8503" spans="1:20" x14ac:dyDescent="0.25">
      <c r="A8503" s="85">
        <v>45280.499999979678</v>
      </c>
      <c r="B8503" s="1">
        <v>12</v>
      </c>
      <c r="C8503" s="1">
        <v>20</v>
      </c>
      <c r="D8503" s="1">
        <v>12</v>
      </c>
      <c r="E8503" s="1" t="str">
        <f t="shared" si="1334"/>
        <v>Non-Summer</v>
      </c>
      <c r="F8503" s="78">
        <v>0.78469999999999995</v>
      </c>
      <c r="G8503" s="79">
        <f t="shared" si="1335"/>
        <v>1.4929416723869142</v>
      </c>
      <c r="J8503" s="78">
        <v>5.0550280000000001</v>
      </c>
      <c r="K8503" s="80">
        <f t="shared" si="1336"/>
        <v>5.0550280000000001</v>
      </c>
      <c r="L8503" s="68" t="str">
        <f t="shared" si="1329"/>
        <v>Normal</v>
      </c>
      <c r="N8503" s="67">
        <f t="shared" si="1330"/>
        <v>3.5620863276130859</v>
      </c>
      <c r="O8503" s="67">
        <f t="shared" si="1331"/>
        <v>1.4929416723869142</v>
      </c>
      <c r="P8503" s="81">
        <f t="shared" si="1332"/>
        <v>0</v>
      </c>
      <c r="Q8503" s="81">
        <f t="shared" si="1333"/>
        <v>-3.5620863276130859</v>
      </c>
      <c r="S8503" s="1">
        <f t="shared" si="1337"/>
        <v>3</v>
      </c>
      <c r="T8503" s="1" t="str">
        <f t="shared" si="1338"/>
        <v>Peak</v>
      </c>
    </row>
    <row r="8504" spans="1:20" x14ac:dyDescent="0.25">
      <c r="A8504" s="85">
        <v>45280.541666646342</v>
      </c>
      <c r="B8504" s="1">
        <v>12</v>
      </c>
      <c r="C8504" s="1">
        <v>20</v>
      </c>
      <c r="D8504" s="1">
        <v>13</v>
      </c>
      <c r="E8504" s="1" t="str">
        <f t="shared" si="1334"/>
        <v>Non-Summer</v>
      </c>
      <c r="F8504" s="78">
        <v>0.77600000000000002</v>
      </c>
      <c r="G8504" s="79">
        <f t="shared" si="1335"/>
        <v>1.4763893688954322</v>
      </c>
      <c r="J8504" s="78">
        <v>4.3814030000000006</v>
      </c>
      <c r="K8504" s="80">
        <f t="shared" si="1336"/>
        <v>4.3814030000000006</v>
      </c>
      <c r="L8504" s="68" t="str">
        <f t="shared" si="1329"/>
        <v>Normal</v>
      </c>
      <c r="N8504" s="67">
        <f t="shared" si="1330"/>
        <v>2.9050136311045685</v>
      </c>
      <c r="O8504" s="67">
        <f t="shared" si="1331"/>
        <v>1.4763893688954322</v>
      </c>
      <c r="P8504" s="81">
        <f t="shared" si="1332"/>
        <v>0</v>
      </c>
      <c r="Q8504" s="81">
        <f t="shared" si="1333"/>
        <v>-2.9050136311045685</v>
      </c>
      <c r="S8504" s="1">
        <f t="shared" si="1337"/>
        <v>3</v>
      </c>
      <c r="T8504" s="1" t="str">
        <f t="shared" si="1338"/>
        <v>Peak</v>
      </c>
    </row>
    <row r="8505" spans="1:20" x14ac:dyDescent="0.25">
      <c r="A8505" s="85">
        <v>45280.583333313007</v>
      </c>
      <c r="B8505" s="1">
        <v>12</v>
      </c>
      <c r="C8505" s="1">
        <v>20</v>
      </c>
      <c r="D8505" s="1">
        <v>14</v>
      </c>
      <c r="E8505" s="1" t="str">
        <f t="shared" si="1334"/>
        <v>Non-Summer</v>
      </c>
      <c r="F8505" s="78">
        <v>0.78649999999999998</v>
      </c>
      <c r="G8505" s="79">
        <f t="shared" si="1335"/>
        <v>1.4963662869023935</v>
      </c>
      <c r="J8505" s="78">
        <v>3.1888009999999998</v>
      </c>
      <c r="K8505" s="80">
        <f t="shared" si="1336"/>
        <v>3.1888009999999998</v>
      </c>
      <c r="L8505" s="68" t="str">
        <f t="shared" si="1329"/>
        <v>Normal</v>
      </c>
      <c r="N8505" s="67">
        <f t="shared" si="1330"/>
        <v>1.6924347130976063</v>
      </c>
      <c r="O8505" s="67">
        <f t="shared" si="1331"/>
        <v>1.4963662869023935</v>
      </c>
      <c r="P8505" s="81">
        <f t="shared" si="1332"/>
        <v>0</v>
      </c>
      <c r="Q8505" s="81">
        <f t="shared" si="1333"/>
        <v>-1.6924347130976063</v>
      </c>
      <c r="S8505" s="1">
        <f t="shared" si="1337"/>
        <v>3</v>
      </c>
      <c r="T8505" s="1" t="str">
        <f t="shared" si="1338"/>
        <v>Peak</v>
      </c>
    </row>
    <row r="8506" spans="1:20" x14ac:dyDescent="0.25">
      <c r="A8506" s="85">
        <v>45280.624999979671</v>
      </c>
      <c r="B8506" s="1">
        <v>12</v>
      </c>
      <c r="C8506" s="1">
        <v>20</v>
      </c>
      <c r="D8506" s="1">
        <v>15</v>
      </c>
      <c r="E8506" s="1" t="str">
        <f t="shared" si="1334"/>
        <v>Non-Summer</v>
      </c>
      <c r="F8506" s="78">
        <v>0.84630000000000005</v>
      </c>
      <c r="G8506" s="79">
        <f t="shared" si="1335"/>
        <v>1.6101395913610881</v>
      </c>
      <c r="J8506" s="78">
        <v>1.4439369999999998</v>
      </c>
      <c r="K8506" s="80">
        <f t="shared" si="1336"/>
        <v>1.4439369999999998</v>
      </c>
      <c r="L8506" s="68" t="str">
        <f t="shared" si="1329"/>
        <v>Normal</v>
      </c>
      <c r="N8506" s="67">
        <f t="shared" si="1330"/>
        <v>0</v>
      </c>
      <c r="O8506" s="67">
        <f t="shared" si="1331"/>
        <v>1.4439369999999998</v>
      </c>
      <c r="P8506" s="81">
        <f t="shared" si="1332"/>
        <v>0.16620259136108828</v>
      </c>
      <c r="Q8506" s="81">
        <f t="shared" si="1333"/>
        <v>0.16620259136108828</v>
      </c>
      <c r="S8506" s="1">
        <f t="shared" si="1337"/>
        <v>3</v>
      </c>
      <c r="T8506" s="1" t="str">
        <f t="shared" si="1338"/>
        <v>Peak</v>
      </c>
    </row>
    <row r="8507" spans="1:20" x14ac:dyDescent="0.25">
      <c r="A8507" s="85">
        <v>45280.666666646335</v>
      </c>
      <c r="B8507" s="1">
        <v>12</v>
      </c>
      <c r="C8507" s="1">
        <v>20</v>
      </c>
      <c r="D8507" s="1">
        <v>16</v>
      </c>
      <c r="E8507" s="1" t="str">
        <f t="shared" si="1334"/>
        <v>Non-Summer</v>
      </c>
      <c r="F8507" s="78">
        <v>1.0183</v>
      </c>
      <c r="G8507" s="79">
        <f t="shared" si="1335"/>
        <v>1.9373805339513126</v>
      </c>
      <c r="J8507" s="78">
        <v>0</v>
      </c>
      <c r="K8507" s="80">
        <f t="shared" si="1336"/>
        <v>0</v>
      </c>
      <c r="L8507" s="68" t="str">
        <f t="shared" si="1329"/>
        <v>Normal</v>
      </c>
      <c r="N8507" s="67">
        <f t="shared" si="1330"/>
        <v>0</v>
      </c>
      <c r="O8507" s="67">
        <f t="shared" si="1331"/>
        <v>0</v>
      </c>
      <c r="P8507" s="81">
        <f t="shared" si="1332"/>
        <v>1.9373805339513126</v>
      </c>
      <c r="Q8507" s="81">
        <f t="shared" si="1333"/>
        <v>1.9373805339513126</v>
      </c>
      <c r="S8507" s="1">
        <f t="shared" si="1337"/>
        <v>3</v>
      </c>
      <c r="T8507" s="1" t="str">
        <f t="shared" si="1338"/>
        <v>Peak</v>
      </c>
    </row>
    <row r="8508" spans="1:20" x14ac:dyDescent="0.25">
      <c r="A8508" s="85">
        <v>45280.708333312999</v>
      </c>
      <c r="B8508" s="1">
        <v>12</v>
      </c>
      <c r="C8508" s="1">
        <v>20</v>
      </c>
      <c r="D8508" s="1">
        <v>17</v>
      </c>
      <c r="E8508" s="1" t="str">
        <f t="shared" si="1334"/>
        <v>Non-Summer</v>
      </c>
      <c r="F8508" s="78">
        <v>1.1712</v>
      </c>
      <c r="G8508" s="79">
        <f t="shared" si="1335"/>
        <v>2.2282825114050646</v>
      </c>
      <c r="J8508" s="78">
        <v>0</v>
      </c>
      <c r="K8508" s="80">
        <f t="shared" si="1336"/>
        <v>0</v>
      </c>
      <c r="L8508" s="68" t="str">
        <f t="shared" si="1329"/>
        <v>Normal</v>
      </c>
      <c r="N8508" s="67">
        <f t="shared" si="1330"/>
        <v>0</v>
      </c>
      <c r="O8508" s="67">
        <f t="shared" si="1331"/>
        <v>0</v>
      </c>
      <c r="P8508" s="81">
        <f t="shared" si="1332"/>
        <v>2.2282825114050646</v>
      </c>
      <c r="Q8508" s="81">
        <f t="shared" si="1333"/>
        <v>2.2282825114050646</v>
      </c>
      <c r="S8508" s="1">
        <f t="shared" si="1337"/>
        <v>3</v>
      </c>
      <c r="T8508" s="1" t="str">
        <f t="shared" si="1338"/>
        <v>Peak</v>
      </c>
    </row>
    <row r="8509" spans="1:20" x14ac:dyDescent="0.25">
      <c r="A8509" s="85">
        <v>45280.749999979664</v>
      </c>
      <c r="B8509" s="1">
        <v>12</v>
      </c>
      <c r="C8509" s="1">
        <v>20</v>
      </c>
      <c r="D8509" s="1">
        <v>18</v>
      </c>
      <c r="E8509" s="1" t="str">
        <f t="shared" si="1334"/>
        <v>Non-Summer</v>
      </c>
      <c r="F8509" s="78">
        <v>1.2112000000000001</v>
      </c>
      <c r="G8509" s="79">
        <f t="shared" si="1335"/>
        <v>2.3043850561934889</v>
      </c>
      <c r="J8509" s="78">
        <v>0</v>
      </c>
      <c r="K8509" s="80">
        <f t="shared" si="1336"/>
        <v>0</v>
      </c>
      <c r="L8509" s="68" t="str">
        <f t="shared" si="1329"/>
        <v>Normal</v>
      </c>
      <c r="N8509" s="67">
        <f t="shared" si="1330"/>
        <v>0</v>
      </c>
      <c r="O8509" s="67">
        <f t="shared" si="1331"/>
        <v>0</v>
      </c>
      <c r="P8509" s="81">
        <f t="shared" si="1332"/>
        <v>2.3043850561934889</v>
      </c>
      <c r="Q8509" s="81">
        <f t="shared" si="1333"/>
        <v>2.3043850561934889</v>
      </c>
      <c r="S8509" s="1">
        <f t="shared" si="1337"/>
        <v>3</v>
      </c>
      <c r="T8509" s="1" t="str">
        <f t="shared" si="1338"/>
        <v>Peak</v>
      </c>
    </row>
    <row r="8510" spans="1:20" x14ac:dyDescent="0.25">
      <c r="A8510" s="85">
        <v>45280.791666646328</v>
      </c>
      <c r="B8510" s="1">
        <v>12</v>
      </c>
      <c r="C8510" s="1">
        <v>20</v>
      </c>
      <c r="D8510" s="1">
        <v>19</v>
      </c>
      <c r="E8510" s="1" t="str">
        <f t="shared" si="1334"/>
        <v>Non-Summer</v>
      </c>
      <c r="F8510" s="78">
        <v>1.2186999999999999</v>
      </c>
      <c r="G8510" s="79">
        <f t="shared" si="1335"/>
        <v>2.3186542833413184</v>
      </c>
      <c r="J8510" s="78">
        <v>0</v>
      </c>
      <c r="K8510" s="80">
        <f t="shared" si="1336"/>
        <v>0</v>
      </c>
      <c r="L8510" s="68" t="str">
        <f t="shared" si="1329"/>
        <v>Normal</v>
      </c>
      <c r="N8510" s="67">
        <f t="shared" si="1330"/>
        <v>0</v>
      </c>
      <c r="O8510" s="67">
        <f t="shared" si="1331"/>
        <v>0</v>
      </c>
      <c r="P8510" s="81">
        <f t="shared" si="1332"/>
        <v>2.3186542833413184</v>
      </c>
      <c r="Q8510" s="81">
        <f t="shared" si="1333"/>
        <v>2.3186542833413184</v>
      </c>
      <c r="S8510" s="1">
        <f t="shared" si="1337"/>
        <v>3</v>
      </c>
      <c r="T8510" s="1" t="str">
        <f t="shared" si="1338"/>
        <v>Peak</v>
      </c>
    </row>
    <row r="8511" spans="1:20" x14ac:dyDescent="0.25">
      <c r="A8511" s="85">
        <v>45280.833333312992</v>
      </c>
      <c r="B8511" s="1">
        <v>12</v>
      </c>
      <c r="C8511" s="1">
        <v>20</v>
      </c>
      <c r="D8511" s="1">
        <v>20</v>
      </c>
      <c r="E8511" s="1" t="str">
        <f t="shared" si="1334"/>
        <v>Non-Summer</v>
      </c>
      <c r="F8511" s="78">
        <v>1.2092000000000001</v>
      </c>
      <c r="G8511" s="79">
        <f t="shared" si="1335"/>
        <v>2.3005799289540678</v>
      </c>
      <c r="J8511" s="78">
        <v>0</v>
      </c>
      <c r="K8511" s="80">
        <f t="shared" si="1336"/>
        <v>0</v>
      </c>
      <c r="L8511" s="68" t="str">
        <f t="shared" si="1329"/>
        <v>Normal</v>
      </c>
      <c r="N8511" s="67">
        <f t="shared" si="1330"/>
        <v>0</v>
      </c>
      <c r="O8511" s="67">
        <f t="shared" si="1331"/>
        <v>0</v>
      </c>
      <c r="P8511" s="81">
        <f t="shared" si="1332"/>
        <v>2.3005799289540678</v>
      </c>
      <c r="Q8511" s="81">
        <f t="shared" si="1333"/>
        <v>2.3005799289540678</v>
      </c>
      <c r="S8511" s="1">
        <f t="shared" si="1337"/>
        <v>3</v>
      </c>
      <c r="T8511" s="1" t="str">
        <f t="shared" si="1338"/>
        <v>Peak</v>
      </c>
    </row>
    <row r="8512" spans="1:20" x14ac:dyDescent="0.25">
      <c r="A8512" s="85">
        <v>45280.874999979656</v>
      </c>
      <c r="B8512" s="1">
        <v>12</v>
      </c>
      <c r="C8512" s="1">
        <v>20</v>
      </c>
      <c r="D8512" s="1">
        <v>21</v>
      </c>
      <c r="E8512" s="1" t="str">
        <f t="shared" si="1334"/>
        <v>Non-Summer</v>
      </c>
      <c r="F8512" s="78">
        <v>1.1544000000000001</v>
      </c>
      <c r="G8512" s="79">
        <f t="shared" si="1335"/>
        <v>2.1963194425939263</v>
      </c>
      <c r="J8512" s="78">
        <v>0</v>
      </c>
      <c r="K8512" s="80">
        <f t="shared" si="1336"/>
        <v>0</v>
      </c>
      <c r="L8512" s="68" t="str">
        <f t="shared" si="1329"/>
        <v>Normal</v>
      </c>
      <c r="N8512" s="67">
        <f t="shared" si="1330"/>
        <v>0</v>
      </c>
      <c r="O8512" s="67">
        <f t="shared" si="1331"/>
        <v>0</v>
      </c>
      <c r="P8512" s="81">
        <f t="shared" si="1332"/>
        <v>2.1963194425939263</v>
      </c>
      <c r="Q8512" s="81">
        <f t="shared" si="1333"/>
        <v>2.1963194425939263</v>
      </c>
      <c r="S8512" s="1">
        <f t="shared" si="1337"/>
        <v>3</v>
      </c>
      <c r="T8512" s="1" t="str">
        <f t="shared" si="1338"/>
        <v>Peak</v>
      </c>
    </row>
    <row r="8513" spans="1:20" x14ac:dyDescent="0.25">
      <c r="A8513" s="85">
        <v>45280.916666646321</v>
      </c>
      <c r="B8513" s="1">
        <v>12</v>
      </c>
      <c r="C8513" s="1">
        <v>20</v>
      </c>
      <c r="D8513" s="1">
        <v>22</v>
      </c>
      <c r="E8513" s="1" t="str">
        <f t="shared" si="1334"/>
        <v>Non-Summer</v>
      </c>
      <c r="F8513" s="78">
        <v>1.0452999999999999</v>
      </c>
      <c r="G8513" s="79">
        <f t="shared" si="1335"/>
        <v>1.9887497516834987</v>
      </c>
      <c r="J8513" s="78">
        <v>0</v>
      </c>
      <c r="K8513" s="80">
        <f t="shared" si="1336"/>
        <v>0</v>
      </c>
      <c r="L8513" s="68" t="str">
        <f t="shared" si="1329"/>
        <v>Normal</v>
      </c>
      <c r="N8513" s="67">
        <f t="shared" si="1330"/>
        <v>0</v>
      </c>
      <c r="O8513" s="67">
        <f t="shared" si="1331"/>
        <v>0</v>
      </c>
      <c r="P8513" s="81">
        <f t="shared" si="1332"/>
        <v>1.9887497516834987</v>
      </c>
      <c r="Q8513" s="81">
        <f t="shared" si="1333"/>
        <v>1.9887497516834987</v>
      </c>
      <c r="S8513" s="1">
        <f t="shared" si="1337"/>
        <v>3</v>
      </c>
      <c r="T8513" s="1" t="str">
        <f t="shared" si="1338"/>
        <v>Off-Peak</v>
      </c>
    </row>
    <row r="8514" spans="1:20" x14ac:dyDescent="0.25">
      <c r="A8514" s="85">
        <v>45280.958333312985</v>
      </c>
      <c r="B8514" s="1">
        <v>12</v>
      </c>
      <c r="C8514" s="1">
        <v>20</v>
      </c>
      <c r="D8514" s="1">
        <v>23</v>
      </c>
      <c r="E8514" s="1" t="str">
        <f t="shared" si="1334"/>
        <v>Non-Summer</v>
      </c>
      <c r="F8514" s="78">
        <v>0.93149999999999999</v>
      </c>
      <c r="G8514" s="79">
        <f t="shared" si="1335"/>
        <v>1.7722380117604317</v>
      </c>
      <c r="J8514" s="78">
        <v>0</v>
      </c>
      <c r="K8514" s="80">
        <f t="shared" si="1336"/>
        <v>0</v>
      </c>
      <c r="L8514" s="68" t="str">
        <f t="shared" si="1329"/>
        <v>Normal</v>
      </c>
      <c r="N8514" s="67">
        <f t="shared" si="1330"/>
        <v>0</v>
      </c>
      <c r="O8514" s="67">
        <f t="shared" si="1331"/>
        <v>0</v>
      </c>
      <c r="P8514" s="81">
        <f t="shared" si="1332"/>
        <v>1.7722380117604317</v>
      </c>
      <c r="Q8514" s="81">
        <f t="shared" si="1333"/>
        <v>1.7722380117604317</v>
      </c>
      <c r="S8514" s="1">
        <f t="shared" si="1337"/>
        <v>3</v>
      </c>
      <c r="T8514" s="1" t="str">
        <f t="shared" si="1338"/>
        <v>Off-Peak</v>
      </c>
    </row>
    <row r="8515" spans="1:20" x14ac:dyDescent="0.25">
      <c r="A8515" s="85">
        <v>45280.999999979649</v>
      </c>
      <c r="B8515" s="1">
        <v>12</v>
      </c>
      <c r="C8515" s="1">
        <v>21</v>
      </c>
      <c r="D8515" s="1">
        <v>0</v>
      </c>
      <c r="E8515" s="1" t="str">
        <f t="shared" si="1334"/>
        <v>Non-Summer</v>
      </c>
      <c r="F8515" s="78">
        <v>0.85250000000000004</v>
      </c>
      <c r="G8515" s="79">
        <f t="shared" si="1335"/>
        <v>1.6219354858032937</v>
      </c>
      <c r="J8515" s="78">
        <v>0</v>
      </c>
      <c r="K8515" s="80">
        <f t="shared" si="1336"/>
        <v>0</v>
      </c>
      <c r="L8515" s="68" t="str">
        <f t="shared" si="1329"/>
        <v>Normal</v>
      </c>
      <c r="N8515" s="67">
        <f t="shared" si="1330"/>
        <v>0</v>
      </c>
      <c r="O8515" s="67">
        <f t="shared" si="1331"/>
        <v>0</v>
      </c>
      <c r="P8515" s="81">
        <f t="shared" si="1332"/>
        <v>1.6219354858032937</v>
      </c>
      <c r="Q8515" s="81">
        <f t="shared" si="1333"/>
        <v>1.6219354858032937</v>
      </c>
      <c r="S8515" s="1">
        <f t="shared" si="1337"/>
        <v>4</v>
      </c>
      <c r="T8515" s="1" t="str">
        <f t="shared" si="1338"/>
        <v>Off-Peak</v>
      </c>
    </row>
    <row r="8516" spans="1:20" x14ac:dyDescent="0.25">
      <c r="A8516" s="85">
        <v>45281.041666646313</v>
      </c>
      <c r="B8516" s="1">
        <v>12</v>
      </c>
      <c r="C8516" s="1">
        <v>21</v>
      </c>
      <c r="D8516" s="1">
        <v>1</v>
      </c>
      <c r="E8516" s="1" t="str">
        <f t="shared" si="1334"/>
        <v>Non-Summer</v>
      </c>
      <c r="F8516" s="78">
        <v>0.80500000000000005</v>
      </c>
      <c r="G8516" s="79">
        <f t="shared" si="1335"/>
        <v>1.5315637138670399</v>
      </c>
      <c r="J8516" s="78">
        <v>0</v>
      </c>
      <c r="K8516" s="80">
        <f t="shared" si="1336"/>
        <v>0</v>
      </c>
      <c r="L8516" s="68" t="str">
        <f t="shared" si="1329"/>
        <v>Normal</v>
      </c>
      <c r="N8516" s="67">
        <f t="shared" si="1330"/>
        <v>0</v>
      </c>
      <c r="O8516" s="67">
        <f t="shared" si="1331"/>
        <v>0</v>
      </c>
      <c r="P8516" s="81">
        <f t="shared" si="1332"/>
        <v>1.5315637138670399</v>
      </c>
      <c r="Q8516" s="81">
        <f t="shared" si="1333"/>
        <v>1.5315637138670399</v>
      </c>
      <c r="S8516" s="1">
        <f t="shared" si="1337"/>
        <v>4</v>
      </c>
      <c r="T8516" s="1" t="str">
        <f t="shared" si="1338"/>
        <v>Off-Peak</v>
      </c>
    </row>
    <row r="8517" spans="1:20" x14ac:dyDescent="0.25">
      <c r="A8517" s="85">
        <v>45281.083333312978</v>
      </c>
      <c r="B8517" s="1">
        <v>12</v>
      </c>
      <c r="C8517" s="1">
        <v>21</v>
      </c>
      <c r="D8517" s="1">
        <v>2</v>
      </c>
      <c r="E8517" s="1" t="str">
        <f t="shared" si="1334"/>
        <v>Non-Summer</v>
      </c>
      <c r="F8517" s="78">
        <v>0.77990000000000004</v>
      </c>
      <c r="G8517" s="79">
        <f t="shared" si="1335"/>
        <v>1.4838093670123036</v>
      </c>
      <c r="J8517" s="78">
        <v>0</v>
      </c>
      <c r="K8517" s="80">
        <f t="shared" si="1336"/>
        <v>0</v>
      </c>
      <c r="L8517" s="68" t="str">
        <f t="shared" si="1329"/>
        <v>Normal</v>
      </c>
      <c r="N8517" s="67">
        <f t="shared" si="1330"/>
        <v>0</v>
      </c>
      <c r="O8517" s="67">
        <f t="shared" si="1331"/>
        <v>0</v>
      </c>
      <c r="P8517" s="81">
        <f t="shared" si="1332"/>
        <v>1.4838093670123036</v>
      </c>
      <c r="Q8517" s="81">
        <f t="shared" si="1333"/>
        <v>1.4838093670123036</v>
      </c>
      <c r="S8517" s="1">
        <f t="shared" si="1337"/>
        <v>4</v>
      </c>
      <c r="T8517" s="1" t="str">
        <f t="shared" si="1338"/>
        <v>Off-Peak</v>
      </c>
    </row>
    <row r="8518" spans="1:20" x14ac:dyDescent="0.25">
      <c r="A8518" s="85">
        <v>45281.124999979642</v>
      </c>
      <c r="B8518" s="1">
        <v>12</v>
      </c>
      <c r="C8518" s="1">
        <v>21</v>
      </c>
      <c r="D8518" s="1">
        <v>3</v>
      </c>
      <c r="E8518" s="1" t="str">
        <f t="shared" si="1334"/>
        <v>Non-Summer</v>
      </c>
      <c r="F8518" s="78">
        <v>0.76780000000000004</v>
      </c>
      <c r="G8518" s="79">
        <f t="shared" si="1335"/>
        <v>1.4607883472138052</v>
      </c>
      <c r="J8518" s="78">
        <v>0</v>
      </c>
      <c r="K8518" s="80">
        <f t="shared" si="1336"/>
        <v>0</v>
      </c>
      <c r="L8518" s="68" t="str">
        <f t="shared" si="1329"/>
        <v>Normal</v>
      </c>
      <c r="N8518" s="67">
        <f t="shared" si="1330"/>
        <v>0</v>
      </c>
      <c r="O8518" s="67">
        <f t="shared" si="1331"/>
        <v>0</v>
      </c>
      <c r="P8518" s="81">
        <f t="shared" si="1332"/>
        <v>1.4607883472138052</v>
      </c>
      <c r="Q8518" s="81">
        <f t="shared" si="1333"/>
        <v>1.4607883472138052</v>
      </c>
      <c r="S8518" s="1">
        <f t="shared" si="1337"/>
        <v>4</v>
      </c>
      <c r="T8518" s="1" t="str">
        <f t="shared" si="1338"/>
        <v>Off-Peak</v>
      </c>
    </row>
    <row r="8519" spans="1:20" x14ac:dyDescent="0.25">
      <c r="A8519" s="85">
        <v>45281.166666646306</v>
      </c>
      <c r="B8519" s="1">
        <v>12</v>
      </c>
      <c r="C8519" s="1">
        <v>21</v>
      </c>
      <c r="D8519" s="1">
        <v>4</v>
      </c>
      <c r="E8519" s="1" t="str">
        <f t="shared" si="1334"/>
        <v>Non-Summer</v>
      </c>
      <c r="F8519" s="78">
        <v>0.77210000000000001</v>
      </c>
      <c r="G8519" s="79">
        <f t="shared" si="1335"/>
        <v>1.4689693707785607</v>
      </c>
      <c r="J8519" s="78">
        <v>0</v>
      </c>
      <c r="K8519" s="80">
        <f t="shared" si="1336"/>
        <v>0</v>
      </c>
      <c r="L8519" s="68" t="str">
        <f t="shared" si="1329"/>
        <v>Normal</v>
      </c>
      <c r="N8519" s="67">
        <f t="shared" si="1330"/>
        <v>0</v>
      </c>
      <c r="O8519" s="67">
        <f t="shared" si="1331"/>
        <v>0</v>
      </c>
      <c r="P8519" s="81">
        <f t="shared" si="1332"/>
        <v>1.4689693707785607</v>
      </c>
      <c r="Q8519" s="81">
        <f t="shared" si="1333"/>
        <v>1.4689693707785607</v>
      </c>
      <c r="S8519" s="1">
        <f t="shared" si="1337"/>
        <v>4</v>
      </c>
      <c r="T8519" s="1" t="str">
        <f t="shared" si="1338"/>
        <v>Off-Peak</v>
      </c>
    </row>
    <row r="8520" spans="1:20" x14ac:dyDescent="0.25">
      <c r="A8520" s="85">
        <v>45281.20833331297</v>
      </c>
      <c r="B8520" s="1">
        <v>12</v>
      </c>
      <c r="C8520" s="1">
        <v>21</v>
      </c>
      <c r="D8520" s="1">
        <v>5</v>
      </c>
      <c r="E8520" s="1" t="str">
        <f t="shared" si="1334"/>
        <v>Non-Summer</v>
      </c>
      <c r="F8520" s="78">
        <v>0.79849999999999999</v>
      </c>
      <c r="G8520" s="79">
        <f t="shared" si="1335"/>
        <v>1.5191970503389207</v>
      </c>
      <c r="J8520" s="78">
        <v>0</v>
      </c>
      <c r="K8520" s="80">
        <f t="shared" si="1336"/>
        <v>0</v>
      </c>
      <c r="L8520" s="68" t="str">
        <f t="shared" si="1329"/>
        <v>Normal</v>
      </c>
      <c r="N8520" s="67">
        <f t="shared" si="1330"/>
        <v>0</v>
      </c>
      <c r="O8520" s="67">
        <f t="shared" si="1331"/>
        <v>0</v>
      </c>
      <c r="P8520" s="81">
        <f t="shared" si="1332"/>
        <v>1.5191970503389207</v>
      </c>
      <c r="Q8520" s="81">
        <f t="shared" si="1333"/>
        <v>1.5191970503389207</v>
      </c>
      <c r="S8520" s="1">
        <f t="shared" si="1337"/>
        <v>4</v>
      </c>
      <c r="T8520" s="1" t="str">
        <f t="shared" si="1338"/>
        <v>Off-Peak</v>
      </c>
    </row>
    <row r="8521" spans="1:20" x14ac:dyDescent="0.25">
      <c r="A8521" s="85">
        <v>45281.249999979635</v>
      </c>
      <c r="B8521" s="1">
        <v>12</v>
      </c>
      <c r="C8521" s="1">
        <v>21</v>
      </c>
      <c r="D8521" s="1">
        <v>6</v>
      </c>
      <c r="E8521" s="1" t="str">
        <f t="shared" si="1334"/>
        <v>Non-Summer</v>
      </c>
      <c r="F8521" s="78">
        <v>0.84570000000000001</v>
      </c>
      <c r="G8521" s="79">
        <f t="shared" si="1335"/>
        <v>1.6089980531892616</v>
      </c>
      <c r="J8521" s="78">
        <v>0</v>
      </c>
      <c r="K8521" s="80">
        <f t="shared" si="1336"/>
        <v>0</v>
      </c>
      <c r="L8521" s="68" t="str">
        <f t="shared" si="1329"/>
        <v>Normal</v>
      </c>
      <c r="N8521" s="67">
        <f t="shared" si="1330"/>
        <v>0</v>
      </c>
      <c r="O8521" s="67">
        <f t="shared" si="1331"/>
        <v>0</v>
      </c>
      <c r="P8521" s="81">
        <f t="shared" si="1332"/>
        <v>1.6089980531892616</v>
      </c>
      <c r="Q8521" s="81">
        <f t="shared" si="1333"/>
        <v>1.6089980531892616</v>
      </c>
      <c r="S8521" s="1">
        <f t="shared" si="1337"/>
        <v>4</v>
      </c>
      <c r="T8521" s="1" t="str">
        <f t="shared" si="1338"/>
        <v>Peak</v>
      </c>
    </row>
    <row r="8522" spans="1:20" x14ac:dyDescent="0.25">
      <c r="A8522" s="85">
        <v>45281.291666646299</v>
      </c>
      <c r="B8522" s="1">
        <v>12</v>
      </c>
      <c r="C8522" s="1">
        <v>21</v>
      </c>
      <c r="D8522" s="1">
        <v>7</v>
      </c>
      <c r="E8522" s="1" t="str">
        <f t="shared" si="1334"/>
        <v>Non-Summer</v>
      </c>
      <c r="F8522" s="78">
        <v>0.87670000000000003</v>
      </c>
      <c r="G8522" s="79">
        <f t="shared" si="1335"/>
        <v>1.6679775254002904</v>
      </c>
      <c r="J8522" s="78">
        <v>1.1053E-2</v>
      </c>
      <c r="K8522" s="80">
        <f t="shared" si="1336"/>
        <v>1.1053E-2</v>
      </c>
      <c r="L8522" s="68" t="str">
        <f t="shared" si="1329"/>
        <v>Normal</v>
      </c>
      <c r="N8522" s="67">
        <f t="shared" si="1330"/>
        <v>0</v>
      </c>
      <c r="O8522" s="67">
        <f t="shared" si="1331"/>
        <v>1.1053E-2</v>
      </c>
      <c r="P8522" s="81">
        <f t="shared" si="1332"/>
        <v>1.6569245254002904</v>
      </c>
      <c r="Q8522" s="81">
        <f t="shared" si="1333"/>
        <v>1.6569245254002904</v>
      </c>
      <c r="S8522" s="1">
        <f t="shared" si="1337"/>
        <v>4</v>
      </c>
      <c r="T8522" s="1" t="str">
        <f t="shared" si="1338"/>
        <v>Peak</v>
      </c>
    </row>
    <row r="8523" spans="1:20" x14ac:dyDescent="0.25">
      <c r="A8523" s="85">
        <v>45281.333333312963</v>
      </c>
      <c r="B8523" s="1">
        <v>12</v>
      </c>
      <c r="C8523" s="1">
        <v>21</v>
      </c>
      <c r="D8523" s="1">
        <v>8</v>
      </c>
      <c r="E8523" s="1" t="str">
        <f t="shared" si="1334"/>
        <v>Non-Summer</v>
      </c>
      <c r="F8523" s="78">
        <v>0.86329999999999996</v>
      </c>
      <c r="G8523" s="79">
        <f t="shared" si="1335"/>
        <v>1.6424831728961682</v>
      </c>
      <c r="J8523" s="78">
        <v>0.30038199999999998</v>
      </c>
      <c r="K8523" s="80">
        <f t="shared" si="1336"/>
        <v>0.30038199999999998</v>
      </c>
      <c r="L8523" s="68" t="str">
        <f t="shared" si="1329"/>
        <v>Normal</v>
      </c>
      <c r="N8523" s="67">
        <f t="shared" si="1330"/>
        <v>0</v>
      </c>
      <c r="O8523" s="67">
        <f t="shared" si="1331"/>
        <v>0.30038199999999998</v>
      </c>
      <c r="P8523" s="81">
        <f t="shared" si="1332"/>
        <v>1.3421011728961683</v>
      </c>
      <c r="Q8523" s="81">
        <f t="shared" si="1333"/>
        <v>1.3421011728961683</v>
      </c>
      <c r="S8523" s="1">
        <f t="shared" si="1337"/>
        <v>4</v>
      </c>
      <c r="T8523" s="1" t="str">
        <f t="shared" si="1338"/>
        <v>Peak</v>
      </c>
    </row>
    <row r="8524" spans="1:20" x14ac:dyDescent="0.25">
      <c r="A8524" s="85">
        <v>45281.374999979627</v>
      </c>
      <c r="B8524" s="1">
        <v>12</v>
      </c>
      <c r="C8524" s="1">
        <v>21</v>
      </c>
      <c r="D8524" s="1">
        <v>9</v>
      </c>
      <c r="E8524" s="1" t="str">
        <f t="shared" si="1334"/>
        <v>Non-Summer</v>
      </c>
      <c r="F8524" s="78">
        <v>0.85289999999999999</v>
      </c>
      <c r="G8524" s="79">
        <f t="shared" si="1335"/>
        <v>1.622696511251178</v>
      </c>
      <c r="J8524" s="78">
        <v>2.7971089999999998</v>
      </c>
      <c r="K8524" s="80">
        <f t="shared" si="1336"/>
        <v>2.7971089999999998</v>
      </c>
      <c r="L8524" s="68" t="str">
        <f t="shared" si="1329"/>
        <v>Normal</v>
      </c>
      <c r="N8524" s="67">
        <f t="shared" si="1330"/>
        <v>1.1744124887488219</v>
      </c>
      <c r="O8524" s="67">
        <f t="shared" si="1331"/>
        <v>1.622696511251178</v>
      </c>
      <c r="P8524" s="81">
        <f t="shared" si="1332"/>
        <v>0</v>
      </c>
      <c r="Q8524" s="81">
        <f t="shared" si="1333"/>
        <v>-1.1744124887488219</v>
      </c>
      <c r="S8524" s="1">
        <f t="shared" si="1337"/>
        <v>4</v>
      </c>
      <c r="T8524" s="1" t="str">
        <f t="shared" si="1338"/>
        <v>Peak</v>
      </c>
    </row>
    <row r="8525" spans="1:20" x14ac:dyDescent="0.25">
      <c r="A8525" s="85">
        <v>45281.416666646292</v>
      </c>
      <c r="B8525" s="1">
        <v>12</v>
      </c>
      <c r="C8525" s="1">
        <v>21</v>
      </c>
      <c r="D8525" s="1">
        <v>10</v>
      </c>
      <c r="E8525" s="1" t="str">
        <f t="shared" si="1334"/>
        <v>Non-Summer</v>
      </c>
      <c r="F8525" s="78">
        <v>0.83789999999999998</v>
      </c>
      <c r="G8525" s="79">
        <f t="shared" si="1335"/>
        <v>1.5941580569555187</v>
      </c>
      <c r="J8525" s="78">
        <v>1.7312850000000002</v>
      </c>
      <c r="K8525" s="80">
        <f t="shared" si="1336"/>
        <v>1.7312850000000002</v>
      </c>
      <c r="L8525" s="68" t="str">
        <f t="shared" si="1329"/>
        <v>Normal</v>
      </c>
      <c r="N8525" s="67">
        <f t="shared" si="1330"/>
        <v>0.13712694304448148</v>
      </c>
      <c r="O8525" s="67">
        <f t="shared" si="1331"/>
        <v>1.5941580569555187</v>
      </c>
      <c r="P8525" s="81">
        <f t="shared" si="1332"/>
        <v>0</v>
      </c>
      <c r="Q8525" s="81">
        <f t="shared" si="1333"/>
        <v>-0.13712694304448148</v>
      </c>
      <c r="S8525" s="1">
        <f t="shared" si="1337"/>
        <v>4</v>
      </c>
      <c r="T8525" s="1" t="str">
        <f t="shared" si="1338"/>
        <v>Peak</v>
      </c>
    </row>
    <row r="8526" spans="1:20" x14ac:dyDescent="0.25">
      <c r="A8526" s="85">
        <v>45281.458333312956</v>
      </c>
      <c r="B8526" s="1">
        <v>12</v>
      </c>
      <c r="C8526" s="1">
        <v>21</v>
      </c>
      <c r="D8526" s="1">
        <v>11</v>
      </c>
      <c r="E8526" s="1" t="str">
        <f t="shared" si="1334"/>
        <v>Non-Summer</v>
      </c>
      <c r="F8526" s="78">
        <v>0.82840000000000003</v>
      </c>
      <c r="G8526" s="79">
        <f t="shared" si="1335"/>
        <v>1.5760837025682681</v>
      </c>
      <c r="J8526" s="78">
        <v>4.1606379999999996</v>
      </c>
      <c r="K8526" s="80">
        <f t="shared" si="1336"/>
        <v>4.1606379999999996</v>
      </c>
      <c r="L8526" s="68" t="str">
        <f t="shared" si="1329"/>
        <v>Normal</v>
      </c>
      <c r="N8526" s="67">
        <f t="shared" si="1330"/>
        <v>2.5845542974317315</v>
      </c>
      <c r="O8526" s="67">
        <f t="shared" si="1331"/>
        <v>1.5760837025682681</v>
      </c>
      <c r="P8526" s="81">
        <f t="shared" si="1332"/>
        <v>0</v>
      </c>
      <c r="Q8526" s="81">
        <f t="shared" si="1333"/>
        <v>-2.5845542974317315</v>
      </c>
      <c r="S8526" s="1">
        <f t="shared" si="1337"/>
        <v>4</v>
      </c>
      <c r="T8526" s="1" t="str">
        <f t="shared" si="1338"/>
        <v>Peak</v>
      </c>
    </row>
    <row r="8527" spans="1:20" x14ac:dyDescent="0.25">
      <c r="A8527" s="85">
        <v>45281.49999997962</v>
      </c>
      <c r="B8527" s="1">
        <v>12</v>
      </c>
      <c r="C8527" s="1">
        <v>21</v>
      </c>
      <c r="D8527" s="1">
        <v>12</v>
      </c>
      <c r="E8527" s="1" t="str">
        <f t="shared" si="1334"/>
        <v>Non-Summer</v>
      </c>
      <c r="F8527" s="78">
        <v>0.82320000000000004</v>
      </c>
      <c r="G8527" s="79">
        <f t="shared" si="1335"/>
        <v>1.5661903717457728</v>
      </c>
      <c r="J8527" s="78">
        <v>5.0451859999999993</v>
      </c>
      <c r="K8527" s="80">
        <f t="shared" si="1336"/>
        <v>5.0451859999999993</v>
      </c>
      <c r="L8527" s="68" t="str">
        <f t="shared" si="1329"/>
        <v>Normal</v>
      </c>
      <c r="N8527" s="67">
        <f t="shared" si="1330"/>
        <v>3.4789956282542267</v>
      </c>
      <c r="O8527" s="67">
        <f t="shared" si="1331"/>
        <v>1.5661903717457726</v>
      </c>
      <c r="P8527" s="81">
        <f t="shared" si="1332"/>
        <v>2.2204460492503131E-16</v>
      </c>
      <c r="Q8527" s="81">
        <f t="shared" si="1333"/>
        <v>-3.4789956282542267</v>
      </c>
      <c r="S8527" s="1">
        <f t="shared" si="1337"/>
        <v>4</v>
      </c>
      <c r="T8527" s="1" t="str">
        <f t="shared" si="1338"/>
        <v>Peak</v>
      </c>
    </row>
    <row r="8528" spans="1:20" x14ac:dyDescent="0.25">
      <c r="A8528" s="85">
        <v>45281.541666646284</v>
      </c>
      <c r="B8528" s="1">
        <v>12</v>
      </c>
      <c r="C8528" s="1">
        <v>21</v>
      </c>
      <c r="D8528" s="1">
        <v>13</v>
      </c>
      <c r="E8528" s="1" t="str">
        <f t="shared" si="1334"/>
        <v>Non-Summer</v>
      </c>
      <c r="F8528" s="78">
        <v>0.82599999999999996</v>
      </c>
      <c r="G8528" s="79">
        <f t="shared" si="1335"/>
        <v>1.5715175498809624</v>
      </c>
      <c r="J8528" s="78">
        <v>4.1581169999999998</v>
      </c>
      <c r="K8528" s="80">
        <f t="shared" si="1336"/>
        <v>4.1581169999999998</v>
      </c>
      <c r="L8528" s="68" t="str">
        <f t="shared" si="1329"/>
        <v>Normal</v>
      </c>
      <c r="N8528" s="67">
        <f t="shared" si="1330"/>
        <v>2.5865994501190377</v>
      </c>
      <c r="O8528" s="67">
        <f t="shared" si="1331"/>
        <v>1.5715175498809622</v>
      </c>
      <c r="P8528" s="81">
        <f t="shared" si="1332"/>
        <v>2.2204460492503131E-16</v>
      </c>
      <c r="Q8528" s="81">
        <f t="shared" si="1333"/>
        <v>-2.5865994501190377</v>
      </c>
      <c r="S8528" s="1">
        <f t="shared" si="1337"/>
        <v>4</v>
      </c>
      <c r="T8528" s="1" t="str">
        <f t="shared" si="1338"/>
        <v>Peak</v>
      </c>
    </row>
    <row r="8529" spans="1:20" x14ac:dyDescent="0.25">
      <c r="A8529" s="85">
        <v>45281.583333312949</v>
      </c>
      <c r="B8529" s="1">
        <v>12</v>
      </c>
      <c r="C8529" s="1">
        <v>21</v>
      </c>
      <c r="D8529" s="1">
        <v>14</v>
      </c>
      <c r="E8529" s="1" t="str">
        <f t="shared" si="1334"/>
        <v>Non-Summer</v>
      </c>
      <c r="F8529" s="78">
        <v>0.85</v>
      </c>
      <c r="G8529" s="79">
        <f t="shared" si="1335"/>
        <v>1.6171790767540171</v>
      </c>
      <c r="J8529" s="78">
        <v>0.37848999999999999</v>
      </c>
      <c r="K8529" s="80">
        <f t="shared" si="1336"/>
        <v>0.37848999999999999</v>
      </c>
      <c r="L8529" s="68" t="str">
        <f t="shared" si="1329"/>
        <v>Normal</v>
      </c>
      <c r="N8529" s="67">
        <f t="shared" si="1330"/>
        <v>0</v>
      </c>
      <c r="O8529" s="67">
        <f t="shared" si="1331"/>
        <v>0.37848999999999999</v>
      </c>
      <c r="P8529" s="81">
        <f t="shared" si="1332"/>
        <v>1.2386890767540171</v>
      </c>
      <c r="Q8529" s="81">
        <f t="shared" si="1333"/>
        <v>1.2386890767540171</v>
      </c>
      <c r="S8529" s="1">
        <f t="shared" si="1337"/>
        <v>4</v>
      </c>
      <c r="T8529" s="1" t="str">
        <f t="shared" si="1338"/>
        <v>Peak</v>
      </c>
    </row>
    <row r="8530" spans="1:20" x14ac:dyDescent="0.25">
      <c r="A8530" s="85">
        <v>45281.624999979613</v>
      </c>
      <c r="B8530" s="1">
        <v>12</v>
      </c>
      <c r="C8530" s="1">
        <v>21</v>
      </c>
      <c r="D8530" s="1">
        <v>15</v>
      </c>
      <c r="E8530" s="1" t="str">
        <f t="shared" si="1334"/>
        <v>Non-Summer</v>
      </c>
      <c r="F8530" s="78">
        <v>0.91059999999999997</v>
      </c>
      <c r="G8530" s="79">
        <f t="shared" si="1335"/>
        <v>1.73247443210848</v>
      </c>
      <c r="J8530" s="78">
        <v>8.8436000000000001E-2</v>
      </c>
      <c r="K8530" s="80">
        <f t="shared" si="1336"/>
        <v>8.8436000000000001E-2</v>
      </c>
      <c r="L8530" s="68" t="str">
        <f t="shared" si="1329"/>
        <v>Normal</v>
      </c>
      <c r="N8530" s="67">
        <f t="shared" si="1330"/>
        <v>0</v>
      </c>
      <c r="O8530" s="67">
        <f t="shared" si="1331"/>
        <v>8.8436000000000001E-2</v>
      </c>
      <c r="P8530" s="81">
        <f t="shared" si="1332"/>
        <v>1.64403843210848</v>
      </c>
      <c r="Q8530" s="81">
        <f t="shared" si="1333"/>
        <v>1.64403843210848</v>
      </c>
      <c r="S8530" s="1">
        <f t="shared" si="1337"/>
        <v>4</v>
      </c>
      <c r="T8530" s="1" t="str">
        <f t="shared" si="1338"/>
        <v>Peak</v>
      </c>
    </row>
    <row r="8531" spans="1:20" x14ac:dyDescent="0.25">
      <c r="A8531" s="85">
        <v>45281.666666646277</v>
      </c>
      <c r="B8531" s="1">
        <v>12</v>
      </c>
      <c r="C8531" s="1">
        <v>21</v>
      </c>
      <c r="D8531" s="1">
        <v>16</v>
      </c>
      <c r="E8531" s="1" t="str">
        <f t="shared" si="1334"/>
        <v>Non-Summer</v>
      </c>
      <c r="F8531" s="78">
        <v>1.0452999999999999</v>
      </c>
      <c r="G8531" s="79">
        <f t="shared" si="1335"/>
        <v>1.9887497516834987</v>
      </c>
      <c r="J8531" s="78">
        <v>0</v>
      </c>
      <c r="K8531" s="80">
        <f t="shared" si="1336"/>
        <v>0</v>
      </c>
      <c r="L8531" s="68" t="str">
        <f t="shared" ref="L8531:L8594" si="1339">IF(AND(D8531&gt;=$C$2,D8531&lt;=$C$3,E8531="Summer"),"MaxDis","Normal")</f>
        <v>Normal</v>
      </c>
      <c r="N8531" s="67">
        <f t="shared" ref="N8531:N8594" si="1340">IF(K8531-G8531&lt;0,0,K8531-G8531)</f>
        <v>0</v>
      </c>
      <c r="O8531" s="67">
        <f t="shared" ref="O8531:O8594" si="1341">K8531-N8531</f>
        <v>0</v>
      </c>
      <c r="P8531" s="81">
        <f t="shared" ref="P8531:P8594" si="1342">MAX(0,G8531-O8531)</f>
        <v>1.9887497516834987</v>
      </c>
      <c r="Q8531" s="81">
        <f t="shared" ref="Q8531:Q8594" si="1343">G8531-K8531</f>
        <v>1.9887497516834987</v>
      </c>
      <c r="S8531" s="1">
        <f t="shared" si="1337"/>
        <v>4</v>
      </c>
      <c r="T8531" s="1" t="str">
        <f t="shared" si="1338"/>
        <v>Peak</v>
      </c>
    </row>
    <row r="8532" spans="1:20" x14ac:dyDescent="0.25">
      <c r="A8532" s="85">
        <v>45281.708333312941</v>
      </c>
      <c r="B8532" s="1">
        <v>12</v>
      </c>
      <c r="C8532" s="1">
        <v>21</v>
      </c>
      <c r="D8532" s="1">
        <v>17</v>
      </c>
      <c r="E8532" s="1" t="str">
        <f t="shared" ref="E8532:E8595" si="1344">IF(AND(B8532&gt;=$C$5,B8532&lt;=$C$6),"Summer","Non-Summer")</f>
        <v>Non-Summer</v>
      </c>
      <c r="F8532" s="78">
        <v>1.1485000000000001</v>
      </c>
      <c r="G8532" s="79">
        <f t="shared" ref="G8532:G8595" si="1345">F8532*$G$13</f>
        <v>2.1850943172376338</v>
      </c>
      <c r="J8532" s="78">
        <v>0</v>
      </c>
      <c r="K8532" s="80">
        <f t="shared" ref="K8532:K8595" si="1346">J8532*$K$13</f>
        <v>0</v>
      </c>
      <c r="L8532" s="68" t="str">
        <f t="shared" si="1339"/>
        <v>Normal</v>
      </c>
      <c r="N8532" s="67">
        <f t="shared" si="1340"/>
        <v>0</v>
      </c>
      <c r="O8532" s="67">
        <f t="shared" si="1341"/>
        <v>0</v>
      </c>
      <c r="P8532" s="81">
        <f t="shared" si="1342"/>
        <v>2.1850943172376338</v>
      </c>
      <c r="Q8532" s="81">
        <f t="shared" si="1343"/>
        <v>2.1850943172376338</v>
      </c>
      <c r="S8532" s="1">
        <f t="shared" ref="S8532:S8595" si="1347">WEEKDAY(A8532,2)</f>
        <v>4</v>
      </c>
      <c r="T8532" s="1" t="str">
        <f t="shared" ref="T8532:T8595" si="1348">IF(S8532&gt;5,"Off-Peak",IF(AND(D8532&gt;=$C$7,D8532&lt;$C$8),"Peak","Off-Peak"))</f>
        <v>Peak</v>
      </c>
    </row>
    <row r="8533" spans="1:20" x14ac:dyDescent="0.25">
      <c r="A8533" s="85">
        <v>45281.749999979605</v>
      </c>
      <c r="B8533" s="1">
        <v>12</v>
      </c>
      <c r="C8533" s="1">
        <v>21</v>
      </c>
      <c r="D8533" s="1">
        <v>18</v>
      </c>
      <c r="E8533" s="1" t="str">
        <f t="shared" si="1344"/>
        <v>Non-Summer</v>
      </c>
      <c r="F8533" s="78">
        <v>1.1677999999999999</v>
      </c>
      <c r="G8533" s="79">
        <f t="shared" si="1345"/>
        <v>2.2218137950980483</v>
      </c>
      <c r="J8533" s="78">
        <v>0</v>
      </c>
      <c r="K8533" s="80">
        <f t="shared" si="1346"/>
        <v>0</v>
      </c>
      <c r="L8533" s="68" t="str">
        <f t="shared" si="1339"/>
        <v>Normal</v>
      </c>
      <c r="N8533" s="67">
        <f t="shared" si="1340"/>
        <v>0</v>
      </c>
      <c r="O8533" s="67">
        <f t="shared" si="1341"/>
        <v>0</v>
      </c>
      <c r="P8533" s="81">
        <f t="shared" si="1342"/>
        <v>2.2218137950980483</v>
      </c>
      <c r="Q8533" s="81">
        <f t="shared" si="1343"/>
        <v>2.2218137950980483</v>
      </c>
      <c r="S8533" s="1">
        <f t="shared" si="1347"/>
        <v>4</v>
      </c>
      <c r="T8533" s="1" t="str">
        <f t="shared" si="1348"/>
        <v>Peak</v>
      </c>
    </row>
    <row r="8534" spans="1:20" x14ac:dyDescent="0.25">
      <c r="A8534" s="85">
        <v>45281.79166664627</v>
      </c>
      <c r="B8534" s="1">
        <v>12</v>
      </c>
      <c r="C8534" s="1">
        <v>21</v>
      </c>
      <c r="D8534" s="1">
        <v>19</v>
      </c>
      <c r="E8534" s="1" t="str">
        <f t="shared" si="1344"/>
        <v>Non-Summer</v>
      </c>
      <c r="F8534" s="78">
        <v>1.1677</v>
      </c>
      <c r="G8534" s="79">
        <f t="shared" si="1345"/>
        <v>2.2216235387360772</v>
      </c>
      <c r="J8534" s="78">
        <v>0</v>
      </c>
      <c r="K8534" s="80">
        <f t="shared" si="1346"/>
        <v>0</v>
      </c>
      <c r="L8534" s="68" t="str">
        <f t="shared" si="1339"/>
        <v>Normal</v>
      </c>
      <c r="N8534" s="67">
        <f t="shared" si="1340"/>
        <v>0</v>
      </c>
      <c r="O8534" s="67">
        <f t="shared" si="1341"/>
        <v>0</v>
      </c>
      <c r="P8534" s="81">
        <f t="shared" si="1342"/>
        <v>2.2216235387360772</v>
      </c>
      <c r="Q8534" s="81">
        <f t="shared" si="1343"/>
        <v>2.2216235387360772</v>
      </c>
      <c r="S8534" s="1">
        <f t="shared" si="1347"/>
        <v>4</v>
      </c>
      <c r="T8534" s="1" t="str">
        <f t="shared" si="1348"/>
        <v>Peak</v>
      </c>
    </row>
    <row r="8535" spans="1:20" x14ac:dyDescent="0.25">
      <c r="A8535" s="85">
        <v>45281.833333312934</v>
      </c>
      <c r="B8535" s="1">
        <v>12</v>
      </c>
      <c r="C8535" s="1">
        <v>21</v>
      </c>
      <c r="D8535" s="1">
        <v>20</v>
      </c>
      <c r="E8535" s="1" t="str">
        <f t="shared" si="1344"/>
        <v>Non-Summer</v>
      </c>
      <c r="F8535" s="78">
        <v>1.1536999999999999</v>
      </c>
      <c r="G8535" s="79">
        <f t="shared" si="1345"/>
        <v>2.1949876480601289</v>
      </c>
      <c r="J8535" s="78">
        <v>0</v>
      </c>
      <c r="K8535" s="80">
        <f t="shared" si="1346"/>
        <v>0</v>
      </c>
      <c r="L8535" s="68" t="str">
        <f t="shared" si="1339"/>
        <v>Normal</v>
      </c>
      <c r="N8535" s="67">
        <f t="shared" si="1340"/>
        <v>0</v>
      </c>
      <c r="O8535" s="67">
        <f t="shared" si="1341"/>
        <v>0</v>
      </c>
      <c r="P8535" s="81">
        <f t="shared" si="1342"/>
        <v>2.1949876480601289</v>
      </c>
      <c r="Q8535" s="81">
        <f t="shared" si="1343"/>
        <v>2.1949876480601289</v>
      </c>
      <c r="S8535" s="1">
        <f t="shared" si="1347"/>
        <v>4</v>
      </c>
      <c r="T8535" s="1" t="str">
        <f t="shared" si="1348"/>
        <v>Peak</v>
      </c>
    </row>
    <row r="8536" spans="1:20" x14ac:dyDescent="0.25">
      <c r="A8536" s="85">
        <v>45281.874999979598</v>
      </c>
      <c r="B8536" s="1">
        <v>12</v>
      </c>
      <c r="C8536" s="1">
        <v>21</v>
      </c>
      <c r="D8536" s="1">
        <v>21</v>
      </c>
      <c r="E8536" s="1" t="str">
        <f t="shared" si="1344"/>
        <v>Non-Summer</v>
      </c>
      <c r="F8536" s="78">
        <v>1.1053999999999999</v>
      </c>
      <c r="G8536" s="79">
        <f t="shared" si="1345"/>
        <v>2.1030938252281066</v>
      </c>
      <c r="J8536" s="78">
        <v>0</v>
      </c>
      <c r="K8536" s="80">
        <f t="shared" si="1346"/>
        <v>0</v>
      </c>
      <c r="L8536" s="68" t="str">
        <f t="shared" si="1339"/>
        <v>Normal</v>
      </c>
      <c r="N8536" s="67">
        <f t="shared" si="1340"/>
        <v>0</v>
      </c>
      <c r="O8536" s="67">
        <f t="shared" si="1341"/>
        <v>0</v>
      </c>
      <c r="P8536" s="81">
        <f t="shared" si="1342"/>
        <v>2.1030938252281066</v>
      </c>
      <c r="Q8536" s="81">
        <f t="shared" si="1343"/>
        <v>2.1030938252281066</v>
      </c>
      <c r="S8536" s="1">
        <f t="shared" si="1347"/>
        <v>4</v>
      </c>
      <c r="T8536" s="1" t="str">
        <f t="shared" si="1348"/>
        <v>Peak</v>
      </c>
    </row>
    <row r="8537" spans="1:20" x14ac:dyDescent="0.25">
      <c r="A8537" s="85">
        <v>45281.916666646262</v>
      </c>
      <c r="B8537" s="1">
        <v>12</v>
      </c>
      <c r="C8537" s="1">
        <v>21</v>
      </c>
      <c r="D8537" s="1">
        <v>22</v>
      </c>
      <c r="E8537" s="1" t="str">
        <f t="shared" si="1344"/>
        <v>Non-Summer</v>
      </c>
      <c r="F8537" s="78">
        <v>1.006</v>
      </c>
      <c r="G8537" s="79">
        <f t="shared" si="1345"/>
        <v>1.913979001428872</v>
      </c>
      <c r="J8537" s="78">
        <v>0</v>
      </c>
      <c r="K8537" s="80">
        <f t="shared" si="1346"/>
        <v>0</v>
      </c>
      <c r="L8537" s="68" t="str">
        <f t="shared" si="1339"/>
        <v>Normal</v>
      </c>
      <c r="N8537" s="67">
        <f t="shared" si="1340"/>
        <v>0</v>
      </c>
      <c r="O8537" s="67">
        <f t="shared" si="1341"/>
        <v>0</v>
      </c>
      <c r="P8537" s="81">
        <f t="shared" si="1342"/>
        <v>1.913979001428872</v>
      </c>
      <c r="Q8537" s="81">
        <f t="shared" si="1343"/>
        <v>1.913979001428872</v>
      </c>
      <c r="S8537" s="1">
        <f t="shared" si="1347"/>
        <v>4</v>
      </c>
      <c r="T8537" s="1" t="str">
        <f t="shared" si="1348"/>
        <v>Off-Peak</v>
      </c>
    </row>
    <row r="8538" spans="1:20" x14ac:dyDescent="0.25">
      <c r="A8538" s="85">
        <v>45281.958333312927</v>
      </c>
      <c r="B8538" s="1">
        <v>12</v>
      </c>
      <c r="C8538" s="1">
        <v>21</v>
      </c>
      <c r="D8538" s="1">
        <v>23</v>
      </c>
      <c r="E8538" s="1" t="str">
        <f t="shared" si="1344"/>
        <v>Non-Summer</v>
      </c>
      <c r="F8538" s="78">
        <v>0.89410000000000001</v>
      </c>
      <c r="G8538" s="79">
        <f t="shared" si="1345"/>
        <v>1.701082132383255</v>
      </c>
      <c r="J8538" s="78">
        <v>0</v>
      </c>
      <c r="K8538" s="80">
        <f t="shared" si="1346"/>
        <v>0</v>
      </c>
      <c r="L8538" s="68" t="str">
        <f t="shared" si="1339"/>
        <v>Normal</v>
      </c>
      <c r="N8538" s="67">
        <f t="shared" si="1340"/>
        <v>0</v>
      </c>
      <c r="O8538" s="67">
        <f t="shared" si="1341"/>
        <v>0</v>
      </c>
      <c r="P8538" s="81">
        <f t="shared" si="1342"/>
        <v>1.701082132383255</v>
      </c>
      <c r="Q8538" s="81">
        <f t="shared" si="1343"/>
        <v>1.701082132383255</v>
      </c>
      <c r="S8538" s="1">
        <f t="shared" si="1347"/>
        <v>4</v>
      </c>
      <c r="T8538" s="1" t="str">
        <f t="shared" si="1348"/>
        <v>Off-Peak</v>
      </c>
    </row>
    <row r="8539" spans="1:20" x14ac:dyDescent="0.25">
      <c r="A8539" s="85">
        <v>45281.999999979591</v>
      </c>
      <c r="B8539" s="1">
        <v>12</v>
      </c>
      <c r="C8539" s="1">
        <v>22</v>
      </c>
      <c r="D8539" s="1">
        <v>0</v>
      </c>
      <c r="E8539" s="1" t="str">
        <f t="shared" si="1344"/>
        <v>Non-Summer</v>
      </c>
      <c r="F8539" s="78">
        <v>0.80989999999999995</v>
      </c>
      <c r="G8539" s="79">
        <f t="shared" si="1345"/>
        <v>1.5408862756036217</v>
      </c>
      <c r="J8539" s="78">
        <v>0</v>
      </c>
      <c r="K8539" s="80">
        <f t="shared" si="1346"/>
        <v>0</v>
      </c>
      <c r="L8539" s="68" t="str">
        <f t="shared" si="1339"/>
        <v>Normal</v>
      </c>
      <c r="N8539" s="67">
        <f t="shared" si="1340"/>
        <v>0</v>
      </c>
      <c r="O8539" s="67">
        <f t="shared" si="1341"/>
        <v>0</v>
      </c>
      <c r="P8539" s="81">
        <f t="shared" si="1342"/>
        <v>1.5408862756036217</v>
      </c>
      <c r="Q8539" s="81">
        <f t="shared" si="1343"/>
        <v>1.5408862756036217</v>
      </c>
      <c r="S8539" s="1">
        <f t="shared" si="1347"/>
        <v>5</v>
      </c>
      <c r="T8539" s="1" t="str">
        <f t="shared" si="1348"/>
        <v>Off-Peak</v>
      </c>
    </row>
    <row r="8540" spans="1:20" x14ac:dyDescent="0.25">
      <c r="A8540" s="85">
        <v>45282.041666646255</v>
      </c>
      <c r="B8540" s="1">
        <v>12</v>
      </c>
      <c r="C8540" s="1">
        <v>22</v>
      </c>
      <c r="D8540" s="1">
        <v>1</v>
      </c>
      <c r="E8540" s="1" t="str">
        <f t="shared" si="1344"/>
        <v>Non-Summer</v>
      </c>
      <c r="F8540" s="78">
        <v>0.75619999999999998</v>
      </c>
      <c r="G8540" s="79">
        <f t="shared" si="1345"/>
        <v>1.438718609225162</v>
      </c>
      <c r="J8540" s="78">
        <v>0</v>
      </c>
      <c r="K8540" s="80">
        <f t="shared" si="1346"/>
        <v>0</v>
      </c>
      <c r="L8540" s="68" t="str">
        <f t="shared" si="1339"/>
        <v>Normal</v>
      </c>
      <c r="N8540" s="67">
        <f t="shared" si="1340"/>
        <v>0</v>
      </c>
      <c r="O8540" s="67">
        <f t="shared" si="1341"/>
        <v>0</v>
      </c>
      <c r="P8540" s="81">
        <f t="shared" si="1342"/>
        <v>1.438718609225162</v>
      </c>
      <c r="Q8540" s="81">
        <f t="shared" si="1343"/>
        <v>1.438718609225162</v>
      </c>
      <c r="S8540" s="1">
        <f t="shared" si="1347"/>
        <v>5</v>
      </c>
      <c r="T8540" s="1" t="str">
        <f t="shared" si="1348"/>
        <v>Off-Peak</v>
      </c>
    </row>
    <row r="8541" spans="1:20" x14ac:dyDescent="0.25">
      <c r="A8541" s="85">
        <v>45282.083333312919</v>
      </c>
      <c r="B8541" s="1">
        <v>12</v>
      </c>
      <c r="C8541" s="1">
        <v>22</v>
      </c>
      <c r="D8541" s="1">
        <v>2</v>
      </c>
      <c r="E8541" s="1" t="str">
        <f t="shared" si="1344"/>
        <v>Non-Summer</v>
      </c>
      <c r="F8541" s="78">
        <v>0.72570000000000001</v>
      </c>
      <c r="G8541" s="79">
        <f t="shared" si="1345"/>
        <v>1.3806904188239886</v>
      </c>
      <c r="J8541" s="78">
        <v>0</v>
      </c>
      <c r="K8541" s="80">
        <f t="shared" si="1346"/>
        <v>0</v>
      </c>
      <c r="L8541" s="68" t="str">
        <f t="shared" si="1339"/>
        <v>Normal</v>
      </c>
      <c r="N8541" s="67">
        <f t="shared" si="1340"/>
        <v>0</v>
      </c>
      <c r="O8541" s="67">
        <f t="shared" si="1341"/>
        <v>0</v>
      </c>
      <c r="P8541" s="81">
        <f t="shared" si="1342"/>
        <v>1.3806904188239886</v>
      </c>
      <c r="Q8541" s="81">
        <f t="shared" si="1343"/>
        <v>1.3806904188239886</v>
      </c>
      <c r="S8541" s="1">
        <f t="shared" si="1347"/>
        <v>5</v>
      </c>
      <c r="T8541" s="1" t="str">
        <f t="shared" si="1348"/>
        <v>Off-Peak</v>
      </c>
    </row>
    <row r="8542" spans="1:20" x14ac:dyDescent="0.25">
      <c r="A8542" s="85">
        <v>45282.124999979584</v>
      </c>
      <c r="B8542" s="1">
        <v>12</v>
      </c>
      <c r="C8542" s="1">
        <v>22</v>
      </c>
      <c r="D8542" s="1">
        <v>3</v>
      </c>
      <c r="E8542" s="1" t="str">
        <f t="shared" si="1344"/>
        <v>Non-Summer</v>
      </c>
      <c r="F8542" s="78">
        <v>0.71079999999999999</v>
      </c>
      <c r="G8542" s="79">
        <f t="shared" si="1345"/>
        <v>1.3523422208903004</v>
      </c>
      <c r="J8542" s="78">
        <v>0</v>
      </c>
      <c r="K8542" s="80">
        <f t="shared" si="1346"/>
        <v>0</v>
      </c>
      <c r="L8542" s="68" t="str">
        <f t="shared" si="1339"/>
        <v>Normal</v>
      </c>
      <c r="N8542" s="67">
        <f t="shared" si="1340"/>
        <v>0</v>
      </c>
      <c r="O8542" s="67">
        <f t="shared" si="1341"/>
        <v>0</v>
      </c>
      <c r="P8542" s="81">
        <f t="shared" si="1342"/>
        <v>1.3523422208903004</v>
      </c>
      <c r="Q8542" s="81">
        <f t="shared" si="1343"/>
        <v>1.3523422208903004</v>
      </c>
      <c r="S8542" s="1">
        <f t="shared" si="1347"/>
        <v>5</v>
      </c>
      <c r="T8542" s="1" t="str">
        <f t="shared" si="1348"/>
        <v>Off-Peak</v>
      </c>
    </row>
    <row r="8543" spans="1:20" x14ac:dyDescent="0.25">
      <c r="A8543" s="85">
        <v>45282.166666646248</v>
      </c>
      <c r="B8543" s="1">
        <v>12</v>
      </c>
      <c r="C8543" s="1">
        <v>22</v>
      </c>
      <c r="D8543" s="1">
        <v>4</v>
      </c>
      <c r="E8543" s="1" t="str">
        <f t="shared" si="1344"/>
        <v>Non-Summer</v>
      </c>
      <c r="F8543" s="78">
        <v>0.71530000000000005</v>
      </c>
      <c r="G8543" s="79">
        <f t="shared" si="1345"/>
        <v>1.3609037571789984</v>
      </c>
      <c r="J8543" s="78">
        <v>0</v>
      </c>
      <c r="K8543" s="80">
        <f t="shared" si="1346"/>
        <v>0</v>
      </c>
      <c r="L8543" s="68" t="str">
        <f t="shared" si="1339"/>
        <v>Normal</v>
      </c>
      <c r="N8543" s="67">
        <f t="shared" si="1340"/>
        <v>0</v>
      </c>
      <c r="O8543" s="67">
        <f t="shared" si="1341"/>
        <v>0</v>
      </c>
      <c r="P8543" s="81">
        <f t="shared" si="1342"/>
        <v>1.3609037571789984</v>
      </c>
      <c r="Q8543" s="81">
        <f t="shared" si="1343"/>
        <v>1.3609037571789984</v>
      </c>
      <c r="S8543" s="1">
        <f t="shared" si="1347"/>
        <v>5</v>
      </c>
      <c r="T8543" s="1" t="str">
        <f t="shared" si="1348"/>
        <v>Off-Peak</v>
      </c>
    </row>
    <row r="8544" spans="1:20" x14ac:dyDescent="0.25">
      <c r="A8544" s="85">
        <v>45282.208333312912</v>
      </c>
      <c r="B8544" s="1">
        <v>12</v>
      </c>
      <c r="C8544" s="1">
        <v>22</v>
      </c>
      <c r="D8544" s="1">
        <v>5</v>
      </c>
      <c r="E8544" s="1" t="str">
        <f t="shared" si="1344"/>
        <v>Non-Summer</v>
      </c>
      <c r="F8544" s="78">
        <v>0.74129999999999996</v>
      </c>
      <c r="G8544" s="79">
        <f t="shared" si="1345"/>
        <v>1.4103704112914739</v>
      </c>
      <c r="J8544" s="78">
        <v>0</v>
      </c>
      <c r="K8544" s="80">
        <f t="shared" si="1346"/>
        <v>0</v>
      </c>
      <c r="L8544" s="68" t="str">
        <f t="shared" si="1339"/>
        <v>Normal</v>
      </c>
      <c r="N8544" s="67">
        <f t="shared" si="1340"/>
        <v>0</v>
      </c>
      <c r="O8544" s="67">
        <f t="shared" si="1341"/>
        <v>0</v>
      </c>
      <c r="P8544" s="81">
        <f t="shared" si="1342"/>
        <v>1.4103704112914739</v>
      </c>
      <c r="Q8544" s="81">
        <f t="shared" si="1343"/>
        <v>1.4103704112914739</v>
      </c>
      <c r="S8544" s="1">
        <f t="shared" si="1347"/>
        <v>5</v>
      </c>
      <c r="T8544" s="1" t="str">
        <f t="shared" si="1348"/>
        <v>Off-Peak</v>
      </c>
    </row>
    <row r="8545" spans="1:20" x14ac:dyDescent="0.25">
      <c r="A8545" s="85">
        <v>45282.249999979576</v>
      </c>
      <c r="B8545" s="1">
        <v>12</v>
      </c>
      <c r="C8545" s="1">
        <v>22</v>
      </c>
      <c r="D8545" s="1">
        <v>6</v>
      </c>
      <c r="E8545" s="1" t="str">
        <f t="shared" si="1344"/>
        <v>Non-Summer</v>
      </c>
      <c r="F8545" s="78">
        <v>0.78369999999999995</v>
      </c>
      <c r="G8545" s="79">
        <f t="shared" si="1345"/>
        <v>1.4910391087672037</v>
      </c>
      <c r="J8545" s="78">
        <v>0</v>
      </c>
      <c r="K8545" s="80">
        <f t="shared" si="1346"/>
        <v>0</v>
      </c>
      <c r="L8545" s="68" t="str">
        <f t="shared" si="1339"/>
        <v>Normal</v>
      </c>
      <c r="N8545" s="67">
        <f t="shared" si="1340"/>
        <v>0</v>
      </c>
      <c r="O8545" s="67">
        <f t="shared" si="1341"/>
        <v>0</v>
      </c>
      <c r="P8545" s="81">
        <f t="shared" si="1342"/>
        <v>1.4910391087672037</v>
      </c>
      <c r="Q8545" s="81">
        <f t="shared" si="1343"/>
        <v>1.4910391087672037</v>
      </c>
      <c r="S8545" s="1">
        <f t="shared" si="1347"/>
        <v>5</v>
      </c>
      <c r="T8545" s="1" t="str">
        <f t="shared" si="1348"/>
        <v>Peak</v>
      </c>
    </row>
    <row r="8546" spans="1:20" x14ac:dyDescent="0.25">
      <c r="A8546" s="85">
        <v>45282.291666646241</v>
      </c>
      <c r="B8546" s="1">
        <v>12</v>
      </c>
      <c r="C8546" s="1">
        <v>22</v>
      </c>
      <c r="D8546" s="1">
        <v>7</v>
      </c>
      <c r="E8546" s="1" t="str">
        <f t="shared" si="1344"/>
        <v>Non-Summer</v>
      </c>
      <c r="F8546" s="78">
        <v>0.82099999999999995</v>
      </c>
      <c r="G8546" s="79">
        <f t="shared" si="1345"/>
        <v>1.5620047317824095</v>
      </c>
      <c r="J8546" s="78">
        <v>0.20866200000000001</v>
      </c>
      <c r="K8546" s="80">
        <f t="shared" si="1346"/>
        <v>0.20866200000000001</v>
      </c>
      <c r="L8546" s="68" t="str">
        <f t="shared" si="1339"/>
        <v>Normal</v>
      </c>
      <c r="N8546" s="67">
        <f t="shared" si="1340"/>
        <v>0</v>
      </c>
      <c r="O8546" s="67">
        <f t="shared" si="1341"/>
        <v>0.20866200000000001</v>
      </c>
      <c r="P8546" s="81">
        <f t="shared" si="1342"/>
        <v>1.3533427317824094</v>
      </c>
      <c r="Q8546" s="81">
        <f t="shared" si="1343"/>
        <v>1.3533427317824094</v>
      </c>
      <c r="S8546" s="1">
        <f t="shared" si="1347"/>
        <v>5</v>
      </c>
      <c r="T8546" s="1" t="str">
        <f t="shared" si="1348"/>
        <v>Peak</v>
      </c>
    </row>
    <row r="8547" spans="1:20" x14ac:dyDescent="0.25">
      <c r="A8547" s="85">
        <v>45282.333333312905</v>
      </c>
      <c r="B8547" s="1">
        <v>12</v>
      </c>
      <c r="C8547" s="1">
        <v>22</v>
      </c>
      <c r="D8547" s="1">
        <v>8</v>
      </c>
      <c r="E8547" s="1" t="str">
        <f t="shared" si="1344"/>
        <v>Non-Summer</v>
      </c>
      <c r="F8547" s="78">
        <v>0.83330000000000004</v>
      </c>
      <c r="G8547" s="79">
        <f t="shared" si="1345"/>
        <v>1.5854062643048501</v>
      </c>
      <c r="J8547" s="78">
        <v>2.2054009999999997</v>
      </c>
      <c r="K8547" s="80">
        <f t="shared" si="1346"/>
        <v>2.2054009999999997</v>
      </c>
      <c r="L8547" s="68" t="str">
        <f t="shared" si="1339"/>
        <v>Normal</v>
      </c>
      <c r="N8547" s="67">
        <f t="shared" si="1340"/>
        <v>0.61999473569514962</v>
      </c>
      <c r="O8547" s="67">
        <f t="shared" si="1341"/>
        <v>1.5854062643048501</v>
      </c>
      <c r="P8547" s="81">
        <f t="shared" si="1342"/>
        <v>0</v>
      </c>
      <c r="Q8547" s="81">
        <f t="shared" si="1343"/>
        <v>-0.61999473569514962</v>
      </c>
      <c r="S8547" s="1">
        <f t="shared" si="1347"/>
        <v>5</v>
      </c>
      <c r="T8547" s="1" t="str">
        <f t="shared" si="1348"/>
        <v>Peak</v>
      </c>
    </row>
    <row r="8548" spans="1:20" x14ac:dyDescent="0.25">
      <c r="A8548" s="85">
        <v>45282.374999979569</v>
      </c>
      <c r="B8548" s="1">
        <v>12</v>
      </c>
      <c r="C8548" s="1">
        <v>22</v>
      </c>
      <c r="D8548" s="1">
        <v>9</v>
      </c>
      <c r="E8548" s="1" t="str">
        <f t="shared" si="1344"/>
        <v>Non-Summer</v>
      </c>
      <c r="F8548" s="78">
        <v>0.84650000000000003</v>
      </c>
      <c r="G8548" s="79">
        <f t="shared" si="1345"/>
        <v>1.6105201040850301</v>
      </c>
      <c r="J8548" s="78">
        <v>3.7254309999999999</v>
      </c>
      <c r="K8548" s="80">
        <f t="shared" si="1346"/>
        <v>3.7254309999999999</v>
      </c>
      <c r="L8548" s="68" t="str">
        <f t="shared" si="1339"/>
        <v>Normal</v>
      </c>
      <c r="N8548" s="67">
        <f t="shared" si="1340"/>
        <v>2.1149108959149698</v>
      </c>
      <c r="O8548" s="67">
        <f t="shared" si="1341"/>
        <v>1.6105201040850301</v>
      </c>
      <c r="P8548" s="81">
        <f t="shared" si="1342"/>
        <v>0</v>
      </c>
      <c r="Q8548" s="81">
        <f t="shared" si="1343"/>
        <v>-2.1149108959149698</v>
      </c>
      <c r="S8548" s="1">
        <f t="shared" si="1347"/>
        <v>5</v>
      </c>
      <c r="T8548" s="1" t="str">
        <f t="shared" si="1348"/>
        <v>Peak</v>
      </c>
    </row>
    <row r="8549" spans="1:20" x14ac:dyDescent="0.25">
      <c r="A8549" s="85">
        <v>45282.416666646233</v>
      </c>
      <c r="B8549" s="1">
        <v>12</v>
      </c>
      <c r="C8549" s="1">
        <v>22</v>
      </c>
      <c r="D8549" s="1">
        <v>10</v>
      </c>
      <c r="E8549" s="1" t="str">
        <f t="shared" si="1344"/>
        <v>Non-Summer</v>
      </c>
      <c r="F8549" s="78">
        <v>0.85409999999999997</v>
      </c>
      <c r="G8549" s="79">
        <f t="shared" si="1345"/>
        <v>1.6249795875948305</v>
      </c>
      <c r="J8549" s="78">
        <v>4.6384080000000001</v>
      </c>
      <c r="K8549" s="80">
        <f t="shared" si="1346"/>
        <v>4.6384080000000001</v>
      </c>
      <c r="L8549" s="68" t="str">
        <f t="shared" si="1339"/>
        <v>Normal</v>
      </c>
      <c r="N8549" s="67">
        <f t="shared" si="1340"/>
        <v>3.0134284124051698</v>
      </c>
      <c r="O8549" s="67">
        <f t="shared" si="1341"/>
        <v>1.6249795875948303</v>
      </c>
      <c r="P8549" s="81">
        <f t="shared" si="1342"/>
        <v>2.2204460492503131E-16</v>
      </c>
      <c r="Q8549" s="81">
        <f t="shared" si="1343"/>
        <v>-3.0134284124051698</v>
      </c>
      <c r="S8549" s="1">
        <f t="shared" si="1347"/>
        <v>5</v>
      </c>
      <c r="T8549" s="1" t="str">
        <f t="shared" si="1348"/>
        <v>Peak</v>
      </c>
    </row>
    <row r="8550" spans="1:20" x14ac:dyDescent="0.25">
      <c r="A8550" s="85">
        <v>45282.458333312898</v>
      </c>
      <c r="B8550" s="1">
        <v>12</v>
      </c>
      <c r="C8550" s="1">
        <v>22</v>
      </c>
      <c r="D8550" s="1">
        <v>11</v>
      </c>
      <c r="E8550" s="1" t="str">
        <f t="shared" si="1344"/>
        <v>Non-Summer</v>
      </c>
      <c r="F8550" s="78">
        <v>0.8629</v>
      </c>
      <c r="G8550" s="79">
        <f t="shared" si="1345"/>
        <v>1.6417221474482839</v>
      </c>
      <c r="J8550" s="78">
        <v>3.6604430000000003</v>
      </c>
      <c r="K8550" s="80">
        <f t="shared" si="1346"/>
        <v>3.6604430000000003</v>
      </c>
      <c r="L8550" s="68" t="str">
        <f t="shared" si="1339"/>
        <v>Normal</v>
      </c>
      <c r="N8550" s="67">
        <f t="shared" si="1340"/>
        <v>2.0187208525517164</v>
      </c>
      <c r="O8550" s="67">
        <f t="shared" si="1341"/>
        <v>1.6417221474482839</v>
      </c>
      <c r="P8550" s="81">
        <f t="shared" si="1342"/>
        <v>0</v>
      </c>
      <c r="Q8550" s="81">
        <f t="shared" si="1343"/>
        <v>-2.0187208525517164</v>
      </c>
      <c r="S8550" s="1">
        <f t="shared" si="1347"/>
        <v>5</v>
      </c>
      <c r="T8550" s="1" t="str">
        <f t="shared" si="1348"/>
        <v>Peak</v>
      </c>
    </row>
    <row r="8551" spans="1:20" x14ac:dyDescent="0.25">
      <c r="A8551" s="85">
        <v>45282.499999979562</v>
      </c>
      <c r="B8551" s="1">
        <v>12</v>
      </c>
      <c r="C8551" s="1">
        <v>22</v>
      </c>
      <c r="D8551" s="1">
        <v>12</v>
      </c>
      <c r="E8551" s="1" t="str">
        <f t="shared" si="1344"/>
        <v>Non-Summer</v>
      </c>
      <c r="F8551" s="78">
        <v>0.87209999999999999</v>
      </c>
      <c r="G8551" s="79">
        <f t="shared" si="1345"/>
        <v>1.6592257327496216</v>
      </c>
      <c r="J8551" s="78">
        <v>0.90218299999999996</v>
      </c>
      <c r="K8551" s="80">
        <f t="shared" si="1346"/>
        <v>0.90218299999999996</v>
      </c>
      <c r="L8551" s="68" t="str">
        <f t="shared" si="1339"/>
        <v>Normal</v>
      </c>
      <c r="N8551" s="67">
        <f t="shared" si="1340"/>
        <v>0</v>
      </c>
      <c r="O8551" s="67">
        <f t="shared" si="1341"/>
        <v>0.90218299999999996</v>
      </c>
      <c r="P8551" s="81">
        <f t="shared" si="1342"/>
        <v>0.75704273274962164</v>
      </c>
      <c r="Q8551" s="81">
        <f t="shared" si="1343"/>
        <v>0.75704273274962164</v>
      </c>
      <c r="S8551" s="1">
        <f t="shared" si="1347"/>
        <v>5</v>
      </c>
      <c r="T8551" s="1" t="str">
        <f t="shared" si="1348"/>
        <v>Peak</v>
      </c>
    </row>
    <row r="8552" spans="1:20" x14ac:dyDescent="0.25">
      <c r="A8552" s="85">
        <v>45282.541666646226</v>
      </c>
      <c r="B8552" s="1">
        <v>12</v>
      </c>
      <c r="C8552" s="1">
        <v>22</v>
      </c>
      <c r="D8552" s="1">
        <v>13</v>
      </c>
      <c r="E8552" s="1" t="str">
        <f t="shared" si="1344"/>
        <v>Non-Summer</v>
      </c>
      <c r="F8552" s="78">
        <v>0.88080000000000003</v>
      </c>
      <c r="G8552" s="79">
        <f t="shared" si="1345"/>
        <v>1.6757780362411039</v>
      </c>
      <c r="J8552" s="78">
        <v>0.40385100000000002</v>
      </c>
      <c r="K8552" s="80">
        <f t="shared" si="1346"/>
        <v>0.40385100000000002</v>
      </c>
      <c r="L8552" s="68" t="str">
        <f t="shared" si="1339"/>
        <v>Normal</v>
      </c>
      <c r="N8552" s="67">
        <f t="shared" si="1340"/>
        <v>0</v>
      </c>
      <c r="O8552" s="67">
        <f t="shared" si="1341"/>
        <v>0.40385100000000002</v>
      </c>
      <c r="P8552" s="81">
        <f t="shared" si="1342"/>
        <v>1.2719270362411039</v>
      </c>
      <c r="Q8552" s="81">
        <f t="shared" si="1343"/>
        <v>1.2719270362411039</v>
      </c>
      <c r="S8552" s="1">
        <f t="shared" si="1347"/>
        <v>5</v>
      </c>
      <c r="T8552" s="1" t="str">
        <f t="shared" si="1348"/>
        <v>Peak</v>
      </c>
    </row>
    <row r="8553" spans="1:20" x14ac:dyDescent="0.25">
      <c r="A8553" s="85">
        <v>45282.58333331289</v>
      </c>
      <c r="B8553" s="1">
        <v>12</v>
      </c>
      <c r="C8553" s="1">
        <v>22</v>
      </c>
      <c r="D8553" s="1">
        <v>14</v>
      </c>
      <c r="E8553" s="1" t="str">
        <f t="shared" si="1344"/>
        <v>Non-Summer</v>
      </c>
      <c r="F8553" s="78">
        <v>0.90259999999999996</v>
      </c>
      <c r="G8553" s="79">
        <f t="shared" si="1345"/>
        <v>1.7172539231507951</v>
      </c>
      <c r="J8553" s="78">
        <v>2.7541660000000001</v>
      </c>
      <c r="K8553" s="80">
        <f t="shared" si="1346"/>
        <v>2.7541660000000001</v>
      </c>
      <c r="L8553" s="68" t="str">
        <f t="shared" si="1339"/>
        <v>Normal</v>
      </c>
      <c r="N8553" s="67">
        <f t="shared" si="1340"/>
        <v>1.0369120768492051</v>
      </c>
      <c r="O8553" s="67">
        <f t="shared" si="1341"/>
        <v>1.7172539231507951</v>
      </c>
      <c r="P8553" s="81">
        <f t="shared" si="1342"/>
        <v>0</v>
      </c>
      <c r="Q8553" s="81">
        <f t="shared" si="1343"/>
        <v>-1.0369120768492051</v>
      </c>
      <c r="S8553" s="1">
        <f t="shared" si="1347"/>
        <v>5</v>
      </c>
      <c r="T8553" s="1" t="str">
        <f t="shared" si="1348"/>
        <v>Peak</v>
      </c>
    </row>
    <row r="8554" spans="1:20" x14ac:dyDescent="0.25">
      <c r="A8554" s="85">
        <v>45282.624999979555</v>
      </c>
      <c r="B8554" s="1">
        <v>12</v>
      </c>
      <c r="C8554" s="1">
        <v>22</v>
      </c>
      <c r="D8554" s="1">
        <v>15</v>
      </c>
      <c r="E8554" s="1" t="str">
        <f t="shared" si="1344"/>
        <v>Non-Summer</v>
      </c>
      <c r="F8554" s="78">
        <v>0.95499999999999996</v>
      </c>
      <c r="G8554" s="79">
        <f t="shared" si="1345"/>
        <v>1.816948256823631</v>
      </c>
      <c r="J8554" s="78">
        <v>0.66305700000000001</v>
      </c>
      <c r="K8554" s="80">
        <f t="shared" si="1346"/>
        <v>0.66305700000000001</v>
      </c>
      <c r="L8554" s="68" t="str">
        <f t="shared" si="1339"/>
        <v>Normal</v>
      </c>
      <c r="N8554" s="67">
        <f t="shared" si="1340"/>
        <v>0</v>
      </c>
      <c r="O8554" s="67">
        <f t="shared" si="1341"/>
        <v>0.66305700000000001</v>
      </c>
      <c r="P8554" s="81">
        <f t="shared" si="1342"/>
        <v>1.153891256823631</v>
      </c>
      <c r="Q8554" s="81">
        <f t="shared" si="1343"/>
        <v>1.153891256823631</v>
      </c>
      <c r="S8554" s="1">
        <f t="shared" si="1347"/>
        <v>5</v>
      </c>
      <c r="T8554" s="1" t="str">
        <f t="shared" si="1348"/>
        <v>Peak</v>
      </c>
    </row>
    <row r="8555" spans="1:20" x14ac:dyDescent="0.25">
      <c r="A8555" s="85">
        <v>45282.666666646219</v>
      </c>
      <c r="B8555" s="1">
        <v>12</v>
      </c>
      <c r="C8555" s="1">
        <v>22</v>
      </c>
      <c r="D8555" s="1">
        <v>16</v>
      </c>
      <c r="E8555" s="1" t="str">
        <f t="shared" si="1344"/>
        <v>Non-Summer</v>
      </c>
      <c r="F8555" s="78">
        <v>1.0724</v>
      </c>
      <c r="G8555" s="79">
        <f t="shared" si="1345"/>
        <v>2.0403092257776563</v>
      </c>
      <c r="J8555" s="78">
        <v>0</v>
      </c>
      <c r="K8555" s="80">
        <f t="shared" si="1346"/>
        <v>0</v>
      </c>
      <c r="L8555" s="68" t="str">
        <f t="shared" si="1339"/>
        <v>Normal</v>
      </c>
      <c r="N8555" s="67">
        <f t="shared" si="1340"/>
        <v>0</v>
      </c>
      <c r="O8555" s="67">
        <f t="shared" si="1341"/>
        <v>0</v>
      </c>
      <c r="P8555" s="81">
        <f t="shared" si="1342"/>
        <v>2.0403092257776563</v>
      </c>
      <c r="Q8555" s="81">
        <f t="shared" si="1343"/>
        <v>2.0403092257776563</v>
      </c>
      <c r="S8555" s="1">
        <f t="shared" si="1347"/>
        <v>5</v>
      </c>
      <c r="T8555" s="1" t="str">
        <f t="shared" si="1348"/>
        <v>Peak</v>
      </c>
    </row>
    <row r="8556" spans="1:20" x14ac:dyDescent="0.25">
      <c r="A8556" s="85">
        <v>45282.708333312883</v>
      </c>
      <c r="B8556" s="1">
        <v>12</v>
      </c>
      <c r="C8556" s="1">
        <v>22</v>
      </c>
      <c r="D8556" s="1">
        <v>17</v>
      </c>
      <c r="E8556" s="1" t="str">
        <f t="shared" si="1344"/>
        <v>Non-Summer</v>
      </c>
      <c r="F8556" s="78">
        <v>1.1534</v>
      </c>
      <c r="G8556" s="79">
        <f t="shared" si="1345"/>
        <v>2.1944168789742156</v>
      </c>
      <c r="J8556" s="78">
        <v>0</v>
      </c>
      <c r="K8556" s="80">
        <f t="shared" si="1346"/>
        <v>0</v>
      </c>
      <c r="L8556" s="68" t="str">
        <f t="shared" si="1339"/>
        <v>Normal</v>
      </c>
      <c r="N8556" s="67">
        <f t="shared" si="1340"/>
        <v>0</v>
      </c>
      <c r="O8556" s="67">
        <f t="shared" si="1341"/>
        <v>0</v>
      </c>
      <c r="P8556" s="81">
        <f t="shared" si="1342"/>
        <v>2.1944168789742156</v>
      </c>
      <c r="Q8556" s="81">
        <f t="shared" si="1343"/>
        <v>2.1944168789742156</v>
      </c>
      <c r="S8556" s="1">
        <f t="shared" si="1347"/>
        <v>5</v>
      </c>
      <c r="T8556" s="1" t="str">
        <f t="shared" si="1348"/>
        <v>Peak</v>
      </c>
    </row>
    <row r="8557" spans="1:20" x14ac:dyDescent="0.25">
      <c r="A8557" s="85">
        <v>45282.749999979547</v>
      </c>
      <c r="B8557" s="1">
        <v>12</v>
      </c>
      <c r="C8557" s="1">
        <v>22</v>
      </c>
      <c r="D8557" s="1">
        <v>18</v>
      </c>
      <c r="E8557" s="1" t="str">
        <f t="shared" si="1344"/>
        <v>Non-Summer</v>
      </c>
      <c r="F8557" s="78">
        <v>1.1597999999999999</v>
      </c>
      <c r="G8557" s="79">
        <f t="shared" si="1345"/>
        <v>2.2065932861403637</v>
      </c>
      <c r="J8557" s="78">
        <v>0</v>
      </c>
      <c r="K8557" s="80">
        <f t="shared" si="1346"/>
        <v>0</v>
      </c>
      <c r="L8557" s="68" t="str">
        <f t="shared" si="1339"/>
        <v>Normal</v>
      </c>
      <c r="N8557" s="67">
        <f t="shared" si="1340"/>
        <v>0</v>
      </c>
      <c r="O8557" s="67">
        <f t="shared" si="1341"/>
        <v>0</v>
      </c>
      <c r="P8557" s="81">
        <f t="shared" si="1342"/>
        <v>2.2065932861403637</v>
      </c>
      <c r="Q8557" s="81">
        <f t="shared" si="1343"/>
        <v>2.2065932861403637</v>
      </c>
      <c r="S8557" s="1">
        <f t="shared" si="1347"/>
        <v>5</v>
      </c>
      <c r="T8557" s="1" t="str">
        <f t="shared" si="1348"/>
        <v>Peak</v>
      </c>
    </row>
    <row r="8558" spans="1:20" x14ac:dyDescent="0.25">
      <c r="A8558" s="85">
        <v>45282.791666646212</v>
      </c>
      <c r="B8558" s="1">
        <v>12</v>
      </c>
      <c r="C8558" s="1">
        <v>22</v>
      </c>
      <c r="D8558" s="1">
        <v>19</v>
      </c>
      <c r="E8558" s="1" t="str">
        <f t="shared" si="1344"/>
        <v>Non-Summer</v>
      </c>
      <c r="F8558" s="78">
        <v>1.1499999999999999</v>
      </c>
      <c r="G8558" s="79">
        <f t="shared" si="1345"/>
        <v>2.1879481626671993</v>
      </c>
      <c r="J8558" s="78">
        <v>0</v>
      </c>
      <c r="K8558" s="80">
        <f t="shared" si="1346"/>
        <v>0</v>
      </c>
      <c r="L8558" s="68" t="str">
        <f t="shared" si="1339"/>
        <v>Normal</v>
      </c>
      <c r="N8558" s="67">
        <f t="shared" si="1340"/>
        <v>0</v>
      </c>
      <c r="O8558" s="67">
        <f t="shared" si="1341"/>
        <v>0</v>
      </c>
      <c r="P8558" s="81">
        <f t="shared" si="1342"/>
        <v>2.1879481626671993</v>
      </c>
      <c r="Q8558" s="81">
        <f t="shared" si="1343"/>
        <v>2.1879481626671993</v>
      </c>
      <c r="S8558" s="1">
        <f t="shared" si="1347"/>
        <v>5</v>
      </c>
      <c r="T8558" s="1" t="str">
        <f t="shared" si="1348"/>
        <v>Peak</v>
      </c>
    </row>
    <row r="8559" spans="1:20" x14ac:dyDescent="0.25">
      <c r="A8559" s="85">
        <v>45282.833333312876</v>
      </c>
      <c r="B8559" s="1">
        <v>12</v>
      </c>
      <c r="C8559" s="1">
        <v>22</v>
      </c>
      <c r="D8559" s="1">
        <v>20</v>
      </c>
      <c r="E8559" s="1" t="str">
        <f t="shared" si="1344"/>
        <v>Non-Summer</v>
      </c>
      <c r="F8559" s="78">
        <v>1.1315</v>
      </c>
      <c r="G8559" s="79">
        <f t="shared" si="1345"/>
        <v>2.1527507357025533</v>
      </c>
      <c r="J8559" s="78">
        <v>0</v>
      </c>
      <c r="K8559" s="80">
        <f t="shared" si="1346"/>
        <v>0</v>
      </c>
      <c r="L8559" s="68" t="str">
        <f t="shared" si="1339"/>
        <v>Normal</v>
      </c>
      <c r="N8559" s="67">
        <f t="shared" si="1340"/>
        <v>0</v>
      </c>
      <c r="O8559" s="67">
        <f t="shared" si="1341"/>
        <v>0</v>
      </c>
      <c r="P8559" s="81">
        <f t="shared" si="1342"/>
        <v>2.1527507357025533</v>
      </c>
      <c r="Q8559" s="81">
        <f t="shared" si="1343"/>
        <v>2.1527507357025533</v>
      </c>
      <c r="S8559" s="1">
        <f t="shared" si="1347"/>
        <v>5</v>
      </c>
      <c r="T8559" s="1" t="str">
        <f t="shared" si="1348"/>
        <v>Peak</v>
      </c>
    </row>
    <row r="8560" spans="1:20" x14ac:dyDescent="0.25">
      <c r="A8560" s="85">
        <v>45282.87499997954</v>
      </c>
      <c r="B8560" s="1">
        <v>12</v>
      </c>
      <c r="C8560" s="1">
        <v>22</v>
      </c>
      <c r="D8560" s="1">
        <v>21</v>
      </c>
      <c r="E8560" s="1" t="str">
        <f t="shared" si="1344"/>
        <v>Non-Summer</v>
      </c>
      <c r="F8560" s="78">
        <v>1.0919000000000001</v>
      </c>
      <c r="G8560" s="79">
        <f t="shared" si="1345"/>
        <v>2.0774092163620135</v>
      </c>
      <c r="J8560" s="78">
        <v>0</v>
      </c>
      <c r="K8560" s="80">
        <f t="shared" si="1346"/>
        <v>0</v>
      </c>
      <c r="L8560" s="68" t="str">
        <f t="shared" si="1339"/>
        <v>Normal</v>
      </c>
      <c r="N8560" s="67">
        <f t="shared" si="1340"/>
        <v>0</v>
      </c>
      <c r="O8560" s="67">
        <f t="shared" si="1341"/>
        <v>0</v>
      </c>
      <c r="P8560" s="81">
        <f t="shared" si="1342"/>
        <v>2.0774092163620135</v>
      </c>
      <c r="Q8560" s="81">
        <f t="shared" si="1343"/>
        <v>2.0774092163620135</v>
      </c>
      <c r="S8560" s="1">
        <f t="shared" si="1347"/>
        <v>5</v>
      </c>
      <c r="T8560" s="1" t="str">
        <f t="shared" si="1348"/>
        <v>Peak</v>
      </c>
    </row>
    <row r="8561" spans="1:20" x14ac:dyDescent="0.25">
      <c r="A8561" s="85">
        <v>45282.916666646204</v>
      </c>
      <c r="B8561" s="1">
        <v>12</v>
      </c>
      <c r="C8561" s="1">
        <v>22</v>
      </c>
      <c r="D8561" s="1">
        <v>22</v>
      </c>
      <c r="E8561" s="1" t="str">
        <f t="shared" si="1344"/>
        <v>Non-Summer</v>
      </c>
      <c r="F8561" s="78">
        <v>1.01</v>
      </c>
      <c r="G8561" s="79">
        <f t="shared" si="1345"/>
        <v>1.9215892559077146</v>
      </c>
      <c r="J8561" s="78">
        <v>0</v>
      </c>
      <c r="K8561" s="80">
        <f t="shared" si="1346"/>
        <v>0</v>
      </c>
      <c r="L8561" s="68" t="str">
        <f t="shared" si="1339"/>
        <v>Normal</v>
      </c>
      <c r="N8561" s="67">
        <f t="shared" si="1340"/>
        <v>0</v>
      </c>
      <c r="O8561" s="67">
        <f t="shared" si="1341"/>
        <v>0</v>
      </c>
      <c r="P8561" s="81">
        <f t="shared" si="1342"/>
        <v>1.9215892559077146</v>
      </c>
      <c r="Q8561" s="81">
        <f t="shared" si="1343"/>
        <v>1.9215892559077146</v>
      </c>
      <c r="S8561" s="1">
        <f t="shared" si="1347"/>
        <v>5</v>
      </c>
      <c r="T8561" s="1" t="str">
        <f t="shared" si="1348"/>
        <v>Off-Peak</v>
      </c>
    </row>
    <row r="8562" spans="1:20" x14ac:dyDescent="0.25">
      <c r="A8562" s="85">
        <v>45282.958333312868</v>
      </c>
      <c r="B8562" s="1">
        <v>12</v>
      </c>
      <c r="C8562" s="1">
        <v>22</v>
      </c>
      <c r="D8562" s="1">
        <v>23</v>
      </c>
      <c r="E8562" s="1" t="str">
        <f t="shared" si="1344"/>
        <v>Non-Summer</v>
      </c>
      <c r="F8562" s="78">
        <v>0.90990000000000004</v>
      </c>
      <c r="G8562" s="79">
        <f t="shared" si="1345"/>
        <v>1.7311426375746826</v>
      </c>
      <c r="J8562" s="78">
        <v>0</v>
      </c>
      <c r="K8562" s="80">
        <f t="shared" si="1346"/>
        <v>0</v>
      </c>
      <c r="L8562" s="68" t="str">
        <f t="shared" si="1339"/>
        <v>Normal</v>
      </c>
      <c r="N8562" s="67">
        <f t="shared" si="1340"/>
        <v>0</v>
      </c>
      <c r="O8562" s="67">
        <f t="shared" si="1341"/>
        <v>0</v>
      </c>
      <c r="P8562" s="81">
        <f t="shared" si="1342"/>
        <v>1.7311426375746826</v>
      </c>
      <c r="Q8562" s="81">
        <f t="shared" si="1343"/>
        <v>1.7311426375746826</v>
      </c>
      <c r="S8562" s="1">
        <f t="shared" si="1347"/>
        <v>5</v>
      </c>
      <c r="T8562" s="1" t="str">
        <f t="shared" si="1348"/>
        <v>Off-Peak</v>
      </c>
    </row>
    <row r="8563" spans="1:20" x14ac:dyDescent="0.25">
      <c r="A8563" s="85">
        <v>45282.999999979533</v>
      </c>
      <c r="B8563" s="1">
        <v>12</v>
      </c>
      <c r="C8563" s="1">
        <v>23</v>
      </c>
      <c r="D8563" s="1">
        <v>0</v>
      </c>
      <c r="E8563" s="1" t="str">
        <f t="shared" si="1344"/>
        <v>Non-Summer</v>
      </c>
      <c r="F8563" s="78">
        <v>0.82430000000000003</v>
      </c>
      <c r="G8563" s="79">
        <f t="shared" si="1345"/>
        <v>1.5682831917274545</v>
      </c>
      <c r="J8563" s="78">
        <v>0</v>
      </c>
      <c r="K8563" s="80">
        <f t="shared" si="1346"/>
        <v>0</v>
      </c>
      <c r="L8563" s="68" t="str">
        <f t="shared" si="1339"/>
        <v>Normal</v>
      </c>
      <c r="N8563" s="67">
        <f t="shared" si="1340"/>
        <v>0</v>
      </c>
      <c r="O8563" s="67">
        <f t="shared" si="1341"/>
        <v>0</v>
      </c>
      <c r="P8563" s="81">
        <f t="shared" si="1342"/>
        <v>1.5682831917274545</v>
      </c>
      <c r="Q8563" s="81">
        <f t="shared" si="1343"/>
        <v>1.5682831917274545</v>
      </c>
      <c r="S8563" s="1">
        <f t="shared" si="1347"/>
        <v>6</v>
      </c>
      <c r="T8563" s="1" t="str">
        <f t="shared" si="1348"/>
        <v>Off-Peak</v>
      </c>
    </row>
    <row r="8564" spans="1:20" x14ac:dyDescent="0.25">
      <c r="A8564" s="85">
        <v>45283.041666646197</v>
      </c>
      <c r="B8564" s="1">
        <v>12</v>
      </c>
      <c r="C8564" s="1">
        <v>23</v>
      </c>
      <c r="D8564" s="1">
        <v>1</v>
      </c>
      <c r="E8564" s="1" t="str">
        <f t="shared" si="1344"/>
        <v>Non-Summer</v>
      </c>
      <c r="F8564" s="78">
        <v>0.76480000000000004</v>
      </c>
      <c r="G8564" s="79">
        <f t="shared" si="1345"/>
        <v>1.4550806563546734</v>
      </c>
      <c r="J8564" s="78">
        <v>0</v>
      </c>
      <c r="K8564" s="80">
        <f t="shared" si="1346"/>
        <v>0</v>
      </c>
      <c r="L8564" s="68" t="str">
        <f t="shared" si="1339"/>
        <v>Normal</v>
      </c>
      <c r="N8564" s="67">
        <f t="shared" si="1340"/>
        <v>0</v>
      </c>
      <c r="O8564" s="67">
        <f t="shared" si="1341"/>
        <v>0</v>
      </c>
      <c r="P8564" s="81">
        <f t="shared" si="1342"/>
        <v>1.4550806563546734</v>
      </c>
      <c r="Q8564" s="81">
        <f t="shared" si="1343"/>
        <v>1.4550806563546734</v>
      </c>
      <c r="S8564" s="1">
        <f t="shared" si="1347"/>
        <v>6</v>
      </c>
      <c r="T8564" s="1" t="str">
        <f t="shared" si="1348"/>
        <v>Off-Peak</v>
      </c>
    </row>
    <row r="8565" spans="1:20" x14ac:dyDescent="0.25">
      <c r="A8565" s="85">
        <v>45283.083333312861</v>
      </c>
      <c r="B8565" s="1">
        <v>12</v>
      </c>
      <c r="C8565" s="1">
        <v>23</v>
      </c>
      <c r="D8565" s="1">
        <v>2</v>
      </c>
      <c r="E8565" s="1" t="str">
        <f t="shared" si="1344"/>
        <v>Non-Summer</v>
      </c>
      <c r="F8565" s="78">
        <v>0.72760000000000002</v>
      </c>
      <c r="G8565" s="79">
        <f t="shared" si="1345"/>
        <v>1.3843052897014387</v>
      </c>
      <c r="J8565" s="78">
        <v>0</v>
      </c>
      <c r="K8565" s="80">
        <f t="shared" si="1346"/>
        <v>0</v>
      </c>
      <c r="L8565" s="68" t="str">
        <f t="shared" si="1339"/>
        <v>Normal</v>
      </c>
      <c r="N8565" s="67">
        <f t="shared" si="1340"/>
        <v>0</v>
      </c>
      <c r="O8565" s="67">
        <f t="shared" si="1341"/>
        <v>0</v>
      </c>
      <c r="P8565" s="81">
        <f t="shared" si="1342"/>
        <v>1.3843052897014387</v>
      </c>
      <c r="Q8565" s="81">
        <f t="shared" si="1343"/>
        <v>1.3843052897014387</v>
      </c>
      <c r="S8565" s="1">
        <f t="shared" si="1347"/>
        <v>6</v>
      </c>
      <c r="T8565" s="1" t="str">
        <f t="shared" si="1348"/>
        <v>Off-Peak</v>
      </c>
    </row>
    <row r="8566" spans="1:20" x14ac:dyDescent="0.25">
      <c r="A8566" s="85">
        <v>45283.124999979525</v>
      </c>
      <c r="B8566" s="1">
        <v>12</v>
      </c>
      <c r="C8566" s="1">
        <v>23</v>
      </c>
      <c r="D8566" s="1">
        <v>3</v>
      </c>
      <c r="E8566" s="1" t="str">
        <f t="shared" si="1344"/>
        <v>Non-Summer</v>
      </c>
      <c r="F8566" s="78">
        <v>0.70509999999999995</v>
      </c>
      <c r="G8566" s="79">
        <f t="shared" si="1345"/>
        <v>1.3414976082579499</v>
      </c>
      <c r="J8566" s="78">
        <v>0</v>
      </c>
      <c r="K8566" s="80">
        <f t="shared" si="1346"/>
        <v>0</v>
      </c>
      <c r="L8566" s="68" t="str">
        <f t="shared" si="1339"/>
        <v>Normal</v>
      </c>
      <c r="N8566" s="67">
        <f t="shared" si="1340"/>
        <v>0</v>
      </c>
      <c r="O8566" s="67">
        <f t="shared" si="1341"/>
        <v>0</v>
      </c>
      <c r="P8566" s="81">
        <f t="shared" si="1342"/>
        <v>1.3414976082579499</v>
      </c>
      <c r="Q8566" s="81">
        <f t="shared" si="1343"/>
        <v>1.3414976082579499</v>
      </c>
      <c r="S8566" s="1">
        <f t="shared" si="1347"/>
        <v>6</v>
      </c>
      <c r="T8566" s="1" t="str">
        <f t="shared" si="1348"/>
        <v>Off-Peak</v>
      </c>
    </row>
    <row r="8567" spans="1:20" x14ac:dyDescent="0.25">
      <c r="A8567" s="85">
        <v>45283.16666664619</v>
      </c>
      <c r="B8567" s="1">
        <v>12</v>
      </c>
      <c r="C8567" s="1">
        <v>23</v>
      </c>
      <c r="D8567" s="1">
        <v>4</v>
      </c>
      <c r="E8567" s="1" t="str">
        <f t="shared" si="1344"/>
        <v>Non-Summer</v>
      </c>
      <c r="F8567" s="78">
        <v>0.69850000000000001</v>
      </c>
      <c r="G8567" s="79">
        <f t="shared" si="1345"/>
        <v>1.3289406883678601</v>
      </c>
      <c r="J8567" s="78">
        <v>0</v>
      </c>
      <c r="K8567" s="80">
        <f t="shared" si="1346"/>
        <v>0</v>
      </c>
      <c r="L8567" s="68" t="str">
        <f t="shared" si="1339"/>
        <v>Normal</v>
      </c>
      <c r="N8567" s="67">
        <f t="shared" si="1340"/>
        <v>0</v>
      </c>
      <c r="O8567" s="67">
        <f t="shared" si="1341"/>
        <v>0</v>
      </c>
      <c r="P8567" s="81">
        <f t="shared" si="1342"/>
        <v>1.3289406883678601</v>
      </c>
      <c r="Q8567" s="81">
        <f t="shared" si="1343"/>
        <v>1.3289406883678601</v>
      </c>
      <c r="S8567" s="1">
        <f t="shared" si="1347"/>
        <v>6</v>
      </c>
      <c r="T8567" s="1" t="str">
        <f t="shared" si="1348"/>
        <v>Off-Peak</v>
      </c>
    </row>
    <row r="8568" spans="1:20" x14ac:dyDescent="0.25">
      <c r="A8568" s="85">
        <v>45283.208333312854</v>
      </c>
      <c r="B8568" s="1">
        <v>12</v>
      </c>
      <c r="C8568" s="1">
        <v>23</v>
      </c>
      <c r="D8568" s="1">
        <v>5</v>
      </c>
      <c r="E8568" s="1" t="str">
        <f t="shared" si="1344"/>
        <v>Non-Summer</v>
      </c>
      <c r="F8568" s="78">
        <v>0.71060000000000001</v>
      </c>
      <c r="G8568" s="79">
        <f t="shared" si="1345"/>
        <v>1.3519617081663584</v>
      </c>
      <c r="J8568" s="78">
        <v>0</v>
      </c>
      <c r="K8568" s="80">
        <f t="shared" si="1346"/>
        <v>0</v>
      </c>
      <c r="L8568" s="68" t="str">
        <f t="shared" si="1339"/>
        <v>Normal</v>
      </c>
      <c r="N8568" s="67">
        <f t="shared" si="1340"/>
        <v>0</v>
      </c>
      <c r="O8568" s="67">
        <f t="shared" si="1341"/>
        <v>0</v>
      </c>
      <c r="P8568" s="81">
        <f t="shared" si="1342"/>
        <v>1.3519617081663584</v>
      </c>
      <c r="Q8568" s="81">
        <f t="shared" si="1343"/>
        <v>1.3519617081663584</v>
      </c>
      <c r="S8568" s="1">
        <f t="shared" si="1347"/>
        <v>6</v>
      </c>
      <c r="T8568" s="1" t="str">
        <f t="shared" si="1348"/>
        <v>Off-Peak</v>
      </c>
    </row>
    <row r="8569" spans="1:20" x14ac:dyDescent="0.25">
      <c r="A8569" s="85">
        <v>45283.249999979518</v>
      </c>
      <c r="B8569" s="1">
        <v>12</v>
      </c>
      <c r="C8569" s="1">
        <v>23</v>
      </c>
      <c r="D8569" s="1">
        <v>6</v>
      </c>
      <c r="E8569" s="1" t="str">
        <f t="shared" si="1344"/>
        <v>Non-Summer</v>
      </c>
      <c r="F8569" s="78">
        <v>0.73899999999999999</v>
      </c>
      <c r="G8569" s="79">
        <f t="shared" si="1345"/>
        <v>1.4059945149661395</v>
      </c>
      <c r="J8569" s="78">
        <v>0</v>
      </c>
      <c r="K8569" s="80">
        <f t="shared" si="1346"/>
        <v>0</v>
      </c>
      <c r="L8569" s="68" t="str">
        <f t="shared" si="1339"/>
        <v>Normal</v>
      </c>
      <c r="N8569" s="67">
        <f t="shared" si="1340"/>
        <v>0</v>
      </c>
      <c r="O8569" s="67">
        <f t="shared" si="1341"/>
        <v>0</v>
      </c>
      <c r="P8569" s="81">
        <f t="shared" si="1342"/>
        <v>1.4059945149661395</v>
      </c>
      <c r="Q8569" s="81">
        <f t="shared" si="1343"/>
        <v>1.4059945149661395</v>
      </c>
      <c r="S8569" s="1">
        <f t="shared" si="1347"/>
        <v>6</v>
      </c>
      <c r="T8569" s="1" t="str">
        <f t="shared" si="1348"/>
        <v>Off-Peak</v>
      </c>
    </row>
    <row r="8570" spans="1:20" x14ac:dyDescent="0.25">
      <c r="A8570" s="85">
        <v>45283.291666646182</v>
      </c>
      <c r="B8570" s="1">
        <v>12</v>
      </c>
      <c r="C8570" s="1">
        <v>23</v>
      </c>
      <c r="D8570" s="1">
        <v>7</v>
      </c>
      <c r="E8570" s="1" t="str">
        <f t="shared" si="1344"/>
        <v>Non-Summer</v>
      </c>
      <c r="F8570" s="78">
        <v>0.78559999999999997</v>
      </c>
      <c r="G8570" s="79">
        <f t="shared" si="1345"/>
        <v>1.4946539796446539</v>
      </c>
      <c r="J8570" s="78">
        <v>0</v>
      </c>
      <c r="K8570" s="80">
        <f t="shared" si="1346"/>
        <v>0</v>
      </c>
      <c r="L8570" s="68" t="str">
        <f t="shared" si="1339"/>
        <v>Normal</v>
      </c>
      <c r="N8570" s="67">
        <f t="shared" si="1340"/>
        <v>0</v>
      </c>
      <c r="O8570" s="67">
        <f t="shared" si="1341"/>
        <v>0</v>
      </c>
      <c r="P8570" s="81">
        <f t="shared" si="1342"/>
        <v>1.4946539796446539</v>
      </c>
      <c r="Q8570" s="81">
        <f t="shared" si="1343"/>
        <v>1.4946539796446539</v>
      </c>
      <c r="S8570" s="1">
        <f t="shared" si="1347"/>
        <v>6</v>
      </c>
      <c r="T8570" s="1" t="str">
        <f t="shared" si="1348"/>
        <v>Off-Peak</v>
      </c>
    </row>
    <row r="8571" spans="1:20" x14ac:dyDescent="0.25">
      <c r="A8571" s="85">
        <v>45283.333333312847</v>
      </c>
      <c r="B8571" s="1">
        <v>12</v>
      </c>
      <c r="C8571" s="1">
        <v>23</v>
      </c>
      <c r="D8571" s="1">
        <v>8</v>
      </c>
      <c r="E8571" s="1" t="str">
        <f t="shared" si="1344"/>
        <v>Non-Summer</v>
      </c>
      <c r="F8571" s="78">
        <v>0.83620000000000005</v>
      </c>
      <c r="G8571" s="79">
        <f t="shared" si="1345"/>
        <v>1.5909236988020108</v>
      </c>
      <c r="J8571" s="78">
        <v>0.29566500000000001</v>
      </c>
      <c r="K8571" s="80">
        <f t="shared" si="1346"/>
        <v>0.29566500000000001</v>
      </c>
      <c r="L8571" s="68" t="str">
        <f t="shared" si="1339"/>
        <v>Normal</v>
      </c>
      <c r="N8571" s="67">
        <f t="shared" si="1340"/>
        <v>0</v>
      </c>
      <c r="O8571" s="67">
        <f t="shared" si="1341"/>
        <v>0.29566500000000001</v>
      </c>
      <c r="P8571" s="81">
        <f t="shared" si="1342"/>
        <v>1.2952586988020107</v>
      </c>
      <c r="Q8571" s="81">
        <f t="shared" si="1343"/>
        <v>1.2952586988020107</v>
      </c>
      <c r="S8571" s="1">
        <f t="shared" si="1347"/>
        <v>6</v>
      </c>
      <c r="T8571" s="1" t="str">
        <f t="shared" si="1348"/>
        <v>Off-Peak</v>
      </c>
    </row>
    <row r="8572" spans="1:20" x14ac:dyDescent="0.25">
      <c r="A8572" s="85">
        <v>45283.374999979511</v>
      </c>
      <c r="B8572" s="1">
        <v>12</v>
      </c>
      <c r="C8572" s="1">
        <v>23</v>
      </c>
      <c r="D8572" s="1">
        <v>9</v>
      </c>
      <c r="E8572" s="1" t="str">
        <f t="shared" si="1344"/>
        <v>Non-Summer</v>
      </c>
      <c r="F8572" s="78">
        <v>0.87460000000000004</v>
      </c>
      <c r="G8572" s="79">
        <f t="shared" si="1345"/>
        <v>1.6639821417988983</v>
      </c>
      <c r="J8572" s="78">
        <v>1.16835</v>
      </c>
      <c r="K8572" s="80">
        <f t="shared" si="1346"/>
        <v>1.16835</v>
      </c>
      <c r="L8572" s="68" t="str">
        <f t="shared" si="1339"/>
        <v>Normal</v>
      </c>
      <c r="N8572" s="67">
        <f t="shared" si="1340"/>
        <v>0</v>
      </c>
      <c r="O8572" s="67">
        <f t="shared" si="1341"/>
        <v>1.16835</v>
      </c>
      <c r="P8572" s="81">
        <f t="shared" si="1342"/>
        <v>0.49563214179889825</v>
      </c>
      <c r="Q8572" s="81">
        <f t="shared" si="1343"/>
        <v>0.49563214179889825</v>
      </c>
      <c r="S8572" s="1">
        <f t="shared" si="1347"/>
        <v>6</v>
      </c>
      <c r="T8572" s="1" t="str">
        <f t="shared" si="1348"/>
        <v>Off-Peak</v>
      </c>
    </row>
    <row r="8573" spans="1:20" x14ac:dyDescent="0.25">
      <c r="A8573" s="85">
        <v>45283.416666646175</v>
      </c>
      <c r="B8573" s="1">
        <v>12</v>
      </c>
      <c r="C8573" s="1">
        <v>23</v>
      </c>
      <c r="D8573" s="1">
        <v>10</v>
      </c>
      <c r="E8573" s="1" t="str">
        <f t="shared" si="1344"/>
        <v>Non-Summer</v>
      </c>
      <c r="F8573" s="78">
        <v>0.8972</v>
      </c>
      <c r="G8573" s="79">
        <f t="shared" si="1345"/>
        <v>1.7069800796043579</v>
      </c>
      <c r="J8573" s="78">
        <v>0.52027999999999996</v>
      </c>
      <c r="K8573" s="80">
        <f t="shared" si="1346"/>
        <v>0.52027999999999996</v>
      </c>
      <c r="L8573" s="68" t="str">
        <f t="shared" si="1339"/>
        <v>Normal</v>
      </c>
      <c r="N8573" s="67">
        <f t="shared" si="1340"/>
        <v>0</v>
      </c>
      <c r="O8573" s="67">
        <f t="shared" si="1341"/>
        <v>0.52027999999999996</v>
      </c>
      <c r="P8573" s="81">
        <f t="shared" si="1342"/>
        <v>1.1867000796043579</v>
      </c>
      <c r="Q8573" s="81">
        <f t="shared" si="1343"/>
        <v>1.1867000796043579</v>
      </c>
      <c r="S8573" s="1">
        <f t="shared" si="1347"/>
        <v>6</v>
      </c>
      <c r="T8573" s="1" t="str">
        <f t="shared" si="1348"/>
        <v>Off-Peak</v>
      </c>
    </row>
    <row r="8574" spans="1:20" x14ac:dyDescent="0.25">
      <c r="A8574" s="85">
        <v>45283.458333312839</v>
      </c>
      <c r="B8574" s="1">
        <v>12</v>
      </c>
      <c r="C8574" s="1">
        <v>23</v>
      </c>
      <c r="D8574" s="1">
        <v>11</v>
      </c>
      <c r="E8574" s="1" t="str">
        <f t="shared" si="1344"/>
        <v>Non-Summer</v>
      </c>
      <c r="F8574" s="78">
        <v>0.91559999999999997</v>
      </c>
      <c r="G8574" s="79">
        <f t="shared" si="1345"/>
        <v>1.741987250207033</v>
      </c>
      <c r="J8574" s="78">
        <v>0.86273599999999995</v>
      </c>
      <c r="K8574" s="80">
        <f t="shared" si="1346"/>
        <v>0.86273599999999995</v>
      </c>
      <c r="L8574" s="68" t="str">
        <f t="shared" si="1339"/>
        <v>Normal</v>
      </c>
      <c r="N8574" s="67">
        <f t="shared" si="1340"/>
        <v>0</v>
      </c>
      <c r="O8574" s="67">
        <f t="shared" si="1341"/>
        <v>0.86273599999999995</v>
      </c>
      <c r="P8574" s="81">
        <f t="shared" si="1342"/>
        <v>0.8792512502070331</v>
      </c>
      <c r="Q8574" s="81">
        <f t="shared" si="1343"/>
        <v>0.8792512502070331</v>
      </c>
      <c r="S8574" s="1">
        <f t="shared" si="1347"/>
        <v>6</v>
      </c>
      <c r="T8574" s="1" t="str">
        <f t="shared" si="1348"/>
        <v>Off-Peak</v>
      </c>
    </row>
    <row r="8575" spans="1:20" x14ac:dyDescent="0.25">
      <c r="A8575" s="85">
        <v>45283.499999979504</v>
      </c>
      <c r="B8575" s="1">
        <v>12</v>
      </c>
      <c r="C8575" s="1">
        <v>23</v>
      </c>
      <c r="D8575" s="1">
        <v>12</v>
      </c>
      <c r="E8575" s="1" t="str">
        <f t="shared" si="1344"/>
        <v>Non-Summer</v>
      </c>
      <c r="F8575" s="78">
        <v>0.9224</v>
      </c>
      <c r="G8575" s="79">
        <f t="shared" si="1345"/>
        <v>1.7549246828210652</v>
      </c>
      <c r="J8575" s="78">
        <v>2.905354</v>
      </c>
      <c r="K8575" s="80">
        <f t="shared" si="1346"/>
        <v>2.905354</v>
      </c>
      <c r="L8575" s="68" t="str">
        <f t="shared" si="1339"/>
        <v>Normal</v>
      </c>
      <c r="N8575" s="67">
        <f t="shared" si="1340"/>
        <v>1.1504293171789348</v>
      </c>
      <c r="O8575" s="67">
        <f t="shared" si="1341"/>
        <v>1.7549246828210652</v>
      </c>
      <c r="P8575" s="81">
        <f t="shared" si="1342"/>
        <v>0</v>
      </c>
      <c r="Q8575" s="81">
        <f t="shared" si="1343"/>
        <v>-1.1504293171789348</v>
      </c>
      <c r="S8575" s="1">
        <f t="shared" si="1347"/>
        <v>6</v>
      </c>
      <c r="T8575" s="1" t="str">
        <f t="shared" si="1348"/>
        <v>Off-Peak</v>
      </c>
    </row>
    <row r="8576" spans="1:20" x14ac:dyDescent="0.25">
      <c r="A8576" s="85">
        <v>45283.541666646168</v>
      </c>
      <c r="B8576" s="1">
        <v>12</v>
      </c>
      <c r="C8576" s="1">
        <v>23</v>
      </c>
      <c r="D8576" s="1">
        <v>13</v>
      </c>
      <c r="E8576" s="1" t="str">
        <f t="shared" si="1344"/>
        <v>Non-Summer</v>
      </c>
      <c r="F8576" s="78">
        <v>0.92569999999999997</v>
      </c>
      <c r="G8576" s="79">
        <f t="shared" si="1345"/>
        <v>1.7612031427661101</v>
      </c>
      <c r="J8576" s="78">
        <v>3.468089</v>
      </c>
      <c r="K8576" s="80">
        <f t="shared" si="1346"/>
        <v>3.468089</v>
      </c>
      <c r="L8576" s="68" t="str">
        <f t="shared" si="1339"/>
        <v>Normal</v>
      </c>
      <c r="N8576" s="67">
        <f t="shared" si="1340"/>
        <v>1.7068858572338899</v>
      </c>
      <c r="O8576" s="67">
        <f t="shared" si="1341"/>
        <v>1.7612031427661101</v>
      </c>
      <c r="P8576" s="81">
        <f t="shared" si="1342"/>
        <v>0</v>
      </c>
      <c r="Q8576" s="81">
        <f t="shared" si="1343"/>
        <v>-1.7068858572338899</v>
      </c>
      <c r="S8576" s="1">
        <f t="shared" si="1347"/>
        <v>6</v>
      </c>
      <c r="T8576" s="1" t="str">
        <f t="shared" si="1348"/>
        <v>Off-Peak</v>
      </c>
    </row>
    <row r="8577" spans="1:20" x14ac:dyDescent="0.25">
      <c r="A8577" s="85">
        <v>45283.583333312832</v>
      </c>
      <c r="B8577" s="1">
        <v>12</v>
      </c>
      <c r="C8577" s="1">
        <v>23</v>
      </c>
      <c r="D8577" s="1">
        <v>14</v>
      </c>
      <c r="E8577" s="1" t="str">
        <f t="shared" si="1344"/>
        <v>Non-Summer</v>
      </c>
      <c r="F8577" s="78">
        <v>0.93840000000000001</v>
      </c>
      <c r="G8577" s="79">
        <f t="shared" si="1345"/>
        <v>1.785365700736435</v>
      </c>
      <c r="J8577" s="78">
        <v>1.6137159999999999</v>
      </c>
      <c r="K8577" s="80">
        <f t="shared" si="1346"/>
        <v>1.6137159999999999</v>
      </c>
      <c r="L8577" s="68" t="str">
        <f t="shared" si="1339"/>
        <v>Normal</v>
      </c>
      <c r="N8577" s="67">
        <f t="shared" si="1340"/>
        <v>0</v>
      </c>
      <c r="O8577" s="67">
        <f t="shared" si="1341"/>
        <v>1.6137159999999999</v>
      </c>
      <c r="P8577" s="81">
        <f t="shared" si="1342"/>
        <v>0.17164970073643504</v>
      </c>
      <c r="Q8577" s="81">
        <f t="shared" si="1343"/>
        <v>0.17164970073643504</v>
      </c>
      <c r="S8577" s="1">
        <f t="shared" si="1347"/>
        <v>6</v>
      </c>
      <c r="T8577" s="1" t="str">
        <f t="shared" si="1348"/>
        <v>Off-Peak</v>
      </c>
    </row>
    <row r="8578" spans="1:20" x14ac:dyDescent="0.25">
      <c r="A8578" s="85">
        <v>45283.624999979496</v>
      </c>
      <c r="B8578" s="1">
        <v>12</v>
      </c>
      <c r="C8578" s="1">
        <v>23</v>
      </c>
      <c r="D8578" s="1">
        <v>15</v>
      </c>
      <c r="E8578" s="1" t="str">
        <f t="shared" si="1344"/>
        <v>Non-Summer</v>
      </c>
      <c r="F8578" s="78">
        <v>0.97189999999999999</v>
      </c>
      <c r="G8578" s="79">
        <f t="shared" si="1345"/>
        <v>1.8491015819967402</v>
      </c>
      <c r="J8578" s="78">
        <v>1.0550029999999999</v>
      </c>
      <c r="K8578" s="80">
        <f t="shared" si="1346"/>
        <v>1.0550029999999999</v>
      </c>
      <c r="L8578" s="68" t="str">
        <f t="shared" si="1339"/>
        <v>Normal</v>
      </c>
      <c r="N8578" s="67">
        <f t="shared" si="1340"/>
        <v>0</v>
      </c>
      <c r="O8578" s="67">
        <f t="shared" si="1341"/>
        <v>1.0550029999999999</v>
      </c>
      <c r="P8578" s="81">
        <f t="shared" si="1342"/>
        <v>0.79409858199674033</v>
      </c>
      <c r="Q8578" s="81">
        <f t="shared" si="1343"/>
        <v>0.79409858199674033</v>
      </c>
      <c r="S8578" s="1">
        <f t="shared" si="1347"/>
        <v>6</v>
      </c>
      <c r="T8578" s="1" t="str">
        <f t="shared" si="1348"/>
        <v>Off-Peak</v>
      </c>
    </row>
    <row r="8579" spans="1:20" x14ac:dyDescent="0.25">
      <c r="A8579" s="85">
        <v>45283.666666646161</v>
      </c>
      <c r="B8579" s="1">
        <v>12</v>
      </c>
      <c r="C8579" s="1">
        <v>23</v>
      </c>
      <c r="D8579" s="1">
        <v>16</v>
      </c>
      <c r="E8579" s="1" t="str">
        <f t="shared" si="1344"/>
        <v>Non-Summer</v>
      </c>
      <c r="F8579" s="78">
        <v>1.0682</v>
      </c>
      <c r="G8579" s="79">
        <f t="shared" si="1345"/>
        <v>2.0323184585748719</v>
      </c>
      <c r="J8579" s="78">
        <v>0</v>
      </c>
      <c r="K8579" s="80">
        <f t="shared" si="1346"/>
        <v>0</v>
      </c>
      <c r="L8579" s="68" t="str">
        <f t="shared" si="1339"/>
        <v>Normal</v>
      </c>
      <c r="N8579" s="67">
        <f t="shared" si="1340"/>
        <v>0</v>
      </c>
      <c r="O8579" s="67">
        <f t="shared" si="1341"/>
        <v>0</v>
      </c>
      <c r="P8579" s="81">
        <f t="shared" si="1342"/>
        <v>2.0323184585748719</v>
      </c>
      <c r="Q8579" s="81">
        <f t="shared" si="1343"/>
        <v>2.0323184585748719</v>
      </c>
      <c r="S8579" s="1">
        <f t="shared" si="1347"/>
        <v>6</v>
      </c>
      <c r="T8579" s="1" t="str">
        <f t="shared" si="1348"/>
        <v>Off-Peak</v>
      </c>
    </row>
    <row r="8580" spans="1:20" x14ac:dyDescent="0.25">
      <c r="A8580" s="85">
        <v>45283.708333312825</v>
      </c>
      <c r="B8580" s="1">
        <v>12</v>
      </c>
      <c r="C8580" s="1">
        <v>23</v>
      </c>
      <c r="D8580" s="1">
        <v>17</v>
      </c>
      <c r="E8580" s="1" t="str">
        <f t="shared" si="1344"/>
        <v>Non-Summer</v>
      </c>
      <c r="F8580" s="78">
        <v>1.1353</v>
      </c>
      <c r="G8580" s="79">
        <f t="shared" si="1345"/>
        <v>2.1599804774574536</v>
      </c>
      <c r="J8580" s="78">
        <v>0</v>
      </c>
      <c r="K8580" s="80">
        <f t="shared" si="1346"/>
        <v>0</v>
      </c>
      <c r="L8580" s="68" t="str">
        <f t="shared" si="1339"/>
        <v>Normal</v>
      </c>
      <c r="N8580" s="67">
        <f t="shared" si="1340"/>
        <v>0</v>
      </c>
      <c r="O8580" s="67">
        <f t="shared" si="1341"/>
        <v>0</v>
      </c>
      <c r="P8580" s="81">
        <f t="shared" si="1342"/>
        <v>2.1599804774574536</v>
      </c>
      <c r="Q8580" s="81">
        <f t="shared" si="1343"/>
        <v>2.1599804774574536</v>
      </c>
      <c r="S8580" s="1">
        <f t="shared" si="1347"/>
        <v>6</v>
      </c>
      <c r="T8580" s="1" t="str">
        <f t="shared" si="1348"/>
        <v>Off-Peak</v>
      </c>
    </row>
    <row r="8581" spans="1:20" x14ac:dyDescent="0.25">
      <c r="A8581" s="85">
        <v>45283.749999979489</v>
      </c>
      <c r="B8581" s="1">
        <v>12</v>
      </c>
      <c r="C8581" s="1">
        <v>23</v>
      </c>
      <c r="D8581" s="1">
        <v>18</v>
      </c>
      <c r="E8581" s="1" t="str">
        <f t="shared" si="1344"/>
        <v>Non-Summer</v>
      </c>
      <c r="F8581" s="78">
        <v>1.1395999999999999</v>
      </c>
      <c r="G8581" s="79">
        <f t="shared" si="1345"/>
        <v>2.1681615010222091</v>
      </c>
      <c r="J8581" s="78">
        <v>0</v>
      </c>
      <c r="K8581" s="80">
        <f t="shared" si="1346"/>
        <v>0</v>
      </c>
      <c r="L8581" s="68" t="str">
        <f t="shared" si="1339"/>
        <v>Normal</v>
      </c>
      <c r="N8581" s="67">
        <f t="shared" si="1340"/>
        <v>0</v>
      </c>
      <c r="O8581" s="67">
        <f t="shared" si="1341"/>
        <v>0</v>
      </c>
      <c r="P8581" s="81">
        <f t="shared" si="1342"/>
        <v>2.1681615010222091</v>
      </c>
      <c r="Q8581" s="81">
        <f t="shared" si="1343"/>
        <v>2.1681615010222091</v>
      </c>
      <c r="S8581" s="1">
        <f t="shared" si="1347"/>
        <v>6</v>
      </c>
      <c r="T8581" s="1" t="str">
        <f t="shared" si="1348"/>
        <v>Off-Peak</v>
      </c>
    </row>
    <row r="8582" spans="1:20" x14ac:dyDescent="0.25">
      <c r="A8582" s="85">
        <v>45283.791666646153</v>
      </c>
      <c r="B8582" s="1">
        <v>12</v>
      </c>
      <c r="C8582" s="1">
        <v>23</v>
      </c>
      <c r="D8582" s="1">
        <v>19</v>
      </c>
      <c r="E8582" s="1" t="str">
        <f t="shared" si="1344"/>
        <v>Non-Summer</v>
      </c>
      <c r="F8582" s="78">
        <v>1.1314</v>
      </c>
      <c r="G8582" s="79">
        <f t="shared" si="1345"/>
        <v>2.1525604793405821</v>
      </c>
      <c r="J8582" s="78">
        <v>0</v>
      </c>
      <c r="K8582" s="80">
        <f t="shared" si="1346"/>
        <v>0</v>
      </c>
      <c r="L8582" s="68" t="str">
        <f t="shared" si="1339"/>
        <v>Normal</v>
      </c>
      <c r="N8582" s="67">
        <f t="shared" si="1340"/>
        <v>0</v>
      </c>
      <c r="O8582" s="67">
        <f t="shared" si="1341"/>
        <v>0</v>
      </c>
      <c r="P8582" s="81">
        <f t="shared" si="1342"/>
        <v>2.1525604793405821</v>
      </c>
      <c r="Q8582" s="81">
        <f t="shared" si="1343"/>
        <v>2.1525604793405821</v>
      </c>
      <c r="S8582" s="1">
        <f t="shared" si="1347"/>
        <v>6</v>
      </c>
      <c r="T8582" s="1" t="str">
        <f t="shared" si="1348"/>
        <v>Off-Peak</v>
      </c>
    </row>
    <row r="8583" spans="1:20" x14ac:dyDescent="0.25">
      <c r="A8583" s="85">
        <v>45283.833333312818</v>
      </c>
      <c r="B8583" s="1">
        <v>12</v>
      </c>
      <c r="C8583" s="1">
        <v>23</v>
      </c>
      <c r="D8583" s="1">
        <v>20</v>
      </c>
      <c r="E8583" s="1" t="str">
        <f t="shared" si="1344"/>
        <v>Non-Summer</v>
      </c>
      <c r="F8583" s="78">
        <v>1.1145</v>
      </c>
      <c r="G8583" s="79">
        <f t="shared" si="1345"/>
        <v>2.1204071541674732</v>
      </c>
      <c r="J8583" s="78">
        <v>0</v>
      </c>
      <c r="K8583" s="80">
        <f t="shared" si="1346"/>
        <v>0</v>
      </c>
      <c r="L8583" s="68" t="str">
        <f t="shared" si="1339"/>
        <v>Normal</v>
      </c>
      <c r="N8583" s="67">
        <f t="shared" si="1340"/>
        <v>0</v>
      </c>
      <c r="O8583" s="67">
        <f t="shared" si="1341"/>
        <v>0</v>
      </c>
      <c r="P8583" s="81">
        <f t="shared" si="1342"/>
        <v>2.1204071541674732</v>
      </c>
      <c r="Q8583" s="81">
        <f t="shared" si="1343"/>
        <v>2.1204071541674732</v>
      </c>
      <c r="S8583" s="1">
        <f t="shared" si="1347"/>
        <v>6</v>
      </c>
      <c r="T8583" s="1" t="str">
        <f t="shared" si="1348"/>
        <v>Off-Peak</v>
      </c>
    </row>
    <row r="8584" spans="1:20" x14ac:dyDescent="0.25">
      <c r="A8584" s="85">
        <v>45283.874999979482</v>
      </c>
      <c r="B8584" s="1">
        <v>12</v>
      </c>
      <c r="C8584" s="1">
        <v>23</v>
      </c>
      <c r="D8584" s="1">
        <v>21</v>
      </c>
      <c r="E8584" s="1" t="str">
        <f t="shared" si="1344"/>
        <v>Non-Summer</v>
      </c>
      <c r="F8584" s="78">
        <v>1.0785</v>
      </c>
      <c r="G8584" s="79">
        <f t="shared" si="1345"/>
        <v>2.051914863857891</v>
      </c>
      <c r="J8584" s="78">
        <v>0</v>
      </c>
      <c r="K8584" s="80">
        <f t="shared" si="1346"/>
        <v>0</v>
      </c>
      <c r="L8584" s="68" t="str">
        <f t="shared" si="1339"/>
        <v>Normal</v>
      </c>
      <c r="N8584" s="67">
        <f t="shared" si="1340"/>
        <v>0</v>
      </c>
      <c r="O8584" s="67">
        <f t="shared" si="1341"/>
        <v>0</v>
      </c>
      <c r="P8584" s="81">
        <f t="shared" si="1342"/>
        <v>2.051914863857891</v>
      </c>
      <c r="Q8584" s="81">
        <f t="shared" si="1343"/>
        <v>2.051914863857891</v>
      </c>
      <c r="S8584" s="1">
        <f t="shared" si="1347"/>
        <v>6</v>
      </c>
      <c r="T8584" s="1" t="str">
        <f t="shared" si="1348"/>
        <v>Off-Peak</v>
      </c>
    </row>
    <row r="8585" spans="1:20" x14ac:dyDescent="0.25">
      <c r="A8585" s="85">
        <v>45283.916666646146</v>
      </c>
      <c r="B8585" s="1">
        <v>12</v>
      </c>
      <c r="C8585" s="1">
        <v>23</v>
      </c>
      <c r="D8585" s="1">
        <v>22</v>
      </c>
      <c r="E8585" s="1" t="str">
        <f t="shared" si="1344"/>
        <v>Non-Summer</v>
      </c>
      <c r="F8585" s="78">
        <v>0.99980000000000002</v>
      </c>
      <c r="G8585" s="79">
        <f t="shared" si="1345"/>
        <v>1.9021831069866664</v>
      </c>
      <c r="J8585" s="78">
        <v>0</v>
      </c>
      <c r="K8585" s="80">
        <f t="shared" si="1346"/>
        <v>0</v>
      </c>
      <c r="L8585" s="68" t="str">
        <f t="shared" si="1339"/>
        <v>Normal</v>
      </c>
      <c r="N8585" s="67">
        <f t="shared" si="1340"/>
        <v>0</v>
      </c>
      <c r="O8585" s="67">
        <f t="shared" si="1341"/>
        <v>0</v>
      </c>
      <c r="P8585" s="81">
        <f t="shared" si="1342"/>
        <v>1.9021831069866664</v>
      </c>
      <c r="Q8585" s="81">
        <f t="shared" si="1343"/>
        <v>1.9021831069866664</v>
      </c>
      <c r="S8585" s="1">
        <f t="shared" si="1347"/>
        <v>6</v>
      </c>
      <c r="T8585" s="1" t="str">
        <f t="shared" si="1348"/>
        <v>Off-Peak</v>
      </c>
    </row>
    <row r="8586" spans="1:20" x14ac:dyDescent="0.25">
      <c r="A8586" s="85">
        <v>45283.95833331281</v>
      </c>
      <c r="B8586" s="1">
        <v>12</v>
      </c>
      <c r="C8586" s="1">
        <v>23</v>
      </c>
      <c r="D8586" s="1">
        <v>23</v>
      </c>
      <c r="E8586" s="1" t="str">
        <f t="shared" si="1344"/>
        <v>Non-Summer</v>
      </c>
      <c r="F8586" s="78">
        <v>0.89890000000000003</v>
      </c>
      <c r="G8586" s="79">
        <f t="shared" si="1345"/>
        <v>1.7102144377578659</v>
      </c>
      <c r="J8586" s="78">
        <v>0</v>
      </c>
      <c r="K8586" s="80">
        <f t="shared" si="1346"/>
        <v>0</v>
      </c>
      <c r="L8586" s="68" t="str">
        <f t="shared" si="1339"/>
        <v>Normal</v>
      </c>
      <c r="N8586" s="67">
        <f t="shared" si="1340"/>
        <v>0</v>
      </c>
      <c r="O8586" s="67">
        <f t="shared" si="1341"/>
        <v>0</v>
      </c>
      <c r="P8586" s="81">
        <f t="shared" si="1342"/>
        <v>1.7102144377578659</v>
      </c>
      <c r="Q8586" s="81">
        <f t="shared" si="1343"/>
        <v>1.7102144377578659</v>
      </c>
      <c r="S8586" s="1">
        <f t="shared" si="1347"/>
        <v>6</v>
      </c>
      <c r="T8586" s="1" t="str">
        <f t="shared" si="1348"/>
        <v>Off-Peak</v>
      </c>
    </row>
    <row r="8587" spans="1:20" x14ac:dyDescent="0.25">
      <c r="A8587" s="85">
        <v>45283.999999979475</v>
      </c>
      <c r="B8587" s="1">
        <v>12</v>
      </c>
      <c r="C8587" s="1">
        <v>24</v>
      </c>
      <c r="D8587" s="1">
        <v>0</v>
      </c>
      <c r="E8587" s="1" t="str">
        <f t="shared" si="1344"/>
        <v>Non-Summer</v>
      </c>
      <c r="F8587" s="78">
        <v>0.80879999999999996</v>
      </c>
      <c r="G8587" s="79">
        <f t="shared" si="1345"/>
        <v>1.53879345562194</v>
      </c>
      <c r="J8587" s="78">
        <v>0</v>
      </c>
      <c r="K8587" s="80">
        <f t="shared" si="1346"/>
        <v>0</v>
      </c>
      <c r="L8587" s="68" t="str">
        <f t="shared" si="1339"/>
        <v>Normal</v>
      </c>
      <c r="N8587" s="67">
        <f t="shared" si="1340"/>
        <v>0</v>
      </c>
      <c r="O8587" s="67">
        <f t="shared" si="1341"/>
        <v>0</v>
      </c>
      <c r="P8587" s="81">
        <f t="shared" si="1342"/>
        <v>1.53879345562194</v>
      </c>
      <c r="Q8587" s="81">
        <f t="shared" si="1343"/>
        <v>1.53879345562194</v>
      </c>
      <c r="S8587" s="1">
        <f t="shared" si="1347"/>
        <v>7</v>
      </c>
      <c r="T8587" s="1" t="str">
        <f t="shared" si="1348"/>
        <v>Off-Peak</v>
      </c>
    </row>
    <row r="8588" spans="1:20" x14ac:dyDescent="0.25">
      <c r="A8588" s="85">
        <v>45284.041666646139</v>
      </c>
      <c r="B8588" s="1">
        <v>12</v>
      </c>
      <c r="C8588" s="1">
        <v>24</v>
      </c>
      <c r="D8588" s="1">
        <v>1</v>
      </c>
      <c r="E8588" s="1" t="str">
        <f t="shared" si="1344"/>
        <v>Non-Summer</v>
      </c>
      <c r="F8588" s="78">
        <v>0.74439999999999995</v>
      </c>
      <c r="G8588" s="79">
        <f t="shared" si="1345"/>
        <v>1.4162683585125768</v>
      </c>
      <c r="J8588" s="78">
        <v>0</v>
      </c>
      <c r="K8588" s="80">
        <f t="shared" si="1346"/>
        <v>0</v>
      </c>
      <c r="L8588" s="68" t="str">
        <f t="shared" si="1339"/>
        <v>Normal</v>
      </c>
      <c r="N8588" s="67">
        <f t="shared" si="1340"/>
        <v>0</v>
      </c>
      <c r="O8588" s="67">
        <f t="shared" si="1341"/>
        <v>0</v>
      </c>
      <c r="P8588" s="81">
        <f t="shared" si="1342"/>
        <v>1.4162683585125768</v>
      </c>
      <c r="Q8588" s="81">
        <f t="shared" si="1343"/>
        <v>1.4162683585125768</v>
      </c>
      <c r="S8588" s="1">
        <f t="shared" si="1347"/>
        <v>7</v>
      </c>
      <c r="T8588" s="1" t="str">
        <f t="shared" si="1348"/>
        <v>Off-Peak</v>
      </c>
    </row>
    <row r="8589" spans="1:20" x14ac:dyDescent="0.25">
      <c r="A8589" s="85">
        <v>45284.083333312803</v>
      </c>
      <c r="B8589" s="1">
        <v>12</v>
      </c>
      <c r="C8589" s="1">
        <v>24</v>
      </c>
      <c r="D8589" s="1">
        <v>2</v>
      </c>
      <c r="E8589" s="1" t="str">
        <f t="shared" si="1344"/>
        <v>Non-Summer</v>
      </c>
      <c r="F8589" s="78">
        <v>0.70330000000000004</v>
      </c>
      <c r="G8589" s="79">
        <f t="shared" si="1345"/>
        <v>1.3380729937424709</v>
      </c>
      <c r="J8589" s="78">
        <v>0</v>
      </c>
      <c r="K8589" s="80">
        <f t="shared" si="1346"/>
        <v>0</v>
      </c>
      <c r="L8589" s="68" t="str">
        <f t="shared" si="1339"/>
        <v>Normal</v>
      </c>
      <c r="N8589" s="67">
        <f t="shared" si="1340"/>
        <v>0</v>
      </c>
      <c r="O8589" s="67">
        <f t="shared" si="1341"/>
        <v>0</v>
      </c>
      <c r="P8589" s="81">
        <f t="shared" si="1342"/>
        <v>1.3380729937424709</v>
      </c>
      <c r="Q8589" s="81">
        <f t="shared" si="1343"/>
        <v>1.3380729937424709</v>
      </c>
      <c r="S8589" s="1">
        <f t="shared" si="1347"/>
        <v>7</v>
      </c>
      <c r="T8589" s="1" t="str">
        <f t="shared" si="1348"/>
        <v>Off-Peak</v>
      </c>
    </row>
    <row r="8590" spans="1:20" x14ac:dyDescent="0.25">
      <c r="A8590" s="85">
        <v>45284.124999979467</v>
      </c>
      <c r="B8590" s="1">
        <v>12</v>
      </c>
      <c r="C8590" s="1">
        <v>24</v>
      </c>
      <c r="D8590" s="1">
        <v>3</v>
      </c>
      <c r="E8590" s="1" t="str">
        <f t="shared" si="1344"/>
        <v>Non-Summer</v>
      </c>
      <c r="F8590" s="78">
        <v>0.67910000000000004</v>
      </c>
      <c r="G8590" s="79">
        <f t="shared" si="1345"/>
        <v>1.2920309541454742</v>
      </c>
      <c r="J8590" s="78">
        <v>0</v>
      </c>
      <c r="K8590" s="80">
        <f t="shared" si="1346"/>
        <v>0</v>
      </c>
      <c r="L8590" s="68" t="str">
        <f t="shared" si="1339"/>
        <v>Normal</v>
      </c>
      <c r="N8590" s="67">
        <f t="shared" si="1340"/>
        <v>0</v>
      </c>
      <c r="O8590" s="67">
        <f t="shared" si="1341"/>
        <v>0</v>
      </c>
      <c r="P8590" s="81">
        <f t="shared" si="1342"/>
        <v>1.2920309541454742</v>
      </c>
      <c r="Q8590" s="81">
        <f t="shared" si="1343"/>
        <v>1.2920309541454742</v>
      </c>
      <c r="S8590" s="1">
        <f t="shared" si="1347"/>
        <v>7</v>
      </c>
      <c r="T8590" s="1" t="str">
        <f t="shared" si="1348"/>
        <v>Off-Peak</v>
      </c>
    </row>
    <row r="8591" spans="1:20" x14ac:dyDescent="0.25">
      <c r="A8591" s="85">
        <v>45284.166666646131</v>
      </c>
      <c r="B8591" s="1">
        <v>12</v>
      </c>
      <c r="C8591" s="1">
        <v>24</v>
      </c>
      <c r="D8591" s="1">
        <v>4</v>
      </c>
      <c r="E8591" s="1" t="str">
        <f t="shared" si="1344"/>
        <v>Non-Summer</v>
      </c>
      <c r="F8591" s="78">
        <v>0.67079999999999995</v>
      </c>
      <c r="G8591" s="79">
        <f t="shared" si="1345"/>
        <v>1.2762396761018759</v>
      </c>
      <c r="J8591" s="78">
        <v>0</v>
      </c>
      <c r="K8591" s="80">
        <f t="shared" si="1346"/>
        <v>0</v>
      </c>
      <c r="L8591" s="68" t="str">
        <f t="shared" si="1339"/>
        <v>Normal</v>
      </c>
      <c r="N8591" s="67">
        <f t="shared" si="1340"/>
        <v>0</v>
      </c>
      <c r="O8591" s="67">
        <f t="shared" si="1341"/>
        <v>0</v>
      </c>
      <c r="P8591" s="81">
        <f t="shared" si="1342"/>
        <v>1.2762396761018759</v>
      </c>
      <c r="Q8591" s="81">
        <f t="shared" si="1343"/>
        <v>1.2762396761018759</v>
      </c>
      <c r="S8591" s="1">
        <f t="shared" si="1347"/>
        <v>7</v>
      </c>
      <c r="T8591" s="1" t="str">
        <f t="shared" si="1348"/>
        <v>Off-Peak</v>
      </c>
    </row>
    <row r="8592" spans="1:20" x14ac:dyDescent="0.25">
      <c r="A8592" s="85">
        <v>45284.208333312796</v>
      </c>
      <c r="B8592" s="1">
        <v>12</v>
      </c>
      <c r="C8592" s="1">
        <v>24</v>
      </c>
      <c r="D8592" s="1">
        <v>5</v>
      </c>
      <c r="E8592" s="1" t="str">
        <f t="shared" si="1344"/>
        <v>Non-Summer</v>
      </c>
      <c r="F8592" s="78">
        <v>0.68200000000000005</v>
      </c>
      <c r="G8592" s="79">
        <f t="shared" si="1345"/>
        <v>1.2975483886426351</v>
      </c>
      <c r="J8592" s="78">
        <v>0</v>
      </c>
      <c r="K8592" s="80">
        <f t="shared" si="1346"/>
        <v>0</v>
      </c>
      <c r="L8592" s="68" t="str">
        <f t="shared" si="1339"/>
        <v>Normal</v>
      </c>
      <c r="N8592" s="67">
        <f t="shared" si="1340"/>
        <v>0</v>
      </c>
      <c r="O8592" s="67">
        <f t="shared" si="1341"/>
        <v>0</v>
      </c>
      <c r="P8592" s="81">
        <f t="shared" si="1342"/>
        <v>1.2975483886426351</v>
      </c>
      <c r="Q8592" s="81">
        <f t="shared" si="1343"/>
        <v>1.2975483886426351</v>
      </c>
      <c r="S8592" s="1">
        <f t="shared" si="1347"/>
        <v>7</v>
      </c>
      <c r="T8592" s="1" t="str">
        <f t="shared" si="1348"/>
        <v>Off-Peak</v>
      </c>
    </row>
    <row r="8593" spans="1:20" x14ac:dyDescent="0.25">
      <c r="A8593" s="85">
        <v>45284.24999997946</v>
      </c>
      <c r="B8593" s="1">
        <v>12</v>
      </c>
      <c r="C8593" s="1">
        <v>24</v>
      </c>
      <c r="D8593" s="1">
        <v>6</v>
      </c>
      <c r="E8593" s="1" t="str">
        <f t="shared" si="1344"/>
        <v>Non-Summer</v>
      </c>
      <c r="F8593" s="78">
        <v>0.71140000000000003</v>
      </c>
      <c r="G8593" s="79">
        <f t="shared" si="1345"/>
        <v>1.3534837590621269</v>
      </c>
      <c r="J8593" s="78">
        <v>0</v>
      </c>
      <c r="K8593" s="80">
        <f t="shared" si="1346"/>
        <v>0</v>
      </c>
      <c r="L8593" s="68" t="str">
        <f t="shared" si="1339"/>
        <v>Normal</v>
      </c>
      <c r="N8593" s="67">
        <f t="shared" si="1340"/>
        <v>0</v>
      </c>
      <c r="O8593" s="67">
        <f t="shared" si="1341"/>
        <v>0</v>
      </c>
      <c r="P8593" s="81">
        <f t="shared" si="1342"/>
        <v>1.3534837590621269</v>
      </c>
      <c r="Q8593" s="81">
        <f t="shared" si="1343"/>
        <v>1.3534837590621269</v>
      </c>
      <c r="S8593" s="1">
        <f t="shared" si="1347"/>
        <v>7</v>
      </c>
      <c r="T8593" s="1" t="str">
        <f t="shared" si="1348"/>
        <v>Off-Peak</v>
      </c>
    </row>
    <row r="8594" spans="1:20" x14ac:dyDescent="0.25">
      <c r="A8594" s="85">
        <v>45284.291666646124</v>
      </c>
      <c r="B8594" s="1">
        <v>12</v>
      </c>
      <c r="C8594" s="1">
        <v>24</v>
      </c>
      <c r="D8594" s="1">
        <v>7</v>
      </c>
      <c r="E8594" s="1" t="str">
        <f t="shared" si="1344"/>
        <v>Non-Summer</v>
      </c>
      <c r="F8594" s="78">
        <v>0.76480000000000004</v>
      </c>
      <c r="G8594" s="79">
        <f t="shared" si="1345"/>
        <v>1.4550806563546734</v>
      </c>
      <c r="J8594" s="78">
        <v>1.2773999999999999E-2</v>
      </c>
      <c r="K8594" s="80">
        <f t="shared" si="1346"/>
        <v>1.2773999999999999E-2</v>
      </c>
      <c r="L8594" s="68" t="str">
        <f t="shared" si="1339"/>
        <v>Normal</v>
      </c>
      <c r="N8594" s="67">
        <f t="shared" si="1340"/>
        <v>0</v>
      </c>
      <c r="O8594" s="67">
        <f t="shared" si="1341"/>
        <v>1.2773999999999999E-2</v>
      </c>
      <c r="P8594" s="81">
        <f t="shared" si="1342"/>
        <v>1.4423066563546734</v>
      </c>
      <c r="Q8594" s="81">
        <f t="shared" si="1343"/>
        <v>1.4423066563546734</v>
      </c>
      <c r="S8594" s="1">
        <f t="shared" si="1347"/>
        <v>7</v>
      </c>
      <c r="T8594" s="1" t="str">
        <f t="shared" si="1348"/>
        <v>Off-Peak</v>
      </c>
    </row>
    <row r="8595" spans="1:20" x14ac:dyDescent="0.25">
      <c r="A8595" s="85">
        <v>45284.333333312788</v>
      </c>
      <c r="B8595" s="1">
        <v>12</v>
      </c>
      <c r="C8595" s="1">
        <v>24</v>
      </c>
      <c r="D8595" s="1">
        <v>8</v>
      </c>
      <c r="E8595" s="1" t="str">
        <f t="shared" si="1344"/>
        <v>Non-Summer</v>
      </c>
      <c r="F8595" s="78">
        <v>0.82750000000000001</v>
      </c>
      <c r="G8595" s="79">
        <f t="shared" si="1345"/>
        <v>1.5743713953105285</v>
      </c>
      <c r="J8595" s="78">
        <v>1.327882</v>
      </c>
      <c r="K8595" s="80">
        <f t="shared" si="1346"/>
        <v>1.327882</v>
      </c>
      <c r="L8595" s="68" t="str">
        <f t="shared" ref="L8595:L8658" si="1349">IF(AND(D8595&gt;=$C$2,D8595&lt;=$C$3,E8595="Summer"),"MaxDis","Normal")</f>
        <v>Normal</v>
      </c>
      <c r="N8595" s="67">
        <f t="shared" ref="N8595:N8658" si="1350">IF(K8595-G8595&lt;0,0,K8595-G8595)</f>
        <v>0</v>
      </c>
      <c r="O8595" s="67">
        <f t="shared" ref="O8595:O8658" si="1351">K8595-N8595</f>
        <v>1.327882</v>
      </c>
      <c r="P8595" s="81">
        <f t="shared" ref="P8595:P8658" si="1352">MAX(0,G8595-O8595)</f>
        <v>0.24648939531052849</v>
      </c>
      <c r="Q8595" s="81">
        <f t="shared" ref="Q8595:Q8658" si="1353">G8595-K8595</f>
        <v>0.24648939531052849</v>
      </c>
      <c r="S8595" s="1">
        <f t="shared" si="1347"/>
        <v>7</v>
      </c>
      <c r="T8595" s="1" t="str">
        <f t="shared" si="1348"/>
        <v>Off-Peak</v>
      </c>
    </row>
    <row r="8596" spans="1:20" x14ac:dyDescent="0.25">
      <c r="A8596" s="85">
        <v>45284.374999979453</v>
      </c>
      <c r="B8596" s="1">
        <v>12</v>
      </c>
      <c r="C8596" s="1">
        <v>24</v>
      </c>
      <c r="D8596" s="1">
        <v>9</v>
      </c>
      <c r="E8596" s="1" t="str">
        <f t="shared" ref="E8596:E8659" si="1354">IF(AND(B8596&gt;=$C$5,B8596&lt;=$C$6),"Summer","Non-Summer")</f>
        <v>Non-Summer</v>
      </c>
      <c r="F8596" s="78">
        <v>0.87560000000000004</v>
      </c>
      <c r="G8596" s="79">
        <f t="shared" ref="G8596:G8659" si="1355">F8596*$G$13</f>
        <v>1.6658847054186088</v>
      </c>
      <c r="J8596" s="78">
        <v>1.5607489999999999</v>
      </c>
      <c r="K8596" s="80">
        <f t="shared" ref="K8596:K8659" si="1356">J8596*$K$13</f>
        <v>1.5607489999999999</v>
      </c>
      <c r="L8596" s="68" t="str">
        <f t="shared" si="1349"/>
        <v>Normal</v>
      </c>
      <c r="N8596" s="67">
        <f t="shared" si="1350"/>
        <v>0</v>
      </c>
      <c r="O8596" s="67">
        <f t="shared" si="1351"/>
        <v>1.5607489999999999</v>
      </c>
      <c r="P8596" s="81">
        <f t="shared" si="1352"/>
        <v>0.10513570541860884</v>
      </c>
      <c r="Q8596" s="81">
        <f t="shared" si="1353"/>
        <v>0.10513570541860884</v>
      </c>
      <c r="S8596" s="1">
        <f t="shared" ref="S8596:S8659" si="1357">WEEKDAY(A8596,2)</f>
        <v>7</v>
      </c>
      <c r="T8596" s="1" t="str">
        <f t="shared" ref="T8596:T8659" si="1358">IF(S8596&gt;5,"Off-Peak",IF(AND(D8596&gt;=$C$7,D8596&lt;$C$8),"Peak","Off-Peak"))</f>
        <v>Off-Peak</v>
      </c>
    </row>
    <row r="8597" spans="1:20" x14ac:dyDescent="0.25">
      <c r="A8597" s="85">
        <v>45284.416666646117</v>
      </c>
      <c r="B8597" s="1">
        <v>12</v>
      </c>
      <c r="C8597" s="1">
        <v>24</v>
      </c>
      <c r="D8597" s="1">
        <v>10</v>
      </c>
      <c r="E8597" s="1" t="str">
        <f t="shared" si="1354"/>
        <v>Non-Summer</v>
      </c>
      <c r="F8597" s="78">
        <v>0.90610000000000002</v>
      </c>
      <c r="G8597" s="79">
        <f t="shared" si="1355"/>
        <v>1.7239128958197822</v>
      </c>
      <c r="J8597" s="78">
        <v>2.643821</v>
      </c>
      <c r="K8597" s="80">
        <f t="shared" si="1356"/>
        <v>2.643821</v>
      </c>
      <c r="L8597" s="68" t="str">
        <f t="shared" si="1349"/>
        <v>Normal</v>
      </c>
      <c r="N8597" s="67">
        <f t="shared" si="1350"/>
        <v>0.91990810418021773</v>
      </c>
      <c r="O8597" s="67">
        <f t="shared" si="1351"/>
        <v>1.7239128958197822</v>
      </c>
      <c r="P8597" s="81">
        <f t="shared" si="1352"/>
        <v>0</v>
      </c>
      <c r="Q8597" s="81">
        <f t="shared" si="1353"/>
        <v>-0.91990810418021773</v>
      </c>
      <c r="S8597" s="1">
        <f t="shared" si="1357"/>
        <v>7</v>
      </c>
      <c r="T8597" s="1" t="str">
        <f t="shared" si="1358"/>
        <v>Off-Peak</v>
      </c>
    </row>
    <row r="8598" spans="1:20" x14ac:dyDescent="0.25">
      <c r="A8598" s="85">
        <v>45284.458333312781</v>
      </c>
      <c r="B8598" s="1">
        <v>12</v>
      </c>
      <c r="C8598" s="1">
        <v>24</v>
      </c>
      <c r="D8598" s="1">
        <v>11</v>
      </c>
      <c r="E8598" s="1" t="str">
        <f t="shared" si="1354"/>
        <v>Non-Summer</v>
      </c>
      <c r="F8598" s="78">
        <v>0.92900000000000005</v>
      </c>
      <c r="G8598" s="79">
        <f t="shared" si="1355"/>
        <v>1.7674816027111553</v>
      </c>
      <c r="J8598" s="78">
        <v>1.2060869999999999</v>
      </c>
      <c r="K8598" s="80">
        <f t="shared" si="1356"/>
        <v>1.2060869999999999</v>
      </c>
      <c r="L8598" s="68" t="str">
        <f t="shared" si="1349"/>
        <v>Normal</v>
      </c>
      <c r="N8598" s="67">
        <f t="shared" si="1350"/>
        <v>0</v>
      </c>
      <c r="O8598" s="67">
        <f t="shared" si="1351"/>
        <v>1.2060869999999999</v>
      </c>
      <c r="P8598" s="81">
        <f t="shared" si="1352"/>
        <v>0.56139460271115538</v>
      </c>
      <c r="Q8598" s="81">
        <f t="shared" si="1353"/>
        <v>0.56139460271115538</v>
      </c>
      <c r="S8598" s="1">
        <f t="shared" si="1357"/>
        <v>7</v>
      </c>
      <c r="T8598" s="1" t="str">
        <f t="shared" si="1358"/>
        <v>Off-Peak</v>
      </c>
    </row>
    <row r="8599" spans="1:20" x14ac:dyDescent="0.25">
      <c r="A8599" s="85">
        <v>45284.499999979445</v>
      </c>
      <c r="B8599" s="1">
        <v>12</v>
      </c>
      <c r="C8599" s="1">
        <v>24</v>
      </c>
      <c r="D8599" s="1">
        <v>12</v>
      </c>
      <c r="E8599" s="1" t="str">
        <f t="shared" si="1354"/>
        <v>Non-Summer</v>
      </c>
      <c r="F8599" s="78">
        <v>0.93810000000000004</v>
      </c>
      <c r="G8599" s="79">
        <f t="shared" si="1355"/>
        <v>1.7847949316505218</v>
      </c>
      <c r="J8599" s="78">
        <v>0.998645</v>
      </c>
      <c r="K8599" s="80">
        <f t="shared" si="1356"/>
        <v>0.998645</v>
      </c>
      <c r="L8599" s="68" t="str">
        <f t="shared" si="1349"/>
        <v>Normal</v>
      </c>
      <c r="N8599" s="67">
        <f t="shared" si="1350"/>
        <v>0</v>
      </c>
      <c r="O8599" s="67">
        <f t="shared" si="1351"/>
        <v>0.998645</v>
      </c>
      <c r="P8599" s="81">
        <f t="shared" si="1352"/>
        <v>0.78614993165052183</v>
      </c>
      <c r="Q8599" s="81">
        <f t="shared" si="1353"/>
        <v>0.78614993165052183</v>
      </c>
      <c r="S8599" s="1">
        <f t="shared" si="1357"/>
        <v>7</v>
      </c>
      <c r="T8599" s="1" t="str">
        <f t="shared" si="1358"/>
        <v>Off-Peak</v>
      </c>
    </row>
    <row r="8600" spans="1:20" x14ac:dyDescent="0.25">
      <c r="A8600" s="85">
        <v>45284.54166664611</v>
      </c>
      <c r="B8600" s="1">
        <v>12</v>
      </c>
      <c r="C8600" s="1">
        <v>24</v>
      </c>
      <c r="D8600" s="1">
        <v>13</v>
      </c>
      <c r="E8600" s="1" t="str">
        <f t="shared" si="1354"/>
        <v>Non-Summer</v>
      </c>
      <c r="F8600" s="78">
        <v>0.94379999999999997</v>
      </c>
      <c r="G8600" s="79">
        <f t="shared" si="1355"/>
        <v>1.7956395442828721</v>
      </c>
      <c r="J8600" s="78">
        <v>0.63758199999999998</v>
      </c>
      <c r="K8600" s="80">
        <f t="shared" si="1356"/>
        <v>0.63758199999999998</v>
      </c>
      <c r="L8600" s="68" t="str">
        <f t="shared" si="1349"/>
        <v>Normal</v>
      </c>
      <c r="N8600" s="67">
        <f t="shared" si="1350"/>
        <v>0</v>
      </c>
      <c r="O8600" s="67">
        <f t="shared" si="1351"/>
        <v>0.63758199999999998</v>
      </c>
      <c r="P8600" s="81">
        <f t="shared" si="1352"/>
        <v>1.158057544282872</v>
      </c>
      <c r="Q8600" s="81">
        <f t="shared" si="1353"/>
        <v>1.158057544282872</v>
      </c>
      <c r="S8600" s="1">
        <f t="shared" si="1357"/>
        <v>7</v>
      </c>
      <c r="T8600" s="1" t="str">
        <f t="shared" si="1358"/>
        <v>Off-Peak</v>
      </c>
    </row>
    <row r="8601" spans="1:20" x14ac:dyDescent="0.25">
      <c r="A8601" s="85">
        <v>45284.583333312774</v>
      </c>
      <c r="B8601" s="1">
        <v>12</v>
      </c>
      <c r="C8601" s="1">
        <v>24</v>
      </c>
      <c r="D8601" s="1">
        <v>14</v>
      </c>
      <c r="E8601" s="1" t="str">
        <f t="shared" si="1354"/>
        <v>Non-Summer</v>
      </c>
      <c r="F8601" s="78">
        <v>0.95440000000000003</v>
      </c>
      <c r="G8601" s="79">
        <f t="shared" si="1355"/>
        <v>1.8158067186518048</v>
      </c>
      <c r="J8601" s="78">
        <v>0.62809799999999993</v>
      </c>
      <c r="K8601" s="80">
        <f t="shared" si="1356"/>
        <v>0.62809799999999993</v>
      </c>
      <c r="L8601" s="68" t="str">
        <f t="shared" si="1349"/>
        <v>Normal</v>
      </c>
      <c r="N8601" s="67">
        <f t="shared" si="1350"/>
        <v>0</v>
      </c>
      <c r="O8601" s="67">
        <f t="shared" si="1351"/>
        <v>0.62809799999999993</v>
      </c>
      <c r="P8601" s="81">
        <f t="shared" si="1352"/>
        <v>1.1877087186518049</v>
      </c>
      <c r="Q8601" s="81">
        <f t="shared" si="1353"/>
        <v>1.1877087186518049</v>
      </c>
      <c r="S8601" s="1">
        <f t="shared" si="1357"/>
        <v>7</v>
      </c>
      <c r="T8601" s="1" t="str">
        <f t="shared" si="1358"/>
        <v>Off-Peak</v>
      </c>
    </row>
    <row r="8602" spans="1:20" x14ac:dyDescent="0.25">
      <c r="A8602" s="85">
        <v>45284.624999979438</v>
      </c>
      <c r="B8602" s="1">
        <v>12</v>
      </c>
      <c r="C8602" s="1">
        <v>24</v>
      </c>
      <c r="D8602" s="1">
        <v>15</v>
      </c>
      <c r="E8602" s="1" t="str">
        <f t="shared" si="1354"/>
        <v>Non-Summer</v>
      </c>
      <c r="F8602" s="78">
        <v>0.97760000000000002</v>
      </c>
      <c r="G8602" s="79">
        <f t="shared" si="1355"/>
        <v>1.8599461946290907</v>
      </c>
      <c r="J8602" s="78">
        <v>0.242317</v>
      </c>
      <c r="K8602" s="80">
        <f t="shared" si="1356"/>
        <v>0.242317</v>
      </c>
      <c r="L8602" s="68" t="str">
        <f t="shared" si="1349"/>
        <v>Normal</v>
      </c>
      <c r="N8602" s="67">
        <f t="shared" si="1350"/>
        <v>0</v>
      </c>
      <c r="O8602" s="67">
        <f t="shared" si="1351"/>
        <v>0.242317</v>
      </c>
      <c r="P8602" s="81">
        <f t="shared" si="1352"/>
        <v>1.6176291946290906</v>
      </c>
      <c r="Q8602" s="81">
        <f t="shared" si="1353"/>
        <v>1.6176291946290906</v>
      </c>
      <c r="S8602" s="1">
        <f t="shared" si="1357"/>
        <v>7</v>
      </c>
      <c r="T8602" s="1" t="str">
        <f t="shared" si="1358"/>
        <v>Off-Peak</v>
      </c>
    </row>
    <row r="8603" spans="1:20" x14ac:dyDescent="0.25">
      <c r="A8603" s="85">
        <v>45284.666666646102</v>
      </c>
      <c r="B8603" s="1">
        <v>12</v>
      </c>
      <c r="C8603" s="1">
        <v>24</v>
      </c>
      <c r="D8603" s="1">
        <v>16</v>
      </c>
      <c r="E8603" s="1" t="str">
        <f t="shared" si="1354"/>
        <v>Non-Summer</v>
      </c>
      <c r="F8603" s="78">
        <v>1.0582</v>
      </c>
      <c r="G8603" s="79">
        <f t="shared" si="1355"/>
        <v>2.0132928223777657</v>
      </c>
      <c r="J8603" s="78">
        <v>0</v>
      </c>
      <c r="K8603" s="80">
        <f t="shared" si="1356"/>
        <v>0</v>
      </c>
      <c r="L8603" s="68" t="str">
        <f t="shared" si="1349"/>
        <v>Normal</v>
      </c>
      <c r="N8603" s="67">
        <f t="shared" si="1350"/>
        <v>0</v>
      </c>
      <c r="O8603" s="67">
        <f t="shared" si="1351"/>
        <v>0</v>
      </c>
      <c r="P8603" s="81">
        <f t="shared" si="1352"/>
        <v>2.0132928223777657</v>
      </c>
      <c r="Q8603" s="81">
        <f t="shared" si="1353"/>
        <v>2.0132928223777657</v>
      </c>
      <c r="S8603" s="1">
        <f t="shared" si="1357"/>
        <v>7</v>
      </c>
      <c r="T8603" s="1" t="str">
        <f t="shared" si="1358"/>
        <v>Off-Peak</v>
      </c>
    </row>
    <row r="8604" spans="1:20" x14ac:dyDescent="0.25">
      <c r="A8604" s="85">
        <v>45284.708333312767</v>
      </c>
      <c r="B8604" s="1">
        <v>12</v>
      </c>
      <c r="C8604" s="1">
        <v>24</v>
      </c>
      <c r="D8604" s="1">
        <v>17</v>
      </c>
      <c r="E8604" s="1" t="str">
        <f t="shared" si="1354"/>
        <v>Non-Summer</v>
      </c>
      <c r="F8604" s="78">
        <v>1.1197999999999999</v>
      </c>
      <c r="G8604" s="79">
        <f t="shared" si="1355"/>
        <v>2.1304907413519389</v>
      </c>
      <c r="J8604" s="78">
        <v>0</v>
      </c>
      <c r="K8604" s="80">
        <f t="shared" si="1356"/>
        <v>0</v>
      </c>
      <c r="L8604" s="68" t="str">
        <f t="shared" si="1349"/>
        <v>Normal</v>
      </c>
      <c r="N8604" s="67">
        <f t="shared" si="1350"/>
        <v>0</v>
      </c>
      <c r="O8604" s="67">
        <f t="shared" si="1351"/>
        <v>0</v>
      </c>
      <c r="P8604" s="81">
        <f t="shared" si="1352"/>
        <v>2.1304907413519389</v>
      </c>
      <c r="Q8604" s="81">
        <f t="shared" si="1353"/>
        <v>2.1304907413519389</v>
      </c>
      <c r="S8604" s="1">
        <f t="shared" si="1357"/>
        <v>7</v>
      </c>
      <c r="T8604" s="1" t="str">
        <f t="shared" si="1358"/>
        <v>Off-Peak</v>
      </c>
    </row>
    <row r="8605" spans="1:20" x14ac:dyDescent="0.25">
      <c r="A8605" s="85">
        <v>45284.749999979431</v>
      </c>
      <c r="B8605" s="1">
        <v>12</v>
      </c>
      <c r="C8605" s="1">
        <v>24</v>
      </c>
      <c r="D8605" s="1">
        <v>18</v>
      </c>
      <c r="E8605" s="1" t="str">
        <f t="shared" si="1354"/>
        <v>Non-Summer</v>
      </c>
      <c r="F8605" s="78">
        <v>1.1027</v>
      </c>
      <c r="G8605" s="79">
        <f t="shared" si="1355"/>
        <v>2.0979569034548877</v>
      </c>
      <c r="J8605" s="78">
        <v>0</v>
      </c>
      <c r="K8605" s="80">
        <f t="shared" si="1356"/>
        <v>0</v>
      </c>
      <c r="L8605" s="68" t="str">
        <f t="shared" si="1349"/>
        <v>Normal</v>
      </c>
      <c r="N8605" s="67">
        <f t="shared" si="1350"/>
        <v>0</v>
      </c>
      <c r="O8605" s="67">
        <f t="shared" si="1351"/>
        <v>0</v>
      </c>
      <c r="P8605" s="81">
        <f t="shared" si="1352"/>
        <v>2.0979569034548877</v>
      </c>
      <c r="Q8605" s="81">
        <f t="shared" si="1353"/>
        <v>2.0979569034548877</v>
      </c>
      <c r="S8605" s="1">
        <f t="shared" si="1357"/>
        <v>7</v>
      </c>
      <c r="T8605" s="1" t="str">
        <f t="shared" si="1358"/>
        <v>Off-Peak</v>
      </c>
    </row>
    <row r="8606" spans="1:20" x14ac:dyDescent="0.25">
      <c r="A8606" s="85">
        <v>45284.791666646095</v>
      </c>
      <c r="B8606" s="1">
        <v>12</v>
      </c>
      <c r="C8606" s="1">
        <v>24</v>
      </c>
      <c r="D8606" s="1">
        <v>19</v>
      </c>
      <c r="E8606" s="1" t="str">
        <f t="shared" si="1354"/>
        <v>Non-Summer</v>
      </c>
      <c r="F8606" s="78">
        <v>1.08</v>
      </c>
      <c r="G8606" s="79">
        <f t="shared" si="1355"/>
        <v>2.0547687092874574</v>
      </c>
      <c r="J8606" s="78">
        <v>0</v>
      </c>
      <c r="K8606" s="80">
        <f t="shared" si="1356"/>
        <v>0</v>
      </c>
      <c r="L8606" s="68" t="str">
        <f t="shared" si="1349"/>
        <v>Normal</v>
      </c>
      <c r="N8606" s="67">
        <f t="shared" si="1350"/>
        <v>0</v>
      </c>
      <c r="O8606" s="67">
        <f t="shared" si="1351"/>
        <v>0</v>
      </c>
      <c r="P8606" s="81">
        <f t="shared" si="1352"/>
        <v>2.0547687092874574</v>
      </c>
      <c r="Q8606" s="81">
        <f t="shared" si="1353"/>
        <v>2.0547687092874574</v>
      </c>
      <c r="S8606" s="1">
        <f t="shared" si="1357"/>
        <v>7</v>
      </c>
      <c r="T8606" s="1" t="str">
        <f t="shared" si="1358"/>
        <v>Off-Peak</v>
      </c>
    </row>
    <row r="8607" spans="1:20" x14ac:dyDescent="0.25">
      <c r="A8607" s="85">
        <v>45284.833333312759</v>
      </c>
      <c r="B8607" s="1">
        <v>12</v>
      </c>
      <c r="C8607" s="1">
        <v>24</v>
      </c>
      <c r="D8607" s="1">
        <v>20</v>
      </c>
      <c r="E8607" s="1" t="str">
        <f t="shared" si="1354"/>
        <v>Non-Summer</v>
      </c>
      <c r="F8607" s="78">
        <v>1.0647</v>
      </c>
      <c r="G8607" s="79">
        <f t="shared" si="1355"/>
        <v>2.0256594859058845</v>
      </c>
      <c r="J8607" s="78">
        <v>0</v>
      </c>
      <c r="K8607" s="80">
        <f t="shared" si="1356"/>
        <v>0</v>
      </c>
      <c r="L8607" s="68" t="str">
        <f t="shared" si="1349"/>
        <v>Normal</v>
      </c>
      <c r="N8607" s="67">
        <f t="shared" si="1350"/>
        <v>0</v>
      </c>
      <c r="O8607" s="67">
        <f t="shared" si="1351"/>
        <v>0</v>
      </c>
      <c r="P8607" s="81">
        <f t="shared" si="1352"/>
        <v>2.0256594859058845</v>
      </c>
      <c r="Q8607" s="81">
        <f t="shared" si="1353"/>
        <v>2.0256594859058845</v>
      </c>
      <c r="S8607" s="1">
        <f t="shared" si="1357"/>
        <v>7</v>
      </c>
      <c r="T8607" s="1" t="str">
        <f t="shared" si="1358"/>
        <v>Off-Peak</v>
      </c>
    </row>
    <row r="8608" spans="1:20" x14ac:dyDescent="0.25">
      <c r="A8608" s="85">
        <v>45284.874999979424</v>
      </c>
      <c r="B8608" s="1">
        <v>12</v>
      </c>
      <c r="C8608" s="1">
        <v>24</v>
      </c>
      <c r="D8608" s="1">
        <v>21</v>
      </c>
      <c r="E8608" s="1" t="str">
        <f t="shared" si="1354"/>
        <v>Non-Summer</v>
      </c>
      <c r="F8608" s="78">
        <v>1.0412999999999999</v>
      </c>
      <c r="G8608" s="79">
        <f t="shared" si="1355"/>
        <v>1.9811394972046563</v>
      </c>
      <c r="J8608" s="78">
        <v>0</v>
      </c>
      <c r="K8608" s="80">
        <f t="shared" si="1356"/>
        <v>0</v>
      </c>
      <c r="L8608" s="68" t="str">
        <f t="shared" si="1349"/>
        <v>Normal</v>
      </c>
      <c r="N8608" s="67">
        <f t="shared" si="1350"/>
        <v>0</v>
      </c>
      <c r="O8608" s="67">
        <f t="shared" si="1351"/>
        <v>0</v>
      </c>
      <c r="P8608" s="81">
        <f t="shared" si="1352"/>
        <v>1.9811394972046563</v>
      </c>
      <c r="Q8608" s="81">
        <f t="shared" si="1353"/>
        <v>1.9811394972046563</v>
      </c>
      <c r="S8608" s="1">
        <f t="shared" si="1357"/>
        <v>7</v>
      </c>
      <c r="T8608" s="1" t="str">
        <f t="shared" si="1358"/>
        <v>Off-Peak</v>
      </c>
    </row>
    <row r="8609" spans="1:20" x14ac:dyDescent="0.25">
      <c r="A8609" s="85">
        <v>45284.916666646088</v>
      </c>
      <c r="B8609" s="1">
        <v>12</v>
      </c>
      <c r="C8609" s="1">
        <v>24</v>
      </c>
      <c r="D8609" s="1">
        <v>22</v>
      </c>
      <c r="E8609" s="1" t="str">
        <f t="shared" si="1354"/>
        <v>Non-Summer</v>
      </c>
      <c r="F8609" s="78">
        <v>0.98709999999999998</v>
      </c>
      <c r="G8609" s="79">
        <f t="shared" si="1355"/>
        <v>1.8780205490163415</v>
      </c>
      <c r="J8609" s="78">
        <v>0</v>
      </c>
      <c r="K8609" s="80">
        <f t="shared" si="1356"/>
        <v>0</v>
      </c>
      <c r="L8609" s="68" t="str">
        <f t="shared" si="1349"/>
        <v>Normal</v>
      </c>
      <c r="N8609" s="67">
        <f t="shared" si="1350"/>
        <v>0</v>
      </c>
      <c r="O8609" s="67">
        <f t="shared" si="1351"/>
        <v>0</v>
      </c>
      <c r="P8609" s="81">
        <f t="shared" si="1352"/>
        <v>1.8780205490163415</v>
      </c>
      <c r="Q8609" s="81">
        <f t="shared" si="1353"/>
        <v>1.8780205490163415</v>
      </c>
      <c r="S8609" s="1">
        <f t="shared" si="1357"/>
        <v>7</v>
      </c>
      <c r="T8609" s="1" t="str">
        <f t="shared" si="1358"/>
        <v>Off-Peak</v>
      </c>
    </row>
    <row r="8610" spans="1:20" x14ac:dyDescent="0.25">
      <c r="A8610" s="85">
        <v>45284.958333312752</v>
      </c>
      <c r="B8610" s="1">
        <v>12</v>
      </c>
      <c r="C8610" s="1">
        <v>24</v>
      </c>
      <c r="D8610" s="1">
        <v>23</v>
      </c>
      <c r="E8610" s="1" t="str">
        <f t="shared" si="1354"/>
        <v>Non-Summer</v>
      </c>
      <c r="F8610" s="78">
        <v>0.90390000000000004</v>
      </c>
      <c r="G8610" s="79">
        <f t="shared" si="1355"/>
        <v>1.7197272558564189</v>
      </c>
      <c r="J8610" s="78">
        <v>0</v>
      </c>
      <c r="K8610" s="80">
        <f t="shared" si="1356"/>
        <v>0</v>
      </c>
      <c r="L8610" s="68" t="str">
        <f t="shared" si="1349"/>
        <v>Normal</v>
      </c>
      <c r="N8610" s="67">
        <f t="shared" si="1350"/>
        <v>0</v>
      </c>
      <c r="O8610" s="67">
        <f t="shared" si="1351"/>
        <v>0</v>
      </c>
      <c r="P8610" s="81">
        <f t="shared" si="1352"/>
        <v>1.7197272558564189</v>
      </c>
      <c r="Q8610" s="81">
        <f t="shared" si="1353"/>
        <v>1.7197272558564189</v>
      </c>
      <c r="S8610" s="1">
        <f t="shared" si="1357"/>
        <v>7</v>
      </c>
      <c r="T8610" s="1" t="str">
        <f t="shared" si="1358"/>
        <v>Off-Peak</v>
      </c>
    </row>
    <row r="8611" spans="1:20" x14ac:dyDescent="0.25">
      <c r="A8611" s="85">
        <v>45284.999999979416</v>
      </c>
      <c r="B8611" s="1">
        <v>12</v>
      </c>
      <c r="C8611" s="1">
        <v>25</v>
      </c>
      <c r="D8611" s="1">
        <v>0</v>
      </c>
      <c r="E8611" s="1" t="str">
        <f t="shared" si="1354"/>
        <v>Non-Summer</v>
      </c>
      <c r="F8611" s="78">
        <v>0.82169999999999999</v>
      </c>
      <c r="G8611" s="79">
        <f t="shared" si="1355"/>
        <v>1.5633365263162069</v>
      </c>
      <c r="J8611" s="78">
        <v>0</v>
      </c>
      <c r="K8611" s="80">
        <f t="shared" si="1356"/>
        <v>0</v>
      </c>
      <c r="L8611" s="68" t="str">
        <f t="shared" si="1349"/>
        <v>Normal</v>
      </c>
      <c r="N8611" s="67">
        <f t="shared" si="1350"/>
        <v>0</v>
      </c>
      <c r="O8611" s="67">
        <f t="shared" si="1351"/>
        <v>0</v>
      </c>
      <c r="P8611" s="81">
        <f t="shared" si="1352"/>
        <v>1.5633365263162069</v>
      </c>
      <c r="Q8611" s="81">
        <f t="shared" si="1353"/>
        <v>1.5633365263162069</v>
      </c>
      <c r="S8611" s="1">
        <f t="shared" si="1357"/>
        <v>1</v>
      </c>
      <c r="T8611" s="1" t="str">
        <f t="shared" si="1358"/>
        <v>Off-Peak</v>
      </c>
    </row>
    <row r="8612" spans="1:20" x14ac:dyDescent="0.25">
      <c r="A8612" s="85">
        <v>45285.041666646081</v>
      </c>
      <c r="B8612" s="1">
        <v>12</v>
      </c>
      <c r="C8612" s="1">
        <v>25</v>
      </c>
      <c r="D8612" s="1">
        <v>1</v>
      </c>
      <c r="E8612" s="1" t="str">
        <f t="shared" si="1354"/>
        <v>Non-Summer</v>
      </c>
      <c r="F8612" s="78">
        <v>0.75749999999999995</v>
      </c>
      <c r="G8612" s="79">
        <f t="shared" si="1355"/>
        <v>1.4411919419307857</v>
      </c>
      <c r="J8612" s="78">
        <v>0</v>
      </c>
      <c r="K8612" s="80">
        <f t="shared" si="1356"/>
        <v>0</v>
      </c>
      <c r="L8612" s="68" t="str">
        <f t="shared" si="1349"/>
        <v>Normal</v>
      </c>
      <c r="N8612" s="67">
        <f t="shared" si="1350"/>
        <v>0</v>
      </c>
      <c r="O8612" s="67">
        <f t="shared" si="1351"/>
        <v>0</v>
      </c>
      <c r="P8612" s="81">
        <f t="shared" si="1352"/>
        <v>1.4411919419307857</v>
      </c>
      <c r="Q8612" s="81">
        <f t="shared" si="1353"/>
        <v>1.4411919419307857</v>
      </c>
      <c r="S8612" s="1">
        <f t="shared" si="1357"/>
        <v>1</v>
      </c>
      <c r="T8612" s="1" t="str">
        <f t="shared" si="1358"/>
        <v>Off-Peak</v>
      </c>
    </row>
    <row r="8613" spans="1:20" x14ac:dyDescent="0.25">
      <c r="A8613" s="85">
        <v>45285.083333312745</v>
      </c>
      <c r="B8613" s="1">
        <v>12</v>
      </c>
      <c r="C8613" s="1">
        <v>25</v>
      </c>
      <c r="D8613" s="1">
        <v>2</v>
      </c>
      <c r="E8613" s="1" t="str">
        <f t="shared" si="1354"/>
        <v>Non-Summer</v>
      </c>
      <c r="F8613" s="78">
        <v>0.71419999999999995</v>
      </c>
      <c r="G8613" s="79">
        <f t="shared" si="1355"/>
        <v>1.3588109371973165</v>
      </c>
      <c r="J8613" s="78">
        <v>0</v>
      </c>
      <c r="K8613" s="80">
        <f t="shared" si="1356"/>
        <v>0</v>
      </c>
      <c r="L8613" s="68" t="str">
        <f t="shared" si="1349"/>
        <v>Normal</v>
      </c>
      <c r="N8613" s="67">
        <f t="shared" si="1350"/>
        <v>0</v>
      </c>
      <c r="O8613" s="67">
        <f t="shared" si="1351"/>
        <v>0</v>
      </c>
      <c r="P8613" s="81">
        <f t="shared" si="1352"/>
        <v>1.3588109371973165</v>
      </c>
      <c r="Q8613" s="81">
        <f t="shared" si="1353"/>
        <v>1.3588109371973165</v>
      </c>
      <c r="S8613" s="1">
        <f t="shared" si="1357"/>
        <v>1</v>
      </c>
      <c r="T8613" s="1" t="str">
        <f t="shared" si="1358"/>
        <v>Off-Peak</v>
      </c>
    </row>
    <row r="8614" spans="1:20" x14ac:dyDescent="0.25">
      <c r="A8614" s="85">
        <v>45285.124999979409</v>
      </c>
      <c r="B8614" s="1">
        <v>12</v>
      </c>
      <c r="C8614" s="1">
        <v>25</v>
      </c>
      <c r="D8614" s="1">
        <v>3</v>
      </c>
      <c r="E8614" s="1" t="str">
        <f t="shared" si="1354"/>
        <v>Non-Summer</v>
      </c>
      <c r="F8614" s="78">
        <v>0.68820000000000003</v>
      </c>
      <c r="G8614" s="79">
        <f t="shared" si="1355"/>
        <v>1.3093442830848407</v>
      </c>
      <c r="J8614" s="78">
        <v>0</v>
      </c>
      <c r="K8614" s="80">
        <f t="shared" si="1356"/>
        <v>0</v>
      </c>
      <c r="L8614" s="68" t="str">
        <f t="shared" si="1349"/>
        <v>Normal</v>
      </c>
      <c r="N8614" s="67">
        <f t="shared" si="1350"/>
        <v>0</v>
      </c>
      <c r="O8614" s="67">
        <f t="shared" si="1351"/>
        <v>0</v>
      </c>
      <c r="P8614" s="81">
        <f t="shared" si="1352"/>
        <v>1.3093442830848407</v>
      </c>
      <c r="Q8614" s="81">
        <f t="shared" si="1353"/>
        <v>1.3093442830848407</v>
      </c>
      <c r="S8614" s="1">
        <f t="shared" si="1357"/>
        <v>1</v>
      </c>
      <c r="T8614" s="1" t="str">
        <f t="shared" si="1358"/>
        <v>Off-Peak</v>
      </c>
    </row>
    <row r="8615" spans="1:20" x14ac:dyDescent="0.25">
      <c r="A8615" s="85">
        <v>45285.166666646073</v>
      </c>
      <c r="B8615" s="1">
        <v>12</v>
      </c>
      <c r="C8615" s="1">
        <v>25</v>
      </c>
      <c r="D8615" s="1">
        <v>4</v>
      </c>
      <c r="E8615" s="1" t="str">
        <f t="shared" si="1354"/>
        <v>Non-Summer</v>
      </c>
      <c r="F8615" s="78">
        <v>0.67820000000000003</v>
      </c>
      <c r="G8615" s="79">
        <f t="shared" si="1355"/>
        <v>1.2903186468877346</v>
      </c>
      <c r="J8615" s="78">
        <v>0</v>
      </c>
      <c r="K8615" s="80">
        <f t="shared" si="1356"/>
        <v>0</v>
      </c>
      <c r="L8615" s="68" t="str">
        <f t="shared" si="1349"/>
        <v>Normal</v>
      </c>
      <c r="N8615" s="67">
        <f t="shared" si="1350"/>
        <v>0</v>
      </c>
      <c r="O8615" s="67">
        <f t="shared" si="1351"/>
        <v>0</v>
      </c>
      <c r="P8615" s="81">
        <f t="shared" si="1352"/>
        <v>1.2903186468877346</v>
      </c>
      <c r="Q8615" s="81">
        <f t="shared" si="1353"/>
        <v>1.2903186468877346</v>
      </c>
      <c r="S8615" s="1">
        <f t="shared" si="1357"/>
        <v>1</v>
      </c>
      <c r="T8615" s="1" t="str">
        <f t="shared" si="1358"/>
        <v>Off-Peak</v>
      </c>
    </row>
    <row r="8616" spans="1:20" x14ac:dyDescent="0.25">
      <c r="A8616" s="85">
        <v>45285.208333312738</v>
      </c>
      <c r="B8616" s="1">
        <v>12</v>
      </c>
      <c r="C8616" s="1">
        <v>25</v>
      </c>
      <c r="D8616" s="1">
        <v>5</v>
      </c>
      <c r="E8616" s="1" t="str">
        <f t="shared" si="1354"/>
        <v>Non-Summer</v>
      </c>
      <c r="F8616" s="78">
        <v>0.69</v>
      </c>
      <c r="G8616" s="79">
        <f t="shared" si="1355"/>
        <v>1.3127688976003198</v>
      </c>
      <c r="J8616" s="78">
        <v>0</v>
      </c>
      <c r="K8616" s="80">
        <f t="shared" si="1356"/>
        <v>0</v>
      </c>
      <c r="L8616" s="68" t="str">
        <f t="shared" si="1349"/>
        <v>Normal</v>
      </c>
      <c r="N8616" s="67">
        <f t="shared" si="1350"/>
        <v>0</v>
      </c>
      <c r="O8616" s="67">
        <f t="shared" si="1351"/>
        <v>0</v>
      </c>
      <c r="P8616" s="81">
        <f t="shared" si="1352"/>
        <v>1.3127688976003198</v>
      </c>
      <c r="Q8616" s="81">
        <f t="shared" si="1353"/>
        <v>1.3127688976003198</v>
      </c>
      <c r="S8616" s="1">
        <f t="shared" si="1357"/>
        <v>1</v>
      </c>
      <c r="T8616" s="1" t="str">
        <f t="shared" si="1358"/>
        <v>Off-Peak</v>
      </c>
    </row>
    <row r="8617" spans="1:20" x14ac:dyDescent="0.25">
      <c r="A8617" s="85">
        <v>45285.249999979402</v>
      </c>
      <c r="B8617" s="1">
        <v>12</v>
      </c>
      <c r="C8617" s="1">
        <v>25</v>
      </c>
      <c r="D8617" s="1">
        <v>6</v>
      </c>
      <c r="E8617" s="1" t="str">
        <f t="shared" si="1354"/>
        <v>Non-Summer</v>
      </c>
      <c r="F8617" s="78">
        <v>0.71819999999999995</v>
      </c>
      <c r="G8617" s="79">
        <f t="shared" si="1355"/>
        <v>1.3664211916761588</v>
      </c>
      <c r="J8617" s="78">
        <v>0</v>
      </c>
      <c r="K8617" s="80">
        <f t="shared" si="1356"/>
        <v>0</v>
      </c>
      <c r="L8617" s="68" t="str">
        <f t="shared" si="1349"/>
        <v>Normal</v>
      </c>
      <c r="N8617" s="67">
        <f t="shared" si="1350"/>
        <v>0</v>
      </c>
      <c r="O8617" s="67">
        <f t="shared" si="1351"/>
        <v>0</v>
      </c>
      <c r="P8617" s="81">
        <f t="shared" si="1352"/>
        <v>1.3664211916761588</v>
      </c>
      <c r="Q8617" s="81">
        <f t="shared" si="1353"/>
        <v>1.3664211916761588</v>
      </c>
      <c r="S8617" s="1">
        <f t="shared" si="1357"/>
        <v>1</v>
      </c>
      <c r="T8617" s="1" t="str">
        <f t="shared" si="1358"/>
        <v>Peak</v>
      </c>
    </row>
    <row r="8618" spans="1:20" x14ac:dyDescent="0.25">
      <c r="A8618" s="85">
        <v>45285.291666646066</v>
      </c>
      <c r="B8618" s="1">
        <v>12</v>
      </c>
      <c r="C8618" s="1">
        <v>25</v>
      </c>
      <c r="D8618" s="1">
        <v>7</v>
      </c>
      <c r="E8618" s="1" t="str">
        <f t="shared" si="1354"/>
        <v>Non-Summer</v>
      </c>
      <c r="F8618" s="78">
        <v>0.77559999999999996</v>
      </c>
      <c r="G8618" s="79">
        <f t="shared" si="1355"/>
        <v>1.4756283434475477</v>
      </c>
      <c r="J8618" s="78">
        <v>0</v>
      </c>
      <c r="K8618" s="80">
        <f t="shared" si="1356"/>
        <v>0</v>
      </c>
      <c r="L8618" s="68" t="str">
        <f t="shared" si="1349"/>
        <v>Normal</v>
      </c>
      <c r="N8618" s="67">
        <f t="shared" si="1350"/>
        <v>0</v>
      </c>
      <c r="O8618" s="67">
        <f t="shared" si="1351"/>
        <v>0</v>
      </c>
      <c r="P8618" s="81">
        <f t="shared" si="1352"/>
        <v>1.4756283434475477</v>
      </c>
      <c r="Q8618" s="81">
        <f t="shared" si="1353"/>
        <v>1.4756283434475477</v>
      </c>
      <c r="S8618" s="1">
        <f t="shared" si="1357"/>
        <v>1</v>
      </c>
      <c r="T8618" s="1" t="str">
        <f t="shared" si="1358"/>
        <v>Peak</v>
      </c>
    </row>
    <row r="8619" spans="1:20" x14ac:dyDescent="0.25">
      <c r="A8619" s="85">
        <v>45285.33333331273</v>
      </c>
      <c r="B8619" s="1">
        <v>12</v>
      </c>
      <c r="C8619" s="1">
        <v>25</v>
      </c>
      <c r="D8619" s="1">
        <v>8</v>
      </c>
      <c r="E8619" s="1" t="str">
        <f t="shared" si="1354"/>
        <v>Non-Summer</v>
      </c>
      <c r="F8619" s="78">
        <v>0.84330000000000005</v>
      </c>
      <c r="G8619" s="79">
        <f t="shared" si="1355"/>
        <v>1.6044319005019561</v>
      </c>
      <c r="J8619" s="78">
        <v>1.9857180000000001</v>
      </c>
      <c r="K8619" s="80">
        <f t="shared" si="1356"/>
        <v>1.9857180000000001</v>
      </c>
      <c r="L8619" s="68" t="str">
        <f t="shared" si="1349"/>
        <v>Normal</v>
      </c>
      <c r="N8619" s="67">
        <f t="shared" si="1350"/>
        <v>0.38128609949804404</v>
      </c>
      <c r="O8619" s="67">
        <f t="shared" si="1351"/>
        <v>1.6044319005019561</v>
      </c>
      <c r="P8619" s="81">
        <f t="shared" si="1352"/>
        <v>0</v>
      </c>
      <c r="Q8619" s="81">
        <f t="shared" si="1353"/>
        <v>-0.38128609949804404</v>
      </c>
      <c r="S8619" s="1">
        <f t="shared" si="1357"/>
        <v>1</v>
      </c>
      <c r="T8619" s="1" t="str">
        <f t="shared" si="1358"/>
        <v>Peak</v>
      </c>
    </row>
    <row r="8620" spans="1:20" x14ac:dyDescent="0.25">
      <c r="A8620" s="85">
        <v>45285.374999979394</v>
      </c>
      <c r="B8620" s="1">
        <v>12</v>
      </c>
      <c r="C8620" s="1">
        <v>25</v>
      </c>
      <c r="D8620" s="1">
        <v>9</v>
      </c>
      <c r="E8620" s="1" t="str">
        <f t="shared" si="1354"/>
        <v>Non-Summer</v>
      </c>
      <c r="F8620" s="78">
        <v>0.87970000000000004</v>
      </c>
      <c r="G8620" s="79">
        <f t="shared" si="1355"/>
        <v>1.6736852162594222</v>
      </c>
      <c r="J8620" s="78">
        <v>3.5417610000000002</v>
      </c>
      <c r="K8620" s="80">
        <f t="shared" si="1356"/>
        <v>3.5417610000000002</v>
      </c>
      <c r="L8620" s="68" t="str">
        <f t="shared" si="1349"/>
        <v>Normal</v>
      </c>
      <c r="N8620" s="67">
        <f t="shared" si="1350"/>
        <v>1.8680757837405779</v>
      </c>
      <c r="O8620" s="67">
        <f t="shared" si="1351"/>
        <v>1.6736852162594222</v>
      </c>
      <c r="P8620" s="81">
        <f t="shared" si="1352"/>
        <v>0</v>
      </c>
      <c r="Q8620" s="81">
        <f t="shared" si="1353"/>
        <v>-1.8680757837405779</v>
      </c>
      <c r="S8620" s="1">
        <f t="shared" si="1357"/>
        <v>1</v>
      </c>
      <c r="T8620" s="1" t="str">
        <f t="shared" si="1358"/>
        <v>Peak</v>
      </c>
    </row>
    <row r="8621" spans="1:20" x14ac:dyDescent="0.25">
      <c r="A8621" s="85">
        <v>45285.416666646059</v>
      </c>
      <c r="B8621" s="1">
        <v>12</v>
      </c>
      <c r="C8621" s="1">
        <v>25</v>
      </c>
      <c r="D8621" s="1">
        <v>10</v>
      </c>
      <c r="E8621" s="1" t="str">
        <f t="shared" si="1354"/>
        <v>Non-Summer</v>
      </c>
      <c r="F8621" s="78">
        <v>0.89639999999999997</v>
      </c>
      <c r="G8621" s="79">
        <f t="shared" si="1355"/>
        <v>1.7054580287085892</v>
      </c>
      <c r="J8621" s="78">
        <v>4.7710029999999994</v>
      </c>
      <c r="K8621" s="80">
        <f t="shared" si="1356"/>
        <v>4.7710029999999994</v>
      </c>
      <c r="L8621" s="68" t="str">
        <f t="shared" si="1349"/>
        <v>Normal</v>
      </c>
      <c r="N8621" s="67">
        <f t="shared" si="1350"/>
        <v>3.06554497129141</v>
      </c>
      <c r="O8621" s="67">
        <f t="shared" si="1351"/>
        <v>1.7054580287085894</v>
      </c>
      <c r="P8621" s="81">
        <f t="shared" si="1352"/>
        <v>0</v>
      </c>
      <c r="Q8621" s="81">
        <f t="shared" si="1353"/>
        <v>-3.06554497129141</v>
      </c>
      <c r="S8621" s="1">
        <f t="shared" si="1357"/>
        <v>1</v>
      </c>
      <c r="T8621" s="1" t="str">
        <f t="shared" si="1358"/>
        <v>Peak</v>
      </c>
    </row>
    <row r="8622" spans="1:20" x14ac:dyDescent="0.25">
      <c r="A8622" s="85">
        <v>45285.458333312723</v>
      </c>
      <c r="B8622" s="1">
        <v>12</v>
      </c>
      <c r="C8622" s="1">
        <v>25</v>
      </c>
      <c r="D8622" s="1">
        <v>11</v>
      </c>
      <c r="E8622" s="1" t="str">
        <f t="shared" si="1354"/>
        <v>Non-Summer</v>
      </c>
      <c r="F8622" s="78">
        <v>0.92579999999999996</v>
      </c>
      <c r="G8622" s="79">
        <f t="shared" si="1355"/>
        <v>1.7613933991280812</v>
      </c>
      <c r="J8622" s="78">
        <v>5.3818239999999999</v>
      </c>
      <c r="K8622" s="80">
        <f t="shared" si="1356"/>
        <v>5.3818239999999999</v>
      </c>
      <c r="L8622" s="68" t="str">
        <f t="shared" si="1349"/>
        <v>Normal</v>
      </c>
      <c r="N8622" s="67">
        <f t="shared" si="1350"/>
        <v>3.6204306008719187</v>
      </c>
      <c r="O8622" s="67">
        <f t="shared" si="1351"/>
        <v>1.7613933991280812</v>
      </c>
      <c r="P8622" s="81">
        <f t="shared" si="1352"/>
        <v>0</v>
      </c>
      <c r="Q8622" s="81">
        <f t="shared" si="1353"/>
        <v>-3.6204306008719187</v>
      </c>
      <c r="S8622" s="1">
        <f t="shared" si="1357"/>
        <v>1</v>
      </c>
      <c r="T8622" s="1" t="str">
        <f t="shared" si="1358"/>
        <v>Peak</v>
      </c>
    </row>
    <row r="8623" spans="1:20" x14ac:dyDescent="0.25">
      <c r="A8623" s="85">
        <v>45285.499999979387</v>
      </c>
      <c r="B8623" s="1">
        <v>12</v>
      </c>
      <c r="C8623" s="1">
        <v>25</v>
      </c>
      <c r="D8623" s="1">
        <v>12</v>
      </c>
      <c r="E8623" s="1" t="str">
        <f t="shared" si="1354"/>
        <v>Non-Summer</v>
      </c>
      <c r="F8623" s="78">
        <v>0.94650000000000001</v>
      </c>
      <c r="G8623" s="79">
        <f t="shared" si="1355"/>
        <v>1.8007764660560908</v>
      </c>
      <c r="J8623" s="78">
        <v>5.289447</v>
      </c>
      <c r="K8623" s="80">
        <f t="shared" si="1356"/>
        <v>5.289447</v>
      </c>
      <c r="L8623" s="68" t="str">
        <f t="shared" si="1349"/>
        <v>Normal</v>
      </c>
      <c r="N8623" s="67">
        <f t="shared" si="1350"/>
        <v>3.4886705339439095</v>
      </c>
      <c r="O8623" s="67">
        <f t="shared" si="1351"/>
        <v>1.8007764660560905</v>
      </c>
      <c r="P8623" s="81">
        <f t="shared" si="1352"/>
        <v>2.2204460492503131E-16</v>
      </c>
      <c r="Q8623" s="81">
        <f t="shared" si="1353"/>
        <v>-3.4886705339439095</v>
      </c>
      <c r="S8623" s="1">
        <f t="shared" si="1357"/>
        <v>1</v>
      </c>
      <c r="T8623" s="1" t="str">
        <f t="shared" si="1358"/>
        <v>Peak</v>
      </c>
    </row>
    <row r="8624" spans="1:20" x14ac:dyDescent="0.25">
      <c r="A8624" s="85">
        <v>45285.541666646051</v>
      </c>
      <c r="B8624" s="1">
        <v>12</v>
      </c>
      <c r="C8624" s="1">
        <v>25</v>
      </c>
      <c r="D8624" s="1">
        <v>13</v>
      </c>
      <c r="E8624" s="1" t="str">
        <f t="shared" si="1354"/>
        <v>Non-Summer</v>
      </c>
      <c r="F8624" s="78">
        <v>0.9546</v>
      </c>
      <c r="G8624" s="79">
        <f t="shared" si="1355"/>
        <v>1.8161872313757468</v>
      </c>
      <c r="J8624" s="78">
        <v>4.6752139999999995</v>
      </c>
      <c r="K8624" s="80">
        <f t="shared" si="1356"/>
        <v>4.6752139999999995</v>
      </c>
      <c r="L8624" s="68" t="str">
        <f t="shared" si="1349"/>
        <v>Normal</v>
      </c>
      <c r="N8624" s="67">
        <f t="shared" si="1350"/>
        <v>2.8590267686242528</v>
      </c>
      <c r="O8624" s="67">
        <f t="shared" si="1351"/>
        <v>1.8161872313757468</v>
      </c>
      <c r="P8624" s="81">
        <f t="shared" si="1352"/>
        <v>0</v>
      </c>
      <c r="Q8624" s="81">
        <f t="shared" si="1353"/>
        <v>-2.8590267686242528</v>
      </c>
      <c r="S8624" s="1">
        <f t="shared" si="1357"/>
        <v>1</v>
      </c>
      <c r="T8624" s="1" t="str">
        <f t="shared" si="1358"/>
        <v>Peak</v>
      </c>
    </row>
    <row r="8625" spans="1:20" x14ac:dyDescent="0.25">
      <c r="A8625" s="85">
        <v>45285.583333312716</v>
      </c>
      <c r="B8625" s="1">
        <v>12</v>
      </c>
      <c r="C8625" s="1">
        <v>25</v>
      </c>
      <c r="D8625" s="1">
        <v>14</v>
      </c>
      <c r="E8625" s="1" t="str">
        <f t="shared" si="1354"/>
        <v>Non-Summer</v>
      </c>
      <c r="F8625" s="78">
        <v>0.95660000000000001</v>
      </c>
      <c r="G8625" s="79">
        <f t="shared" si="1355"/>
        <v>1.8199923586151681</v>
      </c>
      <c r="J8625" s="78">
        <v>3.4882089999999999</v>
      </c>
      <c r="K8625" s="80">
        <f t="shared" si="1356"/>
        <v>3.4882089999999999</v>
      </c>
      <c r="L8625" s="68" t="str">
        <f t="shared" si="1349"/>
        <v>Normal</v>
      </c>
      <c r="N8625" s="67">
        <f t="shared" si="1350"/>
        <v>1.6682166413848318</v>
      </c>
      <c r="O8625" s="67">
        <f t="shared" si="1351"/>
        <v>1.8199923586151681</v>
      </c>
      <c r="P8625" s="81">
        <f t="shared" si="1352"/>
        <v>0</v>
      </c>
      <c r="Q8625" s="81">
        <f t="shared" si="1353"/>
        <v>-1.6682166413848318</v>
      </c>
      <c r="S8625" s="1">
        <f t="shared" si="1357"/>
        <v>1</v>
      </c>
      <c r="T8625" s="1" t="str">
        <f t="shared" si="1358"/>
        <v>Peak</v>
      </c>
    </row>
    <row r="8626" spans="1:20" x14ac:dyDescent="0.25">
      <c r="A8626" s="85">
        <v>45285.62499997938</v>
      </c>
      <c r="B8626" s="1">
        <v>12</v>
      </c>
      <c r="C8626" s="1">
        <v>25</v>
      </c>
      <c r="D8626" s="1">
        <v>15</v>
      </c>
      <c r="E8626" s="1" t="str">
        <f t="shared" si="1354"/>
        <v>Non-Summer</v>
      </c>
      <c r="F8626" s="78">
        <v>0.97499999999999998</v>
      </c>
      <c r="G8626" s="79">
        <f t="shared" si="1355"/>
        <v>1.8549995292178432</v>
      </c>
      <c r="J8626" s="78">
        <v>1.3904639999999999</v>
      </c>
      <c r="K8626" s="80">
        <f t="shared" si="1356"/>
        <v>1.3904639999999999</v>
      </c>
      <c r="L8626" s="68" t="str">
        <f t="shared" si="1349"/>
        <v>Normal</v>
      </c>
      <c r="N8626" s="67">
        <f t="shared" si="1350"/>
        <v>0</v>
      </c>
      <c r="O8626" s="67">
        <f t="shared" si="1351"/>
        <v>1.3904639999999999</v>
      </c>
      <c r="P8626" s="81">
        <f t="shared" si="1352"/>
        <v>0.46453552921784325</v>
      </c>
      <c r="Q8626" s="81">
        <f t="shared" si="1353"/>
        <v>0.46453552921784325</v>
      </c>
      <c r="S8626" s="1">
        <f t="shared" si="1357"/>
        <v>1</v>
      </c>
      <c r="T8626" s="1" t="str">
        <f t="shared" si="1358"/>
        <v>Peak</v>
      </c>
    </row>
    <row r="8627" spans="1:20" x14ac:dyDescent="0.25">
      <c r="A8627" s="85">
        <v>45285.666666646044</v>
      </c>
      <c r="B8627" s="1">
        <v>12</v>
      </c>
      <c r="C8627" s="1">
        <v>25</v>
      </c>
      <c r="D8627" s="1">
        <v>16</v>
      </c>
      <c r="E8627" s="1" t="str">
        <f t="shared" si="1354"/>
        <v>Non-Summer</v>
      </c>
      <c r="F8627" s="78">
        <v>1.0521</v>
      </c>
      <c r="G8627" s="79">
        <f t="shared" si="1355"/>
        <v>2.001687184297531</v>
      </c>
      <c r="J8627" s="78">
        <v>0</v>
      </c>
      <c r="K8627" s="80">
        <f t="shared" si="1356"/>
        <v>0</v>
      </c>
      <c r="L8627" s="68" t="str">
        <f t="shared" si="1349"/>
        <v>Normal</v>
      </c>
      <c r="N8627" s="67">
        <f t="shared" si="1350"/>
        <v>0</v>
      </c>
      <c r="O8627" s="67">
        <f t="shared" si="1351"/>
        <v>0</v>
      </c>
      <c r="P8627" s="81">
        <f t="shared" si="1352"/>
        <v>2.001687184297531</v>
      </c>
      <c r="Q8627" s="81">
        <f t="shared" si="1353"/>
        <v>2.001687184297531</v>
      </c>
      <c r="S8627" s="1">
        <f t="shared" si="1357"/>
        <v>1</v>
      </c>
      <c r="T8627" s="1" t="str">
        <f t="shared" si="1358"/>
        <v>Peak</v>
      </c>
    </row>
    <row r="8628" spans="1:20" x14ac:dyDescent="0.25">
      <c r="A8628" s="85">
        <v>45285.708333312708</v>
      </c>
      <c r="B8628" s="1">
        <v>12</v>
      </c>
      <c r="C8628" s="1">
        <v>25</v>
      </c>
      <c r="D8628" s="1">
        <v>17</v>
      </c>
      <c r="E8628" s="1" t="str">
        <f t="shared" si="1354"/>
        <v>Non-Summer</v>
      </c>
      <c r="F8628" s="78">
        <v>1.0978000000000001</v>
      </c>
      <c r="G8628" s="79">
        <f t="shared" si="1355"/>
        <v>2.088634341718306</v>
      </c>
      <c r="J8628" s="78">
        <v>0</v>
      </c>
      <c r="K8628" s="80">
        <f t="shared" si="1356"/>
        <v>0</v>
      </c>
      <c r="L8628" s="68" t="str">
        <f t="shared" si="1349"/>
        <v>Normal</v>
      </c>
      <c r="N8628" s="67">
        <f t="shared" si="1350"/>
        <v>0</v>
      </c>
      <c r="O8628" s="67">
        <f t="shared" si="1351"/>
        <v>0</v>
      </c>
      <c r="P8628" s="81">
        <f t="shared" si="1352"/>
        <v>2.088634341718306</v>
      </c>
      <c r="Q8628" s="81">
        <f t="shared" si="1353"/>
        <v>2.088634341718306</v>
      </c>
      <c r="S8628" s="1">
        <f t="shared" si="1357"/>
        <v>1</v>
      </c>
      <c r="T8628" s="1" t="str">
        <f t="shared" si="1358"/>
        <v>Peak</v>
      </c>
    </row>
    <row r="8629" spans="1:20" x14ac:dyDescent="0.25">
      <c r="A8629" s="85">
        <v>45285.749999979373</v>
      </c>
      <c r="B8629" s="1">
        <v>12</v>
      </c>
      <c r="C8629" s="1">
        <v>25</v>
      </c>
      <c r="D8629" s="1">
        <v>18</v>
      </c>
      <c r="E8629" s="1" t="str">
        <f t="shared" si="1354"/>
        <v>Non-Summer</v>
      </c>
      <c r="F8629" s="78">
        <v>1.0871999999999999</v>
      </c>
      <c r="G8629" s="79">
        <f t="shared" si="1355"/>
        <v>2.0684671673493735</v>
      </c>
      <c r="J8629" s="78">
        <v>0</v>
      </c>
      <c r="K8629" s="80">
        <f t="shared" si="1356"/>
        <v>0</v>
      </c>
      <c r="L8629" s="68" t="str">
        <f t="shared" si="1349"/>
        <v>Normal</v>
      </c>
      <c r="N8629" s="67">
        <f t="shared" si="1350"/>
        <v>0</v>
      </c>
      <c r="O8629" s="67">
        <f t="shared" si="1351"/>
        <v>0</v>
      </c>
      <c r="P8629" s="81">
        <f t="shared" si="1352"/>
        <v>2.0684671673493735</v>
      </c>
      <c r="Q8629" s="81">
        <f t="shared" si="1353"/>
        <v>2.0684671673493735</v>
      </c>
      <c r="S8629" s="1">
        <f t="shared" si="1357"/>
        <v>1</v>
      </c>
      <c r="T8629" s="1" t="str">
        <f t="shared" si="1358"/>
        <v>Peak</v>
      </c>
    </row>
    <row r="8630" spans="1:20" x14ac:dyDescent="0.25">
      <c r="A8630" s="85">
        <v>45285.791666646037</v>
      </c>
      <c r="B8630" s="1">
        <v>12</v>
      </c>
      <c r="C8630" s="1">
        <v>25</v>
      </c>
      <c r="D8630" s="1">
        <v>19</v>
      </c>
      <c r="E8630" s="1" t="str">
        <f t="shared" si="1354"/>
        <v>Non-Summer</v>
      </c>
      <c r="F8630" s="78">
        <v>1.0764</v>
      </c>
      <c r="G8630" s="79">
        <f t="shared" si="1355"/>
        <v>2.0479194802564988</v>
      </c>
      <c r="J8630" s="78">
        <v>0</v>
      </c>
      <c r="K8630" s="80">
        <f t="shared" si="1356"/>
        <v>0</v>
      </c>
      <c r="L8630" s="68" t="str">
        <f t="shared" si="1349"/>
        <v>Normal</v>
      </c>
      <c r="N8630" s="67">
        <f t="shared" si="1350"/>
        <v>0</v>
      </c>
      <c r="O8630" s="67">
        <f t="shared" si="1351"/>
        <v>0</v>
      </c>
      <c r="P8630" s="81">
        <f t="shared" si="1352"/>
        <v>2.0479194802564988</v>
      </c>
      <c r="Q8630" s="81">
        <f t="shared" si="1353"/>
        <v>2.0479194802564988</v>
      </c>
      <c r="S8630" s="1">
        <f t="shared" si="1357"/>
        <v>1</v>
      </c>
      <c r="T8630" s="1" t="str">
        <f t="shared" si="1358"/>
        <v>Peak</v>
      </c>
    </row>
    <row r="8631" spans="1:20" x14ac:dyDescent="0.25">
      <c r="A8631" s="85">
        <v>45285.833333312701</v>
      </c>
      <c r="B8631" s="1">
        <v>12</v>
      </c>
      <c r="C8631" s="1">
        <v>25</v>
      </c>
      <c r="D8631" s="1">
        <v>20</v>
      </c>
      <c r="E8631" s="1" t="str">
        <f t="shared" si="1354"/>
        <v>Non-Summer</v>
      </c>
      <c r="F8631" s="78">
        <v>1.0627</v>
      </c>
      <c r="G8631" s="79">
        <f t="shared" si="1355"/>
        <v>2.0218543586664635</v>
      </c>
      <c r="J8631" s="78">
        <v>0</v>
      </c>
      <c r="K8631" s="80">
        <f t="shared" si="1356"/>
        <v>0</v>
      </c>
      <c r="L8631" s="68" t="str">
        <f t="shared" si="1349"/>
        <v>Normal</v>
      </c>
      <c r="N8631" s="67">
        <f t="shared" si="1350"/>
        <v>0</v>
      </c>
      <c r="O8631" s="67">
        <f t="shared" si="1351"/>
        <v>0</v>
      </c>
      <c r="P8631" s="81">
        <f t="shared" si="1352"/>
        <v>2.0218543586664635</v>
      </c>
      <c r="Q8631" s="81">
        <f t="shared" si="1353"/>
        <v>2.0218543586664635</v>
      </c>
      <c r="S8631" s="1">
        <f t="shared" si="1357"/>
        <v>1</v>
      </c>
      <c r="T8631" s="1" t="str">
        <f t="shared" si="1358"/>
        <v>Peak</v>
      </c>
    </row>
    <row r="8632" spans="1:20" x14ac:dyDescent="0.25">
      <c r="A8632" s="85">
        <v>45285.874999979365</v>
      </c>
      <c r="B8632" s="1">
        <v>12</v>
      </c>
      <c r="C8632" s="1">
        <v>25</v>
      </c>
      <c r="D8632" s="1">
        <v>21</v>
      </c>
      <c r="E8632" s="1" t="str">
        <f t="shared" si="1354"/>
        <v>Non-Summer</v>
      </c>
      <c r="F8632" s="78">
        <v>1.0266</v>
      </c>
      <c r="G8632" s="79">
        <f t="shared" si="1355"/>
        <v>1.9531718119949104</v>
      </c>
      <c r="J8632" s="78">
        <v>0</v>
      </c>
      <c r="K8632" s="80">
        <f t="shared" si="1356"/>
        <v>0</v>
      </c>
      <c r="L8632" s="68" t="str">
        <f t="shared" si="1349"/>
        <v>Normal</v>
      </c>
      <c r="N8632" s="67">
        <f t="shared" si="1350"/>
        <v>0</v>
      </c>
      <c r="O8632" s="67">
        <f t="shared" si="1351"/>
        <v>0</v>
      </c>
      <c r="P8632" s="81">
        <f t="shared" si="1352"/>
        <v>1.9531718119949104</v>
      </c>
      <c r="Q8632" s="81">
        <f t="shared" si="1353"/>
        <v>1.9531718119949104</v>
      </c>
      <c r="S8632" s="1">
        <f t="shared" si="1357"/>
        <v>1</v>
      </c>
      <c r="T8632" s="1" t="str">
        <f t="shared" si="1358"/>
        <v>Peak</v>
      </c>
    </row>
    <row r="8633" spans="1:20" x14ac:dyDescent="0.25">
      <c r="A8633" s="85">
        <v>45285.91666664603</v>
      </c>
      <c r="B8633" s="1">
        <v>12</v>
      </c>
      <c r="C8633" s="1">
        <v>25</v>
      </c>
      <c r="D8633" s="1">
        <v>22</v>
      </c>
      <c r="E8633" s="1" t="str">
        <f t="shared" si="1354"/>
        <v>Non-Summer</v>
      </c>
      <c r="F8633" s="78">
        <v>0.94779999999999998</v>
      </c>
      <c r="G8633" s="79">
        <f t="shared" si="1355"/>
        <v>1.8032497987617147</v>
      </c>
      <c r="J8633" s="78">
        <v>0</v>
      </c>
      <c r="K8633" s="80">
        <f t="shared" si="1356"/>
        <v>0</v>
      </c>
      <c r="L8633" s="68" t="str">
        <f t="shared" si="1349"/>
        <v>Normal</v>
      </c>
      <c r="N8633" s="67">
        <f t="shared" si="1350"/>
        <v>0</v>
      </c>
      <c r="O8633" s="67">
        <f t="shared" si="1351"/>
        <v>0</v>
      </c>
      <c r="P8633" s="81">
        <f t="shared" si="1352"/>
        <v>1.8032497987617147</v>
      </c>
      <c r="Q8633" s="81">
        <f t="shared" si="1353"/>
        <v>1.8032497987617147</v>
      </c>
      <c r="S8633" s="1">
        <f t="shared" si="1357"/>
        <v>1</v>
      </c>
      <c r="T8633" s="1" t="str">
        <f t="shared" si="1358"/>
        <v>Off-Peak</v>
      </c>
    </row>
    <row r="8634" spans="1:20" x14ac:dyDescent="0.25">
      <c r="A8634" s="85">
        <v>45285.958333312694</v>
      </c>
      <c r="B8634" s="1">
        <v>12</v>
      </c>
      <c r="C8634" s="1">
        <v>25</v>
      </c>
      <c r="D8634" s="1">
        <v>23</v>
      </c>
      <c r="E8634" s="1" t="str">
        <f t="shared" si="1354"/>
        <v>Non-Summer</v>
      </c>
      <c r="F8634" s="78">
        <v>0.84919999999999995</v>
      </c>
      <c r="G8634" s="79">
        <f t="shared" si="1355"/>
        <v>1.6156570258582486</v>
      </c>
      <c r="J8634" s="78">
        <v>0</v>
      </c>
      <c r="K8634" s="80">
        <f t="shared" si="1356"/>
        <v>0</v>
      </c>
      <c r="L8634" s="68" t="str">
        <f t="shared" si="1349"/>
        <v>Normal</v>
      </c>
      <c r="N8634" s="67">
        <f t="shared" si="1350"/>
        <v>0</v>
      </c>
      <c r="O8634" s="67">
        <f t="shared" si="1351"/>
        <v>0</v>
      </c>
      <c r="P8634" s="81">
        <f t="shared" si="1352"/>
        <v>1.6156570258582486</v>
      </c>
      <c r="Q8634" s="81">
        <f t="shared" si="1353"/>
        <v>1.6156570258582486</v>
      </c>
      <c r="S8634" s="1">
        <f t="shared" si="1357"/>
        <v>1</v>
      </c>
      <c r="T8634" s="1" t="str">
        <f t="shared" si="1358"/>
        <v>Off-Peak</v>
      </c>
    </row>
    <row r="8635" spans="1:20" x14ac:dyDescent="0.25">
      <c r="A8635" s="85">
        <v>45285.999999979358</v>
      </c>
      <c r="B8635" s="1">
        <v>12</v>
      </c>
      <c r="C8635" s="1">
        <v>26</v>
      </c>
      <c r="D8635" s="1">
        <v>0</v>
      </c>
      <c r="E8635" s="1" t="str">
        <f t="shared" si="1354"/>
        <v>Non-Summer</v>
      </c>
      <c r="F8635" s="78">
        <v>0.77</v>
      </c>
      <c r="G8635" s="79">
        <f t="shared" si="1355"/>
        <v>1.4649739871771685</v>
      </c>
      <c r="J8635" s="78">
        <v>0</v>
      </c>
      <c r="K8635" s="80">
        <f t="shared" si="1356"/>
        <v>0</v>
      </c>
      <c r="L8635" s="68" t="str">
        <f t="shared" si="1349"/>
        <v>Normal</v>
      </c>
      <c r="N8635" s="67">
        <f t="shared" si="1350"/>
        <v>0</v>
      </c>
      <c r="O8635" s="67">
        <f t="shared" si="1351"/>
        <v>0</v>
      </c>
      <c r="P8635" s="81">
        <f t="shared" si="1352"/>
        <v>1.4649739871771685</v>
      </c>
      <c r="Q8635" s="81">
        <f t="shared" si="1353"/>
        <v>1.4649739871771685</v>
      </c>
      <c r="S8635" s="1">
        <f t="shared" si="1357"/>
        <v>2</v>
      </c>
      <c r="T8635" s="1" t="str">
        <f t="shared" si="1358"/>
        <v>Off-Peak</v>
      </c>
    </row>
    <row r="8636" spans="1:20" x14ac:dyDescent="0.25">
      <c r="A8636" s="85">
        <v>45286.041666646022</v>
      </c>
      <c r="B8636" s="1">
        <v>12</v>
      </c>
      <c r="C8636" s="1">
        <v>26</v>
      </c>
      <c r="D8636" s="1">
        <v>1</v>
      </c>
      <c r="E8636" s="1" t="str">
        <f t="shared" si="1354"/>
        <v>Non-Summer</v>
      </c>
      <c r="F8636" s="78">
        <v>0.72009999999999996</v>
      </c>
      <c r="G8636" s="79">
        <f t="shared" si="1355"/>
        <v>1.370036062553609</v>
      </c>
      <c r="J8636" s="78">
        <v>0</v>
      </c>
      <c r="K8636" s="80">
        <f t="shared" si="1356"/>
        <v>0</v>
      </c>
      <c r="L8636" s="68" t="str">
        <f t="shared" si="1349"/>
        <v>Normal</v>
      </c>
      <c r="N8636" s="67">
        <f t="shared" si="1350"/>
        <v>0</v>
      </c>
      <c r="O8636" s="67">
        <f t="shared" si="1351"/>
        <v>0</v>
      </c>
      <c r="P8636" s="81">
        <f t="shared" si="1352"/>
        <v>1.370036062553609</v>
      </c>
      <c r="Q8636" s="81">
        <f t="shared" si="1353"/>
        <v>1.370036062553609</v>
      </c>
      <c r="S8636" s="1">
        <f t="shared" si="1357"/>
        <v>2</v>
      </c>
      <c r="T8636" s="1" t="str">
        <f t="shared" si="1358"/>
        <v>Off-Peak</v>
      </c>
    </row>
    <row r="8637" spans="1:20" x14ac:dyDescent="0.25">
      <c r="A8637" s="85">
        <v>45286.083333312687</v>
      </c>
      <c r="B8637" s="1">
        <v>12</v>
      </c>
      <c r="C8637" s="1">
        <v>26</v>
      </c>
      <c r="D8637" s="1">
        <v>2</v>
      </c>
      <c r="E8637" s="1" t="str">
        <f t="shared" si="1354"/>
        <v>Non-Summer</v>
      </c>
      <c r="F8637" s="78">
        <v>0.69269999999999998</v>
      </c>
      <c r="G8637" s="79">
        <f t="shared" si="1355"/>
        <v>1.3179058193735385</v>
      </c>
      <c r="J8637" s="78">
        <v>0</v>
      </c>
      <c r="K8637" s="80">
        <f t="shared" si="1356"/>
        <v>0</v>
      </c>
      <c r="L8637" s="68" t="str">
        <f t="shared" si="1349"/>
        <v>Normal</v>
      </c>
      <c r="N8637" s="67">
        <f t="shared" si="1350"/>
        <v>0</v>
      </c>
      <c r="O8637" s="67">
        <f t="shared" si="1351"/>
        <v>0</v>
      </c>
      <c r="P8637" s="81">
        <f t="shared" si="1352"/>
        <v>1.3179058193735385</v>
      </c>
      <c r="Q8637" s="81">
        <f t="shared" si="1353"/>
        <v>1.3179058193735385</v>
      </c>
      <c r="S8637" s="1">
        <f t="shared" si="1357"/>
        <v>2</v>
      </c>
      <c r="T8637" s="1" t="str">
        <f t="shared" si="1358"/>
        <v>Off-Peak</v>
      </c>
    </row>
    <row r="8638" spans="1:20" x14ac:dyDescent="0.25">
      <c r="A8638" s="85">
        <v>45286.124999979351</v>
      </c>
      <c r="B8638" s="1">
        <v>12</v>
      </c>
      <c r="C8638" s="1">
        <v>26</v>
      </c>
      <c r="D8638" s="1">
        <v>3</v>
      </c>
      <c r="E8638" s="1" t="str">
        <f t="shared" si="1354"/>
        <v>Non-Summer</v>
      </c>
      <c r="F8638" s="78">
        <v>0.68130000000000002</v>
      </c>
      <c r="G8638" s="79">
        <f t="shared" si="1355"/>
        <v>1.2962165941088375</v>
      </c>
      <c r="J8638" s="78">
        <v>0</v>
      </c>
      <c r="K8638" s="80">
        <f t="shared" si="1356"/>
        <v>0</v>
      </c>
      <c r="L8638" s="68" t="str">
        <f t="shared" si="1349"/>
        <v>Normal</v>
      </c>
      <c r="N8638" s="67">
        <f t="shared" si="1350"/>
        <v>0</v>
      </c>
      <c r="O8638" s="67">
        <f t="shared" si="1351"/>
        <v>0</v>
      </c>
      <c r="P8638" s="81">
        <f t="shared" si="1352"/>
        <v>1.2962165941088375</v>
      </c>
      <c r="Q8638" s="81">
        <f t="shared" si="1353"/>
        <v>1.2962165941088375</v>
      </c>
      <c r="S8638" s="1">
        <f t="shared" si="1357"/>
        <v>2</v>
      </c>
      <c r="T8638" s="1" t="str">
        <f t="shared" si="1358"/>
        <v>Off-Peak</v>
      </c>
    </row>
    <row r="8639" spans="1:20" x14ac:dyDescent="0.25">
      <c r="A8639" s="85">
        <v>45286.166666646015</v>
      </c>
      <c r="B8639" s="1">
        <v>12</v>
      </c>
      <c r="C8639" s="1">
        <v>26</v>
      </c>
      <c r="D8639" s="1">
        <v>4</v>
      </c>
      <c r="E8639" s="1" t="str">
        <f t="shared" si="1354"/>
        <v>Non-Summer</v>
      </c>
      <c r="F8639" s="78">
        <v>0.68659999999999999</v>
      </c>
      <c r="G8639" s="79">
        <f t="shared" si="1355"/>
        <v>1.3063001812933037</v>
      </c>
      <c r="J8639" s="78">
        <v>0</v>
      </c>
      <c r="K8639" s="80">
        <f t="shared" si="1356"/>
        <v>0</v>
      </c>
      <c r="L8639" s="68" t="str">
        <f t="shared" si="1349"/>
        <v>Normal</v>
      </c>
      <c r="N8639" s="67">
        <f t="shared" si="1350"/>
        <v>0</v>
      </c>
      <c r="O8639" s="67">
        <f t="shared" si="1351"/>
        <v>0</v>
      </c>
      <c r="P8639" s="81">
        <f t="shared" si="1352"/>
        <v>1.3063001812933037</v>
      </c>
      <c r="Q8639" s="81">
        <f t="shared" si="1353"/>
        <v>1.3063001812933037</v>
      </c>
      <c r="S8639" s="1">
        <f t="shared" si="1357"/>
        <v>2</v>
      </c>
      <c r="T8639" s="1" t="str">
        <f t="shared" si="1358"/>
        <v>Off-Peak</v>
      </c>
    </row>
    <row r="8640" spans="1:20" x14ac:dyDescent="0.25">
      <c r="A8640" s="85">
        <v>45286.208333312679</v>
      </c>
      <c r="B8640" s="1">
        <v>12</v>
      </c>
      <c r="C8640" s="1">
        <v>26</v>
      </c>
      <c r="D8640" s="1">
        <v>5</v>
      </c>
      <c r="E8640" s="1" t="str">
        <f t="shared" si="1354"/>
        <v>Non-Summer</v>
      </c>
      <c r="F8640" s="78">
        <v>0.70899999999999996</v>
      </c>
      <c r="G8640" s="79">
        <f t="shared" si="1355"/>
        <v>1.3489176063748214</v>
      </c>
      <c r="J8640" s="78">
        <v>0</v>
      </c>
      <c r="K8640" s="80">
        <f t="shared" si="1356"/>
        <v>0</v>
      </c>
      <c r="L8640" s="68" t="str">
        <f t="shared" si="1349"/>
        <v>Normal</v>
      </c>
      <c r="N8640" s="67">
        <f t="shared" si="1350"/>
        <v>0</v>
      </c>
      <c r="O8640" s="67">
        <f t="shared" si="1351"/>
        <v>0</v>
      </c>
      <c r="P8640" s="81">
        <f t="shared" si="1352"/>
        <v>1.3489176063748214</v>
      </c>
      <c r="Q8640" s="81">
        <f t="shared" si="1353"/>
        <v>1.3489176063748214</v>
      </c>
      <c r="S8640" s="1">
        <f t="shared" si="1357"/>
        <v>2</v>
      </c>
      <c r="T8640" s="1" t="str">
        <f t="shared" si="1358"/>
        <v>Off-Peak</v>
      </c>
    </row>
    <row r="8641" spans="1:20" x14ac:dyDescent="0.25">
      <c r="A8641" s="85">
        <v>45286.249999979344</v>
      </c>
      <c r="B8641" s="1">
        <v>12</v>
      </c>
      <c r="C8641" s="1">
        <v>26</v>
      </c>
      <c r="D8641" s="1">
        <v>6</v>
      </c>
      <c r="E8641" s="1" t="str">
        <f t="shared" si="1354"/>
        <v>Non-Summer</v>
      </c>
      <c r="F8641" s="78">
        <v>0.73740000000000006</v>
      </c>
      <c r="G8641" s="79">
        <f t="shared" si="1355"/>
        <v>1.4029504131746027</v>
      </c>
      <c r="J8641" s="78">
        <v>0</v>
      </c>
      <c r="K8641" s="80">
        <f t="shared" si="1356"/>
        <v>0</v>
      </c>
      <c r="L8641" s="68" t="str">
        <f t="shared" si="1349"/>
        <v>Normal</v>
      </c>
      <c r="N8641" s="67">
        <f t="shared" si="1350"/>
        <v>0</v>
      </c>
      <c r="O8641" s="67">
        <f t="shared" si="1351"/>
        <v>0</v>
      </c>
      <c r="P8641" s="81">
        <f t="shared" si="1352"/>
        <v>1.4029504131746027</v>
      </c>
      <c r="Q8641" s="81">
        <f t="shared" si="1353"/>
        <v>1.4029504131746027</v>
      </c>
      <c r="S8641" s="1">
        <f t="shared" si="1357"/>
        <v>2</v>
      </c>
      <c r="T8641" s="1" t="str">
        <f t="shared" si="1358"/>
        <v>Peak</v>
      </c>
    </row>
    <row r="8642" spans="1:20" x14ac:dyDescent="0.25">
      <c r="A8642" s="85">
        <v>45286.291666646008</v>
      </c>
      <c r="B8642" s="1">
        <v>12</v>
      </c>
      <c r="C8642" s="1">
        <v>26</v>
      </c>
      <c r="D8642" s="1">
        <v>7</v>
      </c>
      <c r="E8642" s="1" t="str">
        <f t="shared" si="1354"/>
        <v>Non-Summer</v>
      </c>
      <c r="F8642" s="78">
        <v>0.77080000000000004</v>
      </c>
      <c r="G8642" s="79">
        <f t="shared" si="1355"/>
        <v>1.466496038072937</v>
      </c>
      <c r="J8642" s="78">
        <v>0.11230899999999999</v>
      </c>
      <c r="K8642" s="80">
        <f t="shared" si="1356"/>
        <v>0.11230899999999999</v>
      </c>
      <c r="L8642" s="68" t="str">
        <f t="shared" si="1349"/>
        <v>Normal</v>
      </c>
      <c r="N8642" s="67">
        <f t="shared" si="1350"/>
        <v>0</v>
      </c>
      <c r="O8642" s="67">
        <f t="shared" si="1351"/>
        <v>0.11230899999999999</v>
      </c>
      <c r="P8642" s="81">
        <f t="shared" si="1352"/>
        <v>1.3541870380729371</v>
      </c>
      <c r="Q8642" s="81">
        <f t="shared" si="1353"/>
        <v>1.3541870380729371</v>
      </c>
      <c r="S8642" s="1">
        <f t="shared" si="1357"/>
        <v>2</v>
      </c>
      <c r="T8642" s="1" t="str">
        <f t="shared" si="1358"/>
        <v>Peak</v>
      </c>
    </row>
    <row r="8643" spans="1:20" x14ac:dyDescent="0.25">
      <c r="A8643" s="85">
        <v>45286.333333312672</v>
      </c>
      <c r="B8643" s="1">
        <v>12</v>
      </c>
      <c r="C8643" s="1">
        <v>26</v>
      </c>
      <c r="D8643" s="1">
        <v>8</v>
      </c>
      <c r="E8643" s="1" t="str">
        <f t="shared" si="1354"/>
        <v>Non-Summer</v>
      </c>
      <c r="F8643" s="78">
        <v>0.80510000000000004</v>
      </c>
      <c r="G8643" s="79">
        <f t="shared" si="1355"/>
        <v>1.5317539702290108</v>
      </c>
      <c r="J8643" s="78">
        <v>2.2279490000000002</v>
      </c>
      <c r="K8643" s="80">
        <f t="shared" si="1356"/>
        <v>2.2279490000000002</v>
      </c>
      <c r="L8643" s="68" t="str">
        <f t="shared" si="1349"/>
        <v>Normal</v>
      </c>
      <c r="N8643" s="67">
        <f t="shared" si="1350"/>
        <v>0.69619502977098935</v>
      </c>
      <c r="O8643" s="67">
        <f t="shared" si="1351"/>
        <v>1.5317539702290108</v>
      </c>
      <c r="P8643" s="81">
        <f t="shared" si="1352"/>
        <v>0</v>
      </c>
      <c r="Q8643" s="81">
        <f t="shared" si="1353"/>
        <v>-0.69619502977098935</v>
      </c>
      <c r="S8643" s="1">
        <f t="shared" si="1357"/>
        <v>2</v>
      </c>
      <c r="T8643" s="1" t="str">
        <f t="shared" si="1358"/>
        <v>Peak</v>
      </c>
    </row>
    <row r="8644" spans="1:20" x14ac:dyDescent="0.25">
      <c r="A8644" s="85">
        <v>45286.374999979336</v>
      </c>
      <c r="B8644" s="1">
        <v>12</v>
      </c>
      <c r="C8644" s="1">
        <v>26</v>
      </c>
      <c r="D8644" s="1">
        <v>9</v>
      </c>
      <c r="E8644" s="1" t="str">
        <f t="shared" si="1354"/>
        <v>Non-Summer</v>
      </c>
      <c r="F8644" s="78">
        <v>0.83860000000000001</v>
      </c>
      <c r="G8644" s="79">
        <f t="shared" si="1355"/>
        <v>1.5954898514893163</v>
      </c>
      <c r="J8644" s="78">
        <v>3.8411770000000001</v>
      </c>
      <c r="K8644" s="80">
        <f t="shared" si="1356"/>
        <v>3.8411770000000001</v>
      </c>
      <c r="L8644" s="68" t="str">
        <f t="shared" si="1349"/>
        <v>Normal</v>
      </c>
      <c r="N8644" s="67">
        <f t="shared" si="1350"/>
        <v>2.245687148510684</v>
      </c>
      <c r="O8644" s="67">
        <f t="shared" si="1351"/>
        <v>1.5954898514893161</v>
      </c>
      <c r="P8644" s="81">
        <f t="shared" si="1352"/>
        <v>2.2204460492503131E-16</v>
      </c>
      <c r="Q8644" s="81">
        <f t="shared" si="1353"/>
        <v>-2.245687148510684</v>
      </c>
      <c r="S8644" s="1">
        <f t="shared" si="1357"/>
        <v>2</v>
      </c>
      <c r="T8644" s="1" t="str">
        <f t="shared" si="1358"/>
        <v>Peak</v>
      </c>
    </row>
    <row r="8645" spans="1:20" x14ac:dyDescent="0.25">
      <c r="A8645" s="85">
        <v>45286.416666646001</v>
      </c>
      <c r="B8645" s="1">
        <v>12</v>
      </c>
      <c r="C8645" s="1">
        <v>26</v>
      </c>
      <c r="D8645" s="1">
        <v>10</v>
      </c>
      <c r="E8645" s="1" t="str">
        <f t="shared" si="1354"/>
        <v>Non-Summer</v>
      </c>
      <c r="F8645" s="78">
        <v>0.8619</v>
      </c>
      <c r="G8645" s="79">
        <f t="shared" si="1355"/>
        <v>1.6398195838285734</v>
      </c>
      <c r="J8645" s="78">
        <v>4.8416239999999995</v>
      </c>
      <c r="K8645" s="80">
        <f t="shared" si="1356"/>
        <v>4.8416239999999995</v>
      </c>
      <c r="L8645" s="68" t="str">
        <f t="shared" si="1349"/>
        <v>Normal</v>
      </c>
      <c r="N8645" s="67">
        <f t="shared" si="1350"/>
        <v>3.2018044161714263</v>
      </c>
      <c r="O8645" s="67">
        <f t="shared" si="1351"/>
        <v>1.6398195838285732</v>
      </c>
      <c r="P8645" s="81">
        <f t="shared" si="1352"/>
        <v>2.2204460492503131E-16</v>
      </c>
      <c r="Q8645" s="81">
        <f t="shared" si="1353"/>
        <v>-3.2018044161714263</v>
      </c>
      <c r="S8645" s="1">
        <f t="shared" si="1357"/>
        <v>2</v>
      </c>
      <c r="T8645" s="1" t="str">
        <f t="shared" si="1358"/>
        <v>Peak</v>
      </c>
    </row>
    <row r="8646" spans="1:20" x14ac:dyDescent="0.25">
      <c r="A8646" s="85">
        <v>45286.458333312665</v>
      </c>
      <c r="B8646" s="1">
        <v>12</v>
      </c>
      <c r="C8646" s="1">
        <v>26</v>
      </c>
      <c r="D8646" s="1">
        <v>11</v>
      </c>
      <c r="E8646" s="1" t="str">
        <f t="shared" si="1354"/>
        <v>Non-Summer</v>
      </c>
      <c r="F8646" s="78">
        <v>0.88229999999999997</v>
      </c>
      <c r="G8646" s="79">
        <f t="shared" si="1355"/>
        <v>1.6786318816706698</v>
      </c>
      <c r="J8646" s="78">
        <v>5.2689459999999997</v>
      </c>
      <c r="K8646" s="80">
        <f t="shared" si="1356"/>
        <v>5.2689459999999997</v>
      </c>
      <c r="L8646" s="68" t="str">
        <f t="shared" si="1349"/>
        <v>Normal</v>
      </c>
      <c r="N8646" s="67">
        <f t="shared" si="1350"/>
        <v>3.5903141183293297</v>
      </c>
      <c r="O8646" s="67">
        <f t="shared" si="1351"/>
        <v>1.67863188167067</v>
      </c>
      <c r="P8646" s="81">
        <f t="shared" si="1352"/>
        <v>0</v>
      </c>
      <c r="Q8646" s="81">
        <f t="shared" si="1353"/>
        <v>-3.5903141183293297</v>
      </c>
      <c r="S8646" s="1">
        <f t="shared" si="1357"/>
        <v>2</v>
      </c>
      <c r="T8646" s="1" t="str">
        <f t="shared" si="1358"/>
        <v>Peak</v>
      </c>
    </row>
    <row r="8647" spans="1:20" x14ac:dyDescent="0.25">
      <c r="A8647" s="85">
        <v>45286.499999979329</v>
      </c>
      <c r="B8647" s="1">
        <v>12</v>
      </c>
      <c r="C8647" s="1">
        <v>26</v>
      </c>
      <c r="D8647" s="1">
        <v>12</v>
      </c>
      <c r="E8647" s="1" t="str">
        <f t="shared" si="1354"/>
        <v>Non-Summer</v>
      </c>
      <c r="F8647" s="78">
        <v>0.8992</v>
      </c>
      <c r="G8647" s="79">
        <f t="shared" si="1355"/>
        <v>1.710785206843779</v>
      </c>
      <c r="J8647" s="78">
        <v>5.1943059999999992</v>
      </c>
      <c r="K8647" s="80">
        <f t="shared" si="1356"/>
        <v>5.1943059999999992</v>
      </c>
      <c r="L8647" s="68" t="str">
        <f t="shared" si="1349"/>
        <v>Normal</v>
      </c>
      <c r="N8647" s="67">
        <f t="shared" si="1350"/>
        <v>3.4835207931562202</v>
      </c>
      <c r="O8647" s="67">
        <f t="shared" si="1351"/>
        <v>1.710785206843779</v>
      </c>
      <c r="P8647" s="81">
        <f t="shared" si="1352"/>
        <v>0</v>
      </c>
      <c r="Q8647" s="81">
        <f t="shared" si="1353"/>
        <v>-3.4835207931562202</v>
      </c>
      <c r="S8647" s="1">
        <f t="shared" si="1357"/>
        <v>2</v>
      </c>
      <c r="T8647" s="1" t="str">
        <f t="shared" si="1358"/>
        <v>Peak</v>
      </c>
    </row>
    <row r="8648" spans="1:20" x14ac:dyDescent="0.25">
      <c r="A8648" s="85">
        <v>45286.541666645993</v>
      </c>
      <c r="B8648" s="1">
        <v>12</v>
      </c>
      <c r="C8648" s="1">
        <v>26</v>
      </c>
      <c r="D8648" s="1">
        <v>13</v>
      </c>
      <c r="E8648" s="1" t="str">
        <f t="shared" si="1354"/>
        <v>Non-Summer</v>
      </c>
      <c r="F8648" s="78">
        <v>0.90780000000000005</v>
      </c>
      <c r="G8648" s="79">
        <f t="shared" si="1355"/>
        <v>1.7271472539732904</v>
      </c>
      <c r="J8648" s="78">
        <v>4.2856860000000001</v>
      </c>
      <c r="K8648" s="80">
        <f t="shared" si="1356"/>
        <v>4.2856860000000001</v>
      </c>
      <c r="L8648" s="68" t="str">
        <f t="shared" si="1349"/>
        <v>Normal</v>
      </c>
      <c r="N8648" s="67">
        <f t="shared" si="1350"/>
        <v>2.5585387460267097</v>
      </c>
      <c r="O8648" s="67">
        <f t="shared" si="1351"/>
        <v>1.7271472539732904</v>
      </c>
      <c r="P8648" s="81">
        <f t="shared" si="1352"/>
        <v>0</v>
      </c>
      <c r="Q8648" s="81">
        <f t="shared" si="1353"/>
        <v>-2.5585387460267097</v>
      </c>
      <c r="S8648" s="1">
        <f t="shared" si="1357"/>
        <v>2</v>
      </c>
      <c r="T8648" s="1" t="str">
        <f t="shared" si="1358"/>
        <v>Peak</v>
      </c>
    </row>
    <row r="8649" spans="1:20" x14ac:dyDescent="0.25">
      <c r="A8649" s="85">
        <v>45286.583333312657</v>
      </c>
      <c r="B8649" s="1">
        <v>12</v>
      </c>
      <c r="C8649" s="1">
        <v>26</v>
      </c>
      <c r="D8649" s="1">
        <v>14</v>
      </c>
      <c r="E8649" s="1" t="str">
        <f t="shared" si="1354"/>
        <v>Non-Summer</v>
      </c>
      <c r="F8649" s="78">
        <v>0.92410000000000003</v>
      </c>
      <c r="G8649" s="79">
        <f t="shared" si="1355"/>
        <v>1.7581590409745733</v>
      </c>
      <c r="J8649" s="78">
        <v>3.0763780000000001</v>
      </c>
      <c r="K8649" s="80">
        <f t="shared" si="1356"/>
        <v>3.0763780000000001</v>
      </c>
      <c r="L8649" s="68" t="str">
        <f t="shared" si="1349"/>
        <v>Normal</v>
      </c>
      <c r="N8649" s="67">
        <f t="shared" si="1350"/>
        <v>1.3182189590254267</v>
      </c>
      <c r="O8649" s="67">
        <f t="shared" si="1351"/>
        <v>1.7581590409745733</v>
      </c>
      <c r="P8649" s="81">
        <f t="shared" si="1352"/>
        <v>0</v>
      </c>
      <c r="Q8649" s="81">
        <f t="shared" si="1353"/>
        <v>-1.3182189590254267</v>
      </c>
      <c r="S8649" s="1">
        <f t="shared" si="1357"/>
        <v>2</v>
      </c>
      <c r="T8649" s="1" t="str">
        <f t="shared" si="1358"/>
        <v>Peak</v>
      </c>
    </row>
    <row r="8650" spans="1:20" x14ac:dyDescent="0.25">
      <c r="A8650" s="85">
        <v>45286.624999979322</v>
      </c>
      <c r="B8650" s="1">
        <v>12</v>
      </c>
      <c r="C8650" s="1">
        <v>26</v>
      </c>
      <c r="D8650" s="1">
        <v>15</v>
      </c>
      <c r="E8650" s="1" t="str">
        <f t="shared" si="1354"/>
        <v>Non-Summer</v>
      </c>
      <c r="F8650" s="78">
        <v>0.96009999999999995</v>
      </c>
      <c r="G8650" s="79">
        <f t="shared" si="1355"/>
        <v>1.826651331284155</v>
      </c>
      <c r="J8650" s="78">
        <v>1.369747</v>
      </c>
      <c r="K8650" s="80">
        <f t="shared" si="1356"/>
        <v>1.369747</v>
      </c>
      <c r="L8650" s="68" t="str">
        <f t="shared" si="1349"/>
        <v>Normal</v>
      </c>
      <c r="N8650" s="67">
        <f t="shared" si="1350"/>
        <v>0</v>
      </c>
      <c r="O8650" s="67">
        <f t="shared" si="1351"/>
        <v>1.369747</v>
      </c>
      <c r="P8650" s="81">
        <f t="shared" si="1352"/>
        <v>0.45690433128415497</v>
      </c>
      <c r="Q8650" s="81">
        <f t="shared" si="1353"/>
        <v>0.45690433128415497</v>
      </c>
      <c r="S8650" s="1">
        <f t="shared" si="1357"/>
        <v>2</v>
      </c>
      <c r="T8650" s="1" t="str">
        <f t="shared" si="1358"/>
        <v>Peak</v>
      </c>
    </row>
    <row r="8651" spans="1:20" x14ac:dyDescent="0.25">
      <c r="A8651" s="85">
        <v>45286.666666645986</v>
      </c>
      <c r="B8651" s="1">
        <v>12</v>
      </c>
      <c r="C8651" s="1">
        <v>26</v>
      </c>
      <c r="D8651" s="1">
        <v>16</v>
      </c>
      <c r="E8651" s="1" t="str">
        <f t="shared" si="1354"/>
        <v>Non-Summer</v>
      </c>
      <c r="F8651" s="78">
        <v>1.0644</v>
      </c>
      <c r="G8651" s="79">
        <f t="shared" si="1355"/>
        <v>2.0250887168199716</v>
      </c>
      <c r="J8651" s="78">
        <v>0</v>
      </c>
      <c r="K8651" s="80">
        <f t="shared" si="1356"/>
        <v>0</v>
      </c>
      <c r="L8651" s="68" t="str">
        <f t="shared" si="1349"/>
        <v>Normal</v>
      </c>
      <c r="N8651" s="67">
        <f t="shared" si="1350"/>
        <v>0</v>
      </c>
      <c r="O8651" s="67">
        <f t="shared" si="1351"/>
        <v>0</v>
      </c>
      <c r="P8651" s="81">
        <f t="shared" si="1352"/>
        <v>2.0250887168199716</v>
      </c>
      <c r="Q8651" s="81">
        <f t="shared" si="1353"/>
        <v>2.0250887168199716</v>
      </c>
      <c r="S8651" s="1">
        <f t="shared" si="1357"/>
        <v>2</v>
      </c>
      <c r="T8651" s="1" t="str">
        <f t="shared" si="1358"/>
        <v>Peak</v>
      </c>
    </row>
    <row r="8652" spans="1:20" x14ac:dyDescent="0.25">
      <c r="A8652" s="85">
        <v>45286.70833331265</v>
      </c>
      <c r="B8652" s="1">
        <v>12</v>
      </c>
      <c r="C8652" s="1">
        <v>26</v>
      </c>
      <c r="D8652" s="1">
        <v>17</v>
      </c>
      <c r="E8652" s="1" t="str">
        <f t="shared" si="1354"/>
        <v>Non-Summer</v>
      </c>
      <c r="F8652" s="78">
        <v>1.1739999999999999</v>
      </c>
      <c r="G8652" s="79">
        <f t="shared" si="1355"/>
        <v>2.2336096895402542</v>
      </c>
      <c r="J8652" s="78">
        <v>0</v>
      </c>
      <c r="K8652" s="80">
        <f t="shared" si="1356"/>
        <v>0</v>
      </c>
      <c r="L8652" s="68" t="str">
        <f t="shared" si="1349"/>
        <v>Normal</v>
      </c>
      <c r="N8652" s="67">
        <f t="shared" si="1350"/>
        <v>0</v>
      </c>
      <c r="O8652" s="67">
        <f t="shared" si="1351"/>
        <v>0</v>
      </c>
      <c r="P8652" s="81">
        <f t="shared" si="1352"/>
        <v>2.2336096895402542</v>
      </c>
      <c r="Q8652" s="81">
        <f t="shared" si="1353"/>
        <v>2.2336096895402542</v>
      </c>
      <c r="S8652" s="1">
        <f t="shared" si="1357"/>
        <v>2</v>
      </c>
      <c r="T8652" s="1" t="str">
        <f t="shared" si="1358"/>
        <v>Peak</v>
      </c>
    </row>
    <row r="8653" spans="1:20" x14ac:dyDescent="0.25">
      <c r="A8653" s="85">
        <v>45286.749999979314</v>
      </c>
      <c r="B8653" s="1">
        <v>12</v>
      </c>
      <c r="C8653" s="1">
        <v>26</v>
      </c>
      <c r="D8653" s="1">
        <v>18</v>
      </c>
      <c r="E8653" s="1" t="str">
        <f t="shared" si="1354"/>
        <v>Non-Summer</v>
      </c>
      <c r="F8653" s="78">
        <v>1.1967000000000001</v>
      </c>
      <c r="G8653" s="79">
        <f t="shared" si="1355"/>
        <v>2.2767978837076854</v>
      </c>
      <c r="J8653" s="78">
        <v>0</v>
      </c>
      <c r="K8653" s="80">
        <f t="shared" si="1356"/>
        <v>0</v>
      </c>
      <c r="L8653" s="68" t="str">
        <f t="shared" si="1349"/>
        <v>Normal</v>
      </c>
      <c r="N8653" s="67">
        <f t="shared" si="1350"/>
        <v>0</v>
      </c>
      <c r="O8653" s="67">
        <f t="shared" si="1351"/>
        <v>0</v>
      </c>
      <c r="P8653" s="81">
        <f t="shared" si="1352"/>
        <v>2.2767978837076854</v>
      </c>
      <c r="Q8653" s="81">
        <f t="shared" si="1353"/>
        <v>2.2767978837076854</v>
      </c>
      <c r="S8653" s="1">
        <f t="shared" si="1357"/>
        <v>2</v>
      </c>
      <c r="T8653" s="1" t="str">
        <f t="shared" si="1358"/>
        <v>Peak</v>
      </c>
    </row>
    <row r="8654" spans="1:20" x14ac:dyDescent="0.25">
      <c r="A8654" s="85">
        <v>45286.791666645979</v>
      </c>
      <c r="B8654" s="1">
        <v>12</v>
      </c>
      <c r="C8654" s="1">
        <v>26</v>
      </c>
      <c r="D8654" s="1">
        <v>19</v>
      </c>
      <c r="E8654" s="1" t="str">
        <f t="shared" si="1354"/>
        <v>Non-Summer</v>
      </c>
      <c r="F8654" s="78">
        <v>1.1940999999999999</v>
      </c>
      <c r="G8654" s="79">
        <f t="shared" si="1355"/>
        <v>2.2718512182964372</v>
      </c>
      <c r="J8654" s="78">
        <v>0</v>
      </c>
      <c r="K8654" s="80">
        <f t="shared" si="1356"/>
        <v>0</v>
      </c>
      <c r="L8654" s="68" t="str">
        <f t="shared" si="1349"/>
        <v>Normal</v>
      </c>
      <c r="N8654" s="67">
        <f t="shared" si="1350"/>
        <v>0</v>
      </c>
      <c r="O8654" s="67">
        <f t="shared" si="1351"/>
        <v>0</v>
      </c>
      <c r="P8654" s="81">
        <f t="shared" si="1352"/>
        <v>2.2718512182964372</v>
      </c>
      <c r="Q8654" s="81">
        <f t="shared" si="1353"/>
        <v>2.2718512182964372</v>
      </c>
      <c r="S8654" s="1">
        <f t="shared" si="1357"/>
        <v>2</v>
      </c>
      <c r="T8654" s="1" t="str">
        <f t="shared" si="1358"/>
        <v>Peak</v>
      </c>
    </row>
    <row r="8655" spans="1:20" x14ac:dyDescent="0.25">
      <c r="A8655" s="85">
        <v>45286.833333312643</v>
      </c>
      <c r="B8655" s="1">
        <v>12</v>
      </c>
      <c r="C8655" s="1">
        <v>26</v>
      </c>
      <c r="D8655" s="1">
        <v>20</v>
      </c>
      <c r="E8655" s="1" t="str">
        <f t="shared" si="1354"/>
        <v>Non-Summer</v>
      </c>
      <c r="F8655" s="78">
        <v>1.1780999999999999</v>
      </c>
      <c r="G8655" s="79">
        <f t="shared" si="1355"/>
        <v>2.2414102003810674</v>
      </c>
      <c r="J8655" s="78">
        <v>0</v>
      </c>
      <c r="K8655" s="80">
        <f t="shared" si="1356"/>
        <v>0</v>
      </c>
      <c r="L8655" s="68" t="str">
        <f t="shared" si="1349"/>
        <v>Normal</v>
      </c>
      <c r="N8655" s="67">
        <f t="shared" si="1350"/>
        <v>0</v>
      </c>
      <c r="O8655" s="67">
        <f t="shared" si="1351"/>
        <v>0</v>
      </c>
      <c r="P8655" s="81">
        <f t="shared" si="1352"/>
        <v>2.2414102003810674</v>
      </c>
      <c r="Q8655" s="81">
        <f t="shared" si="1353"/>
        <v>2.2414102003810674</v>
      </c>
      <c r="S8655" s="1">
        <f t="shared" si="1357"/>
        <v>2</v>
      </c>
      <c r="T8655" s="1" t="str">
        <f t="shared" si="1358"/>
        <v>Peak</v>
      </c>
    </row>
    <row r="8656" spans="1:20" x14ac:dyDescent="0.25">
      <c r="A8656" s="85">
        <v>45286.874999979307</v>
      </c>
      <c r="B8656" s="1">
        <v>12</v>
      </c>
      <c r="C8656" s="1">
        <v>26</v>
      </c>
      <c r="D8656" s="1">
        <v>21</v>
      </c>
      <c r="E8656" s="1" t="str">
        <f t="shared" si="1354"/>
        <v>Non-Summer</v>
      </c>
      <c r="F8656" s="78">
        <v>1.1337999999999999</v>
      </c>
      <c r="G8656" s="79">
        <f t="shared" si="1355"/>
        <v>2.1571266320278877</v>
      </c>
      <c r="J8656" s="78">
        <v>0</v>
      </c>
      <c r="K8656" s="80">
        <f t="shared" si="1356"/>
        <v>0</v>
      </c>
      <c r="L8656" s="68" t="str">
        <f t="shared" si="1349"/>
        <v>Normal</v>
      </c>
      <c r="N8656" s="67">
        <f t="shared" si="1350"/>
        <v>0</v>
      </c>
      <c r="O8656" s="67">
        <f t="shared" si="1351"/>
        <v>0</v>
      </c>
      <c r="P8656" s="81">
        <f t="shared" si="1352"/>
        <v>2.1571266320278877</v>
      </c>
      <c r="Q8656" s="81">
        <f t="shared" si="1353"/>
        <v>2.1571266320278877</v>
      </c>
      <c r="S8656" s="1">
        <f t="shared" si="1357"/>
        <v>2</v>
      </c>
      <c r="T8656" s="1" t="str">
        <f t="shared" si="1358"/>
        <v>Peak</v>
      </c>
    </row>
    <row r="8657" spans="1:20" x14ac:dyDescent="0.25">
      <c r="A8657" s="85">
        <v>45286.916666645971</v>
      </c>
      <c r="B8657" s="1">
        <v>12</v>
      </c>
      <c r="C8657" s="1">
        <v>26</v>
      </c>
      <c r="D8657" s="1">
        <v>22</v>
      </c>
      <c r="E8657" s="1" t="str">
        <f t="shared" si="1354"/>
        <v>Non-Summer</v>
      </c>
      <c r="F8657" s="78">
        <v>1.0455000000000001</v>
      </c>
      <c r="G8657" s="79">
        <f t="shared" si="1355"/>
        <v>1.9891302644074413</v>
      </c>
      <c r="J8657" s="78">
        <v>0</v>
      </c>
      <c r="K8657" s="80">
        <f t="shared" si="1356"/>
        <v>0</v>
      </c>
      <c r="L8657" s="68" t="str">
        <f t="shared" si="1349"/>
        <v>Normal</v>
      </c>
      <c r="N8657" s="67">
        <f t="shared" si="1350"/>
        <v>0</v>
      </c>
      <c r="O8657" s="67">
        <f t="shared" si="1351"/>
        <v>0</v>
      </c>
      <c r="P8657" s="81">
        <f t="shared" si="1352"/>
        <v>1.9891302644074413</v>
      </c>
      <c r="Q8657" s="81">
        <f t="shared" si="1353"/>
        <v>1.9891302644074413</v>
      </c>
      <c r="S8657" s="1">
        <f t="shared" si="1357"/>
        <v>2</v>
      </c>
      <c r="T8657" s="1" t="str">
        <f t="shared" si="1358"/>
        <v>Off-Peak</v>
      </c>
    </row>
    <row r="8658" spans="1:20" x14ac:dyDescent="0.25">
      <c r="A8658" s="85">
        <v>45286.958333312636</v>
      </c>
      <c r="B8658" s="1">
        <v>12</v>
      </c>
      <c r="C8658" s="1">
        <v>26</v>
      </c>
      <c r="D8658" s="1">
        <v>23</v>
      </c>
      <c r="E8658" s="1" t="str">
        <f t="shared" si="1354"/>
        <v>Non-Summer</v>
      </c>
      <c r="F8658" s="78">
        <v>0.94569999999999999</v>
      </c>
      <c r="G8658" s="79">
        <f t="shared" si="1355"/>
        <v>1.7992544151603223</v>
      </c>
      <c r="J8658" s="78">
        <v>0</v>
      </c>
      <c r="K8658" s="80">
        <f t="shared" si="1356"/>
        <v>0</v>
      </c>
      <c r="L8658" s="68" t="str">
        <f t="shared" si="1349"/>
        <v>Normal</v>
      </c>
      <c r="N8658" s="67">
        <f t="shared" si="1350"/>
        <v>0</v>
      </c>
      <c r="O8658" s="67">
        <f t="shared" si="1351"/>
        <v>0</v>
      </c>
      <c r="P8658" s="81">
        <f t="shared" si="1352"/>
        <v>1.7992544151603223</v>
      </c>
      <c r="Q8658" s="81">
        <f t="shared" si="1353"/>
        <v>1.7992544151603223</v>
      </c>
      <c r="S8658" s="1">
        <f t="shared" si="1357"/>
        <v>2</v>
      </c>
      <c r="T8658" s="1" t="str">
        <f t="shared" si="1358"/>
        <v>Off-Peak</v>
      </c>
    </row>
    <row r="8659" spans="1:20" x14ac:dyDescent="0.25">
      <c r="A8659" s="85">
        <v>45286.9999999793</v>
      </c>
      <c r="B8659" s="1">
        <v>12</v>
      </c>
      <c r="C8659" s="1">
        <v>27</v>
      </c>
      <c r="D8659" s="1">
        <v>0</v>
      </c>
      <c r="E8659" s="1" t="str">
        <f t="shared" si="1354"/>
        <v>Non-Summer</v>
      </c>
      <c r="F8659" s="78">
        <v>0.86870000000000003</v>
      </c>
      <c r="G8659" s="79">
        <f t="shared" si="1355"/>
        <v>1.6527570164426055</v>
      </c>
      <c r="J8659" s="78">
        <v>0</v>
      </c>
      <c r="K8659" s="80">
        <f t="shared" si="1356"/>
        <v>0</v>
      </c>
      <c r="L8659" s="68" t="str">
        <f t="shared" ref="L8659:L8722" si="1359">IF(AND(D8659&gt;=$C$2,D8659&lt;=$C$3,E8659="Summer"),"MaxDis","Normal")</f>
        <v>Normal</v>
      </c>
      <c r="N8659" s="67">
        <f t="shared" ref="N8659:N8722" si="1360">IF(K8659-G8659&lt;0,0,K8659-G8659)</f>
        <v>0</v>
      </c>
      <c r="O8659" s="67">
        <f t="shared" ref="O8659:O8722" si="1361">K8659-N8659</f>
        <v>0</v>
      </c>
      <c r="P8659" s="81">
        <f t="shared" ref="P8659:P8722" si="1362">MAX(0,G8659-O8659)</f>
        <v>1.6527570164426055</v>
      </c>
      <c r="Q8659" s="81">
        <f t="shared" ref="Q8659:Q8722" si="1363">G8659-K8659</f>
        <v>1.6527570164426055</v>
      </c>
      <c r="S8659" s="1">
        <f t="shared" si="1357"/>
        <v>3</v>
      </c>
      <c r="T8659" s="1" t="str">
        <f t="shared" si="1358"/>
        <v>Off-Peak</v>
      </c>
    </row>
    <row r="8660" spans="1:20" x14ac:dyDescent="0.25">
      <c r="A8660" s="85">
        <v>45287.041666645964</v>
      </c>
      <c r="B8660" s="1">
        <v>12</v>
      </c>
      <c r="C8660" s="1">
        <v>27</v>
      </c>
      <c r="D8660" s="1">
        <v>1</v>
      </c>
      <c r="E8660" s="1" t="str">
        <f t="shared" ref="E8660:E8723" si="1364">IF(AND(B8660&gt;=$C$5,B8660&lt;=$C$6),"Summer","Non-Summer")</f>
        <v>Non-Summer</v>
      </c>
      <c r="F8660" s="78">
        <v>0.81699999999999995</v>
      </c>
      <c r="G8660" s="79">
        <f t="shared" ref="G8660:G8723" si="1365">F8660*$G$13</f>
        <v>1.5543944773035669</v>
      </c>
      <c r="J8660" s="78">
        <v>0</v>
      </c>
      <c r="K8660" s="80">
        <f t="shared" ref="K8660:K8723" si="1366">J8660*$K$13</f>
        <v>0</v>
      </c>
      <c r="L8660" s="68" t="str">
        <f t="shared" si="1359"/>
        <v>Normal</v>
      </c>
      <c r="N8660" s="67">
        <f t="shared" si="1360"/>
        <v>0</v>
      </c>
      <c r="O8660" s="67">
        <f t="shared" si="1361"/>
        <v>0</v>
      </c>
      <c r="P8660" s="81">
        <f t="shared" si="1362"/>
        <v>1.5543944773035669</v>
      </c>
      <c r="Q8660" s="81">
        <f t="shared" si="1363"/>
        <v>1.5543944773035669</v>
      </c>
      <c r="S8660" s="1">
        <f t="shared" ref="S8660:S8723" si="1367">WEEKDAY(A8660,2)</f>
        <v>3</v>
      </c>
      <c r="T8660" s="1" t="str">
        <f t="shared" ref="T8660:T8723" si="1368">IF(S8660&gt;5,"Off-Peak",IF(AND(D8660&gt;=$C$7,D8660&lt;$C$8),"Peak","Off-Peak"))</f>
        <v>Off-Peak</v>
      </c>
    </row>
    <row r="8661" spans="1:20" x14ac:dyDescent="0.25">
      <c r="A8661" s="85">
        <v>45287.083333312628</v>
      </c>
      <c r="B8661" s="1">
        <v>12</v>
      </c>
      <c r="C8661" s="1">
        <v>27</v>
      </c>
      <c r="D8661" s="1">
        <v>2</v>
      </c>
      <c r="E8661" s="1" t="str">
        <f t="shared" si="1364"/>
        <v>Non-Summer</v>
      </c>
      <c r="F8661" s="78">
        <v>0.7883</v>
      </c>
      <c r="G8661" s="79">
        <f t="shared" si="1365"/>
        <v>1.4997909014178725</v>
      </c>
      <c r="J8661" s="78">
        <v>0</v>
      </c>
      <c r="K8661" s="80">
        <f t="shared" si="1366"/>
        <v>0</v>
      </c>
      <c r="L8661" s="68" t="str">
        <f t="shared" si="1359"/>
        <v>Normal</v>
      </c>
      <c r="N8661" s="67">
        <f t="shared" si="1360"/>
        <v>0</v>
      </c>
      <c r="O8661" s="67">
        <f t="shared" si="1361"/>
        <v>0</v>
      </c>
      <c r="P8661" s="81">
        <f t="shared" si="1362"/>
        <v>1.4997909014178725</v>
      </c>
      <c r="Q8661" s="81">
        <f t="shared" si="1363"/>
        <v>1.4997909014178725</v>
      </c>
      <c r="S8661" s="1">
        <f t="shared" si="1367"/>
        <v>3</v>
      </c>
      <c r="T8661" s="1" t="str">
        <f t="shared" si="1368"/>
        <v>Off-Peak</v>
      </c>
    </row>
    <row r="8662" spans="1:20" x14ac:dyDescent="0.25">
      <c r="A8662" s="85">
        <v>45287.124999979293</v>
      </c>
      <c r="B8662" s="1">
        <v>12</v>
      </c>
      <c r="C8662" s="1">
        <v>27</v>
      </c>
      <c r="D8662" s="1">
        <v>3</v>
      </c>
      <c r="E8662" s="1" t="str">
        <f t="shared" si="1364"/>
        <v>Non-Summer</v>
      </c>
      <c r="F8662" s="78">
        <v>0.77600000000000002</v>
      </c>
      <c r="G8662" s="79">
        <f t="shared" si="1365"/>
        <v>1.4763893688954322</v>
      </c>
      <c r="J8662" s="78">
        <v>0</v>
      </c>
      <c r="K8662" s="80">
        <f t="shared" si="1366"/>
        <v>0</v>
      </c>
      <c r="L8662" s="68" t="str">
        <f t="shared" si="1359"/>
        <v>Normal</v>
      </c>
      <c r="N8662" s="67">
        <f t="shared" si="1360"/>
        <v>0</v>
      </c>
      <c r="O8662" s="67">
        <f t="shared" si="1361"/>
        <v>0</v>
      </c>
      <c r="P8662" s="81">
        <f t="shared" si="1362"/>
        <v>1.4763893688954322</v>
      </c>
      <c r="Q8662" s="81">
        <f t="shared" si="1363"/>
        <v>1.4763893688954322</v>
      </c>
      <c r="S8662" s="1">
        <f t="shared" si="1367"/>
        <v>3</v>
      </c>
      <c r="T8662" s="1" t="str">
        <f t="shared" si="1368"/>
        <v>Off-Peak</v>
      </c>
    </row>
    <row r="8663" spans="1:20" x14ac:dyDescent="0.25">
      <c r="A8663" s="85">
        <v>45287.166666645957</v>
      </c>
      <c r="B8663" s="1">
        <v>12</v>
      </c>
      <c r="C8663" s="1">
        <v>27</v>
      </c>
      <c r="D8663" s="1">
        <v>4</v>
      </c>
      <c r="E8663" s="1" t="str">
        <f t="shared" si="1364"/>
        <v>Non-Summer</v>
      </c>
      <c r="F8663" s="78">
        <v>0.78049999999999997</v>
      </c>
      <c r="G8663" s="79">
        <f t="shared" si="1365"/>
        <v>1.4849509051841299</v>
      </c>
      <c r="J8663" s="78">
        <v>0</v>
      </c>
      <c r="K8663" s="80">
        <f t="shared" si="1366"/>
        <v>0</v>
      </c>
      <c r="L8663" s="68" t="str">
        <f t="shared" si="1359"/>
        <v>Normal</v>
      </c>
      <c r="N8663" s="67">
        <f t="shared" si="1360"/>
        <v>0</v>
      </c>
      <c r="O8663" s="67">
        <f t="shared" si="1361"/>
        <v>0</v>
      </c>
      <c r="P8663" s="81">
        <f t="shared" si="1362"/>
        <v>1.4849509051841299</v>
      </c>
      <c r="Q8663" s="81">
        <f t="shared" si="1363"/>
        <v>1.4849509051841299</v>
      </c>
      <c r="S8663" s="1">
        <f t="shared" si="1367"/>
        <v>3</v>
      </c>
      <c r="T8663" s="1" t="str">
        <f t="shared" si="1368"/>
        <v>Off-Peak</v>
      </c>
    </row>
    <row r="8664" spans="1:20" x14ac:dyDescent="0.25">
      <c r="A8664" s="85">
        <v>45287.208333312621</v>
      </c>
      <c r="B8664" s="1">
        <v>12</v>
      </c>
      <c r="C8664" s="1">
        <v>27</v>
      </c>
      <c r="D8664" s="1">
        <v>5</v>
      </c>
      <c r="E8664" s="1" t="str">
        <f t="shared" si="1364"/>
        <v>Non-Summer</v>
      </c>
      <c r="F8664" s="78">
        <v>0.80249999999999999</v>
      </c>
      <c r="G8664" s="79">
        <f t="shared" si="1365"/>
        <v>1.5268073048177633</v>
      </c>
      <c r="J8664" s="78">
        <v>0</v>
      </c>
      <c r="K8664" s="80">
        <f t="shared" si="1366"/>
        <v>0</v>
      </c>
      <c r="L8664" s="68" t="str">
        <f t="shared" si="1359"/>
        <v>Normal</v>
      </c>
      <c r="N8664" s="67">
        <f t="shared" si="1360"/>
        <v>0</v>
      </c>
      <c r="O8664" s="67">
        <f t="shared" si="1361"/>
        <v>0</v>
      </c>
      <c r="P8664" s="81">
        <f t="shared" si="1362"/>
        <v>1.5268073048177633</v>
      </c>
      <c r="Q8664" s="81">
        <f t="shared" si="1363"/>
        <v>1.5268073048177633</v>
      </c>
      <c r="S8664" s="1">
        <f t="shared" si="1367"/>
        <v>3</v>
      </c>
      <c r="T8664" s="1" t="str">
        <f t="shared" si="1368"/>
        <v>Off-Peak</v>
      </c>
    </row>
    <row r="8665" spans="1:20" x14ac:dyDescent="0.25">
      <c r="A8665" s="85">
        <v>45287.249999979285</v>
      </c>
      <c r="B8665" s="1">
        <v>12</v>
      </c>
      <c r="C8665" s="1">
        <v>27</v>
      </c>
      <c r="D8665" s="1">
        <v>6</v>
      </c>
      <c r="E8665" s="1" t="str">
        <f t="shared" si="1364"/>
        <v>Non-Summer</v>
      </c>
      <c r="F8665" s="78">
        <v>0.83</v>
      </c>
      <c r="G8665" s="79">
        <f t="shared" si="1365"/>
        <v>1.5791278043598049</v>
      </c>
      <c r="J8665" s="78">
        <v>0</v>
      </c>
      <c r="K8665" s="80">
        <f t="shared" si="1366"/>
        <v>0</v>
      </c>
      <c r="L8665" s="68" t="str">
        <f t="shared" si="1359"/>
        <v>Normal</v>
      </c>
      <c r="N8665" s="67">
        <f t="shared" si="1360"/>
        <v>0</v>
      </c>
      <c r="O8665" s="67">
        <f t="shared" si="1361"/>
        <v>0</v>
      </c>
      <c r="P8665" s="81">
        <f t="shared" si="1362"/>
        <v>1.5791278043598049</v>
      </c>
      <c r="Q8665" s="81">
        <f t="shared" si="1363"/>
        <v>1.5791278043598049</v>
      </c>
      <c r="S8665" s="1">
        <f t="shared" si="1367"/>
        <v>3</v>
      </c>
      <c r="T8665" s="1" t="str">
        <f t="shared" si="1368"/>
        <v>Peak</v>
      </c>
    </row>
    <row r="8666" spans="1:20" x14ac:dyDescent="0.25">
      <c r="A8666" s="85">
        <v>45287.29166664595</v>
      </c>
      <c r="B8666" s="1">
        <v>12</v>
      </c>
      <c r="C8666" s="1">
        <v>27</v>
      </c>
      <c r="D8666" s="1">
        <v>7</v>
      </c>
      <c r="E8666" s="1" t="str">
        <f t="shared" si="1364"/>
        <v>Non-Summer</v>
      </c>
      <c r="F8666" s="78">
        <v>0.85319999999999996</v>
      </c>
      <c r="G8666" s="79">
        <f t="shared" si="1365"/>
        <v>1.6232672803370909</v>
      </c>
      <c r="J8666" s="78">
        <v>0</v>
      </c>
      <c r="K8666" s="80">
        <f t="shared" si="1366"/>
        <v>0</v>
      </c>
      <c r="L8666" s="68" t="str">
        <f t="shared" si="1359"/>
        <v>Normal</v>
      </c>
      <c r="N8666" s="67">
        <f t="shared" si="1360"/>
        <v>0</v>
      </c>
      <c r="O8666" s="67">
        <f t="shared" si="1361"/>
        <v>0</v>
      </c>
      <c r="P8666" s="81">
        <f t="shared" si="1362"/>
        <v>1.6232672803370909</v>
      </c>
      <c r="Q8666" s="81">
        <f t="shared" si="1363"/>
        <v>1.6232672803370909</v>
      </c>
      <c r="S8666" s="1">
        <f t="shared" si="1367"/>
        <v>3</v>
      </c>
      <c r="T8666" s="1" t="str">
        <f t="shared" si="1368"/>
        <v>Peak</v>
      </c>
    </row>
    <row r="8667" spans="1:20" x14ac:dyDescent="0.25">
      <c r="A8667" s="85">
        <v>45287.333333312614</v>
      </c>
      <c r="B8667" s="1">
        <v>12</v>
      </c>
      <c r="C8667" s="1">
        <v>27</v>
      </c>
      <c r="D8667" s="1">
        <v>8</v>
      </c>
      <c r="E8667" s="1" t="str">
        <f t="shared" si="1364"/>
        <v>Non-Summer</v>
      </c>
      <c r="F8667" s="78">
        <v>0.85850000000000004</v>
      </c>
      <c r="G8667" s="79">
        <f t="shared" si="1365"/>
        <v>1.6333508675215573</v>
      </c>
      <c r="J8667" s="78">
        <v>0.39738799999999996</v>
      </c>
      <c r="K8667" s="80">
        <f t="shared" si="1366"/>
        <v>0.39738799999999996</v>
      </c>
      <c r="L8667" s="68" t="str">
        <f t="shared" si="1359"/>
        <v>Normal</v>
      </c>
      <c r="N8667" s="67">
        <f t="shared" si="1360"/>
        <v>0</v>
      </c>
      <c r="O8667" s="67">
        <f t="shared" si="1361"/>
        <v>0.39738799999999996</v>
      </c>
      <c r="P8667" s="81">
        <f t="shared" si="1362"/>
        <v>1.2359628675215575</v>
      </c>
      <c r="Q8667" s="81">
        <f t="shared" si="1363"/>
        <v>1.2359628675215575</v>
      </c>
      <c r="S8667" s="1">
        <f t="shared" si="1367"/>
        <v>3</v>
      </c>
      <c r="T8667" s="1" t="str">
        <f t="shared" si="1368"/>
        <v>Peak</v>
      </c>
    </row>
    <row r="8668" spans="1:20" x14ac:dyDescent="0.25">
      <c r="A8668" s="85">
        <v>45287.374999979278</v>
      </c>
      <c r="B8668" s="1">
        <v>12</v>
      </c>
      <c r="C8668" s="1">
        <v>27</v>
      </c>
      <c r="D8668" s="1">
        <v>9</v>
      </c>
      <c r="E8668" s="1" t="str">
        <f t="shared" si="1364"/>
        <v>Non-Summer</v>
      </c>
      <c r="F8668" s="78">
        <v>0.85919999999999996</v>
      </c>
      <c r="G8668" s="79">
        <f t="shared" si="1365"/>
        <v>1.6346826620553547</v>
      </c>
      <c r="J8668" s="78">
        <v>1.7985799999999998</v>
      </c>
      <c r="K8668" s="80">
        <f t="shared" si="1366"/>
        <v>1.7985799999999998</v>
      </c>
      <c r="L8668" s="68" t="str">
        <f t="shared" si="1359"/>
        <v>Normal</v>
      </c>
      <c r="N8668" s="67">
        <f t="shared" si="1360"/>
        <v>0.16389733794464512</v>
      </c>
      <c r="O8668" s="67">
        <f t="shared" si="1361"/>
        <v>1.6346826620553547</v>
      </c>
      <c r="P8668" s="81">
        <f t="shared" si="1362"/>
        <v>0</v>
      </c>
      <c r="Q8668" s="81">
        <f t="shared" si="1363"/>
        <v>-0.16389733794464512</v>
      </c>
      <c r="S8668" s="1">
        <f t="shared" si="1367"/>
        <v>3</v>
      </c>
      <c r="T8668" s="1" t="str">
        <f t="shared" si="1368"/>
        <v>Peak</v>
      </c>
    </row>
    <row r="8669" spans="1:20" x14ac:dyDescent="0.25">
      <c r="A8669" s="85">
        <v>45287.416666645942</v>
      </c>
      <c r="B8669" s="1">
        <v>12</v>
      </c>
      <c r="C8669" s="1">
        <v>27</v>
      </c>
      <c r="D8669" s="1">
        <v>10</v>
      </c>
      <c r="E8669" s="1" t="str">
        <f t="shared" si="1364"/>
        <v>Non-Summer</v>
      </c>
      <c r="F8669" s="78">
        <v>0.87090000000000001</v>
      </c>
      <c r="G8669" s="79">
        <f t="shared" si="1365"/>
        <v>1.6569426564059688</v>
      </c>
      <c r="J8669" s="78">
        <v>2.4691339999999999</v>
      </c>
      <c r="K8669" s="80">
        <f t="shared" si="1366"/>
        <v>2.4691339999999999</v>
      </c>
      <c r="L8669" s="68" t="str">
        <f t="shared" si="1359"/>
        <v>Normal</v>
      </c>
      <c r="N8669" s="67">
        <f t="shared" si="1360"/>
        <v>0.81219134359403111</v>
      </c>
      <c r="O8669" s="67">
        <f t="shared" si="1361"/>
        <v>1.6569426564059688</v>
      </c>
      <c r="P8669" s="81">
        <f t="shared" si="1362"/>
        <v>0</v>
      </c>
      <c r="Q8669" s="81">
        <f t="shared" si="1363"/>
        <v>-0.81219134359403111</v>
      </c>
      <c r="S8669" s="1">
        <f t="shared" si="1367"/>
        <v>3</v>
      </c>
      <c r="T8669" s="1" t="str">
        <f t="shared" si="1368"/>
        <v>Peak</v>
      </c>
    </row>
    <row r="8670" spans="1:20" x14ac:dyDescent="0.25">
      <c r="A8670" s="85">
        <v>45287.458333312607</v>
      </c>
      <c r="B8670" s="1">
        <v>12</v>
      </c>
      <c r="C8670" s="1">
        <v>27</v>
      </c>
      <c r="D8670" s="1">
        <v>11</v>
      </c>
      <c r="E8670" s="1" t="str">
        <f t="shared" si="1364"/>
        <v>Non-Summer</v>
      </c>
      <c r="F8670" s="78">
        <v>0.87929999999999997</v>
      </c>
      <c r="G8670" s="79">
        <f t="shared" si="1365"/>
        <v>1.672924190811538</v>
      </c>
      <c r="J8670" s="78">
        <v>3.1393560000000003</v>
      </c>
      <c r="K8670" s="80">
        <f t="shared" si="1366"/>
        <v>3.1393560000000003</v>
      </c>
      <c r="L8670" s="68" t="str">
        <f t="shared" si="1359"/>
        <v>Normal</v>
      </c>
      <c r="N8670" s="67">
        <f t="shared" si="1360"/>
        <v>1.4664318091884623</v>
      </c>
      <c r="O8670" s="67">
        <f t="shared" si="1361"/>
        <v>1.672924190811538</v>
      </c>
      <c r="P8670" s="81">
        <f t="shared" si="1362"/>
        <v>0</v>
      </c>
      <c r="Q8670" s="81">
        <f t="shared" si="1363"/>
        <v>-1.4664318091884623</v>
      </c>
      <c r="S8670" s="1">
        <f t="shared" si="1367"/>
        <v>3</v>
      </c>
      <c r="T8670" s="1" t="str">
        <f t="shared" si="1368"/>
        <v>Peak</v>
      </c>
    </row>
    <row r="8671" spans="1:20" x14ac:dyDescent="0.25">
      <c r="A8671" s="85">
        <v>45287.499999979271</v>
      </c>
      <c r="B8671" s="1">
        <v>12</v>
      </c>
      <c r="C8671" s="1">
        <v>27</v>
      </c>
      <c r="D8671" s="1">
        <v>12</v>
      </c>
      <c r="E8671" s="1" t="str">
        <f t="shared" si="1364"/>
        <v>Non-Summer</v>
      </c>
      <c r="F8671" s="78">
        <v>0.88039999999999996</v>
      </c>
      <c r="G8671" s="79">
        <f t="shared" si="1365"/>
        <v>1.6750170107932196</v>
      </c>
      <c r="J8671" s="78">
        <v>2.242165</v>
      </c>
      <c r="K8671" s="80">
        <f t="shared" si="1366"/>
        <v>2.242165</v>
      </c>
      <c r="L8671" s="68" t="str">
        <f t="shared" si="1359"/>
        <v>Normal</v>
      </c>
      <c r="N8671" s="67">
        <f t="shared" si="1360"/>
        <v>0.56714798920678033</v>
      </c>
      <c r="O8671" s="67">
        <f t="shared" si="1361"/>
        <v>1.6750170107932196</v>
      </c>
      <c r="P8671" s="81">
        <f t="shared" si="1362"/>
        <v>0</v>
      </c>
      <c r="Q8671" s="81">
        <f t="shared" si="1363"/>
        <v>-0.56714798920678033</v>
      </c>
      <c r="S8671" s="1">
        <f t="shared" si="1367"/>
        <v>3</v>
      </c>
      <c r="T8671" s="1" t="str">
        <f t="shared" si="1368"/>
        <v>Peak</v>
      </c>
    </row>
    <row r="8672" spans="1:20" x14ac:dyDescent="0.25">
      <c r="A8672" s="85">
        <v>45287.541666645935</v>
      </c>
      <c r="B8672" s="1">
        <v>12</v>
      </c>
      <c r="C8672" s="1">
        <v>27</v>
      </c>
      <c r="D8672" s="1">
        <v>13</v>
      </c>
      <c r="E8672" s="1" t="str">
        <f t="shared" si="1364"/>
        <v>Non-Summer</v>
      </c>
      <c r="F8672" s="78">
        <v>0.87270000000000003</v>
      </c>
      <c r="G8672" s="79">
        <f t="shared" si="1365"/>
        <v>1.6603672709214481</v>
      </c>
      <c r="J8672" s="78">
        <v>1.696151</v>
      </c>
      <c r="K8672" s="80">
        <f t="shared" si="1366"/>
        <v>1.696151</v>
      </c>
      <c r="L8672" s="68" t="str">
        <f t="shared" si="1359"/>
        <v>Normal</v>
      </c>
      <c r="N8672" s="67">
        <f t="shared" si="1360"/>
        <v>3.5783729078551874E-2</v>
      </c>
      <c r="O8672" s="67">
        <f t="shared" si="1361"/>
        <v>1.6603672709214481</v>
      </c>
      <c r="P8672" s="81">
        <f t="shared" si="1362"/>
        <v>0</v>
      </c>
      <c r="Q8672" s="81">
        <f t="shared" si="1363"/>
        <v>-3.5783729078551874E-2</v>
      </c>
      <c r="S8672" s="1">
        <f t="shared" si="1367"/>
        <v>3</v>
      </c>
      <c r="T8672" s="1" t="str">
        <f t="shared" si="1368"/>
        <v>Peak</v>
      </c>
    </row>
    <row r="8673" spans="1:20" x14ac:dyDescent="0.25">
      <c r="A8673" s="85">
        <v>45287.583333312599</v>
      </c>
      <c r="B8673" s="1">
        <v>12</v>
      </c>
      <c r="C8673" s="1">
        <v>27</v>
      </c>
      <c r="D8673" s="1">
        <v>14</v>
      </c>
      <c r="E8673" s="1" t="str">
        <f t="shared" si="1364"/>
        <v>Non-Summer</v>
      </c>
      <c r="F8673" s="78">
        <v>0.875</v>
      </c>
      <c r="G8673" s="79">
        <f t="shared" si="1365"/>
        <v>1.6647431672467823</v>
      </c>
      <c r="J8673" s="78">
        <v>0.25531100000000001</v>
      </c>
      <c r="K8673" s="80">
        <f t="shared" si="1366"/>
        <v>0.25531100000000001</v>
      </c>
      <c r="L8673" s="68" t="str">
        <f t="shared" si="1359"/>
        <v>Normal</v>
      </c>
      <c r="N8673" s="67">
        <f t="shared" si="1360"/>
        <v>0</v>
      </c>
      <c r="O8673" s="67">
        <f t="shared" si="1361"/>
        <v>0.25531100000000001</v>
      </c>
      <c r="P8673" s="81">
        <f t="shared" si="1362"/>
        <v>1.4094321672467822</v>
      </c>
      <c r="Q8673" s="81">
        <f t="shared" si="1363"/>
        <v>1.4094321672467822</v>
      </c>
      <c r="S8673" s="1">
        <f t="shared" si="1367"/>
        <v>3</v>
      </c>
      <c r="T8673" s="1" t="str">
        <f t="shared" si="1368"/>
        <v>Peak</v>
      </c>
    </row>
    <row r="8674" spans="1:20" x14ac:dyDescent="0.25">
      <c r="A8674" s="85">
        <v>45287.624999979264</v>
      </c>
      <c r="B8674" s="1">
        <v>12</v>
      </c>
      <c r="C8674" s="1">
        <v>27</v>
      </c>
      <c r="D8674" s="1">
        <v>15</v>
      </c>
      <c r="E8674" s="1" t="str">
        <f t="shared" si="1364"/>
        <v>Non-Summer</v>
      </c>
      <c r="F8674" s="78">
        <v>0.90700000000000003</v>
      </c>
      <c r="G8674" s="79">
        <f t="shared" si="1365"/>
        <v>1.7256252030775219</v>
      </c>
      <c r="J8674" s="78">
        <v>0.15648099999999998</v>
      </c>
      <c r="K8674" s="80">
        <f t="shared" si="1366"/>
        <v>0.15648099999999998</v>
      </c>
      <c r="L8674" s="68" t="str">
        <f t="shared" si="1359"/>
        <v>Normal</v>
      </c>
      <c r="N8674" s="67">
        <f t="shared" si="1360"/>
        <v>0</v>
      </c>
      <c r="O8674" s="67">
        <f t="shared" si="1361"/>
        <v>0.15648099999999998</v>
      </c>
      <c r="P8674" s="81">
        <f t="shared" si="1362"/>
        <v>1.569144203077522</v>
      </c>
      <c r="Q8674" s="81">
        <f t="shared" si="1363"/>
        <v>1.569144203077522</v>
      </c>
      <c r="S8674" s="1">
        <f t="shared" si="1367"/>
        <v>3</v>
      </c>
      <c r="T8674" s="1" t="str">
        <f t="shared" si="1368"/>
        <v>Peak</v>
      </c>
    </row>
    <row r="8675" spans="1:20" x14ac:dyDescent="0.25">
      <c r="A8675" s="85">
        <v>45287.666666645928</v>
      </c>
      <c r="B8675" s="1">
        <v>12</v>
      </c>
      <c r="C8675" s="1">
        <v>27</v>
      </c>
      <c r="D8675" s="1">
        <v>16</v>
      </c>
      <c r="E8675" s="1" t="str">
        <f t="shared" si="1364"/>
        <v>Non-Summer</v>
      </c>
      <c r="F8675" s="78">
        <v>1.0357000000000001</v>
      </c>
      <c r="G8675" s="79">
        <f t="shared" si="1365"/>
        <v>1.9704851409342772</v>
      </c>
      <c r="J8675" s="78">
        <v>0</v>
      </c>
      <c r="K8675" s="80">
        <f t="shared" si="1366"/>
        <v>0</v>
      </c>
      <c r="L8675" s="68" t="str">
        <f t="shared" si="1359"/>
        <v>Normal</v>
      </c>
      <c r="N8675" s="67">
        <f t="shared" si="1360"/>
        <v>0</v>
      </c>
      <c r="O8675" s="67">
        <f t="shared" si="1361"/>
        <v>0</v>
      </c>
      <c r="P8675" s="81">
        <f t="shared" si="1362"/>
        <v>1.9704851409342772</v>
      </c>
      <c r="Q8675" s="81">
        <f t="shared" si="1363"/>
        <v>1.9704851409342772</v>
      </c>
      <c r="S8675" s="1">
        <f t="shared" si="1367"/>
        <v>3</v>
      </c>
      <c r="T8675" s="1" t="str">
        <f t="shared" si="1368"/>
        <v>Peak</v>
      </c>
    </row>
    <row r="8676" spans="1:20" x14ac:dyDescent="0.25">
      <c r="A8676" s="85">
        <v>45287.708333312592</v>
      </c>
      <c r="B8676" s="1">
        <v>12</v>
      </c>
      <c r="C8676" s="1">
        <v>27</v>
      </c>
      <c r="D8676" s="1">
        <v>17</v>
      </c>
      <c r="E8676" s="1" t="str">
        <f t="shared" si="1364"/>
        <v>Non-Summer</v>
      </c>
      <c r="F8676" s="78">
        <v>1.1648000000000001</v>
      </c>
      <c r="G8676" s="79">
        <f t="shared" si="1365"/>
        <v>2.216106104238917</v>
      </c>
      <c r="J8676" s="78">
        <v>0</v>
      </c>
      <c r="K8676" s="80">
        <f t="shared" si="1366"/>
        <v>0</v>
      </c>
      <c r="L8676" s="68" t="str">
        <f t="shared" si="1359"/>
        <v>Normal</v>
      </c>
      <c r="N8676" s="67">
        <f t="shared" si="1360"/>
        <v>0</v>
      </c>
      <c r="O8676" s="67">
        <f t="shared" si="1361"/>
        <v>0</v>
      </c>
      <c r="P8676" s="81">
        <f t="shared" si="1362"/>
        <v>2.216106104238917</v>
      </c>
      <c r="Q8676" s="81">
        <f t="shared" si="1363"/>
        <v>2.216106104238917</v>
      </c>
      <c r="S8676" s="1">
        <f t="shared" si="1367"/>
        <v>3</v>
      </c>
      <c r="T8676" s="1" t="str">
        <f t="shared" si="1368"/>
        <v>Peak</v>
      </c>
    </row>
    <row r="8677" spans="1:20" x14ac:dyDescent="0.25">
      <c r="A8677" s="85">
        <v>45287.749999979256</v>
      </c>
      <c r="B8677" s="1">
        <v>12</v>
      </c>
      <c r="C8677" s="1">
        <v>27</v>
      </c>
      <c r="D8677" s="1">
        <v>18</v>
      </c>
      <c r="E8677" s="1" t="str">
        <f t="shared" si="1364"/>
        <v>Non-Summer</v>
      </c>
      <c r="F8677" s="78">
        <v>1.1895</v>
      </c>
      <c r="G8677" s="79">
        <f t="shared" si="1365"/>
        <v>2.2630994256457688</v>
      </c>
      <c r="J8677" s="78">
        <v>0</v>
      </c>
      <c r="K8677" s="80">
        <f t="shared" si="1366"/>
        <v>0</v>
      </c>
      <c r="L8677" s="68" t="str">
        <f t="shared" si="1359"/>
        <v>Normal</v>
      </c>
      <c r="N8677" s="67">
        <f t="shared" si="1360"/>
        <v>0</v>
      </c>
      <c r="O8677" s="67">
        <f t="shared" si="1361"/>
        <v>0</v>
      </c>
      <c r="P8677" s="81">
        <f t="shared" si="1362"/>
        <v>2.2630994256457688</v>
      </c>
      <c r="Q8677" s="81">
        <f t="shared" si="1363"/>
        <v>2.2630994256457688</v>
      </c>
      <c r="S8677" s="1">
        <f t="shared" si="1367"/>
        <v>3</v>
      </c>
      <c r="T8677" s="1" t="str">
        <f t="shared" si="1368"/>
        <v>Peak</v>
      </c>
    </row>
    <row r="8678" spans="1:20" x14ac:dyDescent="0.25">
      <c r="A8678" s="85">
        <v>45287.79166664592</v>
      </c>
      <c r="B8678" s="1">
        <v>12</v>
      </c>
      <c r="C8678" s="1">
        <v>27</v>
      </c>
      <c r="D8678" s="1">
        <v>19</v>
      </c>
      <c r="E8678" s="1" t="str">
        <f t="shared" si="1364"/>
        <v>Non-Summer</v>
      </c>
      <c r="F8678" s="78">
        <v>1.1842999999999999</v>
      </c>
      <c r="G8678" s="79">
        <f t="shared" si="1365"/>
        <v>2.2532060948232733</v>
      </c>
      <c r="J8678" s="78">
        <v>0</v>
      </c>
      <c r="K8678" s="80">
        <f t="shared" si="1366"/>
        <v>0</v>
      </c>
      <c r="L8678" s="68" t="str">
        <f t="shared" si="1359"/>
        <v>Normal</v>
      </c>
      <c r="N8678" s="67">
        <f t="shared" si="1360"/>
        <v>0</v>
      </c>
      <c r="O8678" s="67">
        <f t="shared" si="1361"/>
        <v>0</v>
      </c>
      <c r="P8678" s="81">
        <f t="shared" si="1362"/>
        <v>2.2532060948232733</v>
      </c>
      <c r="Q8678" s="81">
        <f t="shared" si="1363"/>
        <v>2.2532060948232733</v>
      </c>
      <c r="S8678" s="1">
        <f t="shared" si="1367"/>
        <v>3</v>
      </c>
      <c r="T8678" s="1" t="str">
        <f t="shared" si="1368"/>
        <v>Peak</v>
      </c>
    </row>
    <row r="8679" spans="1:20" x14ac:dyDescent="0.25">
      <c r="A8679" s="85">
        <v>45287.833333312585</v>
      </c>
      <c r="B8679" s="1">
        <v>12</v>
      </c>
      <c r="C8679" s="1">
        <v>27</v>
      </c>
      <c r="D8679" s="1">
        <v>20</v>
      </c>
      <c r="E8679" s="1" t="str">
        <f t="shared" si="1364"/>
        <v>Non-Summer</v>
      </c>
      <c r="F8679" s="78">
        <v>1.1658999999999999</v>
      </c>
      <c r="G8679" s="79">
        <f t="shared" si="1365"/>
        <v>2.2181989242205984</v>
      </c>
      <c r="J8679" s="78">
        <v>0</v>
      </c>
      <c r="K8679" s="80">
        <f t="shared" si="1366"/>
        <v>0</v>
      </c>
      <c r="L8679" s="68" t="str">
        <f t="shared" si="1359"/>
        <v>Normal</v>
      </c>
      <c r="N8679" s="67">
        <f t="shared" si="1360"/>
        <v>0</v>
      </c>
      <c r="O8679" s="67">
        <f t="shared" si="1361"/>
        <v>0</v>
      </c>
      <c r="P8679" s="81">
        <f t="shared" si="1362"/>
        <v>2.2181989242205984</v>
      </c>
      <c r="Q8679" s="81">
        <f t="shared" si="1363"/>
        <v>2.2181989242205984</v>
      </c>
      <c r="S8679" s="1">
        <f t="shared" si="1367"/>
        <v>3</v>
      </c>
      <c r="T8679" s="1" t="str">
        <f t="shared" si="1368"/>
        <v>Peak</v>
      </c>
    </row>
    <row r="8680" spans="1:20" x14ac:dyDescent="0.25">
      <c r="A8680" s="85">
        <v>45287.874999979249</v>
      </c>
      <c r="B8680" s="1">
        <v>12</v>
      </c>
      <c r="C8680" s="1">
        <v>27</v>
      </c>
      <c r="D8680" s="1">
        <v>21</v>
      </c>
      <c r="E8680" s="1" t="str">
        <f t="shared" si="1364"/>
        <v>Non-Summer</v>
      </c>
      <c r="F8680" s="78">
        <v>1.1197999999999999</v>
      </c>
      <c r="G8680" s="79">
        <f t="shared" si="1365"/>
        <v>2.1304907413519389</v>
      </c>
      <c r="J8680" s="78">
        <v>0</v>
      </c>
      <c r="K8680" s="80">
        <f t="shared" si="1366"/>
        <v>0</v>
      </c>
      <c r="L8680" s="68" t="str">
        <f t="shared" si="1359"/>
        <v>Normal</v>
      </c>
      <c r="N8680" s="67">
        <f t="shared" si="1360"/>
        <v>0</v>
      </c>
      <c r="O8680" s="67">
        <f t="shared" si="1361"/>
        <v>0</v>
      </c>
      <c r="P8680" s="81">
        <f t="shared" si="1362"/>
        <v>2.1304907413519389</v>
      </c>
      <c r="Q8680" s="81">
        <f t="shared" si="1363"/>
        <v>2.1304907413519389</v>
      </c>
      <c r="S8680" s="1">
        <f t="shared" si="1367"/>
        <v>3</v>
      </c>
      <c r="T8680" s="1" t="str">
        <f t="shared" si="1368"/>
        <v>Peak</v>
      </c>
    </row>
    <row r="8681" spans="1:20" x14ac:dyDescent="0.25">
      <c r="A8681" s="85">
        <v>45287.916666645913</v>
      </c>
      <c r="B8681" s="1">
        <v>12</v>
      </c>
      <c r="C8681" s="1">
        <v>27</v>
      </c>
      <c r="D8681" s="1">
        <v>22</v>
      </c>
      <c r="E8681" s="1" t="str">
        <f t="shared" si="1364"/>
        <v>Non-Summer</v>
      </c>
      <c r="F8681" s="78">
        <v>1.0304</v>
      </c>
      <c r="G8681" s="79">
        <f t="shared" si="1365"/>
        <v>1.960401553749811</v>
      </c>
      <c r="J8681" s="78">
        <v>0</v>
      </c>
      <c r="K8681" s="80">
        <f t="shared" si="1366"/>
        <v>0</v>
      </c>
      <c r="L8681" s="68" t="str">
        <f t="shared" si="1359"/>
        <v>Normal</v>
      </c>
      <c r="N8681" s="67">
        <f t="shared" si="1360"/>
        <v>0</v>
      </c>
      <c r="O8681" s="67">
        <f t="shared" si="1361"/>
        <v>0</v>
      </c>
      <c r="P8681" s="81">
        <f t="shared" si="1362"/>
        <v>1.960401553749811</v>
      </c>
      <c r="Q8681" s="81">
        <f t="shared" si="1363"/>
        <v>1.960401553749811</v>
      </c>
      <c r="S8681" s="1">
        <f t="shared" si="1367"/>
        <v>3</v>
      </c>
      <c r="T8681" s="1" t="str">
        <f t="shared" si="1368"/>
        <v>Off-Peak</v>
      </c>
    </row>
    <row r="8682" spans="1:20" x14ac:dyDescent="0.25">
      <c r="A8682" s="85">
        <v>45287.958333312577</v>
      </c>
      <c r="B8682" s="1">
        <v>12</v>
      </c>
      <c r="C8682" s="1">
        <v>27</v>
      </c>
      <c r="D8682" s="1">
        <v>23</v>
      </c>
      <c r="E8682" s="1" t="str">
        <f t="shared" si="1364"/>
        <v>Non-Summer</v>
      </c>
      <c r="F8682" s="78">
        <v>0.92889999999999995</v>
      </c>
      <c r="G8682" s="79">
        <f t="shared" si="1365"/>
        <v>1.7672913463491839</v>
      </c>
      <c r="J8682" s="78">
        <v>0</v>
      </c>
      <c r="K8682" s="80">
        <f t="shared" si="1366"/>
        <v>0</v>
      </c>
      <c r="L8682" s="68" t="str">
        <f t="shared" si="1359"/>
        <v>Normal</v>
      </c>
      <c r="N8682" s="67">
        <f t="shared" si="1360"/>
        <v>0</v>
      </c>
      <c r="O8682" s="67">
        <f t="shared" si="1361"/>
        <v>0</v>
      </c>
      <c r="P8682" s="81">
        <f t="shared" si="1362"/>
        <v>1.7672913463491839</v>
      </c>
      <c r="Q8682" s="81">
        <f t="shared" si="1363"/>
        <v>1.7672913463491839</v>
      </c>
      <c r="S8682" s="1">
        <f t="shared" si="1367"/>
        <v>3</v>
      </c>
      <c r="T8682" s="1" t="str">
        <f t="shared" si="1368"/>
        <v>Off-Peak</v>
      </c>
    </row>
    <row r="8683" spans="1:20" x14ac:dyDescent="0.25">
      <c r="A8683" s="85">
        <v>45287.999999979242</v>
      </c>
      <c r="B8683" s="1">
        <v>12</v>
      </c>
      <c r="C8683" s="1">
        <v>28</v>
      </c>
      <c r="D8683" s="1">
        <v>0</v>
      </c>
      <c r="E8683" s="1" t="str">
        <f t="shared" si="1364"/>
        <v>Non-Summer</v>
      </c>
      <c r="F8683" s="78">
        <v>0.85219999999999996</v>
      </c>
      <c r="G8683" s="79">
        <f t="shared" si="1365"/>
        <v>1.6213647167173804</v>
      </c>
      <c r="J8683" s="78">
        <v>0</v>
      </c>
      <c r="K8683" s="80">
        <f t="shared" si="1366"/>
        <v>0</v>
      </c>
      <c r="L8683" s="68" t="str">
        <f t="shared" si="1359"/>
        <v>Normal</v>
      </c>
      <c r="N8683" s="67">
        <f t="shared" si="1360"/>
        <v>0</v>
      </c>
      <c r="O8683" s="67">
        <f t="shared" si="1361"/>
        <v>0</v>
      </c>
      <c r="P8683" s="81">
        <f t="shared" si="1362"/>
        <v>1.6213647167173804</v>
      </c>
      <c r="Q8683" s="81">
        <f t="shared" si="1363"/>
        <v>1.6213647167173804</v>
      </c>
      <c r="S8683" s="1">
        <f t="shared" si="1367"/>
        <v>4</v>
      </c>
      <c r="T8683" s="1" t="str">
        <f t="shared" si="1368"/>
        <v>Off-Peak</v>
      </c>
    </row>
    <row r="8684" spans="1:20" x14ac:dyDescent="0.25">
      <c r="A8684" s="85">
        <v>45288.041666645906</v>
      </c>
      <c r="B8684" s="1">
        <v>12</v>
      </c>
      <c r="C8684" s="1">
        <v>28</v>
      </c>
      <c r="D8684" s="1">
        <v>1</v>
      </c>
      <c r="E8684" s="1" t="str">
        <f t="shared" si="1364"/>
        <v>Non-Summer</v>
      </c>
      <c r="F8684" s="78">
        <v>0.79990000000000006</v>
      </c>
      <c r="G8684" s="79">
        <f t="shared" si="1365"/>
        <v>1.5218606394065157</v>
      </c>
      <c r="J8684" s="78">
        <v>0</v>
      </c>
      <c r="K8684" s="80">
        <f t="shared" si="1366"/>
        <v>0</v>
      </c>
      <c r="L8684" s="68" t="str">
        <f t="shared" si="1359"/>
        <v>Normal</v>
      </c>
      <c r="N8684" s="67">
        <f t="shared" si="1360"/>
        <v>0</v>
      </c>
      <c r="O8684" s="67">
        <f t="shared" si="1361"/>
        <v>0</v>
      </c>
      <c r="P8684" s="81">
        <f t="shared" si="1362"/>
        <v>1.5218606394065157</v>
      </c>
      <c r="Q8684" s="81">
        <f t="shared" si="1363"/>
        <v>1.5218606394065157</v>
      </c>
      <c r="S8684" s="1">
        <f t="shared" si="1367"/>
        <v>4</v>
      </c>
      <c r="T8684" s="1" t="str">
        <f t="shared" si="1368"/>
        <v>Off-Peak</v>
      </c>
    </row>
    <row r="8685" spans="1:20" x14ac:dyDescent="0.25">
      <c r="A8685" s="85">
        <v>45288.08333331257</v>
      </c>
      <c r="B8685" s="1">
        <v>12</v>
      </c>
      <c r="C8685" s="1">
        <v>28</v>
      </c>
      <c r="D8685" s="1">
        <v>2</v>
      </c>
      <c r="E8685" s="1" t="str">
        <f t="shared" si="1364"/>
        <v>Non-Summer</v>
      </c>
      <c r="F8685" s="78">
        <v>0.76929999999999998</v>
      </c>
      <c r="G8685" s="79">
        <f t="shared" si="1365"/>
        <v>1.4636421926433709</v>
      </c>
      <c r="J8685" s="78">
        <v>0</v>
      </c>
      <c r="K8685" s="80">
        <f t="shared" si="1366"/>
        <v>0</v>
      </c>
      <c r="L8685" s="68" t="str">
        <f t="shared" si="1359"/>
        <v>Normal</v>
      </c>
      <c r="N8685" s="67">
        <f t="shared" si="1360"/>
        <v>0</v>
      </c>
      <c r="O8685" s="67">
        <f t="shared" si="1361"/>
        <v>0</v>
      </c>
      <c r="P8685" s="81">
        <f t="shared" si="1362"/>
        <v>1.4636421926433709</v>
      </c>
      <c r="Q8685" s="81">
        <f t="shared" si="1363"/>
        <v>1.4636421926433709</v>
      </c>
      <c r="S8685" s="1">
        <f t="shared" si="1367"/>
        <v>4</v>
      </c>
      <c r="T8685" s="1" t="str">
        <f t="shared" si="1368"/>
        <v>Off-Peak</v>
      </c>
    </row>
    <row r="8686" spans="1:20" x14ac:dyDescent="0.25">
      <c r="A8686" s="85">
        <v>45288.124999979234</v>
      </c>
      <c r="B8686" s="1">
        <v>12</v>
      </c>
      <c r="C8686" s="1">
        <v>28</v>
      </c>
      <c r="D8686" s="1">
        <v>3</v>
      </c>
      <c r="E8686" s="1" t="str">
        <f t="shared" si="1364"/>
        <v>Non-Summer</v>
      </c>
      <c r="F8686" s="78">
        <v>0.75449999999999995</v>
      </c>
      <c r="G8686" s="79">
        <f t="shared" si="1365"/>
        <v>1.4354842510716539</v>
      </c>
      <c r="J8686" s="78">
        <v>0</v>
      </c>
      <c r="K8686" s="80">
        <f t="shared" si="1366"/>
        <v>0</v>
      </c>
      <c r="L8686" s="68" t="str">
        <f t="shared" si="1359"/>
        <v>Normal</v>
      </c>
      <c r="N8686" s="67">
        <f t="shared" si="1360"/>
        <v>0</v>
      </c>
      <c r="O8686" s="67">
        <f t="shared" si="1361"/>
        <v>0</v>
      </c>
      <c r="P8686" s="81">
        <f t="shared" si="1362"/>
        <v>1.4354842510716539</v>
      </c>
      <c r="Q8686" s="81">
        <f t="shared" si="1363"/>
        <v>1.4354842510716539</v>
      </c>
      <c r="S8686" s="1">
        <f t="shared" si="1367"/>
        <v>4</v>
      </c>
      <c r="T8686" s="1" t="str">
        <f t="shared" si="1368"/>
        <v>Off-Peak</v>
      </c>
    </row>
    <row r="8687" spans="1:20" x14ac:dyDescent="0.25">
      <c r="A8687" s="85">
        <v>45288.166666645899</v>
      </c>
      <c r="B8687" s="1">
        <v>12</v>
      </c>
      <c r="C8687" s="1">
        <v>28</v>
      </c>
      <c r="D8687" s="1">
        <v>4</v>
      </c>
      <c r="E8687" s="1" t="str">
        <f t="shared" si="1364"/>
        <v>Non-Summer</v>
      </c>
      <c r="F8687" s="78">
        <v>0.75570000000000004</v>
      </c>
      <c r="G8687" s="79">
        <f t="shared" si="1365"/>
        <v>1.4377673274153069</v>
      </c>
      <c r="J8687" s="78">
        <v>0</v>
      </c>
      <c r="K8687" s="80">
        <f t="shared" si="1366"/>
        <v>0</v>
      </c>
      <c r="L8687" s="68" t="str">
        <f t="shared" si="1359"/>
        <v>Normal</v>
      </c>
      <c r="N8687" s="67">
        <f t="shared" si="1360"/>
        <v>0</v>
      </c>
      <c r="O8687" s="67">
        <f t="shared" si="1361"/>
        <v>0</v>
      </c>
      <c r="P8687" s="81">
        <f t="shared" si="1362"/>
        <v>1.4377673274153069</v>
      </c>
      <c r="Q8687" s="81">
        <f t="shared" si="1363"/>
        <v>1.4377673274153069</v>
      </c>
      <c r="S8687" s="1">
        <f t="shared" si="1367"/>
        <v>4</v>
      </c>
      <c r="T8687" s="1" t="str">
        <f t="shared" si="1368"/>
        <v>Off-Peak</v>
      </c>
    </row>
    <row r="8688" spans="1:20" x14ac:dyDescent="0.25">
      <c r="A8688" s="85">
        <v>45288.208333312563</v>
      </c>
      <c r="B8688" s="1">
        <v>12</v>
      </c>
      <c r="C8688" s="1">
        <v>28</v>
      </c>
      <c r="D8688" s="1">
        <v>5</v>
      </c>
      <c r="E8688" s="1" t="str">
        <f t="shared" si="1364"/>
        <v>Non-Summer</v>
      </c>
      <c r="F8688" s="78">
        <v>0.77439999999999998</v>
      </c>
      <c r="G8688" s="79">
        <f t="shared" si="1365"/>
        <v>1.4733452671038951</v>
      </c>
      <c r="J8688" s="78">
        <v>0</v>
      </c>
      <c r="K8688" s="80">
        <f t="shared" si="1366"/>
        <v>0</v>
      </c>
      <c r="L8688" s="68" t="str">
        <f t="shared" si="1359"/>
        <v>Normal</v>
      </c>
      <c r="N8688" s="67">
        <f t="shared" si="1360"/>
        <v>0</v>
      </c>
      <c r="O8688" s="67">
        <f t="shared" si="1361"/>
        <v>0</v>
      </c>
      <c r="P8688" s="81">
        <f t="shared" si="1362"/>
        <v>1.4733452671038951</v>
      </c>
      <c r="Q8688" s="81">
        <f t="shared" si="1363"/>
        <v>1.4733452671038951</v>
      </c>
      <c r="S8688" s="1">
        <f t="shared" si="1367"/>
        <v>4</v>
      </c>
      <c r="T8688" s="1" t="str">
        <f t="shared" si="1368"/>
        <v>Off-Peak</v>
      </c>
    </row>
    <row r="8689" spans="1:20" x14ac:dyDescent="0.25">
      <c r="A8689" s="85">
        <v>45288.249999979227</v>
      </c>
      <c r="B8689" s="1">
        <v>12</v>
      </c>
      <c r="C8689" s="1">
        <v>28</v>
      </c>
      <c r="D8689" s="1">
        <v>6</v>
      </c>
      <c r="E8689" s="1" t="str">
        <f t="shared" si="1364"/>
        <v>Non-Summer</v>
      </c>
      <c r="F8689" s="78">
        <v>0.79949999999999999</v>
      </c>
      <c r="G8689" s="79">
        <f t="shared" si="1365"/>
        <v>1.5210996139586315</v>
      </c>
      <c r="J8689" s="78">
        <v>0</v>
      </c>
      <c r="K8689" s="80">
        <f t="shared" si="1366"/>
        <v>0</v>
      </c>
      <c r="L8689" s="68" t="str">
        <f t="shared" si="1359"/>
        <v>Normal</v>
      </c>
      <c r="N8689" s="67">
        <f t="shared" si="1360"/>
        <v>0</v>
      </c>
      <c r="O8689" s="67">
        <f t="shared" si="1361"/>
        <v>0</v>
      </c>
      <c r="P8689" s="81">
        <f t="shared" si="1362"/>
        <v>1.5210996139586315</v>
      </c>
      <c r="Q8689" s="81">
        <f t="shared" si="1363"/>
        <v>1.5210996139586315</v>
      </c>
      <c r="S8689" s="1">
        <f t="shared" si="1367"/>
        <v>4</v>
      </c>
      <c r="T8689" s="1" t="str">
        <f t="shared" si="1368"/>
        <v>Peak</v>
      </c>
    </row>
    <row r="8690" spans="1:20" x14ac:dyDescent="0.25">
      <c r="A8690" s="85">
        <v>45288.291666645891</v>
      </c>
      <c r="B8690" s="1">
        <v>12</v>
      </c>
      <c r="C8690" s="1">
        <v>28</v>
      </c>
      <c r="D8690" s="1">
        <v>7</v>
      </c>
      <c r="E8690" s="1" t="str">
        <f t="shared" si="1364"/>
        <v>Non-Summer</v>
      </c>
      <c r="F8690" s="78">
        <v>0.82579999999999998</v>
      </c>
      <c r="G8690" s="79">
        <f t="shared" si="1365"/>
        <v>1.5711370371570204</v>
      </c>
      <c r="J8690" s="78">
        <v>0</v>
      </c>
      <c r="K8690" s="80">
        <f t="shared" si="1366"/>
        <v>0</v>
      </c>
      <c r="L8690" s="68" t="str">
        <f t="shared" si="1359"/>
        <v>Normal</v>
      </c>
      <c r="N8690" s="67">
        <f t="shared" si="1360"/>
        <v>0</v>
      </c>
      <c r="O8690" s="67">
        <f t="shared" si="1361"/>
        <v>0</v>
      </c>
      <c r="P8690" s="81">
        <f t="shared" si="1362"/>
        <v>1.5711370371570204</v>
      </c>
      <c r="Q8690" s="81">
        <f t="shared" si="1363"/>
        <v>1.5711370371570204</v>
      </c>
      <c r="S8690" s="1">
        <f t="shared" si="1367"/>
        <v>4</v>
      </c>
      <c r="T8690" s="1" t="str">
        <f t="shared" si="1368"/>
        <v>Peak</v>
      </c>
    </row>
    <row r="8691" spans="1:20" x14ac:dyDescent="0.25">
      <c r="A8691" s="85">
        <v>45288.333333312556</v>
      </c>
      <c r="B8691" s="1">
        <v>12</v>
      </c>
      <c r="C8691" s="1">
        <v>28</v>
      </c>
      <c r="D8691" s="1">
        <v>8</v>
      </c>
      <c r="E8691" s="1" t="str">
        <f t="shared" si="1364"/>
        <v>Non-Summer</v>
      </c>
      <c r="F8691" s="78">
        <v>0.8458</v>
      </c>
      <c r="G8691" s="79">
        <f t="shared" si="1365"/>
        <v>1.6091883095512325</v>
      </c>
      <c r="J8691" s="78">
        <v>0.19234899999999999</v>
      </c>
      <c r="K8691" s="80">
        <f t="shared" si="1366"/>
        <v>0.19234899999999999</v>
      </c>
      <c r="L8691" s="68" t="str">
        <f t="shared" si="1359"/>
        <v>Normal</v>
      </c>
      <c r="N8691" s="67">
        <f t="shared" si="1360"/>
        <v>0</v>
      </c>
      <c r="O8691" s="67">
        <f t="shared" si="1361"/>
        <v>0.19234899999999999</v>
      </c>
      <c r="P8691" s="81">
        <f t="shared" si="1362"/>
        <v>1.4168393095512326</v>
      </c>
      <c r="Q8691" s="81">
        <f t="shared" si="1363"/>
        <v>1.4168393095512326</v>
      </c>
      <c r="S8691" s="1">
        <f t="shared" si="1367"/>
        <v>4</v>
      </c>
      <c r="T8691" s="1" t="str">
        <f t="shared" si="1368"/>
        <v>Peak</v>
      </c>
    </row>
    <row r="8692" spans="1:20" x14ac:dyDescent="0.25">
      <c r="A8692" s="85">
        <v>45288.37499997922</v>
      </c>
      <c r="B8692" s="1">
        <v>12</v>
      </c>
      <c r="C8692" s="1">
        <v>28</v>
      </c>
      <c r="D8692" s="1">
        <v>9</v>
      </c>
      <c r="E8692" s="1" t="str">
        <f t="shared" si="1364"/>
        <v>Non-Summer</v>
      </c>
      <c r="F8692" s="78">
        <v>0.86519999999999997</v>
      </c>
      <c r="G8692" s="79">
        <f t="shared" si="1365"/>
        <v>1.6460980437736183</v>
      </c>
      <c r="J8692" s="78">
        <v>1.245382</v>
      </c>
      <c r="K8692" s="80">
        <f t="shared" si="1366"/>
        <v>1.245382</v>
      </c>
      <c r="L8692" s="68" t="str">
        <f t="shared" si="1359"/>
        <v>Normal</v>
      </c>
      <c r="N8692" s="67">
        <f t="shared" si="1360"/>
        <v>0</v>
      </c>
      <c r="O8692" s="67">
        <f t="shared" si="1361"/>
        <v>1.245382</v>
      </c>
      <c r="P8692" s="81">
        <f t="shared" si="1362"/>
        <v>0.40071604377361836</v>
      </c>
      <c r="Q8692" s="81">
        <f t="shared" si="1363"/>
        <v>0.40071604377361836</v>
      </c>
      <c r="S8692" s="1">
        <f t="shared" si="1367"/>
        <v>4</v>
      </c>
      <c r="T8692" s="1" t="str">
        <f t="shared" si="1368"/>
        <v>Peak</v>
      </c>
    </row>
    <row r="8693" spans="1:20" x14ac:dyDescent="0.25">
      <c r="A8693" s="85">
        <v>45288.416666645884</v>
      </c>
      <c r="B8693" s="1">
        <v>12</v>
      </c>
      <c r="C8693" s="1">
        <v>28</v>
      </c>
      <c r="D8693" s="1">
        <v>10</v>
      </c>
      <c r="E8693" s="1" t="str">
        <f t="shared" si="1364"/>
        <v>Non-Summer</v>
      </c>
      <c r="F8693" s="78">
        <v>0.88300000000000001</v>
      </c>
      <c r="G8693" s="79">
        <f t="shared" si="1365"/>
        <v>1.6799636762044672</v>
      </c>
      <c r="J8693" s="78">
        <v>4.4713469999999997</v>
      </c>
      <c r="K8693" s="80">
        <f t="shared" si="1366"/>
        <v>4.4713469999999997</v>
      </c>
      <c r="L8693" s="68" t="str">
        <f t="shared" si="1359"/>
        <v>Normal</v>
      </c>
      <c r="N8693" s="67">
        <f t="shared" si="1360"/>
        <v>2.7913833237955323</v>
      </c>
      <c r="O8693" s="67">
        <f t="shared" si="1361"/>
        <v>1.6799636762044674</v>
      </c>
      <c r="P8693" s="81">
        <f t="shared" si="1362"/>
        <v>0</v>
      </c>
      <c r="Q8693" s="81">
        <f t="shared" si="1363"/>
        <v>-2.7913833237955323</v>
      </c>
      <c r="S8693" s="1">
        <f t="shared" si="1367"/>
        <v>4</v>
      </c>
      <c r="T8693" s="1" t="str">
        <f t="shared" si="1368"/>
        <v>Peak</v>
      </c>
    </row>
    <row r="8694" spans="1:20" x14ac:dyDescent="0.25">
      <c r="A8694" s="85">
        <v>45288.458333312548</v>
      </c>
      <c r="B8694" s="1">
        <v>12</v>
      </c>
      <c r="C8694" s="1">
        <v>28</v>
      </c>
      <c r="D8694" s="1">
        <v>11</v>
      </c>
      <c r="E8694" s="1" t="str">
        <f t="shared" si="1364"/>
        <v>Non-Summer</v>
      </c>
      <c r="F8694" s="78">
        <v>0.89880000000000004</v>
      </c>
      <c r="G8694" s="79">
        <f t="shared" si="1365"/>
        <v>1.710024181395895</v>
      </c>
      <c r="J8694" s="78">
        <v>5.2063459999999999</v>
      </c>
      <c r="K8694" s="80">
        <f t="shared" si="1366"/>
        <v>5.2063459999999999</v>
      </c>
      <c r="L8694" s="68" t="str">
        <f t="shared" si="1359"/>
        <v>Normal</v>
      </c>
      <c r="N8694" s="67">
        <f t="shared" si="1360"/>
        <v>3.496321818604105</v>
      </c>
      <c r="O8694" s="67">
        <f t="shared" si="1361"/>
        <v>1.710024181395895</v>
      </c>
      <c r="P8694" s="81">
        <f t="shared" si="1362"/>
        <v>0</v>
      </c>
      <c r="Q8694" s="81">
        <f t="shared" si="1363"/>
        <v>-3.496321818604105</v>
      </c>
      <c r="S8694" s="1">
        <f t="shared" si="1367"/>
        <v>4</v>
      </c>
      <c r="T8694" s="1" t="str">
        <f t="shared" si="1368"/>
        <v>Peak</v>
      </c>
    </row>
    <row r="8695" spans="1:20" x14ac:dyDescent="0.25">
      <c r="A8695" s="85">
        <v>45288.499999979213</v>
      </c>
      <c r="B8695" s="1">
        <v>12</v>
      </c>
      <c r="C8695" s="1">
        <v>28</v>
      </c>
      <c r="D8695" s="1">
        <v>12</v>
      </c>
      <c r="E8695" s="1" t="str">
        <f t="shared" si="1364"/>
        <v>Non-Summer</v>
      </c>
      <c r="F8695" s="78">
        <v>0.90369999999999995</v>
      </c>
      <c r="G8695" s="79">
        <f t="shared" si="1365"/>
        <v>1.7193467431324767</v>
      </c>
      <c r="J8695" s="78">
        <v>5.2892529999999995</v>
      </c>
      <c r="K8695" s="80">
        <f t="shared" si="1366"/>
        <v>5.2892529999999995</v>
      </c>
      <c r="L8695" s="68" t="str">
        <f t="shared" si="1359"/>
        <v>Normal</v>
      </c>
      <c r="N8695" s="67">
        <f t="shared" si="1360"/>
        <v>3.5699062568675228</v>
      </c>
      <c r="O8695" s="67">
        <f t="shared" si="1361"/>
        <v>1.7193467431324767</v>
      </c>
      <c r="P8695" s="81">
        <f t="shared" si="1362"/>
        <v>0</v>
      </c>
      <c r="Q8695" s="81">
        <f t="shared" si="1363"/>
        <v>-3.5699062568675228</v>
      </c>
      <c r="S8695" s="1">
        <f t="shared" si="1367"/>
        <v>4</v>
      </c>
      <c r="T8695" s="1" t="str">
        <f t="shared" si="1368"/>
        <v>Peak</v>
      </c>
    </row>
    <row r="8696" spans="1:20" x14ac:dyDescent="0.25">
      <c r="A8696" s="85">
        <v>45288.541666645877</v>
      </c>
      <c r="B8696" s="1">
        <v>12</v>
      </c>
      <c r="C8696" s="1">
        <v>28</v>
      </c>
      <c r="D8696" s="1">
        <v>13</v>
      </c>
      <c r="E8696" s="1" t="str">
        <f t="shared" si="1364"/>
        <v>Non-Summer</v>
      </c>
      <c r="F8696" s="78">
        <v>0.90680000000000005</v>
      </c>
      <c r="G8696" s="79">
        <f t="shared" si="1365"/>
        <v>1.7252446903535799</v>
      </c>
      <c r="J8696" s="78">
        <v>4.677289</v>
      </c>
      <c r="K8696" s="80">
        <f t="shared" si="1366"/>
        <v>4.677289</v>
      </c>
      <c r="L8696" s="68" t="str">
        <f t="shared" si="1359"/>
        <v>Normal</v>
      </c>
      <c r="N8696" s="67">
        <f t="shared" si="1360"/>
        <v>2.9520443096464204</v>
      </c>
      <c r="O8696" s="67">
        <f t="shared" si="1361"/>
        <v>1.7252446903535796</v>
      </c>
      <c r="P8696" s="81">
        <f t="shared" si="1362"/>
        <v>2.2204460492503131E-16</v>
      </c>
      <c r="Q8696" s="81">
        <f t="shared" si="1363"/>
        <v>-2.9520443096464204</v>
      </c>
      <c r="S8696" s="1">
        <f t="shared" si="1367"/>
        <v>4</v>
      </c>
      <c r="T8696" s="1" t="str">
        <f t="shared" si="1368"/>
        <v>Peak</v>
      </c>
    </row>
    <row r="8697" spans="1:20" x14ac:dyDescent="0.25">
      <c r="A8697" s="85">
        <v>45288.583333312541</v>
      </c>
      <c r="B8697" s="1">
        <v>12</v>
      </c>
      <c r="C8697" s="1">
        <v>28</v>
      </c>
      <c r="D8697" s="1">
        <v>14</v>
      </c>
      <c r="E8697" s="1" t="str">
        <f t="shared" si="1364"/>
        <v>Non-Summer</v>
      </c>
      <c r="F8697" s="78">
        <v>0.92230000000000001</v>
      </c>
      <c r="G8697" s="79">
        <f t="shared" si="1365"/>
        <v>1.7547344264590941</v>
      </c>
      <c r="J8697" s="78">
        <v>3.55776</v>
      </c>
      <c r="K8697" s="80">
        <f t="shared" si="1366"/>
        <v>3.55776</v>
      </c>
      <c r="L8697" s="68" t="str">
        <f t="shared" si="1359"/>
        <v>Normal</v>
      </c>
      <c r="N8697" s="67">
        <f t="shared" si="1360"/>
        <v>1.803025573540906</v>
      </c>
      <c r="O8697" s="67">
        <f t="shared" si="1361"/>
        <v>1.7547344264590941</v>
      </c>
      <c r="P8697" s="81">
        <f t="shared" si="1362"/>
        <v>0</v>
      </c>
      <c r="Q8697" s="81">
        <f t="shared" si="1363"/>
        <v>-1.803025573540906</v>
      </c>
      <c r="S8697" s="1">
        <f t="shared" si="1367"/>
        <v>4</v>
      </c>
      <c r="T8697" s="1" t="str">
        <f t="shared" si="1368"/>
        <v>Peak</v>
      </c>
    </row>
    <row r="8698" spans="1:20" x14ac:dyDescent="0.25">
      <c r="A8698" s="85">
        <v>45288.624999979205</v>
      </c>
      <c r="B8698" s="1">
        <v>12</v>
      </c>
      <c r="C8698" s="1">
        <v>28</v>
      </c>
      <c r="D8698" s="1">
        <v>15</v>
      </c>
      <c r="E8698" s="1" t="str">
        <f t="shared" si="1364"/>
        <v>Non-Summer</v>
      </c>
      <c r="F8698" s="78">
        <v>0.95879999999999999</v>
      </c>
      <c r="G8698" s="79">
        <f t="shared" si="1365"/>
        <v>1.8241779985785314</v>
      </c>
      <c r="J8698" s="78">
        <v>1.806289</v>
      </c>
      <c r="K8698" s="80">
        <f t="shared" si="1366"/>
        <v>1.806289</v>
      </c>
      <c r="L8698" s="68" t="str">
        <f t="shared" si="1359"/>
        <v>Normal</v>
      </c>
      <c r="N8698" s="67">
        <f t="shared" si="1360"/>
        <v>0</v>
      </c>
      <c r="O8698" s="67">
        <f t="shared" si="1361"/>
        <v>1.806289</v>
      </c>
      <c r="P8698" s="81">
        <f t="shared" si="1362"/>
        <v>1.7888998578531323E-2</v>
      </c>
      <c r="Q8698" s="81">
        <f t="shared" si="1363"/>
        <v>1.7888998578531323E-2</v>
      </c>
      <c r="S8698" s="1">
        <f t="shared" si="1367"/>
        <v>4</v>
      </c>
      <c r="T8698" s="1" t="str">
        <f t="shared" si="1368"/>
        <v>Peak</v>
      </c>
    </row>
    <row r="8699" spans="1:20" x14ac:dyDescent="0.25">
      <c r="A8699" s="85">
        <v>45288.66666664587</v>
      </c>
      <c r="B8699" s="1">
        <v>12</v>
      </c>
      <c r="C8699" s="1">
        <v>28</v>
      </c>
      <c r="D8699" s="1">
        <v>16</v>
      </c>
      <c r="E8699" s="1" t="str">
        <f t="shared" si="1364"/>
        <v>Non-Summer</v>
      </c>
      <c r="F8699" s="78">
        <v>1.0630999999999999</v>
      </c>
      <c r="G8699" s="79">
        <f t="shared" si="1365"/>
        <v>2.0226153841143475</v>
      </c>
      <c r="J8699" s="78">
        <v>0</v>
      </c>
      <c r="K8699" s="80">
        <f t="shared" si="1366"/>
        <v>0</v>
      </c>
      <c r="L8699" s="68" t="str">
        <f t="shared" si="1359"/>
        <v>Normal</v>
      </c>
      <c r="N8699" s="67">
        <f t="shared" si="1360"/>
        <v>0</v>
      </c>
      <c r="O8699" s="67">
        <f t="shared" si="1361"/>
        <v>0</v>
      </c>
      <c r="P8699" s="81">
        <f t="shared" si="1362"/>
        <v>2.0226153841143475</v>
      </c>
      <c r="Q8699" s="81">
        <f t="shared" si="1363"/>
        <v>2.0226153841143475</v>
      </c>
      <c r="S8699" s="1">
        <f t="shared" si="1367"/>
        <v>4</v>
      </c>
      <c r="T8699" s="1" t="str">
        <f t="shared" si="1368"/>
        <v>Peak</v>
      </c>
    </row>
    <row r="8700" spans="1:20" x14ac:dyDescent="0.25">
      <c r="A8700" s="85">
        <v>45288.708333312534</v>
      </c>
      <c r="B8700" s="1">
        <v>12</v>
      </c>
      <c r="C8700" s="1">
        <v>28</v>
      </c>
      <c r="D8700" s="1">
        <v>17</v>
      </c>
      <c r="E8700" s="1" t="str">
        <f t="shared" si="1364"/>
        <v>Non-Summer</v>
      </c>
      <c r="F8700" s="78">
        <v>1.1586000000000001</v>
      </c>
      <c r="G8700" s="79">
        <f t="shared" si="1365"/>
        <v>2.2043102097967111</v>
      </c>
      <c r="J8700" s="78">
        <v>0</v>
      </c>
      <c r="K8700" s="80">
        <f t="shared" si="1366"/>
        <v>0</v>
      </c>
      <c r="L8700" s="68" t="str">
        <f t="shared" si="1359"/>
        <v>Normal</v>
      </c>
      <c r="N8700" s="67">
        <f t="shared" si="1360"/>
        <v>0</v>
      </c>
      <c r="O8700" s="67">
        <f t="shared" si="1361"/>
        <v>0</v>
      </c>
      <c r="P8700" s="81">
        <f t="shared" si="1362"/>
        <v>2.2043102097967111</v>
      </c>
      <c r="Q8700" s="81">
        <f t="shared" si="1363"/>
        <v>2.2043102097967111</v>
      </c>
      <c r="S8700" s="1">
        <f t="shared" si="1367"/>
        <v>4</v>
      </c>
      <c r="T8700" s="1" t="str">
        <f t="shared" si="1368"/>
        <v>Peak</v>
      </c>
    </row>
    <row r="8701" spans="1:20" x14ac:dyDescent="0.25">
      <c r="A8701" s="85">
        <v>45288.749999979198</v>
      </c>
      <c r="B8701" s="1">
        <v>12</v>
      </c>
      <c r="C8701" s="1">
        <v>28</v>
      </c>
      <c r="D8701" s="1">
        <v>18</v>
      </c>
      <c r="E8701" s="1" t="str">
        <f t="shared" si="1364"/>
        <v>Non-Summer</v>
      </c>
      <c r="F8701" s="78">
        <v>1.1771</v>
      </c>
      <c r="G8701" s="79">
        <f t="shared" si="1365"/>
        <v>2.2395076367613571</v>
      </c>
      <c r="J8701" s="78">
        <v>0</v>
      </c>
      <c r="K8701" s="80">
        <f t="shared" si="1366"/>
        <v>0</v>
      </c>
      <c r="L8701" s="68" t="str">
        <f t="shared" si="1359"/>
        <v>Normal</v>
      </c>
      <c r="N8701" s="67">
        <f t="shared" si="1360"/>
        <v>0</v>
      </c>
      <c r="O8701" s="67">
        <f t="shared" si="1361"/>
        <v>0</v>
      </c>
      <c r="P8701" s="81">
        <f t="shared" si="1362"/>
        <v>2.2395076367613571</v>
      </c>
      <c r="Q8701" s="81">
        <f t="shared" si="1363"/>
        <v>2.2395076367613571</v>
      </c>
      <c r="S8701" s="1">
        <f t="shared" si="1367"/>
        <v>4</v>
      </c>
      <c r="T8701" s="1" t="str">
        <f t="shared" si="1368"/>
        <v>Peak</v>
      </c>
    </row>
    <row r="8702" spans="1:20" x14ac:dyDescent="0.25">
      <c r="A8702" s="85">
        <v>45288.791666645862</v>
      </c>
      <c r="B8702" s="1">
        <v>12</v>
      </c>
      <c r="C8702" s="1">
        <v>28</v>
      </c>
      <c r="D8702" s="1">
        <v>19</v>
      </c>
      <c r="E8702" s="1" t="str">
        <f t="shared" si="1364"/>
        <v>Non-Summer</v>
      </c>
      <c r="F8702" s="78">
        <v>1.1705000000000001</v>
      </c>
      <c r="G8702" s="79">
        <f t="shared" si="1365"/>
        <v>2.2269507168712672</v>
      </c>
      <c r="J8702" s="78">
        <v>0</v>
      </c>
      <c r="K8702" s="80">
        <f t="shared" si="1366"/>
        <v>0</v>
      </c>
      <c r="L8702" s="68" t="str">
        <f t="shared" si="1359"/>
        <v>Normal</v>
      </c>
      <c r="N8702" s="67">
        <f t="shared" si="1360"/>
        <v>0</v>
      </c>
      <c r="O8702" s="67">
        <f t="shared" si="1361"/>
        <v>0</v>
      </c>
      <c r="P8702" s="81">
        <f t="shared" si="1362"/>
        <v>2.2269507168712672</v>
      </c>
      <c r="Q8702" s="81">
        <f t="shared" si="1363"/>
        <v>2.2269507168712672</v>
      </c>
      <c r="S8702" s="1">
        <f t="shared" si="1367"/>
        <v>4</v>
      </c>
      <c r="T8702" s="1" t="str">
        <f t="shared" si="1368"/>
        <v>Peak</v>
      </c>
    </row>
    <row r="8703" spans="1:20" x14ac:dyDescent="0.25">
      <c r="A8703" s="85">
        <v>45288.833333312527</v>
      </c>
      <c r="B8703" s="1">
        <v>12</v>
      </c>
      <c r="C8703" s="1">
        <v>28</v>
      </c>
      <c r="D8703" s="1">
        <v>20</v>
      </c>
      <c r="E8703" s="1" t="str">
        <f t="shared" si="1364"/>
        <v>Non-Summer</v>
      </c>
      <c r="F8703" s="78">
        <v>1.1493</v>
      </c>
      <c r="G8703" s="79">
        <f t="shared" si="1365"/>
        <v>2.1866163681334023</v>
      </c>
      <c r="J8703" s="78">
        <v>0</v>
      </c>
      <c r="K8703" s="80">
        <f t="shared" si="1366"/>
        <v>0</v>
      </c>
      <c r="L8703" s="68" t="str">
        <f t="shared" si="1359"/>
        <v>Normal</v>
      </c>
      <c r="N8703" s="67">
        <f t="shared" si="1360"/>
        <v>0</v>
      </c>
      <c r="O8703" s="67">
        <f t="shared" si="1361"/>
        <v>0</v>
      </c>
      <c r="P8703" s="81">
        <f t="shared" si="1362"/>
        <v>2.1866163681334023</v>
      </c>
      <c r="Q8703" s="81">
        <f t="shared" si="1363"/>
        <v>2.1866163681334023</v>
      </c>
      <c r="S8703" s="1">
        <f t="shared" si="1367"/>
        <v>4</v>
      </c>
      <c r="T8703" s="1" t="str">
        <f t="shared" si="1368"/>
        <v>Peak</v>
      </c>
    </row>
    <row r="8704" spans="1:20" x14ac:dyDescent="0.25">
      <c r="A8704" s="85">
        <v>45288.874999979191</v>
      </c>
      <c r="B8704" s="1">
        <v>12</v>
      </c>
      <c r="C8704" s="1">
        <v>28</v>
      </c>
      <c r="D8704" s="1">
        <v>21</v>
      </c>
      <c r="E8704" s="1" t="str">
        <f t="shared" si="1364"/>
        <v>Non-Summer</v>
      </c>
      <c r="F8704" s="78">
        <v>1.1009</v>
      </c>
      <c r="G8704" s="79">
        <f t="shared" si="1365"/>
        <v>2.0945322889394089</v>
      </c>
      <c r="J8704" s="78">
        <v>0</v>
      </c>
      <c r="K8704" s="80">
        <f t="shared" si="1366"/>
        <v>0</v>
      </c>
      <c r="L8704" s="68" t="str">
        <f t="shared" si="1359"/>
        <v>Normal</v>
      </c>
      <c r="N8704" s="67">
        <f t="shared" si="1360"/>
        <v>0</v>
      </c>
      <c r="O8704" s="67">
        <f t="shared" si="1361"/>
        <v>0</v>
      </c>
      <c r="P8704" s="81">
        <f t="shared" si="1362"/>
        <v>2.0945322889394089</v>
      </c>
      <c r="Q8704" s="81">
        <f t="shared" si="1363"/>
        <v>2.0945322889394089</v>
      </c>
      <c r="S8704" s="1">
        <f t="shared" si="1367"/>
        <v>4</v>
      </c>
      <c r="T8704" s="1" t="str">
        <f t="shared" si="1368"/>
        <v>Peak</v>
      </c>
    </row>
    <row r="8705" spans="1:20" x14ac:dyDescent="0.25">
      <c r="A8705" s="85">
        <v>45288.916666645855</v>
      </c>
      <c r="B8705" s="1">
        <v>12</v>
      </c>
      <c r="C8705" s="1">
        <v>28</v>
      </c>
      <c r="D8705" s="1">
        <v>22</v>
      </c>
      <c r="E8705" s="1" t="str">
        <f t="shared" si="1364"/>
        <v>Non-Summer</v>
      </c>
      <c r="F8705" s="78">
        <v>1.0096000000000001</v>
      </c>
      <c r="G8705" s="79">
        <f t="shared" si="1365"/>
        <v>1.9208282304598303</v>
      </c>
      <c r="J8705" s="78">
        <v>0</v>
      </c>
      <c r="K8705" s="80">
        <f t="shared" si="1366"/>
        <v>0</v>
      </c>
      <c r="L8705" s="68" t="str">
        <f t="shared" si="1359"/>
        <v>Normal</v>
      </c>
      <c r="N8705" s="67">
        <f t="shared" si="1360"/>
        <v>0</v>
      </c>
      <c r="O8705" s="67">
        <f t="shared" si="1361"/>
        <v>0</v>
      </c>
      <c r="P8705" s="81">
        <f t="shared" si="1362"/>
        <v>1.9208282304598303</v>
      </c>
      <c r="Q8705" s="81">
        <f t="shared" si="1363"/>
        <v>1.9208282304598303</v>
      </c>
      <c r="S8705" s="1">
        <f t="shared" si="1367"/>
        <v>4</v>
      </c>
      <c r="T8705" s="1" t="str">
        <f t="shared" si="1368"/>
        <v>Off-Peak</v>
      </c>
    </row>
    <row r="8706" spans="1:20" x14ac:dyDescent="0.25">
      <c r="A8706" s="85">
        <v>45288.958333312519</v>
      </c>
      <c r="B8706" s="1">
        <v>12</v>
      </c>
      <c r="C8706" s="1">
        <v>28</v>
      </c>
      <c r="D8706" s="1">
        <v>23</v>
      </c>
      <c r="E8706" s="1" t="str">
        <f t="shared" si="1364"/>
        <v>Non-Summer</v>
      </c>
      <c r="F8706" s="78">
        <v>0.90759999999999996</v>
      </c>
      <c r="G8706" s="79">
        <f t="shared" si="1365"/>
        <v>1.7267667412493481</v>
      </c>
      <c r="J8706" s="78">
        <v>0</v>
      </c>
      <c r="K8706" s="80">
        <f t="shared" si="1366"/>
        <v>0</v>
      </c>
      <c r="L8706" s="68" t="str">
        <f t="shared" si="1359"/>
        <v>Normal</v>
      </c>
      <c r="N8706" s="67">
        <f t="shared" si="1360"/>
        <v>0</v>
      </c>
      <c r="O8706" s="67">
        <f t="shared" si="1361"/>
        <v>0</v>
      </c>
      <c r="P8706" s="81">
        <f t="shared" si="1362"/>
        <v>1.7267667412493481</v>
      </c>
      <c r="Q8706" s="81">
        <f t="shared" si="1363"/>
        <v>1.7267667412493481</v>
      </c>
      <c r="S8706" s="1">
        <f t="shared" si="1367"/>
        <v>4</v>
      </c>
      <c r="T8706" s="1" t="str">
        <f t="shared" si="1368"/>
        <v>Off-Peak</v>
      </c>
    </row>
    <row r="8707" spans="1:20" x14ac:dyDescent="0.25">
      <c r="A8707" s="85">
        <v>45288.999999979183</v>
      </c>
      <c r="B8707" s="1">
        <v>12</v>
      </c>
      <c r="C8707" s="1">
        <v>29</v>
      </c>
      <c r="D8707" s="1">
        <v>0</v>
      </c>
      <c r="E8707" s="1" t="str">
        <f t="shared" si="1364"/>
        <v>Non-Summer</v>
      </c>
      <c r="F8707" s="78">
        <v>0.8276</v>
      </c>
      <c r="G8707" s="79">
        <f t="shared" si="1365"/>
        <v>1.5745616516724996</v>
      </c>
      <c r="J8707" s="78">
        <v>0</v>
      </c>
      <c r="K8707" s="80">
        <f t="shared" si="1366"/>
        <v>0</v>
      </c>
      <c r="L8707" s="68" t="str">
        <f t="shared" si="1359"/>
        <v>Normal</v>
      </c>
      <c r="N8707" s="67">
        <f t="shared" si="1360"/>
        <v>0</v>
      </c>
      <c r="O8707" s="67">
        <f t="shared" si="1361"/>
        <v>0</v>
      </c>
      <c r="P8707" s="81">
        <f t="shared" si="1362"/>
        <v>1.5745616516724996</v>
      </c>
      <c r="Q8707" s="81">
        <f t="shared" si="1363"/>
        <v>1.5745616516724996</v>
      </c>
      <c r="S8707" s="1">
        <f t="shared" si="1367"/>
        <v>5</v>
      </c>
      <c r="T8707" s="1" t="str">
        <f t="shared" si="1368"/>
        <v>Off-Peak</v>
      </c>
    </row>
    <row r="8708" spans="1:20" x14ac:dyDescent="0.25">
      <c r="A8708" s="85">
        <v>45289.041666645848</v>
      </c>
      <c r="B8708" s="1">
        <v>12</v>
      </c>
      <c r="C8708" s="1">
        <v>29</v>
      </c>
      <c r="D8708" s="1">
        <v>1</v>
      </c>
      <c r="E8708" s="1" t="str">
        <f t="shared" si="1364"/>
        <v>Non-Summer</v>
      </c>
      <c r="F8708" s="78">
        <v>0.77510000000000001</v>
      </c>
      <c r="G8708" s="79">
        <f t="shared" si="1365"/>
        <v>1.4746770616376925</v>
      </c>
      <c r="J8708" s="78">
        <v>0</v>
      </c>
      <c r="K8708" s="80">
        <f t="shared" si="1366"/>
        <v>0</v>
      </c>
      <c r="L8708" s="68" t="str">
        <f t="shared" si="1359"/>
        <v>Normal</v>
      </c>
      <c r="N8708" s="67">
        <f t="shared" si="1360"/>
        <v>0</v>
      </c>
      <c r="O8708" s="67">
        <f t="shared" si="1361"/>
        <v>0</v>
      </c>
      <c r="P8708" s="81">
        <f t="shared" si="1362"/>
        <v>1.4746770616376925</v>
      </c>
      <c r="Q8708" s="81">
        <f t="shared" si="1363"/>
        <v>1.4746770616376925</v>
      </c>
      <c r="S8708" s="1">
        <f t="shared" si="1367"/>
        <v>5</v>
      </c>
      <c r="T8708" s="1" t="str">
        <f t="shared" si="1368"/>
        <v>Off-Peak</v>
      </c>
    </row>
    <row r="8709" spans="1:20" x14ac:dyDescent="0.25">
      <c r="A8709" s="85">
        <v>45289.083333312512</v>
      </c>
      <c r="B8709" s="1">
        <v>12</v>
      </c>
      <c r="C8709" s="1">
        <v>29</v>
      </c>
      <c r="D8709" s="1">
        <v>2</v>
      </c>
      <c r="E8709" s="1" t="str">
        <f t="shared" si="1364"/>
        <v>Non-Summer</v>
      </c>
      <c r="F8709" s="78">
        <v>0.74429999999999996</v>
      </c>
      <c r="G8709" s="79">
        <f t="shared" si="1365"/>
        <v>1.4160781021506057</v>
      </c>
      <c r="J8709" s="78">
        <v>0</v>
      </c>
      <c r="K8709" s="80">
        <f t="shared" si="1366"/>
        <v>0</v>
      </c>
      <c r="L8709" s="68" t="str">
        <f t="shared" si="1359"/>
        <v>Normal</v>
      </c>
      <c r="N8709" s="67">
        <f t="shared" si="1360"/>
        <v>0</v>
      </c>
      <c r="O8709" s="67">
        <f t="shared" si="1361"/>
        <v>0</v>
      </c>
      <c r="P8709" s="81">
        <f t="shared" si="1362"/>
        <v>1.4160781021506057</v>
      </c>
      <c r="Q8709" s="81">
        <f t="shared" si="1363"/>
        <v>1.4160781021506057</v>
      </c>
      <c r="S8709" s="1">
        <f t="shared" si="1367"/>
        <v>5</v>
      </c>
      <c r="T8709" s="1" t="str">
        <f t="shared" si="1368"/>
        <v>Off-Peak</v>
      </c>
    </row>
    <row r="8710" spans="1:20" x14ac:dyDescent="0.25">
      <c r="A8710" s="85">
        <v>45289.124999979176</v>
      </c>
      <c r="B8710" s="1">
        <v>12</v>
      </c>
      <c r="C8710" s="1">
        <v>29</v>
      </c>
      <c r="D8710" s="1">
        <v>3</v>
      </c>
      <c r="E8710" s="1" t="str">
        <f t="shared" si="1364"/>
        <v>Non-Summer</v>
      </c>
      <c r="F8710" s="78">
        <v>0.72789999999999999</v>
      </c>
      <c r="G8710" s="79">
        <f t="shared" si="1365"/>
        <v>1.3848760587873519</v>
      </c>
      <c r="J8710" s="78">
        <v>0</v>
      </c>
      <c r="K8710" s="80">
        <f t="shared" si="1366"/>
        <v>0</v>
      </c>
      <c r="L8710" s="68" t="str">
        <f t="shared" si="1359"/>
        <v>Normal</v>
      </c>
      <c r="N8710" s="67">
        <f t="shared" si="1360"/>
        <v>0</v>
      </c>
      <c r="O8710" s="67">
        <f t="shared" si="1361"/>
        <v>0</v>
      </c>
      <c r="P8710" s="81">
        <f t="shared" si="1362"/>
        <v>1.3848760587873519</v>
      </c>
      <c r="Q8710" s="81">
        <f t="shared" si="1363"/>
        <v>1.3848760587873519</v>
      </c>
      <c r="S8710" s="1">
        <f t="shared" si="1367"/>
        <v>5</v>
      </c>
      <c r="T8710" s="1" t="str">
        <f t="shared" si="1368"/>
        <v>Off-Peak</v>
      </c>
    </row>
    <row r="8711" spans="1:20" x14ac:dyDescent="0.25">
      <c r="A8711" s="85">
        <v>45289.16666664584</v>
      </c>
      <c r="B8711" s="1">
        <v>12</v>
      </c>
      <c r="C8711" s="1">
        <v>29</v>
      </c>
      <c r="D8711" s="1">
        <v>4</v>
      </c>
      <c r="E8711" s="1" t="str">
        <f t="shared" si="1364"/>
        <v>Non-Summer</v>
      </c>
      <c r="F8711" s="78">
        <v>0.72870000000000001</v>
      </c>
      <c r="G8711" s="79">
        <f t="shared" si="1365"/>
        <v>1.3863981096831204</v>
      </c>
      <c r="J8711" s="78">
        <v>0</v>
      </c>
      <c r="K8711" s="80">
        <f t="shared" si="1366"/>
        <v>0</v>
      </c>
      <c r="L8711" s="68" t="str">
        <f t="shared" si="1359"/>
        <v>Normal</v>
      </c>
      <c r="N8711" s="67">
        <f t="shared" si="1360"/>
        <v>0</v>
      </c>
      <c r="O8711" s="67">
        <f t="shared" si="1361"/>
        <v>0</v>
      </c>
      <c r="P8711" s="81">
        <f t="shared" si="1362"/>
        <v>1.3863981096831204</v>
      </c>
      <c r="Q8711" s="81">
        <f t="shared" si="1363"/>
        <v>1.3863981096831204</v>
      </c>
      <c r="S8711" s="1">
        <f t="shared" si="1367"/>
        <v>5</v>
      </c>
      <c r="T8711" s="1" t="str">
        <f t="shared" si="1368"/>
        <v>Off-Peak</v>
      </c>
    </row>
    <row r="8712" spans="1:20" x14ac:dyDescent="0.25">
      <c r="A8712" s="85">
        <v>45289.208333312505</v>
      </c>
      <c r="B8712" s="1">
        <v>12</v>
      </c>
      <c r="C8712" s="1">
        <v>29</v>
      </c>
      <c r="D8712" s="1">
        <v>5</v>
      </c>
      <c r="E8712" s="1" t="str">
        <f t="shared" si="1364"/>
        <v>Non-Summer</v>
      </c>
      <c r="F8712" s="78">
        <v>0.74970000000000003</v>
      </c>
      <c r="G8712" s="79">
        <f t="shared" si="1365"/>
        <v>1.4263519456970433</v>
      </c>
      <c r="J8712" s="78">
        <v>0</v>
      </c>
      <c r="K8712" s="80">
        <f t="shared" si="1366"/>
        <v>0</v>
      </c>
      <c r="L8712" s="68" t="str">
        <f t="shared" si="1359"/>
        <v>Normal</v>
      </c>
      <c r="N8712" s="67">
        <f t="shared" si="1360"/>
        <v>0</v>
      </c>
      <c r="O8712" s="67">
        <f t="shared" si="1361"/>
        <v>0</v>
      </c>
      <c r="P8712" s="81">
        <f t="shared" si="1362"/>
        <v>1.4263519456970433</v>
      </c>
      <c r="Q8712" s="81">
        <f t="shared" si="1363"/>
        <v>1.4263519456970433</v>
      </c>
      <c r="S8712" s="1">
        <f t="shared" si="1367"/>
        <v>5</v>
      </c>
      <c r="T8712" s="1" t="str">
        <f t="shared" si="1368"/>
        <v>Off-Peak</v>
      </c>
    </row>
    <row r="8713" spans="1:20" x14ac:dyDescent="0.25">
      <c r="A8713" s="85">
        <v>45289.249999979169</v>
      </c>
      <c r="B8713" s="1">
        <v>12</v>
      </c>
      <c r="C8713" s="1">
        <v>29</v>
      </c>
      <c r="D8713" s="1">
        <v>6</v>
      </c>
      <c r="E8713" s="1" t="str">
        <f t="shared" si="1364"/>
        <v>Non-Summer</v>
      </c>
      <c r="F8713" s="78">
        <v>0.77680000000000005</v>
      </c>
      <c r="G8713" s="79">
        <f t="shared" si="1365"/>
        <v>1.4779114197912007</v>
      </c>
      <c r="J8713" s="78">
        <v>0</v>
      </c>
      <c r="K8713" s="80">
        <f t="shared" si="1366"/>
        <v>0</v>
      </c>
      <c r="L8713" s="68" t="str">
        <f t="shared" si="1359"/>
        <v>Normal</v>
      </c>
      <c r="N8713" s="67">
        <f t="shared" si="1360"/>
        <v>0</v>
      </c>
      <c r="O8713" s="67">
        <f t="shared" si="1361"/>
        <v>0</v>
      </c>
      <c r="P8713" s="81">
        <f t="shared" si="1362"/>
        <v>1.4779114197912007</v>
      </c>
      <c r="Q8713" s="81">
        <f t="shared" si="1363"/>
        <v>1.4779114197912007</v>
      </c>
      <c r="S8713" s="1">
        <f t="shared" si="1367"/>
        <v>5</v>
      </c>
      <c r="T8713" s="1" t="str">
        <f t="shared" si="1368"/>
        <v>Peak</v>
      </c>
    </row>
    <row r="8714" spans="1:20" x14ac:dyDescent="0.25">
      <c r="A8714" s="85">
        <v>45289.291666645833</v>
      </c>
      <c r="B8714" s="1">
        <v>12</v>
      </c>
      <c r="C8714" s="1">
        <v>29</v>
      </c>
      <c r="D8714" s="1">
        <v>7</v>
      </c>
      <c r="E8714" s="1" t="str">
        <f t="shared" si="1364"/>
        <v>Non-Summer</v>
      </c>
      <c r="F8714" s="78">
        <v>0.80620000000000003</v>
      </c>
      <c r="G8714" s="79">
        <f t="shared" si="1365"/>
        <v>1.5338467902106925</v>
      </c>
      <c r="J8714" s="78">
        <v>0</v>
      </c>
      <c r="K8714" s="80">
        <f t="shared" si="1366"/>
        <v>0</v>
      </c>
      <c r="L8714" s="68" t="str">
        <f t="shared" si="1359"/>
        <v>Normal</v>
      </c>
      <c r="N8714" s="67">
        <f t="shared" si="1360"/>
        <v>0</v>
      </c>
      <c r="O8714" s="67">
        <f t="shared" si="1361"/>
        <v>0</v>
      </c>
      <c r="P8714" s="81">
        <f t="shared" si="1362"/>
        <v>1.5338467902106925</v>
      </c>
      <c r="Q8714" s="81">
        <f t="shared" si="1363"/>
        <v>1.5338467902106925</v>
      </c>
      <c r="S8714" s="1">
        <f t="shared" si="1367"/>
        <v>5</v>
      </c>
      <c r="T8714" s="1" t="str">
        <f t="shared" si="1368"/>
        <v>Peak</v>
      </c>
    </row>
    <row r="8715" spans="1:20" x14ac:dyDescent="0.25">
      <c r="A8715" s="85">
        <v>45289.333333312497</v>
      </c>
      <c r="B8715" s="1">
        <v>12</v>
      </c>
      <c r="C8715" s="1">
        <v>29</v>
      </c>
      <c r="D8715" s="1">
        <v>8</v>
      </c>
      <c r="E8715" s="1" t="str">
        <f t="shared" si="1364"/>
        <v>Non-Summer</v>
      </c>
      <c r="F8715" s="78">
        <v>0.82920000000000005</v>
      </c>
      <c r="G8715" s="79">
        <f t="shared" si="1365"/>
        <v>1.5776057534640366</v>
      </c>
      <c r="J8715" s="78">
        <v>0.55015000000000003</v>
      </c>
      <c r="K8715" s="80">
        <f t="shared" si="1366"/>
        <v>0.55015000000000003</v>
      </c>
      <c r="L8715" s="68" t="str">
        <f t="shared" si="1359"/>
        <v>Normal</v>
      </c>
      <c r="N8715" s="67">
        <f t="shared" si="1360"/>
        <v>0</v>
      </c>
      <c r="O8715" s="67">
        <f t="shared" si="1361"/>
        <v>0.55015000000000003</v>
      </c>
      <c r="P8715" s="81">
        <f t="shared" si="1362"/>
        <v>1.0274557534640367</v>
      </c>
      <c r="Q8715" s="81">
        <f t="shared" si="1363"/>
        <v>1.0274557534640367</v>
      </c>
      <c r="S8715" s="1">
        <f t="shared" si="1367"/>
        <v>5</v>
      </c>
      <c r="T8715" s="1" t="str">
        <f t="shared" si="1368"/>
        <v>Peak</v>
      </c>
    </row>
    <row r="8716" spans="1:20" x14ac:dyDescent="0.25">
      <c r="A8716" s="85">
        <v>45289.374999979162</v>
      </c>
      <c r="B8716" s="1">
        <v>12</v>
      </c>
      <c r="C8716" s="1">
        <v>29</v>
      </c>
      <c r="D8716" s="1">
        <v>9</v>
      </c>
      <c r="E8716" s="1" t="str">
        <f t="shared" si="1364"/>
        <v>Non-Summer</v>
      </c>
      <c r="F8716" s="78">
        <v>0.84860000000000002</v>
      </c>
      <c r="G8716" s="79">
        <f t="shared" si="1365"/>
        <v>1.6145154876864223</v>
      </c>
      <c r="J8716" s="78">
        <v>0.56353599999999993</v>
      </c>
      <c r="K8716" s="80">
        <f t="shared" si="1366"/>
        <v>0.56353599999999993</v>
      </c>
      <c r="L8716" s="68" t="str">
        <f t="shared" si="1359"/>
        <v>Normal</v>
      </c>
      <c r="N8716" s="67">
        <f t="shared" si="1360"/>
        <v>0</v>
      </c>
      <c r="O8716" s="67">
        <f t="shared" si="1361"/>
        <v>0.56353599999999993</v>
      </c>
      <c r="P8716" s="81">
        <f t="shared" si="1362"/>
        <v>1.0509794876864222</v>
      </c>
      <c r="Q8716" s="81">
        <f t="shared" si="1363"/>
        <v>1.0509794876864222</v>
      </c>
      <c r="S8716" s="1">
        <f t="shared" si="1367"/>
        <v>5</v>
      </c>
      <c r="T8716" s="1" t="str">
        <f t="shared" si="1368"/>
        <v>Peak</v>
      </c>
    </row>
    <row r="8717" spans="1:20" x14ac:dyDescent="0.25">
      <c r="A8717" s="85">
        <v>45289.416666645826</v>
      </c>
      <c r="B8717" s="1">
        <v>12</v>
      </c>
      <c r="C8717" s="1">
        <v>29</v>
      </c>
      <c r="D8717" s="1">
        <v>10</v>
      </c>
      <c r="E8717" s="1" t="str">
        <f t="shared" si="1364"/>
        <v>Non-Summer</v>
      </c>
      <c r="F8717" s="78">
        <v>0.86439999999999995</v>
      </c>
      <c r="G8717" s="79">
        <f t="shared" si="1365"/>
        <v>1.6445759928778498</v>
      </c>
      <c r="J8717" s="78">
        <v>0.76062800000000008</v>
      </c>
      <c r="K8717" s="80">
        <f t="shared" si="1366"/>
        <v>0.76062800000000008</v>
      </c>
      <c r="L8717" s="68" t="str">
        <f t="shared" si="1359"/>
        <v>Normal</v>
      </c>
      <c r="N8717" s="67">
        <f t="shared" si="1360"/>
        <v>0</v>
      </c>
      <c r="O8717" s="67">
        <f t="shared" si="1361"/>
        <v>0.76062800000000008</v>
      </c>
      <c r="P8717" s="81">
        <f t="shared" si="1362"/>
        <v>0.88394799287784975</v>
      </c>
      <c r="Q8717" s="81">
        <f t="shared" si="1363"/>
        <v>0.88394799287784975</v>
      </c>
      <c r="S8717" s="1">
        <f t="shared" si="1367"/>
        <v>5</v>
      </c>
      <c r="T8717" s="1" t="str">
        <f t="shared" si="1368"/>
        <v>Peak</v>
      </c>
    </row>
    <row r="8718" spans="1:20" x14ac:dyDescent="0.25">
      <c r="A8718" s="85">
        <v>45289.45833331249</v>
      </c>
      <c r="B8718" s="1">
        <v>12</v>
      </c>
      <c r="C8718" s="1">
        <v>29</v>
      </c>
      <c r="D8718" s="1">
        <v>11</v>
      </c>
      <c r="E8718" s="1" t="str">
        <f t="shared" si="1364"/>
        <v>Non-Summer</v>
      </c>
      <c r="F8718" s="78">
        <v>0.87749999999999995</v>
      </c>
      <c r="G8718" s="79">
        <f t="shared" si="1365"/>
        <v>1.6694995762960587</v>
      </c>
      <c r="J8718" s="78">
        <v>1.42482</v>
      </c>
      <c r="K8718" s="80">
        <f t="shared" si="1366"/>
        <v>1.42482</v>
      </c>
      <c r="L8718" s="68" t="str">
        <f t="shared" si="1359"/>
        <v>Normal</v>
      </c>
      <c r="N8718" s="67">
        <f t="shared" si="1360"/>
        <v>0</v>
      </c>
      <c r="O8718" s="67">
        <f t="shared" si="1361"/>
        <v>1.42482</v>
      </c>
      <c r="P8718" s="81">
        <f t="shared" si="1362"/>
        <v>0.24467957629605874</v>
      </c>
      <c r="Q8718" s="81">
        <f t="shared" si="1363"/>
        <v>0.24467957629605874</v>
      </c>
      <c r="S8718" s="1">
        <f t="shared" si="1367"/>
        <v>5</v>
      </c>
      <c r="T8718" s="1" t="str">
        <f t="shared" si="1368"/>
        <v>Peak</v>
      </c>
    </row>
    <row r="8719" spans="1:20" x14ac:dyDescent="0.25">
      <c r="A8719" s="85">
        <v>45289.499999979154</v>
      </c>
      <c r="B8719" s="1">
        <v>12</v>
      </c>
      <c r="C8719" s="1">
        <v>29</v>
      </c>
      <c r="D8719" s="1">
        <v>12</v>
      </c>
      <c r="E8719" s="1" t="str">
        <f t="shared" si="1364"/>
        <v>Non-Summer</v>
      </c>
      <c r="F8719" s="78">
        <v>0.88919999999999999</v>
      </c>
      <c r="G8719" s="79">
        <f t="shared" si="1365"/>
        <v>1.691759570646673</v>
      </c>
      <c r="J8719" s="78">
        <v>0.69638800000000001</v>
      </c>
      <c r="K8719" s="80">
        <f t="shared" si="1366"/>
        <v>0.69638800000000001</v>
      </c>
      <c r="L8719" s="68" t="str">
        <f t="shared" si="1359"/>
        <v>Normal</v>
      </c>
      <c r="N8719" s="67">
        <f t="shared" si="1360"/>
        <v>0</v>
      </c>
      <c r="O8719" s="67">
        <f t="shared" si="1361"/>
        <v>0.69638800000000001</v>
      </c>
      <c r="P8719" s="81">
        <f t="shared" si="1362"/>
        <v>0.99537157064667303</v>
      </c>
      <c r="Q8719" s="81">
        <f t="shared" si="1363"/>
        <v>0.99537157064667303</v>
      </c>
      <c r="S8719" s="1">
        <f t="shared" si="1367"/>
        <v>5</v>
      </c>
      <c r="T8719" s="1" t="str">
        <f t="shared" si="1368"/>
        <v>Peak</v>
      </c>
    </row>
    <row r="8720" spans="1:20" x14ac:dyDescent="0.25">
      <c r="A8720" s="85">
        <v>45289.541666645819</v>
      </c>
      <c r="B8720" s="1">
        <v>12</v>
      </c>
      <c r="C8720" s="1">
        <v>29</v>
      </c>
      <c r="D8720" s="1">
        <v>13</v>
      </c>
      <c r="E8720" s="1" t="str">
        <f t="shared" si="1364"/>
        <v>Non-Summer</v>
      </c>
      <c r="F8720" s="78">
        <v>0.90110000000000001</v>
      </c>
      <c r="G8720" s="79">
        <f t="shared" si="1365"/>
        <v>1.7144000777212292</v>
      </c>
      <c r="J8720" s="78">
        <v>0.58468699999999996</v>
      </c>
      <c r="K8720" s="80">
        <f t="shared" si="1366"/>
        <v>0.58468699999999996</v>
      </c>
      <c r="L8720" s="68" t="str">
        <f t="shared" si="1359"/>
        <v>Normal</v>
      </c>
      <c r="N8720" s="67">
        <f t="shared" si="1360"/>
        <v>0</v>
      </c>
      <c r="O8720" s="67">
        <f t="shared" si="1361"/>
        <v>0.58468699999999996</v>
      </c>
      <c r="P8720" s="81">
        <f t="shared" si="1362"/>
        <v>1.1297130777212292</v>
      </c>
      <c r="Q8720" s="81">
        <f t="shared" si="1363"/>
        <v>1.1297130777212292</v>
      </c>
      <c r="S8720" s="1">
        <f t="shared" si="1367"/>
        <v>5</v>
      </c>
      <c r="T8720" s="1" t="str">
        <f t="shared" si="1368"/>
        <v>Peak</v>
      </c>
    </row>
    <row r="8721" spans="1:20" x14ac:dyDescent="0.25">
      <c r="A8721" s="85">
        <v>45289.583333312483</v>
      </c>
      <c r="B8721" s="1">
        <v>12</v>
      </c>
      <c r="C8721" s="1">
        <v>29</v>
      </c>
      <c r="D8721" s="1">
        <v>14</v>
      </c>
      <c r="E8721" s="1" t="str">
        <f t="shared" si="1364"/>
        <v>Non-Summer</v>
      </c>
      <c r="F8721" s="78">
        <v>0.91930000000000001</v>
      </c>
      <c r="G8721" s="79">
        <f t="shared" si="1365"/>
        <v>1.7490267355999622</v>
      </c>
      <c r="J8721" s="78">
        <v>9.6099000000000004E-2</v>
      </c>
      <c r="K8721" s="80">
        <f t="shared" si="1366"/>
        <v>9.6099000000000004E-2</v>
      </c>
      <c r="L8721" s="68" t="str">
        <f t="shared" si="1359"/>
        <v>Normal</v>
      </c>
      <c r="N8721" s="67">
        <f t="shared" si="1360"/>
        <v>0</v>
      </c>
      <c r="O8721" s="67">
        <f t="shared" si="1361"/>
        <v>9.6099000000000004E-2</v>
      </c>
      <c r="P8721" s="81">
        <f t="shared" si="1362"/>
        <v>1.6529277355999623</v>
      </c>
      <c r="Q8721" s="81">
        <f t="shared" si="1363"/>
        <v>1.6529277355999623</v>
      </c>
      <c r="S8721" s="1">
        <f t="shared" si="1367"/>
        <v>5</v>
      </c>
      <c r="T8721" s="1" t="str">
        <f t="shared" si="1368"/>
        <v>Peak</v>
      </c>
    </row>
    <row r="8722" spans="1:20" x14ac:dyDescent="0.25">
      <c r="A8722" s="85">
        <v>45289.624999979147</v>
      </c>
      <c r="B8722" s="1">
        <v>12</v>
      </c>
      <c r="C8722" s="1">
        <v>29</v>
      </c>
      <c r="D8722" s="1">
        <v>15</v>
      </c>
      <c r="E8722" s="1" t="str">
        <f t="shared" si="1364"/>
        <v>Non-Summer</v>
      </c>
      <c r="F8722" s="78">
        <v>0.96</v>
      </c>
      <c r="G8722" s="79">
        <f t="shared" si="1365"/>
        <v>1.8264610749221839</v>
      </c>
      <c r="J8722" s="78">
        <v>9.2205999999999996E-2</v>
      </c>
      <c r="K8722" s="80">
        <f t="shared" si="1366"/>
        <v>9.2205999999999996E-2</v>
      </c>
      <c r="L8722" s="68" t="str">
        <f t="shared" si="1359"/>
        <v>Normal</v>
      </c>
      <c r="N8722" s="67">
        <f t="shared" si="1360"/>
        <v>0</v>
      </c>
      <c r="O8722" s="67">
        <f t="shared" si="1361"/>
        <v>9.2205999999999996E-2</v>
      </c>
      <c r="P8722" s="81">
        <f t="shared" si="1362"/>
        <v>1.7342550749221839</v>
      </c>
      <c r="Q8722" s="81">
        <f t="shared" si="1363"/>
        <v>1.7342550749221839</v>
      </c>
      <c r="S8722" s="1">
        <f t="shared" si="1367"/>
        <v>5</v>
      </c>
      <c r="T8722" s="1" t="str">
        <f t="shared" si="1368"/>
        <v>Peak</v>
      </c>
    </row>
    <row r="8723" spans="1:20" x14ac:dyDescent="0.25">
      <c r="A8723" s="85">
        <v>45289.666666645811</v>
      </c>
      <c r="B8723" s="1">
        <v>12</v>
      </c>
      <c r="C8723" s="1">
        <v>29</v>
      </c>
      <c r="D8723" s="1">
        <v>16</v>
      </c>
      <c r="E8723" s="1" t="str">
        <f t="shared" si="1364"/>
        <v>Non-Summer</v>
      </c>
      <c r="F8723" s="78">
        <v>1.0576000000000001</v>
      </c>
      <c r="G8723" s="79">
        <f t="shared" si="1365"/>
        <v>2.0121512842059395</v>
      </c>
      <c r="J8723" s="78">
        <v>0</v>
      </c>
      <c r="K8723" s="80">
        <f t="shared" si="1366"/>
        <v>0</v>
      </c>
      <c r="L8723" s="68" t="str">
        <f t="shared" ref="L8723:L8778" si="1369">IF(AND(D8723&gt;=$C$2,D8723&lt;=$C$3,E8723="Summer"),"MaxDis","Normal")</f>
        <v>Normal</v>
      </c>
      <c r="N8723" s="67">
        <f t="shared" ref="N8723:N8778" si="1370">IF(K8723-G8723&lt;0,0,K8723-G8723)</f>
        <v>0</v>
      </c>
      <c r="O8723" s="67">
        <f t="shared" ref="O8723:O8778" si="1371">K8723-N8723</f>
        <v>0</v>
      </c>
      <c r="P8723" s="81">
        <f t="shared" ref="P8723:P8778" si="1372">MAX(0,G8723-O8723)</f>
        <v>2.0121512842059395</v>
      </c>
      <c r="Q8723" s="81">
        <f t="shared" ref="Q8723:Q8778" si="1373">G8723-K8723</f>
        <v>2.0121512842059395</v>
      </c>
      <c r="S8723" s="1">
        <f t="shared" si="1367"/>
        <v>5</v>
      </c>
      <c r="T8723" s="1" t="str">
        <f t="shared" si="1368"/>
        <v>Peak</v>
      </c>
    </row>
    <row r="8724" spans="1:20" x14ac:dyDescent="0.25">
      <c r="A8724" s="85">
        <v>45289.708333312476</v>
      </c>
      <c r="B8724" s="1">
        <v>12</v>
      </c>
      <c r="C8724" s="1">
        <v>29</v>
      </c>
      <c r="D8724" s="1">
        <v>17</v>
      </c>
      <c r="E8724" s="1" t="str">
        <f t="shared" ref="E8724:E8778" si="1374">IF(AND(B8724&gt;=$C$5,B8724&lt;=$C$6),"Summer","Non-Summer")</f>
        <v>Non-Summer</v>
      </c>
      <c r="F8724" s="78">
        <v>1.1416999999999999</v>
      </c>
      <c r="G8724" s="79">
        <f t="shared" ref="G8724:G8778" si="1375">F8724*$G$13</f>
        <v>2.1721568846236017</v>
      </c>
      <c r="J8724" s="78">
        <v>0</v>
      </c>
      <c r="K8724" s="80">
        <f t="shared" ref="K8724:K8778" si="1376">J8724*$K$13</f>
        <v>0</v>
      </c>
      <c r="L8724" s="68" t="str">
        <f t="shared" si="1369"/>
        <v>Normal</v>
      </c>
      <c r="N8724" s="67">
        <f t="shared" si="1370"/>
        <v>0</v>
      </c>
      <c r="O8724" s="67">
        <f t="shared" si="1371"/>
        <v>0</v>
      </c>
      <c r="P8724" s="81">
        <f t="shared" si="1372"/>
        <v>2.1721568846236017</v>
      </c>
      <c r="Q8724" s="81">
        <f t="shared" si="1373"/>
        <v>2.1721568846236017</v>
      </c>
      <c r="S8724" s="1">
        <f t="shared" ref="S8724:S8778" si="1377">WEEKDAY(A8724,2)</f>
        <v>5</v>
      </c>
      <c r="T8724" s="1" t="str">
        <f t="shared" ref="T8724:T8778" si="1378">IF(S8724&gt;5,"Off-Peak",IF(AND(D8724&gt;=$C$7,D8724&lt;$C$8),"Peak","Off-Peak"))</f>
        <v>Peak</v>
      </c>
    </row>
    <row r="8725" spans="1:20" x14ac:dyDescent="0.25">
      <c r="A8725" s="85">
        <v>45289.74999997914</v>
      </c>
      <c r="B8725" s="1">
        <v>12</v>
      </c>
      <c r="C8725" s="1">
        <v>29</v>
      </c>
      <c r="D8725" s="1">
        <v>18</v>
      </c>
      <c r="E8725" s="1" t="str">
        <f t="shared" si="1374"/>
        <v>Non-Summer</v>
      </c>
      <c r="F8725" s="78">
        <v>1.1538999999999999</v>
      </c>
      <c r="G8725" s="79">
        <f t="shared" si="1375"/>
        <v>2.1953681607840707</v>
      </c>
      <c r="J8725" s="78">
        <v>0</v>
      </c>
      <c r="K8725" s="80">
        <f t="shared" si="1376"/>
        <v>0</v>
      </c>
      <c r="L8725" s="68" t="str">
        <f t="shared" si="1369"/>
        <v>Normal</v>
      </c>
      <c r="N8725" s="67">
        <f t="shared" si="1370"/>
        <v>0</v>
      </c>
      <c r="O8725" s="67">
        <f t="shared" si="1371"/>
        <v>0</v>
      </c>
      <c r="P8725" s="81">
        <f t="shared" si="1372"/>
        <v>2.1953681607840707</v>
      </c>
      <c r="Q8725" s="81">
        <f t="shared" si="1373"/>
        <v>2.1953681607840707</v>
      </c>
      <c r="S8725" s="1">
        <f t="shared" si="1377"/>
        <v>5</v>
      </c>
      <c r="T8725" s="1" t="str">
        <f t="shared" si="1378"/>
        <v>Peak</v>
      </c>
    </row>
    <row r="8726" spans="1:20" x14ac:dyDescent="0.25">
      <c r="A8726" s="85">
        <v>45289.791666645804</v>
      </c>
      <c r="B8726" s="1">
        <v>12</v>
      </c>
      <c r="C8726" s="1">
        <v>29</v>
      </c>
      <c r="D8726" s="1">
        <v>19</v>
      </c>
      <c r="E8726" s="1" t="str">
        <f t="shared" si="1374"/>
        <v>Non-Summer</v>
      </c>
      <c r="F8726" s="78">
        <v>1.1482000000000001</v>
      </c>
      <c r="G8726" s="79">
        <f t="shared" si="1375"/>
        <v>2.1845235481517209</v>
      </c>
      <c r="J8726" s="78">
        <v>0</v>
      </c>
      <c r="K8726" s="80">
        <f t="shared" si="1376"/>
        <v>0</v>
      </c>
      <c r="L8726" s="68" t="str">
        <f t="shared" si="1369"/>
        <v>Normal</v>
      </c>
      <c r="N8726" s="67">
        <f t="shared" si="1370"/>
        <v>0</v>
      </c>
      <c r="O8726" s="67">
        <f t="shared" si="1371"/>
        <v>0</v>
      </c>
      <c r="P8726" s="81">
        <f t="shared" si="1372"/>
        <v>2.1845235481517209</v>
      </c>
      <c r="Q8726" s="81">
        <f t="shared" si="1373"/>
        <v>2.1845235481517209</v>
      </c>
      <c r="S8726" s="1">
        <f t="shared" si="1377"/>
        <v>5</v>
      </c>
      <c r="T8726" s="1" t="str">
        <f t="shared" si="1378"/>
        <v>Peak</v>
      </c>
    </row>
    <row r="8727" spans="1:20" x14ac:dyDescent="0.25">
      <c r="A8727" s="85">
        <v>45289.833333312468</v>
      </c>
      <c r="B8727" s="1">
        <v>12</v>
      </c>
      <c r="C8727" s="1">
        <v>29</v>
      </c>
      <c r="D8727" s="1">
        <v>20</v>
      </c>
      <c r="E8727" s="1" t="str">
        <f t="shared" si="1374"/>
        <v>Non-Summer</v>
      </c>
      <c r="F8727" s="78">
        <v>1.1359999999999999</v>
      </c>
      <c r="G8727" s="79">
        <f t="shared" si="1375"/>
        <v>2.161312271991251</v>
      </c>
      <c r="J8727" s="78">
        <v>0</v>
      </c>
      <c r="K8727" s="80">
        <f t="shared" si="1376"/>
        <v>0</v>
      </c>
      <c r="L8727" s="68" t="str">
        <f t="shared" si="1369"/>
        <v>Normal</v>
      </c>
      <c r="N8727" s="67">
        <f t="shared" si="1370"/>
        <v>0</v>
      </c>
      <c r="O8727" s="67">
        <f t="shared" si="1371"/>
        <v>0</v>
      </c>
      <c r="P8727" s="81">
        <f t="shared" si="1372"/>
        <v>2.161312271991251</v>
      </c>
      <c r="Q8727" s="81">
        <f t="shared" si="1373"/>
        <v>2.161312271991251</v>
      </c>
      <c r="S8727" s="1">
        <f t="shared" si="1377"/>
        <v>5</v>
      </c>
      <c r="T8727" s="1" t="str">
        <f t="shared" si="1378"/>
        <v>Peak</v>
      </c>
    </row>
    <row r="8728" spans="1:20" x14ac:dyDescent="0.25">
      <c r="A8728" s="85">
        <v>45289.874999979133</v>
      </c>
      <c r="B8728" s="1">
        <v>12</v>
      </c>
      <c r="C8728" s="1">
        <v>29</v>
      </c>
      <c r="D8728" s="1">
        <v>21</v>
      </c>
      <c r="E8728" s="1" t="str">
        <f t="shared" si="1374"/>
        <v>Non-Summer</v>
      </c>
      <c r="F8728" s="78">
        <v>1.1060000000000001</v>
      </c>
      <c r="G8728" s="79">
        <f t="shared" si="1375"/>
        <v>2.1042353633999329</v>
      </c>
      <c r="J8728" s="78">
        <v>0</v>
      </c>
      <c r="K8728" s="80">
        <f t="shared" si="1376"/>
        <v>0</v>
      </c>
      <c r="L8728" s="68" t="str">
        <f t="shared" si="1369"/>
        <v>Normal</v>
      </c>
      <c r="N8728" s="67">
        <f t="shared" si="1370"/>
        <v>0</v>
      </c>
      <c r="O8728" s="67">
        <f t="shared" si="1371"/>
        <v>0</v>
      </c>
      <c r="P8728" s="81">
        <f t="shared" si="1372"/>
        <v>2.1042353633999329</v>
      </c>
      <c r="Q8728" s="81">
        <f t="shared" si="1373"/>
        <v>2.1042353633999329</v>
      </c>
      <c r="S8728" s="1">
        <f t="shared" si="1377"/>
        <v>5</v>
      </c>
      <c r="T8728" s="1" t="str">
        <f t="shared" si="1378"/>
        <v>Peak</v>
      </c>
    </row>
    <row r="8729" spans="1:20" x14ac:dyDescent="0.25">
      <c r="A8729" s="85">
        <v>45289.916666645797</v>
      </c>
      <c r="B8729" s="1">
        <v>12</v>
      </c>
      <c r="C8729" s="1">
        <v>29</v>
      </c>
      <c r="D8729" s="1">
        <v>22</v>
      </c>
      <c r="E8729" s="1" t="str">
        <f t="shared" si="1374"/>
        <v>Non-Summer</v>
      </c>
      <c r="F8729" s="78">
        <v>1.0381</v>
      </c>
      <c r="G8729" s="79">
        <f t="shared" si="1375"/>
        <v>1.9750512936215827</v>
      </c>
      <c r="J8729" s="78">
        <v>0</v>
      </c>
      <c r="K8729" s="80">
        <f t="shared" si="1376"/>
        <v>0</v>
      </c>
      <c r="L8729" s="68" t="str">
        <f t="shared" si="1369"/>
        <v>Normal</v>
      </c>
      <c r="N8729" s="67">
        <f t="shared" si="1370"/>
        <v>0</v>
      </c>
      <c r="O8729" s="67">
        <f t="shared" si="1371"/>
        <v>0</v>
      </c>
      <c r="P8729" s="81">
        <f t="shared" si="1372"/>
        <v>1.9750512936215827</v>
      </c>
      <c r="Q8729" s="81">
        <f t="shared" si="1373"/>
        <v>1.9750512936215827</v>
      </c>
      <c r="S8729" s="1">
        <f t="shared" si="1377"/>
        <v>5</v>
      </c>
      <c r="T8729" s="1" t="str">
        <f t="shared" si="1378"/>
        <v>Off-Peak</v>
      </c>
    </row>
    <row r="8730" spans="1:20" x14ac:dyDescent="0.25">
      <c r="A8730" s="85">
        <v>45289.958333312461</v>
      </c>
      <c r="B8730" s="1">
        <v>12</v>
      </c>
      <c r="C8730" s="1">
        <v>29</v>
      </c>
      <c r="D8730" s="1">
        <v>23</v>
      </c>
      <c r="E8730" s="1" t="str">
        <f t="shared" si="1374"/>
        <v>Non-Summer</v>
      </c>
      <c r="F8730" s="78">
        <v>0.95130000000000003</v>
      </c>
      <c r="G8730" s="79">
        <f t="shared" si="1375"/>
        <v>1.8099087714307018</v>
      </c>
      <c r="J8730" s="78">
        <v>0</v>
      </c>
      <c r="K8730" s="80">
        <f t="shared" si="1376"/>
        <v>0</v>
      </c>
      <c r="L8730" s="68" t="str">
        <f t="shared" si="1369"/>
        <v>Normal</v>
      </c>
      <c r="N8730" s="67">
        <f t="shared" si="1370"/>
        <v>0</v>
      </c>
      <c r="O8730" s="67">
        <f t="shared" si="1371"/>
        <v>0</v>
      </c>
      <c r="P8730" s="81">
        <f t="shared" si="1372"/>
        <v>1.8099087714307018</v>
      </c>
      <c r="Q8730" s="81">
        <f t="shared" si="1373"/>
        <v>1.8099087714307018</v>
      </c>
      <c r="S8730" s="1">
        <f t="shared" si="1377"/>
        <v>5</v>
      </c>
      <c r="T8730" s="1" t="str">
        <f t="shared" si="1378"/>
        <v>Off-Peak</v>
      </c>
    </row>
    <row r="8731" spans="1:20" x14ac:dyDescent="0.25">
      <c r="A8731" s="85">
        <v>45289.999999979125</v>
      </c>
      <c r="B8731" s="1">
        <v>12</v>
      </c>
      <c r="C8731" s="1">
        <v>30</v>
      </c>
      <c r="D8731" s="1">
        <v>0</v>
      </c>
      <c r="E8731" s="1" t="str">
        <f t="shared" si="1374"/>
        <v>Non-Summer</v>
      </c>
      <c r="F8731" s="78">
        <v>0.88100000000000001</v>
      </c>
      <c r="G8731" s="79">
        <f t="shared" si="1375"/>
        <v>1.6761585489650459</v>
      </c>
      <c r="J8731" s="78">
        <v>0</v>
      </c>
      <c r="K8731" s="80">
        <f t="shared" si="1376"/>
        <v>0</v>
      </c>
      <c r="L8731" s="68" t="str">
        <f t="shared" si="1369"/>
        <v>Normal</v>
      </c>
      <c r="N8731" s="67">
        <f t="shared" si="1370"/>
        <v>0</v>
      </c>
      <c r="O8731" s="67">
        <f t="shared" si="1371"/>
        <v>0</v>
      </c>
      <c r="P8731" s="81">
        <f t="shared" si="1372"/>
        <v>1.6761585489650459</v>
      </c>
      <c r="Q8731" s="81">
        <f t="shared" si="1373"/>
        <v>1.6761585489650459</v>
      </c>
      <c r="S8731" s="1">
        <f t="shared" si="1377"/>
        <v>6</v>
      </c>
      <c r="T8731" s="1" t="str">
        <f t="shared" si="1378"/>
        <v>Off-Peak</v>
      </c>
    </row>
    <row r="8732" spans="1:20" x14ac:dyDescent="0.25">
      <c r="A8732" s="85">
        <v>45290.04166664579</v>
      </c>
      <c r="B8732" s="1">
        <v>12</v>
      </c>
      <c r="C8732" s="1">
        <v>30</v>
      </c>
      <c r="D8732" s="1">
        <v>1</v>
      </c>
      <c r="E8732" s="1" t="str">
        <f t="shared" si="1374"/>
        <v>Non-Summer</v>
      </c>
      <c r="F8732" s="78">
        <v>0.83289999999999997</v>
      </c>
      <c r="G8732" s="79">
        <f t="shared" si="1375"/>
        <v>1.5846452388569656</v>
      </c>
      <c r="J8732" s="78">
        <v>0</v>
      </c>
      <c r="K8732" s="80">
        <f t="shared" si="1376"/>
        <v>0</v>
      </c>
      <c r="L8732" s="68" t="str">
        <f t="shared" si="1369"/>
        <v>Normal</v>
      </c>
      <c r="N8732" s="67">
        <f t="shared" si="1370"/>
        <v>0</v>
      </c>
      <c r="O8732" s="67">
        <f t="shared" si="1371"/>
        <v>0</v>
      </c>
      <c r="P8732" s="81">
        <f t="shared" si="1372"/>
        <v>1.5846452388569656</v>
      </c>
      <c r="Q8732" s="81">
        <f t="shared" si="1373"/>
        <v>1.5846452388569656</v>
      </c>
      <c r="S8732" s="1">
        <f t="shared" si="1377"/>
        <v>6</v>
      </c>
      <c r="T8732" s="1" t="str">
        <f t="shared" si="1378"/>
        <v>Off-Peak</v>
      </c>
    </row>
    <row r="8733" spans="1:20" x14ac:dyDescent="0.25">
      <c r="A8733" s="85">
        <v>45290.083333312454</v>
      </c>
      <c r="B8733" s="1">
        <v>12</v>
      </c>
      <c r="C8733" s="1">
        <v>30</v>
      </c>
      <c r="D8733" s="1">
        <v>2</v>
      </c>
      <c r="E8733" s="1" t="str">
        <f t="shared" si="1374"/>
        <v>Non-Summer</v>
      </c>
      <c r="F8733" s="78">
        <v>0.80400000000000005</v>
      </c>
      <c r="G8733" s="79">
        <f t="shared" si="1375"/>
        <v>1.5296611502473292</v>
      </c>
      <c r="J8733" s="78">
        <v>0</v>
      </c>
      <c r="K8733" s="80">
        <f t="shared" si="1376"/>
        <v>0</v>
      </c>
      <c r="L8733" s="68" t="str">
        <f t="shared" si="1369"/>
        <v>Normal</v>
      </c>
      <c r="N8733" s="67">
        <f t="shared" si="1370"/>
        <v>0</v>
      </c>
      <c r="O8733" s="67">
        <f t="shared" si="1371"/>
        <v>0</v>
      </c>
      <c r="P8733" s="81">
        <f t="shared" si="1372"/>
        <v>1.5296611502473292</v>
      </c>
      <c r="Q8733" s="81">
        <f t="shared" si="1373"/>
        <v>1.5296611502473292</v>
      </c>
      <c r="S8733" s="1">
        <f t="shared" si="1377"/>
        <v>6</v>
      </c>
      <c r="T8733" s="1" t="str">
        <f t="shared" si="1378"/>
        <v>Off-Peak</v>
      </c>
    </row>
    <row r="8734" spans="1:20" x14ac:dyDescent="0.25">
      <c r="A8734" s="85">
        <v>45290.124999979118</v>
      </c>
      <c r="B8734" s="1">
        <v>12</v>
      </c>
      <c r="C8734" s="1">
        <v>30</v>
      </c>
      <c r="D8734" s="1">
        <v>3</v>
      </c>
      <c r="E8734" s="1" t="str">
        <f t="shared" si="1374"/>
        <v>Non-Summer</v>
      </c>
      <c r="F8734" s="78">
        <v>0.78869999999999996</v>
      </c>
      <c r="G8734" s="79">
        <f t="shared" si="1375"/>
        <v>1.5005519268657568</v>
      </c>
      <c r="J8734" s="78">
        <v>0</v>
      </c>
      <c r="K8734" s="80">
        <f t="shared" si="1376"/>
        <v>0</v>
      </c>
      <c r="L8734" s="68" t="str">
        <f t="shared" si="1369"/>
        <v>Normal</v>
      </c>
      <c r="N8734" s="67">
        <f t="shared" si="1370"/>
        <v>0</v>
      </c>
      <c r="O8734" s="67">
        <f t="shared" si="1371"/>
        <v>0</v>
      </c>
      <c r="P8734" s="81">
        <f t="shared" si="1372"/>
        <v>1.5005519268657568</v>
      </c>
      <c r="Q8734" s="81">
        <f t="shared" si="1373"/>
        <v>1.5005519268657568</v>
      </c>
      <c r="S8734" s="1">
        <f t="shared" si="1377"/>
        <v>6</v>
      </c>
      <c r="T8734" s="1" t="str">
        <f t="shared" si="1378"/>
        <v>Off-Peak</v>
      </c>
    </row>
    <row r="8735" spans="1:20" x14ac:dyDescent="0.25">
      <c r="A8735" s="85">
        <v>45290.166666645782</v>
      </c>
      <c r="B8735" s="1">
        <v>12</v>
      </c>
      <c r="C8735" s="1">
        <v>30</v>
      </c>
      <c r="D8735" s="1">
        <v>4</v>
      </c>
      <c r="E8735" s="1" t="str">
        <f t="shared" si="1374"/>
        <v>Non-Summer</v>
      </c>
      <c r="F8735" s="78">
        <v>0.78459999999999996</v>
      </c>
      <c r="G8735" s="79">
        <f t="shared" si="1375"/>
        <v>1.4927514160249433</v>
      </c>
      <c r="J8735" s="78">
        <v>0</v>
      </c>
      <c r="K8735" s="80">
        <f t="shared" si="1376"/>
        <v>0</v>
      </c>
      <c r="L8735" s="68" t="str">
        <f t="shared" si="1369"/>
        <v>Normal</v>
      </c>
      <c r="N8735" s="67">
        <f t="shared" si="1370"/>
        <v>0</v>
      </c>
      <c r="O8735" s="67">
        <f t="shared" si="1371"/>
        <v>0</v>
      </c>
      <c r="P8735" s="81">
        <f t="shared" si="1372"/>
        <v>1.4927514160249433</v>
      </c>
      <c r="Q8735" s="81">
        <f t="shared" si="1373"/>
        <v>1.4927514160249433</v>
      </c>
      <c r="S8735" s="1">
        <f t="shared" si="1377"/>
        <v>6</v>
      </c>
      <c r="T8735" s="1" t="str">
        <f t="shared" si="1378"/>
        <v>Off-Peak</v>
      </c>
    </row>
    <row r="8736" spans="1:20" x14ac:dyDescent="0.25">
      <c r="A8736" s="85">
        <v>45290.208333312446</v>
      </c>
      <c r="B8736" s="1">
        <v>12</v>
      </c>
      <c r="C8736" s="1">
        <v>30</v>
      </c>
      <c r="D8736" s="1">
        <v>5</v>
      </c>
      <c r="E8736" s="1" t="str">
        <f t="shared" si="1374"/>
        <v>Non-Summer</v>
      </c>
      <c r="F8736" s="78">
        <v>0.79590000000000005</v>
      </c>
      <c r="G8736" s="79">
        <f t="shared" si="1375"/>
        <v>1.5142503849276734</v>
      </c>
      <c r="J8736" s="78">
        <v>0</v>
      </c>
      <c r="K8736" s="80">
        <f t="shared" si="1376"/>
        <v>0</v>
      </c>
      <c r="L8736" s="68" t="str">
        <f t="shared" si="1369"/>
        <v>Normal</v>
      </c>
      <c r="N8736" s="67">
        <f t="shared" si="1370"/>
        <v>0</v>
      </c>
      <c r="O8736" s="67">
        <f t="shared" si="1371"/>
        <v>0</v>
      </c>
      <c r="P8736" s="81">
        <f t="shared" si="1372"/>
        <v>1.5142503849276734</v>
      </c>
      <c r="Q8736" s="81">
        <f t="shared" si="1373"/>
        <v>1.5142503849276734</v>
      </c>
      <c r="S8736" s="1">
        <f t="shared" si="1377"/>
        <v>6</v>
      </c>
      <c r="T8736" s="1" t="str">
        <f t="shared" si="1378"/>
        <v>Off-Peak</v>
      </c>
    </row>
    <row r="8737" spans="1:20" x14ac:dyDescent="0.25">
      <c r="A8737" s="85">
        <v>45290.249999979111</v>
      </c>
      <c r="B8737" s="1">
        <v>12</v>
      </c>
      <c r="C8737" s="1">
        <v>30</v>
      </c>
      <c r="D8737" s="1">
        <v>6</v>
      </c>
      <c r="E8737" s="1" t="str">
        <f t="shared" si="1374"/>
        <v>Non-Summer</v>
      </c>
      <c r="F8737" s="78">
        <v>0.82050000000000001</v>
      </c>
      <c r="G8737" s="79">
        <f t="shared" si="1375"/>
        <v>1.5610534499725541</v>
      </c>
      <c r="J8737" s="78">
        <v>0</v>
      </c>
      <c r="K8737" s="80">
        <f t="shared" si="1376"/>
        <v>0</v>
      </c>
      <c r="L8737" s="68" t="str">
        <f t="shared" si="1369"/>
        <v>Normal</v>
      </c>
      <c r="N8737" s="67">
        <f t="shared" si="1370"/>
        <v>0</v>
      </c>
      <c r="O8737" s="67">
        <f t="shared" si="1371"/>
        <v>0</v>
      </c>
      <c r="P8737" s="81">
        <f t="shared" si="1372"/>
        <v>1.5610534499725541</v>
      </c>
      <c r="Q8737" s="81">
        <f t="shared" si="1373"/>
        <v>1.5610534499725541</v>
      </c>
      <c r="S8737" s="1">
        <f t="shared" si="1377"/>
        <v>6</v>
      </c>
      <c r="T8737" s="1" t="str">
        <f t="shared" si="1378"/>
        <v>Off-Peak</v>
      </c>
    </row>
    <row r="8738" spans="1:20" x14ac:dyDescent="0.25">
      <c r="A8738" s="85">
        <v>45290.291666645775</v>
      </c>
      <c r="B8738" s="1">
        <v>12</v>
      </c>
      <c r="C8738" s="1">
        <v>30</v>
      </c>
      <c r="D8738" s="1">
        <v>7</v>
      </c>
      <c r="E8738" s="1" t="str">
        <f t="shared" si="1374"/>
        <v>Non-Summer</v>
      </c>
      <c r="F8738" s="78">
        <v>0.85340000000000005</v>
      </c>
      <c r="G8738" s="79">
        <f t="shared" si="1375"/>
        <v>1.6236477930610334</v>
      </c>
      <c r="J8738" s="78">
        <v>0</v>
      </c>
      <c r="K8738" s="80">
        <f t="shared" si="1376"/>
        <v>0</v>
      </c>
      <c r="L8738" s="68" t="str">
        <f t="shared" si="1369"/>
        <v>Normal</v>
      </c>
      <c r="N8738" s="67">
        <f t="shared" si="1370"/>
        <v>0</v>
      </c>
      <c r="O8738" s="67">
        <f t="shared" si="1371"/>
        <v>0</v>
      </c>
      <c r="P8738" s="81">
        <f t="shared" si="1372"/>
        <v>1.6236477930610334</v>
      </c>
      <c r="Q8738" s="81">
        <f t="shared" si="1373"/>
        <v>1.6236477930610334</v>
      </c>
      <c r="S8738" s="1">
        <f t="shared" si="1377"/>
        <v>6</v>
      </c>
      <c r="T8738" s="1" t="str">
        <f t="shared" si="1378"/>
        <v>Off-Peak</v>
      </c>
    </row>
    <row r="8739" spans="1:20" x14ac:dyDescent="0.25">
      <c r="A8739" s="85">
        <v>45290.333333312439</v>
      </c>
      <c r="B8739" s="1">
        <v>12</v>
      </c>
      <c r="C8739" s="1">
        <v>30</v>
      </c>
      <c r="D8739" s="1">
        <v>8</v>
      </c>
      <c r="E8739" s="1" t="str">
        <f t="shared" si="1374"/>
        <v>Non-Summer</v>
      </c>
      <c r="F8739" s="78">
        <v>0.88009999999999999</v>
      </c>
      <c r="G8739" s="79">
        <f t="shared" si="1375"/>
        <v>1.6744462417073065</v>
      </c>
      <c r="J8739" s="78">
        <v>0.14615500000000001</v>
      </c>
      <c r="K8739" s="80">
        <f t="shared" si="1376"/>
        <v>0.14615500000000001</v>
      </c>
      <c r="L8739" s="68" t="str">
        <f t="shared" si="1369"/>
        <v>Normal</v>
      </c>
      <c r="N8739" s="67">
        <f t="shared" si="1370"/>
        <v>0</v>
      </c>
      <c r="O8739" s="67">
        <f t="shared" si="1371"/>
        <v>0.14615500000000001</v>
      </c>
      <c r="P8739" s="81">
        <f t="shared" si="1372"/>
        <v>1.5282912417073065</v>
      </c>
      <c r="Q8739" s="81">
        <f t="shared" si="1373"/>
        <v>1.5282912417073065</v>
      </c>
      <c r="S8739" s="1">
        <f t="shared" si="1377"/>
        <v>6</v>
      </c>
      <c r="T8739" s="1" t="str">
        <f t="shared" si="1378"/>
        <v>Off-Peak</v>
      </c>
    </row>
    <row r="8740" spans="1:20" x14ac:dyDescent="0.25">
      <c r="A8740" s="85">
        <v>45290.374999979103</v>
      </c>
      <c r="B8740" s="1">
        <v>12</v>
      </c>
      <c r="C8740" s="1">
        <v>30</v>
      </c>
      <c r="D8740" s="1">
        <v>9</v>
      </c>
      <c r="E8740" s="1" t="str">
        <f t="shared" si="1374"/>
        <v>Non-Summer</v>
      </c>
      <c r="F8740" s="78">
        <v>0.90490000000000004</v>
      </c>
      <c r="G8740" s="79">
        <f t="shared" si="1375"/>
        <v>1.7216298194761297</v>
      </c>
      <c r="J8740" s="78">
        <v>2.9144E-2</v>
      </c>
      <c r="K8740" s="80">
        <f t="shared" si="1376"/>
        <v>2.9144E-2</v>
      </c>
      <c r="L8740" s="68" t="str">
        <f t="shared" si="1369"/>
        <v>Normal</v>
      </c>
      <c r="N8740" s="67">
        <f t="shared" si="1370"/>
        <v>0</v>
      </c>
      <c r="O8740" s="67">
        <f t="shared" si="1371"/>
        <v>2.9144E-2</v>
      </c>
      <c r="P8740" s="81">
        <f t="shared" si="1372"/>
        <v>1.6924858194761296</v>
      </c>
      <c r="Q8740" s="81">
        <f t="shared" si="1373"/>
        <v>1.6924858194761296</v>
      </c>
      <c r="S8740" s="1">
        <f t="shared" si="1377"/>
        <v>6</v>
      </c>
      <c r="T8740" s="1" t="str">
        <f t="shared" si="1378"/>
        <v>Off-Peak</v>
      </c>
    </row>
    <row r="8741" spans="1:20" x14ac:dyDescent="0.25">
      <c r="A8741" s="85">
        <v>45290.416666645768</v>
      </c>
      <c r="B8741" s="1">
        <v>12</v>
      </c>
      <c r="C8741" s="1">
        <v>30</v>
      </c>
      <c r="D8741" s="1">
        <v>10</v>
      </c>
      <c r="E8741" s="1" t="str">
        <f t="shared" si="1374"/>
        <v>Non-Summer</v>
      </c>
      <c r="F8741" s="78">
        <v>0.92620000000000002</v>
      </c>
      <c r="G8741" s="79">
        <f t="shared" si="1375"/>
        <v>1.7621544245759655</v>
      </c>
      <c r="J8741" s="78">
        <v>6.1952E-2</v>
      </c>
      <c r="K8741" s="80">
        <f t="shared" si="1376"/>
        <v>6.1952E-2</v>
      </c>
      <c r="L8741" s="68" t="str">
        <f t="shared" si="1369"/>
        <v>Normal</v>
      </c>
      <c r="N8741" s="67">
        <f t="shared" si="1370"/>
        <v>0</v>
      </c>
      <c r="O8741" s="67">
        <f t="shared" si="1371"/>
        <v>6.1952E-2</v>
      </c>
      <c r="P8741" s="81">
        <f t="shared" si="1372"/>
        <v>1.7002024245759655</v>
      </c>
      <c r="Q8741" s="81">
        <f t="shared" si="1373"/>
        <v>1.7002024245759655</v>
      </c>
      <c r="S8741" s="1">
        <f t="shared" si="1377"/>
        <v>6</v>
      </c>
      <c r="T8741" s="1" t="str">
        <f t="shared" si="1378"/>
        <v>Off-Peak</v>
      </c>
    </row>
    <row r="8742" spans="1:20" x14ac:dyDescent="0.25">
      <c r="A8742" s="85">
        <v>45290.458333312432</v>
      </c>
      <c r="B8742" s="1">
        <v>12</v>
      </c>
      <c r="C8742" s="1">
        <v>30</v>
      </c>
      <c r="D8742" s="1">
        <v>11</v>
      </c>
      <c r="E8742" s="1" t="str">
        <f t="shared" si="1374"/>
        <v>Non-Summer</v>
      </c>
      <c r="F8742" s="78">
        <v>0.9405</v>
      </c>
      <c r="G8742" s="79">
        <f t="shared" si="1375"/>
        <v>1.7893610843378271</v>
      </c>
      <c r="J8742" s="78">
        <v>0.34843400000000002</v>
      </c>
      <c r="K8742" s="80">
        <f t="shared" si="1376"/>
        <v>0.34843400000000002</v>
      </c>
      <c r="L8742" s="68" t="str">
        <f t="shared" si="1369"/>
        <v>Normal</v>
      </c>
      <c r="N8742" s="67">
        <f t="shared" si="1370"/>
        <v>0</v>
      </c>
      <c r="O8742" s="67">
        <f t="shared" si="1371"/>
        <v>0.34843400000000002</v>
      </c>
      <c r="P8742" s="81">
        <f t="shared" si="1372"/>
        <v>1.4409270843378272</v>
      </c>
      <c r="Q8742" s="81">
        <f t="shared" si="1373"/>
        <v>1.4409270843378272</v>
      </c>
      <c r="S8742" s="1">
        <f t="shared" si="1377"/>
        <v>6</v>
      </c>
      <c r="T8742" s="1" t="str">
        <f t="shared" si="1378"/>
        <v>Off-Peak</v>
      </c>
    </row>
    <row r="8743" spans="1:20" x14ac:dyDescent="0.25">
      <c r="A8743" s="85">
        <v>45290.499999979096</v>
      </c>
      <c r="B8743" s="1">
        <v>12</v>
      </c>
      <c r="C8743" s="1">
        <v>30</v>
      </c>
      <c r="D8743" s="1">
        <v>12</v>
      </c>
      <c r="E8743" s="1" t="str">
        <f t="shared" si="1374"/>
        <v>Non-Summer</v>
      </c>
      <c r="F8743" s="78">
        <v>0.94740000000000002</v>
      </c>
      <c r="G8743" s="79">
        <f t="shared" si="1375"/>
        <v>1.8024887733138304</v>
      </c>
      <c r="J8743" s="78">
        <v>0.43650499999999998</v>
      </c>
      <c r="K8743" s="80">
        <f t="shared" si="1376"/>
        <v>0.43650499999999998</v>
      </c>
      <c r="L8743" s="68" t="str">
        <f t="shared" si="1369"/>
        <v>Normal</v>
      </c>
      <c r="N8743" s="67">
        <f t="shared" si="1370"/>
        <v>0</v>
      </c>
      <c r="O8743" s="67">
        <f t="shared" si="1371"/>
        <v>0.43650499999999998</v>
      </c>
      <c r="P8743" s="81">
        <f t="shared" si="1372"/>
        <v>1.3659837733138305</v>
      </c>
      <c r="Q8743" s="81">
        <f t="shared" si="1373"/>
        <v>1.3659837733138305</v>
      </c>
      <c r="S8743" s="1">
        <f t="shared" si="1377"/>
        <v>6</v>
      </c>
      <c r="T8743" s="1" t="str">
        <f t="shared" si="1378"/>
        <v>Off-Peak</v>
      </c>
    </row>
    <row r="8744" spans="1:20" x14ac:dyDescent="0.25">
      <c r="A8744" s="85">
        <v>45290.54166664576</v>
      </c>
      <c r="B8744" s="1">
        <v>12</v>
      </c>
      <c r="C8744" s="1">
        <v>30</v>
      </c>
      <c r="D8744" s="1">
        <v>13</v>
      </c>
      <c r="E8744" s="1" t="str">
        <f t="shared" si="1374"/>
        <v>Non-Summer</v>
      </c>
      <c r="F8744" s="78">
        <v>0.94320000000000004</v>
      </c>
      <c r="G8744" s="79">
        <f t="shared" si="1375"/>
        <v>1.7944980061110458</v>
      </c>
      <c r="J8744" s="78">
        <v>0.30864900000000001</v>
      </c>
      <c r="K8744" s="80">
        <f t="shared" si="1376"/>
        <v>0.30864900000000001</v>
      </c>
      <c r="L8744" s="68" t="str">
        <f t="shared" si="1369"/>
        <v>Normal</v>
      </c>
      <c r="N8744" s="67">
        <f t="shared" si="1370"/>
        <v>0</v>
      </c>
      <c r="O8744" s="67">
        <f t="shared" si="1371"/>
        <v>0.30864900000000001</v>
      </c>
      <c r="P8744" s="81">
        <f t="shared" si="1372"/>
        <v>1.4858490061110459</v>
      </c>
      <c r="Q8744" s="81">
        <f t="shared" si="1373"/>
        <v>1.4858490061110459</v>
      </c>
      <c r="S8744" s="1">
        <f t="shared" si="1377"/>
        <v>6</v>
      </c>
      <c r="T8744" s="1" t="str">
        <f t="shared" si="1378"/>
        <v>Off-Peak</v>
      </c>
    </row>
    <row r="8745" spans="1:20" x14ac:dyDescent="0.25">
      <c r="A8745" s="85">
        <v>45290.583333312425</v>
      </c>
      <c r="B8745" s="1">
        <v>12</v>
      </c>
      <c r="C8745" s="1">
        <v>30</v>
      </c>
      <c r="D8745" s="1">
        <v>14</v>
      </c>
      <c r="E8745" s="1" t="str">
        <f t="shared" si="1374"/>
        <v>Non-Summer</v>
      </c>
      <c r="F8745" s="78">
        <v>0.94730000000000003</v>
      </c>
      <c r="G8745" s="79">
        <f t="shared" si="1375"/>
        <v>1.8022985169518593</v>
      </c>
      <c r="J8745" s="78">
        <v>0.54774199999999995</v>
      </c>
      <c r="K8745" s="80">
        <f t="shared" si="1376"/>
        <v>0.54774199999999995</v>
      </c>
      <c r="L8745" s="68" t="str">
        <f t="shared" si="1369"/>
        <v>Normal</v>
      </c>
      <c r="N8745" s="67">
        <f t="shared" si="1370"/>
        <v>0</v>
      </c>
      <c r="O8745" s="67">
        <f t="shared" si="1371"/>
        <v>0.54774199999999995</v>
      </c>
      <c r="P8745" s="81">
        <f t="shared" si="1372"/>
        <v>1.2545565169518593</v>
      </c>
      <c r="Q8745" s="81">
        <f t="shared" si="1373"/>
        <v>1.2545565169518593</v>
      </c>
      <c r="S8745" s="1">
        <f t="shared" si="1377"/>
        <v>6</v>
      </c>
      <c r="T8745" s="1" t="str">
        <f t="shared" si="1378"/>
        <v>Off-Peak</v>
      </c>
    </row>
    <row r="8746" spans="1:20" x14ac:dyDescent="0.25">
      <c r="A8746" s="85">
        <v>45290.624999979089</v>
      </c>
      <c r="B8746" s="1">
        <v>12</v>
      </c>
      <c r="C8746" s="1">
        <v>30</v>
      </c>
      <c r="D8746" s="1">
        <v>15</v>
      </c>
      <c r="E8746" s="1" t="str">
        <f t="shared" si="1374"/>
        <v>Non-Summer</v>
      </c>
      <c r="F8746" s="78">
        <v>0.98140000000000005</v>
      </c>
      <c r="G8746" s="79">
        <f t="shared" si="1375"/>
        <v>1.8671759363839913</v>
      </c>
      <c r="J8746" s="78">
        <v>0.19425299999999998</v>
      </c>
      <c r="K8746" s="80">
        <f t="shared" si="1376"/>
        <v>0.19425299999999998</v>
      </c>
      <c r="L8746" s="68" t="str">
        <f t="shared" si="1369"/>
        <v>Normal</v>
      </c>
      <c r="N8746" s="67">
        <f t="shared" si="1370"/>
        <v>0</v>
      </c>
      <c r="O8746" s="67">
        <f t="shared" si="1371"/>
        <v>0.19425299999999998</v>
      </c>
      <c r="P8746" s="81">
        <f t="shared" si="1372"/>
        <v>1.6729229363839913</v>
      </c>
      <c r="Q8746" s="81">
        <f t="shared" si="1373"/>
        <v>1.6729229363839913</v>
      </c>
      <c r="S8746" s="1">
        <f t="shared" si="1377"/>
        <v>6</v>
      </c>
      <c r="T8746" s="1" t="str">
        <f t="shared" si="1378"/>
        <v>Off-Peak</v>
      </c>
    </row>
    <row r="8747" spans="1:20" x14ac:dyDescent="0.25">
      <c r="A8747" s="85">
        <v>45290.666666645753</v>
      </c>
      <c r="B8747" s="1">
        <v>12</v>
      </c>
      <c r="C8747" s="1">
        <v>30</v>
      </c>
      <c r="D8747" s="1">
        <v>16</v>
      </c>
      <c r="E8747" s="1" t="str">
        <f t="shared" si="1374"/>
        <v>Non-Summer</v>
      </c>
      <c r="F8747" s="78">
        <v>1.0797000000000001</v>
      </c>
      <c r="G8747" s="79">
        <f t="shared" si="1375"/>
        <v>2.054197940201544</v>
      </c>
      <c r="J8747" s="78">
        <v>0</v>
      </c>
      <c r="K8747" s="80">
        <f t="shared" si="1376"/>
        <v>0</v>
      </c>
      <c r="L8747" s="68" t="str">
        <f t="shared" si="1369"/>
        <v>Normal</v>
      </c>
      <c r="N8747" s="67">
        <f t="shared" si="1370"/>
        <v>0</v>
      </c>
      <c r="O8747" s="67">
        <f t="shared" si="1371"/>
        <v>0</v>
      </c>
      <c r="P8747" s="81">
        <f t="shared" si="1372"/>
        <v>2.054197940201544</v>
      </c>
      <c r="Q8747" s="81">
        <f t="shared" si="1373"/>
        <v>2.054197940201544</v>
      </c>
      <c r="S8747" s="1">
        <f t="shared" si="1377"/>
        <v>6</v>
      </c>
      <c r="T8747" s="1" t="str">
        <f t="shared" si="1378"/>
        <v>Off-Peak</v>
      </c>
    </row>
    <row r="8748" spans="1:20" x14ac:dyDescent="0.25">
      <c r="A8748" s="85">
        <v>45290.708333312417</v>
      </c>
      <c r="B8748" s="1">
        <v>12</v>
      </c>
      <c r="C8748" s="1">
        <v>30</v>
      </c>
      <c r="D8748" s="1">
        <v>17</v>
      </c>
      <c r="E8748" s="1" t="str">
        <f t="shared" si="1374"/>
        <v>Non-Summer</v>
      </c>
      <c r="F8748" s="78">
        <v>1.1627000000000001</v>
      </c>
      <c r="G8748" s="79">
        <f t="shared" si="1375"/>
        <v>2.2121107206375243</v>
      </c>
      <c r="J8748" s="78">
        <v>0</v>
      </c>
      <c r="K8748" s="80">
        <f t="shared" si="1376"/>
        <v>0</v>
      </c>
      <c r="L8748" s="68" t="str">
        <f t="shared" si="1369"/>
        <v>Normal</v>
      </c>
      <c r="N8748" s="67">
        <f t="shared" si="1370"/>
        <v>0</v>
      </c>
      <c r="O8748" s="67">
        <f t="shared" si="1371"/>
        <v>0</v>
      </c>
      <c r="P8748" s="81">
        <f t="shared" si="1372"/>
        <v>2.2121107206375243</v>
      </c>
      <c r="Q8748" s="81">
        <f t="shared" si="1373"/>
        <v>2.2121107206375243</v>
      </c>
      <c r="S8748" s="1">
        <f t="shared" si="1377"/>
        <v>6</v>
      </c>
      <c r="T8748" s="1" t="str">
        <f t="shared" si="1378"/>
        <v>Off-Peak</v>
      </c>
    </row>
    <row r="8749" spans="1:20" x14ac:dyDescent="0.25">
      <c r="A8749" s="85">
        <v>45290.749999979082</v>
      </c>
      <c r="B8749" s="1">
        <v>12</v>
      </c>
      <c r="C8749" s="1">
        <v>30</v>
      </c>
      <c r="D8749" s="1">
        <v>18</v>
      </c>
      <c r="E8749" s="1" t="str">
        <f t="shared" si="1374"/>
        <v>Non-Summer</v>
      </c>
      <c r="F8749" s="78">
        <v>1.1714</v>
      </c>
      <c r="G8749" s="79">
        <f t="shared" si="1375"/>
        <v>2.2286630241290069</v>
      </c>
      <c r="J8749" s="78">
        <v>0</v>
      </c>
      <c r="K8749" s="80">
        <f t="shared" si="1376"/>
        <v>0</v>
      </c>
      <c r="L8749" s="68" t="str">
        <f t="shared" si="1369"/>
        <v>Normal</v>
      </c>
      <c r="N8749" s="67">
        <f t="shared" si="1370"/>
        <v>0</v>
      </c>
      <c r="O8749" s="67">
        <f t="shared" si="1371"/>
        <v>0</v>
      </c>
      <c r="P8749" s="81">
        <f t="shared" si="1372"/>
        <v>2.2286630241290069</v>
      </c>
      <c r="Q8749" s="81">
        <f t="shared" si="1373"/>
        <v>2.2286630241290069</v>
      </c>
      <c r="S8749" s="1">
        <f t="shared" si="1377"/>
        <v>6</v>
      </c>
      <c r="T8749" s="1" t="str">
        <f t="shared" si="1378"/>
        <v>Off-Peak</v>
      </c>
    </row>
    <row r="8750" spans="1:20" x14ac:dyDescent="0.25">
      <c r="A8750" s="85">
        <v>45290.791666645746</v>
      </c>
      <c r="B8750" s="1">
        <v>12</v>
      </c>
      <c r="C8750" s="1">
        <v>30</v>
      </c>
      <c r="D8750" s="1">
        <v>19</v>
      </c>
      <c r="E8750" s="1" t="str">
        <f t="shared" si="1374"/>
        <v>Non-Summer</v>
      </c>
      <c r="F8750" s="78">
        <v>1.1636</v>
      </c>
      <c r="G8750" s="79">
        <f t="shared" si="1375"/>
        <v>2.213823027895264</v>
      </c>
      <c r="J8750" s="78">
        <v>0</v>
      </c>
      <c r="K8750" s="80">
        <f t="shared" si="1376"/>
        <v>0</v>
      </c>
      <c r="L8750" s="68" t="str">
        <f t="shared" si="1369"/>
        <v>Normal</v>
      </c>
      <c r="N8750" s="67">
        <f t="shared" si="1370"/>
        <v>0</v>
      </c>
      <c r="O8750" s="67">
        <f t="shared" si="1371"/>
        <v>0</v>
      </c>
      <c r="P8750" s="81">
        <f t="shared" si="1372"/>
        <v>2.213823027895264</v>
      </c>
      <c r="Q8750" s="81">
        <f t="shared" si="1373"/>
        <v>2.213823027895264</v>
      </c>
      <c r="S8750" s="1">
        <f t="shared" si="1377"/>
        <v>6</v>
      </c>
      <c r="T8750" s="1" t="str">
        <f t="shared" si="1378"/>
        <v>Off-Peak</v>
      </c>
    </row>
    <row r="8751" spans="1:20" x14ac:dyDescent="0.25">
      <c r="A8751" s="85">
        <v>45290.83333331241</v>
      </c>
      <c r="B8751" s="1">
        <v>12</v>
      </c>
      <c r="C8751" s="1">
        <v>30</v>
      </c>
      <c r="D8751" s="1">
        <v>20</v>
      </c>
      <c r="E8751" s="1" t="str">
        <f t="shared" si="1374"/>
        <v>Non-Summer</v>
      </c>
      <c r="F8751" s="78">
        <v>1.1496999999999999</v>
      </c>
      <c r="G8751" s="79">
        <f t="shared" si="1375"/>
        <v>2.1873773935812864</v>
      </c>
      <c r="J8751" s="78">
        <v>0</v>
      </c>
      <c r="K8751" s="80">
        <f t="shared" si="1376"/>
        <v>0</v>
      </c>
      <c r="L8751" s="68" t="str">
        <f t="shared" si="1369"/>
        <v>Normal</v>
      </c>
      <c r="N8751" s="67">
        <f t="shared" si="1370"/>
        <v>0</v>
      </c>
      <c r="O8751" s="67">
        <f t="shared" si="1371"/>
        <v>0</v>
      </c>
      <c r="P8751" s="81">
        <f t="shared" si="1372"/>
        <v>2.1873773935812864</v>
      </c>
      <c r="Q8751" s="81">
        <f t="shared" si="1373"/>
        <v>2.1873773935812864</v>
      </c>
      <c r="S8751" s="1">
        <f t="shared" si="1377"/>
        <v>6</v>
      </c>
      <c r="T8751" s="1" t="str">
        <f t="shared" si="1378"/>
        <v>Off-Peak</v>
      </c>
    </row>
    <row r="8752" spans="1:20" x14ac:dyDescent="0.25">
      <c r="A8752" s="85">
        <v>45290.874999979074</v>
      </c>
      <c r="B8752" s="1">
        <v>12</v>
      </c>
      <c r="C8752" s="1">
        <v>30</v>
      </c>
      <c r="D8752" s="1">
        <v>21</v>
      </c>
      <c r="E8752" s="1" t="str">
        <f t="shared" si="1374"/>
        <v>Non-Summer</v>
      </c>
      <c r="F8752" s="78">
        <v>1.1128</v>
      </c>
      <c r="G8752" s="79">
        <f t="shared" si="1375"/>
        <v>2.117172796013965</v>
      </c>
      <c r="J8752" s="78">
        <v>0</v>
      </c>
      <c r="K8752" s="80">
        <f t="shared" si="1376"/>
        <v>0</v>
      </c>
      <c r="L8752" s="68" t="str">
        <f t="shared" si="1369"/>
        <v>Normal</v>
      </c>
      <c r="N8752" s="67">
        <f t="shared" si="1370"/>
        <v>0</v>
      </c>
      <c r="O8752" s="67">
        <f t="shared" si="1371"/>
        <v>0</v>
      </c>
      <c r="P8752" s="81">
        <f t="shared" si="1372"/>
        <v>2.117172796013965</v>
      </c>
      <c r="Q8752" s="81">
        <f t="shared" si="1373"/>
        <v>2.117172796013965</v>
      </c>
      <c r="S8752" s="1">
        <f t="shared" si="1377"/>
        <v>6</v>
      </c>
      <c r="T8752" s="1" t="str">
        <f t="shared" si="1378"/>
        <v>Off-Peak</v>
      </c>
    </row>
    <row r="8753" spans="1:20" x14ac:dyDescent="0.25">
      <c r="A8753" s="85">
        <v>45290.916666645739</v>
      </c>
      <c r="B8753" s="1">
        <v>12</v>
      </c>
      <c r="C8753" s="1">
        <v>30</v>
      </c>
      <c r="D8753" s="1">
        <v>22</v>
      </c>
      <c r="E8753" s="1" t="str">
        <f t="shared" si="1374"/>
        <v>Non-Summer</v>
      </c>
      <c r="F8753" s="78">
        <v>1.0423</v>
      </c>
      <c r="G8753" s="79">
        <f t="shared" si="1375"/>
        <v>1.9830420608243671</v>
      </c>
      <c r="J8753" s="78">
        <v>0</v>
      </c>
      <c r="K8753" s="80">
        <f t="shared" si="1376"/>
        <v>0</v>
      </c>
      <c r="L8753" s="68" t="str">
        <f t="shared" si="1369"/>
        <v>Normal</v>
      </c>
      <c r="N8753" s="67">
        <f t="shared" si="1370"/>
        <v>0</v>
      </c>
      <c r="O8753" s="67">
        <f t="shared" si="1371"/>
        <v>0</v>
      </c>
      <c r="P8753" s="81">
        <f t="shared" si="1372"/>
        <v>1.9830420608243671</v>
      </c>
      <c r="Q8753" s="81">
        <f t="shared" si="1373"/>
        <v>1.9830420608243671</v>
      </c>
      <c r="S8753" s="1">
        <f t="shared" si="1377"/>
        <v>6</v>
      </c>
      <c r="T8753" s="1" t="str">
        <f t="shared" si="1378"/>
        <v>Off-Peak</v>
      </c>
    </row>
    <row r="8754" spans="1:20" x14ac:dyDescent="0.25">
      <c r="A8754" s="85">
        <v>45290.958333312403</v>
      </c>
      <c r="B8754" s="1">
        <v>12</v>
      </c>
      <c r="C8754" s="1">
        <v>30</v>
      </c>
      <c r="D8754" s="1">
        <v>23</v>
      </c>
      <c r="E8754" s="1" t="str">
        <f t="shared" si="1374"/>
        <v>Non-Summer</v>
      </c>
      <c r="F8754" s="78">
        <v>0.95089999999999997</v>
      </c>
      <c r="G8754" s="79">
        <f t="shared" si="1375"/>
        <v>1.8091477459828174</v>
      </c>
      <c r="J8754" s="78">
        <v>0</v>
      </c>
      <c r="K8754" s="80">
        <f t="shared" si="1376"/>
        <v>0</v>
      </c>
      <c r="L8754" s="68" t="str">
        <f t="shared" si="1369"/>
        <v>Normal</v>
      </c>
      <c r="N8754" s="67">
        <f t="shared" si="1370"/>
        <v>0</v>
      </c>
      <c r="O8754" s="67">
        <f t="shared" si="1371"/>
        <v>0</v>
      </c>
      <c r="P8754" s="81">
        <f t="shared" si="1372"/>
        <v>1.8091477459828174</v>
      </c>
      <c r="Q8754" s="81">
        <f t="shared" si="1373"/>
        <v>1.8091477459828174</v>
      </c>
      <c r="S8754" s="1">
        <f t="shared" si="1377"/>
        <v>6</v>
      </c>
      <c r="T8754" s="1" t="str">
        <f t="shared" si="1378"/>
        <v>Off-Peak</v>
      </c>
    </row>
    <row r="8755" spans="1:20" x14ac:dyDescent="0.25">
      <c r="A8755" s="85">
        <v>45290.999999979067</v>
      </c>
      <c r="B8755" s="1">
        <v>12</v>
      </c>
      <c r="C8755" s="1">
        <v>31</v>
      </c>
      <c r="D8755" s="1">
        <v>0</v>
      </c>
      <c r="E8755" s="1" t="str">
        <f t="shared" si="1374"/>
        <v>Non-Summer</v>
      </c>
      <c r="F8755" s="78">
        <v>0.87270000000000003</v>
      </c>
      <c r="G8755" s="79">
        <f t="shared" si="1375"/>
        <v>1.6603672709214481</v>
      </c>
      <c r="J8755" s="78">
        <v>0</v>
      </c>
      <c r="K8755" s="80">
        <f t="shared" si="1376"/>
        <v>0</v>
      </c>
      <c r="L8755" s="68" t="str">
        <f t="shared" si="1369"/>
        <v>Normal</v>
      </c>
      <c r="N8755" s="67">
        <f t="shared" si="1370"/>
        <v>0</v>
      </c>
      <c r="O8755" s="67">
        <f t="shared" si="1371"/>
        <v>0</v>
      </c>
      <c r="P8755" s="81">
        <f t="shared" si="1372"/>
        <v>1.6603672709214481</v>
      </c>
      <c r="Q8755" s="81">
        <f t="shared" si="1373"/>
        <v>1.6603672709214481</v>
      </c>
      <c r="S8755" s="1">
        <f t="shared" si="1377"/>
        <v>7</v>
      </c>
      <c r="T8755" s="1" t="str">
        <f t="shared" si="1378"/>
        <v>Off-Peak</v>
      </c>
    </row>
    <row r="8756" spans="1:20" x14ac:dyDescent="0.25">
      <c r="A8756" s="85">
        <v>45291.041666645731</v>
      </c>
      <c r="B8756" s="1">
        <v>12</v>
      </c>
      <c r="C8756" s="1">
        <v>31</v>
      </c>
      <c r="D8756" s="1">
        <v>1</v>
      </c>
      <c r="E8756" s="1" t="str">
        <f t="shared" si="1374"/>
        <v>Non-Summer</v>
      </c>
      <c r="F8756" s="78">
        <v>0.81759999999999999</v>
      </c>
      <c r="G8756" s="79">
        <f t="shared" si="1375"/>
        <v>1.5555360154753934</v>
      </c>
      <c r="J8756" s="78">
        <v>0</v>
      </c>
      <c r="K8756" s="80">
        <f t="shared" si="1376"/>
        <v>0</v>
      </c>
      <c r="L8756" s="68" t="str">
        <f t="shared" si="1369"/>
        <v>Normal</v>
      </c>
      <c r="N8756" s="67">
        <f t="shared" si="1370"/>
        <v>0</v>
      </c>
      <c r="O8756" s="67">
        <f t="shared" si="1371"/>
        <v>0</v>
      </c>
      <c r="P8756" s="81">
        <f t="shared" si="1372"/>
        <v>1.5555360154753934</v>
      </c>
      <c r="Q8756" s="81">
        <f t="shared" si="1373"/>
        <v>1.5555360154753934</v>
      </c>
      <c r="S8756" s="1">
        <f t="shared" si="1377"/>
        <v>7</v>
      </c>
      <c r="T8756" s="1" t="str">
        <f t="shared" si="1378"/>
        <v>Off-Peak</v>
      </c>
    </row>
    <row r="8757" spans="1:20" x14ac:dyDescent="0.25">
      <c r="A8757" s="85">
        <v>45291.083333312396</v>
      </c>
      <c r="B8757" s="1">
        <v>12</v>
      </c>
      <c r="C8757" s="1">
        <v>31</v>
      </c>
      <c r="D8757" s="1">
        <v>2</v>
      </c>
      <c r="E8757" s="1" t="str">
        <f t="shared" si="1374"/>
        <v>Non-Summer</v>
      </c>
      <c r="F8757" s="78">
        <v>0.78410000000000002</v>
      </c>
      <c r="G8757" s="79">
        <f t="shared" si="1375"/>
        <v>1.4918001342150882</v>
      </c>
      <c r="J8757" s="78">
        <v>0</v>
      </c>
      <c r="K8757" s="80">
        <f t="shared" si="1376"/>
        <v>0</v>
      </c>
      <c r="L8757" s="68" t="str">
        <f t="shared" si="1369"/>
        <v>Normal</v>
      </c>
      <c r="N8757" s="67">
        <f t="shared" si="1370"/>
        <v>0</v>
      </c>
      <c r="O8757" s="67">
        <f t="shared" si="1371"/>
        <v>0</v>
      </c>
      <c r="P8757" s="81">
        <f t="shared" si="1372"/>
        <v>1.4918001342150882</v>
      </c>
      <c r="Q8757" s="81">
        <f t="shared" si="1373"/>
        <v>1.4918001342150882</v>
      </c>
      <c r="S8757" s="1">
        <f t="shared" si="1377"/>
        <v>7</v>
      </c>
      <c r="T8757" s="1" t="str">
        <f t="shared" si="1378"/>
        <v>Off-Peak</v>
      </c>
    </row>
    <row r="8758" spans="1:20" x14ac:dyDescent="0.25">
      <c r="A8758" s="85">
        <v>45291.12499997906</v>
      </c>
      <c r="B8758" s="1">
        <v>12</v>
      </c>
      <c r="C8758" s="1">
        <v>31</v>
      </c>
      <c r="D8758" s="1">
        <v>3</v>
      </c>
      <c r="E8758" s="1" t="str">
        <f t="shared" si="1374"/>
        <v>Non-Summer</v>
      </c>
      <c r="F8758" s="78">
        <v>0.76639999999999997</v>
      </c>
      <c r="G8758" s="79">
        <f t="shared" si="1375"/>
        <v>1.4581247581462102</v>
      </c>
      <c r="J8758" s="78">
        <v>0</v>
      </c>
      <c r="K8758" s="80">
        <f t="shared" si="1376"/>
        <v>0</v>
      </c>
      <c r="L8758" s="68" t="str">
        <f t="shared" si="1369"/>
        <v>Normal</v>
      </c>
      <c r="N8758" s="67">
        <f t="shared" si="1370"/>
        <v>0</v>
      </c>
      <c r="O8758" s="67">
        <f t="shared" si="1371"/>
        <v>0</v>
      </c>
      <c r="P8758" s="81">
        <f t="shared" si="1372"/>
        <v>1.4581247581462102</v>
      </c>
      <c r="Q8758" s="81">
        <f t="shared" si="1373"/>
        <v>1.4581247581462102</v>
      </c>
      <c r="S8758" s="1">
        <f t="shared" si="1377"/>
        <v>7</v>
      </c>
      <c r="T8758" s="1" t="str">
        <f t="shared" si="1378"/>
        <v>Off-Peak</v>
      </c>
    </row>
    <row r="8759" spans="1:20" x14ac:dyDescent="0.25">
      <c r="A8759" s="85">
        <v>45291.166666645724</v>
      </c>
      <c r="B8759" s="1">
        <v>12</v>
      </c>
      <c r="C8759" s="1">
        <v>31</v>
      </c>
      <c r="D8759" s="1">
        <v>4</v>
      </c>
      <c r="E8759" s="1" t="str">
        <f t="shared" si="1374"/>
        <v>Non-Summer</v>
      </c>
      <c r="F8759" s="78">
        <v>0.76239999999999997</v>
      </c>
      <c r="G8759" s="79">
        <f t="shared" si="1375"/>
        <v>1.4505145036673677</v>
      </c>
      <c r="J8759" s="78">
        <v>0</v>
      </c>
      <c r="K8759" s="80">
        <f t="shared" si="1376"/>
        <v>0</v>
      </c>
      <c r="L8759" s="68" t="str">
        <f t="shared" si="1369"/>
        <v>Normal</v>
      </c>
      <c r="N8759" s="67">
        <f t="shared" si="1370"/>
        <v>0</v>
      </c>
      <c r="O8759" s="67">
        <f t="shared" si="1371"/>
        <v>0</v>
      </c>
      <c r="P8759" s="81">
        <f t="shared" si="1372"/>
        <v>1.4505145036673677</v>
      </c>
      <c r="Q8759" s="81">
        <f t="shared" si="1373"/>
        <v>1.4505145036673677</v>
      </c>
      <c r="S8759" s="1">
        <f t="shared" si="1377"/>
        <v>7</v>
      </c>
      <c r="T8759" s="1" t="str">
        <f t="shared" si="1378"/>
        <v>Off-Peak</v>
      </c>
    </row>
    <row r="8760" spans="1:20" x14ac:dyDescent="0.25">
      <c r="A8760" s="85">
        <v>45291.208333312388</v>
      </c>
      <c r="B8760" s="1">
        <v>12</v>
      </c>
      <c r="C8760" s="1">
        <v>31</v>
      </c>
      <c r="D8760" s="1">
        <v>5</v>
      </c>
      <c r="E8760" s="1" t="str">
        <f t="shared" si="1374"/>
        <v>Non-Summer</v>
      </c>
      <c r="F8760" s="78">
        <v>0.77329999999999999</v>
      </c>
      <c r="G8760" s="79">
        <f t="shared" si="1375"/>
        <v>1.4712524471222135</v>
      </c>
      <c r="J8760" s="78">
        <v>0</v>
      </c>
      <c r="K8760" s="80">
        <f t="shared" si="1376"/>
        <v>0</v>
      </c>
      <c r="L8760" s="68" t="str">
        <f t="shared" si="1369"/>
        <v>Normal</v>
      </c>
      <c r="N8760" s="67">
        <f t="shared" si="1370"/>
        <v>0</v>
      </c>
      <c r="O8760" s="67">
        <f t="shared" si="1371"/>
        <v>0</v>
      </c>
      <c r="P8760" s="81">
        <f t="shared" si="1372"/>
        <v>1.4712524471222135</v>
      </c>
      <c r="Q8760" s="81">
        <f t="shared" si="1373"/>
        <v>1.4712524471222135</v>
      </c>
      <c r="S8760" s="1">
        <f t="shared" si="1377"/>
        <v>7</v>
      </c>
      <c r="T8760" s="1" t="str">
        <f t="shared" si="1378"/>
        <v>Off-Peak</v>
      </c>
    </row>
    <row r="8761" spans="1:20" x14ac:dyDescent="0.25">
      <c r="A8761" s="85">
        <v>45291.249999979053</v>
      </c>
      <c r="B8761" s="1">
        <v>12</v>
      </c>
      <c r="C8761" s="1">
        <v>31</v>
      </c>
      <c r="D8761" s="1">
        <v>6</v>
      </c>
      <c r="E8761" s="1" t="str">
        <f t="shared" si="1374"/>
        <v>Non-Summer</v>
      </c>
      <c r="F8761" s="78">
        <v>0.79630000000000001</v>
      </c>
      <c r="G8761" s="79">
        <f t="shared" si="1375"/>
        <v>1.5150114103755574</v>
      </c>
      <c r="J8761" s="78">
        <v>0</v>
      </c>
      <c r="K8761" s="80">
        <f t="shared" si="1376"/>
        <v>0</v>
      </c>
      <c r="L8761" s="68" t="str">
        <f t="shared" si="1369"/>
        <v>Normal</v>
      </c>
      <c r="N8761" s="67">
        <f t="shared" si="1370"/>
        <v>0</v>
      </c>
      <c r="O8761" s="67">
        <f t="shared" si="1371"/>
        <v>0</v>
      </c>
      <c r="P8761" s="81">
        <f t="shared" si="1372"/>
        <v>1.5150114103755574</v>
      </c>
      <c r="Q8761" s="81">
        <f t="shared" si="1373"/>
        <v>1.5150114103755574</v>
      </c>
      <c r="S8761" s="1">
        <f t="shared" si="1377"/>
        <v>7</v>
      </c>
      <c r="T8761" s="1" t="str">
        <f t="shared" si="1378"/>
        <v>Off-Peak</v>
      </c>
    </row>
    <row r="8762" spans="1:20" x14ac:dyDescent="0.25">
      <c r="A8762" s="85">
        <v>45291.291666645717</v>
      </c>
      <c r="B8762" s="1">
        <v>12</v>
      </c>
      <c r="C8762" s="1">
        <v>31</v>
      </c>
      <c r="D8762" s="1">
        <v>7</v>
      </c>
      <c r="E8762" s="1" t="str">
        <f t="shared" si="1374"/>
        <v>Non-Summer</v>
      </c>
      <c r="F8762" s="78">
        <v>0.83420000000000005</v>
      </c>
      <c r="G8762" s="79">
        <f t="shared" si="1375"/>
        <v>1.5871185715625895</v>
      </c>
      <c r="J8762" s="78">
        <v>0</v>
      </c>
      <c r="K8762" s="80">
        <f t="shared" si="1376"/>
        <v>0</v>
      </c>
      <c r="L8762" s="68" t="str">
        <f t="shared" si="1369"/>
        <v>Normal</v>
      </c>
      <c r="N8762" s="67">
        <f t="shared" si="1370"/>
        <v>0</v>
      </c>
      <c r="O8762" s="67">
        <f t="shared" si="1371"/>
        <v>0</v>
      </c>
      <c r="P8762" s="81">
        <f t="shared" si="1372"/>
        <v>1.5871185715625895</v>
      </c>
      <c r="Q8762" s="81">
        <f t="shared" si="1373"/>
        <v>1.5871185715625895</v>
      </c>
      <c r="S8762" s="1">
        <f t="shared" si="1377"/>
        <v>7</v>
      </c>
      <c r="T8762" s="1" t="str">
        <f t="shared" si="1378"/>
        <v>Off-Peak</v>
      </c>
    </row>
    <row r="8763" spans="1:20" x14ac:dyDescent="0.25">
      <c r="A8763" s="85">
        <v>45291.333333312381</v>
      </c>
      <c r="B8763" s="1">
        <v>12</v>
      </c>
      <c r="C8763" s="1">
        <v>31</v>
      </c>
      <c r="D8763" s="1">
        <v>8</v>
      </c>
      <c r="E8763" s="1" t="str">
        <f t="shared" si="1374"/>
        <v>Non-Summer</v>
      </c>
      <c r="F8763" s="78">
        <v>0.88249999999999995</v>
      </c>
      <c r="G8763" s="79">
        <f t="shared" si="1375"/>
        <v>1.6790123943946118</v>
      </c>
      <c r="J8763" s="78">
        <v>0.461868</v>
      </c>
      <c r="K8763" s="80">
        <f t="shared" si="1376"/>
        <v>0.461868</v>
      </c>
      <c r="L8763" s="68" t="str">
        <f t="shared" si="1369"/>
        <v>Normal</v>
      </c>
      <c r="N8763" s="67">
        <f t="shared" si="1370"/>
        <v>0</v>
      </c>
      <c r="O8763" s="67">
        <f t="shared" si="1371"/>
        <v>0.461868</v>
      </c>
      <c r="P8763" s="81">
        <f t="shared" si="1372"/>
        <v>1.2171443943946119</v>
      </c>
      <c r="Q8763" s="81">
        <f t="shared" si="1373"/>
        <v>1.2171443943946119</v>
      </c>
      <c r="S8763" s="1">
        <f t="shared" si="1377"/>
        <v>7</v>
      </c>
      <c r="T8763" s="1" t="str">
        <f t="shared" si="1378"/>
        <v>Off-Peak</v>
      </c>
    </row>
    <row r="8764" spans="1:20" x14ac:dyDescent="0.25">
      <c r="A8764" s="85">
        <v>45291.374999979045</v>
      </c>
      <c r="B8764" s="1">
        <v>12</v>
      </c>
      <c r="C8764" s="1">
        <v>31</v>
      </c>
      <c r="D8764" s="1">
        <v>9</v>
      </c>
      <c r="E8764" s="1" t="str">
        <f t="shared" si="1374"/>
        <v>Non-Summer</v>
      </c>
      <c r="F8764" s="78">
        <v>0.92600000000000005</v>
      </c>
      <c r="G8764" s="79">
        <f t="shared" si="1375"/>
        <v>1.7617739118520235</v>
      </c>
      <c r="J8764" s="78">
        <v>1.589402</v>
      </c>
      <c r="K8764" s="80">
        <f t="shared" si="1376"/>
        <v>1.589402</v>
      </c>
      <c r="L8764" s="68" t="str">
        <f t="shared" si="1369"/>
        <v>Normal</v>
      </c>
      <c r="N8764" s="67">
        <f t="shared" si="1370"/>
        <v>0</v>
      </c>
      <c r="O8764" s="67">
        <f t="shared" si="1371"/>
        <v>1.589402</v>
      </c>
      <c r="P8764" s="81">
        <f t="shared" si="1372"/>
        <v>0.1723719118520235</v>
      </c>
      <c r="Q8764" s="81">
        <f t="shared" si="1373"/>
        <v>0.1723719118520235</v>
      </c>
      <c r="S8764" s="1">
        <f t="shared" si="1377"/>
        <v>7</v>
      </c>
      <c r="T8764" s="1" t="str">
        <f t="shared" si="1378"/>
        <v>Off-Peak</v>
      </c>
    </row>
    <row r="8765" spans="1:20" x14ac:dyDescent="0.25">
      <c r="A8765" s="85">
        <v>45291.416666645709</v>
      </c>
      <c r="B8765" s="1">
        <v>12</v>
      </c>
      <c r="C8765" s="1">
        <v>31</v>
      </c>
      <c r="D8765" s="1">
        <v>10</v>
      </c>
      <c r="E8765" s="1" t="str">
        <f t="shared" si="1374"/>
        <v>Non-Summer</v>
      </c>
      <c r="F8765" s="78">
        <v>0.95079999999999998</v>
      </c>
      <c r="G8765" s="79">
        <f t="shared" si="1375"/>
        <v>1.8089574896208465</v>
      </c>
      <c r="J8765" s="78">
        <v>3.7913570000000001</v>
      </c>
      <c r="K8765" s="80">
        <f t="shared" si="1376"/>
        <v>3.7913570000000001</v>
      </c>
      <c r="L8765" s="68" t="str">
        <f t="shared" si="1369"/>
        <v>Normal</v>
      </c>
      <c r="N8765" s="67">
        <f t="shared" si="1370"/>
        <v>1.9823995103791536</v>
      </c>
      <c r="O8765" s="67">
        <f t="shared" si="1371"/>
        <v>1.8089574896208465</v>
      </c>
      <c r="P8765" s="81">
        <f t="shared" si="1372"/>
        <v>0</v>
      </c>
      <c r="Q8765" s="81">
        <f t="shared" si="1373"/>
        <v>-1.9823995103791536</v>
      </c>
      <c r="S8765" s="1">
        <f t="shared" si="1377"/>
        <v>7</v>
      </c>
      <c r="T8765" s="1" t="str">
        <f t="shared" si="1378"/>
        <v>Off-Peak</v>
      </c>
    </row>
    <row r="8766" spans="1:20" x14ac:dyDescent="0.25">
      <c r="A8766" s="85">
        <v>45291.458333312374</v>
      </c>
      <c r="B8766" s="1">
        <v>12</v>
      </c>
      <c r="C8766" s="1">
        <v>31</v>
      </c>
      <c r="D8766" s="1">
        <v>11</v>
      </c>
      <c r="E8766" s="1" t="str">
        <f t="shared" si="1374"/>
        <v>Non-Summer</v>
      </c>
      <c r="F8766" s="78">
        <v>0.97870000000000001</v>
      </c>
      <c r="G8766" s="79">
        <f t="shared" si="1375"/>
        <v>1.8620390146107724</v>
      </c>
      <c r="J8766" s="78">
        <v>4.1932610000000006</v>
      </c>
      <c r="K8766" s="80">
        <f t="shared" si="1376"/>
        <v>4.1932610000000006</v>
      </c>
      <c r="L8766" s="68" t="str">
        <f t="shared" si="1369"/>
        <v>Normal</v>
      </c>
      <c r="N8766" s="67">
        <f t="shared" si="1370"/>
        <v>2.3312219853892282</v>
      </c>
      <c r="O8766" s="67">
        <f t="shared" si="1371"/>
        <v>1.8620390146107724</v>
      </c>
      <c r="P8766" s="81">
        <f t="shared" si="1372"/>
        <v>0</v>
      </c>
      <c r="Q8766" s="81">
        <f t="shared" si="1373"/>
        <v>-2.3312219853892282</v>
      </c>
      <c r="S8766" s="1">
        <f t="shared" si="1377"/>
        <v>7</v>
      </c>
      <c r="T8766" s="1" t="str">
        <f t="shared" si="1378"/>
        <v>Off-Peak</v>
      </c>
    </row>
    <row r="8767" spans="1:20" x14ac:dyDescent="0.25">
      <c r="A8767" s="85">
        <v>45291.499999979038</v>
      </c>
      <c r="B8767" s="1">
        <v>12</v>
      </c>
      <c r="C8767" s="1">
        <v>31</v>
      </c>
      <c r="D8767" s="1">
        <v>12</v>
      </c>
      <c r="E8767" s="1" t="str">
        <f t="shared" si="1374"/>
        <v>Non-Summer</v>
      </c>
      <c r="F8767" s="78">
        <v>1.0054000000000001</v>
      </c>
      <c r="G8767" s="79">
        <f t="shared" si="1375"/>
        <v>1.9128374632570457</v>
      </c>
      <c r="J8767" s="78">
        <v>5.2754750000000001</v>
      </c>
      <c r="K8767" s="80">
        <f t="shared" si="1376"/>
        <v>5.2754750000000001</v>
      </c>
      <c r="L8767" s="68" t="str">
        <f t="shared" si="1369"/>
        <v>Normal</v>
      </c>
      <c r="N8767" s="67">
        <f t="shared" si="1370"/>
        <v>3.3626375367429544</v>
      </c>
      <c r="O8767" s="67">
        <f t="shared" si="1371"/>
        <v>1.9128374632570457</v>
      </c>
      <c r="P8767" s="81">
        <f t="shared" si="1372"/>
        <v>0</v>
      </c>
      <c r="Q8767" s="81">
        <f t="shared" si="1373"/>
        <v>-3.3626375367429544</v>
      </c>
      <c r="S8767" s="1">
        <f t="shared" si="1377"/>
        <v>7</v>
      </c>
      <c r="T8767" s="1" t="str">
        <f t="shared" si="1378"/>
        <v>Off-Peak</v>
      </c>
    </row>
    <row r="8768" spans="1:20" x14ac:dyDescent="0.25">
      <c r="A8768" s="85">
        <v>45291.541666645702</v>
      </c>
      <c r="B8768" s="1">
        <v>12</v>
      </c>
      <c r="C8768" s="1">
        <v>31</v>
      </c>
      <c r="D8768" s="1">
        <v>13</v>
      </c>
      <c r="E8768" s="1" t="str">
        <f t="shared" si="1374"/>
        <v>Non-Summer</v>
      </c>
      <c r="F8768" s="78">
        <v>1.0227999999999999</v>
      </c>
      <c r="G8768" s="79">
        <f t="shared" si="1375"/>
        <v>1.9459420702400101</v>
      </c>
      <c r="J8768" s="78">
        <v>4.636768</v>
      </c>
      <c r="K8768" s="80">
        <f t="shared" si="1376"/>
        <v>4.636768</v>
      </c>
      <c r="L8768" s="68" t="str">
        <f t="shared" si="1369"/>
        <v>Normal</v>
      </c>
      <c r="N8768" s="67">
        <f t="shared" si="1370"/>
        <v>2.6908259297599901</v>
      </c>
      <c r="O8768" s="67">
        <f t="shared" si="1371"/>
        <v>1.9459420702400099</v>
      </c>
      <c r="P8768" s="81">
        <f t="shared" si="1372"/>
        <v>2.2204460492503131E-16</v>
      </c>
      <c r="Q8768" s="81">
        <f t="shared" si="1373"/>
        <v>-2.6908259297599901</v>
      </c>
      <c r="S8768" s="1">
        <f t="shared" si="1377"/>
        <v>7</v>
      </c>
      <c r="T8768" s="1" t="str">
        <f t="shared" si="1378"/>
        <v>Off-Peak</v>
      </c>
    </row>
    <row r="8769" spans="1:20" x14ac:dyDescent="0.25">
      <c r="A8769" s="85">
        <v>45291.583333312366</v>
      </c>
      <c r="B8769" s="1">
        <v>12</v>
      </c>
      <c r="C8769" s="1">
        <v>31</v>
      </c>
      <c r="D8769" s="1">
        <v>14</v>
      </c>
      <c r="E8769" s="1" t="str">
        <f t="shared" si="1374"/>
        <v>Non-Summer</v>
      </c>
      <c r="F8769" s="78">
        <v>1.0425</v>
      </c>
      <c r="G8769" s="79">
        <f t="shared" si="1375"/>
        <v>1.9834225735483093</v>
      </c>
      <c r="J8769" s="78">
        <v>3.6231070000000001</v>
      </c>
      <c r="K8769" s="80">
        <f t="shared" si="1376"/>
        <v>3.6231070000000001</v>
      </c>
      <c r="L8769" s="68" t="str">
        <f t="shared" si="1369"/>
        <v>Normal</v>
      </c>
      <c r="N8769" s="67">
        <f t="shared" si="1370"/>
        <v>1.6396844264516908</v>
      </c>
      <c r="O8769" s="67">
        <f t="shared" si="1371"/>
        <v>1.9834225735483093</v>
      </c>
      <c r="P8769" s="81">
        <f t="shared" si="1372"/>
        <v>0</v>
      </c>
      <c r="Q8769" s="81">
        <f t="shared" si="1373"/>
        <v>-1.6396844264516908</v>
      </c>
      <c r="S8769" s="1">
        <f t="shared" si="1377"/>
        <v>7</v>
      </c>
      <c r="T8769" s="1" t="str">
        <f t="shared" si="1378"/>
        <v>Off-Peak</v>
      </c>
    </row>
    <row r="8770" spans="1:20" x14ac:dyDescent="0.25">
      <c r="A8770" s="85">
        <v>45291.624999979031</v>
      </c>
      <c r="B8770" s="1">
        <v>12</v>
      </c>
      <c r="C8770" s="1">
        <v>31</v>
      </c>
      <c r="D8770" s="1">
        <v>15</v>
      </c>
      <c r="E8770" s="1" t="str">
        <f t="shared" si="1374"/>
        <v>Non-Summer</v>
      </c>
      <c r="F8770" s="78">
        <v>1.0820000000000001</v>
      </c>
      <c r="G8770" s="79">
        <f t="shared" si="1375"/>
        <v>2.0585738365268784</v>
      </c>
      <c r="J8770" s="78">
        <v>1.232594</v>
      </c>
      <c r="K8770" s="80">
        <f t="shared" si="1376"/>
        <v>1.232594</v>
      </c>
      <c r="L8770" s="68" t="str">
        <f t="shared" si="1369"/>
        <v>Normal</v>
      </c>
      <c r="N8770" s="67">
        <f t="shared" si="1370"/>
        <v>0</v>
      </c>
      <c r="O8770" s="67">
        <f t="shared" si="1371"/>
        <v>1.232594</v>
      </c>
      <c r="P8770" s="81">
        <f t="shared" si="1372"/>
        <v>0.82597983652687845</v>
      </c>
      <c r="Q8770" s="81">
        <f t="shared" si="1373"/>
        <v>0.82597983652687845</v>
      </c>
      <c r="S8770" s="1">
        <f t="shared" si="1377"/>
        <v>7</v>
      </c>
      <c r="T8770" s="1" t="str">
        <f t="shared" si="1378"/>
        <v>Off-Peak</v>
      </c>
    </row>
    <row r="8771" spans="1:20" x14ac:dyDescent="0.25">
      <c r="A8771" s="85">
        <v>45291.666666645695</v>
      </c>
      <c r="B8771" s="1">
        <v>12</v>
      </c>
      <c r="C8771" s="1">
        <v>31</v>
      </c>
      <c r="D8771" s="1">
        <v>16</v>
      </c>
      <c r="E8771" s="1" t="str">
        <f t="shared" si="1374"/>
        <v>Non-Summer</v>
      </c>
      <c r="F8771" s="78">
        <v>1.1766000000000001</v>
      </c>
      <c r="G8771" s="79">
        <f t="shared" si="1375"/>
        <v>2.238556354951502</v>
      </c>
      <c r="J8771" s="78">
        <v>0</v>
      </c>
      <c r="K8771" s="80">
        <f t="shared" si="1376"/>
        <v>0</v>
      </c>
      <c r="L8771" s="68" t="str">
        <f t="shared" si="1369"/>
        <v>Normal</v>
      </c>
      <c r="N8771" s="67">
        <f t="shared" si="1370"/>
        <v>0</v>
      </c>
      <c r="O8771" s="67">
        <f t="shared" si="1371"/>
        <v>0</v>
      </c>
      <c r="P8771" s="81">
        <f t="shared" si="1372"/>
        <v>2.238556354951502</v>
      </c>
      <c r="Q8771" s="81">
        <f t="shared" si="1373"/>
        <v>2.238556354951502</v>
      </c>
      <c r="S8771" s="1">
        <f t="shared" si="1377"/>
        <v>7</v>
      </c>
      <c r="T8771" s="1" t="str">
        <f t="shared" si="1378"/>
        <v>Off-Peak</v>
      </c>
    </row>
    <row r="8772" spans="1:20" x14ac:dyDescent="0.25">
      <c r="A8772" s="85">
        <v>45291.708333312359</v>
      </c>
      <c r="B8772" s="1">
        <v>12</v>
      </c>
      <c r="C8772" s="1">
        <v>31</v>
      </c>
      <c r="D8772" s="1">
        <v>17</v>
      </c>
      <c r="E8772" s="1" t="str">
        <f t="shared" si="1374"/>
        <v>Non-Summer</v>
      </c>
      <c r="F8772" s="78">
        <v>1.2563</v>
      </c>
      <c r="G8772" s="79">
        <f t="shared" si="1375"/>
        <v>2.3901906754424371</v>
      </c>
      <c r="J8772" s="78">
        <v>0</v>
      </c>
      <c r="K8772" s="80">
        <f t="shared" si="1376"/>
        <v>0</v>
      </c>
      <c r="L8772" s="68" t="str">
        <f t="shared" si="1369"/>
        <v>Normal</v>
      </c>
      <c r="N8772" s="67">
        <f t="shared" si="1370"/>
        <v>0</v>
      </c>
      <c r="O8772" s="67">
        <f t="shared" si="1371"/>
        <v>0</v>
      </c>
      <c r="P8772" s="81">
        <f t="shared" si="1372"/>
        <v>2.3901906754424371</v>
      </c>
      <c r="Q8772" s="81">
        <f t="shared" si="1373"/>
        <v>2.3901906754424371</v>
      </c>
      <c r="S8772" s="1">
        <f t="shared" si="1377"/>
        <v>7</v>
      </c>
      <c r="T8772" s="1" t="str">
        <f t="shared" si="1378"/>
        <v>Off-Peak</v>
      </c>
    </row>
    <row r="8773" spans="1:20" x14ac:dyDescent="0.25">
      <c r="A8773" s="85">
        <v>45291.749999979023</v>
      </c>
      <c r="B8773" s="1">
        <v>12</v>
      </c>
      <c r="C8773" s="1">
        <v>31</v>
      </c>
      <c r="D8773" s="1">
        <v>18</v>
      </c>
      <c r="E8773" s="1" t="str">
        <f t="shared" si="1374"/>
        <v>Non-Summer</v>
      </c>
      <c r="F8773" s="78">
        <v>1.2475000000000001</v>
      </c>
      <c r="G8773" s="79">
        <f t="shared" si="1375"/>
        <v>2.3734481155889839</v>
      </c>
      <c r="J8773" s="78">
        <v>0</v>
      </c>
      <c r="K8773" s="80">
        <f t="shared" si="1376"/>
        <v>0</v>
      </c>
      <c r="L8773" s="68" t="str">
        <f t="shared" si="1369"/>
        <v>Normal</v>
      </c>
      <c r="N8773" s="67">
        <f t="shared" si="1370"/>
        <v>0</v>
      </c>
      <c r="O8773" s="67">
        <f t="shared" si="1371"/>
        <v>0</v>
      </c>
      <c r="P8773" s="81">
        <f t="shared" si="1372"/>
        <v>2.3734481155889839</v>
      </c>
      <c r="Q8773" s="81">
        <f t="shared" si="1373"/>
        <v>2.3734481155889839</v>
      </c>
      <c r="S8773" s="1">
        <f t="shared" si="1377"/>
        <v>7</v>
      </c>
      <c r="T8773" s="1" t="str">
        <f t="shared" si="1378"/>
        <v>Off-Peak</v>
      </c>
    </row>
    <row r="8774" spans="1:20" x14ac:dyDescent="0.25">
      <c r="A8774" s="85">
        <v>45291.791666645688</v>
      </c>
      <c r="B8774" s="1">
        <v>12</v>
      </c>
      <c r="C8774" s="1">
        <v>31</v>
      </c>
      <c r="D8774" s="1">
        <v>19</v>
      </c>
      <c r="E8774" s="1" t="str">
        <f t="shared" si="1374"/>
        <v>Non-Summer</v>
      </c>
      <c r="F8774" s="78">
        <v>1.2149000000000001</v>
      </c>
      <c r="G8774" s="79">
        <f t="shared" si="1375"/>
        <v>2.3114245415864185</v>
      </c>
      <c r="J8774" s="78">
        <v>0</v>
      </c>
      <c r="K8774" s="80">
        <f t="shared" si="1376"/>
        <v>0</v>
      </c>
      <c r="L8774" s="68" t="str">
        <f t="shared" si="1369"/>
        <v>Normal</v>
      </c>
      <c r="N8774" s="67">
        <f t="shared" si="1370"/>
        <v>0</v>
      </c>
      <c r="O8774" s="67">
        <f t="shared" si="1371"/>
        <v>0</v>
      </c>
      <c r="P8774" s="81">
        <f t="shared" si="1372"/>
        <v>2.3114245415864185</v>
      </c>
      <c r="Q8774" s="81">
        <f t="shared" si="1373"/>
        <v>2.3114245415864185</v>
      </c>
      <c r="S8774" s="1">
        <f t="shared" si="1377"/>
        <v>7</v>
      </c>
      <c r="T8774" s="1" t="str">
        <f t="shared" si="1378"/>
        <v>Off-Peak</v>
      </c>
    </row>
    <row r="8775" spans="1:20" x14ac:dyDescent="0.25">
      <c r="A8775" s="85">
        <v>45291.833333312352</v>
      </c>
      <c r="B8775" s="1">
        <v>12</v>
      </c>
      <c r="C8775" s="1">
        <v>31</v>
      </c>
      <c r="D8775" s="1">
        <v>20</v>
      </c>
      <c r="E8775" s="1" t="str">
        <f t="shared" si="1374"/>
        <v>Non-Summer</v>
      </c>
      <c r="F8775" s="78">
        <v>1.1795</v>
      </c>
      <c r="G8775" s="79">
        <f t="shared" si="1375"/>
        <v>2.2440737894486626</v>
      </c>
      <c r="J8775" s="78">
        <v>0</v>
      </c>
      <c r="K8775" s="80">
        <f t="shared" si="1376"/>
        <v>0</v>
      </c>
      <c r="L8775" s="68" t="str">
        <f t="shared" si="1369"/>
        <v>Normal</v>
      </c>
      <c r="N8775" s="67">
        <f t="shared" si="1370"/>
        <v>0</v>
      </c>
      <c r="O8775" s="67">
        <f t="shared" si="1371"/>
        <v>0</v>
      </c>
      <c r="P8775" s="81">
        <f t="shared" si="1372"/>
        <v>2.2440737894486626</v>
      </c>
      <c r="Q8775" s="81">
        <f t="shared" si="1373"/>
        <v>2.2440737894486626</v>
      </c>
      <c r="S8775" s="1">
        <f t="shared" si="1377"/>
        <v>7</v>
      </c>
      <c r="T8775" s="1" t="str">
        <f t="shared" si="1378"/>
        <v>Off-Peak</v>
      </c>
    </row>
    <row r="8776" spans="1:20" x14ac:dyDescent="0.25">
      <c r="A8776" s="85">
        <v>45291.874999979016</v>
      </c>
      <c r="B8776" s="1">
        <v>12</v>
      </c>
      <c r="C8776" s="1">
        <v>31</v>
      </c>
      <c r="D8776" s="1">
        <v>21</v>
      </c>
      <c r="E8776" s="1" t="str">
        <f t="shared" si="1374"/>
        <v>Non-Summer</v>
      </c>
      <c r="F8776" s="78">
        <v>1.1369</v>
      </c>
      <c r="G8776" s="79">
        <f t="shared" si="1375"/>
        <v>2.1630245792489906</v>
      </c>
      <c r="J8776" s="78">
        <v>0</v>
      </c>
      <c r="K8776" s="80">
        <f t="shared" si="1376"/>
        <v>0</v>
      </c>
      <c r="L8776" s="68" t="str">
        <f t="shared" si="1369"/>
        <v>Normal</v>
      </c>
      <c r="N8776" s="67">
        <f t="shared" si="1370"/>
        <v>0</v>
      </c>
      <c r="O8776" s="67">
        <f t="shared" si="1371"/>
        <v>0</v>
      </c>
      <c r="P8776" s="81">
        <f t="shared" si="1372"/>
        <v>2.1630245792489906</v>
      </c>
      <c r="Q8776" s="81">
        <f t="shared" si="1373"/>
        <v>2.1630245792489906</v>
      </c>
      <c r="S8776" s="1">
        <f t="shared" si="1377"/>
        <v>7</v>
      </c>
      <c r="T8776" s="1" t="str">
        <f t="shared" si="1378"/>
        <v>Off-Peak</v>
      </c>
    </row>
    <row r="8777" spans="1:20" x14ac:dyDescent="0.25">
      <c r="A8777" s="85">
        <v>45291.91666664568</v>
      </c>
      <c r="B8777" s="1">
        <v>12</v>
      </c>
      <c r="C8777" s="1">
        <v>31</v>
      </c>
      <c r="D8777" s="1">
        <v>22</v>
      </c>
      <c r="E8777" s="1" t="str">
        <f t="shared" si="1374"/>
        <v>Non-Summer</v>
      </c>
      <c r="F8777" s="78">
        <v>1.0790999999999999</v>
      </c>
      <c r="G8777" s="79">
        <f t="shared" si="1375"/>
        <v>2.0530564020297173</v>
      </c>
      <c r="J8777" s="78">
        <v>0</v>
      </c>
      <c r="K8777" s="80">
        <f t="shared" si="1376"/>
        <v>0</v>
      </c>
      <c r="L8777" s="68" t="str">
        <f t="shared" si="1369"/>
        <v>Normal</v>
      </c>
      <c r="N8777" s="67">
        <f t="shared" si="1370"/>
        <v>0</v>
      </c>
      <c r="O8777" s="67">
        <f t="shared" si="1371"/>
        <v>0</v>
      </c>
      <c r="P8777" s="81">
        <f t="shared" si="1372"/>
        <v>2.0530564020297173</v>
      </c>
      <c r="Q8777" s="81">
        <f t="shared" si="1373"/>
        <v>2.0530564020297173</v>
      </c>
      <c r="S8777" s="1">
        <f t="shared" si="1377"/>
        <v>7</v>
      </c>
      <c r="T8777" s="1" t="str">
        <f t="shared" si="1378"/>
        <v>Off-Peak</v>
      </c>
    </row>
    <row r="8778" spans="1:20" x14ac:dyDescent="0.25">
      <c r="A8778" s="85">
        <v>45291.958333312345</v>
      </c>
      <c r="B8778" s="1">
        <v>12</v>
      </c>
      <c r="C8778" s="1">
        <v>31</v>
      </c>
      <c r="D8778" s="1">
        <v>23</v>
      </c>
      <c r="E8778" s="1" t="str">
        <f t="shared" si="1374"/>
        <v>Non-Summer</v>
      </c>
      <c r="F8778" s="78">
        <v>1.0164</v>
      </c>
      <c r="G8778" s="79">
        <f t="shared" si="1375"/>
        <v>1.9337656630738622</v>
      </c>
      <c r="J8778" s="78">
        <v>0</v>
      </c>
      <c r="K8778" s="80">
        <f t="shared" si="1376"/>
        <v>0</v>
      </c>
      <c r="L8778" s="68" t="str">
        <f t="shared" si="1369"/>
        <v>Normal</v>
      </c>
      <c r="N8778" s="67">
        <f t="shared" si="1370"/>
        <v>0</v>
      </c>
      <c r="O8778" s="67">
        <f t="shared" si="1371"/>
        <v>0</v>
      </c>
      <c r="P8778" s="81">
        <f t="shared" si="1372"/>
        <v>1.9337656630738622</v>
      </c>
      <c r="Q8778" s="81">
        <f t="shared" si="1373"/>
        <v>1.9337656630738622</v>
      </c>
      <c r="S8778" s="1">
        <f t="shared" si="1377"/>
        <v>7</v>
      </c>
      <c r="T8778" s="1" t="str">
        <f t="shared" si="1378"/>
        <v>Off-Peak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55192-89BA-476E-8E23-94FFAF18FEE8}">
  <dimension ref="B2:R34"/>
  <sheetViews>
    <sheetView showGridLines="0" workbookViewId="0">
      <selection activeCell="F4" sqref="F4"/>
    </sheetView>
  </sheetViews>
  <sheetFormatPr defaultRowHeight="15" x14ac:dyDescent="0.25"/>
  <cols>
    <col min="2" max="2" width="29.140625" bestFit="1" customWidth="1"/>
    <col min="3" max="5" width="13.7109375" customWidth="1"/>
    <col min="6" max="6" width="18" bestFit="1" customWidth="1"/>
    <col min="7" max="14" width="13.7109375" customWidth="1"/>
  </cols>
  <sheetData>
    <row r="2" spans="2:18" x14ac:dyDescent="0.25">
      <c r="E2" s="90">
        <f>E4/1.2</f>
        <v>603.52412799494323</v>
      </c>
    </row>
    <row r="3" spans="2:18" ht="93.75" x14ac:dyDescent="0.3">
      <c r="B3" s="86" t="s">
        <v>153</v>
      </c>
      <c r="C3" s="86" t="s">
        <v>154</v>
      </c>
      <c r="D3" s="86" t="s">
        <v>155</v>
      </c>
      <c r="E3" s="86" t="s">
        <v>165</v>
      </c>
      <c r="F3" s="86" t="s">
        <v>156</v>
      </c>
      <c r="G3" s="86" t="s">
        <v>157</v>
      </c>
      <c r="H3" s="86" t="s">
        <v>158</v>
      </c>
      <c r="I3" s="86" t="s">
        <v>159</v>
      </c>
      <c r="J3" s="86" t="s">
        <v>160</v>
      </c>
      <c r="K3" s="86" t="s">
        <v>161</v>
      </c>
      <c r="L3" s="86" t="s">
        <v>162</v>
      </c>
      <c r="M3" s="86" t="s">
        <v>163</v>
      </c>
      <c r="N3" s="86" t="s">
        <v>164</v>
      </c>
    </row>
    <row r="4" spans="2:18" x14ac:dyDescent="0.25">
      <c r="B4" t="s">
        <v>169</v>
      </c>
      <c r="C4" s="50">
        <f>Calculations!F14*10^6</f>
        <v>71988357.987236813</v>
      </c>
      <c r="D4" s="36">
        <v>25</v>
      </c>
      <c r="E4" s="50">
        <f>Calculations!F10*1000*Calculations!$B$27</f>
        <v>724.22895359393181</v>
      </c>
      <c r="F4" s="36">
        <f>'8760'!O17/7</f>
        <v>784.3355168766501</v>
      </c>
      <c r="G4" s="36">
        <v>0</v>
      </c>
      <c r="H4" s="36">
        <v>0</v>
      </c>
      <c r="I4" s="36">
        <f>F4</f>
        <v>784.3355168766501</v>
      </c>
      <c r="J4" s="36">
        <v>0</v>
      </c>
      <c r="K4" s="89">
        <f>E4/F4</f>
        <v>0.92336626100769692</v>
      </c>
      <c r="L4" s="36">
        <f>'8760'!W10</f>
        <v>18475.769324871635</v>
      </c>
      <c r="M4" s="89">
        <f>E4/I4</f>
        <v>0.92336626100769692</v>
      </c>
      <c r="N4" s="89">
        <f>E4/L4</f>
        <v>3.9198852337855951E-2</v>
      </c>
      <c r="Q4">
        <f>L4*F27</f>
        <v>44292.133289603764</v>
      </c>
      <c r="R4" s="90">
        <f>E4/Q4</f>
        <v>1.6351186989765575E-2</v>
      </c>
    </row>
    <row r="5" spans="2:18" x14ac:dyDescent="0.25">
      <c r="E5" s="90">
        <f>E4*7</f>
        <v>5069.6026751575228</v>
      </c>
      <c r="I5" s="40">
        <f>I4*7</f>
        <v>5490.3486181365506</v>
      </c>
      <c r="L5" s="36">
        <f>I4*D4</f>
        <v>19608.387921916252</v>
      </c>
      <c r="N5" s="89">
        <f>E4/L5</f>
        <v>3.693465044030788E-2</v>
      </c>
      <c r="O5" t="s">
        <v>181</v>
      </c>
    </row>
    <row r="6" spans="2:18" x14ac:dyDescent="0.25">
      <c r="E6" s="90">
        <f>E5/8.4</f>
        <v>603.52412799494311</v>
      </c>
      <c r="I6" s="92">
        <f>C4/E4/1000</f>
        <v>99.399999999999991</v>
      </c>
      <c r="J6" t="s">
        <v>51</v>
      </c>
      <c r="L6" s="36"/>
    </row>
    <row r="7" spans="2:18" x14ac:dyDescent="0.25">
      <c r="B7" s="44" t="s">
        <v>167</v>
      </c>
      <c r="C7" s="44" t="str">
        <f>'8760'!W4</f>
        <v>Peak</v>
      </c>
      <c r="D7" s="44" t="str">
        <f>'8760'!X4</f>
        <v>Off-Peak</v>
      </c>
      <c r="F7" s="45" t="s">
        <v>175</v>
      </c>
      <c r="I7" s="36">
        <f>I6*I4/1000</f>
        <v>77.962950377539016</v>
      </c>
      <c r="J7" t="s">
        <v>180</v>
      </c>
      <c r="L7" s="40"/>
    </row>
    <row r="8" spans="2:18" x14ac:dyDescent="0.25">
      <c r="B8" s="44" t="str">
        <f>'8760'!V5</f>
        <v>Summer</v>
      </c>
      <c r="C8" s="36">
        <f>'8760'!W5/7</f>
        <v>277.60200712198952</v>
      </c>
      <c r="D8" s="36">
        <f>'8760'!X5/7</f>
        <v>107.40554534818997</v>
      </c>
      <c r="E8" s="91">
        <f>D8/(SUM(C8:D8))</f>
        <v>0.2789699699631451</v>
      </c>
      <c r="F8" s="41">
        <v>0.34</v>
      </c>
      <c r="G8" s="87">
        <f>F8</f>
        <v>0.34</v>
      </c>
      <c r="H8" t="s">
        <v>172</v>
      </c>
    </row>
    <row r="9" spans="2:18" x14ac:dyDescent="0.25">
      <c r="B9" s="44" t="str">
        <f>'8760'!V6</f>
        <v>Non-Summer</v>
      </c>
      <c r="C9" s="36">
        <f>'8760'!W6/7</f>
        <v>276.71458119935886</v>
      </c>
      <c r="D9" s="36">
        <f>'8760'!X6/7</f>
        <v>122.61338320711052</v>
      </c>
      <c r="E9" s="91">
        <f>D9/(SUM(C9:D9))</f>
        <v>0.30704932821159592</v>
      </c>
      <c r="I9">
        <v>784</v>
      </c>
      <c r="J9">
        <v>1</v>
      </c>
    </row>
    <row r="10" spans="2:18" x14ac:dyDescent="0.25">
      <c r="F10" s="102" t="s">
        <v>171</v>
      </c>
      <c r="G10" s="102"/>
      <c r="I10">
        <f>I9*J10</f>
        <v>77929600</v>
      </c>
      <c r="J10">
        <v>99400</v>
      </c>
      <c r="L10" s="36"/>
    </row>
    <row r="11" spans="2:18" x14ac:dyDescent="0.25">
      <c r="B11" s="44" t="s">
        <v>166</v>
      </c>
      <c r="C11" s="40">
        <f>(C8*2+C9*1.5+D8+D9)/SUM(C8:D9)</f>
        <v>1.5303333698033799</v>
      </c>
      <c r="D11" s="87"/>
      <c r="F11" s="40">
        <f>(C11*SUM(C8:D9)+F8*2000)/SUM(C8:D9)</f>
        <v>2.3973092817292736</v>
      </c>
    </row>
    <row r="12" spans="2:18" s="97" customFormat="1" x14ac:dyDescent="0.25">
      <c r="B12" s="94"/>
      <c r="C12" s="95"/>
      <c r="D12" s="96"/>
      <c r="F12" s="95"/>
    </row>
    <row r="13" spans="2:18" s="97" customFormat="1" x14ac:dyDescent="0.25">
      <c r="B13" s="94"/>
      <c r="C13" s="95"/>
      <c r="D13" s="96"/>
      <c r="F13" s="95"/>
    </row>
    <row r="14" spans="2:18" s="97" customFormat="1" x14ac:dyDescent="0.25">
      <c r="B14" s="94"/>
      <c r="C14" s="95"/>
      <c r="D14" s="96"/>
      <c r="F14" s="95"/>
    </row>
    <row r="15" spans="2:18" s="97" customFormat="1" x14ac:dyDescent="0.25">
      <c r="B15" s="94"/>
      <c r="C15" s="95"/>
      <c r="D15" s="96"/>
      <c r="F15" s="95"/>
    </row>
    <row r="16" spans="2:18" x14ac:dyDescent="0.25">
      <c r="L16" s="36"/>
    </row>
    <row r="17" spans="2:11" x14ac:dyDescent="0.25">
      <c r="B17" t="s">
        <v>168</v>
      </c>
    </row>
    <row r="18" spans="2:11" x14ac:dyDescent="0.25">
      <c r="B18" s="44" t="s">
        <v>167</v>
      </c>
      <c r="C18" t="s">
        <v>115</v>
      </c>
      <c r="D18" t="s">
        <v>186</v>
      </c>
      <c r="H18">
        <v>8.4</v>
      </c>
    </row>
    <row r="19" spans="2:11" x14ac:dyDescent="0.25">
      <c r="B19" t="s">
        <v>173</v>
      </c>
      <c r="C19" s="36">
        <f>C8</f>
        <v>277.60200712198952</v>
      </c>
      <c r="D19">
        <v>2</v>
      </c>
      <c r="E19" s="36">
        <f>C19*D19</f>
        <v>555.20401424397903</v>
      </c>
      <c r="G19">
        <f>C19/$C$22</f>
        <v>0.35393272540741966</v>
      </c>
      <c r="H19">
        <v>2</v>
      </c>
      <c r="I19">
        <f>G19*H19</f>
        <v>0.70786545081483931</v>
      </c>
    </row>
    <row r="20" spans="2:11" x14ac:dyDescent="0.25">
      <c r="B20" t="s">
        <v>174</v>
      </c>
      <c r="C20" s="36">
        <f>C9</f>
        <v>276.71458119935886</v>
      </c>
      <c r="D20">
        <v>1.5</v>
      </c>
      <c r="E20" s="36">
        <f>C20*D20</f>
        <v>415.07187179903826</v>
      </c>
      <c r="G20" s="49">
        <f>C20/$C$22</f>
        <v>0.35280128879192052</v>
      </c>
      <c r="H20">
        <v>1.5</v>
      </c>
      <c r="I20" s="49">
        <f t="shared" ref="I20:I25" si="0">G20*H20</f>
        <v>0.52920193318788078</v>
      </c>
      <c r="K20">
        <f>80*59</f>
        <v>4720</v>
      </c>
    </row>
    <row r="21" spans="2:11" ht="15.75" thickBot="1" x14ac:dyDescent="0.3">
      <c r="B21" s="98" t="s">
        <v>152</v>
      </c>
      <c r="C21" s="99">
        <f>SUM(D8:D9)</f>
        <v>230.01892855530048</v>
      </c>
      <c r="D21" s="98">
        <v>1</v>
      </c>
      <c r="E21" s="99">
        <f>C21*D21</f>
        <v>230.01892855530048</v>
      </c>
      <c r="G21" s="49">
        <f>C21/$C$22</f>
        <v>0.29326598580065982</v>
      </c>
      <c r="H21">
        <v>1</v>
      </c>
      <c r="I21" s="49">
        <f t="shared" si="0"/>
        <v>0.29326598580065982</v>
      </c>
    </row>
    <row r="22" spans="2:11" s="49" customFormat="1" ht="15.75" thickTop="1" x14ac:dyDescent="0.25">
      <c r="C22" s="39">
        <f>SUM(C19:C21)</f>
        <v>784.33551687664885</v>
      </c>
      <c r="E22" s="36">
        <f>SUM(E19:E21)</f>
        <v>1200.2948145983178</v>
      </c>
      <c r="F22" s="87">
        <f>E22/C22</f>
        <v>1.5303333698033799</v>
      </c>
    </row>
    <row r="23" spans="2:11" s="49" customFormat="1" x14ac:dyDescent="0.25">
      <c r="C23" s="39"/>
      <c r="E23" s="40"/>
      <c r="F23" s="87"/>
    </row>
    <row r="24" spans="2:11" s="49" customFormat="1" x14ac:dyDescent="0.25">
      <c r="C24" s="39"/>
      <c r="E24" s="40"/>
      <c r="F24" s="87"/>
    </row>
    <row r="25" spans="2:11" x14ac:dyDescent="0.25">
      <c r="B25" t="s">
        <v>170</v>
      </c>
      <c r="C25" s="40">
        <f>G8</f>
        <v>0.34</v>
      </c>
      <c r="D25">
        <v>2000</v>
      </c>
      <c r="E25" s="40">
        <f>C25*D25</f>
        <v>680</v>
      </c>
      <c r="F25" s="87"/>
      <c r="G25">
        <f>C25/C22</f>
        <v>4.3348795596294696E-4</v>
      </c>
      <c r="H25">
        <v>2000</v>
      </c>
      <c r="I25" s="49">
        <f t="shared" si="0"/>
        <v>0.86697591192589396</v>
      </c>
    </row>
    <row r="26" spans="2:11" x14ac:dyDescent="0.25">
      <c r="F26" s="87"/>
    </row>
    <row r="27" spans="2:11" x14ac:dyDescent="0.25">
      <c r="C27" s="40">
        <f>C22</f>
        <v>784.33551687664885</v>
      </c>
      <c r="E27" s="40">
        <f>E22+E25</f>
        <v>1880.2948145983178</v>
      </c>
      <c r="F27" s="87">
        <f>E27/C27</f>
        <v>2.3973092817292736</v>
      </c>
    </row>
    <row r="28" spans="2:11" x14ac:dyDescent="0.25">
      <c r="C28" t="s">
        <v>179</v>
      </c>
      <c r="E28" t="s">
        <v>178</v>
      </c>
      <c r="G28" t="s">
        <v>177</v>
      </c>
    </row>
    <row r="29" spans="2:11" x14ac:dyDescent="0.25">
      <c r="C29" s="87"/>
    </row>
    <row r="30" spans="2:11" x14ac:dyDescent="0.25">
      <c r="B30" s="49" t="s">
        <v>173</v>
      </c>
      <c r="C30" s="87">
        <f>C19/$C$22</f>
        <v>0.35393272540741966</v>
      </c>
      <c r="D30" s="87"/>
      <c r="E30" s="87">
        <f>C30*H32</f>
        <v>0.70786545081483931</v>
      </c>
      <c r="G30" s="40">
        <f>E30</f>
        <v>0.70786545081483931</v>
      </c>
    </row>
    <row r="31" spans="2:11" x14ac:dyDescent="0.25">
      <c r="B31" s="49" t="s">
        <v>174</v>
      </c>
      <c r="C31" s="87">
        <f>C20/$C$22</f>
        <v>0.35280128879192052</v>
      </c>
      <c r="D31" s="87"/>
      <c r="E31" s="87">
        <f>C31*H33</f>
        <v>0.52920193318788078</v>
      </c>
      <c r="G31" s="40">
        <f>E31</f>
        <v>0.52920193318788078</v>
      </c>
    </row>
    <row r="32" spans="2:11" x14ac:dyDescent="0.25">
      <c r="B32" s="49" t="s">
        <v>152</v>
      </c>
      <c r="C32" s="87">
        <f>C21/$C$22</f>
        <v>0.29326598580065982</v>
      </c>
      <c r="D32" s="87"/>
      <c r="E32" s="87">
        <f>C32*H34</f>
        <v>0.29326598580065982</v>
      </c>
      <c r="G32" s="40">
        <f>E32</f>
        <v>0.29326598580065982</v>
      </c>
      <c r="H32">
        <v>2</v>
      </c>
      <c r="I32" s="49" t="s">
        <v>173</v>
      </c>
    </row>
    <row r="33" spans="2:9" x14ac:dyDescent="0.25">
      <c r="B33" t="s">
        <v>176</v>
      </c>
      <c r="G33" s="40">
        <f>F27-SUM(G30:G32)</f>
        <v>0.86697591192589374</v>
      </c>
      <c r="H33">
        <v>1.5</v>
      </c>
      <c r="I33" s="49" t="s">
        <v>174</v>
      </c>
    </row>
    <row r="34" spans="2:9" x14ac:dyDescent="0.25">
      <c r="H34">
        <v>1</v>
      </c>
      <c r="I34" s="49" t="s">
        <v>152</v>
      </c>
    </row>
  </sheetData>
  <mergeCells count="1">
    <mergeCell ref="F10:G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ABP REC Estimate</vt:lpstr>
      <vt:lpstr>Calculations</vt:lpstr>
      <vt:lpstr>Charts</vt:lpstr>
      <vt:lpstr>CS RECS</vt:lpstr>
      <vt:lpstr>8760</vt:lpstr>
      <vt:lpstr>Solar as 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Wyler, Lucas:(ComEd)</dc:creator>
  <cp:lastModifiedBy>Calderon, Elder:(ComEd)</cp:lastModifiedBy>
  <dcterms:created xsi:type="dcterms:W3CDTF">2025-03-11T15:36:02Z</dcterms:created>
  <dcterms:modified xsi:type="dcterms:W3CDTF">2025-06-03T17:33:49Z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968b3d1-e05f-4796-9c23-acaf26d588cb_Enabled">
    <vt:lpwstr>true</vt:lpwstr>
  </property>
  <property fmtid="{D5CDD505-2E9C-101B-9397-08002B2CF9AE}" pid="3" name="MSIP_Label_c968b3d1-e05f-4796-9c23-acaf26d588cb_SetDate">
    <vt:lpwstr>2025-04-04T14:24:24Z</vt:lpwstr>
  </property>
  <property fmtid="{D5CDD505-2E9C-101B-9397-08002B2CF9AE}" pid="4" name="MSIP_Label_c968b3d1-e05f-4796-9c23-acaf26d588cb_Method">
    <vt:lpwstr>Standard</vt:lpwstr>
  </property>
  <property fmtid="{D5CDD505-2E9C-101B-9397-08002B2CF9AE}" pid="5" name="MSIP_Label_c968b3d1-e05f-4796-9c23-acaf26d588cb_Name">
    <vt:lpwstr>Company Confidential Information</vt:lpwstr>
  </property>
  <property fmtid="{D5CDD505-2E9C-101B-9397-08002B2CF9AE}" pid="6" name="MSIP_Label_c968b3d1-e05f-4796-9c23-acaf26d588cb_SiteId">
    <vt:lpwstr>600d01fc-055f-49c6-868f-3ecfcc791773</vt:lpwstr>
  </property>
  <property fmtid="{D5CDD505-2E9C-101B-9397-08002B2CF9AE}" pid="7" name="MSIP_Label_c968b3d1-e05f-4796-9c23-acaf26d588cb_ActionId">
    <vt:lpwstr>ae30bdc6-5669-4583-9774-b4f04986a77d</vt:lpwstr>
  </property>
  <property fmtid="{D5CDD505-2E9C-101B-9397-08002B2CF9AE}" pid="8" name="MSIP_Label_c968b3d1-e05f-4796-9c23-acaf26d588cb_ContentBits">
    <vt:lpwstr>0</vt:lpwstr>
  </property>
</Properties>
</file>